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0815" windowHeight="10095" tabRatio="598" firstSheet="1" activeTab="8"/>
  </bookViews>
  <sheets>
    <sheet name="BULLETIN 3émetrim 19-2éme2020" sheetId="17" r:id="rId1"/>
    <sheet name="SOMMAIRE" sheetId="18" r:id="rId2"/>
    <sheet name="PECHE MARITIME" sheetId="19" r:id="rId3"/>
    <sheet name="ENERGIE et EAU" sheetId="21" r:id="rId4"/>
    <sheet name="MINES " sheetId="22" r:id="rId5"/>
    <sheet name="INDUSTRIE " sheetId="23" r:id="rId6"/>
    <sheet name="CONSTRUCTION ET FONCIER" sheetId="40" r:id="rId7"/>
    <sheet name="TRANSPORT" sheetId="30" r:id="rId8"/>
    <sheet name="IPC" sheetId="31" r:id="rId9"/>
    <sheet name="IPP" sheetId="32" r:id="rId10"/>
    <sheet name="EMPLOI" sheetId="33" r:id="rId11"/>
    <sheet name="COMMERCE" sheetId="34" r:id="rId12"/>
    <sheet name="MONNAIE " sheetId="35" r:id="rId13"/>
    <sheet name="FINANCE" sheetId="36" r:id="rId14"/>
    <sheet name="Bourse des Valeurs" sheetId="37" r:id="rId15"/>
    <sheet name="COMPTES DE LA NATION " sheetId="39" r:id="rId16"/>
  </sheets>
  <externalReferences>
    <externalReference r:id="rId17"/>
    <externalReference r:id="rId18"/>
  </externalReferences>
  <definedNames>
    <definedName name="______TAB2">'[1]Tableau II'!#REF!</definedName>
    <definedName name="______TAB3">'[1]Tableau II'!#REF!</definedName>
    <definedName name="_____TAB2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2" localSheetId="12">'[1]Tableau II'!#REF!</definedName>
    <definedName name="___TAB3" localSheetId="12">'[1]Tableau II'!#REF!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1" hidden="1">COMMERCE!#REF!</definedName>
    <definedName name="_Regression_Int" localSheetId="14" hidden="1">1</definedName>
    <definedName name="_Regression_Int" localSheetId="3">1</definedName>
    <definedName name="_Regression_Int" localSheetId="13" hidden="1">1</definedName>
    <definedName name="_Regression_Int" localSheetId="5" hidden="1">1</definedName>
    <definedName name="_Regression_Int" localSheetId="8" hidden="1">1</definedName>
    <definedName name="_Regression_Int" localSheetId="9" hidden="1">1</definedName>
    <definedName name="_Regression_Int" localSheetId="2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1">'[1]Tableau II'!#REF!</definedName>
    <definedName name="_TAB2">'[1]Tableau II'!#REF!</definedName>
    <definedName name="_TAB3" localSheetId="1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3">#REF!</definedName>
    <definedName name="Document" localSheetId="12">#REF!</definedName>
    <definedName name="Document" localSheetId="1">#REF!</definedName>
    <definedName name="Document">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_xlnm.Print_Titles" localSheetId="6">'CONSTRUCTION ET FONCIER'!$1:$9</definedName>
    <definedName name="Print_Area_MI" localSheetId="10">#REF!</definedName>
    <definedName name="Print_Area_MI" localSheetId="1">#REF!</definedName>
    <definedName name="Print_Area_MI">#REF!</definedName>
    <definedName name="Tab" localSheetId="13">'[1]Tableau II'!#REF!</definedName>
    <definedName name="Tab" localSheetId="12">'[1]Tableau II'!#REF!</definedName>
    <definedName name="Tab" localSheetId="1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EAU'!#REF!</definedName>
    <definedName name="TABLE" localSheetId="2">'PECHE MARITIME'!#REF!</definedName>
    <definedName name="TABLE_2" localSheetId="3">'ENERGIE et EAU'!#REF!</definedName>
    <definedName name="TABLE_2" localSheetId="2">'PECHE MARITIME'!#REF!</definedName>
    <definedName name="TABLE_3" localSheetId="3">'ENERGIE et EAU'!#REF!</definedName>
    <definedName name="TABLE_3" localSheetId="2">'PECHE MARITIME'!#REF!</definedName>
    <definedName name="_xlnm.Print_Area" localSheetId="5">'INDUSTRIE '!$A$1:$L$128</definedName>
    <definedName name="_xlnm.Print_Area" localSheetId="8">IPC!$A$1:$S$3217</definedName>
  </definedNames>
  <calcPr calcId="124519"/>
</workbook>
</file>

<file path=xl/calcChain.xml><?xml version="1.0" encoding="utf-8"?>
<calcChain xmlns="http://schemas.openxmlformats.org/spreadsheetml/2006/main">
  <c r="P54" i="19"/>
  <c r="O54"/>
  <c r="N54"/>
  <c r="M54"/>
  <c r="L54"/>
  <c r="K54"/>
  <c r="J54"/>
  <c r="I54"/>
  <c r="H54"/>
  <c r="G54"/>
  <c r="F54"/>
  <c r="E54"/>
  <c r="D54"/>
  <c r="C54"/>
  <c r="B54"/>
  <c r="D22" i="36"/>
  <c r="C22"/>
  <c r="H72" i="33"/>
  <c r="E72"/>
  <c r="B72"/>
  <c r="N71"/>
  <c r="H10"/>
  <c r="E10"/>
  <c r="B10"/>
  <c r="R3206" i="31"/>
  <c r="Q3206"/>
  <c r="P3206"/>
  <c r="N3206"/>
  <c r="M3206"/>
  <c r="L3206"/>
  <c r="K3206"/>
  <c r="J3206"/>
  <c r="I3206"/>
  <c r="H3206"/>
  <c r="G3206"/>
  <c r="F3206"/>
  <c r="D3206"/>
  <c r="C3206"/>
  <c r="B3206"/>
  <c r="R3205"/>
  <c r="Q3205"/>
  <c r="P3205"/>
  <c r="N3205"/>
  <c r="M3205"/>
  <c r="L3205"/>
  <c r="K3205"/>
  <c r="J3205"/>
  <c r="I3205"/>
  <c r="H3205"/>
  <c r="G3205"/>
  <c r="F3205"/>
  <c r="D3205"/>
  <c r="C3205"/>
  <c r="B3205"/>
  <c r="R3204"/>
  <c r="Q3204"/>
  <c r="P3204"/>
  <c r="N3204"/>
  <c r="M3204"/>
  <c r="L3204"/>
  <c r="K3204"/>
  <c r="J3204"/>
  <c r="I3204"/>
  <c r="H3204"/>
  <c r="G3204"/>
  <c r="F3204"/>
  <c r="D3204"/>
  <c r="C3204"/>
  <c r="B3204"/>
  <c r="R3203"/>
  <c r="Q3203"/>
  <c r="P3203"/>
  <c r="N3203"/>
  <c r="M3203"/>
  <c r="L3203"/>
  <c r="K3203"/>
  <c r="J3203"/>
  <c r="I3203"/>
  <c r="H3203"/>
  <c r="G3203"/>
  <c r="F3203"/>
  <c r="D3203"/>
  <c r="C3203"/>
  <c r="B3203"/>
  <c r="R3202"/>
  <c r="Q3202"/>
  <c r="P3202"/>
  <c r="N3202"/>
  <c r="M3202"/>
  <c r="L3202"/>
  <c r="K3202"/>
  <c r="J3202"/>
  <c r="I3202"/>
  <c r="H3202"/>
  <c r="G3202"/>
  <c r="F3202"/>
  <c r="D3202"/>
  <c r="C3202"/>
  <c r="B3202"/>
  <c r="R3201"/>
  <c r="Q3201"/>
  <c r="P3201"/>
  <c r="N3201"/>
  <c r="M3201"/>
  <c r="L3201"/>
  <c r="K3201"/>
  <c r="J3201"/>
  <c r="I3201"/>
  <c r="H3201"/>
  <c r="G3201"/>
  <c r="F3201"/>
  <c r="D3201"/>
  <c r="C3201"/>
  <c r="B3201"/>
  <c r="R3200"/>
  <c r="Q3200"/>
  <c r="P3200"/>
  <c r="N3200"/>
  <c r="M3200"/>
  <c r="L3200"/>
  <c r="K3200"/>
  <c r="J3200"/>
  <c r="I3200"/>
  <c r="H3200"/>
  <c r="G3200"/>
  <c r="F3200"/>
  <c r="D3200"/>
  <c r="C3200"/>
  <c r="B3200"/>
  <c r="R3199"/>
  <c r="Q3199"/>
  <c r="P3199"/>
  <c r="N3199"/>
  <c r="M3199"/>
  <c r="L3199"/>
  <c r="K3199"/>
  <c r="J3199"/>
  <c r="I3199"/>
  <c r="H3199"/>
  <c r="G3199"/>
  <c r="F3199"/>
  <c r="D3199"/>
  <c r="C3199"/>
  <c r="B3199"/>
  <c r="R3198"/>
  <c r="Q3198"/>
  <c r="P3198"/>
  <c r="N3198"/>
  <c r="M3198"/>
  <c r="L3198"/>
  <c r="K3198"/>
  <c r="J3198"/>
  <c r="I3198"/>
  <c r="H3198"/>
  <c r="G3198"/>
  <c r="F3198"/>
  <c r="D3198"/>
  <c r="C3198"/>
  <c r="B3198"/>
  <c r="R3196"/>
  <c r="Q3196"/>
  <c r="P3196"/>
  <c r="N3196"/>
  <c r="M3196"/>
  <c r="L3196"/>
  <c r="K3196"/>
  <c r="J3196"/>
  <c r="I3196"/>
  <c r="H3196"/>
  <c r="G3196"/>
  <c r="F3196"/>
  <c r="D3196"/>
  <c r="C3196"/>
  <c r="B3196"/>
  <c r="R3195"/>
  <c r="Q3195"/>
  <c r="P3195"/>
  <c r="N3195"/>
  <c r="M3195"/>
  <c r="L3195"/>
  <c r="K3195"/>
  <c r="J3195"/>
  <c r="I3195"/>
  <c r="H3195"/>
  <c r="G3195"/>
  <c r="F3195"/>
  <c r="D3195"/>
  <c r="C3195"/>
  <c r="B3195"/>
  <c r="R3194"/>
  <c r="Q3194"/>
  <c r="P3194"/>
  <c r="N3194"/>
  <c r="M3194"/>
  <c r="L3194"/>
  <c r="K3194"/>
  <c r="J3194"/>
  <c r="I3194"/>
  <c r="H3194"/>
  <c r="G3194"/>
  <c r="F3194"/>
  <c r="D3194"/>
  <c r="C3194"/>
  <c r="B3194"/>
  <c r="R3193"/>
  <c r="Q3193"/>
  <c r="P3193"/>
  <c r="N3193"/>
  <c r="M3193"/>
  <c r="L3193"/>
  <c r="K3193"/>
  <c r="J3193"/>
  <c r="I3193"/>
  <c r="H3193"/>
  <c r="G3193"/>
  <c r="F3193"/>
  <c r="D3193"/>
  <c r="C3193"/>
  <c r="B3193"/>
  <c r="R3191"/>
  <c r="Q3191"/>
  <c r="P3191"/>
  <c r="N3191"/>
  <c r="M3191"/>
  <c r="L3191"/>
  <c r="K3191"/>
  <c r="J3191"/>
  <c r="I3191"/>
  <c r="H3191"/>
  <c r="G3191"/>
  <c r="F3191"/>
  <c r="D3191"/>
  <c r="C3191"/>
  <c r="B3191"/>
  <c r="R3190"/>
  <c r="Q3190"/>
  <c r="P3190"/>
  <c r="N3190"/>
  <c r="M3190"/>
  <c r="L3190"/>
  <c r="K3190"/>
  <c r="J3190"/>
  <c r="I3190"/>
  <c r="H3190"/>
  <c r="G3190"/>
  <c r="F3190"/>
  <c r="D3190"/>
  <c r="C3190"/>
  <c r="B3190"/>
  <c r="R3189"/>
  <c r="Q3189"/>
  <c r="P3189"/>
  <c r="N3189"/>
  <c r="M3189"/>
  <c r="L3189"/>
  <c r="K3189"/>
  <c r="J3189"/>
  <c r="I3189"/>
  <c r="H3189"/>
  <c r="G3189"/>
  <c r="F3189"/>
  <c r="D3189"/>
  <c r="C3189"/>
  <c r="B3189"/>
  <c r="R3188"/>
  <c r="Q3188"/>
  <c r="P3188"/>
  <c r="N3188"/>
  <c r="M3188"/>
  <c r="L3188"/>
  <c r="K3188"/>
  <c r="J3188"/>
  <c r="I3188"/>
  <c r="H3188"/>
  <c r="G3188"/>
  <c r="F3188"/>
  <c r="D3188"/>
  <c r="C3188"/>
  <c r="B3188"/>
  <c r="R3187"/>
  <c r="Q3187"/>
  <c r="P3187"/>
  <c r="N3187"/>
  <c r="M3187"/>
  <c r="L3187"/>
  <c r="K3187"/>
  <c r="J3187"/>
  <c r="I3187"/>
  <c r="H3187"/>
  <c r="G3187"/>
  <c r="F3187"/>
  <c r="D3187"/>
  <c r="C3187"/>
  <c r="B3187"/>
  <c r="R3186"/>
  <c r="Q3186"/>
  <c r="P3186"/>
  <c r="N3186"/>
  <c r="M3186"/>
  <c r="L3186"/>
  <c r="K3186"/>
  <c r="J3186"/>
  <c r="I3186"/>
  <c r="H3186"/>
  <c r="G3186"/>
  <c r="F3186"/>
  <c r="D3186"/>
  <c r="C3186"/>
  <c r="B3186"/>
  <c r="R3184"/>
  <c r="Q3184"/>
  <c r="P3184"/>
  <c r="N3184"/>
  <c r="M3184"/>
  <c r="L3184"/>
  <c r="K3184"/>
  <c r="J3184"/>
  <c r="I3184"/>
  <c r="H3184"/>
  <c r="G3184"/>
  <c r="F3184"/>
  <c r="D3184"/>
  <c r="C3184"/>
  <c r="B3184"/>
  <c r="R3183"/>
  <c r="Q3183"/>
  <c r="P3183"/>
  <c r="N3183"/>
  <c r="M3183"/>
  <c r="L3183"/>
  <c r="K3183"/>
  <c r="J3183"/>
  <c r="I3183"/>
  <c r="H3183"/>
  <c r="G3183"/>
  <c r="F3183"/>
  <c r="D3183"/>
  <c r="C3183"/>
  <c r="B3183"/>
  <c r="R3182"/>
  <c r="Q3182"/>
  <c r="P3182"/>
  <c r="N3182"/>
  <c r="M3182"/>
  <c r="L3182"/>
  <c r="K3182"/>
  <c r="J3182"/>
  <c r="I3182"/>
  <c r="H3182"/>
  <c r="G3182"/>
  <c r="F3182"/>
  <c r="D3182"/>
  <c r="C3182"/>
  <c r="B3182"/>
  <c r="R3181"/>
  <c r="Q3181"/>
  <c r="P3181"/>
  <c r="N3181"/>
  <c r="M3181"/>
  <c r="L3181"/>
  <c r="K3181"/>
  <c r="J3181"/>
  <c r="I3181"/>
  <c r="H3181"/>
  <c r="G3181"/>
  <c r="F3181"/>
  <c r="D3181"/>
  <c r="C3181"/>
  <c r="B3181"/>
  <c r="R3180"/>
  <c r="Q3180"/>
  <c r="P3180"/>
  <c r="N3180"/>
  <c r="M3180"/>
  <c r="L3180"/>
  <c r="K3180"/>
  <c r="J3180"/>
  <c r="I3180"/>
  <c r="H3180"/>
  <c r="G3180"/>
  <c r="F3180"/>
  <c r="D3180"/>
  <c r="C3180"/>
  <c r="B3180"/>
  <c r="R3179"/>
  <c r="Q3179"/>
  <c r="P3179"/>
  <c r="N3179"/>
  <c r="M3179"/>
  <c r="L3179"/>
  <c r="K3179"/>
  <c r="J3179"/>
  <c r="I3179"/>
  <c r="H3179"/>
  <c r="G3179"/>
  <c r="F3179"/>
  <c r="D3179"/>
  <c r="C3179"/>
  <c r="B3179"/>
  <c r="R3178"/>
  <c r="Q3178"/>
  <c r="P3178"/>
  <c r="N3178"/>
  <c r="M3178"/>
  <c r="L3178"/>
  <c r="K3178"/>
  <c r="J3178"/>
  <c r="I3178"/>
  <c r="H3178"/>
  <c r="G3178"/>
  <c r="F3178"/>
  <c r="D3178"/>
  <c r="C3178"/>
  <c r="B3178"/>
  <c r="R3177"/>
  <c r="Q3177"/>
  <c r="P3177"/>
  <c r="N3177"/>
  <c r="M3177"/>
  <c r="L3177"/>
  <c r="K3177"/>
  <c r="J3177"/>
  <c r="I3177"/>
  <c r="H3177"/>
  <c r="G3177"/>
  <c r="F3177"/>
  <c r="D3177"/>
  <c r="C3177"/>
  <c r="B3177"/>
  <c r="R3176"/>
  <c r="Q3176"/>
  <c r="P3176"/>
  <c r="N3176"/>
  <c r="M3176"/>
  <c r="L3176"/>
  <c r="K3176"/>
  <c r="J3176"/>
  <c r="I3176"/>
  <c r="H3176"/>
  <c r="G3176"/>
  <c r="F3176"/>
  <c r="D3176"/>
  <c r="C3176"/>
  <c r="B3176"/>
  <c r="R3175"/>
  <c r="Q3175"/>
  <c r="P3175"/>
  <c r="N3175"/>
  <c r="M3175"/>
  <c r="L3175"/>
  <c r="K3175"/>
  <c r="J3175"/>
  <c r="I3175"/>
  <c r="H3175"/>
  <c r="G3175"/>
  <c r="F3175"/>
  <c r="D3175"/>
  <c r="C3175"/>
  <c r="B3175"/>
  <c r="R3174"/>
  <c r="Q3174"/>
  <c r="P3174"/>
  <c r="N3174"/>
  <c r="M3174"/>
  <c r="L3174"/>
  <c r="K3174"/>
  <c r="J3174"/>
  <c r="I3174"/>
  <c r="H3174"/>
  <c r="G3174"/>
  <c r="F3174"/>
  <c r="D3174"/>
  <c r="C3174"/>
  <c r="B3174"/>
  <c r="R3173"/>
  <c r="Q3173"/>
  <c r="P3173"/>
  <c r="N3173"/>
  <c r="M3173"/>
  <c r="L3173"/>
  <c r="K3173"/>
  <c r="J3173"/>
  <c r="I3173"/>
  <c r="H3173"/>
  <c r="G3173"/>
  <c r="F3173"/>
  <c r="D3173"/>
  <c r="C3173"/>
  <c r="B3173"/>
  <c r="R3172"/>
  <c r="Q3172"/>
  <c r="P3172"/>
  <c r="N3172"/>
  <c r="M3172"/>
  <c r="L3172"/>
  <c r="K3172"/>
  <c r="J3172"/>
  <c r="I3172"/>
  <c r="H3172"/>
  <c r="G3172"/>
  <c r="F3172"/>
  <c r="D3172"/>
  <c r="C3172"/>
  <c r="B3172"/>
  <c r="R3171"/>
  <c r="Q3171"/>
  <c r="P3171"/>
  <c r="N3171"/>
  <c r="M3171"/>
  <c r="L3171"/>
  <c r="K3171"/>
  <c r="J3171"/>
  <c r="I3171"/>
  <c r="H3171"/>
  <c r="G3171"/>
  <c r="F3171"/>
  <c r="D3171"/>
  <c r="C3171"/>
  <c r="B3171"/>
  <c r="R3170"/>
  <c r="Q3170"/>
  <c r="P3170"/>
  <c r="N3170"/>
  <c r="M3170"/>
  <c r="L3170"/>
  <c r="K3170"/>
  <c r="J3170"/>
  <c r="I3170"/>
  <c r="H3170"/>
  <c r="G3170"/>
  <c r="F3170"/>
  <c r="D3170"/>
  <c r="C3170"/>
  <c r="B3170"/>
  <c r="R3169"/>
  <c r="Q3169"/>
  <c r="P3169"/>
  <c r="N3169"/>
  <c r="M3169"/>
  <c r="L3169"/>
  <c r="K3169"/>
  <c r="J3169"/>
  <c r="I3169"/>
  <c r="H3169"/>
  <c r="G3169"/>
  <c r="F3169"/>
  <c r="D3169"/>
  <c r="C3169"/>
  <c r="B3169"/>
  <c r="R3150"/>
  <c r="Q3150"/>
  <c r="P3150"/>
  <c r="N3150"/>
  <c r="M3150"/>
  <c r="L3150"/>
  <c r="K3150"/>
  <c r="J3150"/>
  <c r="I3150"/>
  <c r="H3150"/>
  <c r="G3150"/>
  <c r="F3150"/>
  <c r="D3150"/>
  <c r="C3150"/>
  <c r="B3150"/>
  <c r="R3149"/>
  <c r="Q3149"/>
  <c r="P3149"/>
  <c r="N3149"/>
  <c r="M3149"/>
  <c r="L3149"/>
  <c r="K3149"/>
  <c r="J3149"/>
  <c r="I3149"/>
  <c r="H3149"/>
  <c r="G3149"/>
  <c r="F3149"/>
  <c r="D3149"/>
  <c r="C3149"/>
  <c r="B3149"/>
  <c r="R3148"/>
  <c r="Q3148"/>
  <c r="P3148"/>
  <c r="N3148"/>
  <c r="M3148"/>
  <c r="L3148"/>
  <c r="K3148"/>
  <c r="J3148"/>
  <c r="I3148"/>
  <c r="H3148"/>
  <c r="G3148"/>
  <c r="F3148"/>
  <c r="D3148"/>
  <c r="C3148"/>
  <c r="B3148"/>
  <c r="R3147"/>
  <c r="Q3147"/>
  <c r="P3147"/>
  <c r="N3147"/>
  <c r="M3147"/>
  <c r="L3147"/>
  <c r="K3147"/>
  <c r="J3147"/>
  <c r="I3147"/>
  <c r="H3147"/>
  <c r="G3147"/>
  <c r="F3147"/>
  <c r="D3147"/>
  <c r="C3147"/>
  <c r="B3147"/>
  <c r="R3145"/>
  <c r="Q3145"/>
  <c r="P3145"/>
  <c r="N3145"/>
  <c r="M3145"/>
  <c r="L3145"/>
  <c r="K3145"/>
  <c r="J3145"/>
  <c r="I3145"/>
  <c r="H3145"/>
  <c r="G3145"/>
  <c r="F3145"/>
  <c r="D3145"/>
  <c r="C3145"/>
  <c r="B3145"/>
  <c r="R3144"/>
  <c r="Q3144"/>
  <c r="P3144"/>
  <c r="N3144"/>
  <c r="M3144"/>
  <c r="L3144"/>
  <c r="K3144"/>
  <c r="J3144"/>
  <c r="I3144"/>
  <c r="H3144"/>
  <c r="G3144"/>
  <c r="F3144"/>
  <c r="D3144"/>
  <c r="C3144"/>
  <c r="B3144"/>
  <c r="R3143"/>
  <c r="Q3143"/>
  <c r="P3143"/>
  <c r="N3143"/>
  <c r="M3143"/>
  <c r="L3143"/>
  <c r="K3143"/>
  <c r="J3143"/>
  <c r="I3143"/>
  <c r="H3143"/>
  <c r="G3143"/>
  <c r="F3143"/>
  <c r="D3143"/>
  <c r="C3143"/>
  <c r="B3143"/>
  <c r="R3142"/>
  <c r="Q3142"/>
  <c r="P3142"/>
  <c r="N3142"/>
  <c r="M3142"/>
  <c r="L3142"/>
  <c r="K3142"/>
  <c r="J3142"/>
  <c r="I3142"/>
  <c r="H3142"/>
  <c r="G3142"/>
  <c r="F3142"/>
  <c r="D3142"/>
  <c r="C3142"/>
  <c r="B3142"/>
  <c r="R3141"/>
  <c r="Q3141"/>
  <c r="P3141"/>
  <c r="N3141"/>
  <c r="M3141"/>
  <c r="L3141"/>
  <c r="K3141"/>
  <c r="J3141"/>
  <c r="I3141"/>
  <c r="H3141"/>
  <c r="G3141"/>
  <c r="F3141"/>
  <c r="D3141"/>
  <c r="C3141"/>
  <c r="B3141"/>
  <c r="R3140"/>
  <c r="Q3140"/>
  <c r="P3140"/>
  <c r="N3140"/>
  <c r="M3140"/>
  <c r="L3140"/>
  <c r="K3140"/>
  <c r="J3140"/>
  <c r="I3140"/>
  <c r="H3140"/>
  <c r="G3140"/>
  <c r="F3140"/>
  <c r="D3140"/>
  <c r="C3140"/>
  <c r="B3140"/>
  <c r="R3139"/>
  <c r="Q3139"/>
  <c r="P3139"/>
  <c r="N3139"/>
  <c r="M3139"/>
  <c r="L3139"/>
  <c r="K3139"/>
  <c r="J3139"/>
  <c r="I3139"/>
  <c r="H3139"/>
  <c r="G3139"/>
  <c r="F3139"/>
  <c r="D3139"/>
  <c r="C3139"/>
  <c r="B3139"/>
  <c r="R3138"/>
  <c r="Q3138"/>
  <c r="P3138"/>
  <c r="N3138"/>
  <c r="M3138"/>
  <c r="L3138"/>
  <c r="K3138"/>
  <c r="J3138"/>
  <c r="I3138"/>
  <c r="H3138"/>
  <c r="G3138"/>
  <c r="F3138"/>
  <c r="D3138"/>
  <c r="C3138"/>
  <c r="B3138"/>
  <c r="R3137"/>
  <c r="Q3137"/>
  <c r="P3137"/>
  <c r="N3137"/>
  <c r="M3137"/>
  <c r="L3137"/>
  <c r="K3137"/>
  <c r="J3137"/>
  <c r="I3137"/>
  <c r="H3137"/>
  <c r="G3137"/>
  <c r="F3137"/>
  <c r="D3137"/>
  <c r="C3137"/>
  <c r="B3137"/>
  <c r="R3136"/>
  <c r="Q3136"/>
  <c r="P3136"/>
  <c r="N3136"/>
  <c r="M3136"/>
  <c r="L3136"/>
  <c r="K3136"/>
  <c r="J3136"/>
  <c r="I3136"/>
  <c r="H3136"/>
  <c r="G3136"/>
  <c r="F3136"/>
  <c r="D3136"/>
  <c r="C3136"/>
  <c r="B3136"/>
  <c r="R3134"/>
  <c r="Q3134"/>
  <c r="P3134"/>
  <c r="N3134"/>
  <c r="M3134"/>
  <c r="L3134"/>
  <c r="K3134"/>
  <c r="J3134"/>
  <c r="I3134"/>
  <c r="H3134"/>
  <c r="G3134"/>
  <c r="F3134"/>
  <c r="D3134"/>
  <c r="C3134"/>
  <c r="B3134"/>
  <c r="R3133"/>
  <c r="Q3133"/>
  <c r="P3133"/>
  <c r="N3133"/>
  <c r="M3133"/>
  <c r="L3133"/>
  <c r="K3133"/>
  <c r="J3133"/>
  <c r="I3133"/>
  <c r="H3133"/>
  <c r="G3133"/>
  <c r="F3133"/>
  <c r="D3133"/>
  <c r="C3133"/>
  <c r="B3133"/>
  <c r="R3132"/>
  <c r="Q3132"/>
  <c r="P3132"/>
  <c r="N3132"/>
  <c r="M3132"/>
  <c r="L3132"/>
  <c r="K3132"/>
  <c r="J3132"/>
  <c r="I3132"/>
  <c r="H3132"/>
  <c r="G3132"/>
  <c r="F3132"/>
  <c r="D3132"/>
  <c r="C3132"/>
  <c r="B3132"/>
  <c r="R3131"/>
  <c r="Q3131"/>
  <c r="P3131"/>
  <c r="N3131"/>
  <c r="M3131"/>
  <c r="L3131"/>
  <c r="K3131"/>
  <c r="J3131"/>
  <c r="I3131"/>
  <c r="H3131"/>
  <c r="G3131"/>
  <c r="F3131"/>
  <c r="D3131"/>
  <c r="C3131"/>
  <c r="B3131"/>
  <c r="R3130"/>
  <c r="Q3130"/>
  <c r="P3130"/>
  <c r="N3130"/>
  <c r="M3130"/>
  <c r="L3130"/>
  <c r="K3130"/>
  <c r="J3130"/>
  <c r="I3130"/>
  <c r="H3130"/>
  <c r="G3130"/>
  <c r="F3130"/>
  <c r="D3130"/>
  <c r="C3130"/>
  <c r="B3130"/>
  <c r="R3129"/>
  <c r="Q3129"/>
  <c r="P3129"/>
  <c r="N3129"/>
  <c r="M3129"/>
  <c r="L3129"/>
  <c r="K3129"/>
  <c r="J3129"/>
  <c r="I3129"/>
  <c r="H3129"/>
  <c r="G3129"/>
  <c r="F3129"/>
  <c r="D3129"/>
  <c r="C3129"/>
  <c r="B3129"/>
  <c r="R3128"/>
  <c r="Q3128"/>
  <c r="P3128"/>
  <c r="N3128"/>
  <c r="M3128"/>
  <c r="L3128"/>
  <c r="K3128"/>
  <c r="J3128"/>
  <c r="I3128"/>
  <c r="H3128"/>
  <c r="G3128"/>
  <c r="F3128"/>
  <c r="D3128"/>
  <c r="C3128"/>
  <c r="B3128"/>
  <c r="R3127"/>
  <c r="Q3127"/>
  <c r="P3127"/>
  <c r="N3127"/>
  <c r="M3127"/>
  <c r="L3127"/>
  <c r="K3127"/>
  <c r="J3127"/>
  <c r="I3127"/>
  <c r="H3127"/>
  <c r="G3127"/>
  <c r="F3127"/>
  <c r="D3127"/>
  <c r="C3127"/>
  <c r="B3127"/>
  <c r="R3125"/>
  <c r="Q3125"/>
  <c r="P3125"/>
  <c r="N3125"/>
  <c r="M3125"/>
  <c r="L3125"/>
  <c r="K3125"/>
  <c r="J3125"/>
  <c r="I3125"/>
  <c r="H3125"/>
  <c r="G3125"/>
  <c r="F3125"/>
  <c r="D3125"/>
  <c r="C3125"/>
  <c r="B3125"/>
  <c r="R3124"/>
  <c r="Q3124"/>
  <c r="P3124"/>
  <c r="N3124"/>
  <c r="M3124"/>
  <c r="L3124"/>
  <c r="K3124"/>
  <c r="J3124"/>
  <c r="I3124"/>
  <c r="H3124"/>
  <c r="G3124"/>
  <c r="F3124"/>
  <c r="D3124"/>
  <c r="C3124"/>
  <c r="B3124"/>
  <c r="R3123"/>
  <c r="Q3123"/>
  <c r="P3123"/>
  <c r="N3123"/>
  <c r="M3123"/>
  <c r="L3123"/>
  <c r="K3123"/>
  <c r="J3123"/>
  <c r="I3123"/>
  <c r="H3123"/>
  <c r="G3123"/>
  <c r="F3123"/>
  <c r="D3123"/>
  <c r="C3123"/>
  <c r="B3123"/>
  <c r="R3122"/>
  <c r="Q3122"/>
  <c r="P3122"/>
  <c r="N3122"/>
  <c r="M3122"/>
  <c r="L3122"/>
  <c r="K3122"/>
  <c r="J3122"/>
  <c r="I3122"/>
  <c r="H3122"/>
  <c r="G3122"/>
  <c r="F3122"/>
  <c r="D3122"/>
  <c r="C3122"/>
  <c r="B3122"/>
  <c r="R3121"/>
  <c r="Q3121"/>
  <c r="P3121"/>
  <c r="N3121"/>
  <c r="M3121"/>
  <c r="L3121"/>
  <c r="K3121"/>
  <c r="J3121"/>
  <c r="I3121"/>
  <c r="H3121"/>
  <c r="G3121"/>
  <c r="F3121"/>
  <c r="D3121"/>
  <c r="C3121"/>
  <c r="B3121"/>
  <c r="R3120"/>
  <c r="Q3120"/>
  <c r="P3120"/>
  <c r="N3120"/>
  <c r="M3120"/>
  <c r="L3120"/>
  <c r="K3120"/>
  <c r="J3120"/>
  <c r="I3120"/>
  <c r="H3120"/>
  <c r="G3120"/>
  <c r="F3120"/>
  <c r="D3120"/>
  <c r="C3120"/>
  <c r="B3120"/>
  <c r="R3119"/>
  <c r="Q3119"/>
  <c r="P3119"/>
  <c r="N3119"/>
  <c r="M3119"/>
  <c r="L3119"/>
  <c r="K3119"/>
  <c r="J3119"/>
  <c r="I3119"/>
  <c r="H3119"/>
  <c r="G3119"/>
  <c r="F3119"/>
  <c r="D3119"/>
  <c r="C3119"/>
  <c r="B3119"/>
  <c r="R3118"/>
  <c r="Q3118"/>
  <c r="P3118"/>
  <c r="N3118"/>
  <c r="M3118"/>
  <c r="L3118"/>
  <c r="K3118"/>
  <c r="J3118"/>
  <c r="I3118"/>
  <c r="H3118"/>
  <c r="G3118"/>
  <c r="F3118"/>
  <c r="D3118"/>
  <c r="C3118"/>
  <c r="B3118"/>
  <c r="R3117"/>
  <c r="Q3117"/>
  <c r="P3117"/>
  <c r="N3117"/>
  <c r="M3117"/>
  <c r="L3117"/>
  <c r="K3117"/>
  <c r="J3117"/>
  <c r="I3117"/>
  <c r="H3117"/>
  <c r="G3117"/>
  <c r="F3117"/>
  <c r="D3117"/>
  <c r="C3117"/>
  <c r="B3117"/>
  <c r="R3116"/>
  <c r="Q3116"/>
  <c r="P3116"/>
  <c r="N3116"/>
  <c r="M3116"/>
  <c r="L3116"/>
  <c r="K3116"/>
  <c r="J3116"/>
  <c r="I3116"/>
  <c r="H3116"/>
  <c r="G3116"/>
  <c r="F3116"/>
  <c r="D3116"/>
  <c r="C3116"/>
  <c r="B3116"/>
  <c r="R3115"/>
  <c r="Q3115"/>
  <c r="P3115"/>
  <c r="N3115"/>
  <c r="M3115"/>
  <c r="L3115"/>
  <c r="K3115"/>
  <c r="J3115"/>
  <c r="I3115"/>
  <c r="H3115"/>
  <c r="G3115"/>
  <c r="F3115"/>
  <c r="D3115"/>
  <c r="C3115"/>
  <c r="B3115"/>
  <c r="R3098"/>
  <c r="Q3098"/>
  <c r="P3098"/>
  <c r="N3098"/>
  <c r="M3098"/>
  <c r="L3098"/>
  <c r="K3098"/>
  <c r="J3098"/>
  <c r="I3098"/>
  <c r="H3098"/>
  <c r="G3098"/>
  <c r="F3098"/>
  <c r="D3098"/>
  <c r="C3098"/>
  <c r="B3098"/>
  <c r="R3097"/>
  <c r="Q3097"/>
  <c r="P3097"/>
  <c r="N3097"/>
  <c r="M3097"/>
  <c r="L3097"/>
  <c r="K3097"/>
  <c r="J3097"/>
  <c r="I3097"/>
  <c r="H3097"/>
  <c r="G3097"/>
  <c r="F3097"/>
  <c r="D3097"/>
  <c r="C3097"/>
  <c r="B3097"/>
  <c r="R3096"/>
  <c r="Q3096"/>
  <c r="P3096"/>
  <c r="N3096"/>
  <c r="M3096"/>
  <c r="L3096"/>
  <c r="K3096"/>
  <c r="J3096"/>
  <c r="I3096"/>
  <c r="H3096"/>
  <c r="G3096"/>
  <c r="F3096"/>
  <c r="D3096"/>
  <c r="C3096"/>
  <c r="B3096"/>
  <c r="R3095"/>
  <c r="Q3095"/>
  <c r="P3095"/>
  <c r="N3095"/>
  <c r="M3095"/>
  <c r="L3095"/>
  <c r="K3095"/>
  <c r="J3095"/>
  <c r="I3095"/>
  <c r="H3095"/>
  <c r="G3095"/>
  <c r="F3095"/>
  <c r="D3095"/>
  <c r="C3095"/>
  <c r="B3095"/>
  <c r="R3094"/>
  <c r="Q3094"/>
  <c r="P3094"/>
  <c r="N3094"/>
  <c r="M3094"/>
  <c r="L3094"/>
  <c r="K3094"/>
  <c r="J3094"/>
  <c r="I3094"/>
  <c r="H3094"/>
  <c r="G3094"/>
  <c r="F3094"/>
  <c r="D3094"/>
  <c r="C3094"/>
  <c r="B3094"/>
  <c r="R3093"/>
  <c r="Q3093"/>
  <c r="P3093"/>
  <c r="N3093"/>
  <c r="M3093"/>
  <c r="L3093"/>
  <c r="K3093"/>
  <c r="J3093"/>
  <c r="I3093"/>
  <c r="H3093"/>
  <c r="G3093"/>
  <c r="F3093"/>
  <c r="D3093"/>
  <c r="C3093"/>
  <c r="B3093"/>
  <c r="R3092"/>
  <c r="Q3092"/>
  <c r="P3092"/>
  <c r="N3092"/>
  <c r="M3092"/>
  <c r="L3092"/>
  <c r="K3092"/>
  <c r="J3092"/>
  <c r="I3092"/>
  <c r="H3092"/>
  <c r="G3092"/>
  <c r="F3092"/>
  <c r="D3092"/>
  <c r="C3092"/>
  <c r="B3092"/>
  <c r="R3091"/>
  <c r="Q3091"/>
  <c r="P3091"/>
  <c r="N3091"/>
  <c r="M3091"/>
  <c r="L3091"/>
  <c r="K3091"/>
  <c r="J3091"/>
  <c r="I3091"/>
  <c r="H3091"/>
  <c r="G3091"/>
  <c r="F3091"/>
  <c r="D3091"/>
  <c r="C3091"/>
  <c r="B3091"/>
  <c r="R3090"/>
  <c r="Q3090"/>
  <c r="P3090"/>
  <c r="N3090"/>
  <c r="M3090"/>
  <c r="L3090"/>
  <c r="K3090"/>
  <c r="J3090"/>
  <c r="I3090"/>
  <c r="H3090"/>
  <c r="G3090"/>
  <c r="F3090"/>
  <c r="D3090"/>
  <c r="C3090"/>
  <c r="B3090"/>
  <c r="R3088"/>
  <c r="Q3088"/>
  <c r="P3088"/>
  <c r="N3088"/>
  <c r="M3088"/>
  <c r="L3088"/>
  <c r="K3088"/>
  <c r="J3088"/>
  <c r="I3088"/>
  <c r="H3088"/>
  <c r="G3088"/>
  <c r="F3088"/>
  <c r="D3088"/>
  <c r="C3088"/>
  <c r="B3088"/>
  <c r="R3087"/>
  <c r="Q3087"/>
  <c r="P3087"/>
  <c r="N3087"/>
  <c r="M3087"/>
  <c r="L3087"/>
  <c r="K3087"/>
  <c r="J3087"/>
  <c r="I3087"/>
  <c r="H3087"/>
  <c r="G3087"/>
  <c r="F3087"/>
  <c r="D3087"/>
  <c r="C3087"/>
  <c r="B3087"/>
  <c r="R3086"/>
  <c r="Q3086"/>
  <c r="P3086"/>
  <c r="N3086"/>
  <c r="M3086"/>
  <c r="L3086"/>
  <c r="K3086"/>
  <c r="J3086"/>
  <c r="I3086"/>
  <c r="H3086"/>
  <c r="G3086"/>
  <c r="F3086"/>
  <c r="D3086"/>
  <c r="C3086"/>
  <c r="B3086"/>
  <c r="R3085"/>
  <c r="Q3085"/>
  <c r="P3085"/>
  <c r="N3085"/>
  <c r="M3085"/>
  <c r="L3085"/>
  <c r="K3085"/>
  <c r="J3085"/>
  <c r="I3085"/>
  <c r="H3085"/>
  <c r="G3085"/>
  <c r="F3085"/>
  <c r="D3085"/>
  <c r="C3085"/>
  <c r="B3085"/>
  <c r="R3084"/>
  <c r="Q3084"/>
  <c r="P3084"/>
  <c r="N3084"/>
  <c r="M3084"/>
  <c r="L3084"/>
  <c r="K3084"/>
  <c r="J3084"/>
  <c r="I3084"/>
  <c r="H3084"/>
  <c r="G3084"/>
  <c r="F3084"/>
  <c r="D3084"/>
  <c r="C3084"/>
  <c r="B3084"/>
  <c r="R3083"/>
  <c r="Q3083"/>
  <c r="P3083"/>
  <c r="N3083"/>
  <c r="M3083"/>
  <c r="L3083"/>
  <c r="K3083"/>
  <c r="J3083"/>
  <c r="I3083"/>
  <c r="H3083"/>
  <c r="G3083"/>
  <c r="F3083"/>
  <c r="D3083"/>
  <c r="C3083"/>
  <c r="B3083"/>
  <c r="R3082"/>
  <c r="Q3082"/>
  <c r="P3082"/>
  <c r="N3082"/>
  <c r="M3082"/>
  <c r="L3082"/>
  <c r="K3082"/>
  <c r="J3082"/>
  <c r="I3082"/>
  <c r="H3082"/>
  <c r="G3082"/>
  <c r="F3082"/>
  <c r="D3082"/>
  <c r="C3082"/>
  <c r="B3082"/>
  <c r="R3080"/>
  <c r="Q3080"/>
  <c r="P3080"/>
  <c r="N3080"/>
  <c r="M3080"/>
  <c r="L3080"/>
  <c r="K3080"/>
  <c r="J3080"/>
  <c r="I3080"/>
  <c r="H3080"/>
  <c r="G3080"/>
  <c r="F3080"/>
  <c r="D3080"/>
  <c r="C3080"/>
  <c r="B3080"/>
  <c r="R3079"/>
  <c r="Q3079"/>
  <c r="P3079"/>
  <c r="N3079"/>
  <c r="M3079"/>
  <c r="L3079"/>
  <c r="K3079"/>
  <c r="J3079"/>
  <c r="I3079"/>
  <c r="H3079"/>
  <c r="G3079"/>
  <c r="F3079"/>
  <c r="D3079"/>
  <c r="C3079"/>
  <c r="B3079"/>
  <c r="R3078"/>
  <c r="Q3078"/>
  <c r="P3078"/>
  <c r="N3078"/>
  <c r="M3078"/>
  <c r="L3078"/>
  <c r="K3078"/>
  <c r="J3078"/>
  <c r="I3078"/>
  <c r="H3078"/>
  <c r="G3078"/>
  <c r="F3078"/>
  <c r="D3078"/>
  <c r="C3078"/>
  <c r="B3078"/>
  <c r="R3077"/>
  <c r="Q3077"/>
  <c r="P3077"/>
  <c r="N3077"/>
  <c r="M3077"/>
  <c r="L3077"/>
  <c r="K3077"/>
  <c r="J3077"/>
  <c r="I3077"/>
  <c r="H3077"/>
  <c r="G3077"/>
  <c r="F3077"/>
  <c r="D3077"/>
  <c r="C3077"/>
  <c r="B3077"/>
  <c r="R3076"/>
  <c r="Q3076"/>
  <c r="P3076"/>
  <c r="N3076"/>
  <c r="M3076"/>
  <c r="L3076"/>
  <c r="K3076"/>
  <c r="J3076"/>
  <c r="I3076"/>
  <c r="H3076"/>
  <c r="G3076"/>
  <c r="F3076"/>
  <c r="D3076"/>
  <c r="C3076"/>
  <c r="B3076"/>
  <c r="R3074"/>
  <c r="Q3074"/>
  <c r="P3074"/>
  <c r="N3074"/>
  <c r="M3074"/>
  <c r="L3074"/>
  <c r="K3074"/>
  <c r="J3074"/>
  <c r="I3074"/>
  <c r="H3074"/>
  <c r="G3074"/>
  <c r="F3074"/>
  <c r="D3074"/>
  <c r="C3074"/>
  <c r="B3074"/>
  <c r="R3073"/>
  <c r="Q3073"/>
  <c r="P3073"/>
  <c r="N3073"/>
  <c r="M3073"/>
  <c r="L3073"/>
  <c r="K3073"/>
  <c r="J3073"/>
  <c r="I3073"/>
  <c r="H3073"/>
  <c r="G3073"/>
  <c r="F3073"/>
  <c r="D3073"/>
  <c r="C3073"/>
  <c r="B3073"/>
  <c r="R3072"/>
  <c r="Q3072"/>
  <c r="P3072"/>
  <c r="N3072"/>
  <c r="M3072"/>
  <c r="L3072"/>
  <c r="K3072"/>
  <c r="J3072"/>
  <c r="I3072"/>
  <c r="H3072"/>
  <c r="G3072"/>
  <c r="F3072"/>
  <c r="D3072"/>
  <c r="C3072"/>
  <c r="B3072"/>
  <c r="R3071"/>
  <c r="Q3071"/>
  <c r="P3071"/>
  <c r="N3071"/>
  <c r="M3071"/>
  <c r="L3071"/>
  <c r="K3071"/>
  <c r="J3071"/>
  <c r="I3071"/>
  <c r="H3071"/>
  <c r="G3071"/>
  <c r="F3071"/>
  <c r="D3071"/>
  <c r="C3071"/>
  <c r="B3071"/>
  <c r="R3070"/>
  <c r="Q3070"/>
  <c r="P3070"/>
  <c r="N3070"/>
  <c r="M3070"/>
  <c r="L3070"/>
  <c r="K3070"/>
  <c r="J3070"/>
  <c r="I3070"/>
  <c r="H3070"/>
  <c r="G3070"/>
  <c r="F3070"/>
  <c r="D3070"/>
  <c r="C3070"/>
  <c r="B3070"/>
  <c r="R3069"/>
  <c r="Q3069"/>
  <c r="P3069"/>
  <c r="N3069"/>
  <c r="M3069"/>
  <c r="L3069"/>
  <c r="K3069"/>
  <c r="J3069"/>
  <c r="I3069"/>
  <c r="H3069"/>
  <c r="G3069"/>
  <c r="F3069"/>
  <c r="D3069"/>
  <c r="C3069"/>
  <c r="B3069"/>
  <c r="R3068"/>
  <c r="Q3068"/>
  <c r="P3068"/>
  <c r="N3068"/>
  <c r="M3068"/>
  <c r="L3068"/>
  <c r="K3068"/>
  <c r="J3068"/>
  <c r="I3068"/>
  <c r="H3068"/>
  <c r="G3068"/>
  <c r="F3068"/>
  <c r="D3068"/>
  <c r="C3068"/>
  <c r="B3068"/>
  <c r="R3067"/>
  <c r="Q3067"/>
  <c r="P3067"/>
  <c r="N3067"/>
  <c r="M3067"/>
  <c r="L3067"/>
  <c r="K3067"/>
  <c r="J3067"/>
  <c r="I3067"/>
  <c r="H3067"/>
  <c r="G3067"/>
  <c r="F3067"/>
  <c r="D3067"/>
  <c r="C3067"/>
  <c r="B3067"/>
  <c r="R3066"/>
  <c r="Q3066"/>
  <c r="P3066"/>
  <c r="N3066"/>
  <c r="M3066"/>
  <c r="L3066"/>
  <c r="K3066"/>
  <c r="J3066"/>
  <c r="I3066"/>
  <c r="H3066"/>
  <c r="G3066"/>
  <c r="F3066"/>
  <c r="D3066"/>
  <c r="C3066"/>
  <c r="B3066"/>
  <c r="R3065"/>
  <c r="Q3065"/>
  <c r="P3065"/>
  <c r="N3065"/>
  <c r="M3065"/>
  <c r="L3065"/>
  <c r="K3065"/>
  <c r="J3065"/>
  <c r="I3065"/>
  <c r="H3065"/>
  <c r="G3065"/>
  <c r="F3065"/>
  <c r="D3065"/>
  <c r="C3065"/>
  <c r="B3065"/>
  <c r="R3064"/>
  <c r="Q3064"/>
  <c r="P3064"/>
  <c r="N3064"/>
  <c r="M3064"/>
  <c r="L3064"/>
  <c r="K3064"/>
  <c r="J3064"/>
  <c r="I3064"/>
  <c r="H3064"/>
  <c r="G3064"/>
  <c r="F3064"/>
  <c r="D3064"/>
  <c r="C3064"/>
  <c r="B3064"/>
  <c r="R3063"/>
  <c r="Q3063"/>
  <c r="P3063"/>
  <c r="N3063"/>
  <c r="M3063"/>
  <c r="L3063"/>
  <c r="K3063"/>
  <c r="J3063"/>
  <c r="I3063"/>
  <c r="H3063"/>
  <c r="G3063"/>
  <c r="F3063"/>
  <c r="D3063"/>
  <c r="C3063"/>
  <c r="B3063"/>
  <c r="R3061"/>
  <c r="Q3061"/>
  <c r="P3061"/>
  <c r="N3061"/>
  <c r="M3061"/>
  <c r="L3061"/>
  <c r="K3061"/>
  <c r="J3061"/>
  <c r="I3061"/>
  <c r="H3061"/>
  <c r="G3061"/>
  <c r="F3061"/>
  <c r="D3061"/>
  <c r="C3061"/>
  <c r="B3061"/>
  <c r="R3035"/>
  <c r="Q3035"/>
  <c r="P3035"/>
  <c r="N3035"/>
  <c r="M3035"/>
  <c r="L3035"/>
  <c r="K3035"/>
  <c r="J3035"/>
  <c r="I3035"/>
  <c r="H3035"/>
  <c r="G3035"/>
  <c r="F3035"/>
  <c r="D3035"/>
  <c r="C3035"/>
  <c r="B3035"/>
  <c r="R3034"/>
  <c r="Q3034"/>
  <c r="P3034"/>
  <c r="N3034"/>
  <c r="M3034"/>
  <c r="L3034"/>
  <c r="K3034"/>
  <c r="J3034"/>
  <c r="I3034"/>
  <c r="H3034"/>
  <c r="G3034"/>
  <c r="F3034"/>
  <c r="D3034"/>
  <c r="C3034"/>
  <c r="B3034"/>
  <c r="R3033"/>
  <c r="Q3033"/>
  <c r="P3033"/>
  <c r="N3033"/>
  <c r="M3033"/>
  <c r="L3033"/>
  <c r="K3033"/>
  <c r="J3033"/>
  <c r="I3033"/>
  <c r="H3033"/>
  <c r="G3033"/>
  <c r="F3033"/>
  <c r="D3033"/>
  <c r="C3033"/>
  <c r="B3033"/>
  <c r="R3032"/>
  <c r="Q3032"/>
  <c r="P3032"/>
  <c r="N3032"/>
  <c r="M3032"/>
  <c r="L3032"/>
  <c r="K3032"/>
  <c r="J3032"/>
  <c r="I3032"/>
  <c r="H3032"/>
  <c r="G3032"/>
  <c r="F3032"/>
  <c r="D3032"/>
  <c r="C3032"/>
  <c r="B3032"/>
  <c r="R3031"/>
  <c r="Q3031"/>
  <c r="P3031"/>
  <c r="N3031"/>
  <c r="M3031"/>
  <c r="L3031"/>
  <c r="K3031"/>
  <c r="J3031"/>
  <c r="I3031"/>
  <c r="H3031"/>
  <c r="G3031"/>
  <c r="F3031"/>
  <c r="D3031"/>
  <c r="C3031"/>
  <c r="B3031"/>
  <c r="R3030"/>
  <c r="Q3030"/>
  <c r="P3030"/>
  <c r="N3030"/>
  <c r="M3030"/>
  <c r="L3030"/>
  <c r="K3030"/>
  <c r="J3030"/>
  <c r="I3030"/>
  <c r="H3030"/>
  <c r="G3030"/>
  <c r="F3030"/>
  <c r="D3030"/>
  <c r="C3030"/>
  <c r="B3030"/>
  <c r="R3029"/>
  <c r="Q3029"/>
  <c r="P3029"/>
  <c r="N3029"/>
  <c r="M3029"/>
  <c r="L3029"/>
  <c r="K3029"/>
  <c r="J3029"/>
  <c r="I3029"/>
  <c r="H3029"/>
  <c r="G3029"/>
  <c r="F3029"/>
  <c r="D3029"/>
  <c r="C3029"/>
  <c r="B3029"/>
  <c r="R3028"/>
  <c r="Q3028"/>
  <c r="P3028"/>
  <c r="N3028"/>
  <c r="M3028"/>
  <c r="L3028"/>
  <c r="K3028"/>
  <c r="J3028"/>
  <c r="I3028"/>
  <c r="H3028"/>
  <c r="G3028"/>
  <c r="F3028"/>
  <c r="D3028"/>
  <c r="C3028"/>
  <c r="B3028"/>
  <c r="R3027"/>
  <c r="Q3027"/>
  <c r="P3027"/>
  <c r="N3027"/>
  <c r="M3027"/>
  <c r="L3027"/>
  <c r="K3027"/>
  <c r="J3027"/>
  <c r="I3027"/>
  <c r="H3027"/>
  <c r="G3027"/>
  <c r="F3027"/>
  <c r="D3027"/>
  <c r="C3027"/>
  <c r="B3027"/>
  <c r="R3025"/>
  <c r="Q3025"/>
  <c r="P3025"/>
  <c r="N3025"/>
  <c r="M3025"/>
  <c r="L3025"/>
  <c r="K3025"/>
  <c r="J3025"/>
  <c r="I3025"/>
  <c r="H3025"/>
  <c r="G3025"/>
  <c r="F3025"/>
  <c r="D3025"/>
  <c r="C3025"/>
  <c r="B3025"/>
  <c r="R3024"/>
  <c r="Q3024"/>
  <c r="P3024"/>
  <c r="N3024"/>
  <c r="M3024"/>
  <c r="L3024"/>
  <c r="K3024"/>
  <c r="J3024"/>
  <c r="I3024"/>
  <c r="H3024"/>
  <c r="G3024"/>
  <c r="F3024"/>
  <c r="D3024"/>
  <c r="C3024"/>
  <c r="B3024"/>
  <c r="R3023"/>
  <c r="Q3023"/>
  <c r="P3023"/>
  <c r="N3023"/>
  <c r="M3023"/>
  <c r="L3023"/>
  <c r="K3023"/>
  <c r="J3023"/>
  <c r="I3023"/>
  <c r="H3023"/>
  <c r="G3023"/>
  <c r="F3023"/>
  <c r="D3023"/>
  <c r="C3023"/>
  <c r="B3023"/>
  <c r="R3021"/>
  <c r="Q3021"/>
  <c r="P3021"/>
  <c r="N3021"/>
  <c r="M3021"/>
  <c r="L3021"/>
  <c r="K3021"/>
  <c r="J3021"/>
  <c r="I3021"/>
  <c r="H3021"/>
  <c r="G3021"/>
  <c r="F3021"/>
  <c r="D3021"/>
  <c r="C3021"/>
  <c r="B3021"/>
  <c r="R3020"/>
  <c r="Q3020"/>
  <c r="P3020"/>
  <c r="N3020"/>
  <c r="M3020"/>
  <c r="L3020"/>
  <c r="K3020"/>
  <c r="J3020"/>
  <c r="I3020"/>
  <c r="H3020"/>
  <c r="G3020"/>
  <c r="F3020"/>
  <c r="D3020"/>
  <c r="C3020"/>
  <c r="B3020"/>
  <c r="R3019"/>
  <c r="Q3019"/>
  <c r="P3019"/>
  <c r="N3019"/>
  <c r="M3019"/>
  <c r="L3019"/>
  <c r="K3019"/>
  <c r="J3019"/>
  <c r="I3019"/>
  <c r="H3019"/>
  <c r="G3019"/>
  <c r="F3019"/>
  <c r="D3019"/>
  <c r="C3019"/>
  <c r="B3019"/>
  <c r="R3018"/>
  <c r="Q3018"/>
  <c r="P3018"/>
  <c r="N3018"/>
  <c r="M3018"/>
  <c r="L3018"/>
  <c r="K3018"/>
  <c r="J3018"/>
  <c r="I3018"/>
  <c r="H3018"/>
  <c r="G3018"/>
  <c r="F3018"/>
  <c r="D3018"/>
  <c r="C3018"/>
  <c r="B3018"/>
  <c r="R3017"/>
  <c r="Q3017"/>
  <c r="P3017"/>
  <c r="N3017"/>
  <c r="M3017"/>
  <c r="L3017"/>
  <c r="K3017"/>
  <c r="J3017"/>
  <c r="I3017"/>
  <c r="H3017"/>
  <c r="G3017"/>
  <c r="F3017"/>
  <c r="D3017"/>
  <c r="C3017"/>
  <c r="B3017"/>
  <c r="R3015"/>
  <c r="Q3015"/>
  <c r="P3015"/>
  <c r="N3015"/>
  <c r="M3015"/>
  <c r="L3015"/>
  <c r="K3015"/>
  <c r="J3015"/>
  <c r="I3015"/>
  <c r="H3015"/>
  <c r="G3015"/>
  <c r="F3015"/>
  <c r="D3015"/>
  <c r="C3015"/>
  <c r="B3015"/>
  <c r="R3014"/>
  <c r="Q3014"/>
  <c r="P3014"/>
  <c r="N3014"/>
  <c r="M3014"/>
  <c r="L3014"/>
  <c r="K3014"/>
  <c r="J3014"/>
  <c r="I3014"/>
  <c r="H3014"/>
  <c r="G3014"/>
  <c r="F3014"/>
  <c r="D3014"/>
  <c r="C3014"/>
  <c r="B3014"/>
  <c r="R3013"/>
  <c r="Q3013"/>
  <c r="P3013"/>
  <c r="N3013"/>
  <c r="M3013"/>
  <c r="L3013"/>
  <c r="K3013"/>
  <c r="J3013"/>
  <c r="I3013"/>
  <c r="H3013"/>
  <c r="G3013"/>
  <c r="F3013"/>
  <c r="D3013"/>
  <c r="C3013"/>
  <c r="B3013"/>
  <c r="R3012"/>
  <c r="Q3012"/>
  <c r="P3012"/>
  <c r="N3012"/>
  <c r="M3012"/>
  <c r="L3012"/>
  <c r="K3012"/>
  <c r="J3012"/>
  <c r="I3012"/>
  <c r="H3012"/>
  <c r="G3012"/>
  <c r="F3012"/>
  <c r="D3012"/>
  <c r="C3012"/>
  <c r="B3012"/>
  <c r="R3011"/>
  <c r="Q3011"/>
  <c r="P3011"/>
  <c r="N3011"/>
  <c r="M3011"/>
  <c r="L3011"/>
  <c r="K3011"/>
  <c r="J3011"/>
  <c r="I3011"/>
  <c r="H3011"/>
  <c r="G3011"/>
  <c r="F3011"/>
  <c r="D3011"/>
  <c r="C3011"/>
  <c r="B3011"/>
  <c r="R3010"/>
  <c r="Q3010"/>
  <c r="P3010"/>
  <c r="N3010"/>
  <c r="M3010"/>
  <c r="L3010"/>
  <c r="K3010"/>
  <c r="J3010"/>
  <c r="I3010"/>
  <c r="H3010"/>
  <c r="G3010"/>
  <c r="F3010"/>
  <c r="D3010"/>
  <c r="C3010"/>
  <c r="B3010"/>
  <c r="R3009"/>
  <c r="Q3009"/>
  <c r="P3009"/>
  <c r="N3009"/>
  <c r="M3009"/>
  <c r="L3009"/>
  <c r="K3009"/>
  <c r="J3009"/>
  <c r="I3009"/>
  <c r="H3009"/>
  <c r="G3009"/>
  <c r="F3009"/>
  <c r="D3009"/>
  <c r="C3009"/>
  <c r="B3009"/>
  <c r="R3008"/>
  <c r="Q3008"/>
  <c r="P3008"/>
  <c r="N3008"/>
  <c r="M3008"/>
  <c r="L3008"/>
  <c r="K3008"/>
  <c r="J3008"/>
  <c r="I3008"/>
  <c r="H3008"/>
  <c r="G3008"/>
  <c r="F3008"/>
  <c r="D3008"/>
  <c r="C3008"/>
  <c r="B3008"/>
  <c r="R3007"/>
  <c r="Q3007"/>
  <c r="P3007"/>
  <c r="N3007"/>
  <c r="M3007"/>
  <c r="L3007"/>
  <c r="K3007"/>
  <c r="J3007"/>
  <c r="I3007"/>
  <c r="H3007"/>
  <c r="G3007"/>
  <c r="F3007"/>
  <c r="D3007"/>
  <c r="C3007"/>
  <c r="B3007"/>
  <c r="R3006"/>
  <c r="Q3006"/>
  <c r="P3006"/>
  <c r="N3006"/>
  <c r="M3006"/>
  <c r="L3006"/>
  <c r="K3006"/>
  <c r="J3006"/>
  <c r="I3006"/>
  <c r="H3006"/>
  <c r="G3006"/>
  <c r="F3006"/>
  <c r="D3006"/>
  <c r="C3006"/>
  <c r="B3006"/>
  <c r="R3005"/>
  <c r="Q3005"/>
  <c r="P3005"/>
  <c r="N3005"/>
  <c r="M3005"/>
  <c r="L3005"/>
  <c r="K3005"/>
  <c r="J3005"/>
  <c r="I3005"/>
  <c r="H3005"/>
  <c r="G3005"/>
  <c r="F3005"/>
  <c r="D3005"/>
  <c r="C3005"/>
  <c r="B3005"/>
  <c r="R3004"/>
  <c r="Q3004"/>
  <c r="P3004"/>
  <c r="N3004"/>
  <c r="M3004"/>
  <c r="L3004"/>
  <c r="K3004"/>
  <c r="J3004"/>
  <c r="I3004"/>
  <c r="H3004"/>
  <c r="G3004"/>
  <c r="F3004"/>
  <c r="D3004"/>
  <c r="C3004"/>
  <c r="B3004"/>
  <c r="R3003"/>
  <c r="Q3003"/>
  <c r="P3003"/>
  <c r="N3003"/>
  <c r="M3003"/>
  <c r="L3003"/>
  <c r="K3003"/>
  <c r="J3003"/>
  <c r="I3003"/>
  <c r="H3003"/>
  <c r="G3003"/>
  <c r="F3003"/>
  <c r="D3003"/>
  <c r="C3003"/>
  <c r="B3003"/>
  <c r="R3002"/>
  <c r="Q3002"/>
  <c r="P3002"/>
  <c r="N3002"/>
  <c r="M3002"/>
  <c r="L3002"/>
  <c r="K3002"/>
  <c r="J3002"/>
  <c r="I3002"/>
  <c r="H3002"/>
  <c r="G3002"/>
  <c r="F3002"/>
  <c r="D3002"/>
  <c r="C3002"/>
  <c r="B3002"/>
  <c r="R3001"/>
  <c r="Q3001"/>
  <c r="P3001"/>
  <c r="N3001"/>
  <c r="M3001"/>
  <c r="L3001"/>
  <c r="K3001"/>
  <c r="J3001"/>
  <c r="I3001"/>
  <c r="H3001"/>
  <c r="G3001"/>
  <c r="F3001"/>
  <c r="D3001"/>
  <c r="C3001"/>
  <c r="B3001"/>
  <c r="R3000"/>
  <c r="Q3000"/>
  <c r="P3000"/>
  <c r="N3000"/>
  <c r="M3000"/>
  <c r="L3000"/>
  <c r="K3000"/>
  <c r="J3000"/>
  <c r="I3000"/>
  <c r="H3000"/>
  <c r="G3000"/>
  <c r="F3000"/>
  <c r="D3000"/>
  <c r="C3000"/>
  <c r="B3000"/>
  <c r="R2981"/>
  <c r="Q2981"/>
  <c r="P2981"/>
  <c r="N2981"/>
  <c r="M2981"/>
  <c r="L2981"/>
  <c r="K2981"/>
  <c r="J2981"/>
  <c r="I2981"/>
  <c r="H2981"/>
  <c r="G2981"/>
  <c r="F2981"/>
  <c r="D2981"/>
  <c r="C2981"/>
  <c r="B2981"/>
  <c r="R2980"/>
  <c r="Q2980"/>
  <c r="P2980"/>
  <c r="N2980"/>
  <c r="M2980"/>
  <c r="L2980"/>
  <c r="K2980"/>
  <c r="J2980"/>
  <c r="I2980"/>
  <c r="H2980"/>
  <c r="G2980"/>
  <c r="F2980"/>
  <c r="D2980"/>
  <c r="C2980"/>
  <c r="B2980"/>
  <c r="R2979"/>
  <c r="Q2979"/>
  <c r="P2979"/>
  <c r="N2979"/>
  <c r="M2979"/>
  <c r="L2979"/>
  <c r="K2979"/>
  <c r="J2979"/>
  <c r="I2979"/>
  <c r="H2979"/>
  <c r="G2979"/>
  <c r="F2979"/>
  <c r="D2979"/>
  <c r="C2979"/>
  <c r="B2979"/>
  <c r="R2978"/>
  <c r="Q2978"/>
  <c r="P2978"/>
  <c r="N2978"/>
  <c r="M2978"/>
  <c r="L2978"/>
  <c r="K2978"/>
  <c r="J2978"/>
  <c r="I2978"/>
  <c r="H2978"/>
  <c r="G2978"/>
  <c r="F2978"/>
  <c r="D2978"/>
  <c r="C2978"/>
  <c r="B2978"/>
  <c r="R2976"/>
  <c r="Q2976"/>
  <c r="P2976"/>
  <c r="N2976"/>
  <c r="M2976"/>
  <c r="L2976"/>
  <c r="K2976"/>
  <c r="J2976"/>
  <c r="I2976"/>
  <c r="H2976"/>
  <c r="G2976"/>
  <c r="F2976"/>
  <c r="D2976"/>
  <c r="C2976"/>
  <c r="B2976"/>
  <c r="R2975"/>
  <c r="Q2975"/>
  <c r="P2975"/>
  <c r="N2975"/>
  <c r="M2975"/>
  <c r="L2975"/>
  <c r="K2975"/>
  <c r="J2975"/>
  <c r="I2975"/>
  <c r="H2975"/>
  <c r="G2975"/>
  <c r="F2975"/>
  <c r="D2975"/>
  <c r="C2975"/>
  <c r="B2975"/>
  <c r="R2974"/>
  <c r="Q2974"/>
  <c r="P2974"/>
  <c r="N2974"/>
  <c r="M2974"/>
  <c r="L2974"/>
  <c r="K2974"/>
  <c r="J2974"/>
  <c r="I2974"/>
  <c r="H2974"/>
  <c r="G2974"/>
  <c r="F2974"/>
  <c r="D2974"/>
  <c r="C2974"/>
  <c r="B2974"/>
  <c r="R2973"/>
  <c r="Q2973"/>
  <c r="P2973"/>
  <c r="N2973"/>
  <c r="M2973"/>
  <c r="L2973"/>
  <c r="K2973"/>
  <c r="J2973"/>
  <c r="I2973"/>
  <c r="H2973"/>
  <c r="G2973"/>
  <c r="F2973"/>
  <c r="D2973"/>
  <c r="C2973"/>
  <c r="B2973"/>
  <c r="R2972"/>
  <c r="Q2972"/>
  <c r="P2972"/>
  <c r="N2972"/>
  <c r="M2972"/>
  <c r="L2972"/>
  <c r="K2972"/>
  <c r="J2972"/>
  <c r="I2972"/>
  <c r="H2972"/>
  <c r="G2972"/>
  <c r="F2972"/>
  <c r="D2972"/>
  <c r="C2972"/>
  <c r="B2972"/>
  <c r="R2971"/>
  <c r="Q2971"/>
  <c r="P2971"/>
  <c r="N2971"/>
  <c r="M2971"/>
  <c r="L2971"/>
  <c r="K2971"/>
  <c r="J2971"/>
  <c r="I2971"/>
  <c r="H2971"/>
  <c r="G2971"/>
  <c r="F2971"/>
  <c r="D2971"/>
  <c r="C2971"/>
  <c r="B2971"/>
  <c r="R2970"/>
  <c r="Q2970"/>
  <c r="P2970"/>
  <c r="N2970"/>
  <c r="M2970"/>
  <c r="L2970"/>
  <c r="K2970"/>
  <c r="J2970"/>
  <c r="I2970"/>
  <c r="H2970"/>
  <c r="G2970"/>
  <c r="F2970"/>
  <c r="D2970"/>
  <c r="C2970"/>
  <c r="B2970"/>
  <c r="R2969"/>
  <c r="Q2969"/>
  <c r="P2969"/>
  <c r="N2969"/>
  <c r="M2969"/>
  <c r="L2969"/>
  <c r="K2969"/>
  <c r="J2969"/>
  <c r="I2969"/>
  <c r="H2969"/>
  <c r="G2969"/>
  <c r="F2969"/>
  <c r="D2969"/>
  <c r="C2969"/>
  <c r="B2969"/>
  <c r="R2968"/>
  <c r="Q2968"/>
  <c r="P2968"/>
  <c r="N2968"/>
  <c r="M2968"/>
  <c r="L2968"/>
  <c r="K2968"/>
  <c r="J2968"/>
  <c r="I2968"/>
  <c r="H2968"/>
  <c r="G2968"/>
  <c r="F2968"/>
  <c r="D2968"/>
  <c r="C2968"/>
  <c r="B2968"/>
  <c r="R2967"/>
  <c r="Q2967"/>
  <c r="P2967"/>
  <c r="N2967"/>
  <c r="M2967"/>
  <c r="L2967"/>
  <c r="K2967"/>
  <c r="J2967"/>
  <c r="I2967"/>
  <c r="H2967"/>
  <c r="G2967"/>
  <c r="F2967"/>
  <c r="D2967"/>
  <c r="C2967"/>
  <c r="B2967"/>
  <c r="R2965"/>
  <c r="Q2965"/>
  <c r="P2965"/>
  <c r="N2965"/>
  <c r="M2965"/>
  <c r="L2965"/>
  <c r="K2965"/>
  <c r="J2965"/>
  <c r="I2965"/>
  <c r="H2965"/>
  <c r="G2965"/>
  <c r="F2965"/>
  <c r="D2965"/>
  <c r="C2965"/>
  <c r="B2965"/>
  <c r="R2964"/>
  <c r="Q2964"/>
  <c r="P2964"/>
  <c r="N2964"/>
  <c r="M2964"/>
  <c r="L2964"/>
  <c r="K2964"/>
  <c r="J2964"/>
  <c r="I2964"/>
  <c r="H2964"/>
  <c r="G2964"/>
  <c r="F2964"/>
  <c r="D2964"/>
  <c r="C2964"/>
  <c r="B2964"/>
  <c r="R2963"/>
  <c r="Q2963"/>
  <c r="P2963"/>
  <c r="N2963"/>
  <c r="M2963"/>
  <c r="L2963"/>
  <c r="K2963"/>
  <c r="J2963"/>
  <c r="I2963"/>
  <c r="H2963"/>
  <c r="G2963"/>
  <c r="F2963"/>
  <c r="D2963"/>
  <c r="C2963"/>
  <c r="B2963"/>
  <c r="R2962"/>
  <c r="Q2962"/>
  <c r="P2962"/>
  <c r="N2962"/>
  <c r="M2962"/>
  <c r="L2962"/>
  <c r="K2962"/>
  <c r="J2962"/>
  <c r="I2962"/>
  <c r="H2962"/>
  <c r="G2962"/>
  <c r="F2962"/>
  <c r="D2962"/>
  <c r="C2962"/>
  <c r="B2962"/>
  <c r="R2961"/>
  <c r="Q2961"/>
  <c r="P2961"/>
  <c r="N2961"/>
  <c r="M2961"/>
  <c r="L2961"/>
  <c r="K2961"/>
  <c r="J2961"/>
  <c r="I2961"/>
  <c r="H2961"/>
  <c r="G2961"/>
  <c r="F2961"/>
  <c r="D2961"/>
  <c r="C2961"/>
  <c r="B2961"/>
  <c r="R2960"/>
  <c r="Q2960"/>
  <c r="P2960"/>
  <c r="N2960"/>
  <c r="M2960"/>
  <c r="L2960"/>
  <c r="K2960"/>
  <c r="J2960"/>
  <c r="I2960"/>
  <c r="H2960"/>
  <c r="G2960"/>
  <c r="F2960"/>
  <c r="D2960"/>
  <c r="C2960"/>
  <c r="B2960"/>
  <c r="R2959"/>
  <c r="Q2959"/>
  <c r="P2959"/>
  <c r="N2959"/>
  <c r="M2959"/>
  <c r="L2959"/>
  <c r="K2959"/>
  <c r="J2959"/>
  <c r="I2959"/>
  <c r="H2959"/>
  <c r="G2959"/>
  <c r="F2959"/>
  <c r="D2959"/>
  <c r="C2959"/>
  <c r="B2959"/>
  <c r="R2958"/>
  <c r="Q2958"/>
  <c r="P2958"/>
  <c r="N2958"/>
  <c r="M2958"/>
  <c r="L2958"/>
  <c r="K2958"/>
  <c r="J2958"/>
  <c r="I2958"/>
  <c r="H2958"/>
  <c r="G2958"/>
  <c r="F2958"/>
  <c r="D2958"/>
  <c r="C2958"/>
  <c r="B2958"/>
  <c r="R2956"/>
  <c r="Q2956"/>
  <c r="P2956"/>
  <c r="N2956"/>
  <c r="M2956"/>
  <c r="L2956"/>
  <c r="K2956"/>
  <c r="J2956"/>
  <c r="I2956"/>
  <c r="H2956"/>
  <c r="G2956"/>
  <c r="F2956"/>
  <c r="D2956"/>
  <c r="C2956"/>
  <c r="B2956"/>
  <c r="R2955"/>
  <c r="Q2955"/>
  <c r="P2955"/>
  <c r="N2955"/>
  <c r="M2955"/>
  <c r="L2955"/>
  <c r="K2955"/>
  <c r="J2955"/>
  <c r="I2955"/>
  <c r="H2955"/>
  <c r="G2955"/>
  <c r="F2955"/>
  <c r="D2955"/>
  <c r="C2955"/>
  <c r="B2955"/>
  <c r="R2954"/>
  <c r="Q2954"/>
  <c r="P2954"/>
  <c r="N2954"/>
  <c r="M2954"/>
  <c r="L2954"/>
  <c r="K2954"/>
  <c r="J2954"/>
  <c r="I2954"/>
  <c r="H2954"/>
  <c r="G2954"/>
  <c r="F2954"/>
  <c r="D2954"/>
  <c r="C2954"/>
  <c r="B2954"/>
  <c r="R2953"/>
  <c r="Q2953"/>
  <c r="P2953"/>
  <c r="N2953"/>
  <c r="M2953"/>
  <c r="L2953"/>
  <c r="K2953"/>
  <c r="J2953"/>
  <c r="I2953"/>
  <c r="H2953"/>
  <c r="G2953"/>
  <c r="F2953"/>
  <c r="D2953"/>
  <c r="C2953"/>
  <c r="B2953"/>
  <c r="R2952"/>
  <c r="Q2952"/>
  <c r="P2952"/>
  <c r="N2952"/>
  <c r="M2952"/>
  <c r="L2952"/>
  <c r="K2952"/>
  <c r="J2952"/>
  <c r="I2952"/>
  <c r="H2952"/>
  <c r="G2952"/>
  <c r="F2952"/>
  <c r="D2952"/>
  <c r="C2952"/>
  <c r="B2952"/>
  <c r="R2951"/>
  <c r="Q2951"/>
  <c r="P2951"/>
  <c r="N2951"/>
  <c r="M2951"/>
  <c r="L2951"/>
  <c r="K2951"/>
  <c r="J2951"/>
  <c r="I2951"/>
  <c r="H2951"/>
  <c r="G2951"/>
  <c r="F2951"/>
  <c r="D2951"/>
  <c r="C2951"/>
  <c r="B2951"/>
  <c r="R2950"/>
  <c r="Q2950"/>
  <c r="P2950"/>
  <c r="N2950"/>
  <c r="M2950"/>
  <c r="L2950"/>
  <c r="K2950"/>
  <c r="J2950"/>
  <c r="I2950"/>
  <c r="H2950"/>
  <c r="G2950"/>
  <c r="F2950"/>
  <c r="D2950"/>
  <c r="C2950"/>
  <c r="B2950"/>
  <c r="R2949"/>
  <c r="Q2949"/>
  <c r="P2949"/>
  <c r="N2949"/>
  <c r="M2949"/>
  <c r="L2949"/>
  <c r="K2949"/>
  <c r="J2949"/>
  <c r="I2949"/>
  <c r="H2949"/>
  <c r="G2949"/>
  <c r="F2949"/>
  <c r="D2949"/>
  <c r="C2949"/>
  <c r="B2949"/>
  <c r="R2948"/>
  <c r="Q2948"/>
  <c r="P2948"/>
  <c r="N2948"/>
  <c r="M2948"/>
  <c r="L2948"/>
  <c r="K2948"/>
  <c r="J2948"/>
  <c r="I2948"/>
  <c r="H2948"/>
  <c r="G2948"/>
  <c r="F2948"/>
  <c r="D2948"/>
  <c r="C2948"/>
  <c r="B2948"/>
  <c r="R2947"/>
  <c r="Q2947"/>
  <c r="P2947"/>
  <c r="N2947"/>
  <c r="M2947"/>
  <c r="L2947"/>
  <c r="K2947"/>
  <c r="J2947"/>
  <c r="I2947"/>
  <c r="H2947"/>
  <c r="G2947"/>
  <c r="F2947"/>
  <c r="D2947"/>
  <c r="C2947"/>
  <c r="B2947"/>
  <c r="R2946"/>
  <c r="Q2946"/>
  <c r="P2946"/>
  <c r="N2946"/>
  <c r="M2946"/>
  <c r="L2946"/>
  <c r="K2946"/>
  <c r="J2946"/>
  <c r="I2946"/>
  <c r="H2946"/>
  <c r="G2946"/>
  <c r="F2946"/>
  <c r="D2946"/>
  <c r="C2946"/>
  <c r="B2946"/>
  <c r="R2928"/>
  <c r="Q2928"/>
  <c r="P2928"/>
  <c r="N2928"/>
  <c r="M2928"/>
  <c r="L2928"/>
  <c r="K2928"/>
  <c r="J2928"/>
  <c r="I2928"/>
  <c r="H2928"/>
  <c r="G2928"/>
  <c r="F2928"/>
  <c r="D2928"/>
  <c r="C2928"/>
  <c r="B2928"/>
  <c r="R2927"/>
  <c r="Q2927"/>
  <c r="P2927"/>
  <c r="N2927"/>
  <c r="M2927"/>
  <c r="L2927"/>
  <c r="K2927"/>
  <c r="J2927"/>
  <c r="I2927"/>
  <c r="H2927"/>
  <c r="G2927"/>
  <c r="F2927"/>
  <c r="D2927"/>
  <c r="C2927"/>
  <c r="B2927"/>
  <c r="R2926"/>
  <c r="Q2926"/>
  <c r="P2926"/>
  <c r="N2926"/>
  <c r="M2926"/>
  <c r="L2926"/>
  <c r="K2926"/>
  <c r="J2926"/>
  <c r="I2926"/>
  <c r="H2926"/>
  <c r="G2926"/>
  <c r="F2926"/>
  <c r="D2926"/>
  <c r="C2926"/>
  <c r="B2926"/>
  <c r="R2925"/>
  <c r="Q2925"/>
  <c r="P2925"/>
  <c r="N2925"/>
  <c r="M2925"/>
  <c r="L2925"/>
  <c r="K2925"/>
  <c r="J2925"/>
  <c r="I2925"/>
  <c r="H2925"/>
  <c r="G2925"/>
  <c r="F2925"/>
  <c r="D2925"/>
  <c r="C2925"/>
  <c r="B2925"/>
  <c r="R2924"/>
  <c r="Q2924"/>
  <c r="P2924"/>
  <c r="N2924"/>
  <c r="M2924"/>
  <c r="L2924"/>
  <c r="K2924"/>
  <c r="J2924"/>
  <c r="I2924"/>
  <c r="H2924"/>
  <c r="G2924"/>
  <c r="F2924"/>
  <c r="D2924"/>
  <c r="C2924"/>
  <c r="B2924"/>
  <c r="R2923"/>
  <c r="Q2923"/>
  <c r="P2923"/>
  <c r="N2923"/>
  <c r="M2923"/>
  <c r="L2923"/>
  <c r="K2923"/>
  <c r="J2923"/>
  <c r="I2923"/>
  <c r="H2923"/>
  <c r="G2923"/>
  <c r="F2923"/>
  <c r="D2923"/>
  <c r="C2923"/>
  <c r="B2923"/>
  <c r="R2922"/>
  <c r="Q2922"/>
  <c r="P2922"/>
  <c r="N2922"/>
  <c r="M2922"/>
  <c r="L2922"/>
  <c r="K2922"/>
  <c r="J2922"/>
  <c r="I2922"/>
  <c r="H2922"/>
  <c r="G2922"/>
  <c r="F2922"/>
  <c r="D2922"/>
  <c r="C2922"/>
  <c r="B2922"/>
  <c r="R2921"/>
  <c r="Q2921"/>
  <c r="P2921"/>
  <c r="N2921"/>
  <c r="M2921"/>
  <c r="L2921"/>
  <c r="K2921"/>
  <c r="J2921"/>
  <c r="I2921"/>
  <c r="H2921"/>
  <c r="G2921"/>
  <c r="F2921"/>
  <c r="D2921"/>
  <c r="C2921"/>
  <c r="B2921"/>
  <c r="R2920"/>
  <c r="Q2920"/>
  <c r="P2920"/>
  <c r="N2920"/>
  <c r="M2920"/>
  <c r="L2920"/>
  <c r="K2920"/>
  <c r="J2920"/>
  <c r="I2920"/>
  <c r="H2920"/>
  <c r="G2920"/>
  <c r="F2920"/>
  <c r="D2920"/>
  <c r="C2920"/>
  <c r="B2920"/>
  <c r="R2918"/>
  <c r="Q2918"/>
  <c r="P2918"/>
  <c r="N2918"/>
  <c r="M2918"/>
  <c r="L2918"/>
  <c r="K2918"/>
  <c r="J2918"/>
  <c r="I2918"/>
  <c r="H2918"/>
  <c r="G2918"/>
  <c r="F2918"/>
  <c r="D2918"/>
  <c r="C2918"/>
  <c r="B2918"/>
  <c r="R2917"/>
  <c r="Q2917"/>
  <c r="P2917"/>
  <c r="N2917"/>
  <c r="M2917"/>
  <c r="L2917"/>
  <c r="K2917"/>
  <c r="J2917"/>
  <c r="I2917"/>
  <c r="H2917"/>
  <c r="G2917"/>
  <c r="F2917"/>
  <c r="D2917"/>
  <c r="C2917"/>
  <c r="B2917"/>
  <c r="R2916"/>
  <c r="Q2916"/>
  <c r="P2916"/>
  <c r="N2916"/>
  <c r="M2916"/>
  <c r="L2916"/>
  <c r="K2916"/>
  <c r="J2916"/>
  <c r="I2916"/>
  <c r="H2916"/>
  <c r="G2916"/>
  <c r="F2916"/>
  <c r="D2916"/>
  <c r="C2916"/>
  <c r="B2916"/>
  <c r="R2915"/>
  <c r="Q2915"/>
  <c r="P2915"/>
  <c r="N2915"/>
  <c r="M2915"/>
  <c r="L2915"/>
  <c r="K2915"/>
  <c r="J2915"/>
  <c r="I2915"/>
  <c r="H2915"/>
  <c r="G2915"/>
  <c r="F2915"/>
  <c r="D2915"/>
  <c r="C2915"/>
  <c r="B2915"/>
  <c r="R2914"/>
  <c r="Q2914"/>
  <c r="P2914"/>
  <c r="N2914"/>
  <c r="M2914"/>
  <c r="L2914"/>
  <c r="K2914"/>
  <c r="J2914"/>
  <c r="I2914"/>
  <c r="H2914"/>
  <c r="G2914"/>
  <c r="F2914"/>
  <c r="D2914"/>
  <c r="C2914"/>
  <c r="B2914"/>
  <c r="R2913"/>
  <c r="Q2913"/>
  <c r="P2913"/>
  <c r="N2913"/>
  <c r="M2913"/>
  <c r="L2913"/>
  <c r="K2913"/>
  <c r="J2913"/>
  <c r="I2913"/>
  <c r="H2913"/>
  <c r="G2913"/>
  <c r="F2913"/>
  <c r="D2913"/>
  <c r="C2913"/>
  <c r="B2913"/>
  <c r="R2912"/>
  <c r="Q2912"/>
  <c r="P2912"/>
  <c r="N2912"/>
  <c r="M2912"/>
  <c r="L2912"/>
  <c r="K2912"/>
  <c r="J2912"/>
  <c r="I2912"/>
  <c r="H2912"/>
  <c r="G2912"/>
  <c r="F2912"/>
  <c r="D2912"/>
  <c r="C2912"/>
  <c r="B2912"/>
  <c r="R2910"/>
  <c r="Q2910"/>
  <c r="P2910"/>
  <c r="N2910"/>
  <c r="M2910"/>
  <c r="L2910"/>
  <c r="K2910"/>
  <c r="J2910"/>
  <c r="I2910"/>
  <c r="H2910"/>
  <c r="G2910"/>
  <c r="F2910"/>
  <c r="D2910"/>
  <c r="C2910"/>
  <c r="B2910"/>
  <c r="R2909"/>
  <c r="Q2909"/>
  <c r="P2909"/>
  <c r="N2909"/>
  <c r="M2909"/>
  <c r="L2909"/>
  <c r="K2909"/>
  <c r="J2909"/>
  <c r="I2909"/>
  <c r="H2909"/>
  <c r="G2909"/>
  <c r="F2909"/>
  <c r="D2909"/>
  <c r="C2909"/>
  <c r="B2909"/>
  <c r="R2908"/>
  <c r="Q2908"/>
  <c r="P2908"/>
  <c r="N2908"/>
  <c r="M2908"/>
  <c r="L2908"/>
  <c r="K2908"/>
  <c r="J2908"/>
  <c r="I2908"/>
  <c r="H2908"/>
  <c r="G2908"/>
  <c r="F2908"/>
  <c r="D2908"/>
  <c r="C2908"/>
  <c r="B2908"/>
  <c r="R2907"/>
  <c r="Q2907"/>
  <c r="P2907"/>
  <c r="N2907"/>
  <c r="M2907"/>
  <c r="L2907"/>
  <c r="K2907"/>
  <c r="J2907"/>
  <c r="I2907"/>
  <c r="H2907"/>
  <c r="G2907"/>
  <c r="F2907"/>
  <c r="D2907"/>
  <c r="C2907"/>
  <c r="B2907"/>
  <c r="R2906"/>
  <c r="Q2906"/>
  <c r="P2906"/>
  <c r="N2906"/>
  <c r="M2906"/>
  <c r="L2906"/>
  <c r="K2906"/>
  <c r="J2906"/>
  <c r="I2906"/>
  <c r="H2906"/>
  <c r="G2906"/>
  <c r="F2906"/>
  <c r="D2906"/>
  <c r="C2906"/>
  <c r="B2906"/>
  <c r="R2904"/>
  <c r="Q2904"/>
  <c r="P2904"/>
  <c r="N2904"/>
  <c r="M2904"/>
  <c r="L2904"/>
  <c r="K2904"/>
  <c r="J2904"/>
  <c r="I2904"/>
  <c r="H2904"/>
  <c r="G2904"/>
  <c r="F2904"/>
  <c r="D2904"/>
  <c r="C2904"/>
  <c r="B2904"/>
  <c r="R2903"/>
  <c r="Q2903"/>
  <c r="P2903"/>
  <c r="N2903"/>
  <c r="M2903"/>
  <c r="L2903"/>
  <c r="K2903"/>
  <c r="J2903"/>
  <c r="I2903"/>
  <c r="H2903"/>
  <c r="G2903"/>
  <c r="F2903"/>
  <c r="D2903"/>
  <c r="C2903"/>
  <c r="B2903"/>
  <c r="R2902"/>
  <c r="Q2902"/>
  <c r="P2902"/>
  <c r="N2902"/>
  <c r="M2902"/>
  <c r="L2902"/>
  <c r="K2902"/>
  <c r="J2902"/>
  <c r="I2902"/>
  <c r="H2902"/>
  <c r="G2902"/>
  <c r="F2902"/>
  <c r="D2902"/>
  <c r="C2902"/>
  <c r="B2902"/>
  <c r="R2901"/>
  <c r="Q2901"/>
  <c r="P2901"/>
  <c r="N2901"/>
  <c r="M2901"/>
  <c r="L2901"/>
  <c r="K2901"/>
  <c r="J2901"/>
  <c r="I2901"/>
  <c r="H2901"/>
  <c r="G2901"/>
  <c r="F2901"/>
  <c r="D2901"/>
  <c r="C2901"/>
  <c r="B2901"/>
  <c r="R2900"/>
  <c r="Q2900"/>
  <c r="P2900"/>
  <c r="N2900"/>
  <c r="M2900"/>
  <c r="L2900"/>
  <c r="K2900"/>
  <c r="J2900"/>
  <c r="I2900"/>
  <c r="H2900"/>
  <c r="G2900"/>
  <c r="F2900"/>
  <c r="D2900"/>
  <c r="C2900"/>
  <c r="B2900"/>
  <c r="R2899"/>
  <c r="Q2899"/>
  <c r="P2899"/>
  <c r="N2899"/>
  <c r="M2899"/>
  <c r="L2899"/>
  <c r="K2899"/>
  <c r="J2899"/>
  <c r="I2899"/>
  <c r="H2899"/>
  <c r="G2899"/>
  <c r="F2899"/>
  <c r="D2899"/>
  <c r="C2899"/>
  <c r="B2899"/>
  <c r="R2898"/>
  <c r="Q2898"/>
  <c r="P2898"/>
  <c r="N2898"/>
  <c r="M2898"/>
  <c r="L2898"/>
  <c r="K2898"/>
  <c r="J2898"/>
  <c r="I2898"/>
  <c r="H2898"/>
  <c r="G2898"/>
  <c r="F2898"/>
  <c r="D2898"/>
  <c r="C2898"/>
  <c r="B2898"/>
  <c r="R2897"/>
  <c r="Q2897"/>
  <c r="P2897"/>
  <c r="N2897"/>
  <c r="M2897"/>
  <c r="L2897"/>
  <c r="K2897"/>
  <c r="J2897"/>
  <c r="I2897"/>
  <c r="H2897"/>
  <c r="G2897"/>
  <c r="F2897"/>
  <c r="D2897"/>
  <c r="C2897"/>
  <c r="B2897"/>
  <c r="R2896"/>
  <c r="Q2896"/>
  <c r="P2896"/>
  <c r="N2896"/>
  <c r="M2896"/>
  <c r="L2896"/>
  <c r="K2896"/>
  <c r="J2896"/>
  <c r="I2896"/>
  <c r="H2896"/>
  <c r="G2896"/>
  <c r="F2896"/>
  <c r="D2896"/>
  <c r="C2896"/>
  <c r="B2896"/>
  <c r="R2895"/>
  <c r="Q2895"/>
  <c r="P2895"/>
  <c r="N2895"/>
  <c r="M2895"/>
  <c r="L2895"/>
  <c r="K2895"/>
  <c r="J2895"/>
  <c r="I2895"/>
  <c r="H2895"/>
  <c r="G2895"/>
  <c r="F2895"/>
  <c r="D2895"/>
  <c r="C2895"/>
  <c r="B2895"/>
  <c r="R2894"/>
  <c r="Q2894"/>
  <c r="P2894"/>
  <c r="N2894"/>
  <c r="M2894"/>
  <c r="L2894"/>
  <c r="K2894"/>
  <c r="J2894"/>
  <c r="I2894"/>
  <c r="H2894"/>
  <c r="G2894"/>
  <c r="F2894"/>
  <c r="D2894"/>
  <c r="C2894"/>
  <c r="B2894"/>
  <c r="R2893"/>
  <c r="Q2893"/>
  <c r="P2893"/>
  <c r="N2893"/>
  <c r="M2893"/>
  <c r="L2893"/>
  <c r="K2893"/>
  <c r="J2893"/>
  <c r="I2893"/>
  <c r="H2893"/>
  <c r="G2893"/>
  <c r="F2893"/>
  <c r="D2893"/>
  <c r="C2893"/>
  <c r="B2893"/>
  <c r="R2891"/>
  <c r="Q2891"/>
  <c r="P2891"/>
  <c r="N2891"/>
  <c r="M2891"/>
  <c r="L2891"/>
  <c r="K2891"/>
  <c r="J2891"/>
  <c r="I2891"/>
  <c r="H2891"/>
  <c r="G2891"/>
  <c r="F2891"/>
  <c r="D2891"/>
  <c r="C2891"/>
  <c r="B2891"/>
  <c r="R2866"/>
  <c r="Q2866"/>
  <c r="P2866"/>
  <c r="N2866"/>
  <c r="M2866"/>
  <c r="L2866"/>
  <c r="K2866"/>
  <c r="J2866"/>
  <c r="I2866"/>
  <c r="H2866"/>
  <c r="G2866"/>
  <c r="F2866"/>
  <c r="D2866"/>
  <c r="C2866"/>
  <c r="B2866"/>
  <c r="R2865"/>
  <c r="Q2865"/>
  <c r="P2865"/>
  <c r="N2865"/>
  <c r="M2865"/>
  <c r="L2865"/>
  <c r="K2865"/>
  <c r="J2865"/>
  <c r="I2865"/>
  <c r="H2865"/>
  <c r="G2865"/>
  <c r="F2865"/>
  <c r="D2865"/>
  <c r="C2865"/>
  <c r="B2865"/>
  <c r="R2864"/>
  <c r="Q2864"/>
  <c r="P2864"/>
  <c r="N2864"/>
  <c r="M2864"/>
  <c r="L2864"/>
  <c r="K2864"/>
  <c r="J2864"/>
  <c r="I2864"/>
  <c r="H2864"/>
  <c r="G2864"/>
  <c r="F2864"/>
  <c r="D2864"/>
  <c r="C2864"/>
  <c r="B2864"/>
  <c r="R2863"/>
  <c r="Q2863"/>
  <c r="P2863"/>
  <c r="N2863"/>
  <c r="M2863"/>
  <c r="L2863"/>
  <c r="K2863"/>
  <c r="J2863"/>
  <c r="I2863"/>
  <c r="H2863"/>
  <c r="G2863"/>
  <c r="F2863"/>
  <c r="D2863"/>
  <c r="C2863"/>
  <c r="B2863"/>
  <c r="R2862"/>
  <c r="Q2862"/>
  <c r="P2862"/>
  <c r="N2862"/>
  <c r="M2862"/>
  <c r="L2862"/>
  <c r="K2862"/>
  <c r="J2862"/>
  <c r="I2862"/>
  <c r="H2862"/>
  <c r="G2862"/>
  <c r="F2862"/>
  <c r="D2862"/>
  <c r="C2862"/>
  <c r="B2862"/>
  <c r="R2861"/>
  <c r="Q2861"/>
  <c r="P2861"/>
  <c r="N2861"/>
  <c r="M2861"/>
  <c r="L2861"/>
  <c r="K2861"/>
  <c r="J2861"/>
  <c r="I2861"/>
  <c r="H2861"/>
  <c r="G2861"/>
  <c r="F2861"/>
  <c r="D2861"/>
  <c r="C2861"/>
  <c r="B2861"/>
  <c r="R2860"/>
  <c r="Q2860"/>
  <c r="P2860"/>
  <c r="N2860"/>
  <c r="M2860"/>
  <c r="L2860"/>
  <c r="K2860"/>
  <c r="J2860"/>
  <c r="I2860"/>
  <c r="H2860"/>
  <c r="G2860"/>
  <c r="F2860"/>
  <c r="D2860"/>
  <c r="C2860"/>
  <c r="B2860"/>
  <c r="R2859"/>
  <c r="Q2859"/>
  <c r="P2859"/>
  <c r="N2859"/>
  <c r="M2859"/>
  <c r="L2859"/>
  <c r="K2859"/>
  <c r="J2859"/>
  <c r="I2859"/>
  <c r="H2859"/>
  <c r="G2859"/>
  <c r="F2859"/>
  <c r="D2859"/>
  <c r="C2859"/>
  <c r="B2859"/>
  <c r="R2858"/>
  <c r="Q2858"/>
  <c r="P2858"/>
  <c r="N2858"/>
  <c r="M2858"/>
  <c r="L2858"/>
  <c r="K2858"/>
  <c r="J2858"/>
  <c r="I2858"/>
  <c r="H2858"/>
  <c r="G2858"/>
  <c r="F2858"/>
  <c r="D2858"/>
  <c r="C2858"/>
  <c r="B2858"/>
  <c r="R2856"/>
  <c r="Q2856"/>
  <c r="P2856"/>
  <c r="N2856"/>
  <c r="M2856"/>
  <c r="L2856"/>
  <c r="K2856"/>
  <c r="J2856"/>
  <c r="I2856"/>
  <c r="H2856"/>
  <c r="G2856"/>
  <c r="F2856"/>
  <c r="D2856"/>
  <c r="C2856"/>
  <c r="B2856"/>
  <c r="R2855"/>
  <c r="Q2855"/>
  <c r="P2855"/>
  <c r="N2855"/>
  <c r="M2855"/>
  <c r="L2855"/>
  <c r="K2855"/>
  <c r="J2855"/>
  <c r="I2855"/>
  <c r="H2855"/>
  <c r="G2855"/>
  <c r="F2855"/>
  <c r="D2855"/>
  <c r="C2855"/>
  <c r="B2855"/>
  <c r="R2854"/>
  <c r="Q2854"/>
  <c r="P2854"/>
  <c r="N2854"/>
  <c r="M2854"/>
  <c r="L2854"/>
  <c r="K2854"/>
  <c r="J2854"/>
  <c r="I2854"/>
  <c r="H2854"/>
  <c r="G2854"/>
  <c r="F2854"/>
  <c r="D2854"/>
  <c r="C2854"/>
  <c r="B2854"/>
  <c r="R2852"/>
  <c r="Q2852"/>
  <c r="P2852"/>
  <c r="N2852"/>
  <c r="M2852"/>
  <c r="L2852"/>
  <c r="K2852"/>
  <c r="J2852"/>
  <c r="I2852"/>
  <c r="H2852"/>
  <c r="G2852"/>
  <c r="F2852"/>
  <c r="D2852"/>
  <c r="C2852"/>
  <c r="B2852"/>
  <c r="R2851"/>
  <c r="Q2851"/>
  <c r="P2851"/>
  <c r="N2851"/>
  <c r="M2851"/>
  <c r="L2851"/>
  <c r="K2851"/>
  <c r="J2851"/>
  <c r="I2851"/>
  <c r="H2851"/>
  <c r="G2851"/>
  <c r="F2851"/>
  <c r="D2851"/>
  <c r="C2851"/>
  <c r="B2851"/>
  <c r="R2850"/>
  <c r="Q2850"/>
  <c r="P2850"/>
  <c r="N2850"/>
  <c r="M2850"/>
  <c r="L2850"/>
  <c r="K2850"/>
  <c r="J2850"/>
  <c r="I2850"/>
  <c r="H2850"/>
  <c r="G2850"/>
  <c r="F2850"/>
  <c r="D2850"/>
  <c r="C2850"/>
  <c r="B2850"/>
  <c r="R2849"/>
  <c r="Q2849"/>
  <c r="P2849"/>
  <c r="N2849"/>
  <c r="M2849"/>
  <c r="L2849"/>
  <c r="K2849"/>
  <c r="J2849"/>
  <c r="I2849"/>
  <c r="H2849"/>
  <c r="G2849"/>
  <c r="F2849"/>
  <c r="D2849"/>
  <c r="C2849"/>
  <c r="B2849"/>
  <c r="R2848"/>
  <c r="Q2848"/>
  <c r="P2848"/>
  <c r="N2848"/>
  <c r="M2848"/>
  <c r="L2848"/>
  <c r="K2848"/>
  <c r="J2848"/>
  <c r="I2848"/>
  <c r="H2848"/>
  <c r="G2848"/>
  <c r="F2848"/>
  <c r="D2848"/>
  <c r="C2848"/>
  <c r="B2848"/>
  <c r="R2847"/>
  <c r="Q2847"/>
  <c r="P2847"/>
  <c r="N2847"/>
  <c r="M2847"/>
  <c r="L2847"/>
  <c r="K2847"/>
  <c r="J2847"/>
  <c r="I2847"/>
  <c r="H2847"/>
  <c r="G2847"/>
  <c r="F2847"/>
  <c r="D2847"/>
  <c r="C2847"/>
  <c r="B2847"/>
  <c r="R2845"/>
  <c r="Q2845"/>
  <c r="P2845"/>
  <c r="N2845"/>
  <c r="M2845"/>
  <c r="L2845"/>
  <c r="K2845"/>
  <c r="J2845"/>
  <c r="I2845"/>
  <c r="H2845"/>
  <c r="G2845"/>
  <c r="F2845"/>
  <c r="D2845"/>
  <c r="C2845"/>
  <c r="B2845"/>
  <c r="R2844"/>
  <c r="Q2844"/>
  <c r="P2844"/>
  <c r="N2844"/>
  <c r="M2844"/>
  <c r="L2844"/>
  <c r="K2844"/>
  <c r="J2844"/>
  <c r="I2844"/>
  <c r="H2844"/>
  <c r="G2844"/>
  <c r="F2844"/>
  <c r="D2844"/>
  <c r="C2844"/>
  <c r="B2844"/>
  <c r="R2843"/>
  <c r="Q2843"/>
  <c r="P2843"/>
  <c r="N2843"/>
  <c r="M2843"/>
  <c r="L2843"/>
  <c r="K2843"/>
  <c r="J2843"/>
  <c r="I2843"/>
  <c r="H2843"/>
  <c r="G2843"/>
  <c r="F2843"/>
  <c r="D2843"/>
  <c r="C2843"/>
  <c r="B2843"/>
  <c r="R2842"/>
  <c r="Q2842"/>
  <c r="P2842"/>
  <c r="N2842"/>
  <c r="M2842"/>
  <c r="L2842"/>
  <c r="K2842"/>
  <c r="J2842"/>
  <c r="I2842"/>
  <c r="H2842"/>
  <c r="G2842"/>
  <c r="F2842"/>
  <c r="D2842"/>
  <c r="C2842"/>
  <c r="B2842"/>
  <c r="R2841"/>
  <c r="Q2841"/>
  <c r="P2841"/>
  <c r="N2841"/>
  <c r="M2841"/>
  <c r="L2841"/>
  <c r="K2841"/>
  <c r="J2841"/>
  <c r="I2841"/>
  <c r="H2841"/>
  <c r="G2841"/>
  <c r="F2841"/>
  <c r="D2841"/>
  <c r="C2841"/>
  <c r="B2841"/>
  <c r="R2840"/>
  <c r="Q2840"/>
  <c r="P2840"/>
  <c r="N2840"/>
  <c r="M2840"/>
  <c r="L2840"/>
  <c r="K2840"/>
  <c r="J2840"/>
  <c r="I2840"/>
  <c r="H2840"/>
  <c r="G2840"/>
  <c r="F2840"/>
  <c r="D2840"/>
  <c r="C2840"/>
  <c r="B2840"/>
  <c r="R2839"/>
  <c r="Q2839"/>
  <c r="P2839"/>
  <c r="N2839"/>
  <c r="M2839"/>
  <c r="L2839"/>
  <c r="K2839"/>
  <c r="J2839"/>
  <c r="I2839"/>
  <c r="H2839"/>
  <c r="G2839"/>
  <c r="F2839"/>
  <c r="D2839"/>
  <c r="C2839"/>
  <c r="B2839"/>
  <c r="R2838"/>
  <c r="Q2838"/>
  <c r="P2838"/>
  <c r="N2838"/>
  <c r="M2838"/>
  <c r="L2838"/>
  <c r="K2838"/>
  <c r="J2838"/>
  <c r="I2838"/>
  <c r="H2838"/>
  <c r="G2838"/>
  <c r="F2838"/>
  <c r="D2838"/>
  <c r="C2838"/>
  <c r="B2838"/>
  <c r="R2837"/>
  <c r="Q2837"/>
  <c r="P2837"/>
  <c r="N2837"/>
  <c r="M2837"/>
  <c r="L2837"/>
  <c r="K2837"/>
  <c r="J2837"/>
  <c r="I2837"/>
  <c r="H2837"/>
  <c r="G2837"/>
  <c r="F2837"/>
  <c r="D2837"/>
  <c r="C2837"/>
  <c r="B2837"/>
  <c r="R2836"/>
  <c r="Q2836"/>
  <c r="P2836"/>
  <c r="N2836"/>
  <c r="M2836"/>
  <c r="L2836"/>
  <c r="K2836"/>
  <c r="J2836"/>
  <c r="I2836"/>
  <c r="H2836"/>
  <c r="G2836"/>
  <c r="F2836"/>
  <c r="D2836"/>
  <c r="C2836"/>
  <c r="B2836"/>
  <c r="R2835"/>
  <c r="Q2835"/>
  <c r="P2835"/>
  <c r="N2835"/>
  <c r="M2835"/>
  <c r="L2835"/>
  <c r="K2835"/>
  <c r="J2835"/>
  <c r="I2835"/>
  <c r="H2835"/>
  <c r="G2835"/>
  <c r="F2835"/>
  <c r="D2835"/>
  <c r="C2835"/>
  <c r="B2835"/>
  <c r="R2834"/>
  <c r="Q2834"/>
  <c r="P2834"/>
  <c r="N2834"/>
  <c r="M2834"/>
  <c r="L2834"/>
  <c r="K2834"/>
  <c r="J2834"/>
  <c r="I2834"/>
  <c r="H2834"/>
  <c r="G2834"/>
  <c r="F2834"/>
  <c r="D2834"/>
  <c r="C2834"/>
  <c r="B2834"/>
  <c r="R2833"/>
  <c r="Q2833"/>
  <c r="P2833"/>
  <c r="N2833"/>
  <c r="M2833"/>
  <c r="L2833"/>
  <c r="K2833"/>
  <c r="J2833"/>
  <c r="I2833"/>
  <c r="H2833"/>
  <c r="G2833"/>
  <c r="F2833"/>
  <c r="D2833"/>
  <c r="C2833"/>
  <c r="B2833"/>
  <c r="R2832"/>
  <c r="Q2832"/>
  <c r="P2832"/>
  <c r="N2832"/>
  <c r="M2832"/>
  <c r="L2832"/>
  <c r="K2832"/>
  <c r="J2832"/>
  <c r="I2832"/>
  <c r="H2832"/>
  <c r="G2832"/>
  <c r="F2832"/>
  <c r="D2832"/>
  <c r="C2832"/>
  <c r="B2832"/>
  <c r="R2831"/>
  <c r="Q2831"/>
  <c r="P2831"/>
  <c r="N2831"/>
  <c r="M2831"/>
  <c r="L2831"/>
  <c r="K2831"/>
  <c r="J2831"/>
  <c r="I2831"/>
  <c r="H2831"/>
  <c r="G2831"/>
  <c r="F2831"/>
  <c r="D2831"/>
  <c r="C2831"/>
  <c r="B2831"/>
  <c r="R2830"/>
  <c r="Q2830"/>
  <c r="P2830"/>
  <c r="N2830"/>
  <c r="M2830"/>
  <c r="L2830"/>
  <c r="K2830"/>
  <c r="J2830"/>
  <c r="I2830"/>
  <c r="H2830"/>
  <c r="G2830"/>
  <c r="F2830"/>
  <c r="D2830"/>
  <c r="C2830"/>
  <c r="B2830"/>
  <c r="R2810"/>
  <c r="Q2810"/>
  <c r="P2810"/>
  <c r="N2810"/>
  <c r="M2810"/>
  <c r="L2810"/>
  <c r="K2810"/>
  <c r="J2810"/>
  <c r="I2810"/>
  <c r="H2810"/>
  <c r="G2810"/>
  <c r="F2810"/>
  <c r="D2810"/>
  <c r="C2810"/>
  <c r="B2810"/>
  <c r="R2809"/>
  <c r="Q2809"/>
  <c r="P2809"/>
  <c r="N2809"/>
  <c r="M2809"/>
  <c r="L2809"/>
  <c r="K2809"/>
  <c r="J2809"/>
  <c r="I2809"/>
  <c r="H2809"/>
  <c r="G2809"/>
  <c r="F2809"/>
  <c r="D2809"/>
  <c r="C2809"/>
  <c r="B2809"/>
  <c r="R2808"/>
  <c r="Q2808"/>
  <c r="P2808"/>
  <c r="N2808"/>
  <c r="M2808"/>
  <c r="L2808"/>
  <c r="K2808"/>
  <c r="J2808"/>
  <c r="I2808"/>
  <c r="H2808"/>
  <c r="G2808"/>
  <c r="F2808"/>
  <c r="D2808"/>
  <c r="C2808"/>
  <c r="B2808"/>
  <c r="R2807"/>
  <c r="Q2807"/>
  <c r="P2807"/>
  <c r="N2807"/>
  <c r="M2807"/>
  <c r="L2807"/>
  <c r="K2807"/>
  <c r="J2807"/>
  <c r="I2807"/>
  <c r="H2807"/>
  <c r="G2807"/>
  <c r="F2807"/>
  <c r="D2807"/>
  <c r="C2807"/>
  <c r="B2807"/>
  <c r="R2805"/>
  <c r="Q2805"/>
  <c r="P2805"/>
  <c r="N2805"/>
  <c r="M2805"/>
  <c r="L2805"/>
  <c r="K2805"/>
  <c r="J2805"/>
  <c r="I2805"/>
  <c r="H2805"/>
  <c r="G2805"/>
  <c r="F2805"/>
  <c r="D2805"/>
  <c r="C2805"/>
  <c r="B2805"/>
  <c r="R2804"/>
  <c r="Q2804"/>
  <c r="P2804"/>
  <c r="N2804"/>
  <c r="M2804"/>
  <c r="L2804"/>
  <c r="K2804"/>
  <c r="J2804"/>
  <c r="I2804"/>
  <c r="H2804"/>
  <c r="G2804"/>
  <c r="F2804"/>
  <c r="D2804"/>
  <c r="C2804"/>
  <c r="B2804"/>
  <c r="R2803"/>
  <c r="Q2803"/>
  <c r="P2803"/>
  <c r="N2803"/>
  <c r="M2803"/>
  <c r="L2803"/>
  <c r="K2803"/>
  <c r="J2803"/>
  <c r="I2803"/>
  <c r="H2803"/>
  <c r="G2803"/>
  <c r="F2803"/>
  <c r="D2803"/>
  <c r="C2803"/>
  <c r="B2803"/>
  <c r="R2802"/>
  <c r="Q2802"/>
  <c r="P2802"/>
  <c r="N2802"/>
  <c r="M2802"/>
  <c r="L2802"/>
  <c r="K2802"/>
  <c r="J2802"/>
  <c r="I2802"/>
  <c r="H2802"/>
  <c r="G2802"/>
  <c r="F2802"/>
  <c r="D2802"/>
  <c r="C2802"/>
  <c r="B2802"/>
  <c r="R2801"/>
  <c r="Q2801"/>
  <c r="P2801"/>
  <c r="N2801"/>
  <c r="M2801"/>
  <c r="L2801"/>
  <c r="K2801"/>
  <c r="J2801"/>
  <c r="I2801"/>
  <c r="H2801"/>
  <c r="G2801"/>
  <c r="F2801"/>
  <c r="D2801"/>
  <c r="C2801"/>
  <c r="B2801"/>
  <c r="R2800"/>
  <c r="Q2800"/>
  <c r="P2800"/>
  <c r="N2800"/>
  <c r="M2800"/>
  <c r="L2800"/>
  <c r="K2800"/>
  <c r="J2800"/>
  <c r="I2800"/>
  <c r="H2800"/>
  <c r="G2800"/>
  <c r="F2800"/>
  <c r="D2800"/>
  <c r="C2800"/>
  <c r="B2800"/>
  <c r="R2799"/>
  <c r="Q2799"/>
  <c r="P2799"/>
  <c r="N2799"/>
  <c r="M2799"/>
  <c r="L2799"/>
  <c r="K2799"/>
  <c r="J2799"/>
  <c r="I2799"/>
  <c r="H2799"/>
  <c r="G2799"/>
  <c r="F2799"/>
  <c r="D2799"/>
  <c r="C2799"/>
  <c r="B2799"/>
  <c r="R2798"/>
  <c r="Q2798"/>
  <c r="P2798"/>
  <c r="N2798"/>
  <c r="M2798"/>
  <c r="L2798"/>
  <c r="K2798"/>
  <c r="J2798"/>
  <c r="I2798"/>
  <c r="H2798"/>
  <c r="G2798"/>
  <c r="F2798"/>
  <c r="D2798"/>
  <c r="C2798"/>
  <c r="B2798"/>
  <c r="R2797"/>
  <c r="Q2797"/>
  <c r="P2797"/>
  <c r="N2797"/>
  <c r="M2797"/>
  <c r="L2797"/>
  <c r="K2797"/>
  <c r="J2797"/>
  <c r="I2797"/>
  <c r="H2797"/>
  <c r="G2797"/>
  <c r="F2797"/>
  <c r="D2797"/>
  <c r="C2797"/>
  <c r="B2797"/>
  <c r="R2795"/>
  <c r="Q2795"/>
  <c r="P2795"/>
  <c r="N2795"/>
  <c r="M2795"/>
  <c r="L2795"/>
  <c r="K2795"/>
  <c r="J2795"/>
  <c r="I2795"/>
  <c r="H2795"/>
  <c r="G2795"/>
  <c r="F2795"/>
  <c r="D2795"/>
  <c r="C2795"/>
  <c r="B2795"/>
  <c r="R2794"/>
  <c r="Q2794"/>
  <c r="P2794"/>
  <c r="N2794"/>
  <c r="M2794"/>
  <c r="L2794"/>
  <c r="K2794"/>
  <c r="J2794"/>
  <c r="I2794"/>
  <c r="H2794"/>
  <c r="G2794"/>
  <c r="F2794"/>
  <c r="D2794"/>
  <c r="C2794"/>
  <c r="B2794"/>
  <c r="R2793"/>
  <c r="Q2793"/>
  <c r="P2793"/>
  <c r="N2793"/>
  <c r="M2793"/>
  <c r="L2793"/>
  <c r="K2793"/>
  <c r="J2793"/>
  <c r="I2793"/>
  <c r="H2793"/>
  <c r="G2793"/>
  <c r="F2793"/>
  <c r="D2793"/>
  <c r="C2793"/>
  <c r="B2793"/>
  <c r="R2792"/>
  <c r="Q2792"/>
  <c r="P2792"/>
  <c r="N2792"/>
  <c r="M2792"/>
  <c r="L2792"/>
  <c r="K2792"/>
  <c r="J2792"/>
  <c r="I2792"/>
  <c r="H2792"/>
  <c r="G2792"/>
  <c r="F2792"/>
  <c r="D2792"/>
  <c r="C2792"/>
  <c r="B2792"/>
  <c r="R2791"/>
  <c r="Q2791"/>
  <c r="P2791"/>
  <c r="N2791"/>
  <c r="M2791"/>
  <c r="L2791"/>
  <c r="K2791"/>
  <c r="J2791"/>
  <c r="I2791"/>
  <c r="H2791"/>
  <c r="G2791"/>
  <c r="F2791"/>
  <c r="D2791"/>
  <c r="C2791"/>
  <c r="B2791"/>
  <c r="R2790"/>
  <c r="Q2790"/>
  <c r="P2790"/>
  <c r="N2790"/>
  <c r="M2790"/>
  <c r="L2790"/>
  <c r="K2790"/>
  <c r="J2790"/>
  <c r="I2790"/>
  <c r="H2790"/>
  <c r="G2790"/>
  <c r="F2790"/>
  <c r="D2790"/>
  <c r="C2790"/>
  <c r="B2790"/>
  <c r="R2789"/>
  <c r="Q2789"/>
  <c r="P2789"/>
  <c r="N2789"/>
  <c r="M2789"/>
  <c r="L2789"/>
  <c r="K2789"/>
  <c r="J2789"/>
  <c r="I2789"/>
  <c r="H2789"/>
  <c r="G2789"/>
  <c r="F2789"/>
  <c r="D2789"/>
  <c r="C2789"/>
  <c r="B2789"/>
  <c r="R2788"/>
  <c r="Q2788"/>
  <c r="P2788"/>
  <c r="N2788"/>
  <c r="M2788"/>
  <c r="L2788"/>
  <c r="K2788"/>
  <c r="J2788"/>
  <c r="I2788"/>
  <c r="H2788"/>
  <c r="G2788"/>
  <c r="F2788"/>
  <c r="D2788"/>
  <c r="C2788"/>
  <c r="B2788"/>
  <c r="R2786"/>
  <c r="Q2786"/>
  <c r="P2786"/>
  <c r="N2786"/>
  <c r="M2786"/>
  <c r="L2786"/>
  <c r="K2786"/>
  <c r="J2786"/>
  <c r="I2786"/>
  <c r="H2786"/>
  <c r="G2786"/>
  <c r="F2786"/>
  <c r="D2786"/>
  <c r="C2786"/>
  <c r="B2786"/>
  <c r="R2785"/>
  <c r="Q2785"/>
  <c r="P2785"/>
  <c r="N2785"/>
  <c r="M2785"/>
  <c r="L2785"/>
  <c r="K2785"/>
  <c r="J2785"/>
  <c r="I2785"/>
  <c r="H2785"/>
  <c r="G2785"/>
  <c r="F2785"/>
  <c r="D2785"/>
  <c r="C2785"/>
  <c r="B2785"/>
  <c r="R2784"/>
  <c r="Q2784"/>
  <c r="P2784"/>
  <c r="N2784"/>
  <c r="M2784"/>
  <c r="L2784"/>
  <c r="K2784"/>
  <c r="J2784"/>
  <c r="I2784"/>
  <c r="H2784"/>
  <c r="G2784"/>
  <c r="F2784"/>
  <c r="D2784"/>
  <c r="C2784"/>
  <c r="B2784"/>
  <c r="R2783"/>
  <c r="Q2783"/>
  <c r="P2783"/>
  <c r="N2783"/>
  <c r="M2783"/>
  <c r="L2783"/>
  <c r="K2783"/>
  <c r="J2783"/>
  <c r="I2783"/>
  <c r="H2783"/>
  <c r="G2783"/>
  <c r="F2783"/>
  <c r="D2783"/>
  <c r="C2783"/>
  <c r="B2783"/>
  <c r="R2782"/>
  <c r="Q2782"/>
  <c r="P2782"/>
  <c r="N2782"/>
  <c r="M2782"/>
  <c r="L2782"/>
  <c r="K2782"/>
  <c r="J2782"/>
  <c r="I2782"/>
  <c r="H2782"/>
  <c r="G2782"/>
  <c r="F2782"/>
  <c r="D2782"/>
  <c r="C2782"/>
  <c r="B2782"/>
  <c r="R2781"/>
  <c r="Q2781"/>
  <c r="P2781"/>
  <c r="N2781"/>
  <c r="M2781"/>
  <c r="L2781"/>
  <c r="K2781"/>
  <c r="J2781"/>
  <c r="I2781"/>
  <c r="H2781"/>
  <c r="G2781"/>
  <c r="F2781"/>
  <c r="D2781"/>
  <c r="C2781"/>
  <c r="B2781"/>
  <c r="R2780"/>
  <c r="Q2780"/>
  <c r="P2780"/>
  <c r="N2780"/>
  <c r="M2780"/>
  <c r="L2780"/>
  <c r="K2780"/>
  <c r="J2780"/>
  <c r="I2780"/>
  <c r="H2780"/>
  <c r="G2780"/>
  <c r="F2780"/>
  <c r="D2780"/>
  <c r="C2780"/>
  <c r="B2780"/>
  <c r="R2779"/>
  <c r="Q2779"/>
  <c r="P2779"/>
  <c r="N2779"/>
  <c r="M2779"/>
  <c r="L2779"/>
  <c r="K2779"/>
  <c r="J2779"/>
  <c r="I2779"/>
  <c r="H2779"/>
  <c r="G2779"/>
  <c r="F2779"/>
  <c r="D2779"/>
  <c r="C2779"/>
  <c r="B2779"/>
  <c r="R2778"/>
  <c r="Q2778"/>
  <c r="P2778"/>
  <c r="N2778"/>
  <c r="M2778"/>
  <c r="L2778"/>
  <c r="K2778"/>
  <c r="J2778"/>
  <c r="I2778"/>
  <c r="H2778"/>
  <c r="G2778"/>
  <c r="F2778"/>
  <c r="D2778"/>
  <c r="C2778"/>
  <c r="B2778"/>
  <c r="R2777"/>
  <c r="Q2777"/>
  <c r="P2777"/>
  <c r="N2777"/>
  <c r="M2777"/>
  <c r="L2777"/>
  <c r="K2777"/>
  <c r="J2777"/>
  <c r="I2777"/>
  <c r="H2777"/>
  <c r="G2777"/>
  <c r="F2777"/>
  <c r="D2777"/>
  <c r="C2777"/>
  <c r="B2777"/>
  <c r="R2776"/>
  <c r="Q2776"/>
  <c r="P2776"/>
  <c r="N2776"/>
  <c r="M2776"/>
  <c r="L2776"/>
  <c r="K2776"/>
  <c r="J2776"/>
  <c r="I2776"/>
  <c r="H2776"/>
  <c r="G2776"/>
  <c r="F2776"/>
  <c r="D2776"/>
  <c r="C2776"/>
  <c r="B2776"/>
  <c r="R2756"/>
  <c r="Q2756"/>
  <c r="P2756"/>
  <c r="N2756"/>
  <c r="M2756"/>
  <c r="L2756"/>
  <c r="K2756"/>
  <c r="J2756"/>
  <c r="I2756"/>
  <c r="H2756"/>
  <c r="G2756"/>
  <c r="F2756"/>
  <c r="D2756"/>
  <c r="C2756"/>
  <c r="B2756"/>
  <c r="R2755"/>
  <c r="Q2755"/>
  <c r="P2755"/>
  <c r="N2755"/>
  <c r="M2755"/>
  <c r="L2755"/>
  <c r="K2755"/>
  <c r="J2755"/>
  <c r="I2755"/>
  <c r="H2755"/>
  <c r="G2755"/>
  <c r="F2755"/>
  <c r="D2755"/>
  <c r="C2755"/>
  <c r="B2755"/>
  <c r="R2754"/>
  <c r="Q2754"/>
  <c r="P2754"/>
  <c r="N2754"/>
  <c r="M2754"/>
  <c r="L2754"/>
  <c r="K2754"/>
  <c r="J2754"/>
  <c r="I2754"/>
  <c r="H2754"/>
  <c r="G2754"/>
  <c r="F2754"/>
  <c r="D2754"/>
  <c r="C2754"/>
  <c r="B2754"/>
  <c r="R2753"/>
  <c r="Q2753"/>
  <c r="P2753"/>
  <c r="N2753"/>
  <c r="M2753"/>
  <c r="L2753"/>
  <c r="K2753"/>
  <c r="J2753"/>
  <c r="I2753"/>
  <c r="H2753"/>
  <c r="G2753"/>
  <c r="F2753"/>
  <c r="D2753"/>
  <c r="C2753"/>
  <c r="B2753"/>
  <c r="R2752"/>
  <c r="Q2752"/>
  <c r="P2752"/>
  <c r="N2752"/>
  <c r="M2752"/>
  <c r="L2752"/>
  <c r="K2752"/>
  <c r="J2752"/>
  <c r="I2752"/>
  <c r="H2752"/>
  <c r="G2752"/>
  <c r="F2752"/>
  <c r="D2752"/>
  <c r="C2752"/>
  <c r="B2752"/>
  <c r="R2751"/>
  <c r="Q2751"/>
  <c r="P2751"/>
  <c r="N2751"/>
  <c r="M2751"/>
  <c r="L2751"/>
  <c r="K2751"/>
  <c r="J2751"/>
  <c r="I2751"/>
  <c r="H2751"/>
  <c r="G2751"/>
  <c r="F2751"/>
  <c r="D2751"/>
  <c r="C2751"/>
  <c r="B2751"/>
  <c r="R2750"/>
  <c r="Q2750"/>
  <c r="P2750"/>
  <c r="N2750"/>
  <c r="M2750"/>
  <c r="L2750"/>
  <c r="K2750"/>
  <c r="J2750"/>
  <c r="I2750"/>
  <c r="H2750"/>
  <c r="G2750"/>
  <c r="F2750"/>
  <c r="D2750"/>
  <c r="C2750"/>
  <c r="B2750"/>
  <c r="R2749"/>
  <c r="Q2749"/>
  <c r="P2749"/>
  <c r="N2749"/>
  <c r="M2749"/>
  <c r="L2749"/>
  <c r="K2749"/>
  <c r="J2749"/>
  <c r="I2749"/>
  <c r="H2749"/>
  <c r="G2749"/>
  <c r="F2749"/>
  <c r="D2749"/>
  <c r="C2749"/>
  <c r="B2749"/>
  <c r="R2748"/>
  <c r="Q2748"/>
  <c r="P2748"/>
  <c r="N2748"/>
  <c r="M2748"/>
  <c r="L2748"/>
  <c r="K2748"/>
  <c r="J2748"/>
  <c r="I2748"/>
  <c r="H2748"/>
  <c r="G2748"/>
  <c r="F2748"/>
  <c r="D2748"/>
  <c r="C2748"/>
  <c r="B2748"/>
  <c r="R2746"/>
  <c r="Q2746"/>
  <c r="P2746"/>
  <c r="N2746"/>
  <c r="M2746"/>
  <c r="L2746"/>
  <c r="K2746"/>
  <c r="J2746"/>
  <c r="I2746"/>
  <c r="H2746"/>
  <c r="G2746"/>
  <c r="F2746"/>
  <c r="D2746"/>
  <c r="C2746"/>
  <c r="B2746"/>
  <c r="R2745"/>
  <c r="Q2745"/>
  <c r="P2745"/>
  <c r="N2745"/>
  <c r="M2745"/>
  <c r="L2745"/>
  <c r="K2745"/>
  <c r="J2745"/>
  <c r="I2745"/>
  <c r="H2745"/>
  <c r="G2745"/>
  <c r="F2745"/>
  <c r="D2745"/>
  <c r="C2745"/>
  <c r="B2745"/>
  <c r="R2744"/>
  <c r="Q2744"/>
  <c r="P2744"/>
  <c r="N2744"/>
  <c r="M2744"/>
  <c r="L2744"/>
  <c r="K2744"/>
  <c r="J2744"/>
  <c r="I2744"/>
  <c r="H2744"/>
  <c r="G2744"/>
  <c r="F2744"/>
  <c r="D2744"/>
  <c r="C2744"/>
  <c r="B2744"/>
  <c r="R2743"/>
  <c r="Q2743"/>
  <c r="P2743"/>
  <c r="N2743"/>
  <c r="M2743"/>
  <c r="L2743"/>
  <c r="K2743"/>
  <c r="J2743"/>
  <c r="I2743"/>
  <c r="H2743"/>
  <c r="G2743"/>
  <c r="F2743"/>
  <c r="D2743"/>
  <c r="C2743"/>
  <c r="B2743"/>
  <c r="R2742"/>
  <c r="Q2742"/>
  <c r="P2742"/>
  <c r="N2742"/>
  <c r="M2742"/>
  <c r="L2742"/>
  <c r="K2742"/>
  <c r="J2742"/>
  <c r="I2742"/>
  <c r="H2742"/>
  <c r="G2742"/>
  <c r="F2742"/>
  <c r="D2742"/>
  <c r="C2742"/>
  <c r="B2742"/>
  <c r="R2741"/>
  <c r="Q2741"/>
  <c r="P2741"/>
  <c r="N2741"/>
  <c r="M2741"/>
  <c r="L2741"/>
  <c r="K2741"/>
  <c r="J2741"/>
  <c r="I2741"/>
  <c r="H2741"/>
  <c r="G2741"/>
  <c r="F2741"/>
  <c r="D2741"/>
  <c r="C2741"/>
  <c r="B2741"/>
  <c r="R2740"/>
  <c r="Q2740"/>
  <c r="P2740"/>
  <c r="N2740"/>
  <c r="M2740"/>
  <c r="L2740"/>
  <c r="K2740"/>
  <c r="J2740"/>
  <c r="I2740"/>
  <c r="H2740"/>
  <c r="G2740"/>
  <c r="F2740"/>
  <c r="D2740"/>
  <c r="C2740"/>
  <c r="B2740"/>
  <c r="R2738"/>
  <c r="Q2738"/>
  <c r="P2738"/>
  <c r="N2738"/>
  <c r="M2738"/>
  <c r="L2738"/>
  <c r="K2738"/>
  <c r="J2738"/>
  <c r="I2738"/>
  <c r="H2738"/>
  <c r="G2738"/>
  <c r="F2738"/>
  <c r="D2738"/>
  <c r="C2738"/>
  <c r="B2738"/>
  <c r="R2737"/>
  <c r="Q2737"/>
  <c r="P2737"/>
  <c r="N2737"/>
  <c r="M2737"/>
  <c r="L2737"/>
  <c r="K2737"/>
  <c r="J2737"/>
  <c r="I2737"/>
  <c r="H2737"/>
  <c r="G2737"/>
  <c r="F2737"/>
  <c r="D2737"/>
  <c r="C2737"/>
  <c r="B2737"/>
  <c r="R2735"/>
  <c r="Q2735"/>
  <c r="P2735"/>
  <c r="N2735"/>
  <c r="M2735"/>
  <c r="L2735"/>
  <c r="K2735"/>
  <c r="J2735"/>
  <c r="I2735"/>
  <c r="H2735"/>
  <c r="G2735"/>
  <c r="F2735"/>
  <c r="D2735"/>
  <c r="C2735"/>
  <c r="B2735"/>
  <c r="R2734"/>
  <c r="Q2734"/>
  <c r="P2734"/>
  <c r="N2734"/>
  <c r="M2734"/>
  <c r="L2734"/>
  <c r="K2734"/>
  <c r="J2734"/>
  <c r="I2734"/>
  <c r="H2734"/>
  <c r="G2734"/>
  <c r="F2734"/>
  <c r="D2734"/>
  <c r="C2734"/>
  <c r="B2734"/>
  <c r="R2733"/>
  <c r="Q2733"/>
  <c r="P2733"/>
  <c r="N2733"/>
  <c r="M2733"/>
  <c r="L2733"/>
  <c r="K2733"/>
  <c r="J2733"/>
  <c r="I2733"/>
  <c r="H2733"/>
  <c r="G2733"/>
  <c r="F2733"/>
  <c r="D2733"/>
  <c r="C2733"/>
  <c r="B2733"/>
  <c r="R2732"/>
  <c r="Q2732"/>
  <c r="P2732"/>
  <c r="N2732"/>
  <c r="M2732"/>
  <c r="L2732"/>
  <c r="K2732"/>
  <c r="J2732"/>
  <c r="I2732"/>
  <c r="H2732"/>
  <c r="G2732"/>
  <c r="F2732"/>
  <c r="D2732"/>
  <c r="C2732"/>
  <c r="B2732"/>
  <c r="R2731"/>
  <c r="Q2731"/>
  <c r="P2731"/>
  <c r="N2731"/>
  <c r="M2731"/>
  <c r="L2731"/>
  <c r="K2731"/>
  <c r="J2731"/>
  <c r="I2731"/>
  <c r="H2731"/>
  <c r="G2731"/>
  <c r="F2731"/>
  <c r="D2731"/>
  <c r="C2731"/>
  <c r="B2731"/>
  <c r="R2730"/>
  <c r="Q2730"/>
  <c r="P2730"/>
  <c r="N2730"/>
  <c r="M2730"/>
  <c r="L2730"/>
  <c r="K2730"/>
  <c r="J2730"/>
  <c r="I2730"/>
  <c r="H2730"/>
  <c r="G2730"/>
  <c r="F2730"/>
  <c r="D2730"/>
  <c r="C2730"/>
  <c r="B2730"/>
  <c r="R2729"/>
  <c r="Q2729"/>
  <c r="P2729"/>
  <c r="N2729"/>
  <c r="M2729"/>
  <c r="L2729"/>
  <c r="K2729"/>
  <c r="J2729"/>
  <c r="I2729"/>
  <c r="H2729"/>
  <c r="G2729"/>
  <c r="F2729"/>
  <c r="D2729"/>
  <c r="C2729"/>
  <c r="B2729"/>
  <c r="R2728"/>
  <c r="Q2728"/>
  <c r="P2728"/>
  <c r="N2728"/>
  <c r="M2728"/>
  <c r="L2728"/>
  <c r="K2728"/>
  <c r="J2728"/>
  <c r="I2728"/>
  <c r="H2728"/>
  <c r="G2728"/>
  <c r="F2728"/>
  <c r="D2728"/>
  <c r="C2728"/>
  <c r="B2728"/>
  <c r="R2727"/>
  <c r="Q2727"/>
  <c r="P2727"/>
  <c r="N2727"/>
  <c r="M2727"/>
  <c r="L2727"/>
  <c r="K2727"/>
  <c r="J2727"/>
  <c r="I2727"/>
  <c r="H2727"/>
  <c r="G2727"/>
  <c r="F2727"/>
  <c r="D2727"/>
  <c r="C2727"/>
  <c r="B2727"/>
  <c r="R2726"/>
  <c r="Q2726"/>
  <c r="P2726"/>
  <c r="N2726"/>
  <c r="M2726"/>
  <c r="L2726"/>
  <c r="K2726"/>
  <c r="J2726"/>
  <c r="I2726"/>
  <c r="H2726"/>
  <c r="G2726"/>
  <c r="F2726"/>
  <c r="D2726"/>
  <c r="C2726"/>
  <c r="B2726"/>
  <c r="R2725"/>
  <c r="Q2725"/>
  <c r="P2725"/>
  <c r="N2725"/>
  <c r="M2725"/>
  <c r="L2725"/>
  <c r="K2725"/>
  <c r="J2725"/>
  <c r="I2725"/>
  <c r="H2725"/>
  <c r="G2725"/>
  <c r="F2725"/>
  <c r="D2725"/>
  <c r="C2725"/>
  <c r="B2725"/>
  <c r="R2724"/>
  <c r="Q2724"/>
  <c r="P2724"/>
  <c r="N2724"/>
  <c r="M2724"/>
  <c r="L2724"/>
  <c r="K2724"/>
  <c r="J2724"/>
  <c r="I2724"/>
  <c r="H2724"/>
  <c r="G2724"/>
  <c r="F2724"/>
  <c r="D2724"/>
  <c r="C2724"/>
  <c r="B2724"/>
  <c r="R2722"/>
  <c r="Q2722"/>
  <c r="P2722"/>
  <c r="N2722"/>
  <c r="M2722"/>
  <c r="L2722"/>
  <c r="K2722"/>
  <c r="J2722"/>
  <c r="I2722"/>
  <c r="H2722"/>
  <c r="G2722"/>
  <c r="F2722"/>
  <c r="D2722"/>
  <c r="C2722"/>
  <c r="B2722"/>
  <c r="R2697"/>
  <c r="Q2697"/>
  <c r="P2697"/>
  <c r="N2697"/>
  <c r="M2697"/>
  <c r="L2697"/>
  <c r="K2697"/>
  <c r="J2697"/>
  <c r="I2697"/>
  <c r="H2697"/>
  <c r="G2697"/>
  <c r="F2697"/>
  <c r="D2697"/>
  <c r="C2697"/>
  <c r="B2697"/>
  <c r="R2696"/>
  <c r="Q2696"/>
  <c r="P2696"/>
  <c r="N2696"/>
  <c r="M2696"/>
  <c r="L2696"/>
  <c r="K2696"/>
  <c r="J2696"/>
  <c r="I2696"/>
  <c r="H2696"/>
  <c r="G2696"/>
  <c r="F2696"/>
  <c r="D2696"/>
  <c r="C2696"/>
  <c r="B2696"/>
  <c r="R2695"/>
  <c r="Q2695"/>
  <c r="P2695"/>
  <c r="N2695"/>
  <c r="M2695"/>
  <c r="L2695"/>
  <c r="K2695"/>
  <c r="J2695"/>
  <c r="I2695"/>
  <c r="H2695"/>
  <c r="G2695"/>
  <c r="F2695"/>
  <c r="D2695"/>
  <c r="C2695"/>
  <c r="B2695"/>
  <c r="R2694"/>
  <c r="Q2694"/>
  <c r="P2694"/>
  <c r="N2694"/>
  <c r="M2694"/>
  <c r="L2694"/>
  <c r="K2694"/>
  <c r="J2694"/>
  <c r="I2694"/>
  <c r="H2694"/>
  <c r="G2694"/>
  <c r="F2694"/>
  <c r="D2694"/>
  <c r="C2694"/>
  <c r="B2694"/>
  <c r="R2693"/>
  <c r="Q2693"/>
  <c r="P2693"/>
  <c r="N2693"/>
  <c r="M2693"/>
  <c r="L2693"/>
  <c r="K2693"/>
  <c r="J2693"/>
  <c r="I2693"/>
  <c r="H2693"/>
  <c r="G2693"/>
  <c r="F2693"/>
  <c r="D2693"/>
  <c r="C2693"/>
  <c r="B2693"/>
  <c r="R2692"/>
  <c r="Q2692"/>
  <c r="P2692"/>
  <c r="N2692"/>
  <c r="M2692"/>
  <c r="L2692"/>
  <c r="K2692"/>
  <c r="J2692"/>
  <c r="I2692"/>
  <c r="H2692"/>
  <c r="G2692"/>
  <c r="F2692"/>
  <c r="D2692"/>
  <c r="C2692"/>
  <c r="B2692"/>
  <c r="R2691"/>
  <c r="Q2691"/>
  <c r="P2691"/>
  <c r="N2691"/>
  <c r="M2691"/>
  <c r="L2691"/>
  <c r="K2691"/>
  <c r="J2691"/>
  <c r="I2691"/>
  <c r="H2691"/>
  <c r="G2691"/>
  <c r="F2691"/>
  <c r="D2691"/>
  <c r="C2691"/>
  <c r="B2691"/>
  <c r="R2690"/>
  <c r="Q2690"/>
  <c r="P2690"/>
  <c r="N2690"/>
  <c r="M2690"/>
  <c r="L2690"/>
  <c r="K2690"/>
  <c r="J2690"/>
  <c r="I2690"/>
  <c r="H2690"/>
  <c r="G2690"/>
  <c r="F2690"/>
  <c r="D2690"/>
  <c r="C2690"/>
  <c r="B2690"/>
  <c r="R2689"/>
  <c r="Q2689"/>
  <c r="P2689"/>
  <c r="N2689"/>
  <c r="M2689"/>
  <c r="L2689"/>
  <c r="K2689"/>
  <c r="J2689"/>
  <c r="I2689"/>
  <c r="H2689"/>
  <c r="G2689"/>
  <c r="F2689"/>
  <c r="D2689"/>
  <c r="C2689"/>
  <c r="B2689"/>
  <c r="R2687"/>
  <c r="Q2687"/>
  <c r="P2687"/>
  <c r="N2687"/>
  <c r="M2687"/>
  <c r="L2687"/>
  <c r="K2687"/>
  <c r="J2687"/>
  <c r="I2687"/>
  <c r="H2687"/>
  <c r="G2687"/>
  <c r="F2687"/>
  <c r="D2687"/>
  <c r="C2687"/>
  <c r="B2687"/>
  <c r="R2686"/>
  <c r="Q2686"/>
  <c r="P2686"/>
  <c r="N2686"/>
  <c r="M2686"/>
  <c r="L2686"/>
  <c r="K2686"/>
  <c r="J2686"/>
  <c r="I2686"/>
  <c r="H2686"/>
  <c r="G2686"/>
  <c r="F2686"/>
  <c r="D2686"/>
  <c r="C2686"/>
  <c r="B2686"/>
  <c r="R2685"/>
  <c r="Q2685"/>
  <c r="P2685"/>
  <c r="N2685"/>
  <c r="M2685"/>
  <c r="L2685"/>
  <c r="K2685"/>
  <c r="J2685"/>
  <c r="I2685"/>
  <c r="H2685"/>
  <c r="G2685"/>
  <c r="F2685"/>
  <c r="D2685"/>
  <c r="C2685"/>
  <c r="B2685"/>
  <c r="R2683"/>
  <c r="Q2683"/>
  <c r="P2683"/>
  <c r="N2683"/>
  <c r="M2683"/>
  <c r="L2683"/>
  <c r="K2683"/>
  <c r="J2683"/>
  <c r="I2683"/>
  <c r="H2683"/>
  <c r="G2683"/>
  <c r="F2683"/>
  <c r="D2683"/>
  <c r="C2683"/>
  <c r="B2683"/>
  <c r="R2682"/>
  <c r="Q2682"/>
  <c r="P2682"/>
  <c r="N2682"/>
  <c r="M2682"/>
  <c r="L2682"/>
  <c r="K2682"/>
  <c r="J2682"/>
  <c r="I2682"/>
  <c r="H2682"/>
  <c r="G2682"/>
  <c r="F2682"/>
  <c r="D2682"/>
  <c r="C2682"/>
  <c r="B2682"/>
  <c r="R2681"/>
  <c r="Q2681"/>
  <c r="P2681"/>
  <c r="N2681"/>
  <c r="M2681"/>
  <c r="L2681"/>
  <c r="K2681"/>
  <c r="J2681"/>
  <c r="I2681"/>
  <c r="H2681"/>
  <c r="G2681"/>
  <c r="F2681"/>
  <c r="D2681"/>
  <c r="C2681"/>
  <c r="B2681"/>
  <c r="R2680"/>
  <c r="Q2680"/>
  <c r="P2680"/>
  <c r="N2680"/>
  <c r="M2680"/>
  <c r="L2680"/>
  <c r="K2680"/>
  <c r="J2680"/>
  <c r="I2680"/>
  <c r="H2680"/>
  <c r="G2680"/>
  <c r="F2680"/>
  <c r="D2680"/>
  <c r="C2680"/>
  <c r="B2680"/>
  <c r="R2679"/>
  <c r="Q2679"/>
  <c r="P2679"/>
  <c r="N2679"/>
  <c r="M2679"/>
  <c r="L2679"/>
  <c r="K2679"/>
  <c r="J2679"/>
  <c r="I2679"/>
  <c r="H2679"/>
  <c r="G2679"/>
  <c r="F2679"/>
  <c r="D2679"/>
  <c r="C2679"/>
  <c r="B2679"/>
  <c r="R2677"/>
  <c r="Q2677"/>
  <c r="P2677"/>
  <c r="N2677"/>
  <c r="M2677"/>
  <c r="L2677"/>
  <c r="K2677"/>
  <c r="J2677"/>
  <c r="I2677"/>
  <c r="H2677"/>
  <c r="G2677"/>
  <c r="F2677"/>
  <c r="D2677"/>
  <c r="C2677"/>
  <c r="B2677"/>
  <c r="R2676"/>
  <c r="Q2676"/>
  <c r="P2676"/>
  <c r="N2676"/>
  <c r="M2676"/>
  <c r="L2676"/>
  <c r="K2676"/>
  <c r="J2676"/>
  <c r="I2676"/>
  <c r="H2676"/>
  <c r="G2676"/>
  <c r="F2676"/>
  <c r="D2676"/>
  <c r="C2676"/>
  <c r="B2676"/>
  <c r="R2675"/>
  <c r="Q2675"/>
  <c r="P2675"/>
  <c r="N2675"/>
  <c r="M2675"/>
  <c r="L2675"/>
  <c r="K2675"/>
  <c r="J2675"/>
  <c r="I2675"/>
  <c r="H2675"/>
  <c r="G2675"/>
  <c r="F2675"/>
  <c r="D2675"/>
  <c r="C2675"/>
  <c r="B2675"/>
  <c r="R2674"/>
  <c r="Q2674"/>
  <c r="P2674"/>
  <c r="N2674"/>
  <c r="M2674"/>
  <c r="L2674"/>
  <c r="K2674"/>
  <c r="J2674"/>
  <c r="I2674"/>
  <c r="H2674"/>
  <c r="G2674"/>
  <c r="F2674"/>
  <c r="D2674"/>
  <c r="C2674"/>
  <c r="B2674"/>
  <c r="R2673"/>
  <c r="Q2673"/>
  <c r="P2673"/>
  <c r="N2673"/>
  <c r="M2673"/>
  <c r="L2673"/>
  <c r="K2673"/>
  <c r="J2673"/>
  <c r="I2673"/>
  <c r="H2673"/>
  <c r="G2673"/>
  <c r="F2673"/>
  <c r="D2673"/>
  <c r="C2673"/>
  <c r="B2673"/>
  <c r="R2672"/>
  <c r="Q2672"/>
  <c r="P2672"/>
  <c r="N2672"/>
  <c r="M2672"/>
  <c r="L2672"/>
  <c r="K2672"/>
  <c r="J2672"/>
  <c r="I2672"/>
  <c r="H2672"/>
  <c r="G2672"/>
  <c r="F2672"/>
  <c r="D2672"/>
  <c r="C2672"/>
  <c r="B2672"/>
  <c r="R2671"/>
  <c r="Q2671"/>
  <c r="P2671"/>
  <c r="N2671"/>
  <c r="M2671"/>
  <c r="L2671"/>
  <c r="K2671"/>
  <c r="J2671"/>
  <c r="I2671"/>
  <c r="H2671"/>
  <c r="G2671"/>
  <c r="F2671"/>
  <c r="D2671"/>
  <c r="C2671"/>
  <c r="B2671"/>
  <c r="R2670"/>
  <c r="Q2670"/>
  <c r="P2670"/>
  <c r="N2670"/>
  <c r="M2670"/>
  <c r="L2670"/>
  <c r="K2670"/>
  <c r="J2670"/>
  <c r="I2670"/>
  <c r="H2670"/>
  <c r="G2670"/>
  <c r="F2670"/>
  <c r="D2670"/>
  <c r="C2670"/>
  <c r="B2670"/>
  <c r="R2669"/>
  <c r="Q2669"/>
  <c r="P2669"/>
  <c r="N2669"/>
  <c r="M2669"/>
  <c r="L2669"/>
  <c r="K2669"/>
  <c r="J2669"/>
  <c r="I2669"/>
  <c r="H2669"/>
  <c r="G2669"/>
  <c r="F2669"/>
  <c r="D2669"/>
  <c r="C2669"/>
  <c r="B2669"/>
  <c r="R2668"/>
  <c r="Q2668"/>
  <c r="P2668"/>
  <c r="N2668"/>
  <c r="M2668"/>
  <c r="L2668"/>
  <c r="K2668"/>
  <c r="J2668"/>
  <c r="I2668"/>
  <c r="H2668"/>
  <c r="G2668"/>
  <c r="F2668"/>
  <c r="D2668"/>
  <c r="C2668"/>
  <c r="B2668"/>
  <c r="R2667"/>
  <c r="Q2667"/>
  <c r="P2667"/>
  <c r="N2667"/>
  <c r="M2667"/>
  <c r="L2667"/>
  <c r="K2667"/>
  <c r="J2667"/>
  <c r="I2667"/>
  <c r="H2667"/>
  <c r="G2667"/>
  <c r="F2667"/>
  <c r="D2667"/>
  <c r="C2667"/>
  <c r="B2667"/>
  <c r="R2666"/>
  <c r="Q2666"/>
  <c r="P2666"/>
  <c r="N2666"/>
  <c r="M2666"/>
  <c r="L2666"/>
  <c r="K2666"/>
  <c r="J2666"/>
  <c r="I2666"/>
  <c r="H2666"/>
  <c r="G2666"/>
  <c r="F2666"/>
  <c r="D2666"/>
  <c r="C2666"/>
  <c r="B2666"/>
  <c r="R2665"/>
  <c r="Q2665"/>
  <c r="P2665"/>
  <c r="N2665"/>
  <c r="M2665"/>
  <c r="L2665"/>
  <c r="K2665"/>
  <c r="J2665"/>
  <c r="I2665"/>
  <c r="H2665"/>
  <c r="G2665"/>
  <c r="F2665"/>
  <c r="D2665"/>
  <c r="C2665"/>
  <c r="B2665"/>
  <c r="R2664"/>
  <c r="Q2664"/>
  <c r="P2664"/>
  <c r="N2664"/>
  <c r="M2664"/>
  <c r="L2664"/>
  <c r="K2664"/>
  <c r="J2664"/>
  <c r="I2664"/>
  <c r="H2664"/>
  <c r="G2664"/>
  <c r="F2664"/>
  <c r="D2664"/>
  <c r="C2664"/>
  <c r="B2664"/>
  <c r="R2663"/>
  <c r="Q2663"/>
  <c r="P2663"/>
  <c r="N2663"/>
  <c r="M2663"/>
  <c r="L2663"/>
  <c r="K2663"/>
  <c r="J2663"/>
  <c r="I2663"/>
  <c r="H2663"/>
  <c r="G2663"/>
  <c r="F2663"/>
  <c r="D2663"/>
  <c r="C2663"/>
  <c r="B2663"/>
  <c r="R2662"/>
  <c r="Q2662"/>
  <c r="P2662"/>
  <c r="N2662"/>
  <c r="M2662"/>
  <c r="L2662"/>
  <c r="K2662"/>
  <c r="J2662"/>
  <c r="I2662"/>
  <c r="H2662"/>
  <c r="G2662"/>
  <c r="F2662"/>
  <c r="D2662"/>
  <c r="C2662"/>
  <c r="B2662"/>
  <c r="R2661"/>
  <c r="Q2661"/>
  <c r="P2661"/>
  <c r="N2661"/>
  <c r="M2661"/>
  <c r="L2661"/>
  <c r="K2661"/>
  <c r="J2661"/>
  <c r="I2661"/>
  <c r="H2661"/>
  <c r="G2661"/>
  <c r="F2661"/>
  <c r="D2661"/>
  <c r="C2661"/>
  <c r="B2661"/>
  <c r="R2642"/>
  <c r="Q2642"/>
  <c r="P2642"/>
  <c r="N2642"/>
  <c r="M2642"/>
  <c r="L2642"/>
  <c r="K2642"/>
  <c r="J2642"/>
  <c r="I2642"/>
  <c r="H2642"/>
  <c r="G2642"/>
  <c r="F2642"/>
  <c r="D2642"/>
  <c r="C2642"/>
  <c r="B2642"/>
  <c r="R2641"/>
  <c r="Q2641"/>
  <c r="P2641"/>
  <c r="N2641"/>
  <c r="M2641"/>
  <c r="L2641"/>
  <c r="K2641"/>
  <c r="J2641"/>
  <c r="I2641"/>
  <c r="H2641"/>
  <c r="G2641"/>
  <c r="F2641"/>
  <c r="D2641"/>
  <c r="C2641"/>
  <c r="B2641"/>
  <c r="R2640"/>
  <c r="Q2640"/>
  <c r="P2640"/>
  <c r="N2640"/>
  <c r="M2640"/>
  <c r="L2640"/>
  <c r="K2640"/>
  <c r="J2640"/>
  <c r="I2640"/>
  <c r="H2640"/>
  <c r="G2640"/>
  <c r="F2640"/>
  <c r="D2640"/>
  <c r="C2640"/>
  <c r="B2640"/>
  <c r="R2639"/>
  <c r="Q2639"/>
  <c r="P2639"/>
  <c r="N2639"/>
  <c r="M2639"/>
  <c r="L2639"/>
  <c r="K2639"/>
  <c r="J2639"/>
  <c r="I2639"/>
  <c r="H2639"/>
  <c r="G2639"/>
  <c r="F2639"/>
  <c r="D2639"/>
  <c r="C2639"/>
  <c r="B2639"/>
  <c r="R2637"/>
  <c r="Q2637"/>
  <c r="P2637"/>
  <c r="N2637"/>
  <c r="M2637"/>
  <c r="L2637"/>
  <c r="K2637"/>
  <c r="J2637"/>
  <c r="I2637"/>
  <c r="H2637"/>
  <c r="G2637"/>
  <c r="F2637"/>
  <c r="D2637"/>
  <c r="C2637"/>
  <c r="B2637"/>
  <c r="R2636"/>
  <c r="Q2636"/>
  <c r="P2636"/>
  <c r="N2636"/>
  <c r="M2636"/>
  <c r="L2636"/>
  <c r="K2636"/>
  <c r="J2636"/>
  <c r="I2636"/>
  <c r="H2636"/>
  <c r="G2636"/>
  <c r="F2636"/>
  <c r="D2636"/>
  <c r="C2636"/>
  <c r="B2636"/>
  <c r="R2635"/>
  <c r="Q2635"/>
  <c r="P2635"/>
  <c r="N2635"/>
  <c r="M2635"/>
  <c r="L2635"/>
  <c r="K2635"/>
  <c r="J2635"/>
  <c r="I2635"/>
  <c r="H2635"/>
  <c r="G2635"/>
  <c r="F2635"/>
  <c r="D2635"/>
  <c r="C2635"/>
  <c r="B2635"/>
  <c r="R2634"/>
  <c r="Q2634"/>
  <c r="P2634"/>
  <c r="N2634"/>
  <c r="M2634"/>
  <c r="L2634"/>
  <c r="K2634"/>
  <c r="J2634"/>
  <c r="I2634"/>
  <c r="H2634"/>
  <c r="G2634"/>
  <c r="F2634"/>
  <c r="D2634"/>
  <c r="C2634"/>
  <c r="B2634"/>
  <c r="R2633"/>
  <c r="Q2633"/>
  <c r="P2633"/>
  <c r="N2633"/>
  <c r="M2633"/>
  <c r="L2633"/>
  <c r="K2633"/>
  <c r="J2633"/>
  <c r="I2633"/>
  <c r="H2633"/>
  <c r="G2633"/>
  <c r="F2633"/>
  <c r="D2633"/>
  <c r="C2633"/>
  <c r="B2633"/>
  <c r="R2632"/>
  <c r="Q2632"/>
  <c r="P2632"/>
  <c r="N2632"/>
  <c r="M2632"/>
  <c r="L2632"/>
  <c r="K2632"/>
  <c r="J2632"/>
  <c r="I2632"/>
  <c r="H2632"/>
  <c r="G2632"/>
  <c r="F2632"/>
  <c r="D2632"/>
  <c r="C2632"/>
  <c r="B2632"/>
  <c r="R2631"/>
  <c r="Q2631"/>
  <c r="P2631"/>
  <c r="N2631"/>
  <c r="M2631"/>
  <c r="L2631"/>
  <c r="K2631"/>
  <c r="J2631"/>
  <c r="I2631"/>
  <c r="H2631"/>
  <c r="G2631"/>
  <c r="F2631"/>
  <c r="D2631"/>
  <c r="C2631"/>
  <c r="B2631"/>
  <c r="R2630"/>
  <c r="Q2630"/>
  <c r="P2630"/>
  <c r="N2630"/>
  <c r="M2630"/>
  <c r="L2630"/>
  <c r="K2630"/>
  <c r="J2630"/>
  <c r="I2630"/>
  <c r="H2630"/>
  <c r="G2630"/>
  <c r="F2630"/>
  <c r="D2630"/>
  <c r="C2630"/>
  <c r="B2630"/>
  <c r="R2629"/>
  <c r="Q2629"/>
  <c r="P2629"/>
  <c r="N2629"/>
  <c r="M2629"/>
  <c r="L2629"/>
  <c r="K2629"/>
  <c r="J2629"/>
  <c r="I2629"/>
  <c r="H2629"/>
  <c r="G2629"/>
  <c r="F2629"/>
  <c r="D2629"/>
  <c r="C2629"/>
  <c r="B2629"/>
  <c r="R2628"/>
  <c r="Q2628"/>
  <c r="P2628"/>
  <c r="N2628"/>
  <c r="M2628"/>
  <c r="L2628"/>
  <c r="K2628"/>
  <c r="J2628"/>
  <c r="I2628"/>
  <c r="H2628"/>
  <c r="G2628"/>
  <c r="F2628"/>
  <c r="D2628"/>
  <c r="C2628"/>
  <c r="B2628"/>
  <c r="R2627"/>
  <c r="Q2627"/>
  <c r="P2627"/>
  <c r="N2627"/>
  <c r="M2627"/>
  <c r="L2627"/>
  <c r="K2627"/>
  <c r="J2627"/>
  <c r="I2627"/>
  <c r="H2627"/>
  <c r="G2627"/>
  <c r="F2627"/>
  <c r="D2627"/>
  <c r="C2627"/>
  <c r="B2627"/>
  <c r="R2625"/>
  <c r="Q2625"/>
  <c r="P2625"/>
  <c r="N2625"/>
  <c r="M2625"/>
  <c r="L2625"/>
  <c r="K2625"/>
  <c r="J2625"/>
  <c r="I2625"/>
  <c r="H2625"/>
  <c r="G2625"/>
  <c r="F2625"/>
  <c r="D2625"/>
  <c r="C2625"/>
  <c r="B2625"/>
  <c r="R2624"/>
  <c r="Q2624"/>
  <c r="P2624"/>
  <c r="N2624"/>
  <c r="M2624"/>
  <c r="L2624"/>
  <c r="K2624"/>
  <c r="J2624"/>
  <c r="I2624"/>
  <c r="H2624"/>
  <c r="G2624"/>
  <c r="F2624"/>
  <c r="D2624"/>
  <c r="C2624"/>
  <c r="B2624"/>
  <c r="R2623"/>
  <c r="Q2623"/>
  <c r="P2623"/>
  <c r="N2623"/>
  <c r="M2623"/>
  <c r="L2623"/>
  <c r="K2623"/>
  <c r="J2623"/>
  <c r="I2623"/>
  <c r="H2623"/>
  <c r="G2623"/>
  <c r="F2623"/>
  <c r="D2623"/>
  <c r="C2623"/>
  <c r="B2623"/>
  <c r="R2622"/>
  <c r="Q2622"/>
  <c r="P2622"/>
  <c r="N2622"/>
  <c r="M2622"/>
  <c r="L2622"/>
  <c r="K2622"/>
  <c r="J2622"/>
  <c r="I2622"/>
  <c r="H2622"/>
  <c r="G2622"/>
  <c r="F2622"/>
  <c r="D2622"/>
  <c r="C2622"/>
  <c r="B2622"/>
  <c r="R2621"/>
  <c r="Q2621"/>
  <c r="P2621"/>
  <c r="N2621"/>
  <c r="M2621"/>
  <c r="L2621"/>
  <c r="K2621"/>
  <c r="J2621"/>
  <c r="I2621"/>
  <c r="H2621"/>
  <c r="G2621"/>
  <c r="F2621"/>
  <c r="D2621"/>
  <c r="C2621"/>
  <c r="B2621"/>
  <c r="R2620"/>
  <c r="Q2620"/>
  <c r="P2620"/>
  <c r="N2620"/>
  <c r="M2620"/>
  <c r="L2620"/>
  <c r="K2620"/>
  <c r="J2620"/>
  <c r="I2620"/>
  <c r="H2620"/>
  <c r="G2620"/>
  <c r="F2620"/>
  <c r="D2620"/>
  <c r="C2620"/>
  <c r="B2620"/>
  <c r="R2619"/>
  <c r="Q2619"/>
  <c r="P2619"/>
  <c r="N2619"/>
  <c r="M2619"/>
  <c r="L2619"/>
  <c r="K2619"/>
  <c r="J2619"/>
  <c r="I2619"/>
  <c r="H2619"/>
  <c r="G2619"/>
  <c r="F2619"/>
  <c r="D2619"/>
  <c r="C2619"/>
  <c r="B2619"/>
  <c r="R2618"/>
  <c r="Q2618"/>
  <c r="P2618"/>
  <c r="N2618"/>
  <c r="M2618"/>
  <c r="L2618"/>
  <c r="K2618"/>
  <c r="J2618"/>
  <c r="I2618"/>
  <c r="H2618"/>
  <c r="G2618"/>
  <c r="F2618"/>
  <c r="D2618"/>
  <c r="C2618"/>
  <c r="B2618"/>
  <c r="R2616"/>
  <c r="Q2616"/>
  <c r="P2616"/>
  <c r="N2616"/>
  <c r="M2616"/>
  <c r="L2616"/>
  <c r="K2616"/>
  <c r="J2616"/>
  <c r="I2616"/>
  <c r="H2616"/>
  <c r="G2616"/>
  <c r="F2616"/>
  <c r="D2616"/>
  <c r="C2616"/>
  <c r="B2616"/>
  <c r="R2615"/>
  <c r="Q2615"/>
  <c r="P2615"/>
  <c r="N2615"/>
  <c r="M2615"/>
  <c r="L2615"/>
  <c r="K2615"/>
  <c r="J2615"/>
  <c r="I2615"/>
  <c r="H2615"/>
  <c r="G2615"/>
  <c r="F2615"/>
  <c r="D2615"/>
  <c r="C2615"/>
  <c r="B2615"/>
  <c r="R2614"/>
  <c r="Q2614"/>
  <c r="P2614"/>
  <c r="N2614"/>
  <c r="M2614"/>
  <c r="L2614"/>
  <c r="K2614"/>
  <c r="J2614"/>
  <c r="I2614"/>
  <c r="H2614"/>
  <c r="G2614"/>
  <c r="F2614"/>
  <c r="D2614"/>
  <c r="C2614"/>
  <c r="B2614"/>
  <c r="R2613"/>
  <c r="Q2613"/>
  <c r="P2613"/>
  <c r="N2613"/>
  <c r="M2613"/>
  <c r="L2613"/>
  <c r="K2613"/>
  <c r="J2613"/>
  <c r="I2613"/>
  <c r="H2613"/>
  <c r="G2613"/>
  <c r="F2613"/>
  <c r="D2613"/>
  <c r="C2613"/>
  <c r="B2613"/>
  <c r="R2612"/>
  <c r="Q2612"/>
  <c r="P2612"/>
  <c r="N2612"/>
  <c r="M2612"/>
  <c r="L2612"/>
  <c r="K2612"/>
  <c r="J2612"/>
  <c r="I2612"/>
  <c r="H2612"/>
  <c r="G2612"/>
  <c r="F2612"/>
  <c r="D2612"/>
  <c r="C2612"/>
  <c r="B2612"/>
  <c r="R2611"/>
  <c r="Q2611"/>
  <c r="P2611"/>
  <c r="N2611"/>
  <c r="M2611"/>
  <c r="L2611"/>
  <c r="K2611"/>
  <c r="J2611"/>
  <c r="I2611"/>
  <c r="H2611"/>
  <c r="G2611"/>
  <c r="F2611"/>
  <c r="D2611"/>
  <c r="C2611"/>
  <c r="B2611"/>
  <c r="R2610"/>
  <c r="Q2610"/>
  <c r="P2610"/>
  <c r="N2610"/>
  <c r="M2610"/>
  <c r="L2610"/>
  <c r="K2610"/>
  <c r="J2610"/>
  <c r="I2610"/>
  <c r="H2610"/>
  <c r="G2610"/>
  <c r="F2610"/>
  <c r="D2610"/>
  <c r="C2610"/>
  <c r="B2610"/>
  <c r="R2609"/>
  <c r="Q2609"/>
  <c r="P2609"/>
  <c r="N2609"/>
  <c r="M2609"/>
  <c r="L2609"/>
  <c r="K2609"/>
  <c r="J2609"/>
  <c r="I2609"/>
  <c r="H2609"/>
  <c r="G2609"/>
  <c r="F2609"/>
  <c r="D2609"/>
  <c r="C2609"/>
  <c r="B2609"/>
  <c r="R2608"/>
  <c r="Q2608"/>
  <c r="P2608"/>
  <c r="N2608"/>
  <c r="M2608"/>
  <c r="L2608"/>
  <c r="K2608"/>
  <c r="J2608"/>
  <c r="I2608"/>
  <c r="H2608"/>
  <c r="G2608"/>
  <c r="F2608"/>
  <c r="D2608"/>
  <c r="C2608"/>
  <c r="B2608"/>
  <c r="R2607"/>
  <c r="Q2607"/>
  <c r="P2607"/>
  <c r="N2607"/>
  <c r="M2607"/>
  <c r="L2607"/>
  <c r="K2607"/>
  <c r="J2607"/>
  <c r="I2607"/>
  <c r="H2607"/>
  <c r="G2607"/>
  <c r="F2607"/>
  <c r="D2607"/>
  <c r="C2607"/>
  <c r="B2607"/>
  <c r="R2606"/>
  <c r="Q2606"/>
  <c r="P2606"/>
  <c r="N2606"/>
  <c r="M2606"/>
  <c r="L2606"/>
  <c r="K2606"/>
  <c r="J2606"/>
  <c r="I2606"/>
  <c r="H2606"/>
  <c r="G2606"/>
  <c r="F2606"/>
  <c r="D2606"/>
  <c r="C2606"/>
  <c r="B2606"/>
  <c r="R2588"/>
  <c r="Q2588"/>
  <c r="P2588"/>
  <c r="N2588"/>
  <c r="M2588"/>
  <c r="L2588"/>
  <c r="K2588"/>
  <c r="J2588"/>
  <c r="I2588"/>
  <c r="H2588"/>
  <c r="G2588"/>
  <c r="F2588"/>
  <c r="D2588"/>
  <c r="C2588"/>
  <c r="B2588"/>
  <c r="R2587"/>
  <c r="Q2587"/>
  <c r="P2587"/>
  <c r="N2587"/>
  <c r="M2587"/>
  <c r="L2587"/>
  <c r="K2587"/>
  <c r="J2587"/>
  <c r="I2587"/>
  <c r="H2587"/>
  <c r="G2587"/>
  <c r="F2587"/>
  <c r="D2587"/>
  <c r="C2587"/>
  <c r="B2587"/>
  <c r="R2586"/>
  <c r="Q2586"/>
  <c r="P2586"/>
  <c r="N2586"/>
  <c r="M2586"/>
  <c r="L2586"/>
  <c r="K2586"/>
  <c r="J2586"/>
  <c r="I2586"/>
  <c r="H2586"/>
  <c r="G2586"/>
  <c r="F2586"/>
  <c r="D2586"/>
  <c r="C2586"/>
  <c r="B2586"/>
  <c r="R2585"/>
  <c r="Q2585"/>
  <c r="P2585"/>
  <c r="N2585"/>
  <c r="M2585"/>
  <c r="L2585"/>
  <c r="K2585"/>
  <c r="J2585"/>
  <c r="I2585"/>
  <c r="H2585"/>
  <c r="G2585"/>
  <c r="F2585"/>
  <c r="D2585"/>
  <c r="C2585"/>
  <c r="B2585"/>
  <c r="R2584"/>
  <c r="Q2584"/>
  <c r="P2584"/>
  <c r="N2584"/>
  <c r="M2584"/>
  <c r="L2584"/>
  <c r="K2584"/>
  <c r="J2584"/>
  <c r="I2584"/>
  <c r="H2584"/>
  <c r="G2584"/>
  <c r="F2584"/>
  <c r="D2584"/>
  <c r="C2584"/>
  <c r="B2584"/>
  <c r="R2583"/>
  <c r="Q2583"/>
  <c r="P2583"/>
  <c r="N2583"/>
  <c r="M2583"/>
  <c r="L2583"/>
  <c r="K2583"/>
  <c r="J2583"/>
  <c r="I2583"/>
  <c r="H2583"/>
  <c r="G2583"/>
  <c r="F2583"/>
  <c r="D2583"/>
  <c r="C2583"/>
  <c r="B2583"/>
  <c r="R2582"/>
  <c r="Q2582"/>
  <c r="P2582"/>
  <c r="N2582"/>
  <c r="M2582"/>
  <c r="L2582"/>
  <c r="K2582"/>
  <c r="J2582"/>
  <c r="I2582"/>
  <c r="H2582"/>
  <c r="G2582"/>
  <c r="F2582"/>
  <c r="D2582"/>
  <c r="C2582"/>
  <c r="B2582"/>
  <c r="R2581"/>
  <c r="Q2581"/>
  <c r="P2581"/>
  <c r="N2581"/>
  <c r="M2581"/>
  <c r="L2581"/>
  <c r="K2581"/>
  <c r="J2581"/>
  <c r="I2581"/>
  <c r="H2581"/>
  <c r="G2581"/>
  <c r="F2581"/>
  <c r="D2581"/>
  <c r="C2581"/>
  <c r="B2581"/>
  <c r="R2580"/>
  <c r="Q2580"/>
  <c r="P2580"/>
  <c r="N2580"/>
  <c r="M2580"/>
  <c r="L2580"/>
  <c r="K2580"/>
  <c r="J2580"/>
  <c r="I2580"/>
  <c r="H2580"/>
  <c r="G2580"/>
  <c r="F2580"/>
  <c r="D2580"/>
  <c r="C2580"/>
  <c r="B2580"/>
  <c r="R2579"/>
  <c r="Q2579"/>
  <c r="P2579"/>
  <c r="N2579"/>
  <c r="M2579"/>
  <c r="L2579"/>
  <c r="K2579"/>
  <c r="J2579"/>
  <c r="I2579"/>
  <c r="H2579"/>
  <c r="G2579"/>
  <c r="F2579"/>
  <c r="D2579"/>
  <c r="C2579"/>
  <c r="B2579"/>
  <c r="R2577"/>
  <c r="Q2577"/>
  <c r="P2577"/>
  <c r="N2577"/>
  <c r="M2577"/>
  <c r="L2577"/>
  <c r="K2577"/>
  <c r="J2577"/>
  <c r="I2577"/>
  <c r="H2577"/>
  <c r="G2577"/>
  <c r="F2577"/>
  <c r="D2577"/>
  <c r="C2577"/>
  <c r="B2577"/>
  <c r="R2576"/>
  <c r="Q2576"/>
  <c r="P2576"/>
  <c r="N2576"/>
  <c r="M2576"/>
  <c r="L2576"/>
  <c r="K2576"/>
  <c r="J2576"/>
  <c r="I2576"/>
  <c r="H2576"/>
  <c r="G2576"/>
  <c r="F2576"/>
  <c r="D2576"/>
  <c r="C2576"/>
  <c r="B2576"/>
  <c r="R2575"/>
  <c r="Q2575"/>
  <c r="P2575"/>
  <c r="N2575"/>
  <c r="M2575"/>
  <c r="L2575"/>
  <c r="K2575"/>
  <c r="J2575"/>
  <c r="I2575"/>
  <c r="H2575"/>
  <c r="G2575"/>
  <c r="F2575"/>
  <c r="D2575"/>
  <c r="C2575"/>
  <c r="B2575"/>
  <c r="R2574"/>
  <c r="Q2574"/>
  <c r="P2574"/>
  <c r="N2574"/>
  <c r="M2574"/>
  <c r="L2574"/>
  <c r="K2574"/>
  <c r="J2574"/>
  <c r="I2574"/>
  <c r="H2574"/>
  <c r="G2574"/>
  <c r="F2574"/>
  <c r="D2574"/>
  <c r="C2574"/>
  <c r="B2574"/>
  <c r="R2573"/>
  <c r="Q2573"/>
  <c r="P2573"/>
  <c r="N2573"/>
  <c r="M2573"/>
  <c r="L2573"/>
  <c r="K2573"/>
  <c r="J2573"/>
  <c r="I2573"/>
  <c r="H2573"/>
  <c r="G2573"/>
  <c r="F2573"/>
  <c r="D2573"/>
  <c r="C2573"/>
  <c r="B2573"/>
  <c r="R2572"/>
  <c r="Q2572"/>
  <c r="P2572"/>
  <c r="N2572"/>
  <c r="M2572"/>
  <c r="L2572"/>
  <c r="K2572"/>
  <c r="J2572"/>
  <c r="I2572"/>
  <c r="H2572"/>
  <c r="G2572"/>
  <c r="F2572"/>
  <c r="D2572"/>
  <c r="C2572"/>
  <c r="B2572"/>
  <c r="R2571"/>
  <c r="Q2571"/>
  <c r="P2571"/>
  <c r="N2571"/>
  <c r="M2571"/>
  <c r="L2571"/>
  <c r="K2571"/>
  <c r="J2571"/>
  <c r="I2571"/>
  <c r="H2571"/>
  <c r="G2571"/>
  <c r="F2571"/>
  <c r="D2571"/>
  <c r="C2571"/>
  <c r="B2571"/>
  <c r="R2569"/>
  <c r="Q2569"/>
  <c r="P2569"/>
  <c r="N2569"/>
  <c r="M2569"/>
  <c r="L2569"/>
  <c r="K2569"/>
  <c r="J2569"/>
  <c r="I2569"/>
  <c r="H2569"/>
  <c r="G2569"/>
  <c r="F2569"/>
  <c r="D2569"/>
  <c r="C2569"/>
  <c r="B2569"/>
  <c r="R2568"/>
  <c r="Q2568"/>
  <c r="P2568"/>
  <c r="N2568"/>
  <c r="M2568"/>
  <c r="L2568"/>
  <c r="K2568"/>
  <c r="J2568"/>
  <c r="I2568"/>
  <c r="H2568"/>
  <c r="G2568"/>
  <c r="F2568"/>
  <c r="D2568"/>
  <c r="C2568"/>
  <c r="B2568"/>
  <c r="R2567"/>
  <c r="Q2567"/>
  <c r="P2567"/>
  <c r="N2567"/>
  <c r="M2567"/>
  <c r="L2567"/>
  <c r="K2567"/>
  <c r="J2567"/>
  <c r="I2567"/>
  <c r="H2567"/>
  <c r="G2567"/>
  <c r="F2567"/>
  <c r="D2567"/>
  <c r="C2567"/>
  <c r="B2567"/>
  <c r="R2566"/>
  <c r="Q2566"/>
  <c r="P2566"/>
  <c r="N2566"/>
  <c r="M2566"/>
  <c r="L2566"/>
  <c r="K2566"/>
  <c r="J2566"/>
  <c r="I2566"/>
  <c r="H2566"/>
  <c r="G2566"/>
  <c r="F2566"/>
  <c r="D2566"/>
  <c r="C2566"/>
  <c r="B2566"/>
  <c r="R2565"/>
  <c r="Q2565"/>
  <c r="P2565"/>
  <c r="N2565"/>
  <c r="M2565"/>
  <c r="L2565"/>
  <c r="K2565"/>
  <c r="J2565"/>
  <c r="I2565"/>
  <c r="H2565"/>
  <c r="G2565"/>
  <c r="F2565"/>
  <c r="D2565"/>
  <c r="C2565"/>
  <c r="B2565"/>
  <c r="R2563"/>
  <c r="Q2563"/>
  <c r="P2563"/>
  <c r="N2563"/>
  <c r="M2563"/>
  <c r="L2563"/>
  <c r="K2563"/>
  <c r="J2563"/>
  <c r="I2563"/>
  <c r="H2563"/>
  <c r="G2563"/>
  <c r="F2563"/>
  <c r="D2563"/>
  <c r="C2563"/>
  <c r="B2563"/>
  <c r="R2562"/>
  <c r="Q2562"/>
  <c r="P2562"/>
  <c r="N2562"/>
  <c r="M2562"/>
  <c r="L2562"/>
  <c r="K2562"/>
  <c r="J2562"/>
  <c r="I2562"/>
  <c r="H2562"/>
  <c r="G2562"/>
  <c r="F2562"/>
  <c r="D2562"/>
  <c r="C2562"/>
  <c r="B2562"/>
  <c r="R2561"/>
  <c r="Q2561"/>
  <c r="P2561"/>
  <c r="N2561"/>
  <c r="M2561"/>
  <c r="L2561"/>
  <c r="K2561"/>
  <c r="J2561"/>
  <c r="I2561"/>
  <c r="H2561"/>
  <c r="G2561"/>
  <c r="F2561"/>
  <c r="D2561"/>
  <c r="C2561"/>
  <c r="B2561"/>
  <c r="R2560"/>
  <c r="Q2560"/>
  <c r="P2560"/>
  <c r="N2560"/>
  <c r="M2560"/>
  <c r="L2560"/>
  <c r="K2560"/>
  <c r="J2560"/>
  <c r="I2560"/>
  <c r="H2560"/>
  <c r="G2560"/>
  <c r="F2560"/>
  <c r="D2560"/>
  <c r="C2560"/>
  <c r="B2560"/>
  <c r="R2559"/>
  <c r="Q2559"/>
  <c r="P2559"/>
  <c r="N2559"/>
  <c r="M2559"/>
  <c r="L2559"/>
  <c r="K2559"/>
  <c r="J2559"/>
  <c r="I2559"/>
  <c r="H2559"/>
  <c r="G2559"/>
  <c r="F2559"/>
  <c r="D2559"/>
  <c r="C2559"/>
  <c r="B2559"/>
  <c r="R2558"/>
  <c r="Q2558"/>
  <c r="P2558"/>
  <c r="N2558"/>
  <c r="M2558"/>
  <c r="L2558"/>
  <c r="K2558"/>
  <c r="J2558"/>
  <c r="I2558"/>
  <c r="H2558"/>
  <c r="G2558"/>
  <c r="F2558"/>
  <c r="D2558"/>
  <c r="C2558"/>
  <c r="B2558"/>
  <c r="R2557"/>
  <c r="Q2557"/>
  <c r="P2557"/>
  <c r="N2557"/>
  <c r="M2557"/>
  <c r="L2557"/>
  <c r="K2557"/>
  <c r="J2557"/>
  <c r="I2557"/>
  <c r="H2557"/>
  <c r="G2557"/>
  <c r="F2557"/>
  <c r="D2557"/>
  <c r="C2557"/>
  <c r="B2557"/>
  <c r="R2556"/>
  <c r="Q2556"/>
  <c r="P2556"/>
  <c r="N2556"/>
  <c r="M2556"/>
  <c r="L2556"/>
  <c r="K2556"/>
  <c r="J2556"/>
  <c r="I2556"/>
  <c r="H2556"/>
  <c r="G2556"/>
  <c r="F2556"/>
  <c r="D2556"/>
  <c r="C2556"/>
  <c r="B2556"/>
  <c r="R2555"/>
  <c r="Q2555"/>
  <c r="P2555"/>
  <c r="N2555"/>
  <c r="M2555"/>
  <c r="L2555"/>
  <c r="K2555"/>
  <c r="J2555"/>
  <c r="I2555"/>
  <c r="H2555"/>
  <c r="G2555"/>
  <c r="F2555"/>
  <c r="D2555"/>
  <c r="C2555"/>
  <c r="B2555"/>
  <c r="R2554"/>
  <c r="Q2554"/>
  <c r="P2554"/>
  <c r="N2554"/>
  <c r="M2554"/>
  <c r="L2554"/>
  <c r="K2554"/>
  <c r="J2554"/>
  <c r="I2554"/>
  <c r="H2554"/>
  <c r="G2554"/>
  <c r="F2554"/>
  <c r="D2554"/>
  <c r="C2554"/>
  <c r="B2554"/>
  <c r="R2553"/>
  <c r="Q2553"/>
  <c r="P2553"/>
  <c r="N2553"/>
  <c r="M2553"/>
  <c r="L2553"/>
  <c r="K2553"/>
  <c r="J2553"/>
  <c r="I2553"/>
  <c r="H2553"/>
  <c r="G2553"/>
  <c r="F2553"/>
  <c r="D2553"/>
  <c r="C2553"/>
  <c r="B2553"/>
  <c r="R2552"/>
  <c r="Q2552"/>
  <c r="P2552"/>
  <c r="N2552"/>
  <c r="M2552"/>
  <c r="L2552"/>
  <c r="K2552"/>
  <c r="J2552"/>
  <c r="I2552"/>
  <c r="H2552"/>
  <c r="G2552"/>
  <c r="F2552"/>
  <c r="D2552"/>
  <c r="C2552"/>
  <c r="B2552"/>
  <c r="R2550"/>
  <c r="Q2550"/>
  <c r="P2550"/>
  <c r="N2550"/>
  <c r="M2550"/>
  <c r="L2550"/>
  <c r="K2550"/>
  <c r="J2550"/>
  <c r="I2550"/>
  <c r="H2550"/>
  <c r="G2550"/>
  <c r="F2550"/>
  <c r="D2550"/>
  <c r="C2550"/>
  <c r="B2550"/>
  <c r="R2527"/>
  <c r="Q2527"/>
  <c r="P2527"/>
  <c r="N2527"/>
  <c r="M2527"/>
  <c r="L2527"/>
  <c r="K2527"/>
  <c r="J2527"/>
  <c r="I2527"/>
  <c r="H2527"/>
  <c r="G2527"/>
  <c r="F2527"/>
  <c r="D2527"/>
  <c r="C2527"/>
  <c r="B2527"/>
  <c r="R2526"/>
  <c r="Q2526"/>
  <c r="P2526"/>
  <c r="N2526"/>
  <c r="M2526"/>
  <c r="L2526"/>
  <c r="K2526"/>
  <c r="J2526"/>
  <c r="I2526"/>
  <c r="H2526"/>
  <c r="G2526"/>
  <c r="F2526"/>
  <c r="D2526"/>
  <c r="C2526"/>
  <c r="B2526"/>
  <c r="R2525"/>
  <c r="Q2525"/>
  <c r="P2525"/>
  <c r="N2525"/>
  <c r="M2525"/>
  <c r="L2525"/>
  <c r="K2525"/>
  <c r="J2525"/>
  <c r="I2525"/>
  <c r="H2525"/>
  <c r="G2525"/>
  <c r="F2525"/>
  <c r="D2525"/>
  <c r="C2525"/>
  <c r="B2525"/>
  <c r="R2524"/>
  <c r="Q2524"/>
  <c r="P2524"/>
  <c r="N2524"/>
  <c r="M2524"/>
  <c r="L2524"/>
  <c r="K2524"/>
  <c r="J2524"/>
  <c r="I2524"/>
  <c r="H2524"/>
  <c r="G2524"/>
  <c r="F2524"/>
  <c r="D2524"/>
  <c r="C2524"/>
  <c r="B2524"/>
  <c r="R2523"/>
  <c r="Q2523"/>
  <c r="P2523"/>
  <c r="N2523"/>
  <c r="M2523"/>
  <c r="L2523"/>
  <c r="K2523"/>
  <c r="J2523"/>
  <c r="I2523"/>
  <c r="H2523"/>
  <c r="G2523"/>
  <c r="F2523"/>
  <c r="D2523"/>
  <c r="C2523"/>
  <c r="B2523"/>
  <c r="R2522"/>
  <c r="Q2522"/>
  <c r="P2522"/>
  <c r="N2522"/>
  <c r="M2522"/>
  <c r="L2522"/>
  <c r="K2522"/>
  <c r="J2522"/>
  <c r="I2522"/>
  <c r="H2522"/>
  <c r="G2522"/>
  <c r="F2522"/>
  <c r="D2522"/>
  <c r="C2522"/>
  <c r="B2522"/>
  <c r="R2521"/>
  <c r="Q2521"/>
  <c r="P2521"/>
  <c r="N2521"/>
  <c r="M2521"/>
  <c r="L2521"/>
  <c r="K2521"/>
  <c r="J2521"/>
  <c r="I2521"/>
  <c r="H2521"/>
  <c r="G2521"/>
  <c r="F2521"/>
  <c r="D2521"/>
  <c r="C2521"/>
  <c r="B2521"/>
  <c r="R2520"/>
  <c r="Q2520"/>
  <c r="P2520"/>
  <c r="N2520"/>
  <c r="M2520"/>
  <c r="L2520"/>
  <c r="K2520"/>
  <c r="J2520"/>
  <c r="I2520"/>
  <c r="H2520"/>
  <c r="G2520"/>
  <c r="F2520"/>
  <c r="D2520"/>
  <c r="C2520"/>
  <c r="B2520"/>
  <c r="R2519"/>
  <c r="Q2519"/>
  <c r="P2519"/>
  <c r="N2519"/>
  <c r="M2519"/>
  <c r="L2519"/>
  <c r="K2519"/>
  <c r="J2519"/>
  <c r="I2519"/>
  <c r="H2519"/>
  <c r="G2519"/>
  <c r="F2519"/>
  <c r="D2519"/>
  <c r="C2519"/>
  <c r="B2519"/>
  <c r="R2517"/>
  <c r="Q2517"/>
  <c r="P2517"/>
  <c r="N2517"/>
  <c r="M2517"/>
  <c r="L2517"/>
  <c r="K2517"/>
  <c r="J2517"/>
  <c r="I2517"/>
  <c r="H2517"/>
  <c r="G2517"/>
  <c r="F2517"/>
  <c r="D2517"/>
  <c r="C2517"/>
  <c r="B2517"/>
  <c r="R2516"/>
  <c r="Q2516"/>
  <c r="P2516"/>
  <c r="N2516"/>
  <c r="M2516"/>
  <c r="L2516"/>
  <c r="K2516"/>
  <c r="J2516"/>
  <c r="I2516"/>
  <c r="H2516"/>
  <c r="G2516"/>
  <c r="F2516"/>
  <c r="D2516"/>
  <c r="C2516"/>
  <c r="B2516"/>
  <c r="R2515"/>
  <c r="Q2515"/>
  <c r="P2515"/>
  <c r="N2515"/>
  <c r="M2515"/>
  <c r="L2515"/>
  <c r="K2515"/>
  <c r="J2515"/>
  <c r="I2515"/>
  <c r="H2515"/>
  <c r="G2515"/>
  <c r="F2515"/>
  <c r="D2515"/>
  <c r="C2515"/>
  <c r="B2515"/>
  <c r="R2514"/>
  <c r="Q2514"/>
  <c r="P2514"/>
  <c r="N2514"/>
  <c r="M2514"/>
  <c r="L2514"/>
  <c r="K2514"/>
  <c r="J2514"/>
  <c r="I2514"/>
  <c r="H2514"/>
  <c r="G2514"/>
  <c r="F2514"/>
  <c r="D2514"/>
  <c r="C2514"/>
  <c r="B2514"/>
  <c r="R2512"/>
  <c r="Q2512"/>
  <c r="P2512"/>
  <c r="N2512"/>
  <c r="M2512"/>
  <c r="L2512"/>
  <c r="K2512"/>
  <c r="J2512"/>
  <c r="I2512"/>
  <c r="H2512"/>
  <c r="G2512"/>
  <c r="F2512"/>
  <c r="D2512"/>
  <c r="C2512"/>
  <c r="B2512"/>
  <c r="R2511"/>
  <c r="Q2511"/>
  <c r="P2511"/>
  <c r="N2511"/>
  <c r="M2511"/>
  <c r="L2511"/>
  <c r="K2511"/>
  <c r="J2511"/>
  <c r="I2511"/>
  <c r="H2511"/>
  <c r="G2511"/>
  <c r="F2511"/>
  <c r="D2511"/>
  <c r="C2511"/>
  <c r="B2511"/>
  <c r="R2510"/>
  <c r="Q2510"/>
  <c r="P2510"/>
  <c r="N2510"/>
  <c r="M2510"/>
  <c r="L2510"/>
  <c r="K2510"/>
  <c r="J2510"/>
  <c r="I2510"/>
  <c r="H2510"/>
  <c r="G2510"/>
  <c r="F2510"/>
  <c r="D2510"/>
  <c r="C2510"/>
  <c r="B2510"/>
  <c r="R2509"/>
  <c r="Q2509"/>
  <c r="P2509"/>
  <c r="N2509"/>
  <c r="M2509"/>
  <c r="L2509"/>
  <c r="K2509"/>
  <c r="J2509"/>
  <c r="I2509"/>
  <c r="H2509"/>
  <c r="G2509"/>
  <c r="F2509"/>
  <c r="D2509"/>
  <c r="C2509"/>
  <c r="B2509"/>
  <c r="R2508"/>
  <c r="Q2508"/>
  <c r="P2508"/>
  <c r="N2508"/>
  <c r="M2508"/>
  <c r="L2508"/>
  <c r="K2508"/>
  <c r="J2508"/>
  <c r="I2508"/>
  <c r="H2508"/>
  <c r="G2508"/>
  <c r="F2508"/>
  <c r="D2508"/>
  <c r="C2508"/>
  <c r="B2508"/>
  <c r="R2507"/>
  <c r="Q2507"/>
  <c r="P2507"/>
  <c r="N2507"/>
  <c r="M2507"/>
  <c r="L2507"/>
  <c r="K2507"/>
  <c r="J2507"/>
  <c r="I2507"/>
  <c r="H2507"/>
  <c r="G2507"/>
  <c r="F2507"/>
  <c r="D2507"/>
  <c r="C2507"/>
  <c r="B2507"/>
  <c r="R2505"/>
  <c r="Q2505"/>
  <c r="P2505"/>
  <c r="N2505"/>
  <c r="M2505"/>
  <c r="L2505"/>
  <c r="K2505"/>
  <c r="J2505"/>
  <c r="I2505"/>
  <c r="H2505"/>
  <c r="G2505"/>
  <c r="F2505"/>
  <c r="D2505"/>
  <c r="C2505"/>
  <c r="B2505"/>
  <c r="R2504"/>
  <c r="Q2504"/>
  <c r="P2504"/>
  <c r="N2504"/>
  <c r="M2504"/>
  <c r="L2504"/>
  <c r="K2504"/>
  <c r="J2504"/>
  <c r="I2504"/>
  <c r="H2504"/>
  <c r="G2504"/>
  <c r="F2504"/>
  <c r="D2504"/>
  <c r="C2504"/>
  <c r="B2504"/>
  <c r="R2503"/>
  <c r="Q2503"/>
  <c r="P2503"/>
  <c r="N2503"/>
  <c r="M2503"/>
  <c r="L2503"/>
  <c r="K2503"/>
  <c r="J2503"/>
  <c r="I2503"/>
  <c r="H2503"/>
  <c r="G2503"/>
  <c r="F2503"/>
  <c r="D2503"/>
  <c r="C2503"/>
  <c r="B2503"/>
  <c r="R2502"/>
  <c r="Q2502"/>
  <c r="P2502"/>
  <c r="N2502"/>
  <c r="M2502"/>
  <c r="L2502"/>
  <c r="K2502"/>
  <c r="J2502"/>
  <c r="I2502"/>
  <c r="H2502"/>
  <c r="G2502"/>
  <c r="F2502"/>
  <c r="D2502"/>
  <c r="C2502"/>
  <c r="B2502"/>
  <c r="R2501"/>
  <c r="Q2501"/>
  <c r="P2501"/>
  <c r="N2501"/>
  <c r="M2501"/>
  <c r="L2501"/>
  <c r="K2501"/>
  <c r="J2501"/>
  <c r="I2501"/>
  <c r="H2501"/>
  <c r="G2501"/>
  <c r="F2501"/>
  <c r="D2501"/>
  <c r="C2501"/>
  <c r="B2501"/>
  <c r="R2500"/>
  <c r="Q2500"/>
  <c r="P2500"/>
  <c r="N2500"/>
  <c r="M2500"/>
  <c r="L2500"/>
  <c r="K2500"/>
  <c r="J2500"/>
  <c r="I2500"/>
  <c r="H2500"/>
  <c r="G2500"/>
  <c r="F2500"/>
  <c r="D2500"/>
  <c r="C2500"/>
  <c r="B2500"/>
  <c r="R2499"/>
  <c r="Q2499"/>
  <c r="P2499"/>
  <c r="N2499"/>
  <c r="M2499"/>
  <c r="L2499"/>
  <c r="K2499"/>
  <c r="J2499"/>
  <c r="I2499"/>
  <c r="H2499"/>
  <c r="G2499"/>
  <c r="F2499"/>
  <c r="D2499"/>
  <c r="C2499"/>
  <c r="B2499"/>
  <c r="R2498"/>
  <c r="Q2498"/>
  <c r="P2498"/>
  <c r="N2498"/>
  <c r="M2498"/>
  <c r="L2498"/>
  <c r="K2498"/>
  <c r="J2498"/>
  <c r="I2498"/>
  <c r="H2498"/>
  <c r="G2498"/>
  <c r="F2498"/>
  <c r="D2498"/>
  <c r="C2498"/>
  <c r="B2498"/>
  <c r="R2497"/>
  <c r="Q2497"/>
  <c r="P2497"/>
  <c r="N2497"/>
  <c r="M2497"/>
  <c r="L2497"/>
  <c r="K2497"/>
  <c r="J2497"/>
  <c r="I2497"/>
  <c r="H2497"/>
  <c r="G2497"/>
  <c r="F2497"/>
  <c r="D2497"/>
  <c r="C2497"/>
  <c r="B2497"/>
  <c r="R2496"/>
  <c r="Q2496"/>
  <c r="P2496"/>
  <c r="N2496"/>
  <c r="M2496"/>
  <c r="L2496"/>
  <c r="K2496"/>
  <c r="J2496"/>
  <c r="I2496"/>
  <c r="H2496"/>
  <c r="G2496"/>
  <c r="F2496"/>
  <c r="D2496"/>
  <c r="C2496"/>
  <c r="B2496"/>
  <c r="R2495"/>
  <c r="Q2495"/>
  <c r="P2495"/>
  <c r="N2495"/>
  <c r="M2495"/>
  <c r="L2495"/>
  <c r="K2495"/>
  <c r="J2495"/>
  <c r="I2495"/>
  <c r="H2495"/>
  <c r="G2495"/>
  <c r="F2495"/>
  <c r="D2495"/>
  <c r="C2495"/>
  <c r="B2495"/>
  <c r="R2494"/>
  <c r="Q2494"/>
  <c r="P2494"/>
  <c r="N2494"/>
  <c r="M2494"/>
  <c r="L2494"/>
  <c r="K2494"/>
  <c r="J2494"/>
  <c r="I2494"/>
  <c r="H2494"/>
  <c r="G2494"/>
  <c r="F2494"/>
  <c r="D2494"/>
  <c r="C2494"/>
  <c r="B2494"/>
  <c r="R2493"/>
  <c r="Q2493"/>
  <c r="P2493"/>
  <c r="N2493"/>
  <c r="M2493"/>
  <c r="L2493"/>
  <c r="K2493"/>
  <c r="J2493"/>
  <c r="I2493"/>
  <c r="H2493"/>
  <c r="G2493"/>
  <c r="F2493"/>
  <c r="D2493"/>
  <c r="C2493"/>
  <c r="B2493"/>
  <c r="R2492"/>
  <c r="Q2492"/>
  <c r="P2492"/>
  <c r="N2492"/>
  <c r="M2492"/>
  <c r="L2492"/>
  <c r="K2492"/>
  <c r="J2492"/>
  <c r="I2492"/>
  <c r="H2492"/>
  <c r="G2492"/>
  <c r="F2492"/>
  <c r="D2492"/>
  <c r="C2492"/>
  <c r="B2492"/>
  <c r="R2491"/>
  <c r="Q2491"/>
  <c r="P2491"/>
  <c r="N2491"/>
  <c r="M2491"/>
  <c r="L2491"/>
  <c r="K2491"/>
  <c r="J2491"/>
  <c r="I2491"/>
  <c r="H2491"/>
  <c r="G2491"/>
  <c r="F2491"/>
  <c r="D2491"/>
  <c r="C2491"/>
  <c r="B2491"/>
  <c r="R2490"/>
  <c r="Q2490"/>
  <c r="P2490"/>
  <c r="N2490"/>
  <c r="M2490"/>
  <c r="L2490"/>
  <c r="K2490"/>
  <c r="J2490"/>
  <c r="I2490"/>
  <c r="H2490"/>
  <c r="G2490"/>
  <c r="F2490"/>
  <c r="D2490"/>
  <c r="C2490"/>
  <c r="B2490"/>
  <c r="R2489"/>
  <c r="Q2489"/>
  <c r="P2489"/>
  <c r="N2489"/>
  <c r="M2489"/>
  <c r="L2489"/>
  <c r="K2489"/>
  <c r="J2489"/>
  <c r="I2489"/>
  <c r="H2489"/>
  <c r="G2489"/>
  <c r="F2489"/>
  <c r="D2489"/>
  <c r="C2489"/>
  <c r="B2489"/>
  <c r="R2471"/>
  <c r="Q2471"/>
  <c r="P2471"/>
  <c r="N2471"/>
  <c r="M2471"/>
  <c r="L2471"/>
  <c r="K2471"/>
  <c r="J2471"/>
  <c r="I2471"/>
  <c r="H2471"/>
  <c r="G2471"/>
  <c r="F2471"/>
  <c r="D2471"/>
  <c r="C2471"/>
  <c r="B2471"/>
  <c r="R2470"/>
  <c r="Q2470"/>
  <c r="P2470"/>
  <c r="N2470"/>
  <c r="M2470"/>
  <c r="L2470"/>
  <c r="K2470"/>
  <c r="J2470"/>
  <c r="I2470"/>
  <c r="H2470"/>
  <c r="G2470"/>
  <c r="F2470"/>
  <c r="D2470"/>
  <c r="C2470"/>
  <c r="B2470"/>
  <c r="R2469"/>
  <c r="Q2469"/>
  <c r="P2469"/>
  <c r="N2469"/>
  <c r="M2469"/>
  <c r="L2469"/>
  <c r="K2469"/>
  <c r="J2469"/>
  <c r="I2469"/>
  <c r="H2469"/>
  <c r="G2469"/>
  <c r="F2469"/>
  <c r="D2469"/>
  <c r="C2469"/>
  <c r="B2469"/>
  <c r="R2468"/>
  <c r="Q2468"/>
  <c r="P2468"/>
  <c r="N2468"/>
  <c r="M2468"/>
  <c r="L2468"/>
  <c r="K2468"/>
  <c r="J2468"/>
  <c r="I2468"/>
  <c r="H2468"/>
  <c r="G2468"/>
  <c r="F2468"/>
  <c r="D2468"/>
  <c r="C2468"/>
  <c r="B2468"/>
  <c r="R2466"/>
  <c r="Q2466"/>
  <c r="P2466"/>
  <c r="N2466"/>
  <c r="M2466"/>
  <c r="L2466"/>
  <c r="K2466"/>
  <c r="J2466"/>
  <c r="I2466"/>
  <c r="H2466"/>
  <c r="G2466"/>
  <c r="F2466"/>
  <c r="D2466"/>
  <c r="C2466"/>
  <c r="B2466"/>
  <c r="R2465"/>
  <c r="Q2465"/>
  <c r="P2465"/>
  <c r="N2465"/>
  <c r="M2465"/>
  <c r="L2465"/>
  <c r="K2465"/>
  <c r="J2465"/>
  <c r="I2465"/>
  <c r="H2465"/>
  <c r="G2465"/>
  <c r="F2465"/>
  <c r="D2465"/>
  <c r="C2465"/>
  <c r="B2465"/>
  <c r="R2464"/>
  <c r="Q2464"/>
  <c r="P2464"/>
  <c r="N2464"/>
  <c r="M2464"/>
  <c r="L2464"/>
  <c r="K2464"/>
  <c r="J2464"/>
  <c r="I2464"/>
  <c r="H2464"/>
  <c r="G2464"/>
  <c r="F2464"/>
  <c r="D2464"/>
  <c r="C2464"/>
  <c r="B2464"/>
  <c r="R2463"/>
  <c r="Q2463"/>
  <c r="P2463"/>
  <c r="N2463"/>
  <c r="M2463"/>
  <c r="L2463"/>
  <c r="K2463"/>
  <c r="J2463"/>
  <c r="I2463"/>
  <c r="H2463"/>
  <c r="G2463"/>
  <c r="F2463"/>
  <c r="D2463"/>
  <c r="C2463"/>
  <c r="B2463"/>
  <c r="R2462"/>
  <c r="Q2462"/>
  <c r="P2462"/>
  <c r="N2462"/>
  <c r="M2462"/>
  <c r="L2462"/>
  <c r="K2462"/>
  <c r="J2462"/>
  <c r="I2462"/>
  <c r="H2462"/>
  <c r="G2462"/>
  <c r="F2462"/>
  <c r="D2462"/>
  <c r="C2462"/>
  <c r="B2462"/>
  <c r="R2461"/>
  <c r="Q2461"/>
  <c r="P2461"/>
  <c r="N2461"/>
  <c r="M2461"/>
  <c r="L2461"/>
  <c r="K2461"/>
  <c r="J2461"/>
  <c r="I2461"/>
  <c r="H2461"/>
  <c r="G2461"/>
  <c r="F2461"/>
  <c r="D2461"/>
  <c r="C2461"/>
  <c r="B2461"/>
  <c r="R2460"/>
  <c r="Q2460"/>
  <c r="P2460"/>
  <c r="N2460"/>
  <c r="M2460"/>
  <c r="L2460"/>
  <c r="K2460"/>
  <c r="J2460"/>
  <c r="I2460"/>
  <c r="H2460"/>
  <c r="G2460"/>
  <c r="F2460"/>
  <c r="D2460"/>
  <c r="C2460"/>
  <c r="B2460"/>
  <c r="R2459"/>
  <c r="Q2459"/>
  <c r="P2459"/>
  <c r="N2459"/>
  <c r="M2459"/>
  <c r="L2459"/>
  <c r="K2459"/>
  <c r="J2459"/>
  <c r="I2459"/>
  <c r="H2459"/>
  <c r="G2459"/>
  <c r="F2459"/>
  <c r="D2459"/>
  <c r="C2459"/>
  <c r="B2459"/>
  <c r="R2458"/>
  <c r="Q2458"/>
  <c r="P2458"/>
  <c r="N2458"/>
  <c r="M2458"/>
  <c r="L2458"/>
  <c r="K2458"/>
  <c r="J2458"/>
  <c r="I2458"/>
  <c r="H2458"/>
  <c r="G2458"/>
  <c r="F2458"/>
  <c r="D2458"/>
  <c r="C2458"/>
  <c r="B2458"/>
  <c r="R2457"/>
  <c r="Q2457"/>
  <c r="P2457"/>
  <c r="N2457"/>
  <c r="M2457"/>
  <c r="L2457"/>
  <c r="K2457"/>
  <c r="J2457"/>
  <c r="I2457"/>
  <c r="H2457"/>
  <c r="G2457"/>
  <c r="F2457"/>
  <c r="D2457"/>
  <c r="C2457"/>
  <c r="B2457"/>
  <c r="R2456"/>
  <c r="Q2456"/>
  <c r="P2456"/>
  <c r="N2456"/>
  <c r="M2456"/>
  <c r="L2456"/>
  <c r="K2456"/>
  <c r="J2456"/>
  <c r="I2456"/>
  <c r="H2456"/>
  <c r="G2456"/>
  <c r="F2456"/>
  <c r="D2456"/>
  <c r="C2456"/>
  <c r="B2456"/>
  <c r="R2454"/>
  <c r="Q2454"/>
  <c r="P2454"/>
  <c r="N2454"/>
  <c r="M2454"/>
  <c r="L2454"/>
  <c r="K2454"/>
  <c r="J2454"/>
  <c r="I2454"/>
  <c r="H2454"/>
  <c r="G2454"/>
  <c r="F2454"/>
  <c r="D2454"/>
  <c r="C2454"/>
  <c r="B2454"/>
  <c r="R2453"/>
  <c r="Q2453"/>
  <c r="P2453"/>
  <c r="N2453"/>
  <c r="M2453"/>
  <c r="L2453"/>
  <c r="K2453"/>
  <c r="J2453"/>
  <c r="I2453"/>
  <c r="H2453"/>
  <c r="G2453"/>
  <c r="F2453"/>
  <c r="D2453"/>
  <c r="C2453"/>
  <c r="B2453"/>
  <c r="R2452"/>
  <c r="Q2452"/>
  <c r="P2452"/>
  <c r="N2452"/>
  <c r="M2452"/>
  <c r="L2452"/>
  <c r="K2452"/>
  <c r="J2452"/>
  <c r="I2452"/>
  <c r="H2452"/>
  <c r="G2452"/>
  <c r="F2452"/>
  <c r="D2452"/>
  <c r="C2452"/>
  <c r="B2452"/>
  <c r="R2451"/>
  <c r="Q2451"/>
  <c r="P2451"/>
  <c r="N2451"/>
  <c r="M2451"/>
  <c r="L2451"/>
  <c r="K2451"/>
  <c r="J2451"/>
  <c r="I2451"/>
  <c r="H2451"/>
  <c r="G2451"/>
  <c r="F2451"/>
  <c r="D2451"/>
  <c r="C2451"/>
  <c r="B2451"/>
  <c r="R2450"/>
  <c r="Q2450"/>
  <c r="P2450"/>
  <c r="N2450"/>
  <c r="M2450"/>
  <c r="L2450"/>
  <c r="K2450"/>
  <c r="J2450"/>
  <c r="I2450"/>
  <c r="H2450"/>
  <c r="G2450"/>
  <c r="F2450"/>
  <c r="D2450"/>
  <c r="C2450"/>
  <c r="B2450"/>
  <c r="R2449"/>
  <c r="Q2449"/>
  <c r="P2449"/>
  <c r="N2449"/>
  <c r="M2449"/>
  <c r="L2449"/>
  <c r="K2449"/>
  <c r="J2449"/>
  <c r="I2449"/>
  <c r="H2449"/>
  <c r="G2449"/>
  <c r="F2449"/>
  <c r="D2449"/>
  <c r="C2449"/>
  <c r="B2449"/>
  <c r="R2448"/>
  <c r="Q2448"/>
  <c r="P2448"/>
  <c r="N2448"/>
  <c r="M2448"/>
  <c r="L2448"/>
  <c r="K2448"/>
  <c r="J2448"/>
  <c r="I2448"/>
  <c r="H2448"/>
  <c r="G2448"/>
  <c r="F2448"/>
  <c r="D2448"/>
  <c r="C2448"/>
  <c r="B2448"/>
  <c r="R2447"/>
  <c r="Q2447"/>
  <c r="P2447"/>
  <c r="N2447"/>
  <c r="M2447"/>
  <c r="L2447"/>
  <c r="K2447"/>
  <c r="J2447"/>
  <c r="I2447"/>
  <c r="H2447"/>
  <c r="G2447"/>
  <c r="F2447"/>
  <c r="D2447"/>
  <c r="C2447"/>
  <c r="B2447"/>
  <c r="R2445"/>
  <c r="Q2445"/>
  <c r="P2445"/>
  <c r="N2445"/>
  <c r="M2445"/>
  <c r="L2445"/>
  <c r="K2445"/>
  <c r="J2445"/>
  <c r="I2445"/>
  <c r="H2445"/>
  <c r="G2445"/>
  <c r="F2445"/>
  <c r="D2445"/>
  <c r="C2445"/>
  <c r="B2445"/>
  <c r="R2444"/>
  <c r="Q2444"/>
  <c r="P2444"/>
  <c r="N2444"/>
  <c r="M2444"/>
  <c r="L2444"/>
  <c r="K2444"/>
  <c r="J2444"/>
  <c r="I2444"/>
  <c r="H2444"/>
  <c r="G2444"/>
  <c r="F2444"/>
  <c r="D2444"/>
  <c r="C2444"/>
  <c r="B2444"/>
  <c r="R2443"/>
  <c r="Q2443"/>
  <c r="P2443"/>
  <c r="N2443"/>
  <c r="M2443"/>
  <c r="L2443"/>
  <c r="K2443"/>
  <c r="J2443"/>
  <c r="I2443"/>
  <c r="H2443"/>
  <c r="G2443"/>
  <c r="F2443"/>
  <c r="D2443"/>
  <c r="C2443"/>
  <c r="B2443"/>
  <c r="R2442"/>
  <c r="Q2442"/>
  <c r="P2442"/>
  <c r="N2442"/>
  <c r="M2442"/>
  <c r="L2442"/>
  <c r="K2442"/>
  <c r="J2442"/>
  <c r="I2442"/>
  <c r="H2442"/>
  <c r="G2442"/>
  <c r="F2442"/>
  <c r="D2442"/>
  <c r="C2442"/>
  <c r="B2442"/>
  <c r="R2441"/>
  <c r="Q2441"/>
  <c r="P2441"/>
  <c r="N2441"/>
  <c r="M2441"/>
  <c r="L2441"/>
  <c r="K2441"/>
  <c r="J2441"/>
  <c r="I2441"/>
  <c r="H2441"/>
  <c r="G2441"/>
  <c r="F2441"/>
  <c r="D2441"/>
  <c r="C2441"/>
  <c r="B2441"/>
  <c r="R2440"/>
  <c r="Q2440"/>
  <c r="P2440"/>
  <c r="N2440"/>
  <c r="M2440"/>
  <c r="L2440"/>
  <c r="K2440"/>
  <c r="J2440"/>
  <c r="I2440"/>
  <c r="H2440"/>
  <c r="G2440"/>
  <c r="F2440"/>
  <c r="D2440"/>
  <c r="C2440"/>
  <c r="B2440"/>
  <c r="R2439"/>
  <c r="Q2439"/>
  <c r="P2439"/>
  <c r="N2439"/>
  <c r="M2439"/>
  <c r="L2439"/>
  <c r="K2439"/>
  <c r="J2439"/>
  <c r="I2439"/>
  <c r="H2439"/>
  <c r="G2439"/>
  <c r="F2439"/>
  <c r="D2439"/>
  <c r="C2439"/>
  <c r="B2439"/>
  <c r="R2438"/>
  <c r="Q2438"/>
  <c r="P2438"/>
  <c r="N2438"/>
  <c r="M2438"/>
  <c r="L2438"/>
  <c r="K2438"/>
  <c r="J2438"/>
  <c r="I2438"/>
  <c r="H2438"/>
  <c r="G2438"/>
  <c r="F2438"/>
  <c r="D2438"/>
  <c r="C2438"/>
  <c r="B2438"/>
  <c r="R2437"/>
  <c r="Q2437"/>
  <c r="P2437"/>
  <c r="N2437"/>
  <c r="M2437"/>
  <c r="L2437"/>
  <c r="K2437"/>
  <c r="J2437"/>
  <c r="I2437"/>
  <c r="H2437"/>
  <c r="G2437"/>
  <c r="F2437"/>
  <c r="D2437"/>
  <c r="C2437"/>
  <c r="B2437"/>
  <c r="R2436"/>
  <c r="Q2436"/>
  <c r="P2436"/>
  <c r="N2436"/>
  <c r="M2436"/>
  <c r="L2436"/>
  <c r="K2436"/>
  <c r="J2436"/>
  <c r="I2436"/>
  <c r="H2436"/>
  <c r="G2436"/>
  <c r="F2436"/>
  <c r="D2436"/>
  <c r="C2436"/>
  <c r="B2436"/>
  <c r="R2435"/>
  <c r="Q2435"/>
  <c r="P2435"/>
  <c r="N2435"/>
  <c r="M2435"/>
  <c r="L2435"/>
  <c r="K2435"/>
  <c r="J2435"/>
  <c r="I2435"/>
  <c r="H2435"/>
  <c r="G2435"/>
  <c r="F2435"/>
  <c r="D2435"/>
  <c r="C2435"/>
  <c r="B2435"/>
  <c r="R2412"/>
  <c r="Q2412"/>
  <c r="P2412"/>
  <c r="N2412"/>
  <c r="M2412"/>
  <c r="L2412"/>
  <c r="K2412"/>
  <c r="J2412"/>
  <c r="I2412"/>
  <c r="H2412"/>
  <c r="G2412"/>
  <c r="F2412"/>
  <c r="D2412"/>
  <c r="C2412"/>
  <c r="B2412"/>
  <c r="R2411"/>
  <c r="Q2411"/>
  <c r="P2411"/>
  <c r="N2411"/>
  <c r="M2411"/>
  <c r="L2411"/>
  <c r="K2411"/>
  <c r="J2411"/>
  <c r="I2411"/>
  <c r="H2411"/>
  <c r="G2411"/>
  <c r="F2411"/>
  <c r="D2411"/>
  <c r="C2411"/>
  <c r="B2411"/>
  <c r="R2410"/>
  <c r="Q2410"/>
  <c r="P2410"/>
  <c r="N2410"/>
  <c r="M2410"/>
  <c r="L2410"/>
  <c r="K2410"/>
  <c r="J2410"/>
  <c r="I2410"/>
  <c r="H2410"/>
  <c r="G2410"/>
  <c r="F2410"/>
  <c r="D2410"/>
  <c r="C2410"/>
  <c r="B2410"/>
  <c r="R2409"/>
  <c r="Q2409"/>
  <c r="P2409"/>
  <c r="N2409"/>
  <c r="M2409"/>
  <c r="L2409"/>
  <c r="K2409"/>
  <c r="J2409"/>
  <c r="I2409"/>
  <c r="H2409"/>
  <c r="G2409"/>
  <c r="F2409"/>
  <c r="D2409"/>
  <c r="C2409"/>
  <c r="B2409"/>
  <c r="R2408"/>
  <c r="Q2408"/>
  <c r="P2408"/>
  <c r="N2408"/>
  <c r="M2408"/>
  <c r="L2408"/>
  <c r="K2408"/>
  <c r="J2408"/>
  <c r="I2408"/>
  <c r="H2408"/>
  <c r="G2408"/>
  <c r="F2408"/>
  <c r="D2408"/>
  <c r="C2408"/>
  <c r="B2408"/>
  <c r="R2407"/>
  <c r="Q2407"/>
  <c r="P2407"/>
  <c r="N2407"/>
  <c r="M2407"/>
  <c r="L2407"/>
  <c r="K2407"/>
  <c r="J2407"/>
  <c r="I2407"/>
  <c r="H2407"/>
  <c r="G2407"/>
  <c r="F2407"/>
  <c r="D2407"/>
  <c r="C2407"/>
  <c r="B2407"/>
  <c r="R2406"/>
  <c r="Q2406"/>
  <c r="P2406"/>
  <c r="N2406"/>
  <c r="M2406"/>
  <c r="L2406"/>
  <c r="K2406"/>
  <c r="J2406"/>
  <c r="I2406"/>
  <c r="H2406"/>
  <c r="G2406"/>
  <c r="F2406"/>
  <c r="D2406"/>
  <c r="C2406"/>
  <c r="B2406"/>
  <c r="R2405"/>
  <c r="Q2405"/>
  <c r="P2405"/>
  <c r="N2405"/>
  <c r="M2405"/>
  <c r="L2405"/>
  <c r="K2405"/>
  <c r="J2405"/>
  <c r="I2405"/>
  <c r="H2405"/>
  <c r="G2405"/>
  <c r="F2405"/>
  <c r="D2405"/>
  <c r="C2405"/>
  <c r="B2405"/>
  <c r="R2404"/>
  <c r="Q2404"/>
  <c r="P2404"/>
  <c r="N2404"/>
  <c r="M2404"/>
  <c r="L2404"/>
  <c r="K2404"/>
  <c r="J2404"/>
  <c r="I2404"/>
  <c r="H2404"/>
  <c r="G2404"/>
  <c r="F2404"/>
  <c r="D2404"/>
  <c r="C2404"/>
  <c r="B2404"/>
  <c r="R2403"/>
  <c r="Q2403"/>
  <c r="P2403"/>
  <c r="N2403"/>
  <c r="M2403"/>
  <c r="L2403"/>
  <c r="K2403"/>
  <c r="J2403"/>
  <c r="I2403"/>
  <c r="H2403"/>
  <c r="G2403"/>
  <c r="F2403"/>
  <c r="D2403"/>
  <c r="C2403"/>
  <c r="B2403"/>
  <c r="R2401"/>
  <c r="Q2401"/>
  <c r="P2401"/>
  <c r="N2401"/>
  <c r="M2401"/>
  <c r="L2401"/>
  <c r="K2401"/>
  <c r="J2401"/>
  <c r="I2401"/>
  <c r="H2401"/>
  <c r="G2401"/>
  <c r="F2401"/>
  <c r="D2401"/>
  <c r="C2401"/>
  <c r="B2401"/>
  <c r="R2400"/>
  <c r="Q2400"/>
  <c r="P2400"/>
  <c r="N2400"/>
  <c r="M2400"/>
  <c r="L2400"/>
  <c r="K2400"/>
  <c r="J2400"/>
  <c r="I2400"/>
  <c r="H2400"/>
  <c r="G2400"/>
  <c r="F2400"/>
  <c r="D2400"/>
  <c r="C2400"/>
  <c r="B2400"/>
  <c r="R2399"/>
  <c r="Q2399"/>
  <c r="P2399"/>
  <c r="N2399"/>
  <c r="M2399"/>
  <c r="L2399"/>
  <c r="K2399"/>
  <c r="J2399"/>
  <c r="I2399"/>
  <c r="H2399"/>
  <c r="G2399"/>
  <c r="F2399"/>
  <c r="D2399"/>
  <c r="C2399"/>
  <c r="B2399"/>
  <c r="R2398"/>
  <c r="Q2398"/>
  <c r="P2398"/>
  <c r="N2398"/>
  <c r="M2398"/>
  <c r="L2398"/>
  <c r="K2398"/>
  <c r="J2398"/>
  <c r="I2398"/>
  <c r="H2398"/>
  <c r="G2398"/>
  <c r="F2398"/>
  <c r="D2398"/>
  <c r="C2398"/>
  <c r="B2398"/>
  <c r="R2397"/>
  <c r="Q2397"/>
  <c r="P2397"/>
  <c r="N2397"/>
  <c r="M2397"/>
  <c r="L2397"/>
  <c r="K2397"/>
  <c r="J2397"/>
  <c r="I2397"/>
  <c r="H2397"/>
  <c r="G2397"/>
  <c r="F2397"/>
  <c r="D2397"/>
  <c r="C2397"/>
  <c r="B2397"/>
  <c r="R2396"/>
  <c r="Q2396"/>
  <c r="P2396"/>
  <c r="N2396"/>
  <c r="M2396"/>
  <c r="L2396"/>
  <c r="K2396"/>
  <c r="J2396"/>
  <c r="I2396"/>
  <c r="H2396"/>
  <c r="G2396"/>
  <c r="F2396"/>
  <c r="D2396"/>
  <c r="C2396"/>
  <c r="B2396"/>
  <c r="R2395"/>
  <c r="Q2395"/>
  <c r="P2395"/>
  <c r="N2395"/>
  <c r="M2395"/>
  <c r="L2395"/>
  <c r="K2395"/>
  <c r="J2395"/>
  <c r="I2395"/>
  <c r="H2395"/>
  <c r="G2395"/>
  <c r="F2395"/>
  <c r="D2395"/>
  <c r="C2395"/>
  <c r="B2395"/>
  <c r="R2393"/>
  <c r="Q2393"/>
  <c r="P2393"/>
  <c r="N2393"/>
  <c r="M2393"/>
  <c r="L2393"/>
  <c r="K2393"/>
  <c r="J2393"/>
  <c r="I2393"/>
  <c r="H2393"/>
  <c r="G2393"/>
  <c r="F2393"/>
  <c r="D2393"/>
  <c r="C2393"/>
  <c r="B2393"/>
  <c r="R2392"/>
  <c r="Q2392"/>
  <c r="P2392"/>
  <c r="N2392"/>
  <c r="M2392"/>
  <c r="L2392"/>
  <c r="K2392"/>
  <c r="J2392"/>
  <c r="I2392"/>
  <c r="H2392"/>
  <c r="G2392"/>
  <c r="F2392"/>
  <c r="D2392"/>
  <c r="C2392"/>
  <c r="B2392"/>
  <c r="R2391"/>
  <c r="Q2391"/>
  <c r="P2391"/>
  <c r="N2391"/>
  <c r="M2391"/>
  <c r="L2391"/>
  <c r="K2391"/>
  <c r="J2391"/>
  <c r="I2391"/>
  <c r="H2391"/>
  <c r="G2391"/>
  <c r="F2391"/>
  <c r="D2391"/>
  <c r="C2391"/>
  <c r="B2391"/>
  <c r="R2390"/>
  <c r="Q2390"/>
  <c r="P2390"/>
  <c r="N2390"/>
  <c r="M2390"/>
  <c r="L2390"/>
  <c r="K2390"/>
  <c r="J2390"/>
  <c r="I2390"/>
  <c r="H2390"/>
  <c r="G2390"/>
  <c r="F2390"/>
  <c r="D2390"/>
  <c r="C2390"/>
  <c r="B2390"/>
  <c r="R2389"/>
  <c r="Q2389"/>
  <c r="P2389"/>
  <c r="N2389"/>
  <c r="M2389"/>
  <c r="L2389"/>
  <c r="K2389"/>
  <c r="J2389"/>
  <c r="I2389"/>
  <c r="H2389"/>
  <c r="G2389"/>
  <c r="F2389"/>
  <c r="D2389"/>
  <c r="C2389"/>
  <c r="B2389"/>
  <c r="R2387"/>
  <c r="Q2387"/>
  <c r="P2387"/>
  <c r="N2387"/>
  <c r="M2387"/>
  <c r="L2387"/>
  <c r="K2387"/>
  <c r="J2387"/>
  <c r="I2387"/>
  <c r="H2387"/>
  <c r="G2387"/>
  <c r="F2387"/>
  <c r="D2387"/>
  <c r="C2387"/>
  <c r="B2387"/>
  <c r="R2386"/>
  <c r="Q2386"/>
  <c r="P2386"/>
  <c r="N2386"/>
  <c r="M2386"/>
  <c r="L2386"/>
  <c r="K2386"/>
  <c r="J2386"/>
  <c r="I2386"/>
  <c r="H2386"/>
  <c r="G2386"/>
  <c r="F2386"/>
  <c r="D2386"/>
  <c r="C2386"/>
  <c r="B2386"/>
  <c r="R2385"/>
  <c r="Q2385"/>
  <c r="P2385"/>
  <c r="N2385"/>
  <c r="M2385"/>
  <c r="L2385"/>
  <c r="K2385"/>
  <c r="J2385"/>
  <c r="I2385"/>
  <c r="H2385"/>
  <c r="G2385"/>
  <c r="F2385"/>
  <c r="D2385"/>
  <c r="C2385"/>
  <c r="B2385"/>
  <c r="R2384"/>
  <c r="Q2384"/>
  <c r="P2384"/>
  <c r="N2384"/>
  <c r="M2384"/>
  <c r="L2384"/>
  <c r="K2384"/>
  <c r="J2384"/>
  <c r="I2384"/>
  <c r="H2384"/>
  <c r="G2384"/>
  <c r="F2384"/>
  <c r="D2384"/>
  <c r="C2384"/>
  <c r="B2384"/>
  <c r="R2383"/>
  <c r="Q2383"/>
  <c r="P2383"/>
  <c r="N2383"/>
  <c r="M2383"/>
  <c r="L2383"/>
  <c r="K2383"/>
  <c r="J2383"/>
  <c r="I2383"/>
  <c r="H2383"/>
  <c r="G2383"/>
  <c r="F2383"/>
  <c r="D2383"/>
  <c r="C2383"/>
  <c r="B2383"/>
  <c r="R2382"/>
  <c r="Q2382"/>
  <c r="P2382"/>
  <c r="N2382"/>
  <c r="M2382"/>
  <c r="L2382"/>
  <c r="K2382"/>
  <c r="J2382"/>
  <c r="I2382"/>
  <c r="H2382"/>
  <c r="G2382"/>
  <c r="F2382"/>
  <c r="D2382"/>
  <c r="C2382"/>
  <c r="B2382"/>
  <c r="R2381"/>
  <c r="Q2381"/>
  <c r="P2381"/>
  <c r="N2381"/>
  <c r="M2381"/>
  <c r="L2381"/>
  <c r="K2381"/>
  <c r="J2381"/>
  <c r="I2381"/>
  <c r="H2381"/>
  <c r="G2381"/>
  <c r="F2381"/>
  <c r="D2381"/>
  <c r="C2381"/>
  <c r="B2381"/>
  <c r="R2380"/>
  <c r="Q2380"/>
  <c r="P2380"/>
  <c r="N2380"/>
  <c r="M2380"/>
  <c r="L2380"/>
  <c r="K2380"/>
  <c r="J2380"/>
  <c r="I2380"/>
  <c r="H2380"/>
  <c r="G2380"/>
  <c r="F2380"/>
  <c r="D2380"/>
  <c r="C2380"/>
  <c r="B2380"/>
  <c r="R2379"/>
  <c r="Q2379"/>
  <c r="P2379"/>
  <c r="N2379"/>
  <c r="M2379"/>
  <c r="L2379"/>
  <c r="K2379"/>
  <c r="J2379"/>
  <c r="I2379"/>
  <c r="H2379"/>
  <c r="G2379"/>
  <c r="F2379"/>
  <c r="D2379"/>
  <c r="C2379"/>
  <c r="B2379"/>
  <c r="R2378"/>
  <c r="Q2378"/>
  <c r="P2378"/>
  <c r="N2378"/>
  <c r="M2378"/>
  <c r="L2378"/>
  <c r="K2378"/>
  <c r="J2378"/>
  <c r="I2378"/>
  <c r="H2378"/>
  <c r="G2378"/>
  <c r="F2378"/>
  <c r="D2378"/>
  <c r="C2378"/>
  <c r="B2378"/>
  <c r="R2377"/>
  <c r="Q2377"/>
  <c r="P2377"/>
  <c r="N2377"/>
  <c r="M2377"/>
  <c r="L2377"/>
  <c r="K2377"/>
  <c r="J2377"/>
  <c r="I2377"/>
  <c r="H2377"/>
  <c r="G2377"/>
  <c r="F2377"/>
  <c r="D2377"/>
  <c r="C2377"/>
  <c r="B2377"/>
  <c r="R2376"/>
  <c r="Q2376"/>
  <c r="P2376"/>
  <c r="N2376"/>
  <c r="M2376"/>
  <c r="L2376"/>
  <c r="K2376"/>
  <c r="J2376"/>
  <c r="I2376"/>
  <c r="H2376"/>
  <c r="G2376"/>
  <c r="F2376"/>
  <c r="D2376"/>
  <c r="C2376"/>
  <c r="B2376"/>
  <c r="R2374"/>
  <c r="Q2374"/>
  <c r="P2374"/>
  <c r="N2374"/>
  <c r="M2374"/>
  <c r="L2374"/>
  <c r="K2374"/>
  <c r="J2374"/>
  <c r="I2374"/>
  <c r="H2374"/>
  <c r="G2374"/>
  <c r="F2374"/>
  <c r="D2374"/>
  <c r="C2374"/>
  <c r="B2374"/>
  <c r="R2348"/>
  <c r="Q2348"/>
  <c r="P2348"/>
  <c r="N2348"/>
  <c r="M2348"/>
  <c r="L2348"/>
  <c r="K2348"/>
  <c r="J2348"/>
  <c r="I2348"/>
  <c r="H2348"/>
  <c r="G2348"/>
  <c r="F2348"/>
  <c r="D2348"/>
  <c r="C2348"/>
  <c r="B2348"/>
  <c r="R2347"/>
  <c r="Q2347"/>
  <c r="P2347"/>
  <c r="N2347"/>
  <c r="M2347"/>
  <c r="L2347"/>
  <c r="K2347"/>
  <c r="J2347"/>
  <c r="I2347"/>
  <c r="H2347"/>
  <c r="G2347"/>
  <c r="F2347"/>
  <c r="D2347"/>
  <c r="C2347"/>
  <c r="B2347"/>
  <c r="R2346"/>
  <c r="Q2346"/>
  <c r="P2346"/>
  <c r="N2346"/>
  <c r="M2346"/>
  <c r="L2346"/>
  <c r="K2346"/>
  <c r="J2346"/>
  <c r="I2346"/>
  <c r="H2346"/>
  <c r="G2346"/>
  <c r="F2346"/>
  <c r="D2346"/>
  <c r="C2346"/>
  <c r="B2346"/>
  <c r="R2345"/>
  <c r="Q2345"/>
  <c r="P2345"/>
  <c r="N2345"/>
  <c r="M2345"/>
  <c r="L2345"/>
  <c r="K2345"/>
  <c r="J2345"/>
  <c r="I2345"/>
  <c r="H2345"/>
  <c r="G2345"/>
  <c r="F2345"/>
  <c r="D2345"/>
  <c r="C2345"/>
  <c r="B2345"/>
  <c r="R2344"/>
  <c r="Q2344"/>
  <c r="P2344"/>
  <c r="N2344"/>
  <c r="M2344"/>
  <c r="L2344"/>
  <c r="K2344"/>
  <c r="J2344"/>
  <c r="I2344"/>
  <c r="H2344"/>
  <c r="G2344"/>
  <c r="F2344"/>
  <c r="D2344"/>
  <c r="C2344"/>
  <c r="B2344"/>
  <c r="R2343"/>
  <c r="Q2343"/>
  <c r="P2343"/>
  <c r="N2343"/>
  <c r="M2343"/>
  <c r="L2343"/>
  <c r="K2343"/>
  <c r="J2343"/>
  <c r="I2343"/>
  <c r="H2343"/>
  <c r="G2343"/>
  <c r="F2343"/>
  <c r="D2343"/>
  <c r="C2343"/>
  <c r="B2343"/>
  <c r="R2342"/>
  <c r="Q2342"/>
  <c r="P2342"/>
  <c r="N2342"/>
  <c r="M2342"/>
  <c r="L2342"/>
  <c r="K2342"/>
  <c r="J2342"/>
  <c r="I2342"/>
  <c r="H2342"/>
  <c r="G2342"/>
  <c r="F2342"/>
  <c r="D2342"/>
  <c r="C2342"/>
  <c r="B2342"/>
  <c r="R2341"/>
  <c r="Q2341"/>
  <c r="P2341"/>
  <c r="N2341"/>
  <c r="M2341"/>
  <c r="L2341"/>
  <c r="K2341"/>
  <c r="J2341"/>
  <c r="I2341"/>
  <c r="H2341"/>
  <c r="G2341"/>
  <c r="F2341"/>
  <c r="D2341"/>
  <c r="C2341"/>
  <c r="B2341"/>
  <c r="R2340"/>
  <c r="Q2340"/>
  <c r="P2340"/>
  <c r="N2340"/>
  <c r="M2340"/>
  <c r="L2340"/>
  <c r="K2340"/>
  <c r="J2340"/>
  <c r="I2340"/>
  <c r="H2340"/>
  <c r="G2340"/>
  <c r="F2340"/>
  <c r="D2340"/>
  <c r="C2340"/>
  <c r="B2340"/>
  <c r="R2338"/>
  <c r="Q2338"/>
  <c r="P2338"/>
  <c r="N2338"/>
  <c r="M2338"/>
  <c r="L2338"/>
  <c r="K2338"/>
  <c r="J2338"/>
  <c r="I2338"/>
  <c r="H2338"/>
  <c r="G2338"/>
  <c r="F2338"/>
  <c r="D2338"/>
  <c r="C2338"/>
  <c r="B2338"/>
  <c r="R2337"/>
  <c r="Q2337"/>
  <c r="P2337"/>
  <c r="N2337"/>
  <c r="M2337"/>
  <c r="L2337"/>
  <c r="K2337"/>
  <c r="J2337"/>
  <c r="I2337"/>
  <c r="H2337"/>
  <c r="G2337"/>
  <c r="F2337"/>
  <c r="D2337"/>
  <c r="C2337"/>
  <c r="B2337"/>
  <c r="R2336"/>
  <c r="Q2336"/>
  <c r="P2336"/>
  <c r="N2336"/>
  <c r="M2336"/>
  <c r="L2336"/>
  <c r="K2336"/>
  <c r="J2336"/>
  <c r="I2336"/>
  <c r="H2336"/>
  <c r="G2336"/>
  <c r="F2336"/>
  <c r="D2336"/>
  <c r="C2336"/>
  <c r="B2336"/>
  <c r="R2335"/>
  <c r="Q2335"/>
  <c r="P2335"/>
  <c r="N2335"/>
  <c r="M2335"/>
  <c r="L2335"/>
  <c r="K2335"/>
  <c r="J2335"/>
  <c r="I2335"/>
  <c r="H2335"/>
  <c r="G2335"/>
  <c r="F2335"/>
  <c r="D2335"/>
  <c r="C2335"/>
  <c r="B2335"/>
  <c r="R2333"/>
  <c r="Q2333"/>
  <c r="P2333"/>
  <c r="N2333"/>
  <c r="M2333"/>
  <c r="L2333"/>
  <c r="K2333"/>
  <c r="J2333"/>
  <c r="I2333"/>
  <c r="H2333"/>
  <c r="G2333"/>
  <c r="F2333"/>
  <c r="D2333"/>
  <c r="C2333"/>
  <c r="B2333"/>
  <c r="R2332"/>
  <c r="Q2332"/>
  <c r="P2332"/>
  <c r="N2332"/>
  <c r="M2332"/>
  <c r="L2332"/>
  <c r="K2332"/>
  <c r="J2332"/>
  <c r="I2332"/>
  <c r="H2332"/>
  <c r="G2332"/>
  <c r="F2332"/>
  <c r="D2332"/>
  <c r="C2332"/>
  <c r="B2332"/>
  <c r="R2331"/>
  <c r="Q2331"/>
  <c r="P2331"/>
  <c r="N2331"/>
  <c r="M2331"/>
  <c r="L2331"/>
  <c r="K2331"/>
  <c r="J2331"/>
  <c r="I2331"/>
  <c r="H2331"/>
  <c r="G2331"/>
  <c r="F2331"/>
  <c r="D2331"/>
  <c r="C2331"/>
  <c r="B2331"/>
  <c r="R2330"/>
  <c r="Q2330"/>
  <c r="P2330"/>
  <c r="N2330"/>
  <c r="M2330"/>
  <c r="L2330"/>
  <c r="K2330"/>
  <c r="J2330"/>
  <c r="I2330"/>
  <c r="H2330"/>
  <c r="G2330"/>
  <c r="F2330"/>
  <c r="D2330"/>
  <c r="C2330"/>
  <c r="B2330"/>
  <c r="R2328"/>
  <c r="Q2328"/>
  <c r="P2328"/>
  <c r="N2328"/>
  <c r="M2328"/>
  <c r="L2328"/>
  <c r="K2328"/>
  <c r="J2328"/>
  <c r="I2328"/>
  <c r="H2328"/>
  <c r="G2328"/>
  <c r="F2328"/>
  <c r="D2328"/>
  <c r="C2328"/>
  <c r="B2328"/>
  <c r="R2327"/>
  <c r="Q2327"/>
  <c r="P2327"/>
  <c r="N2327"/>
  <c r="M2327"/>
  <c r="L2327"/>
  <c r="K2327"/>
  <c r="J2327"/>
  <c r="I2327"/>
  <c r="H2327"/>
  <c r="G2327"/>
  <c r="F2327"/>
  <c r="D2327"/>
  <c r="C2327"/>
  <c r="B2327"/>
  <c r="R2326"/>
  <c r="Q2326"/>
  <c r="P2326"/>
  <c r="N2326"/>
  <c r="M2326"/>
  <c r="L2326"/>
  <c r="K2326"/>
  <c r="J2326"/>
  <c r="I2326"/>
  <c r="H2326"/>
  <c r="G2326"/>
  <c r="F2326"/>
  <c r="D2326"/>
  <c r="C2326"/>
  <c r="B2326"/>
  <c r="R2325"/>
  <c r="Q2325"/>
  <c r="P2325"/>
  <c r="N2325"/>
  <c r="M2325"/>
  <c r="L2325"/>
  <c r="K2325"/>
  <c r="J2325"/>
  <c r="I2325"/>
  <c r="H2325"/>
  <c r="G2325"/>
  <c r="F2325"/>
  <c r="D2325"/>
  <c r="C2325"/>
  <c r="B2325"/>
  <c r="R2324"/>
  <c r="Q2324"/>
  <c r="P2324"/>
  <c r="N2324"/>
  <c r="M2324"/>
  <c r="L2324"/>
  <c r="K2324"/>
  <c r="J2324"/>
  <c r="I2324"/>
  <c r="H2324"/>
  <c r="G2324"/>
  <c r="F2324"/>
  <c r="D2324"/>
  <c r="C2324"/>
  <c r="B2324"/>
  <c r="R2323"/>
  <c r="Q2323"/>
  <c r="P2323"/>
  <c r="N2323"/>
  <c r="M2323"/>
  <c r="L2323"/>
  <c r="K2323"/>
  <c r="J2323"/>
  <c r="I2323"/>
  <c r="H2323"/>
  <c r="G2323"/>
  <c r="F2323"/>
  <c r="D2323"/>
  <c r="C2323"/>
  <c r="B2323"/>
  <c r="R2322"/>
  <c r="Q2322"/>
  <c r="P2322"/>
  <c r="N2322"/>
  <c r="M2322"/>
  <c r="L2322"/>
  <c r="K2322"/>
  <c r="J2322"/>
  <c r="I2322"/>
  <c r="H2322"/>
  <c r="G2322"/>
  <c r="F2322"/>
  <c r="D2322"/>
  <c r="C2322"/>
  <c r="B2322"/>
  <c r="R2321"/>
  <c r="Q2321"/>
  <c r="P2321"/>
  <c r="N2321"/>
  <c r="M2321"/>
  <c r="L2321"/>
  <c r="K2321"/>
  <c r="J2321"/>
  <c r="I2321"/>
  <c r="H2321"/>
  <c r="G2321"/>
  <c r="F2321"/>
  <c r="D2321"/>
  <c r="C2321"/>
  <c r="B2321"/>
  <c r="R2320"/>
  <c r="Q2320"/>
  <c r="P2320"/>
  <c r="N2320"/>
  <c r="M2320"/>
  <c r="L2320"/>
  <c r="K2320"/>
  <c r="J2320"/>
  <c r="I2320"/>
  <c r="H2320"/>
  <c r="G2320"/>
  <c r="F2320"/>
  <c r="D2320"/>
  <c r="C2320"/>
  <c r="B2320"/>
  <c r="R2319"/>
  <c r="Q2319"/>
  <c r="P2319"/>
  <c r="N2319"/>
  <c r="M2319"/>
  <c r="L2319"/>
  <c r="K2319"/>
  <c r="J2319"/>
  <c r="I2319"/>
  <c r="H2319"/>
  <c r="G2319"/>
  <c r="F2319"/>
  <c r="D2319"/>
  <c r="C2319"/>
  <c r="B2319"/>
  <c r="R2318"/>
  <c r="Q2318"/>
  <c r="P2318"/>
  <c r="N2318"/>
  <c r="M2318"/>
  <c r="L2318"/>
  <c r="K2318"/>
  <c r="J2318"/>
  <c r="I2318"/>
  <c r="H2318"/>
  <c r="G2318"/>
  <c r="F2318"/>
  <c r="D2318"/>
  <c r="C2318"/>
  <c r="B2318"/>
  <c r="R2317"/>
  <c r="Q2317"/>
  <c r="P2317"/>
  <c r="N2317"/>
  <c r="M2317"/>
  <c r="L2317"/>
  <c r="K2317"/>
  <c r="J2317"/>
  <c r="I2317"/>
  <c r="H2317"/>
  <c r="G2317"/>
  <c r="F2317"/>
  <c r="D2317"/>
  <c r="C2317"/>
  <c r="B2317"/>
  <c r="R2316"/>
  <c r="Q2316"/>
  <c r="P2316"/>
  <c r="N2316"/>
  <c r="M2316"/>
  <c r="L2316"/>
  <c r="K2316"/>
  <c r="J2316"/>
  <c r="I2316"/>
  <c r="H2316"/>
  <c r="G2316"/>
  <c r="F2316"/>
  <c r="D2316"/>
  <c r="C2316"/>
  <c r="B2316"/>
  <c r="R2315"/>
  <c r="Q2315"/>
  <c r="P2315"/>
  <c r="N2315"/>
  <c r="M2315"/>
  <c r="L2315"/>
  <c r="K2315"/>
  <c r="J2315"/>
  <c r="I2315"/>
  <c r="H2315"/>
  <c r="G2315"/>
  <c r="F2315"/>
  <c r="D2315"/>
  <c r="C2315"/>
  <c r="B2315"/>
  <c r="R2314"/>
  <c r="Q2314"/>
  <c r="P2314"/>
  <c r="N2314"/>
  <c r="M2314"/>
  <c r="L2314"/>
  <c r="K2314"/>
  <c r="J2314"/>
  <c r="I2314"/>
  <c r="H2314"/>
  <c r="G2314"/>
  <c r="F2314"/>
  <c r="D2314"/>
  <c r="C2314"/>
  <c r="B2314"/>
  <c r="R2313"/>
  <c r="Q2313"/>
  <c r="P2313"/>
  <c r="N2313"/>
  <c r="M2313"/>
  <c r="L2313"/>
  <c r="K2313"/>
  <c r="J2313"/>
  <c r="I2313"/>
  <c r="H2313"/>
  <c r="G2313"/>
  <c r="F2313"/>
  <c r="D2313"/>
  <c r="C2313"/>
  <c r="B2313"/>
  <c r="R2292"/>
  <c r="Q2292"/>
  <c r="P2292"/>
  <c r="N2292"/>
  <c r="M2292"/>
  <c r="L2292"/>
  <c r="K2292"/>
  <c r="J2292"/>
  <c r="I2292"/>
  <c r="H2292"/>
  <c r="G2292"/>
  <c r="F2292"/>
  <c r="D2292"/>
  <c r="C2292"/>
  <c r="B2292"/>
  <c r="R2291"/>
  <c r="Q2291"/>
  <c r="P2291"/>
  <c r="N2291"/>
  <c r="M2291"/>
  <c r="L2291"/>
  <c r="K2291"/>
  <c r="J2291"/>
  <c r="I2291"/>
  <c r="H2291"/>
  <c r="G2291"/>
  <c r="F2291"/>
  <c r="D2291"/>
  <c r="C2291"/>
  <c r="B2291"/>
  <c r="R2290"/>
  <c r="Q2290"/>
  <c r="P2290"/>
  <c r="N2290"/>
  <c r="M2290"/>
  <c r="L2290"/>
  <c r="K2290"/>
  <c r="J2290"/>
  <c r="I2290"/>
  <c r="H2290"/>
  <c r="G2290"/>
  <c r="F2290"/>
  <c r="D2290"/>
  <c r="C2290"/>
  <c r="B2290"/>
  <c r="R2289"/>
  <c r="Q2289"/>
  <c r="P2289"/>
  <c r="N2289"/>
  <c r="M2289"/>
  <c r="L2289"/>
  <c r="K2289"/>
  <c r="J2289"/>
  <c r="I2289"/>
  <c r="H2289"/>
  <c r="G2289"/>
  <c r="F2289"/>
  <c r="D2289"/>
  <c r="C2289"/>
  <c r="B2289"/>
  <c r="R2287"/>
  <c r="Q2287"/>
  <c r="P2287"/>
  <c r="N2287"/>
  <c r="M2287"/>
  <c r="L2287"/>
  <c r="K2287"/>
  <c r="J2287"/>
  <c r="I2287"/>
  <c r="H2287"/>
  <c r="G2287"/>
  <c r="F2287"/>
  <c r="D2287"/>
  <c r="C2287"/>
  <c r="B2287"/>
  <c r="R2286"/>
  <c r="Q2286"/>
  <c r="P2286"/>
  <c r="N2286"/>
  <c r="M2286"/>
  <c r="L2286"/>
  <c r="K2286"/>
  <c r="J2286"/>
  <c r="I2286"/>
  <c r="H2286"/>
  <c r="G2286"/>
  <c r="F2286"/>
  <c r="D2286"/>
  <c r="C2286"/>
  <c r="B2286"/>
  <c r="R2285"/>
  <c r="Q2285"/>
  <c r="P2285"/>
  <c r="N2285"/>
  <c r="M2285"/>
  <c r="L2285"/>
  <c r="K2285"/>
  <c r="J2285"/>
  <c r="I2285"/>
  <c r="H2285"/>
  <c r="G2285"/>
  <c r="F2285"/>
  <c r="D2285"/>
  <c r="C2285"/>
  <c r="B2285"/>
  <c r="R2284"/>
  <c r="Q2284"/>
  <c r="P2284"/>
  <c r="N2284"/>
  <c r="M2284"/>
  <c r="L2284"/>
  <c r="K2284"/>
  <c r="J2284"/>
  <c r="I2284"/>
  <c r="H2284"/>
  <c r="G2284"/>
  <c r="F2284"/>
  <c r="D2284"/>
  <c r="C2284"/>
  <c r="B2284"/>
  <c r="R2283"/>
  <c r="Q2283"/>
  <c r="P2283"/>
  <c r="N2283"/>
  <c r="M2283"/>
  <c r="L2283"/>
  <c r="K2283"/>
  <c r="J2283"/>
  <c r="I2283"/>
  <c r="H2283"/>
  <c r="G2283"/>
  <c r="F2283"/>
  <c r="D2283"/>
  <c r="C2283"/>
  <c r="B2283"/>
  <c r="R2282"/>
  <c r="Q2282"/>
  <c r="P2282"/>
  <c r="N2282"/>
  <c r="M2282"/>
  <c r="L2282"/>
  <c r="K2282"/>
  <c r="J2282"/>
  <c r="I2282"/>
  <c r="H2282"/>
  <c r="G2282"/>
  <c r="F2282"/>
  <c r="D2282"/>
  <c r="C2282"/>
  <c r="B2282"/>
  <c r="R2281"/>
  <c r="Q2281"/>
  <c r="P2281"/>
  <c r="N2281"/>
  <c r="M2281"/>
  <c r="L2281"/>
  <c r="K2281"/>
  <c r="J2281"/>
  <c r="I2281"/>
  <c r="H2281"/>
  <c r="G2281"/>
  <c r="F2281"/>
  <c r="D2281"/>
  <c r="C2281"/>
  <c r="B2281"/>
  <c r="R2280"/>
  <c r="Q2280"/>
  <c r="P2280"/>
  <c r="N2280"/>
  <c r="M2280"/>
  <c r="L2280"/>
  <c r="K2280"/>
  <c r="J2280"/>
  <c r="I2280"/>
  <c r="H2280"/>
  <c r="G2280"/>
  <c r="F2280"/>
  <c r="D2280"/>
  <c r="C2280"/>
  <c r="B2280"/>
  <c r="R2278"/>
  <c r="Q2278"/>
  <c r="P2278"/>
  <c r="N2278"/>
  <c r="M2278"/>
  <c r="L2278"/>
  <c r="K2278"/>
  <c r="J2278"/>
  <c r="I2278"/>
  <c r="H2278"/>
  <c r="G2278"/>
  <c r="F2278"/>
  <c r="D2278"/>
  <c r="C2278"/>
  <c r="B2278"/>
  <c r="R2277"/>
  <c r="Q2277"/>
  <c r="P2277"/>
  <c r="N2277"/>
  <c r="M2277"/>
  <c r="L2277"/>
  <c r="K2277"/>
  <c r="J2277"/>
  <c r="I2277"/>
  <c r="H2277"/>
  <c r="G2277"/>
  <c r="F2277"/>
  <c r="D2277"/>
  <c r="C2277"/>
  <c r="B2277"/>
  <c r="R2276"/>
  <c r="Q2276"/>
  <c r="P2276"/>
  <c r="N2276"/>
  <c r="M2276"/>
  <c r="L2276"/>
  <c r="K2276"/>
  <c r="J2276"/>
  <c r="I2276"/>
  <c r="H2276"/>
  <c r="G2276"/>
  <c r="F2276"/>
  <c r="D2276"/>
  <c r="C2276"/>
  <c r="B2276"/>
  <c r="R2275"/>
  <c r="Q2275"/>
  <c r="P2275"/>
  <c r="N2275"/>
  <c r="M2275"/>
  <c r="L2275"/>
  <c r="K2275"/>
  <c r="J2275"/>
  <c r="I2275"/>
  <c r="H2275"/>
  <c r="G2275"/>
  <c r="F2275"/>
  <c r="D2275"/>
  <c r="C2275"/>
  <c r="B2275"/>
  <c r="R2274"/>
  <c r="Q2274"/>
  <c r="P2274"/>
  <c r="N2274"/>
  <c r="M2274"/>
  <c r="L2274"/>
  <c r="K2274"/>
  <c r="J2274"/>
  <c r="I2274"/>
  <c r="H2274"/>
  <c r="G2274"/>
  <c r="F2274"/>
  <c r="D2274"/>
  <c r="C2274"/>
  <c r="B2274"/>
  <c r="R2273"/>
  <c r="Q2273"/>
  <c r="P2273"/>
  <c r="N2273"/>
  <c r="M2273"/>
  <c r="L2273"/>
  <c r="K2273"/>
  <c r="J2273"/>
  <c r="I2273"/>
  <c r="H2273"/>
  <c r="G2273"/>
  <c r="F2273"/>
  <c r="D2273"/>
  <c r="C2273"/>
  <c r="B2273"/>
  <c r="R2272"/>
  <c r="Q2272"/>
  <c r="P2272"/>
  <c r="N2272"/>
  <c r="M2272"/>
  <c r="L2272"/>
  <c r="K2272"/>
  <c r="J2272"/>
  <c r="I2272"/>
  <c r="H2272"/>
  <c r="G2272"/>
  <c r="F2272"/>
  <c r="D2272"/>
  <c r="C2272"/>
  <c r="B2272"/>
  <c r="R2271"/>
  <c r="Q2271"/>
  <c r="P2271"/>
  <c r="N2271"/>
  <c r="M2271"/>
  <c r="L2271"/>
  <c r="K2271"/>
  <c r="J2271"/>
  <c r="I2271"/>
  <c r="H2271"/>
  <c r="G2271"/>
  <c r="F2271"/>
  <c r="D2271"/>
  <c r="C2271"/>
  <c r="B2271"/>
  <c r="R2269"/>
  <c r="Q2269"/>
  <c r="P2269"/>
  <c r="N2269"/>
  <c r="M2269"/>
  <c r="L2269"/>
  <c r="K2269"/>
  <c r="J2269"/>
  <c r="I2269"/>
  <c r="H2269"/>
  <c r="G2269"/>
  <c r="F2269"/>
  <c r="D2269"/>
  <c r="C2269"/>
  <c r="B2269"/>
  <c r="R2268"/>
  <c r="Q2268"/>
  <c r="P2268"/>
  <c r="N2268"/>
  <c r="M2268"/>
  <c r="L2268"/>
  <c r="K2268"/>
  <c r="J2268"/>
  <c r="I2268"/>
  <c r="H2268"/>
  <c r="G2268"/>
  <c r="F2268"/>
  <c r="D2268"/>
  <c r="C2268"/>
  <c r="B2268"/>
  <c r="R2267"/>
  <c r="Q2267"/>
  <c r="P2267"/>
  <c r="N2267"/>
  <c r="M2267"/>
  <c r="L2267"/>
  <c r="K2267"/>
  <c r="J2267"/>
  <c r="I2267"/>
  <c r="H2267"/>
  <c r="G2267"/>
  <c r="F2267"/>
  <c r="D2267"/>
  <c r="C2267"/>
  <c r="B2267"/>
  <c r="R2266"/>
  <c r="Q2266"/>
  <c r="P2266"/>
  <c r="N2266"/>
  <c r="M2266"/>
  <c r="L2266"/>
  <c r="K2266"/>
  <c r="J2266"/>
  <c r="I2266"/>
  <c r="H2266"/>
  <c r="G2266"/>
  <c r="F2266"/>
  <c r="D2266"/>
  <c r="C2266"/>
  <c r="B2266"/>
  <c r="R2265"/>
  <c r="Q2265"/>
  <c r="P2265"/>
  <c r="N2265"/>
  <c r="M2265"/>
  <c r="L2265"/>
  <c r="K2265"/>
  <c r="J2265"/>
  <c r="I2265"/>
  <c r="H2265"/>
  <c r="G2265"/>
  <c r="F2265"/>
  <c r="D2265"/>
  <c r="C2265"/>
  <c r="B2265"/>
  <c r="R2264"/>
  <c r="Q2264"/>
  <c r="P2264"/>
  <c r="N2264"/>
  <c r="M2264"/>
  <c r="L2264"/>
  <c r="K2264"/>
  <c r="J2264"/>
  <c r="I2264"/>
  <c r="H2264"/>
  <c r="G2264"/>
  <c r="F2264"/>
  <c r="D2264"/>
  <c r="C2264"/>
  <c r="B2264"/>
  <c r="R2263"/>
  <c r="Q2263"/>
  <c r="P2263"/>
  <c r="N2263"/>
  <c r="M2263"/>
  <c r="L2263"/>
  <c r="K2263"/>
  <c r="J2263"/>
  <c r="I2263"/>
  <c r="H2263"/>
  <c r="G2263"/>
  <c r="F2263"/>
  <c r="D2263"/>
  <c r="C2263"/>
  <c r="B2263"/>
  <c r="R2262"/>
  <c r="Q2262"/>
  <c r="P2262"/>
  <c r="N2262"/>
  <c r="M2262"/>
  <c r="L2262"/>
  <c r="K2262"/>
  <c r="J2262"/>
  <c r="I2262"/>
  <c r="H2262"/>
  <c r="G2262"/>
  <c r="F2262"/>
  <c r="D2262"/>
  <c r="C2262"/>
  <c r="B2262"/>
  <c r="R2261"/>
  <c r="Q2261"/>
  <c r="P2261"/>
  <c r="N2261"/>
  <c r="M2261"/>
  <c r="L2261"/>
  <c r="K2261"/>
  <c r="J2261"/>
  <c r="I2261"/>
  <c r="H2261"/>
  <c r="G2261"/>
  <c r="F2261"/>
  <c r="D2261"/>
  <c r="C2261"/>
  <c r="B2261"/>
  <c r="R2260"/>
  <c r="Q2260"/>
  <c r="P2260"/>
  <c r="N2260"/>
  <c r="M2260"/>
  <c r="L2260"/>
  <c r="K2260"/>
  <c r="J2260"/>
  <c r="I2260"/>
  <c r="H2260"/>
  <c r="G2260"/>
  <c r="F2260"/>
  <c r="D2260"/>
  <c r="C2260"/>
  <c r="B2260"/>
  <c r="R2259"/>
  <c r="Q2259"/>
  <c r="P2259"/>
  <c r="N2259"/>
  <c r="M2259"/>
  <c r="L2259"/>
  <c r="K2259"/>
  <c r="J2259"/>
  <c r="I2259"/>
  <c r="H2259"/>
  <c r="G2259"/>
  <c r="F2259"/>
  <c r="D2259"/>
  <c r="C2259"/>
  <c r="B2259"/>
  <c r="R2241"/>
  <c r="Q2241"/>
  <c r="P2241"/>
  <c r="N2241"/>
  <c r="M2241"/>
  <c r="L2241"/>
  <c r="K2241"/>
  <c r="J2241"/>
  <c r="I2241"/>
  <c r="H2241"/>
  <c r="G2241"/>
  <c r="F2241"/>
  <c r="D2241"/>
  <c r="C2241"/>
  <c r="B2241"/>
  <c r="R2240"/>
  <c r="Q2240"/>
  <c r="P2240"/>
  <c r="N2240"/>
  <c r="M2240"/>
  <c r="L2240"/>
  <c r="K2240"/>
  <c r="J2240"/>
  <c r="I2240"/>
  <c r="H2240"/>
  <c r="G2240"/>
  <c r="F2240"/>
  <c r="D2240"/>
  <c r="C2240"/>
  <c r="B2240"/>
  <c r="R2239"/>
  <c r="Q2239"/>
  <c r="P2239"/>
  <c r="N2239"/>
  <c r="M2239"/>
  <c r="L2239"/>
  <c r="K2239"/>
  <c r="J2239"/>
  <c r="I2239"/>
  <c r="H2239"/>
  <c r="G2239"/>
  <c r="F2239"/>
  <c r="D2239"/>
  <c r="C2239"/>
  <c r="B2239"/>
  <c r="R2238"/>
  <c r="Q2238"/>
  <c r="P2238"/>
  <c r="N2238"/>
  <c r="M2238"/>
  <c r="L2238"/>
  <c r="K2238"/>
  <c r="J2238"/>
  <c r="I2238"/>
  <c r="H2238"/>
  <c r="G2238"/>
  <c r="F2238"/>
  <c r="D2238"/>
  <c r="C2238"/>
  <c r="B2238"/>
  <c r="R2237"/>
  <c r="Q2237"/>
  <c r="P2237"/>
  <c r="N2237"/>
  <c r="M2237"/>
  <c r="L2237"/>
  <c r="K2237"/>
  <c r="J2237"/>
  <c r="I2237"/>
  <c r="H2237"/>
  <c r="G2237"/>
  <c r="F2237"/>
  <c r="D2237"/>
  <c r="C2237"/>
  <c r="B2237"/>
  <c r="R2236"/>
  <c r="Q2236"/>
  <c r="P2236"/>
  <c r="N2236"/>
  <c r="M2236"/>
  <c r="L2236"/>
  <c r="K2236"/>
  <c r="J2236"/>
  <c r="I2236"/>
  <c r="H2236"/>
  <c r="G2236"/>
  <c r="F2236"/>
  <c r="D2236"/>
  <c r="C2236"/>
  <c r="B2236"/>
  <c r="R2235"/>
  <c r="Q2235"/>
  <c r="P2235"/>
  <c r="N2235"/>
  <c r="M2235"/>
  <c r="L2235"/>
  <c r="K2235"/>
  <c r="J2235"/>
  <c r="I2235"/>
  <c r="H2235"/>
  <c r="G2235"/>
  <c r="F2235"/>
  <c r="D2235"/>
  <c r="C2235"/>
  <c r="B2235"/>
  <c r="R2234"/>
  <c r="Q2234"/>
  <c r="P2234"/>
  <c r="N2234"/>
  <c r="M2234"/>
  <c r="L2234"/>
  <c r="K2234"/>
  <c r="J2234"/>
  <c r="I2234"/>
  <c r="H2234"/>
  <c r="G2234"/>
  <c r="F2234"/>
  <c r="D2234"/>
  <c r="C2234"/>
  <c r="B2234"/>
  <c r="R2233"/>
  <c r="Q2233"/>
  <c r="P2233"/>
  <c r="N2233"/>
  <c r="M2233"/>
  <c r="L2233"/>
  <c r="K2233"/>
  <c r="J2233"/>
  <c r="I2233"/>
  <c r="H2233"/>
  <c r="G2233"/>
  <c r="F2233"/>
  <c r="D2233"/>
  <c r="C2233"/>
  <c r="B2233"/>
  <c r="R2232"/>
  <c r="Q2232"/>
  <c r="P2232"/>
  <c r="N2232"/>
  <c r="M2232"/>
  <c r="L2232"/>
  <c r="K2232"/>
  <c r="J2232"/>
  <c r="I2232"/>
  <c r="H2232"/>
  <c r="G2232"/>
  <c r="F2232"/>
  <c r="D2232"/>
  <c r="C2232"/>
  <c r="B2232"/>
  <c r="R2230"/>
  <c r="Q2230"/>
  <c r="P2230"/>
  <c r="N2230"/>
  <c r="M2230"/>
  <c r="L2230"/>
  <c r="K2230"/>
  <c r="J2230"/>
  <c r="I2230"/>
  <c r="H2230"/>
  <c r="G2230"/>
  <c r="F2230"/>
  <c r="D2230"/>
  <c r="C2230"/>
  <c r="B2230"/>
  <c r="R2229"/>
  <c r="Q2229"/>
  <c r="P2229"/>
  <c r="N2229"/>
  <c r="M2229"/>
  <c r="L2229"/>
  <c r="K2229"/>
  <c r="J2229"/>
  <c r="I2229"/>
  <c r="H2229"/>
  <c r="G2229"/>
  <c r="F2229"/>
  <c r="D2229"/>
  <c r="C2229"/>
  <c r="B2229"/>
  <c r="R2228"/>
  <c r="Q2228"/>
  <c r="P2228"/>
  <c r="N2228"/>
  <c r="M2228"/>
  <c r="L2228"/>
  <c r="K2228"/>
  <c r="J2228"/>
  <c r="I2228"/>
  <c r="H2228"/>
  <c r="G2228"/>
  <c r="F2228"/>
  <c r="D2228"/>
  <c r="C2228"/>
  <c r="B2228"/>
  <c r="R2227"/>
  <c r="Q2227"/>
  <c r="P2227"/>
  <c r="N2227"/>
  <c r="M2227"/>
  <c r="L2227"/>
  <c r="K2227"/>
  <c r="J2227"/>
  <c r="I2227"/>
  <c r="H2227"/>
  <c r="G2227"/>
  <c r="F2227"/>
  <c r="D2227"/>
  <c r="C2227"/>
  <c r="B2227"/>
  <c r="R2226"/>
  <c r="Q2226"/>
  <c r="P2226"/>
  <c r="N2226"/>
  <c r="M2226"/>
  <c r="L2226"/>
  <c r="K2226"/>
  <c r="J2226"/>
  <c r="I2226"/>
  <c r="H2226"/>
  <c r="G2226"/>
  <c r="F2226"/>
  <c r="D2226"/>
  <c r="C2226"/>
  <c r="B2226"/>
  <c r="R2225"/>
  <c r="Q2225"/>
  <c r="P2225"/>
  <c r="N2225"/>
  <c r="M2225"/>
  <c r="L2225"/>
  <c r="K2225"/>
  <c r="J2225"/>
  <c r="I2225"/>
  <c r="H2225"/>
  <c r="G2225"/>
  <c r="F2225"/>
  <c r="D2225"/>
  <c r="C2225"/>
  <c r="B2225"/>
  <c r="R2224"/>
  <c r="Q2224"/>
  <c r="P2224"/>
  <c r="N2224"/>
  <c r="M2224"/>
  <c r="L2224"/>
  <c r="K2224"/>
  <c r="J2224"/>
  <c r="I2224"/>
  <c r="H2224"/>
  <c r="G2224"/>
  <c r="F2224"/>
  <c r="D2224"/>
  <c r="C2224"/>
  <c r="B2224"/>
  <c r="R2222"/>
  <c r="Q2222"/>
  <c r="P2222"/>
  <c r="N2222"/>
  <c r="M2222"/>
  <c r="L2222"/>
  <c r="K2222"/>
  <c r="J2222"/>
  <c r="I2222"/>
  <c r="H2222"/>
  <c r="G2222"/>
  <c r="F2222"/>
  <c r="D2222"/>
  <c r="C2222"/>
  <c r="B2222"/>
  <c r="R2221"/>
  <c r="Q2221"/>
  <c r="P2221"/>
  <c r="N2221"/>
  <c r="M2221"/>
  <c r="L2221"/>
  <c r="K2221"/>
  <c r="J2221"/>
  <c r="I2221"/>
  <c r="H2221"/>
  <c r="G2221"/>
  <c r="F2221"/>
  <c r="D2221"/>
  <c r="C2221"/>
  <c r="B2221"/>
  <c r="R2220"/>
  <c r="Q2220"/>
  <c r="P2220"/>
  <c r="N2220"/>
  <c r="M2220"/>
  <c r="L2220"/>
  <c r="K2220"/>
  <c r="J2220"/>
  <c r="I2220"/>
  <c r="H2220"/>
  <c r="G2220"/>
  <c r="F2220"/>
  <c r="D2220"/>
  <c r="C2220"/>
  <c r="B2220"/>
  <c r="R2219"/>
  <c r="Q2219"/>
  <c r="P2219"/>
  <c r="N2219"/>
  <c r="M2219"/>
  <c r="L2219"/>
  <c r="K2219"/>
  <c r="J2219"/>
  <c r="I2219"/>
  <c r="H2219"/>
  <c r="G2219"/>
  <c r="F2219"/>
  <c r="D2219"/>
  <c r="C2219"/>
  <c r="B2219"/>
  <c r="R2218"/>
  <c r="Q2218"/>
  <c r="P2218"/>
  <c r="N2218"/>
  <c r="M2218"/>
  <c r="L2218"/>
  <c r="K2218"/>
  <c r="J2218"/>
  <c r="I2218"/>
  <c r="H2218"/>
  <c r="G2218"/>
  <c r="F2218"/>
  <c r="D2218"/>
  <c r="C2218"/>
  <c r="B2218"/>
  <c r="R2216"/>
  <c r="Q2216"/>
  <c r="P2216"/>
  <c r="N2216"/>
  <c r="M2216"/>
  <c r="L2216"/>
  <c r="K2216"/>
  <c r="J2216"/>
  <c r="I2216"/>
  <c r="H2216"/>
  <c r="G2216"/>
  <c r="F2216"/>
  <c r="D2216"/>
  <c r="C2216"/>
  <c r="B2216"/>
  <c r="R2215"/>
  <c r="Q2215"/>
  <c r="P2215"/>
  <c r="N2215"/>
  <c r="M2215"/>
  <c r="L2215"/>
  <c r="K2215"/>
  <c r="J2215"/>
  <c r="I2215"/>
  <c r="H2215"/>
  <c r="G2215"/>
  <c r="F2215"/>
  <c r="D2215"/>
  <c r="C2215"/>
  <c r="B2215"/>
  <c r="R2214"/>
  <c r="Q2214"/>
  <c r="P2214"/>
  <c r="N2214"/>
  <c r="M2214"/>
  <c r="L2214"/>
  <c r="K2214"/>
  <c r="J2214"/>
  <c r="I2214"/>
  <c r="H2214"/>
  <c r="G2214"/>
  <c r="F2214"/>
  <c r="D2214"/>
  <c r="C2214"/>
  <c r="B2214"/>
  <c r="R2213"/>
  <c r="Q2213"/>
  <c r="P2213"/>
  <c r="N2213"/>
  <c r="M2213"/>
  <c r="L2213"/>
  <c r="K2213"/>
  <c r="J2213"/>
  <c r="I2213"/>
  <c r="H2213"/>
  <c r="G2213"/>
  <c r="F2213"/>
  <c r="D2213"/>
  <c r="C2213"/>
  <c r="B2213"/>
  <c r="R2212"/>
  <c r="Q2212"/>
  <c r="P2212"/>
  <c r="N2212"/>
  <c r="M2212"/>
  <c r="L2212"/>
  <c r="K2212"/>
  <c r="J2212"/>
  <c r="I2212"/>
  <c r="H2212"/>
  <c r="G2212"/>
  <c r="F2212"/>
  <c r="D2212"/>
  <c r="C2212"/>
  <c r="B2212"/>
  <c r="R2211"/>
  <c r="Q2211"/>
  <c r="P2211"/>
  <c r="N2211"/>
  <c r="M2211"/>
  <c r="L2211"/>
  <c r="K2211"/>
  <c r="J2211"/>
  <c r="I2211"/>
  <c r="H2211"/>
  <c r="G2211"/>
  <c r="F2211"/>
  <c r="D2211"/>
  <c r="C2211"/>
  <c r="B2211"/>
  <c r="R2210"/>
  <c r="Q2210"/>
  <c r="P2210"/>
  <c r="N2210"/>
  <c r="M2210"/>
  <c r="L2210"/>
  <c r="K2210"/>
  <c r="J2210"/>
  <c r="I2210"/>
  <c r="H2210"/>
  <c r="G2210"/>
  <c r="F2210"/>
  <c r="D2210"/>
  <c r="C2210"/>
  <c r="B2210"/>
  <c r="R2209"/>
  <c r="Q2209"/>
  <c r="P2209"/>
  <c r="N2209"/>
  <c r="M2209"/>
  <c r="L2209"/>
  <c r="K2209"/>
  <c r="J2209"/>
  <c r="I2209"/>
  <c r="H2209"/>
  <c r="G2209"/>
  <c r="F2209"/>
  <c r="D2209"/>
  <c r="C2209"/>
  <c r="B2209"/>
  <c r="R2208"/>
  <c r="Q2208"/>
  <c r="P2208"/>
  <c r="N2208"/>
  <c r="M2208"/>
  <c r="L2208"/>
  <c r="K2208"/>
  <c r="J2208"/>
  <c r="I2208"/>
  <c r="H2208"/>
  <c r="G2208"/>
  <c r="F2208"/>
  <c r="D2208"/>
  <c r="C2208"/>
  <c r="B2208"/>
  <c r="R2207"/>
  <c r="Q2207"/>
  <c r="P2207"/>
  <c r="N2207"/>
  <c r="M2207"/>
  <c r="L2207"/>
  <c r="K2207"/>
  <c r="J2207"/>
  <c r="I2207"/>
  <c r="H2207"/>
  <c r="G2207"/>
  <c r="F2207"/>
  <c r="D2207"/>
  <c r="C2207"/>
  <c r="B2207"/>
  <c r="R2206"/>
  <c r="Q2206"/>
  <c r="P2206"/>
  <c r="N2206"/>
  <c r="M2206"/>
  <c r="L2206"/>
  <c r="K2206"/>
  <c r="J2206"/>
  <c r="I2206"/>
  <c r="H2206"/>
  <c r="G2206"/>
  <c r="F2206"/>
  <c r="D2206"/>
  <c r="C2206"/>
  <c r="B2206"/>
  <c r="R2205"/>
  <c r="Q2205"/>
  <c r="P2205"/>
  <c r="N2205"/>
  <c r="M2205"/>
  <c r="L2205"/>
  <c r="K2205"/>
  <c r="J2205"/>
  <c r="I2205"/>
  <c r="H2205"/>
  <c r="G2205"/>
  <c r="F2205"/>
  <c r="D2205"/>
  <c r="C2205"/>
  <c r="B2205"/>
  <c r="R2203"/>
  <c r="Q2203"/>
  <c r="P2203"/>
  <c r="N2203"/>
  <c r="M2203"/>
  <c r="L2203"/>
  <c r="K2203"/>
  <c r="J2203"/>
  <c r="I2203"/>
  <c r="H2203"/>
  <c r="G2203"/>
  <c r="F2203"/>
  <c r="D2203"/>
  <c r="C2203"/>
  <c r="B2203"/>
  <c r="R2173"/>
  <c r="Q2173"/>
  <c r="P2173"/>
  <c r="N2173"/>
  <c r="M2173"/>
  <c r="L2173"/>
  <c r="K2173"/>
  <c r="J2173"/>
  <c r="I2173"/>
  <c r="H2173"/>
  <c r="G2173"/>
  <c r="F2173"/>
  <c r="D2173"/>
  <c r="C2173"/>
  <c r="B2173"/>
  <c r="R2172"/>
  <c r="Q2172"/>
  <c r="P2172"/>
  <c r="N2172"/>
  <c r="M2172"/>
  <c r="L2172"/>
  <c r="K2172"/>
  <c r="J2172"/>
  <c r="I2172"/>
  <c r="H2172"/>
  <c r="G2172"/>
  <c r="F2172"/>
  <c r="D2172"/>
  <c r="C2172"/>
  <c r="B2172"/>
  <c r="R2171"/>
  <c r="Q2171"/>
  <c r="P2171"/>
  <c r="N2171"/>
  <c r="M2171"/>
  <c r="L2171"/>
  <c r="K2171"/>
  <c r="J2171"/>
  <c r="I2171"/>
  <c r="H2171"/>
  <c r="G2171"/>
  <c r="F2171"/>
  <c r="D2171"/>
  <c r="C2171"/>
  <c r="B2171"/>
  <c r="R2170"/>
  <c r="Q2170"/>
  <c r="P2170"/>
  <c r="N2170"/>
  <c r="M2170"/>
  <c r="L2170"/>
  <c r="K2170"/>
  <c r="J2170"/>
  <c r="I2170"/>
  <c r="H2170"/>
  <c r="G2170"/>
  <c r="F2170"/>
  <c r="D2170"/>
  <c r="C2170"/>
  <c r="B2170"/>
  <c r="R2169"/>
  <c r="Q2169"/>
  <c r="P2169"/>
  <c r="N2169"/>
  <c r="M2169"/>
  <c r="L2169"/>
  <c r="K2169"/>
  <c r="J2169"/>
  <c r="I2169"/>
  <c r="H2169"/>
  <c r="G2169"/>
  <c r="F2169"/>
  <c r="D2169"/>
  <c r="C2169"/>
  <c r="B2169"/>
  <c r="R2168"/>
  <c r="Q2168"/>
  <c r="P2168"/>
  <c r="N2168"/>
  <c r="M2168"/>
  <c r="L2168"/>
  <c r="K2168"/>
  <c r="J2168"/>
  <c r="I2168"/>
  <c r="H2168"/>
  <c r="G2168"/>
  <c r="F2168"/>
  <c r="D2168"/>
  <c r="C2168"/>
  <c r="B2168"/>
  <c r="R2167"/>
  <c r="Q2167"/>
  <c r="P2167"/>
  <c r="N2167"/>
  <c r="M2167"/>
  <c r="L2167"/>
  <c r="K2167"/>
  <c r="J2167"/>
  <c r="I2167"/>
  <c r="H2167"/>
  <c r="G2167"/>
  <c r="F2167"/>
  <c r="D2167"/>
  <c r="C2167"/>
  <c r="B2167"/>
  <c r="R2166"/>
  <c r="Q2166"/>
  <c r="P2166"/>
  <c r="N2166"/>
  <c r="M2166"/>
  <c r="L2166"/>
  <c r="K2166"/>
  <c r="J2166"/>
  <c r="I2166"/>
  <c r="H2166"/>
  <c r="G2166"/>
  <c r="F2166"/>
  <c r="D2166"/>
  <c r="C2166"/>
  <c r="B2166"/>
  <c r="R2165"/>
  <c r="Q2165"/>
  <c r="P2165"/>
  <c r="N2165"/>
  <c r="M2165"/>
  <c r="L2165"/>
  <c r="K2165"/>
  <c r="J2165"/>
  <c r="I2165"/>
  <c r="H2165"/>
  <c r="G2165"/>
  <c r="F2165"/>
  <c r="D2165"/>
  <c r="C2165"/>
  <c r="B2165"/>
  <c r="R2163"/>
  <c r="Q2163"/>
  <c r="P2163"/>
  <c r="N2163"/>
  <c r="M2163"/>
  <c r="L2163"/>
  <c r="K2163"/>
  <c r="J2163"/>
  <c r="I2163"/>
  <c r="H2163"/>
  <c r="G2163"/>
  <c r="F2163"/>
  <c r="D2163"/>
  <c r="C2163"/>
  <c r="B2163"/>
  <c r="R2162"/>
  <c r="Q2162"/>
  <c r="P2162"/>
  <c r="N2162"/>
  <c r="M2162"/>
  <c r="L2162"/>
  <c r="K2162"/>
  <c r="J2162"/>
  <c r="I2162"/>
  <c r="H2162"/>
  <c r="G2162"/>
  <c r="F2162"/>
  <c r="D2162"/>
  <c r="C2162"/>
  <c r="B2162"/>
  <c r="R2161"/>
  <c r="Q2161"/>
  <c r="P2161"/>
  <c r="N2161"/>
  <c r="M2161"/>
  <c r="L2161"/>
  <c r="K2161"/>
  <c r="J2161"/>
  <c r="I2161"/>
  <c r="H2161"/>
  <c r="G2161"/>
  <c r="F2161"/>
  <c r="D2161"/>
  <c r="C2161"/>
  <c r="B2161"/>
  <c r="R2159"/>
  <c r="Q2159"/>
  <c r="P2159"/>
  <c r="N2159"/>
  <c r="M2159"/>
  <c r="L2159"/>
  <c r="K2159"/>
  <c r="J2159"/>
  <c r="I2159"/>
  <c r="H2159"/>
  <c r="G2159"/>
  <c r="F2159"/>
  <c r="D2159"/>
  <c r="C2159"/>
  <c r="B2159"/>
  <c r="R2158"/>
  <c r="Q2158"/>
  <c r="P2158"/>
  <c r="N2158"/>
  <c r="M2158"/>
  <c r="L2158"/>
  <c r="K2158"/>
  <c r="J2158"/>
  <c r="I2158"/>
  <c r="H2158"/>
  <c r="G2158"/>
  <c r="F2158"/>
  <c r="D2158"/>
  <c r="C2158"/>
  <c r="B2158"/>
  <c r="R2157"/>
  <c r="Q2157"/>
  <c r="P2157"/>
  <c r="N2157"/>
  <c r="M2157"/>
  <c r="L2157"/>
  <c r="K2157"/>
  <c r="J2157"/>
  <c r="I2157"/>
  <c r="H2157"/>
  <c r="G2157"/>
  <c r="F2157"/>
  <c r="D2157"/>
  <c r="C2157"/>
  <c r="B2157"/>
  <c r="R2155"/>
  <c r="Q2155"/>
  <c r="P2155"/>
  <c r="N2155"/>
  <c r="M2155"/>
  <c r="L2155"/>
  <c r="K2155"/>
  <c r="J2155"/>
  <c r="I2155"/>
  <c r="H2155"/>
  <c r="G2155"/>
  <c r="F2155"/>
  <c r="D2155"/>
  <c r="C2155"/>
  <c r="B2155"/>
  <c r="R2154"/>
  <c r="Q2154"/>
  <c r="P2154"/>
  <c r="N2154"/>
  <c r="M2154"/>
  <c r="L2154"/>
  <c r="K2154"/>
  <c r="J2154"/>
  <c r="I2154"/>
  <c r="H2154"/>
  <c r="G2154"/>
  <c r="F2154"/>
  <c r="D2154"/>
  <c r="C2154"/>
  <c r="B2154"/>
  <c r="R2153"/>
  <c r="Q2153"/>
  <c r="P2153"/>
  <c r="N2153"/>
  <c r="M2153"/>
  <c r="L2153"/>
  <c r="K2153"/>
  <c r="J2153"/>
  <c r="I2153"/>
  <c r="H2153"/>
  <c r="G2153"/>
  <c r="F2153"/>
  <c r="D2153"/>
  <c r="C2153"/>
  <c r="B2153"/>
  <c r="R2152"/>
  <c r="Q2152"/>
  <c r="P2152"/>
  <c r="N2152"/>
  <c r="M2152"/>
  <c r="L2152"/>
  <c r="K2152"/>
  <c r="J2152"/>
  <c r="I2152"/>
  <c r="H2152"/>
  <c r="G2152"/>
  <c r="F2152"/>
  <c r="D2152"/>
  <c r="C2152"/>
  <c r="B2152"/>
  <c r="R2151"/>
  <c r="Q2151"/>
  <c r="P2151"/>
  <c r="N2151"/>
  <c r="M2151"/>
  <c r="L2151"/>
  <c r="K2151"/>
  <c r="J2151"/>
  <c r="I2151"/>
  <c r="H2151"/>
  <c r="G2151"/>
  <c r="F2151"/>
  <c r="D2151"/>
  <c r="C2151"/>
  <c r="B2151"/>
  <c r="R2150"/>
  <c r="Q2150"/>
  <c r="P2150"/>
  <c r="N2150"/>
  <c r="M2150"/>
  <c r="L2150"/>
  <c r="K2150"/>
  <c r="J2150"/>
  <c r="I2150"/>
  <c r="H2150"/>
  <c r="G2150"/>
  <c r="F2150"/>
  <c r="D2150"/>
  <c r="C2150"/>
  <c r="B2150"/>
  <c r="R2149"/>
  <c r="Q2149"/>
  <c r="P2149"/>
  <c r="N2149"/>
  <c r="M2149"/>
  <c r="L2149"/>
  <c r="K2149"/>
  <c r="J2149"/>
  <c r="I2149"/>
  <c r="H2149"/>
  <c r="G2149"/>
  <c r="F2149"/>
  <c r="D2149"/>
  <c r="C2149"/>
  <c r="B2149"/>
  <c r="R2148"/>
  <c r="Q2148"/>
  <c r="P2148"/>
  <c r="N2148"/>
  <c r="M2148"/>
  <c r="L2148"/>
  <c r="K2148"/>
  <c r="J2148"/>
  <c r="I2148"/>
  <c r="H2148"/>
  <c r="G2148"/>
  <c r="F2148"/>
  <c r="D2148"/>
  <c r="C2148"/>
  <c r="B2148"/>
  <c r="R2147"/>
  <c r="Q2147"/>
  <c r="P2147"/>
  <c r="N2147"/>
  <c r="M2147"/>
  <c r="L2147"/>
  <c r="K2147"/>
  <c r="J2147"/>
  <c r="I2147"/>
  <c r="H2147"/>
  <c r="G2147"/>
  <c r="F2147"/>
  <c r="D2147"/>
  <c r="C2147"/>
  <c r="B2147"/>
  <c r="R2146"/>
  <c r="Q2146"/>
  <c r="P2146"/>
  <c r="N2146"/>
  <c r="M2146"/>
  <c r="L2146"/>
  <c r="K2146"/>
  <c r="J2146"/>
  <c r="I2146"/>
  <c r="H2146"/>
  <c r="G2146"/>
  <c r="F2146"/>
  <c r="D2146"/>
  <c r="C2146"/>
  <c r="B2146"/>
  <c r="R2145"/>
  <c r="Q2145"/>
  <c r="P2145"/>
  <c r="N2145"/>
  <c r="M2145"/>
  <c r="L2145"/>
  <c r="K2145"/>
  <c r="J2145"/>
  <c r="I2145"/>
  <c r="H2145"/>
  <c r="G2145"/>
  <c r="F2145"/>
  <c r="D2145"/>
  <c r="C2145"/>
  <c r="B2145"/>
  <c r="R2144"/>
  <c r="Q2144"/>
  <c r="P2144"/>
  <c r="N2144"/>
  <c r="M2144"/>
  <c r="L2144"/>
  <c r="K2144"/>
  <c r="J2144"/>
  <c r="I2144"/>
  <c r="H2144"/>
  <c r="G2144"/>
  <c r="F2144"/>
  <c r="D2144"/>
  <c r="C2144"/>
  <c r="B2144"/>
  <c r="R2143"/>
  <c r="Q2143"/>
  <c r="P2143"/>
  <c r="N2143"/>
  <c r="M2143"/>
  <c r="L2143"/>
  <c r="K2143"/>
  <c r="J2143"/>
  <c r="I2143"/>
  <c r="H2143"/>
  <c r="G2143"/>
  <c r="F2143"/>
  <c r="D2143"/>
  <c r="C2143"/>
  <c r="B2143"/>
  <c r="R2142"/>
  <c r="Q2142"/>
  <c r="P2142"/>
  <c r="N2142"/>
  <c r="M2142"/>
  <c r="L2142"/>
  <c r="K2142"/>
  <c r="J2142"/>
  <c r="I2142"/>
  <c r="H2142"/>
  <c r="G2142"/>
  <c r="F2142"/>
  <c r="D2142"/>
  <c r="C2142"/>
  <c r="B2142"/>
  <c r="R2122"/>
  <c r="Q2122"/>
  <c r="P2122"/>
  <c r="N2122"/>
  <c r="M2122"/>
  <c r="L2122"/>
  <c r="K2122"/>
  <c r="J2122"/>
  <c r="I2122"/>
  <c r="H2122"/>
  <c r="G2122"/>
  <c r="F2122"/>
  <c r="D2122"/>
  <c r="C2122"/>
  <c r="B2122"/>
  <c r="R2121"/>
  <c r="Q2121"/>
  <c r="P2121"/>
  <c r="N2121"/>
  <c r="M2121"/>
  <c r="L2121"/>
  <c r="K2121"/>
  <c r="J2121"/>
  <c r="I2121"/>
  <c r="H2121"/>
  <c r="G2121"/>
  <c r="F2121"/>
  <c r="D2121"/>
  <c r="C2121"/>
  <c r="B2121"/>
  <c r="R2120"/>
  <c r="Q2120"/>
  <c r="P2120"/>
  <c r="N2120"/>
  <c r="M2120"/>
  <c r="L2120"/>
  <c r="K2120"/>
  <c r="J2120"/>
  <c r="I2120"/>
  <c r="H2120"/>
  <c r="G2120"/>
  <c r="F2120"/>
  <c r="D2120"/>
  <c r="C2120"/>
  <c r="B2120"/>
  <c r="R2119"/>
  <c r="Q2119"/>
  <c r="P2119"/>
  <c r="N2119"/>
  <c r="M2119"/>
  <c r="L2119"/>
  <c r="K2119"/>
  <c r="J2119"/>
  <c r="I2119"/>
  <c r="H2119"/>
  <c r="G2119"/>
  <c r="F2119"/>
  <c r="D2119"/>
  <c r="C2119"/>
  <c r="B2119"/>
  <c r="R2117"/>
  <c r="Q2117"/>
  <c r="P2117"/>
  <c r="N2117"/>
  <c r="M2117"/>
  <c r="L2117"/>
  <c r="K2117"/>
  <c r="J2117"/>
  <c r="I2117"/>
  <c r="H2117"/>
  <c r="G2117"/>
  <c r="F2117"/>
  <c r="D2117"/>
  <c r="C2117"/>
  <c r="B2117"/>
  <c r="R2116"/>
  <c r="Q2116"/>
  <c r="P2116"/>
  <c r="N2116"/>
  <c r="M2116"/>
  <c r="L2116"/>
  <c r="K2116"/>
  <c r="J2116"/>
  <c r="I2116"/>
  <c r="H2116"/>
  <c r="G2116"/>
  <c r="F2116"/>
  <c r="D2116"/>
  <c r="C2116"/>
  <c r="B2116"/>
  <c r="R2115"/>
  <c r="Q2115"/>
  <c r="P2115"/>
  <c r="N2115"/>
  <c r="M2115"/>
  <c r="L2115"/>
  <c r="K2115"/>
  <c r="J2115"/>
  <c r="I2115"/>
  <c r="H2115"/>
  <c r="G2115"/>
  <c r="F2115"/>
  <c r="D2115"/>
  <c r="C2115"/>
  <c r="B2115"/>
  <c r="R2114"/>
  <c r="Q2114"/>
  <c r="P2114"/>
  <c r="N2114"/>
  <c r="M2114"/>
  <c r="L2114"/>
  <c r="K2114"/>
  <c r="J2114"/>
  <c r="I2114"/>
  <c r="H2114"/>
  <c r="G2114"/>
  <c r="F2114"/>
  <c r="D2114"/>
  <c r="C2114"/>
  <c r="B2114"/>
  <c r="R2113"/>
  <c r="Q2113"/>
  <c r="P2113"/>
  <c r="N2113"/>
  <c r="M2113"/>
  <c r="L2113"/>
  <c r="K2113"/>
  <c r="J2113"/>
  <c r="I2113"/>
  <c r="H2113"/>
  <c r="G2113"/>
  <c r="F2113"/>
  <c r="D2113"/>
  <c r="C2113"/>
  <c r="B2113"/>
  <c r="R2112"/>
  <c r="Q2112"/>
  <c r="P2112"/>
  <c r="N2112"/>
  <c r="M2112"/>
  <c r="L2112"/>
  <c r="K2112"/>
  <c r="J2112"/>
  <c r="I2112"/>
  <c r="H2112"/>
  <c r="G2112"/>
  <c r="F2112"/>
  <c r="D2112"/>
  <c r="C2112"/>
  <c r="B2112"/>
  <c r="R2111"/>
  <c r="Q2111"/>
  <c r="P2111"/>
  <c r="N2111"/>
  <c r="M2111"/>
  <c r="L2111"/>
  <c r="K2111"/>
  <c r="J2111"/>
  <c r="I2111"/>
  <c r="H2111"/>
  <c r="G2111"/>
  <c r="F2111"/>
  <c r="D2111"/>
  <c r="C2111"/>
  <c r="B2111"/>
  <c r="R2110"/>
  <c r="Q2110"/>
  <c r="P2110"/>
  <c r="N2110"/>
  <c r="M2110"/>
  <c r="L2110"/>
  <c r="K2110"/>
  <c r="J2110"/>
  <c r="I2110"/>
  <c r="H2110"/>
  <c r="G2110"/>
  <c r="F2110"/>
  <c r="D2110"/>
  <c r="C2110"/>
  <c r="B2110"/>
  <c r="R2109"/>
  <c r="Q2109"/>
  <c r="P2109"/>
  <c r="N2109"/>
  <c r="M2109"/>
  <c r="L2109"/>
  <c r="K2109"/>
  <c r="J2109"/>
  <c r="I2109"/>
  <c r="H2109"/>
  <c r="G2109"/>
  <c r="F2109"/>
  <c r="D2109"/>
  <c r="C2109"/>
  <c r="B2109"/>
  <c r="R2108"/>
  <c r="Q2108"/>
  <c r="P2108"/>
  <c r="N2108"/>
  <c r="M2108"/>
  <c r="L2108"/>
  <c r="K2108"/>
  <c r="J2108"/>
  <c r="I2108"/>
  <c r="H2108"/>
  <c r="G2108"/>
  <c r="F2108"/>
  <c r="D2108"/>
  <c r="C2108"/>
  <c r="B2108"/>
  <c r="R2106"/>
  <c r="Q2106"/>
  <c r="P2106"/>
  <c r="N2106"/>
  <c r="M2106"/>
  <c r="L2106"/>
  <c r="K2106"/>
  <c r="J2106"/>
  <c r="I2106"/>
  <c r="H2106"/>
  <c r="G2106"/>
  <c r="F2106"/>
  <c r="D2106"/>
  <c r="C2106"/>
  <c r="B2106"/>
  <c r="R2105"/>
  <c r="Q2105"/>
  <c r="P2105"/>
  <c r="N2105"/>
  <c r="M2105"/>
  <c r="L2105"/>
  <c r="K2105"/>
  <c r="J2105"/>
  <c r="I2105"/>
  <c r="H2105"/>
  <c r="G2105"/>
  <c r="F2105"/>
  <c r="D2105"/>
  <c r="C2105"/>
  <c r="B2105"/>
  <c r="R2104"/>
  <c r="Q2104"/>
  <c r="P2104"/>
  <c r="N2104"/>
  <c r="M2104"/>
  <c r="L2104"/>
  <c r="K2104"/>
  <c r="J2104"/>
  <c r="I2104"/>
  <c r="H2104"/>
  <c r="G2104"/>
  <c r="F2104"/>
  <c r="D2104"/>
  <c r="C2104"/>
  <c r="B2104"/>
  <c r="R2103"/>
  <c r="Q2103"/>
  <c r="P2103"/>
  <c r="N2103"/>
  <c r="M2103"/>
  <c r="L2103"/>
  <c r="K2103"/>
  <c r="J2103"/>
  <c r="I2103"/>
  <c r="H2103"/>
  <c r="G2103"/>
  <c r="F2103"/>
  <c r="D2103"/>
  <c r="C2103"/>
  <c r="B2103"/>
  <c r="R2102"/>
  <c r="Q2102"/>
  <c r="P2102"/>
  <c r="N2102"/>
  <c r="M2102"/>
  <c r="L2102"/>
  <c r="K2102"/>
  <c r="J2102"/>
  <c r="I2102"/>
  <c r="H2102"/>
  <c r="G2102"/>
  <c r="F2102"/>
  <c r="D2102"/>
  <c r="C2102"/>
  <c r="B2102"/>
  <c r="R2101"/>
  <c r="Q2101"/>
  <c r="P2101"/>
  <c r="N2101"/>
  <c r="M2101"/>
  <c r="L2101"/>
  <c r="K2101"/>
  <c r="J2101"/>
  <c r="I2101"/>
  <c r="H2101"/>
  <c r="G2101"/>
  <c r="F2101"/>
  <c r="D2101"/>
  <c r="C2101"/>
  <c r="B2101"/>
  <c r="R2100"/>
  <c r="Q2100"/>
  <c r="P2100"/>
  <c r="N2100"/>
  <c r="M2100"/>
  <c r="L2100"/>
  <c r="K2100"/>
  <c r="J2100"/>
  <c r="I2100"/>
  <c r="H2100"/>
  <c r="G2100"/>
  <c r="F2100"/>
  <c r="D2100"/>
  <c r="C2100"/>
  <c r="B2100"/>
  <c r="R2099"/>
  <c r="Q2099"/>
  <c r="P2099"/>
  <c r="N2099"/>
  <c r="M2099"/>
  <c r="L2099"/>
  <c r="K2099"/>
  <c r="J2099"/>
  <c r="I2099"/>
  <c r="H2099"/>
  <c r="G2099"/>
  <c r="F2099"/>
  <c r="D2099"/>
  <c r="C2099"/>
  <c r="B2099"/>
  <c r="R2097"/>
  <c r="Q2097"/>
  <c r="P2097"/>
  <c r="N2097"/>
  <c r="M2097"/>
  <c r="L2097"/>
  <c r="K2097"/>
  <c r="J2097"/>
  <c r="I2097"/>
  <c r="H2097"/>
  <c r="G2097"/>
  <c r="F2097"/>
  <c r="D2097"/>
  <c r="C2097"/>
  <c r="B2097"/>
  <c r="R2096"/>
  <c r="Q2096"/>
  <c r="P2096"/>
  <c r="N2096"/>
  <c r="M2096"/>
  <c r="L2096"/>
  <c r="K2096"/>
  <c r="J2096"/>
  <c r="I2096"/>
  <c r="H2096"/>
  <c r="G2096"/>
  <c r="F2096"/>
  <c r="D2096"/>
  <c r="C2096"/>
  <c r="B2096"/>
  <c r="R2095"/>
  <c r="Q2095"/>
  <c r="P2095"/>
  <c r="N2095"/>
  <c r="M2095"/>
  <c r="L2095"/>
  <c r="K2095"/>
  <c r="J2095"/>
  <c r="I2095"/>
  <c r="H2095"/>
  <c r="G2095"/>
  <c r="F2095"/>
  <c r="D2095"/>
  <c r="C2095"/>
  <c r="B2095"/>
  <c r="R2094"/>
  <c r="Q2094"/>
  <c r="P2094"/>
  <c r="N2094"/>
  <c r="M2094"/>
  <c r="L2094"/>
  <c r="K2094"/>
  <c r="J2094"/>
  <c r="I2094"/>
  <c r="H2094"/>
  <c r="G2094"/>
  <c r="F2094"/>
  <c r="D2094"/>
  <c r="C2094"/>
  <c r="B2094"/>
  <c r="R2093"/>
  <c r="Q2093"/>
  <c r="P2093"/>
  <c r="N2093"/>
  <c r="M2093"/>
  <c r="L2093"/>
  <c r="K2093"/>
  <c r="J2093"/>
  <c r="I2093"/>
  <c r="H2093"/>
  <c r="G2093"/>
  <c r="F2093"/>
  <c r="D2093"/>
  <c r="C2093"/>
  <c r="B2093"/>
  <c r="R2092"/>
  <c r="Q2092"/>
  <c r="P2092"/>
  <c r="N2092"/>
  <c r="M2092"/>
  <c r="L2092"/>
  <c r="K2092"/>
  <c r="J2092"/>
  <c r="I2092"/>
  <c r="H2092"/>
  <c r="G2092"/>
  <c r="F2092"/>
  <c r="D2092"/>
  <c r="C2092"/>
  <c r="B2092"/>
  <c r="R2091"/>
  <c r="Q2091"/>
  <c r="P2091"/>
  <c r="N2091"/>
  <c r="M2091"/>
  <c r="L2091"/>
  <c r="K2091"/>
  <c r="J2091"/>
  <c r="I2091"/>
  <c r="H2091"/>
  <c r="G2091"/>
  <c r="F2091"/>
  <c r="D2091"/>
  <c r="C2091"/>
  <c r="B2091"/>
  <c r="R2090"/>
  <c r="Q2090"/>
  <c r="P2090"/>
  <c r="N2090"/>
  <c r="M2090"/>
  <c r="L2090"/>
  <c r="K2090"/>
  <c r="J2090"/>
  <c r="I2090"/>
  <c r="H2090"/>
  <c r="G2090"/>
  <c r="F2090"/>
  <c r="D2090"/>
  <c r="C2090"/>
  <c r="B2090"/>
  <c r="R2089"/>
  <c r="Q2089"/>
  <c r="P2089"/>
  <c r="N2089"/>
  <c r="M2089"/>
  <c r="L2089"/>
  <c r="K2089"/>
  <c r="J2089"/>
  <c r="I2089"/>
  <c r="H2089"/>
  <c r="G2089"/>
  <c r="F2089"/>
  <c r="D2089"/>
  <c r="C2089"/>
  <c r="B2089"/>
  <c r="R2088"/>
  <c r="Q2088"/>
  <c r="P2088"/>
  <c r="N2088"/>
  <c r="M2088"/>
  <c r="L2088"/>
  <c r="K2088"/>
  <c r="J2088"/>
  <c r="I2088"/>
  <c r="H2088"/>
  <c r="G2088"/>
  <c r="F2088"/>
  <c r="D2088"/>
  <c r="C2088"/>
  <c r="B2088"/>
  <c r="R2087"/>
  <c r="Q2087"/>
  <c r="P2087"/>
  <c r="N2087"/>
  <c r="M2087"/>
  <c r="L2087"/>
  <c r="K2087"/>
  <c r="J2087"/>
  <c r="I2087"/>
  <c r="H2087"/>
  <c r="G2087"/>
  <c r="F2087"/>
  <c r="D2087"/>
  <c r="C2087"/>
  <c r="B2087"/>
  <c r="R2065"/>
  <c r="Q2065"/>
  <c r="P2065"/>
  <c r="N2065"/>
  <c r="M2065"/>
  <c r="L2065"/>
  <c r="K2065"/>
  <c r="J2065"/>
  <c r="I2065"/>
  <c r="H2065"/>
  <c r="G2065"/>
  <c r="F2065"/>
  <c r="D2065"/>
  <c r="C2065"/>
  <c r="B2065"/>
  <c r="R2064"/>
  <c r="Q2064"/>
  <c r="P2064"/>
  <c r="N2064"/>
  <c r="M2064"/>
  <c r="L2064"/>
  <c r="K2064"/>
  <c r="J2064"/>
  <c r="I2064"/>
  <c r="H2064"/>
  <c r="G2064"/>
  <c r="F2064"/>
  <c r="D2064"/>
  <c r="C2064"/>
  <c r="B2064"/>
  <c r="R2063"/>
  <c r="Q2063"/>
  <c r="P2063"/>
  <c r="N2063"/>
  <c r="M2063"/>
  <c r="L2063"/>
  <c r="K2063"/>
  <c r="J2063"/>
  <c r="I2063"/>
  <c r="H2063"/>
  <c r="G2063"/>
  <c r="F2063"/>
  <c r="D2063"/>
  <c r="C2063"/>
  <c r="B2063"/>
  <c r="R2062"/>
  <c r="Q2062"/>
  <c r="P2062"/>
  <c r="N2062"/>
  <c r="M2062"/>
  <c r="L2062"/>
  <c r="K2062"/>
  <c r="J2062"/>
  <c r="I2062"/>
  <c r="H2062"/>
  <c r="G2062"/>
  <c r="F2062"/>
  <c r="D2062"/>
  <c r="C2062"/>
  <c r="B2062"/>
  <c r="R2061"/>
  <c r="Q2061"/>
  <c r="P2061"/>
  <c r="N2061"/>
  <c r="M2061"/>
  <c r="L2061"/>
  <c r="K2061"/>
  <c r="J2061"/>
  <c r="I2061"/>
  <c r="H2061"/>
  <c r="G2061"/>
  <c r="F2061"/>
  <c r="D2061"/>
  <c r="C2061"/>
  <c r="B2061"/>
  <c r="R2060"/>
  <c r="Q2060"/>
  <c r="P2060"/>
  <c r="N2060"/>
  <c r="M2060"/>
  <c r="L2060"/>
  <c r="K2060"/>
  <c r="J2060"/>
  <c r="I2060"/>
  <c r="H2060"/>
  <c r="G2060"/>
  <c r="F2060"/>
  <c r="D2060"/>
  <c r="C2060"/>
  <c r="B2060"/>
  <c r="R2059"/>
  <c r="Q2059"/>
  <c r="P2059"/>
  <c r="N2059"/>
  <c r="M2059"/>
  <c r="L2059"/>
  <c r="K2059"/>
  <c r="J2059"/>
  <c r="I2059"/>
  <c r="H2059"/>
  <c r="G2059"/>
  <c r="F2059"/>
  <c r="D2059"/>
  <c r="C2059"/>
  <c r="B2059"/>
  <c r="R2058"/>
  <c r="Q2058"/>
  <c r="P2058"/>
  <c r="N2058"/>
  <c r="M2058"/>
  <c r="L2058"/>
  <c r="K2058"/>
  <c r="J2058"/>
  <c r="I2058"/>
  <c r="H2058"/>
  <c r="G2058"/>
  <c r="F2058"/>
  <c r="D2058"/>
  <c r="C2058"/>
  <c r="B2058"/>
  <c r="R2056"/>
  <c r="Q2056"/>
  <c r="P2056"/>
  <c r="N2056"/>
  <c r="M2056"/>
  <c r="L2056"/>
  <c r="K2056"/>
  <c r="J2056"/>
  <c r="I2056"/>
  <c r="H2056"/>
  <c r="G2056"/>
  <c r="F2056"/>
  <c r="D2056"/>
  <c r="C2056"/>
  <c r="B2056"/>
  <c r="R2055"/>
  <c r="Q2055"/>
  <c r="P2055"/>
  <c r="N2055"/>
  <c r="M2055"/>
  <c r="L2055"/>
  <c r="K2055"/>
  <c r="J2055"/>
  <c r="I2055"/>
  <c r="H2055"/>
  <c r="G2055"/>
  <c r="F2055"/>
  <c r="D2055"/>
  <c r="C2055"/>
  <c r="B2055"/>
  <c r="R2054"/>
  <c r="Q2054"/>
  <c r="P2054"/>
  <c r="N2054"/>
  <c r="M2054"/>
  <c r="L2054"/>
  <c r="K2054"/>
  <c r="J2054"/>
  <c r="I2054"/>
  <c r="H2054"/>
  <c r="G2054"/>
  <c r="F2054"/>
  <c r="D2054"/>
  <c r="C2054"/>
  <c r="B2054"/>
  <c r="R2053"/>
  <c r="Q2053"/>
  <c r="P2053"/>
  <c r="N2053"/>
  <c r="M2053"/>
  <c r="L2053"/>
  <c r="K2053"/>
  <c r="J2053"/>
  <c r="I2053"/>
  <c r="H2053"/>
  <c r="G2053"/>
  <c r="F2053"/>
  <c r="D2053"/>
  <c r="C2053"/>
  <c r="B2053"/>
  <c r="R2052"/>
  <c r="Q2052"/>
  <c r="P2052"/>
  <c r="N2052"/>
  <c r="M2052"/>
  <c r="L2052"/>
  <c r="K2052"/>
  <c r="J2052"/>
  <c r="I2052"/>
  <c r="H2052"/>
  <c r="G2052"/>
  <c r="F2052"/>
  <c r="D2052"/>
  <c r="C2052"/>
  <c r="B2052"/>
  <c r="R2051"/>
  <c r="Q2051"/>
  <c r="P2051"/>
  <c r="N2051"/>
  <c r="M2051"/>
  <c r="L2051"/>
  <c r="K2051"/>
  <c r="J2051"/>
  <c r="I2051"/>
  <c r="H2051"/>
  <c r="G2051"/>
  <c r="F2051"/>
  <c r="D2051"/>
  <c r="C2051"/>
  <c r="B2051"/>
  <c r="R2050"/>
  <c r="Q2050"/>
  <c r="P2050"/>
  <c r="N2050"/>
  <c r="M2050"/>
  <c r="L2050"/>
  <c r="K2050"/>
  <c r="J2050"/>
  <c r="I2050"/>
  <c r="H2050"/>
  <c r="G2050"/>
  <c r="F2050"/>
  <c r="D2050"/>
  <c r="C2050"/>
  <c r="B2050"/>
  <c r="R2048"/>
  <c r="Q2048"/>
  <c r="P2048"/>
  <c r="N2048"/>
  <c r="M2048"/>
  <c r="L2048"/>
  <c r="K2048"/>
  <c r="J2048"/>
  <c r="I2048"/>
  <c r="H2048"/>
  <c r="G2048"/>
  <c r="F2048"/>
  <c r="D2048"/>
  <c r="C2048"/>
  <c r="B2048"/>
  <c r="R2047"/>
  <c r="Q2047"/>
  <c r="P2047"/>
  <c r="N2047"/>
  <c r="M2047"/>
  <c r="L2047"/>
  <c r="K2047"/>
  <c r="J2047"/>
  <c r="I2047"/>
  <c r="H2047"/>
  <c r="G2047"/>
  <c r="F2047"/>
  <c r="D2047"/>
  <c r="C2047"/>
  <c r="B2047"/>
  <c r="R2045"/>
  <c r="Q2045"/>
  <c r="P2045"/>
  <c r="N2045"/>
  <c r="M2045"/>
  <c r="L2045"/>
  <c r="K2045"/>
  <c r="J2045"/>
  <c r="I2045"/>
  <c r="H2045"/>
  <c r="G2045"/>
  <c r="F2045"/>
  <c r="D2045"/>
  <c r="C2045"/>
  <c r="B2045"/>
  <c r="R2044"/>
  <c r="Q2044"/>
  <c r="P2044"/>
  <c r="N2044"/>
  <c r="M2044"/>
  <c r="L2044"/>
  <c r="K2044"/>
  <c r="J2044"/>
  <c r="I2044"/>
  <c r="H2044"/>
  <c r="G2044"/>
  <c r="F2044"/>
  <c r="D2044"/>
  <c r="C2044"/>
  <c r="B2044"/>
  <c r="R2043"/>
  <c r="Q2043"/>
  <c r="P2043"/>
  <c r="N2043"/>
  <c r="M2043"/>
  <c r="L2043"/>
  <c r="K2043"/>
  <c r="J2043"/>
  <c r="I2043"/>
  <c r="H2043"/>
  <c r="G2043"/>
  <c r="F2043"/>
  <c r="D2043"/>
  <c r="C2043"/>
  <c r="B2043"/>
  <c r="R2042"/>
  <c r="Q2042"/>
  <c r="P2042"/>
  <c r="N2042"/>
  <c r="M2042"/>
  <c r="L2042"/>
  <c r="K2042"/>
  <c r="J2042"/>
  <c r="I2042"/>
  <c r="H2042"/>
  <c r="G2042"/>
  <c r="F2042"/>
  <c r="D2042"/>
  <c r="C2042"/>
  <c r="B2042"/>
  <c r="R2041"/>
  <c r="Q2041"/>
  <c r="P2041"/>
  <c r="N2041"/>
  <c r="M2041"/>
  <c r="L2041"/>
  <c r="K2041"/>
  <c r="J2041"/>
  <c r="I2041"/>
  <c r="H2041"/>
  <c r="G2041"/>
  <c r="F2041"/>
  <c r="D2041"/>
  <c r="C2041"/>
  <c r="B2041"/>
  <c r="R2040"/>
  <c r="Q2040"/>
  <c r="P2040"/>
  <c r="N2040"/>
  <c r="M2040"/>
  <c r="L2040"/>
  <c r="K2040"/>
  <c r="J2040"/>
  <c r="I2040"/>
  <c r="H2040"/>
  <c r="G2040"/>
  <c r="F2040"/>
  <c r="D2040"/>
  <c r="C2040"/>
  <c r="B2040"/>
  <c r="R2039"/>
  <c r="Q2039"/>
  <c r="P2039"/>
  <c r="N2039"/>
  <c r="M2039"/>
  <c r="L2039"/>
  <c r="K2039"/>
  <c r="J2039"/>
  <c r="I2039"/>
  <c r="H2039"/>
  <c r="G2039"/>
  <c r="F2039"/>
  <c r="D2039"/>
  <c r="C2039"/>
  <c r="B2039"/>
  <c r="R2038"/>
  <c r="Q2038"/>
  <c r="P2038"/>
  <c r="N2038"/>
  <c r="M2038"/>
  <c r="L2038"/>
  <c r="K2038"/>
  <c r="J2038"/>
  <c r="I2038"/>
  <c r="H2038"/>
  <c r="G2038"/>
  <c r="F2038"/>
  <c r="D2038"/>
  <c r="C2038"/>
  <c r="B2038"/>
  <c r="R2037"/>
  <c r="Q2037"/>
  <c r="P2037"/>
  <c r="N2037"/>
  <c r="M2037"/>
  <c r="L2037"/>
  <c r="K2037"/>
  <c r="J2037"/>
  <c r="I2037"/>
  <c r="H2037"/>
  <c r="G2037"/>
  <c r="F2037"/>
  <c r="D2037"/>
  <c r="C2037"/>
  <c r="B2037"/>
  <c r="R2036"/>
  <c r="Q2036"/>
  <c r="P2036"/>
  <c r="N2036"/>
  <c r="M2036"/>
  <c r="L2036"/>
  <c r="K2036"/>
  <c r="J2036"/>
  <c r="I2036"/>
  <c r="H2036"/>
  <c r="G2036"/>
  <c r="F2036"/>
  <c r="D2036"/>
  <c r="C2036"/>
  <c r="B2036"/>
  <c r="R2035"/>
  <c r="Q2035"/>
  <c r="P2035"/>
  <c r="N2035"/>
  <c r="M2035"/>
  <c r="L2035"/>
  <c r="K2035"/>
  <c r="J2035"/>
  <c r="I2035"/>
  <c r="H2035"/>
  <c r="G2035"/>
  <c r="F2035"/>
  <c r="D2035"/>
  <c r="C2035"/>
  <c r="B2035"/>
  <c r="R2034"/>
  <c r="Q2034"/>
  <c r="P2034"/>
  <c r="N2034"/>
  <c r="M2034"/>
  <c r="L2034"/>
  <c r="K2034"/>
  <c r="J2034"/>
  <c r="I2034"/>
  <c r="H2034"/>
  <c r="G2034"/>
  <c r="F2034"/>
  <c r="D2034"/>
  <c r="C2034"/>
  <c r="B2034"/>
  <c r="R2032"/>
  <c r="Q2032"/>
  <c r="P2032"/>
  <c r="N2032"/>
  <c r="M2032"/>
  <c r="L2032"/>
  <c r="K2032"/>
  <c r="J2032"/>
  <c r="I2032"/>
  <c r="H2032"/>
  <c r="G2032"/>
  <c r="F2032"/>
  <c r="D2032"/>
  <c r="C2032"/>
  <c r="B2032"/>
  <c r="R2008"/>
  <c r="Q2008"/>
  <c r="P2008"/>
  <c r="N2008"/>
  <c r="M2008"/>
  <c r="L2008"/>
  <c r="K2008"/>
  <c r="J2008"/>
  <c r="I2008"/>
  <c r="H2008"/>
  <c r="G2008"/>
  <c r="F2008"/>
  <c r="D2008"/>
  <c r="C2008"/>
  <c r="B2008"/>
  <c r="R2007"/>
  <c r="Q2007"/>
  <c r="P2007"/>
  <c r="N2007"/>
  <c r="M2007"/>
  <c r="L2007"/>
  <c r="K2007"/>
  <c r="J2007"/>
  <c r="I2007"/>
  <c r="H2007"/>
  <c r="G2007"/>
  <c r="F2007"/>
  <c r="D2007"/>
  <c r="C2007"/>
  <c r="B2007"/>
  <c r="R2006"/>
  <c r="Q2006"/>
  <c r="P2006"/>
  <c r="N2006"/>
  <c r="M2006"/>
  <c r="L2006"/>
  <c r="K2006"/>
  <c r="J2006"/>
  <c r="I2006"/>
  <c r="H2006"/>
  <c r="G2006"/>
  <c r="F2006"/>
  <c r="D2006"/>
  <c r="C2006"/>
  <c r="B2006"/>
  <c r="R2005"/>
  <c r="Q2005"/>
  <c r="P2005"/>
  <c r="N2005"/>
  <c r="M2005"/>
  <c r="L2005"/>
  <c r="K2005"/>
  <c r="J2005"/>
  <c r="I2005"/>
  <c r="H2005"/>
  <c r="G2005"/>
  <c r="F2005"/>
  <c r="D2005"/>
  <c r="C2005"/>
  <c r="B2005"/>
  <c r="R2004"/>
  <c r="Q2004"/>
  <c r="P2004"/>
  <c r="N2004"/>
  <c r="M2004"/>
  <c r="L2004"/>
  <c r="K2004"/>
  <c r="J2004"/>
  <c r="I2004"/>
  <c r="H2004"/>
  <c r="G2004"/>
  <c r="F2004"/>
  <c r="D2004"/>
  <c r="C2004"/>
  <c r="B2004"/>
  <c r="R2003"/>
  <c r="Q2003"/>
  <c r="P2003"/>
  <c r="N2003"/>
  <c r="M2003"/>
  <c r="L2003"/>
  <c r="K2003"/>
  <c r="J2003"/>
  <c r="I2003"/>
  <c r="H2003"/>
  <c r="G2003"/>
  <c r="F2003"/>
  <c r="D2003"/>
  <c r="C2003"/>
  <c r="B2003"/>
  <c r="R2002"/>
  <c r="Q2002"/>
  <c r="P2002"/>
  <c r="N2002"/>
  <c r="M2002"/>
  <c r="L2002"/>
  <c r="K2002"/>
  <c r="J2002"/>
  <c r="I2002"/>
  <c r="H2002"/>
  <c r="G2002"/>
  <c r="F2002"/>
  <c r="D2002"/>
  <c r="C2002"/>
  <c r="B2002"/>
  <c r="R2001"/>
  <c r="Q2001"/>
  <c r="P2001"/>
  <c r="N2001"/>
  <c r="M2001"/>
  <c r="L2001"/>
  <c r="K2001"/>
  <c r="J2001"/>
  <c r="I2001"/>
  <c r="H2001"/>
  <c r="G2001"/>
  <c r="F2001"/>
  <c r="D2001"/>
  <c r="C2001"/>
  <c r="B2001"/>
  <c r="R2000"/>
  <c r="Q2000"/>
  <c r="P2000"/>
  <c r="N2000"/>
  <c r="M2000"/>
  <c r="L2000"/>
  <c r="K2000"/>
  <c r="J2000"/>
  <c r="I2000"/>
  <c r="H2000"/>
  <c r="G2000"/>
  <c r="F2000"/>
  <c r="D2000"/>
  <c r="C2000"/>
  <c r="B2000"/>
  <c r="R1998"/>
  <c r="Q1998"/>
  <c r="P1998"/>
  <c r="N1998"/>
  <c r="M1998"/>
  <c r="L1998"/>
  <c r="K1998"/>
  <c r="J1998"/>
  <c r="I1998"/>
  <c r="H1998"/>
  <c r="G1998"/>
  <c r="F1998"/>
  <c r="D1998"/>
  <c r="C1998"/>
  <c r="B1998"/>
  <c r="R1997"/>
  <c r="Q1997"/>
  <c r="P1997"/>
  <c r="N1997"/>
  <c r="M1997"/>
  <c r="L1997"/>
  <c r="K1997"/>
  <c r="J1997"/>
  <c r="I1997"/>
  <c r="H1997"/>
  <c r="G1997"/>
  <c r="F1997"/>
  <c r="D1997"/>
  <c r="C1997"/>
  <c r="B1997"/>
  <c r="R1996"/>
  <c r="Q1996"/>
  <c r="P1996"/>
  <c r="N1996"/>
  <c r="M1996"/>
  <c r="L1996"/>
  <c r="K1996"/>
  <c r="J1996"/>
  <c r="I1996"/>
  <c r="H1996"/>
  <c r="G1996"/>
  <c r="F1996"/>
  <c r="D1996"/>
  <c r="C1996"/>
  <c r="B1996"/>
  <c r="R1994"/>
  <c r="Q1994"/>
  <c r="P1994"/>
  <c r="N1994"/>
  <c r="M1994"/>
  <c r="L1994"/>
  <c r="K1994"/>
  <c r="J1994"/>
  <c r="I1994"/>
  <c r="H1994"/>
  <c r="G1994"/>
  <c r="F1994"/>
  <c r="D1994"/>
  <c r="C1994"/>
  <c r="B1994"/>
  <c r="R1993"/>
  <c r="Q1993"/>
  <c r="P1993"/>
  <c r="N1993"/>
  <c r="M1993"/>
  <c r="L1993"/>
  <c r="K1993"/>
  <c r="J1993"/>
  <c r="I1993"/>
  <c r="H1993"/>
  <c r="G1993"/>
  <c r="F1993"/>
  <c r="D1993"/>
  <c r="C1993"/>
  <c r="B1993"/>
  <c r="R1992"/>
  <c r="Q1992"/>
  <c r="P1992"/>
  <c r="N1992"/>
  <c r="M1992"/>
  <c r="L1992"/>
  <c r="K1992"/>
  <c r="J1992"/>
  <c r="I1992"/>
  <c r="H1992"/>
  <c r="G1992"/>
  <c r="F1992"/>
  <c r="D1992"/>
  <c r="C1992"/>
  <c r="B1992"/>
  <c r="R1991"/>
  <c r="Q1991"/>
  <c r="P1991"/>
  <c r="N1991"/>
  <c r="M1991"/>
  <c r="L1991"/>
  <c r="K1991"/>
  <c r="J1991"/>
  <c r="I1991"/>
  <c r="H1991"/>
  <c r="G1991"/>
  <c r="F1991"/>
  <c r="D1991"/>
  <c r="C1991"/>
  <c r="B1991"/>
  <c r="R1990"/>
  <c r="Q1990"/>
  <c r="P1990"/>
  <c r="N1990"/>
  <c r="M1990"/>
  <c r="L1990"/>
  <c r="K1990"/>
  <c r="J1990"/>
  <c r="I1990"/>
  <c r="H1990"/>
  <c r="G1990"/>
  <c r="F1990"/>
  <c r="D1990"/>
  <c r="C1990"/>
  <c r="B1990"/>
  <c r="R1989"/>
  <c r="Q1989"/>
  <c r="P1989"/>
  <c r="N1989"/>
  <c r="M1989"/>
  <c r="L1989"/>
  <c r="K1989"/>
  <c r="J1989"/>
  <c r="I1989"/>
  <c r="H1989"/>
  <c r="G1989"/>
  <c r="F1989"/>
  <c r="D1989"/>
  <c r="C1989"/>
  <c r="B1989"/>
  <c r="R1987"/>
  <c r="Q1987"/>
  <c r="P1987"/>
  <c r="N1987"/>
  <c r="M1987"/>
  <c r="L1987"/>
  <c r="K1987"/>
  <c r="J1987"/>
  <c r="I1987"/>
  <c r="H1987"/>
  <c r="G1987"/>
  <c r="F1987"/>
  <c r="D1987"/>
  <c r="C1987"/>
  <c r="B1987"/>
  <c r="R1986"/>
  <c r="Q1986"/>
  <c r="P1986"/>
  <c r="N1986"/>
  <c r="M1986"/>
  <c r="L1986"/>
  <c r="K1986"/>
  <c r="J1986"/>
  <c r="I1986"/>
  <c r="H1986"/>
  <c r="G1986"/>
  <c r="F1986"/>
  <c r="D1986"/>
  <c r="C1986"/>
  <c r="B1986"/>
  <c r="R1985"/>
  <c r="Q1985"/>
  <c r="P1985"/>
  <c r="N1985"/>
  <c r="M1985"/>
  <c r="L1985"/>
  <c r="K1985"/>
  <c r="J1985"/>
  <c r="I1985"/>
  <c r="H1985"/>
  <c r="G1985"/>
  <c r="F1985"/>
  <c r="D1985"/>
  <c r="C1985"/>
  <c r="B1985"/>
  <c r="R1984"/>
  <c r="Q1984"/>
  <c r="P1984"/>
  <c r="N1984"/>
  <c r="M1984"/>
  <c r="L1984"/>
  <c r="K1984"/>
  <c r="J1984"/>
  <c r="I1984"/>
  <c r="H1984"/>
  <c r="G1984"/>
  <c r="F1984"/>
  <c r="D1984"/>
  <c r="C1984"/>
  <c r="B1984"/>
  <c r="R1983"/>
  <c r="Q1983"/>
  <c r="P1983"/>
  <c r="N1983"/>
  <c r="M1983"/>
  <c r="L1983"/>
  <c r="K1983"/>
  <c r="J1983"/>
  <c r="I1983"/>
  <c r="H1983"/>
  <c r="G1983"/>
  <c r="F1983"/>
  <c r="D1983"/>
  <c r="C1983"/>
  <c r="B1983"/>
  <c r="R1982"/>
  <c r="Q1982"/>
  <c r="P1982"/>
  <c r="N1982"/>
  <c r="M1982"/>
  <c r="L1982"/>
  <c r="K1982"/>
  <c r="J1982"/>
  <c r="I1982"/>
  <c r="H1982"/>
  <c r="G1982"/>
  <c r="F1982"/>
  <c r="D1982"/>
  <c r="C1982"/>
  <c r="B1982"/>
  <c r="R1981"/>
  <c r="Q1981"/>
  <c r="P1981"/>
  <c r="N1981"/>
  <c r="M1981"/>
  <c r="L1981"/>
  <c r="K1981"/>
  <c r="J1981"/>
  <c r="I1981"/>
  <c r="H1981"/>
  <c r="G1981"/>
  <c r="F1981"/>
  <c r="D1981"/>
  <c r="C1981"/>
  <c r="B1981"/>
  <c r="R1980"/>
  <c r="Q1980"/>
  <c r="P1980"/>
  <c r="N1980"/>
  <c r="M1980"/>
  <c r="L1980"/>
  <c r="K1980"/>
  <c r="J1980"/>
  <c r="I1980"/>
  <c r="H1980"/>
  <c r="G1980"/>
  <c r="F1980"/>
  <c r="D1980"/>
  <c r="C1980"/>
  <c r="B1980"/>
  <c r="R1979"/>
  <c r="Q1979"/>
  <c r="P1979"/>
  <c r="N1979"/>
  <c r="M1979"/>
  <c r="L1979"/>
  <c r="K1979"/>
  <c r="J1979"/>
  <c r="I1979"/>
  <c r="H1979"/>
  <c r="G1979"/>
  <c r="F1979"/>
  <c r="D1979"/>
  <c r="C1979"/>
  <c r="B1979"/>
  <c r="R1978"/>
  <c r="Q1978"/>
  <c r="P1978"/>
  <c r="N1978"/>
  <c r="M1978"/>
  <c r="L1978"/>
  <c r="K1978"/>
  <c r="J1978"/>
  <c r="I1978"/>
  <c r="H1978"/>
  <c r="G1978"/>
  <c r="F1978"/>
  <c r="D1978"/>
  <c r="C1978"/>
  <c r="B1978"/>
  <c r="R1977"/>
  <c r="Q1977"/>
  <c r="P1977"/>
  <c r="N1977"/>
  <c r="M1977"/>
  <c r="L1977"/>
  <c r="K1977"/>
  <c r="J1977"/>
  <c r="I1977"/>
  <c r="H1977"/>
  <c r="G1977"/>
  <c r="F1977"/>
  <c r="D1977"/>
  <c r="C1977"/>
  <c r="B1977"/>
  <c r="R1976"/>
  <c r="Q1976"/>
  <c r="P1976"/>
  <c r="N1976"/>
  <c r="M1976"/>
  <c r="L1976"/>
  <c r="K1976"/>
  <c r="J1976"/>
  <c r="I1976"/>
  <c r="H1976"/>
  <c r="G1976"/>
  <c r="F1976"/>
  <c r="D1976"/>
  <c r="C1976"/>
  <c r="B1976"/>
  <c r="R1975"/>
  <c r="Q1975"/>
  <c r="P1975"/>
  <c r="N1975"/>
  <c r="M1975"/>
  <c r="L1975"/>
  <c r="K1975"/>
  <c r="J1975"/>
  <c r="I1975"/>
  <c r="H1975"/>
  <c r="G1975"/>
  <c r="F1975"/>
  <c r="D1975"/>
  <c r="C1975"/>
  <c r="B1975"/>
  <c r="R1974"/>
  <c r="Q1974"/>
  <c r="P1974"/>
  <c r="N1974"/>
  <c r="M1974"/>
  <c r="L1974"/>
  <c r="K1974"/>
  <c r="J1974"/>
  <c r="I1974"/>
  <c r="H1974"/>
  <c r="G1974"/>
  <c r="F1974"/>
  <c r="D1974"/>
  <c r="C1974"/>
  <c r="B1974"/>
  <c r="R1973"/>
  <c r="Q1973"/>
  <c r="P1973"/>
  <c r="N1973"/>
  <c r="M1973"/>
  <c r="L1973"/>
  <c r="K1973"/>
  <c r="J1973"/>
  <c r="I1973"/>
  <c r="H1973"/>
  <c r="G1973"/>
  <c r="F1973"/>
  <c r="D1973"/>
  <c r="C1973"/>
  <c r="B1973"/>
  <c r="R1972"/>
  <c r="Q1972"/>
  <c r="P1972"/>
  <c r="N1972"/>
  <c r="M1972"/>
  <c r="L1972"/>
  <c r="K1972"/>
  <c r="J1972"/>
  <c r="I1972"/>
  <c r="H1972"/>
  <c r="G1972"/>
  <c r="F1972"/>
  <c r="D1972"/>
  <c r="C1972"/>
  <c r="B1972"/>
  <c r="R1971"/>
  <c r="Q1971"/>
  <c r="P1971"/>
  <c r="N1971"/>
  <c r="M1971"/>
  <c r="L1971"/>
  <c r="K1971"/>
  <c r="J1971"/>
  <c r="I1971"/>
  <c r="H1971"/>
  <c r="G1971"/>
  <c r="F1971"/>
  <c r="D1971"/>
  <c r="C1971"/>
  <c r="B1971"/>
  <c r="R1952"/>
  <c r="Q1952"/>
  <c r="P1952"/>
  <c r="N1952"/>
  <c r="M1952"/>
  <c r="L1952"/>
  <c r="K1952"/>
  <c r="J1952"/>
  <c r="I1952"/>
  <c r="H1952"/>
  <c r="G1952"/>
  <c r="F1952"/>
  <c r="D1952"/>
  <c r="C1952"/>
  <c r="B1952"/>
  <c r="R1951"/>
  <c r="Q1951"/>
  <c r="P1951"/>
  <c r="N1951"/>
  <c r="M1951"/>
  <c r="L1951"/>
  <c r="K1951"/>
  <c r="J1951"/>
  <c r="I1951"/>
  <c r="H1951"/>
  <c r="G1951"/>
  <c r="F1951"/>
  <c r="D1951"/>
  <c r="C1951"/>
  <c r="B1951"/>
  <c r="R1950"/>
  <c r="Q1950"/>
  <c r="P1950"/>
  <c r="N1950"/>
  <c r="M1950"/>
  <c r="L1950"/>
  <c r="K1950"/>
  <c r="J1950"/>
  <c r="I1950"/>
  <c r="H1950"/>
  <c r="G1950"/>
  <c r="F1950"/>
  <c r="D1950"/>
  <c r="C1950"/>
  <c r="B1950"/>
  <c r="R1949"/>
  <c r="Q1949"/>
  <c r="P1949"/>
  <c r="N1949"/>
  <c r="M1949"/>
  <c r="L1949"/>
  <c r="K1949"/>
  <c r="J1949"/>
  <c r="I1949"/>
  <c r="H1949"/>
  <c r="G1949"/>
  <c r="F1949"/>
  <c r="D1949"/>
  <c r="C1949"/>
  <c r="B1949"/>
  <c r="R1947"/>
  <c r="Q1947"/>
  <c r="P1947"/>
  <c r="N1947"/>
  <c r="M1947"/>
  <c r="L1947"/>
  <c r="K1947"/>
  <c r="J1947"/>
  <c r="I1947"/>
  <c r="H1947"/>
  <c r="G1947"/>
  <c r="F1947"/>
  <c r="D1947"/>
  <c r="C1947"/>
  <c r="B1947"/>
  <c r="R1946"/>
  <c r="Q1946"/>
  <c r="P1946"/>
  <c r="N1946"/>
  <c r="M1946"/>
  <c r="L1946"/>
  <c r="K1946"/>
  <c r="J1946"/>
  <c r="I1946"/>
  <c r="H1946"/>
  <c r="G1946"/>
  <c r="F1946"/>
  <c r="D1946"/>
  <c r="C1946"/>
  <c r="B1946"/>
  <c r="R1945"/>
  <c r="Q1945"/>
  <c r="P1945"/>
  <c r="N1945"/>
  <c r="M1945"/>
  <c r="L1945"/>
  <c r="K1945"/>
  <c r="J1945"/>
  <c r="I1945"/>
  <c r="H1945"/>
  <c r="G1945"/>
  <c r="F1945"/>
  <c r="D1945"/>
  <c r="C1945"/>
  <c r="B1945"/>
  <c r="R1944"/>
  <c r="Q1944"/>
  <c r="P1944"/>
  <c r="N1944"/>
  <c r="M1944"/>
  <c r="L1944"/>
  <c r="K1944"/>
  <c r="J1944"/>
  <c r="I1944"/>
  <c r="H1944"/>
  <c r="G1944"/>
  <c r="F1944"/>
  <c r="D1944"/>
  <c r="C1944"/>
  <c r="B1944"/>
  <c r="R1943"/>
  <c r="Q1943"/>
  <c r="P1943"/>
  <c r="N1943"/>
  <c r="M1943"/>
  <c r="L1943"/>
  <c r="K1943"/>
  <c r="J1943"/>
  <c r="I1943"/>
  <c r="H1943"/>
  <c r="G1943"/>
  <c r="F1943"/>
  <c r="D1943"/>
  <c r="C1943"/>
  <c r="B1943"/>
  <c r="R1942"/>
  <c r="Q1942"/>
  <c r="P1942"/>
  <c r="N1942"/>
  <c r="M1942"/>
  <c r="L1942"/>
  <c r="K1942"/>
  <c r="J1942"/>
  <c r="I1942"/>
  <c r="H1942"/>
  <c r="G1942"/>
  <c r="F1942"/>
  <c r="D1942"/>
  <c r="C1942"/>
  <c r="B1942"/>
  <c r="R1941"/>
  <c r="Q1941"/>
  <c r="P1941"/>
  <c r="N1941"/>
  <c r="M1941"/>
  <c r="L1941"/>
  <c r="K1941"/>
  <c r="J1941"/>
  <c r="I1941"/>
  <c r="H1941"/>
  <c r="G1941"/>
  <c r="F1941"/>
  <c r="D1941"/>
  <c r="C1941"/>
  <c r="B1941"/>
  <c r="R1940"/>
  <c r="Q1940"/>
  <c r="P1940"/>
  <c r="N1940"/>
  <c r="M1940"/>
  <c r="L1940"/>
  <c r="K1940"/>
  <c r="J1940"/>
  <c r="I1940"/>
  <c r="H1940"/>
  <c r="G1940"/>
  <c r="F1940"/>
  <c r="D1940"/>
  <c r="C1940"/>
  <c r="B1940"/>
  <c r="R1939"/>
  <c r="Q1939"/>
  <c r="P1939"/>
  <c r="N1939"/>
  <c r="M1939"/>
  <c r="L1939"/>
  <c r="K1939"/>
  <c r="J1939"/>
  <c r="I1939"/>
  <c r="H1939"/>
  <c r="G1939"/>
  <c r="F1939"/>
  <c r="D1939"/>
  <c r="C1939"/>
  <c r="B1939"/>
  <c r="R1938"/>
  <c r="Q1938"/>
  <c r="P1938"/>
  <c r="N1938"/>
  <c r="M1938"/>
  <c r="L1938"/>
  <c r="K1938"/>
  <c r="J1938"/>
  <c r="I1938"/>
  <c r="H1938"/>
  <c r="G1938"/>
  <c r="F1938"/>
  <c r="D1938"/>
  <c r="C1938"/>
  <c r="B1938"/>
  <c r="R1936"/>
  <c r="Q1936"/>
  <c r="P1936"/>
  <c r="N1936"/>
  <c r="M1936"/>
  <c r="L1936"/>
  <c r="K1936"/>
  <c r="J1936"/>
  <c r="I1936"/>
  <c r="H1936"/>
  <c r="G1936"/>
  <c r="F1936"/>
  <c r="D1936"/>
  <c r="C1936"/>
  <c r="B1936"/>
  <c r="R1935"/>
  <c r="Q1935"/>
  <c r="P1935"/>
  <c r="N1935"/>
  <c r="M1935"/>
  <c r="L1935"/>
  <c r="K1935"/>
  <c r="J1935"/>
  <c r="I1935"/>
  <c r="H1935"/>
  <c r="G1935"/>
  <c r="F1935"/>
  <c r="D1935"/>
  <c r="C1935"/>
  <c r="B1935"/>
  <c r="R1934"/>
  <c r="Q1934"/>
  <c r="P1934"/>
  <c r="N1934"/>
  <c r="M1934"/>
  <c r="L1934"/>
  <c r="K1934"/>
  <c r="J1934"/>
  <c r="I1934"/>
  <c r="H1934"/>
  <c r="G1934"/>
  <c r="F1934"/>
  <c r="D1934"/>
  <c r="C1934"/>
  <c r="B1934"/>
  <c r="R1933"/>
  <c r="Q1933"/>
  <c r="P1933"/>
  <c r="N1933"/>
  <c r="M1933"/>
  <c r="L1933"/>
  <c r="K1933"/>
  <c r="J1933"/>
  <c r="I1933"/>
  <c r="H1933"/>
  <c r="G1933"/>
  <c r="F1933"/>
  <c r="D1933"/>
  <c r="C1933"/>
  <c r="B1933"/>
  <c r="R1932"/>
  <c r="Q1932"/>
  <c r="P1932"/>
  <c r="N1932"/>
  <c r="M1932"/>
  <c r="L1932"/>
  <c r="K1932"/>
  <c r="J1932"/>
  <c r="I1932"/>
  <c r="H1932"/>
  <c r="G1932"/>
  <c r="F1932"/>
  <c r="D1932"/>
  <c r="C1932"/>
  <c r="B1932"/>
  <c r="R1931"/>
  <c r="Q1931"/>
  <c r="P1931"/>
  <c r="N1931"/>
  <c r="M1931"/>
  <c r="L1931"/>
  <c r="K1931"/>
  <c r="J1931"/>
  <c r="I1931"/>
  <c r="H1931"/>
  <c r="G1931"/>
  <c r="F1931"/>
  <c r="D1931"/>
  <c r="C1931"/>
  <c r="B1931"/>
  <c r="R1930"/>
  <c r="Q1930"/>
  <c r="P1930"/>
  <c r="N1930"/>
  <c r="M1930"/>
  <c r="L1930"/>
  <c r="K1930"/>
  <c r="J1930"/>
  <c r="I1930"/>
  <c r="H1930"/>
  <c r="G1930"/>
  <c r="F1930"/>
  <c r="D1930"/>
  <c r="C1930"/>
  <c r="B1930"/>
  <c r="R1929"/>
  <c r="Q1929"/>
  <c r="P1929"/>
  <c r="N1929"/>
  <c r="M1929"/>
  <c r="L1929"/>
  <c r="K1929"/>
  <c r="J1929"/>
  <c r="I1929"/>
  <c r="H1929"/>
  <c r="G1929"/>
  <c r="F1929"/>
  <c r="D1929"/>
  <c r="C1929"/>
  <c r="B1929"/>
  <c r="R1927"/>
  <c r="Q1927"/>
  <c r="P1927"/>
  <c r="N1927"/>
  <c r="M1927"/>
  <c r="L1927"/>
  <c r="K1927"/>
  <c r="J1927"/>
  <c r="I1927"/>
  <c r="H1927"/>
  <c r="G1927"/>
  <c r="F1927"/>
  <c r="D1927"/>
  <c r="C1927"/>
  <c r="B1927"/>
  <c r="R1926"/>
  <c r="Q1926"/>
  <c r="P1926"/>
  <c r="N1926"/>
  <c r="M1926"/>
  <c r="L1926"/>
  <c r="K1926"/>
  <c r="J1926"/>
  <c r="I1926"/>
  <c r="H1926"/>
  <c r="G1926"/>
  <c r="F1926"/>
  <c r="D1926"/>
  <c r="C1926"/>
  <c r="B1926"/>
  <c r="R1925"/>
  <c r="Q1925"/>
  <c r="P1925"/>
  <c r="N1925"/>
  <c r="M1925"/>
  <c r="L1925"/>
  <c r="K1925"/>
  <c r="J1925"/>
  <c r="I1925"/>
  <c r="H1925"/>
  <c r="G1925"/>
  <c r="F1925"/>
  <c r="D1925"/>
  <c r="C1925"/>
  <c r="B1925"/>
  <c r="R1924"/>
  <c r="Q1924"/>
  <c r="P1924"/>
  <c r="N1924"/>
  <c r="M1924"/>
  <c r="L1924"/>
  <c r="K1924"/>
  <c r="J1924"/>
  <c r="I1924"/>
  <c r="H1924"/>
  <c r="G1924"/>
  <c r="F1924"/>
  <c r="D1924"/>
  <c r="C1924"/>
  <c r="B1924"/>
  <c r="R1923"/>
  <c r="Q1923"/>
  <c r="P1923"/>
  <c r="N1923"/>
  <c r="M1923"/>
  <c r="L1923"/>
  <c r="K1923"/>
  <c r="J1923"/>
  <c r="I1923"/>
  <c r="H1923"/>
  <c r="G1923"/>
  <c r="F1923"/>
  <c r="D1923"/>
  <c r="C1923"/>
  <c r="B1923"/>
  <c r="R1922"/>
  <c r="Q1922"/>
  <c r="P1922"/>
  <c r="N1922"/>
  <c r="M1922"/>
  <c r="L1922"/>
  <c r="K1922"/>
  <c r="J1922"/>
  <c r="I1922"/>
  <c r="H1922"/>
  <c r="G1922"/>
  <c r="F1922"/>
  <c r="D1922"/>
  <c r="C1922"/>
  <c r="B1922"/>
  <c r="R1921"/>
  <c r="Q1921"/>
  <c r="P1921"/>
  <c r="N1921"/>
  <c r="M1921"/>
  <c r="L1921"/>
  <c r="K1921"/>
  <c r="J1921"/>
  <c r="I1921"/>
  <c r="H1921"/>
  <c r="G1921"/>
  <c r="F1921"/>
  <c r="D1921"/>
  <c r="C1921"/>
  <c r="B1921"/>
  <c r="R1920"/>
  <c r="Q1920"/>
  <c r="P1920"/>
  <c r="N1920"/>
  <c r="M1920"/>
  <c r="L1920"/>
  <c r="K1920"/>
  <c r="J1920"/>
  <c r="I1920"/>
  <c r="H1920"/>
  <c r="G1920"/>
  <c r="F1920"/>
  <c r="D1920"/>
  <c r="C1920"/>
  <c r="B1920"/>
  <c r="R1919"/>
  <c r="Q1919"/>
  <c r="P1919"/>
  <c r="N1919"/>
  <c r="M1919"/>
  <c r="L1919"/>
  <c r="K1919"/>
  <c r="J1919"/>
  <c r="I1919"/>
  <c r="H1919"/>
  <c r="G1919"/>
  <c r="F1919"/>
  <c r="D1919"/>
  <c r="C1919"/>
  <c r="B1919"/>
  <c r="R1918"/>
  <c r="Q1918"/>
  <c r="P1918"/>
  <c r="N1918"/>
  <c r="M1918"/>
  <c r="L1918"/>
  <c r="K1918"/>
  <c r="J1918"/>
  <c r="I1918"/>
  <c r="H1918"/>
  <c r="G1918"/>
  <c r="F1918"/>
  <c r="D1918"/>
  <c r="C1918"/>
  <c r="B1918"/>
  <c r="R1917"/>
  <c r="Q1917"/>
  <c r="P1917"/>
  <c r="N1917"/>
  <c r="M1917"/>
  <c r="L1917"/>
  <c r="K1917"/>
  <c r="J1917"/>
  <c r="I1917"/>
  <c r="H1917"/>
  <c r="G1917"/>
  <c r="F1917"/>
  <c r="D1917"/>
  <c r="C1917"/>
  <c r="B1917"/>
  <c r="R1896"/>
  <c r="Q1896"/>
  <c r="P1896"/>
  <c r="N1896"/>
  <c r="M1896"/>
  <c r="L1896"/>
  <c r="K1896"/>
  <c r="J1896"/>
  <c r="I1896"/>
  <c r="H1896"/>
  <c r="G1896"/>
  <c r="F1896"/>
  <c r="D1896"/>
  <c r="C1896"/>
  <c r="B1896"/>
  <c r="R1895"/>
  <c r="Q1895"/>
  <c r="P1895"/>
  <c r="N1895"/>
  <c r="M1895"/>
  <c r="L1895"/>
  <c r="K1895"/>
  <c r="J1895"/>
  <c r="I1895"/>
  <c r="H1895"/>
  <c r="G1895"/>
  <c r="F1895"/>
  <c r="D1895"/>
  <c r="C1895"/>
  <c r="B1895"/>
  <c r="R1894"/>
  <c r="Q1894"/>
  <c r="P1894"/>
  <c r="N1894"/>
  <c r="M1894"/>
  <c r="L1894"/>
  <c r="K1894"/>
  <c r="J1894"/>
  <c r="I1894"/>
  <c r="H1894"/>
  <c r="G1894"/>
  <c r="F1894"/>
  <c r="D1894"/>
  <c r="C1894"/>
  <c r="B1894"/>
  <c r="R1893"/>
  <c r="Q1893"/>
  <c r="P1893"/>
  <c r="N1893"/>
  <c r="M1893"/>
  <c r="L1893"/>
  <c r="K1893"/>
  <c r="J1893"/>
  <c r="I1893"/>
  <c r="H1893"/>
  <c r="G1893"/>
  <c r="F1893"/>
  <c r="D1893"/>
  <c r="C1893"/>
  <c r="B1893"/>
  <c r="R1892"/>
  <c r="Q1892"/>
  <c r="P1892"/>
  <c r="N1892"/>
  <c r="M1892"/>
  <c r="L1892"/>
  <c r="K1892"/>
  <c r="J1892"/>
  <c r="I1892"/>
  <c r="H1892"/>
  <c r="G1892"/>
  <c r="F1892"/>
  <c r="D1892"/>
  <c r="C1892"/>
  <c r="B1892"/>
  <c r="R1891"/>
  <c r="Q1891"/>
  <c r="P1891"/>
  <c r="N1891"/>
  <c r="M1891"/>
  <c r="L1891"/>
  <c r="K1891"/>
  <c r="J1891"/>
  <c r="I1891"/>
  <c r="H1891"/>
  <c r="G1891"/>
  <c r="F1891"/>
  <c r="D1891"/>
  <c r="C1891"/>
  <c r="B1891"/>
  <c r="R1890"/>
  <c r="Q1890"/>
  <c r="P1890"/>
  <c r="N1890"/>
  <c r="M1890"/>
  <c r="L1890"/>
  <c r="K1890"/>
  <c r="J1890"/>
  <c r="I1890"/>
  <c r="H1890"/>
  <c r="G1890"/>
  <c r="F1890"/>
  <c r="D1890"/>
  <c r="C1890"/>
  <c r="B1890"/>
  <c r="R1889"/>
  <c r="Q1889"/>
  <c r="P1889"/>
  <c r="N1889"/>
  <c r="M1889"/>
  <c r="L1889"/>
  <c r="K1889"/>
  <c r="J1889"/>
  <c r="I1889"/>
  <c r="H1889"/>
  <c r="G1889"/>
  <c r="F1889"/>
  <c r="D1889"/>
  <c r="C1889"/>
  <c r="B1889"/>
  <c r="R1887"/>
  <c r="Q1887"/>
  <c r="P1887"/>
  <c r="N1887"/>
  <c r="M1887"/>
  <c r="L1887"/>
  <c r="K1887"/>
  <c r="J1887"/>
  <c r="I1887"/>
  <c r="H1887"/>
  <c r="G1887"/>
  <c r="F1887"/>
  <c r="D1887"/>
  <c r="C1887"/>
  <c r="B1887"/>
  <c r="R1886"/>
  <c r="Q1886"/>
  <c r="P1886"/>
  <c r="N1886"/>
  <c r="M1886"/>
  <c r="L1886"/>
  <c r="K1886"/>
  <c r="J1886"/>
  <c r="I1886"/>
  <c r="H1886"/>
  <c r="G1886"/>
  <c r="F1886"/>
  <c r="D1886"/>
  <c r="C1886"/>
  <c r="B1886"/>
  <c r="R1885"/>
  <c r="Q1885"/>
  <c r="P1885"/>
  <c r="N1885"/>
  <c r="M1885"/>
  <c r="L1885"/>
  <c r="K1885"/>
  <c r="J1885"/>
  <c r="I1885"/>
  <c r="H1885"/>
  <c r="G1885"/>
  <c r="F1885"/>
  <c r="D1885"/>
  <c r="C1885"/>
  <c r="B1885"/>
  <c r="R1884"/>
  <c r="Q1884"/>
  <c r="P1884"/>
  <c r="N1884"/>
  <c r="M1884"/>
  <c r="L1884"/>
  <c r="K1884"/>
  <c r="J1884"/>
  <c r="I1884"/>
  <c r="H1884"/>
  <c r="G1884"/>
  <c r="F1884"/>
  <c r="D1884"/>
  <c r="C1884"/>
  <c r="B1884"/>
  <c r="R1883"/>
  <c r="Q1883"/>
  <c r="P1883"/>
  <c r="N1883"/>
  <c r="M1883"/>
  <c r="L1883"/>
  <c r="K1883"/>
  <c r="J1883"/>
  <c r="I1883"/>
  <c r="H1883"/>
  <c r="G1883"/>
  <c r="F1883"/>
  <c r="D1883"/>
  <c r="C1883"/>
  <c r="B1883"/>
  <c r="R1882"/>
  <c r="Q1882"/>
  <c r="P1882"/>
  <c r="N1882"/>
  <c r="M1882"/>
  <c r="L1882"/>
  <c r="K1882"/>
  <c r="J1882"/>
  <c r="I1882"/>
  <c r="H1882"/>
  <c r="G1882"/>
  <c r="F1882"/>
  <c r="D1882"/>
  <c r="C1882"/>
  <c r="B1882"/>
  <c r="R1881"/>
  <c r="Q1881"/>
  <c r="P1881"/>
  <c r="N1881"/>
  <c r="M1881"/>
  <c r="L1881"/>
  <c r="K1881"/>
  <c r="J1881"/>
  <c r="I1881"/>
  <c r="H1881"/>
  <c r="G1881"/>
  <c r="F1881"/>
  <c r="D1881"/>
  <c r="C1881"/>
  <c r="B1881"/>
  <c r="R1879"/>
  <c r="Q1879"/>
  <c r="P1879"/>
  <c r="N1879"/>
  <c r="M1879"/>
  <c r="L1879"/>
  <c r="K1879"/>
  <c r="J1879"/>
  <c r="I1879"/>
  <c r="H1879"/>
  <c r="G1879"/>
  <c r="F1879"/>
  <c r="D1879"/>
  <c r="C1879"/>
  <c r="B1879"/>
  <c r="R1878"/>
  <c r="Q1878"/>
  <c r="P1878"/>
  <c r="N1878"/>
  <c r="M1878"/>
  <c r="L1878"/>
  <c r="K1878"/>
  <c r="J1878"/>
  <c r="I1878"/>
  <c r="H1878"/>
  <c r="G1878"/>
  <c r="F1878"/>
  <c r="D1878"/>
  <c r="C1878"/>
  <c r="B1878"/>
  <c r="R1876"/>
  <c r="Q1876"/>
  <c r="P1876"/>
  <c r="N1876"/>
  <c r="M1876"/>
  <c r="L1876"/>
  <c r="K1876"/>
  <c r="J1876"/>
  <c r="I1876"/>
  <c r="H1876"/>
  <c r="G1876"/>
  <c r="F1876"/>
  <c r="D1876"/>
  <c r="C1876"/>
  <c r="B1876"/>
  <c r="R1875"/>
  <c r="Q1875"/>
  <c r="P1875"/>
  <c r="N1875"/>
  <c r="M1875"/>
  <c r="L1875"/>
  <c r="K1875"/>
  <c r="J1875"/>
  <c r="I1875"/>
  <c r="H1875"/>
  <c r="G1875"/>
  <c r="F1875"/>
  <c r="D1875"/>
  <c r="C1875"/>
  <c r="B1875"/>
  <c r="R1874"/>
  <c r="Q1874"/>
  <c r="P1874"/>
  <c r="N1874"/>
  <c r="M1874"/>
  <c r="L1874"/>
  <c r="K1874"/>
  <c r="J1874"/>
  <c r="I1874"/>
  <c r="H1874"/>
  <c r="G1874"/>
  <c r="F1874"/>
  <c r="D1874"/>
  <c r="C1874"/>
  <c r="B1874"/>
  <c r="R1873"/>
  <c r="Q1873"/>
  <c r="P1873"/>
  <c r="N1873"/>
  <c r="M1873"/>
  <c r="L1873"/>
  <c r="K1873"/>
  <c r="J1873"/>
  <c r="I1873"/>
  <c r="H1873"/>
  <c r="G1873"/>
  <c r="F1873"/>
  <c r="D1873"/>
  <c r="C1873"/>
  <c r="B1873"/>
  <c r="R1872"/>
  <c r="Q1872"/>
  <c r="P1872"/>
  <c r="N1872"/>
  <c r="M1872"/>
  <c r="L1872"/>
  <c r="K1872"/>
  <c r="J1872"/>
  <c r="I1872"/>
  <c r="H1872"/>
  <c r="G1872"/>
  <c r="F1872"/>
  <c r="D1872"/>
  <c r="C1872"/>
  <c r="B1872"/>
  <c r="R1871"/>
  <c r="Q1871"/>
  <c r="P1871"/>
  <c r="N1871"/>
  <c r="M1871"/>
  <c r="L1871"/>
  <c r="K1871"/>
  <c r="J1871"/>
  <c r="I1871"/>
  <c r="H1871"/>
  <c r="G1871"/>
  <c r="F1871"/>
  <c r="D1871"/>
  <c r="C1871"/>
  <c r="B1871"/>
  <c r="R1870"/>
  <c r="Q1870"/>
  <c r="P1870"/>
  <c r="N1870"/>
  <c r="M1870"/>
  <c r="L1870"/>
  <c r="K1870"/>
  <c r="J1870"/>
  <c r="I1870"/>
  <c r="H1870"/>
  <c r="G1870"/>
  <c r="F1870"/>
  <c r="D1870"/>
  <c r="C1870"/>
  <c r="B1870"/>
  <c r="R1869"/>
  <c r="Q1869"/>
  <c r="P1869"/>
  <c r="N1869"/>
  <c r="M1869"/>
  <c r="L1869"/>
  <c r="K1869"/>
  <c r="J1869"/>
  <c r="I1869"/>
  <c r="H1869"/>
  <c r="G1869"/>
  <c r="F1869"/>
  <c r="D1869"/>
  <c r="C1869"/>
  <c r="B1869"/>
  <c r="R1868"/>
  <c r="Q1868"/>
  <c r="P1868"/>
  <c r="N1868"/>
  <c r="M1868"/>
  <c r="L1868"/>
  <c r="K1868"/>
  <c r="J1868"/>
  <c r="I1868"/>
  <c r="H1868"/>
  <c r="G1868"/>
  <c r="F1868"/>
  <c r="D1868"/>
  <c r="C1868"/>
  <c r="B1868"/>
  <c r="R1867"/>
  <c r="Q1867"/>
  <c r="P1867"/>
  <c r="N1867"/>
  <c r="M1867"/>
  <c r="L1867"/>
  <c r="K1867"/>
  <c r="J1867"/>
  <c r="I1867"/>
  <c r="H1867"/>
  <c r="G1867"/>
  <c r="F1867"/>
  <c r="D1867"/>
  <c r="C1867"/>
  <c r="B1867"/>
  <c r="R1866"/>
  <c r="Q1866"/>
  <c r="P1866"/>
  <c r="N1866"/>
  <c r="M1866"/>
  <c r="L1866"/>
  <c r="K1866"/>
  <c r="J1866"/>
  <c r="I1866"/>
  <c r="H1866"/>
  <c r="G1866"/>
  <c r="F1866"/>
  <c r="D1866"/>
  <c r="C1866"/>
  <c r="B1866"/>
  <c r="R1865"/>
  <c r="Q1865"/>
  <c r="P1865"/>
  <c r="N1865"/>
  <c r="M1865"/>
  <c r="L1865"/>
  <c r="K1865"/>
  <c r="J1865"/>
  <c r="I1865"/>
  <c r="H1865"/>
  <c r="G1865"/>
  <c r="F1865"/>
  <c r="D1865"/>
  <c r="C1865"/>
  <c r="B1865"/>
  <c r="R1863"/>
  <c r="Q1863"/>
  <c r="P1863"/>
  <c r="N1863"/>
  <c r="M1863"/>
  <c r="L1863"/>
  <c r="K1863"/>
  <c r="J1863"/>
  <c r="I1863"/>
  <c r="H1863"/>
  <c r="G1863"/>
  <c r="F1863"/>
  <c r="D1863"/>
  <c r="C1863"/>
  <c r="B1863"/>
  <c r="R1840"/>
  <c r="Q1840"/>
  <c r="P1840"/>
  <c r="N1840"/>
  <c r="M1840"/>
  <c r="L1840"/>
  <c r="K1840"/>
  <c r="J1840"/>
  <c r="I1840"/>
  <c r="H1840"/>
  <c r="G1840"/>
  <c r="F1840"/>
  <c r="D1840"/>
  <c r="C1840"/>
  <c r="B1840"/>
  <c r="R1839"/>
  <c r="Q1839"/>
  <c r="P1839"/>
  <c r="N1839"/>
  <c r="M1839"/>
  <c r="L1839"/>
  <c r="K1839"/>
  <c r="J1839"/>
  <c r="I1839"/>
  <c r="H1839"/>
  <c r="G1839"/>
  <c r="F1839"/>
  <c r="D1839"/>
  <c r="C1839"/>
  <c r="B1839"/>
  <c r="R1838"/>
  <c r="Q1838"/>
  <c r="P1838"/>
  <c r="N1838"/>
  <c r="M1838"/>
  <c r="L1838"/>
  <c r="K1838"/>
  <c r="J1838"/>
  <c r="I1838"/>
  <c r="H1838"/>
  <c r="G1838"/>
  <c r="F1838"/>
  <c r="D1838"/>
  <c r="C1838"/>
  <c r="B1838"/>
  <c r="R1837"/>
  <c r="Q1837"/>
  <c r="P1837"/>
  <c r="N1837"/>
  <c r="M1837"/>
  <c r="L1837"/>
  <c r="K1837"/>
  <c r="J1837"/>
  <c r="I1837"/>
  <c r="H1837"/>
  <c r="G1837"/>
  <c r="F1837"/>
  <c r="D1837"/>
  <c r="C1837"/>
  <c r="B1837"/>
  <c r="R1836"/>
  <c r="Q1836"/>
  <c r="P1836"/>
  <c r="N1836"/>
  <c r="M1836"/>
  <c r="L1836"/>
  <c r="K1836"/>
  <c r="J1836"/>
  <c r="I1836"/>
  <c r="H1836"/>
  <c r="G1836"/>
  <c r="F1836"/>
  <c r="D1836"/>
  <c r="C1836"/>
  <c r="B1836"/>
  <c r="R1835"/>
  <c r="Q1835"/>
  <c r="P1835"/>
  <c r="N1835"/>
  <c r="M1835"/>
  <c r="L1835"/>
  <c r="K1835"/>
  <c r="J1835"/>
  <c r="I1835"/>
  <c r="H1835"/>
  <c r="G1835"/>
  <c r="F1835"/>
  <c r="D1835"/>
  <c r="C1835"/>
  <c r="B1835"/>
  <c r="R1834"/>
  <c r="Q1834"/>
  <c r="P1834"/>
  <c r="N1834"/>
  <c r="M1834"/>
  <c r="L1834"/>
  <c r="K1834"/>
  <c r="J1834"/>
  <c r="I1834"/>
  <c r="H1834"/>
  <c r="G1834"/>
  <c r="F1834"/>
  <c r="D1834"/>
  <c r="C1834"/>
  <c r="B1834"/>
  <c r="R1833"/>
  <c r="Q1833"/>
  <c r="P1833"/>
  <c r="N1833"/>
  <c r="M1833"/>
  <c r="L1833"/>
  <c r="K1833"/>
  <c r="J1833"/>
  <c r="I1833"/>
  <c r="H1833"/>
  <c r="G1833"/>
  <c r="F1833"/>
  <c r="D1833"/>
  <c r="C1833"/>
  <c r="B1833"/>
  <c r="R1832"/>
  <c r="Q1832"/>
  <c r="P1832"/>
  <c r="N1832"/>
  <c r="M1832"/>
  <c r="L1832"/>
  <c r="K1832"/>
  <c r="J1832"/>
  <c r="I1832"/>
  <c r="H1832"/>
  <c r="G1832"/>
  <c r="F1832"/>
  <c r="D1832"/>
  <c r="C1832"/>
  <c r="B1832"/>
  <c r="R1830"/>
  <c r="Q1830"/>
  <c r="P1830"/>
  <c r="N1830"/>
  <c r="M1830"/>
  <c r="L1830"/>
  <c r="K1830"/>
  <c r="J1830"/>
  <c r="I1830"/>
  <c r="H1830"/>
  <c r="G1830"/>
  <c r="F1830"/>
  <c r="D1830"/>
  <c r="C1830"/>
  <c r="B1830"/>
  <c r="R1829"/>
  <c r="Q1829"/>
  <c r="P1829"/>
  <c r="N1829"/>
  <c r="M1829"/>
  <c r="L1829"/>
  <c r="K1829"/>
  <c r="J1829"/>
  <c r="I1829"/>
  <c r="H1829"/>
  <c r="G1829"/>
  <c r="F1829"/>
  <c r="D1829"/>
  <c r="C1829"/>
  <c r="B1829"/>
  <c r="R1828"/>
  <c r="Q1828"/>
  <c r="P1828"/>
  <c r="N1828"/>
  <c r="M1828"/>
  <c r="L1828"/>
  <c r="K1828"/>
  <c r="J1828"/>
  <c r="I1828"/>
  <c r="H1828"/>
  <c r="G1828"/>
  <c r="F1828"/>
  <c r="D1828"/>
  <c r="C1828"/>
  <c r="B1828"/>
  <c r="R1827"/>
  <c r="Q1827"/>
  <c r="P1827"/>
  <c r="N1827"/>
  <c r="M1827"/>
  <c r="L1827"/>
  <c r="K1827"/>
  <c r="J1827"/>
  <c r="I1827"/>
  <c r="H1827"/>
  <c r="G1827"/>
  <c r="F1827"/>
  <c r="D1827"/>
  <c r="C1827"/>
  <c r="B1827"/>
  <c r="R1825"/>
  <c r="Q1825"/>
  <c r="P1825"/>
  <c r="N1825"/>
  <c r="M1825"/>
  <c r="L1825"/>
  <c r="K1825"/>
  <c r="J1825"/>
  <c r="I1825"/>
  <c r="H1825"/>
  <c r="G1825"/>
  <c r="F1825"/>
  <c r="D1825"/>
  <c r="C1825"/>
  <c r="B1825"/>
  <c r="R1824"/>
  <c r="Q1824"/>
  <c r="P1824"/>
  <c r="N1824"/>
  <c r="M1824"/>
  <c r="L1824"/>
  <c r="K1824"/>
  <c r="J1824"/>
  <c r="I1824"/>
  <c r="H1824"/>
  <c r="G1824"/>
  <c r="F1824"/>
  <c r="D1824"/>
  <c r="C1824"/>
  <c r="B1824"/>
  <c r="R1823"/>
  <c r="Q1823"/>
  <c r="P1823"/>
  <c r="N1823"/>
  <c r="M1823"/>
  <c r="L1823"/>
  <c r="K1823"/>
  <c r="J1823"/>
  <c r="I1823"/>
  <c r="H1823"/>
  <c r="G1823"/>
  <c r="F1823"/>
  <c r="D1823"/>
  <c r="C1823"/>
  <c r="B1823"/>
  <c r="R1822"/>
  <c r="Q1822"/>
  <c r="P1822"/>
  <c r="N1822"/>
  <c r="M1822"/>
  <c r="L1822"/>
  <c r="K1822"/>
  <c r="J1822"/>
  <c r="I1822"/>
  <c r="H1822"/>
  <c r="G1822"/>
  <c r="F1822"/>
  <c r="D1822"/>
  <c r="C1822"/>
  <c r="B1822"/>
  <c r="R1821"/>
  <c r="Q1821"/>
  <c r="P1821"/>
  <c r="N1821"/>
  <c r="M1821"/>
  <c r="L1821"/>
  <c r="K1821"/>
  <c r="J1821"/>
  <c r="I1821"/>
  <c r="H1821"/>
  <c r="G1821"/>
  <c r="F1821"/>
  <c r="D1821"/>
  <c r="C1821"/>
  <c r="B1821"/>
  <c r="R1820"/>
  <c r="Q1820"/>
  <c r="P1820"/>
  <c r="N1820"/>
  <c r="M1820"/>
  <c r="L1820"/>
  <c r="K1820"/>
  <c r="J1820"/>
  <c r="I1820"/>
  <c r="H1820"/>
  <c r="G1820"/>
  <c r="F1820"/>
  <c r="D1820"/>
  <c r="C1820"/>
  <c r="B1820"/>
  <c r="R1818"/>
  <c r="Q1818"/>
  <c r="P1818"/>
  <c r="N1818"/>
  <c r="M1818"/>
  <c r="L1818"/>
  <c r="K1818"/>
  <c r="J1818"/>
  <c r="I1818"/>
  <c r="H1818"/>
  <c r="G1818"/>
  <c r="F1818"/>
  <c r="D1818"/>
  <c r="C1818"/>
  <c r="B1818"/>
  <c r="R1817"/>
  <c r="Q1817"/>
  <c r="P1817"/>
  <c r="N1817"/>
  <c r="M1817"/>
  <c r="L1817"/>
  <c r="K1817"/>
  <c r="J1817"/>
  <c r="I1817"/>
  <c r="H1817"/>
  <c r="G1817"/>
  <c r="F1817"/>
  <c r="D1817"/>
  <c r="C1817"/>
  <c r="B1817"/>
  <c r="R1816"/>
  <c r="Q1816"/>
  <c r="P1816"/>
  <c r="N1816"/>
  <c r="M1816"/>
  <c r="L1816"/>
  <c r="K1816"/>
  <c r="J1816"/>
  <c r="I1816"/>
  <c r="H1816"/>
  <c r="G1816"/>
  <c r="F1816"/>
  <c r="D1816"/>
  <c r="C1816"/>
  <c r="B1816"/>
  <c r="R1815"/>
  <c r="Q1815"/>
  <c r="P1815"/>
  <c r="N1815"/>
  <c r="M1815"/>
  <c r="L1815"/>
  <c r="K1815"/>
  <c r="J1815"/>
  <c r="I1815"/>
  <c r="H1815"/>
  <c r="G1815"/>
  <c r="F1815"/>
  <c r="D1815"/>
  <c r="C1815"/>
  <c r="B1815"/>
  <c r="R1814"/>
  <c r="Q1814"/>
  <c r="P1814"/>
  <c r="N1814"/>
  <c r="M1814"/>
  <c r="L1814"/>
  <c r="K1814"/>
  <c r="J1814"/>
  <c r="I1814"/>
  <c r="H1814"/>
  <c r="G1814"/>
  <c r="F1814"/>
  <c r="D1814"/>
  <c r="C1814"/>
  <c r="B1814"/>
  <c r="R1813"/>
  <c r="Q1813"/>
  <c r="P1813"/>
  <c r="N1813"/>
  <c r="M1813"/>
  <c r="L1813"/>
  <c r="K1813"/>
  <c r="J1813"/>
  <c r="I1813"/>
  <c r="H1813"/>
  <c r="G1813"/>
  <c r="F1813"/>
  <c r="D1813"/>
  <c r="C1813"/>
  <c r="B1813"/>
  <c r="R1812"/>
  <c r="Q1812"/>
  <c r="P1812"/>
  <c r="N1812"/>
  <c r="M1812"/>
  <c r="L1812"/>
  <c r="K1812"/>
  <c r="J1812"/>
  <c r="I1812"/>
  <c r="H1812"/>
  <c r="G1812"/>
  <c r="F1812"/>
  <c r="D1812"/>
  <c r="C1812"/>
  <c r="B1812"/>
  <c r="R1811"/>
  <c r="Q1811"/>
  <c r="P1811"/>
  <c r="N1811"/>
  <c r="M1811"/>
  <c r="L1811"/>
  <c r="K1811"/>
  <c r="J1811"/>
  <c r="I1811"/>
  <c r="H1811"/>
  <c r="G1811"/>
  <c r="F1811"/>
  <c r="D1811"/>
  <c r="C1811"/>
  <c r="B1811"/>
  <c r="R1810"/>
  <c r="Q1810"/>
  <c r="P1810"/>
  <c r="N1810"/>
  <c r="M1810"/>
  <c r="L1810"/>
  <c r="K1810"/>
  <c r="J1810"/>
  <c r="I1810"/>
  <c r="H1810"/>
  <c r="G1810"/>
  <c r="F1810"/>
  <c r="D1810"/>
  <c r="C1810"/>
  <c r="B1810"/>
  <c r="R1809"/>
  <c r="Q1809"/>
  <c r="P1809"/>
  <c r="N1809"/>
  <c r="M1809"/>
  <c r="L1809"/>
  <c r="K1809"/>
  <c r="J1809"/>
  <c r="I1809"/>
  <c r="H1809"/>
  <c r="G1809"/>
  <c r="F1809"/>
  <c r="D1809"/>
  <c r="C1809"/>
  <c r="B1809"/>
  <c r="R1808"/>
  <c r="Q1808"/>
  <c r="P1808"/>
  <c r="N1808"/>
  <c r="M1808"/>
  <c r="L1808"/>
  <c r="K1808"/>
  <c r="J1808"/>
  <c r="I1808"/>
  <c r="H1808"/>
  <c r="G1808"/>
  <c r="F1808"/>
  <c r="D1808"/>
  <c r="C1808"/>
  <c r="B1808"/>
  <c r="R1807"/>
  <c r="Q1807"/>
  <c r="P1807"/>
  <c r="N1807"/>
  <c r="M1807"/>
  <c r="L1807"/>
  <c r="K1807"/>
  <c r="J1807"/>
  <c r="I1807"/>
  <c r="H1807"/>
  <c r="G1807"/>
  <c r="F1807"/>
  <c r="D1807"/>
  <c r="C1807"/>
  <c r="B1807"/>
  <c r="R1806"/>
  <c r="Q1806"/>
  <c r="P1806"/>
  <c r="N1806"/>
  <c r="M1806"/>
  <c r="L1806"/>
  <c r="K1806"/>
  <c r="J1806"/>
  <c r="I1806"/>
  <c r="H1806"/>
  <c r="G1806"/>
  <c r="F1806"/>
  <c r="D1806"/>
  <c r="C1806"/>
  <c r="B1806"/>
  <c r="R1805"/>
  <c r="Q1805"/>
  <c r="P1805"/>
  <c r="N1805"/>
  <c r="M1805"/>
  <c r="L1805"/>
  <c r="K1805"/>
  <c r="J1805"/>
  <c r="I1805"/>
  <c r="H1805"/>
  <c r="G1805"/>
  <c r="F1805"/>
  <c r="D1805"/>
  <c r="C1805"/>
  <c r="B1805"/>
  <c r="R1804"/>
  <c r="Q1804"/>
  <c r="P1804"/>
  <c r="N1804"/>
  <c r="M1804"/>
  <c r="L1804"/>
  <c r="K1804"/>
  <c r="J1804"/>
  <c r="I1804"/>
  <c r="H1804"/>
  <c r="G1804"/>
  <c r="F1804"/>
  <c r="D1804"/>
  <c r="C1804"/>
  <c r="B1804"/>
  <c r="R1803"/>
  <c r="Q1803"/>
  <c r="P1803"/>
  <c r="N1803"/>
  <c r="M1803"/>
  <c r="L1803"/>
  <c r="K1803"/>
  <c r="J1803"/>
  <c r="I1803"/>
  <c r="H1803"/>
  <c r="G1803"/>
  <c r="F1803"/>
  <c r="D1803"/>
  <c r="C1803"/>
  <c r="B1803"/>
  <c r="R1802"/>
  <c r="Q1802"/>
  <c r="P1802"/>
  <c r="N1802"/>
  <c r="M1802"/>
  <c r="L1802"/>
  <c r="K1802"/>
  <c r="J1802"/>
  <c r="I1802"/>
  <c r="H1802"/>
  <c r="G1802"/>
  <c r="F1802"/>
  <c r="D1802"/>
  <c r="C1802"/>
  <c r="B1802"/>
  <c r="R1784"/>
  <c r="Q1784"/>
  <c r="P1784"/>
  <c r="N1784"/>
  <c r="M1784"/>
  <c r="L1784"/>
  <c r="K1784"/>
  <c r="J1784"/>
  <c r="I1784"/>
  <c r="H1784"/>
  <c r="G1784"/>
  <c r="F1784"/>
  <c r="D1784"/>
  <c r="C1784"/>
  <c r="B1784"/>
  <c r="R1783"/>
  <c r="Q1783"/>
  <c r="P1783"/>
  <c r="N1783"/>
  <c r="M1783"/>
  <c r="L1783"/>
  <c r="K1783"/>
  <c r="J1783"/>
  <c r="I1783"/>
  <c r="H1783"/>
  <c r="G1783"/>
  <c r="F1783"/>
  <c r="D1783"/>
  <c r="C1783"/>
  <c r="B1783"/>
  <c r="R1782"/>
  <c r="Q1782"/>
  <c r="P1782"/>
  <c r="N1782"/>
  <c r="M1782"/>
  <c r="L1782"/>
  <c r="K1782"/>
  <c r="J1782"/>
  <c r="I1782"/>
  <c r="H1782"/>
  <c r="G1782"/>
  <c r="F1782"/>
  <c r="D1782"/>
  <c r="C1782"/>
  <c r="B1782"/>
  <c r="R1781"/>
  <c r="Q1781"/>
  <c r="P1781"/>
  <c r="N1781"/>
  <c r="M1781"/>
  <c r="L1781"/>
  <c r="K1781"/>
  <c r="J1781"/>
  <c r="I1781"/>
  <c r="H1781"/>
  <c r="G1781"/>
  <c r="F1781"/>
  <c r="D1781"/>
  <c r="C1781"/>
  <c r="B1781"/>
  <c r="R1779"/>
  <c r="Q1779"/>
  <c r="P1779"/>
  <c r="N1779"/>
  <c r="M1779"/>
  <c r="L1779"/>
  <c r="K1779"/>
  <c r="J1779"/>
  <c r="I1779"/>
  <c r="H1779"/>
  <c r="G1779"/>
  <c r="F1779"/>
  <c r="D1779"/>
  <c r="C1779"/>
  <c r="B1779"/>
  <c r="R1778"/>
  <c r="Q1778"/>
  <c r="P1778"/>
  <c r="N1778"/>
  <c r="M1778"/>
  <c r="L1778"/>
  <c r="K1778"/>
  <c r="J1778"/>
  <c r="I1778"/>
  <c r="H1778"/>
  <c r="G1778"/>
  <c r="F1778"/>
  <c r="D1778"/>
  <c r="C1778"/>
  <c r="B1778"/>
  <c r="R1777"/>
  <c r="Q1777"/>
  <c r="P1777"/>
  <c r="N1777"/>
  <c r="M1777"/>
  <c r="L1777"/>
  <c r="K1777"/>
  <c r="J1777"/>
  <c r="I1777"/>
  <c r="H1777"/>
  <c r="G1777"/>
  <c r="F1777"/>
  <c r="D1777"/>
  <c r="C1777"/>
  <c r="B1777"/>
  <c r="R1776"/>
  <c r="Q1776"/>
  <c r="P1776"/>
  <c r="N1776"/>
  <c r="M1776"/>
  <c r="L1776"/>
  <c r="K1776"/>
  <c r="J1776"/>
  <c r="I1776"/>
  <c r="H1776"/>
  <c r="G1776"/>
  <c r="F1776"/>
  <c r="D1776"/>
  <c r="C1776"/>
  <c r="B1776"/>
  <c r="R1775"/>
  <c r="Q1775"/>
  <c r="P1775"/>
  <c r="N1775"/>
  <c r="M1775"/>
  <c r="L1775"/>
  <c r="K1775"/>
  <c r="J1775"/>
  <c r="I1775"/>
  <c r="H1775"/>
  <c r="G1775"/>
  <c r="F1775"/>
  <c r="D1775"/>
  <c r="C1775"/>
  <c r="B1775"/>
  <c r="R1774"/>
  <c r="Q1774"/>
  <c r="P1774"/>
  <c r="N1774"/>
  <c r="M1774"/>
  <c r="L1774"/>
  <c r="K1774"/>
  <c r="J1774"/>
  <c r="I1774"/>
  <c r="H1774"/>
  <c r="G1774"/>
  <c r="F1774"/>
  <c r="D1774"/>
  <c r="C1774"/>
  <c r="B1774"/>
  <c r="R1773"/>
  <c r="Q1773"/>
  <c r="P1773"/>
  <c r="N1773"/>
  <c r="M1773"/>
  <c r="L1773"/>
  <c r="K1773"/>
  <c r="J1773"/>
  <c r="I1773"/>
  <c r="H1773"/>
  <c r="G1773"/>
  <c r="F1773"/>
  <c r="D1773"/>
  <c r="C1773"/>
  <c r="B1773"/>
  <c r="R1772"/>
  <c r="Q1772"/>
  <c r="P1772"/>
  <c r="N1772"/>
  <c r="M1772"/>
  <c r="L1772"/>
  <c r="K1772"/>
  <c r="J1772"/>
  <c r="I1772"/>
  <c r="H1772"/>
  <c r="G1772"/>
  <c r="F1772"/>
  <c r="D1772"/>
  <c r="C1772"/>
  <c r="B1772"/>
  <c r="R1771"/>
  <c r="Q1771"/>
  <c r="P1771"/>
  <c r="N1771"/>
  <c r="M1771"/>
  <c r="L1771"/>
  <c r="K1771"/>
  <c r="J1771"/>
  <c r="I1771"/>
  <c r="H1771"/>
  <c r="G1771"/>
  <c r="F1771"/>
  <c r="D1771"/>
  <c r="C1771"/>
  <c r="B1771"/>
  <c r="R1770"/>
  <c r="Q1770"/>
  <c r="P1770"/>
  <c r="N1770"/>
  <c r="M1770"/>
  <c r="L1770"/>
  <c r="K1770"/>
  <c r="J1770"/>
  <c r="I1770"/>
  <c r="H1770"/>
  <c r="G1770"/>
  <c r="F1770"/>
  <c r="D1770"/>
  <c r="C1770"/>
  <c r="B1770"/>
  <c r="R1769"/>
  <c r="Q1769"/>
  <c r="P1769"/>
  <c r="N1769"/>
  <c r="M1769"/>
  <c r="L1769"/>
  <c r="K1769"/>
  <c r="J1769"/>
  <c r="I1769"/>
  <c r="H1769"/>
  <c r="G1769"/>
  <c r="F1769"/>
  <c r="D1769"/>
  <c r="C1769"/>
  <c r="B1769"/>
  <c r="R1767"/>
  <c r="Q1767"/>
  <c r="P1767"/>
  <c r="N1767"/>
  <c r="M1767"/>
  <c r="L1767"/>
  <c r="K1767"/>
  <c r="J1767"/>
  <c r="I1767"/>
  <c r="H1767"/>
  <c r="G1767"/>
  <c r="F1767"/>
  <c r="D1767"/>
  <c r="C1767"/>
  <c r="B1767"/>
  <c r="R1766"/>
  <c r="Q1766"/>
  <c r="P1766"/>
  <c r="N1766"/>
  <c r="M1766"/>
  <c r="L1766"/>
  <c r="K1766"/>
  <c r="J1766"/>
  <c r="I1766"/>
  <c r="H1766"/>
  <c r="G1766"/>
  <c r="F1766"/>
  <c r="D1766"/>
  <c r="C1766"/>
  <c r="B1766"/>
  <c r="R1765"/>
  <c r="Q1765"/>
  <c r="P1765"/>
  <c r="N1765"/>
  <c r="M1765"/>
  <c r="L1765"/>
  <c r="K1765"/>
  <c r="J1765"/>
  <c r="I1765"/>
  <c r="H1765"/>
  <c r="G1765"/>
  <c r="F1765"/>
  <c r="D1765"/>
  <c r="C1765"/>
  <c r="B1765"/>
  <c r="R1764"/>
  <c r="Q1764"/>
  <c r="P1764"/>
  <c r="N1764"/>
  <c r="M1764"/>
  <c r="L1764"/>
  <c r="K1764"/>
  <c r="J1764"/>
  <c r="I1764"/>
  <c r="H1764"/>
  <c r="G1764"/>
  <c r="F1764"/>
  <c r="D1764"/>
  <c r="C1764"/>
  <c r="B1764"/>
  <c r="R1763"/>
  <c r="Q1763"/>
  <c r="P1763"/>
  <c r="N1763"/>
  <c r="M1763"/>
  <c r="L1763"/>
  <c r="K1763"/>
  <c r="J1763"/>
  <c r="I1763"/>
  <c r="H1763"/>
  <c r="G1763"/>
  <c r="F1763"/>
  <c r="D1763"/>
  <c r="C1763"/>
  <c r="B1763"/>
  <c r="R1762"/>
  <c r="Q1762"/>
  <c r="P1762"/>
  <c r="N1762"/>
  <c r="M1762"/>
  <c r="L1762"/>
  <c r="K1762"/>
  <c r="J1762"/>
  <c r="I1762"/>
  <c r="H1762"/>
  <c r="G1762"/>
  <c r="F1762"/>
  <c r="D1762"/>
  <c r="C1762"/>
  <c r="B1762"/>
  <c r="R1761"/>
  <c r="Q1761"/>
  <c r="P1761"/>
  <c r="N1761"/>
  <c r="M1761"/>
  <c r="L1761"/>
  <c r="K1761"/>
  <c r="J1761"/>
  <c r="I1761"/>
  <c r="H1761"/>
  <c r="G1761"/>
  <c r="F1761"/>
  <c r="D1761"/>
  <c r="C1761"/>
  <c r="B1761"/>
  <c r="R1760"/>
  <c r="Q1760"/>
  <c r="P1760"/>
  <c r="N1760"/>
  <c r="M1760"/>
  <c r="L1760"/>
  <c r="K1760"/>
  <c r="J1760"/>
  <c r="I1760"/>
  <c r="H1760"/>
  <c r="G1760"/>
  <c r="F1760"/>
  <c r="D1760"/>
  <c r="C1760"/>
  <c r="B1760"/>
  <c r="R1758"/>
  <c r="Q1758"/>
  <c r="P1758"/>
  <c r="N1758"/>
  <c r="M1758"/>
  <c r="L1758"/>
  <c r="K1758"/>
  <c r="J1758"/>
  <c r="I1758"/>
  <c r="H1758"/>
  <c r="G1758"/>
  <c r="F1758"/>
  <c r="D1758"/>
  <c r="C1758"/>
  <c r="B1758"/>
  <c r="R1757"/>
  <c r="Q1757"/>
  <c r="P1757"/>
  <c r="N1757"/>
  <c r="M1757"/>
  <c r="L1757"/>
  <c r="K1757"/>
  <c r="J1757"/>
  <c r="I1757"/>
  <c r="H1757"/>
  <c r="G1757"/>
  <c r="F1757"/>
  <c r="D1757"/>
  <c r="C1757"/>
  <c r="B1757"/>
  <c r="R1756"/>
  <c r="Q1756"/>
  <c r="P1756"/>
  <c r="N1756"/>
  <c r="M1756"/>
  <c r="L1756"/>
  <c r="K1756"/>
  <c r="J1756"/>
  <c r="I1756"/>
  <c r="H1756"/>
  <c r="G1756"/>
  <c r="F1756"/>
  <c r="D1756"/>
  <c r="C1756"/>
  <c r="B1756"/>
  <c r="R1755"/>
  <c r="Q1755"/>
  <c r="P1755"/>
  <c r="N1755"/>
  <c r="M1755"/>
  <c r="L1755"/>
  <c r="K1755"/>
  <c r="J1755"/>
  <c r="I1755"/>
  <c r="H1755"/>
  <c r="G1755"/>
  <c r="F1755"/>
  <c r="D1755"/>
  <c r="C1755"/>
  <c r="B1755"/>
  <c r="R1754"/>
  <c r="Q1754"/>
  <c r="P1754"/>
  <c r="N1754"/>
  <c r="M1754"/>
  <c r="L1754"/>
  <c r="K1754"/>
  <c r="J1754"/>
  <c r="I1754"/>
  <c r="H1754"/>
  <c r="G1754"/>
  <c r="F1754"/>
  <c r="D1754"/>
  <c r="C1754"/>
  <c r="B1754"/>
  <c r="R1753"/>
  <c r="Q1753"/>
  <c r="P1753"/>
  <c r="N1753"/>
  <c r="M1753"/>
  <c r="L1753"/>
  <c r="K1753"/>
  <c r="J1753"/>
  <c r="I1753"/>
  <c r="H1753"/>
  <c r="G1753"/>
  <c r="F1753"/>
  <c r="D1753"/>
  <c r="C1753"/>
  <c r="B1753"/>
  <c r="R1752"/>
  <c r="Q1752"/>
  <c r="P1752"/>
  <c r="N1752"/>
  <c r="M1752"/>
  <c r="L1752"/>
  <c r="K1752"/>
  <c r="J1752"/>
  <c r="I1752"/>
  <c r="H1752"/>
  <c r="G1752"/>
  <c r="F1752"/>
  <c r="D1752"/>
  <c r="C1752"/>
  <c r="B1752"/>
  <c r="R1751"/>
  <c r="Q1751"/>
  <c r="P1751"/>
  <c r="N1751"/>
  <c r="M1751"/>
  <c r="L1751"/>
  <c r="K1751"/>
  <c r="J1751"/>
  <c r="I1751"/>
  <c r="H1751"/>
  <c r="G1751"/>
  <c r="F1751"/>
  <c r="D1751"/>
  <c r="C1751"/>
  <c r="B1751"/>
  <c r="R1750"/>
  <c r="Q1750"/>
  <c r="P1750"/>
  <c r="N1750"/>
  <c r="M1750"/>
  <c r="L1750"/>
  <c r="K1750"/>
  <c r="J1750"/>
  <c r="I1750"/>
  <c r="H1750"/>
  <c r="G1750"/>
  <c r="F1750"/>
  <c r="D1750"/>
  <c r="C1750"/>
  <c r="B1750"/>
  <c r="R1749"/>
  <c r="Q1749"/>
  <c r="P1749"/>
  <c r="N1749"/>
  <c r="M1749"/>
  <c r="L1749"/>
  <c r="K1749"/>
  <c r="J1749"/>
  <c r="I1749"/>
  <c r="H1749"/>
  <c r="G1749"/>
  <c r="F1749"/>
  <c r="D1749"/>
  <c r="C1749"/>
  <c r="B1749"/>
  <c r="R1748"/>
  <c r="Q1748"/>
  <c r="P1748"/>
  <c r="N1748"/>
  <c r="M1748"/>
  <c r="L1748"/>
  <c r="K1748"/>
  <c r="J1748"/>
  <c r="I1748"/>
  <c r="H1748"/>
  <c r="G1748"/>
  <c r="F1748"/>
  <c r="D1748"/>
  <c r="C1748"/>
  <c r="B1748"/>
  <c r="R1733"/>
  <c r="Q1733"/>
  <c r="P1733"/>
  <c r="N1733"/>
  <c r="M1733"/>
  <c r="L1733"/>
  <c r="K1733"/>
  <c r="J1733"/>
  <c r="I1733"/>
  <c r="H1733"/>
  <c r="G1733"/>
  <c r="F1733"/>
  <c r="D1733"/>
  <c r="C1733"/>
  <c r="B1733"/>
  <c r="R1732"/>
  <c r="Q1732"/>
  <c r="P1732"/>
  <c r="N1732"/>
  <c r="M1732"/>
  <c r="L1732"/>
  <c r="K1732"/>
  <c r="J1732"/>
  <c r="I1732"/>
  <c r="H1732"/>
  <c r="G1732"/>
  <c r="F1732"/>
  <c r="D1732"/>
  <c r="C1732"/>
  <c r="B1732"/>
  <c r="R1731"/>
  <c r="Q1731"/>
  <c r="P1731"/>
  <c r="N1731"/>
  <c r="M1731"/>
  <c r="L1731"/>
  <c r="K1731"/>
  <c r="J1731"/>
  <c r="I1731"/>
  <c r="H1731"/>
  <c r="G1731"/>
  <c r="F1731"/>
  <c r="D1731"/>
  <c r="C1731"/>
  <c r="B1731"/>
  <c r="R1730"/>
  <c r="Q1730"/>
  <c r="P1730"/>
  <c r="N1730"/>
  <c r="M1730"/>
  <c r="L1730"/>
  <c r="K1730"/>
  <c r="J1730"/>
  <c r="I1730"/>
  <c r="H1730"/>
  <c r="G1730"/>
  <c r="F1730"/>
  <c r="D1730"/>
  <c r="C1730"/>
  <c r="B1730"/>
  <c r="R1729"/>
  <c r="Q1729"/>
  <c r="P1729"/>
  <c r="N1729"/>
  <c r="M1729"/>
  <c r="L1729"/>
  <c r="K1729"/>
  <c r="J1729"/>
  <c r="I1729"/>
  <c r="H1729"/>
  <c r="G1729"/>
  <c r="F1729"/>
  <c r="D1729"/>
  <c r="C1729"/>
  <c r="B1729"/>
  <c r="R1728"/>
  <c r="Q1728"/>
  <c r="P1728"/>
  <c r="N1728"/>
  <c r="M1728"/>
  <c r="L1728"/>
  <c r="K1728"/>
  <c r="J1728"/>
  <c r="I1728"/>
  <c r="H1728"/>
  <c r="G1728"/>
  <c r="F1728"/>
  <c r="D1728"/>
  <c r="C1728"/>
  <c r="B1728"/>
  <c r="R1727"/>
  <c r="Q1727"/>
  <c r="P1727"/>
  <c r="N1727"/>
  <c r="M1727"/>
  <c r="L1727"/>
  <c r="K1727"/>
  <c r="J1727"/>
  <c r="I1727"/>
  <c r="H1727"/>
  <c r="G1727"/>
  <c r="F1727"/>
  <c r="D1727"/>
  <c r="C1727"/>
  <c r="B1727"/>
  <c r="R1726"/>
  <c r="Q1726"/>
  <c r="P1726"/>
  <c r="N1726"/>
  <c r="M1726"/>
  <c r="L1726"/>
  <c r="K1726"/>
  <c r="J1726"/>
  <c r="I1726"/>
  <c r="H1726"/>
  <c r="G1726"/>
  <c r="F1726"/>
  <c r="D1726"/>
  <c r="C1726"/>
  <c r="B1726"/>
  <c r="R1725"/>
  <c r="Q1725"/>
  <c r="P1725"/>
  <c r="N1725"/>
  <c r="M1725"/>
  <c r="L1725"/>
  <c r="K1725"/>
  <c r="J1725"/>
  <c r="I1725"/>
  <c r="H1725"/>
  <c r="G1725"/>
  <c r="F1725"/>
  <c r="D1725"/>
  <c r="C1725"/>
  <c r="B1725"/>
  <c r="R1724"/>
  <c r="Q1724"/>
  <c r="P1724"/>
  <c r="N1724"/>
  <c r="M1724"/>
  <c r="L1724"/>
  <c r="K1724"/>
  <c r="J1724"/>
  <c r="I1724"/>
  <c r="H1724"/>
  <c r="G1724"/>
  <c r="F1724"/>
  <c r="D1724"/>
  <c r="C1724"/>
  <c r="B1724"/>
  <c r="R1722"/>
  <c r="Q1722"/>
  <c r="P1722"/>
  <c r="N1722"/>
  <c r="M1722"/>
  <c r="L1722"/>
  <c r="K1722"/>
  <c r="J1722"/>
  <c r="I1722"/>
  <c r="H1722"/>
  <c r="G1722"/>
  <c r="F1722"/>
  <c r="D1722"/>
  <c r="C1722"/>
  <c r="B1722"/>
  <c r="R1721"/>
  <c r="Q1721"/>
  <c r="P1721"/>
  <c r="N1721"/>
  <c r="M1721"/>
  <c r="L1721"/>
  <c r="K1721"/>
  <c r="J1721"/>
  <c r="I1721"/>
  <c r="H1721"/>
  <c r="G1721"/>
  <c r="F1721"/>
  <c r="D1721"/>
  <c r="C1721"/>
  <c r="B1721"/>
  <c r="R1720"/>
  <c r="Q1720"/>
  <c r="P1720"/>
  <c r="N1720"/>
  <c r="M1720"/>
  <c r="L1720"/>
  <c r="K1720"/>
  <c r="J1720"/>
  <c r="I1720"/>
  <c r="H1720"/>
  <c r="G1720"/>
  <c r="F1720"/>
  <c r="D1720"/>
  <c r="C1720"/>
  <c r="B1720"/>
  <c r="R1719"/>
  <c r="Q1719"/>
  <c r="P1719"/>
  <c r="N1719"/>
  <c r="M1719"/>
  <c r="L1719"/>
  <c r="K1719"/>
  <c r="J1719"/>
  <c r="I1719"/>
  <c r="H1719"/>
  <c r="G1719"/>
  <c r="F1719"/>
  <c r="D1719"/>
  <c r="C1719"/>
  <c r="B1719"/>
  <c r="R1718"/>
  <c r="Q1718"/>
  <c r="P1718"/>
  <c r="N1718"/>
  <c r="M1718"/>
  <c r="L1718"/>
  <c r="K1718"/>
  <c r="J1718"/>
  <c r="I1718"/>
  <c r="H1718"/>
  <c r="G1718"/>
  <c r="F1718"/>
  <c r="D1718"/>
  <c r="C1718"/>
  <c r="B1718"/>
  <c r="R1717"/>
  <c r="Q1717"/>
  <c r="P1717"/>
  <c r="N1717"/>
  <c r="M1717"/>
  <c r="L1717"/>
  <c r="K1717"/>
  <c r="J1717"/>
  <c r="I1717"/>
  <c r="H1717"/>
  <c r="G1717"/>
  <c r="F1717"/>
  <c r="D1717"/>
  <c r="C1717"/>
  <c r="B1717"/>
  <c r="R1716"/>
  <c r="Q1716"/>
  <c r="P1716"/>
  <c r="N1716"/>
  <c r="M1716"/>
  <c r="L1716"/>
  <c r="K1716"/>
  <c r="J1716"/>
  <c r="I1716"/>
  <c r="H1716"/>
  <c r="G1716"/>
  <c r="F1716"/>
  <c r="D1716"/>
  <c r="C1716"/>
  <c r="B1716"/>
  <c r="R1714"/>
  <c r="Q1714"/>
  <c r="P1714"/>
  <c r="N1714"/>
  <c r="M1714"/>
  <c r="L1714"/>
  <c r="K1714"/>
  <c r="J1714"/>
  <c r="I1714"/>
  <c r="H1714"/>
  <c r="G1714"/>
  <c r="F1714"/>
  <c r="D1714"/>
  <c r="C1714"/>
  <c r="B1714"/>
  <c r="R1713"/>
  <c r="Q1713"/>
  <c r="P1713"/>
  <c r="N1713"/>
  <c r="M1713"/>
  <c r="L1713"/>
  <c r="K1713"/>
  <c r="J1713"/>
  <c r="I1713"/>
  <c r="H1713"/>
  <c r="G1713"/>
  <c r="F1713"/>
  <c r="D1713"/>
  <c r="C1713"/>
  <c r="B1713"/>
  <c r="R1712"/>
  <c r="Q1712"/>
  <c r="P1712"/>
  <c r="N1712"/>
  <c r="M1712"/>
  <c r="L1712"/>
  <c r="K1712"/>
  <c r="J1712"/>
  <c r="I1712"/>
  <c r="H1712"/>
  <c r="G1712"/>
  <c r="F1712"/>
  <c r="D1712"/>
  <c r="C1712"/>
  <c r="B1712"/>
  <c r="R1711"/>
  <c r="Q1711"/>
  <c r="P1711"/>
  <c r="N1711"/>
  <c r="M1711"/>
  <c r="L1711"/>
  <c r="K1711"/>
  <c r="J1711"/>
  <c r="I1711"/>
  <c r="H1711"/>
  <c r="G1711"/>
  <c r="F1711"/>
  <c r="D1711"/>
  <c r="C1711"/>
  <c r="B1711"/>
  <c r="R1710"/>
  <c r="Q1710"/>
  <c r="P1710"/>
  <c r="N1710"/>
  <c r="M1710"/>
  <c r="L1710"/>
  <c r="K1710"/>
  <c r="J1710"/>
  <c r="I1710"/>
  <c r="H1710"/>
  <c r="G1710"/>
  <c r="F1710"/>
  <c r="D1710"/>
  <c r="C1710"/>
  <c r="B1710"/>
  <c r="R1708"/>
  <c r="Q1708"/>
  <c r="P1708"/>
  <c r="N1708"/>
  <c r="M1708"/>
  <c r="L1708"/>
  <c r="K1708"/>
  <c r="J1708"/>
  <c r="I1708"/>
  <c r="H1708"/>
  <c r="G1708"/>
  <c r="F1708"/>
  <c r="D1708"/>
  <c r="C1708"/>
  <c r="B1708"/>
  <c r="R1707"/>
  <c r="Q1707"/>
  <c r="P1707"/>
  <c r="N1707"/>
  <c r="M1707"/>
  <c r="L1707"/>
  <c r="K1707"/>
  <c r="J1707"/>
  <c r="I1707"/>
  <c r="H1707"/>
  <c r="G1707"/>
  <c r="F1707"/>
  <c r="D1707"/>
  <c r="C1707"/>
  <c r="B1707"/>
  <c r="R1706"/>
  <c r="Q1706"/>
  <c r="P1706"/>
  <c r="N1706"/>
  <c r="M1706"/>
  <c r="L1706"/>
  <c r="K1706"/>
  <c r="J1706"/>
  <c r="I1706"/>
  <c r="H1706"/>
  <c r="G1706"/>
  <c r="F1706"/>
  <c r="D1706"/>
  <c r="C1706"/>
  <c r="B1706"/>
  <c r="R1705"/>
  <c r="Q1705"/>
  <c r="P1705"/>
  <c r="N1705"/>
  <c r="M1705"/>
  <c r="L1705"/>
  <c r="K1705"/>
  <c r="J1705"/>
  <c r="I1705"/>
  <c r="H1705"/>
  <c r="G1705"/>
  <c r="F1705"/>
  <c r="D1705"/>
  <c r="C1705"/>
  <c r="B1705"/>
  <c r="R1704"/>
  <c r="Q1704"/>
  <c r="P1704"/>
  <c r="N1704"/>
  <c r="M1704"/>
  <c r="L1704"/>
  <c r="K1704"/>
  <c r="J1704"/>
  <c r="I1704"/>
  <c r="H1704"/>
  <c r="G1704"/>
  <c r="F1704"/>
  <c r="D1704"/>
  <c r="C1704"/>
  <c r="B1704"/>
  <c r="R1703"/>
  <c r="Q1703"/>
  <c r="P1703"/>
  <c r="N1703"/>
  <c r="M1703"/>
  <c r="L1703"/>
  <c r="K1703"/>
  <c r="J1703"/>
  <c r="I1703"/>
  <c r="H1703"/>
  <c r="G1703"/>
  <c r="F1703"/>
  <c r="D1703"/>
  <c r="C1703"/>
  <c r="B1703"/>
  <c r="R1702"/>
  <c r="Q1702"/>
  <c r="P1702"/>
  <c r="N1702"/>
  <c r="M1702"/>
  <c r="L1702"/>
  <c r="K1702"/>
  <c r="J1702"/>
  <c r="I1702"/>
  <c r="H1702"/>
  <c r="G1702"/>
  <c r="F1702"/>
  <c r="D1702"/>
  <c r="C1702"/>
  <c r="B1702"/>
  <c r="R1701"/>
  <c r="Q1701"/>
  <c r="P1701"/>
  <c r="N1701"/>
  <c r="M1701"/>
  <c r="L1701"/>
  <c r="K1701"/>
  <c r="J1701"/>
  <c r="I1701"/>
  <c r="H1701"/>
  <c r="G1701"/>
  <c r="F1701"/>
  <c r="D1701"/>
  <c r="C1701"/>
  <c r="B1701"/>
  <c r="R1700"/>
  <c r="Q1700"/>
  <c r="P1700"/>
  <c r="N1700"/>
  <c r="M1700"/>
  <c r="L1700"/>
  <c r="K1700"/>
  <c r="J1700"/>
  <c r="I1700"/>
  <c r="H1700"/>
  <c r="G1700"/>
  <c r="F1700"/>
  <c r="D1700"/>
  <c r="C1700"/>
  <c r="B1700"/>
  <c r="R1699"/>
  <c r="Q1699"/>
  <c r="P1699"/>
  <c r="N1699"/>
  <c r="M1699"/>
  <c r="L1699"/>
  <c r="K1699"/>
  <c r="J1699"/>
  <c r="I1699"/>
  <c r="H1699"/>
  <c r="G1699"/>
  <c r="F1699"/>
  <c r="D1699"/>
  <c r="C1699"/>
  <c r="B1699"/>
  <c r="R1698"/>
  <c r="Q1698"/>
  <c r="P1698"/>
  <c r="N1698"/>
  <c r="M1698"/>
  <c r="L1698"/>
  <c r="K1698"/>
  <c r="J1698"/>
  <c r="I1698"/>
  <c r="H1698"/>
  <c r="G1698"/>
  <c r="F1698"/>
  <c r="D1698"/>
  <c r="C1698"/>
  <c r="B1698"/>
  <c r="R1697"/>
  <c r="Q1697"/>
  <c r="P1697"/>
  <c r="N1697"/>
  <c r="M1697"/>
  <c r="L1697"/>
  <c r="K1697"/>
  <c r="J1697"/>
  <c r="I1697"/>
  <c r="H1697"/>
  <c r="G1697"/>
  <c r="F1697"/>
  <c r="D1697"/>
  <c r="C1697"/>
  <c r="B1697"/>
  <c r="R1695"/>
  <c r="Q1695"/>
  <c r="P1695"/>
  <c r="N1695"/>
  <c r="M1695"/>
  <c r="L1695"/>
  <c r="K1695"/>
  <c r="J1695"/>
  <c r="I1695"/>
  <c r="H1695"/>
  <c r="G1695"/>
  <c r="F1695"/>
  <c r="D1695"/>
  <c r="C1695"/>
  <c r="B1695"/>
  <c r="R1671"/>
  <c r="Q1671"/>
  <c r="P1671"/>
  <c r="N1671"/>
  <c r="M1671"/>
  <c r="L1671"/>
  <c r="K1671"/>
  <c r="J1671"/>
  <c r="I1671"/>
  <c r="H1671"/>
  <c r="G1671"/>
  <c r="F1671"/>
  <c r="D1671"/>
  <c r="C1671"/>
  <c r="B1671"/>
  <c r="R1670"/>
  <c r="Q1670"/>
  <c r="P1670"/>
  <c r="N1670"/>
  <c r="M1670"/>
  <c r="L1670"/>
  <c r="K1670"/>
  <c r="J1670"/>
  <c r="I1670"/>
  <c r="H1670"/>
  <c r="G1670"/>
  <c r="F1670"/>
  <c r="D1670"/>
  <c r="C1670"/>
  <c r="B1670"/>
  <c r="R1669"/>
  <c r="Q1669"/>
  <c r="P1669"/>
  <c r="N1669"/>
  <c r="M1669"/>
  <c r="L1669"/>
  <c r="K1669"/>
  <c r="J1669"/>
  <c r="I1669"/>
  <c r="H1669"/>
  <c r="G1669"/>
  <c r="F1669"/>
  <c r="D1669"/>
  <c r="C1669"/>
  <c r="B1669"/>
  <c r="R1668"/>
  <c r="Q1668"/>
  <c r="P1668"/>
  <c r="N1668"/>
  <c r="M1668"/>
  <c r="L1668"/>
  <c r="K1668"/>
  <c r="J1668"/>
  <c r="I1668"/>
  <c r="H1668"/>
  <c r="G1668"/>
  <c r="F1668"/>
  <c r="D1668"/>
  <c r="C1668"/>
  <c r="B1668"/>
  <c r="R1667"/>
  <c r="Q1667"/>
  <c r="P1667"/>
  <c r="N1667"/>
  <c r="M1667"/>
  <c r="L1667"/>
  <c r="K1667"/>
  <c r="J1667"/>
  <c r="I1667"/>
  <c r="H1667"/>
  <c r="G1667"/>
  <c r="F1667"/>
  <c r="D1667"/>
  <c r="C1667"/>
  <c r="B1667"/>
  <c r="R1666"/>
  <c r="Q1666"/>
  <c r="P1666"/>
  <c r="N1666"/>
  <c r="M1666"/>
  <c r="L1666"/>
  <c r="K1666"/>
  <c r="J1666"/>
  <c r="I1666"/>
  <c r="H1666"/>
  <c r="G1666"/>
  <c r="F1666"/>
  <c r="D1666"/>
  <c r="C1666"/>
  <c r="B1666"/>
  <c r="R1665"/>
  <c r="Q1665"/>
  <c r="P1665"/>
  <c r="N1665"/>
  <c r="M1665"/>
  <c r="L1665"/>
  <c r="K1665"/>
  <c r="J1665"/>
  <c r="I1665"/>
  <c r="H1665"/>
  <c r="G1665"/>
  <c r="F1665"/>
  <c r="D1665"/>
  <c r="C1665"/>
  <c r="B1665"/>
  <c r="R1664"/>
  <c r="Q1664"/>
  <c r="P1664"/>
  <c r="N1664"/>
  <c r="M1664"/>
  <c r="L1664"/>
  <c r="K1664"/>
  <c r="J1664"/>
  <c r="I1664"/>
  <c r="H1664"/>
  <c r="G1664"/>
  <c r="F1664"/>
  <c r="D1664"/>
  <c r="C1664"/>
  <c r="B1664"/>
  <c r="R1663"/>
  <c r="Q1663"/>
  <c r="P1663"/>
  <c r="N1663"/>
  <c r="M1663"/>
  <c r="L1663"/>
  <c r="K1663"/>
  <c r="J1663"/>
  <c r="I1663"/>
  <c r="H1663"/>
  <c r="G1663"/>
  <c r="F1663"/>
  <c r="D1663"/>
  <c r="C1663"/>
  <c r="B1663"/>
  <c r="R1661"/>
  <c r="Q1661"/>
  <c r="P1661"/>
  <c r="N1661"/>
  <c r="M1661"/>
  <c r="L1661"/>
  <c r="K1661"/>
  <c r="J1661"/>
  <c r="I1661"/>
  <c r="H1661"/>
  <c r="G1661"/>
  <c r="F1661"/>
  <c r="D1661"/>
  <c r="C1661"/>
  <c r="B1661"/>
  <c r="R1660"/>
  <c r="Q1660"/>
  <c r="P1660"/>
  <c r="N1660"/>
  <c r="M1660"/>
  <c r="L1660"/>
  <c r="K1660"/>
  <c r="J1660"/>
  <c r="I1660"/>
  <c r="H1660"/>
  <c r="G1660"/>
  <c r="F1660"/>
  <c r="D1660"/>
  <c r="C1660"/>
  <c r="B1660"/>
  <c r="R1659"/>
  <c r="Q1659"/>
  <c r="P1659"/>
  <c r="N1659"/>
  <c r="M1659"/>
  <c r="L1659"/>
  <c r="K1659"/>
  <c r="J1659"/>
  <c r="I1659"/>
  <c r="H1659"/>
  <c r="G1659"/>
  <c r="F1659"/>
  <c r="D1659"/>
  <c r="C1659"/>
  <c r="B1659"/>
  <c r="R1658"/>
  <c r="Q1658"/>
  <c r="P1658"/>
  <c r="N1658"/>
  <c r="M1658"/>
  <c r="L1658"/>
  <c r="K1658"/>
  <c r="J1658"/>
  <c r="I1658"/>
  <c r="H1658"/>
  <c r="G1658"/>
  <c r="F1658"/>
  <c r="D1658"/>
  <c r="C1658"/>
  <c r="B1658"/>
  <c r="R1656"/>
  <c r="Q1656"/>
  <c r="P1656"/>
  <c r="N1656"/>
  <c r="M1656"/>
  <c r="L1656"/>
  <c r="K1656"/>
  <c r="J1656"/>
  <c r="I1656"/>
  <c r="H1656"/>
  <c r="G1656"/>
  <c r="F1656"/>
  <c r="D1656"/>
  <c r="C1656"/>
  <c r="B1656"/>
  <c r="R1655"/>
  <c r="Q1655"/>
  <c r="P1655"/>
  <c r="N1655"/>
  <c r="M1655"/>
  <c r="L1655"/>
  <c r="K1655"/>
  <c r="J1655"/>
  <c r="I1655"/>
  <c r="H1655"/>
  <c r="G1655"/>
  <c r="F1655"/>
  <c r="D1655"/>
  <c r="C1655"/>
  <c r="B1655"/>
  <c r="R1654"/>
  <c r="Q1654"/>
  <c r="P1654"/>
  <c r="N1654"/>
  <c r="M1654"/>
  <c r="L1654"/>
  <c r="K1654"/>
  <c r="J1654"/>
  <c r="I1654"/>
  <c r="H1654"/>
  <c r="G1654"/>
  <c r="F1654"/>
  <c r="D1654"/>
  <c r="C1654"/>
  <c r="B1654"/>
  <c r="R1653"/>
  <c r="Q1653"/>
  <c r="P1653"/>
  <c r="N1653"/>
  <c r="M1653"/>
  <c r="L1653"/>
  <c r="K1653"/>
  <c r="J1653"/>
  <c r="I1653"/>
  <c r="H1653"/>
  <c r="G1653"/>
  <c r="F1653"/>
  <c r="D1653"/>
  <c r="C1653"/>
  <c r="B1653"/>
  <c r="R1652"/>
  <c r="Q1652"/>
  <c r="P1652"/>
  <c r="N1652"/>
  <c r="M1652"/>
  <c r="L1652"/>
  <c r="K1652"/>
  <c r="J1652"/>
  <c r="I1652"/>
  <c r="H1652"/>
  <c r="G1652"/>
  <c r="F1652"/>
  <c r="D1652"/>
  <c r="C1652"/>
  <c r="B1652"/>
  <c r="R1651"/>
  <c r="Q1651"/>
  <c r="P1651"/>
  <c r="N1651"/>
  <c r="M1651"/>
  <c r="L1651"/>
  <c r="K1651"/>
  <c r="J1651"/>
  <c r="I1651"/>
  <c r="H1651"/>
  <c r="G1651"/>
  <c r="F1651"/>
  <c r="D1651"/>
  <c r="C1651"/>
  <c r="B1651"/>
  <c r="R1649"/>
  <c r="Q1649"/>
  <c r="P1649"/>
  <c r="N1649"/>
  <c r="M1649"/>
  <c r="L1649"/>
  <c r="K1649"/>
  <c r="J1649"/>
  <c r="I1649"/>
  <c r="H1649"/>
  <c r="G1649"/>
  <c r="F1649"/>
  <c r="D1649"/>
  <c r="C1649"/>
  <c r="B1649"/>
  <c r="R1648"/>
  <c r="Q1648"/>
  <c r="P1648"/>
  <c r="N1648"/>
  <c r="M1648"/>
  <c r="L1648"/>
  <c r="K1648"/>
  <c r="J1648"/>
  <c r="I1648"/>
  <c r="H1648"/>
  <c r="G1648"/>
  <c r="F1648"/>
  <c r="D1648"/>
  <c r="C1648"/>
  <c r="B1648"/>
  <c r="R1647"/>
  <c r="Q1647"/>
  <c r="P1647"/>
  <c r="N1647"/>
  <c r="M1647"/>
  <c r="L1647"/>
  <c r="K1647"/>
  <c r="J1647"/>
  <c r="I1647"/>
  <c r="H1647"/>
  <c r="G1647"/>
  <c r="F1647"/>
  <c r="D1647"/>
  <c r="C1647"/>
  <c r="B1647"/>
  <c r="R1646"/>
  <c r="Q1646"/>
  <c r="P1646"/>
  <c r="N1646"/>
  <c r="M1646"/>
  <c r="L1646"/>
  <c r="K1646"/>
  <c r="J1646"/>
  <c r="I1646"/>
  <c r="H1646"/>
  <c r="G1646"/>
  <c r="F1646"/>
  <c r="D1646"/>
  <c r="C1646"/>
  <c r="B1646"/>
  <c r="R1645"/>
  <c r="Q1645"/>
  <c r="P1645"/>
  <c r="N1645"/>
  <c r="M1645"/>
  <c r="L1645"/>
  <c r="K1645"/>
  <c r="J1645"/>
  <c r="I1645"/>
  <c r="H1645"/>
  <c r="G1645"/>
  <c r="F1645"/>
  <c r="D1645"/>
  <c r="C1645"/>
  <c r="B1645"/>
  <c r="R1644"/>
  <c r="Q1644"/>
  <c r="P1644"/>
  <c r="N1644"/>
  <c r="M1644"/>
  <c r="L1644"/>
  <c r="K1644"/>
  <c r="J1644"/>
  <c r="I1644"/>
  <c r="H1644"/>
  <c r="G1644"/>
  <c r="F1644"/>
  <c r="D1644"/>
  <c r="C1644"/>
  <c r="B1644"/>
  <c r="R1643"/>
  <c r="Q1643"/>
  <c r="P1643"/>
  <c r="N1643"/>
  <c r="M1643"/>
  <c r="L1643"/>
  <c r="K1643"/>
  <c r="J1643"/>
  <c r="I1643"/>
  <c r="H1643"/>
  <c r="G1643"/>
  <c r="F1643"/>
  <c r="D1643"/>
  <c r="C1643"/>
  <c r="B1643"/>
  <c r="R1642"/>
  <c r="Q1642"/>
  <c r="P1642"/>
  <c r="N1642"/>
  <c r="M1642"/>
  <c r="L1642"/>
  <c r="K1642"/>
  <c r="J1642"/>
  <c r="I1642"/>
  <c r="H1642"/>
  <c r="G1642"/>
  <c r="F1642"/>
  <c r="D1642"/>
  <c r="C1642"/>
  <c r="B1642"/>
  <c r="R1641"/>
  <c r="Q1641"/>
  <c r="P1641"/>
  <c r="N1641"/>
  <c r="M1641"/>
  <c r="L1641"/>
  <c r="K1641"/>
  <c r="J1641"/>
  <c r="I1641"/>
  <c r="H1641"/>
  <c r="G1641"/>
  <c r="F1641"/>
  <c r="D1641"/>
  <c r="C1641"/>
  <c r="B1641"/>
  <c r="R1640"/>
  <c r="Q1640"/>
  <c r="P1640"/>
  <c r="N1640"/>
  <c r="M1640"/>
  <c r="L1640"/>
  <c r="K1640"/>
  <c r="J1640"/>
  <c r="I1640"/>
  <c r="H1640"/>
  <c r="G1640"/>
  <c r="F1640"/>
  <c r="D1640"/>
  <c r="C1640"/>
  <c r="B1640"/>
  <c r="R1639"/>
  <c r="Q1639"/>
  <c r="P1639"/>
  <c r="N1639"/>
  <c r="M1639"/>
  <c r="L1639"/>
  <c r="K1639"/>
  <c r="J1639"/>
  <c r="I1639"/>
  <c r="H1639"/>
  <c r="G1639"/>
  <c r="F1639"/>
  <c r="D1639"/>
  <c r="C1639"/>
  <c r="B1639"/>
  <c r="R1638"/>
  <c r="Q1638"/>
  <c r="P1638"/>
  <c r="N1638"/>
  <c r="M1638"/>
  <c r="L1638"/>
  <c r="K1638"/>
  <c r="J1638"/>
  <c r="I1638"/>
  <c r="H1638"/>
  <c r="G1638"/>
  <c r="F1638"/>
  <c r="D1638"/>
  <c r="C1638"/>
  <c r="B1638"/>
  <c r="R1637"/>
  <c r="Q1637"/>
  <c r="P1637"/>
  <c r="N1637"/>
  <c r="M1637"/>
  <c r="L1637"/>
  <c r="K1637"/>
  <c r="J1637"/>
  <c r="I1637"/>
  <c r="H1637"/>
  <c r="G1637"/>
  <c r="F1637"/>
  <c r="D1637"/>
  <c r="C1637"/>
  <c r="B1637"/>
  <c r="R1636"/>
  <c r="Q1636"/>
  <c r="P1636"/>
  <c r="N1636"/>
  <c r="M1636"/>
  <c r="L1636"/>
  <c r="K1636"/>
  <c r="J1636"/>
  <c r="I1636"/>
  <c r="H1636"/>
  <c r="G1636"/>
  <c r="F1636"/>
  <c r="D1636"/>
  <c r="C1636"/>
  <c r="B1636"/>
  <c r="R1635"/>
  <c r="Q1635"/>
  <c r="P1635"/>
  <c r="N1635"/>
  <c r="M1635"/>
  <c r="L1635"/>
  <c r="K1635"/>
  <c r="J1635"/>
  <c r="I1635"/>
  <c r="H1635"/>
  <c r="G1635"/>
  <c r="F1635"/>
  <c r="D1635"/>
  <c r="C1635"/>
  <c r="B1635"/>
  <c r="R1634"/>
  <c r="Q1634"/>
  <c r="P1634"/>
  <c r="N1634"/>
  <c r="M1634"/>
  <c r="L1634"/>
  <c r="K1634"/>
  <c r="J1634"/>
  <c r="I1634"/>
  <c r="H1634"/>
  <c r="G1634"/>
  <c r="F1634"/>
  <c r="D1634"/>
  <c r="C1634"/>
  <c r="B1634"/>
  <c r="R1616"/>
  <c r="Q1616"/>
  <c r="P1616"/>
  <c r="N1616"/>
  <c r="M1616"/>
  <c r="L1616"/>
  <c r="K1616"/>
  <c r="J1616"/>
  <c r="I1616"/>
  <c r="H1616"/>
  <c r="G1616"/>
  <c r="F1616"/>
  <c r="D1616"/>
  <c r="C1616"/>
  <c r="B1616"/>
  <c r="R1615"/>
  <c r="Q1615"/>
  <c r="P1615"/>
  <c r="N1615"/>
  <c r="M1615"/>
  <c r="L1615"/>
  <c r="K1615"/>
  <c r="J1615"/>
  <c r="I1615"/>
  <c r="H1615"/>
  <c r="G1615"/>
  <c r="F1615"/>
  <c r="D1615"/>
  <c r="C1615"/>
  <c r="B1615"/>
  <c r="R1614"/>
  <c r="Q1614"/>
  <c r="P1614"/>
  <c r="N1614"/>
  <c r="M1614"/>
  <c r="L1614"/>
  <c r="K1614"/>
  <c r="J1614"/>
  <c r="I1614"/>
  <c r="H1614"/>
  <c r="G1614"/>
  <c r="F1614"/>
  <c r="D1614"/>
  <c r="C1614"/>
  <c r="B1614"/>
  <c r="R1613"/>
  <c r="Q1613"/>
  <c r="P1613"/>
  <c r="N1613"/>
  <c r="M1613"/>
  <c r="L1613"/>
  <c r="K1613"/>
  <c r="J1613"/>
  <c r="I1613"/>
  <c r="H1613"/>
  <c r="G1613"/>
  <c r="F1613"/>
  <c r="D1613"/>
  <c r="C1613"/>
  <c r="B1613"/>
  <c r="R1611"/>
  <c r="Q1611"/>
  <c r="P1611"/>
  <c r="N1611"/>
  <c r="M1611"/>
  <c r="L1611"/>
  <c r="K1611"/>
  <c r="J1611"/>
  <c r="I1611"/>
  <c r="H1611"/>
  <c r="G1611"/>
  <c r="F1611"/>
  <c r="D1611"/>
  <c r="C1611"/>
  <c r="B1611"/>
  <c r="R1610"/>
  <c r="Q1610"/>
  <c r="P1610"/>
  <c r="N1610"/>
  <c r="M1610"/>
  <c r="L1610"/>
  <c r="K1610"/>
  <c r="J1610"/>
  <c r="I1610"/>
  <c r="H1610"/>
  <c r="G1610"/>
  <c r="F1610"/>
  <c r="D1610"/>
  <c r="C1610"/>
  <c r="B1610"/>
  <c r="R1609"/>
  <c r="Q1609"/>
  <c r="P1609"/>
  <c r="N1609"/>
  <c r="M1609"/>
  <c r="L1609"/>
  <c r="K1609"/>
  <c r="J1609"/>
  <c r="I1609"/>
  <c r="H1609"/>
  <c r="G1609"/>
  <c r="F1609"/>
  <c r="D1609"/>
  <c r="C1609"/>
  <c r="B1609"/>
  <c r="R1608"/>
  <c r="Q1608"/>
  <c r="P1608"/>
  <c r="N1608"/>
  <c r="M1608"/>
  <c r="L1608"/>
  <c r="K1608"/>
  <c r="J1608"/>
  <c r="I1608"/>
  <c r="H1608"/>
  <c r="G1608"/>
  <c r="F1608"/>
  <c r="D1608"/>
  <c r="C1608"/>
  <c r="B1608"/>
  <c r="R1607"/>
  <c r="Q1607"/>
  <c r="P1607"/>
  <c r="N1607"/>
  <c r="M1607"/>
  <c r="L1607"/>
  <c r="K1607"/>
  <c r="J1607"/>
  <c r="I1607"/>
  <c r="H1607"/>
  <c r="G1607"/>
  <c r="F1607"/>
  <c r="D1607"/>
  <c r="C1607"/>
  <c r="B1607"/>
  <c r="R1606"/>
  <c r="Q1606"/>
  <c r="P1606"/>
  <c r="N1606"/>
  <c r="M1606"/>
  <c r="L1606"/>
  <c r="K1606"/>
  <c r="J1606"/>
  <c r="I1606"/>
  <c r="H1606"/>
  <c r="G1606"/>
  <c r="F1606"/>
  <c r="D1606"/>
  <c r="C1606"/>
  <c r="B1606"/>
  <c r="R1605"/>
  <c r="Q1605"/>
  <c r="P1605"/>
  <c r="N1605"/>
  <c r="M1605"/>
  <c r="L1605"/>
  <c r="K1605"/>
  <c r="J1605"/>
  <c r="I1605"/>
  <c r="H1605"/>
  <c r="G1605"/>
  <c r="F1605"/>
  <c r="D1605"/>
  <c r="C1605"/>
  <c r="B1605"/>
  <c r="R1604"/>
  <c r="Q1604"/>
  <c r="P1604"/>
  <c r="N1604"/>
  <c r="M1604"/>
  <c r="L1604"/>
  <c r="K1604"/>
  <c r="J1604"/>
  <c r="I1604"/>
  <c r="H1604"/>
  <c r="G1604"/>
  <c r="F1604"/>
  <c r="D1604"/>
  <c r="C1604"/>
  <c r="B1604"/>
  <c r="R1603"/>
  <c r="Q1603"/>
  <c r="P1603"/>
  <c r="N1603"/>
  <c r="M1603"/>
  <c r="L1603"/>
  <c r="K1603"/>
  <c r="J1603"/>
  <c r="I1603"/>
  <c r="H1603"/>
  <c r="G1603"/>
  <c r="F1603"/>
  <c r="D1603"/>
  <c r="C1603"/>
  <c r="B1603"/>
  <c r="R1602"/>
  <c r="Q1602"/>
  <c r="P1602"/>
  <c r="N1602"/>
  <c r="M1602"/>
  <c r="L1602"/>
  <c r="K1602"/>
  <c r="J1602"/>
  <c r="I1602"/>
  <c r="H1602"/>
  <c r="G1602"/>
  <c r="F1602"/>
  <c r="D1602"/>
  <c r="C1602"/>
  <c r="B1602"/>
  <c r="R1601"/>
  <c r="Q1601"/>
  <c r="P1601"/>
  <c r="N1601"/>
  <c r="M1601"/>
  <c r="L1601"/>
  <c r="K1601"/>
  <c r="J1601"/>
  <c r="I1601"/>
  <c r="H1601"/>
  <c r="G1601"/>
  <c r="F1601"/>
  <c r="D1601"/>
  <c r="C1601"/>
  <c r="B1601"/>
  <c r="R1599"/>
  <c r="Q1599"/>
  <c r="P1599"/>
  <c r="N1599"/>
  <c r="M1599"/>
  <c r="L1599"/>
  <c r="K1599"/>
  <c r="J1599"/>
  <c r="I1599"/>
  <c r="H1599"/>
  <c r="G1599"/>
  <c r="F1599"/>
  <c r="D1599"/>
  <c r="C1599"/>
  <c r="B1599"/>
  <c r="R1598"/>
  <c r="Q1598"/>
  <c r="P1598"/>
  <c r="N1598"/>
  <c r="M1598"/>
  <c r="L1598"/>
  <c r="K1598"/>
  <c r="J1598"/>
  <c r="I1598"/>
  <c r="H1598"/>
  <c r="G1598"/>
  <c r="F1598"/>
  <c r="D1598"/>
  <c r="C1598"/>
  <c r="B1598"/>
  <c r="R1597"/>
  <c r="Q1597"/>
  <c r="P1597"/>
  <c r="N1597"/>
  <c r="M1597"/>
  <c r="L1597"/>
  <c r="K1597"/>
  <c r="J1597"/>
  <c r="I1597"/>
  <c r="H1597"/>
  <c r="G1597"/>
  <c r="F1597"/>
  <c r="D1597"/>
  <c r="C1597"/>
  <c r="B1597"/>
  <c r="R1596"/>
  <c r="Q1596"/>
  <c r="P1596"/>
  <c r="N1596"/>
  <c r="M1596"/>
  <c r="L1596"/>
  <c r="K1596"/>
  <c r="J1596"/>
  <c r="I1596"/>
  <c r="H1596"/>
  <c r="G1596"/>
  <c r="F1596"/>
  <c r="D1596"/>
  <c r="C1596"/>
  <c r="B1596"/>
  <c r="R1595"/>
  <c r="Q1595"/>
  <c r="P1595"/>
  <c r="N1595"/>
  <c r="M1595"/>
  <c r="L1595"/>
  <c r="K1595"/>
  <c r="J1595"/>
  <c r="I1595"/>
  <c r="H1595"/>
  <c r="G1595"/>
  <c r="F1595"/>
  <c r="D1595"/>
  <c r="C1595"/>
  <c r="B1595"/>
  <c r="R1594"/>
  <c r="Q1594"/>
  <c r="P1594"/>
  <c r="N1594"/>
  <c r="M1594"/>
  <c r="L1594"/>
  <c r="K1594"/>
  <c r="J1594"/>
  <c r="I1594"/>
  <c r="H1594"/>
  <c r="G1594"/>
  <c r="F1594"/>
  <c r="D1594"/>
  <c r="C1594"/>
  <c r="B1594"/>
  <c r="R1593"/>
  <c r="Q1593"/>
  <c r="P1593"/>
  <c r="N1593"/>
  <c r="M1593"/>
  <c r="L1593"/>
  <c r="K1593"/>
  <c r="J1593"/>
  <c r="I1593"/>
  <c r="H1593"/>
  <c r="G1593"/>
  <c r="F1593"/>
  <c r="D1593"/>
  <c r="C1593"/>
  <c r="B1593"/>
  <c r="R1592"/>
  <c r="Q1592"/>
  <c r="P1592"/>
  <c r="N1592"/>
  <c r="M1592"/>
  <c r="L1592"/>
  <c r="K1592"/>
  <c r="J1592"/>
  <c r="I1592"/>
  <c r="H1592"/>
  <c r="G1592"/>
  <c r="F1592"/>
  <c r="D1592"/>
  <c r="C1592"/>
  <c r="B1592"/>
  <c r="R1590"/>
  <c r="Q1590"/>
  <c r="P1590"/>
  <c r="N1590"/>
  <c r="M1590"/>
  <c r="L1590"/>
  <c r="K1590"/>
  <c r="J1590"/>
  <c r="I1590"/>
  <c r="H1590"/>
  <c r="G1590"/>
  <c r="F1590"/>
  <c r="D1590"/>
  <c r="C1590"/>
  <c r="B1590"/>
  <c r="R1589"/>
  <c r="Q1589"/>
  <c r="P1589"/>
  <c r="N1589"/>
  <c r="M1589"/>
  <c r="L1589"/>
  <c r="K1589"/>
  <c r="J1589"/>
  <c r="I1589"/>
  <c r="H1589"/>
  <c r="G1589"/>
  <c r="F1589"/>
  <c r="D1589"/>
  <c r="C1589"/>
  <c r="B1589"/>
  <c r="R1588"/>
  <c r="Q1588"/>
  <c r="P1588"/>
  <c r="N1588"/>
  <c r="M1588"/>
  <c r="L1588"/>
  <c r="K1588"/>
  <c r="J1588"/>
  <c r="I1588"/>
  <c r="H1588"/>
  <c r="G1588"/>
  <c r="F1588"/>
  <c r="D1588"/>
  <c r="C1588"/>
  <c r="B1588"/>
  <c r="R1587"/>
  <c r="Q1587"/>
  <c r="P1587"/>
  <c r="N1587"/>
  <c r="M1587"/>
  <c r="L1587"/>
  <c r="K1587"/>
  <c r="J1587"/>
  <c r="I1587"/>
  <c r="H1587"/>
  <c r="G1587"/>
  <c r="F1587"/>
  <c r="D1587"/>
  <c r="C1587"/>
  <c r="B1587"/>
  <c r="R1586"/>
  <c r="Q1586"/>
  <c r="P1586"/>
  <c r="N1586"/>
  <c r="M1586"/>
  <c r="L1586"/>
  <c r="K1586"/>
  <c r="J1586"/>
  <c r="I1586"/>
  <c r="H1586"/>
  <c r="G1586"/>
  <c r="F1586"/>
  <c r="D1586"/>
  <c r="C1586"/>
  <c r="B1586"/>
  <c r="R1585"/>
  <c r="Q1585"/>
  <c r="P1585"/>
  <c r="N1585"/>
  <c r="M1585"/>
  <c r="L1585"/>
  <c r="K1585"/>
  <c r="J1585"/>
  <c r="I1585"/>
  <c r="H1585"/>
  <c r="G1585"/>
  <c r="F1585"/>
  <c r="D1585"/>
  <c r="C1585"/>
  <c r="B1585"/>
  <c r="R1584"/>
  <c r="Q1584"/>
  <c r="P1584"/>
  <c r="N1584"/>
  <c r="M1584"/>
  <c r="L1584"/>
  <c r="K1584"/>
  <c r="J1584"/>
  <c r="I1584"/>
  <c r="H1584"/>
  <c r="G1584"/>
  <c r="F1584"/>
  <c r="D1584"/>
  <c r="C1584"/>
  <c r="B1584"/>
  <c r="R1583"/>
  <c r="Q1583"/>
  <c r="P1583"/>
  <c r="N1583"/>
  <c r="M1583"/>
  <c r="L1583"/>
  <c r="K1583"/>
  <c r="J1583"/>
  <c r="I1583"/>
  <c r="H1583"/>
  <c r="G1583"/>
  <c r="F1583"/>
  <c r="D1583"/>
  <c r="C1583"/>
  <c r="B1583"/>
  <c r="R1582"/>
  <c r="Q1582"/>
  <c r="P1582"/>
  <c r="N1582"/>
  <c r="M1582"/>
  <c r="L1582"/>
  <c r="K1582"/>
  <c r="J1582"/>
  <c r="I1582"/>
  <c r="H1582"/>
  <c r="G1582"/>
  <c r="F1582"/>
  <c r="D1582"/>
  <c r="C1582"/>
  <c r="B1582"/>
  <c r="R1581"/>
  <c r="Q1581"/>
  <c r="P1581"/>
  <c r="N1581"/>
  <c r="M1581"/>
  <c r="L1581"/>
  <c r="K1581"/>
  <c r="J1581"/>
  <c r="I1581"/>
  <c r="H1581"/>
  <c r="G1581"/>
  <c r="F1581"/>
  <c r="D1581"/>
  <c r="C1581"/>
  <c r="B1581"/>
  <c r="R1580"/>
  <c r="Q1580"/>
  <c r="P1580"/>
  <c r="N1580"/>
  <c r="M1580"/>
  <c r="L1580"/>
  <c r="K1580"/>
  <c r="J1580"/>
  <c r="I1580"/>
  <c r="H1580"/>
  <c r="G1580"/>
  <c r="F1580"/>
  <c r="D1580"/>
  <c r="C1580"/>
  <c r="B1580"/>
  <c r="R1566"/>
  <c r="Q1566"/>
  <c r="P1566"/>
  <c r="N1566"/>
  <c r="M1566"/>
  <c r="L1566"/>
  <c r="K1566"/>
  <c r="J1566"/>
  <c r="I1566"/>
  <c r="H1566"/>
  <c r="G1566"/>
  <c r="F1566"/>
  <c r="D1566"/>
  <c r="C1566"/>
  <c r="B1566"/>
  <c r="R1565"/>
  <c r="Q1565"/>
  <c r="P1565"/>
  <c r="N1565"/>
  <c r="M1565"/>
  <c r="L1565"/>
  <c r="K1565"/>
  <c r="J1565"/>
  <c r="I1565"/>
  <c r="H1565"/>
  <c r="G1565"/>
  <c r="F1565"/>
  <c r="D1565"/>
  <c r="C1565"/>
  <c r="B1565"/>
  <c r="R1564"/>
  <c r="Q1564"/>
  <c r="P1564"/>
  <c r="N1564"/>
  <c r="M1564"/>
  <c r="L1564"/>
  <c r="K1564"/>
  <c r="J1564"/>
  <c r="I1564"/>
  <c r="H1564"/>
  <c r="G1564"/>
  <c r="F1564"/>
  <c r="D1564"/>
  <c r="C1564"/>
  <c r="B1564"/>
  <c r="R1563"/>
  <c r="Q1563"/>
  <c r="P1563"/>
  <c r="N1563"/>
  <c r="M1563"/>
  <c r="L1563"/>
  <c r="K1563"/>
  <c r="J1563"/>
  <c r="I1563"/>
  <c r="H1563"/>
  <c r="G1563"/>
  <c r="F1563"/>
  <c r="D1563"/>
  <c r="C1563"/>
  <c r="B1563"/>
  <c r="R1562"/>
  <c r="Q1562"/>
  <c r="P1562"/>
  <c r="N1562"/>
  <c r="M1562"/>
  <c r="L1562"/>
  <c r="K1562"/>
  <c r="J1562"/>
  <c r="I1562"/>
  <c r="H1562"/>
  <c r="G1562"/>
  <c r="F1562"/>
  <c r="D1562"/>
  <c r="C1562"/>
  <c r="B1562"/>
  <c r="R1561"/>
  <c r="Q1561"/>
  <c r="P1561"/>
  <c r="N1561"/>
  <c r="M1561"/>
  <c r="L1561"/>
  <c r="K1561"/>
  <c r="J1561"/>
  <c r="I1561"/>
  <c r="H1561"/>
  <c r="G1561"/>
  <c r="F1561"/>
  <c r="D1561"/>
  <c r="C1561"/>
  <c r="B1561"/>
  <c r="R1560"/>
  <c r="Q1560"/>
  <c r="P1560"/>
  <c r="N1560"/>
  <c r="M1560"/>
  <c r="L1560"/>
  <c r="K1560"/>
  <c r="J1560"/>
  <c r="I1560"/>
  <c r="H1560"/>
  <c r="G1560"/>
  <c r="F1560"/>
  <c r="D1560"/>
  <c r="C1560"/>
  <c r="B1560"/>
  <c r="R1559"/>
  <c r="Q1559"/>
  <c r="P1559"/>
  <c r="N1559"/>
  <c r="M1559"/>
  <c r="L1559"/>
  <c r="K1559"/>
  <c r="J1559"/>
  <c r="I1559"/>
  <c r="H1559"/>
  <c r="G1559"/>
  <c r="F1559"/>
  <c r="D1559"/>
  <c r="C1559"/>
  <c r="B1559"/>
  <c r="R1558"/>
  <c r="Q1558"/>
  <c r="P1558"/>
  <c r="N1558"/>
  <c r="M1558"/>
  <c r="L1558"/>
  <c r="K1558"/>
  <c r="J1558"/>
  <c r="I1558"/>
  <c r="H1558"/>
  <c r="G1558"/>
  <c r="F1558"/>
  <c r="D1558"/>
  <c r="C1558"/>
  <c r="B1558"/>
  <c r="R1557"/>
  <c r="Q1557"/>
  <c r="P1557"/>
  <c r="N1557"/>
  <c r="M1557"/>
  <c r="L1557"/>
  <c r="K1557"/>
  <c r="J1557"/>
  <c r="I1557"/>
  <c r="H1557"/>
  <c r="G1557"/>
  <c r="F1557"/>
  <c r="D1557"/>
  <c r="C1557"/>
  <c r="B1557"/>
  <c r="R1555"/>
  <c r="Q1555"/>
  <c r="P1555"/>
  <c r="N1555"/>
  <c r="M1555"/>
  <c r="L1555"/>
  <c r="K1555"/>
  <c r="J1555"/>
  <c r="I1555"/>
  <c r="H1555"/>
  <c r="G1555"/>
  <c r="F1555"/>
  <c r="D1555"/>
  <c r="C1555"/>
  <c r="B1555"/>
  <c r="R1554"/>
  <c r="Q1554"/>
  <c r="P1554"/>
  <c r="N1554"/>
  <c r="M1554"/>
  <c r="L1554"/>
  <c r="K1554"/>
  <c r="J1554"/>
  <c r="I1554"/>
  <c r="H1554"/>
  <c r="G1554"/>
  <c r="F1554"/>
  <c r="D1554"/>
  <c r="C1554"/>
  <c r="B1554"/>
  <c r="R1553"/>
  <c r="Q1553"/>
  <c r="P1553"/>
  <c r="N1553"/>
  <c r="M1553"/>
  <c r="L1553"/>
  <c r="K1553"/>
  <c r="J1553"/>
  <c r="I1553"/>
  <c r="H1553"/>
  <c r="G1553"/>
  <c r="F1553"/>
  <c r="D1553"/>
  <c r="C1553"/>
  <c r="B1553"/>
  <c r="R1552"/>
  <c r="Q1552"/>
  <c r="P1552"/>
  <c r="N1552"/>
  <c r="M1552"/>
  <c r="L1552"/>
  <c r="K1552"/>
  <c r="J1552"/>
  <c r="I1552"/>
  <c r="H1552"/>
  <c r="G1552"/>
  <c r="F1552"/>
  <c r="D1552"/>
  <c r="C1552"/>
  <c r="B1552"/>
  <c r="R1551"/>
  <c r="Q1551"/>
  <c r="P1551"/>
  <c r="N1551"/>
  <c r="M1551"/>
  <c r="L1551"/>
  <c r="K1551"/>
  <c r="J1551"/>
  <c r="I1551"/>
  <c r="H1551"/>
  <c r="G1551"/>
  <c r="F1551"/>
  <c r="D1551"/>
  <c r="C1551"/>
  <c r="B1551"/>
  <c r="R1550"/>
  <c r="Q1550"/>
  <c r="P1550"/>
  <c r="N1550"/>
  <c r="M1550"/>
  <c r="L1550"/>
  <c r="K1550"/>
  <c r="J1550"/>
  <c r="I1550"/>
  <c r="H1550"/>
  <c r="G1550"/>
  <c r="F1550"/>
  <c r="D1550"/>
  <c r="C1550"/>
  <c r="B1550"/>
  <c r="R1549"/>
  <c r="Q1549"/>
  <c r="P1549"/>
  <c r="N1549"/>
  <c r="M1549"/>
  <c r="L1549"/>
  <c r="K1549"/>
  <c r="J1549"/>
  <c r="I1549"/>
  <c r="H1549"/>
  <c r="G1549"/>
  <c r="F1549"/>
  <c r="D1549"/>
  <c r="C1549"/>
  <c r="B1549"/>
  <c r="R1547"/>
  <c r="Q1547"/>
  <c r="P1547"/>
  <c r="N1547"/>
  <c r="M1547"/>
  <c r="L1547"/>
  <c r="K1547"/>
  <c r="J1547"/>
  <c r="I1547"/>
  <c r="H1547"/>
  <c r="G1547"/>
  <c r="F1547"/>
  <c r="D1547"/>
  <c r="C1547"/>
  <c r="B1547"/>
  <c r="R1546"/>
  <c r="Q1546"/>
  <c r="P1546"/>
  <c r="N1546"/>
  <c r="M1546"/>
  <c r="L1546"/>
  <c r="K1546"/>
  <c r="J1546"/>
  <c r="I1546"/>
  <c r="H1546"/>
  <c r="G1546"/>
  <c r="F1546"/>
  <c r="D1546"/>
  <c r="C1546"/>
  <c r="B1546"/>
  <c r="R1545"/>
  <c r="Q1545"/>
  <c r="P1545"/>
  <c r="N1545"/>
  <c r="M1545"/>
  <c r="L1545"/>
  <c r="K1545"/>
  <c r="J1545"/>
  <c r="I1545"/>
  <c r="H1545"/>
  <c r="G1545"/>
  <c r="F1545"/>
  <c r="D1545"/>
  <c r="C1545"/>
  <c r="B1545"/>
  <c r="R1544"/>
  <c r="Q1544"/>
  <c r="P1544"/>
  <c r="N1544"/>
  <c r="M1544"/>
  <c r="L1544"/>
  <c r="K1544"/>
  <c r="J1544"/>
  <c r="I1544"/>
  <c r="H1544"/>
  <c r="G1544"/>
  <c r="F1544"/>
  <c r="D1544"/>
  <c r="C1544"/>
  <c r="B1544"/>
  <c r="R1543"/>
  <c r="Q1543"/>
  <c r="P1543"/>
  <c r="N1543"/>
  <c r="M1543"/>
  <c r="L1543"/>
  <c r="K1543"/>
  <c r="J1543"/>
  <c r="I1543"/>
  <c r="H1543"/>
  <c r="G1543"/>
  <c r="F1543"/>
  <c r="D1543"/>
  <c r="C1543"/>
  <c r="B1543"/>
  <c r="R1541"/>
  <c r="Q1541"/>
  <c r="P1541"/>
  <c r="N1541"/>
  <c r="M1541"/>
  <c r="L1541"/>
  <c r="K1541"/>
  <c r="J1541"/>
  <c r="I1541"/>
  <c r="H1541"/>
  <c r="G1541"/>
  <c r="F1541"/>
  <c r="D1541"/>
  <c r="C1541"/>
  <c r="B1541"/>
  <c r="R1540"/>
  <c r="Q1540"/>
  <c r="P1540"/>
  <c r="N1540"/>
  <c r="M1540"/>
  <c r="L1540"/>
  <c r="K1540"/>
  <c r="J1540"/>
  <c r="I1540"/>
  <c r="H1540"/>
  <c r="G1540"/>
  <c r="F1540"/>
  <c r="D1540"/>
  <c r="C1540"/>
  <c r="B1540"/>
  <c r="R1539"/>
  <c r="Q1539"/>
  <c r="P1539"/>
  <c r="N1539"/>
  <c r="M1539"/>
  <c r="L1539"/>
  <c r="K1539"/>
  <c r="J1539"/>
  <c r="I1539"/>
  <c r="H1539"/>
  <c r="G1539"/>
  <c r="F1539"/>
  <c r="D1539"/>
  <c r="C1539"/>
  <c r="B1539"/>
  <c r="R1538"/>
  <c r="Q1538"/>
  <c r="P1538"/>
  <c r="N1538"/>
  <c r="M1538"/>
  <c r="L1538"/>
  <c r="K1538"/>
  <c r="J1538"/>
  <c r="I1538"/>
  <c r="H1538"/>
  <c r="G1538"/>
  <c r="F1538"/>
  <c r="D1538"/>
  <c r="C1538"/>
  <c r="B1538"/>
  <c r="R1537"/>
  <c r="Q1537"/>
  <c r="P1537"/>
  <c r="N1537"/>
  <c r="M1537"/>
  <c r="L1537"/>
  <c r="K1537"/>
  <c r="J1537"/>
  <c r="I1537"/>
  <c r="H1537"/>
  <c r="G1537"/>
  <c r="F1537"/>
  <c r="D1537"/>
  <c r="C1537"/>
  <c r="B1537"/>
  <c r="R1536"/>
  <c r="Q1536"/>
  <c r="P1536"/>
  <c r="N1536"/>
  <c r="M1536"/>
  <c r="L1536"/>
  <c r="K1536"/>
  <c r="J1536"/>
  <c r="I1536"/>
  <c r="H1536"/>
  <c r="G1536"/>
  <c r="F1536"/>
  <c r="D1536"/>
  <c r="C1536"/>
  <c r="B1536"/>
  <c r="R1535"/>
  <c r="Q1535"/>
  <c r="P1535"/>
  <c r="N1535"/>
  <c r="M1535"/>
  <c r="L1535"/>
  <c r="K1535"/>
  <c r="J1535"/>
  <c r="I1535"/>
  <c r="H1535"/>
  <c r="G1535"/>
  <c r="F1535"/>
  <c r="D1535"/>
  <c r="C1535"/>
  <c r="B1535"/>
  <c r="R1534"/>
  <c r="Q1534"/>
  <c r="P1534"/>
  <c r="N1534"/>
  <c r="M1534"/>
  <c r="L1534"/>
  <c r="K1534"/>
  <c r="J1534"/>
  <c r="I1534"/>
  <c r="H1534"/>
  <c r="G1534"/>
  <c r="F1534"/>
  <c r="D1534"/>
  <c r="C1534"/>
  <c r="B1534"/>
  <c r="R1533"/>
  <c r="Q1533"/>
  <c r="P1533"/>
  <c r="N1533"/>
  <c r="M1533"/>
  <c r="L1533"/>
  <c r="K1533"/>
  <c r="J1533"/>
  <c r="I1533"/>
  <c r="H1533"/>
  <c r="G1533"/>
  <c r="F1533"/>
  <c r="D1533"/>
  <c r="C1533"/>
  <c r="B1533"/>
  <c r="R1532"/>
  <c r="Q1532"/>
  <c r="P1532"/>
  <c r="N1532"/>
  <c r="M1532"/>
  <c r="L1532"/>
  <c r="K1532"/>
  <c r="J1532"/>
  <c r="I1532"/>
  <c r="H1532"/>
  <c r="G1532"/>
  <c r="F1532"/>
  <c r="D1532"/>
  <c r="C1532"/>
  <c r="B1532"/>
  <c r="R1531"/>
  <c r="Q1531"/>
  <c r="P1531"/>
  <c r="N1531"/>
  <c r="M1531"/>
  <c r="L1531"/>
  <c r="K1531"/>
  <c r="J1531"/>
  <c r="I1531"/>
  <c r="H1531"/>
  <c r="G1531"/>
  <c r="F1531"/>
  <c r="D1531"/>
  <c r="C1531"/>
  <c r="B1531"/>
  <c r="R1530"/>
  <c r="Q1530"/>
  <c r="P1530"/>
  <c r="N1530"/>
  <c r="M1530"/>
  <c r="L1530"/>
  <c r="K1530"/>
  <c r="J1530"/>
  <c r="I1530"/>
  <c r="H1530"/>
  <c r="G1530"/>
  <c r="F1530"/>
  <c r="D1530"/>
  <c r="C1530"/>
  <c r="B1530"/>
  <c r="R1528"/>
  <c r="Q1528"/>
  <c r="P1528"/>
  <c r="N1528"/>
  <c r="M1528"/>
  <c r="L1528"/>
  <c r="K1528"/>
  <c r="J1528"/>
  <c r="I1528"/>
  <c r="H1528"/>
  <c r="G1528"/>
  <c r="F1528"/>
  <c r="D1528"/>
  <c r="C1528"/>
  <c r="B1528"/>
  <c r="R1503"/>
  <c r="Q1503"/>
  <c r="P1503"/>
  <c r="N1503"/>
  <c r="M1503"/>
  <c r="L1503"/>
  <c r="K1503"/>
  <c r="J1503"/>
  <c r="I1503"/>
  <c r="H1503"/>
  <c r="G1503"/>
  <c r="F1503"/>
  <c r="D1503"/>
  <c r="C1503"/>
  <c r="B1503"/>
  <c r="R1502"/>
  <c r="Q1502"/>
  <c r="P1502"/>
  <c r="N1502"/>
  <c r="M1502"/>
  <c r="L1502"/>
  <c r="K1502"/>
  <c r="J1502"/>
  <c r="I1502"/>
  <c r="H1502"/>
  <c r="G1502"/>
  <c r="F1502"/>
  <c r="D1502"/>
  <c r="C1502"/>
  <c r="B1502"/>
  <c r="R1501"/>
  <c r="Q1501"/>
  <c r="P1501"/>
  <c r="N1501"/>
  <c r="M1501"/>
  <c r="L1501"/>
  <c r="K1501"/>
  <c r="J1501"/>
  <c r="I1501"/>
  <c r="H1501"/>
  <c r="G1501"/>
  <c r="F1501"/>
  <c r="D1501"/>
  <c r="C1501"/>
  <c r="B1501"/>
  <c r="R1500"/>
  <c r="Q1500"/>
  <c r="P1500"/>
  <c r="N1500"/>
  <c r="M1500"/>
  <c r="L1500"/>
  <c r="K1500"/>
  <c r="J1500"/>
  <c r="I1500"/>
  <c r="H1500"/>
  <c r="G1500"/>
  <c r="F1500"/>
  <c r="D1500"/>
  <c r="C1500"/>
  <c r="B1500"/>
  <c r="R1499"/>
  <c r="Q1499"/>
  <c r="P1499"/>
  <c r="N1499"/>
  <c r="M1499"/>
  <c r="L1499"/>
  <c r="K1499"/>
  <c r="J1499"/>
  <c r="I1499"/>
  <c r="H1499"/>
  <c r="G1499"/>
  <c r="F1499"/>
  <c r="D1499"/>
  <c r="C1499"/>
  <c r="B1499"/>
  <c r="R1498"/>
  <c r="Q1498"/>
  <c r="P1498"/>
  <c r="N1498"/>
  <c r="M1498"/>
  <c r="L1498"/>
  <c r="K1498"/>
  <c r="J1498"/>
  <c r="I1498"/>
  <c r="H1498"/>
  <c r="G1498"/>
  <c r="F1498"/>
  <c r="D1498"/>
  <c r="C1498"/>
  <c r="B1498"/>
  <c r="R1497"/>
  <c r="Q1497"/>
  <c r="P1497"/>
  <c r="N1497"/>
  <c r="M1497"/>
  <c r="L1497"/>
  <c r="K1497"/>
  <c r="J1497"/>
  <c r="I1497"/>
  <c r="H1497"/>
  <c r="G1497"/>
  <c r="F1497"/>
  <c r="D1497"/>
  <c r="C1497"/>
  <c r="B1497"/>
  <c r="R1496"/>
  <c r="Q1496"/>
  <c r="P1496"/>
  <c r="N1496"/>
  <c r="M1496"/>
  <c r="L1496"/>
  <c r="K1496"/>
  <c r="J1496"/>
  <c r="I1496"/>
  <c r="H1496"/>
  <c r="G1496"/>
  <c r="F1496"/>
  <c r="D1496"/>
  <c r="C1496"/>
  <c r="B1496"/>
  <c r="R1495"/>
  <c r="Q1495"/>
  <c r="P1495"/>
  <c r="N1495"/>
  <c r="M1495"/>
  <c r="L1495"/>
  <c r="K1495"/>
  <c r="J1495"/>
  <c r="I1495"/>
  <c r="H1495"/>
  <c r="G1495"/>
  <c r="F1495"/>
  <c r="D1495"/>
  <c r="C1495"/>
  <c r="B1495"/>
  <c r="R1493"/>
  <c r="Q1493"/>
  <c r="P1493"/>
  <c r="N1493"/>
  <c r="M1493"/>
  <c r="L1493"/>
  <c r="K1493"/>
  <c r="J1493"/>
  <c r="I1493"/>
  <c r="H1493"/>
  <c r="G1493"/>
  <c r="F1493"/>
  <c r="D1493"/>
  <c r="C1493"/>
  <c r="B1493"/>
  <c r="R1492"/>
  <c r="Q1492"/>
  <c r="P1492"/>
  <c r="N1492"/>
  <c r="M1492"/>
  <c r="L1492"/>
  <c r="K1492"/>
  <c r="J1492"/>
  <c r="I1492"/>
  <c r="H1492"/>
  <c r="G1492"/>
  <c r="F1492"/>
  <c r="D1492"/>
  <c r="C1492"/>
  <c r="B1492"/>
  <c r="R1491"/>
  <c r="Q1491"/>
  <c r="P1491"/>
  <c r="N1491"/>
  <c r="M1491"/>
  <c r="L1491"/>
  <c r="K1491"/>
  <c r="J1491"/>
  <c r="I1491"/>
  <c r="H1491"/>
  <c r="G1491"/>
  <c r="F1491"/>
  <c r="D1491"/>
  <c r="C1491"/>
  <c r="B1491"/>
  <c r="R1489"/>
  <c r="Q1489"/>
  <c r="P1489"/>
  <c r="N1489"/>
  <c r="M1489"/>
  <c r="L1489"/>
  <c r="K1489"/>
  <c r="J1489"/>
  <c r="I1489"/>
  <c r="H1489"/>
  <c r="G1489"/>
  <c r="F1489"/>
  <c r="D1489"/>
  <c r="C1489"/>
  <c r="B1489"/>
  <c r="R1488"/>
  <c r="Q1488"/>
  <c r="P1488"/>
  <c r="N1488"/>
  <c r="M1488"/>
  <c r="L1488"/>
  <c r="K1488"/>
  <c r="J1488"/>
  <c r="I1488"/>
  <c r="H1488"/>
  <c r="G1488"/>
  <c r="F1488"/>
  <c r="D1488"/>
  <c r="C1488"/>
  <c r="B1488"/>
  <c r="R1487"/>
  <c r="Q1487"/>
  <c r="P1487"/>
  <c r="N1487"/>
  <c r="M1487"/>
  <c r="L1487"/>
  <c r="K1487"/>
  <c r="J1487"/>
  <c r="I1487"/>
  <c r="H1487"/>
  <c r="G1487"/>
  <c r="F1487"/>
  <c r="D1487"/>
  <c r="C1487"/>
  <c r="B1487"/>
  <c r="R1486"/>
  <c r="Q1486"/>
  <c r="P1486"/>
  <c r="N1486"/>
  <c r="M1486"/>
  <c r="L1486"/>
  <c r="K1486"/>
  <c r="J1486"/>
  <c r="I1486"/>
  <c r="H1486"/>
  <c r="G1486"/>
  <c r="F1486"/>
  <c r="D1486"/>
  <c r="C1486"/>
  <c r="B1486"/>
  <c r="R1485"/>
  <c r="Q1485"/>
  <c r="P1485"/>
  <c r="N1485"/>
  <c r="M1485"/>
  <c r="L1485"/>
  <c r="K1485"/>
  <c r="J1485"/>
  <c r="I1485"/>
  <c r="H1485"/>
  <c r="G1485"/>
  <c r="F1485"/>
  <c r="D1485"/>
  <c r="C1485"/>
  <c r="B1485"/>
  <c r="R1483"/>
  <c r="Q1483"/>
  <c r="P1483"/>
  <c r="N1483"/>
  <c r="M1483"/>
  <c r="L1483"/>
  <c r="K1483"/>
  <c r="J1483"/>
  <c r="I1483"/>
  <c r="H1483"/>
  <c r="G1483"/>
  <c r="F1483"/>
  <c r="D1483"/>
  <c r="C1483"/>
  <c r="B1483"/>
  <c r="R1482"/>
  <c r="Q1482"/>
  <c r="P1482"/>
  <c r="N1482"/>
  <c r="M1482"/>
  <c r="L1482"/>
  <c r="K1482"/>
  <c r="J1482"/>
  <c r="I1482"/>
  <c r="H1482"/>
  <c r="G1482"/>
  <c r="F1482"/>
  <c r="D1482"/>
  <c r="C1482"/>
  <c r="B1482"/>
  <c r="R1481"/>
  <c r="Q1481"/>
  <c r="P1481"/>
  <c r="N1481"/>
  <c r="M1481"/>
  <c r="L1481"/>
  <c r="K1481"/>
  <c r="J1481"/>
  <c r="I1481"/>
  <c r="H1481"/>
  <c r="G1481"/>
  <c r="F1481"/>
  <c r="D1481"/>
  <c r="C1481"/>
  <c r="B1481"/>
  <c r="R1480"/>
  <c r="Q1480"/>
  <c r="P1480"/>
  <c r="N1480"/>
  <c r="M1480"/>
  <c r="L1480"/>
  <c r="K1480"/>
  <c r="J1480"/>
  <c r="I1480"/>
  <c r="H1480"/>
  <c r="G1480"/>
  <c r="F1480"/>
  <c r="D1480"/>
  <c r="C1480"/>
  <c r="B1480"/>
  <c r="R1479"/>
  <c r="Q1479"/>
  <c r="P1479"/>
  <c r="N1479"/>
  <c r="M1479"/>
  <c r="L1479"/>
  <c r="K1479"/>
  <c r="J1479"/>
  <c r="I1479"/>
  <c r="H1479"/>
  <c r="G1479"/>
  <c r="F1479"/>
  <c r="D1479"/>
  <c r="C1479"/>
  <c r="B1479"/>
  <c r="R1478"/>
  <c r="Q1478"/>
  <c r="P1478"/>
  <c r="N1478"/>
  <c r="M1478"/>
  <c r="L1478"/>
  <c r="K1478"/>
  <c r="J1478"/>
  <c r="I1478"/>
  <c r="H1478"/>
  <c r="G1478"/>
  <c r="F1478"/>
  <c r="D1478"/>
  <c r="C1478"/>
  <c r="B1478"/>
  <c r="R1477"/>
  <c r="Q1477"/>
  <c r="P1477"/>
  <c r="N1477"/>
  <c r="M1477"/>
  <c r="L1477"/>
  <c r="K1477"/>
  <c r="J1477"/>
  <c r="I1477"/>
  <c r="H1477"/>
  <c r="G1477"/>
  <c r="F1477"/>
  <c r="D1477"/>
  <c r="C1477"/>
  <c r="B1477"/>
  <c r="R1476"/>
  <c r="Q1476"/>
  <c r="P1476"/>
  <c r="N1476"/>
  <c r="M1476"/>
  <c r="L1476"/>
  <c r="K1476"/>
  <c r="J1476"/>
  <c r="I1476"/>
  <c r="H1476"/>
  <c r="G1476"/>
  <c r="F1476"/>
  <c r="D1476"/>
  <c r="C1476"/>
  <c r="B1476"/>
  <c r="R1475"/>
  <c r="Q1475"/>
  <c r="P1475"/>
  <c r="N1475"/>
  <c r="M1475"/>
  <c r="L1475"/>
  <c r="K1475"/>
  <c r="J1475"/>
  <c r="I1475"/>
  <c r="H1475"/>
  <c r="G1475"/>
  <c r="F1475"/>
  <c r="D1475"/>
  <c r="C1475"/>
  <c r="B1475"/>
  <c r="R1474"/>
  <c r="Q1474"/>
  <c r="P1474"/>
  <c r="N1474"/>
  <c r="M1474"/>
  <c r="L1474"/>
  <c r="K1474"/>
  <c r="J1474"/>
  <c r="I1474"/>
  <c r="H1474"/>
  <c r="G1474"/>
  <c r="F1474"/>
  <c r="D1474"/>
  <c r="C1474"/>
  <c r="B1474"/>
  <c r="R1473"/>
  <c r="Q1473"/>
  <c r="P1473"/>
  <c r="N1473"/>
  <c r="M1473"/>
  <c r="L1473"/>
  <c r="K1473"/>
  <c r="J1473"/>
  <c r="I1473"/>
  <c r="H1473"/>
  <c r="G1473"/>
  <c r="F1473"/>
  <c r="D1473"/>
  <c r="C1473"/>
  <c r="B1473"/>
  <c r="R1472"/>
  <c r="Q1472"/>
  <c r="P1472"/>
  <c r="N1472"/>
  <c r="M1472"/>
  <c r="L1472"/>
  <c r="K1472"/>
  <c r="J1472"/>
  <c r="I1472"/>
  <c r="H1472"/>
  <c r="G1472"/>
  <c r="F1472"/>
  <c r="D1472"/>
  <c r="C1472"/>
  <c r="B1472"/>
  <c r="R1471"/>
  <c r="Q1471"/>
  <c r="P1471"/>
  <c r="N1471"/>
  <c r="M1471"/>
  <c r="L1471"/>
  <c r="K1471"/>
  <c r="J1471"/>
  <c r="I1471"/>
  <c r="H1471"/>
  <c r="G1471"/>
  <c r="F1471"/>
  <c r="D1471"/>
  <c r="C1471"/>
  <c r="B1471"/>
  <c r="R1470"/>
  <c r="Q1470"/>
  <c r="P1470"/>
  <c r="N1470"/>
  <c r="M1470"/>
  <c r="L1470"/>
  <c r="K1470"/>
  <c r="J1470"/>
  <c r="I1470"/>
  <c r="H1470"/>
  <c r="G1470"/>
  <c r="F1470"/>
  <c r="D1470"/>
  <c r="C1470"/>
  <c r="B1470"/>
  <c r="R1469"/>
  <c r="Q1469"/>
  <c r="P1469"/>
  <c r="N1469"/>
  <c r="M1469"/>
  <c r="L1469"/>
  <c r="K1469"/>
  <c r="J1469"/>
  <c r="I1469"/>
  <c r="H1469"/>
  <c r="G1469"/>
  <c r="F1469"/>
  <c r="D1469"/>
  <c r="C1469"/>
  <c r="B1469"/>
  <c r="R1468"/>
  <c r="Q1468"/>
  <c r="P1468"/>
  <c r="N1468"/>
  <c r="M1468"/>
  <c r="L1468"/>
  <c r="K1468"/>
  <c r="J1468"/>
  <c r="I1468"/>
  <c r="H1468"/>
  <c r="G1468"/>
  <c r="F1468"/>
  <c r="D1468"/>
  <c r="C1468"/>
  <c r="B1468"/>
  <c r="R1467"/>
  <c r="Q1467"/>
  <c r="P1467"/>
  <c r="N1467"/>
  <c r="M1467"/>
  <c r="L1467"/>
  <c r="K1467"/>
  <c r="J1467"/>
  <c r="I1467"/>
  <c r="H1467"/>
  <c r="G1467"/>
  <c r="F1467"/>
  <c r="D1467"/>
  <c r="C1467"/>
  <c r="B1467"/>
  <c r="R1448"/>
  <c r="Q1448"/>
  <c r="P1448"/>
  <c r="N1448"/>
  <c r="M1448"/>
  <c r="L1448"/>
  <c r="K1448"/>
  <c r="J1448"/>
  <c r="I1448"/>
  <c r="H1448"/>
  <c r="G1448"/>
  <c r="F1448"/>
  <c r="D1448"/>
  <c r="C1448"/>
  <c r="B1448"/>
  <c r="R1447"/>
  <c r="Q1447"/>
  <c r="P1447"/>
  <c r="N1447"/>
  <c r="M1447"/>
  <c r="L1447"/>
  <c r="K1447"/>
  <c r="J1447"/>
  <c r="I1447"/>
  <c r="H1447"/>
  <c r="G1447"/>
  <c r="F1447"/>
  <c r="D1447"/>
  <c r="C1447"/>
  <c r="B1447"/>
  <c r="R1446"/>
  <c r="Q1446"/>
  <c r="P1446"/>
  <c r="N1446"/>
  <c r="M1446"/>
  <c r="L1446"/>
  <c r="K1446"/>
  <c r="J1446"/>
  <c r="I1446"/>
  <c r="H1446"/>
  <c r="G1446"/>
  <c r="F1446"/>
  <c r="D1446"/>
  <c r="C1446"/>
  <c r="B1446"/>
  <c r="R1445"/>
  <c r="Q1445"/>
  <c r="P1445"/>
  <c r="N1445"/>
  <c r="M1445"/>
  <c r="L1445"/>
  <c r="K1445"/>
  <c r="J1445"/>
  <c r="I1445"/>
  <c r="H1445"/>
  <c r="G1445"/>
  <c r="F1445"/>
  <c r="D1445"/>
  <c r="C1445"/>
  <c r="B1445"/>
  <c r="R1443"/>
  <c r="Q1443"/>
  <c r="P1443"/>
  <c r="N1443"/>
  <c r="M1443"/>
  <c r="L1443"/>
  <c r="K1443"/>
  <c r="J1443"/>
  <c r="I1443"/>
  <c r="H1443"/>
  <c r="G1443"/>
  <c r="F1443"/>
  <c r="D1443"/>
  <c r="C1443"/>
  <c r="B1443"/>
  <c r="R1442"/>
  <c r="Q1442"/>
  <c r="P1442"/>
  <c r="N1442"/>
  <c r="M1442"/>
  <c r="L1442"/>
  <c r="K1442"/>
  <c r="J1442"/>
  <c r="I1442"/>
  <c r="H1442"/>
  <c r="G1442"/>
  <c r="F1442"/>
  <c r="D1442"/>
  <c r="C1442"/>
  <c r="B1442"/>
  <c r="R1441"/>
  <c r="Q1441"/>
  <c r="P1441"/>
  <c r="N1441"/>
  <c r="M1441"/>
  <c r="L1441"/>
  <c r="K1441"/>
  <c r="J1441"/>
  <c r="I1441"/>
  <c r="H1441"/>
  <c r="G1441"/>
  <c r="F1441"/>
  <c r="D1441"/>
  <c r="C1441"/>
  <c r="B1441"/>
  <c r="R1440"/>
  <c r="Q1440"/>
  <c r="P1440"/>
  <c r="N1440"/>
  <c r="M1440"/>
  <c r="L1440"/>
  <c r="K1440"/>
  <c r="J1440"/>
  <c r="I1440"/>
  <c r="H1440"/>
  <c r="G1440"/>
  <c r="F1440"/>
  <c r="D1440"/>
  <c r="C1440"/>
  <c r="B1440"/>
  <c r="R1439"/>
  <c r="Q1439"/>
  <c r="P1439"/>
  <c r="N1439"/>
  <c r="M1439"/>
  <c r="L1439"/>
  <c r="K1439"/>
  <c r="J1439"/>
  <c r="I1439"/>
  <c r="H1439"/>
  <c r="G1439"/>
  <c r="F1439"/>
  <c r="D1439"/>
  <c r="C1439"/>
  <c r="B1439"/>
  <c r="R1438"/>
  <c r="Q1438"/>
  <c r="P1438"/>
  <c r="N1438"/>
  <c r="M1438"/>
  <c r="L1438"/>
  <c r="K1438"/>
  <c r="J1438"/>
  <c r="I1438"/>
  <c r="H1438"/>
  <c r="G1438"/>
  <c r="F1438"/>
  <c r="D1438"/>
  <c r="C1438"/>
  <c r="B1438"/>
  <c r="R1437"/>
  <c r="Q1437"/>
  <c r="P1437"/>
  <c r="N1437"/>
  <c r="M1437"/>
  <c r="L1437"/>
  <c r="K1437"/>
  <c r="J1437"/>
  <c r="I1437"/>
  <c r="H1437"/>
  <c r="G1437"/>
  <c r="F1437"/>
  <c r="D1437"/>
  <c r="C1437"/>
  <c r="B1437"/>
  <c r="R1436"/>
  <c r="Q1436"/>
  <c r="P1436"/>
  <c r="N1436"/>
  <c r="M1436"/>
  <c r="L1436"/>
  <c r="K1436"/>
  <c r="J1436"/>
  <c r="I1436"/>
  <c r="H1436"/>
  <c r="G1436"/>
  <c r="F1436"/>
  <c r="D1436"/>
  <c r="C1436"/>
  <c r="B1436"/>
  <c r="R1435"/>
  <c r="Q1435"/>
  <c r="P1435"/>
  <c r="N1435"/>
  <c r="M1435"/>
  <c r="L1435"/>
  <c r="K1435"/>
  <c r="J1435"/>
  <c r="I1435"/>
  <c r="H1435"/>
  <c r="G1435"/>
  <c r="F1435"/>
  <c r="D1435"/>
  <c r="C1435"/>
  <c r="B1435"/>
  <c r="R1434"/>
  <c r="Q1434"/>
  <c r="P1434"/>
  <c r="N1434"/>
  <c r="M1434"/>
  <c r="L1434"/>
  <c r="K1434"/>
  <c r="J1434"/>
  <c r="I1434"/>
  <c r="H1434"/>
  <c r="G1434"/>
  <c r="F1434"/>
  <c r="D1434"/>
  <c r="C1434"/>
  <c r="B1434"/>
  <c r="R1432"/>
  <c r="Q1432"/>
  <c r="P1432"/>
  <c r="N1432"/>
  <c r="M1432"/>
  <c r="L1432"/>
  <c r="K1432"/>
  <c r="J1432"/>
  <c r="I1432"/>
  <c r="H1432"/>
  <c r="G1432"/>
  <c r="F1432"/>
  <c r="D1432"/>
  <c r="C1432"/>
  <c r="B1432"/>
  <c r="R1431"/>
  <c r="Q1431"/>
  <c r="P1431"/>
  <c r="N1431"/>
  <c r="M1431"/>
  <c r="L1431"/>
  <c r="K1431"/>
  <c r="J1431"/>
  <c r="I1431"/>
  <c r="H1431"/>
  <c r="G1431"/>
  <c r="F1431"/>
  <c r="D1431"/>
  <c r="C1431"/>
  <c r="B1431"/>
  <c r="R1430"/>
  <c r="Q1430"/>
  <c r="P1430"/>
  <c r="N1430"/>
  <c r="M1430"/>
  <c r="L1430"/>
  <c r="K1430"/>
  <c r="J1430"/>
  <c r="I1430"/>
  <c r="H1430"/>
  <c r="G1430"/>
  <c r="F1430"/>
  <c r="D1430"/>
  <c r="C1430"/>
  <c r="B1430"/>
  <c r="R1429"/>
  <c r="Q1429"/>
  <c r="P1429"/>
  <c r="N1429"/>
  <c r="M1429"/>
  <c r="L1429"/>
  <c r="K1429"/>
  <c r="J1429"/>
  <c r="I1429"/>
  <c r="H1429"/>
  <c r="G1429"/>
  <c r="F1429"/>
  <c r="D1429"/>
  <c r="C1429"/>
  <c r="B1429"/>
  <c r="R1428"/>
  <c r="Q1428"/>
  <c r="P1428"/>
  <c r="N1428"/>
  <c r="M1428"/>
  <c r="L1428"/>
  <c r="K1428"/>
  <c r="J1428"/>
  <c r="I1428"/>
  <c r="H1428"/>
  <c r="G1428"/>
  <c r="F1428"/>
  <c r="D1428"/>
  <c r="C1428"/>
  <c r="B1428"/>
  <c r="R1427"/>
  <c r="Q1427"/>
  <c r="P1427"/>
  <c r="N1427"/>
  <c r="M1427"/>
  <c r="L1427"/>
  <c r="K1427"/>
  <c r="J1427"/>
  <c r="I1427"/>
  <c r="H1427"/>
  <c r="G1427"/>
  <c r="F1427"/>
  <c r="D1427"/>
  <c r="C1427"/>
  <c r="B1427"/>
  <c r="R1426"/>
  <c r="Q1426"/>
  <c r="P1426"/>
  <c r="N1426"/>
  <c r="M1426"/>
  <c r="L1426"/>
  <c r="K1426"/>
  <c r="J1426"/>
  <c r="I1426"/>
  <c r="H1426"/>
  <c r="G1426"/>
  <c r="F1426"/>
  <c r="D1426"/>
  <c r="C1426"/>
  <c r="B1426"/>
  <c r="R1425"/>
  <c r="Q1425"/>
  <c r="P1425"/>
  <c r="N1425"/>
  <c r="M1425"/>
  <c r="L1425"/>
  <c r="K1425"/>
  <c r="J1425"/>
  <c r="I1425"/>
  <c r="H1425"/>
  <c r="G1425"/>
  <c r="F1425"/>
  <c r="D1425"/>
  <c r="C1425"/>
  <c r="B1425"/>
  <c r="R1423"/>
  <c r="Q1423"/>
  <c r="P1423"/>
  <c r="N1423"/>
  <c r="M1423"/>
  <c r="L1423"/>
  <c r="K1423"/>
  <c r="J1423"/>
  <c r="I1423"/>
  <c r="H1423"/>
  <c r="G1423"/>
  <c r="F1423"/>
  <c r="D1423"/>
  <c r="C1423"/>
  <c r="B1423"/>
  <c r="R1422"/>
  <c r="Q1422"/>
  <c r="P1422"/>
  <c r="N1422"/>
  <c r="M1422"/>
  <c r="L1422"/>
  <c r="K1422"/>
  <c r="J1422"/>
  <c r="I1422"/>
  <c r="H1422"/>
  <c r="G1422"/>
  <c r="F1422"/>
  <c r="D1422"/>
  <c r="C1422"/>
  <c r="B1422"/>
  <c r="R1421"/>
  <c r="Q1421"/>
  <c r="P1421"/>
  <c r="N1421"/>
  <c r="M1421"/>
  <c r="L1421"/>
  <c r="K1421"/>
  <c r="J1421"/>
  <c r="I1421"/>
  <c r="H1421"/>
  <c r="G1421"/>
  <c r="F1421"/>
  <c r="D1421"/>
  <c r="C1421"/>
  <c r="B1421"/>
  <c r="R1420"/>
  <c r="Q1420"/>
  <c r="P1420"/>
  <c r="N1420"/>
  <c r="M1420"/>
  <c r="L1420"/>
  <c r="K1420"/>
  <c r="J1420"/>
  <c r="I1420"/>
  <c r="H1420"/>
  <c r="G1420"/>
  <c r="F1420"/>
  <c r="D1420"/>
  <c r="C1420"/>
  <c r="B1420"/>
  <c r="R1419"/>
  <c r="Q1419"/>
  <c r="P1419"/>
  <c r="N1419"/>
  <c r="M1419"/>
  <c r="L1419"/>
  <c r="K1419"/>
  <c r="J1419"/>
  <c r="I1419"/>
  <c r="H1419"/>
  <c r="G1419"/>
  <c r="F1419"/>
  <c r="D1419"/>
  <c r="C1419"/>
  <c r="B1419"/>
  <c r="R1418"/>
  <c r="Q1418"/>
  <c r="P1418"/>
  <c r="N1418"/>
  <c r="M1418"/>
  <c r="L1418"/>
  <c r="K1418"/>
  <c r="J1418"/>
  <c r="I1418"/>
  <c r="H1418"/>
  <c r="G1418"/>
  <c r="F1418"/>
  <c r="D1418"/>
  <c r="C1418"/>
  <c r="B1418"/>
  <c r="R1417"/>
  <c r="Q1417"/>
  <c r="P1417"/>
  <c r="N1417"/>
  <c r="M1417"/>
  <c r="L1417"/>
  <c r="K1417"/>
  <c r="J1417"/>
  <c r="I1417"/>
  <c r="H1417"/>
  <c r="G1417"/>
  <c r="F1417"/>
  <c r="D1417"/>
  <c r="C1417"/>
  <c r="B1417"/>
  <c r="R1416"/>
  <c r="Q1416"/>
  <c r="P1416"/>
  <c r="N1416"/>
  <c r="M1416"/>
  <c r="L1416"/>
  <c r="K1416"/>
  <c r="J1416"/>
  <c r="I1416"/>
  <c r="H1416"/>
  <c r="G1416"/>
  <c r="F1416"/>
  <c r="D1416"/>
  <c r="C1416"/>
  <c r="B1416"/>
  <c r="R1415"/>
  <c r="Q1415"/>
  <c r="P1415"/>
  <c r="N1415"/>
  <c r="M1415"/>
  <c r="L1415"/>
  <c r="K1415"/>
  <c r="J1415"/>
  <c r="I1415"/>
  <c r="H1415"/>
  <c r="G1415"/>
  <c r="F1415"/>
  <c r="D1415"/>
  <c r="C1415"/>
  <c r="B1415"/>
  <c r="R1414"/>
  <c r="Q1414"/>
  <c r="P1414"/>
  <c r="N1414"/>
  <c r="M1414"/>
  <c r="L1414"/>
  <c r="K1414"/>
  <c r="J1414"/>
  <c r="I1414"/>
  <c r="H1414"/>
  <c r="G1414"/>
  <c r="F1414"/>
  <c r="D1414"/>
  <c r="C1414"/>
  <c r="B1414"/>
  <c r="R1413"/>
  <c r="Q1413"/>
  <c r="P1413"/>
  <c r="N1413"/>
  <c r="M1413"/>
  <c r="L1413"/>
  <c r="K1413"/>
  <c r="J1413"/>
  <c r="I1413"/>
  <c r="H1413"/>
  <c r="G1413"/>
  <c r="F1413"/>
  <c r="D1413"/>
  <c r="C1413"/>
  <c r="B1413"/>
  <c r="R1393"/>
  <c r="Q1393"/>
  <c r="P1393"/>
  <c r="N1393"/>
  <c r="M1393"/>
  <c r="L1393"/>
  <c r="K1393"/>
  <c r="J1393"/>
  <c r="I1393"/>
  <c r="H1393"/>
  <c r="G1393"/>
  <c r="F1393"/>
  <c r="D1393"/>
  <c r="C1393"/>
  <c r="B1393"/>
  <c r="R1392"/>
  <c r="Q1392"/>
  <c r="P1392"/>
  <c r="N1392"/>
  <c r="M1392"/>
  <c r="L1392"/>
  <c r="K1392"/>
  <c r="J1392"/>
  <c r="I1392"/>
  <c r="H1392"/>
  <c r="G1392"/>
  <c r="F1392"/>
  <c r="D1392"/>
  <c r="C1392"/>
  <c r="B1392"/>
  <c r="R1391"/>
  <c r="Q1391"/>
  <c r="P1391"/>
  <c r="N1391"/>
  <c r="M1391"/>
  <c r="L1391"/>
  <c r="K1391"/>
  <c r="J1391"/>
  <c r="I1391"/>
  <c r="H1391"/>
  <c r="G1391"/>
  <c r="F1391"/>
  <c r="D1391"/>
  <c r="C1391"/>
  <c r="B1391"/>
  <c r="R1390"/>
  <c r="Q1390"/>
  <c r="P1390"/>
  <c r="N1390"/>
  <c r="M1390"/>
  <c r="L1390"/>
  <c r="K1390"/>
  <c r="J1390"/>
  <c r="I1390"/>
  <c r="H1390"/>
  <c r="G1390"/>
  <c r="F1390"/>
  <c r="D1390"/>
  <c r="C1390"/>
  <c r="B1390"/>
  <c r="R1389"/>
  <c r="Q1389"/>
  <c r="P1389"/>
  <c r="N1389"/>
  <c r="M1389"/>
  <c r="L1389"/>
  <c r="K1389"/>
  <c r="J1389"/>
  <c r="I1389"/>
  <c r="H1389"/>
  <c r="G1389"/>
  <c r="F1389"/>
  <c r="D1389"/>
  <c r="C1389"/>
  <c r="B1389"/>
  <c r="R1388"/>
  <c r="Q1388"/>
  <c r="P1388"/>
  <c r="N1388"/>
  <c r="M1388"/>
  <c r="L1388"/>
  <c r="K1388"/>
  <c r="J1388"/>
  <c r="I1388"/>
  <c r="H1388"/>
  <c r="G1388"/>
  <c r="F1388"/>
  <c r="D1388"/>
  <c r="C1388"/>
  <c r="B1388"/>
  <c r="R1387"/>
  <c r="Q1387"/>
  <c r="P1387"/>
  <c r="N1387"/>
  <c r="M1387"/>
  <c r="L1387"/>
  <c r="K1387"/>
  <c r="J1387"/>
  <c r="I1387"/>
  <c r="H1387"/>
  <c r="G1387"/>
  <c r="F1387"/>
  <c r="D1387"/>
  <c r="C1387"/>
  <c r="B1387"/>
  <c r="R1386"/>
  <c r="Q1386"/>
  <c r="P1386"/>
  <c r="N1386"/>
  <c r="M1386"/>
  <c r="L1386"/>
  <c r="K1386"/>
  <c r="J1386"/>
  <c r="I1386"/>
  <c r="H1386"/>
  <c r="G1386"/>
  <c r="F1386"/>
  <c r="D1386"/>
  <c r="C1386"/>
  <c r="B1386"/>
  <c r="R1385"/>
  <c r="Q1385"/>
  <c r="P1385"/>
  <c r="N1385"/>
  <c r="M1385"/>
  <c r="L1385"/>
  <c r="K1385"/>
  <c r="J1385"/>
  <c r="I1385"/>
  <c r="H1385"/>
  <c r="G1385"/>
  <c r="F1385"/>
  <c r="D1385"/>
  <c r="C1385"/>
  <c r="B1385"/>
  <c r="R1384"/>
  <c r="Q1384"/>
  <c r="P1384"/>
  <c r="N1384"/>
  <c r="M1384"/>
  <c r="L1384"/>
  <c r="K1384"/>
  <c r="J1384"/>
  <c r="I1384"/>
  <c r="H1384"/>
  <c r="G1384"/>
  <c r="F1384"/>
  <c r="D1384"/>
  <c r="C1384"/>
  <c r="B1384"/>
  <c r="R1382"/>
  <c r="Q1382"/>
  <c r="P1382"/>
  <c r="N1382"/>
  <c r="M1382"/>
  <c r="L1382"/>
  <c r="K1382"/>
  <c r="J1382"/>
  <c r="I1382"/>
  <c r="H1382"/>
  <c r="G1382"/>
  <c r="F1382"/>
  <c r="D1382"/>
  <c r="C1382"/>
  <c r="B1382"/>
  <c r="R1381"/>
  <c r="Q1381"/>
  <c r="P1381"/>
  <c r="N1381"/>
  <c r="M1381"/>
  <c r="L1381"/>
  <c r="K1381"/>
  <c r="J1381"/>
  <c r="I1381"/>
  <c r="H1381"/>
  <c r="G1381"/>
  <c r="F1381"/>
  <c r="D1381"/>
  <c r="C1381"/>
  <c r="B1381"/>
  <c r="R1380"/>
  <c r="Q1380"/>
  <c r="P1380"/>
  <c r="N1380"/>
  <c r="M1380"/>
  <c r="L1380"/>
  <c r="K1380"/>
  <c r="J1380"/>
  <c r="I1380"/>
  <c r="H1380"/>
  <c r="G1380"/>
  <c r="F1380"/>
  <c r="D1380"/>
  <c r="C1380"/>
  <c r="B1380"/>
  <c r="R1379"/>
  <c r="Q1379"/>
  <c r="P1379"/>
  <c r="N1379"/>
  <c r="M1379"/>
  <c r="L1379"/>
  <c r="K1379"/>
  <c r="J1379"/>
  <c r="I1379"/>
  <c r="H1379"/>
  <c r="G1379"/>
  <c r="F1379"/>
  <c r="D1379"/>
  <c r="C1379"/>
  <c r="B1379"/>
  <c r="R1378"/>
  <c r="Q1378"/>
  <c r="P1378"/>
  <c r="N1378"/>
  <c r="M1378"/>
  <c r="L1378"/>
  <c r="K1378"/>
  <c r="J1378"/>
  <c r="I1378"/>
  <c r="H1378"/>
  <c r="G1378"/>
  <c r="F1378"/>
  <c r="D1378"/>
  <c r="C1378"/>
  <c r="B1378"/>
  <c r="R1377"/>
  <c r="Q1377"/>
  <c r="P1377"/>
  <c r="N1377"/>
  <c r="M1377"/>
  <c r="L1377"/>
  <c r="K1377"/>
  <c r="J1377"/>
  <c r="I1377"/>
  <c r="H1377"/>
  <c r="G1377"/>
  <c r="F1377"/>
  <c r="D1377"/>
  <c r="C1377"/>
  <c r="B1377"/>
  <c r="R1376"/>
  <c r="Q1376"/>
  <c r="P1376"/>
  <c r="N1376"/>
  <c r="M1376"/>
  <c r="L1376"/>
  <c r="K1376"/>
  <c r="J1376"/>
  <c r="I1376"/>
  <c r="H1376"/>
  <c r="G1376"/>
  <c r="F1376"/>
  <c r="D1376"/>
  <c r="C1376"/>
  <c r="B1376"/>
  <c r="R1374"/>
  <c r="Q1374"/>
  <c r="P1374"/>
  <c r="N1374"/>
  <c r="M1374"/>
  <c r="L1374"/>
  <c r="K1374"/>
  <c r="J1374"/>
  <c r="I1374"/>
  <c r="H1374"/>
  <c r="G1374"/>
  <c r="F1374"/>
  <c r="D1374"/>
  <c r="C1374"/>
  <c r="B1374"/>
  <c r="R1373"/>
  <c r="Q1373"/>
  <c r="P1373"/>
  <c r="N1373"/>
  <c r="M1373"/>
  <c r="L1373"/>
  <c r="K1373"/>
  <c r="J1373"/>
  <c r="I1373"/>
  <c r="H1373"/>
  <c r="G1373"/>
  <c r="F1373"/>
  <c r="D1373"/>
  <c r="C1373"/>
  <c r="B1373"/>
  <c r="R1371"/>
  <c r="Q1371"/>
  <c r="P1371"/>
  <c r="N1371"/>
  <c r="M1371"/>
  <c r="L1371"/>
  <c r="K1371"/>
  <c r="J1371"/>
  <c r="I1371"/>
  <c r="H1371"/>
  <c r="G1371"/>
  <c r="F1371"/>
  <c r="D1371"/>
  <c r="C1371"/>
  <c r="B1371"/>
  <c r="R1370"/>
  <c r="Q1370"/>
  <c r="P1370"/>
  <c r="N1370"/>
  <c r="M1370"/>
  <c r="L1370"/>
  <c r="K1370"/>
  <c r="J1370"/>
  <c r="I1370"/>
  <c r="H1370"/>
  <c r="G1370"/>
  <c r="F1370"/>
  <c r="D1370"/>
  <c r="C1370"/>
  <c r="B1370"/>
  <c r="R1369"/>
  <c r="Q1369"/>
  <c r="P1369"/>
  <c r="N1369"/>
  <c r="M1369"/>
  <c r="L1369"/>
  <c r="K1369"/>
  <c r="J1369"/>
  <c r="I1369"/>
  <c r="H1369"/>
  <c r="G1369"/>
  <c r="F1369"/>
  <c r="D1369"/>
  <c r="C1369"/>
  <c r="B1369"/>
  <c r="R1368"/>
  <c r="Q1368"/>
  <c r="P1368"/>
  <c r="N1368"/>
  <c r="M1368"/>
  <c r="L1368"/>
  <c r="K1368"/>
  <c r="J1368"/>
  <c r="I1368"/>
  <c r="H1368"/>
  <c r="G1368"/>
  <c r="F1368"/>
  <c r="D1368"/>
  <c r="C1368"/>
  <c r="B1368"/>
  <c r="R1367"/>
  <c r="Q1367"/>
  <c r="P1367"/>
  <c r="N1367"/>
  <c r="M1367"/>
  <c r="L1367"/>
  <c r="K1367"/>
  <c r="J1367"/>
  <c r="I1367"/>
  <c r="H1367"/>
  <c r="G1367"/>
  <c r="F1367"/>
  <c r="D1367"/>
  <c r="C1367"/>
  <c r="B1367"/>
  <c r="R1366"/>
  <c r="Q1366"/>
  <c r="P1366"/>
  <c r="N1366"/>
  <c r="M1366"/>
  <c r="L1366"/>
  <c r="K1366"/>
  <c r="J1366"/>
  <c r="I1366"/>
  <c r="H1366"/>
  <c r="G1366"/>
  <c r="F1366"/>
  <c r="D1366"/>
  <c r="C1366"/>
  <c r="B1366"/>
  <c r="R1365"/>
  <c r="Q1365"/>
  <c r="P1365"/>
  <c r="N1365"/>
  <c r="M1365"/>
  <c r="L1365"/>
  <c r="K1365"/>
  <c r="J1365"/>
  <c r="I1365"/>
  <c r="H1365"/>
  <c r="G1365"/>
  <c r="F1365"/>
  <c r="D1365"/>
  <c r="C1365"/>
  <c r="B1365"/>
  <c r="R1364"/>
  <c r="Q1364"/>
  <c r="P1364"/>
  <c r="N1364"/>
  <c r="M1364"/>
  <c r="L1364"/>
  <c r="K1364"/>
  <c r="J1364"/>
  <c r="I1364"/>
  <c r="H1364"/>
  <c r="G1364"/>
  <c r="F1364"/>
  <c r="D1364"/>
  <c r="C1364"/>
  <c r="B1364"/>
  <c r="R1363"/>
  <c r="Q1363"/>
  <c r="P1363"/>
  <c r="N1363"/>
  <c r="M1363"/>
  <c r="L1363"/>
  <c r="K1363"/>
  <c r="J1363"/>
  <c r="I1363"/>
  <c r="H1363"/>
  <c r="G1363"/>
  <c r="F1363"/>
  <c r="D1363"/>
  <c r="C1363"/>
  <c r="B1363"/>
  <c r="R1362"/>
  <c r="Q1362"/>
  <c r="P1362"/>
  <c r="N1362"/>
  <c r="M1362"/>
  <c r="L1362"/>
  <c r="K1362"/>
  <c r="J1362"/>
  <c r="I1362"/>
  <c r="H1362"/>
  <c r="G1362"/>
  <c r="F1362"/>
  <c r="D1362"/>
  <c r="C1362"/>
  <c r="B1362"/>
  <c r="R1361"/>
  <c r="Q1361"/>
  <c r="P1361"/>
  <c r="N1361"/>
  <c r="M1361"/>
  <c r="L1361"/>
  <c r="K1361"/>
  <c r="J1361"/>
  <c r="I1361"/>
  <c r="H1361"/>
  <c r="G1361"/>
  <c r="F1361"/>
  <c r="D1361"/>
  <c r="C1361"/>
  <c r="B1361"/>
  <c r="R1360"/>
  <c r="Q1360"/>
  <c r="P1360"/>
  <c r="N1360"/>
  <c r="M1360"/>
  <c r="L1360"/>
  <c r="K1360"/>
  <c r="J1360"/>
  <c r="I1360"/>
  <c r="H1360"/>
  <c r="G1360"/>
  <c r="F1360"/>
  <c r="D1360"/>
  <c r="C1360"/>
  <c r="B1360"/>
  <c r="R1358"/>
  <c r="Q1358"/>
  <c r="P1358"/>
  <c r="N1358"/>
  <c r="M1358"/>
  <c r="L1358"/>
  <c r="K1358"/>
  <c r="J1358"/>
  <c r="I1358"/>
  <c r="H1358"/>
  <c r="G1358"/>
  <c r="F1358"/>
  <c r="D1358"/>
  <c r="C1358"/>
  <c r="B1358"/>
  <c r="R1342"/>
  <c r="Q1342"/>
  <c r="P1342"/>
  <c r="N1342"/>
  <c r="M1342"/>
  <c r="L1342"/>
  <c r="K1342"/>
  <c r="J1342"/>
  <c r="I1342"/>
  <c r="H1342"/>
  <c r="G1342"/>
  <c r="F1342"/>
  <c r="D1342"/>
  <c r="C1342"/>
  <c r="B1342"/>
  <c r="R1341"/>
  <c r="Q1341"/>
  <c r="P1341"/>
  <c r="N1341"/>
  <c r="M1341"/>
  <c r="L1341"/>
  <c r="K1341"/>
  <c r="J1341"/>
  <c r="I1341"/>
  <c r="H1341"/>
  <c r="G1341"/>
  <c r="F1341"/>
  <c r="D1341"/>
  <c r="C1341"/>
  <c r="B1341"/>
  <c r="R1340"/>
  <c r="Q1340"/>
  <c r="P1340"/>
  <c r="N1340"/>
  <c r="M1340"/>
  <c r="L1340"/>
  <c r="K1340"/>
  <c r="J1340"/>
  <c r="I1340"/>
  <c r="H1340"/>
  <c r="G1340"/>
  <c r="F1340"/>
  <c r="D1340"/>
  <c r="C1340"/>
  <c r="B1340"/>
  <c r="R1339"/>
  <c r="Q1339"/>
  <c r="P1339"/>
  <c r="N1339"/>
  <c r="M1339"/>
  <c r="L1339"/>
  <c r="K1339"/>
  <c r="J1339"/>
  <c r="I1339"/>
  <c r="H1339"/>
  <c r="G1339"/>
  <c r="F1339"/>
  <c r="D1339"/>
  <c r="C1339"/>
  <c r="B1339"/>
  <c r="R1338"/>
  <c r="Q1338"/>
  <c r="P1338"/>
  <c r="N1338"/>
  <c r="M1338"/>
  <c r="L1338"/>
  <c r="K1338"/>
  <c r="J1338"/>
  <c r="I1338"/>
  <c r="H1338"/>
  <c r="G1338"/>
  <c r="F1338"/>
  <c r="D1338"/>
  <c r="C1338"/>
  <c r="B1338"/>
  <c r="R1337"/>
  <c r="Q1337"/>
  <c r="P1337"/>
  <c r="N1337"/>
  <c r="M1337"/>
  <c r="L1337"/>
  <c r="K1337"/>
  <c r="J1337"/>
  <c r="I1337"/>
  <c r="H1337"/>
  <c r="G1337"/>
  <c r="F1337"/>
  <c r="D1337"/>
  <c r="C1337"/>
  <c r="B1337"/>
  <c r="R1336"/>
  <c r="Q1336"/>
  <c r="P1336"/>
  <c r="N1336"/>
  <c r="M1336"/>
  <c r="L1336"/>
  <c r="K1336"/>
  <c r="J1336"/>
  <c r="I1336"/>
  <c r="H1336"/>
  <c r="G1336"/>
  <c r="F1336"/>
  <c r="D1336"/>
  <c r="C1336"/>
  <c r="B1336"/>
  <c r="R1335"/>
  <c r="Q1335"/>
  <c r="P1335"/>
  <c r="N1335"/>
  <c r="M1335"/>
  <c r="L1335"/>
  <c r="K1335"/>
  <c r="J1335"/>
  <c r="I1335"/>
  <c r="H1335"/>
  <c r="G1335"/>
  <c r="F1335"/>
  <c r="D1335"/>
  <c r="C1335"/>
  <c r="B1335"/>
  <c r="R1334"/>
  <c r="Q1334"/>
  <c r="P1334"/>
  <c r="N1334"/>
  <c r="M1334"/>
  <c r="L1334"/>
  <c r="K1334"/>
  <c r="J1334"/>
  <c r="I1334"/>
  <c r="H1334"/>
  <c r="G1334"/>
  <c r="F1334"/>
  <c r="D1334"/>
  <c r="C1334"/>
  <c r="B1334"/>
  <c r="R1332"/>
  <c r="Q1332"/>
  <c r="P1332"/>
  <c r="N1332"/>
  <c r="M1332"/>
  <c r="L1332"/>
  <c r="K1332"/>
  <c r="J1332"/>
  <c r="I1332"/>
  <c r="H1332"/>
  <c r="G1332"/>
  <c r="F1332"/>
  <c r="D1332"/>
  <c r="C1332"/>
  <c r="B1332"/>
  <c r="R1331"/>
  <c r="Q1331"/>
  <c r="P1331"/>
  <c r="N1331"/>
  <c r="M1331"/>
  <c r="L1331"/>
  <c r="K1331"/>
  <c r="J1331"/>
  <c r="I1331"/>
  <c r="H1331"/>
  <c r="G1331"/>
  <c r="F1331"/>
  <c r="D1331"/>
  <c r="C1331"/>
  <c r="B1331"/>
  <c r="R1330"/>
  <c r="Q1330"/>
  <c r="P1330"/>
  <c r="N1330"/>
  <c r="M1330"/>
  <c r="L1330"/>
  <c r="K1330"/>
  <c r="J1330"/>
  <c r="I1330"/>
  <c r="H1330"/>
  <c r="G1330"/>
  <c r="F1330"/>
  <c r="D1330"/>
  <c r="C1330"/>
  <c r="B1330"/>
  <c r="R1329"/>
  <c r="Q1329"/>
  <c r="P1329"/>
  <c r="N1329"/>
  <c r="M1329"/>
  <c r="L1329"/>
  <c r="K1329"/>
  <c r="J1329"/>
  <c r="I1329"/>
  <c r="H1329"/>
  <c r="G1329"/>
  <c r="F1329"/>
  <c r="D1329"/>
  <c r="C1329"/>
  <c r="B1329"/>
  <c r="R1327"/>
  <c r="Q1327"/>
  <c r="P1327"/>
  <c r="N1327"/>
  <c r="M1327"/>
  <c r="L1327"/>
  <c r="K1327"/>
  <c r="J1327"/>
  <c r="I1327"/>
  <c r="H1327"/>
  <c r="G1327"/>
  <c r="F1327"/>
  <c r="D1327"/>
  <c r="C1327"/>
  <c r="B1327"/>
  <c r="R1326"/>
  <c r="Q1326"/>
  <c r="P1326"/>
  <c r="N1326"/>
  <c r="M1326"/>
  <c r="L1326"/>
  <c r="K1326"/>
  <c r="J1326"/>
  <c r="I1326"/>
  <c r="H1326"/>
  <c r="G1326"/>
  <c r="F1326"/>
  <c r="D1326"/>
  <c r="C1326"/>
  <c r="B1326"/>
  <c r="R1325"/>
  <c r="Q1325"/>
  <c r="P1325"/>
  <c r="N1325"/>
  <c r="M1325"/>
  <c r="L1325"/>
  <c r="K1325"/>
  <c r="J1325"/>
  <c r="I1325"/>
  <c r="H1325"/>
  <c r="G1325"/>
  <c r="F1325"/>
  <c r="D1325"/>
  <c r="C1325"/>
  <c r="B1325"/>
  <c r="R1324"/>
  <c r="Q1324"/>
  <c r="P1324"/>
  <c r="N1324"/>
  <c r="M1324"/>
  <c r="L1324"/>
  <c r="K1324"/>
  <c r="J1324"/>
  <c r="I1324"/>
  <c r="H1324"/>
  <c r="G1324"/>
  <c r="F1324"/>
  <c r="D1324"/>
  <c r="C1324"/>
  <c r="B1324"/>
  <c r="R1323"/>
  <c r="Q1323"/>
  <c r="P1323"/>
  <c r="N1323"/>
  <c r="M1323"/>
  <c r="L1323"/>
  <c r="K1323"/>
  <c r="J1323"/>
  <c r="I1323"/>
  <c r="H1323"/>
  <c r="G1323"/>
  <c r="F1323"/>
  <c r="D1323"/>
  <c r="C1323"/>
  <c r="B1323"/>
  <c r="R1322"/>
  <c r="Q1322"/>
  <c r="P1322"/>
  <c r="N1322"/>
  <c r="M1322"/>
  <c r="L1322"/>
  <c r="K1322"/>
  <c r="J1322"/>
  <c r="I1322"/>
  <c r="H1322"/>
  <c r="G1322"/>
  <c r="F1322"/>
  <c r="D1322"/>
  <c r="C1322"/>
  <c r="B1322"/>
  <c r="R1320"/>
  <c r="Q1320"/>
  <c r="P1320"/>
  <c r="N1320"/>
  <c r="M1320"/>
  <c r="L1320"/>
  <c r="K1320"/>
  <c r="J1320"/>
  <c r="I1320"/>
  <c r="H1320"/>
  <c r="G1320"/>
  <c r="F1320"/>
  <c r="D1320"/>
  <c r="C1320"/>
  <c r="B1320"/>
  <c r="R1319"/>
  <c r="Q1319"/>
  <c r="P1319"/>
  <c r="N1319"/>
  <c r="M1319"/>
  <c r="L1319"/>
  <c r="K1319"/>
  <c r="J1319"/>
  <c r="I1319"/>
  <c r="H1319"/>
  <c r="G1319"/>
  <c r="F1319"/>
  <c r="D1319"/>
  <c r="C1319"/>
  <c r="B1319"/>
  <c r="R1318"/>
  <c r="Q1318"/>
  <c r="P1318"/>
  <c r="N1318"/>
  <c r="M1318"/>
  <c r="L1318"/>
  <c r="K1318"/>
  <c r="J1318"/>
  <c r="I1318"/>
  <c r="H1318"/>
  <c r="G1318"/>
  <c r="F1318"/>
  <c r="D1318"/>
  <c r="C1318"/>
  <c r="B1318"/>
  <c r="R1317"/>
  <c r="Q1317"/>
  <c r="P1317"/>
  <c r="N1317"/>
  <c r="M1317"/>
  <c r="L1317"/>
  <c r="K1317"/>
  <c r="J1317"/>
  <c r="I1317"/>
  <c r="H1317"/>
  <c r="G1317"/>
  <c r="F1317"/>
  <c r="D1317"/>
  <c r="C1317"/>
  <c r="B1317"/>
  <c r="R1316"/>
  <c r="Q1316"/>
  <c r="P1316"/>
  <c r="N1316"/>
  <c r="M1316"/>
  <c r="L1316"/>
  <c r="K1316"/>
  <c r="J1316"/>
  <c r="I1316"/>
  <c r="H1316"/>
  <c r="G1316"/>
  <c r="F1316"/>
  <c r="D1316"/>
  <c r="C1316"/>
  <c r="B1316"/>
  <c r="R1315"/>
  <c r="Q1315"/>
  <c r="P1315"/>
  <c r="N1315"/>
  <c r="M1315"/>
  <c r="L1315"/>
  <c r="K1315"/>
  <c r="J1315"/>
  <c r="I1315"/>
  <c r="H1315"/>
  <c r="G1315"/>
  <c r="F1315"/>
  <c r="D1315"/>
  <c r="C1315"/>
  <c r="B1315"/>
  <c r="R1314"/>
  <c r="Q1314"/>
  <c r="P1314"/>
  <c r="N1314"/>
  <c r="M1314"/>
  <c r="L1314"/>
  <c r="K1314"/>
  <c r="J1314"/>
  <c r="I1314"/>
  <c r="H1314"/>
  <c r="G1314"/>
  <c r="F1314"/>
  <c r="D1314"/>
  <c r="C1314"/>
  <c r="B1314"/>
  <c r="R1313"/>
  <c r="Q1313"/>
  <c r="P1313"/>
  <c r="N1313"/>
  <c r="M1313"/>
  <c r="L1313"/>
  <c r="K1313"/>
  <c r="J1313"/>
  <c r="I1313"/>
  <c r="H1313"/>
  <c r="G1313"/>
  <c r="F1313"/>
  <c r="D1313"/>
  <c r="C1313"/>
  <c r="B1313"/>
  <c r="R1312"/>
  <c r="Q1312"/>
  <c r="P1312"/>
  <c r="N1312"/>
  <c r="M1312"/>
  <c r="L1312"/>
  <c r="K1312"/>
  <c r="J1312"/>
  <c r="I1312"/>
  <c r="H1312"/>
  <c r="G1312"/>
  <c r="F1312"/>
  <c r="D1312"/>
  <c r="C1312"/>
  <c r="B1312"/>
  <c r="R1311"/>
  <c r="Q1311"/>
  <c r="P1311"/>
  <c r="N1311"/>
  <c r="M1311"/>
  <c r="L1311"/>
  <c r="K1311"/>
  <c r="J1311"/>
  <c r="I1311"/>
  <c r="H1311"/>
  <c r="G1311"/>
  <c r="F1311"/>
  <c r="D1311"/>
  <c r="C1311"/>
  <c r="B1311"/>
  <c r="R1310"/>
  <c r="Q1310"/>
  <c r="P1310"/>
  <c r="N1310"/>
  <c r="M1310"/>
  <c r="L1310"/>
  <c r="K1310"/>
  <c r="J1310"/>
  <c r="I1310"/>
  <c r="H1310"/>
  <c r="G1310"/>
  <c r="F1310"/>
  <c r="D1310"/>
  <c r="C1310"/>
  <c r="B1310"/>
  <c r="R1309"/>
  <c r="Q1309"/>
  <c r="P1309"/>
  <c r="N1309"/>
  <c r="M1309"/>
  <c r="L1309"/>
  <c r="K1309"/>
  <c r="J1309"/>
  <c r="I1309"/>
  <c r="H1309"/>
  <c r="G1309"/>
  <c r="F1309"/>
  <c r="D1309"/>
  <c r="C1309"/>
  <c r="B1309"/>
  <c r="R1308"/>
  <c r="Q1308"/>
  <c r="P1308"/>
  <c r="N1308"/>
  <c r="M1308"/>
  <c r="L1308"/>
  <c r="K1308"/>
  <c r="J1308"/>
  <c r="I1308"/>
  <c r="H1308"/>
  <c r="G1308"/>
  <c r="F1308"/>
  <c r="D1308"/>
  <c r="C1308"/>
  <c r="B1308"/>
  <c r="R1307"/>
  <c r="Q1307"/>
  <c r="P1307"/>
  <c r="N1307"/>
  <c r="M1307"/>
  <c r="L1307"/>
  <c r="K1307"/>
  <c r="J1307"/>
  <c r="I1307"/>
  <c r="H1307"/>
  <c r="G1307"/>
  <c r="F1307"/>
  <c r="D1307"/>
  <c r="C1307"/>
  <c r="B1307"/>
  <c r="R1306"/>
  <c r="Q1306"/>
  <c r="P1306"/>
  <c r="N1306"/>
  <c r="M1306"/>
  <c r="L1306"/>
  <c r="K1306"/>
  <c r="J1306"/>
  <c r="I1306"/>
  <c r="H1306"/>
  <c r="G1306"/>
  <c r="F1306"/>
  <c r="D1306"/>
  <c r="C1306"/>
  <c r="B1306"/>
  <c r="R1305"/>
  <c r="Q1305"/>
  <c r="P1305"/>
  <c r="N1305"/>
  <c r="M1305"/>
  <c r="L1305"/>
  <c r="K1305"/>
  <c r="J1305"/>
  <c r="I1305"/>
  <c r="H1305"/>
  <c r="G1305"/>
  <c r="F1305"/>
  <c r="D1305"/>
  <c r="C1305"/>
  <c r="B1305"/>
  <c r="R1304"/>
  <c r="Q1304"/>
  <c r="P1304"/>
  <c r="N1304"/>
  <c r="M1304"/>
  <c r="L1304"/>
  <c r="K1304"/>
  <c r="J1304"/>
  <c r="I1304"/>
  <c r="H1304"/>
  <c r="G1304"/>
  <c r="F1304"/>
  <c r="D1304"/>
  <c r="C1304"/>
  <c r="B1304"/>
  <c r="R1286"/>
  <c r="Q1286"/>
  <c r="P1286"/>
  <c r="N1286"/>
  <c r="M1286"/>
  <c r="L1286"/>
  <c r="K1286"/>
  <c r="J1286"/>
  <c r="I1286"/>
  <c r="H1286"/>
  <c r="G1286"/>
  <c r="F1286"/>
  <c r="D1286"/>
  <c r="C1286"/>
  <c r="B1286"/>
  <c r="R1285"/>
  <c r="Q1285"/>
  <c r="P1285"/>
  <c r="N1285"/>
  <c r="M1285"/>
  <c r="L1285"/>
  <c r="K1285"/>
  <c r="J1285"/>
  <c r="I1285"/>
  <c r="H1285"/>
  <c r="G1285"/>
  <c r="F1285"/>
  <c r="D1285"/>
  <c r="C1285"/>
  <c r="B1285"/>
  <c r="R1284"/>
  <c r="Q1284"/>
  <c r="P1284"/>
  <c r="N1284"/>
  <c r="M1284"/>
  <c r="L1284"/>
  <c r="K1284"/>
  <c r="J1284"/>
  <c r="I1284"/>
  <c r="H1284"/>
  <c r="G1284"/>
  <c r="F1284"/>
  <c r="D1284"/>
  <c r="C1284"/>
  <c r="B1284"/>
  <c r="R1283"/>
  <c r="Q1283"/>
  <c r="P1283"/>
  <c r="N1283"/>
  <c r="M1283"/>
  <c r="L1283"/>
  <c r="K1283"/>
  <c r="J1283"/>
  <c r="I1283"/>
  <c r="H1283"/>
  <c r="G1283"/>
  <c r="F1283"/>
  <c r="D1283"/>
  <c r="C1283"/>
  <c r="B1283"/>
  <c r="R1281"/>
  <c r="Q1281"/>
  <c r="P1281"/>
  <c r="N1281"/>
  <c r="M1281"/>
  <c r="L1281"/>
  <c r="K1281"/>
  <c r="J1281"/>
  <c r="I1281"/>
  <c r="H1281"/>
  <c r="G1281"/>
  <c r="F1281"/>
  <c r="D1281"/>
  <c r="C1281"/>
  <c r="B1281"/>
  <c r="R1280"/>
  <c r="Q1280"/>
  <c r="P1280"/>
  <c r="N1280"/>
  <c r="M1280"/>
  <c r="L1280"/>
  <c r="K1280"/>
  <c r="J1280"/>
  <c r="I1280"/>
  <c r="H1280"/>
  <c r="G1280"/>
  <c r="F1280"/>
  <c r="D1280"/>
  <c r="C1280"/>
  <c r="B1280"/>
  <c r="R1279"/>
  <c r="Q1279"/>
  <c r="P1279"/>
  <c r="N1279"/>
  <c r="M1279"/>
  <c r="L1279"/>
  <c r="K1279"/>
  <c r="J1279"/>
  <c r="I1279"/>
  <c r="H1279"/>
  <c r="G1279"/>
  <c r="F1279"/>
  <c r="D1279"/>
  <c r="C1279"/>
  <c r="B1279"/>
  <c r="R1278"/>
  <c r="Q1278"/>
  <c r="P1278"/>
  <c r="N1278"/>
  <c r="M1278"/>
  <c r="L1278"/>
  <c r="K1278"/>
  <c r="J1278"/>
  <c r="I1278"/>
  <c r="H1278"/>
  <c r="G1278"/>
  <c r="F1278"/>
  <c r="D1278"/>
  <c r="C1278"/>
  <c r="B1278"/>
  <c r="R1277"/>
  <c r="Q1277"/>
  <c r="P1277"/>
  <c r="N1277"/>
  <c r="M1277"/>
  <c r="L1277"/>
  <c r="K1277"/>
  <c r="J1277"/>
  <c r="I1277"/>
  <c r="H1277"/>
  <c r="G1277"/>
  <c r="F1277"/>
  <c r="D1277"/>
  <c r="C1277"/>
  <c r="B1277"/>
  <c r="R1276"/>
  <c r="Q1276"/>
  <c r="P1276"/>
  <c r="N1276"/>
  <c r="M1276"/>
  <c r="L1276"/>
  <c r="K1276"/>
  <c r="J1276"/>
  <c r="I1276"/>
  <c r="H1276"/>
  <c r="G1276"/>
  <c r="F1276"/>
  <c r="D1276"/>
  <c r="C1276"/>
  <c r="B1276"/>
  <c r="R1275"/>
  <c r="Q1275"/>
  <c r="P1275"/>
  <c r="N1275"/>
  <c r="M1275"/>
  <c r="L1275"/>
  <c r="K1275"/>
  <c r="J1275"/>
  <c r="I1275"/>
  <c r="H1275"/>
  <c r="G1275"/>
  <c r="F1275"/>
  <c r="D1275"/>
  <c r="C1275"/>
  <c r="B1275"/>
  <c r="R1274"/>
  <c r="Q1274"/>
  <c r="P1274"/>
  <c r="N1274"/>
  <c r="M1274"/>
  <c r="L1274"/>
  <c r="K1274"/>
  <c r="J1274"/>
  <c r="I1274"/>
  <c r="H1274"/>
  <c r="G1274"/>
  <c r="F1274"/>
  <c r="D1274"/>
  <c r="C1274"/>
  <c r="B1274"/>
  <c r="R1273"/>
  <c r="Q1273"/>
  <c r="P1273"/>
  <c r="N1273"/>
  <c r="M1273"/>
  <c r="L1273"/>
  <c r="K1273"/>
  <c r="J1273"/>
  <c r="I1273"/>
  <c r="H1273"/>
  <c r="G1273"/>
  <c r="F1273"/>
  <c r="D1273"/>
  <c r="C1273"/>
  <c r="B1273"/>
  <c r="R1272"/>
  <c r="Q1272"/>
  <c r="P1272"/>
  <c r="N1272"/>
  <c r="M1272"/>
  <c r="L1272"/>
  <c r="K1272"/>
  <c r="J1272"/>
  <c r="I1272"/>
  <c r="H1272"/>
  <c r="G1272"/>
  <c r="F1272"/>
  <c r="D1272"/>
  <c r="C1272"/>
  <c r="B1272"/>
  <c r="R1271"/>
  <c r="Q1271"/>
  <c r="P1271"/>
  <c r="N1271"/>
  <c r="M1271"/>
  <c r="L1271"/>
  <c r="K1271"/>
  <c r="J1271"/>
  <c r="I1271"/>
  <c r="H1271"/>
  <c r="G1271"/>
  <c r="F1271"/>
  <c r="D1271"/>
  <c r="C1271"/>
  <c r="B1271"/>
  <c r="R1269"/>
  <c r="Q1269"/>
  <c r="P1269"/>
  <c r="N1269"/>
  <c r="M1269"/>
  <c r="L1269"/>
  <c r="K1269"/>
  <c r="J1269"/>
  <c r="I1269"/>
  <c r="H1269"/>
  <c r="G1269"/>
  <c r="F1269"/>
  <c r="D1269"/>
  <c r="C1269"/>
  <c r="B1269"/>
  <c r="R1268"/>
  <c r="Q1268"/>
  <c r="P1268"/>
  <c r="N1268"/>
  <c r="M1268"/>
  <c r="L1268"/>
  <c r="K1268"/>
  <c r="J1268"/>
  <c r="I1268"/>
  <c r="H1268"/>
  <c r="G1268"/>
  <c r="F1268"/>
  <c r="D1268"/>
  <c r="C1268"/>
  <c r="B1268"/>
  <c r="R1267"/>
  <c r="Q1267"/>
  <c r="P1267"/>
  <c r="N1267"/>
  <c r="M1267"/>
  <c r="L1267"/>
  <c r="K1267"/>
  <c r="J1267"/>
  <c r="I1267"/>
  <c r="H1267"/>
  <c r="G1267"/>
  <c r="F1267"/>
  <c r="D1267"/>
  <c r="C1267"/>
  <c r="B1267"/>
  <c r="R1266"/>
  <c r="Q1266"/>
  <c r="P1266"/>
  <c r="N1266"/>
  <c r="M1266"/>
  <c r="L1266"/>
  <c r="K1266"/>
  <c r="J1266"/>
  <c r="I1266"/>
  <c r="H1266"/>
  <c r="G1266"/>
  <c r="F1266"/>
  <c r="D1266"/>
  <c r="C1266"/>
  <c r="B1266"/>
  <c r="R1265"/>
  <c r="Q1265"/>
  <c r="P1265"/>
  <c r="N1265"/>
  <c r="M1265"/>
  <c r="L1265"/>
  <c r="K1265"/>
  <c r="J1265"/>
  <c r="I1265"/>
  <c r="H1265"/>
  <c r="G1265"/>
  <c r="F1265"/>
  <c r="D1265"/>
  <c r="C1265"/>
  <c r="B1265"/>
  <c r="R1264"/>
  <c r="Q1264"/>
  <c r="P1264"/>
  <c r="N1264"/>
  <c r="M1264"/>
  <c r="L1264"/>
  <c r="K1264"/>
  <c r="J1264"/>
  <c r="I1264"/>
  <c r="H1264"/>
  <c r="G1264"/>
  <c r="F1264"/>
  <c r="D1264"/>
  <c r="C1264"/>
  <c r="B1264"/>
  <c r="R1263"/>
  <c r="Q1263"/>
  <c r="P1263"/>
  <c r="N1263"/>
  <c r="M1263"/>
  <c r="L1263"/>
  <c r="K1263"/>
  <c r="J1263"/>
  <c r="I1263"/>
  <c r="H1263"/>
  <c r="G1263"/>
  <c r="F1263"/>
  <c r="D1263"/>
  <c r="C1263"/>
  <c r="B1263"/>
  <c r="R1262"/>
  <c r="Q1262"/>
  <c r="P1262"/>
  <c r="N1262"/>
  <c r="M1262"/>
  <c r="L1262"/>
  <c r="K1262"/>
  <c r="J1262"/>
  <c r="I1262"/>
  <c r="H1262"/>
  <c r="G1262"/>
  <c r="F1262"/>
  <c r="D1262"/>
  <c r="C1262"/>
  <c r="B1262"/>
  <c r="R1260"/>
  <c r="Q1260"/>
  <c r="P1260"/>
  <c r="N1260"/>
  <c r="M1260"/>
  <c r="L1260"/>
  <c r="K1260"/>
  <c r="J1260"/>
  <c r="I1260"/>
  <c r="H1260"/>
  <c r="G1260"/>
  <c r="F1260"/>
  <c r="D1260"/>
  <c r="C1260"/>
  <c r="B1260"/>
  <c r="R1259"/>
  <c r="Q1259"/>
  <c r="P1259"/>
  <c r="N1259"/>
  <c r="M1259"/>
  <c r="L1259"/>
  <c r="K1259"/>
  <c r="J1259"/>
  <c r="I1259"/>
  <c r="H1259"/>
  <c r="G1259"/>
  <c r="F1259"/>
  <c r="D1259"/>
  <c r="C1259"/>
  <c r="B1259"/>
  <c r="R1258"/>
  <c r="Q1258"/>
  <c r="P1258"/>
  <c r="N1258"/>
  <c r="M1258"/>
  <c r="L1258"/>
  <c r="K1258"/>
  <c r="J1258"/>
  <c r="I1258"/>
  <c r="H1258"/>
  <c r="G1258"/>
  <c r="F1258"/>
  <c r="D1258"/>
  <c r="C1258"/>
  <c r="B1258"/>
  <c r="R1257"/>
  <c r="Q1257"/>
  <c r="P1257"/>
  <c r="N1257"/>
  <c r="M1257"/>
  <c r="L1257"/>
  <c r="K1257"/>
  <c r="J1257"/>
  <c r="I1257"/>
  <c r="H1257"/>
  <c r="G1257"/>
  <c r="F1257"/>
  <c r="D1257"/>
  <c r="C1257"/>
  <c r="B1257"/>
  <c r="R1256"/>
  <c r="Q1256"/>
  <c r="P1256"/>
  <c r="N1256"/>
  <c r="M1256"/>
  <c r="L1256"/>
  <c r="K1256"/>
  <c r="J1256"/>
  <c r="I1256"/>
  <c r="H1256"/>
  <c r="G1256"/>
  <c r="F1256"/>
  <c r="D1256"/>
  <c r="C1256"/>
  <c r="B1256"/>
  <c r="R1255"/>
  <c r="Q1255"/>
  <c r="P1255"/>
  <c r="N1255"/>
  <c r="M1255"/>
  <c r="L1255"/>
  <c r="K1255"/>
  <c r="J1255"/>
  <c r="I1255"/>
  <c r="H1255"/>
  <c r="G1255"/>
  <c r="F1255"/>
  <c r="D1255"/>
  <c r="C1255"/>
  <c r="B1255"/>
  <c r="R1254"/>
  <c r="Q1254"/>
  <c r="P1254"/>
  <c r="N1254"/>
  <c r="M1254"/>
  <c r="L1254"/>
  <c r="K1254"/>
  <c r="J1254"/>
  <c r="I1254"/>
  <c r="H1254"/>
  <c r="G1254"/>
  <c r="F1254"/>
  <c r="D1254"/>
  <c r="C1254"/>
  <c r="B1254"/>
  <c r="R1253"/>
  <c r="Q1253"/>
  <c r="P1253"/>
  <c r="N1253"/>
  <c r="M1253"/>
  <c r="L1253"/>
  <c r="K1253"/>
  <c r="J1253"/>
  <c r="I1253"/>
  <c r="H1253"/>
  <c r="G1253"/>
  <c r="F1253"/>
  <c r="D1253"/>
  <c r="C1253"/>
  <c r="B1253"/>
  <c r="R1252"/>
  <c r="Q1252"/>
  <c r="P1252"/>
  <c r="N1252"/>
  <c r="M1252"/>
  <c r="L1252"/>
  <c r="K1252"/>
  <c r="J1252"/>
  <c r="I1252"/>
  <c r="H1252"/>
  <c r="G1252"/>
  <c r="F1252"/>
  <c r="D1252"/>
  <c r="C1252"/>
  <c r="B1252"/>
  <c r="R1251"/>
  <c r="Q1251"/>
  <c r="P1251"/>
  <c r="N1251"/>
  <c r="M1251"/>
  <c r="L1251"/>
  <c r="K1251"/>
  <c r="J1251"/>
  <c r="I1251"/>
  <c r="H1251"/>
  <c r="G1251"/>
  <c r="F1251"/>
  <c r="D1251"/>
  <c r="C1251"/>
  <c r="B1251"/>
  <c r="R1250"/>
  <c r="Q1250"/>
  <c r="P1250"/>
  <c r="N1250"/>
  <c r="M1250"/>
  <c r="L1250"/>
  <c r="K1250"/>
  <c r="J1250"/>
  <c r="I1250"/>
  <c r="H1250"/>
  <c r="G1250"/>
  <c r="F1250"/>
  <c r="D1250"/>
  <c r="C1250"/>
  <c r="B1250"/>
  <c r="R1233"/>
  <c r="Q1233"/>
  <c r="P1233"/>
  <c r="N1233"/>
  <c r="M1233"/>
  <c r="L1233"/>
  <c r="K1233"/>
  <c r="J1233"/>
  <c r="I1233"/>
  <c r="H1233"/>
  <c r="G1233"/>
  <c r="F1233"/>
  <c r="D1233"/>
  <c r="C1233"/>
  <c r="B1233"/>
  <c r="R1232"/>
  <c r="Q1232"/>
  <c r="P1232"/>
  <c r="N1232"/>
  <c r="M1232"/>
  <c r="L1232"/>
  <c r="K1232"/>
  <c r="J1232"/>
  <c r="I1232"/>
  <c r="H1232"/>
  <c r="G1232"/>
  <c r="F1232"/>
  <c r="D1232"/>
  <c r="C1232"/>
  <c r="B1232"/>
  <c r="R1231"/>
  <c r="Q1231"/>
  <c r="P1231"/>
  <c r="N1231"/>
  <c r="M1231"/>
  <c r="L1231"/>
  <c r="K1231"/>
  <c r="J1231"/>
  <c r="I1231"/>
  <c r="H1231"/>
  <c r="G1231"/>
  <c r="F1231"/>
  <c r="D1231"/>
  <c r="C1231"/>
  <c r="B1231"/>
  <c r="R1230"/>
  <c r="Q1230"/>
  <c r="P1230"/>
  <c r="N1230"/>
  <c r="M1230"/>
  <c r="L1230"/>
  <c r="K1230"/>
  <c r="J1230"/>
  <c r="I1230"/>
  <c r="H1230"/>
  <c r="G1230"/>
  <c r="F1230"/>
  <c r="D1230"/>
  <c r="C1230"/>
  <c r="B1230"/>
  <c r="R1229"/>
  <c r="Q1229"/>
  <c r="P1229"/>
  <c r="N1229"/>
  <c r="M1229"/>
  <c r="L1229"/>
  <c r="K1229"/>
  <c r="J1229"/>
  <c r="I1229"/>
  <c r="H1229"/>
  <c r="G1229"/>
  <c r="F1229"/>
  <c r="D1229"/>
  <c r="C1229"/>
  <c r="B1229"/>
  <c r="R1228"/>
  <c r="Q1228"/>
  <c r="P1228"/>
  <c r="N1228"/>
  <c r="M1228"/>
  <c r="L1228"/>
  <c r="K1228"/>
  <c r="J1228"/>
  <c r="I1228"/>
  <c r="H1228"/>
  <c r="G1228"/>
  <c r="F1228"/>
  <c r="D1228"/>
  <c r="C1228"/>
  <c r="B1228"/>
  <c r="R1227"/>
  <c r="Q1227"/>
  <c r="P1227"/>
  <c r="N1227"/>
  <c r="M1227"/>
  <c r="L1227"/>
  <c r="K1227"/>
  <c r="J1227"/>
  <c r="I1227"/>
  <c r="H1227"/>
  <c r="G1227"/>
  <c r="F1227"/>
  <c r="D1227"/>
  <c r="C1227"/>
  <c r="B1227"/>
  <c r="R1226"/>
  <c r="Q1226"/>
  <c r="P1226"/>
  <c r="N1226"/>
  <c r="M1226"/>
  <c r="L1226"/>
  <c r="K1226"/>
  <c r="J1226"/>
  <c r="I1226"/>
  <c r="H1226"/>
  <c r="G1226"/>
  <c r="F1226"/>
  <c r="D1226"/>
  <c r="C1226"/>
  <c r="B1226"/>
  <c r="R1225"/>
  <c r="Q1225"/>
  <c r="P1225"/>
  <c r="N1225"/>
  <c r="M1225"/>
  <c r="L1225"/>
  <c r="K1225"/>
  <c r="J1225"/>
  <c r="I1225"/>
  <c r="H1225"/>
  <c r="G1225"/>
  <c r="F1225"/>
  <c r="D1225"/>
  <c r="C1225"/>
  <c r="B1225"/>
  <c r="R1224"/>
  <c r="Q1224"/>
  <c r="P1224"/>
  <c r="N1224"/>
  <c r="M1224"/>
  <c r="L1224"/>
  <c r="K1224"/>
  <c r="J1224"/>
  <c r="I1224"/>
  <c r="H1224"/>
  <c r="G1224"/>
  <c r="F1224"/>
  <c r="D1224"/>
  <c r="C1224"/>
  <c r="B1224"/>
  <c r="R1222"/>
  <c r="Q1222"/>
  <c r="P1222"/>
  <c r="N1222"/>
  <c r="M1222"/>
  <c r="L1222"/>
  <c r="K1222"/>
  <c r="J1222"/>
  <c r="I1222"/>
  <c r="H1222"/>
  <c r="G1222"/>
  <c r="F1222"/>
  <c r="D1222"/>
  <c r="C1222"/>
  <c r="B1222"/>
  <c r="R1221"/>
  <c r="Q1221"/>
  <c r="P1221"/>
  <c r="N1221"/>
  <c r="M1221"/>
  <c r="L1221"/>
  <c r="K1221"/>
  <c r="J1221"/>
  <c r="I1221"/>
  <c r="H1221"/>
  <c r="G1221"/>
  <c r="F1221"/>
  <c r="D1221"/>
  <c r="C1221"/>
  <c r="B1221"/>
  <c r="R1220"/>
  <c r="Q1220"/>
  <c r="P1220"/>
  <c r="N1220"/>
  <c r="M1220"/>
  <c r="L1220"/>
  <c r="K1220"/>
  <c r="J1220"/>
  <c r="I1220"/>
  <c r="H1220"/>
  <c r="G1220"/>
  <c r="F1220"/>
  <c r="D1220"/>
  <c r="C1220"/>
  <c r="B1220"/>
  <c r="R1219"/>
  <c r="Q1219"/>
  <c r="P1219"/>
  <c r="N1219"/>
  <c r="M1219"/>
  <c r="L1219"/>
  <c r="K1219"/>
  <c r="J1219"/>
  <c r="I1219"/>
  <c r="H1219"/>
  <c r="G1219"/>
  <c r="F1219"/>
  <c r="D1219"/>
  <c r="C1219"/>
  <c r="B1219"/>
  <c r="R1218"/>
  <c r="Q1218"/>
  <c r="P1218"/>
  <c r="N1218"/>
  <c r="M1218"/>
  <c r="L1218"/>
  <c r="K1218"/>
  <c r="J1218"/>
  <c r="I1218"/>
  <c r="H1218"/>
  <c r="G1218"/>
  <c r="F1218"/>
  <c r="D1218"/>
  <c r="C1218"/>
  <c r="B1218"/>
  <c r="R1217"/>
  <c r="Q1217"/>
  <c r="P1217"/>
  <c r="N1217"/>
  <c r="M1217"/>
  <c r="L1217"/>
  <c r="K1217"/>
  <c r="J1217"/>
  <c r="I1217"/>
  <c r="H1217"/>
  <c r="G1217"/>
  <c r="F1217"/>
  <c r="D1217"/>
  <c r="C1217"/>
  <c r="B1217"/>
  <c r="R1216"/>
  <c r="Q1216"/>
  <c r="P1216"/>
  <c r="N1216"/>
  <c r="M1216"/>
  <c r="L1216"/>
  <c r="K1216"/>
  <c r="J1216"/>
  <c r="I1216"/>
  <c r="H1216"/>
  <c r="G1216"/>
  <c r="F1216"/>
  <c r="D1216"/>
  <c r="C1216"/>
  <c r="B1216"/>
  <c r="R1214"/>
  <c r="Q1214"/>
  <c r="P1214"/>
  <c r="N1214"/>
  <c r="M1214"/>
  <c r="L1214"/>
  <c r="K1214"/>
  <c r="J1214"/>
  <c r="I1214"/>
  <c r="H1214"/>
  <c r="G1214"/>
  <c r="F1214"/>
  <c r="D1214"/>
  <c r="C1214"/>
  <c r="B1214"/>
  <c r="R1213"/>
  <c r="Q1213"/>
  <c r="P1213"/>
  <c r="N1213"/>
  <c r="M1213"/>
  <c r="L1213"/>
  <c r="K1213"/>
  <c r="J1213"/>
  <c r="I1213"/>
  <c r="H1213"/>
  <c r="G1213"/>
  <c r="F1213"/>
  <c r="D1213"/>
  <c r="C1213"/>
  <c r="B1213"/>
  <c r="R1212"/>
  <c r="Q1212"/>
  <c r="P1212"/>
  <c r="N1212"/>
  <c r="M1212"/>
  <c r="L1212"/>
  <c r="K1212"/>
  <c r="J1212"/>
  <c r="I1212"/>
  <c r="H1212"/>
  <c r="G1212"/>
  <c r="F1212"/>
  <c r="D1212"/>
  <c r="C1212"/>
  <c r="B1212"/>
  <c r="R1211"/>
  <c r="Q1211"/>
  <c r="P1211"/>
  <c r="N1211"/>
  <c r="M1211"/>
  <c r="L1211"/>
  <c r="K1211"/>
  <c r="J1211"/>
  <c r="I1211"/>
  <c r="H1211"/>
  <c r="G1211"/>
  <c r="F1211"/>
  <c r="D1211"/>
  <c r="C1211"/>
  <c r="B1211"/>
  <c r="R1210"/>
  <c r="Q1210"/>
  <c r="P1210"/>
  <c r="N1210"/>
  <c r="M1210"/>
  <c r="L1210"/>
  <c r="K1210"/>
  <c r="J1210"/>
  <c r="I1210"/>
  <c r="H1210"/>
  <c r="G1210"/>
  <c r="F1210"/>
  <c r="D1210"/>
  <c r="C1210"/>
  <c r="B1210"/>
  <c r="R1208"/>
  <c r="Q1208"/>
  <c r="P1208"/>
  <c r="N1208"/>
  <c r="M1208"/>
  <c r="L1208"/>
  <c r="K1208"/>
  <c r="J1208"/>
  <c r="I1208"/>
  <c r="H1208"/>
  <c r="G1208"/>
  <c r="F1208"/>
  <c r="D1208"/>
  <c r="C1208"/>
  <c r="B1208"/>
  <c r="R1207"/>
  <c r="Q1207"/>
  <c r="P1207"/>
  <c r="N1207"/>
  <c r="M1207"/>
  <c r="L1207"/>
  <c r="K1207"/>
  <c r="J1207"/>
  <c r="I1207"/>
  <c r="H1207"/>
  <c r="G1207"/>
  <c r="F1207"/>
  <c r="D1207"/>
  <c r="C1207"/>
  <c r="B1207"/>
  <c r="R1206"/>
  <c r="Q1206"/>
  <c r="P1206"/>
  <c r="N1206"/>
  <c r="M1206"/>
  <c r="L1206"/>
  <c r="K1206"/>
  <c r="J1206"/>
  <c r="I1206"/>
  <c r="H1206"/>
  <c r="G1206"/>
  <c r="F1206"/>
  <c r="D1206"/>
  <c r="C1206"/>
  <c r="B1206"/>
  <c r="R1205"/>
  <c r="Q1205"/>
  <c r="P1205"/>
  <c r="N1205"/>
  <c r="M1205"/>
  <c r="L1205"/>
  <c r="K1205"/>
  <c r="J1205"/>
  <c r="I1205"/>
  <c r="H1205"/>
  <c r="G1205"/>
  <c r="F1205"/>
  <c r="D1205"/>
  <c r="C1205"/>
  <c r="B1205"/>
  <c r="R1204"/>
  <c r="Q1204"/>
  <c r="P1204"/>
  <c r="N1204"/>
  <c r="M1204"/>
  <c r="L1204"/>
  <c r="K1204"/>
  <c r="J1204"/>
  <c r="I1204"/>
  <c r="H1204"/>
  <c r="G1204"/>
  <c r="F1204"/>
  <c r="D1204"/>
  <c r="C1204"/>
  <c r="B1204"/>
  <c r="R1203"/>
  <c r="Q1203"/>
  <c r="P1203"/>
  <c r="N1203"/>
  <c r="M1203"/>
  <c r="L1203"/>
  <c r="K1203"/>
  <c r="J1203"/>
  <c r="I1203"/>
  <c r="H1203"/>
  <c r="G1203"/>
  <c r="F1203"/>
  <c r="D1203"/>
  <c r="C1203"/>
  <c r="B1203"/>
  <c r="R1202"/>
  <c r="Q1202"/>
  <c r="P1202"/>
  <c r="N1202"/>
  <c r="M1202"/>
  <c r="L1202"/>
  <c r="K1202"/>
  <c r="J1202"/>
  <c r="I1202"/>
  <c r="H1202"/>
  <c r="G1202"/>
  <c r="F1202"/>
  <c r="D1202"/>
  <c r="C1202"/>
  <c r="B1202"/>
  <c r="R1201"/>
  <c r="Q1201"/>
  <c r="P1201"/>
  <c r="N1201"/>
  <c r="M1201"/>
  <c r="L1201"/>
  <c r="K1201"/>
  <c r="J1201"/>
  <c r="I1201"/>
  <c r="H1201"/>
  <c r="G1201"/>
  <c r="F1201"/>
  <c r="D1201"/>
  <c r="C1201"/>
  <c r="B1201"/>
  <c r="R1200"/>
  <c r="Q1200"/>
  <c r="P1200"/>
  <c r="N1200"/>
  <c r="M1200"/>
  <c r="L1200"/>
  <c r="K1200"/>
  <c r="J1200"/>
  <c r="I1200"/>
  <c r="H1200"/>
  <c r="G1200"/>
  <c r="F1200"/>
  <c r="D1200"/>
  <c r="C1200"/>
  <c r="B1200"/>
  <c r="R1199"/>
  <c r="Q1199"/>
  <c r="P1199"/>
  <c r="N1199"/>
  <c r="M1199"/>
  <c r="L1199"/>
  <c r="K1199"/>
  <c r="J1199"/>
  <c r="I1199"/>
  <c r="H1199"/>
  <c r="G1199"/>
  <c r="F1199"/>
  <c r="D1199"/>
  <c r="C1199"/>
  <c r="B1199"/>
  <c r="R1198"/>
  <c r="Q1198"/>
  <c r="P1198"/>
  <c r="N1198"/>
  <c r="M1198"/>
  <c r="L1198"/>
  <c r="K1198"/>
  <c r="J1198"/>
  <c r="I1198"/>
  <c r="H1198"/>
  <c r="G1198"/>
  <c r="F1198"/>
  <c r="D1198"/>
  <c r="C1198"/>
  <c r="B1198"/>
  <c r="R1197"/>
  <c r="Q1197"/>
  <c r="P1197"/>
  <c r="N1197"/>
  <c r="M1197"/>
  <c r="L1197"/>
  <c r="K1197"/>
  <c r="J1197"/>
  <c r="I1197"/>
  <c r="H1197"/>
  <c r="G1197"/>
  <c r="F1197"/>
  <c r="D1197"/>
  <c r="C1197"/>
  <c r="B1197"/>
  <c r="R1195"/>
  <c r="Q1195"/>
  <c r="P1195"/>
  <c r="N1195"/>
  <c r="M1195"/>
  <c r="L1195"/>
  <c r="K1195"/>
  <c r="J1195"/>
  <c r="I1195"/>
  <c r="H1195"/>
  <c r="G1195"/>
  <c r="F1195"/>
  <c r="D1195"/>
  <c r="C1195"/>
  <c r="B1195"/>
  <c r="R1172"/>
  <c r="Q1172"/>
  <c r="P1172"/>
  <c r="N1172"/>
  <c r="M1172"/>
  <c r="L1172"/>
  <c r="K1172"/>
  <c r="J1172"/>
  <c r="I1172"/>
  <c r="H1172"/>
  <c r="G1172"/>
  <c r="F1172"/>
  <c r="D1172"/>
  <c r="C1172"/>
  <c r="B1172"/>
  <c r="R1171"/>
  <c r="Q1171"/>
  <c r="P1171"/>
  <c r="N1171"/>
  <c r="M1171"/>
  <c r="L1171"/>
  <c r="K1171"/>
  <c r="J1171"/>
  <c r="I1171"/>
  <c r="H1171"/>
  <c r="G1171"/>
  <c r="F1171"/>
  <c r="D1171"/>
  <c r="C1171"/>
  <c r="B1171"/>
  <c r="R1170"/>
  <c r="Q1170"/>
  <c r="P1170"/>
  <c r="N1170"/>
  <c r="M1170"/>
  <c r="L1170"/>
  <c r="K1170"/>
  <c r="J1170"/>
  <c r="I1170"/>
  <c r="H1170"/>
  <c r="G1170"/>
  <c r="F1170"/>
  <c r="D1170"/>
  <c r="C1170"/>
  <c r="B1170"/>
  <c r="R1169"/>
  <c r="Q1169"/>
  <c r="P1169"/>
  <c r="N1169"/>
  <c r="M1169"/>
  <c r="L1169"/>
  <c r="K1169"/>
  <c r="J1169"/>
  <c r="I1169"/>
  <c r="H1169"/>
  <c r="G1169"/>
  <c r="F1169"/>
  <c r="D1169"/>
  <c r="C1169"/>
  <c r="B1169"/>
  <c r="R1168"/>
  <c r="Q1168"/>
  <c r="P1168"/>
  <c r="N1168"/>
  <c r="M1168"/>
  <c r="L1168"/>
  <c r="K1168"/>
  <c r="J1168"/>
  <c r="I1168"/>
  <c r="H1168"/>
  <c r="G1168"/>
  <c r="F1168"/>
  <c r="D1168"/>
  <c r="C1168"/>
  <c r="B1168"/>
  <c r="R1167"/>
  <c r="Q1167"/>
  <c r="P1167"/>
  <c r="N1167"/>
  <c r="M1167"/>
  <c r="L1167"/>
  <c r="K1167"/>
  <c r="J1167"/>
  <c r="I1167"/>
  <c r="H1167"/>
  <c r="G1167"/>
  <c r="F1167"/>
  <c r="D1167"/>
  <c r="C1167"/>
  <c r="B1167"/>
  <c r="R1166"/>
  <c r="Q1166"/>
  <c r="P1166"/>
  <c r="N1166"/>
  <c r="M1166"/>
  <c r="L1166"/>
  <c r="K1166"/>
  <c r="J1166"/>
  <c r="I1166"/>
  <c r="H1166"/>
  <c r="G1166"/>
  <c r="F1166"/>
  <c r="D1166"/>
  <c r="C1166"/>
  <c r="B1166"/>
  <c r="R1165"/>
  <c r="Q1165"/>
  <c r="P1165"/>
  <c r="N1165"/>
  <c r="M1165"/>
  <c r="L1165"/>
  <c r="K1165"/>
  <c r="J1165"/>
  <c r="I1165"/>
  <c r="H1165"/>
  <c r="G1165"/>
  <c r="F1165"/>
  <c r="D1165"/>
  <c r="C1165"/>
  <c r="B1165"/>
  <c r="R1164"/>
  <c r="Q1164"/>
  <c r="P1164"/>
  <c r="N1164"/>
  <c r="M1164"/>
  <c r="L1164"/>
  <c r="K1164"/>
  <c r="J1164"/>
  <c r="I1164"/>
  <c r="H1164"/>
  <c r="G1164"/>
  <c r="F1164"/>
  <c r="D1164"/>
  <c r="C1164"/>
  <c r="B1164"/>
  <c r="R1162"/>
  <c r="Q1162"/>
  <c r="P1162"/>
  <c r="N1162"/>
  <c r="M1162"/>
  <c r="L1162"/>
  <c r="K1162"/>
  <c r="J1162"/>
  <c r="I1162"/>
  <c r="H1162"/>
  <c r="G1162"/>
  <c r="F1162"/>
  <c r="D1162"/>
  <c r="C1162"/>
  <c r="B1162"/>
  <c r="R1161"/>
  <c r="Q1161"/>
  <c r="P1161"/>
  <c r="N1161"/>
  <c r="M1161"/>
  <c r="L1161"/>
  <c r="K1161"/>
  <c r="J1161"/>
  <c r="I1161"/>
  <c r="H1161"/>
  <c r="G1161"/>
  <c r="F1161"/>
  <c r="D1161"/>
  <c r="C1161"/>
  <c r="B1161"/>
  <c r="R1160"/>
  <c r="Q1160"/>
  <c r="P1160"/>
  <c r="N1160"/>
  <c r="M1160"/>
  <c r="L1160"/>
  <c r="K1160"/>
  <c r="J1160"/>
  <c r="I1160"/>
  <c r="H1160"/>
  <c r="G1160"/>
  <c r="F1160"/>
  <c r="D1160"/>
  <c r="C1160"/>
  <c r="B1160"/>
  <c r="R1159"/>
  <c r="Q1159"/>
  <c r="P1159"/>
  <c r="N1159"/>
  <c r="M1159"/>
  <c r="L1159"/>
  <c r="K1159"/>
  <c r="J1159"/>
  <c r="I1159"/>
  <c r="H1159"/>
  <c r="G1159"/>
  <c r="F1159"/>
  <c r="D1159"/>
  <c r="C1159"/>
  <c r="B1159"/>
  <c r="R1157"/>
  <c r="Q1157"/>
  <c r="P1157"/>
  <c r="N1157"/>
  <c r="M1157"/>
  <c r="L1157"/>
  <c r="K1157"/>
  <c r="J1157"/>
  <c r="I1157"/>
  <c r="H1157"/>
  <c r="G1157"/>
  <c r="F1157"/>
  <c r="D1157"/>
  <c r="C1157"/>
  <c r="B1157"/>
  <c r="R1156"/>
  <c r="Q1156"/>
  <c r="P1156"/>
  <c r="N1156"/>
  <c r="M1156"/>
  <c r="L1156"/>
  <c r="K1156"/>
  <c r="J1156"/>
  <c r="I1156"/>
  <c r="H1156"/>
  <c r="G1156"/>
  <c r="F1156"/>
  <c r="D1156"/>
  <c r="C1156"/>
  <c r="B1156"/>
  <c r="R1155"/>
  <c r="Q1155"/>
  <c r="P1155"/>
  <c r="N1155"/>
  <c r="M1155"/>
  <c r="L1155"/>
  <c r="K1155"/>
  <c r="J1155"/>
  <c r="I1155"/>
  <c r="H1155"/>
  <c r="G1155"/>
  <c r="F1155"/>
  <c r="D1155"/>
  <c r="C1155"/>
  <c r="B1155"/>
  <c r="R1154"/>
  <c r="Q1154"/>
  <c r="P1154"/>
  <c r="N1154"/>
  <c r="M1154"/>
  <c r="L1154"/>
  <c r="K1154"/>
  <c r="J1154"/>
  <c r="I1154"/>
  <c r="H1154"/>
  <c r="G1154"/>
  <c r="F1154"/>
  <c r="D1154"/>
  <c r="C1154"/>
  <c r="B1154"/>
  <c r="R1153"/>
  <c r="Q1153"/>
  <c r="P1153"/>
  <c r="N1153"/>
  <c r="M1153"/>
  <c r="L1153"/>
  <c r="K1153"/>
  <c r="J1153"/>
  <c r="I1153"/>
  <c r="H1153"/>
  <c r="G1153"/>
  <c r="F1153"/>
  <c r="D1153"/>
  <c r="C1153"/>
  <c r="B1153"/>
  <c r="R1152"/>
  <c r="Q1152"/>
  <c r="P1152"/>
  <c r="N1152"/>
  <c r="M1152"/>
  <c r="L1152"/>
  <c r="K1152"/>
  <c r="J1152"/>
  <c r="I1152"/>
  <c r="H1152"/>
  <c r="G1152"/>
  <c r="F1152"/>
  <c r="D1152"/>
  <c r="C1152"/>
  <c r="B1152"/>
  <c r="R1150"/>
  <c r="Q1150"/>
  <c r="P1150"/>
  <c r="N1150"/>
  <c r="M1150"/>
  <c r="L1150"/>
  <c r="K1150"/>
  <c r="J1150"/>
  <c r="I1150"/>
  <c r="H1150"/>
  <c r="G1150"/>
  <c r="F1150"/>
  <c r="D1150"/>
  <c r="C1150"/>
  <c r="B1150"/>
  <c r="R1149"/>
  <c r="Q1149"/>
  <c r="P1149"/>
  <c r="N1149"/>
  <c r="M1149"/>
  <c r="L1149"/>
  <c r="K1149"/>
  <c r="J1149"/>
  <c r="I1149"/>
  <c r="H1149"/>
  <c r="G1149"/>
  <c r="F1149"/>
  <c r="D1149"/>
  <c r="C1149"/>
  <c r="B1149"/>
  <c r="R1148"/>
  <c r="Q1148"/>
  <c r="P1148"/>
  <c r="N1148"/>
  <c r="M1148"/>
  <c r="L1148"/>
  <c r="K1148"/>
  <c r="J1148"/>
  <c r="I1148"/>
  <c r="H1148"/>
  <c r="G1148"/>
  <c r="F1148"/>
  <c r="D1148"/>
  <c r="C1148"/>
  <c r="B1148"/>
  <c r="R1147"/>
  <c r="Q1147"/>
  <c r="P1147"/>
  <c r="N1147"/>
  <c r="M1147"/>
  <c r="L1147"/>
  <c r="K1147"/>
  <c r="J1147"/>
  <c r="I1147"/>
  <c r="H1147"/>
  <c r="G1147"/>
  <c r="F1147"/>
  <c r="D1147"/>
  <c r="C1147"/>
  <c r="B1147"/>
  <c r="R1146"/>
  <c r="Q1146"/>
  <c r="P1146"/>
  <c r="N1146"/>
  <c r="M1146"/>
  <c r="L1146"/>
  <c r="K1146"/>
  <c r="J1146"/>
  <c r="I1146"/>
  <c r="H1146"/>
  <c r="G1146"/>
  <c r="F1146"/>
  <c r="D1146"/>
  <c r="C1146"/>
  <c r="B1146"/>
  <c r="R1145"/>
  <c r="Q1145"/>
  <c r="P1145"/>
  <c r="N1145"/>
  <c r="M1145"/>
  <c r="L1145"/>
  <c r="K1145"/>
  <c r="J1145"/>
  <c r="I1145"/>
  <c r="H1145"/>
  <c r="G1145"/>
  <c r="F1145"/>
  <c r="D1145"/>
  <c r="C1145"/>
  <c r="B1145"/>
  <c r="R1144"/>
  <c r="Q1144"/>
  <c r="P1144"/>
  <c r="N1144"/>
  <c r="M1144"/>
  <c r="L1144"/>
  <c r="K1144"/>
  <c r="J1144"/>
  <c r="I1144"/>
  <c r="H1144"/>
  <c r="G1144"/>
  <c r="F1144"/>
  <c r="D1144"/>
  <c r="C1144"/>
  <c r="B1144"/>
  <c r="R1143"/>
  <c r="Q1143"/>
  <c r="P1143"/>
  <c r="N1143"/>
  <c r="M1143"/>
  <c r="L1143"/>
  <c r="K1143"/>
  <c r="J1143"/>
  <c r="I1143"/>
  <c r="H1143"/>
  <c r="G1143"/>
  <c r="F1143"/>
  <c r="D1143"/>
  <c r="C1143"/>
  <c r="B1143"/>
  <c r="R1142"/>
  <c r="Q1142"/>
  <c r="P1142"/>
  <c r="N1142"/>
  <c r="M1142"/>
  <c r="L1142"/>
  <c r="K1142"/>
  <c r="J1142"/>
  <c r="I1142"/>
  <c r="H1142"/>
  <c r="G1142"/>
  <c r="F1142"/>
  <c r="D1142"/>
  <c r="C1142"/>
  <c r="B1142"/>
  <c r="R1141"/>
  <c r="Q1141"/>
  <c r="P1141"/>
  <c r="N1141"/>
  <c r="M1141"/>
  <c r="L1141"/>
  <c r="K1141"/>
  <c r="J1141"/>
  <c r="I1141"/>
  <c r="H1141"/>
  <c r="G1141"/>
  <c r="F1141"/>
  <c r="D1141"/>
  <c r="C1141"/>
  <c r="B1141"/>
  <c r="R1140"/>
  <c r="Q1140"/>
  <c r="P1140"/>
  <c r="N1140"/>
  <c r="M1140"/>
  <c r="L1140"/>
  <c r="K1140"/>
  <c r="J1140"/>
  <c r="I1140"/>
  <c r="H1140"/>
  <c r="G1140"/>
  <c r="F1140"/>
  <c r="D1140"/>
  <c r="C1140"/>
  <c r="B1140"/>
  <c r="R1139"/>
  <c r="Q1139"/>
  <c r="P1139"/>
  <c r="N1139"/>
  <c r="M1139"/>
  <c r="L1139"/>
  <c r="K1139"/>
  <c r="J1139"/>
  <c r="I1139"/>
  <c r="H1139"/>
  <c r="G1139"/>
  <c r="F1139"/>
  <c r="D1139"/>
  <c r="C1139"/>
  <c r="B1139"/>
  <c r="R1138"/>
  <c r="Q1138"/>
  <c r="P1138"/>
  <c r="N1138"/>
  <c r="M1138"/>
  <c r="L1138"/>
  <c r="K1138"/>
  <c r="J1138"/>
  <c r="I1138"/>
  <c r="H1138"/>
  <c r="G1138"/>
  <c r="F1138"/>
  <c r="D1138"/>
  <c r="C1138"/>
  <c r="B1138"/>
  <c r="R1137"/>
  <c r="Q1137"/>
  <c r="P1137"/>
  <c r="N1137"/>
  <c r="M1137"/>
  <c r="L1137"/>
  <c r="K1137"/>
  <c r="J1137"/>
  <c r="I1137"/>
  <c r="H1137"/>
  <c r="G1137"/>
  <c r="F1137"/>
  <c r="D1137"/>
  <c r="C1137"/>
  <c r="B1137"/>
  <c r="R1136"/>
  <c r="Q1136"/>
  <c r="P1136"/>
  <c r="N1136"/>
  <c r="M1136"/>
  <c r="L1136"/>
  <c r="K1136"/>
  <c r="J1136"/>
  <c r="I1136"/>
  <c r="H1136"/>
  <c r="G1136"/>
  <c r="F1136"/>
  <c r="D1136"/>
  <c r="C1136"/>
  <c r="B1136"/>
  <c r="R1135"/>
  <c r="Q1135"/>
  <c r="P1135"/>
  <c r="N1135"/>
  <c r="M1135"/>
  <c r="L1135"/>
  <c r="K1135"/>
  <c r="J1135"/>
  <c r="I1135"/>
  <c r="H1135"/>
  <c r="G1135"/>
  <c r="F1135"/>
  <c r="D1135"/>
  <c r="C1135"/>
  <c r="B1135"/>
  <c r="R1134"/>
  <c r="Q1134"/>
  <c r="P1134"/>
  <c r="N1134"/>
  <c r="M1134"/>
  <c r="L1134"/>
  <c r="K1134"/>
  <c r="J1134"/>
  <c r="I1134"/>
  <c r="H1134"/>
  <c r="G1134"/>
  <c r="F1134"/>
  <c r="D1134"/>
  <c r="C1134"/>
  <c r="B1134"/>
  <c r="R1116"/>
  <c r="Q1116"/>
  <c r="P1116"/>
  <c r="N1116"/>
  <c r="M1116"/>
  <c r="L1116"/>
  <c r="K1116"/>
  <c r="J1116"/>
  <c r="I1116"/>
  <c r="H1116"/>
  <c r="G1116"/>
  <c r="F1116"/>
  <c r="D1116"/>
  <c r="C1116"/>
  <c r="B1116"/>
  <c r="R1115"/>
  <c r="Q1115"/>
  <c r="P1115"/>
  <c r="N1115"/>
  <c r="M1115"/>
  <c r="L1115"/>
  <c r="K1115"/>
  <c r="J1115"/>
  <c r="I1115"/>
  <c r="H1115"/>
  <c r="G1115"/>
  <c r="F1115"/>
  <c r="D1115"/>
  <c r="C1115"/>
  <c r="B1115"/>
  <c r="R1114"/>
  <c r="Q1114"/>
  <c r="P1114"/>
  <c r="N1114"/>
  <c r="M1114"/>
  <c r="L1114"/>
  <c r="K1114"/>
  <c r="J1114"/>
  <c r="I1114"/>
  <c r="H1114"/>
  <c r="G1114"/>
  <c r="F1114"/>
  <c r="D1114"/>
  <c r="C1114"/>
  <c r="B1114"/>
  <c r="R1113"/>
  <c r="Q1113"/>
  <c r="P1113"/>
  <c r="N1113"/>
  <c r="M1113"/>
  <c r="L1113"/>
  <c r="K1113"/>
  <c r="J1113"/>
  <c r="I1113"/>
  <c r="H1113"/>
  <c r="G1113"/>
  <c r="F1113"/>
  <c r="D1113"/>
  <c r="C1113"/>
  <c r="B1113"/>
  <c r="R1111"/>
  <c r="Q1111"/>
  <c r="P1111"/>
  <c r="N1111"/>
  <c r="M1111"/>
  <c r="L1111"/>
  <c r="K1111"/>
  <c r="J1111"/>
  <c r="I1111"/>
  <c r="H1111"/>
  <c r="G1111"/>
  <c r="F1111"/>
  <c r="D1111"/>
  <c r="C1111"/>
  <c r="B1111"/>
  <c r="R1110"/>
  <c r="Q1110"/>
  <c r="P1110"/>
  <c r="N1110"/>
  <c r="M1110"/>
  <c r="L1110"/>
  <c r="K1110"/>
  <c r="J1110"/>
  <c r="I1110"/>
  <c r="H1110"/>
  <c r="G1110"/>
  <c r="F1110"/>
  <c r="D1110"/>
  <c r="C1110"/>
  <c r="B1110"/>
  <c r="R1109"/>
  <c r="Q1109"/>
  <c r="P1109"/>
  <c r="N1109"/>
  <c r="M1109"/>
  <c r="L1109"/>
  <c r="K1109"/>
  <c r="J1109"/>
  <c r="I1109"/>
  <c r="H1109"/>
  <c r="G1109"/>
  <c r="F1109"/>
  <c r="D1109"/>
  <c r="C1109"/>
  <c r="B1109"/>
  <c r="R1108"/>
  <c r="Q1108"/>
  <c r="P1108"/>
  <c r="N1108"/>
  <c r="M1108"/>
  <c r="L1108"/>
  <c r="K1108"/>
  <c r="J1108"/>
  <c r="I1108"/>
  <c r="H1108"/>
  <c r="G1108"/>
  <c r="F1108"/>
  <c r="D1108"/>
  <c r="C1108"/>
  <c r="B1108"/>
  <c r="R1107"/>
  <c r="Q1107"/>
  <c r="P1107"/>
  <c r="N1107"/>
  <c r="M1107"/>
  <c r="L1107"/>
  <c r="K1107"/>
  <c r="J1107"/>
  <c r="I1107"/>
  <c r="H1107"/>
  <c r="G1107"/>
  <c r="F1107"/>
  <c r="D1107"/>
  <c r="C1107"/>
  <c r="B1107"/>
  <c r="R1106"/>
  <c r="Q1106"/>
  <c r="P1106"/>
  <c r="N1106"/>
  <c r="M1106"/>
  <c r="L1106"/>
  <c r="K1106"/>
  <c r="J1106"/>
  <c r="I1106"/>
  <c r="H1106"/>
  <c r="G1106"/>
  <c r="F1106"/>
  <c r="D1106"/>
  <c r="C1106"/>
  <c r="B1106"/>
  <c r="R1105"/>
  <c r="Q1105"/>
  <c r="P1105"/>
  <c r="N1105"/>
  <c r="M1105"/>
  <c r="L1105"/>
  <c r="K1105"/>
  <c r="J1105"/>
  <c r="I1105"/>
  <c r="H1105"/>
  <c r="G1105"/>
  <c r="F1105"/>
  <c r="D1105"/>
  <c r="C1105"/>
  <c r="B1105"/>
  <c r="R1104"/>
  <c r="Q1104"/>
  <c r="P1104"/>
  <c r="N1104"/>
  <c r="M1104"/>
  <c r="L1104"/>
  <c r="K1104"/>
  <c r="J1104"/>
  <c r="I1104"/>
  <c r="H1104"/>
  <c r="G1104"/>
  <c r="F1104"/>
  <c r="D1104"/>
  <c r="C1104"/>
  <c r="B1104"/>
  <c r="R1103"/>
  <c r="Q1103"/>
  <c r="P1103"/>
  <c r="N1103"/>
  <c r="M1103"/>
  <c r="L1103"/>
  <c r="K1103"/>
  <c r="J1103"/>
  <c r="I1103"/>
  <c r="H1103"/>
  <c r="G1103"/>
  <c r="F1103"/>
  <c r="D1103"/>
  <c r="C1103"/>
  <c r="B1103"/>
  <c r="R1102"/>
  <c r="Q1102"/>
  <c r="P1102"/>
  <c r="N1102"/>
  <c r="M1102"/>
  <c r="L1102"/>
  <c r="K1102"/>
  <c r="J1102"/>
  <c r="I1102"/>
  <c r="H1102"/>
  <c r="G1102"/>
  <c r="F1102"/>
  <c r="D1102"/>
  <c r="C1102"/>
  <c r="B1102"/>
  <c r="R1101"/>
  <c r="Q1101"/>
  <c r="P1101"/>
  <c r="N1101"/>
  <c r="M1101"/>
  <c r="L1101"/>
  <c r="K1101"/>
  <c r="J1101"/>
  <c r="I1101"/>
  <c r="H1101"/>
  <c r="G1101"/>
  <c r="F1101"/>
  <c r="D1101"/>
  <c r="C1101"/>
  <c r="B1101"/>
  <c r="R1099"/>
  <c r="Q1099"/>
  <c r="P1099"/>
  <c r="N1099"/>
  <c r="M1099"/>
  <c r="L1099"/>
  <c r="K1099"/>
  <c r="J1099"/>
  <c r="I1099"/>
  <c r="H1099"/>
  <c r="G1099"/>
  <c r="F1099"/>
  <c r="D1099"/>
  <c r="C1099"/>
  <c r="B1099"/>
  <c r="R1098"/>
  <c r="Q1098"/>
  <c r="P1098"/>
  <c r="N1098"/>
  <c r="M1098"/>
  <c r="L1098"/>
  <c r="K1098"/>
  <c r="J1098"/>
  <c r="I1098"/>
  <c r="H1098"/>
  <c r="G1098"/>
  <c r="F1098"/>
  <c r="D1098"/>
  <c r="C1098"/>
  <c r="B1098"/>
  <c r="R1097"/>
  <c r="Q1097"/>
  <c r="P1097"/>
  <c r="N1097"/>
  <c r="M1097"/>
  <c r="L1097"/>
  <c r="K1097"/>
  <c r="J1097"/>
  <c r="I1097"/>
  <c r="H1097"/>
  <c r="G1097"/>
  <c r="F1097"/>
  <c r="D1097"/>
  <c r="C1097"/>
  <c r="B1097"/>
  <c r="R1096"/>
  <c r="Q1096"/>
  <c r="P1096"/>
  <c r="N1096"/>
  <c r="M1096"/>
  <c r="L1096"/>
  <c r="K1096"/>
  <c r="J1096"/>
  <c r="I1096"/>
  <c r="H1096"/>
  <c r="G1096"/>
  <c r="F1096"/>
  <c r="D1096"/>
  <c r="C1096"/>
  <c r="B1096"/>
  <c r="R1095"/>
  <c r="Q1095"/>
  <c r="P1095"/>
  <c r="N1095"/>
  <c r="M1095"/>
  <c r="L1095"/>
  <c r="K1095"/>
  <c r="J1095"/>
  <c r="I1095"/>
  <c r="H1095"/>
  <c r="G1095"/>
  <c r="F1095"/>
  <c r="D1095"/>
  <c r="C1095"/>
  <c r="B1095"/>
  <c r="R1094"/>
  <c r="Q1094"/>
  <c r="P1094"/>
  <c r="N1094"/>
  <c r="M1094"/>
  <c r="L1094"/>
  <c r="K1094"/>
  <c r="J1094"/>
  <c r="I1094"/>
  <c r="H1094"/>
  <c r="G1094"/>
  <c r="F1094"/>
  <c r="D1094"/>
  <c r="C1094"/>
  <c r="B1094"/>
  <c r="R1093"/>
  <c r="Q1093"/>
  <c r="P1093"/>
  <c r="N1093"/>
  <c r="M1093"/>
  <c r="L1093"/>
  <c r="K1093"/>
  <c r="J1093"/>
  <c r="I1093"/>
  <c r="H1093"/>
  <c r="G1093"/>
  <c r="F1093"/>
  <c r="D1093"/>
  <c r="C1093"/>
  <c r="B1093"/>
  <c r="R1092"/>
  <c r="Q1092"/>
  <c r="P1092"/>
  <c r="N1092"/>
  <c r="M1092"/>
  <c r="L1092"/>
  <c r="K1092"/>
  <c r="J1092"/>
  <c r="I1092"/>
  <c r="H1092"/>
  <c r="G1092"/>
  <c r="F1092"/>
  <c r="D1092"/>
  <c r="C1092"/>
  <c r="B1092"/>
  <c r="R1090"/>
  <c r="Q1090"/>
  <c r="P1090"/>
  <c r="N1090"/>
  <c r="M1090"/>
  <c r="L1090"/>
  <c r="K1090"/>
  <c r="J1090"/>
  <c r="I1090"/>
  <c r="H1090"/>
  <c r="G1090"/>
  <c r="F1090"/>
  <c r="D1090"/>
  <c r="C1090"/>
  <c r="B1090"/>
  <c r="R1089"/>
  <c r="Q1089"/>
  <c r="P1089"/>
  <c r="N1089"/>
  <c r="M1089"/>
  <c r="L1089"/>
  <c r="K1089"/>
  <c r="J1089"/>
  <c r="I1089"/>
  <c r="H1089"/>
  <c r="G1089"/>
  <c r="F1089"/>
  <c r="D1089"/>
  <c r="C1089"/>
  <c r="B1089"/>
  <c r="R1088"/>
  <c r="Q1088"/>
  <c r="P1088"/>
  <c r="N1088"/>
  <c r="M1088"/>
  <c r="L1088"/>
  <c r="K1088"/>
  <c r="J1088"/>
  <c r="I1088"/>
  <c r="H1088"/>
  <c r="G1088"/>
  <c r="F1088"/>
  <c r="D1088"/>
  <c r="C1088"/>
  <c r="B1088"/>
  <c r="R1087"/>
  <c r="Q1087"/>
  <c r="P1087"/>
  <c r="N1087"/>
  <c r="M1087"/>
  <c r="L1087"/>
  <c r="K1087"/>
  <c r="J1087"/>
  <c r="I1087"/>
  <c r="H1087"/>
  <c r="G1087"/>
  <c r="F1087"/>
  <c r="D1087"/>
  <c r="C1087"/>
  <c r="B1087"/>
  <c r="R1086"/>
  <c r="Q1086"/>
  <c r="P1086"/>
  <c r="N1086"/>
  <c r="M1086"/>
  <c r="L1086"/>
  <c r="K1086"/>
  <c r="J1086"/>
  <c r="I1086"/>
  <c r="H1086"/>
  <c r="G1086"/>
  <c r="F1086"/>
  <c r="D1086"/>
  <c r="C1086"/>
  <c r="B1086"/>
  <c r="R1085"/>
  <c r="Q1085"/>
  <c r="P1085"/>
  <c r="N1085"/>
  <c r="M1085"/>
  <c r="L1085"/>
  <c r="K1085"/>
  <c r="J1085"/>
  <c r="I1085"/>
  <c r="H1085"/>
  <c r="G1085"/>
  <c r="F1085"/>
  <c r="D1085"/>
  <c r="C1085"/>
  <c r="B1085"/>
  <c r="R1084"/>
  <c r="Q1084"/>
  <c r="P1084"/>
  <c r="N1084"/>
  <c r="M1084"/>
  <c r="L1084"/>
  <c r="K1084"/>
  <c r="J1084"/>
  <c r="I1084"/>
  <c r="H1084"/>
  <c r="G1084"/>
  <c r="F1084"/>
  <c r="D1084"/>
  <c r="C1084"/>
  <c r="B1084"/>
  <c r="R1083"/>
  <c r="Q1083"/>
  <c r="P1083"/>
  <c r="N1083"/>
  <c r="M1083"/>
  <c r="L1083"/>
  <c r="K1083"/>
  <c r="J1083"/>
  <c r="I1083"/>
  <c r="H1083"/>
  <c r="G1083"/>
  <c r="F1083"/>
  <c r="D1083"/>
  <c r="C1083"/>
  <c r="B1083"/>
  <c r="R1082"/>
  <c r="Q1082"/>
  <c r="P1082"/>
  <c r="N1082"/>
  <c r="M1082"/>
  <c r="L1082"/>
  <c r="K1082"/>
  <c r="J1082"/>
  <c r="I1082"/>
  <c r="H1082"/>
  <c r="G1082"/>
  <c r="F1082"/>
  <c r="D1082"/>
  <c r="C1082"/>
  <c r="B1082"/>
  <c r="R1081"/>
  <c r="Q1081"/>
  <c r="P1081"/>
  <c r="N1081"/>
  <c r="M1081"/>
  <c r="L1081"/>
  <c r="K1081"/>
  <c r="J1081"/>
  <c r="I1081"/>
  <c r="H1081"/>
  <c r="G1081"/>
  <c r="F1081"/>
  <c r="D1081"/>
  <c r="C1081"/>
  <c r="B1081"/>
  <c r="R1080"/>
  <c r="Q1080"/>
  <c r="P1080"/>
  <c r="N1080"/>
  <c r="M1080"/>
  <c r="L1080"/>
  <c r="K1080"/>
  <c r="J1080"/>
  <c r="I1080"/>
  <c r="H1080"/>
  <c r="G1080"/>
  <c r="F1080"/>
  <c r="D1080"/>
  <c r="C1080"/>
  <c r="B1080"/>
  <c r="R1065"/>
  <c r="Q1065"/>
  <c r="P1065"/>
  <c r="N1065"/>
  <c r="M1065"/>
  <c r="L1065"/>
  <c r="K1065"/>
  <c r="J1065"/>
  <c r="I1065"/>
  <c r="H1065"/>
  <c r="G1065"/>
  <c r="F1065"/>
  <c r="D1065"/>
  <c r="C1065"/>
  <c r="B1065"/>
  <c r="R1064"/>
  <c r="Q1064"/>
  <c r="P1064"/>
  <c r="N1064"/>
  <c r="M1064"/>
  <c r="L1064"/>
  <c r="K1064"/>
  <c r="J1064"/>
  <c r="I1064"/>
  <c r="H1064"/>
  <c r="G1064"/>
  <c r="F1064"/>
  <c r="D1064"/>
  <c r="C1064"/>
  <c r="B1064"/>
  <c r="R1063"/>
  <c r="Q1063"/>
  <c r="P1063"/>
  <c r="N1063"/>
  <c r="M1063"/>
  <c r="L1063"/>
  <c r="K1063"/>
  <c r="J1063"/>
  <c r="I1063"/>
  <c r="H1063"/>
  <c r="G1063"/>
  <c r="F1063"/>
  <c r="D1063"/>
  <c r="C1063"/>
  <c r="B1063"/>
  <c r="R1062"/>
  <c r="Q1062"/>
  <c r="P1062"/>
  <c r="N1062"/>
  <c r="M1062"/>
  <c r="L1062"/>
  <c r="K1062"/>
  <c r="J1062"/>
  <c r="I1062"/>
  <c r="H1062"/>
  <c r="G1062"/>
  <c r="F1062"/>
  <c r="D1062"/>
  <c r="C1062"/>
  <c r="B1062"/>
  <c r="R1061"/>
  <c r="Q1061"/>
  <c r="P1061"/>
  <c r="N1061"/>
  <c r="M1061"/>
  <c r="L1061"/>
  <c r="K1061"/>
  <c r="J1061"/>
  <c r="I1061"/>
  <c r="H1061"/>
  <c r="G1061"/>
  <c r="F1061"/>
  <c r="D1061"/>
  <c r="C1061"/>
  <c r="B1061"/>
  <c r="R1060"/>
  <c r="Q1060"/>
  <c r="P1060"/>
  <c r="N1060"/>
  <c r="M1060"/>
  <c r="L1060"/>
  <c r="K1060"/>
  <c r="J1060"/>
  <c r="I1060"/>
  <c r="H1060"/>
  <c r="G1060"/>
  <c r="F1060"/>
  <c r="D1060"/>
  <c r="C1060"/>
  <c r="B1060"/>
  <c r="R1059"/>
  <c r="Q1059"/>
  <c r="P1059"/>
  <c r="N1059"/>
  <c r="M1059"/>
  <c r="L1059"/>
  <c r="K1059"/>
  <c r="J1059"/>
  <c r="I1059"/>
  <c r="H1059"/>
  <c r="G1059"/>
  <c r="F1059"/>
  <c r="D1059"/>
  <c r="C1059"/>
  <c r="B1059"/>
  <c r="R1058"/>
  <c r="Q1058"/>
  <c r="P1058"/>
  <c r="N1058"/>
  <c r="M1058"/>
  <c r="L1058"/>
  <c r="K1058"/>
  <c r="J1058"/>
  <c r="I1058"/>
  <c r="H1058"/>
  <c r="G1058"/>
  <c r="F1058"/>
  <c r="D1058"/>
  <c r="C1058"/>
  <c r="B1058"/>
  <c r="R1057"/>
  <c r="Q1057"/>
  <c r="P1057"/>
  <c r="N1057"/>
  <c r="M1057"/>
  <c r="L1057"/>
  <c r="K1057"/>
  <c r="J1057"/>
  <c r="I1057"/>
  <c r="H1057"/>
  <c r="G1057"/>
  <c r="F1057"/>
  <c r="D1057"/>
  <c r="C1057"/>
  <c r="B1057"/>
  <c r="R1056"/>
  <c r="Q1056"/>
  <c r="P1056"/>
  <c r="N1056"/>
  <c r="M1056"/>
  <c r="L1056"/>
  <c r="K1056"/>
  <c r="J1056"/>
  <c r="I1056"/>
  <c r="H1056"/>
  <c r="G1056"/>
  <c r="F1056"/>
  <c r="D1056"/>
  <c r="C1056"/>
  <c r="B1056"/>
  <c r="R1054"/>
  <c r="Q1054"/>
  <c r="P1054"/>
  <c r="N1054"/>
  <c r="M1054"/>
  <c r="L1054"/>
  <c r="K1054"/>
  <c r="J1054"/>
  <c r="I1054"/>
  <c r="H1054"/>
  <c r="G1054"/>
  <c r="F1054"/>
  <c r="D1054"/>
  <c r="C1054"/>
  <c r="B1054"/>
  <c r="R1053"/>
  <c r="Q1053"/>
  <c r="P1053"/>
  <c r="N1053"/>
  <c r="M1053"/>
  <c r="L1053"/>
  <c r="K1053"/>
  <c r="J1053"/>
  <c r="I1053"/>
  <c r="H1053"/>
  <c r="G1053"/>
  <c r="F1053"/>
  <c r="D1053"/>
  <c r="C1053"/>
  <c r="B1053"/>
  <c r="R1052"/>
  <c r="Q1052"/>
  <c r="P1052"/>
  <c r="N1052"/>
  <c r="M1052"/>
  <c r="L1052"/>
  <c r="K1052"/>
  <c r="J1052"/>
  <c r="I1052"/>
  <c r="H1052"/>
  <c r="G1052"/>
  <c r="F1052"/>
  <c r="D1052"/>
  <c r="C1052"/>
  <c r="B1052"/>
  <c r="R1051"/>
  <c r="Q1051"/>
  <c r="P1051"/>
  <c r="N1051"/>
  <c r="M1051"/>
  <c r="L1051"/>
  <c r="K1051"/>
  <c r="J1051"/>
  <c r="I1051"/>
  <c r="H1051"/>
  <c r="G1051"/>
  <c r="F1051"/>
  <c r="D1051"/>
  <c r="C1051"/>
  <c r="B1051"/>
  <c r="R1050"/>
  <c r="Q1050"/>
  <c r="P1050"/>
  <c r="N1050"/>
  <c r="M1050"/>
  <c r="L1050"/>
  <c r="K1050"/>
  <c r="J1050"/>
  <c r="I1050"/>
  <c r="H1050"/>
  <c r="G1050"/>
  <c r="F1050"/>
  <c r="D1050"/>
  <c r="C1050"/>
  <c r="B1050"/>
  <c r="R1049"/>
  <c r="Q1049"/>
  <c r="P1049"/>
  <c r="N1049"/>
  <c r="M1049"/>
  <c r="L1049"/>
  <c r="K1049"/>
  <c r="J1049"/>
  <c r="I1049"/>
  <c r="H1049"/>
  <c r="G1049"/>
  <c r="F1049"/>
  <c r="D1049"/>
  <c r="C1049"/>
  <c r="B1049"/>
  <c r="R1048"/>
  <c r="Q1048"/>
  <c r="P1048"/>
  <c r="N1048"/>
  <c r="M1048"/>
  <c r="L1048"/>
  <c r="K1048"/>
  <c r="J1048"/>
  <c r="I1048"/>
  <c r="H1048"/>
  <c r="G1048"/>
  <c r="F1048"/>
  <c r="D1048"/>
  <c r="C1048"/>
  <c r="B1048"/>
  <c r="R1046"/>
  <c r="Q1046"/>
  <c r="P1046"/>
  <c r="N1046"/>
  <c r="M1046"/>
  <c r="L1046"/>
  <c r="K1046"/>
  <c r="J1046"/>
  <c r="I1046"/>
  <c r="H1046"/>
  <c r="G1046"/>
  <c r="F1046"/>
  <c r="D1046"/>
  <c r="C1046"/>
  <c r="B1046"/>
  <c r="R1045"/>
  <c r="Q1045"/>
  <c r="P1045"/>
  <c r="N1045"/>
  <c r="M1045"/>
  <c r="L1045"/>
  <c r="K1045"/>
  <c r="J1045"/>
  <c r="I1045"/>
  <c r="H1045"/>
  <c r="G1045"/>
  <c r="F1045"/>
  <c r="D1045"/>
  <c r="C1045"/>
  <c r="B1045"/>
  <c r="R1044"/>
  <c r="Q1044"/>
  <c r="P1044"/>
  <c r="N1044"/>
  <c r="M1044"/>
  <c r="L1044"/>
  <c r="K1044"/>
  <c r="J1044"/>
  <c r="I1044"/>
  <c r="H1044"/>
  <c r="G1044"/>
  <c r="F1044"/>
  <c r="D1044"/>
  <c r="C1044"/>
  <c r="B1044"/>
  <c r="R1043"/>
  <c r="Q1043"/>
  <c r="P1043"/>
  <c r="N1043"/>
  <c r="M1043"/>
  <c r="L1043"/>
  <c r="K1043"/>
  <c r="J1043"/>
  <c r="I1043"/>
  <c r="H1043"/>
  <c r="G1043"/>
  <c r="F1043"/>
  <c r="D1043"/>
  <c r="C1043"/>
  <c r="B1043"/>
  <c r="R1042"/>
  <c r="Q1042"/>
  <c r="P1042"/>
  <c r="N1042"/>
  <c r="M1042"/>
  <c r="L1042"/>
  <c r="K1042"/>
  <c r="J1042"/>
  <c r="I1042"/>
  <c r="H1042"/>
  <c r="G1042"/>
  <c r="F1042"/>
  <c r="D1042"/>
  <c r="C1042"/>
  <c r="B1042"/>
  <c r="R1040"/>
  <c r="Q1040"/>
  <c r="P1040"/>
  <c r="N1040"/>
  <c r="M1040"/>
  <c r="L1040"/>
  <c r="K1040"/>
  <c r="J1040"/>
  <c r="I1040"/>
  <c r="H1040"/>
  <c r="G1040"/>
  <c r="F1040"/>
  <c r="D1040"/>
  <c r="C1040"/>
  <c r="B1040"/>
  <c r="R1039"/>
  <c r="Q1039"/>
  <c r="P1039"/>
  <c r="N1039"/>
  <c r="M1039"/>
  <c r="L1039"/>
  <c r="K1039"/>
  <c r="J1039"/>
  <c r="I1039"/>
  <c r="H1039"/>
  <c r="G1039"/>
  <c r="F1039"/>
  <c r="D1039"/>
  <c r="C1039"/>
  <c r="B1039"/>
  <c r="R1038"/>
  <c r="Q1038"/>
  <c r="P1038"/>
  <c r="N1038"/>
  <c r="M1038"/>
  <c r="L1038"/>
  <c r="K1038"/>
  <c r="J1038"/>
  <c r="I1038"/>
  <c r="H1038"/>
  <c r="G1038"/>
  <c r="F1038"/>
  <c r="D1038"/>
  <c r="C1038"/>
  <c r="B1038"/>
  <c r="R1037"/>
  <c r="Q1037"/>
  <c r="P1037"/>
  <c r="N1037"/>
  <c r="M1037"/>
  <c r="L1037"/>
  <c r="K1037"/>
  <c r="J1037"/>
  <c r="I1037"/>
  <c r="H1037"/>
  <c r="G1037"/>
  <c r="F1037"/>
  <c r="D1037"/>
  <c r="C1037"/>
  <c r="B1037"/>
  <c r="R1036"/>
  <c r="Q1036"/>
  <c r="P1036"/>
  <c r="N1036"/>
  <c r="M1036"/>
  <c r="L1036"/>
  <c r="K1036"/>
  <c r="J1036"/>
  <c r="I1036"/>
  <c r="H1036"/>
  <c r="G1036"/>
  <c r="F1036"/>
  <c r="D1036"/>
  <c r="C1036"/>
  <c r="B1036"/>
  <c r="R1035"/>
  <c r="Q1035"/>
  <c r="P1035"/>
  <c r="N1035"/>
  <c r="M1035"/>
  <c r="L1035"/>
  <c r="K1035"/>
  <c r="J1035"/>
  <c r="I1035"/>
  <c r="H1035"/>
  <c r="G1035"/>
  <c r="F1035"/>
  <c r="D1035"/>
  <c r="C1035"/>
  <c r="B1035"/>
  <c r="R1034"/>
  <c r="Q1034"/>
  <c r="P1034"/>
  <c r="N1034"/>
  <c r="M1034"/>
  <c r="L1034"/>
  <c r="K1034"/>
  <c r="J1034"/>
  <c r="I1034"/>
  <c r="H1034"/>
  <c r="G1034"/>
  <c r="F1034"/>
  <c r="D1034"/>
  <c r="C1034"/>
  <c r="B1034"/>
  <c r="R1033"/>
  <c r="Q1033"/>
  <c r="P1033"/>
  <c r="N1033"/>
  <c r="M1033"/>
  <c r="L1033"/>
  <c r="K1033"/>
  <c r="J1033"/>
  <c r="I1033"/>
  <c r="H1033"/>
  <c r="G1033"/>
  <c r="F1033"/>
  <c r="D1033"/>
  <c r="C1033"/>
  <c r="B1033"/>
  <c r="R1032"/>
  <c r="Q1032"/>
  <c r="P1032"/>
  <c r="N1032"/>
  <c r="M1032"/>
  <c r="L1032"/>
  <c r="K1032"/>
  <c r="J1032"/>
  <c r="I1032"/>
  <c r="H1032"/>
  <c r="G1032"/>
  <c r="F1032"/>
  <c r="D1032"/>
  <c r="C1032"/>
  <c r="B1032"/>
  <c r="R1031"/>
  <c r="Q1031"/>
  <c r="P1031"/>
  <c r="N1031"/>
  <c r="M1031"/>
  <c r="L1031"/>
  <c r="K1031"/>
  <c r="J1031"/>
  <c r="I1031"/>
  <c r="H1031"/>
  <c r="G1031"/>
  <c r="F1031"/>
  <c r="D1031"/>
  <c r="C1031"/>
  <c r="B1031"/>
  <c r="R1030"/>
  <c r="Q1030"/>
  <c r="P1030"/>
  <c r="N1030"/>
  <c r="M1030"/>
  <c r="L1030"/>
  <c r="K1030"/>
  <c r="J1030"/>
  <c r="I1030"/>
  <c r="H1030"/>
  <c r="G1030"/>
  <c r="F1030"/>
  <c r="D1030"/>
  <c r="C1030"/>
  <c r="B1030"/>
  <c r="R1029"/>
  <c r="Q1029"/>
  <c r="P1029"/>
  <c r="N1029"/>
  <c r="M1029"/>
  <c r="L1029"/>
  <c r="K1029"/>
  <c r="J1029"/>
  <c r="I1029"/>
  <c r="H1029"/>
  <c r="G1029"/>
  <c r="F1029"/>
  <c r="D1029"/>
  <c r="C1029"/>
  <c r="B1029"/>
  <c r="R1027"/>
  <c r="Q1027"/>
  <c r="P1027"/>
  <c r="N1027"/>
  <c r="M1027"/>
  <c r="L1027"/>
  <c r="K1027"/>
  <c r="J1027"/>
  <c r="I1027"/>
  <c r="H1027"/>
  <c r="G1027"/>
  <c r="F1027"/>
  <c r="D1027"/>
  <c r="C1027"/>
  <c r="B1027"/>
  <c r="R1004"/>
  <c r="Q1004"/>
  <c r="P1004"/>
  <c r="N1004"/>
  <c r="M1004"/>
  <c r="L1004"/>
  <c r="K1004"/>
  <c r="J1004"/>
  <c r="I1004"/>
  <c r="H1004"/>
  <c r="G1004"/>
  <c r="F1004"/>
  <c r="D1004"/>
  <c r="C1004"/>
  <c r="B1004"/>
  <c r="R1003"/>
  <c r="Q1003"/>
  <c r="P1003"/>
  <c r="N1003"/>
  <c r="M1003"/>
  <c r="L1003"/>
  <c r="K1003"/>
  <c r="J1003"/>
  <c r="I1003"/>
  <c r="H1003"/>
  <c r="G1003"/>
  <c r="F1003"/>
  <c r="D1003"/>
  <c r="C1003"/>
  <c r="B1003"/>
  <c r="R1002"/>
  <c r="Q1002"/>
  <c r="P1002"/>
  <c r="N1002"/>
  <c r="M1002"/>
  <c r="L1002"/>
  <c r="K1002"/>
  <c r="J1002"/>
  <c r="I1002"/>
  <c r="H1002"/>
  <c r="G1002"/>
  <c r="F1002"/>
  <c r="D1002"/>
  <c r="C1002"/>
  <c r="B1002"/>
  <c r="R1001"/>
  <c r="Q1001"/>
  <c r="P1001"/>
  <c r="N1001"/>
  <c r="M1001"/>
  <c r="L1001"/>
  <c r="K1001"/>
  <c r="J1001"/>
  <c r="I1001"/>
  <c r="H1001"/>
  <c r="G1001"/>
  <c r="F1001"/>
  <c r="D1001"/>
  <c r="C1001"/>
  <c r="B1001"/>
  <c r="R1000"/>
  <c r="Q1000"/>
  <c r="P1000"/>
  <c r="N1000"/>
  <c r="M1000"/>
  <c r="L1000"/>
  <c r="K1000"/>
  <c r="J1000"/>
  <c r="I1000"/>
  <c r="H1000"/>
  <c r="G1000"/>
  <c r="F1000"/>
  <c r="D1000"/>
  <c r="C1000"/>
  <c r="B1000"/>
  <c r="R999"/>
  <c r="Q999"/>
  <c r="P999"/>
  <c r="N999"/>
  <c r="M999"/>
  <c r="L999"/>
  <c r="K999"/>
  <c r="J999"/>
  <c r="I999"/>
  <c r="H999"/>
  <c r="G999"/>
  <c r="F999"/>
  <c r="D999"/>
  <c r="C999"/>
  <c r="B999"/>
  <c r="R998"/>
  <c r="Q998"/>
  <c r="P998"/>
  <c r="N998"/>
  <c r="M998"/>
  <c r="L998"/>
  <c r="K998"/>
  <c r="J998"/>
  <c r="I998"/>
  <c r="H998"/>
  <c r="G998"/>
  <c r="F998"/>
  <c r="D998"/>
  <c r="C998"/>
  <c r="B998"/>
  <c r="R997"/>
  <c r="Q997"/>
  <c r="P997"/>
  <c r="N997"/>
  <c r="M997"/>
  <c r="L997"/>
  <c r="K997"/>
  <c r="J997"/>
  <c r="I997"/>
  <c r="H997"/>
  <c r="G997"/>
  <c r="F997"/>
  <c r="D997"/>
  <c r="C997"/>
  <c r="B997"/>
  <c r="R996"/>
  <c r="Q996"/>
  <c r="P996"/>
  <c r="N996"/>
  <c r="M996"/>
  <c r="L996"/>
  <c r="K996"/>
  <c r="J996"/>
  <c r="I996"/>
  <c r="H996"/>
  <c r="G996"/>
  <c r="F996"/>
  <c r="D996"/>
  <c r="C996"/>
  <c r="B996"/>
  <c r="R994"/>
  <c r="Q994"/>
  <c r="P994"/>
  <c r="N994"/>
  <c r="M994"/>
  <c r="L994"/>
  <c r="K994"/>
  <c r="J994"/>
  <c r="I994"/>
  <c r="H994"/>
  <c r="G994"/>
  <c r="F994"/>
  <c r="D994"/>
  <c r="C994"/>
  <c r="B994"/>
  <c r="R993"/>
  <c r="Q993"/>
  <c r="P993"/>
  <c r="N993"/>
  <c r="M993"/>
  <c r="L993"/>
  <c r="K993"/>
  <c r="J993"/>
  <c r="I993"/>
  <c r="H993"/>
  <c r="G993"/>
  <c r="F993"/>
  <c r="D993"/>
  <c r="C993"/>
  <c r="B993"/>
  <c r="R992"/>
  <c r="Q992"/>
  <c r="P992"/>
  <c r="N992"/>
  <c r="M992"/>
  <c r="L992"/>
  <c r="K992"/>
  <c r="J992"/>
  <c r="I992"/>
  <c r="H992"/>
  <c r="G992"/>
  <c r="F992"/>
  <c r="D992"/>
  <c r="C992"/>
  <c r="B992"/>
  <c r="R991"/>
  <c r="Q991"/>
  <c r="P991"/>
  <c r="N991"/>
  <c r="M991"/>
  <c r="L991"/>
  <c r="K991"/>
  <c r="J991"/>
  <c r="I991"/>
  <c r="H991"/>
  <c r="G991"/>
  <c r="F991"/>
  <c r="D991"/>
  <c r="C991"/>
  <c r="B991"/>
  <c r="R989"/>
  <c r="Q989"/>
  <c r="P989"/>
  <c r="N989"/>
  <c r="M989"/>
  <c r="L989"/>
  <c r="K989"/>
  <c r="J989"/>
  <c r="I989"/>
  <c r="H989"/>
  <c r="G989"/>
  <c r="F989"/>
  <c r="D989"/>
  <c r="C989"/>
  <c r="B989"/>
  <c r="R988"/>
  <c r="Q988"/>
  <c r="P988"/>
  <c r="N988"/>
  <c r="M988"/>
  <c r="L988"/>
  <c r="K988"/>
  <c r="J988"/>
  <c r="I988"/>
  <c r="H988"/>
  <c r="G988"/>
  <c r="F988"/>
  <c r="D988"/>
  <c r="C988"/>
  <c r="B988"/>
  <c r="R987"/>
  <c r="Q987"/>
  <c r="P987"/>
  <c r="N987"/>
  <c r="M987"/>
  <c r="L987"/>
  <c r="K987"/>
  <c r="J987"/>
  <c r="I987"/>
  <c r="H987"/>
  <c r="G987"/>
  <c r="F987"/>
  <c r="D987"/>
  <c r="C987"/>
  <c r="B987"/>
  <c r="R986"/>
  <c r="Q986"/>
  <c r="P986"/>
  <c r="N986"/>
  <c r="M986"/>
  <c r="L986"/>
  <c r="K986"/>
  <c r="J986"/>
  <c r="I986"/>
  <c r="H986"/>
  <c r="G986"/>
  <c r="F986"/>
  <c r="D986"/>
  <c r="C986"/>
  <c r="B986"/>
  <c r="R985"/>
  <c r="Q985"/>
  <c r="P985"/>
  <c r="N985"/>
  <c r="M985"/>
  <c r="L985"/>
  <c r="K985"/>
  <c r="J985"/>
  <c r="I985"/>
  <c r="H985"/>
  <c r="G985"/>
  <c r="F985"/>
  <c r="D985"/>
  <c r="C985"/>
  <c r="B985"/>
  <c r="R984"/>
  <c r="Q984"/>
  <c r="P984"/>
  <c r="N984"/>
  <c r="M984"/>
  <c r="L984"/>
  <c r="K984"/>
  <c r="J984"/>
  <c r="I984"/>
  <c r="H984"/>
  <c r="G984"/>
  <c r="F984"/>
  <c r="D984"/>
  <c r="C984"/>
  <c r="B984"/>
  <c r="R982"/>
  <c r="Q982"/>
  <c r="P982"/>
  <c r="N982"/>
  <c r="M982"/>
  <c r="L982"/>
  <c r="K982"/>
  <c r="J982"/>
  <c r="I982"/>
  <c r="H982"/>
  <c r="G982"/>
  <c r="F982"/>
  <c r="D982"/>
  <c r="C982"/>
  <c r="B982"/>
  <c r="R981"/>
  <c r="Q981"/>
  <c r="P981"/>
  <c r="N981"/>
  <c r="M981"/>
  <c r="L981"/>
  <c r="K981"/>
  <c r="J981"/>
  <c r="I981"/>
  <c r="H981"/>
  <c r="G981"/>
  <c r="F981"/>
  <c r="D981"/>
  <c r="C981"/>
  <c r="B981"/>
  <c r="R980"/>
  <c r="Q980"/>
  <c r="P980"/>
  <c r="N980"/>
  <c r="M980"/>
  <c r="L980"/>
  <c r="K980"/>
  <c r="J980"/>
  <c r="I980"/>
  <c r="H980"/>
  <c r="G980"/>
  <c r="F980"/>
  <c r="D980"/>
  <c r="C980"/>
  <c r="B980"/>
  <c r="R979"/>
  <c r="Q979"/>
  <c r="P979"/>
  <c r="N979"/>
  <c r="M979"/>
  <c r="L979"/>
  <c r="K979"/>
  <c r="J979"/>
  <c r="I979"/>
  <c r="H979"/>
  <c r="G979"/>
  <c r="F979"/>
  <c r="D979"/>
  <c r="C979"/>
  <c r="B979"/>
  <c r="R978"/>
  <c r="Q978"/>
  <c r="P978"/>
  <c r="N978"/>
  <c r="M978"/>
  <c r="L978"/>
  <c r="K978"/>
  <c r="J978"/>
  <c r="I978"/>
  <c r="H978"/>
  <c r="G978"/>
  <c r="F978"/>
  <c r="D978"/>
  <c r="C978"/>
  <c r="B978"/>
  <c r="R977"/>
  <c r="Q977"/>
  <c r="P977"/>
  <c r="N977"/>
  <c r="M977"/>
  <c r="L977"/>
  <c r="K977"/>
  <c r="J977"/>
  <c r="I977"/>
  <c r="H977"/>
  <c r="G977"/>
  <c r="F977"/>
  <c r="D977"/>
  <c r="C977"/>
  <c r="B977"/>
  <c r="R976"/>
  <c r="Q976"/>
  <c r="P976"/>
  <c r="N976"/>
  <c r="M976"/>
  <c r="L976"/>
  <c r="K976"/>
  <c r="J976"/>
  <c r="I976"/>
  <c r="H976"/>
  <c r="G976"/>
  <c r="F976"/>
  <c r="D976"/>
  <c r="C976"/>
  <c r="B976"/>
  <c r="R975"/>
  <c r="Q975"/>
  <c r="P975"/>
  <c r="N975"/>
  <c r="M975"/>
  <c r="L975"/>
  <c r="K975"/>
  <c r="J975"/>
  <c r="I975"/>
  <c r="H975"/>
  <c r="G975"/>
  <c r="F975"/>
  <c r="D975"/>
  <c r="C975"/>
  <c r="B975"/>
  <c r="R974"/>
  <c r="Q974"/>
  <c r="P974"/>
  <c r="N974"/>
  <c r="M974"/>
  <c r="L974"/>
  <c r="K974"/>
  <c r="J974"/>
  <c r="I974"/>
  <c r="H974"/>
  <c r="G974"/>
  <c r="F974"/>
  <c r="D974"/>
  <c r="C974"/>
  <c r="B974"/>
  <c r="R973"/>
  <c r="Q973"/>
  <c r="P973"/>
  <c r="N973"/>
  <c r="M973"/>
  <c r="L973"/>
  <c r="K973"/>
  <c r="J973"/>
  <c r="I973"/>
  <c r="H973"/>
  <c r="G973"/>
  <c r="F973"/>
  <c r="D973"/>
  <c r="C973"/>
  <c r="B973"/>
  <c r="R972"/>
  <c r="Q972"/>
  <c r="P972"/>
  <c r="N972"/>
  <c r="M972"/>
  <c r="L972"/>
  <c r="K972"/>
  <c r="J972"/>
  <c r="I972"/>
  <c r="H972"/>
  <c r="G972"/>
  <c r="F972"/>
  <c r="D972"/>
  <c r="C972"/>
  <c r="B972"/>
  <c r="R971"/>
  <c r="Q971"/>
  <c r="P971"/>
  <c r="N971"/>
  <c r="M971"/>
  <c r="L971"/>
  <c r="K971"/>
  <c r="J971"/>
  <c r="I971"/>
  <c r="H971"/>
  <c r="G971"/>
  <c r="F971"/>
  <c r="D971"/>
  <c r="C971"/>
  <c r="B971"/>
  <c r="R970"/>
  <c r="Q970"/>
  <c r="P970"/>
  <c r="N970"/>
  <c r="M970"/>
  <c r="L970"/>
  <c r="K970"/>
  <c r="J970"/>
  <c r="I970"/>
  <c r="H970"/>
  <c r="G970"/>
  <c r="F970"/>
  <c r="D970"/>
  <c r="C970"/>
  <c r="B970"/>
  <c r="R969"/>
  <c r="Q969"/>
  <c r="P969"/>
  <c r="N969"/>
  <c r="M969"/>
  <c r="L969"/>
  <c r="K969"/>
  <c r="J969"/>
  <c r="I969"/>
  <c r="H969"/>
  <c r="G969"/>
  <c r="F969"/>
  <c r="D969"/>
  <c r="C969"/>
  <c r="B969"/>
  <c r="R968"/>
  <c r="Q968"/>
  <c r="P968"/>
  <c r="N968"/>
  <c r="M968"/>
  <c r="L968"/>
  <c r="K968"/>
  <c r="J968"/>
  <c r="I968"/>
  <c r="H968"/>
  <c r="G968"/>
  <c r="F968"/>
  <c r="D968"/>
  <c r="C968"/>
  <c r="B968"/>
  <c r="R967"/>
  <c r="Q967"/>
  <c r="P967"/>
  <c r="N967"/>
  <c r="M967"/>
  <c r="L967"/>
  <c r="K967"/>
  <c r="J967"/>
  <c r="I967"/>
  <c r="H967"/>
  <c r="G967"/>
  <c r="F967"/>
  <c r="D967"/>
  <c r="C967"/>
  <c r="B967"/>
  <c r="R966"/>
  <c r="Q966"/>
  <c r="P966"/>
  <c r="N966"/>
  <c r="M966"/>
  <c r="L966"/>
  <c r="K966"/>
  <c r="J966"/>
  <c r="I966"/>
  <c r="H966"/>
  <c r="G966"/>
  <c r="F966"/>
  <c r="D966"/>
  <c r="C966"/>
  <c r="B966"/>
  <c r="R948"/>
  <c r="Q948"/>
  <c r="P948"/>
  <c r="N948"/>
  <c r="M948"/>
  <c r="L948"/>
  <c r="K948"/>
  <c r="J948"/>
  <c r="I948"/>
  <c r="H948"/>
  <c r="G948"/>
  <c r="F948"/>
  <c r="D948"/>
  <c r="C948"/>
  <c r="B948"/>
  <c r="R947"/>
  <c r="Q947"/>
  <c r="P947"/>
  <c r="N947"/>
  <c r="M947"/>
  <c r="L947"/>
  <c r="K947"/>
  <c r="J947"/>
  <c r="I947"/>
  <c r="H947"/>
  <c r="G947"/>
  <c r="F947"/>
  <c r="D947"/>
  <c r="C947"/>
  <c r="B947"/>
  <c r="R946"/>
  <c r="Q946"/>
  <c r="P946"/>
  <c r="N946"/>
  <c r="M946"/>
  <c r="L946"/>
  <c r="K946"/>
  <c r="J946"/>
  <c r="I946"/>
  <c r="H946"/>
  <c r="G946"/>
  <c r="F946"/>
  <c r="D946"/>
  <c r="C946"/>
  <c r="B946"/>
  <c r="R945"/>
  <c r="Q945"/>
  <c r="P945"/>
  <c r="N945"/>
  <c r="M945"/>
  <c r="L945"/>
  <c r="K945"/>
  <c r="J945"/>
  <c r="I945"/>
  <c r="H945"/>
  <c r="G945"/>
  <c r="F945"/>
  <c r="D945"/>
  <c r="C945"/>
  <c r="B945"/>
  <c r="R943"/>
  <c r="Q943"/>
  <c r="P943"/>
  <c r="N943"/>
  <c r="M943"/>
  <c r="L943"/>
  <c r="K943"/>
  <c r="J943"/>
  <c r="I943"/>
  <c r="H943"/>
  <c r="G943"/>
  <c r="F943"/>
  <c r="D943"/>
  <c r="C943"/>
  <c r="B943"/>
  <c r="R942"/>
  <c r="Q942"/>
  <c r="P942"/>
  <c r="N942"/>
  <c r="M942"/>
  <c r="L942"/>
  <c r="K942"/>
  <c r="J942"/>
  <c r="I942"/>
  <c r="H942"/>
  <c r="G942"/>
  <c r="F942"/>
  <c r="D942"/>
  <c r="C942"/>
  <c r="B942"/>
  <c r="R941"/>
  <c r="Q941"/>
  <c r="P941"/>
  <c r="N941"/>
  <c r="M941"/>
  <c r="L941"/>
  <c r="K941"/>
  <c r="J941"/>
  <c r="I941"/>
  <c r="H941"/>
  <c r="G941"/>
  <c r="F941"/>
  <c r="D941"/>
  <c r="C941"/>
  <c r="B941"/>
  <c r="R940"/>
  <c r="Q940"/>
  <c r="P940"/>
  <c r="N940"/>
  <c r="M940"/>
  <c r="L940"/>
  <c r="K940"/>
  <c r="J940"/>
  <c r="I940"/>
  <c r="H940"/>
  <c r="G940"/>
  <c r="F940"/>
  <c r="D940"/>
  <c r="C940"/>
  <c r="B940"/>
  <c r="R939"/>
  <c r="Q939"/>
  <c r="P939"/>
  <c r="N939"/>
  <c r="M939"/>
  <c r="L939"/>
  <c r="K939"/>
  <c r="J939"/>
  <c r="I939"/>
  <c r="H939"/>
  <c r="G939"/>
  <c r="F939"/>
  <c r="D939"/>
  <c r="C939"/>
  <c r="B939"/>
  <c r="R938"/>
  <c r="Q938"/>
  <c r="P938"/>
  <c r="N938"/>
  <c r="M938"/>
  <c r="L938"/>
  <c r="K938"/>
  <c r="J938"/>
  <c r="I938"/>
  <c r="H938"/>
  <c r="G938"/>
  <c r="F938"/>
  <c r="D938"/>
  <c r="C938"/>
  <c r="B938"/>
  <c r="R937"/>
  <c r="Q937"/>
  <c r="P937"/>
  <c r="N937"/>
  <c r="M937"/>
  <c r="L937"/>
  <c r="K937"/>
  <c r="J937"/>
  <c r="I937"/>
  <c r="H937"/>
  <c r="G937"/>
  <c r="F937"/>
  <c r="D937"/>
  <c r="C937"/>
  <c r="B937"/>
  <c r="R936"/>
  <c r="Q936"/>
  <c r="P936"/>
  <c r="N936"/>
  <c r="M936"/>
  <c r="L936"/>
  <c r="K936"/>
  <c r="J936"/>
  <c r="I936"/>
  <c r="H936"/>
  <c r="G936"/>
  <c r="F936"/>
  <c r="D936"/>
  <c r="C936"/>
  <c r="B936"/>
  <c r="R935"/>
  <c r="Q935"/>
  <c r="P935"/>
  <c r="N935"/>
  <c r="M935"/>
  <c r="L935"/>
  <c r="K935"/>
  <c r="J935"/>
  <c r="I935"/>
  <c r="H935"/>
  <c r="G935"/>
  <c r="F935"/>
  <c r="D935"/>
  <c r="C935"/>
  <c r="B935"/>
  <c r="R934"/>
  <c r="Q934"/>
  <c r="P934"/>
  <c r="N934"/>
  <c r="M934"/>
  <c r="L934"/>
  <c r="K934"/>
  <c r="J934"/>
  <c r="I934"/>
  <c r="H934"/>
  <c r="G934"/>
  <c r="F934"/>
  <c r="D934"/>
  <c r="C934"/>
  <c r="B934"/>
  <c r="R933"/>
  <c r="Q933"/>
  <c r="P933"/>
  <c r="N933"/>
  <c r="M933"/>
  <c r="L933"/>
  <c r="K933"/>
  <c r="J933"/>
  <c r="I933"/>
  <c r="H933"/>
  <c r="G933"/>
  <c r="F933"/>
  <c r="D933"/>
  <c r="C933"/>
  <c r="B933"/>
  <c r="R931"/>
  <c r="Q931"/>
  <c r="P931"/>
  <c r="N931"/>
  <c r="M931"/>
  <c r="L931"/>
  <c r="K931"/>
  <c r="J931"/>
  <c r="I931"/>
  <c r="H931"/>
  <c r="G931"/>
  <c r="F931"/>
  <c r="D931"/>
  <c r="C931"/>
  <c r="B931"/>
  <c r="R930"/>
  <c r="Q930"/>
  <c r="P930"/>
  <c r="N930"/>
  <c r="M930"/>
  <c r="L930"/>
  <c r="K930"/>
  <c r="J930"/>
  <c r="I930"/>
  <c r="H930"/>
  <c r="G930"/>
  <c r="F930"/>
  <c r="D930"/>
  <c r="C930"/>
  <c r="B930"/>
  <c r="R929"/>
  <c r="Q929"/>
  <c r="P929"/>
  <c r="N929"/>
  <c r="M929"/>
  <c r="L929"/>
  <c r="K929"/>
  <c r="J929"/>
  <c r="I929"/>
  <c r="H929"/>
  <c r="G929"/>
  <c r="F929"/>
  <c r="D929"/>
  <c r="C929"/>
  <c r="B929"/>
  <c r="R928"/>
  <c r="Q928"/>
  <c r="P928"/>
  <c r="N928"/>
  <c r="M928"/>
  <c r="L928"/>
  <c r="K928"/>
  <c r="J928"/>
  <c r="I928"/>
  <c r="H928"/>
  <c r="G928"/>
  <c r="F928"/>
  <c r="D928"/>
  <c r="C928"/>
  <c r="B928"/>
  <c r="R927"/>
  <c r="Q927"/>
  <c r="P927"/>
  <c r="N927"/>
  <c r="M927"/>
  <c r="L927"/>
  <c r="K927"/>
  <c r="J927"/>
  <c r="I927"/>
  <c r="H927"/>
  <c r="G927"/>
  <c r="F927"/>
  <c r="D927"/>
  <c r="C927"/>
  <c r="B927"/>
  <c r="R926"/>
  <c r="Q926"/>
  <c r="P926"/>
  <c r="N926"/>
  <c r="M926"/>
  <c r="L926"/>
  <c r="K926"/>
  <c r="J926"/>
  <c r="I926"/>
  <c r="H926"/>
  <c r="G926"/>
  <c r="F926"/>
  <c r="D926"/>
  <c r="C926"/>
  <c r="B926"/>
  <c r="R925"/>
  <c r="Q925"/>
  <c r="P925"/>
  <c r="N925"/>
  <c r="M925"/>
  <c r="L925"/>
  <c r="K925"/>
  <c r="J925"/>
  <c r="I925"/>
  <c r="H925"/>
  <c r="G925"/>
  <c r="F925"/>
  <c r="D925"/>
  <c r="C925"/>
  <c r="B925"/>
  <c r="R924"/>
  <c r="Q924"/>
  <c r="P924"/>
  <c r="N924"/>
  <c r="M924"/>
  <c r="L924"/>
  <c r="K924"/>
  <c r="J924"/>
  <c r="I924"/>
  <c r="H924"/>
  <c r="G924"/>
  <c r="F924"/>
  <c r="D924"/>
  <c r="C924"/>
  <c r="B924"/>
  <c r="R922"/>
  <c r="Q922"/>
  <c r="P922"/>
  <c r="N922"/>
  <c r="M922"/>
  <c r="L922"/>
  <c r="K922"/>
  <c r="J922"/>
  <c r="I922"/>
  <c r="H922"/>
  <c r="G922"/>
  <c r="F922"/>
  <c r="D922"/>
  <c r="C922"/>
  <c r="B922"/>
  <c r="R921"/>
  <c r="Q921"/>
  <c r="P921"/>
  <c r="N921"/>
  <c r="M921"/>
  <c r="L921"/>
  <c r="K921"/>
  <c r="J921"/>
  <c r="I921"/>
  <c r="H921"/>
  <c r="G921"/>
  <c r="F921"/>
  <c r="D921"/>
  <c r="C921"/>
  <c r="B921"/>
  <c r="R920"/>
  <c r="Q920"/>
  <c r="P920"/>
  <c r="N920"/>
  <c r="M920"/>
  <c r="L920"/>
  <c r="K920"/>
  <c r="J920"/>
  <c r="I920"/>
  <c r="H920"/>
  <c r="G920"/>
  <c r="F920"/>
  <c r="D920"/>
  <c r="C920"/>
  <c r="B920"/>
  <c r="R919"/>
  <c r="Q919"/>
  <c r="P919"/>
  <c r="N919"/>
  <c r="M919"/>
  <c r="L919"/>
  <c r="K919"/>
  <c r="J919"/>
  <c r="I919"/>
  <c r="H919"/>
  <c r="G919"/>
  <c r="F919"/>
  <c r="D919"/>
  <c r="C919"/>
  <c r="B919"/>
  <c r="R918"/>
  <c r="Q918"/>
  <c r="P918"/>
  <c r="N918"/>
  <c r="M918"/>
  <c r="L918"/>
  <c r="K918"/>
  <c r="J918"/>
  <c r="I918"/>
  <c r="H918"/>
  <c r="G918"/>
  <c r="F918"/>
  <c r="D918"/>
  <c r="C918"/>
  <c r="B918"/>
  <c r="R917"/>
  <c r="Q917"/>
  <c r="P917"/>
  <c r="N917"/>
  <c r="M917"/>
  <c r="L917"/>
  <c r="K917"/>
  <c r="J917"/>
  <c r="I917"/>
  <c r="H917"/>
  <c r="G917"/>
  <c r="F917"/>
  <c r="D917"/>
  <c r="C917"/>
  <c r="B917"/>
  <c r="R916"/>
  <c r="Q916"/>
  <c r="P916"/>
  <c r="N916"/>
  <c r="M916"/>
  <c r="L916"/>
  <c r="K916"/>
  <c r="J916"/>
  <c r="I916"/>
  <c r="H916"/>
  <c r="G916"/>
  <c r="F916"/>
  <c r="D916"/>
  <c r="C916"/>
  <c r="B916"/>
  <c r="R915"/>
  <c r="Q915"/>
  <c r="P915"/>
  <c r="N915"/>
  <c r="M915"/>
  <c r="L915"/>
  <c r="K915"/>
  <c r="J915"/>
  <c r="I915"/>
  <c r="H915"/>
  <c r="G915"/>
  <c r="F915"/>
  <c r="D915"/>
  <c r="C915"/>
  <c r="B915"/>
  <c r="R914"/>
  <c r="Q914"/>
  <c r="P914"/>
  <c r="N914"/>
  <c r="M914"/>
  <c r="L914"/>
  <c r="K914"/>
  <c r="J914"/>
  <c r="I914"/>
  <c r="H914"/>
  <c r="G914"/>
  <c r="F914"/>
  <c r="D914"/>
  <c r="C914"/>
  <c r="B914"/>
  <c r="R913"/>
  <c r="Q913"/>
  <c r="P913"/>
  <c r="N913"/>
  <c r="M913"/>
  <c r="L913"/>
  <c r="K913"/>
  <c r="J913"/>
  <c r="I913"/>
  <c r="H913"/>
  <c r="G913"/>
  <c r="F913"/>
  <c r="D913"/>
  <c r="C913"/>
  <c r="B913"/>
  <c r="R912"/>
  <c r="Q912"/>
  <c r="P912"/>
  <c r="N912"/>
  <c r="M912"/>
  <c r="L912"/>
  <c r="K912"/>
  <c r="J912"/>
  <c r="I912"/>
  <c r="H912"/>
  <c r="G912"/>
  <c r="F912"/>
  <c r="D912"/>
  <c r="C912"/>
  <c r="B912"/>
  <c r="R894"/>
  <c r="Q894"/>
  <c r="P894"/>
  <c r="N894"/>
  <c r="M894"/>
  <c r="L894"/>
  <c r="K894"/>
  <c r="J894"/>
  <c r="I894"/>
  <c r="H894"/>
  <c r="G894"/>
  <c r="F894"/>
  <c r="D894"/>
  <c r="C894"/>
  <c r="B894"/>
  <c r="R893"/>
  <c r="Q893"/>
  <c r="P893"/>
  <c r="N893"/>
  <c r="M893"/>
  <c r="L893"/>
  <c r="K893"/>
  <c r="J893"/>
  <c r="I893"/>
  <c r="H893"/>
  <c r="G893"/>
  <c r="F893"/>
  <c r="D893"/>
  <c r="C893"/>
  <c r="B893"/>
  <c r="R892"/>
  <c r="Q892"/>
  <c r="P892"/>
  <c r="N892"/>
  <c r="M892"/>
  <c r="L892"/>
  <c r="K892"/>
  <c r="J892"/>
  <c r="I892"/>
  <c r="H892"/>
  <c r="G892"/>
  <c r="F892"/>
  <c r="D892"/>
  <c r="C892"/>
  <c r="B892"/>
  <c r="R891"/>
  <c r="Q891"/>
  <c r="P891"/>
  <c r="N891"/>
  <c r="M891"/>
  <c r="L891"/>
  <c r="K891"/>
  <c r="J891"/>
  <c r="I891"/>
  <c r="H891"/>
  <c r="G891"/>
  <c r="F891"/>
  <c r="D891"/>
  <c r="C891"/>
  <c r="B891"/>
  <c r="R890"/>
  <c r="Q890"/>
  <c r="P890"/>
  <c r="N890"/>
  <c r="M890"/>
  <c r="L890"/>
  <c r="K890"/>
  <c r="J890"/>
  <c r="I890"/>
  <c r="H890"/>
  <c r="G890"/>
  <c r="F890"/>
  <c r="D890"/>
  <c r="C890"/>
  <c r="B890"/>
  <c r="R889"/>
  <c r="Q889"/>
  <c r="P889"/>
  <c r="N889"/>
  <c r="M889"/>
  <c r="L889"/>
  <c r="K889"/>
  <c r="J889"/>
  <c r="I889"/>
  <c r="H889"/>
  <c r="G889"/>
  <c r="F889"/>
  <c r="D889"/>
  <c r="C889"/>
  <c r="B889"/>
  <c r="R888"/>
  <c r="Q888"/>
  <c r="P888"/>
  <c r="N888"/>
  <c r="M888"/>
  <c r="L888"/>
  <c r="K888"/>
  <c r="J888"/>
  <c r="I888"/>
  <c r="H888"/>
  <c r="G888"/>
  <c r="F888"/>
  <c r="D888"/>
  <c r="C888"/>
  <c r="B888"/>
  <c r="R887"/>
  <c r="Q887"/>
  <c r="P887"/>
  <c r="N887"/>
  <c r="M887"/>
  <c r="L887"/>
  <c r="K887"/>
  <c r="J887"/>
  <c r="I887"/>
  <c r="H887"/>
  <c r="G887"/>
  <c r="F887"/>
  <c r="D887"/>
  <c r="C887"/>
  <c r="B887"/>
  <c r="R886"/>
  <c r="Q886"/>
  <c r="P886"/>
  <c r="N886"/>
  <c r="M886"/>
  <c r="L886"/>
  <c r="K886"/>
  <c r="J886"/>
  <c r="I886"/>
  <c r="H886"/>
  <c r="G886"/>
  <c r="F886"/>
  <c r="D886"/>
  <c r="C886"/>
  <c r="B886"/>
  <c r="R885"/>
  <c r="Q885"/>
  <c r="P885"/>
  <c r="N885"/>
  <c r="M885"/>
  <c r="L885"/>
  <c r="K885"/>
  <c r="J885"/>
  <c r="I885"/>
  <c r="H885"/>
  <c r="G885"/>
  <c r="F885"/>
  <c r="D885"/>
  <c r="C885"/>
  <c r="B885"/>
  <c r="R883"/>
  <c r="Q883"/>
  <c r="P883"/>
  <c r="N883"/>
  <c r="M883"/>
  <c r="L883"/>
  <c r="K883"/>
  <c r="J883"/>
  <c r="I883"/>
  <c r="H883"/>
  <c r="G883"/>
  <c r="F883"/>
  <c r="D883"/>
  <c r="C883"/>
  <c r="B883"/>
  <c r="R882"/>
  <c r="Q882"/>
  <c r="P882"/>
  <c r="N882"/>
  <c r="M882"/>
  <c r="L882"/>
  <c r="K882"/>
  <c r="J882"/>
  <c r="I882"/>
  <c r="H882"/>
  <c r="G882"/>
  <c r="F882"/>
  <c r="D882"/>
  <c r="C882"/>
  <c r="B882"/>
  <c r="R881"/>
  <c r="Q881"/>
  <c r="P881"/>
  <c r="N881"/>
  <c r="M881"/>
  <c r="L881"/>
  <c r="K881"/>
  <c r="J881"/>
  <c r="I881"/>
  <c r="H881"/>
  <c r="G881"/>
  <c r="F881"/>
  <c r="D881"/>
  <c r="C881"/>
  <c r="B881"/>
  <c r="R880"/>
  <c r="Q880"/>
  <c r="P880"/>
  <c r="N880"/>
  <c r="M880"/>
  <c r="L880"/>
  <c r="K880"/>
  <c r="J880"/>
  <c r="I880"/>
  <c r="H880"/>
  <c r="G880"/>
  <c r="F880"/>
  <c r="D880"/>
  <c r="C880"/>
  <c r="B880"/>
  <c r="R879"/>
  <c r="Q879"/>
  <c r="P879"/>
  <c r="N879"/>
  <c r="M879"/>
  <c r="L879"/>
  <c r="K879"/>
  <c r="J879"/>
  <c r="I879"/>
  <c r="H879"/>
  <c r="G879"/>
  <c r="F879"/>
  <c r="D879"/>
  <c r="C879"/>
  <c r="B879"/>
  <c r="R878"/>
  <c r="Q878"/>
  <c r="P878"/>
  <c r="N878"/>
  <c r="M878"/>
  <c r="L878"/>
  <c r="K878"/>
  <c r="J878"/>
  <c r="I878"/>
  <c r="H878"/>
  <c r="G878"/>
  <c r="F878"/>
  <c r="D878"/>
  <c r="C878"/>
  <c r="B878"/>
  <c r="R877"/>
  <c r="Q877"/>
  <c r="P877"/>
  <c r="N877"/>
  <c r="M877"/>
  <c r="L877"/>
  <c r="K877"/>
  <c r="J877"/>
  <c r="I877"/>
  <c r="H877"/>
  <c r="G877"/>
  <c r="F877"/>
  <c r="D877"/>
  <c r="C877"/>
  <c r="B877"/>
  <c r="R875"/>
  <c r="Q875"/>
  <c r="P875"/>
  <c r="N875"/>
  <c r="M875"/>
  <c r="L875"/>
  <c r="K875"/>
  <c r="J875"/>
  <c r="I875"/>
  <c r="H875"/>
  <c r="G875"/>
  <c r="F875"/>
  <c r="D875"/>
  <c r="C875"/>
  <c r="B875"/>
  <c r="R874"/>
  <c r="Q874"/>
  <c r="P874"/>
  <c r="N874"/>
  <c r="M874"/>
  <c r="L874"/>
  <c r="K874"/>
  <c r="J874"/>
  <c r="I874"/>
  <c r="H874"/>
  <c r="G874"/>
  <c r="F874"/>
  <c r="D874"/>
  <c r="C874"/>
  <c r="B874"/>
  <c r="R873"/>
  <c r="Q873"/>
  <c r="P873"/>
  <c r="N873"/>
  <c r="M873"/>
  <c r="L873"/>
  <c r="K873"/>
  <c r="J873"/>
  <c r="I873"/>
  <c r="H873"/>
  <c r="G873"/>
  <c r="F873"/>
  <c r="D873"/>
  <c r="C873"/>
  <c r="B873"/>
  <c r="R872"/>
  <c r="Q872"/>
  <c r="P872"/>
  <c r="N872"/>
  <c r="M872"/>
  <c r="L872"/>
  <c r="K872"/>
  <c r="J872"/>
  <c r="I872"/>
  <c r="H872"/>
  <c r="G872"/>
  <c r="F872"/>
  <c r="D872"/>
  <c r="C872"/>
  <c r="B872"/>
  <c r="R871"/>
  <c r="Q871"/>
  <c r="P871"/>
  <c r="N871"/>
  <c r="M871"/>
  <c r="L871"/>
  <c r="K871"/>
  <c r="J871"/>
  <c r="I871"/>
  <c r="H871"/>
  <c r="G871"/>
  <c r="F871"/>
  <c r="D871"/>
  <c r="C871"/>
  <c r="B871"/>
  <c r="R869"/>
  <c r="Q869"/>
  <c r="P869"/>
  <c r="N869"/>
  <c r="M869"/>
  <c r="L869"/>
  <c r="K869"/>
  <c r="J869"/>
  <c r="I869"/>
  <c r="H869"/>
  <c r="G869"/>
  <c r="F869"/>
  <c r="D869"/>
  <c r="C869"/>
  <c r="B869"/>
  <c r="R868"/>
  <c r="Q868"/>
  <c r="P868"/>
  <c r="N868"/>
  <c r="M868"/>
  <c r="L868"/>
  <c r="K868"/>
  <c r="J868"/>
  <c r="I868"/>
  <c r="H868"/>
  <c r="G868"/>
  <c r="F868"/>
  <c r="D868"/>
  <c r="C868"/>
  <c r="B868"/>
  <c r="R867"/>
  <c r="Q867"/>
  <c r="P867"/>
  <c r="N867"/>
  <c r="M867"/>
  <c r="L867"/>
  <c r="K867"/>
  <c r="J867"/>
  <c r="I867"/>
  <c r="H867"/>
  <c r="G867"/>
  <c r="F867"/>
  <c r="D867"/>
  <c r="C867"/>
  <c r="B867"/>
  <c r="R866"/>
  <c r="Q866"/>
  <c r="P866"/>
  <c r="N866"/>
  <c r="M866"/>
  <c r="L866"/>
  <c r="K866"/>
  <c r="J866"/>
  <c r="I866"/>
  <c r="H866"/>
  <c r="G866"/>
  <c r="F866"/>
  <c r="D866"/>
  <c r="C866"/>
  <c r="B866"/>
  <c r="R865"/>
  <c r="Q865"/>
  <c r="P865"/>
  <c r="N865"/>
  <c r="M865"/>
  <c r="L865"/>
  <c r="K865"/>
  <c r="J865"/>
  <c r="I865"/>
  <c r="H865"/>
  <c r="G865"/>
  <c r="F865"/>
  <c r="D865"/>
  <c r="C865"/>
  <c r="B865"/>
  <c r="R864"/>
  <c r="Q864"/>
  <c r="P864"/>
  <c r="N864"/>
  <c r="M864"/>
  <c r="L864"/>
  <c r="K864"/>
  <c r="J864"/>
  <c r="I864"/>
  <c r="H864"/>
  <c r="G864"/>
  <c r="F864"/>
  <c r="D864"/>
  <c r="C864"/>
  <c r="B864"/>
  <c r="R863"/>
  <c r="Q863"/>
  <c r="P863"/>
  <c r="N863"/>
  <c r="M863"/>
  <c r="L863"/>
  <c r="K863"/>
  <c r="J863"/>
  <c r="I863"/>
  <c r="H863"/>
  <c r="G863"/>
  <c r="F863"/>
  <c r="D863"/>
  <c r="C863"/>
  <c r="B863"/>
  <c r="R862"/>
  <c r="Q862"/>
  <c r="P862"/>
  <c r="N862"/>
  <c r="M862"/>
  <c r="L862"/>
  <c r="K862"/>
  <c r="J862"/>
  <c r="I862"/>
  <c r="H862"/>
  <c r="G862"/>
  <c r="F862"/>
  <c r="D862"/>
  <c r="C862"/>
  <c r="B862"/>
  <c r="R861"/>
  <c r="Q861"/>
  <c r="P861"/>
  <c r="N861"/>
  <c r="M861"/>
  <c r="L861"/>
  <c r="K861"/>
  <c r="J861"/>
  <c r="I861"/>
  <c r="H861"/>
  <c r="G861"/>
  <c r="F861"/>
  <c r="D861"/>
  <c r="C861"/>
  <c r="B861"/>
  <c r="R860"/>
  <c r="Q860"/>
  <c r="P860"/>
  <c r="N860"/>
  <c r="M860"/>
  <c r="L860"/>
  <c r="K860"/>
  <c r="J860"/>
  <c r="I860"/>
  <c r="H860"/>
  <c r="G860"/>
  <c r="F860"/>
  <c r="D860"/>
  <c r="C860"/>
  <c r="B860"/>
  <c r="R859"/>
  <c r="Q859"/>
  <c r="P859"/>
  <c r="N859"/>
  <c r="M859"/>
  <c r="L859"/>
  <c r="K859"/>
  <c r="J859"/>
  <c r="I859"/>
  <c r="H859"/>
  <c r="G859"/>
  <c r="F859"/>
  <c r="D859"/>
  <c r="C859"/>
  <c r="B859"/>
  <c r="R858"/>
  <c r="Q858"/>
  <c r="P858"/>
  <c r="N858"/>
  <c r="M858"/>
  <c r="L858"/>
  <c r="K858"/>
  <c r="J858"/>
  <c r="I858"/>
  <c r="H858"/>
  <c r="G858"/>
  <c r="F858"/>
  <c r="D858"/>
  <c r="C858"/>
  <c r="B858"/>
  <c r="R856"/>
  <c r="Q856"/>
  <c r="P856"/>
  <c r="N856"/>
  <c r="M856"/>
  <c r="L856"/>
  <c r="K856"/>
  <c r="J856"/>
  <c r="I856"/>
  <c r="H856"/>
  <c r="G856"/>
  <c r="F856"/>
  <c r="D856"/>
  <c r="C856"/>
  <c r="B856"/>
  <c r="R835"/>
  <c r="Q835"/>
  <c r="P835"/>
  <c r="N835"/>
  <c r="M835"/>
  <c r="L835"/>
  <c r="K835"/>
  <c r="J835"/>
  <c r="I835"/>
  <c r="H835"/>
  <c r="G835"/>
  <c r="F835"/>
  <c r="D835"/>
  <c r="C835"/>
  <c r="B835"/>
  <c r="R834"/>
  <c r="Q834"/>
  <c r="P834"/>
  <c r="N834"/>
  <c r="M834"/>
  <c r="L834"/>
  <c r="K834"/>
  <c r="J834"/>
  <c r="I834"/>
  <c r="H834"/>
  <c r="G834"/>
  <c r="F834"/>
  <c r="D834"/>
  <c r="C834"/>
  <c r="B834"/>
  <c r="R833"/>
  <c r="Q833"/>
  <c r="P833"/>
  <c r="N833"/>
  <c r="M833"/>
  <c r="L833"/>
  <c r="K833"/>
  <c r="J833"/>
  <c r="I833"/>
  <c r="H833"/>
  <c r="G833"/>
  <c r="F833"/>
  <c r="D833"/>
  <c r="C833"/>
  <c r="B833"/>
  <c r="R832"/>
  <c r="Q832"/>
  <c r="P832"/>
  <c r="N832"/>
  <c r="M832"/>
  <c r="L832"/>
  <c r="K832"/>
  <c r="J832"/>
  <c r="I832"/>
  <c r="H832"/>
  <c r="G832"/>
  <c r="F832"/>
  <c r="D832"/>
  <c r="C832"/>
  <c r="B832"/>
  <c r="R831"/>
  <c r="Q831"/>
  <c r="P831"/>
  <c r="N831"/>
  <c r="M831"/>
  <c r="L831"/>
  <c r="K831"/>
  <c r="J831"/>
  <c r="I831"/>
  <c r="H831"/>
  <c r="G831"/>
  <c r="F831"/>
  <c r="D831"/>
  <c r="C831"/>
  <c r="B831"/>
  <c r="R830"/>
  <c r="Q830"/>
  <c r="P830"/>
  <c r="N830"/>
  <c r="M830"/>
  <c r="L830"/>
  <c r="K830"/>
  <c r="J830"/>
  <c r="I830"/>
  <c r="H830"/>
  <c r="G830"/>
  <c r="F830"/>
  <c r="D830"/>
  <c r="C830"/>
  <c r="B830"/>
  <c r="R829"/>
  <c r="Q829"/>
  <c r="P829"/>
  <c r="N829"/>
  <c r="M829"/>
  <c r="L829"/>
  <c r="K829"/>
  <c r="J829"/>
  <c r="I829"/>
  <c r="H829"/>
  <c r="G829"/>
  <c r="F829"/>
  <c r="D829"/>
  <c r="C829"/>
  <c r="B829"/>
  <c r="R828"/>
  <c r="Q828"/>
  <c r="P828"/>
  <c r="N828"/>
  <c r="M828"/>
  <c r="L828"/>
  <c r="K828"/>
  <c r="J828"/>
  <c r="I828"/>
  <c r="H828"/>
  <c r="G828"/>
  <c r="F828"/>
  <c r="D828"/>
  <c r="C828"/>
  <c r="B828"/>
  <c r="R827"/>
  <c r="Q827"/>
  <c r="P827"/>
  <c r="N827"/>
  <c r="M827"/>
  <c r="L827"/>
  <c r="K827"/>
  <c r="J827"/>
  <c r="I827"/>
  <c r="H827"/>
  <c r="G827"/>
  <c r="F827"/>
  <c r="D827"/>
  <c r="C827"/>
  <c r="B827"/>
  <c r="R825"/>
  <c r="Q825"/>
  <c r="P825"/>
  <c r="N825"/>
  <c r="M825"/>
  <c r="L825"/>
  <c r="K825"/>
  <c r="J825"/>
  <c r="I825"/>
  <c r="H825"/>
  <c r="G825"/>
  <c r="F825"/>
  <c r="D825"/>
  <c r="C825"/>
  <c r="B825"/>
  <c r="R824"/>
  <c r="Q824"/>
  <c r="P824"/>
  <c r="N824"/>
  <c r="M824"/>
  <c r="L824"/>
  <c r="K824"/>
  <c r="J824"/>
  <c r="I824"/>
  <c r="H824"/>
  <c r="G824"/>
  <c r="F824"/>
  <c r="D824"/>
  <c r="C824"/>
  <c r="B824"/>
  <c r="R823"/>
  <c r="Q823"/>
  <c r="P823"/>
  <c r="N823"/>
  <c r="M823"/>
  <c r="L823"/>
  <c r="K823"/>
  <c r="J823"/>
  <c r="I823"/>
  <c r="H823"/>
  <c r="G823"/>
  <c r="F823"/>
  <c r="D823"/>
  <c r="C823"/>
  <c r="B823"/>
  <c r="R822"/>
  <c r="Q822"/>
  <c r="P822"/>
  <c r="N822"/>
  <c r="M822"/>
  <c r="L822"/>
  <c r="K822"/>
  <c r="J822"/>
  <c r="I822"/>
  <c r="H822"/>
  <c r="G822"/>
  <c r="F822"/>
  <c r="D822"/>
  <c r="C822"/>
  <c r="B822"/>
  <c r="R820"/>
  <c r="Q820"/>
  <c r="P820"/>
  <c r="N820"/>
  <c r="M820"/>
  <c r="L820"/>
  <c r="K820"/>
  <c r="J820"/>
  <c r="I820"/>
  <c r="H820"/>
  <c r="G820"/>
  <c r="F820"/>
  <c r="D820"/>
  <c r="C820"/>
  <c r="B820"/>
  <c r="R819"/>
  <c r="Q819"/>
  <c r="P819"/>
  <c r="N819"/>
  <c r="M819"/>
  <c r="L819"/>
  <c r="K819"/>
  <c r="J819"/>
  <c r="I819"/>
  <c r="H819"/>
  <c r="G819"/>
  <c r="F819"/>
  <c r="D819"/>
  <c r="C819"/>
  <c r="B819"/>
  <c r="R818"/>
  <c r="Q818"/>
  <c r="P818"/>
  <c r="N818"/>
  <c r="M818"/>
  <c r="L818"/>
  <c r="K818"/>
  <c r="J818"/>
  <c r="I818"/>
  <c r="H818"/>
  <c r="G818"/>
  <c r="F818"/>
  <c r="D818"/>
  <c r="C818"/>
  <c r="B818"/>
  <c r="R817"/>
  <c r="Q817"/>
  <c r="P817"/>
  <c r="N817"/>
  <c r="M817"/>
  <c r="L817"/>
  <c r="K817"/>
  <c r="J817"/>
  <c r="I817"/>
  <c r="H817"/>
  <c r="G817"/>
  <c r="F817"/>
  <c r="D817"/>
  <c r="C817"/>
  <c r="B817"/>
  <c r="R816"/>
  <c r="Q816"/>
  <c r="P816"/>
  <c r="N816"/>
  <c r="M816"/>
  <c r="L816"/>
  <c r="K816"/>
  <c r="J816"/>
  <c r="I816"/>
  <c r="H816"/>
  <c r="G816"/>
  <c r="F816"/>
  <c r="D816"/>
  <c r="C816"/>
  <c r="B816"/>
  <c r="R815"/>
  <c r="Q815"/>
  <c r="P815"/>
  <c r="N815"/>
  <c r="M815"/>
  <c r="L815"/>
  <c r="K815"/>
  <c r="J815"/>
  <c r="I815"/>
  <c r="H815"/>
  <c r="G815"/>
  <c r="F815"/>
  <c r="D815"/>
  <c r="C815"/>
  <c r="B815"/>
  <c r="R813"/>
  <c r="Q813"/>
  <c r="P813"/>
  <c r="N813"/>
  <c r="M813"/>
  <c r="L813"/>
  <c r="K813"/>
  <c r="J813"/>
  <c r="I813"/>
  <c r="H813"/>
  <c r="G813"/>
  <c r="F813"/>
  <c r="D813"/>
  <c r="C813"/>
  <c r="B813"/>
  <c r="R812"/>
  <c r="Q812"/>
  <c r="P812"/>
  <c r="N812"/>
  <c r="M812"/>
  <c r="L812"/>
  <c r="K812"/>
  <c r="J812"/>
  <c r="I812"/>
  <c r="H812"/>
  <c r="G812"/>
  <c r="F812"/>
  <c r="D812"/>
  <c r="C812"/>
  <c r="B812"/>
  <c r="R811"/>
  <c r="Q811"/>
  <c r="P811"/>
  <c r="N811"/>
  <c r="M811"/>
  <c r="L811"/>
  <c r="K811"/>
  <c r="J811"/>
  <c r="I811"/>
  <c r="H811"/>
  <c r="G811"/>
  <c r="F811"/>
  <c r="D811"/>
  <c r="C811"/>
  <c r="B811"/>
  <c r="R810"/>
  <c r="Q810"/>
  <c r="P810"/>
  <c r="N810"/>
  <c r="M810"/>
  <c r="L810"/>
  <c r="K810"/>
  <c r="J810"/>
  <c r="I810"/>
  <c r="H810"/>
  <c r="G810"/>
  <c r="F810"/>
  <c r="D810"/>
  <c r="C810"/>
  <c r="B810"/>
  <c r="R809"/>
  <c r="Q809"/>
  <c r="P809"/>
  <c r="N809"/>
  <c r="M809"/>
  <c r="L809"/>
  <c r="K809"/>
  <c r="J809"/>
  <c r="I809"/>
  <c r="H809"/>
  <c r="G809"/>
  <c r="F809"/>
  <c r="D809"/>
  <c r="C809"/>
  <c r="B809"/>
  <c r="R808"/>
  <c r="Q808"/>
  <c r="P808"/>
  <c r="N808"/>
  <c r="M808"/>
  <c r="L808"/>
  <c r="K808"/>
  <c r="J808"/>
  <c r="I808"/>
  <c r="H808"/>
  <c r="G808"/>
  <c r="F808"/>
  <c r="D808"/>
  <c r="C808"/>
  <c r="B808"/>
  <c r="R807"/>
  <c r="Q807"/>
  <c r="P807"/>
  <c r="N807"/>
  <c r="M807"/>
  <c r="L807"/>
  <c r="K807"/>
  <c r="J807"/>
  <c r="I807"/>
  <c r="H807"/>
  <c r="G807"/>
  <c r="F807"/>
  <c r="D807"/>
  <c r="C807"/>
  <c r="B807"/>
  <c r="R806"/>
  <c r="Q806"/>
  <c r="P806"/>
  <c r="N806"/>
  <c r="M806"/>
  <c r="L806"/>
  <c r="K806"/>
  <c r="J806"/>
  <c r="I806"/>
  <c r="H806"/>
  <c r="G806"/>
  <c r="F806"/>
  <c r="D806"/>
  <c r="C806"/>
  <c r="B806"/>
  <c r="R805"/>
  <c r="Q805"/>
  <c r="P805"/>
  <c r="N805"/>
  <c r="M805"/>
  <c r="L805"/>
  <c r="K805"/>
  <c r="J805"/>
  <c r="I805"/>
  <c r="H805"/>
  <c r="G805"/>
  <c r="F805"/>
  <c r="D805"/>
  <c r="C805"/>
  <c r="B805"/>
  <c r="R804"/>
  <c r="Q804"/>
  <c r="P804"/>
  <c r="N804"/>
  <c r="M804"/>
  <c r="L804"/>
  <c r="K804"/>
  <c r="J804"/>
  <c r="I804"/>
  <c r="H804"/>
  <c r="G804"/>
  <c r="F804"/>
  <c r="D804"/>
  <c r="C804"/>
  <c r="B804"/>
  <c r="R803"/>
  <c r="Q803"/>
  <c r="P803"/>
  <c r="N803"/>
  <c r="M803"/>
  <c r="L803"/>
  <c r="K803"/>
  <c r="J803"/>
  <c r="I803"/>
  <c r="H803"/>
  <c r="G803"/>
  <c r="F803"/>
  <c r="D803"/>
  <c r="C803"/>
  <c r="B803"/>
  <c r="R802"/>
  <c r="Q802"/>
  <c r="P802"/>
  <c r="N802"/>
  <c r="M802"/>
  <c r="L802"/>
  <c r="K802"/>
  <c r="J802"/>
  <c r="I802"/>
  <c r="H802"/>
  <c r="G802"/>
  <c r="F802"/>
  <c r="D802"/>
  <c r="C802"/>
  <c r="B802"/>
  <c r="R801"/>
  <c r="Q801"/>
  <c r="P801"/>
  <c r="N801"/>
  <c r="M801"/>
  <c r="L801"/>
  <c r="K801"/>
  <c r="J801"/>
  <c r="I801"/>
  <c r="H801"/>
  <c r="G801"/>
  <c r="F801"/>
  <c r="D801"/>
  <c r="C801"/>
  <c r="B801"/>
  <c r="R800"/>
  <c r="Q800"/>
  <c r="P800"/>
  <c r="N800"/>
  <c r="M800"/>
  <c r="L800"/>
  <c r="K800"/>
  <c r="J800"/>
  <c r="I800"/>
  <c r="H800"/>
  <c r="G800"/>
  <c r="F800"/>
  <c r="D800"/>
  <c r="C800"/>
  <c r="B800"/>
  <c r="R799"/>
  <c r="Q799"/>
  <c r="P799"/>
  <c r="N799"/>
  <c r="M799"/>
  <c r="L799"/>
  <c r="K799"/>
  <c r="J799"/>
  <c r="I799"/>
  <c r="H799"/>
  <c r="G799"/>
  <c r="F799"/>
  <c r="D799"/>
  <c r="C799"/>
  <c r="B799"/>
  <c r="R798"/>
  <c r="Q798"/>
  <c r="P798"/>
  <c r="N798"/>
  <c r="M798"/>
  <c r="L798"/>
  <c r="K798"/>
  <c r="J798"/>
  <c r="I798"/>
  <c r="H798"/>
  <c r="G798"/>
  <c r="F798"/>
  <c r="D798"/>
  <c r="C798"/>
  <c r="B798"/>
  <c r="R797"/>
  <c r="Q797"/>
  <c r="P797"/>
  <c r="N797"/>
  <c r="M797"/>
  <c r="L797"/>
  <c r="K797"/>
  <c r="J797"/>
  <c r="I797"/>
  <c r="H797"/>
  <c r="G797"/>
  <c r="F797"/>
  <c r="D797"/>
  <c r="C797"/>
  <c r="B797"/>
  <c r="R779"/>
  <c r="Q779"/>
  <c r="P779"/>
  <c r="N779"/>
  <c r="M779"/>
  <c r="L779"/>
  <c r="K779"/>
  <c r="J779"/>
  <c r="I779"/>
  <c r="H779"/>
  <c r="G779"/>
  <c r="F779"/>
  <c r="D779"/>
  <c r="C779"/>
  <c r="B779"/>
  <c r="R778"/>
  <c r="Q778"/>
  <c r="P778"/>
  <c r="N778"/>
  <c r="M778"/>
  <c r="L778"/>
  <c r="K778"/>
  <c r="J778"/>
  <c r="I778"/>
  <c r="H778"/>
  <c r="G778"/>
  <c r="F778"/>
  <c r="D778"/>
  <c r="C778"/>
  <c r="B778"/>
  <c r="R777"/>
  <c r="Q777"/>
  <c r="P777"/>
  <c r="N777"/>
  <c r="M777"/>
  <c r="L777"/>
  <c r="K777"/>
  <c r="J777"/>
  <c r="I777"/>
  <c r="H777"/>
  <c r="G777"/>
  <c r="F777"/>
  <c r="D777"/>
  <c r="C777"/>
  <c r="B777"/>
  <c r="R776"/>
  <c r="Q776"/>
  <c r="P776"/>
  <c r="N776"/>
  <c r="M776"/>
  <c r="L776"/>
  <c r="K776"/>
  <c r="J776"/>
  <c r="I776"/>
  <c r="H776"/>
  <c r="G776"/>
  <c r="F776"/>
  <c r="D776"/>
  <c r="C776"/>
  <c r="B776"/>
  <c r="R774"/>
  <c r="Q774"/>
  <c r="P774"/>
  <c r="N774"/>
  <c r="M774"/>
  <c r="L774"/>
  <c r="K774"/>
  <c r="J774"/>
  <c r="I774"/>
  <c r="H774"/>
  <c r="G774"/>
  <c r="F774"/>
  <c r="D774"/>
  <c r="C774"/>
  <c r="B774"/>
  <c r="R773"/>
  <c r="Q773"/>
  <c r="P773"/>
  <c r="N773"/>
  <c r="M773"/>
  <c r="L773"/>
  <c r="K773"/>
  <c r="J773"/>
  <c r="I773"/>
  <c r="H773"/>
  <c r="G773"/>
  <c r="F773"/>
  <c r="D773"/>
  <c r="C773"/>
  <c r="B773"/>
  <c r="R772"/>
  <c r="Q772"/>
  <c r="P772"/>
  <c r="N772"/>
  <c r="M772"/>
  <c r="L772"/>
  <c r="K772"/>
  <c r="J772"/>
  <c r="I772"/>
  <c r="H772"/>
  <c r="G772"/>
  <c r="F772"/>
  <c r="D772"/>
  <c r="C772"/>
  <c r="B772"/>
  <c r="R771"/>
  <c r="Q771"/>
  <c r="P771"/>
  <c r="N771"/>
  <c r="M771"/>
  <c r="L771"/>
  <c r="K771"/>
  <c r="J771"/>
  <c r="I771"/>
  <c r="H771"/>
  <c r="G771"/>
  <c r="F771"/>
  <c r="D771"/>
  <c r="C771"/>
  <c r="B771"/>
  <c r="R770"/>
  <c r="Q770"/>
  <c r="P770"/>
  <c r="N770"/>
  <c r="M770"/>
  <c r="L770"/>
  <c r="K770"/>
  <c r="J770"/>
  <c r="I770"/>
  <c r="H770"/>
  <c r="G770"/>
  <c r="F770"/>
  <c r="D770"/>
  <c r="C770"/>
  <c r="B770"/>
  <c r="R769"/>
  <c r="Q769"/>
  <c r="P769"/>
  <c r="N769"/>
  <c r="M769"/>
  <c r="L769"/>
  <c r="K769"/>
  <c r="J769"/>
  <c r="I769"/>
  <c r="H769"/>
  <c r="G769"/>
  <c r="F769"/>
  <c r="D769"/>
  <c r="C769"/>
  <c r="B769"/>
  <c r="R768"/>
  <c r="Q768"/>
  <c r="P768"/>
  <c r="N768"/>
  <c r="M768"/>
  <c r="L768"/>
  <c r="K768"/>
  <c r="J768"/>
  <c r="I768"/>
  <c r="H768"/>
  <c r="G768"/>
  <c r="F768"/>
  <c r="D768"/>
  <c r="C768"/>
  <c r="B768"/>
  <c r="R767"/>
  <c r="Q767"/>
  <c r="P767"/>
  <c r="N767"/>
  <c r="M767"/>
  <c r="L767"/>
  <c r="K767"/>
  <c r="J767"/>
  <c r="I767"/>
  <c r="H767"/>
  <c r="G767"/>
  <c r="F767"/>
  <c r="D767"/>
  <c r="C767"/>
  <c r="B767"/>
  <c r="R766"/>
  <c r="Q766"/>
  <c r="P766"/>
  <c r="N766"/>
  <c r="M766"/>
  <c r="L766"/>
  <c r="K766"/>
  <c r="J766"/>
  <c r="I766"/>
  <c r="H766"/>
  <c r="G766"/>
  <c r="F766"/>
  <c r="D766"/>
  <c r="C766"/>
  <c r="B766"/>
  <c r="R765"/>
  <c r="Q765"/>
  <c r="P765"/>
  <c r="N765"/>
  <c r="M765"/>
  <c r="L765"/>
  <c r="K765"/>
  <c r="J765"/>
  <c r="I765"/>
  <c r="H765"/>
  <c r="G765"/>
  <c r="F765"/>
  <c r="D765"/>
  <c r="C765"/>
  <c r="B765"/>
  <c r="R764"/>
  <c r="Q764"/>
  <c r="P764"/>
  <c r="N764"/>
  <c r="M764"/>
  <c r="L764"/>
  <c r="K764"/>
  <c r="J764"/>
  <c r="I764"/>
  <c r="H764"/>
  <c r="G764"/>
  <c r="F764"/>
  <c r="D764"/>
  <c r="C764"/>
  <c r="B764"/>
  <c r="R762"/>
  <c r="Q762"/>
  <c r="P762"/>
  <c r="N762"/>
  <c r="M762"/>
  <c r="L762"/>
  <c r="K762"/>
  <c r="J762"/>
  <c r="I762"/>
  <c r="H762"/>
  <c r="G762"/>
  <c r="F762"/>
  <c r="D762"/>
  <c r="C762"/>
  <c r="B762"/>
  <c r="R761"/>
  <c r="Q761"/>
  <c r="P761"/>
  <c r="N761"/>
  <c r="M761"/>
  <c r="L761"/>
  <c r="K761"/>
  <c r="J761"/>
  <c r="I761"/>
  <c r="H761"/>
  <c r="G761"/>
  <c r="F761"/>
  <c r="D761"/>
  <c r="C761"/>
  <c r="B761"/>
  <c r="R760"/>
  <c r="Q760"/>
  <c r="P760"/>
  <c r="N760"/>
  <c r="M760"/>
  <c r="L760"/>
  <c r="K760"/>
  <c r="J760"/>
  <c r="I760"/>
  <c r="H760"/>
  <c r="G760"/>
  <c r="F760"/>
  <c r="D760"/>
  <c r="C760"/>
  <c r="B760"/>
  <c r="R759"/>
  <c r="Q759"/>
  <c r="P759"/>
  <c r="N759"/>
  <c r="M759"/>
  <c r="L759"/>
  <c r="K759"/>
  <c r="J759"/>
  <c r="I759"/>
  <c r="H759"/>
  <c r="G759"/>
  <c r="F759"/>
  <c r="D759"/>
  <c r="C759"/>
  <c r="B759"/>
  <c r="R758"/>
  <c r="Q758"/>
  <c r="P758"/>
  <c r="N758"/>
  <c r="M758"/>
  <c r="L758"/>
  <c r="K758"/>
  <c r="J758"/>
  <c r="I758"/>
  <c r="H758"/>
  <c r="G758"/>
  <c r="F758"/>
  <c r="D758"/>
  <c r="C758"/>
  <c r="B758"/>
  <c r="R757"/>
  <c r="Q757"/>
  <c r="P757"/>
  <c r="N757"/>
  <c r="M757"/>
  <c r="L757"/>
  <c r="K757"/>
  <c r="J757"/>
  <c r="I757"/>
  <c r="H757"/>
  <c r="G757"/>
  <c r="F757"/>
  <c r="D757"/>
  <c r="C757"/>
  <c r="B757"/>
  <c r="R756"/>
  <c r="Q756"/>
  <c r="P756"/>
  <c r="N756"/>
  <c r="M756"/>
  <c r="L756"/>
  <c r="K756"/>
  <c r="J756"/>
  <c r="I756"/>
  <c r="H756"/>
  <c r="G756"/>
  <c r="F756"/>
  <c r="D756"/>
  <c r="C756"/>
  <c r="B756"/>
  <c r="R755"/>
  <c r="Q755"/>
  <c r="P755"/>
  <c r="N755"/>
  <c r="M755"/>
  <c r="L755"/>
  <c r="K755"/>
  <c r="J755"/>
  <c r="I755"/>
  <c r="H755"/>
  <c r="G755"/>
  <c r="F755"/>
  <c r="D755"/>
  <c r="C755"/>
  <c r="B755"/>
  <c r="R753"/>
  <c r="Q753"/>
  <c r="P753"/>
  <c r="N753"/>
  <c r="M753"/>
  <c r="L753"/>
  <c r="K753"/>
  <c r="J753"/>
  <c r="I753"/>
  <c r="H753"/>
  <c r="G753"/>
  <c r="F753"/>
  <c r="D753"/>
  <c r="C753"/>
  <c r="B753"/>
  <c r="R752"/>
  <c r="Q752"/>
  <c r="P752"/>
  <c r="N752"/>
  <c r="M752"/>
  <c r="L752"/>
  <c r="K752"/>
  <c r="J752"/>
  <c r="I752"/>
  <c r="H752"/>
  <c r="G752"/>
  <c r="F752"/>
  <c r="D752"/>
  <c r="C752"/>
  <c r="B752"/>
  <c r="R751"/>
  <c r="Q751"/>
  <c r="P751"/>
  <c r="N751"/>
  <c r="M751"/>
  <c r="L751"/>
  <c r="K751"/>
  <c r="J751"/>
  <c r="I751"/>
  <c r="H751"/>
  <c r="G751"/>
  <c r="F751"/>
  <c r="D751"/>
  <c r="C751"/>
  <c r="B751"/>
  <c r="R750"/>
  <c r="Q750"/>
  <c r="P750"/>
  <c r="N750"/>
  <c r="M750"/>
  <c r="L750"/>
  <c r="K750"/>
  <c r="J750"/>
  <c r="I750"/>
  <c r="H750"/>
  <c r="G750"/>
  <c r="F750"/>
  <c r="D750"/>
  <c r="C750"/>
  <c r="B750"/>
  <c r="R749"/>
  <c r="Q749"/>
  <c r="P749"/>
  <c r="N749"/>
  <c r="M749"/>
  <c r="L749"/>
  <c r="K749"/>
  <c r="J749"/>
  <c r="I749"/>
  <c r="H749"/>
  <c r="G749"/>
  <c r="F749"/>
  <c r="D749"/>
  <c r="C749"/>
  <c r="B749"/>
  <c r="R748"/>
  <c r="Q748"/>
  <c r="P748"/>
  <c r="N748"/>
  <c r="M748"/>
  <c r="L748"/>
  <c r="K748"/>
  <c r="J748"/>
  <c r="I748"/>
  <c r="H748"/>
  <c r="G748"/>
  <c r="F748"/>
  <c r="D748"/>
  <c r="C748"/>
  <c r="B748"/>
  <c r="R747"/>
  <c r="Q747"/>
  <c r="P747"/>
  <c r="N747"/>
  <c r="M747"/>
  <c r="L747"/>
  <c r="K747"/>
  <c r="J747"/>
  <c r="I747"/>
  <c r="H747"/>
  <c r="G747"/>
  <c r="F747"/>
  <c r="D747"/>
  <c r="C747"/>
  <c r="B747"/>
  <c r="R746"/>
  <c r="Q746"/>
  <c r="P746"/>
  <c r="N746"/>
  <c r="M746"/>
  <c r="L746"/>
  <c r="K746"/>
  <c r="J746"/>
  <c r="I746"/>
  <c r="H746"/>
  <c r="G746"/>
  <c r="F746"/>
  <c r="D746"/>
  <c r="C746"/>
  <c r="B746"/>
  <c r="R745"/>
  <c r="Q745"/>
  <c r="P745"/>
  <c r="N745"/>
  <c r="M745"/>
  <c r="L745"/>
  <c r="K745"/>
  <c r="J745"/>
  <c r="I745"/>
  <c r="H745"/>
  <c r="G745"/>
  <c r="F745"/>
  <c r="D745"/>
  <c r="C745"/>
  <c r="B745"/>
  <c r="R744"/>
  <c r="Q744"/>
  <c r="P744"/>
  <c r="N744"/>
  <c r="M744"/>
  <c r="L744"/>
  <c r="K744"/>
  <c r="J744"/>
  <c r="I744"/>
  <c r="H744"/>
  <c r="G744"/>
  <c r="F744"/>
  <c r="D744"/>
  <c r="C744"/>
  <c r="B744"/>
  <c r="R743"/>
  <c r="Q743"/>
  <c r="P743"/>
  <c r="N743"/>
  <c r="M743"/>
  <c r="L743"/>
  <c r="K743"/>
  <c r="J743"/>
  <c r="I743"/>
  <c r="H743"/>
  <c r="G743"/>
  <c r="F743"/>
  <c r="D743"/>
  <c r="C743"/>
  <c r="B743"/>
  <c r="R725"/>
  <c r="Q725"/>
  <c r="P725"/>
  <c r="N725"/>
  <c r="M725"/>
  <c r="L725"/>
  <c r="K725"/>
  <c r="J725"/>
  <c r="I725"/>
  <c r="H725"/>
  <c r="G725"/>
  <c r="F725"/>
  <c r="D725"/>
  <c r="C725"/>
  <c r="B725"/>
  <c r="R724"/>
  <c r="Q724"/>
  <c r="P724"/>
  <c r="N724"/>
  <c r="M724"/>
  <c r="L724"/>
  <c r="K724"/>
  <c r="J724"/>
  <c r="I724"/>
  <c r="H724"/>
  <c r="G724"/>
  <c r="F724"/>
  <c r="D724"/>
  <c r="C724"/>
  <c r="B724"/>
  <c r="R723"/>
  <c r="Q723"/>
  <c r="P723"/>
  <c r="N723"/>
  <c r="M723"/>
  <c r="L723"/>
  <c r="K723"/>
  <c r="J723"/>
  <c r="I723"/>
  <c r="H723"/>
  <c r="G723"/>
  <c r="F723"/>
  <c r="D723"/>
  <c r="C723"/>
  <c r="B723"/>
  <c r="R722"/>
  <c r="Q722"/>
  <c r="P722"/>
  <c r="N722"/>
  <c r="M722"/>
  <c r="L722"/>
  <c r="K722"/>
  <c r="J722"/>
  <c r="I722"/>
  <c r="H722"/>
  <c r="G722"/>
  <c r="F722"/>
  <c r="D722"/>
  <c r="C722"/>
  <c r="B722"/>
  <c r="R721"/>
  <c r="Q721"/>
  <c r="P721"/>
  <c r="N721"/>
  <c r="M721"/>
  <c r="L721"/>
  <c r="K721"/>
  <c r="J721"/>
  <c r="I721"/>
  <c r="H721"/>
  <c r="G721"/>
  <c r="F721"/>
  <c r="D721"/>
  <c r="C721"/>
  <c r="B721"/>
  <c r="R720"/>
  <c r="Q720"/>
  <c r="P720"/>
  <c r="N720"/>
  <c r="M720"/>
  <c r="L720"/>
  <c r="K720"/>
  <c r="J720"/>
  <c r="I720"/>
  <c r="H720"/>
  <c r="G720"/>
  <c r="F720"/>
  <c r="D720"/>
  <c r="C720"/>
  <c r="B720"/>
  <c r="R719"/>
  <c r="Q719"/>
  <c r="P719"/>
  <c r="N719"/>
  <c r="M719"/>
  <c r="L719"/>
  <c r="K719"/>
  <c r="J719"/>
  <c r="I719"/>
  <c r="H719"/>
  <c r="G719"/>
  <c r="F719"/>
  <c r="D719"/>
  <c r="C719"/>
  <c r="B719"/>
  <c r="R718"/>
  <c r="Q718"/>
  <c r="P718"/>
  <c r="N718"/>
  <c r="M718"/>
  <c r="L718"/>
  <c r="K718"/>
  <c r="J718"/>
  <c r="I718"/>
  <c r="H718"/>
  <c r="G718"/>
  <c r="F718"/>
  <c r="D718"/>
  <c r="C718"/>
  <c r="B718"/>
  <c r="R717"/>
  <c r="Q717"/>
  <c r="P717"/>
  <c r="N717"/>
  <c r="M717"/>
  <c r="L717"/>
  <c r="K717"/>
  <c r="J717"/>
  <c r="I717"/>
  <c r="H717"/>
  <c r="G717"/>
  <c r="F717"/>
  <c r="D717"/>
  <c r="C717"/>
  <c r="B717"/>
  <c r="R716"/>
  <c r="Q716"/>
  <c r="P716"/>
  <c r="N716"/>
  <c r="M716"/>
  <c r="L716"/>
  <c r="K716"/>
  <c r="J716"/>
  <c r="I716"/>
  <c r="H716"/>
  <c r="G716"/>
  <c r="F716"/>
  <c r="D716"/>
  <c r="C716"/>
  <c r="B716"/>
  <c r="R714"/>
  <c r="Q714"/>
  <c r="P714"/>
  <c r="N714"/>
  <c r="M714"/>
  <c r="L714"/>
  <c r="K714"/>
  <c r="J714"/>
  <c r="I714"/>
  <c r="H714"/>
  <c r="G714"/>
  <c r="F714"/>
  <c r="D714"/>
  <c r="C714"/>
  <c r="B714"/>
  <c r="R713"/>
  <c r="Q713"/>
  <c r="P713"/>
  <c r="N713"/>
  <c r="M713"/>
  <c r="L713"/>
  <c r="K713"/>
  <c r="J713"/>
  <c r="I713"/>
  <c r="H713"/>
  <c r="G713"/>
  <c r="F713"/>
  <c r="D713"/>
  <c r="C713"/>
  <c r="B713"/>
  <c r="R712"/>
  <c r="Q712"/>
  <c r="P712"/>
  <c r="N712"/>
  <c r="M712"/>
  <c r="L712"/>
  <c r="K712"/>
  <c r="J712"/>
  <c r="I712"/>
  <c r="H712"/>
  <c r="G712"/>
  <c r="F712"/>
  <c r="D712"/>
  <c r="C712"/>
  <c r="B712"/>
  <c r="R711"/>
  <c r="Q711"/>
  <c r="P711"/>
  <c r="N711"/>
  <c r="M711"/>
  <c r="L711"/>
  <c r="K711"/>
  <c r="J711"/>
  <c r="I711"/>
  <c r="H711"/>
  <c r="G711"/>
  <c r="F711"/>
  <c r="D711"/>
  <c r="C711"/>
  <c r="B711"/>
  <c r="R710"/>
  <c r="Q710"/>
  <c r="P710"/>
  <c r="N710"/>
  <c r="M710"/>
  <c r="L710"/>
  <c r="K710"/>
  <c r="J710"/>
  <c r="I710"/>
  <c r="H710"/>
  <c r="G710"/>
  <c r="F710"/>
  <c r="D710"/>
  <c r="C710"/>
  <c r="B710"/>
  <c r="R709"/>
  <c r="Q709"/>
  <c r="P709"/>
  <c r="N709"/>
  <c r="M709"/>
  <c r="L709"/>
  <c r="K709"/>
  <c r="J709"/>
  <c r="I709"/>
  <c r="H709"/>
  <c r="G709"/>
  <c r="F709"/>
  <c r="D709"/>
  <c r="C709"/>
  <c r="B709"/>
  <c r="R708"/>
  <c r="Q708"/>
  <c r="P708"/>
  <c r="N708"/>
  <c r="M708"/>
  <c r="L708"/>
  <c r="K708"/>
  <c r="J708"/>
  <c r="I708"/>
  <c r="H708"/>
  <c r="G708"/>
  <c r="F708"/>
  <c r="D708"/>
  <c r="C708"/>
  <c r="B708"/>
  <c r="R706"/>
  <c r="Q706"/>
  <c r="P706"/>
  <c r="N706"/>
  <c r="M706"/>
  <c r="L706"/>
  <c r="K706"/>
  <c r="J706"/>
  <c r="I706"/>
  <c r="H706"/>
  <c r="G706"/>
  <c r="F706"/>
  <c r="D706"/>
  <c r="C706"/>
  <c r="B706"/>
  <c r="R705"/>
  <c r="Q705"/>
  <c r="P705"/>
  <c r="N705"/>
  <c r="M705"/>
  <c r="L705"/>
  <c r="K705"/>
  <c r="J705"/>
  <c r="I705"/>
  <c r="H705"/>
  <c r="G705"/>
  <c r="F705"/>
  <c r="D705"/>
  <c r="C705"/>
  <c r="B705"/>
  <c r="R704"/>
  <c r="Q704"/>
  <c r="P704"/>
  <c r="N704"/>
  <c r="M704"/>
  <c r="L704"/>
  <c r="K704"/>
  <c r="J704"/>
  <c r="I704"/>
  <c r="H704"/>
  <c r="G704"/>
  <c r="F704"/>
  <c r="D704"/>
  <c r="C704"/>
  <c r="B704"/>
  <c r="R703"/>
  <c r="Q703"/>
  <c r="P703"/>
  <c r="N703"/>
  <c r="M703"/>
  <c r="L703"/>
  <c r="K703"/>
  <c r="J703"/>
  <c r="I703"/>
  <c r="H703"/>
  <c r="G703"/>
  <c r="F703"/>
  <c r="D703"/>
  <c r="C703"/>
  <c r="B703"/>
  <c r="R702"/>
  <c r="Q702"/>
  <c r="P702"/>
  <c r="N702"/>
  <c r="M702"/>
  <c r="L702"/>
  <c r="K702"/>
  <c r="J702"/>
  <c r="I702"/>
  <c r="H702"/>
  <c r="G702"/>
  <c r="F702"/>
  <c r="D702"/>
  <c r="C702"/>
  <c r="B702"/>
  <c r="R700"/>
  <c r="Q700"/>
  <c r="P700"/>
  <c r="N700"/>
  <c r="M700"/>
  <c r="L700"/>
  <c r="K700"/>
  <c r="J700"/>
  <c r="I700"/>
  <c r="H700"/>
  <c r="G700"/>
  <c r="F700"/>
  <c r="D700"/>
  <c r="C700"/>
  <c r="B700"/>
  <c r="R699"/>
  <c r="Q699"/>
  <c r="P699"/>
  <c r="N699"/>
  <c r="M699"/>
  <c r="L699"/>
  <c r="K699"/>
  <c r="J699"/>
  <c r="I699"/>
  <c r="H699"/>
  <c r="G699"/>
  <c r="F699"/>
  <c r="D699"/>
  <c r="C699"/>
  <c r="B699"/>
  <c r="R698"/>
  <c r="Q698"/>
  <c r="P698"/>
  <c r="N698"/>
  <c r="M698"/>
  <c r="L698"/>
  <c r="K698"/>
  <c r="J698"/>
  <c r="I698"/>
  <c r="H698"/>
  <c r="G698"/>
  <c r="F698"/>
  <c r="D698"/>
  <c r="C698"/>
  <c r="B698"/>
  <c r="R697"/>
  <c r="Q697"/>
  <c r="P697"/>
  <c r="N697"/>
  <c r="M697"/>
  <c r="L697"/>
  <c r="K697"/>
  <c r="J697"/>
  <c r="I697"/>
  <c r="H697"/>
  <c r="G697"/>
  <c r="F697"/>
  <c r="D697"/>
  <c r="C697"/>
  <c r="B697"/>
  <c r="R696"/>
  <c r="Q696"/>
  <c r="P696"/>
  <c r="N696"/>
  <c r="M696"/>
  <c r="L696"/>
  <c r="K696"/>
  <c r="J696"/>
  <c r="I696"/>
  <c r="H696"/>
  <c r="G696"/>
  <c r="F696"/>
  <c r="D696"/>
  <c r="C696"/>
  <c r="B696"/>
  <c r="R695"/>
  <c r="Q695"/>
  <c r="P695"/>
  <c r="N695"/>
  <c r="M695"/>
  <c r="L695"/>
  <c r="K695"/>
  <c r="J695"/>
  <c r="I695"/>
  <c r="H695"/>
  <c r="G695"/>
  <c r="F695"/>
  <c r="D695"/>
  <c r="C695"/>
  <c r="B695"/>
  <c r="R694"/>
  <c r="Q694"/>
  <c r="P694"/>
  <c r="N694"/>
  <c r="M694"/>
  <c r="L694"/>
  <c r="K694"/>
  <c r="J694"/>
  <c r="I694"/>
  <c r="H694"/>
  <c r="G694"/>
  <c r="F694"/>
  <c r="D694"/>
  <c r="C694"/>
  <c r="B694"/>
  <c r="R693"/>
  <c r="Q693"/>
  <c r="P693"/>
  <c r="N693"/>
  <c r="M693"/>
  <c r="L693"/>
  <c r="K693"/>
  <c r="J693"/>
  <c r="I693"/>
  <c r="H693"/>
  <c r="G693"/>
  <c r="F693"/>
  <c r="D693"/>
  <c r="C693"/>
  <c r="B693"/>
  <c r="R692"/>
  <c r="Q692"/>
  <c r="P692"/>
  <c r="N692"/>
  <c r="M692"/>
  <c r="L692"/>
  <c r="K692"/>
  <c r="J692"/>
  <c r="I692"/>
  <c r="H692"/>
  <c r="G692"/>
  <c r="F692"/>
  <c r="D692"/>
  <c r="C692"/>
  <c r="B692"/>
  <c r="R691"/>
  <c r="Q691"/>
  <c r="P691"/>
  <c r="N691"/>
  <c r="M691"/>
  <c r="L691"/>
  <c r="K691"/>
  <c r="J691"/>
  <c r="I691"/>
  <c r="H691"/>
  <c r="G691"/>
  <c r="F691"/>
  <c r="D691"/>
  <c r="C691"/>
  <c r="B691"/>
  <c r="R690"/>
  <c r="Q690"/>
  <c r="P690"/>
  <c r="N690"/>
  <c r="M690"/>
  <c r="L690"/>
  <c r="K690"/>
  <c r="J690"/>
  <c r="I690"/>
  <c r="H690"/>
  <c r="G690"/>
  <c r="F690"/>
  <c r="D690"/>
  <c r="C690"/>
  <c r="B690"/>
  <c r="R689"/>
  <c r="Q689"/>
  <c r="P689"/>
  <c r="N689"/>
  <c r="M689"/>
  <c r="L689"/>
  <c r="K689"/>
  <c r="J689"/>
  <c r="I689"/>
  <c r="H689"/>
  <c r="G689"/>
  <c r="F689"/>
  <c r="D689"/>
  <c r="C689"/>
  <c r="B689"/>
  <c r="R687"/>
  <c r="Q687"/>
  <c r="P687"/>
  <c r="N687"/>
  <c r="M687"/>
  <c r="L687"/>
  <c r="K687"/>
  <c r="J687"/>
  <c r="I687"/>
  <c r="H687"/>
  <c r="G687"/>
  <c r="F687"/>
  <c r="D687"/>
  <c r="C687"/>
  <c r="B687"/>
  <c r="R664"/>
  <c r="Q664"/>
  <c r="P664"/>
  <c r="N664"/>
  <c r="M664"/>
  <c r="L664"/>
  <c r="K664"/>
  <c r="J664"/>
  <c r="I664"/>
  <c r="H664"/>
  <c r="G664"/>
  <c r="F664"/>
  <c r="D664"/>
  <c r="C664"/>
  <c r="B664"/>
  <c r="R663"/>
  <c r="Q663"/>
  <c r="P663"/>
  <c r="N663"/>
  <c r="M663"/>
  <c r="L663"/>
  <c r="K663"/>
  <c r="J663"/>
  <c r="I663"/>
  <c r="H663"/>
  <c r="G663"/>
  <c r="F663"/>
  <c r="D663"/>
  <c r="C663"/>
  <c r="B663"/>
  <c r="R662"/>
  <c r="Q662"/>
  <c r="P662"/>
  <c r="N662"/>
  <c r="M662"/>
  <c r="L662"/>
  <c r="K662"/>
  <c r="J662"/>
  <c r="I662"/>
  <c r="H662"/>
  <c r="G662"/>
  <c r="F662"/>
  <c r="D662"/>
  <c r="C662"/>
  <c r="B662"/>
  <c r="R661"/>
  <c r="Q661"/>
  <c r="P661"/>
  <c r="N661"/>
  <c r="M661"/>
  <c r="L661"/>
  <c r="K661"/>
  <c r="J661"/>
  <c r="I661"/>
  <c r="H661"/>
  <c r="G661"/>
  <c r="F661"/>
  <c r="D661"/>
  <c r="C661"/>
  <c r="B661"/>
  <c r="R660"/>
  <c r="Q660"/>
  <c r="P660"/>
  <c r="N660"/>
  <c r="M660"/>
  <c r="L660"/>
  <c r="K660"/>
  <c r="J660"/>
  <c r="I660"/>
  <c r="H660"/>
  <c r="G660"/>
  <c r="F660"/>
  <c r="D660"/>
  <c r="C660"/>
  <c r="B660"/>
  <c r="R659"/>
  <c r="Q659"/>
  <c r="P659"/>
  <c r="N659"/>
  <c r="M659"/>
  <c r="L659"/>
  <c r="K659"/>
  <c r="J659"/>
  <c r="I659"/>
  <c r="H659"/>
  <c r="G659"/>
  <c r="F659"/>
  <c r="D659"/>
  <c r="C659"/>
  <c r="B659"/>
  <c r="R658"/>
  <c r="Q658"/>
  <c r="P658"/>
  <c r="N658"/>
  <c r="M658"/>
  <c r="L658"/>
  <c r="K658"/>
  <c r="J658"/>
  <c r="I658"/>
  <c r="H658"/>
  <c r="G658"/>
  <c r="F658"/>
  <c r="D658"/>
  <c r="C658"/>
  <c r="B658"/>
  <c r="R657"/>
  <c r="Q657"/>
  <c r="P657"/>
  <c r="N657"/>
  <c r="M657"/>
  <c r="L657"/>
  <c r="K657"/>
  <c r="J657"/>
  <c r="I657"/>
  <c r="H657"/>
  <c r="G657"/>
  <c r="F657"/>
  <c r="D657"/>
  <c r="C657"/>
  <c r="B657"/>
  <c r="R656"/>
  <c r="Q656"/>
  <c r="P656"/>
  <c r="N656"/>
  <c r="M656"/>
  <c r="L656"/>
  <c r="K656"/>
  <c r="J656"/>
  <c r="I656"/>
  <c r="H656"/>
  <c r="G656"/>
  <c r="F656"/>
  <c r="D656"/>
  <c r="C656"/>
  <c r="B656"/>
  <c r="R654"/>
  <c r="Q654"/>
  <c r="P654"/>
  <c r="N654"/>
  <c r="M654"/>
  <c r="L654"/>
  <c r="K654"/>
  <c r="J654"/>
  <c r="I654"/>
  <c r="H654"/>
  <c r="G654"/>
  <c r="F654"/>
  <c r="D654"/>
  <c r="C654"/>
  <c r="B654"/>
  <c r="R653"/>
  <c r="Q653"/>
  <c r="P653"/>
  <c r="N653"/>
  <c r="M653"/>
  <c r="L653"/>
  <c r="K653"/>
  <c r="J653"/>
  <c r="I653"/>
  <c r="H653"/>
  <c r="G653"/>
  <c r="F653"/>
  <c r="D653"/>
  <c r="C653"/>
  <c r="B653"/>
  <c r="R652"/>
  <c r="Q652"/>
  <c r="P652"/>
  <c r="N652"/>
  <c r="M652"/>
  <c r="L652"/>
  <c r="K652"/>
  <c r="J652"/>
  <c r="I652"/>
  <c r="H652"/>
  <c r="G652"/>
  <c r="F652"/>
  <c r="D652"/>
  <c r="C652"/>
  <c r="B652"/>
  <c r="R651"/>
  <c r="Q651"/>
  <c r="P651"/>
  <c r="N651"/>
  <c r="M651"/>
  <c r="L651"/>
  <c r="K651"/>
  <c r="J651"/>
  <c r="I651"/>
  <c r="H651"/>
  <c r="G651"/>
  <c r="F651"/>
  <c r="D651"/>
  <c r="C651"/>
  <c r="B651"/>
  <c r="R649"/>
  <c r="Q649"/>
  <c r="P649"/>
  <c r="N649"/>
  <c r="M649"/>
  <c r="L649"/>
  <c r="K649"/>
  <c r="J649"/>
  <c r="I649"/>
  <c r="H649"/>
  <c r="G649"/>
  <c r="F649"/>
  <c r="D649"/>
  <c r="C649"/>
  <c r="B649"/>
  <c r="R648"/>
  <c r="Q648"/>
  <c r="P648"/>
  <c r="N648"/>
  <c r="M648"/>
  <c r="L648"/>
  <c r="K648"/>
  <c r="J648"/>
  <c r="I648"/>
  <c r="H648"/>
  <c r="G648"/>
  <c r="F648"/>
  <c r="D648"/>
  <c r="C648"/>
  <c r="B648"/>
  <c r="R647"/>
  <c r="Q647"/>
  <c r="P647"/>
  <c r="N647"/>
  <c r="M647"/>
  <c r="L647"/>
  <c r="K647"/>
  <c r="J647"/>
  <c r="I647"/>
  <c r="H647"/>
  <c r="G647"/>
  <c r="F647"/>
  <c r="D647"/>
  <c r="C647"/>
  <c r="B647"/>
  <c r="R646"/>
  <c r="Q646"/>
  <c r="P646"/>
  <c r="N646"/>
  <c r="M646"/>
  <c r="L646"/>
  <c r="K646"/>
  <c r="J646"/>
  <c r="I646"/>
  <c r="H646"/>
  <c r="G646"/>
  <c r="F646"/>
  <c r="D646"/>
  <c r="C646"/>
  <c r="B646"/>
  <c r="R645"/>
  <c r="Q645"/>
  <c r="P645"/>
  <c r="N645"/>
  <c r="M645"/>
  <c r="L645"/>
  <c r="K645"/>
  <c r="J645"/>
  <c r="I645"/>
  <c r="H645"/>
  <c r="G645"/>
  <c r="F645"/>
  <c r="D645"/>
  <c r="C645"/>
  <c r="B645"/>
  <c r="R644"/>
  <c r="Q644"/>
  <c r="P644"/>
  <c r="N644"/>
  <c r="M644"/>
  <c r="L644"/>
  <c r="K644"/>
  <c r="J644"/>
  <c r="I644"/>
  <c r="H644"/>
  <c r="G644"/>
  <c r="F644"/>
  <c r="D644"/>
  <c r="C644"/>
  <c r="B644"/>
  <c r="R642"/>
  <c r="Q642"/>
  <c r="P642"/>
  <c r="N642"/>
  <c r="M642"/>
  <c r="L642"/>
  <c r="K642"/>
  <c r="J642"/>
  <c r="I642"/>
  <c r="H642"/>
  <c r="G642"/>
  <c r="F642"/>
  <c r="D642"/>
  <c r="C642"/>
  <c r="B642"/>
  <c r="R641"/>
  <c r="Q641"/>
  <c r="P641"/>
  <c r="N641"/>
  <c r="M641"/>
  <c r="L641"/>
  <c r="K641"/>
  <c r="J641"/>
  <c r="I641"/>
  <c r="H641"/>
  <c r="G641"/>
  <c r="F641"/>
  <c r="D641"/>
  <c r="C641"/>
  <c r="B641"/>
  <c r="R640"/>
  <c r="Q640"/>
  <c r="P640"/>
  <c r="N640"/>
  <c r="M640"/>
  <c r="L640"/>
  <c r="K640"/>
  <c r="J640"/>
  <c r="I640"/>
  <c r="H640"/>
  <c r="G640"/>
  <c r="F640"/>
  <c r="D640"/>
  <c r="C640"/>
  <c r="B640"/>
  <c r="R639"/>
  <c r="Q639"/>
  <c r="P639"/>
  <c r="N639"/>
  <c r="M639"/>
  <c r="L639"/>
  <c r="K639"/>
  <c r="J639"/>
  <c r="I639"/>
  <c r="H639"/>
  <c r="G639"/>
  <c r="F639"/>
  <c r="D639"/>
  <c r="C639"/>
  <c r="B639"/>
  <c r="R638"/>
  <c r="Q638"/>
  <c r="P638"/>
  <c r="N638"/>
  <c r="M638"/>
  <c r="L638"/>
  <c r="K638"/>
  <c r="J638"/>
  <c r="I638"/>
  <c r="H638"/>
  <c r="G638"/>
  <c r="F638"/>
  <c r="D638"/>
  <c r="C638"/>
  <c r="B638"/>
  <c r="R637"/>
  <c r="Q637"/>
  <c r="P637"/>
  <c r="N637"/>
  <c r="M637"/>
  <c r="L637"/>
  <c r="K637"/>
  <c r="J637"/>
  <c r="I637"/>
  <c r="H637"/>
  <c r="G637"/>
  <c r="F637"/>
  <c r="D637"/>
  <c r="C637"/>
  <c r="B637"/>
  <c r="R636"/>
  <c r="Q636"/>
  <c r="P636"/>
  <c r="N636"/>
  <c r="M636"/>
  <c r="L636"/>
  <c r="K636"/>
  <c r="J636"/>
  <c r="I636"/>
  <c r="H636"/>
  <c r="G636"/>
  <c r="F636"/>
  <c r="D636"/>
  <c r="C636"/>
  <c r="B636"/>
  <c r="R635"/>
  <c r="Q635"/>
  <c r="P635"/>
  <c r="N635"/>
  <c r="M635"/>
  <c r="L635"/>
  <c r="K635"/>
  <c r="J635"/>
  <c r="I635"/>
  <c r="H635"/>
  <c r="G635"/>
  <c r="F635"/>
  <c r="D635"/>
  <c r="C635"/>
  <c r="B635"/>
  <c r="R634"/>
  <c r="Q634"/>
  <c r="P634"/>
  <c r="N634"/>
  <c r="M634"/>
  <c r="L634"/>
  <c r="K634"/>
  <c r="J634"/>
  <c r="I634"/>
  <c r="H634"/>
  <c r="G634"/>
  <c r="F634"/>
  <c r="D634"/>
  <c r="C634"/>
  <c r="B634"/>
  <c r="R633"/>
  <c r="Q633"/>
  <c r="P633"/>
  <c r="N633"/>
  <c r="M633"/>
  <c r="L633"/>
  <c r="K633"/>
  <c r="J633"/>
  <c r="I633"/>
  <c r="H633"/>
  <c r="G633"/>
  <c r="F633"/>
  <c r="D633"/>
  <c r="C633"/>
  <c r="B633"/>
  <c r="R632"/>
  <c r="Q632"/>
  <c r="P632"/>
  <c r="N632"/>
  <c r="M632"/>
  <c r="L632"/>
  <c r="K632"/>
  <c r="J632"/>
  <c r="I632"/>
  <c r="H632"/>
  <c r="G632"/>
  <c r="F632"/>
  <c r="D632"/>
  <c r="C632"/>
  <c r="B632"/>
  <c r="R631"/>
  <c r="Q631"/>
  <c r="P631"/>
  <c r="N631"/>
  <c r="M631"/>
  <c r="L631"/>
  <c r="K631"/>
  <c r="J631"/>
  <c r="I631"/>
  <c r="H631"/>
  <c r="G631"/>
  <c r="F631"/>
  <c r="D631"/>
  <c r="C631"/>
  <c r="B631"/>
  <c r="R630"/>
  <c r="Q630"/>
  <c r="P630"/>
  <c r="N630"/>
  <c r="M630"/>
  <c r="L630"/>
  <c r="K630"/>
  <c r="J630"/>
  <c r="I630"/>
  <c r="H630"/>
  <c r="G630"/>
  <c r="F630"/>
  <c r="D630"/>
  <c r="C630"/>
  <c r="B630"/>
  <c r="R629"/>
  <c r="Q629"/>
  <c r="P629"/>
  <c r="N629"/>
  <c r="M629"/>
  <c r="L629"/>
  <c r="K629"/>
  <c r="J629"/>
  <c r="I629"/>
  <c r="H629"/>
  <c r="G629"/>
  <c r="F629"/>
  <c r="D629"/>
  <c r="C629"/>
  <c r="B629"/>
  <c r="R628"/>
  <c r="Q628"/>
  <c r="P628"/>
  <c r="N628"/>
  <c r="M628"/>
  <c r="L628"/>
  <c r="K628"/>
  <c r="J628"/>
  <c r="I628"/>
  <c r="H628"/>
  <c r="G628"/>
  <c r="F628"/>
  <c r="D628"/>
  <c r="C628"/>
  <c r="B628"/>
  <c r="R627"/>
  <c r="Q627"/>
  <c r="P627"/>
  <c r="N627"/>
  <c r="M627"/>
  <c r="L627"/>
  <c r="K627"/>
  <c r="J627"/>
  <c r="I627"/>
  <c r="H627"/>
  <c r="G627"/>
  <c r="F627"/>
  <c r="D627"/>
  <c r="C627"/>
  <c r="B627"/>
  <c r="R626"/>
  <c r="Q626"/>
  <c r="P626"/>
  <c r="N626"/>
  <c r="M626"/>
  <c r="L626"/>
  <c r="K626"/>
  <c r="J626"/>
  <c r="I626"/>
  <c r="H626"/>
  <c r="G626"/>
  <c r="F626"/>
  <c r="D626"/>
  <c r="C626"/>
  <c r="B626"/>
  <c r="R607"/>
  <c r="Q607"/>
  <c r="P607"/>
  <c r="N607"/>
  <c r="M607"/>
  <c r="L607"/>
  <c r="K607"/>
  <c r="J607"/>
  <c r="I607"/>
  <c r="H607"/>
  <c r="G607"/>
  <c r="F607"/>
  <c r="D607"/>
  <c r="C607"/>
  <c r="B607"/>
  <c r="R606"/>
  <c r="Q606"/>
  <c r="P606"/>
  <c r="N606"/>
  <c r="M606"/>
  <c r="L606"/>
  <c r="K606"/>
  <c r="J606"/>
  <c r="I606"/>
  <c r="H606"/>
  <c r="G606"/>
  <c r="F606"/>
  <c r="D606"/>
  <c r="C606"/>
  <c r="B606"/>
  <c r="R605"/>
  <c r="Q605"/>
  <c r="P605"/>
  <c r="N605"/>
  <c r="M605"/>
  <c r="L605"/>
  <c r="K605"/>
  <c r="J605"/>
  <c r="I605"/>
  <c r="H605"/>
  <c r="G605"/>
  <c r="F605"/>
  <c r="D605"/>
  <c r="C605"/>
  <c r="B605"/>
  <c r="R604"/>
  <c r="Q604"/>
  <c r="P604"/>
  <c r="N604"/>
  <c r="M604"/>
  <c r="L604"/>
  <c r="K604"/>
  <c r="J604"/>
  <c r="I604"/>
  <c r="H604"/>
  <c r="G604"/>
  <c r="F604"/>
  <c r="D604"/>
  <c r="C604"/>
  <c r="B604"/>
  <c r="R602"/>
  <c r="Q602"/>
  <c r="P602"/>
  <c r="N602"/>
  <c r="M602"/>
  <c r="L602"/>
  <c r="K602"/>
  <c r="J602"/>
  <c r="I602"/>
  <c r="H602"/>
  <c r="G602"/>
  <c r="F602"/>
  <c r="D602"/>
  <c r="C602"/>
  <c r="B602"/>
  <c r="R601"/>
  <c r="Q601"/>
  <c r="P601"/>
  <c r="N601"/>
  <c r="M601"/>
  <c r="L601"/>
  <c r="K601"/>
  <c r="J601"/>
  <c r="I601"/>
  <c r="H601"/>
  <c r="G601"/>
  <c r="F601"/>
  <c r="D601"/>
  <c r="C601"/>
  <c r="B601"/>
  <c r="R600"/>
  <c r="Q600"/>
  <c r="P600"/>
  <c r="N600"/>
  <c r="M600"/>
  <c r="L600"/>
  <c r="K600"/>
  <c r="J600"/>
  <c r="I600"/>
  <c r="H600"/>
  <c r="G600"/>
  <c r="F600"/>
  <c r="D600"/>
  <c r="C600"/>
  <c r="B600"/>
  <c r="R599"/>
  <c r="Q599"/>
  <c r="P599"/>
  <c r="N599"/>
  <c r="M599"/>
  <c r="L599"/>
  <c r="K599"/>
  <c r="J599"/>
  <c r="I599"/>
  <c r="H599"/>
  <c r="G599"/>
  <c r="F599"/>
  <c r="D599"/>
  <c r="C599"/>
  <c r="B599"/>
  <c r="R598"/>
  <c r="Q598"/>
  <c r="P598"/>
  <c r="N598"/>
  <c r="M598"/>
  <c r="L598"/>
  <c r="K598"/>
  <c r="J598"/>
  <c r="I598"/>
  <c r="H598"/>
  <c r="G598"/>
  <c r="F598"/>
  <c r="D598"/>
  <c r="C598"/>
  <c r="B598"/>
  <c r="R597"/>
  <c r="Q597"/>
  <c r="P597"/>
  <c r="N597"/>
  <c r="M597"/>
  <c r="L597"/>
  <c r="K597"/>
  <c r="J597"/>
  <c r="I597"/>
  <c r="H597"/>
  <c r="G597"/>
  <c r="F597"/>
  <c r="D597"/>
  <c r="C597"/>
  <c r="B597"/>
  <c r="R596"/>
  <c r="Q596"/>
  <c r="P596"/>
  <c r="N596"/>
  <c r="M596"/>
  <c r="L596"/>
  <c r="K596"/>
  <c r="J596"/>
  <c r="I596"/>
  <c r="H596"/>
  <c r="G596"/>
  <c r="F596"/>
  <c r="D596"/>
  <c r="C596"/>
  <c r="B596"/>
  <c r="R595"/>
  <c r="Q595"/>
  <c r="P595"/>
  <c r="N595"/>
  <c r="M595"/>
  <c r="L595"/>
  <c r="K595"/>
  <c r="J595"/>
  <c r="I595"/>
  <c r="H595"/>
  <c r="G595"/>
  <c r="F595"/>
  <c r="D595"/>
  <c r="C595"/>
  <c r="B595"/>
  <c r="R594"/>
  <c r="Q594"/>
  <c r="P594"/>
  <c r="N594"/>
  <c r="M594"/>
  <c r="L594"/>
  <c r="K594"/>
  <c r="J594"/>
  <c r="I594"/>
  <c r="H594"/>
  <c r="G594"/>
  <c r="F594"/>
  <c r="D594"/>
  <c r="C594"/>
  <c r="B594"/>
  <c r="R593"/>
  <c r="Q593"/>
  <c r="P593"/>
  <c r="N593"/>
  <c r="M593"/>
  <c r="L593"/>
  <c r="K593"/>
  <c r="J593"/>
  <c r="I593"/>
  <c r="H593"/>
  <c r="G593"/>
  <c r="F593"/>
  <c r="D593"/>
  <c r="C593"/>
  <c r="B593"/>
  <c r="R592"/>
  <c r="Q592"/>
  <c r="P592"/>
  <c r="N592"/>
  <c r="M592"/>
  <c r="L592"/>
  <c r="K592"/>
  <c r="J592"/>
  <c r="I592"/>
  <c r="H592"/>
  <c r="G592"/>
  <c r="F592"/>
  <c r="D592"/>
  <c r="C592"/>
  <c r="B592"/>
  <c r="R590"/>
  <c r="Q590"/>
  <c r="P590"/>
  <c r="N590"/>
  <c r="M590"/>
  <c r="L590"/>
  <c r="K590"/>
  <c r="J590"/>
  <c r="I590"/>
  <c r="H590"/>
  <c r="G590"/>
  <c r="F590"/>
  <c r="D590"/>
  <c r="C590"/>
  <c r="B590"/>
  <c r="R589"/>
  <c r="Q589"/>
  <c r="P589"/>
  <c r="N589"/>
  <c r="M589"/>
  <c r="L589"/>
  <c r="K589"/>
  <c r="J589"/>
  <c r="I589"/>
  <c r="H589"/>
  <c r="G589"/>
  <c r="F589"/>
  <c r="D589"/>
  <c r="C589"/>
  <c r="B589"/>
  <c r="R588"/>
  <c r="Q588"/>
  <c r="P588"/>
  <c r="N588"/>
  <c r="M588"/>
  <c r="L588"/>
  <c r="K588"/>
  <c r="J588"/>
  <c r="I588"/>
  <c r="H588"/>
  <c r="G588"/>
  <c r="F588"/>
  <c r="D588"/>
  <c r="C588"/>
  <c r="B588"/>
  <c r="R587"/>
  <c r="Q587"/>
  <c r="P587"/>
  <c r="N587"/>
  <c r="M587"/>
  <c r="L587"/>
  <c r="K587"/>
  <c r="J587"/>
  <c r="I587"/>
  <c r="H587"/>
  <c r="G587"/>
  <c r="F587"/>
  <c r="D587"/>
  <c r="C587"/>
  <c r="B587"/>
  <c r="R586"/>
  <c r="Q586"/>
  <c r="P586"/>
  <c r="N586"/>
  <c r="M586"/>
  <c r="L586"/>
  <c r="K586"/>
  <c r="J586"/>
  <c r="I586"/>
  <c r="H586"/>
  <c r="G586"/>
  <c r="F586"/>
  <c r="D586"/>
  <c r="C586"/>
  <c r="B586"/>
  <c r="R585"/>
  <c r="Q585"/>
  <c r="P585"/>
  <c r="N585"/>
  <c r="M585"/>
  <c r="L585"/>
  <c r="K585"/>
  <c r="J585"/>
  <c r="I585"/>
  <c r="H585"/>
  <c r="G585"/>
  <c r="F585"/>
  <c r="D585"/>
  <c r="C585"/>
  <c r="B585"/>
  <c r="R584"/>
  <c r="Q584"/>
  <c r="P584"/>
  <c r="N584"/>
  <c r="M584"/>
  <c r="L584"/>
  <c r="K584"/>
  <c r="J584"/>
  <c r="I584"/>
  <c r="H584"/>
  <c r="G584"/>
  <c r="F584"/>
  <c r="D584"/>
  <c r="C584"/>
  <c r="B584"/>
  <c r="R583"/>
  <c r="Q583"/>
  <c r="P583"/>
  <c r="N583"/>
  <c r="M583"/>
  <c r="L583"/>
  <c r="K583"/>
  <c r="J583"/>
  <c r="I583"/>
  <c r="H583"/>
  <c r="G583"/>
  <c r="F583"/>
  <c r="D583"/>
  <c r="C583"/>
  <c r="B583"/>
  <c r="R581"/>
  <c r="Q581"/>
  <c r="P581"/>
  <c r="N581"/>
  <c r="M581"/>
  <c r="L581"/>
  <c r="K581"/>
  <c r="J581"/>
  <c r="I581"/>
  <c r="H581"/>
  <c r="G581"/>
  <c r="F581"/>
  <c r="D581"/>
  <c r="C581"/>
  <c r="B581"/>
  <c r="R580"/>
  <c r="Q580"/>
  <c r="P580"/>
  <c r="N580"/>
  <c r="M580"/>
  <c r="L580"/>
  <c r="K580"/>
  <c r="J580"/>
  <c r="I580"/>
  <c r="H580"/>
  <c r="G580"/>
  <c r="F580"/>
  <c r="D580"/>
  <c r="C580"/>
  <c r="B580"/>
  <c r="R579"/>
  <c r="Q579"/>
  <c r="P579"/>
  <c r="N579"/>
  <c r="M579"/>
  <c r="L579"/>
  <c r="K579"/>
  <c r="J579"/>
  <c r="I579"/>
  <c r="H579"/>
  <c r="G579"/>
  <c r="F579"/>
  <c r="D579"/>
  <c r="C579"/>
  <c r="B579"/>
  <c r="R578"/>
  <c r="Q578"/>
  <c r="P578"/>
  <c r="N578"/>
  <c r="M578"/>
  <c r="L578"/>
  <c r="K578"/>
  <c r="J578"/>
  <c r="I578"/>
  <c r="H578"/>
  <c r="G578"/>
  <c r="F578"/>
  <c r="D578"/>
  <c r="C578"/>
  <c r="B578"/>
  <c r="R577"/>
  <c r="Q577"/>
  <c r="P577"/>
  <c r="N577"/>
  <c r="M577"/>
  <c r="L577"/>
  <c r="K577"/>
  <c r="J577"/>
  <c r="I577"/>
  <c r="H577"/>
  <c r="G577"/>
  <c r="F577"/>
  <c r="D577"/>
  <c r="C577"/>
  <c r="B577"/>
  <c r="R576"/>
  <c r="Q576"/>
  <c r="P576"/>
  <c r="N576"/>
  <c r="M576"/>
  <c r="L576"/>
  <c r="K576"/>
  <c r="J576"/>
  <c r="I576"/>
  <c r="H576"/>
  <c r="G576"/>
  <c r="F576"/>
  <c r="D576"/>
  <c r="C576"/>
  <c r="B576"/>
  <c r="R575"/>
  <c r="Q575"/>
  <c r="P575"/>
  <c r="N575"/>
  <c r="M575"/>
  <c r="L575"/>
  <c r="K575"/>
  <c r="J575"/>
  <c r="I575"/>
  <c r="H575"/>
  <c r="G575"/>
  <c r="F575"/>
  <c r="D575"/>
  <c r="C575"/>
  <c r="B575"/>
  <c r="R574"/>
  <c r="Q574"/>
  <c r="P574"/>
  <c r="N574"/>
  <c r="M574"/>
  <c r="L574"/>
  <c r="K574"/>
  <c r="J574"/>
  <c r="I574"/>
  <c r="H574"/>
  <c r="G574"/>
  <c r="F574"/>
  <c r="D574"/>
  <c r="C574"/>
  <c r="B574"/>
  <c r="R573"/>
  <c r="Q573"/>
  <c r="P573"/>
  <c r="N573"/>
  <c r="M573"/>
  <c r="L573"/>
  <c r="K573"/>
  <c r="J573"/>
  <c r="I573"/>
  <c r="H573"/>
  <c r="G573"/>
  <c r="F573"/>
  <c r="D573"/>
  <c r="C573"/>
  <c r="B573"/>
  <c r="R572"/>
  <c r="Q572"/>
  <c r="P572"/>
  <c r="N572"/>
  <c r="M572"/>
  <c r="L572"/>
  <c r="K572"/>
  <c r="J572"/>
  <c r="I572"/>
  <c r="H572"/>
  <c r="G572"/>
  <c r="F572"/>
  <c r="D572"/>
  <c r="C572"/>
  <c r="B572"/>
  <c r="R571"/>
  <c r="Q571"/>
  <c r="P571"/>
  <c r="N571"/>
  <c r="M571"/>
  <c r="L571"/>
  <c r="K571"/>
  <c r="J571"/>
  <c r="I571"/>
  <c r="H571"/>
  <c r="G571"/>
  <c r="F571"/>
  <c r="D571"/>
  <c r="C571"/>
  <c r="B571"/>
  <c r="R553"/>
  <c r="Q553"/>
  <c r="P553"/>
  <c r="N553"/>
  <c r="M553"/>
  <c r="L553"/>
  <c r="K553"/>
  <c r="J553"/>
  <c r="I553"/>
  <c r="H553"/>
  <c r="G553"/>
  <c r="F553"/>
  <c r="D553"/>
  <c r="C553"/>
  <c r="B553"/>
  <c r="R552"/>
  <c r="Q552"/>
  <c r="P552"/>
  <c r="N552"/>
  <c r="M552"/>
  <c r="L552"/>
  <c r="K552"/>
  <c r="J552"/>
  <c r="I552"/>
  <c r="H552"/>
  <c r="G552"/>
  <c r="F552"/>
  <c r="D552"/>
  <c r="C552"/>
  <c r="B552"/>
  <c r="R551"/>
  <c r="Q551"/>
  <c r="P551"/>
  <c r="N551"/>
  <c r="M551"/>
  <c r="L551"/>
  <c r="K551"/>
  <c r="J551"/>
  <c r="I551"/>
  <c r="H551"/>
  <c r="G551"/>
  <c r="F551"/>
  <c r="D551"/>
  <c r="C551"/>
  <c r="B551"/>
  <c r="R550"/>
  <c r="Q550"/>
  <c r="P550"/>
  <c r="N550"/>
  <c r="M550"/>
  <c r="L550"/>
  <c r="K550"/>
  <c r="J550"/>
  <c r="I550"/>
  <c r="H550"/>
  <c r="G550"/>
  <c r="F550"/>
  <c r="D550"/>
  <c r="C550"/>
  <c r="B550"/>
  <c r="R549"/>
  <c r="Q549"/>
  <c r="P549"/>
  <c r="N549"/>
  <c r="M549"/>
  <c r="L549"/>
  <c r="K549"/>
  <c r="J549"/>
  <c r="I549"/>
  <c r="H549"/>
  <c r="G549"/>
  <c r="F549"/>
  <c r="D549"/>
  <c r="C549"/>
  <c r="B549"/>
  <c r="R548"/>
  <c r="Q548"/>
  <c r="P548"/>
  <c r="N548"/>
  <c r="M548"/>
  <c r="L548"/>
  <c r="K548"/>
  <c r="J548"/>
  <c r="I548"/>
  <c r="H548"/>
  <c r="G548"/>
  <c r="F548"/>
  <c r="D548"/>
  <c r="C548"/>
  <c r="B548"/>
  <c r="R547"/>
  <c r="Q547"/>
  <c r="P547"/>
  <c r="N547"/>
  <c r="M547"/>
  <c r="L547"/>
  <c r="K547"/>
  <c r="J547"/>
  <c r="I547"/>
  <c r="H547"/>
  <c r="G547"/>
  <c r="F547"/>
  <c r="D547"/>
  <c r="C547"/>
  <c r="B547"/>
  <c r="R546"/>
  <c r="Q546"/>
  <c r="P546"/>
  <c r="N546"/>
  <c r="M546"/>
  <c r="L546"/>
  <c r="K546"/>
  <c r="J546"/>
  <c r="I546"/>
  <c r="H546"/>
  <c r="G546"/>
  <c r="F546"/>
  <c r="D546"/>
  <c r="C546"/>
  <c r="B546"/>
  <c r="R545"/>
  <c r="Q545"/>
  <c r="P545"/>
  <c r="N545"/>
  <c r="M545"/>
  <c r="L545"/>
  <c r="K545"/>
  <c r="J545"/>
  <c r="I545"/>
  <c r="H545"/>
  <c r="G545"/>
  <c r="F545"/>
  <c r="D545"/>
  <c r="C545"/>
  <c r="B545"/>
  <c r="R544"/>
  <c r="Q544"/>
  <c r="P544"/>
  <c r="N544"/>
  <c r="M544"/>
  <c r="L544"/>
  <c r="K544"/>
  <c r="J544"/>
  <c r="I544"/>
  <c r="H544"/>
  <c r="G544"/>
  <c r="F544"/>
  <c r="D544"/>
  <c r="C544"/>
  <c r="B544"/>
  <c r="R542"/>
  <c r="Q542"/>
  <c r="P542"/>
  <c r="N542"/>
  <c r="M542"/>
  <c r="L542"/>
  <c r="K542"/>
  <c r="J542"/>
  <c r="I542"/>
  <c r="H542"/>
  <c r="G542"/>
  <c r="F542"/>
  <c r="D542"/>
  <c r="C542"/>
  <c r="B542"/>
  <c r="R541"/>
  <c r="Q541"/>
  <c r="P541"/>
  <c r="N541"/>
  <c r="M541"/>
  <c r="L541"/>
  <c r="K541"/>
  <c r="J541"/>
  <c r="I541"/>
  <c r="H541"/>
  <c r="G541"/>
  <c r="F541"/>
  <c r="D541"/>
  <c r="C541"/>
  <c r="B541"/>
  <c r="R540"/>
  <c r="Q540"/>
  <c r="P540"/>
  <c r="N540"/>
  <c r="M540"/>
  <c r="L540"/>
  <c r="K540"/>
  <c r="J540"/>
  <c r="I540"/>
  <c r="H540"/>
  <c r="G540"/>
  <c r="F540"/>
  <c r="D540"/>
  <c r="C540"/>
  <c r="B540"/>
  <c r="R539"/>
  <c r="Q539"/>
  <c r="P539"/>
  <c r="N539"/>
  <c r="M539"/>
  <c r="L539"/>
  <c r="K539"/>
  <c r="J539"/>
  <c r="I539"/>
  <c r="H539"/>
  <c r="G539"/>
  <c r="F539"/>
  <c r="D539"/>
  <c r="C539"/>
  <c r="B539"/>
  <c r="R538"/>
  <c r="Q538"/>
  <c r="P538"/>
  <c r="N538"/>
  <c r="M538"/>
  <c r="L538"/>
  <c r="K538"/>
  <c r="J538"/>
  <c r="I538"/>
  <c r="H538"/>
  <c r="G538"/>
  <c r="F538"/>
  <c r="D538"/>
  <c r="C538"/>
  <c r="B538"/>
  <c r="R537"/>
  <c r="Q537"/>
  <c r="P537"/>
  <c r="N537"/>
  <c r="M537"/>
  <c r="L537"/>
  <c r="K537"/>
  <c r="J537"/>
  <c r="I537"/>
  <c r="H537"/>
  <c r="G537"/>
  <c r="F537"/>
  <c r="D537"/>
  <c r="C537"/>
  <c r="B537"/>
  <c r="R536"/>
  <c r="Q536"/>
  <c r="P536"/>
  <c r="N536"/>
  <c r="M536"/>
  <c r="L536"/>
  <c r="K536"/>
  <c r="J536"/>
  <c r="I536"/>
  <c r="H536"/>
  <c r="G536"/>
  <c r="F536"/>
  <c r="D536"/>
  <c r="C536"/>
  <c r="B536"/>
  <c r="R534"/>
  <c r="Q534"/>
  <c r="P534"/>
  <c r="N534"/>
  <c r="M534"/>
  <c r="L534"/>
  <c r="K534"/>
  <c r="J534"/>
  <c r="I534"/>
  <c r="H534"/>
  <c r="G534"/>
  <c r="F534"/>
  <c r="D534"/>
  <c r="C534"/>
  <c r="B534"/>
  <c r="R533"/>
  <c r="Q533"/>
  <c r="P533"/>
  <c r="N533"/>
  <c r="M533"/>
  <c r="L533"/>
  <c r="K533"/>
  <c r="J533"/>
  <c r="I533"/>
  <c r="H533"/>
  <c r="G533"/>
  <c r="F533"/>
  <c r="D533"/>
  <c r="C533"/>
  <c r="B533"/>
  <c r="R532"/>
  <c r="Q532"/>
  <c r="P532"/>
  <c r="N532"/>
  <c r="M532"/>
  <c r="L532"/>
  <c r="K532"/>
  <c r="J532"/>
  <c r="I532"/>
  <c r="H532"/>
  <c r="G532"/>
  <c r="F532"/>
  <c r="D532"/>
  <c r="C532"/>
  <c r="B532"/>
  <c r="R531"/>
  <c r="Q531"/>
  <c r="P531"/>
  <c r="N531"/>
  <c r="M531"/>
  <c r="L531"/>
  <c r="K531"/>
  <c r="J531"/>
  <c r="I531"/>
  <c r="H531"/>
  <c r="G531"/>
  <c r="F531"/>
  <c r="D531"/>
  <c r="C531"/>
  <c r="B531"/>
  <c r="R530"/>
  <c r="Q530"/>
  <c r="P530"/>
  <c r="N530"/>
  <c r="M530"/>
  <c r="L530"/>
  <c r="K530"/>
  <c r="J530"/>
  <c r="I530"/>
  <c r="H530"/>
  <c r="G530"/>
  <c r="F530"/>
  <c r="D530"/>
  <c r="C530"/>
  <c r="B530"/>
  <c r="R528"/>
  <c r="Q528"/>
  <c r="P528"/>
  <c r="N528"/>
  <c r="M528"/>
  <c r="L528"/>
  <c r="K528"/>
  <c r="J528"/>
  <c r="I528"/>
  <c r="H528"/>
  <c r="G528"/>
  <c r="F528"/>
  <c r="D528"/>
  <c r="C528"/>
  <c r="B528"/>
  <c r="R527"/>
  <c r="Q527"/>
  <c r="P527"/>
  <c r="N527"/>
  <c r="M527"/>
  <c r="L527"/>
  <c r="K527"/>
  <c r="J527"/>
  <c r="I527"/>
  <c r="H527"/>
  <c r="G527"/>
  <c r="F527"/>
  <c r="D527"/>
  <c r="C527"/>
  <c r="B527"/>
  <c r="R526"/>
  <c r="Q526"/>
  <c r="P526"/>
  <c r="N526"/>
  <c r="M526"/>
  <c r="L526"/>
  <c r="K526"/>
  <c r="J526"/>
  <c r="I526"/>
  <c r="H526"/>
  <c r="G526"/>
  <c r="F526"/>
  <c r="D526"/>
  <c r="C526"/>
  <c r="B526"/>
  <c r="R525"/>
  <c r="Q525"/>
  <c r="P525"/>
  <c r="N525"/>
  <c r="M525"/>
  <c r="L525"/>
  <c r="K525"/>
  <c r="J525"/>
  <c r="I525"/>
  <c r="H525"/>
  <c r="G525"/>
  <c r="F525"/>
  <c r="D525"/>
  <c r="C525"/>
  <c r="B525"/>
  <c r="R524"/>
  <c r="Q524"/>
  <c r="P524"/>
  <c r="N524"/>
  <c r="M524"/>
  <c r="L524"/>
  <c r="K524"/>
  <c r="J524"/>
  <c r="I524"/>
  <c r="H524"/>
  <c r="G524"/>
  <c r="F524"/>
  <c r="D524"/>
  <c r="C524"/>
  <c r="B524"/>
  <c r="R523"/>
  <c r="Q523"/>
  <c r="P523"/>
  <c r="N523"/>
  <c r="M523"/>
  <c r="L523"/>
  <c r="K523"/>
  <c r="J523"/>
  <c r="I523"/>
  <c r="H523"/>
  <c r="G523"/>
  <c r="F523"/>
  <c r="D523"/>
  <c r="C523"/>
  <c r="B523"/>
  <c r="R522"/>
  <c r="Q522"/>
  <c r="P522"/>
  <c r="N522"/>
  <c r="M522"/>
  <c r="L522"/>
  <c r="K522"/>
  <c r="J522"/>
  <c r="I522"/>
  <c r="H522"/>
  <c r="G522"/>
  <c r="F522"/>
  <c r="D522"/>
  <c r="C522"/>
  <c r="B522"/>
  <c r="R521"/>
  <c r="Q521"/>
  <c r="P521"/>
  <c r="N521"/>
  <c r="M521"/>
  <c r="L521"/>
  <c r="K521"/>
  <c r="J521"/>
  <c r="I521"/>
  <c r="H521"/>
  <c r="G521"/>
  <c r="F521"/>
  <c r="D521"/>
  <c r="C521"/>
  <c r="B521"/>
  <c r="R520"/>
  <c r="Q520"/>
  <c r="P520"/>
  <c r="N520"/>
  <c r="M520"/>
  <c r="L520"/>
  <c r="K520"/>
  <c r="J520"/>
  <c r="I520"/>
  <c r="H520"/>
  <c r="G520"/>
  <c r="F520"/>
  <c r="D520"/>
  <c r="C520"/>
  <c r="B520"/>
  <c r="R519"/>
  <c r="Q519"/>
  <c r="P519"/>
  <c r="N519"/>
  <c r="M519"/>
  <c r="L519"/>
  <c r="K519"/>
  <c r="J519"/>
  <c r="I519"/>
  <c r="H519"/>
  <c r="G519"/>
  <c r="F519"/>
  <c r="D519"/>
  <c r="C519"/>
  <c r="B519"/>
  <c r="R518"/>
  <c r="Q518"/>
  <c r="P518"/>
  <c r="N518"/>
  <c r="M518"/>
  <c r="L518"/>
  <c r="K518"/>
  <c r="J518"/>
  <c r="I518"/>
  <c r="H518"/>
  <c r="G518"/>
  <c r="F518"/>
  <c r="D518"/>
  <c r="C518"/>
  <c r="B518"/>
  <c r="R517"/>
  <c r="Q517"/>
  <c r="P517"/>
  <c r="N517"/>
  <c r="M517"/>
  <c r="L517"/>
  <c r="K517"/>
  <c r="J517"/>
  <c r="I517"/>
  <c r="H517"/>
  <c r="G517"/>
  <c r="F517"/>
  <c r="D517"/>
  <c r="C517"/>
  <c r="B517"/>
  <c r="R515"/>
  <c r="Q515"/>
  <c r="P515"/>
  <c r="N515"/>
  <c r="M515"/>
  <c r="L515"/>
  <c r="K515"/>
  <c r="J515"/>
  <c r="I515"/>
  <c r="H515"/>
  <c r="G515"/>
  <c r="F515"/>
  <c r="D515"/>
  <c r="C515"/>
  <c r="B515"/>
  <c r="R498"/>
  <c r="Q498"/>
  <c r="P498"/>
  <c r="N498"/>
  <c r="M498"/>
  <c r="L498"/>
  <c r="K498"/>
  <c r="J498"/>
  <c r="I498"/>
  <c r="H498"/>
  <c r="G498"/>
  <c r="F498"/>
  <c r="D498"/>
  <c r="C498"/>
  <c r="B498"/>
  <c r="R497"/>
  <c r="Q497"/>
  <c r="P497"/>
  <c r="N497"/>
  <c r="M497"/>
  <c r="L497"/>
  <c r="K497"/>
  <c r="J497"/>
  <c r="I497"/>
  <c r="H497"/>
  <c r="G497"/>
  <c r="F497"/>
  <c r="D497"/>
  <c r="C497"/>
  <c r="B497"/>
  <c r="R496"/>
  <c r="Q496"/>
  <c r="P496"/>
  <c r="N496"/>
  <c r="M496"/>
  <c r="L496"/>
  <c r="K496"/>
  <c r="J496"/>
  <c r="I496"/>
  <c r="H496"/>
  <c r="G496"/>
  <c r="F496"/>
  <c r="D496"/>
  <c r="C496"/>
  <c r="B496"/>
  <c r="R495"/>
  <c r="Q495"/>
  <c r="P495"/>
  <c r="N495"/>
  <c r="M495"/>
  <c r="L495"/>
  <c r="K495"/>
  <c r="J495"/>
  <c r="I495"/>
  <c r="H495"/>
  <c r="G495"/>
  <c r="F495"/>
  <c r="D495"/>
  <c r="C495"/>
  <c r="B495"/>
  <c r="R494"/>
  <c r="Q494"/>
  <c r="P494"/>
  <c r="N494"/>
  <c r="M494"/>
  <c r="L494"/>
  <c r="K494"/>
  <c r="J494"/>
  <c r="I494"/>
  <c r="H494"/>
  <c r="G494"/>
  <c r="F494"/>
  <c r="D494"/>
  <c r="C494"/>
  <c r="B494"/>
  <c r="R493"/>
  <c r="Q493"/>
  <c r="P493"/>
  <c r="N493"/>
  <c r="M493"/>
  <c r="L493"/>
  <c r="K493"/>
  <c r="J493"/>
  <c r="I493"/>
  <c r="H493"/>
  <c r="G493"/>
  <c r="F493"/>
  <c r="D493"/>
  <c r="C493"/>
  <c r="B493"/>
  <c r="R492"/>
  <c r="Q492"/>
  <c r="P492"/>
  <c r="N492"/>
  <c r="M492"/>
  <c r="L492"/>
  <c r="K492"/>
  <c r="J492"/>
  <c r="I492"/>
  <c r="H492"/>
  <c r="G492"/>
  <c r="F492"/>
  <c r="D492"/>
  <c r="C492"/>
  <c r="B492"/>
  <c r="R491"/>
  <c r="Q491"/>
  <c r="P491"/>
  <c r="N491"/>
  <c r="M491"/>
  <c r="L491"/>
  <c r="K491"/>
  <c r="J491"/>
  <c r="I491"/>
  <c r="H491"/>
  <c r="G491"/>
  <c r="F491"/>
  <c r="D491"/>
  <c r="C491"/>
  <c r="B491"/>
  <c r="R490"/>
  <c r="Q490"/>
  <c r="P490"/>
  <c r="N490"/>
  <c r="M490"/>
  <c r="L490"/>
  <c r="K490"/>
  <c r="J490"/>
  <c r="I490"/>
  <c r="H490"/>
  <c r="G490"/>
  <c r="F490"/>
  <c r="D490"/>
  <c r="C490"/>
  <c r="B490"/>
  <c r="R488"/>
  <c r="Q488"/>
  <c r="P488"/>
  <c r="N488"/>
  <c r="M488"/>
  <c r="L488"/>
  <c r="K488"/>
  <c r="J488"/>
  <c r="I488"/>
  <c r="H488"/>
  <c r="G488"/>
  <c r="F488"/>
  <c r="D488"/>
  <c r="C488"/>
  <c r="B488"/>
  <c r="R487"/>
  <c r="Q487"/>
  <c r="P487"/>
  <c r="N487"/>
  <c r="M487"/>
  <c r="L487"/>
  <c r="K487"/>
  <c r="J487"/>
  <c r="I487"/>
  <c r="H487"/>
  <c r="G487"/>
  <c r="F487"/>
  <c r="D487"/>
  <c r="C487"/>
  <c r="B487"/>
  <c r="R486"/>
  <c r="Q486"/>
  <c r="P486"/>
  <c r="N486"/>
  <c r="M486"/>
  <c r="L486"/>
  <c r="K486"/>
  <c r="J486"/>
  <c r="I486"/>
  <c r="H486"/>
  <c r="G486"/>
  <c r="F486"/>
  <c r="D486"/>
  <c r="C486"/>
  <c r="B486"/>
  <c r="R485"/>
  <c r="Q485"/>
  <c r="P485"/>
  <c r="N485"/>
  <c r="M485"/>
  <c r="L485"/>
  <c r="K485"/>
  <c r="J485"/>
  <c r="I485"/>
  <c r="H485"/>
  <c r="G485"/>
  <c r="F485"/>
  <c r="D485"/>
  <c r="C485"/>
  <c r="B485"/>
  <c r="R483"/>
  <c r="Q483"/>
  <c r="P483"/>
  <c r="N483"/>
  <c r="M483"/>
  <c r="L483"/>
  <c r="K483"/>
  <c r="J483"/>
  <c r="I483"/>
  <c r="H483"/>
  <c r="G483"/>
  <c r="F483"/>
  <c r="D483"/>
  <c r="C483"/>
  <c r="B483"/>
  <c r="R482"/>
  <c r="Q482"/>
  <c r="P482"/>
  <c r="N482"/>
  <c r="M482"/>
  <c r="L482"/>
  <c r="K482"/>
  <c r="J482"/>
  <c r="I482"/>
  <c r="H482"/>
  <c r="G482"/>
  <c r="F482"/>
  <c r="D482"/>
  <c r="C482"/>
  <c r="B482"/>
  <c r="R481"/>
  <c r="Q481"/>
  <c r="P481"/>
  <c r="N481"/>
  <c r="M481"/>
  <c r="L481"/>
  <c r="K481"/>
  <c r="J481"/>
  <c r="I481"/>
  <c r="H481"/>
  <c r="G481"/>
  <c r="F481"/>
  <c r="D481"/>
  <c r="C481"/>
  <c r="B481"/>
  <c r="R480"/>
  <c r="Q480"/>
  <c r="P480"/>
  <c r="N480"/>
  <c r="M480"/>
  <c r="L480"/>
  <c r="K480"/>
  <c r="J480"/>
  <c r="I480"/>
  <c r="H480"/>
  <c r="G480"/>
  <c r="F480"/>
  <c r="D480"/>
  <c r="C480"/>
  <c r="B480"/>
  <c r="R479"/>
  <c r="Q479"/>
  <c r="P479"/>
  <c r="N479"/>
  <c r="M479"/>
  <c r="L479"/>
  <c r="K479"/>
  <c r="J479"/>
  <c r="I479"/>
  <c r="H479"/>
  <c r="G479"/>
  <c r="F479"/>
  <c r="D479"/>
  <c r="C479"/>
  <c r="B479"/>
  <c r="R478"/>
  <c r="Q478"/>
  <c r="P478"/>
  <c r="N478"/>
  <c r="M478"/>
  <c r="L478"/>
  <c r="K478"/>
  <c r="J478"/>
  <c r="I478"/>
  <c r="H478"/>
  <c r="G478"/>
  <c r="F478"/>
  <c r="D478"/>
  <c r="C478"/>
  <c r="B478"/>
  <c r="R476"/>
  <c r="Q476"/>
  <c r="P476"/>
  <c r="N476"/>
  <c r="M476"/>
  <c r="L476"/>
  <c r="K476"/>
  <c r="J476"/>
  <c r="I476"/>
  <c r="H476"/>
  <c r="G476"/>
  <c r="F476"/>
  <c r="D476"/>
  <c r="C476"/>
  <c r="B476"/>
  <c r="R475"/>
  <c r="Q475"/>
  <c r="P475"/>
  <c r="N475"/>
  <c r="M475"/>
  <c r="L475"/>
  <c r="K475"/>
  <c r="J475"/>
  <c r="I475"/>
  <c r="H475"/>
  <c r="G475"/>
  <c r="F475"/>
  <c r="D475"/>
  <c r="C475"/>
  <c r="B475"/>
  <c r="R474"/>
  <c r="Q474"/>
  <c r="P474"/>
  <c r="N474"/>
  <c r="M474"/>
  <c r="L474"/>
  <c r="K474"/>
  <c r="J474"/>
  <c r="I474"/>
  <c r="H474"/>
  <c r="G474"/>
  <c r="F474"/>
  <c r="D474"/>
  <c r="C474"/>
  <c r="B474"/>
  <c r="R473"/>
  <c r="Q473"/>
  <c r="P473"/>
  <c r="N473"/>
  <c r="M473"/>
  <c r="L473"/>
  <c r="K473"/>
  <c r="J473"/>
  <c r="I473"/>
  <c r="H473"/>
  <c r="G473"/>
  <c r="F473"/>
  <c r="D473"/>
  <c r="C473"/>
  <c r="B473"/>
  <c r="R472"/>
  <c r="Q472"/>
  <c r="P472"/>
  <c r="N472"/>
  <c r="M472"/>
  <c r="L472"/>
  <c r="K472"/>
  <c r="J472"/>
  <c r="I472"/>
  <c r="H472"/>
  <c r="G472"/>
  <c r="F472"/>
  <c r="D472"/>
  <c r="C472"/>
  <c r="B472"/>
  <c r="R471"/>
  <c r="Q471"/>
  <c r="P471"/>
  <c r="N471"/>
  <c r="M471"/>
  <c r="L471"/>
  <c r="K471"/>
  <c r="J471"/>
  <c r="I471"/>
  <c r="H471"/>
  <c r="G471"/>
  <c r="F471"/>
  <c r="D471"/>
  <c r="C471"/>
  <c r="B471"/>
  <c r="R470"/>
  <c r="Q470"/>
  <c r="P470"/>
  <c r="N470"/>
  <c r="M470"/>
  <c r="L470"/>
  <c r="K470"/>
  <c r="J470"/>
  <c r="I470"/>
  <c r="H470"/>
  <c r="G470"/>
  <c r="F470"/>
  <c r="D470"/>
  <c r="C470"/>
  <c r="B470"/>
  <c r="R469"/>
  <c r="Q469"/>
  <c r="P469"/>
  <c r="N469"/>
  <c r="M469"/>
  <c r="L469"/>
  <c r="K469"/>
  <c r="J469"/>
  <c r="I469"/>
  <c r="H469"/>
  <c r="G469"/>
  <c r="F469"/>
  <c r="D469"/>
  <c r="C469"/>
  <c r="B469"/>
  <c r="R468"/>
  <c r="Q468"/>
  <c r="P468"/>
  <c r="N468"/>
  <c r="M468"/>
  <c r="L468"/>
  <c r="K468"/>
  <c r="J468"/>
  <c r="I468"/>
  <c r="H468"/>
  <c r="G468"/>
  <c r="F468"/>
  <c r="D468"/>
  <c r="C468"/>
  <c r="B468"/>
  <c r="R467"/>
  <c r="Q467"/>
  <c r="P467"/>
  <c r="N467"/>
  <c r="M467"/>
  <c r="L467"/>
  <c r="K467"/>
  <c r="J467"/>
  <c r="I467"/>
  <c r="H467"/>
  <c r="G467"/>
  <c r="F467"/>
  <c r="D467"/>
  <c r="C467"/>
  <c r="B467"/>
  <c r="R466"/>
  <c r="Q466"/>
  <c r="P466"/>
  <c r="N466"/>
  <c r="M466"/>
  <c r="L466"/>
  <c r="K466"/>
  <c r="J466"/>
  <c r="I466"/>
  <c r="H466"/>
  <c r="G466"/>
  <c r="F466"/>
  <c r="D466"/>
  <c r="C466"/>
  <c r="B466"/>
  <c r="R465"/>
  <c r="Q465"/>
  <c r="P465"/>
  <c r="N465"/>
  <c r="M465"/>
  <c r="L465"/>
  <c r="K465"/>
  <c r="J465"/>
  <c r="I465"/>
  <c r="H465"/>
  <c r="G465"/>
  <c r="F465"/>
  <c r="D465"/>
  <c r="C465"/>
  <c r="B465"/>
  <c r="R464"/>
  <c r="Q464"/>
  <c r="P464"/>
  <c r="N464"/>
  <c r="M464"/>
  <c r="L464"/>
  <c r="K464"/>
  <c r="J464"/>
  <c r="I464"/>
  <c r="H464"/>
  <c r="G464"/>
  <c r="F464"/>
  <c r="D464"/>
  <c r="C464"/>
  <c r="B464"/>
  <c r="R463"/>
  <c r="Q463"/>
  <c r="P463"/>
  <c r="N463"/>
  <c r="M463"/>
  <c r="L463"/>
  <c r="K463"/>
  <c r="J463"/>
  <c r="I463"/>
  <c r="H463"/>
  <c r="G463"/>
  <c r="F463"/>
  <c r="D463"/>
  <c r="C463"/>
  <c r="B463"/>
  <c r="R462"/>
  <c r="Q462"/>
  <c r="P462"/>
  <c r="N462"/>
  <c r="M462"/>
  <c r="L462"/>
  <c r="K462"/>
  <c r="J462"/>
  <c r="I462"/>
  <c r="H462"/>
  <c r="G462"/>
  <c r="F462"/>
  <c r="D462"/>
  <c r="C462"/>
  <c r="B462"/>
  <c r="R461"/>
  <c r="Q461"/>
  <c r="P461"/>
  <c r="N461"/>
  <c r="M461"/>
  <c r="L461"/>
  <c r="K461"/>
  <c r="J461"/>
  <c r="I461"/>
  <c r="H461"/>
  <c r="G461"/>
  <c r="F461"/>
  <c r="D461"/>
  <c r="C461"/>
  <c r="B461"/>
  <c r="R460"/>
  <c r="Q460"/>
  <c r="P460"/>
  <c r="N460"/>
  <c r="M460"/>
  <c r="L460"/>
  <c r="K460"/>
  <c r="J460"/>
  <c r="I460"/>
  <c r="H460"/>
  <c r="G460"/>
  <c r="F460"/>
  <c r="D460"/>
  <c r="C460"/>
  <c r="B460"/>
  <c r="R441"/>
  <c r="Q441"/>
  <c r="P441"/>
  <c r="N441"/>
  <c r="M441"/>
  <c r="L441"/>
  <c r="K441"/>
  <c r="J441"/>
  <c r="I441"/>
  <c r="H441"/>
  <c r="G441"/>
  <c r="F441"/>
  <c r="D441"/>
  <c r="C441"/>
  <c r="B441"/>
  <c r="R440"/>
  <c r="Q440"/>
  <c r="P440"/>
  <c r="N440"/>
  <c r="M440"/>
  <c r="L440"/>
  <c r="K440"/>
  <c r="J440"/>
  <c r="I440"/>
  <c r="H440"/>
  <c r="G440"/>
  <c r="F440"/>
  <c r="D440"/>
  <c r="C440"/>
  <c r="B440"/>
  <c r="R439"/>
  <c r="Q439"/>
  <c r="P439"/>
  <c r="N439"/>
  <c r="M439"/>
  <c r="L439"/>
  <c r="K439"/>
  <c r="J439"/>
  <c r="I439"/>
  <c r="H439"/>
  <c r="G439"/>
  <c r="F439"/>
  <c r="D439"/>
  <c r="C439"/>
  <c r="B439"/>
  <c r="R438"/>
  <c r="Q438"/>
  <c r="P438"/>
  <c r="N438"/>
  <c r="M438"/>
  <c r="L438"/>
  <c r="K438"/>
  <c r="J438"/>
  <c r="I438"/>
  <c r="H438"/>
  <c r="G438"/>
  <c r="F438"/>
  <c r="D438"/>
  <c r="C438"/>
  <c r="B438"/>
  <c r="R436"/>
  <c r="Q436"/>
  <c r="P436"/>
  <c r="N436"/>
  <c r="M436"/>
  <c r="L436"/>
  <c r="K436"/>
  <c r="J436"/>
  <c r="I436"/>
  <c r="H436"/>
  <c r="G436"/>
  <c r="F436"/>
  <c r="D436"/>
  <c r="C436"/>
  <c r="B436"/>
  <c r="R435"/>
  <c r="Q435"/>
  <c r="P435"/>
  <c r="N435"/>
  <c r="M435"/>
  <c r="L435"/>
  <c r="K435"/>
  <c r="J435"/>
  <c r="I435"/>
  <c r="H435"/>
  <c r="G435"/>
  <c r="F435"/>
  <c r="D435"/>
  <c r="C435"/>
  <c r="B435"/>
  <c r="R434"/>
  <c r="Q434"/>
  <c r="P434"/>
  <c r="N434"/>
  <c r="M434"/>
  <c r="L434"/>
  <c r="K434"/>
  <c r="J434"/>
  <c r="I434"/>
  <c r="H434"/>
  <c r="G434"/>
  <c r="F434"/>
  <c r="D434"/>
  <c r="C434"/>
  <c r="B434"/>
  <c r="R433"/>
  <c r="Q433"/>
  <c r="P433"/>
  <c r="N433"/>
  <c r="M433"/>
  <c r="L433"/>
  <c r="K433"/>
  <c r="J433"/>
  <c r="I433"/>
  <c r="H433"/>
  <c r="G433"/>
  <c r="F433"/>
  <c r="D433"/>
  <c r="C433"/>
  <c r="B433"/>
  <c r="R432"/>
  <c r="Q432"/>
  <c r="P432"/>
  <c r="N432"/>
  <c r="M432"/>
  <c r="L432"/>
  <c r="K432"/>
  <c r="J432"/>
  <c r="I432"/>
  <c r="H432"/>
  <c r="G432"/>
  <c r="F432"/>
  <c r="D432"/>
  <c r="C432"/>
  <c r="B432"/>
  <c r="R431"/>
  <c r="Q431"/>
  <c r="P431"/>
  <c r="N431"/>
  <c r="M431"/>
  <c r="L431"/>
  <c r="K431"/>
  <c r="J431"/>
  <c r="I431"/>
  <c r="H431"/>
  <c r="G431"/>
  <c r="F431"/>
  <c r="D431"/>
  <c r="C431"/>
  <c r="B431"/>
  <c r="R430"/>
  <c r="Q430"/>
  <c r="P430"/>
  <c r="N430"/>
  <c r="M430"/>
  <c r="L430"/>
  <c r="K430"/>
  <c r="J430"/>
  <c r="I430"/>
  <c r="H430"/>
  <c r="G430"/>
  <c r="F430"/>
  <c r="D430"/>
  <c r="C430"/>
  <c r="B430"/>
  <c r="R429"/>
  <c r="Q429"/>
  <c r="P429"/>
  <c r="N429"/>
  <c r="M429"/>
  <c r="L429"/>
  <c r="K429"/>
  <c r="J429"/>
  <c r="I429"/>
  <c r="H429"/>
  <c r="G429"/>
  <c r="F429"/>
  <c r="D429"/>
  <c r="C429"/>
  <c r="B429"/>
  <c r="R428"/>
  <c r="Q428"/>
  <c r="P428"/>
  <c r="N428"/>
  <c r="M428"/>
  <c r="L428"/>
  <c r="K428"/>
  <c r="J428"/>
  <c r="I428"/>
  <c r="H428"/>
  <c r="G428"/>
  <c r="F428"/>
  <c r="D428"/>
  <c r="C428"/>
  <c r="B428"/>
  <c r="R427"/>
  <c r="Q427"/>
  <c r="P427"/>
  <c r="N427"/>
  <c r="M427"/>
  <c r="L427"/>
  <c r="K427"/>
  <c r="J427"/>
  <c r="I427"/>
  <c r="H427"/>
  <c r="G427"/>
  <c r="F427"/>
  <c r="D427"/>
  <c r="C427"/>
  <c r="B427"/>
  <c r="R426"/>
  <c r="Q426"/>
  <c r="P426"/>
  <c r="N426"/>
  <c r="M426"/>
  <c r="L426"/>
  <c r="K426"/>
  <c r="J426"/>
  <c r="I426"/>
  <c r="H426"/>
  <c r="G426"/>
  <c r="F426"/>
  <c r="D426"/>
  <c r="C426"/>
  <c r="B426"/>
  <c r="R424"/>
  <c r="Q424"/>
  <c r="P424"/>
  <c r="N424"/>
  <c r="M424"/>
  <c r="L424"/>
  <c r="K424"/>
  <c r="J424"/>
  <c r="I424"/>
  <c r="H424"/>
  <c r="G424"/>
  <c r="F424"/>
  <c r="D424"/>
  <c r="C424"/>
  <c r="B424"/>
  <c r="R423"/>
  <c r="Q423"/>
  <c r="P423"/>
  <c r="N423"/>
  <c r="M423"/>
  <c r="L423"/>
  <c r="K423"/>
  <c r="J423"/>
  <c r="I423"/>
  <c r="H423"/>
  <c r="G423"/>
  <c r="F423"/>
  <c r="D423"/>
  <c r="C423"/>
  <c r="B423"/>
  <c r="R422"/>
  <c r="Q422"/>
  <c r="P422"/>
  <c r="N422"/>
  <c r="M422"/>
  <c r="L422"/>
  <c r="K422"/>
  <c r="J422"/>
  <c r="I422"/>
  <c r="H422"/>
  <c r="G422"/>
  <c r="F422"/>
  <c r="D422"/>
  <c r="C422"/>
  <c r="B422"/>
  <c r="R421"/>
  <c r="Q421"/>
  <c r="P421"/>
  <c r="N421"/>
  <c r="M421"/>
  <c r="L421"/>
  <c r="K421"/>
  <c r="J421"/>
  <c r="I421"/>
  <c r="H421"/>
  <c r="G421"/>
  <c r="F421"/>
  <c r="D421"/>
  <c r="C421"/>
  <c r="B421"/>
  <c r="R420"/>
  <c r="Q420"/>
  <c r="P420"/>
  <c r="N420"/>
  <c r="M420"/>
  <c r="L420"/>
  <c r="K420"/>
  <c r="J420"/>
  <c r="I420"/>
  <c r="H420"/>
  <c r="G420"/>
  <c r="F420"/>
  <c r="D420"/>
  <c r="C420"/>
  <c r="B420"/>
  <c r="R419"/>
  <c r="Q419"/>
  <c r="P419"/>
  <c r="N419"/>
  <c r="M419"/>
  <c r="L419"/>
  <c r="K419"/>
  <c r="J419"/>
  <c r="I419"/>
  <c r="H419"/>
  <c r="G419"/>
  <c r="F419"/>
  <c r="D419"/>
  <c r="C419"/>
  <c r="B419"/>
  <c r="R418"/>
  <c r="Q418"/>
  <c r="P418"/>
  <c r="N418"/>
  <c r="M418"/>
  <c r="L418"/>
  <c r="K418"/>
  <c r="J418"/>
  <c r="I418"/>
  <c r="H418"/>
  <c r="G418"/>
  <c r="F418"/>
  <c r="D418"/>
  <c r="C418"/>
  <c r="B418"/>
  <c r="R417"/>
  <c r="Q417"/>
  <c r="P417"/>
  <c r="N417"/>
  <c r="M417"/>
  <c r="L417"/>
  <c r="K417"/>
  <c r="J417"/>
  <c r="I417"/>
  <c r="H417"/>
  <c r="G417"/>
  <c r="F417"/>
  <c r="D417"/>
  <c r="C417"/>
  <c r="B417"/>
  <c r="R415"/>
  <c r="Q415"/>
  <c r="P415"/>
  <c r="N415"/>
  <c r="M415"/>
  <c r="L415"/>
  <c r="K415"/>
  <c r="J415"/>
  <c r="I415"/>
  <c r="H415"/>
  <c r="G415"/>
  <c r="F415"/>
  <c r="D415"/>
  <c r="C415"/>
  <c r="B415"/>
  <c r="R414"/>
  <c r="Q414"/>
  <c r="P414"/>
  <c r="N414"/>
  <c r="M414"/>
  <c r="L414"/>
  <c r="K414"/>
  <c r="J414"/>
  <c r="I414"/>
  <c r="H414"/>
  <c r="G414"/>
  <c r="F414"/>
  <c r="D414"/>
  <c r="C414"/>
  <c r="B414"/>
  <c r="R413"/>
  <c r="Q413"/>
  <c r="P413"/>
  <c r="N413"/>
  <c r="M413"/>
  <c r="L413"/>
  <c r="K413"/>
  <c r="J413"/>
  <c r="I413"/>
  <c r="H413"/>
  <c r="G413"/>
  <c r="F413"/>
  <c r="D413"/>
  <c r="C413"/>
  <c r="B413"/>
  <c r="R412"/>
  <c r="Q412"/>
  <c r="P412"/>
  <c r="N412"/>
  <c r="M412"/>
  <c r="L412"/>
  <c r="K412"/>
  <c r="J412"/>
  <c r="I412"/>
  <c r="H412"/>
  <c r="G412"/>
  <c r="F412"/>
  <c r="D412"/>
  <c r="C412"/>
  <c r="B412"/>
  <c r="R411"/>
  <c r="Q411"/>
  <c r="P411"/>
  <c r="N411"/>
  <c r="M411"/>
  <c r="L411"/>
  <c r="K411"/>
  <c r="J411"/>
  <c r="I411"/>
  <c r="H411"/>
  <c r="G411"/>
  <c r="F411"/>
  <c r="D411"/>
  <c r="C411"/>
  <c r="B411"/>
  <c r="R410"/>
  <c r="Q410"/>
  <c r="P410"/>
  <c r="N410"/>
  <c r="M410"/>
  <c r="L410"/>
  <c r="K410"/>
  <c r="J410"/>
  <c r="I410"/>
  <c r="H410"/>
  <c r="G410"/>
  <c r="F410"/>
  <c r="D410"/>
  <c r="C410"/>
  <c r="B410"/>
  <c r="R409"/>
  <c r="Q409"/>
  <c r="P409"/>
  <c r="N409"/>
  <c r="M409"/>
  <c r="L409"/>
  <c r="K409"/>
  <c r="J409"/>
  <c r="I409"/>
  <c r="H409"/>
  <c r="G409"/>
  <c r="F409"/>
  <c r="D409"/>
  <c r="C409"/>
  <c r="B409"/>
  <c r="R408"/>
  <c r="Q408"/>
  <c r="P408"/>
  <c r="N408"/>
  <c r="M408"/>
  <c r="L408"/>
  <c r="K408"/>
  <c r="J408"/>
  <c r="I408"/>
  <c r="H408"/>
  <c r="G408"/>
  <c r="F408"/>
  <c r="D408"/>
  <c r="C408"/>
  <c r="B408"/>
  <c r="R407"/>
  <c r="Q407"/>
  <c r="P407"/>
  <c r="N407"/>
  <c r="M407"/>
  <c r="L407"/>
  <c r="K407"/>
  <c r="J407"/>
  <c r="I407"/>
  <c r="H407"/>
  <c r="G407"/>
  <c r="F407"/>
  <c r="D407"/>
  <c r="C407"/>
  <c r="B407"/>
  <c r="R406"/>
  <c r="Q406"/>
  <c r="P406"/>
  <c r="N406"/>
  <c r="M406"/>
  <c r="L406"/>
  <c r="K406"/>
  <c r="J406"/>
  <c r="I406"/>
  <c r="H406"/>
  <c r="G406"/>
  <c r="F406"/>
  <c r="D406"/>
  <c r="C406"/>
  <c r="B406"/>
  <c r="R405"/>
  <c r="Q405"/>
  <c r="P405"/>
  <c r="N405"/>
  <c r="M405"/>
  <c r="L405"/>
  <c r="K405"/>
  <c r="J405"/>
  <c r="I405"/>
  <c r="H405"/>
  <c r="G405"/>
  <c r="F405"/>
  <c r="D405"/>
  <c r="C405"/>
  <c r="B405"/>
  <c r="R382"/>
  <c r="Q382"/>
  <c r="P382"/>
  <c r="N382"/>
  <c r="M382"/>
  <c r="L382"/>
  <c r="K382"/>
  <c r="J382"/>
  <c r="I382"/>
  <c r="H382"/>
  <c r="G382"/>
  <c r="F382"/>
  <c r="D382"/>
  <c r="C382"/>
  <c r="B382"/>
  <c r="R381"/>
  <c r="Q381"/>
  <c r="P381"/>
  <c r="N381"/>
  <c r="M381"/>
  <c r="L381"/>
  <c r="K381"/>
  <c r="J381"/>
  <c r="I381"/>
  <c r="H381"/>
  <c r="G381"/>
  <c r="F381"/>
  <c r="D381"/>
  <c r="C381"/>
  <c r="B381"/>
  <c r="R380"/>
  <c r="Q380"/>
  <c r="P380"/>
  <c r="N380"/>
  <c r="M380"/>
  <c r="L380"/>
  <c r="K380"/>
  <c r="J380"/>
  <c r="I380"/>
  <c r="H380"/>
  <c r="G380"/>
  <c r="F380"/>
  <c r="D380"/>
  <c r="C380"/>
  <c r="B380"/>
  <c r="R379"/>
  <c r="Q379"/>
  <c r="P379"/>
  <c r="N379"/>
  <c r="M379"/>
  <c r="L379"/>
  <c r="K379"/>
  <c r="J379"/>
  <c r="I379"/>
  <c r="H379"/>
  <c r="G379"/>
  <c r="F379"/>
  <c r="D379"/>
  <c r="C379"/>
  <c r="B379"/>
  <c r="R378"/>
  <c r="Q378"/>
  <c r="P378"/>
  <c r="N378"/>
  <c r="M378"/>
  <c r="L378"/>
  <c r="K378"/>
  <c r="J378"/>
  <c r="I378"/>
  <c r="H378"/>
  <c r="G378"/>
  <c r="F378"/>
  <c r="D378"/>
  <c r="C378"/>
  <c r="B378"/>
  <c r="R377"/>
  <c r="Q377"/>
  <c r="P377"/>
  <c r="N377"/>
  <c r="M377"/>
  <c r="L377"/>
  <c r="K377"/>
  <c r="J377"/>
  <c r="I377"/>
  <c r="H377"/>
  <c r="G377"/>
  <c r="F377"/>
  <c r="D377"/>
  <c r="C377"/>
  <c r="B377"/>
  <c r="R376"/>
  <c r="Q376"/>
  <c r="P376"/>
  <c r="N376"/>
  <c r="M376"/>
  <c r="L376"/>
  <c r="K376"/>
  <c r="J376"/>
  <c r="I376"/>
  <c r="H376"/>
  <c r="G376"/>
  <c r="F376"/>
  <c r="D376"/>
  <c r="C376"/>
  <c r="B376"/>
  <c r="R375"/>
  <c r="Q375"/>
  <c r="P375"/>
  <c r="N375"/>
  <c r="M375"/>
  <c r="L375"/>
  <c r="K375"/>
  <c r="J375"/>
  <c r="I375"/>
  <c r="H375"/>
  <c r="G375"/>
  <c r="F375"/>
  <c r="D375"/>
  <c r="C375"/>
  <c r="B375"/>
  <c r="R374"/>
  <c r="Q374"/>
  <c r="P374"/>
  <c r="N374"/>
  <c r="M374"/>
  <c r="L374"/>
  <c r="K374"/>
  <c r="J374"/>
  <c r="I374"/>
  <c r="H374"/>
  <c r="G374"/>
  <c r="F374"/>
  <c r="D374"/>
  <c r="C374"/>
  <c r="B374"/>
  <c r="R373"/>
  <c r="Q373"/>
  <c r="P373"/>
  <c r="N373"/>
  <c r="M373"/>
  <c r="L373"/>
  <c r="K373"/>
  <c r="J373"/>
  <c r="I373"/>
  <c r="H373"/>
  <c r="G373"/>
  <c r="F373"/>
  <c r="D373"/>
  <c r="C373"/>
  <c r="B373"/>
  <c r="R371"/>
  <c r="Q371"/>
  <c r="P371"/>
  <c r="N371"/>
  <c r="M371"/>
  <c r="L371"/>
  <c r="K371"/>
  <c r="J371"/>
  <c r="I371"/>
  <c r="H371"/>
  <c r="G371"/>
  <c r="F371"/>
  <c r="D371"/>
  <c r="C371"/>
  <c r="B371"/>
  <c r="R370"/>
  <c r="Q370"/>
  <c r="P370"/>
  <c r="N370"/>
  <c r="M370"/>
  <c r="L370"/>
  <c r="K370"/>
  <c r="J370"/>
  <c r="I370"/>
  <c r="H370"/>
  <c r="G370"/>
  <c r="F370"/>
  <c r="D370"/>
  <c r="C370"/>
  <c r="B370"/>
  <c r="R369"/>
  <c r="Q369"/>
  <c r="P369"/>
  <c r="N369"/>
  <c r="M369"/>
  <c r="L369"/>
  <c r="K369"/>
  <c r="J369"/>
  <c r="I369"/>
  <c r="H369"/>
  <c r="G369"/>
  <c r="F369"/>
  <c r="D369"/>
  <c r="C369"/>
  <c r="B369"/>
  <c r="R368"/>
  <c r="Q368"/>
  <c r="P368"/>
  <c r="N368"/>
  <c r="M368"/>
  <c r="L368"/>
  <c r="K368"/>
  <c r="J368"/>
  <c r="I368"/>
  <c r="H368"/>
  <c r="G368"/>
  <c r="F368"/>
  <c r="D368"/>
  <c r="C368"/>
  <c r="B368"/>
  <c r="R367"/>
  <c r="Q367"/>
  <c r="P367"/>
  <c r="N367"/>
  <c r="M367"/>
  <c r="L367"/>
  <c r="K367"/>
  <c r="J367"/>
  <c r="I367"/>
  <c r="H367"/>
  <c r="G367"/>
  <c r="F367"/>
  <c r="D367"/>
  <c r="C367"/>
  <c r="B367"/>
  <c r="R366"/>
  <c r="Q366"/>
  <c r="P366"/>
  <c r="N366"/>
  <c r="M366"/>
  <c r="L366"/>
  <c r="K366"/>
  <c r="J366"/>
  <c r="I366"/>
  <c r="H366"/>
  <c r="G366"/>
  <c r="F366"/>
  <c r="D366"/>
  <c r="C366"/>
  <c r="B366"/>
  <c r="R365"/>
  <c r="Q365"/>
  <c r="P365"/>
  <c r="N365"/>
  <c r="M365"/>
  <c r="L365"/>
  <c r="K365"/>
  <c r="J365"/>
  <c r="I365"/>
  <c r="H365"/>
  <c r="G365"/>
  <c r="F365"/>
  <c r="D365"/>
  <c r="C365"/>
  <c r="B365"/>
  <c r="R363"/>
  <c r="Q363"/>
  <c r="P363"/>
  <c r="N363"/>
  <c r="M363"/>
  <c r="L363"/>
  <c r="K363"/>
  <c r="J363"/>
  <c r="I363"/>
  <c r="H363"/>
  <c r="G363"/>
  <c r="F363"/>
  <c r="D363"/>
  <c r="C363"/>
  <c r="B363"/>
  <c r="R362"/>
  <c r="Q362"/>
  <c r="P362"/>
  <c r="N362"/>
  <c r="M362"/>
  <c r="L362"/>
  <c r="K362"/>
  <c r="J362"/>
  <c r="I362"/>
  <c r="H362"/>
  <c r="G362"/>
  <c r="F362"/>
  <c r="D362"/>
  <c r="C362"/>
  <c r="B362"/>
  <c r="R361"/>
  <c r="Q361"/>
  <c r="P361"/>
  <c r="N361"/>
  <c r="M361"/>
  <c r="L361"/>
  <c r="K361"/>
  <c r="J361"/>
  <c r="I361"/>
  <c r="H361"/>
  <c r="G361"/>
  <c r="F361"/>
  <c r="D361"/>
  <c r="C361"/>
  <c r="B361"/>
  <c r="R360"/>
  <c r="Q360"/>
  <c r="P360"/>
  <c r="N360"/>
  <c r="M360"/>
  <c r="L360"/>
  <c r="K360"/>
  <c r="J360"/>
  <c r="I360"/>
  <c r="H360"/>
  <c r="G360"/>
  <c r="F360"/>
  <c r="D360"/>
  <c r="C360"/>
  <c r="B360"/>
  <c r="R359"/>
  <c r="Q359"/>
  <c r="P359"/>
  <c r="N359"/>
  <c r="M359"/>
  <c r="L359"/>
  <c r="K359"/>
  <c r="J359"/>
  <c r="I359"/>
  <c r="H359"/>
  <c r="G359"/>
  <c r="F359"/>
  <c r="D359"/>
  <c r="C359"/>
  <c r="B359"/>
  <c r="R357"/>
  <c r="Q357"/>
  <c r="P357"/>
  <c r="N357"/>
  <c r="M357"/>
  <c r="L357"/>
  <c r="K357"/>
  <c r="J357"/>
  <c r="I357"/>
  <c r="H357"/>
  <c r="G357"/>
  <c r="F357"/>
  <c r="D357"/>
  <c r="C357"/>
  <c r="B357"/>
  <c r="R356"/>
  <c r="Q356"/>
  <c r="P356"/>
  <c r="N356"/>
  <c r="M356"/>
  <c r="L356"/>
  <c r="K356"/>
  <c r="J356"/>
  <c r="I356"/>
  <c r="H356"/>
  <c r="G356"/>
  <c r="F356"/>
  <c r="D356"/>
  <c r="C356"/>
  <c r="B356"/>
  <c r="R355"/>
  <c r="Q355"/>
  <c r="P355"/>
  <c r="N355"/>
  <c r="M355"/>
  <c r="L355"/>
  <c r="K355"/>
  <c r="J355"/>
  <c r="I355"/>
  <c r="H355"/>
  <c r="G355"/>
  <c r="F355"/>
  <c r="D355"/>
  <c r="C355"/>
  <c r="B355"/>
  <c r="R354"/>
  <c r="Q354"/>
  <c r="P354"/>
  <c r="N354"/>
  <c r="M354"/>
  <c r="L354"/>
  <c r="K354"/>
  <c r="J354"/>
  <c r="I354"/>
  <c r="H354"/>
  <c r="G354"/>
  <c r="F354"/>
  <c r="D354"/>
  <c r="C354"/>
  <c r="B354"/>
  <c r="R353"/>
  <c r="Q353"/>
  <c r="P353"/>
  <c r="N353"/>
  <c r="M353"/>
  <c r="L353"/>
  <c r="K353"/>
  <c r="J353"/>
  <c r="I353"/>
  <c r="H353"/>
  <c r="G353"/>
  <c r="F353"/>
  <c r="D353"/>
  <c r="C353"/>
  <c r="B353"/>
  <c r="R352"/>
  <c r="Q352"/>
  <c r="P352"/>
  <c r="N352"/>
  <c r="M352"/>
  <c r="L352"/>
  <c r="K352"/>
  <c r="J352"/>
  <c r="I352"/>
  <c r="H352"/>
  <c r="G352"/>
  <c r="F352"/>
  <c r="D352"/>
  <c r="C352"/>
  <c r="B352"/>
  <c r="R351"/>
  <c r="Q351"/>
  <c r="P351"/>
  <c r="N351"/>
  <c r="M351"/>
  <c r="L351"/>
  <c r="K351"/>
  <c r="J351"/>
  <c r="I351"/>
  <c r="H351"/>
  <c r="G351"/>
  <c r="F351"/>
  <c r="D351"/>
  <c r="C351"/>
  <c r="B351"/>
  <c r="R350"/>
  <c r="Q350"/>
  <c r="P350"/>
  <c r="N350"/>
  <c r="M350"/>
  <c r="L350"/>
  <c r="K350"/>
  <c r="J350"/>
  <c r="I350"/>
  <c r="H350"/>
  <c r="G350"/>
  <c r="F350"/>
  <c r="D350"/>
  <c r="C350"/>
  <c r="B350"/>
  <c r="R349"/>
  <c r="Q349"/>
  <c r="P349"/>
  <c r="N349"/>
  <c r="M349"/>
  <c r="L349"/>
  <c r="K349"/>
  <c r="J349"/>
  <c r="I349"/>
  <c r="H349"/>
  <c r="G349"/>
  <c r="F349"/>
  <c r="D349"/>
  <c r="C349"/>
  <c r="B349"/>
  <c r="R348"/>
  <c r="Q348"/>
  <c r="P348"/>
  <c r="N348"/>
  <c r="M348"/>
  <c r="L348"/>
  <c r="K348"/>
  <c r="J348"/>
  <c r="I348"/>
  <c r="H348"/>
  <c r="G348"/>
  <c r="F348"/>
  <c r="D348"/>
  <c r="C348"/>
  <c r="B348"/>
  <c r="R347"/>
  <c r="Q347"/>
  <c r="P347"/>
  <c r="N347"/>
  <c r="M347"/>
  <c r="L347"/>
  <c r="K347"/>
  <c r="J347"/>
  <c r="I347"/>
  <c r="H347"/>
  <c r="G347"/>
  <c r="F347"/>
  <c r="D347"/>
  <c r="C347"/>
  <c r="B347"/>
  <c r="R346"/>
  <c r="Q346"/>
  <c r="P346"/>
  <c r="N346"/>
  <c r="M346"/>
  <c r="L346"/>
  <c r="K346"/>
  <c r="J346"/>
  <c r="I346"/>
  <c r="H346"/>
  <c r="G346"/>
  <c r="F346"/>
  <c r="D346"/>
  <c r="C346"/>
  <c r="B346"/>
  <c r="R344"/>
  <c r="Q344"/>
  <c r="P344"/>
  <c r="N344"/>
  <c r="M344"/>
  <c r="L344"/>
  <c r="K344"/>
  <c r="J344"/>
  <c r="I344"/>
  <c r="H344"/>
  <c r="G344"/>
  <c r="F344"/>
  <c r="D344"/>
  <c r="C344"/>
  <c r="B344"/>
  <c r="R321"/>
  <c r="Q321"/>
  <c r="P321"/>
  <c r="N321"/>
  <c r="M321"/>
  <c r="L321"/>
  <c r="K321"/>
  <c r="J321"/>
  <c r="I321"/>
  <c r="H321"/>
  <c r="G321"/>
  <c r="F321"/>
  <c r="D321"/>
  <c r="C321"/>
  <c r="B321"/>
  <c r="R320"/>
  <c r="Q320"/>
  <c r="P320"/>
  <c r="N320"/>
  <c r="M320"/>
  <c r="L320"/>
  <c r="K320"/>
  <c r="J320"/>
  <c r="I320"/>
  <c r="H320"/>
  <c r="G320"/>
  <c r="F320"/>
  <c r="D320"/>
  <c r="C320"/>
  <c r="B320"/>
  <c r="R319"/>
  <c r="Q319"/>
  <c r="P319"/>
  <c r="N319"/>
  <c r="M319"/>
  <c r="L319"/>
  <c r="K319"/>
  <c r="J319"/>
  <c r="I319"/>
  <c r="H319"/>
  <c r="G319"/>
  <c r="F319"/>
  <c r="D319"/>
  <c r="C319"/>
  <c r="B319"/>
  <c r="R318"/>
  <c r="Q318"/>
  <c r="P318"/>
  <c r="N318"/>
  <c r="M318"/>
  <c r="L318"/>
  <c r="K318"/>
  <c r="J318"/>
  <c r="I318"/>
  <c r="H318"/>
  <c r="G318"/>
  <c r="F318"/>
  <c r="D318"/>
  <c r="C318"/>
  <c r="B318"/>
  <c r="R317"/>
  <c r="Q317"/>
  <c r="P317"/>
  <c r="N317"/>
  <c r="M317"/>
  <c r="L317"/>
  <c r="K317"/>
  <c r="J317"/>
  <c r="I317"/>
  <c r="H317"/>
  <c r="G317"/>
  <c r="F317"/>
  <c r="D317"/>
  <c r="C317"/>
  <c r="B317"/>
  <c r="R316"/>
  <c r="Q316"/>
  <c r="P316"/>
  <c r="N316"/>
  <c r="M316"/>
  <c r="L316"/>
  <c r="K316"/>
  <c r="J316"/>
  <c r="I316"/>
  <c r="H316"/>
  <c r="G316"/>
  <c r="F316"/>
  <c r="D316"/>
  <c r="C316"/>
  <c r="B316"/>
  <c r="R315"/>
  <c r="Q315"/>
  <c r="P315"/>
  <c r="N315"/>
  <c r="M315"/>
  <c r="L315"/>
  <c r="K315"/>
  <c r="J315"/>
  <c r="I315"/>
  <c r="H315"/>
  <c r="G315"/>
  <c r="F315"/>
  <c r="D315"/>
  <c r="C315"/>
  <c r="B315"/>
  <c r="R314"/>
  <c r="Q314"/>
  <c r="P314"/>
  <c r="N314"/>
  <c r="M314"/>
  <c r="L314"/>
  <c r="K314"/>
  <c r="J314"/>
  <c r="I314"/>
  <c r="H314"/>
  <c r="G314"/>
  <c r="F314"/>
  <c r="D314"/>
  <c r="C314"/>
  <c r="B314"/>
  <c r="R313"/>
  <c r="Q313"/>
  <c r="P313"/>
  <c r="N313"/>
  <c r="M313"/>
  <c r="L313"/>
  <c r="K313"/>
  <c r="J313"/>
  <c r="I313"/>
  <c r="H313"/>
  <c r="G313"/>
  <c r="F313"/>
  <c r="D313"/>
  <c r="C313"/>
  <c r="B313"/>
  <c r="R311"/>
  <c r="Q311"/>
  <c r="P311"/>
  <c r="N311"/>
  <c r="M311"/>
  <c r="L311"/>
  <c r="K311"/>
  <c r="J311"/>
  <c r="I311"/>
  <c r="H311"/>
  <c r="G311"/>
  <c r="F311"/>
  <c r="D311"/>
  <c r="C311"/>
  <c r="B311"/>
  <c r="R310"/>
  <c r="Q310"/>
  <c r="P310"/>
  <c r="N310"/>
  <c r="M310"/>
  <c r="L310"/>
  <c r="K310"/>
  <c r="J310"/>
  <c r="I310"/>
  <c r="H310"/>
  <c r="G310"/>
  <c r="F310"/>
  <c r="D310"/>
  <c r="C310"/>
  <c r="B310"/>
  <c r="R309"/>
  <c r="Q309"/>
  <c r="P309"/>
  <c r="N309"/>
  <c r="M309"/>
  <c r="L309"/>
  <c r="K309"/>
  <c r="J309"/>
  <c r="I309"/>
  <c r="H309"/>
  <c r="G309"/>
  <c r="F309"/>
  <c r="D309"/>
  <c r="C309"/>
  <c r="B309"/>
  <c r="R308"/>
  <c r="Q308"/>
  <c r="P308"/>
  <c r="N308"/>
  <c r="M308"/>
  <c r="L308"/>
  <c r="K308"/>
  <c r="J308"/>
  <c r="I308"/>
  <c r="H308"/>
  <c r="G308"/>
  <c r="F308"/>
  <c r="D308"/>
  <c r="C308"/>
  <c r="B308"/>
  <c r="R306"/>
  <c r="Q306"/>
  <c r="P306"/>
  <c r="N306"/>
  <c r="M306"/>
  <c r="L306"/>
  <c r="K306"/>
  <c r="J306"/>
  <c r="I306"/>
  <c r="H306"/>
  <c r="G306"/>
  <c r="F306"/>
  <c r="D306"/>
  <c r="C306"/>
  <c r="B306"/>
  <c r="R305"/>
  <c r="Q305"/>
  <c r="P305"/>
  <c r="N305"/>
  <c r="M305"/>
  <c r="L305"/>
  <c r="K305"/>
  <c r="J305"/>
  <c r="I305"/>
  <c r="H305"/>
  <c r="G305"/>
  <c r="F305"/>
  <c r="D305"/>
  <c r="C305"/>
  <c r="B305"/>
  <c r="R304"/>
  <c r="Q304"/>
  <c r="P304"/>
  <c r="N304"/>
  <c r="M304"/>
  <c r="L304"/>
  <c r="K304"/>
  <c r="J304"/>
  <c r="I304"/>
  <c r="H304"/>
  <c r="G304"/>
  <c r="F304"/>
  <c r="D304"/>
  <c r="C304"/>
  <c r="B304"/>
  <c r="R303"/>
  <c r="Q303"/>
  <c r="P303"/>
  <c r="N303"/>
  <c r="M303"/>
  <c r="L303"/>
  <c r="K303"/>
  <c r="J303"/>
  <c r="I303"/>
  <c r="H303"/>
  <c r="G303"/>
  <c r="F303"/>
  <c r="D303"/>
  <c r="C303"/>
  <c r="B303"/>
  <c r="R302"/>
  <c r="Q302"/>
  <c r="P302"/>
  <c r="N302"/>
  <c r="M302"/>
  <c r="L302"/>
  <c r="K302"/>
  <c r="J302"/>
  <c r="I302"/>
  <c r="H302"/>
  <c r="G302"/>
  <c r="F302"/>
  <c r="D302"/>
  <c r="C302"/>
  <c r="B302"/>
  <c r="R301"/>
  <c r="Q301"/>
  <c r="P301"/>
  <c r="N301"/>
  <c r="M301"/>
  <c r="L301"/>
  <c r="K301"/>
  <c r="J301"/>
  <c r="I301"/>
  <c r="H301"/>
  <c r="G301"/>
  <c r="F301"/>
  <c r="D301"/>
  <c r="C301"/>
  <c r="B301"/>
  <c r="R299"/>
  <c r="Q299"/>
  <c r="P299"/>
  <c r="N299"/>
  <c r="M299"/>
  <c r="L299"/>
  <c r="K299"/>
  <c r="J299"/>
  <c r="I299"/>
  <c r="H299"/>
  <c r="G299"/>
  <c r="F299"/>
  <c r="D299"/>
  <c r="C299"/>
  <c r="B299"/>
  <c r="R298"/>
  <c r="Q298"/>
  <c r="P298"/>
  <c r="N298"/>
  <c r="M298"/>
  <c r="L298"/>
  <c r="K298"/>
  <c r="J298"/>
  <c r="I298"/>
  <c r="H298"/>
  <c r="G298"/>
  <c r="F298"/>
  <c r="D298"/>
  <c r="C298"/>
  <c r="B298"/>
  <c r="R297"/>
  <c r="Q297"/>
  <c r="P297"/>
  <c r="N297"/>
  <c r="M297"/>
  <c r="L297"/>
  <c r="K297"/>
  <c r="J297"/>
  <c r="I297"/>
  <c r="H297"/>
  <c r="G297"/>
  <c r="F297"/>
  <c r="D297"/>
  <c r="C297"/>
  <c r="B297"/>
  <c r="R296"/>
  <c r="Q296"/>
  <c r="P296"/>
  <c r="N296"/>
  <c r="M296"/>
  <c r="L296"/>
  <c r="K296"/>
  <c r="J296"/>
  <c r="I296"/>
  <c r="H296"/>
  <c r="G296"/>
  <c r="F296"/>
  <c r="D296"/>
  <c r="C296"/>
  <c r="B296"/>
  <c r="R295"/>
  <c r="Q295"/>
  <c r="P295"/>
  <c r="N295"/>
  <c r="M295"/>
  <c r="L295"/>
  <c r="K295"/>
  <c r="J295"/>
  <c r="I295"/>
  <c r="H295"/>
  <c r="G295"/>
  <c r="F295"/>
  <c r="D295"/>
  <c r="C295"/>
  <c r="B295"/>
  <c r="R294"/>
  <c r="Q294"/>
  <c r="P294"/>
  <c r="N294"/>
  <c r="M294"/>
  <c r="L294"/>
  <c r="K294"/>
  <c r="J294"/>
  <c r="I294"/>
  <c r="H294"/>
  <c r="G294"/>
  <c r="F294"/>
  <c r="D294"/>
  <c r="C294"/>
  <c r="B294"/>
  <c r="R293"/>
  <c r="Q293"/>
  <c r="P293"/>
  <c r="N293"/>
  <c r="M293"/>
  <c r="L293"/>
  <c r="K293"/>
  <c r="J293"/>
  <c r="I293"/>
  <c r="H293"/>
  <c r="G293"/>
  <c r="F293"/>
  <c r="D293"/>
  <c r="C293"/>
  <c r="B293"/>
  <c r="R292"/>
  <c r="Q292"/>
  <c r="P292"/>
  <c r="N292"/>
  <c r="M292"/>
  <c r="L292"/>
  <c r="K292"/>
  <c r="J292"/>
  <c r="I292"/>
  <c r="H292"/>
  <c r="G292"/>
  <c r="F292"/>
  <c r="D292"/>
  <c r="C292"/>
  <c r="B292"/>
  <c r="R291"/>
  <c r="Q291"/>
  <c r="P291"/>
  <c r="N291"/>
  <c r="M291"/>
  <c r="L291"/>
  <c r="K291"/>
  <c r="J291"/>
  <c r="I291"/>
  <c r="H291"/>
  <c r="G291"/>
  <c r="F291"/>
  <c r="D291"/>
  <c r="C291"/>
  <c r="B291"/>
  <c r="R290"/>
  <c r="Q290"/>
  <c r="P290"/>
  <c r="N290"/>
  <c r="M290"/>
  <c r="L290"/>
  <c r="K290"/>
  <c r="J290"/>
  <c r="I290"/>
  <c r="H290"/>
  <c r="G290"/>
  <c r="F290"/>
  <c r="D290"/>
  <c r="C290"/>
  <c r="B290"/>
  <c r="R289"/>
  <c r="Q289"/>
  <c r="P289"/>
  <c r="N289"/>
  <c r="M289"/>
  <c r="L289"/>
  <c r="K289"/>
  <c r="J289"/>
  <c r="I289"/>
  <c r="H289"/>
  <c r="G289"/>
  <c r="F289"/>
  <c r="D289"/>
  <c r="C289"/>
  <c r="B289"/>
  <c r="R288"/>
  <c r="Q288"/>
  <c r="P288"/>
  <c r="N288"/>
  <c r="M288"/>
  <c r="L288"/>
  <c r="K288"/>
  <c r="J288"/>
  <c r="I288"/>
  <c r="H288"/>
  <c r="G288"/>
  <c r="F288"/>
  <c r="D288"/>
  <c r="C288"/>
  <c r="B288"/>
  <c r="R287"/>
  <c r="Q287"/>
  <c r="P287"/>
  <c r="N287"/>
  <c r="M287"/>
  <c r="L287"/>
  <c r="K287"/>
  <c r="J287"/>
  <c r="I287"/>
  <c r="H287"/>
  <c r="G287"/>
  <c r="F287"/>
  <c r="D287"/>
  <c r="C287"/>
  <c r="B287"/>
  <c r="R286"/>
  <c r="Q286"/>
  <c r="P286"/>
  <c r="N286"/>
  <c r="M286"/>
  <c r="L286"/>
  <c r="K286"/>
  <c r="J286"/>
  <c r="I286"/>
  <c r="H286"/>
  <c r="G286"/>
  <c r="F286"/>
  <c r="D286"/>
  <c r="C286"/>
  <c r="B286"/>
  <c r="R285"/>
  <c r="Q285"/>
  <c r="P285"/>
  <c r="N285"/>
  <c r="M285"/>
  <c r="L285"/>
  <c r="K285"/>
  <c r="J285"/>
  <c r="I285"/>
  <c r="H285"/>
  <c r="G285"/>
  <c r="F285"/>
  <c r="D285"/>
  <c r="C285"/>
  <c r="B285"/>
  <c r="R284"/>
  <c r="Q284"/>
  <c r="P284"/>
  <c r="N284"/>
  <c r="M284"/>
  <c r="L284"/>
  <c r="K284"/>
  <c r="J284"/>
  <c r="I284"/>
  <c r="H284"/>
  <c r="G284"/>
  <c r="F284"/>
  <c r="D284"/>
  <c r="C284"/>
  <c r="B284"/>
  <c r="R283"/>
  <c r="Q283"/>
  <c r="P283"/>
  <c r="N283"/>
  <c r="M283"/>
  <c r="L283"/>
  <c r="K283"/>
  <c r="J283"/>
  <c r="I283"/>
  <c r="H283"/>
  <c r="G283"/>
  <c r="F283"/>
  <c r="D283"/>
  <c r="C283"/>
  <c r="B283"/>
  <c r="R263"/>
  <c r="Q263"/>
  <c r="P263"/>
  <c r="N263"/>
  <c r="M263"/>
  <c r="L263"/>
  <c r="K263"/>
  <c r="J263"/>
  <c r="I263"/>
  <c r="H263"/>
  <c r="G263"/>
  <c r="F263"/>
  <c r="D263"/>
  <c r="C263"/>
  <c r="B263"/>
  <c r="R262"/>
  <c r="Q262"/>
  <c r="P262"/>
  <c r="N262"/>
  <c r="M262"/>
  <c r="L262"/>
  <c r="K262"/>
  <c r="J262"/>
  <c r="I262"/>
  <c r="H262"/>
  <c r="G262"/>
  <c r="F262"/>
  <c r="D262"/>
  <c r="C262"/>
  <c r="B262"/>
  <c r="R261"/>
  <c r="Q261"/>
  <c r="P261"/>
  <c r="N261"/>
  <c r="M261"/>
  <c r="L261"/>
  <c r="K261"/>
  <c r="J261"/>
  <c r="I261"/>
  <c r="H261"/>
  <c r="G261"/>
  <c r="F261"/>
  <c r="D261"/>
  <c r="C261"/>
  <c r="B261"/>
  <c r="R260"/>
  <c r="Q260"/>
  <c r="P260"/>
  <c r="N260"/>
  <c r="M260"/>
  <c r="L260"/>
  <c r="K260"/>
  <c r="J260"/>
  <c r="I260"/>
  <c r="H260"/>
  <c r="G260"/>
  <c r="F260"/>
  <c r="D260"/>
  <c r="C260"/>
  <c r="B260"/>
  <c r="R258"/>
  <c r="Q258"/>
  <c r="P258"/>
  <c r="N258"/>
  <c r="M258"/>
  <c r="L258"/>
  <c r="K258"/>
  <c r="J258"/>
  <c r="I258"/>
  <c r="H258"/>
  <c r="G258"/>
  <c r="F258"/>
  <c r="D258"/>
  <c r="C258"/>
  <c r="B258"/>
  <c r="R257"/>
  <c r="Q257"/>
  <c r="P257"/>
  <c r="N257"/>
  <c r="M257"/>
  <c r="L257"/>
  <c r="K257"/>
  <c r="J257"/>
  <c r="I257"/>
  <c r="H257"/>
  <c r="G257"/>
  <c r="F257"/>
  <c r="D257"/>
  <c r="C257"/>
  <c r="B257"/>
  <c r="R256"/>
  <c r="Q256"/>
  <c r="P256"/>
  <c r="N256"/>
  <c r="M256"/>
  <c r="L256"/>
  <c r="K256"/>
  <c r="J256"/>
  <c r="I256"/>
  <c r="H256"/>
  <c r="G256"/>
  <c r="F256"/>
  <c r="D256"/>
  <c r="C256"/>
  <c r="B256"/>
  <c r="R255"/>
  <c r="Q255"/>
  <c r="P255"/>
  <c r="N255"/>
  <c r="M255"/>
  <c r="L255"/>
  <c r="K255"/>
  <c r="J255"/>
  <c r="I255"/>
  <c r="H255"/>
  <c r="G255"/>
  <c r="F255"/>
  <c r="D255"/>
  <c r="C255"/>
  <c r="B255"/>
  <c r="R254"/>
  <c r="Q254"/>
  <c r="P254"/>
  <c r="N254"/>
  <c r="M254"/>
  <c r="L254"/>
  <c r="K254"/>
  <c r="J254"/>
  <c r="I254"/>
  <c r="H254"/>
  <c r="G254"/>
  <c r="F254"/>
  <c r="D254"/>
  <c r="C254"/>
  <c r="B254"/>
  <c r="R253"/>
  <c r="Q253"/>
  <c r="P253"/>
  <c r="N253"/>
  <c r="M253"/>
  <c r="L253"/>
  <c r="K253"/>
  <c r="J253"/>
  <c r="I253"/>
  <c r="H253"/>
  <c r="G253"/>
  <c r="F253"/>
  <c r="D253"/>
  <c r="C253"/>
  <c r="B253"/>
  <c r="R252"/>
  <c r="Q252"/>
  <c r="P252"/>
  <c r="N252"/>
  <c r="M252"/>
  <c r="L252"/>
  <c r="K252"/>
  <c r="J252"/>
  <c r="I252"/>
  <c r="H252"/>
  <c r="G252"/>
  <c r="F252"/>
  <c r="D252"/>
  <c r="C252"/>
  <c r="B252"/>
  <c r="R251"/>
  <c r="Q251"/>
  <c r="P251"/>
  <c r="N251"/>
  <c r="M251"/>
  <c r="L251"/>
  <c r="K251"/>
  <c r="J251"/>
  <c r="I251"/>
  <c r="H251"/>
  <c r="G251"/>
  <c r="F251"/>
  <c r="D251"/>
  <c r="C251"/>
  <c r="B251"/>
  <c r="R250"/>
  <c r="Q250"/>
  <c r="P250"/>
  <c r="N250"/>
  <c r="M250"/>
  <c r="L250"/>
  <c r="K250"/>
  <c r="J250"/>
  <c r="I250"/>
  <c r="H250"/>
  <c r="G250"/>
  <c r="F250"/>
  <c r="D250"/>
  <c r="C250"/>
  <c r="B250"/>
  <c r="R249"/>
  <c r="Q249"/>
  <c r="P249"/>
  <c r="N249"/>
  <c r="M249"/>
  <c r="L249"/>
  <c r="K249"/>
  <c r="J249"/>
  <c r="I249"/>
  <c r="H249"/>
  <c r="G249"/>
  <c r="F249"/>
  <c r="D249"/>
  <c r="C249"/>
  <c r="B249"/>
  <c r="R247"/>
  <c r="Q247"/>
  <c r="P247"/>
  <c r="N247"/>
  <c r="M247"/>
  <c r="L247"/>
  <c r="K247"/>
  <c r="J247"/>
  <c r="I247"/>
  <c r="H247"/>
  <c r="G247"/>
  <c r="F247"/>
  <c r="D247"/>
  <c r="C247"/>
  <c r="B247"/>
  <c r="R246"/>
  <c r="Q246"/>
  <c r="P246"/>
  <c r="N246"/>
  <c r="M246"/>
  <c r="L246"/>
  <c r="K246"/>
  <c r="J246"/>
  <c r="I246"/>
  <c r="H246"/>
  <c r="G246"/>
  <c r="F246"/>
  <c r="D246"/>
  <c r="C246"/>
  <c r="B246"/>
  <c r="R245"/>
  <c r="Q245"/>
  <c r="P245"/>
  <c r="N245"/>
  <c r="M245"/>
  <c r="L245"/>
  <c r="K245"/>
  <c r="J245"/>
  <c r="I245"/>
  <c r="H245"/>
  <c r="G245"/>
  <c r="F245"/>
  <c r="D245"/>
  <c r="C245"/>
  <c r="B245"/>
  <c r="R244"/>
  <c r="Q244"/>
  <c r="P244"/>
  <c r="N244"/>
  <c r="M244"/>
  <c r="L244"/>
  <c r="K244"/>
  <c r="J244"/>
  <c r="I244"/>
  <c r="H244"/>
  <c r="G244"/>
  <c r="F244"/>
  <c r="D244"/>
  <c r="C244"/>
  <c r="B244"/>
  <c r="R243"/>
  <c r="Q243"/>
  <c r="P243"/>
  <c r="N243"/>
  <c r="M243"/>
  <c r="L243"/>
  <c r="K243"/>
  <c r="J243"/>
  <c r="I243"/>
  <c r="H243"/>
  <c r="G243"/>
  <c r="F243"/>
  <c r="D243"/>
  <c r="C243"/>
  <c r="B243"/>
  <c r="R242"/>
  <c r="Q242"/>
  <c r="P242"/>
  <c r="N242"/>
  <c r="M242"/>
  <c r="L242"/>
  <c r="K242"/>
  <c r="J242"/>
  <c r="I242"/>
  <c r="H242"/>
  <c r="G242"/>
  <c r="F242"/>
  <c r="D242"/>
  <c r="C242"/>
  <c r="B242"/>
  <c r="R241"/>
  <c r="Q241"/>
  <c r="P241"/>
  <c r="N241"/>
  <c r="M241"/>
  <c r="L241"/>
  <c r="K241"/>
  <c r="J241"/>
  <c r="I241"/>
  <c r="H241"/>
  <c r="G241"/>
  <c r="F241"/>
  <c r="D241"/>
  <c r="C241"/>
  <c r="B241"/>
  <c r="R240"/>
  <c r="Q240"/>
  <c r="P240"/>
  <c r="N240"/>
  <c r="M240"/>
  <c r="L240"/>
  <c r="K240"/>
  <c r="J240"/>
  <c r="I240"/>
  <c r="H240"/>
  <c r="G240"/>
  <c r="F240"/>
  <c r="D240"/>
  <c r="C240"/>
  <c r="B240"/>
  <c r="R238"/>
  <c r="Q238"/>
  <c r="P238"/>
  <c r="N238"/>
  <c r="M238"/>
  <c r="L238"/>
  <c r="K238"/>
  <c r="J238"/>
  <c r="I238"/>
  <c r="H238"/>
  <c r="G238"/>
  <c r="F238"/>
  <c r="D238"/>
  <c r="C238"/>
  <c r="B238"/>
  <c r="R237"/>
  <c r="Q237"/>
  <c r="P237"/>
  <c r="N237"/>
  <c r="M237"/>
  <c r="L237"/>
  <c r="K237"/>
  <c r="J237"/>
  <c r="I237"/>
  <c r="H237"/>
  <c r="G237"/>
  <c r="F237"/>
  <c r="D237"/>
  <c r="C237"/>
  <c r="B237"/>
  <c r="R236"/>
  <c r="Q236"/>
  <c r="P236"/>
  <c r="N236"/>
  <c r="M236"/>
  <c r="L236"/>
  <c r="K236"/>
  <c r="J236"/>
  <c r="I236"/>
  <c r="H236"/>
  <c r="G236"/>
  <c r="F236"/>
  <c r="D236"/>
  <c r="C236"/>
  <c r="B236"/>
  <c r="R235"/>
  <c r="Q235"/>
  <c r="P235"/>
  <c r="N235"/>
  <c r="M235"/>
  <c r="L235"/>
  <c r="K235"/>
  <c r="J235"/>
  <c r="I235"/>
  <c r="H235"/>
  <c r="G235"/>
  <c r="F235"/>
  <c r="D235"/>
  <c r="C235"/>
  <c r="B235"/>
  <c r="R234"/>
  <c r="Q234"/>
  <c r="P234"/>
  <c r="N234"/>
  <c r="M234"/>
  <c r="L234"/>
  <c r="K234"/>
  <c r="J234"/>
  <c r="I234"/>
  <c r="H234"/>
  <c r="G234"/>
  <c r="F234"/>
  <c r="D234"/>
  <c r="C234"/>
  <c r="B234"/>
  <c r="R233"/>
  <c r="Q233"/>
  <c r="P233"/>
  <c r="N233"/>
  <c r="M233"/>
  <c r="L233"/>
  <c r="K233"/>
  <c r="J233"/>
  <c r="I233"/>
  <c r="H233"/>
  <c r="G233"/>
  <c r="F233"/>
  <c r="D233"/>
  <c r="C233"/>
  <c r="B233"/>
  <c r="R232"/>
  <c r="Q232"/>
  <c r="P232"/>
  <c r="N232"/>
  <c r="M232"/>
  <c r="L232"/>
  <c r="K232"/>
  <c r="J232"/>
  <c r="I232"/>
  <c r="H232"/>
  <c r="G232"/>
  <c r="F232"/>
  <c r="D232"/>
  <c r="C232"/>
  <c r="B232"/>
  <c r="R231"/>
  <c r="Q231"/>
  <c r="P231"/>
  <c r="N231"/>
  <c r="M231"/>
  <c r="L231"/>
  <c r="K231"/>
  <c r="J231"/>
  <c r="I231"/>
  <c r="H231"/>
  <c r="G231"/>
  <c r="F231"/>
  <c r="D231"/>
  <c r="C231"/>
  <c r="B231"/>
  <c r="R230"/>
  <c r="Q230"/>
  <c r="P230"/>
  <c r="N230"/>
  <c r="M230"/>
  <c r="L230"/>
  <c r="K230"/>
  <c r="J230"/>
  <c r="I230"/>
  <c r="H230"/>
  <c r="G230"/>
  <c r="F230"/>
  <c r="D230"/>
  <c r="C230"/>
  <c r="B230"/>
  <c r="R229"/>
  <c r="Q229"/>
  <c r="P229"/>
  <c r="N229"/>
  <c r="M229"/>
  <c r="L229"/>
  <c r="K229"/>
  <c r="J229"/>
  <c r="I229"/>
  <c r="H229"/>
  <c r="G229"/>
  <c r="F229"/>
  <c r="D229"/>
  <c r="C229"/>
  <c r="B229"/>
  <c r="R228"/>
  <c r="Q228"/>
  <c r="P228"/>
  <c r="N228"/>
  <c r="M228"/>
  <c r="L228"/>
  <c r="K228"/>
  <c r="J228"/>
  <c r="I228"/>
  <c r="H228"/>
  <c r="G228"/>
  <c r="F228"/>
  <c r="D228"/>
  <c r="C228"/>
  <c r="B228"/>
  <c r="R211"/>
  <c r="Q211"/>
  <c r="P211"/>
  <c r="N211"/>
  <c r="M211"/>
  <c r="L211"/>
  <c r="K211"/>
  <c r="J211"/>
  <c r="I211"/>
  <c r="H211"/>
  <c r="G211"/>
  <c r="F211"/>
  <c r="D211"/>
  <c r="C211"/>
  <c r="B211"/>
  <c r="R210"/>
  <c r="Q210"/>
  <c r="P210"/>
  <c r="N210"/>
  <c r="M210"/>
  <c r="L210"/>
  <c r="K210"/>
  <c r="J210"/>
  <c r="I210"/>
  <c r="H210"/>
  <c r="G210"/>
  <c r="F210"/>
  <c r="D210"/>
  <c r="C210"/>
  <c r="B210"/>
  <c r="R209"/>
  <c r="Q209"/>
  <c r="P209"/>
  <c r="N209"/>
  <c r="M209"/>
  <c r="L209"/>
  <c r="K209"/>
  <c r="J209"/>
  <c r="I209"/>
  <c r="H209"/>
  <c r="G209"/>
  <c r="F209"/>
  <c r="D209"/>
  <c r="C209"/>
  <c r="B209"/>
  <c r="R208"/>
  <c r="Q208"/>
  <c r="P208"/>
  <c r="N208"/>
  <c r="M208"/>
  <c r="L208"/>
  <c r="K208"/>
  <c r="J208"/>
  <c r="I208"/>
  <c r="H208"/>
  <c r="G208"/>
  <c r="F208"/>
  <c r="D208"/>
  <c r="C208"/>
  <c r="B208"/>
  <c r="R207"/>
  <c r="Q207"/>
  <c r="P207"/>
  <c r="N207"/>
  <c r="M207"/>
  <c r="L207"/>
  <c r="K207"/>
  <c r="J207"/>
  <c r="I207"/>
  <c r="H207"/>
  <c r="G207"/>
  <c r="F207"/>
  <c r="D207"/>
  <c r="C207"/>
  <c r="B207"/>
  <c r="R206"/>
  <c r="Q206"/>
  <c r="P206"/>
  <c r="N206"/>
  <c r="M206"/>
  <c r="L206"/>
  <c r="K206"/>
  <c r="J206"/>
  <c r="I206"/>
  <c r="H206"/>
  <c r="G206"/>
  <c r="F206"/>
  <c r="D206"/>
  <c r="C206"/>
  <c r="B206"/>
  <c r="R205"/>
  <c r="Q205"/>
  <c r="P205"/>
  <c r="N205"/>
  <c r="M205"/>
  <c r="L205"/>
  <c r="K205"/>
  <c r="J205"/>
  <c r="I205"/>
  <c r="H205"/>
  <c r="G205"/>
  <c r="F205"/>
  <c r="D205"/>
  <c r="C205"/>
  <c r="B205"/>
  <c r="R204"/>
  <c r="Q204"/>
  <c r="P204"/>
  <c r="N204"/>
  <c r="M204"/>
  <c r="L204"/>
  <c r="K204"/>
  <c r="J204"/>
  <c r="I204"/>
  <c r="H204"/>
  <c r="G204"/>
  <c r="F204"/>
  <c r="D204"/>
  <c r="C204"/>
  <c r="B204"/>
  <c r="R203"/>
  <c r="Q203"/>
  <c r="P203"/>
  <c r="N203"/>
  <c r="M203"/>
  <c r="L203"/>
  <c r="K203"/>
  <c r="J203"/>
  <c r="I203"/>
  <c r="H203"/>
  <c r="G203"/>
  <c r="F203"/>
  <c r="D203"/>
  <c r="C203"/>
  <c r="B203"/>
  <c r="R202"/>
  <c r="Q202"/>
  <c r="P202"/>
  <c r="N202"/>
  <c r="M202"/>
  <c r="L202"/>
  <c r="K202"/>
  <c r="J202"/>
  <c r="I202"/>
  <c r="H202"/>
  <c r="G202"/>
  <c r="F202"/>
  <c r="D202"/>
  <c r="C202"/>
  <c r="B202"/>
  <c r="R200"/>
  <c r="Q200"/>
  <c r="P200"/>
  <c r="N200"/>
  <c r="M200"/>
  <c r="L200"/>
  <c r="K200"/>
  <c r="J200"/>
  <c r="I200"/>
  <c r="H200"/>
  <c r="G200"/>
  <c r="F200"/>
  <c r="D200"/>
  <c r="C200"/>
  <c r="B200"/>
  <c r="R199"/>
  <c r="Q199"/>
  <c r="P199"/>
  <c r="N199"/>
  <c r="M199"/>
  <c r="L199"/>
  <c r="K199"/>
  <c r="J199"/>
  <c r="I199"/>
  <c r="H199"/>
  <c r="G199"/>
  <c r="F199"/>
  <c r="D199"/>
  <c r="C199"/>
  <c r="B199"/>
  <c r="R198"/>
  <c r="Q198"/>
  <c r="P198"/>
  <c r="N198"/>
  <c r="M198"/>
  <c r="L198"/>
  <c r="K198"/>
  <c r="J198"/>
  <c r="I198"/>
  <c r="H198"/>
  <c r="G198"/>
  <c r="F198"/>
  <c r="D198"/>
  <c r="C198"/>
  <c r="B198"/>
  <c r="R197"/>
  <c r="Q197"/>
  <c r="P197"/>
  <c r="N197"/>
  <c r="M197"/>
  <c r="L197"/>
  <c r="K197"/>
  <c r="J197"/>
  <c r="I197"/>
  <c r="H197"/>
  <c r="G197"/>
  <c r="F197"/>
  <c r="D197"/>
  <c r="C197"/>
  <c r="B197"/>
  <c r="R196"/>
  <c r="Q196"/>
  <c r="P196"/>
  <c r="N196"/>
  <c r="M196"/>
  <c r="L196"/>
  <c r="K196"/>
  <c r="J196"/>
  <c r="I196"/>
  <c r="H196"/>
  <c r="G196"/>
  <c r="F196"/>
  <c r="D196"/>
  <c r="C196"/>
  <c r="B196"/>
  <c r="R195"/>
  <c r="Q195"/>
  <c r="P195"/>
  <c r="N195"/>
  <c r="M195"/>
  <c r="L195"/>
  <c r="K195"/>
  <c r="J195"/>
  <c r="I195"/>
  <c r="H195"/>
  <c r="G195"/>
  <c r="F195"/>
  <c r="D195"/>
  <c r="C195"/>
  <c r="B195"/>
  <c r="R194"/>
  <c r="Q194"/>
  <c r="P194"/>
  <c r="N194"/>
  <c r="M194"/>
  <c r="L194"/>
  <c r="K194"/>
  <c r="J194"/>
  <c r="I194"/>
  <c r="H194"/>
  <c r="G194"/>
  <c r="F194"/>
  <c r="D194"/>
  <c r="C194"/>
  <c r="B194"/>
  <c r="R192"/>
  <c r="Q192"/>
  <c r="P192"/>
  <c r="N192"/>
  <c r="M192"/>
  <c r="L192"/>
  <c r="K192"/>
  <c r="J192"/>
  <c r="I192"/>
  <c r="H192"/>
  <c r="G192"/>
  <c r="F192"/>
  <c r="D192"/>
  <c r="C192"/>
  <c r="B192"/>
  <c r="R191"/>
  <c r="Q191"/>
  <c r="P191"/>
  <c r="N191"/>
  <c r="M191"/>
  <c r="L191"/>
  <c r="K191"/>
  <c r="J191"/>
  <c r="I191"/>
  <c r="H191"/>
  <c r="G191"/>
  <c r="F191"/>
  <c r="D191"/>
  <c r="C191"/>
  <c r="B191"/>
  <c r="R190"/>
  <c r="Q190"/>
  <c r="P190"/>
  <c r="N190"/>
  <c r="M190"/>
  <c r="L190"/>
  <c r="K190"/>
  <c r="J190"/>
  <c r="I190"/>
  <c r="H190"/>
  <c r="G190"/>
  <c r="F190"/>
  <c r="D190"/>
  <c r="C190"/>
  <c r="B190"/>
  <c r="R189"/>
  <c r="Q189"/>
  <c r="P189"/>
  <c r="N189"/>
  <c r="M189"/>
  <c r="L189"/>
  <c r="K189"/>
  <c r="J189"/>
  <c r="I189"/>
  <c r="H189"/>
  <c r="G189"/>
  <c r="F189"/>
  <c r="D189"/>
  <c r="C189"/>
  <c r="B189"/>
  <c r="R188"/>
  <c r="Q188"/>
  <c r="P188"/>
  <c r="N188"/>
  <c r="M188"/>
  <c r="L188"/>
  <c r="K188"/>
  <c r="J188"/>
  <c r="I188"/>
  <c r="H188"/>
  <c r="G188"/>
  <c r="F188"/>
  <c r="D188"/>
  <c r="C188"/>
  <c r="B188"/>
  <c r="R186"/>
  <c r="Q186"/>
  <c r="P186"/>
  <c r="N186"/>
  <c r="M186"/>
  <c r="L186"/>
  <c r="K186"/>
  <c r="J186"/>
  <c r="I186"/>
  <c r="H186"/>
  <c r="G186"/>
  <c r="F186"/>
  <c r="D186"/>
  <c r="C186"/>
  <c r="B186"/>
  <c r="R185"/>
  <c r="Q185"/>
  <c r="P185"/>
  <c r="N185"/>
  <c r="M185"/>
  <c r="L185"/>
  <c r="K185"/>
  <c r="J185"/>
  <c r="I185"/>
  <c r="H185"/>
  <c r="G185"/>
  <c r="F185"/>
  <c r="D185"/>
  <c r="C185"/>
  <c r="B185"/>
  <c r="R184"/>
  <c r="Q184"/>
  <c r="P184"/>
  <c r="N184"/>
  <c r="M184"/>
  <c r="L184"/>
  <c r="K184"/>
  <c r="J184"/>
  <c r="I184"/>
  <c r="H184"/>
  <c r="G184"/>
  <c r="F184"/>
  <c r="D184"/>
  <c r="C184"/>
  <c r="B184"/>
  <c r="R183"/>
  <c r="Q183"/>
  <c r="P183"/>
  <c r="N183"/>
  <c r="M183"/>
  <c r="L183"/>
  <c r="K183"/>
  <c r="J183"/>
  <c r="I183"/>
  <c r="H183"/>
  <c r="G183"/>
  <c r="F183"/>
  <c r="D183"/>
  <c r="C183"/>
  <c r="B183"/>
  <c r="R182"/>
  <c r="Q182"/>
  <c r="P182"/>
  <c r="N182"/>
  <c r="M182"/>
  <c r="L182"/>
  <c r="K182"/>
  <c r="J182"/>
  <c r="I182"/>
  <c r="H182"/>
  <c r="G182"/>
  <c r="F182"/>
  <c r="D182"/>
  <c r="C182"/>
  <c r="B182"/>
  <c r="R181"/>
  <c r="Q181"/>
  <c r="P181"/>
  <c r="N181"/>
  <c r="M181"/>
  <c r="L181"/>
  <c r="K181"/>
  <c r="J181"/>
  <c r="I181"/>
  <c r="H181"/>
  <c r="G181"/>
  <c r="F181"/>
  <c r="D181"/>
  <c r="C181"/>
  <c r="B181"/>
  <c r="R180"/>
  <c r="Q180"/>
  <c r="P180"/>
  <c r="N180"/>
  <c r="M180"/>
  <c r="L180"/>
  <c r="K180"/>
  <c r="J180"/>
  <c r="I180"/>
  <c r="H180"/>
  <c r="G180"/>
  <c r="F180"/>
  <c r="D180"/>
  <c r="C180"/>
  <c r="B180"/>
  <c r="R179"/>
  <c r="Q179"/>
  <c r="P179"/>
  <c r="N179"/>
  <c r="M179"/>
  <c r="L179"/>
  <c r="K179"/>
  <c r="J179"/>
  <c r="I179"/>
  <c r="H179"/>
  <c r="G179"/>
  <c r="F179"/>
  <c r="D179"/>
  <c r="C179"/>
  <c r="B179"/>
  <c r="R178"/>
  <c r="Q178"/>
  <c r="P178"/>
  <c r="N178"/>
  <c r="M178"/>
  <c r="L178"/>
  <c r="K178"/>
  <c r="J178"/>
  <c r="I178"/>
  <c r="H178"/>
  <c r="G178"/>
  <c r="F178"/>
  <c r="D178"/>
  <c r="C178"/>
  <c r="B178"/>
  <c r="R177"/>
  <c r="Q177"/>
  <c r="P177"/>
  <c r="N177"/>
  <c r="M177"/>
  <c r="L177"/>
  <c r="K177"/>
  <c r="J177"/>
  <c r="I177"/>
  <c r="H177"/>
  <c r="G177"/>
  <c r="F177"/>
  <c r="D177"/>
  <c r="C177"/>
  <c r="B177"/>
  <c r="R176"/>
  <c r="Q176"/>
  <c r="P176"/>
  <c r="N176"/>
  <c r="M176"/>
  <c r="L176"/>
  <c r="K176"/>
  <c r="J176"/>
  <c r="I176"/>
  <c r="H176"/>
  <c r="G176"/>
  <c r="F176"/>
  <c r="D176"/>
  <c r="C176"/>
  <c r="B176"/>
  <c r="R175"/>
  <c r="Q175"/>
  <c r="P175"/>
  <c r="N175"/>
  <c r="M175"/>
  <c r="L175"/>
  <c r="K175"/>
  <c r="J175"/>
  <c r="I175"/>
  <c r="H175"/>
  <c r="G175"/>
  <c r="F175"/>
  <c r="D175"/>
  <c r="C175"/>
  <c r="B175"/>
  <c r="R173"/>
  <c r="Q173"/>
  <c r="P173"/>
  <c r="N173"/>
  <c r="M173"/>
  <c r="L173"/>
  <c r="K173"/>
  <c r="J173"/>
  <c r="I173"/>
  <c r="H173"/>
  <c r="G173"/>
  <c r="F173"/>
  <c r="D173"/>
  <c r="C173"/>
  <c r="B173"/>
  <c r="R150"/>
  <c r="Q150"/>
  <c r="P150"/>
  <c r="N150"/>
  <c r="M150"/>
  <c r="L150"/>
  <c r="K150"/>
  <c r="J150"/>
  <c r="I150"/>
  <c r="H150"/>
  <c r="G150"/>
  <c r="F150"/>
  <c r="D150"/>
  <c r="C150"/>
  <c r="B150"/>
  <c r="R149"/>
  <c r="Q149"/>
  <c r="P149"/>
  <c r="N149"/>
  <c r="M149"/>
  <c r="L149"/>
  <c r="K149"/>
  <c r="J149"/>
  <c r="I149"/>
  <c r="H149"/>
  <c r="G149"/>
  <c r="F149"/>
  <c r="D149"/>
  <c r="C149"/>
  <c r="B149"/>
  <c r="R148"/>
  <c r="Q148"/>
  <c r="P148"/>
  <c r="N148"/>
  <c r="M148"/>
  <c r="L148"/>
  <c r="K148"/>
  <c r="J148"/>
  <c r="I148"/>
  <c r="H148"/>
  <c r="G148"/>
  <c r="F148"/>
  <c r="D148"/>
  <c r="C148"/>
  <c r="B148"/>
  <c r="R147"/>
  <c r="Q147"/>
  <c r="P147"/>
  <c r="N147"/>
  <c r="M147"/>
  <c r="L147"/>
  <c r="K147"/>
  <c r="J147"/>
  <c r="I147"/>
  <c r="H147"/>
  <c r="G147"/>
  <c r="F147"/>
  <c r="D147"/>
  <c r="C147"/>
  <c r="B147"/>
  <c r="R146"/>
  <c r="Q146"/>
  <c r="P146"/>
  <c r="N146"/>
  <c r="M146"/>
  <c r="L146"/>
  <c r="K146"/>
  <c r="J146"/>
  <c r="I146"/>
  <c r="H146"/>
  <c r="G146"/>
  <c r="F146"/>
  <c r="D146"/>
  <c r="C146"/>
  <c r="B146"/>
  <c r="R145"/>
  <c r="Q145"/>
  <c r="P145"/>
  <c r="N145"/>
  <c r="M145"/>
  <c r="L145"/>
  <c r="K145"/>
  <c r="J145"/>
  <c r="I145"/>
  <c r="H145"/>
  <c r="G145"/>
  <c r="F145"/>
  <c r="D145"/>
  <c r="C145"/>
  <c r="B145"/>
  <c r="R144"/>
  <c r="Q144"/>
  <c r="P144"/>
  <c r="N144"/>
  <c r="M144"/>
  <c r="L144"/>
  <c r="K144"/>
  <c r="J144"/>
  <c r="I144"/>
  <c r="H144"/>
  <c r="G144"/>
  <c r="F144"/>
  <c r="D144"/>
  <c r="C144"/>
  <c r="B144"/>
  <c r="R143"/>
  <c r="Q143"/>
  <c r="P143"/>
  <c r="N143"/>
  <c r="M143"/>
  <c r="L143"/>
  <c r="K143"/>
  <c r="J143"/>
  <c r="I143"/>
  <c r="H143"/>
  <c r="G143"/>
  <c r="F143"/>
  <c r="D143"/>
  <c r="C143"/>
  <c r="B143"/>
  <c r="R142"/>
  <c r="Q142"/>
  <c r="P142"/>
  <c r="N142"/>
  <c r="M142"/>
  <c r="L142"/>
  <c r="K142"/>
  <c r="J142"/>
  <c r="I142"/>
  <c r="H142"/>
  <c r="G142"/>
  <c r="F142"/>
  <c r="D142"/>
  <c r="C142"/>
  <c r="B142"/>
  <c r="R140"/>
  <c r="Q140"/>
  <c r="P140"/>
  <c r="N140"/>
  <c r="M140"/>
  <c r="L140"/>
  <c r="K140"/>
  <c r="J140"/>
  <c r="I140"/>
  <c r="H140"/>
  <c r="G140"/>
  <c r="F140"/>
  <c r="D140"/>
  <c r="C140"/>
  <c r="B140"/>
  <c r="R139"/>
  <c r="Q139"/>
  <c r="P139"/>
  <c r="N139"/>
  <c r="M139"/>
  <c r="L139"/>
  <c r="K139"/>
  <c r="J139"/>
  <c r="I139"/>
  <c r="H139"/>
  <c r="G139"/>
  <c r="F139"/>
  <c r="D139"/>
  <c r="C139"/>
  <c r="B139"/>
  <c r="R138"/>
  <c r="Q138"/>
  <c r="P138"/>
  <c r="N138"/>
  <c r="M138"/>
  <c r="L138"/>
  <c r="K138"/>
  <c r="J138"/>
  <c r="I138"/>
  <c r="H138"/>
  <c r="G138"/>
  <c r="F138"/>
  <c r="D138"/>
  <c r="C138"/>
  <c r="B138"/>
  <c r="R137"/>
  <c r="Q137"/>
  <c r="P137"/>
  <c r="N137"/>
  <c r="M137"/>
  <c r="L137"/>
  <c r="K137"/>
  <c r="J137"/>
  <c r="I137"/>
  <c r="H137"/>
  <c r="G137"/>
  <c r="F137"/>
  <c r="D137"/>
  <c r="C137"/>
  <c r="B137"/>
  <c r="R135"/>
  <c r="Q135"/>
  <c r="P135"/>
  <c r="N135"/>
  <c r="M135"/>
  <c r="L135"/>
  <c r="K135"/>
  <c r="J135"/>
  <c r="I135"/>
  <c r="H135"/>
  <c r="G135"/>
  <c r="F135"/>
  <c r="D135"/>
  <c r="C135"/>
  <c r="B135"/>
  <c r="R134"/>
  <c r="Q134"/>
  <c r="P134"/>
  <c r="N134"/>
  <c r="M134"/>
  <c r="L134"/>
  <c r="K134"/>
  <c r="J134"/>
  <c r="I134"/>
  <c r="H134"/>
  <c r="G134"/>
  <c r="F134"/>
  <c r="D134"/>
  <c r="C134"/>
  <c r="B134"/>
  <c r="R133"/>
  <c r="Q133"/>
  <c r="P133"/>
  <c r="N133"/>
  <c r="M133"/>
  <c r="L133"/>
  <c r="K133"/>
  <c r="J133"/>
  <c r="I133"/>
  <c r="H133"/>
  <c r="G133"/>
  <c r="F133"/>
  <c r="D133"/>
  <c r="C133"/>
  <c r="B133"/>
  <c r="R132"/>
  <c r="Q132"/>
  <c r="P132"/>
  <c r="N132"/>
  <c r="M132"/>
  <c r="L132"/>
  <c r="K132"/>
  <c r="J132"/>
  <c r="I132"/>
  <c r="H132"/>
  <c r="G132"/>
  <c r="F132"/>
  <c r="D132"/>
  <c r="C132"/>
  <c r="B132"/>
  <c r="R131"/>
  <c r="Q131"/>
  <c r="P131"/>
  <c r="N131"/>
  <c r="M131"/>
  <c r="L131"/>
  <c r="K131"/>
  <c r="J131"/>
  <c r="I131"/>
  <c r="H131"/>
  <c r="G131"/>
  <c r="F131"/>
  <c r="D131"/>
  <c r="C131"/>
  <c r="B131"/>
  <c r="R130"/>
  <c r="Q130"/>
  <c r="P130"/>
  <c r="N130"/>
  <c r="M130"/>
  <c r="L130"/>
  <c r="K130"/>
  <c r="J130"/>
  <c r="I130"/>
  <c r="H130"/>
  <c r="G130"/>
  <c r="F130"/>
  <c r="D130"/>
  <c r="C130"/>
  <c r="B130"/>
  <c r="R128"/>
  <c r="Q128"/>
  <c r="P128"/>
  <c r="N128"/>
  <c r="M128"/>
  <c r="L128"/>
  <c r="K128"/>
  <c r="J128"/>
  <c r="I128"/>
  <c r="H128"/>
  <c r="G128"/>
  <c r="F128"/>
  <c r="D128"/>
  <c r="C128"/>
  <c r="B128"/>
  <c r="R127"/>
  <c r="Q127"/>
  <c r="P127"/>
  <c r="N127"/>
  <c r="M127"/>
  <c r="L127"/>
  <c r="K127"/>
  <c r="J127"/>
  <c r="I127"/>
  <c r="H127"/>
  <c r="G127"/>
  <c r="F127"/>
  <c r="D127"/>
  <c r="C127"/>
  <c r="B127"/>
  <c r="R126"/>
  <c r="Q126"/>
  <c r="P126"/>
  <c r="N126"/>
  <c r="M126"/>
  <c r="L126"/>
  <c r="K126"/>
  <c r="J126"/>
  <c r="I126"/>
  <c r="H126"/>
  <c r="G126"/>
  <c r="F126"/>
  <c r="D126"/>
  <c r="C126"/>
  <c r="B126"/>
  <c r="R125"/>
  <c r="Q125"/>
  <c r="P125"/>
  <c r="N125"/>
  <c r="M125"/>
  <c r="L125"/>
  <c r="K125"/>
  <c r="J125"/>
  <c r="I125"/>
  <c r="H125"/>
  <c r="G125"/>
  <c r="F125"/>
  <c r="D125"/>
  <c r="C125"/>
  <c r="B125"/>
  <c r="R124"/>
  <c r="Q124"/>
  <c r="P124"/>
  <c r="N124"/>
  <c r="M124"/>
  <c r="L124"/>
  <c r="K124"/>
  <c r="J124"/>
  <c r="I124"/>
  <c r="H124"/>
  <c r="G124"/>
  <c r="F124"/>
  <c r="D124"/>
  <c r="C124"/>
  <c r="B124"/>
  <c r="R123"/>
  <c r="Q123"/>
  <c r="P123"/>
  <c r="N123"/>
  <c r="M123"/>
  <c r="L123"/>
  <c r="K123"/>
  <c r="J123"/>
  <c r="I123"/>
  <c r="H123"/>
  <c r="G123"/>
  <c r="F123"/>
  <c r="D123"/>
  <c r="C123"/>
  <c r="B123"/>
  <c r="R122"/>
  <c r="Q122"/>
  <c r="P122"/>
  <c r="N122"/>
  <c r="M122"/>
  <c r="L122"/>
  <c r="K122"/>
  <c r="J122"/>
  <c r="I122"/>
  <c r="H122"/>
  <c r="G122"/>
  <c r="F122"/>
  <c r="D122"/>
  <c r="C122"/>
  <c r="B122"/>
  <c r="R121"/>
  <c r="Q121"/>
  <c r="P121"/>
  <c r="N121"/>
  <c r="M121"/>
  <c r="L121"/>
  <c r="K121"/>
  <c r="J121"/>
  <c r="I121"/>
  <c r="H121"/>
  <c r="G121"/>
  <c r="F121"/>
  <c r="D121"/>
  <c r="C121"/>
  <c r="B121"/>
  <c r="R120"/>
  <c r="Q120"/>
  <c r="P120"/>
  <c r="N120"/>
  <c r="M120"/>
  <c r="L120"/>
  <c r="K120"/>
  <c r="J120"/>
  <c r="I120"/>
  <c r="H120"/>
  <c r="G120"/>
  <c r="F120"/>
  <c r="D120"/>
  <c r="C120"/>
  <c r="B120"/>
  <c r="R119"/>
  <c r="Q119"/>
  <c r="P119"/>
  <c r="N119"/>
  <c r="M119"/>
  <c r="L119"/>
  <c r="K119"/>
  <c r="J119"/>
  <c r="I119"/>
  <c r="H119"/>
  <c r="G119"/>
  <c r="F119"/>
  <c r="D119"/>
  <c r="C119"/>
  <c r="B119"/>
  <c r="R118"/>
  <c r="Q118"/>
  <c r="P118"/>
  <c r="N118"/>
  <c r="M118"/>
  <c r="L118"/>
  <c r="K118"/>
  <c r="J118"/>
  <c r="I118"/>
  <c r="H118"/>
  <c r="G118"/>
  <c r="F118"/>
  <c r="D118"/>
  <c r="C118"/>
  <c r="B118"/>
  <c r="R117"/>
  <c r="Q117"/>
  <c r="P117"/>
  <c r="N117"/>
  <c r="M117"/>
  <c r="L117"/>
  <c r="K117"/>
  <c r="J117"/>
  <c r="I117"/>
  <c r="H117"/>
  <c r="G117"/>
  <c r="F117"/>
  <c r="D117"/>
  <c r="C117"/>
  <c r="B117"/>
  <c r="R116"/>
  <c r="Q116"/>
  <c r="P116"/>
  <c r="N116"/>
  <c r="M116"/>
  <c r="L116"/>
  <c r="K116"/>
  <c r="J116"/>
  <c r="I116"/>
  <c r="H116"/>
  <c r="G116"/>
  <c r="F116"/>
  <c r="D116"/>
  <c r="C116"/>
  <c r="B116"/>
  <c r="R115"/>
  <c r="Q115"/>
  <c r="P115"/>
  <c r="N115"/>
  <c r="M115"/>
  <c r="L115"/>
  <c r="K115"/>
  <c r="J115"/>
  <c r="I115"/>
  <c r="H115"/>
  <c r="G115"/>
  <c r="F115"/>
  <c r="D115"/>
  <c r="C115"/>
  <c r="B115"/>
  <c r="R114"/>
  <c r="Q114"/>
  <c r="P114"/>
  <c r="N114"/>
  <c r="M114"/>
  <c r="L114"/>
  <c r="K114"/>
  <c r="J114"/>
  <c r="I114"/>
  <c r="H114"/>
  <c r="G114"/>
  <c r="F114"/>
  <c r="D114"/>
  <c r="C114"/>
  <c r="B114"/>
  <c r="R113"/>
  <c r="Q113"/>
  <c r="P113"/>
  <c r="N113"/>
  <c r="M113"/>
  <c r="L113"/>
  <c r="K113"/>
  <c r="J113"/>
  <c r="I113"/>
  <c r="H113"/>
  <c r="G113"/>
  <c r="F113"/>
  <c r="D113"/>
  <c r="C113"/>
  <c r="B113"/>
  <c r="R112"/>
  <c r="Q112"/>
  <c r="P112"/>
  <c r="N112"/>
  <c r="M112"/>
  <c r="L112"/>
  <c r="K112"/>
  <c r="J112"/>
  <c r="I112"/>
  <c r="H112"/>
  <c r="G112"/>
  <c r="F112"/>
  <c r="D112"/>
  <c r="C112"/>
  <c r="B112"/>
  <c r="R97"/>
  <c r="Q97"/>
  <c r="P97"/>
  <c r="N97"/>
  <c r="M97"/>
  <c r="L97"/>
  <c r="K97"/>
  <c r="J97"/>
  <c r="I97"/>
  <c r="H97"/>
  <c r="G97"/>
  <c r="F97"/>
  <c r="D97"/>
  <c r="C97"/>
  <c r="B97"/>
  <c r="R96"/>
  <c r="Q96"/>
  <c r="P96"/>
  <c r="N96"/>
  <c r="M96"/>
  <c r="L96"/>
  <c r="K96"/>
  <c r="J96"/>
  <c r="I96"/>
  <c r="H96"/>
  <c r="G96"/>
  <c r="F96"/>
  <c r="D96"/>
  <c r="C96"/>
  <c r="B96"/>
  <c r="R95"/>
  <c r="Q95"/>
  <c r="P95"/>
  <c r="N95"/>
  <c r="M95"/>
  <c r="L95"/>
  <c r="K95"/>
  <c r="J95"/>
  <c r="I95"/>
  <c r="H95"/>
  <c r="G95"/>
  <c r="F95"/>
  <c r="D95"/>
  <c r="C95"/>
  <c r="B95"/>
  <c r="R94"/>
  <c r="Q94"/>
  <c r="P94"/>
  <c r="N94"/>
  <c r="M94"/>
  <c r="L94"/>
  <c r="K94"/>
  <c r="J94"/>
  <c r="I94"/>
  <c r="H94"/>
  <c r="G94"/>
  <c r="F94"/>
  <c r="D94"/>
  <c r="C94"/>
  <c r="B94"/>
  <c r="R92"/>
  <c r="Q92"/>
  <c r="P92"/>
  <c r="N92"/>
  <c r="M92"/>
  <c r="L92"/>
  <c r="K92"/>
  <c r="J92"/>
  <c r="I92"/>
  <c r="H92"/>
  <c r="G92"/>
  <c r="F92"/>
  <c r="D92"/>
  <c r="C92"/>
  <c r="B92"/>
  <c r="R91"/>
  <c r="Q91"/>
  <c r="P91"/>
  <c r="N91"/>
  <c r="M91"/>
  <c r="L91"/>
  <c r="K91"/>
  <c r="J91"/>
  <c r="I91"/>
  <c r="H91"/>
  <c r="G91"/>
  <c r="F91"/>
  <c r="D91"/>
  <c r="C91"/>
  <c r="B91"/>
  <c r="R90"/>
  <c r="Q90"/>
  <c r="P90"/>
  <c r="N90"/>
  <c r="M90"/>
  <c r="L90"/>
  <c r="K90"/>
  <c r="J90"/>
  <c r="I90"/>
  <c r="H90"/>
  <c r="G90"/>
  <c r="F90"/>
  <c r="D90"/>
  <c r="C90"/>
  <c r="B90"/>
  <c r="R89"/>
  <c r="Q89"/>
  <c r="P89"/>
  <c r="N89"/>
  <c r="M89"/>
  <c r="L89"/>
  <c r="K89"/>
  <c r="J89"/>
  <c r="I89"/>
  <c r="H89"/>
  <c r="G89"/>
  <c r="F89"/>
  <c r="D89"/>
  <c r="C89"/>
  <c r="B89"/>
  <c r="R88"/>
  <c r="Q88"/>
  <c r="P88"/>
  <c r="N88"/>
  <c r="M88"/>
  <c r="L88"/>
  <c r="K88"/>
  <c r="J88"/>
  <c r="I88"/>
  <c r="H88"/>
  <c r="G88"/>
  <c r="F88"/>
  <c r="D88"/>
  <c r="C88"/>
  <c r="B88"/>
  <c r="R87"/>
  <c r="Q87"/>
  <c r="P87"/>
  <c r="N87"/>
  <c r="M87"/>
  <c r="L87"/>
  <c r="K87"/>
  <c r="J87"/>
  <c r="I87"/>
  <c r="H87"/>
  <c r="G87"/>
  <c r="F87"/>
  <c r="D87"/>
  <c r="C87"/>
  <c r="B87"/>
  <c r="R86"/>
  <c r="Q86"/>
  <c r="P86"/>
  <c r="N86"/>
  <c r="M86"/>
  <c r="L86"/>
  <c r="K86"/>
  <c r="J86"/>
  <c r="I86"/>
  <c r="H86"/>
  <c r="G86"/>
  <c r="F86"/>
  <c r="D86"/>
  <c r="C86"/>
  <c r="B86"/>
  <c r="R85"/>
  <c r="Q85"/>
  <c r="P85"/>
  <c r="N85"/>
  <c r="M85"/>
  <c r="L85"/>
  <c r="K85"/>
  <c r="J85"/>
  <c r="I85"/>
  <c r="H85"/>
  <c r="G85"/>
  <c r="F85"/>
  <c r="D85"/>
  <c r="C85"/>
  <c r="B85"/>
  <c r="R84"/>
  <c r="Q84"/>
  <c r="P84"/>
  <c r="N84"/>
  <c r="M84"/>
  <c r="L84"/>
  <c r="K84"/>
  <c r="J84"/>
  <c r="I84"/>
  <c r="H84"/>
  <c r="G84"/>
  <c r="F84"/>
  <c r="D84"/>
  <c r="C84"/>
  <c r="B84"/>
  <c r="R83"/>
  <c r="Q83"/>
  <c r="P83"/>
  <c r="N83"/>
  <c r="M83"/>
  <c r="L83"/>
  <c r="K83"/>
  <c r="J83"/>
  <c r="I83"/>
  <c r="H83"/>
  <c r="G83"/>
  <c r="F83"/>
  <c r="D83"/>
  <c r="C83"/>
  <c r="B83"/>
  <c r="R82"/>
  <c r="Q82"/>
  <c r="P82"/>
  <c r="N82"/>
  <c r="M82"/>
  <c r="L82"/>
  <c r="K82"/>
  <c r="J82"/>
  <c r="I82"/>
  <c r="H82"/>
  <c r="G82"/>
  <c r="F82"/>
  <c r="D82"/>
  <c r="C82"/>
  <c r="B82"/>
  <c r="R80"/>
  <c r="Q80"/>
  <c r="P80"/>
  <c r="N80"/>
  <c r="M80"/>
  <c r="L80"/>
  <c r="K80"/>
  <c r="J80"/>
  <c r="I80"/>
  <c r="H80"/>
  <c r="G80"/>
  <c r="F80"/>
  <c r="D80"/>
  <c r="C80"/>
  <c r="B80"/>
  <c r="R79"/>
  <c r="Q79"/>
  <c r="P79"/>
  <c r="N79"/>
  <c r="M79"/>
  <c r="L79"/>
  <c r="K79"/>
  <c r="J79"/>
  <c r="I79"/>
  <c r="H79"/>
  <c r="G79"/>
  <c r="F79"/>
  <c r="D79"/>
  <c r="C79"/>
  <c r="B79"/>
  <c r="R78"/>
  <c r="Q78"/>
  <c r="P78"/>
  <c r="N78"/>
  <c r="M78"/>
  <c r="L78"/>
  <c r="K78"/>
  <c r="J78"/>
  <c r="I78"/>
  <c r="H78"/>
  <c r="G78"/>
  <c r="F78"/>
  <c r="D78"/>
  <c r="C78"/>
  <c r="B78"/>
  <c r="R77"/>
  <c r="Q77"/>
  <c r="P77"/>
  <c r="N77"/>
  <c r="M77"/>
  <c r="L77"/>
  <c r="K77"/>
  <c r="J77"/>
  <c r="I77"/>
  <c r="H77"/>
  <c r="G77"/>
  <c r="F77"/>
  <c r="D77"/>
  <c r="C77"/>
  <c r="B77"/>
  <c r="R76"/>
  <c r="Q76"/>
  <c r="P76"/>
  <c r="N76"/>
  <c r="M76"/>
  <c r="L76"/>
  <c r="K76"/>
  <c r="J76"/>
  <c r="I76"/>
  <c r="H76"/>
  <c r="G76"/>
  <c r="F76"/>
  <c r="D76"/>
  <c r="C76"/>
  <c r="B76"/>
  <c r="R75"/>
  <c r="Q75"/>
  <c r="P75"/>
  <c r="N75"/>
  <c r="M75"/>
  <c r="L75"/>
  <c r="K75"/>
  <c r="J75"/>
  <c r="I75"/>
  <c r="H75"/>
  <c r="G75"/>
  <c r="F75"/>
  <c r="D75"/>
  <c r="C75"/>
  <c r="B75"/>
  <c r="R74"/>
  <c r="Q74"/>
  <c r="P74"/>
  <c r="N74"/>
  <c r="M74"/>
  <c r="L74"/>
  <c r="K74"/>
  <c r="J74"/>
  <c r="I74"/>
  <c r="H74"/>
  <c r="G74"/>
  <c r="F74"/>
  <c r="D74"/>
  <c r="C74"/>
  <c r="B74"/>
  <c r="R73"/>
  <c r="Q73"/>
  <c r="P73"/>
  <c r="N73"/>
  <c r="M73"/>
  <c r="L73"/>
  <c r="K73"/>
  <c r="J73"/>
  <c r="I73"/>
  <c r="H73"/>
  <c r="G73"/>
  <c r="F73"/>
  <c r="D73"/>
  <c r="C73"/>
  <c r="B73"/>
  <c r="R71"/>
  <c r="Q71"/>
  <c r="P71"/>
  <c r="N71"/>
  <c r="M71"/>
  <c r="L71"/>
  <c r="K71"/>
  <c r="J71"/>
  <c r="I71"/>
  <c r="H71"/>
  <c r="G71"/>
  <c r="F71"/>
  <c r="D71"/>
  <c r="C71"/>
  <c r="B71"/>
  <c r="R70"/>
  <c r="Q70"/>
  <c r="P70"/>
  <c r="N70"/>
  <c r="M70"/>
  <c r="L70"/>
  <c r="K70"/>
  <c r="J70"/>
  <c r="I70"/>
  <c r="H70"/>
  <c r="G70"/>
  <c r="F70"/>
  <c r="D70"/>
  <c r="C70"/>
  <c r="B70"/>
  <c r="R69"/>
  <c r="Q69"/>
  <c r="P69"/>
  <c r="N69"/>
  <c r="M69"/>
  <c r="L69"/>
  <c r="K69"/>
  <c r="J69"/>
  <c r="I69"/>
  <c r="H69"/>
  <c r="G69"/>
  <c r="F69"/>
  <c r="D69"/>
  <c r="C69"/>
  <c r="B69"/>
  <c r="R68"/>
  <c r="Q68"/>
  <c r="P68"/>
  <c r="N68"/>
  <c r="M68"/>
  <c r="L68"/>
  <c r="K68"/>
  <c r="J68"/>
  <c r="I68"/>
  <c r="H68"/>
  <c r="G68"/>
  <c r="F68"/>
  <c r="D68"/>
  <c r="C68"/>
  <c r="B68"/>
  <c r="R67"/>
  <c r="Q67"/>
  <c r="P67"/>
  <c r="N67"/>
  <c r="M67"/>
  <c r="L67"/>
  <c r="K67"/>
  <c r="J67"/>
  <c r="I67"/>
  <c r="H67"/>
  <c r="G67"/>
  <c r="F67"/>
  <c r="D67"/>
  <c r="C67"/>
  <c r="B67"/>
  <c r="R66"/>
  <c r="Q66"/>
  <c r="P66"/>
  <c r="N66"/>
  <c r="M66"/>
  <c r="L66"/>
  <c r="K66"/>
  <c r="J66"/>
  <c r="I66"/>
  <c r="H66"/>
  <c r="G66"/>
  <c r="F66"/>
  <c r="D66"/>
  <c r="C66"/>
  <c r="B66"/>
  <c r="R65"/>
  <c r="Q65"/>
  <c r="P65"/>
  <c r="N65"/>
  <c r="M65"/>
  <c r="L65"/>
  <c r="K65"/>
  <c r="J65"/>
  <c r="I65"/>
  <c r="H65"/>
  <c r="G65"/>
  <c r="F65"/>
  <c r="D65"/>
  <c r="C65"/>
  <c r="B65"/>
  <c r="R64"/>
  <c r="Q64"/>
  <c r="P64"/>
  <c r="N64"/>
  <c r="M64"/>
  <c r="L64"/>
  <c r="K64"/>
  <c r="J64"/>
  <c r="I64"/>
  <c r="H64"/>
  <c r="G64"/>
  <c r="F64"/>
  <c r="D64"/>
  <c r="C64"/>
  <c r="B64"/>
  <c r="R63"/>
  <c r="Q63"/>
  <c r="P63"/>
  <c r="N63"/>
  <c r="M63"/>
  <c r="L63"/>
  <c r="K63"/>
  <c r="J63"/>
  <c r="I63"/>
  <c r="H63"/>
  <c r="G63"/>
  <c r="F63"/>
  <c r="D63"/>
  <c r="C63"/>
  <c r="B63"/>
  <c r="R62"/>
  <c r="Q62"/>
  <c r="P62"/>
  <c r="N62"/>
  <c r="M62"/>
  <c r="L62"/>
  <c r="K62"/>
  <c r="J62"/>
  <c r="I62"/>
  <c r="H62"/>
  <c r="G62"/>
  <c r="F62"/>
  <c r="D62"/>
  <c r="C62"/>
  <c r="B62"/>
  <c r="R61"/>
  <c r="Q61"/>
  <c r="P61"/>
  <c r="N61"/>
  <c r="M61"/>
  <c r="L61"/>
  <c r="K61"/>
  <c r="J61"/>
  <c r="I61"/>
  <c r="H61"/>
  <c r="G61"/>
  <c r="F61"/>
  <c r="D61"/>
  <c r="C61"/>
  <c r="B61"/>
  <c r="R48"/>
  <c r="Q48"/>
  <c r="P48"/>
  <c r="N48"/>
  <c r="M48"/>
  <c r="L48"/>
  <c r="K48"/>
  <c r="J48"/>
  <c r="I48"/>
  <c r="H48"/>
  <c r="G48"/>
  <c r="F48"/>
  <c r="D48"/>
  <c r="C48"/>
  <c r="B48"/>
  <c r="R47"/>
  <c r="Q47"/>
  <c r="P47"/>
  <c r="N47"/>
  <c r="M47"/>
  <c r="L47"/>
  <c r="K47"/>
  <c r="J47"/>
  <c r="I47"/>
  <c r="H47"/>
  <c r="G47"/>
  <c r="F47"/>
  <c r="D47"/>
  <c r="C47"/>
  <c r="B47"/>
  <c r="R46"/>
  <c r="Q46"/>
  <c r="P46"/>
  <c r="N46"/>
  <c r="M46"/>
  <c r="L46"/>
  <c r="K46"/>
  <c r="J46"/>
  <c r="I46"/>
  <c r="H46"/>
  <c r="G46"/>
  <c r="F46"/>
  <c r="D46"/>
  <c r="C46"/>
  <c r="B46"/>
  <c r="R45"/>
  <c r="Q45"/>
  <c r="P45"/>
  <c r="N45"/>
  <c r="M45"/>
  <c r="L45"/>
  <c r="K45"/>
  <c r="J45"/>
  <c r="I45"/>
  <c r="H45"/>
  <c r="G45"/>
  <c r="F45"/>
  <c r="D45"/>
  <c r="C45"/>
  <c r="B45"/>
  <c r="R44"/>
  <c r="Q44"/>
  <c r="P44"/>
  <c r="N44"/>
  <c r="M44"/>
  <c r="L44"/>
  <c r="K44"/>
  <c r="J44"/>
  <c r="I44"/>
  <c r="H44"/>
  <c r="G44"/>
  <c r="F44"/>
  <c r="D44"/>
  <c r="C44"/>
  <c r="B44"/>
  <c r="R43"/>
  <c r="Q43"/>
  <c r="P43"/>
  <c r="N43"/>
  <c r="M43"/>
  <c r="L43"/>
  <c r="K43"/>
  <c r="J43"/>
  <c r="I43"/>
  <c r="H43"/>
  <c r="G43"/>
  <c r="F43"/>
  <c r="D43"/>
  <c r="C43"/>
  <c r="B43"/>
  <c r="R42"/>
  <c r="Q42"/>
  <c r="P42"/>
  <c r="N42"/>
  <c r="M42"/>
  <c r="L42"/>
  <c r="K42"/>
  <c r="J42"/>
  <c r="I42"/>
  <c r="H42"/>
  <c r="G42"/>
  <c r="F42"/>
  <c r="D42"/>
  <c r="C42"/>
  <c r="B42"/>
  <c r="R41"/>
  <c r="Q41"/>
  <c r="P41"/>
  <c r="N41"/>
  <c r="M41"/>
  <c r="L41"/>
  <c r="K41"/>
  <c r="J41"/>
  <c r="I41"/>
  <c r="H41"/>
  <c r="G41"/>
  <c r="F41"/>
  <c r="D41"/>
  <c r="C41"/>
  <c r="B41"/>
  <c r="R40"/>
  <c r="Q40"/>
  <c r="P40"/>
  <c r="N40"/>
  <c r="M40"/>
  <c r="L40"/>
  <c r="K40"/>
  <c r="J40"/>
  <c r="I40"/>
  <c r="H40"/>
  <c r="G40"/>
  <c r="F40"/>
  <c r="D40"/>
  <c r="C40"/>
  <c r="B40"/>
  <c r="R39"/>
  <c r="Q39"/>
  <c r="P39"/>
  <c r="N39"/>
  <c r="M39"/>
  <c r="L39"/>
  <c r="K39"/>
  <c r="J39"/>
  <c r="I39"/>
  <c r="H39"/>
  <c r="G39"/>
  <c r="F39"/>
  <c r="D39"/>
  <c r="C39"/>
  <c r="B39"/>
  <c r="R37"/>
  <c r="Q37"/>
  <c r="P37"/>
  <c r="N37"/>
  <c r="M37"/>
  <c r="L37"/>
  <c r="K37"/>
  <c r="J37"/>
  <c r="I37"/>
  <c r="H37"/>
  <c r="G37"/>
  <c r="F37"/>
  <c r="D37"/>
  <c r="C37"/>
  <c r="B37"/>
  <c r="R36"/>
  <c r="Q36"/>
  <c r="P36"/>
  <c r="N36"/>
  <c r="M36"/>
  <c r="L36"/>
  <c r="K36"/>
  <c r="J36"/>
  <c r="I36"/>
  <c r="H36"/>
  <c r="G36"/>
  <c r="F36"/>
  <c r="D36"/>
  <c r="C36"/>
  <c r="B36"/>
  <c r="R35"/>
  <c r="Q35"/>
  <c r="P35"/>
  <c r="N35"/>
  <c r="M35"/>
  <c r="L35"/>
  <c r="K35"/>
  <c r="J35"/>
  <c r="I35"/>
  <c r="H35"/>
  <c r="G35"/>
  <c r="F35"/>
  <c r="D35"/>
  <c r="C35"/>
  <c r="B35"/>
  <c r="R34"/>
  <c r="Q34"/>
  <c r="P34"/>
  <c r="N34"/>
  <c r="M34"/>
  <c r="L34"/>
  <c r="K34"/>
  <c r="J34"/>
  <c r="I34"/>
  <c r="H34"/>
  <c r="G34"/>
  <c r="F34"/>
  <c r="D34"/>
  <c r="C34"/>
  <c r="B34"/>
  <c r="R33"/>
  <c r="Q33"/>
  <c r="P33"/>
  <c r="N33"/>
  <c r="M33"/>
  <c r="L33"/>
  <c r="K33"/>
  <c r="J33"/>
  <c r="I33"/>
  <c r="H33"/>
  <c r="G33"/>
  <c r="F33"/>
  <c r="D33"/>
  <c r="C33"/>
  <c r="B33"/>
  <c r="R32"/>
  <c r="Q32"/>
  <c r="P32"/>
  <c r="N32"/>
  <c r="M32"/>
  <c r="L32"/>
  <c r="K32"/>
  <c r="J32"/>
  <c r="I32"/>
  <c r="H32"/>
  <c r="G32"/>
  <c r="F32"/>
  <c r="D32"/>
  <c r="C32"/>
  <c r="B32"/>
  <c r="R31"/>
  <c r="Q31"/>
  <c r="P31"/>
  <c r="N31"/>
  <c r="M31"/>
  <c r="L31"/>
  <c r="K31"/>
  <c r="J31"/>
  <c r="I31"/>
  <c r="H31"/>
  <c r="G31"/>
  <c r="F31"/>
  <c r="D31"/>
  <c r="C31"/>
  <c r="B31"/>
  <c r="R29"/>
  <c r="Q29"/>
  <c r="P29"/>
  <c r="N29"/>
  <c r="M29"/>
  <c r="L29"/>
  <c r="K29"/>
  <c r="J29"/>
  <c r="I29"/>
  <c r="H29"/>
  <c r="G29"/>
  <c r="F29"/>
  <c r="D29"/>
  <c r="C29"/>
  <c r="B29"/>
  <c r="R28"/>
  <c r="Q28"/>
  <c r="P28"/>
  <c r="N28"/>
  <c r="M28"/>
  <c r="L28"/>
  <c r="K28"/>
  <c r="J28"/>
  <c r="I28"/>
  <c r="H28"/>
  <c r="G28"/>
  <c r="F28"/>
  <c r="D28"/>
  <c r="C28"/>
  <c r="B28"/>
  <c r="R27"/>
  <c r="Q27"/>
  <c r="P27"/>
  <c r="N27"/>
  <c r="M27"/>
  <c r="L27"/>
  <c r="K27"/>
  <c r="J27"/>
  <c r="I27"/>
  <c r="H27"/>
  <c r="G27"/>
  <c r="F27"/>
  <c r="D27"/>
  <c r="C27"/>
  <c r="B27"/>
  <c r="R26"/>
  <c r="Q26"/>
  <c r="P26"/>
  <c r="N26"/>
  <c r="M26"/>
  <c r="L26"/>
  <c r="K26"/>
  <c r="J26"/>
  <c r="I26"/>
  <c r="H26"/>
  <c r="G26"/>
  <c r="F26"/>
  <c r="D26"/>
  <c r="C26"/>
  <c r="B26"/>
  <c r="R25"/>
  <c r="Q25"/>
  <c r="P25"/>
  <c r="N25"/>
  <c r="M25"/>
  <c r="L25"/>
  <c r="K25"/>
  <c r="J25"/>
  <c r="I25"/>
  <c r="H25"/>
  <c r="G25"/>
  <c r="F25"/>
  <c r="D25"/>
  <c r="C25"/>
  <c r="B25"/>
  <c r="R23"/>
  <c r="Q23"/>
  <c r="P23"/>
  <c r="N23"/>
  <c r="M23"/>
  <c r="L23"/>
  <c r="K23"/>
  <c r="J23"/>
  <c r="I23"/>
  <c r="H23"/>
  <c r="G23"/>
  <c r="F23"/>
  <c r="D23"/>
  <c r="C23"/>
  <c r="B23"/>
  <c r="R22"/>
  <c r="Q22"/>
  <c r="P22"/>
  <c r="N22"/>
  <c r="M22"/>
  <c r="L22"/>
  <c r="K22"/>
  <c r="J22"/>
  <c r="I22"/>
  <c r="H22"/>
  <c r="G22"/>
  <c r="F22"/>
  <c r="D22"/>
  <c r="C22"/>
  <c r="B22"/>
  <c r="R21"/>
  <c r="Q21"/>
  <c r="P21"/>
  <c r="N21"/>
  <c r="M21"/>
  <c r="L21"/>
  <c r="K21"/>
  <c r="J21"/>
  <c r="I21"/>
  <c r="H21"/>
  <c r="G21"/>
  <c r="F21"/>
  <c r="D21"/>
  <c r="C21"/>
  <c r="B21"/>
  <c r="R20"/>
  <c r="Q20"/>
  <c r="P20"/>
  <c r="N20"/>
  <c r="M20"/>
  <c r="L20"/>
  <c r="K20"/>
  <c r="J20"/>
  <c r="I20"/>
  <c r="H20"/>
  <c r="G20"/>
  <c r="F20"/>
  <c r="D20"/>
  <c r="C20"/>
  <c r="B20"/>
  <c r="R19"/>
  <c r="Q19"/>
  <c r="P19"/>
  <c r="N19"/>
  <c r="M19"/>
  <c r="L19"/>
  <c r="K19"/>
  <c r="J19"/>
  <c r="I19"/>
  <c r="H19"/>
  <c r="G19"/>
  <c r="F19"/>
  <c r="D19"/>
  <c r="C19"/>
  <c r="B19"/>
  <c r="R18"/>
  <c r="Q18"/>
  <c r="P18"/>
  <c r="N18"/>
  <c r="M18"/>
  <c r="L18"/>
  <c r="K18"/>
  <c r="J18"/>
  <c r="I18"/>
  <c r="H18"/>
  <c r="G18"/>
  <c r="F18"/>
  <c r="D18"/>
  <c r="C18"/>
  <c r="B18"/>
  <c r="R17"/>
  <c r="Q17"/>
  <c r="P17"/>
  <c r="N17"/>
  <c r="M17"/>
  <c r="L17"/>
  <c r="K17"/>
  <c r="J17"/>
  <c r="I17"/>
  <c r="H17"/>
  <c r="G17"/>
  <c r="F17"/>
  <c r="D17"/>
  <c r="C17"/>
  <c r="B17"/>
  <c r="R16"/>
  <c r="Q16"/>
  <c r="P16"/>
  <c r="N16"/>
  <c r="M16"/>
  <c r="L16"/>
  <c r="K16"/>
  <c r="J16"/>
  <c r="I16"/>
  <c r="H16"/>
  <c r="G16"/>
  <c r="F16"/>
  <c r="D16"/>
  <c r="C16"/>
  <c r="B16"/>
  <c r="R15"/>
  <c r="Q15"/>
  <c r="P15"/>
  <c r="N15"/>
  <c r="M15"/>
  <c r="L15"/>
  <c r="K15"/>
  <c r="J15"/>
  <c r="I15"/>
  <c r="H15"/>
  <c r="G15"/>
  <c r="F15"/>
  <c r="D15"/>
  <c r="C15"/>
  <c r="B15"/>
  <c r="R14"/>
  <c r="Q14"/>
  <c r="P14"/>
  <c r="N14"/>
  <c r="M14"/>
  <c r="L14"/>
  <c r="K14"/>
  <c r="J14"/>
  <c r="I14"/>
  <c r="H14"/>
  <c r="G14"/>
  <c r="F14"/>
  <c r="D14"/>
  <c r="C14"/>
  <c r="B14"/>
  <c r="R13"/>
  <c r="Q13"/>
  <c r="P13"/>
  <c r="N13"/>
  <c r="M13"/>
  <c r="L13"/>
  <c r="K13"/>
  <c r="J13"/>
  <c r="I13"/>
  <c r="H13"/>
  <c r="G13"/>
  <c r="F13"/>
  <c r="D13"/>
  <c r="C13"/>
  <c r="B13"/>
  <c r="R12"/>
  <c r="Q12"/>
  <c r="P12"/>
  <c r="N12"/>
  <c r="M12"/>
  <c r="L12"/>
  <c r="K12"/>
  <c r="J12"/>
  <c r="I12"/>
  <c r="H12"/>
  <c r="G12"/>
  <c r="F12"/>
  <c r="D12"/>
  <c r="C12"/>
  <c r="B12"/>
  <c r="R10"/>
  <c r="Q10"/>
  <c r="P10"/>
  <c r="N10"/>
  <c r="M10"/>
  <c r="L10"/>
  <c r="K10"/>
  <c r="J10"/>
  <c r="I10"/>
  <c r="H10"/>
  <c r="G10"/>
  <c r="F10"/>
  <c r="D10"/>
  <c r="C10"/>
  <c r="B10"/>
  <c r="D130" i="30" l="1"/>
  <c r="C130"/>
  <c r="B130"/>
  <c r="B113" s="1"/>
  <c r="D113"/>
  <c r="C113"/>
  <c r="P59" i="22"/>
  <c r="O59"/>
  <c r="N59"/>
  <c r="M59"/>
  <c r="L59"/>
  <c r="K59"/>
  <c r="J59"/>
  <c r="I59"/>
  <c r="H59"/>
  <c r="G59"/>
  <c r="F59"/>
  <c r="E59"/>
  <c r="D59"/>
  <c r="C59"/>
  <c r="B59"/>
  <c r="P51"/>
  <c r="O51"/>
  <c r="N51"/>
  <c r="M51"/>
  <c r="L51"/>
  <c r="K51"/>
  <c r="J51"/>
  <c r="I51"/>
  <c r="H51"/>
  <c r="G51"/>
  <c r="F51"/>
  <c r="E51"/>
  <c r="D51"/>
  <c r="C51"/>
  <c r="B51"/>
  <c r="P41"/>
  <c r="O41"/>
  <c r="N41"/>
  <c r="M41"/>
  <c r="L41"/>
  <c r="K41"/>
  <c r="J41"/>
  <c r="I41"/>
  <c r="H41"/>
  <c r="G41"/>
  <c r="F41"/>
  <c r="E41"/>
  <c r="D41"/>
  <c r="C41"/>
  <c r="B41"/>
  <c r="P103" i="21"/>
  <c r="O103"/>
  <c r="N103"/>
  <c r="M103"/>
  <c r="L103"/>
  <c r="K103"/>
  <c r="J103"/>
  <c r="I103"/>
  <c r="H103"/>
  <c r="G103"/>
  <c r="F103"/>
  <c r="E103"/>
  <c r="P77"/>
  <c r="N77"/>
  <c r="M77"/>
  <c r="L77"/>
  <c r="P76"/>
  <c r="P75" s="1"/>
  <c r="N76"/>
  <c r="M76"/>
  <c r="L76"/>
  <c r="K75"/>
  <c r="J75"/>
  <c r="I75"/>
  <c r="H75"/>
  <c r="G75"/>
  <c r="F75"/>
  <c r="E75"/>
  <c r="D75"/>
  <c r="C75"/>
  <c r="B75"/>
  <c r="P74"/>
  <c r="O74"/>
  <c r="N74"/>
  <c r="M74"/>
  <c r="L74"/>
  <c r="K74"/>
  <c r="P73"/>
  <c r="O73"/>
  <c r="N73"/>
  <c r="M73"/>
  <c r="L73"/>
  <c r="P72"/>
  <c r="O72"/>
  <c r="N72"/>
  <c r="M72"/>
  <c r="L72"/>
  <c r="K72"/>
  <c r="O67"/>
  <c r="N67"/>
  <c r="M67"/>
  <c r="L67"/>
  <c r="K67"/>
  <c r="P66"/>
  <c r="P62" s="1"/>
  <c r="O66"/>
  <c r="N66"/>
  <c r="M66"/>
  <c r="L66"/>
  <c r="K66"/>
  <c r="O65"/>
  <c r="N65"/>
  <c r="M65"/>
  <c r="L65"/>
  <c r="K65"/>
  <c r="O64"/>
  <c r="N64"/>
  <c r="M64"/>
  <c r="L64"/>
  <c r="K64"/>
  <c r="J62"/>
  <c r="I62"/>
  <c r="H62"/>
  <c r="G62"/>
  <c r="F62"/>
  <c r="E62"/>
  <c r="D62"/>
  <c r="C62"/>
  <c r="B62"/>
  <c r="P58"/>
  <c r="O58"/>
  <c r="N58"/>
  <c r="M58"/>
  <c r="L58"/>
  <c r="K58"/>
  <c r="P55"/>
  <c r="O55"/>
  <c r="N55"/>
  <c r="M55"/>
  <c r="L55"/>
  <c r="K55"/>
  <c r="P53"/>
  <c r="O53"/>
  <c r="N53"/>
  <c r="M53"/>
  <c r="L53"/>
  <c r="K53"/>
  <c r="P52"/>
  <c r="O52"/>
  <c r="N52"/>
  <c r="M52"/>
  <c r="L52"/>
  <c r="K52"/>
  <c r="P51"/>
  <c r="O51"/>
  <c r="N51"/>
  <c r="M51"/>
  <c r="L51"/>
  <c r="K51"/>
  <c r="P50"/>
  <c r="O50"/>
  <c r="N50"/>
  <c r="M50"/>
  <c r="L50"/>
  <c r="K50"/>
  <c r="P49"/>
  <c r="P48" s="1"/>
  <c r="O49"/>
  <c r="N49"/>
  <c r="N48" s="1"/>
  <c r="M49"/>
  <c r="M48" s="1"/>
  <c r="L49"/>
  <c r="L48" s="1"/>
  <c r="K49"/>
  <c r="O48"/>
  <c r="J48"/>
  <c r="I48"/>
  <c r="H48"/>
  <c r="G48"/>
  <c r="F48"/>
  <c r="E48"/>
  <c r="D48"/>
  <c r="C48"/>
  <c r="B48"/>
  <c r="P45"/>
  <c r="O45"/>
  <c r="N45"/>
  <c r="M45"/>
  <c r="L45"/>
  <c r="K45"/>
  <c r="P44"/>
  <c r="O44"/>
  <c r="N44"/>
  <c r="M44"/>
  <c r="L44"/>
  <c r="K44"/>
  <c r="P43"/>
  <c r="O43"/>
  <c r="N43"/>
  <c r="M43"/>
  <c r="L43"/>
  <c r="K43"/>
  <c r="P42"/>
  <c r="M42"/>
  <c r="L42"/>
  <c r="K42"/>
  <c r="P41"/>
  <c r="O41"/>
  <c r="N41"/>
  <c r="M41"/>
  <c r="L41"/>
  <c r="K41"/>
  <c r="P40"/>
  <c r="O40"/>
  <c r="N40"/>
  <c r="M40"/>
  <c r="L40"/>
  <c r="K40"/>
  <c r="J40"/>
  <c r="J39" s="1"/>
  <c r="I40"/>
  <c r="I39" s="1"/>
  <c r="H40"/>
  <c r="H39" s="1"/>
  <c r="C40"/>
  <c r="C39" s="1"/>
  <c r="B40"/>
  <c r="B39" s="1"/>
  <c r="G39"/>
  <c r="F39"/>
  <c r="E39"/>
  <c r="D39"/>
  <c r="P37"/>
  <c r="O37"/>
  <c r="N37"/>
  <c r="M37"/>
  <c r="L37"/>
  <c r="K37"/>
  <c r="P36"/>
  <c r="O36"/>
  <c r="N36"/>
  <c r="M36"/>
  <c r="M35" s="1"/>
  <c r="L36"/>
  <c r="L35" s="1"/>
  <c r="K36"/>
  <c r="K35" s="1"/>
  <c r="P35"/>
  <c r="N35"/>
  <c r="J35"/>
  <c r="I35"/>
  <c r="H35"/>
  <c r="G35"/>
  <c r="F35"/>
  <c r="E35"/>
  <c r="D35"/>
  <c r="C35"/>
  <c r="B35"/>
  <c r="P33"/>
  <c r="O33"/>
  <c r="N33"/>
  <c r="M33"/>
  <c r="L33"/>
  <c r="K33"/>
  <c r="P31"/>
  <c r="O31"/>
  <c r="N31"/>
  <c r="M31"/>
  <c r="L31"/>
  <c r="K31"/>
  <c r="P29"/>
  <c r="O29"/>
  <c r="N29"/>
  <c r="M29"/>
  <c r="L29"/>
  <c r="K29"/>
  <c r="P28"/>
  <c r="O28"/>
  <c r="N28"/>
  <c r="M28"/>
  <c r="L28"/>
  <c r="K28"/>
  <c r="P27"/>
  <c r="O27"/>
  <c r="N27"/>
  <c r="M27"/>
  <c r="L27"/>
  <c r="K27"/>
  <c r="P26"/>
  <c r="O26"/>
  <c r="N26"/>
  <c r="M26"/>
  <c r="L26"/>
  <c r="P25"/>
  <c r="O25"/>
  <c r="M25"/>
  <c r="L25"/>
  <c r="K25"/>
  <c r="J24"/>
  <c r="I24"/>
  <c r="H24"/>
  <c r="G24"/>
  <c r="F24"/>
  <c r="E24"/>
  <c r="D24"/>
  <c r="C24"/>
  <c r="B24"/>
  <c r="O24" l="1"/>
  <c r="O35"/>
  <c r="M24"/>
  <c r="K39"/>
  <c r="P24"/>
  <c r="N75"/>
  <c r="P39"/>
  <c r="K48"/>
  <c r="N24"/>
  <c r="M39"/>
  <c r="L62"/>
  <c r="M62"/>
  <c r="M75"/>
  <c r="N62"/>
  <c r="L75"/>
  <c r="L24"/>
  <c r="K62"/>
  <c r="K24"/>
  <c r="O39"/>
  <c r="O62"/>
  <c r="L39"/>
  <c r="N39"/>
  <c r="P26" i="19"/>
  <c r="O26"/>
  <c r="N26"/>
  <c r="M26"/>
  <c r="L26"/>
  <c r="K26"/>
  <c r="J26"/>
  <c r="I26"/>
  <c r="H26"/>
  <c r="G26"/>
  <c r="F26"/>
  <c r="E26"/>
  <c r="D26"/>
  <c r="C26"/>
  <c r="B26"/>
</calcChain>
</file>

<file path=xl/sharedStrings.xml><?xml version="1.0" encoding="utf-8"?>
<sst xmlns="http://schemas.openxmlformats.org/spreadsheetml/2006/main" count="12157" uniqueCount="3156">
  <si>
    <t>ENERGIE</t>
  </si>
  <si>
    <t>Indice de la production énergétique</t>
  </si>
  <si>
    <t>2° Trim.</t>
  </si>
  <si>
    <t>3°Trim.</t>
  </si>
  <si>
    <t>Source : Direction de la Statistique</t>
  </si>
  <si>
    <t>Energie électrique</t>
  </si>
  <si>
    <t>Janv.</t>
  </si>
  <si>
    <t>Fév.</t>
  </si>
  <si>
    <t>Mars</t>
  </si>
  <si>
    <t>Avril</t>
  </si>
  <si>
    <t>Mai</t>
  </si>
  <si>
    <t>Juin</t>
  </si>
  <si>
    <t>Juillet</t>
  </si>
  <si>
    <t>Sept.</t>
  </si>
  <si>
    <t>الطاقــة</t>
  </si>
  <si>
    <t xml:space="preserve">الرقم الإستدلالي لإنتاج الطاقة </t>
  </si>
  <si>
    <t>المصدر: مديرية الإحصاء</t>
  </si>
  <si>
    <t>الطاقة الكهربائية</t>
  </si>
  <si>
    <t xml:space="preserve">  من أصل حراري</t>
  </si>
  <si>
    <t xml:space="preserve">  من أصل ريحي</t>
  </si>
  <si>
    <t>إمدادات الغير</t>
  </si>
  <si>
    <t xml:space="preserve">  الفحم الحجري</t>
  </si>
  <si>
    <t xml:space="preserve">  الغازوال</t>
  </si>
  <si>
    <t>مارس</t>
  </si>
  <si>
    <t>فبراير</t>
  </si>
  <si>
    <t>يناير</t>
  </si>
  <si>
    <t>أكتوبر</t>
  </si>
  <si>
    <t>يوليـوز</t>
  </si>
  <si>
    <t>يونيه</t>
  </si>
  <si>
    <t>ماي</t>
  </si>
  <si>
    <t>أبريل</t>
  </si>
  <si>
    <t>الفصل الأول</t>
  </si>
  <si>
    <t>الفصل الرابع</t>
  </si>
  <si>
    <t>الفصل الثالث</t>
  </si>
  <si>
    <t>الفصل الثاني</t>
  </si>
  <si>
    <t xml:space="preserve">  الطاقة المستهلكة في  محطة تحويل الطاقة عبر الضخ</t>
  </si>
  <si>
    <t xml:space="preserve">  Electricité</t>
  </si>
  <si>
    <t>Energie</t>
  </si>
  <si>
    <t xml:space="preserve">  الكهرباء </t>
  </si>
  <si>
    <t>4°Trim.</t>
  </si>
  <si>
    <t>دجنبر</t>
  </si>
  <si>
    <t>نوفمبر</t>
  </si>
  <si>
    <t>Dec</t>
  </si>
  <si>
    <t>Nov</t>
  </si>
  <si>
    <t>Oct</t>
  </si>
  <si>
    <t>شتنبـر</t>
  </si>
  <si>
    <t>Août</t>
  </si>
  <si>
    <t>غشـت</t>
  </si>
  <si>
    <t xml:space="preserve">        Hydraulique</t>
  </si>
  <si>
    <t xml:space="preserve">               dont Turbinage de la STEP</t>
  </si>
  <si>
    <t xml:space="preserve">       Thermique</t>
  </si>
  <si>
    <t xml:space="preserve">       Eolienne </t>
  </si>
  <si>
    <t xml:space="preserve">       Solaire (Centrale solaire d'Assa)</t>
  </si>
  <si>
    <t xml:space="preserve">       Importations </t>
  </si>
  <si>
    <t xml:space="preserve">       Exportations </t>
  </si>
  <si>
    <t xml:space="preserve">       Energie Electrique de Tahaddart (EET)</t>
  </si>
  <si>
    <t xml:space="preserve">       Compagnie Eolienne du Détroit (CED)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</si>
  <si>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</si>
  <si>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</si>
  <si>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</si>
  <si>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</si>
  <si>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</si>
  <si>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</si>
  <si>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</si>
  <si>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      Fioul</t>
  </si>
  <si>
    <t xml:space="preserve">      Charbon</t>
  </si>
  <si>
    <t xml:space="preserve">      Gasoil</t>
  </si>
  <si>
    <t xml:space="preserve">          Centrale Thermo-solaire d'Ain Béni Mathar</t>
  </si>
  <si>
    <t xml:space="preserve">          Centrale de Tahaddart</t>
  </si>
  <si>
    <t>اجمالي انتاج الكهرباء (م و ك م )</t>
  </si>
  <si>
    <t xml:space="preserve">من أصل مائي </t>
  </si>
  <si>
    <t xml:space="preserve">         منها محطة تحويل الطاقة عبر الضخ </t>
  </si>
  <si>
    <t xml:space="preserve">  من أصل شمسي (مركز أسا)</t>
  </si>
  <si>
    <t>رصيد المبادلات (اسبانيا-الجزائر):</t>
  </si>
  <si>
    <t xml:space="preserve">    الواردات</t>
  </si>
  <si>
    <t xml:space="preserve">    الصادرات </t>
  </si>
  <si>
    <t>انتاج الخواص من الكهرباء:</t>
  </si>
  <si>
    <t xml:space="preserve">   تحضارت</t>
  </si>
  <si>
    <t xml:space="preserve">   الشركة الريحية للمضيق </t>
  </si>
  <si>
    <t xml:space="preserve">  المحطة الريحية لطرفاية</t>
  </si>
  <si>
    <t xml:space="preserve">  محطة نور1 الشمسية</t>
  </si>
  <si>
    <t xml:space="preserve">    المحطة الريحية أخفنير</t>
  </si>
  <si>
    <t xml:space="preserve">    المحطة الريحية حوامة</t>
  </si>
  <si>
    <t xml:space="preserve">    المحطة الريحية فم الواد</t>
  </si>
  <si>
    <t>مبيعات الكهرباء (بجيكاواط ساعة)</t>
  </si>
  <si>
    <t xml:space="preserve">      الموزعين</t>
  </si>
  <si>
    <t xml:space="preserve">      زبناء الجهد العالي</t>
  </si>
  <si>
    <t xml:space="preserve">      زبناء الجهد المتوسط</t>
  </si>
  <si>
    <t xml:space="preserve">      زبناء الجهد المنخفظ</t>
  </si>
  <si>
    <t>استهلاك المحروقات (بالطن):</t>
  </si>
  <si>
    <t xml:space="preserve">  الفيول</t>
  </si>
  <si>
    <t xml:space="preserve">    الغاز الطبيعي (بألف م3)</t>
  </si>
  <si>
    <t xml:space="preserve">       محطة عين بني مطهر الحرارية      </t>
  </si>
  <si>
    <t xml:space="preserve">        محطة تحضارت</t>
  </si>
  <si>
    <t xml:space="preserve"> Source :  Office National de l'Electricité et de l'Eau Potable.</t>
  </si>
  <si>
    <t xml:space="preserve">       Parc Eolien de Tarfaya (TAREC)</t>
  </si>
  <si>
    <t xml:space="preserve">     Solaire Noor 1 (CSO)</t>
  </si>
  <si>
    <t xml:space="preserve">       JLEC (charbon)</t>
  </si>
  <si>
    <t xml:space="preserve">  1- Production Totale ONEE-Branche Électricité : </t>
  </si>
  <si>
    <t xml:space="preserve">  2- STEP Energie absorbée pour le pompage</t>
  </si>
  <si>
    <t xml:space="preserve"> 3 - Apport des Tiers Nationaux </t>
  </si>
  <si>
    <t xml:space="preserve"> 4 - Solde des échanges d'énergie (Espagne-Algérie) :</t>
  </si>
  <si>
    <t xml:space="preserve"> 5 - Production Privée d'Électricité :</t>
  </si>
  <si>
    <t xml:space="preserve"> 6 - Projets développés dans le cadre de la loi 13-09 relative aux Energies Renouvelables :</t>
  </si>
  <si>
    <t xml:space="preserve">7- Auxiliaires des centrales pompes du réseau THT-HT </t>
  </si>
  <si>
    <t xml:space="preserve">    شركة الجرف الأصفر (الفحم)</t>
  </si>
  <si>
    <t xml:space="preserve">استهلاك المحطات للجهد الجد عالي والعالي المضخة من الشبكة الوطنية  </t>
  </si>
  <si>
    <t xml:space="preserve">  I- ORIGINE DE LA PRODUCTION</t>
  </si>
  <si>
    <t>II- Ventes d'électricité  (en GWh) dont :</t>
  </si>
  <si>
    <t xml:space="preserve">III- Consommation des combustibles  (en tonne) : </t>
  </si>
  <si>
    <t>المصدر :  المكتب الوطني للكهرباء والماء الصالح للشرب.</t>
  </si>
  <si>
    <t>مصدر الانتاج</t>
  </si>
  <si>
    <t>1° Trim.</t>
  </si>
  <si>
    <t>Tanger - Tétouan - Al Hoceima</t>
  </si>
  <si>
    <t>L'Oriental</t>
  </si>
  <si>
    <t>Fès - Meknès</t>
  </si>
  <si>
    <t xml:space="preserve">Rabat - Salé - Kénitra </t>
  </si>
  <si>
    <t xml:space="preserve">Béni  Mellal - Khénifra </t>
  </si>
  <si>
    <t>Casablanca- Settat</t>
  </si>
  <si>
    <t>Marrakech - Safi</t>
  </si>
  <si>
    <t>Drâa- Tafilalet</t>
  </si>
  <si>
    <t xml:space="preserve">Souss - Massa </t>
  </si>
  <si>
    <t>Guelmim - Oued Noun</t>
  </si>
  <si>
    <t>Laâyoune - Sakia El Hamra</t>
  </si>
  <si>
    <t xml:space="preserve">Dakhla - Oued Ed-Dahab </t>
  </si>
  <si>
    <t>Ensemble</t>
  </si>
  <si>
    <t>EAU POTABLE</t>
  </si>
  <si>
    <t>production d'eau potable par région</t>
  </si>
  <si>
    <t>انتاج الماء الصالح للشرب حسب الجهات</t>
  </si>
  <si>
    <t>بألف متر مكعب</t>
  </si>
  <si>
    <t>طنجة ــ تطوان -  الحسيمة</t>
  </si>
  <si>
    <t>الشرق</t>
  </si>
  <si>
    <t xml:space="preserve">فاس ــ مكناس </t>
  </si>
  <si>
    <t>الرباط ــ سـلا ــ القنيطرة</t>
  </si>
  <si>
    <t>بني ملال ــ خنيفرة</t>
  </si>
  <si>
    <t>الدار البيضاء - سطات</t>
  </si>
  <si>
    <t>مراكش ــ آسفي</t>
  </si>
  <si>
    <t>درعة ــ تافيلالت</t>
  </si>
  <si>
    <t xml:space="preserve">سوس ــ ماسة </t>
  </si>
  <si>
    <t>كلميم ــ واد نون</t>
  </si>
  <si>
    <t>العيون ــ الساقية الحمراء</t>
  </si>
  <si>
    <t xml:space="preserve">الداخلة - وادي الذهب </t>
  </si>
  <si>
    <t>المجموع</t>
  </si>
  <si>
    <t xml:space="preserve">  سافيك</t>
  </si>
  <si>
    <t xml:space="preserve">       Parc éolien Khelladi</t>
  </si>
  <si>
    <t xml:space="preserve">    المحطة الريحية الخلادي</t>
  </si>
  <si>
    <t xml:space="preserve">       Parc éolien afissat</t>
  </si>
  <si>
    <t xml:space="preserve">الطاقة الصافية للكهرباء (بجيكاواط ساعة) </t>
  </si>
  <si>
    <t xml:space="preserve">    المحطة الريحية أفتيسات</t>
  </si>
  <si>
    <t xml:space="preserve"> -</t>
  </si>
  <si>
    <t>(Base 100 : 2015)</t>
  </si>
  <si>
    <t>(أساس 100 : 2015)</t>
  </si>
  <si>
    <t xml:space="preserve">     SAFIEC</t>
  </si>
  <si>
    <t xml:space="preserve">       Parc Eolien de Midelt</t>
  </si>
  <si>
    <t xml:space="preserve">  المحطة الريحية لميدلت</t>
  </si>
  <si>
    <t xml:space="preserve">8- Enérgie nette appelée (en GWh) </t>
  </si>
  <si>
    <t xml:space="preserve"> M I N E S                  </t>
  </si>
  <si>
    <t>المعــــادن</t>
  </si>
  <si>
    <t xml:space="preserve"> Indice de la production minière</t>
  </si>
  <si>
    <t>الرقم الإستدلالي لللإنتاج المعدني</t>
  </si>
  <si>
    <t xml:space="preserve"> (Base 100 en 2015)</t>
  </si>
  <si>
    <t>(أساس 100 في 2015)</t>
  </si>
  <si>
    <t xml:space="preserve"> </t>
  </si>
  <si>
    <t>3° Trim.</t>
  </si>
  <si>
    <t>Industries extractives</t>
  </si>
  <si>
    <t xml:space="preserve">  الصناعات الاستخراجية</t>
  </si>
  <si>
    <t xml:space="preserve">Minerais métalliques      </t>
  </si>
  <si>
    <t xml:space="preserve"> المعادن الحديدية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</si>
  <si>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</si>
  <si>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</si>
  <si>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</si>
  <si>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</si>
  <si>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</si>
  <si>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صناعات استخراجية أخرى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</si>
  <si>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</si>
  <si>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</si>
  <si>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</si>
  <si>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</si>
  <si>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</si>
  <si>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>…</t>
  </si>
  <si>
    <t xml:space="preserve"> أنشطة استخراجية غير مصنفة في مكان آخر</t>
  </si>
  <si>
    <t xml:space="preserve">  Source : Direction de la Statistique</t>
  </si>
  <si>
    <t xml:space="preserve"> Phosphates </t>
  </si>
  <si>
    <t xml:space="preserve">الفوسفاط </t>
  </si>
  <si>
    <t xml:space="preserve">  Production marchande</t>
  </si>
  <si>
    <t xml:space="preserve"> الإنتاج التجاري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</si>
  <si>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</si>
  <si>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</si>
  <si>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</si>
  <si>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</si>
  <si>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</si>
  <si>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بن كرير </t>
  </si>
  <si>
    <t xml:space="preserve">   Phosboucraâ</t>
  </si>
  <si>
    <t xml:space="preserve">  فوسبكراع </t>
  </si>
  <si>
    <t xml:space="preserve">  Ventes locales</t>
  </si>
  <si>
    <t>المبيعات المحلية</t>
  </si>
  <si>
    <t xml:space="preserve">  -</t>
  </si>
  <si>
    <t xml:space="preserve">   -</t>
  </si>
  <si>
    <t xml:space="preserve">  </t>
  </si>
  <si>
    <t xml:space="preserve">   Phosboucraa</t>
  </si>
  <si>
    <t xml:space="preserve">  فوسبوكراع</t>
  </si>
  <si>
    <t xml:space="preserve">  Youssoufia</t>
  </si>
  <si>
    <t xml:space="preserve">  اليوسوفية</t>
  </si>
  <si>
    <t xml:space="preserve">   Khouribga </t>
  </si>
  <si>
    <t xml:space="preserve"> Source : Office Chérifien des Phosphates </t>
  </si>
  <si>
    <t xml:space="preserve"> المصدر: المكتب الشريف للفوسفاط  </t>
  </si>
  <si>
    <t xml:space="preserve"> INDUSTRIE                            </t>
  </si>
  <si>
    <t>الــصنـاعـة</t>
  </si>
  <si>
    <t xml:space="preserve"> Indice de la production industrielle</t>
  </si>
  <si>
    <t xml:space="preserve">الرقم الإستدلالي للإنتاج الصـناعــي </t>
  </si>
  <si>
    <t xml:space="preserve"> (Base 100 :2015)</t>
  </si>
  <si>
    <t>4° Trim.</t>
  </si>
  <si>
    <t>الفصل الاول</t>
  </si>
  <si>
    <t>الفصل الثالت</t>
  </si>
  <si>
    <t xml:space="preserve">  Industries de transformation</t>
  </si>
  <si>
    <t xml:space="preserve">10    </t>
  </si>
  <si>
    <t xml:space="preserve"> Produits des industries alimentaires  </t>
  </si>
  <si>
    <t>.10 صناعات غذائیة</t>
  </si>
  <si>
    <t xml:space="preserve">101   </t>
  </si>
  <si>
    <t>TRANSFORMATION ET CONSERVATION DE LA VIANDE ET PREPARATION DE PRODUITS A BASE DE VIANDE</t>
  </si>
  <si>
    <t>.101 تحویل وحفظ اللحوم واعداد منتجات من اللحوم</t>
  </si>
  <si>
    <t xml:space="preserve">102   </t>
  </si>
  <si>
    <t>TRANSFORMATION ET CONSERVATION DE POISSONS, DE CRUSTACES ET DE MOLLUSQUES</t>
  </si>
  <si>
    <t>.102 تحویل وحفظ الأسماك والقشریات والرخویات</t>
  </si>
  <si>
    <t xml:space="preserve">103   </t>
  </si>
  <si>
    <t>TRANSFORMATION ET CONSERVATION DE FRUITS ET LEGUMES</t>
  </si>
  <si>
    <t>.103 تحویل وحفظ الفواكه والخضر</t>
  </si>
  <si>
    <t xml:space="preserve">104   </t>
  </si>
  <si>
    <t>FABRICATION D’HUILES ET GRAISSES VEGETALES ET ANIMALES</t>
  </si>
  <si>
    <t>.104 صناعة الزيوت والدهون النباتية والحيوانية</t>
  </si>
  <si>
    <t xml:space="preserve">105   </t>
  </si>
  <si>
    <t>FABRICATION DE PRODUITS LAITIERS</t>
  </si>
  <si>
    <t>.105 صناعة منتجات الحلیب</t>
  </si>
  <si>
    <t xml:space="preserve">106   </t>
  </si>
  <si>
    <t>TRAVAIL DES GRAINS ; FABRICATION DE PRODUITS AMYLACES</t>
  </si>
  <si>
    <t>.106 تحویل الحبوب، صنع المنتجات النشویة</t>
  </si>
  <si>
    <t xml:space="preserve">107   </t>
  </si>
  <si>
    <t>FABRICATION DE PRODUITS DE BOULANGERIE-PATISSERIE ET DE PATES ALIMENTAIRES</t>
  </si>
  <si>
    <t>107 .صناعة منتجات المخابز و الحلویات و العجین الغذائي</t>
  </si>
  <si>
    <t xml:space="preserve">108   </t>
  </si>
  <si>
    <t>FABRICATION D'AUTRES PRODUITS ALIMENTAIRES</t>
  </si>
  <si>
    <t>.108 صناعة منتجات غذائیة اأخرى</t>
  </si>
  <si>
    <t xml:space="preserve">109   </t>
  </si>
  <si>
    <t>FABRICATION D'ALIMENTS POUR ANIMAUX</t>
  </si>
  <si>
    <t>.109 صناعة العلف الحيواني</t>
  </si>
  <si>
    <t xml:space="preserve">11    </t>
  </si>
  <si>
    <t>FABRICATION DE BOISSONS</t>
  </si>
  <si>
    <t>.11 صناعة المشروبات</t>
  </si>
  <si>
    <t xml:space="preserve">110   </t>
  </si>
  <si>
    <t>110 .صناعة المشروبات</t>
  </si>
  <si>
    <t xml:space="preserve">12    </t>
  </si>
  <si>
    <t>FABRICATION DE PRODUITS A BASE DE TABAC</t>
  </si>
  <si>
    <t>.12 صناعة منتجات التبغ</t>
  </si>
  <si>
    <t xml:space="preserve">120   </t>
  </si>
  <si>
    <t>.120 صناعة منتجات التبغ</t>
  </si>
  <si>
    <t xml:space="preserve">13    </t>
  </si>
  <si>
    <t>FABRICATION DE TEXTILES</t>
  </si>
  <si>
    <t>.13 صناعة النسیج</t>
  </si>
  <si>
    <t xml:space="preserve">131   </t>
  </si>
  <si>
    <t>PREPARATION DE FIBRES TEXTILES ET FILATURE</t>
  </si>
  <si>
    <t>.131 تحضير ألياف النسيج والغزل</t>
  </si>
  <si>
    <t xml:space="preserve">132   </t>
  </si>
  <si>
    <t>TISSAGE</t>
  </si>
  <si>
    <t>.132 النسيج</t>
  </si>
  <si>
    <t xml:space="preserve">133   </t>
  </si>
  <si>
    <t>ENNOBLISSEMENT TEXTILE</t>
  </si>
  <si>
    <t>.133 تعزيز النسيج</t>
  </si>
  <si>
    <t xml:space="preserve">134   </t>
  </si>
  <si>
    <t>FABRICATION DE TAPIS ET MOQUETTES</t>
  </si>
  <si>
    <t>.134 صناعة الزرابي والموكیت</t>
  </si>
  <si>
    <t xml:space="preserve">139   </t>
  </si>
  <si>
    <t>FABRICATION D'AUTRES TEXTILES</t>
  </si>
  <si>
    <t>.139 صناعة منسوجات أخرى</t>
  </si>
  <si>
    <t xml:space="preserve">14    </t>
  </si>
  <si>
    <t>INDUSTRIE DE L'HABILLEMENT</t>
  </si>
  <si>
    <t>.14 صناعة الملابس</t>
  </si>
  <si>
    <t xml:space="preserve">141   </t>
  </si>
  <si>
    <t>FABRICATION DE VETEMENTS, AUTRES QU'EN FOURRURE</t>
  </si>
  <si>
    <t>.141صناعة الملابس ، عدا الملابس المصنوعة من الفرو</t>
  </si>
  <si>
    <t xml:space="preserve">143   </t>
  </si>
  <si>
    <t>FABRICATION D'ARTICLES A MAILLES</t>
  </si>
  <si>
    <t>.143 صناعة منتجات من الأقمشة المزردّة</t>
  </si>
  <si>
    <t xml:space="preserve">15    </t>
  </si>
  <si>
    <t>INDUSTRIE DU CUIR ET DE LA CHAUSSURE (A L'EXCEPTION DE L'HABILLEMENT EN CUIR)</t>
  </si>
  <si>
    <t xml:space="preserve">.15 صناعة الجلد والأحذیة </t>
  </si>
  <si>
    <t xml:space="preserve">151   </t>
  </si>
  <si>
    <t>APPRET ET TANNAGE DES CUIRS ; PREPARATION,TEINTURE FOURRURES,FABRI D'ARTICLES DE VOYA</t>
  </si>
  <si>
    <t>.151 تهیئة الجلود ودباغتها، تحضیر وصباغة الفرو، صنع لوازم السفر</t>
  </si>
  <si>
    <t xml:space="preserve">152   </t>
  </si>
  <si>
    <t>FABRICATION DE CHAUSSURES</t>
  </si>
  <si>
    <t>152 .صناعة الأحذية</t>
  </si>
  <si>
    <t xml:space="preserve">16    </t>
  </si>
  <si>
    <t>TRAVAIL DU BOIS ET FABRICATION D'ARTICLES EN BOIS ET EN LIEGE, A L’EXCEPTION DES MEUBLES.</t>
  </si>
  <si>
    <t>16 . نجارة الخشب وصنع منتجات من الخشب والفلین</t>
  </si>
  <si>
    <t xml:space="preserve">161   </t>
  </si>
  <si>
    <t>SCIAGE ET RABOTAGE DU BOIS</t>
  </si>
  <si>
    <t xml:space="preserve">161.نجارة الخشب </t>
  </si>
  <si>
    <t xml:space="preserve">162   </t>
  </si>
  <si>
    <t>FABRICATION D'ARTICLES EN BOIS, LIEGE, VANNERIE ET SPARTERIE</t>
  </si>
  <si>
    <t>162.صناعة الخشب والفلين والأدوات والقطع المعدنية</t>
  </si>
  <si>
    <t xml:space="preserve">17    </t>
  </si>
  <si>
    <t>INDUSTRIE DU PAPIER ET DU CARTON</t>
  </si>
  <si>
    <t>17.صناعة الورق والورق المقوى</t>
  </si>
  <si>
    <t xml:space="preserve">171   </t>
  </si>
  <si>
    <t>FABRICATION DE PATE A PAPIER, DE PAPIER ET DE CARTON</t>
  </si>
  <si>
    <t>171.صناعة عجین الورق و الورق و الورق المقوى</t>
  </si>
  <si>
    <t xml:space="preserve">172   </t>
  </si>
  <si>
    <t>FABRICATION D'ARTICLES EN PAPIER OU EN CARTON</t>
  </si>
  <si>
    <t>172.صناعة منتجات من الورق و الورق المقوى</t>
  </si>
  <si>
    <t xml:space="preserve">18    </t>
  </si>
  <si>
    <t>IMPRIMERIE ET REPRODUCTION D'ENREGISTREMENTS</t>
  </si>
  <si>
    <t>18. الطباعة ونسخ التسجیلات</t>
  </si>
  <si>
    <t xml:space="preserve">181   </t>
  </si>
  <si>
    <t>IMPRIMERIE ET SERVICES ANNEXES</t>
  </si>
  <si>
    <t>181.الطباعة والخدمات ذات الصلة</t>
  </si>
  <si>
    <t xml:space="preserve">20    </t>
  </si>
  <si>
    <t>INDUSTRIE CHIMIQUE</t>
  </si>
  <si>
    <t>20.صناعة كیماویة</t>
  </si>
  <si>
    <t xml:space="preserve">201   </t>
  </si>
  <si>
    <t>FABRICATION PRODUITS CHIMIQUES DE BASE, PRODUITS AZOTES ET D'ENGRAIS, MATIERES PLASTIQUES D</t>
  </si>
  <si>
    <t xml:space="preserve">201.صناعة المواد الكيميائية الأساسية </t>
  </si>
  <si>
    <t xml:space="preserve">202   </t>
  </si>
  <si>
    <t>FABRICATION DE PESTICIDES ET D’AUTRES PRODUITS AGROCHIMIQUES</t>
  </si>
  <si>
    <t>202.صناعة المبیدات والمنتجات الكیماویة الزراعیة  الأخرى</t>
  </si>
  <si>
    <t xml:space="preserve">203   </t>
  </si>
  <si>
    <t>FABRICATION DE PEINTURES, VERNIS, ENCRES ET MASTICS</t>
  </si>
  <si>
    <t>203.صناعة الصباغة والبرنیق والحبر والصمغ</t>
  </si>
  <si>
    <t xml:space="preserve">204   </t>
  </si>
  <si>
    <t>FABRICATION DE SAVONS, DE PRODUITS D'ENTRETIEN ET DE PARFUMS</t>
  </si>
  <si>
    <t>204 .صناعة الصابون والعطور و مواد التنظیف</t>
  </si>
  <si>
    <t xml:space="preserve">205   </t>
  </si>
  <si>
    <t>FABRICATION D'AUTRES PRODUITS CHIMIQUES</t>
  </si>
  <si>
    <t>205.صناعة مواد كیماویة أخرى</t>
  </si>
  <si>
    <t xml:space="preserve">21    </t>
  </si>
  <si>
    <t>INDUSTRIE PHARMACEUTIQUE</t>
  </si>
  <si>
    <t>21. الصناعة الصیدلانیة</t>
  </si>
  <si>
    <t xml:space="preserve">212   </t>
  </si>
  <si>
    <t>FABRICATION DE PREPARATIONS PHARMACEUTIQUES</t>
  </si>
  <si>
    <t>212.صناعة مستحضرات صیدلانیة</t>
  </si>
  <si>
    <t xml:space="preserve">22    </t>
  </si>
  <si>
    <t>FABRICATION DE PRODUITS EN CAOUTCHOUC ET EN PLASTIQUE</t>
  </si>
  <si>
    <t>22.صناعة منتجات المطاط والبلاستيك</t>
  </si>
  <si>
    <t xml:space="preserve">221   </t>
  </si>
  <si>
    <t>FABRICATION DE PRODUITS EN CAOUTCHOUC</t>
  </si>
  <si>
    <t>221.صناعة منتجات المطاط</t>
  </si>
  <si>
    <t xml:space="preserve">222   </t>
  </si>
  <si>
    <t>FABRICATION  DE PRODUITS EN PLASTIQUE</t>
  </si>
  <si>
    <t>222.صناعة المنتجات البلاستيكية</t>
  </si>
  <si>
    <t xml:space="preserve">23    </t>
  </si>
  <si>
    <t>FABRICATION D'AUTRES PRODUITS MINERAUX NON METALLIQUES</t>
  </si>
  <si>
    <t>23.صناعة منتجات أخرى غیر معدنیة</t>
  </si>
  <si>
    <t xml:space="preserve">231   </t>
  </si>
  <si>
    <t>FABRICATION DE VERRE ET D'ARTICLES EN VERRE</t>
  </si>
  <si>
    <t>231.صناعة الزجاج و منتجات من الزجاج</t>
  </si>
  <si>
    <t xml:space="preserve">232   </t>
  </si>
  <si>
    <t>FABRICATION DE PRODUITS REFRACTAIRES</t>
  </si>
  <si>
    <t>232.صناعة منتجات خزفیة مقاومة للحرارة</t>
  </si>
  <si>
    <t xml:space="preserve">233   </t>
  </si>
  <si>
    <t>FABRICATION DE MATERIAUX DE CONSTRUCTION EN TERRE CUITE</t>
  </si>
  <si>
    <t>233.صناعة مواد البناء من الطین المعد</t>
  </si>
  <si>
    <t xml:space="preserve">234   </t>
  </si>
  <si>
    <t>FABRICATION D'AUTRES PRODUITS EN CERAMIQUE ET EN PORCELAINE</t>
  </si>
  <si>
    <t>234. صناعة منتجات خزفیة أخرى</t>
  </si>
  <si>
    <t xml:space="preserve">235   </t>
  </si>
  <si>
    <t>FABRICATION DE CIMENT, CHAUX ET PLATRE</t>
  </si>
  <si>
    <t>235.صناعة الأسمنت والجیر والجبس</t>
  </si>
  <si>
    <r>
      <t xml:space="preserve"> </t>
    </r>
    <r>
      <rPr>
        <b/>
        <sz val="16"/>
        <rFont val="Cambria"/>
        <family val="1"/>
      </rPr>
      <t xml:space="preserve">Indice de la production industrielle </t>
    </r>
    <r>
      <rPr>
        <sz val="11"/>
        <rFont val="Cambria"/>
        <family val="1"/>
      </rPr>
      <t>(suite 1)</t>
    </r>
  </si>
  <si>
    <t xml:space="preserve"> (Base 100 : 2015)</t>
  </si>
  <si>
    <t xml:space="preserve">236   </t>
  </si>
  <si>
    <t>FABRICATION D'OUVRAGES EN BETON, EN CIMENT OU EN PLATRE</t>
  </si>
  <si>
    <t>236.صناعة الخرسانة و الأسمنت أو الجبس</t>
  </si>
  <si>
    <t xml:space="preserve">237   </t>
  </si>
  <si>
    <t>TAILLE, FACONNAGE ET FINISSAGE DE PIERRES</t>
  </si>
  <si>
    <t>237. قطع و تشكیل الحجر وإعداده للإستعمال</t>
  </si>
  <si>
    <t xml:space="preserve">239   </t>
  </si>
  <si>
    <t>FABRICATION DE PRODUITS ABRASIFS ET DE PRODUITS MINERAUX NON METALLIQUES N.C.A.</t>
  </si>
  <si>
    <t>239.صناعة المنتجات الكاشطة والمنتجات المعدنية غير المعدنية</t>
  </si>
  <si>
    <t xml:space="preserve">24    </t>
  </si>
  <si>
    <t>METALLURGIE</t>
  </si>
  <si>
    <t>24.المعادن</t>
  </si>
  <si>
    <t xml:space="preserve">241   </t>
  </si>
  <si>
    <t>SIDERURGIE</t>
  </si>
  <si>
    <t>241. صناعة الحدید</t>
  </si>
  <si>
    <t xml:space="preserve">242   </t>
  </si>
  <si>
    <t>FABRICATION DE TUBES, TUYAUX, PROFILES CREUX ET ACCESSOIRES CORRESPONDANTS EN ACIER</t>
  </si>
  <si>
    <t>242.تصنيع الأنابيب و القضبان الجوفاء وإكسسوارات من الفولاذ</t>
  </si>
  <si>
    <t xml:space="preserve">243   </t>
  </si>
  <si>
    <t>FABRICATION D'AUTRES PRODUITS DE PREMIERE TRANSFORMATION DE L'ACIER</t>
  </si>
  <si>
    <t>243.تصنيع منتجات أخرى من التحویل الأولي للفولاذ</t>
  </si>
  <si>
    <t xml:space="preserve">244   </t>
  </si>
  <si>
    <t>PRODUCTION DE METAUX PRECIEUX ET D'AUTRES METAUX NON FERREUX</t>
  </si>
  <si>
    <t>244.إنتاج المعادن النفیسة وغيرها من المعادن غير الحديدية</t>
  </si>
  <si>
    <t xml:space="preserve">245   </t>
  </si>
  <si>
    <t>FONDERIE</t>
  </si>
  <si>
    <t>245. تذویب المعادن</t>
  </si>
  <si>
    <t xml:space="preserve">25    </t>
  </si>
  <si>
    <t>FABRICATION DE PRODUITS METALLIQUES, A L’EXCEPTION DES MACHINES ET DES EQUIPEMENTS</t>
  </si>
  <si>
    <t>25.صناعة المنتجات المعدنية ، باستثناء الآلات والمعدات</t>
  </si>
  <si>
    <t xml:space="preserve">251   </t>
  </si>
  <si>
    <t>FABRICATION D'ELEMENTS EN METAL POUR LA CONSTRUCTION</t>
  </si>
  <si>
    <t>251.صناعة العناصر المعدنية للبناء</t>
  </si>
  <si>
    <t xml:space="preserve">252   </t>
  </si>
  <si>
    <t>FABRICATION DE RESERVOIRS, CITERNES ET CONTENEURS METALLIQUES</t>
  </si>
  <si>
    <t>252.صناعة الخزانات والصهاريج والحاويات المعدنية</t>
  </si>
  <si>
    <t xml:space="preserve">255   </t>
  </si>
  <si>
    <t>FORGE, EMBOUTISSAGE, ESTAMPAGE; METALLURGIE DES POUDRES</t>
  </si>
  <si>
    <t>255. سبك المعادن و طرقها و رشمها و تعدین المساحیق</t>
  </si>
  <si>
    <t xml:space="preserve">256   </t>
  </si>
  <si>
    <t>TRAITEMENT ET REVETEMENT DES METAUX; USINAGE</t>
  </si>
  <si>
    <t>256. معالجة و تغلیف المعادن و أشغال صناعیة</t>
  </si>
  <si>
    <t xml:space="preserve">257   </t>
  </si>
  <si>
    <t>FABRICATION DE COUTELLERIE, D'OUTILLAGE ET DE QUINCAILLERIE</t>
  </si>
  <si>
    <t>257.صناعة السكاكين و المعدات الیدویة والأدوات المعدنیة الأخرى</t>
  </si>
  <si>
    <t xml:space="preserve">259   </t>
  </si>
  <si>
    <t>FABRICATION D'AUTRES OUVRAGES EN METAUX</t>
  </si>
  <si>
    <t>259.صناعة منتجات معدنیة أخرى</t>
  </si>
  <si>
    <t xml:space="preserve">26    </t>
  </si>
  <si>
    <t>FABRICATION DE PRODUITS INFORMATIQUES, ELECTRONIQUES ET OPTIQUES</t>
  </si>
  <si>
    <t>26.تصنيع منتجات الكمبيوتر والإلكترونيات والبصرية</t>
  </si>
  <si>
    <t xml:space="preserve">261   </t>
  </si>
  <si>
    <t>FABRICATION DE COMPOSANTS ET CARTES ELECTRONIQUES</t>
  </si>
  <si>
    <t>261.صناعة مكونات وبطاقات إلكترونیة</t>
  </si>
  <si>
    <t xml:space="preserve">265   </t>
  </si>
  <si>
    <t>FABRICATION D'INSTRUMENTS ET D'APPAREILS DE MESURE, D'ESSAI ET DE NAVIGATION ; HORLOGERIE</t>
  </si>
  <si>
    <t>265.صناعة أدوات القياس والتجارب والملاحة وصنع الساعات</t>
  </si>
  <si>
    <t xml:space="preserve">27    </t>
  </si>
  <si>
    <t>FABRICATION D'EQUIPEMENTS ELECTRIQUES</t>
  </si>
  <si>
    <t>27. صناعة الأجهزة الكهربائیة</t>
  </si>
  <si>
    <t xml:space="preserve">271   </t>
  </si>
  <si>
    <t>FABRICATION DE MOTEURS, GENERATRICES ET TRANS ELECTRIQUES ET DE MATERIEL DE DISTRIBUTION E</t>
  </si>
  <si>
    <t>271.صناعة المحركات و المولدات و المحوّلات الكهربائیة و أجهزة التوزیع</t>
  </si>
  <si>
    <t xml:space="preserve">272   </t>
  </si>
  <si>
    <t>FABRICATION DE PILES ET D'ACCUMULATEURS ELECTRIQUES</t>
  </si>
  <si>
    <t>272.صناعة البطاريات والمراكم الكهربائیة</t>
  </si>
  <si>
    <t xml:space="preserve">273   </t>
  </si>
  <si>
    <t>FABRICATION DE FILS ET CABLES ET DE MATERIEL D'INSTALLATION ELECTRIQUE</t>
  </si>
  <si>
    <t>273.صناعة الأسلاك و الكبلات و صنع أجهزة التركیب الكهربائیة</t>
  </si>
  <si>
    <t xml:space="preserve">274   </t>
  </si>
  <si>
    <t>FABRICATION D'APPAREILS D'ECLAIRAGE ELECTRIQUE</t>
  </si>
  <si>
    <t>274.صناعة أجهزة الإنارة الكهربائیة</t>
  </si>
  <si>
    <t xml:space="preserve">275   </t>
  </si>
  <si>
    <t>FABRICATION D'APPAREILS MENAGERS</t>
  </si>
  <si>
    <t>275.صناعة الأجهزة المنزلية</t>
  </si>
  <si>
    <t xml:space="preserve">279   </t>
  </si>
  <si>
    <t>FABRICATION D'AUTRES MATERIELS ELECTRIQUES</t>
  </si>
  <si>
    <t>279.صناعة المعدات الكهربائية الأخرى</t>
  </si>
  <si>
    <t xml:space="preserve">28    </t>
  </si>
  <si>
    <t>FABRICATION DE MACHINES ET EQUIPEMENTS N.C.A.</t>
  </si>
  <si>
    <t>28.صناعة الآلات والمعدات</t>
  </si>
  <si>
    <t xml:space="preserve">281   </t>
  </si>
  <si>
    <t>FABRICATION DE MACHINES D'USAGE GENERAL</t>
  </si>
  <si>
    <t>281.صناعة آلات متعددة الاستعمال</t>
  </si>
  <si>
    <t xml:space="preserve">282   </t>
  </si>
  <si>
    <t>FABRICATION D'AUTRES MACHINES D'USAGE GENERAL</t>
  </si>
  <si>
    <t>282.تصنيع آلات أخرى متعددة الاستعمال</t>
  </si>
  <si>
    <t>FABRICATION DE MACHINES AGRICOLES ET FORESTIERES</t>
  </si>
  <si>
    <t>283.صناعة الآلات الفلاحیة والغابویة</t>
  </si>
  <si>
    <t xml:space="preserve">284   </t>
  </si>
  <si>
    <t>FABRICATION DE MACHINES DE FORMAGE DES METAUX ET DE MACHINES-OUTILS</t>
  </si>
  <si>
    <t>284.صناعة آلات تشكیل المعادن والأدوات الآلیة</t>
  </si>
  <si>
    <t xml:space="preserve">289   </t>
  </si>
  <si>
    <t>FABRICATION D'AUTRES MACHINES D'USAGE SPECIFIQUE</t>
  </si>
  <si>
    <r>
      <t>289</t>
    </r>
    <r>
      <rPr>
        <sz val="10"/>
        <color indexed="8"/>
        <rFont val="Traditional Arabic"/>
        <family val="1"/>
      </rPr>
      <t>.صناعة آلات أخرى ذات الاستعمال المحدد</t>
    </r>
  </si>
  <si>
    <t xml:space="preserve">29    </t>
  </si>
  <si>
    <t>INDUSTRIE AUTOMOBILE</t>
  </si>
  <si>
    <t>29.صناعة السيارات</t>
  </si>
  <si>
    <t xml:space="preserve">291   </t>
  </si>
  <si>
    <t>CONSTRUCTION DE VEHICULES AUTOMOBILES</t>
  </si>
  <si>
    <t>291.بناء عربات ذات محرك</t>
  </si>
  <si>
    <t xml:space="preserve">292   </t>
  </si>
  <si>
    <t>FABRICATION DE CARROSSERIES ET REMORQUES</t>
  </si>
  <si>
    <t>292.صناعة ھیاكل السیارات والمقطورات</t>
  </si>
  <si>
    <t xml:space="preserve">293   </t>
  </si>
  <si>
    <t>FABRICATION D'EQUIPEMENTS AUTOMOBILES</t>
  </si>
  <si>
    <t>293.صناعة أجزاء وتوابع السیارات</t>
  </si>
  <si>
    <t xml:space="preserve">30    </t>
  </si>
  <si>
    <t>FABRICATION D'AUTRES MATERIELS DE TRANSPORT</t>
  </si>
  <si>
    <t>30.صناعة وسائل النقل الأخرى</t>
  </si>
  <si>
    <t xml:space="preserve">303   </t>
  </si>
  <si>
    <t>CONSTRUCTION AERONAUTIQUE ET SPATIALE</t>
  </si>
  <si>
    <t>303. صناعة الطائرات و المركبات الفضائیة</t>
  </si>
  <si>
    <t xml:space="preserve">309   </t>
  </si>
  <si>
    <t>FABRICATION DE MATERIELS DE TRANSPORT N.C.A.</t>
  </si>
  <si>
    <t>309.صناعة وسائل النقل</t>
  </si>
  <si>
    <t xml:space="preserve">31    </t>
  </si>
  <si>
    <t>FABRICATION DE MEUBLES</t>
  </si>
  <si>
    <t>31.صناعة الأثاث</t>
  </si>
  <si>
    <t xml:space="preserve">310   </t>
  </si>
  <si>
    <t>310.صناعة الأثاث</t>
  </si>
  <si>
    <t xml:space="preserve">32    </t>
  </si>
  <si>
    <t>AUTRES INDUSTRIES MANUFACTURIERES</t>
  </si>
  <si>
    <t>32. صناعات تحویلیة أخرى</t>
  </si>
  <si>
    <t xml:space="preserve">321   </t>
  </si>
  <si>
    <t>FABRICATION D’ARTICLES DE JOAILLERIE, BIJOUTERIE ET ARTICLES SIMILAIRES</t>
  </si>
  <si>
    <t>321.صناعة المجوهرات و الحليّ والأدوات المماثلة</t>
  </si>
  <si>
    <t xml:space="preserve">324   </t>
  </si>
  <si>
    <t>FABRICATION DE JEUX ET JOUETS</t>
  </si>
  <si>
    <t>324.صناعة الألعاب و اللعب</t>
  </si>
  <si>
    <t xml:space="preserve">325   </t>
  </si>
  <si>
    <t>FABRICATION D'INSTRUMENTS ET DE FOURNITURES A USAGE MEDICAL ET DENTAIRE</t>
  </si>
  <si>
    <t>325.صناعة الأدوات والمستلزمات المستعملة في المجال الطبي وفي طب الأسنان</t>
  </si>
  <si>
    <t xml:space="preserve">329   </t>
  </si>
  <si>
    <t>ACTIVITES MANUFACTURIERES N.C.A.</t>
  </si>
  <si>
    <t>329. صناعات تحویلیة غیر مصنفة</t>
  </si>
  <si>
    <t xml:space="preserve">33    </t>
  </si>
  <si>
    <t>REPARATION ET INSTALLATION DE MACHINES ET D'EQUIPEMENTS</t>
  </si>
  <si>
    <t>33.إصلاح وتركيب الآلات والمعدات</t>
  </si>
  <si>
    <t xml:space="preserve">331   </t>
  </si>
  <si>
    <t>REPARATION D'OUVRAGES EN METAUX, DE MACHINES ET D'EQUIPEMENTS</t>
  </si>
  <si>
    <r>
      <t>331</t>
    </r>
    <r>
      <rPr>
        <sz val="10"/>
        <color indexed="8"/>
        <rFont val="Traditional Arabic"/>
        <family val="1"/>
      </rPr>
      <t>.إصلاح مركبات معدنیة وإصلاح الآلات والمعدات</t>
    </r>
  </si>
  <si>
    <t xml:space="preserve">  Source : Haut-Commissariat au Plan (Direction de la Statistique).</t>
  </si>
  <si>
    <t>المصدر : المندوبية السامية للتخطيط (مديرية الإحصاء).</t>
  </si>
  <si>
    <t>Construction et foncier</t>
  </si>
  <si>
    <t xml:space="preserve">Réquisitions déposées par Conservation Foncière </t>
  </si>
  <si>
    <t xml:space="preserve"> Superficie en Ha </t>
  </si>
  <si>
    <t>2ème trimestre 2020</t>
  </si>
  <si>
    <t>1er trimestre 2020</t>
  </si>
  <si>
    <t xml:space="preserve"> 4ème trimestre 2019</t>
  </si>
  <si>
    <t>3ème trimestre 2019</t>
  </si>
  <si>
    <t>الفصل الثا ني 2020</t>
  </si>
  <si>
    <t>الفصل الاول 2020</t>
  </si>
  <si>
    <t>الفصل الرابع  2019</t>
  </si>
  <si>
    <t>الفصل الثا لت 2019</t>
  </si>
  <si>
    <t>Nbre</t>
  </si>
  <si>
    <t>Sup</t>
  </si>
  <si>
    <t>العدد</t>
  </si>
  <si>
    <t>المساحة</t>
  </si>
  <si>
    <t>-Tanger-Tétouan-Al Hoceima</t>
  </si>
  <si>
    <t xml:space="preserve">طنجة - تطوان- الحسيمة </t>
  </si>
  <si>
    <t xml:space="preserve">     Al Hoceïma </t>
  </si>
  <si>
    <t>1.60</t>
  </si>
  <si>
    <t>الحسيمة</t>
  </si>
  <si>
    <t xml:space="preserve">     Larache</t>
  </si>
  <si>
    <t>0.00</t>
  </si>
  <si>
    <t>0.04</t>
  </si>
  <si>
    <t>0.03</t>
  </si>
  <si>
    <t>العرائش</t>
  </si>
  <si>
    <t xml:space="preserve">     Mdiq-Fnideq</t>
  </si>
  <si>
    <t>0.06</t>
  </si>
  <si>
    <t>1.72</t>
  </si>
  <si>
    <t>1.62</t>
  </si>
  <si>
    <t>المضيق-الفنيدق</t>
  </si>
  <si>
    <t xml:space="preserve">     Tanger  Beni Makada</t>
  </si>
  <si>
    <t>3.76</t>
  </si>
  <si>
    <t>1.94</t>
  </si>
  <si>
    <t>0.90</t>
  </si>
  <si>
    <t>طنجة بني مكادة</t>
  </si>
  <si>
    <t xml:space="preserve">     Tanger Medina</t>
  </si>
  <si>
    <t>0.05</t>
  </si>
  <si>
    <t>طنجة</t>
  </si>
  <si>
    <t xml:space="preserve">     Tétouan</t>
  </si>
  <si>
    <t>2.81</t>
  </si>
  <si>
    <t>4.64</t>
  </si>
  <si>
    <t>2.08</t>
  </si>
  <si>
    <t>تطوان</t>
  </si>
  <si>
    <t>-Oriental</t>
  </si>
  <si>
    <t>1.85</t>
  </si>
  <si>
    <t>5.84</t>
  </si>
  <si>
    <t xml:space="preserve">     Berkane</t>
  </si>
  <si>
    <t>بركان</t>
  </si>
  <si>
    <t xml:space="preserve">     Guercif</t>
  </si>
  <si>
    <t>3.69</t>
  </si>
  <si>
    <t>3.85</t>
  </si>
  <si>
    <t>0.23</t>
  </si>
  <si>
    <t>0.01</t>
  </si>
  <si>
    <t>جرسيف</t>
  </si>
  <si>
    <t xml:space="preserve">     Nador</t>
  </si>
  <si>
    <t>1.42</t>
  </si>
  <si>
    <t>الناضور</t>
  </si>
  <si>
    <t xml:space="preserve">     Oujda</t>
  </si>
  <si>
    <t>1.08</t>
  </si>
  <si>
    <t>وجدة</t>
  </si>
  <si>
    <t xml:space="preserve">     Oujda Angad</t>
  </si>
  <si>
    <t>0.40</t>
  </si>
  <si>
    <t>وجدة انجاد</t>
  </si>
  <si>
    <t xml:space="preserve">     Taourirt</t>
  </si>
  <si>
    <t>تاوريرت</t>
  </si>
  <si>
    <t>-Fès-Meknès</t>
  </si>
  <si>
    <t>0.16</t>
  </si>
  <si>
    <t>13.71</t>
  </si>
  <si>
    <t>مكناس - فاس</t>
  </si>
  <si>
    <t xml:space="preserve">     Boulmane Missour</t>
  </si>
  <si>
    <t>بولمان</t>
  </si>
  <si>
    <t xml:space="preserve">     El  Hajeb</t>
  </si>
  <si>
    <t>0.02</t>
  </si>
  <si>
    <t>0.21</t>
  </si>
  <si>
    <t>الحاجب</t>
  </si>
  <si>
    <t xml:space="preserve">     Fès</t>
  </si>
  <si>
    <t>فاس</t>
  </si>
  <si>
    <t xml:space="preserve">     Ifrane</t>
  </si>
  <si>
    <t>0.63</t>
  </si>
  <si>
    <t>0.22</t>
  </si>
  <si>
    <t>إفران</t>
  </si>
  <si>
    <t xml:space="preserve">     Kariat Ba Mohamed</t>
  </si>
  <si>
    <t>0.14</t>
  </si>
  <si>
    <t>قرية بامحمد</t>
  </si>
  <si>
    <t xml:space="preserve">     Meknès  El menzeh</t>
  </si>
  <si>
    <t>0.29</t>
  </si>
  <si>
    <t>3.52</t>
  </si>
  <si>
    <t>مكناس المنزه</t>
  </si>
  <si>
    <t xml:space="preserve">     Meknès Al Ismailia</t>
  </si>
  <si>
    <t>مكناس الاسماعلية</t>
  </si>
  <si>
    <t xml:space="preserve">     Sefrou</t>
  </si>
  <si>
    <t>0.07</t>
  </si>
  <si>
    <t>0.79</t>
  </si>
  <si>
    <t>0.12</t>
  </si>
  <si>
    <t>صفرو</t>
  </si>
  <si>
    <t xml:space="preserve">     Taounate</t>
  </si>
  <si>
    <t>0.71</t>
  </si>
  <si>
    <t>تاونات</t>
  </si>
  <si>
    <t xml:space="preserve">     Taza</t>
  </si>
  <si>
    <t>0.10</t>
  </si>
  <si>
    <t>0.18</t>
  </si>
  <si>
    <t>تازة</t>
  </si>
  <si>
    <t xml:space="preserve">     Zouagha MY Yaacoub</t>
  </si>
  <si>
    <t>زواغة مولاي يعقوب</t>
  </si>
  <si>
    <t>-Rabat-Salé-Kénitra</t>
  </si>
  <si>
    <t>0.31</t>
  </si>
  <si>
    <t>الرباط-سلا-القنيطرة</t>
  </si>
  <si>
    <t xml:space="preserve">     Kénitra</t>
  </si>
  <si>
    <t>القنيطرة</t>
  </si>
  <si>
    <t xml:space="preserve">     Khémisset</t>
  </si>
  <si>
    <t>1.88</t>
  </si>
  <si>
    <t>الخميسات</t>
  </si>
  <si>
    <t xml:space="preserve">     Rabat Hassan</t>
  </si>
  <si>
    <t>الرباط</t>
  </si>
  <si>
    <t xml:space="preserve">     Rabat- Ryad</t>
  </si>
  <si>
    <t>أكدال الرياض</t>
  </si>
  <si>
    <t xml:space="preserve">     Rommani</t>
  </si>
  <si>
    <t>0.50</t>
  </si>
  <si>
    <t>الرماني</t>
  </si>
  <si>
    <t xml:space="preserve">     Sala Al jadida</t>
  </si>
  <si>
    <t>سلا الجديدة</t>
  </si>
  <si>
    <t xml:space="preserve">     Salé Médina</t>
  </si>
  <si>
    <t>سلا المدينة</t>
  </si>
  <si>
    <t xml:space="preserve">     Sidi Kacem </t>
  </si>
  <si>
    <t>سيدي قاسم</t>
  </si>
  <si>
    <t xml:space="preserve">     Sidi Slimane</t>
  </si>
  <si>
    <t>سيدي سليمان</t>
  </si>
  <si>
    <t xml:space="preserve">     Skhirat-Harhoura</t>
  </si>
  <si>
    <t>الهرهورة الصخيرات</t>
  </si>
  <si>
    <t xml:space="preserve">     Souk Larbaâ</t>
  </si>
  <si>
    <t>سوق أربعاء الغرب</t>
  </si>
  <si>
    <t xml:space="preserve">     Temara</t>
  </si>
  <si>
    <t>تمارة</t>
  </si>
  <si>
    <t xml:space="preserve">     Tiflet</t>
  </si>
  <si>
    <t>1.06</t>
  </si>
  <si>
    <t>تيفلت</t>
  </si>
  <si>
    <t>-Béni Mellal-Khénifra</t>
  </si>
  <si>
    <t>بني ملال-خنيفرة</t>
  </si>
  <si>
    <t xml:space="preserve">     Azilal</t>
  </si>
  <si>
    <t>0.08</t>
  </si>
  <si>
    <t>أزيلال</t>
  </si>
  <si>
    <t xml:space="preserve">     Béni Mellal</t>
  </si>
  <si>
    <t>1.13</t>
  </si>
  <si>
    <t>بني ملال</t>
  </si>
  <si>
    <t xml:space="preserve">     Fquih Ben Salah</t>
  </si>
  <si>
    <t>0.60</t>
  </si>
  <si>
    <t>افقيه بن صالح</t>
  </si>
  <si>
    <t xml:space="preserve">     Khénifra</t>
  </si>
  <si>
    <t>1.11</t>
  </si>
  <si>
    <t>خنيفرة</t>
  </si>
  <si>
    <t xml:space="preserve">     Khouribga</t>
  </si>
  <si>
    <t>خريبكة</t>
  </si>
  <si>
    <t xml:space="preserve">     Souk Sebt</t>
  </si>
  <si>
    <t>0.75</t>
  </si>
  <si>
    <t>سوق السبت ولاد النما</t>
  </si>
  <si>
    <t xml:space="preserve">     Ben Slimane</t>
  </si>
  <si>
    <t>بنسليمان</t>
  </si>
  <si>
    <t xml:space="preserve">     Berrechid</t>
  </si>
  <si>
    <t>برشيد</t>
  </si>
  <si>
    <t xml:space="preserve">     Casa Aïn Chock</t>
  </si>
  <si>
    <t>البيضاء عين الشق</t>
  </si>
  <si>
    <t xml:space="preserve">     Casa Aïn Sebaâ</t>
  </si>
  <si>
    <t>البيضاء عين السبع سيدي مومن</t>
  </si>
  <si>
    <t xml:space="preserve">     Casa Anfa</t>
  </si>
  <si>
    <t>البيضاء الفداء</t>
  </si>
  <si>
    <t xml:space="preserve">     Casa El Fida</t>
  </si>
  <si>
    <t>البيضاء أنفا</t>
  </si>
  <si>
    <t xml:space="preserve">     Casa Hay Hassani</t>
  </si>
  <si>
    <t>البيضاء حي الحسني</t>
  </si>
  <si>
    <t xml:space="preserve">     Casa Maarif</t>
  </si>
  <si>
    <t>البيضاء المعاريف</t>
  </si>
  <si>
    <t xml:space="preserve">     Casa Nouacer</t>
  </si>
  <si>
    <t>0.11</t>
  </si>
  <si>
    <t>البيضاء النواصر</t>
  </si>
  <si>
    <t xml:space="preserve">     Casa Sidi-Bernoussi Zenata</t>
  </si>
  <si>
    <t>البيضاء سيدي البرنوصي</t>
  </si>
  <si>
    <t xml:space="preserve">     Casa Sidi-Othman</t>
  </si>
  <si>
    <t>البيضاء سيدي عثمان</t>
  </si>
  <si>
    <t xml:space="preserve">     El Jadida</t>
  </si>
  <si>
    <t>3.13</t>
  </si>
  <si>
    <t>0.09</t>
  </si>
  <si>
    <t>الجديدة</t>
  </si>
  <si>
    <t xml:space="preserve">     Mohammadia</t>
  </si>
  <si>
    <t>المحمدية</t>
  </si>
  <si>
    <t xml:space="preserve">     Settat</t>
  </si>
  <si>
    <t>1.49</t>
  </si>
  <si>
    <t>1.24</t>
  </si>
  <si>
    <t>سطات</t>
  </si>
  <si>
    <t xml:space="preserve">     Sidi Bennour </t>
  </si>
  <si>
    <t>0.17</t>
  </si>
  <si>
    <t>سيدي بنور</t>
  </si>
  <si>
    <t xml:space="preserve">     Sidi Smail-Zmamra</t>
  </si>
  <si>
    <t>سيدي اسماعيل الزمامرة</t>
  </si>
  <si>
    <t>-Marrakech-Safi</t>
  </si>
  <si>
    <t>0.68</t>
  </si>
  <si>
    <t>مراكش - اسفي</t>
  </si>
  <si>
    <t xml:space="preserve">     Al Haouz</t>
  </si>
  <si>
    <t>مراكش الحوز</t>
  </si>
  <si>
    <t xml:space="preserve">     Benguerir</t>
  </si>
  <si>
    <t>بنجرير</t>
  </si>
  <si>
    <t xml:space="preserve">     Chichaoua</t>
  </si>
  <si>
    <t>0.47</t>
  </si>
  <si>
    <t>مراكش شيشاوة</t>
  </si>
  <si>
    <t xml:space="preserve">     El Kelâa des Sraghna </t>
  </si>
  <si>
    <t>القلعة</t>
  </si>
  <si>
    <t xml:space="preserve">     Essaouira </t>
  </si>
  <si>
    <t>0.38</t>
  </si>
  <si>
    <t>الصويرة</t>
  </si>
  <si>
    <t xml:space="preserve">     Marrakech-Gueliz</t>
  </si>
  <si>
    <t>مراكش كليز</t>
  </si>
  <si>
    <t xml:space="preserve">     Marrakech - Ménara</t>
  </si>
  <si>
    <t>9.35</t>
  </si>
  <si>
    <t>مراكش</t>
  </si>
  <si>
    <t xml:space="preserve">     Marrakech -Sidi Youssef Ben Ali</t>
  </si>
  <si>
    <t>0.28</t>
  </si>
  <si>
    <t>مراكش سيدي يوسف بن علي</t>
  </si>
  <si>
    <t xml:space="preserve">     Safi</t>
  </si>
  <si>
    <t>0.95</t>
  </si>
  <si>
    <t>آسفي</t>
  </si>
  <si>
    <t>-Drâa-Tafilalet</t>
  </si>
  <si>
    <t>درعة-تافيلالت</t>
  </si>
  <si>
    <t xml:space="preserve">     Errachidia</t>
  </si>
  <si>
    <t>30.03</t>
  </si>
  <si>
    <t>الرشيدية</t>
  </si>
  <si>
    <t xml:space="preserve">     Midelt</t>
  </si>
  <si>
    <t>6.40</t>
  </si>
  <si>
    <t>37.49</t>
  </si>
  <si>
    <t>ميدلت</t>
  </si>
  <si>
    <t xml:space="preserve">     Ouarzazate</t>
  </si>
  <si>
    <t>3.45</t>
  </si>
  <si>
    <t>ورززات</t>
  </si>
  <si>
    <t>-Souss-Massa</t>
  </si>
  <si>
    <t>19.64</t>
  </si>
  <si>
    <t xml:space="preserve">سوس - ماسة </t>
  </si>
  <si>
    <t xml:space="preserve">     Agadir</t>
  </si>
  <si>
    <t>0.48</t>
  </si>
  <si>
    <t>1.00</t>
  </si>
  <si>
    <t>أكادير</t>
  </si>
  <si>
    <t xml:space="preserve">     Chtouka Ait Baha</t>
  </si>
  <si>
    <t>2.50</t>
  </si>
  <si>
    <t>اشتوكة أيت باها</t>
  </si>
  <si>
    <t xml:space="preserve">     Inzagane Ait Melloul</t>
  </si>
  <si>
    <t>0.15</t>
  </si>
  <si>
    <t>إنزكان أيت ملول</t>
  </si>
  <si>
    <t xml:space="preserve">     Taroudannt</t>
  </si>
  <si>
    <t>1.10</t>
  </si>
  <si>
    <t>تارودانت</t>
  </si>
  <si>
    <t xml:space="preserve">     Tiznit</t>
  </si>
  <si>
    <t>تزنيت</t>
  </si>
  <si>
    <t>-Guelmim-Oued Noun</t>
  </si>
  <si>
    <t>كلميم - واد نون</t>
  </si>
  <si>
    <t xml:space="preserve">     Guelmim</t>
  </si>
  <si>
    <t>كلميم</t>
  </si>
  <si>
    <t>-Laayoune-Sakia El Hamra</t>
  </si>
  <si>
    <t>10 086.00</t>
  </si>
  <si>
    <t>العيون  - الساقية الحمراء</t>
  </si>
  <si>
    <t xml:space="preserve">     Laâyoune</t>
  </si>
  <si>
    <t>العيون</t>
  </si>
  <si>
    <t>-Eddakhla-Oued Eddahab</t>
  </si>
  <si>
    <t>5 186.00</t>
  </si>
  <si>
    <t>الداخلة-واد الذهب</t>
  </si>
  <si>
    <t xml:space="preserve">     Dakhla</t>
  </si>
  <si>
    <t>الداخلة</t>
  </si>
  <si>
    <t>TOTAL</t>
  </si>
  <si>
    <t>مجموع</t>
  </si>
  <si>
    <t>Source : Agence Nationale de la Conservation Foncière,</t>
  </si>
  <si>
    <t xml:space="preserve"> du Cadastre et de la Cartographie </t>
  </si>
  <si>
    <t xml:space="preserve"> et par région </t>
  </si>
  <si>
    <t>295.21</t>
  </si>
  <si>
    <t>32.10</t>
  </si>
  <si>
    <t>41.24</t>
  </si>
  <si>
    <t>12 626.77</t>
  </si>
  <si>
    <t>4.20</t>
  </si>
  <si>
    <t>3.35</t>
  </si>
  <si>
    <t>12 611.50</t>
  </si>
  <si>
    <t>2.29</t>
  </si>
  <si>
    <t>1.48</t>
  </si>
  <si>
    <t>1.02</t>
  </si>
  <si>
    <t>8.17</t>
  </si>
  <si>
    <t>3.40</t>
  </si>
  <si>
    <t>3.81</t>
  </si>
  <si>
    <t>7.74</t>
  </si>
  <si>
    <t>6.56</t>
  </si>
  <si>
    <t>1.58</t>
  </si>
  <si>
    <t>1.64</t>
  </si>
  <si>
    <t>290.94</t>
  </si>
  <si>
    <t>15.27</t>
  </si>
  <si>
    <t>19.02</t>
  </si>
  <si>
    <t>21.85</t>
  </si>
  <si>
    <t>577.29</t>
  </si>
  <si>
    <t>29.46</t>
  </si>
  <si>
    <t>0.58</t>
  </si>
  <si>
    <t>3.74</t>
  </si>
  <si>
    <t>3.91</t>
  </si>
  <si>
    <t>0.26</t>
  </si>
  <si>
    <t>16.42</t>
  </si>
  <si>
    <t>19.62</t>
  </si>
  <si>
    <t>28.85</t>
  </si>
  <si>
    <t>0.45</t>
  </si>
  <si>
    <t>1.38</t>
  </si>
  <si>
    <t>551.12</t>
  </si>
  <si>
    <t>0.96</t>
  </si>
  <si>
    <t>31.11</t>
  </si>
  <si>
    <t>34.55</t>
  </si>
  <si>
    <t>1 462.92</t>
  </si>
  <si>
    <t>14.19</t>
  </si>
  <si>
    <t>17.90</t>
  </si>
  <si>
    <t>24.08</t>
  </si>
  <si>
    <t>0.69</t>
  </si>
  <si>
    <t>3.96</t>
  </si>
  <si>
    <t>0.36</t>
  </si>
  <si>
    <t>0.65</t>
  </si>
  <si>
    <t>1.55</t>
  </si>
  <si>
    <t>0.44</t>
  </si>
  <si>
    <t>0.42</t>
  </si>
  <si>
    <t>1 410.89</t>
  </si>
  <si>
    <t>1.61</t>
  </si>
  <si>
    <t>4.66</t>
  </si>
  <si>
    <t>19.93</t>
  </si>
  <si>
    <t>1.20</t>
  </si>
  <si>
    <t>1.47</t>
  </si>
  <si>
    <t>7.47</t>
  </si>
  <si>
    <t>5.33</t>
  </si>
  <si>
    <t>0.37</t>
  </si>
  <si>
    <t>0.53</t>
  </si>
  <si>
    <t>2.00</t>
  </si>
  <si>
    <t>5.72</t>
  </si>
  <si>
    <t>4.13</t>
  </si>
  <si>
    <t>2.27</t>
  </si>
  <si>
    <t>0.25</t>
  </si>
  <si>
    <t>2.01</t>
  </si>
  <si>
    <t>0.46</t>
  </si>
  <si>
    <t>1.51</t>
  </si>
  <si>
    <t>1.01</t>
  </si>
  <si>
    <t>0.70</t>
  </si>
  <si>
    <t>0.52</t>
  </si>
  <si>
    <t>1.82</t>
  </si>
  <si>
    <t>4 748.36</t>
  </si>
  <si>
    <t>30.54</t>
  </si>
  <si>
    <t>13 350.73</t>
  </si>
  <si>
    <t>3.95</t>
  </si>
  <si>
    <t>2.21</t>
  </si>
  <si>
    <t>9.64</t>
  </si>
  <si>
    <t>13 299.18</t>
  </si>
  <si>
    <t>4 742.90</t>
  </si>
  <si>
    <t>3.89</t>
  </si>
  <si>
    <t>7.25</t>
  </si>
  <si>
    <t>6.20</t>
  </si>
  <si>
    <t>1.23</t>
  </si>
  <si>
    <t>0.57</t>
  </si>
  <si>
    <t>2.19</t>
  </si>
  <si>
    <t>2.10</t>
  </si>
  <si>
    <t>0.56</t>
  </si>
  <si>
    <t>23.21</t>
  </si>
  <si>
    <t>16.82</t>
  </si>
  <si>
    <t>42.10</t>
  </si>
  <si>
    <t>5 779.12</t>
  </si>
  <si>
    <t>231.92</t>
  </si>
  <si>
    <t>108.86</t>
  </si>
  <si>
    <t>27.54</t>
  </si>
  <si>
    <t>1.36</t>
  </si>
  <si>
    <t>7.77</t>
  </si>
  <si>
    <t>2.05</t>
  </si>
  <si>
    <t>2.42</t>
  </si>
  <si>
    <t>23.86</t>
  </si>
  <si>
    <t>7.13</t>
  </si>
  <si>
    <t>2.48</t>
  </si>
  <si>
    <t>2.41</t>
  </si>
  <si>
    <t>0.61</t>
  </si>
  <si>
    <t>11.01</t>
  </si>
  <si>
    <t>0.39</t>
  </si>
  <si>
    <t>1.26</t>
  </si>
  <si>
    <t>0.34</t>
  </si>
  <si>
    <t>0.20</t>
  </si>
  <si>
    <t>0.41</t>
  </si>
  <si>
    <t>164.77</t>
  </si>
  <si>
    <t>1.79</t>
  </si>
  <si>
    <t>2.34</t>
  </si>
  <si>
    <t>2.49</t>
  </si>
  <si>
    <t>8.64</t>
  </si>
  <si>
    <t>5 773.45</t>
  </si>
  <si>
    <t>74.08</t>
  </si>
  <si>
    <t>9.54</t>
  </si>
  <si>
    <t>36.01</t>
  </si>
  <si>
    <t>1.76</t>
  </si>
  <si>
    <t>48.41</t>
  </si>
  <si>
    <t>63.28</t>
  </si>
  <si>
    <t>27.27</t>
  </si>
  <si>
    <t>7.44</t>
  </si>
  <si>
    <t>5.35</t>
  </si>
  <si>
    <t>7.21</t>
  </si>
  <si>
    <t>0.19</t>
  </si>
  <si>
    <t>3.44</t>
  </si>
  <si>
    <t>1.57</t>
  </si>
  <si>
    <t>3.37</t>
  </si>
  <si>
    <t>3.20</t>
  </si>
  <si>
    <t>8.61</t>
  </si>
  <si>
    <t>0.59</t>
  </si>
  <si>
    <t>21.18</t>
  </si>
  <si>
    <t>5.07</t>
  </si>
  <si>
    <t>13.80</t>
  </si>
  <si>
    <t>37.90</t>
  </si>
  <si>
    <t>3.33</t>
  </si>
  <si>
    <t>36.89</t>
  </si>
  <si>
    <t>146.02</t>
  </si>
  <si>
    <t>103.58</t>
  </si>
  <si>
    <t>48.56</t>
  </si>
  <si>
    <t>117.63</t>
  </si>
  <si>
    <t>47.05</t>
  </si>
  <si>
    <t>10.79</t>
  </si>
  <si>
    <t>6.83</t>
  </si>
  <si>
    <t>38.58</t>
  </si>
  <si>
    <t>4.43</t>
  </si>
  <si>
    <t>27.94</t>
  </si>
  <si>
    <t>17.95</t>
  </si>
  <si>
    <t>33.34</t>
  </si>
  <si>
    <t>1.89</t>
  </si>
  <si>
    <t>31.06</t>
  </si>
  <si>
    <t>17 024.20</t>
  </si>
  <si>
    <t>28.83</t>
  </si>
  <si>
    <t>1.86</t>
  </si>
  <si>
    <t>0.78</t>
  </si>
  <si>
    <t>1.31</t>
  </si>
  <si>
    <t>3.11</t>
  </si>
  <si>
    <t>5.04</t>
  </si>
  <si>
    <t>1.66</t>
  </si>
  <si>
    <t>3.28</t>
  </si>
  <si>
    <t>1.70</t>
  </si>
  <si>
    <t>4.55</t>
  </si>
  <si>
    <t>9.05</t>
  </si>
  <si>
    <t>12.33</t>
  </si>
  <si>
    <t>19.42</t>
  </si>
  <si>
    <t>17 008.83</t>
  </si>
  <si>
    <t>7.40</t>
  </si>
  <si>
    <t>16 239.32</t>
  </si>
  <si>
    <t>112 038.18</t>
  </si>
  <si>
    <t>8.02</t>
  </si>
  <si>
    <t>1 224.77</t>
  </si>
  <si>
    <t>22 300.08</t>
  </si>
  <si>
    <t>25 072.04</t>
  </si>
  <si>
    <t>13 179.01</t>
  </si>
  <si>
    <t xml:space="preserve">   10 875.53</t>
  </si>
  <si>
    <t xml:space="preserve">   43 114.86</t>
  </si>
  <si>
    <t xml:space="preserve">   145 304.80</t>
  </si>
  <si>
    <t xml:space="preserve">   63 083.44</t>
  </si>
  <si>
    <t xml:space="preserve">Titres fonciers établis suite à l'immatriculation   </t>
  </si>
  <si>
    <t>324.52</t>
  </si>
  <si>
    <t>0.30</t>
  </si>
  <si>
    <t>24.70</t>
  </si>
  <si>
    <t>181.21</t>
  </si>
  <si>
    <t>2.69</t>
  </si>
  <si>
    <t>17 730.36</t>
  </si>
  <si>
    <t>549.48</t>
  </si>
  <si>
    <t>17.05</t>
  </si>
  <si>
    <t>9.06</t>
  </si>
  <si>
    <t>5.03</t>
  </si>
  <si>
    <t>13.98</t>
  </si>
  <si>
    <t>7.26</t>
  </si>
  <si>
    <t>139.30</t>
  </si>
  <si>
    <t>88.16</t>
  </si>
  <si>
    <t>323.68</t>
  </si>
  <si>
    <t>2.26</t>
  </si>
  <si>
    <t>395.91</t>
  </si>
  <si>
    <t>82.25</t>
  </si>
  <si>
    <t>63.97</t>
  </si>
  <si>
    <t>131.39</t>
  </si>
  <si>
    <t>47 917.50</t>
  </si>
  <si>
    <t>68.08</t>
  </si>
  <si>
    <t>52.87</t>
  </si>
  <si>
    <t>16.28</t>
  </si>
  <si>
    <t>58.17</t>
  </si>
  <si>
    <t>927.84</t>
  </si>
  <si>
    <t>1 424.55</t>
  </si>
  <si>
    <t>15.23</t>
  </si>
  <si>
    <t>21.82</t>
  </si>
  <si>
    <t>68.94</t>
  </si>
  <si>
    <t>250.09</t>
  </si>
  <si>
    <t>382.80</t>
  </si>
  <si>
    <t>841.05</t>
  </si>
  <si>
    <t>67.89</t>
  </si>
  <si>
    <t>198.50</t>
  </si>
  <si>
    <t>129.49</t>
  </si>
  <si>
    <t>8.15</t>
  </si>
  <si>
    <t>26.38</t>
  </si>
  <si>
    <t>6.30</t>
  </si>
  <si>
    <t>3.21</t>
  </si>
  <si>
    <t>225.45</t>
  </si>
  <si>
    <t>468.37</t>
  </si>
  <si>
    <t>1 844.03</t>
  </si>
  <si>
    <t>352.87</t>
  </si>
  <si>
    <t>4.05</t>
  </si>
  <si>
    <t>8.10</t>
  </si>
  <si>
    <t xml:space="preserve"> et par région  </t>
  </si>
  <si>
    <t>617.04</t>
  </si>
  <si>
    <t>1 019.39</t>
  </si>
  <si>
    <t>6 431.05</t>
  </si>
  <si>
    <t>3 612.25</t>
  </si>
  <si>
    <t>263.05</t>
  </si>
  <si>
    <t>552.49</t>
  </si>
  <si>
    <t>234.00</t>
  </si>
  <si>
    <t>70.12</t>
  </si>
  <si>
    <t>151.31</t>
  </si>
  <si>
    <t>1 257.24</t>
  </si>
  <si>
    <t>48.43</t>
  </si>
  <si>
    <t>2.72</t>
  </si>
  <si>
    <t>9.13</t>
  </si>
  <si>
    <t>26.91</t>
  </si>
  <si>
    <t>243.98</t>
  </si>
  <si>
    <t>81.26</t>
  </si>
  <si>
    <t>114.45</t>
  </si>
  <si>
    <t>679.31</t>
  </si>
  <si>
    <t>439.85</t>
  </si>
  <si>
    <t>4.23</t>
  </si>
  <si>
    <t>31.25</t>
  </si>
  <si>
    <t>2.33</t>
  </si>
  <si>
    <t>137.36</t>
  </si>
  <si>
    <t>477.22</t>
  </si>
  <si>
    <t>3 883.85</t>
  </si>
  <si>
    <t>2 643.66</t>
  </si>
  <si>
    <t>632.88</t>
  </si>
  <si>
    <t>890.02</t>
  </si>
  <si>
    <t>316 176.39</t>
  </si>
  <si>
    <t>2 535.50</t>
  </si>
  <si>
    <t>50.38</t>
  </si>
  <si>
    <t>228.21</t>
  </si>
  <si>
    <t>336.68</t>
  </si>
  <si>
    <t>211.71</t>
  </si>
  <si>
    <t>189.83</t>
  </si>
  <si>
    <t>46 324.94</t>
  </si>
  <si>
    <t>805.19</t>
  </si>
  <si>
    <t>188.38</t>
  </si>
  <si>
    <t>430.01</t>
  </si>
  <si>
    <t>477.56</t>
  </si>
  <si>
    <t>584.12</t>
  </si>
  <si>
    <t>135.75</t>
  </si>
  <si>
    <t>35.90</t>
  </si>
  <si>
    <t>249 059.09</t>
  </si>
  <si>
    <t>150.61</t>
  </si>
  <si>
    <t>41.29</t>
  </si>
  <si>
    <t>2 356.23</t>
  </si>
  <si>
    <t>109.42</t>
  </si>
  <si>
    <t>31.05</t>
  </si>
  <si>
    <t>1 366.16</t>
  </si>
  <si>
    <t>1 137.48</t>
  </si>
  <si>
    <t>41 659.16</t>
  </si>
  <si>
    <t>1 688.76</t>
  </si>
  <si>
    <t>15 443.00</t>
  </si>
  <si>
    <t>68.64</t>
  </si>
  <si>
    <t>103.60</t>
  </si>
  <si>
    <t>407.08</t>
  </si>
  <si>
    <t>239.12</t>
  </si>
  <si>
    <t>8.96</t>
  </si>
  <si>
    <t>0.80</t>
  </si>
  <si>
    <t>1.37</t>
  </si>
  <si>
    <t>237.08</t>
  </si>
  <si>
    <t>214.60</t>
  </si>
  <si>
    <t>126.63</t>
  </si>
  <si>
    <t>57.75</t>
  </si>
  <si>
    <t>72.52</t>
  </si>
  <si>
    <t>11.27</t>
  </si>
  <si>
    <t>9.07</t>
  </si>
  <si>
    <t>2.63</t>
  </si>
  <si>
    <t>11.94</t>
  </si>
  <si>
    <t>314.79</t>
  </si>
  <si>
    <t>357.51</t>
  </si>
  <si>
    <t>361.53</t>
  </si>
  <si>
    <t>446.32</t>
  </si>
  <si>
    <t>134.74</t>
  </si>
  <si>
    <t>124.29</t>
  </si>
  <si>
    <t>1 034.93</t>
  </si>
  <si>
    <t>629.05</t>
  </si>
  <si>
    <t>96.97</t>
  </si>
  <si>
    <t>96.83</t>
  </si>
  <si>
    <t>23 559.67</t>
  </si>
  <si>
    <t>130.04</t>
  </si>
  <si>
    <t>317.47</t>
  </si>
  <si>
    <t>122.85</t>
  </si>
  <si>
    <t>882.92</t>
  </si>
  <si>
    <t>1 158.45</t>
  </si>
  <si>
    <t>59 723.12</t>
  </si>
  <si>
    <t>7 204.01</t>
  </si>
  <si>
    <t>3.36</t>
  </si>
  <si>
    <t>768.38</t>
  </si>
  <si>
    <t>131.41</t>
  </si>
  <si>
    <t>230.89</t>
  </si>
  <si>
    <t>407.69</t>
  </si>
  <si>
    <t>498.64</t>
  </si>
  <si>
    <t>174.70</t>
  </si>
  <si>
    <t>55.16</t>
  </si>
  <si>
    <t>202.26</t>
  </si>
  <si>
    <t>59.74</t>
  </si>
  <si>
    <t>3 148.30</t>
  </si>
  <si>
    <t>40.24</t>
  </si>
  <si>
    <t>194.65</t>
  </si>
  <si>
    <t>9 648.79</t>
  </si>
  <si>
    <t>31.86</t>
  </si>
  <si>
    <t>26.02</t>
  </si>
  <si>
    <t>8.37</t>
  </si>
  <si>
    <t>22.05</t>
  </si>
  <si>
    <t>23.42</t>
  </si>
  <si>
    <t>397.18</t>
  </si>
  <si>
    <t>182.69</t>
  </si>
  <si>
    <t>178.24</t>
  </si>
  <si>
    <t>345.77</t>
  </si>
  <si>
    <t>3 524.41</t>
  </si>
  <si>
    <t>5 520.53</t>
  </si>
  <si>
    <t>36 687.58</t>
  </si>
  <si>
    <t>11 400.03</t>
  </si>
  <si>
    <t>250.91</t>
  </si>
  <si>
    <t>138.41</t>
  </si>
  <si>
    <t>7 582.79</t>
  </si>
  <si>
    <t>181.11</t>
  </si>
  <si>
    <t>132.73</t>
  </si>
  <si>
    <t>246.33</t>
  </si>
  <si>
    <t>5 775.35</t>
  </si>
  <si>
    <t>5 381.17</t>
  </si>
  <si>
    <t>103.27</t>
  </si>
  <si>
    <t>247.96</t>
  </si>
  <si>
    <t>2 006.72</t>
  </si>
  <si>
    <t>411.96</t>
  </si>
  <si>
    <t>2 763.32</t>
  </si>
  <si>
    <t>4 567.02</t>
  </si>
  <si>
    <t>20 150.26</t>
  </si>
  <si>
    <t>2 420.99</t>
  </si>
  <si>
    <t>232.12</t>
  </si>
  <si>
    <t>268.59</t>
  </si>
  <si>
    <t>1 068.04</t>
  </si>
  <si>
    <t>2 939.01</t>
  </si>
  <si>
    <t>42.06</t>
  </si>
  <si>
    <t>52.22</t>
  </si>
  <si>
    <t>104.42</t>
  </si>
  <si>
    <t>65.79</t>
  </si>
  <si>
    <t>2 091.49</t>
  </si>
  <si>
    <t>2 449.93</t>
  </si>
  <si>
    <t>15 068.75</t>
  </si>
  <si>
    <t>6 375.00</t>
  </si>
  <si>
    <t>241.31</t>
  </si>
  <si>
    <t>175.04</t>
  </si>
  <si>
    <t>571.05</t>
  </si>
  <si>
    <t>2 115.08</t>
  </si>
  <si>
    <t>3 068.39</t>
  </si>
  <si>
    <t>1.14</t>
  </si>
  <si>
    <t>297.30</t>
  </si>
  <si>
    <t>21.41</t>
  </si>
  <si>
    <t>7.20</t>
  </si>
  <si>
    <t>14.10</t>
  </si>
  <si>
    <t>257.59</t>
  </si>
  <si>
    <t>414.42</t>
  </si>
  <si>
    <t>938.69</t>
  </si>
  <si>
    <t>486.17</t>
  </si>
  <si>
    <t>11.51</t>
  </si>
  <si>
    <t>19.69</t>
  </si>
  <si>
    <t>262.46</t>
  </si>
  <si>
    <t>437.50</t>
  </si>
  <si>
    <t>6 970.25</t>
  </si>
  <si>
    <t>292.69</t>
  </si>
  <si>
    <t>797.46</t>
  </si>
  <si>
    <t>340.35</t>
  </si>
  <si>
    <t>2 907.09</t>
  </si>
  <si>
    <t>1 519.32</t>
  </si>
  <si>
    <t>818.67</t>
  </si>
  <si>
    <t>1 843.62</t>
  </si>
  <si>
    <t>3 007.71</t>
  </si>
  <si>
    <t>19 307.52</t>
  </si>
  <si>
    <t>48 816.48</t>
  </si>
  <si>
    <t>58.80</t>
  </si>
  <si>
    <t>219.02</t>
  </si>
  <si>
    <t>339.38</t>
  </si>
  <si>
    <t>310.15</t>
  </si>
  <si>
    <t>1 062.41</t>
  </si>
  <si>
    <t>2 782.89</t>
  </si>
  <si>
    <t>2 444.84</t>
  </si>
  <si>
    <t>109.63</t>
  </si>
  <si>
    <t>7 975.64</t>
  </si>
  <si>
    <t>788.10</t>
  </si>
  <si>
    <t>529.36</t>
  </si>
  <si>
    <t>76.69</t>
  </si>
  <si>
    <t>930.78</t>
  </si>
  <si>
    <t>22 986.80</t>
  </si>
  <si>
    <t>725.61</t>
  </si>
  <si>
    <t>870.98</t>
  </si>
  <si>
    <t>2 869.58</t>
  </si>
  <si>
    <t>21 619.94</t>
  </si>
  <si>
    <t>5.24</t>
  </si>
  <si>
    <t>21.69</t>
  </si>
  <si>
    <t>34.14</t>
  </si>
  <si>
    <t>41.13</t>
  </si>
  <si>
    <t>15.02</t>
  </si>
  <si>
    <t>138.20</t>
  </si>
  <si>
    <t>667.26</t>
  </si>
  <si>
    <t>4 341.19</t>
  </si>
  <si>
    <t>651.61</t>
  </si>
  <si>
    <t>9 664.71</t>
  </si>
  <si>
    <t>1 057.93</t>
  </si>
  <si>
    <t>130 025.29</t>
  </si>
  <si>
    <t>86 630.33</t>
  </si>
  <si>
    <t>6.50</t>
  </si>
  <si>
    <t>29.33</t>
  </si>
  <si>
    <t>68 140.83</t>
  </si>
  <si>
    <t>70 045.96</t>
  </si>
  <si>
    <t>9 137.23</t>
  </si>
  <si>
    <t>830.92</t>
  </si>
  <si>
    <t>56 963.32</t>
  </si>
  <si>
    <t>16 267.65</t>
  </si>
  <si>
    <t>520.98</t>
  </si>
  <si>
    <t>197.68</t>
  </si>
  <si>
    <t>4 921.14</t>
  </si>
  <si>
    <t>316.72</t>
  </si>
  <si>
    <t>624.75</t>
  </si>
  <si>
    <t>1 016.84</t>
  </si>
  <si>
    <t>37 797.06</t>
  </si>
  <si>
    <t>3 578.67</t>
  </si>
  <si>
    <t>6.10</t>
  </si>
  <si>
    <t>16.16</t>
  </si>
  <si>
    <t>13 677.57</t>
  </si>
  <si>
    <t>228.65</t>
  </si>
  <si>
    <t>255.20</t>
  </si>
  <si>
    <t>441.24</t>
  </si>
  <si>
    <t>810.16</t>
  </si>
  <si>
    <t>2.15</t>
  </si>
  <si>
    <t>10.48</t>
  </si>
  <si>
    <t>11.19</t>
  </si>
  <si>
    <t>297.87</t>
  </si>
  <si>
    <t>393.32</t>
  </si>
  <si>
    <t>23 266.79</t>
  </si>
  <si>
    <t>1 152.90</t>
  </si>
  <si>
    <t>92.04</t>
  </si>
  <si>
    <t>350.01</t>
  </si>
  <si>
    <t>400.98</t>
  </si>
  <si>
    <t>1 596.32</t>
  </si>
  <si>
    <t>2 048.59</t>
  </si>
  <si>
    <t>3 883.65</t>
  </si>
  <si>
    <t>57 176.64</t>
  </si>
  <si>
    <t>183.19</t>
  </si>
  <si>
    <t>0.13</t>
  </si>
  <si>
    <t>351.64</t>
  </si>
  <si>
    <t>12 053.42</t>
  </si>
  <si>
    <t>12 253.35</t>
  </si>
  <si>
    <t>5 205.12</t>
  </si>
  <si>
    <t xml:space="preserve">   23 296.74</t>
  </si>
  <si>
    <t xml:space="preserve">   21 142.00</t>
  </si>
  <si>
    <t xml:space="preserve">   732 657.55</t>
  </si>
  <si>
    <t xml:space="preserve">   189 282.76</t>
  </si>
  <si>
    <t xml:space="preserve">Titres fonciers établis suite au morcellement  </t>
  </si>
  <si>
    <t>2.06</t>
  </si>
  <si>
    <t>5.17</t>
  </si>
  <si>
    <t>1.21</t>
  </si>
  <si>
    <t>7.00</t>
  </si>
  <si>
    <t>213.29</t>
  </si>
  <si>
    <t>5.11</t>
  </si>
  <si>
    <t>33.65</t>
  </si>
  <si>
    <t>10.63</t>
  </si>
  <si>
    <t>3.60</t>
  </si>
  <si>
    <t>2 081.38</t>
  </si>
  <si>
    <t>1 582.49</t>
  </si>
  <si>
    <t>8 258.88</t>
  </si>
  <si>
    <t>1 876.98</t>
  </si>
  <si>
    <t>4.15</t>
  </si>
  <si>
    <t>14.97</t>
  </si>
  <si>
    <t>0.99</t>
  </si>
  <si>
    <t>6.55</t>
  </si>
  <si>
    <t>3 632.77</t>
  </si>
  <si>
    <t>1 239.13</t>
  </si>
  <si>
    <t>4.12</t>
  </si>
  <si>
    <t>16.65</t>
  </si>
  <si>
    <t>14.33</t>
  </si>
  <si>
    <t>23.91</t>
  </si>
  <si>
    <t>593.38</t>
  </si>
  <si>
    <t>1 356.36</t>
  </si>
  <si>
    <t>383.23</t>
  </si>
  <si>
    <t>11.92</t>
  </si>
  <si>
    <t>1 043.94</t>
  </si>
  <si>
    <t>194.95</t>
  </si>
  <si>
    <t>4 082.94</t>
  </si>
  <si>
    <t>574.68</t>
  </si>
  <si>
    <t>435.10</t>
  </si>
  <si>
    <t>6.49</t>
  </si>
  <si>
    <t>141.46</t>
  </si>
  <si>
    <t>12.37</t>
  </si>
  <si>
    <t>3 495.49</t>
  </si>
  <si>
    <t>3 901.01</t>
  </si>
  <si>
    <t>2 623.41</t>
  </si>
  <si>
    <t>4 718.94</t>
  </si>
  <si>
    <t>56.22</t>
  </si>
  <si>
    <t>884.36</t>
  </si>
  <si>
    <t>166.42</t>
  </si>
  <si>
    <t>126.04</t>
  </si>
  <si>
    <t>105.81</t>
  </si>
  <si>
    <t>98.24</t>
  </si>
  <si>
    <t>7.97</t>
  </si>
  <si>
    <t>2 108.19</t>
  </si>
  <si>
    <t>31.64</t>
  </si>
  <si>
    <t>3 409.93</t>
  </si>
  <si>
    <t>2 466.97</t>
  </si>
  <si>
    <t>102.92</t>
  </si>
  <si>
    <t>4 414.36</t>
  </si>
  <si>
    <t>28.00</t>
  </si>
  <si>
    <t>541.53</t>
  </si>
  <si>
    <t>139.96</t>
  </si>
  <si>
    <t>48.61</t>
  </si>
  <si>
    <t>4 690.30</t>
  </si>
  <si>
    <t>13 175.88</t>
  </si>
  <si>
    <t>5 026.80</t>
  </si>
  <si>
    <t>1 410.54</t>
  </si>
  <si>
    <t>585.67</t>
  </si>
  <si>
    <t>2.13</t>
  </si>
  <si>
    <t>1 535.16</t>
  </si>
  <si>
    <t>732.17</t>
  </si>
  <si>
    <t>74.18</t>
  </si>
  <si>
    <t>3 106.75</t>
  </si>
  <si>
    <t>518.45</t>
  </si>
  <si>
    <t>261.59</t>
  </si>
  <si>
    <t>49.03</t>
  </si>
  <si>
    <t>31.81</t>
  </si>
  <si>
    <t>124.71</t>
  </si>
  <si>
    <t>9.80</t>
  </si>
  <si>
    <t>36.58</t>
  </si>
  <si>
    <t>12.27</t>
  </si>
  <si>
    <t>3 290.51</t>
  </si>
  <si>
    <t>462.11</t>
  </si>
  <si>
    <t>54.50</t>
  </si>
  <si>
    <t>4.84</t>
  </si>
  <si>
    <t>6 398.16</t>
  </si>
  <si>
    <t>2 931.13</t>
  </si>
  <si>
    <t>401.65</t>
  </si>
  <si>
    <t>3.25</t>
  </si>
  <si>
    <t>476.39</t>
  </si>
  <si>
    <t>44.30</t>
  </si>
  <si>
    <t>94.94</t>
  </si>
  <si>
    <t>442.22</t>
  </si>
  <si>
    <t>28.81</t>
  </si>
  <si>
    <t>1.16</t>
  </si>
  <si>
    <t>1.30</t>
  </si>
  <si>
    <t>93.78</t>
  </si>
  <si>
    <t>567.04</t>
  </si>
  <si>
    <t>402.08</t>
  </si>
  <si>
    <t>107.12</t>
  </si>
  <si>
    <t>988.08</t>
  </si>
  <si>
    <t>236.56</t>
  </si>
  <si>
    <t>182.40</t>
  </si>
  <si>
    <t>591.21</t>
  </si>
  <si>
    <t>85 042.86</t>
  </si>
  <si>
    <t>6 428.06</t>
  </si>
  <si>
    <t>23 779.85</t>
  </si>
  <si>
    <t>2 496.21</t>
  </si>
  <si>
    <t>6 843.64</t>
  </si>
  <si>
    <t>13.54</t>
  </si>
  <si>
    <t>8 066.80</t>
  </si>
  <si>
    <t>1.84</t>
  </si>
  <si>
    <t>15.42</t>
  </si>
  <si>
    <t>3.67</t>
  </si>
  <si>
    <t>1.73</t>
  </si>
  <si>
    <t>23.40</t>
  </si>
  <si>
    <t>21.30</t>
  </si>
  <si>
    <t>3.18</t>
  </si>
  <si>
    <t>12.21</t>
  </si>
  <si>
    <t>7.45</t>
  </si>
  <si>
    <t>254.80</t>
  </si>
  <si>
    <t>12 979.13</t>
  </si>
  <si>
    <t>6.07</t>
  </si>
  <si>
    <t>9.15</t>
  </si>
  <si>
    <t>119.52</t>
  </si>
  <si>
    <t>3.22</t>
  </si>
  <si>
    <t>56.37</t>
  </si>
  <si>
    <t>80.78</t>
  </si>
  <si>
    <t>68.97</t>
  </si>
  <si>
    <t>975.43</t>
  </si>
  <si>
    <t>152.65</t>
  </si>
  <si>
    <t>318.23</t>
  </si>
  <si>
    <t>496.30</t>
  </si>
  <si>
    <t>146.29</t>
  </si>
  <si>
    <t>5 197.55</t>
  </si>
  <si>
    <t>97.95</t>
  </si>
  <si>
    <t>77 889.36</t>
  </si>
  <si>
    <t>282.81</t>
  </si>
  <si>
    <t>111.96</t>
  </si>
  <si>
    <t>553.94</t>
  </si>
  <si>
    <t>114.18</t>
  </si>
  <si>
    <t>326.03</t>
  </si>
  <si>
    <t>1 094.37</t>
  </si>
  <si>
    <t>551.58</t>
  </si>
  <si>
    <t>82.73</t>
  </si>
  <si>
    <t>21 307.19</t>
  </si>
  <si>
    <t>12 737.80</t>
  </si>
  <si>
    <t>1 859.65</t>
  </si>
  <si>
    <t>86.46</t>
  </si>
  <si>
    <t>6.24</t>
  </si>
  <si>
    <t>136.40</t>
  </si>
  <si>
    <t>625.70</t>
  </si>
  <si>
    <t>87.63</t>
  </si>
  <si>
    <t>19 449.71</t>
  </si>
  <si>
    <t>6 657.46</t>
  </si>
  <si>
    <t>70.05</t>
  </si>
  <si>
    <t>947.77</t>
  </si>
  <si>
    <t>154.16</t>
  </si>
  <si>
    <t>206.69</t>
  </si>
  <si>
    <t>11.26</t>
  </si>
  <si>
    <t>618.01</t>
  </si>
  <si>
    <t>4 917.08</t>
  </si>
  <si>
    <t>1 442.34</t>
  </si>
  <si>
    <t>68.84</t>
  </si>
  <si>
    <t>377.16</t>
  </si>
  <si>
    <t>25.85</t>
  </si>
  <si>
    <t>2 865.12</t>
  </si>
  <si>
    <t>13 488.03</t>
  </si>
  <si>
    <t>36 463.56</t>
  </si>
  <si>
    <t>11 149.22</t>
  </si>
  <si>
    <t>167.14</t>
  </si>
  <si>
    <t>447.71</t>
  </si>
  <si>
    <t>853.71</t>
  </si>
  <si>
    <t>6 293.63</t>
  </si>
  <si>
    <t>437.44</t>
  </si>
  <si>
    <t>6 663.34</t>
  </si>
  <si>
    <t>890.52</t>
  </si>
  <si>
    <t>79.63</t>
  </si>
  <si>
    <t>3.92</t>
  </si>
  <si>
    <t>14.24</t>
  </si>
  <si>
    <t>168.78</t>
  </si>
  <si>
    <t>7.14</t>
  </si>
  <si>
    <t>50.33</t>
  </si>
  <si>
    <t>63.79</t>
  </si>
  <si>
    <t>2.93</t>
  </si>
  <si>
    <t>656.29</t>
  </si>
  <si>
    <t>1.03</t>
  </si>
  <si>
    <t>0.85</t>
  </si>
  <si>
    <t>1.98</t>
  </si>
  <si>
    <t>73.12</t>
  </si>
  <si>
    <t>406.16</t>
  </si>
  <si>
    <t>35.89</t>
  </si>
  <si>
    <t>74.59</t>
  </si>
  <si>
    <t>60.26</t>
  </si>
  <si>
    <t>2.77</t>
  </si>
  <si>
    <t>5.44</t>
  </si>
  <si>
    <t>330.79</t>
  </si>
  <si>
    <t>764.02</t>
  </si>
  <si>
    <t>2 866.65</t>
  </si>
  <si>
    <t>578.95</t>
  </si>
  <si>
    <t>17.72</t>
  </si>
  <si>
    <t>18.66</t>
  </si>
  <si>
    <t>111.69</t>
  </si>
  <si>
    <t>10.37</t>
  </si>
  <si>
    <t>118.86</t>
  </si>
  <si>
    <t>22.41</t>
  </si>
  <si>
    <t>11 360.04</t>
  </si>
  <si>
    <t>345.39</t>
  </si>
  <si>
    <t>1 174.13</t>
  </si>
  <si>
    <t>4 556.27</t>
  </si>
  <si>
    <t>99.27</t>
  </si>
  <si>
    <t>166.58</t>
  </si>
  <si>
    <t>197.90</t>
  </si>
  <si>
    <t>902.66</t>
  </si>
  <si>
    <t>14 204.33</t>
  </si>
  <si>
    <t>367.26</t>
  </si>
  <si>
    <t>52.40</t>
  </si>
  <si>
    <t>2 997.57</t>
  </si>
  <si>
    <t>2 950.05</t>
  </si>
  <si>
    <t>2 181.93</t>
  </si>
  <si>
    <t>41.41</t>
  </si>
  <si>
    <t>6.64</t>
  </si>
  <si>
    <t>25.83</t>
  </si>
  <si>
    <t>16.36</t>
  </si>
  <si>
    <t>2 415.40</t>
  </si>
  <si>
    <t>7 281.89</t>
  </si>
  <si>
    <t>19 360.33</t>
  </si>
  <si>
    <t>3 586.84</t>
  </si>
  <si>
    <t>2.32</t>
  </si>
  <si>
    <t>5.64</t>
  </si>
  <si>
    <t>2 300.75</t>
  </si>
  <si>
    <t>750.33</t>
  </si>
  <si>
    <t>26.80</t>
  </si>
  <si>
    <t>64.13</t>
  </si>
  <si>
    <t>13.75</t>
  </si>
  <si>
    <t>6 452.86</t>
  </si>
  <si>
    <t>10.24</t>
  </si>
  <si>
    <t>1 311.60</t>
  </si>
  <si>
    <t>0.35</t>
  </si>
  <si>
    <t>1.95</t>
  </si>
  <si>
    <t>21.88</t>
  </si>
  <si>
    <t>90.53</t>
  </si>
  <si>
    <t>14.62</t>
  </si>
  <si>
    <t>4 342.53</t>
  </si>
  <si>
    <t>198.00</t>
  </si>
  <si>
    <t>1 471.06</t>
  </si>
  <si>
    <t>410.52</t>
  </si>
  <si>
    <t>1 893.42</t>
  </si>
  <si>
    <t>1 945.74</t>
  </si>
  <si>
    <t>76.59</t>
  </si>
  <si>
    <t>8 826.72</t>
  </si>
  <si>
    <t>50.72</t>
  </si>
  <si>
    <t>100.73</t>
  </si>
  <si>
    <t>294.26</t>
  </si>
  <si>
    <t>1 920.53</t>
  </si>
  <si>
    <t>74 414.89</t>
  </si>
  <si>
    <t>82.60</t>
  </si>
  <si>
    <t>17 019.17</t>
  </si>
  <si>
    <t>44.40</t>
  </si>
  <si>
    <t>10.27</t>
  </si>
  <si>
    <t>6 256.41</t>
  </si>
  <si>
    <t>20.05</t>
  </si>
  <si>
    <t>24.63</t>
  </si>
  <si>
    <t>10 496.11</t>
  </si>
  <si>
    <t>23.95</t>
  </si>
  <si>
    <t>74 404.62</t>
  </si>
  <si>
    <t>57.84</t>
  </si>
  <si>
    <t>266.65</t>
  </si>
  <si>
    <t>797.09</t>
  </si>
  <si>
    <t>2 846.51</t>
  </si>
  <si>
    <t>468.55</t>
  </si>
  <si>
    <t>562.32</t>
  </si>
  <si>
    <t>602.32</t>
  </si>
  <si>
    <t>2 617.96</t>
  </si>
  <si>
    <t>14.41</t>
  </si>
  <si>
    <t>319.70</t>
  </si>
  <si>
    <t>3.55</t>
  </si>
  <si>
    <t>12.32</t>
  </si>
  <si>
    <t>24.78</t>
  </si>
  <si>
    <t>11.08</t>
  </si>
  <si>
    <t>57.35</t>
  </si>
  <si>
    <t>127.93</t>
  </si>
  <si>
    <t>3.88</t>
  </si>
  <si>
    <t>188.31</t>
  </si>
  <si>
    <t>111.26</t>
  </si>
  <si>
    <t>225.31</t>
  </si>
  <si>
    <t>82.70</t>
  </si>
  <si>
    <t>1.07</t>
  </si>
  <si>
    <t>47.62</t>
  </si>
  <si>
    <t>76.12</t>
  </si>
  <si>
    <t>144.96</t>
  </si>
  <si>
    <t>17.61</t>
  </si>
  <si>
    <t>13.30</t>
  </si>
  <si>
    <t>155.09</t>
  </si>
  <si>
    <t>1 306.97</t>
  </si>
  <si>
    <t>3 299.56</t>
  </si>
  <si>
    <t>41 110.44</t>
  </si>
  <si>
    <t>34.44</t>
  </si>
  <si>
    <t>99.47</t>
  </si>
  <si>
    <t>7.79</t>
  </si>
  <si>
    <t xml:space="preserve">   176 057.97</t>
  </si>
  <si>
    <t xml:space="preserve">   71 448.37</t>
  </si>
  <si>
    <t xml:space="preserve">   129 151.09</t>
  </si>
  <si>
    <t xml:space="preserve">   68 823.33</t>
  </si>
  <si>
    <t xml:space="preserve">Hypothèques inscrites par Conservation Foncière  </t>
  </si>
  <si>
    <t xml:space="preserve"> Valeur  : en milliers de Dh </t>
  </si>
  <si>
    <t>Valeur</t>
  </si>
  <si>
    <t>القيمة</t>
  </si>
  <si>
    <t xml:space="preserve">    Tanger  Beni Makada</t>
  </si>
  <si>
    <t xml:space="preserve">    Tanger Medina</t>
  </si>
  <si>
    <t xml:space="preserve">    Tétouan</t>
  </si>
  <si>
    <t xml:space="preserve">  24 611 593.67</t>
  </si>
  <si>
    <t xml:space="preserve">  18 508 439.27</t>
  </si>
  <si>
    <t xml:space="preserve">Recettes foncières réalisées  par Conservation Foncière  </t>
  </si>
  <si>
    <t>الفصل الثا لث 2019</t>
  </si>
  <si>
    <t xml:space="preserve">Plans cadastraux établis par service du cadastre  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</si>
  <si>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</si>
  <si>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</si>
  <si>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</si>
  <si>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</si>
  <si>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t>2020*</t>
  </si>
  <si>
    <t>‍‍‌</t>
  </si>
  <si>
    <t xml:space="preserve"> دجنبر</t>
  </si>
  <si>
    <t>نونبر</t>
  </si>
  <si>
    <t>Fév</t>
  </si>
  <si>
    <t>Janv</t>
  </si>
  <si>
    <t>Déc.</t>
  </si>
  <si>
    <t>Nov.</t>
  </si>
  <si>
    <t>Oct.</t>
  </si>
  <si>
    <r>
      <t>Recettes¹</t>
    </r>
    <r>
      <rPr>
        <sz val="10"/>
        <rFont val="Times New Roman"/>
        <family val="1"/>
      </rPr>
      <t>(en millions de DH)</t>
    </r>
  </si>
  <si>
    <r>
      <t xml:space="preserve">المداخيل¹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</si>
  <si>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 xml:space="preserve">  Recettes voyageurs et bagages</t>
  </si>
  <si>
    <t xml:space="preserve">  مداخيل المسافرين والأمتعة</t>
  </si>
  <si>
    <t xml:space="preserve">  Recettes marchandises¹</t>
  </si>
  <si>
    <t xml:space="preserve">  مداخيل البضائع¹</t>
  </si>
  <si>
    <t>Voyageurs</t>
  </si>
  <si>
    <t>المسافـرون</t>
  </si>
  <si>
    <r>
      <t xml:space="preserve">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</si>
  <si>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>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</si>
  <si>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r>
      <t xml:space="preserve">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</si>
  <si>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>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</si>
  <si>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</si>
  <si>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</si>
  <si>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</si>
  <si>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</si>
  <si>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</si>
  <si>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</si>
  <si>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t xml:space="preserve">    dont : phosphates </t>
  </si>
  <si>
    <t xml:space="preserve">    ضمنها: الفوسفاط </t>
  </si>
  <si>
    <t xml:space="preserve">(1) Non compris les recettes hors trafic </t>
  </si>
  <si>
    <t xml:space="preserve"> (1) لا يشمل مداخيل خارج الرواج </t>
  </si>
  <si>
    <t xml:space="preserve"> et recettes du transport des phosphates</t>
  </si>
  <si>
    <t xml:space="preserve"> ومداخيل نقل الفوسفاط</t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</si>
  <si>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</si>
  <si>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</si>
  <si>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</si>
  <si>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</si>
  <si>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>Trafic portuaire</t>
    </r>
    <r>
      <rPr>
        <b/>
        <sz val="16"/>
        <rFont val="Calibri"/>
        <family val="2"/>
      </rPr>
      <t>¹</t>
    </r>
  </si>
  <si>
    <r>
      <t xml:space="preserve">الرواج بالموانئ </t>
    </r>
    <r>
      <rPr>
        <b/>
        <vertAlign val="superscript"/>
        <sz val="11"/>
        <rFont val="Times New Roman"/>
        <family val="1"/>
      </rPr>
      <t>1</t>
    </r>
  </si>
  <si>
    <r>
      <t>Trafic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</si>
  <si>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</si>
  <si>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 Chargement</t>
  </si>
  <si>
    <t xml:space="preserve">   الشحن</t>
  </si>
  <si>
    <t xml:space="preserve">  Dont:</t>
  </si>
  <si>
    <t xml:space="preserve">    منه :</t>
  </si>
  <si>
    <t xml:space="preserve">     Casablanca</t>
  </si>
  <si>
    <t xml:space="preserve">     الدارالبيضاء</t>
  </si>
  <si>
    <t xml:space="preserve">     Mohammedia</t>
  </si>
  <si>
    <t>-</t>
  </si>
  <si>
    <t xml:space="preserve">     المحمدية</t>
  </si>
  <si>
    <t xml:space="preserve">     آسفي</t>
  </si>
  <si>
    <t xml:space="preserve">     Jorf Lasfar</t>
  </si>
  <si>
    <t xml:space="preserve">     الجرف الأصفر</t>
  </si>
  <si>
    <t xml:space="preserve">     الناضور</t>
  </si>
  <si>
    <t xml:space="preserve">     أكادير</t>
  </si>
  <si>
    <t xml:space="preserve">     Tan-Tan</t>
  </si>
  <si>
    <t xml:space="preserve">     طانطان</t>
  </si>
  <si>
    <t xml:space="preserve">     العيون</t>
  </si>
  <si>
    <t xml:space="preserve">     الداخلة</t>
  </si>
  <si>
    <t>Déchargement</t>
  </si>
  <si>
    <t>الإفراغ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</si>
  <si>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</si>
  <si>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</si>
  <si>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</si>
  <si>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2 : الأعداد مجمعة</t>
  </si>
  <si>
    <t>Source : Agence Nationale des Ports</t>
  </si>
  <si>
    <t>المصدر: الوكالة الوطنية للموانئ</t>
  </si>
  <si>
    <r>
      <t>Trafic portuaire</t>
    </r>
    <r>
      <rPr>
        <b/>
        <sz val="16"/>
        <rFont val="Calibri"/>
        <family val="2"/>
      </rPr>
      <t>¹</t>
    </r>
    <r>
      <rPr>
        <b/>
        <sz val="16"/>
        <rFont val="Times New Roman"/>
        <family val="1"/>
      </rPr>
      <t xml:space="preserve"> </t>
    </r>
    <r>
      <rPr>
        <sz val="10"/>
        <rFont val="Times New Roman"/>
        <family val="1"/>
      </rPr>
      <t>(suite)</t>
    </r>
  </si>
  <si>
    <r>
      <t xml:space="preserve">الرواج بالموانئ </t>
    </r>
    <r>
      <rPr>
        <sz val="10"/>
        <rFont val="Times New Roman"/>
        <family val="1"/>
      </rPr>
      <t>(</t>
    </r>
    <r>
      <rPr>
        <sz val="11"/>
        <rFont val="Times New Roman"/>
        <family val="1"/>
      </rPr>
      <t>تابع 1)</t>
    </r>
  </si>
  <si>
    <t>Tonnage global ventilé par mode</t>
  </si>
  <si>
    <t xml:space="preserve">الحمولة الإجمالية المقسمة </t>
  </si>
  <si>
    <r>
      <t xml:space="preserve"> de conditionnement </t>
    </r>
    <r>
      <rPr>
        <sz val="8"/>
        <rFont val="Times New Roman"/>
        <family val="1"/>
      </rPr>
      <t>(en milliers de tonnes)</t>
    </r>
  </si>
  <si>
    <r>
      <t xml:space="preserve">   حسب توضيبها</t>
    </r>
    <r>
      <rPr>
        <sz val="10"/>
        <rFont val="Times New Roman"/>
        <family val="1"/>
      </rPr>
      <t>(بألف طن )</t>
    </r>
  </si>
  <si>
    <t xml:space="preserve">  Vracs liquides</t>
  </si>
  <si>
    <t>المختلطات السائلة</t>
  </si>
  <si>
    <t xml:space="preserve">     Hydrocarbures</t>
  </si>
  <si>
    <t xml:space="preserve">   المواد النفطية</t>
  </si>
  <si>
    <t xml:space="preserve">     Acide phosphorique</t>
  </si>
  <si>
    <t xml:space="preserve">   حامض الفوسفور</t>
  </si>
  <si>
    <t xml:space="preserve">     Ammoniac</t>
  </si>
  <si>
    <t xml:space="preserve">   لامونياك</t>
  </si>
  <si>
    <t xml:space="preserve">  Vracs solides</t>
  </si>
  <si>
    <t>المختلطات الصلبة</t>
  </si>
  <si>
    <t xml:space="preserve">     Céréales</t>
  </si>
  <si>
    <t xml:space="preserve">   الحبوب</t>
  </si>
  <si>
    <t xml:space="preserve">     Engrais</t>
  </si>
  <si>
    <t xml:space="preserve">   الأسمدة</t>
  </si>
  <si>
    <t xml:space="preserve">     Phosphates</t>
  </si>
  <si>
    <t xml:space="preserve">   الفوسفاط</t>
  </si>
  <si>
    <t xml:space="preserve">     Charbon et coke</t>
  </si>
  <si>
    <t xml:space="preserve">   الفحم</t>
  </si>
  <si>
    <t xml:space="preserve">     Soufre</t>
  </si>
  <si>
    <t xml:space="preserve">   الكبريت</t>
  </si>
  <si>
    <t>Marchandises  générales</t>
  </si>
  <si>
    <t xml:space="preserve"> بضائع مختلفة</t>
  </si>
  <si>
    <t xml:space="preserve">     Conteneurs</t>
  </si>
  <si>
    <t xml:space="preserve">   الحاويات</t>
  </si>
  <si>
    <t xml:space="preserve">     Ro-Ro</t>
  </si>
  <si>
    <t xml:space="preserve">   البضائع المحمولة على العربات</t>
  </si>
  <si>
    <t xml:space="preserve">     Divers</t>
  </si>
  <si>
    <t xml:space="preserve">   أخرى</t>
  </si>
  <si>
    <t>PRIX</t>
  </si>
  <si>
    <t>الأ ســعــار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</si>
  <si>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</si>
  <si>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</si>
  <si>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</si>
  <si>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</si>
  <si>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 xml:space="preserve"> نونبر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</si>
  <si>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</si>
  <si>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</si>
  <si>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</si>
  <si>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</si>
  <si>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</si>
  <si>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</si>
  <si>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</si>
  <si>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</si>
  <si>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</si>
  <si>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</si>
  <si>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</si>
  <si>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</si>
  <si>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</si>
  <si>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</si>
  <si>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</si>
  <si>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</si>
  <si>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</si>
  <si>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</si>
  <si>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</si>
  <si>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</si>
  <si>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</si>
  <si>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</si>
  <si>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</si>
  <si>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</si>
  <si>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</si>
  <si>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</si>
  <si>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</si>
  <si>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</si>
  <si>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</si>
  <si>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</si>
  <si>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</si>
  <si>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</si>
  <si>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</si>
  <si>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</si>
  <si>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</si>
  <si>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</si>
  <si>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</si>
  <si>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</si>
  <si>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</si>
  <si>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</si>
  <si>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</si>
  <si>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</si>
  <si>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</si>
  <si>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</si>
  <si>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</si>
  <si>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</si>
  <si>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</si>
  <si>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</si>
  <si>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</si>
  <si>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</si>
  <si>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</si>
  <si>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</si>
  <si>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</si>
  <si>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</si>
  <si>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</si>
  <si>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</si>
  <si>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</si>
  <si>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</si>
  <si>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</si>
  <si>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</si>
  <si>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</si>
  <si>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</si>
  <si>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</si>
  <si>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</si>
  <si>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</si>
  <si>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</si>
  <si>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</si>
  <si>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</si>
  <si>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</si>
  <si>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</si>
  <si>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</si>
  <si>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</si>
  <si>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</si>
  <si>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 xml:space="preserve"> الأثاث والأدوات المنزلية والصيانة العادية للمنزل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</si>
  <si>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</si>
  <si>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</si>
  <si>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</si>
  <si>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</si>
  <si>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</si>
  <si>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</si>
  <si>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</si>
  <si>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</si>
  <si>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</si>
  <si>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</si>
  <si>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</si>
  <si>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</si>
  <si>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</si>
  <si>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 xml:space="preserve"> مواد زجاجية، أواني وأدوات منزلية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</si>
  <si>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</si>
  <si>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</si>
  <si>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</si>
  <si>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</si>
  <si>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</si>
  <si>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</si>
  <si>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</si>
  <si>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</si>
  <si>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</si>
  <si>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</si>
  <si>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</si>
  <si>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</si>
  <si>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</si>
  <si>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</si>
  <si>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</si>
  <si>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</si>
  <si>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</si>
  <si>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</si>
  <si>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</si>
  <si>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</si>
  <si>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</si>
  <si>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</si>
  <si>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</si>
  <si>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</si>
  <si>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</si>
  <si>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</si>
  <si>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</si>
  <si>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</si>
  <si>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</si>
  <si>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</si>
  <si>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</si>
  <si>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</si>
  <si>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</si>
  <si>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</si>
  <si>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</si>
  <si>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</si>
  <si>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</si>
  <si>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</si>
  <si>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</si>
  <si>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</si>
  <si>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</si>
  <si>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</si>
  <si>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</si>
  <si>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</si>
  <si>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</si>
  <si>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</si>
  <si>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</si>
  <si>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</si>
  <si>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</si>
  <si>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</si>
  <si>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</si>
  <si>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</si>
  <si>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</si>
  <si>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</si>
  <si>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</si>
  <si>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</si>
  <si>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</si>
  <si>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</si>
  <si>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</si>
  <si>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</si>
  <si>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</si>
  <si>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</si>
  <si>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</si>
  <si>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</si>
  <si>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</si>
  <si>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</si>
  <si>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</si>
  <si>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</si>
  <si>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</si>
  <si>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</si>
  <si>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</si>
  <si>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</si>
  <si>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</si>
  <si>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</si>
  <si>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</si>
  <si>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</si>
  <si>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</si>
  <si>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</si>
  <si>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</si>
  <si>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</si>
  <si>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</si>
  <si>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</si>
  <si>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</si>
  <si>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</si>
  <si>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</si>
  <si>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</si>
  <si>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</si>
  <si>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</si>
  <si>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</si>
  <si>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</si>
  <si>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</si>
  <si>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</si>
  <si>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</si>
  <si>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</si>
  <si>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</si>
  <si>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</si>
  <si>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</si>
  <si>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</si>
  <si>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</si>
  <si>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</si>
  <si>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</si>
  <si>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</si>
  <si>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</si>
  <si>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</si>
  <si>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</si>
  <si>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</si>
  <si>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</si>
  <si>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</si>
  <si>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</si>
  <si>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</si>
  <si>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</si>
  <si>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</si>
  <si>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</si>
  <si>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</si>
  <si>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</si>
  <si>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</si>
  <si>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</si>
  <si>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</si>
  <si>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</si>
  <si>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</si>
  <si>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</si>
  <si>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</si>
  <si>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</si>
  <si>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</si>
  <si>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</si>
  <si>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</si>
  <si>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>Source : Haut-Commissariat au Plan.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</si>
  <si>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</si>
  <si>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</si>
  <si>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</si>
  <si>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</si>
  <si>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</si>
  <si>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</si>
  <si>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</si>
  <si>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</si>
  <si>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</si>
  <si>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</si>
  <si>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</si>
  <si>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</si>
  <si>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</si>
  <si>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</si>
  <si>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</si>
  <si>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</si>
  <si>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</si>
  <si>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</si>
  <si>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</si>
  <si>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</si>
  <si>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</si>
  <si>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</si>
  <si>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</si>
  <si>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</si>
  <si>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</si>
  <si>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</si>
  <si>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</si>
  <si>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</si>
  <si>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</si>
  <si>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</si>
  <si>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</si>
  <si>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</si>
  <si>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</si>
  <si>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</si>
  <si>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</si>
  <si>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</si>
  <si>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</si>
  <si>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</si>
  <si>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</si>
  <si>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</si>
  <si>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</si>
  <si>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</si>
  <si>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</si>
  <si>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</si>
  <si>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</si>
  <si>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</si>
  <si>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</si>
  <si>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</si>
  <si>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</si>
  <si>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</si>
  <si>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</si>
  <si>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</si>
  <si>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</si>
  <si>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</si>
  <si>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</si>
  <si>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</si>
  <si>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</si>
  <si>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</si>
  <si>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</si>
  <si>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</si>
  <si>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</si>
  <si>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</si>
  <si>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</si>
  <si>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</si>
  <si>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</si>
  <si>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</si>
  <si>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</si>
  <si>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</si>
  <si>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</si>
  <si>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</si>
  <si>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</si>
  <si>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</si>
  <si>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</si>
  <si>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</si>
  <si>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</si>
  <si>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</si>
  <si>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</si>
  <si>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</si>
  <si>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</si>
  <si>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</si>
  <si>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</si>
  <si>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</si>
  <si>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</si>
  <si>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</si>
  <si>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</si>
  <si>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</si>
  <si>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</si>
  <si>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</si>
  <si>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</si>
  <si>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</si>
  <si>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</si>
  <si>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</si>
  <si>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</si>
  <si>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</si>
  <si>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</si>
  <si>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</si>
  <si>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</si>
  <si>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</si>
  <si>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</si>
  <si>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</si>
  <si>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</si>
  <si>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</si>
  <si>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</si>
  <si>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</si>
  <si>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</si>
  <si>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</si>
  <si>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</si>
  <si>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</si>
  <si>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</si>
  <si>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</si>
  <si>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مندوبية اكادير</t>
  </si>
  <si>
    <t>Délégation Sidi ifni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</si>
  <si>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</si>
  <si>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</si>
  <si>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</si>
  <si>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</si>
  <si>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</si>
  <si>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</si>
  <si>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</si>
  <si>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</si>
  <si>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</si>
  <si>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</si>
  <si>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</si>
  <si>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</si>
  <si>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</si>
  <si>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</si>
  <si>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</si>
  <si>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</si>
  <si>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مندوبية اسفي</t>
  </si>
  <si>
    <t>Délégation Boujdour</t>
  </si>
  <si>
    <t>مندوبية بوجدور</t>
  </si>
  <si>
    <t>Délégation Dakhla</t>
  </si>
  <si>
    <t>مندوبية الداخلة</t>
  </si>
  <si>
    <t>Délégation Laayoune</t>
  </si>
  <si>
    <t>مندوبية العيون</t>
  </si>
  <si>
    <t>Délégation Hoceima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</si>
  <si>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</si>
  <si>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</si>
  <si>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</si>
  <si>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</si>
  <si>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</si>
  <si>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</si>
  <si>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</si>
  <si>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</si>
  <si>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</si>
  <si>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</si>
  <si>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</si>
  <si>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</si>
  <si>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</si>
  <si>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</si>
  <si>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</si>
  <si>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</si>
  <si>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 xml:space="preserve"> (Base  100 : 2010)</t>
  </si>
  <si>
    <t>(أساس 100 :  2010)</t>
  </si>
  <si>
    <t>99,9*</t>
  </si>
  <si>
    <t>100,1*</t>
  </si>
  <si>
    <t>100,5*</t>
  </si>
  <si>
    <t>الصناعات الاستخراجية</t>
  </si>
  <si>
    <t>Extraction d’hydrocarbures</t>
  </si>
  <si>
    <t>115,1*</t>
  </si>
  <si>
    <t>استخراج النفط و الغاز الطبيعي</t>
  </si>
  <si>
    <t>Extraction de minerais métalliques</t>
  </si>
  <si>
    <t>100,0*</t>
  </si>
  <si>
    <t>استخراج خامات المعادن</t>
  </si>
  <si>
    <t>Autres industries extractives</t>
  </si>
  <si>
    <t>99,8*</t>
  </si>
  <si>
    <t>100,4*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</si>
  <si>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</si>
  <si>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</si>
  <si>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</si>
  <si>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</si>
  <si>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</si>
  <si>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</si>
  <si>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</si>
  <si>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</si>
  <si>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</si>
  <si>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</si>
  <si>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</si>
  <si>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</si>
  <si>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</si>
  <si>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</si>
  <si>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</si>
  <si>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</si>
  <si>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</si>
  <si>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</si>
  <si>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</si>
  <si>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</si>
  <si>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</si>
  <si>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</si>
  <si>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</si>
  <si>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</si>
  <si>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</si>
  <si>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</si>
  <si>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</si>
  <si>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</si>
  <si>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</si>
  <si>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</si>
  <si>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</si>
  <si>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</si>
  <si>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</si>
  <si>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</si>
  <si>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</si>
  <si>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</si>
  <si>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</si>
  <si>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</si>
  <si>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</si>
  <si>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</si>
  <si>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</si>
  <si>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</si>
  <si>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</si>
  <si>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</si>
  <si>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</si>
  <si>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</si>
  <si>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</si>
  <si>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</si>
  <si>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</si>
  <si>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</si>
  <si>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</si>
  <si>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</si>
  <si>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</si>
  <si>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 xml:space="preserve"> المصدر : المندوبية السامية للتخطيط .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</si>
  <si>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</si>
  <si>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</si>
  <si>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</si>
  <si>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</si>
  <si>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الفصل الثاني 2020</t>
  </si>
  <si>
    <t>الفصل الأول 2020</t>
  </si>
  <si>
    <t>الفصل الرابع 2019</t>
  </si>
  <si>
    <t>الفصل الثالث 2019</t>
  </si>
  <si>
    <t>الفصل الثاني 2019</t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</si>
  <si>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</si>
  <si>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r>
      <t>1</t>
    </r>
    <r>
      <rPr>
        <b/>
        <vertAlign val="superscript"/>
        <sz val="10"/>
        <rFont val="Times New Roman"/>
        <family val="1"/>
      </rPr>
      <t>er</t>
    </r>
    <r>
      <rPr>
        <b/>
        <sz val="10"/>
        <rFont val="Times New Roman"/>
        <family val="1"/>
      </rPr>
      <t xml:space="preserve"> trimestre 2020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</si>
  <si>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2019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</si>
  <si>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2019</t>
    </r>
  </si>
  <si>
    <r>
      <t>2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2019</t>
    </r>
  </si>
  <si>
    <t xml:space="preserve"> قروي</t>
  </si>
  <si>
    <t xml:space="preserve"> حضري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</si>
  <si>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</si>
  <si>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</si>
  <si>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</si>
  <si>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</si>
  <si>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</si>
  <si>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24.5</t>
  </si>
  <si>
    <t>25.7</t>
  </si>
  <si>
    <t>23.6</t>
  </si>
  <si>
    <t>23.2</t>
  </si>
  <si>
    <t>24.9</t>
  </si>
  <si>
    <t>22.2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</si>
  <si>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</si>
  <si>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</si>
  <si>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</si>
  <si>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</si>
  <si>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45.9</t>
  </si>
  <si>
    <t>52.2</t>
  </si>
  <si>
    <t>42.5</t>
  </si>
  <si>
    <t>44.9</t>
  </si>
  <si>
    <t>50.8</t>
  </si>
  <si>
    <t>41.7</t>
  </si>
  <si>
    <t xml:space="preserve">     15 سنة فأكثر(%)</t>
  </si>
  <si>
    <t>Taux d'activité selon le sexe (en %)</t>
  </si>
  <si>
    <t>معدل النشاط حسب الجنس (%)</t>
  </si>
  <si>
    <t xml:space="preserve">      Masculin</t>
  </si>
  <si>
    <t>70.5</t>
  </si>
  <si>
    <t>76.9</t>
  </si>
  <si>
    <t>66.8</t>
  </si>
  <si>
    <t>70.1</t>
  </si>
  <si>
    <t>75.8</t>
  </si>
  <si>
    <t>66.9</t>
  </si>
  <si>
    <t xml:space="preserve">     الذكور </t>
  </si>
  <si>
    <t xml:space="preserve">      Féminin</t>
  </si>
  <si>
    <t>22.1</t>
  </si>
  <si>
    <t>27.0</t>
  </si>
  <si>
    <t>19.5</t>
  </si>
  <si>
    <t>20.5</t>
  </si>
  <si>
    <t>25.4</t>
  </si>
  <si>
    <t>18.0</t>
  </si>
  <si>
    <t xml:space="preserve">     الإناث</t>
  </si>
  <si>
    <t>Taux d'activité selon l'âge (en %)</t>
  </si>
  <si>
    <t>معدل النشاط حسب السن (%)</t>
  </si>
  <si>
    <t xml:space="preserve">      15-24 ans</t>
  </si>
  <si>
    <t>25.9</t>
  </si>
  <si>
    <t>32.2</t>
  </si>
  <si>
    <t>21.6</t>
  </si>
  <si>
    <t>24.7</t>
  </si>
  <si>
    <t>30.2</t>
  </si>
  <si>
    <t>21.0</t>
  </si>
  <si>
    <t xml:space="preserve">    15 سنة إلى 24 سنة</t>
  </si>
  <si>
    <t xml:space="preserve">      25-34 ans</t>
  </si>
  <si>
    <t>60.3</t>
  </si>
  <si>
    <t>61.5</t>
  </si>
  <si>
    <t>59.7</t>
  </si>
  <si>
    <t>59.0</t>
  </si>
  <si>
    <t>60.5</t>
  </si>
  <si>
    <t>58.3</t>
  </si>
  <si>
    <t xml:space="preserve">    25 سنة إلى 34 سنة</t>
  </si>
  <si>
    <t xml:space="preserve">      35-44 ans</t>
  </si>
  <si>
    <t>61.4</t>
  </si>
  <si>
    <t>67.3</t>
  </si>
  <si>
    <t>58.5</t>
  </si>
  <si>
    <t>60.4</t>
  </si>
  <si>
    <t>65.9</t>
  </si>
  <si>
    <t>57.6</t>
  </si>
  <si>
    <t xml:space="preserve">    35 سنة إلى 44 سنة</t>
  </si>
  <si>
    <t xml:space="preserve">      45-59 ans</t>
  </si>
  <si>
    <t>56.3</t>
  </si>
  <si>
    <t>65.7</t>
  </si>
  <si>
    <t>51.5</t>
  </si>
  <si>
    <t>55.1</t>
  </si>
  <si>
    <t>63.2</t>
  </si>
  <si>
    <t>50.9</t>
  </si>
  <si>
    <t xml:space="preserve">    45 سنة إلى 59 سنة</t>
  </si>
  <si>
    <t xml:space="preserve">      60 ans et plus</t>
  </si>
  <si>
    <t>23.1</t>
  </si>
  <si>
    <t>38.7</t>
  </si>
  <si>
    <t>14.6</t>
  </si>
  <si>
    <t>23.5</t>
  </si>
  <si>
    <t>39.0</t>
  </si>
  <si>
    <t>15.3</t>
  </si>
  <si>
    <t xml:space="preserve">    60 سنة فأكثر</t>
  </si>
  <si>
    <t>Taux d'activité selon le diplôme (en %)</t>
  </si>
  <si>
    <t>معدل النشاط حسب االشهادات (%)</t>
  </si>
  <si>
    <t xml:space="preserve">      Sans diplôme</t>
  </si>
  <si>
    <t>44.7</t>
  </si>
  <si>
    <t>54.4</t>
  </si>
  <si>
    <t>35.9</t>
  </si>
  <si>
    <t>44.0</t>
  </si>
  <si>
    <t>53.4</t>
  </si>
  <si>
    <t>35.7</t>
  </si>
  <si>
    <t xml:space="preserve">    بدون شهادة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</si>
  <si>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</si>
  <si>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t>43.2</t>
  </si>
  <si>
    <t>45.7</t>
  </si>
  <si>
    <t>42.2</t>
  </si>
  <si>
    <t>42.3</t>
  </si>
  <si>
    <t>44.1</t>
  </si>
  <si>
    <t>41.6</t>
  </si>
  <si>
    <t xml:space="preserve">    مستوى متوسط (1)</t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</si>
  <si>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</si>
  <si>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56.5</t>
  </si>
  <si>
    <t>53.7</t>
  </si>
  <si>
    <t>56.7</t>
  </si>
  <si>
    <t>48.1</t>
  </si>
  <si>
    <t>55.0</t>
  </si>
  <si>
    <t xml:space="preserve">    مستوى عالي (2)</t>
  </si>
  <si>
    <t>Population active selon le diplôme (en %)</t>
  </si>
  <si>
    <t xml:space="preserve"> السكان النشيطون حسب الشهادات (%)</t>
  </si>
  <si>
    <t>51.4</t>
  </si>
  <si>
    <t>74.5</t>
  </si>
  <si>
    <t>36.0</t>
  </si>
  <si>
    <t>51.8</t>
  </si>
  <si>
    <t>73.7</t>
  </si>
  <si>
    <t>37.1</t>
  </si>
  <si>
    <t xml:space="preserve">      Niveau moyen </t>
  </si>
  <si>
    <t>30.9</t>
  </si>
  <si>
    <t>22.5</t>
  </si>
  <si>
    <t>36.6</t>
  </si>
  <si>
    <t>31.2</t>
  </si>
  <si>
    <t>22.9</t>
  </si>
  <si>
    <t>36.8</t>
  </si>
  <si>
    <t xml:space="preserve">    مستوى متوسط</t>
  </si>
  <si>
    <t xml:space="preserve">      Niveau supérieur </t>
  </si>
  <si>
    <t>17.6</t>
  </si>
  <si>
    <t>3.0</t>
  </si>
  <si>
    <t>27.3</t>
  </si>
  <si>
    <t>16.9</t>
  </si>
  <si>
    <t>3.3</t>
  </si>
  <si>
    <t>26.0</t>
  </si>
  <si>
    <t xml:space="preserve">    مستوى عالي </t>
  </si>
  <si>
    <t xml:space="preserve">      Non déclaré</t>
  </si>
  <si>
    <t>0.1</t>
  </si>
  <si>
    <t>0.0</t>
  </si>
  <si>
    <t xml:space="preserve">    غير مصرح به</t>
  </si>
  <si>
    <t xml:space="preserve">          Total</t>
  </si>
  <si>
    <t>100.0</t>
  </si>
  <si>
    <t xml:space="preserve">          المجموع</t>
  </si>
  <si>
    <t>Population active selon l'âge (en %)</t>
  </si>
  <si>
    <t xml:space="preserve"> السكان النشيطون حسب السن (%)</t>
  </si>
  <si>
    <t>12.5</t>
  </si>
  <si>
    <t>15.7</t>
  </si>
  <si>
    <t>10.4</t>
  </si>
  <si>
    <t>12.3</t>
  </si>
  <si>
    <t>15.2</t>
  </si>
  <si>
    <t>28.4</t>
  </si>
  <si>
    <t>24.1</t>
  </si>
  <si>
    <t>31.1</t>
  </si>
  <si>
    <t>24.8</t>
  </si>
  <si>
    <t>22.6</t>
  </si>
  <si>
    <t>26.3</t>
  </si>
  <si>
    <t>22.7</t>
  </si>
  <si>
    <t>26.1</t>
  </si>
  <si>
    <t>26.5</t>
  </si>
  <si>
    <t>25.1</t>
  </si>
  <si>
    <t>8.2</t>
  </si>
  <si>
    <t>12.2</t>
  </si>
  <si>
    <t>5.6</t>
  </si>
  <si>
    <t>8.7</t>
  </si>
  <si>
    <t>6.1</t>
  </si>
  <si>
    <t xml:space="preserve">           المجموع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</si>
  <si>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</si>
  <si>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</si>
  <si>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</si>
  <si>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</si>
  <si>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</si>
  <si>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 xml:space="preserve">       de formation supérieure (facultés, grandes écoles et instituts)</t>
  </si>
  <si>
    <t xml:space="preserve">    العالي (الكليات، المدارس والمعاهد العليا)</t>
  </si>
  <si>
    <t>Source : Haut Commissariat au Plan.</t>
  </si>
  <si>
    <t>المصدر : المندوبية السامية للتخطيط.</t>
  </si>
  <si>
    <t>Indicateurs du chômage selon le milieu de résidence</t>
  </si>
  <si>
    <r>
      <t>3</t>
    </r>
    <r>
      <rPr>
        <b/>
        <vertAlign val="superscript"/>
        <sz val="10"/>
        <rFont val="Times New Roman"/>
        <family val="1"/>
      </rPr>
      <t xml:space="preserve">ème </t>
    </r>
    <r>
      <rPr>
        <b/>
        <sz val="10"/>
        <rFont val="Times New Roman"/>
        <family val="1"/>
      </rPr>
      <t>trimestre 2019</t>
    </r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</si>
  <si>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</si>
  <si>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</si>
  <si>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</si>
  <si>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</si>
  <si>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</si>
  <si>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36.7</t>
  </si>
  <si>
    <t>19.1</t>
  </si>
  <si>
    <t>40.1</t>
  </si>
  <si>
    <t>34.4</t>
  </si>
  <si>
    <t>15.5</t>
  </si>
  <si>
    <t>38.8</t>
  </si>
  <si>
    <t>العاطلين (%)</t>
  </si>
  <si>
    <t>Taux de chômage (en %)</t>
  </si>
  <si>
    <t>10.2</t>
  </si>
  <si>
    <t>4.1</t>
  </si>
  <si>
    <t>14.3</t>
  </si>
  <si>
    <t>9.4</t>
  </si>
  <si>
    <t>4.5</t>
  </si>
  <si>
    <t>12.7</t>
  </si>
  <si>
    <t>معدل البطالة (%)</t>
  </si>
  <si>
    <t>Taux de chômage selon le sexe (en %)</t>
  </si>
  <si>
    <t>معدل البطالة حسب الجنس (%)</t>
  </si>
  <si>
    <t>8.5</t>
  </si>
  <si>
    <t>11.2</t>
  </si>
  <si>
    <t>8.0</t>
  </si>
  <si>
    <t>5.0</t>
  </si>
  <si>
    <t>10.0</t>
  </si>
  <si>
    <t xml:space="preserve">          الذكور </t>
  </si>
  <si>
    <t>3.1</t>
  </si>
  <si>
    <t>13.9</t>
  </si>
  <si>
    <t>2.8</t>
  </si>
  <si>
    <t xml:space="preserve">          الإناث</t>
  </si>
  <si>
    <t>Taux de chômage selon l'âge (en %)</t>
  </si>
  <si>
    <t>معدل البطالة حسب السن (%)</t>
  </si>
  <si>
    <t>28.0</t>
  </si>
  <si>
    <t>13.5</t>
  </si>
  <si>
    <t>42.4</t>
  </si>
  <si>
    <t>26.7</t>
  </si>
  <si>
    <t>13.0</t>
  </si>
  <si>
    <t>39.9</t>
  </si>
  <si>
    <t>16.2</t>
  </si>
  <si>
    <t>5.7</t>
  </si>
  <si>
    <t>15.0</t>
  </si>
  <si>
    <t>6.6</t>
  </si>
  <si>
    <t>19.4</t>
  </si>
  <si>
    <t>5.3</t>
  </si>
  <si>
    <t>1.7</t>
  </si>
  <si>
    <t>7.3</t>
  </si>
  <si>
    <t>4.6</t>
  </si>
  <si>
    <t>2.3</t>
  </si>
  <si>
    <t>5.9</t>
  </si>
  <si>
    <t xml:space="preserve">      45 ans et plus</t>
  </si>
  <si>
    <t>0.7</t>
  </si>
  <si>
    <t>3.6</t>
  </si>
  <si>
    <t>2.1</t>
  </si>
  <si>
    <t>1.0</t>
  </si>
  <si>
    <t xml:space="preserve">    45 سنة فأكثر</t>
  </si>
  <si>
    <t>Taux de chômage selon le diplôme (en %)</t>
  </si>
  <si>
    <t>معدل البطالة حسب الشهادات (%)</t>
  </si>
  <si>
    <t>3.4</t>
  </si>
  <si>
    <t>1.8</t>
  </si>
  <si>
    <t>5.8</t>
  </si>
  <si>
    <t>3.7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</si>
  <si>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</si>
  <si>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t>11.0</t>
  </si>
  <si>
    <t>16.5</t>
  </si>
  <si>
    <t>11.1</t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</si>
  <si>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</si>
  <si>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23.4</t>
  </si>
  <si>
    <t>20.6</t>
  </si>
  <si>
    <t>20.1</t>
  </si>
  <si>
    <t xml:space="preserve">    المستوى العالي (2)</t>
  </si>
  <si>
    <t>Population active en chômage selon l'âge (en %)</t>
  </si>
  <si>
    <t>السكان النشيطون العاطلون حسب السن  (%)</t>
  </si>
  <si>
    <t>51.3</t>
  </si>
  <si>
    <t>34.8</t>
  </si>
  <si>
    <t>32.7</t>
  </si>
  <si>
    <t>45.1</t>
  </si>
  <si>
    <t>33.2</t>
  </si>
  <si>
    <t>47.4</t>
  </si>
  <si>
    <t>45.3</t>
  </si>
  <si>
    <t>36.1</t>
  </si>
  <si>
    <t>12.8</t>
  </si>
  <si>
    <t>9.1</t>
  </si>
  <si>
    <t>12.1</t>
  </si>
  <si>
    <t>11.7</t>
  </si>
  <si>
    <t>7.7</t>
  </si>
  <si>
    <t>6.4</t>
  </si>
  <si>
    <t>7.8</t>
  </si>
  <si>
    <t>8.1</t>
  </si>
  <si>
    <t>Population active en chômage selon le diplôme (en %)</t>
  </si>
  <si>
    <t>السكان النشيطون العاطلون حسب الشهادة (%)</t>
  </si>
  <si>
    <t>17.4</t>
  </si>
  <si>
    <t>31.8</t>
  </si>
  <si>
    <t>35.2</t>
  </si>
  <si>
    <t>17.1</t>
  </si>
  <si>
    <t>42.8</t>
  </si>
  <si>
    <t>40.3</t>
  </si>
  <si>
    <t>19.9</t>
  </si>
  <si>
    <t>41.2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</si>
  <si>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</si>
  <si>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</si>
  <si>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</si>
  <si>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</si>
  <si>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</si>
  <si>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</si>
  <si>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يونيو</t>
  </si>
  <si>
    <t>شتنبر</t>
  </si>
  <si>
    <t>غشت</t>
  </si>
  <si>
    <t>يوليوز</t>
  </si>
  <si>
    <t>Mai.</t>
  </si>
  <si>
    <t>Sept</t>
  </si>
  <si>
    <t>Aout</t>
  </si>
  <si>
    <t>Importations</t>
  </si>
  <si>
    <t>الواردات</t>
  </si>
  <si>
    <t>Alimentation, boissons, tabacs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</si>
  <si>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</si>
  <si>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</si>
  <si>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</si>
  <si>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</si>
  <si>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</si>
  <si>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</si>
  <si>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 xml:space="preserve">    - من أصل حيواني ونباتي </t>
  </si>
  <si>
    <t>- D'origine minérale</t>
  </si>
  <si>
    <t xml:space="preserve">    - من أصل معدني 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</si>
  <si>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</si>
  <si>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</si>
  <si>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</si>
  <si>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</si>
  <si>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</si>
  <si>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</si>
  <si>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</si>
  <si>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</si>
  <si>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</si>
  <si>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للإستهلاك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</si>
  <si>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</si>
  <si>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</si>
  <si>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</si>
  <si>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</si>
  <si>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</si>
  <si>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</si>
  <si>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</si>
  <si>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</si>
  <si>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</si>
  <si>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</si>
  <si>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 xml:space="preserve">  نسبة التغطية %</t>
  </si>
  <si>
    <t>Source : Office des Changes</t>
  </si>
  <si>
    <t xml:space="preserve"> المصدر : مكتب الصرف</t>
  </si>
  <si>
    <t>Poids : en milliers de tonnes</t>
  </si>
  <si>
    <t>الوزن :بألف طن</t>
  </si>
  <si>
    <t xml:space="preserve">   - الفلاحيــة </t>
  </si>
  <si>
    <t xml:space="preserve">   - الصناعيـة </t>
  </si>
  <si>
    <t>Produits finis de  consommation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</si>
  <si>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</si>
  <si>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</si>
  <si>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</si>
  <si>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</si>
  <si>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الإتحاد الاوربي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</si>
  <si>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</si>
  <si>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</si>
  <si>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</si>
  <si>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</si>
  <si>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</si>
  <si>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</si>
  <si>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</si>
  <si>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</si>
  <si>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</si>
  <si>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</si>
  <si>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</si>
  <si>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</si>
  <si>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</si>
  <si>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</si>
  <si>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</si>
  <si>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</si>
  <si>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France</t>
  </si>
  <si>
    <t>فرنسا</t>
  </si>
  <si>
    <t>Espagne</t>
  </si>
  <si>
    <t>اسبانيا</t>
  </si>
  <si>
    <t>U.S.A</t>
  </si>
  <si>
    <t>الولايات المتحدة الأمريكية</t>
  </si>
  <si>
    <t>Allemagne</t>
  </si>
  <si>
    <t>ألمانيا</t>
  </si>
  <si>
    <t>Italie</t>
  </si>
  <si>
    <t>إيطاليا</t>
  </si>
  <si>
    <t>Arabie Saoudite</t>
  </si>
  <si>
    <t>العربية السعودية</t>
  </si>
  <si>
    <t>G.Bretagne</t>
  </si>
  <si>
    <t>بريطانيا العظمى</t>
  </si>
  <si>
    <t>Brésil</t>
  </si>
  <si>
    <t>البرازيل</t>
  </si>
  <si>
    <t>Belgique</t>
  </si>
  <si>
    <t>بلجيكا</t>
  </si>
  <si>
    <t>Iran</t>
  </si>
  <si>
    <t>ايران</t>
  </si>
  <si>
    <t>Pays Bas</t>
  </si>
  <si>
    <t>هولاندا</t>
  </si>
  <si>
    <t>Suède</t>
  </si>
  <si>
    <t>السويد</t>
  </si>
  <si>
    <t>Chine</t>
  </si>
  <si>
    <t>الصين</t>
  </si>
  <si>
    <t>Canada</t>
  </si>
  <si>
    <t>كندا</t>
  </si>
  <si>
    <t>Pologne</t>
  </si>
  <si>
    <t>بولونيا</t>
  </si>
  <si>
    <t>Japon</t>
  </si>
  <si>
    <t>اليابان</t>
  </si>
  <si>
    <t>Emirats-Arabes-Unis</t>
  </si>
  <si>
    <t>الإمارات العربية المتحدة</t>
  </si>
  <si>
    <t>Egypte</t>
  </si>
  <si>
    <t>مـصر</t>
  </si>
  <si>
    <t>Suisse</t>
  </si>
  <si>
    <t>سويسرا</t>
  </si>
  <si>
    <t>Portugal</t>
  </si>
  <si>
    <t>البرتغال</t>
  </si>
  <si>
    <t>Turquie</t>
  </si>
  <si>
    <t>تـركـيا</t>
  </si>
  <si>
    <t>Russie</t>
  </si>
  <si>
    <t>روسـيا</t>
  </si>
  <si>
    <t>Algérie</t>
  </si>
  <si>
    <t>الجـزائر</t>
  </si>
  <si>
    <t>Exportations par principaux pays</t>
  </si>
  <si>
    <t>الصادرات حسب أهم البلدان</t>
  </si>
  <si>
    <t>إسبانيا</t>
  </si>
  <si>
    <t>Inde</t>
  </si>
  <si>
    <t>الهند</t>
  </si>
  <si>
    <t>U.S.A .</t>
  </si>
  <si>
    <t>Pays-Bas</t>
  </si>
  <si>
    <t>تركيا</t>
  </si>
  <si>
    <t>Mexique</t>
  </si>
  <si>
    <t>المكسيك</t>
  </si>
  <si>
    <t>الجـزائـر</t>
  </si>
  <si>
    <t>Tunisie</t>
  </si>
  <si>
    <t>تونس</t>
  </si>
  <si>
    <t>Grèce</t>
  </si>
  <si>
    <t>اليونان</t>
  </si>
  <si>
    <t>Norvège</t>
  </si>
  <si>
    <t>النرويج</t>
  </si>
  <si>
    <t>Autriche</t>
  </si>
  <si>
    <t>النمـسا</t>
  </si>
  <si>
    <t>المملكة العربية السعودية</t>
  </si>
  <si>
    <t>Roumanie</t>
  </si>
  <si>
    <t>رومانيا</t>
  </si>
  <si>
    <t>MONNAIE ET CREDIT</t>
  </si>
  <si>
    <t>النقـد والقروض</t>
  </si>
  <si>
    <t>Agrégats de monnaie</t>
  </si>
  <si>
    <t>المجمعات النقدية</t>
  </si>
  <si>
    <t>Unité en millions de DH</t>
  </si>
  <si>
    <t xml:space="preserve"> الوحدة : بمليون درهم</t>
  </si>
  <si>
    <r>
      <t>2019</t>
    </r>
    <r>
      <rPr>
        <b/>
        <vertAlign val="superscript"/>
        <sz val="10"/>
        <rFont val="Times New Roman"/>
        <family val="1"/>
      </rPr>
      <t>R</t>
    </r>
  </si>
  <si>
    <t>Circulation fiduciaire</t>
  </si>
  <si>
    <t>التداول النقدي</t>
  </si>
  <si>
    <t>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</si>
  <si>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</si>
  <si>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</si>
  <si>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</si>
  <si>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>Dépôts à vue auprès de la banque centrale</t>
  </si>
  <si>
    <t xml:space="preserve">   الودائع تحت الطب لدى البنك المركزي </t>
  </si>
  <si>
    <t>Dépôts à vue auprès des banques</t>
  </si>
  <si>
    <t xml:space="preserve">   الودائع تحت الطلب لدى البنوك</t>
  </si>
  <si>
    <t xml:space="preserve">Dépôts à vue auprès du Trésor </t>
  </si>
  <si>
    <t xml:space="preserve">     الودائع تحت الطلب لدى الخزينة  </t>
  </si>
  <si>
    <t>M1</t>
  </si>
  <si>
    <t>المجمع م1</t>
  </si>
  <si>
    <t>Placements à vue</t>
  </si>
  <si>
    <t xml:space="preserve">التوظيفات لأجل </t>
  </si>
  <si>
    <t>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</si>
  <si>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</si>
  <si>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</si>
  <si>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</si>
  <si>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</si>
  <si>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</si>
  <si>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Comptes à terme et bons de caisse </t>
  </si>
  <si>
    <t xml:space="preserve">   حسابات لأجل وسندات الصندوق</t>
  </si>
  <si>
    <t xml:space="preserve"> auprès des banques</t>
  </si>
  <si>
    <t xml:space="preserve">     لدى البنوك</t>
  </si>
  <si>
    <t>Titres OPCVM monétaires</t>
  </si>
  <si>
    <t xml:space="preserve">   سندات مؤسسات التوظيف الجماعي النقدية</t>
  </si>
  <si>
    <r>
      <t xml:space="preserve">Dépôts en devises </t>
    </r>
    <r>
      <rPr>
        <vertAlign val="superscript"/>
        <sz val="10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</si>
  <si>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</si>
  <si>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t>Valeurs données en Pension</t>
  </si>
  <si>
    <t xml:space="preserve">   قيم مسلّمة للاستحفاظ </t>
  </si>
  <si>
    <t>Certificats de dépôt à durée résiduelle</t>
  </si>
  <si>
    <t xml:space="preserve">   شهادات إيداع بأجل متبقي يساوي</t>
  </si>
  <si>
    <t xml:space="preserve">  inférieure 
ou égale à 2 ans</t>
  </si>
  <si>
    <t xml:space="preserve">    أو يقل عن سنتين </t>
  </si>
  <si>
    <t xml:space="preserve">Dépôts à  terme auprès du Trésor </t>
  </si>
  <si>
    <t xml:space="preserve">   ودائع لأجل لدى الخزينة </t>
  </si>
  <si>
    <r>
      <t xml:space="preserve">Autres dépôts </t>
    </r>
    <r>
      <rPr>
        <vertAlign val="superscript"/>
        <sz val="10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</si>
  <si>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</si>
  <si>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>M3</t>
  </si>
  <si>
    <t>المجمع م3</t>
  </si>
  <si>
    <t xml:space="preserve"> (1) Dépôts à vue et à terme en devises </t>
  </si>
  <si>
    <t>(1) ودائع تحت الطلب ولأجل بالعملات</t>
  </si>
  <si>
    <t xml:space="preserve"> الأجنبية لدى البنوك </t>
  </si>
  <si>
    <t xml:space="preserve"> (2) Emprunts contractés par les banques</t>
  </si>
  <si>
    <t>(2)القروض التي تعاقدتها البنوك</t>
  </si>
  <si>
    <t xml:space="preserve"> auprès des sociétés financières</t>
  </si>
  <si>
    <t>مع الشركات المالية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</si>
  <si>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</si>
  <si>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</si>
  <si>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</si>
  <si>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</si>
  <si>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</si>
  <si>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</si>
  <si>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</si>
  <si>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</si>
  <si>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Autres sociétés Financières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</si>
  <si>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</si>
  <si>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</si>
  <si>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</si>
  <si>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</si>
  <si>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</si>
  <si>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 أفراد ومغاربة مقيمين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</si>
  <si>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</si>
  <si>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</si>
  <si>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</si>
  <si>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</si>
  <si>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</si>
  <si>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</si>
  <si>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 xml:space="preserve">  Particuliers et MRE</t>
  </si>
  <si>
    <t>أفراد ومغاربة مقيمين بالخارج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</si>
  <si>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</si>
  <si>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</si>
  <si>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</si>
  <si>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</si>
  <si>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</si>
  <si>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</si>
  <si>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</si>
  <si>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</si>
  <si>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</si>
  <si>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</si>
  <si>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</si>
  <si>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</si>
  <si>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</si>
  <si>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</si>
  <si>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</si>
  <si>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</si>
  <si>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Déc</t>
  </si>
  <si>
    <t>Créances sur l'économie</t>
  </si>
  <si>
    <t xml:space="preserve">ديون  للاقتصاد </t>
  </si>
  <si>
    <t>Créances de Bank Al-Maghrib</t>
  </si>
  <si>
    <t>بـنك المغرب</t>
  </si>
  <si>
    <t xml:space="preserve">Créances des Autres Institutions de dépôts </t>
  </si>
  <si>
    <t xml:space="preserve">مؤسسات الإيداع الأخرى </t>
  </si>
  <si>
    <t>Créances nettes sur l'Administration</t>
  </si>
  <si>
    <t xml:space="preserve">الديون الصافية على الإدارة </t>
  </si>
  <si>
    <t xml:space="preserve">   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</si>
  <si>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</si>
  <si>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</si>
  <si>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</si>
  <si>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autres institutions de dépôts</t>
  </si>
  <si>
    <t xml:space="preserve">  الديون الصافية المستحقة لمؤسسات الإيداع الأخرى </t>
  </si>
  <si>
    <t>Ressources à caractère non monétaire</t>
  </si>
  <si>
    <t>موارد ذات طابع غير نقدي</t>
  </si>
  <si>
    <t>Capital et réserves des institutions de dépôts</t>
  </si>
  <si>
    <t xml:space="preserve"> Bank Al-Maghrib</t>
  </si>
  <si>
    <t xml:space="preserve"> Autres Institutions de Dépôts</t>
  </si>
  <si>
    <t>Engagements non monétaires des ID</t>
  </si>
  <si>
    <t xml:space="preserve"> Dépôts exclus de M3</t>
  </si>
  <si>
    <t xml:space="preserve"> Emprunts</t>
  </si>
  <si>
    <t xml:space="preserve"> Titres autres qu'actions exclus de M3 </t>
  </si>
  <si>
    <t xml:space="preserve"> Autres ressources</t>
  </si>
  <si>
    <t>Autres postes nets</t>
  </si>
  <si>
    <t>بنود صافية أخرى</t>
  </si>
  <si>
    <t xml:space="preserve"> ID : Institution de Dépôt</t>
  </si>
  <si>
    <t xml:space="preserve">AID : Autre Institutions de dépôt        </t>
  </si>
  <si>
    <t>FINANCES PUBLIQUES</t>
  </si>
  <si>
    <t>الماليــة العموميـــة</t>
  </si>
  <si>
    <t>Charges et ressources du Trésor</t>
  </si>
  <si>
    <t xml:space="preserve">  تحملا ت وموارد الخزينة</t>
  </si>
  <si>
    <t>Unité : en millions de Dh</t>
  </si>
  <si>
    <t>RECETTES ORDINAIRES</t>
  </si>
  <si>
    <t>الموارد العادية</t>
  </si>
  <si>
    <t>Recettes fiscales</t>
  </si>
  <si>
    <t xml:space="preserve"> موارد جبائية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</si>
  <si>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</si>
  <si>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</si>
  <si>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</si>
  <si>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</si>
  <si>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</si>
  <si>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</si>
  <si>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</si>
  <si>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</si>
  <si>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>Recettes non fiscales</t>
  </si>
  <si>
    <t xml:space="preserve"> موارد غير جبائية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</si>
  <si>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</si>
  <si>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</si>
  <si>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</si>
  <si>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</si>
  <si>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</si>
  <si>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</si>
  <si>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</si>
  <si>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</si>
  <si>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</si>
  <si>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</si>
  <si>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</si>
  <si>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</si>
  <si>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>Biens et Services</t>
  </si>
  <si>
    <t xml:space="preserve">   السلع والخدمات </t>
  </si>
  <si>
    <t xml:space="preserve">    Personnel </t>
  </si>
  <si>
    <t xml:space="preserve">       الموظفون </t>
  </si>
  <si>
    <t xml:space="preserve">    Autres biens et services</t>
  </si>
  <si>
    <t xml:space="preserve">       سلع وخدمات أخرى </t>
  </si>
  <si>
    <t>Dette publique</t>
  </si>
  <si>
    <t xml:space="preserve">   الدين العمومي</t>
  </si>
  <si>
    <t xml:space="preserve">    Dette intérieure</t>
  </si>
  <si>
    <t xml:space="preserve">        الداخلي</t>
  </si>
  <si>
    <t xml:space="preserve">    Dette extérieure</t>
  </si>
  <si>
    <t xml:space="preserve">        الخارجي</t>
  </si>
  <si>
    <t>Compensation</t>
  </si>
  <si>
    <t xml:space="preserve">   الموازنة</t>
  </si>
  <si>
    <t>Solde du budget ordinaire</t>
  </si>
  <si>
    <t>الرصيد العادي</t>
  </si>
  <si>
    <t>Investissement</t>
  </si>
  <si>
    <t>نفقات الإستثمار</t>
  </si>
  <si>
    <t>Solde net des comptes spéciaux</t>
  </si>
  <si>
    <t>رصيد الحسابات الخاصة بالخزينة</t>
  </si>
  <si>
    <t>Deficit/Excedent global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</si>
  <si>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</si>
  <si>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</si>
  <si>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</si>
  <si>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</si>
  <si>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</si>
  <si>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</si>
  <si>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</si>
  <si>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 xml:space="preserve">    Endettement intérieur</t>
  </si>
  <si>
    <t>الدين الداخلي</t>
  </si>
  <si>
    <t xml:space="preserve">    Autres opérations</t>
  </si>
  <si>
    <t>عمليات أخرى</t>
  </si>
  <si>
    <t>Financement extérieur</t>
  </si>
  <si>
    <t>التمويل الخارجي</t>
  </si>
  <si>
    <t xml:space="preserve">    Tirages</t>
  </si>
  <si>
    <t xml:space="preserve">  سحب  </t>
  </si>
  <si>
    <t xml:space="preserve">    Amortissements</t>
  </si>
  <si>
    <t xml:space="preserve">  اهتلاك الدين  </t>
  </si>
  <si>
    <t xml:space="preserve">  Source :  Ministère de l'Economie et des Finances.</t>
  </si>
  <si>
    <t>المصدر: وزارة الإقتصاد والمالية.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</si>
  <si>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</si>
  <si>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</si>
  <si>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</si>
  <si>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</si>
  <si>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Valeur en millions de Dh</t>
  </si>
  <si>
    <t>المبلغ بملايين الدراهم</t>
  </si>
  <si>
    <r>
      <t xml:space="preserve">   Volume des transactions échangé </t>
    </r>
    <r>
      <rPr>
        <sz val="10"/>
        <rFont val="Times New Roman"/>
        <family val="1"/>
      </rPr>
      <t/>
    </r>
  </si>
  <si>
    <t>حجم المعاملات المتداولة</t>
  </si>
  <si>
    <t xml:space="preserve">    Marché Central</t>
  </si>
  <si>
    <t xml:space="preserve">  السوق المركزي</t>
  </si>
  <si>
    <t xml:space="preserve">       Actions</t>
  </si>
  <si>
    <t xml:space="preserve">    أسـهـم</t>
  </si>
  <si>
    <t xml:space="preserve">       Obligations</t>
  </si>
  <si>
    <t xml:space="preserve">    سندات عمـومية</t>
  </si>
  <si>
    <t xml:space="preserve">       Marché de Blocs </t>
  </si>
  <si>
    <t xml:space="preserve">    سوق الكتل</t>
  </si>
  <si>
    <t xml:space="preserve">     Offres Publiques </t>
  </si>
  <si>
    <t xml:space="preserve">   العروض المقدمة للعموم </t>
  </si>
  <si>
    <t xml:space="preserve">       Offre Publique de Retrait</t>
  </si>
  <si>
    <t xml:space="preserve">    العرض المقدم للعموم لأجل السحب</t>
  </si>
  <si>
    <t xml:space="preserve">       Offre Publique de Vente</t>
  </si>
  <si>
    <t xml:space="preserve">    العرض المقدم للعموم لأجل البيع</t>
  </si>
  <si>
    <t xml:space="preserve">       Offre Publique d'Achat</t>
  </si>
  <si>
    <t xml:space="preserve">    العرض المقدم للعموم لأجل الشراء</t>
  </si>
  <si>
    <t xml:space="preserve">      Transferts</t>
  </si>
  <si>
    <t xml:space="preserve">   التحويلات</t>
  </si>
  <si>
    <t xml:space="preserve">       Introductions</t>
  </si>
  <si>
    <t xml:space="preserve">   إدراج</t>
  </si>
  <si>
    <t xml:space="preserve">       Apports de Titres</t>
  </si>
  <si>
    <t>اسهامات السندات</t>
  </si>
  <si>
    <t xml:space="preserve">       Augmentation Capital</t>
  </si>
  <si>
    <t xml:space="preserve">الزيادة في رأس المال  </t>
  </si>
  <si>
    <t xml:space="preserve">        Apport en nature</t>
  </si>
  <si>
    <t xml:space="preserve">    الزيادة في رأس المال  بمساهمة عينية</t>
  </si>
  <si>
    <t xml:space="preserve">        en numéraire</t>
  </si>
  <si>
    <t xml:space="preserve">    الزيادة في رأس المال  نقـدا</t>
  </si>
  <si>
    <t xml:space="preserve">        par conversion des dividendes</t>
  </si>
  <si>
    <t xml:space="preserve">    الزيادة في رأس المال  بتحويل الأرباح</t>
  </si>
  <si>
    <t xml:space="preserve">        par conversion d'obligations</t>
  </si>
  <si>
    <t xml:space="preserve">    الزيادة في رأس المال  بتحويل السندات العمـومية</t>
  </si>
  <si>
    <t xml:space="preserve">  Nombre de titres traités </t>
  </si>
  <si>
    <t>عدد السندات المتداولة</t>
  </si>
  <si>
    <t xml:space="preserve">     Offre Publique de Retrait</t>
  </si>
  <si>
    <t xml:space="preserve">   العرض المقدم للعموم لأجل السحب</t>
  </si>
  <si>
    <t xml:space="preserve">     Offre Publique de Vente</t>
  </si>
  <si>
    <t xml:space="preserve">     Offre Publique d'Achat</t>
  </si>
  <si>
    <t xml:space="preserve">   العرض المقدم للعموم لأجل الشراء</t>
  </si>
  <si>
    <t xml:space="preserve">  Source : Bourse de Casablanca</t>
  </si>
  <si>
    <t>المصدر: بورصة الدارالبيضاء</t>
  </si>
  <si>
    <t xml:space="preserve">COMPTES DE LA NATION                  </t>
  </si>
  <si>
    <t>الحسابات القومية</t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</si>
  <si>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précedente chaînés </t>
    </r>
  </si>
  <si>
    <t xml:space="preserve">القيمة المضافة حسب فروع النشاط الإقتصادي </t>
  </si>
  <si>
    <t xml:space="preserve"> par branche d'activité base 2007</t>
  </si>
  <si>
    <r>
      <t xml:space="preserve">بأسعارالسنة الماضية متسلسلة سنة الأساس 2007 </t>
    </r>
    <r>
      <rPr>
        <b/>
        <sz val="12"/>
        <rFont val="Times New Roman"/>
        <family val="1"/>
      </rPr>
      <t>(1)</t>
    </r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</si>
  <si>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</si>
  <si>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</si>
  <si>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</si>
  <si>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</si>
  <si>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</si>
  <si>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</si>
  <si>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</si>
  <si>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</si>
  <si>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</si>
  <si>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 xml:space="preserve"> صناعة الإستخراج المعدني</t>
  </si>
  <si>
    <r>
      <t>Industries de transformation</t>
    </r>
    <r>
      <rPr>
        <vertAlign val="superscript"/>
        <sz val="11"/>
        <color indexed="8"/>
        <rFont val="Times New Roman"/>
        <family val="1"/>
      </rPr>
      <t>(2)</t>
    </r>
  </si>
  <si>
    <r>
      <t>الصناعة التحويلية</t>
    </r>
    <r>
      <rPr>
        <vertAlign val="superscript"/>
        <sz val="13"/>
        <color indexed="8"/>
        <rFont val="Times New Roman"/>
        <family val="1"/>
      </rPr>
      <t>(2)</t>
    </r>
  </si>
  <si>
    <t xml:space="preserve">      Industrie alimentaire et tabac</t>
  </si>
  <si>
    <t xml:space="preserve">    الصناعة الغذائية و التبغ</t>
  </si>
  <si>
    <t xml:space="preserve">      Industrie du textile et du cuir</t>
  </si>
  <si>
    <t xml:space="preserve">    صناعة النسيج و الجلد</t>
  </si>
  <si>
    <t xml:space="preserve">      Industrie chimique et parachimique</t>
  </si>
  <si>
    <t xml:space="preserve">    صناعة كيماوية و شبه كيماوية</t>
  </si>
  <si>
    <t xml:space="preserve">      Industrie mécanique, métallurgique et électrique</t>
  </si>
  <si>
    <t xml:space="preserve">    صناعة ميكانيكية، ثقيلة و كهربائية </t>
  </si>
  <si>
    <t xml:space="preserve">     Autres industries manufacturières </t>
  </si>
  <si>
    <t xml:space="preserve">    صناعات أخرى تحويلية</t>
  </si>
  <si>
    <t xml:space="preserve">     et raffinage de petrole</t>
  </si>
  <si>
    <t xml:space="preserve">    وتكرير البترول</t>
  </si>
  <si>
    <t>Electricité et eau</t>
  </si>
  <si>
    <t>الكهرباء والماء</t>
  </si>
  <si>
    <t>Bâtiment et travaux publics</t>
  </si>
  <si>
    <t>البناء والأشغال العمومية</t>
  </si>
  <si>
    <t>Commerce</t>
  </si>
  <si>
    <t xml:space="preserve">التجارة </t>
  </si>
  <si>
    <t>Hôtels et restaurants</t>
  </si>
  <si>
    <t>الفنادق والمطاعم</t>
  </si>
  <si>
    <t>Postes et télécommunications</t>
  </si>
  <si>
    <t>البريد والمواصلات</t>
  </si>
  <si>
    <t>Activités financières et assurances</t>
  </si>
  <si>
    <t>أنشطة مالية وتأمينية</t>
  </si>
  <si>
    <t xml:space="preserve">Services rendus aux entreprises </t>
  </si>
  <si>
    <t xml:space="preserve">الخدمات المقدمة للمقاولات </t>
  </si>
  <si>
    <t xml:space="preserve">  et services personnels</t>
  </si>
  <si>
    <t xml:space="preserve">   وخدمات شخصية</t>
  </si>
  <si>
    <t xml:space="preserve">Administration publique générale </t>
  </si>
  <si>
    <t xml:space="preserve">الإدارات العامة </t>
  </si>
  <si>
    <t xml:space="preserve">  et sécurité sociale</t>
  </si>
  <si>
    <t xml:space="preserve">   والضمان الإجتماعي</t>
  </si>
  <si>
    <t>Education, santé et action sociale</t>
  </si>
  <si>
    <t>التعليم،الصحة والعمل الإجتماعي</t>
  </si>
  <si>
    <t xml:space="preserve"> Impôts sur les produits nets des subventions</t>
  </si>
  <si>
    <t>الضريبة على المنتوجات صافية من الإعانات</t>
  </si>
  <si>
    <t xml:space="preserve"> Produit intérieur brut </t>
  </si>
  <si>
    <t xml:space="preserve">الناتج الداخلي الإجمالي </t>
  </si>
  <si>
    <t>Produit intérieur brut hors agriculture</t>
  </si>
  <si>
    <t>الناتج الداخلي الإجمالي خارج الفلاحة</t>
  </si>
  <si>
    <t>(1) CVS : corrigé des variations saisonnières</t>
  </si>
  <si>
    <t xml:space="preserve">(2) : Les données sont obtenues après chaînage </t>
  </si>
  <si>
    <t>(1) مصحح من التغيرات الموسمية</t>
  </si>
  <si>
    <t xml:space="preserve">       et par conséquant la somme composante ne donne pas</t>
  </si>
  <si>
    <t xml:space="preserve">(2) : المعطيات المحصل عليها بعد تطبيق القياس التسلسلي </t>
  </si>
  <si>
    <t xml:space="preserve">        exactement la valeur ajoutée</t>
  </si>
  <si>
    <t xml:space="preserve">       ولهذا فإن المجموع لا يساوي القيمة المضافة</t>
  </si>
  <si>
    <t xml:space="preserve"> Source :  Haut Commissariat au Plan.</t>
  </si>
  <si>
    <t xml:space="preserve"> المصدر :  المندوبية السامية للتخطيط. </t>
  </si>
  <si>
    <t>Casablanca-Settat</t>
  </si>
  <si>
    <t xml:space="preserve"> Casablanca-Settat</t>
  </si>
  <si>
    <t>Peche</t>
  </si>
  <si>
    <r>
      <t>Autorisation de Construire</t>
    </r>
    <r>
      <rPr>
        <sz val="11"/>
        <color rgb="FFFFFFFF"/>
        <rFont val="Calibri"/>
        <family val="2"/>
      </rPr>
      <t xml:space="preserve"> </t>
    </r>
  </si>
  <si>
    <t>الدار البيضاء -سطات</t>
  </si>
  <si>
    <t>الدار البيضاء-سطات</t>
  </si>
  <si>
    <t>البناء و العقار</t>
  </si>
  <si>
    <t xml:space="preserve"> التصاميم العقارية المنجزة حسب مصلحة المسح العقاري </t>
  </si>
  <si>
    <t>المصدر: الوكالة الوطنية للمحافظة العقارية</t>
  </si>
  <si>
    <t>PECHE</t>
  </si>
  <si>
    <t>Produits commercialisés issus de la pêche côtière et artisanale volume  (en tonne)</t>
  </si>
  <si>
    <t>تسويق منتوجات الصيد الساحلي و التقليدي حجم(بالطن)</t>
  </si>
  <si>
    <t>Délégation Agadir</t>
  </si>
  <si>
    <t>Produits commercialisés issus de la pêche côtière et artisanale (valeur en milliers de Dh)</t>
  </si>
  <si>
    <r>
      <rPr>
        <b/>
        <sz val="10"/>
        <rFont val="Times New Roman"/>
        <family val="1"/>
      </rP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</si>
  <si>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r>
      <rPr>
        <sz val="11"/>
        <rFont val="Times New Roman"/>
        <family val="1"/>
      </rPr>
      <t>en millier de m</t>
    </r>
    <r>
      <rPr>
        <vertAlign val="superscript"/>
        <sz val="11"/>
        <rFont val="Times New Roman"/>
        <family val="1"/>
      </rPr>
      <t>3</t>
    </r>
  </si>
  <si>
    <r>
      <rPr>
        <b/>
        <sz val="13"/>
        <rFont val="Times New Roman"/>
        <family val="1"/>
      </rP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</si>
  <si>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rPr>
        <b/>
        <sz val="14"/>
        <rFont val="Times New Roman"/>
        <family val="1"/>
      </rP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</si>
  <si>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r>
      <rPr>
        <b/>
        <sz val="11"/>
        <rFont val="Times New Roman"/>
        <family val="1"/>
      </rPr>
      <t xml:space="preserve">  Exportations</t>
    </r>
    <r>
      <rPr>
        <sz val="9"/>
        <rFont val="Times New Roman"/>
        <family val="1"/>
      </rPr>
      <t xml:space="preserve"> </t>
    </r>
  </si>
  <si>
    <r>
      <rPr>
        <b/>
        <sz val="12"/>
        <rFont val="Times New Roman"/>
        <family val="1"/>
      </rPr>
      <t>الصادرات</t>
    </r>
    <r>
      <rPr>
        <sz val="12"/>
        <rFont val="Times New Roman"/>
        <family val="1"/>
      </rPr>
      <t xml:space="preserve"> </t>
    </r>
  </si>
  <si>
    <t xml:space="preserve">مطالب التحفيظ حسب المحافظة العقارية </t>
  </si>
  <si>
    <t xml:space="preserve"> و الجهة </t>
  </si>
  <si>
    <t>3ème trimestre 2020</t>
  </si>
  <si>
    <t>الفصل الثا لت 2020</t>
  </si>
  <si>
    <t>5 037.27</t>
  </si>
  <si>
    <t>0.93</t>
  </si>
  <si>
    <t>4.60</t>
  </si>
  <si>
    <t>7.18</t>
  </si>
  <si>
    <t>209.99</t>
  </si>
  <si>
    <t>4 812.15</t>
  </si>
  <si>
    <t>10 716.18</t>
  </si>
  <si>
    <t>7.43</t>
  </si>
  <si>
    <t>0.51</t>
  </si>
  <si>
    <t>10 699.98</t>
  </si>
  <si>
    <t>4 082.68</t>
  </si>
  <si>
    <t>2 000.21</t>
  </si>
  <si>
    <t>87.39</t>
  </si>
  <si>
    <t>1 986.37</t>
  </si>
  <si>
    <t>7 822.56</t>
  </si>
  <si>
    <t>2.40</t>
  </si>
  <si>
    <t>4 669.50</t>
  </si>
  <si>
    <t>3 139.39</t>
  </si>
  <si>
    <t>0.82</t>
  </si>
  <si>
    <t>6.71</t>
  </si>
  <si>
    <t>317.44</t>
  </si>
  <si>
    <t>303.23</t>
  </si>
  <si>
    <t>9.99</t>
  </si>
  <si>
    <t>6 170.66</t>
  </si>
  <si>
    <t xml:space="preserve">     Azzemour</t>
  </si>
  <si>
    <t>ازمور</t>
  </si>
  <si>
    <t>2.95</t>
  </si>
  <si>
    <t>4.96</t>
  </si>
  <si>
    <t>3.54</t>
  </si>
  <si>
    <t>6 130.81</t>
  </si>
  <si>
    <t>9.97</t>
  </si>
  <si>
    <t>13.09</t>
  </si>
  <si>
    <t>2.86</t>
  </si>
  <si>
    <t>6 839.35</t>
  </si>
  <si>
    <t>6.12</t>
  </si>
  <si>
    <t>6 830.90</t>
  </si>
  <si>
    <t>64 648.81</t>
  </si>
  <si>
    <t>63 806.24</t>
  </si>
  <si>
    <t>839.88</t>
  </si>
  <si>
    <t>76.13</t>
  </si>
  <si>
    <t>59.12</t>
  </si>
  <si>
    <t>3.01</t>
  </si>
  <si>
    <t>13.21</t>
  </si>
  <si>
    <t>7 199.40</t>
  </si>
  <si>
    <t>2 616.54</t>
  </si>
  <si>
    <t xml:space="preserve">   115 527.04</t>
  </si>
  <si>
    <t>و المسح العقاري والخرائطية</t>
  </si>
  <si>
    <t xml:space="preserve">الرسوم العقارية المنجزة الناتجة عن التحفيظ </t>
  </si>
  <si>
    <t>1 165.93</t>
  </si>
  <si>
    <t>615.22</t>
  </si>
  <si>
    <t>206.20</t>
  </si>
  <si>
    <t>5.20</t>
  </si>
  <si>
    <t>47.85</t>
  </si>
  <si>
    <t>287.70</t>
  </si>
  <si>
    <t>1 055.79</t>
  </si>
  <si>
    <t>39.45</t>
  </si>
  <si>
    <t>307.12</t>
  </si>
  <si>
    <t>393.57</t>
  </si>
  <si>
    <t>125.67</t>
  </si>
  <si>
    <t>175.55</t>
  </si>
  <si>
    <t>14.43</t>
  </si>
  <si>
    <t>1 352.79</t>
  </si>
  <si>
    <t>101.10</t>
  </si>
  <si>
    <t>181.93</t>
  </si>
  <si>
    <t>135.32</t>
  </si>
  <si>
    <t>20.51</t>
  </si>
  <si>
    <t>178.52</t>
  </si>
  <si>
    <t>18.89</t>
  </si>
  <si>
    <t>101.72</t>
  </si>
  <si>
    <t>228.53</t>
  </si>
  <si>
    <t>36.42</t>
  </si>
  <si>
    <t>349.74</t>
  </si>
  <si>
    <t>1 160.94</t>
  </si>
  <si>
    <t>111.00</t>
  </si>
  <si>
    <t>116.23</t>
  </si>
  <si>
    <t>49.49</t>
  </si>
  <si>
    <t>26.95</t>
  </si>
  <si>
    <t>611.26</t>
  </si>
  <si>
    <t>183.91</t>
  </si>
  <si>
    <t>14 958.33</t>
  </si>
  <si>
    <t>307.54</t>
  </si>
  <si>
    <t>10 255.51</t>
  </si>
  <si>
    <t>219.83</t>
  </si>
  <si>
    <t>3 010.28</t>
  </si>
  <si>
    <t>1 111.95</t>
  </si>
  <si>
    <t>53.22</t>
  </si>
  <si>
    <t>3 900.18</t>
  </si>
  <si>
    <t>183.27</t>
  </si>
  <si>
    <t>207.73</t>
  </si>
  <si>
    <t>183.99</t>
  </si>
  <si>
    <t>4.01</t>
  </si>
  <si>
    <t>22.42</t>
  </si>
  <si>
    <t>6.79</t>
  </si>
  <si>
    <t>345.79</t>
  </si>
  <si>
    <t>3.77</t>
  </si>
  <si>
    <t>638.41</t>
  </si>
  <si>
    <t>1 269.16</t>
  </si>
  <si>
    <t>1 033.74</t>
  </si>
  <si>
    <t>7 025.10</t>
  </si>
  <si>
    <t>87.60</t>
  </si>
  <si>
    <t>499.81</t>
  </si>
  <si>
    <t>3 959.47</t>
  </si>
  <si>
    <t>993.47</t>
  </si>
  <si>
    <t>1 051.10</t>
  </si>
  <si>
    <t>11.02</t>
  </si>
  <si>
    <t>419.63</t>
  </si>
  <si>
    <t>49 514.67</t>
  </si>
  <si>
    <t>20 287.16</t>
  </si>
  <si>
    <t>25 400.29</t>
  </si>
  <si>
    <t>3 827.22</t>
  </si>
  <si>
    <t>5 141.33</t>
  </si>
  <si>
    <t>11.84</t>
  </si>
  <si>
    <t>231.33</t>
  </si>
  <si>
    <t>10.51</t>
  </si>
  <si>
    <t>1 059.28</t>
  </si>
  <si>
    <t>3 828.37</t>
  </si>
  <si>
    <t>3 491.25</t>
  </si>
  <si>
    <t xml:space="preserve">   88 767.03</t>
  </si>
  <si>
    <t xml:space="preserve">الرسوم العقارية المنجزة الناتجة عن التقسيم </t>
  </si>
  <si>
    <t>1 747.25</t>
  </si>
  <si>
    <t>30.63</t>
  </si>
  <si>
    <t>204.52</t>
  </si>
  <si>
    <t>354.19</t>
  </si>
  <si>
    <t>1 154.26</t>
  </si>
  <si>
    <t>3 961.96</t>
  </si>
  <si>
    <t>148.75</t>
  </si>
  <si>
    <t>515.44</t>
  </si>
  <si>
    <t>3 118.73</t>
  </si>
  <si>
    <t>2 124.88</t>
  </si>
  <si>
    <t>38.15</t>
  </si>
  <si>
    <t>243.15</t>
  </si>
  <si>
    <t>4.33</t>
  </si>
  <si>
    <t>77.34</t>
  </si>
  <si>
    <t>430.65</t>
  </si>
  <si>
    <t>8.87</t>
  </si>
  <si>
    <t>1 183.62</t>
  </si>
  <si>
    <t>128.70</t>
  </si>
  <si>
    <t>1 447.22</t>
  </si>
  <si>
    <t>8.63</t>
  </si>
  <si>
    <t>12.10</t>
  </si>
  <si>
    <t>152.58</t>
  </si>
  <si>
    <t>27.92</t>
  </si>
  <si>
    <t>14.80</t>
  </si>
  <si>
    <t>593.26</t>
  </si>
  <si>
    <t>572.07</t>
  </si>
  <si>
    <t>9.04</t>
  </si>
  <si>
    <t>54.65</t>
  </si>
  <si>
    <t>16 023.62</t>
  </si>
  <si>
    <t>15 213.75</t>
  </si>
  <si>
    <t>151.54</t>
  </si>
  <si>
    <t>657.79</t>
  </si>
  <si>
    <t>15 206.10</t>
  </si>
  <si>
    <t>6 569.19</t>
  </si>
  <si>
    <t>85.89</t>
  </si>
  <si>
    <t>7.39</t>
  </si>
  <si>
    <t>71.83</t>
  </si>
  <si>
    <t>12.55</t>
  </si>
  <si>
    <t>761.26</t>
  </si>
  <si>
    <t>24.45</t>
  </si>
  <si>
    <t>6 356.70</t>
  </si>
  <si>
    <t>82.72</t>
  </si>
  <si>
    <t>649.01</t>
  </si>
  <si>
    <t>517.27</t>
  </si>
  <si>
    <t>23.41</t>
  </si>
  <si>
    <t>25.17</t>
  </si>
  <si>
    <t>12 048.48</t>
  </si>
  <si>
    <t>571.52</t>
  </si>
  <si>
    <t>13.79</t>
  </si>
  <si>
    <t>204.69</t>
  </si>
  <si>
    <t>6.52</t>
  </si>
  <si>
    <t>26.23</t>
  </si>
  <si>
    <t>253.10</t>
  </si>
  <si>
    <t>10 972.57</t>
  </si>
  <si>
    <t>7.91</t>
  </si>
  <si>
    <t>5 401.89</t>
  </si>
  <si>
    <t>4 591.80</t>
  </si>
  <si>
    <t>6.59</t>
  </si>
  <si>
    <t>552.72</t>
  </si>
  <si>
    <t>85.75</t>
  </si>
  <si>
    <t>165.03</t>
  </si>
  <si>
    <t>6.60</t>
  </si>
  <si>
    <t>2 923.31</t>
  </si>
  <si>
    <t>3.02</t>
  </si>
  <si>
    <t xml:space="preserve">   60 902.24</t>
  </si>
  <si>
    <t xml:space="preserve"> الرهون المسجلة حسب المحافظة العقارية</t>
  </si>
  <si>
    <t xml:space="preserve">المداخيل العقارية  المسجلة  حسب المحافظة العقارية </t>
  </si>
  <si>
    <t>الفصل الثا لث 2020</t>
  </si>
  <si>
    <t>الفصل الثالث 2020</t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</si>
  <si>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2020</t>
    </r>
  </si>
  <si>
    <t>Billets et monnaies mis en circulation par BM</t>
  </si>
  <si>
    <t xml:space="preserve">   الأوراق والقطع النقدية   المتداولة</t>
  </si>
  <si>
    <t>Créances nettes des ID sur les non résidents</t>
  </si>
  <si>
    <t xml:space="preserve"> الديون الصافية لمؤسسات الإيداع على غير المقيمين</t>
  </si>
  <si>
    <t xml:space="preserve">       رأسمال واحتياطيات مؤسسات الإيداع </t>
  </si>
  <si>
    <t xml:space="preserve">         بـنك المغرب</t>
  </si>
  <si>
    <t xml:space="preserve">         مؤسسات الإيداع الأخرى</t>
  </si>
  <si>
    <t xml:space="preserve">      التزامات غير نقدية لمؤسسات الإيداع </t>
  </si>
  <si>
    <t xml:space="preserve">        الودائع المستثناة من المجمع م3</t>
  </si>
  <si>
    <t xml:space="preserve">        اقـتراضات</t>
  </si>
  <si>
    <t xml:space="preserve">       سندات ما عدا الأسهم المستثناة من المجمع م3</t>
  </si>
  <si>
    <t xml:space="preserve">         موارد أخرى</t>
  </si>
  <si>
    <t>Contrepartie des dépôts auprés du Trésor</t>
  </si>
  <si>
    <t xml:space="preserve"> مقابلات الودائع لدى الخزينة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</si>
  <si>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</si>
  <si>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</si>
  <si>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 xml:space="preserve">مجموع المقابلات = ديون للاقتصاد +  </t>
  </si>
  <si>
    <t>(1) Total des contreparties = Créances nettes des ID sur les non résidents +</t>
  </si>
  <si>
    <t>الديون الصافية لمؤسسات الإيداع على الإدارة المركزية +</t>
  </si>
  <si>
    <t xml:space="preserve"> Créances nettes des ID sur l'AC + Créances sur  l'économie</t>
  </si>
  <si>
    <t>الديون الصافية لمؤسسات الإيداع على غير المقيمين - موارد ذات طابع غير نقدي</t>
  </si>
  <si>
    <t xml:space="preserve"> - Ressources à caractère non monétaire + Contrepartie des dépôts auprés</t>
  </si>
  <si>
    <t xml:space="preserve"> مقابلات الودائع لدى الخزينة + بنود صافية أخرى.    </t>
  </si>
  <si>
    <t xml:space="preserve"> du Trésor + Autres postes nets</t>
  </si>
  <si>
    <t>5 786 188</t>
  </si>
  <si>
    <t>Cours virement moyen de fin de mois</t>
  </si>
  <si>
    <t xml:space="preserve">متوسط معدل التحويل في نهاية الشهر  </t>
  </si>
  <si>
    <r>
      <t xml:space="preserve">Devise ( </t>
    </r>
    <r>
      <rPr>
        <sz val="10"/>
        <rFont val="Times New Roman"/>
        <family val="1"/>
      </rPr>
      <t>En dirham</t>
    </r>
    <r>
      <rPr>
        <b/>
        <sz val="10"/>
        <rFont val="Times New Roman"/>
        <family val="1"/>
      </rPr>
      <t>)</t>
    </r>
  </si>
  <si>
    <r>
      <t>العملة (</t>
    </r>
    <r>
      <rPr>
        <sz val="10"/>
        <rFont val="Times New Roman"/>
        <family val="1"/>
      </rPr>
      <t>بالدرهم</t>
    </r>
    <r>
      <rPr>
        <b/>
        <sz val="10"/>
        <rFont val="Times New Roman"/>
        <family val="1"/>
      </rPr>
      <t>)</t>
    </r>
  </si>
  <si>
    <t xml:space="preserve"> 1EUR </t>
  </si>
  <si>
    <t>1 أورو</t>
  </si>
  <si>
    <t xml:space="preserve"> 1 USD </t>
  </si>
  <si>
    <t xml:space="preserve">1 دولارأمريكي </t>
  </si>
  <si>
    <t xml:space="preserve"> 1 CAD</t>
  </si>
  <si>
    <t>1 دولار كندي</t>
  </si>
  <si>
    <t xml:space="preserve"> 1 GBP </t>
  </si>
  <si>
    <t>1 جنيه إسترليني</t>
  </si>
  <si>
    <t xml:space="preserve"> 1 CHF </t>
  </si>
  <si>
    <t>1 فرنك سويسري</t>
  </si>
  <si>
    <t xml:space="preserve"> 100 DKK</t>
  </si>
  <si>
    <t xml:space="preserve">100- كورون  دنماركي </t>
  </si>
  <si>
    <t xml:space="preserve"> 100 SEK</t>
  </si>
  <si>
    <t>100- كورون سويدي</t>
  </si>
  <si>
    <t xml:space="preserve"> 100 NOK </t>
  </si>
  <si>
    <t xml:space="preserve">100- كورون  نرويجي </t>
  </si>
  <si>
    <t xml:space="preserve"> 1 SAR </t>
  </si>
  <si>
    <t>1 ريال سعودي</t>
  </si>
  <si>
    <t xml:space="preserve"> 1 KWD </t>
  </si>
  <si>
    <t>1 دينار كويتي</t>
  </si>
  <si>
    <t xml:space="preserve"> 1 AED </t>
  </si>
  <si>
    <t>1 درهم الإمارات العربية المتحدة</t>
  </si>
  <si>
    <t xml:space="preserve"> 100 JPY  </t>
  </si>
  <si>
    <t>100 ين ياباني</t>
  </si>
  <si>
    <t xml:space="preserve"> 10 DZD </t>
  </si>
  <si>
    <t>10 دينار جزائري</t>
  </si>
  <si>
    <t xml:space="preserve"> 1 TND </t>
  </si>
  <si>
    <t>1 دينار تونسي</t>
  </si>
  <si>
    <t xml:space="preserve"> 1 LYD </t>
  </si>
  <si>
    <t>1 دينار ليبي</t>
  </si>
  <si>
    <t xml:space="preserve"> 100 MRO </t>
  </si>
  <si>
    <t>100 أوقية موريطانية</t>
  </si>
  <si>
    <t xml:space="preserve">  USD  : Dollar Américain</t>
  </si>
  <si>
    <t xml:space="preserve"> SAR : Rial Saoudien</t>
  </si>
  <si>
    <t xml:space="preserve">  CAD : Dollar Canadien</t>
  </si>
  <si>
    <t xml:space="preserve"> KWD : Dinar Koweitien</t>
  </si>
  <si>
    <t xml:space="preserve">  GBP  : Livre Sterling</t>
  </si>
  <si>
    <t xml:space="preserve"> AED : Dirhams des Emirats Arabes Unis</t>
  </si>
  <si>
    <t xml:space="preserve">  DKK : Couronne Danoise</t>
  </si>
  <si>
    <t xml:space="preserve">  DZD : Dinar Algerien</t>
  </si>
  <si>
    <t xml:space="preserve">  CHF    : Franc Suisse</t>
  </si>
  <si>
    <t xml:space="preserve"> TND : Dinar Tunisien</t>
  </si>
  <si>
    <t xml:space="preserve">  NOK   : Couronne Norvégienne</t>
  </si>
  <si>
    <t xml:space="preserve"> LYD : Dinar Libyen</t>
  </si>
  <si>
    <t xml:space="preserve">  SEK    : Couronne Suédoise</t>
  </si>
  <si>
    <t xml:space="preserve"> MRO : Ouguiyas Mauritanienne</t>
  </si>
  <si>
    <t xml:space="preserve">  JPY    : Yen Japonais</t>
  </si>
  <si>
    <t xml:space="preserve">  Source : Bank Al-Maghrib</t>
  </si>
  <si>
    <t xml:space="preserve">                                     الفصل الثالث                                       </t>
  </si>
  <si>
    <t xml:space="preserve">                                     الفصل الثاني                                       </t>
  </si>
  <si>
    <r>
      <t xml:space="preserve">       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</si>
  <si>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 xml:space="preserve">       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</si>
  <si>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r>
      <t xml:space="preserve">  1</t>
    </r>
    <r>
      <rPr>
        <b/>
        <vertAlign val="superscript"/>
        <sz val="11"/>
        <rFont val="Times New Roman"/>
        <family val="1"/>
      </rPr>
      <t>èr</t>
    </r>
    <r>
      <rPr>
        <b/>
        <sz val="11"/>
        <rFont val="Times New Roman"/>
        <family val="1"/>
      </rPr>
      <t xml:space="preserve">  Trimestre  </t>
    </r>
  </si>
  <si>
    <r>
      <t xml:space="preserve">      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 Trimestre</t>
    </r>
  </si>
  <si>
    <t xml:space="preserve">       3ème  Trimestre</t>
  </si>
  <si>
    <t>تسويق منتوجات الصيد الساحلي            و التقليدي (القيمة بالالف درهم)</t>
  </si>
  <si>
    <t>الماء الصالح للشرب</t>
  </si>
  <si>
    <t xml:space="preserve"> المشاريع التي تم تطويرها بموجب القانون         13-09 بشأن الطاقات المتجددة:</t>
  </si>
  <si>
    <t>المساحة ب الهكتار</t>
  </si>
  <si>
    <t>القيمة بالدرهم</t>
  </si>
</sst>
</file>

<file path=xl/styles.xml><?xml version="1.0" encoding="utf-8"?>
<styleSheet xmlns="http://schemas.openxmlformats.org/spreadsheetml/2006/main">
  <numFmts count="36">
    <numFmt numFmtId="43" formatCode="_-* #,##0.00\ _€_-;\-* #,##0.00\ _€_-;_-* &quot;-&quot;??\ _€_-;_-@_-"/>
    <numFmt numFmtId="164" formatCode="#,##0\ &quot;F&quot;;\-#,##0\ &quot;F&quot;"/>
    <numFmt numFmtId="165" formatCode="_-* #,##0\ &quot;F&quot;_-;\-* #,##0\ &quot;F&quot;_-;_-* &quot;-&quot;\ &quot;F&quot;_-;_-@_-"/>
    <numFmt numFmtId="166" formatCode="_-* #,##0\ _F_-;\-* #,##0\ _F_-;_-* &quot;-&quot;\ _F_-;_-@_-"/>
    <numFmt numFmtId="167" formatCode="_-&quot;ر.س.&quot;\ * #,##0_-;_-&quot;ر.س.&quot;\ * #,##0\-;_-&quot;ر.س.&quot;\ * &quot;-&quot;_-;_-@_-"/>
    <numFmt numFmtId="168" formatCode="_-* #,##0_-;_-* #,##0\-;_-* &quot;-&quot;_-;_-@_-"/>
    <numFmt numFmtId="169" formatCode="_-&quot;ر.س.&quot;\ * #,##0.00_-;_-&quot;ر.س.&quot;\ * #,##0.00\-;_-&quot;ر.س.&quot;\ * &quot;-&quot;??_-;_-@_-"/>
    <numFmt numFmtId="170" formatCode="_-* #,##0.00_-;_-* #,##0.00\-;_-* &quot;-&quot;??_-;_-@_-"/>
    <numFmt numFmtId="171" formatCode="General_)"/>
    <numFmt numFmtId="172" formatCode="0.00_)"/>
    <numFmt numFmtId="173" formatCode="0.0"/>
    <numFmt numFmtId="174" formatCode="#\ ###\ ###.0"/>
    <numFmt numFmtId="175" formatCode="#,##0.0"/>
    <numFmt numFmtId="176" formatCode="[$€]\ #,##0.00;[Red][$€]\ #,##0.00&quot;-&quot;"/>
    <numFmt numFmtId="177" formatCode="0.0_)"/>
    <numFmt numFmtId="178" formatCode="\-"/>
    <numFmt numFmtId="179" formatCode="#\ ###\ ###"/>
    <numFmt numFmtId="180" formatCode="0_)"/>
    <numFmt numFmtId="181" formatCode="####"/>
    <numFmt numFmtId="182" formatCode="[$-40C]mmm\-yy;@"/>
    <numFmt numFmtId="183" formatCode="###\ ###\ ###"/>
    <numFmt numFmtId="184" formatCode="#####"/>
    <numFmt numFmtId="185" formatCode="\ε"/>
    <numFmt numFmtId="186" formatCode="_-* #,##0\ _€_-;\-* #,##0\ _€_-;_-* &quot;-&quot;??\ _€_-;_-@_-"/>
    <numFmt numFmtId="187" formatCode="###\ ###\ ###.0"/>
    <numFmt numFmtId="188" formatCode="_-* #,##0.00\ _F_-;\-* #,##0.00\ _F_-;_-* &quot;-&quot;??\ _F_-;_-@_-"/>
    <numFmt numFmtId="189" formatCode="_-* #,##0\ _F_-;\-* #,##0\ _F_-;_-* &quot;-&quot;??\ _F_-;_-@_-"/>
    <numFmt numFmtId="190" formatCode="#\ ###"/>
    <numFmt numFmtId="191" formatCode="#,##0_ ;\-#,##0\ "/>
    <numFmt numFmtId="192" formatCode="0.00000_)"/>
    <numFmt numFmtId="193" formatCode="###\ ###\ ###.00"/>
    <numFmt numFmtId="194" formatCode="0.000_)"/>
    <numFmt numFmtId="195" formatCode="0.000"/>
    <numFmt numFmtId="196" formatCode="0.0000_)"/>
    <numFmt numFmtId="197" formatCode="0.0000"/>
    <numFmt numFmtId="198" formatCode="\ ###\ ###\ ###"/>
  </numFmts>
  <fonts count="114">
    <font>
      <sz val="10"/>
      <name val="Courier"/>
      <charset val="17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2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i/>
      <sz val="10"/>
      <name val="Times New Roman"/>
      <family val="1"/>
    </font>
    <font>
      <sz val="10"/>
      <name val="Courier"/>
      <family val="3"/>
    </font>
    <font>
      <sz val="10"/>
      <name val="CG Times (WN)"/>
      <family val="1"/>
      <charset val="178"/>
    </font>
    <font>
      <sz val="10"/>
      <name val="Courier New"/>
      <family val="3"/>
    </font>
    <font>
      <b/>
      <vertAlign val="superscript"/>
      <sz val="10"/>
      <name val="Times New Roman"/>
      <family val="1"/>
    </font>
    <font>
      <vertAlign val="superscript"/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Times New Roman"/>
      <family val="1"/>
    </font>
    <font>
      <sz val="9"/>
      <name val="Times New Roman"/>
      <family val="1"/>
    </font>
    <font>
      <b/>
      <sz val="20"/>
      <name val="Cambria"/>
      <family val="1"/>
    </font>
    <font>
      <b/>
      <sz val="16"/>
      <name val="Cambria"/>
      <family val="1"/>
    </font>
    <font>
      <b/>
      <sz val="10"/>
      <name val="Cambria"/>
      <family val="1"/>
    </font>
    <font>
      <sz val="11"/>
      <name val="Cambria"/>
      <family val="1"/>
    </font>
    <font>
      <b/>
      <sz val="14"/>
      <name val="Cambria"/>
      <family val="1"/>
    </font>
    <font>
      <b/>
      <sz val="15"/>
      <name val="Times New Roman"/>
      <family val="1"/>
    </font>
    <font>
      <sz val="10"/>
      <name val="Cambria"/>
      <family val="1"/>
    </font>
    <font>
      <b/>
      <sz val="12"/>
      <name val="Cambria"/>
      <family val="1"/>
    </font>
    <font>
      <b/>
      <sz val="10"/>
      <name val="Courier"/>
      <family val="3"/>
    </font>
    <font>
      <sz val="10"/>
      <color indexed="8"/>
      <name val="Traditional Arabic"/>
      <family val="1"/>
    </font>
    <font>
      <sz val="10"/>
      <color rgb="FF000000"/>
      <name val="Calibri"/>
      <family val="2"/>
    </font>
    <font>
      <sz val="12"/>
      <name val="Cambria"/>
      <family val="1"/>
    </font>
    <font>
      <b/>
      <sz val="10"/>
      <name val="Arial"/>
      <family val="2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Calibri"/>
      <family val="2"/>
    </font>
    <font>
      <b/>
      <vertAlign val="superscript"/>
      <sz val="11"/>
      <name val="Times New Roman"/>
      <family val="1"/>
    </font>
    <font>
      <sz val="8"/>
      <color theme="1"/>
      <name val="Times New Roman"/>
      <family val="1"/>
    </font>
    <font>
      <sz val="18"/>
      <name val="Times New Roman"/>
      <family val="1"/>
    </font>
    <font>
      <sz val="12.3"/>
      <name val="Times New Roman"/>
      <family val="1"/>
    </font>
    <font>
      <b/>
      <sz val="11"/>
      <color rgb="FF00000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000000"/>
      <name val="Arial"/>
      <family val="2"/>
    </font>
    <font>
      <sz val="10"/>
      <color rgb="FFFF0000"/>
      <name val="Times New Roman"/>
      <family val="1"/>
    </font>
    <font>
      <b/>
      <i/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Times New Roman"/>
      <family val="1"/>
    </font>
    <font>
      <vertAlign val="superscript"/>
      <sz val="10"/>
      <name val="Times New Roman"/>
      <family val="1"/>
    </font>
    <font>
      <sz val="14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8"/>
      <color indexed="56"/>
      <name val="Cambria"/>
      <family val="2"/>
    </font>
    <font>
      <vertAlign val="superscript"/>
      <sz val="12"/>
      <name val="Times New Roman"/>
      <family val="1"/>
    </font>
    <font>
      <b/>
      <sz val="11"/>
      <color indexed="10"/>
      <name val="Times New Roman"/>
      <family val="1"/>
    </font>
    <font>
      <sz val="16"/>
      <name val="CG Times"/>
      <family val="1"/>
    </font>
    <font>
      <sz val="20"/>
      <name val="Times New Roman"/>
      <family val="1"/>
    </font>
    <font>
      <sz val="16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rgb="FF004985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vertAlign val="superscript"/>
      <sz val="11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sz val="10"/>
      <name val="Courier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2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b/>
      <vertAlign val="superscript"/>
      <sz val="12"/>
      <name val="Times New Roman"/>
      <family val="1"/>
    </font>
    <font>
      <b/>
      <sz val="8"/>
      <color rgb="FF000000"/>
      <name val="Times New Roman"/>
      <family val="1"/>
    </font>
    <font>
      <b/>
      <sz val="11"/>
      <name val="Calibri"/>
      <family val="2"/>
      <scheme val="minor"/>
    </font>
    <font>
      <sz val="12"/>
      <color rgb="FF00B050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7E5E5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/>
      <bottom style="thin">
        <color indexed="59"/>
      </bottom>
      <diagonal/>
    </border>
    <border>
      <left/>
      <right/>
      <top/>
      <bottom style="thin">
        <color indexed="59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/>
      <bottom style="thin">
        <color indexed="1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59"/>
      </top>
      <bottom/>
      <diagonal/>
    </border>
    <border>
      <left style="thin">
        <color indexed="64"/>
      </left>
      <right style="thin">
        <color indexed="64"/>
      </right>
      <top style="thin">
        <color indexed="59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auto="1"/>
      </top>
      <bottom/>
      <diagonal/>
    </border>
  </borders>
  <cellStyleXfs count="836">
    <xf numFmtId="171" fontId="0" fillId="0" borderId="0"/>
    <xf numFmtId="16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4" fillId="0" borderId="0"/>
    <xf numFmtId="0" fontId="21" fillId="0" borderId="0" applyNumberFormat="0">
      <alignment horizontal="right"/>
    </xf>
    <xf numFmtId="164" fontId="5" fillId="0" borderId="0"/>
    <xf numFmtId="171" fontId="5" fillId="0" borderId="0"/>
    <xf numFmtId="0" fontId="22" fillId="0" borderId="0"/>
    <xf numFmtId="171" fontId="20" fillId="0" borderId="0"/>
    <xf numFmtId="171" fontId="5" fillId="0" borderId="0"/>
    <xf numFmtId="164" fontId="5" fillId="0" borderId="0"/>
    <xf numFmtId="0" fontId="4" fillId="0" borderId="0"/>
    <xf numFmtId="172" fontId="5" fillId="0" borderId="0"/>
    <xf numFmtId="174" fontId="5" fillId="0" borderId="0"/>
    <xf numFmtId="174" fontId="5" fillId="0" borderId="0"/>
    <xf numFmtId="172" fontId="20" fillId="0" borderId="0"/>
    <xf numFmtId="172" fontId="5" fillId="0" borderId="0"/>
    <xf numFmtId="0" fontId="25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/>
    <xf numFmtId="177" fontId="5" fillId="0" borderId="0"/>
    <xf numFmtId="0" fontId="3" fillId="0" borderId="0"/>
    <xf numFmtId="171" fontId="5" fillId="0" borderId="0"/>
    <xf numFmtId="0" fontId="3" fillId="0" borderId="0"/>
    <xf numFmtId="43" fontId="3" fillId="0" borderId="0" applyFont="0" applyFill="0" applyBorder="0" applyAlignment="0" applyProtection="0"/>
    <xf numFmtId="180" fontId="5" fillId="0" borderId="0"/>
    <xf numFmtId="0" fontId="5" fillId="0" borderId="0" applyNumberFormat="0" applyFill="0" applyBorder="0" applyAlignment="0" applyProtection="0"/>
    <xf numFmtId="0" fontId="4" fillId="0" borderId="0"/>
    <xf numFmtId="182" fontId="3" fillId="0" borderId="0"/>
    <xf numFmtId="0" fontId="4" fillId="0" borderId="0"/>
    <xf numFmtId="43" fontId="4" fillId="0" borderId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2" fillId="0" borderId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1" fontId="5" fillId="0" borderId="0"/>
    <xf numFmtId="188" fontId="4" fillId="0" borderId="0" applyFont="0" applyFill="0" applyBorder="0" applyAlignment="0" applyProtection="0"/>
    <xf numFmtId="171" fontId="75" fillId="0" borderId="0"/>
    <xf numFmtId="171" fontId="5" fillId="0" borderId="0"/>
    <xf numFmtId="0" fontId="6" fillId="0" borderId="0"/>
    <xf numFmtId="177" fontId="5" fillId="0" borderId="0"/>
    <xf numFmtId="9" fontId="4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4" fontId="85" fillId="0" borderId="0"/>
    <xf numFmtId="167" fontId="5" fillId="0" borderId="0"/>
    <xf numFmtId="164" fontId="85" fillId="0" borderId="0"/>
    <xf numFmtId="169" fontId="5" fillId="0" borderId="0"/>
    <xf numFmtId="0" fontId="103" fillId="16" borderId="0" applyNumberFormat="0" applyBorder="0" applyAlignment="0" applyProtection="0"/>
    <xf numFmtId="0" fontId="103" fillId="16" borderId="0" applyNumberFormat="0" applyBorder="0" applyAlignment="0" applyProtection="0"/>
    <xf numFmtId="0" fontId="103" fillId="16" borderId="0" applyNumberFormat="0" applyBorder="0" applyAlignment="0" applyProtection="0"/>
    <xf numFmtId="0" fontId="103" fillId="16" borderId="0" applyNumberFormat="0" applyBorder="0" applyAlignment="0" applyProtection="0"/>
    <xf numFmtId="0" fontId="103" fillId="16" borderId="0" applyNumberFormat="0" applyBorder="0" applyAlignment="0" applyProtection="0"/>
    <xf numFmtId="0" fontId="103" fillId="16" borderId="0" applyNumberFormat="0" applyBorder="0" applyAlignment="0" applyProtection="0"/>
    <xf numFmtId="0" fontId="103" fillId="16" borderId="0" applyNumberFormat="0" applyBorder="0" applyAlignment="0" applyProtection="0"/>
    <xf numFmtId="0" fontId="103" fillId="16" borderId="0" applyNumberFormat="0" applyBorder="0" applyAlignment="0" applyProtection="0"/>
    <xf numFmtId="0" fontId="2" fillId="16" borderId="0" applyNumberFormat="0" applyBorder="0" applyAlignment="0" applyProtection="0"/>
    <xf numFmtId="0" fontId="66" fillId="16" borderId="0" applyNumberFormat="0" applyBorder="0" applyAlignment="0" applyProtection="0"/>
    <xf numFmtId="0" fontId="103" fillId="20" borderId="0" applyNumberFormat="0" applyBorder="0" applyAlignment="0" applyProtection="0"/>
    <xf numFmtId="0" fontId="103" fillId="20" borderId="0" applyNumberFormat="0" applyBorder="0" applyAlignment="0" applyProtection="0"/>
    <xf numFmtId="0" fontId="103" fillId="20" borderId="0" applyNumberFormat="0" applyBorder="0" applyAlignment="0" applyProtection="0"/>
    <xf numFmtId="0" fontId="103" fillId="20" borderId="0" applyNumberFormat="0" applyBorder="0" applyAlignment="0" applyProtection="0"/>
    <xf numFmtId="0" fontId="103" fillId="20" borderId="0" applyNumberFormat="0" applyBorder="0" applyAlignment="0" applyProtection="0"/>
    <xf numFmtId="0" fontId="103" fillId="20" borderId="0" applyNumberFormat="0" applyBorder="0" applyAlignment="0" applyProtection="0"/>
    <xf numFmtId="0" fontId="103" fillId="20" borderId="0" applyNumberFormat="0" applyBorder="0" applyAlignment="0" applyProtection="0"/>
    <xf numFmtId="0" fontId="103" fillId="20" borderId="0" applyNumberFormat="0" applyBorder="0" applyAlignment="0" applyProtection="0"/>
    <xf numFmtId="0" fontId="2" fillId="20" borderId="0" applyNumberFormat="0" applyBorder="0" applyAlignment="0" applyProtection="0"/>
    <xf numFmtId="0" fontId="66" fillId="20" borderId="0" applyNumberFormat="0" applyBorder="0" applyAlignment="0" applyProtection="0"/>
    <xf numFmtId="0" fontId="103" fillId="24" borderId="0" applyNumberFormat="0" applyBorder="0" applyAlignment="0" applyProtection="0"/>
    <xf numFmtId="0" fontId="103" fillId="24" borderId="0" applyNumberFormat="0" applyBorder="0" applyAlignment="0" applyProtection="0"/>
    <xf numFmtId="0" fontId="103" fillId="24" borderId="0" applyNumberFormat="0" applyBorder="0" applyAlignment="0" applyProtection="0"/>
    <xf numFmtId="0" fontId="103" fillId="24" borderId="0" applyNumberFormat="0" applyBorder="0" applyAlignment="0" applyProtection="0"/>
    <xf numFmtId="0" fontId="103" fillId="24" borderId="0" applyNumberFormat="0" applyBorder="0" applyAlignment="0" applyProtection="0"/>
    <xf numFmtId="0" fontId="103" fillId="24" borderId="0" applyNumberFormat="0" applyBorder="0" applyAlignment="0" applyProtection="0"/>
    <xf numFmtId="0" fontId="103" fillId="24" borderId="0" applyNumberFormat="0" applyBorder="0" applyAlignment="0" applyProtection="0"/>
    <xf numFmtId="0" fontId="103" fillId="24" borderId="0" applyNumberFormat="0" applyBorder="0" applyAlignment="0" applyProtection="0"/>
    <xf numFmtId="0" fontId="2" fillId="24" borderId="0" applyNumberFormat="0" applyBorder="0" applyAlignment="0" applyProtection="0"/>
    <xf numFmtId="0" fontId="66" fillId="24" borderId="0" applyNumberFormat="0" applyBorder="0" applyAlignment="0" applyProtection="0"/>
    <xf numFmtId="0" fontId="103" fillId="28" borderId="0" applyNumberFormat="0" applyBorder="0" applyAlignment="0" applyProtection="0"/>
    <xf numFmtId="0" fontId="103" fillId="28" borderId="0" applyNumberFormat="0" applyBorder="0" applyAlignment="0" applyProtection="0"/>
    <xf numFmtId="0" fontId="103" fillId="28" borderId="0" applyNumberFormat="0" applyBorder="0" applyAlignment="0" applyProtection="0"/>
    <xf numFmtId="0" fontId="103" fillId="28" borderId="0" applyNumberFormat="0" applyBorder="0" applyAlignment="0" applyProtection="0"/>
    <xf numFmtId="0" fontId="103" fillId="28" borderId="0" applyNumberFormat="0" applyBorder="0" applyAlignment="0" applyProtection="0"/>
    <xf numFmtId="0" fontId="103" fillId="28" borderId="0" applyNumberFormat="0" applyBorder="0" applyAlignment="0" applyProtection="0"/>
    <xf numFmtId="0" fontId="103" fillId="28" borderId="0" applyNumberFormat="0" applyBorder="0" applyAlignment="0" applyProtection="0"/>
    <xf numFmtId="0" fontId="103" fillId="28" borderId="0" applyNumberFormat="0" applyBorder="0" applyAlignment="0" applyProtection="0"/>
    <xf numFmtId="0" fontId="2" fillId="28" borderId="0" applyNumberFormat="0" applyBorder="0" applyAlignment="0" applyProtection="0"/>
    <xf numFmtId="0" fontId="66" fillId="28" borderId="0" applyNumberFormat="0" applyBorder="0" applyAlignment="0" applyProtection="0"/>
    <xf numFmtId="0" fontId="103" fillId="32" borderId="0" applyNumberFormat="0" applyBorder="0" applyAlignment="0" applyProtection="0"/>
    <xf numFmtId="0" fontId="103" fillId="32" borderId="0" applyNumberFormat="0" applyBorder="0" applyAlignment="0" applyProtection="0"/>
    <xf numFmtId="0" fontId="103" fillId="32" borderId="0" applyNumberFormat="0" applyBorder="0" applyAlignment="0" applyProtection="0"/>
    <xf numFmtId="0" fontId="103" fillId="32" borderId="0" applyNumberFormat="0" applyBorder="0" applyAlignment="0" applyProtection="0"/>
    <xf numFmtId="0" fontId="103" fillId="32" borderId="0" applyNumberFormat="0" applyBorder="0" applyAlignment="0" applyProtection="0"/>
    <xf numFmtId="0" fontId="103" fillId="32" borderId="0" applyNumberFormat="0" applyBorder="0" applyAlignment="0" applyProtection="0"/>
    <xf numFmtId="0" fontId="103" fillId="32" borderId="0" applyNumberFormat="0" applyBorder="0" applyAlignment="0" applyProtection="0"/>
    <xf numFmtId="0" fontId="103" fillId="32" borderId="0" applyNumberFormat="0" applyBorder="0" applyAlignment="0" applyProtection="0"/>
    <xf numFmtId="0" fontId="2" fillId="32" borderId="0" applyNumberFormat="0" applyBorder="0" applyAlignment="0" applyProtection="0"/>
    <xf numFmtId="0" fontId="66" fillId="32" borderId="0" applyNumberFormat="0" applyBorder="0" applyAlignment="0" applyProtection="0"/>
    <xf numFmtId="0" fontId="103" fillId="36" borderId="0" applyNumberFormat="0" applyBorder="0" applyAlignment="0" applyProtection="0"/>
    <xf numFmtId="0" fontId="103" fillId="36" borderId="0" applyNumberFormat="0" applyBorder="0" applyAlignment="0" applyProtection="0"/>
    <xf numFmtId="0" fontId="103" fillId="36" borderId="0" applyNumberFormat="0" applyBorder="0" applyAlignment="0" applyProtection="0"/>
    <xf numFmtId="0" fontId="103" fillId="36" borderId="0" applyNumberFormat="0" applyBorder="0" applyAlignment="0" applyProtection="0"/>
    <xf numFmtId="0" fontId="103" fillId="36" borderId="0" applyNumberFormat="0" applyBorder="0" applyAlignment="0" applyProtection="0"/>
    <xf numFmtId="0" fontId="103" fillId="36" borderId="0" applyNumberFormat="0" applyBorder="0" applyAlignment="0" applyProtection="0"/>
    <xf numFmtId="0" fontId="103" fillId="36" borderId="0" applyNumberFormat="0" applyBorder="0" applyAlignment="0" applyProtection="0"/>
    <xf numFmtId="0" fontId="103" fillId="36" borderId="0" applyNumberFormat="0" applyBorder="0" applyAlignment="0" applyProtection="0"/>
    <xf numFmtId="0" fontId="2" fillId="36" borderId="0" applyNumberFormat="0" applyBorder="0" applyAlignment="0" applyProtection="0"/>
    <xf numFmtId="0" fontId="66" fillId="36" borderId="0" applyNumberFormat="0" applyBorder="0" applyAlignment="0" applyProtection="0"/>
    <xf numFmtId="0" fontId="103" fillId="17" borderId="0" applyNumberFormat="0" applyBorder="0" applyAlignment="0" applyProtection="0"/>
    <xf numFmtId="0" fontId="103" fillId="17" borderId="0" applyNumberFormat="0" applyBorder="0" applyAlignment="0" applyProtection="0"/>
    <xf numFmtId="0" fontId="103" fillId="17" borderId="0" applyNumberFormat="0" applyBorder="0" applyAlignment="0" applyProtection="0"/>
    <xf numFmtId="0" fontId="103" fillId="17" borderId="0" applyNumberFormat="0" applyBorder="0" applyAlignment="0" applyProtection="0"/>
    <xf numFmtId="0" fontId="103" fillId="17" borderId="0" applyNumberFormat="0" applyBorder="0" applyAlignment="0" applyProtection="0"/>
    <xf numFmtId="0" fontId="103" fillId="17" borderId="0" applyNumberFormat="0" applyBorder="0" applyAlignment="0" applyProtection="0"/>
    <xf numFmtId="0" fontId="103" fillId="17" borderId="0" applyNumberFormat="0" applyBorder="0" applyAlignment="0" applyProtection="0"/>
    <xf numFmtId="0" fontId="103" fillId="17" borderId="0" applyNumberFormat="0" applyBorder="0" applyAlignment="0" applyProtection="0"/>
    <xf numFmtId="0" fontId="2" fillId="17" borderId="0" applyNumberFormat="0" applyBorder="0" applyAlignment="0" applyProtection="0"/>
    <xf numFmtId="0" fontId="66" fillId="17" borderId="0" applyNumberFormat="0" applyBorder="0" applyAlignment="0" applyProtection="0"/>
    <xf numFmtId="0" fontId="103" fillId="21" borderId="0" applyNumberFormat="0" applyBorder="0" applyAlignment="0" applyProtection="0"/>
    <xf numFmtId="0" fontId="103" fillId="21" borderId="0" applyNumberFormat="0" applyBorder="0" applyAlignment="0" applyProtection="0"/>
    <xf numFmtId="0" fontId="103" fillId="21" borderId="0" applyNumberFormat="0" applyBorder="0" applyAlignment="0" applyProtection="0"/>
    <xf numFmtId="0" fontId="103" fillId="21" borderId="0" applyNumberFormat="0" applyBorder="0" applyAlignment="0" applyProtection="0"/>
    <xf numFmtId="0" fontId="103" fillId="21" borderId="0" applyNumberFormat="0" applyBorder="0" applyAlignment="0" applyProtection="0"/>
    <xf numFmtId="0" fontId="103" fillId="21" borderId="0" applyNumberFormat="0" applyBorder="0" applyAlignment="0" applyProtection="0"/>
    <xf numFmtId="0" fontId="103" fillId="21" borderId="0" applyNumberFormat="0" applyBorder="0" applyAlignment="0" applyProtection="0"/>
    <xf numFmtId="0" fontId="103" fillId="21" borderId="0" applyNumberFormat="0" applyBorder="0" applyAlignment="0" applyProtection="0"/>
    <xf numFmtId="0" fontId="2" fillId="21" borderId="0" applyNumberFormat="0" applyBorder="0" applyAlignment="0" applyProtection="0"/>
    <xf numFmtId="0" fontId="66" fillId="21" borderId="0" applyNumberFormat="0" applyBorder="0" applyAlignment="0" applyProtection="0"/>
    <xf numFmtId="0" fontId="103" fillId="25" borderId="0" applyNumberFormat="0" applyBorder="0" applyAlignment="0" applyProtection="0"/>
    <xf numFmtId="0" fontId="103" fillId="25" borderId="0" applyNumberFormat="0" applyBorder="0" applyAlignment="0" applyProtection="0"/>
    <xf numFmtId="0" fontId="103" fillId="25" borderId="0" applyNumberFormat="0" applyBorder="0" applyAlignment="0" applyProtection="0"/>
    <xf numFmtId="0" fontId="103" fillId="25" borderId="0" applyNumberFormat="0" applyBorder="0" applyAlignment="0" applyProtection="0"/>
    <xf numFmtId="0" fontId="103" fillId="25" borderId="0" applyNumberFormat="0" applyBorder="0" applyAlignment="0" applyProtection="0"/>
    <xf numFmtId="0" fontId="103" fillId="25" borderId="0" applyNumberFormat="0" applyBorder="0" applyAlignment="0" applyProtection="0"/>
    <xf numFmtId="0" fontId="103" fillId="25" borderId="0" applyNumberFormat="0" applyBorder="0" applyAlignment="0" applyProtection="0"/>
    <xf numFmtId="0" fontId="103" fillId="25" borderId="0" applyNumberFormat="0" applyBorder="0" applyAlignment="0" applyProtection="0"/>
    <xf numFmtId="0" fontId="2" fillId="25" borderId="0" applyNumberFormat="0" applyBorder="0" applyAlignment="0" applyProtection="0"/>
    <xf numFmtId="0" fontId="66" fillId="25" borderId="0" applyNumberFormat="0" applyBorder="0" applyAlignment="0" applyProtection="0"/>
    <xf numFmtId="0" fontId="103" fillId="29" borderId="0" applyNumberFormat="0" applyBorder="0" applyAlignment="0" applyProtection="0"/>
    <xf numFmtId="0" fontId="103" fillId="29" borderId="0" applyNumberFormat="0" applyBorder="0" applyAlignment="0" applyProtection="0"/>
    <xf numFmtId="0" fontId="103" fillId="29" borderId="0" applyNumberFormat="0" applyBorder="0" applyAlignment="0" applyProtection="0"/>
    <xf numFmtId="0" fontId="103" fillId="29" borderId="0" applyNumberFormat="0" applyBorder="0" applyAlignment="0" applyProtection="0"/>
    <xf numFmtId="0" fontId="103" fillId="29" borderId="0" applyNumberFormat="0" applyBorder="0" applyAlignment="0" applyProtection="0"/>
    <xf numFmtId="0" fontId="103" fillId="29" borderId="0" applyNumberFormat="0" applyBorder="0" applyAlignment="0" applyProtection="0"/>
    <xf numFmtId="0" fontId="103" fillId="29" borderId="0" applyNumberFormat="0" applyBorder="0" applyAlignment="0" applyProtection="0"/>
    <xf numFmtId="0" fontId="103" fillId="29" borderId="0" applyNumberFormat="0" applyBorder="0" applyAlignment="0" applyProtection="0"/>
    <xf numFmtId="0" fontId="2" fillId="29" borderId="0" applyNumberFormat="0" applyBorder="0" applyAlignment="0" applyProtection="0"/>
    <xf numFmtId="0" fontId="66" fillId="29" borderId="0" applyNumberFormat="0" applyBorder="0" applyAlignment="0" applyProtection="0"/>
    <xf numFmtId="0" fontId="103" fillId="33" borderId="0" applyNumberFormat="0" applyBorder="0" applyAlignment="0" applyProtection="0"/>
    <xf numFmtId="0" fontId="103" fillId="33" borderId="0" applyNumberFormat="0" applyBorder="0" applyAlignment="0" applyProtection="0"/>
    <xf numFmtId="0" fontId="103" fillId="33" borderId="0" applyNumberFormat="0" applyBorder="0" applyAlignment="0" applyProtection="0"/>
    <xf numFmtId="0" fontId="103" fillId="33" borderId="0" applyNumberFormat="0" applyBorder="0" applyAlignment="0" applyProtection="0"/>
    <xf numFmtId="0" fontId="103" fillId="33" borderId="0" applyNumberFormat="0" applyBorder="0" applyAlignment="0" applyProtection="0"/>
    <xf numFmtId="0" fontId="103" fillId="33" borderId="0" applyNumberFormat="0" applyBorder="0" applyAlignment="0" applyProtection="0"/>
    <xf numFmtId="0" fontId="103" fillId="33" borderId="0" applyNumberFormat="0" applyBorder="0" applyAlignment="0" applyProtection="0"/>
    <xf numFmtId="0" fontId="103" fillId="33" borderId="0" applyNumberFormat="0" applyBorder="0" applyAlignment="0" applyProtection="0"/>
    <xf numFmtId="0" fontId="2" fillId="33" borderId="0" applyNumberFormat="0" applyBorder="0" applyAlignment="0" applyProtection="0"/>
    <xf numFmtId="0" fontId="66" fillId="33" borderId="0" applyNumberFormat="0" applyBorder="0" applyAlignment="0" applyProtection="0"/>
    <xf numFmtId="0" fontId="103" fillId="37" borderId="0" applyNumberFormat="0" applyBorder="0" applyAlignment="0" applyProtection="0"/>
    <xf numFmtId="0" fontId="103" fillId="37" borderId="0" applyNumberFormat="0" applyBorder="0" applyAlignment="0" applyProtection="0"/>
    <xf numFmtId="0" fontId="103" fillId="37" borderId="0" applyNumberFormat="0" applyBorder="0" applyAlignment="0" applyProtection="0"/>
    <xf numFmtId="0" fontId="103" fillId="37" borderId="0" applyNumberFormat="0" applyBorder="0" applyAlignment="0" applyProtection="0"/>
    <xf numFmtId="0" fontId="103" fillId="37" borderId="0" applyNumberFormat="0" applyBorder="0" applyAlignment="0" applyProtection="0"/>
    <xf numFmtId="0" fontId="103" fillId="37" borderId="0" applyNumberFormat="0" applyBorder="0" applyAlignment="0" applyProtection="0"/>
    <xf numFmtId="0" fontId="103" fillId="37" borderId="0" applyNumberFormat="0" applyBorder="0" applyAlignment="0" applyProtection="0"/>
    <xf numFmtId="0" fontId="103" fillId="37" borderId="0" applyNumberFormat="0" applyBorder="0" applyAlignment="0" applyProtection="0"/>
    <xf numFmtId="0" fontId="2" fillId="37" borderId="0" applyNumberFormat="0" applyBorder="0" applyAlignment="0" applyProtection="0"/>
    <xf numFmtId="0" fontId="66" fillId="37" borderId="0" applyNumberFormat="0" applyBorder="0" applyAlignment="0" applyProtection="0"/>
    <xf numFmtId="0" fontId="103" fillId="18" borderId="0" applyNumberFormat="0" applyBorder="0" applyAlignment="0" applyProtection="0"/>
    <xf numFmtId="0" fontId="103" fillId="18" borderId="0" applyNumberFormat="0" applyBorder="0" applyAlignment="0" applyProtection="0"/>
    <xf numFmtId="0" fontId="103" fillId="18" borderId="0" applyNumberFormat="0" applyBorder="0" applyAlignment="0" applyProtection="0"/>
    <xf numFmtId="0" fontId="103" fillId="18" borderId="0" applyNumberFormat="0" applyBorder="0" applyAlignment="0" applyProtection="0"/>
    <xf numFmtId="0" fontId="103" fillId="18" borderId="0" applyNumberFormat="0" applyBorder="0" applyAlignment="0" applyProtection="0"/>
    <xf numFmtId="0" fontId="103" fillId="18" borderId="0" applyNumberFormat="0" applyBorder="0" applyAlignment="0" applyProtection="0"/>
    <xf numFmtId="0" fontId="103" fillId="18" borderId="0" applyNumberFormat="0" applyBorder="0" applyAlignment="0" applyProtection="0"/>
    <xf numFmtId="0" fontId="103" fillId="18" borderId="0" applyNumberFormat="0" applyBorder="0" applyAlignment="0" applyProtection="0"/>
    <xf numFmtId="0" fontId="100" fillId="18" borderId="0" applyNumberFormat="0" applyBorder="0" applyAlignment="0" applyProtection="0"/>
    <xf numFmtId="0" fontId="66" fillId="18" borderId="0" applyNumberFormat="0" applyBorder="0" applyAlignment="0" applyProtection="0"/>
    <xf numFmtId="0" fontId="103" fillId="22" borderId="0" applyNumberFormat="0" applyBorder="0" applyAlignment="0" applyProtection="0"/>
    <xf numFmtId="0" fontId="103" fillId="22" borderId="0" applyNumberFormat="0" applyBorder="0" applyAlignment="0" applyProtection="0"/>
    <xf numFmtId="0" fontId="103" fillId="22" borderId="0" applyNumberFormat="0" applyBorder="0" applyAlignment="0" applyProtection="0"/>
    <xf numFmtId="0" fontId="103" fillId="22" borderId="0" applyNumberFormat="0" applyBorder="0" applyAlignment="0" applyProtection="0"/>
    <xf numFmtId="0" fontId="103" fillId="22" borderId="0" applyNumberFormat="0" applyBorder="0" applyAlignment="0" applyProtection="0"/>
    <xf numFmtId="0" fontId="103" fillId="22" borderId="0" applyNumberFormat="0" applyBorder="0" applyAlignment="0" applyProtection="0"/>
    <xf numFmtId="0" fontId="103" fillId="22" borderId="0" applyNumberFormat="0" applyBorder="0" applyAlignment="0" applyProtection="0"/>
    <xf numFmtId="0" fontId="103" fillId="22" borderId="0" applyNumberFormat="0" applyBorder="0" applyAlignment="0" applyProtection="0"/>
    <xf numFmtId="0" fontId="100" fillId="22" borderId="0" applyNumberFormat="0" applyBorder="0" applyAlignment="0" applyProtection="0"/>
    <xf numFmtId="0" fontId="66" fillId="22" borderId="0" applyNumberFormat="0" applyBorder="0" applyAlignment="0" applyProtection="0"/>
    <xf numFmtId="0" fontId="103" fillId="26" borderId="0" applyNumberFormat="0" applyBorder="0" applyAlignment="0" applyProtection="0"/>
    <xf numFmtId="0" fontId="103" fillId="26" borderId="0" applyNumberFormat="0" applyBorder="0" applyAlignment="0" applyProtection="0"/>
    <xf numFmtId="0" fontId="103" fillId="26" borderId="0" applyNumberFormat="0" applyBorder="0" applyAlignment="0" applyProtection="0"/>
    <xf numFmtId="0" fontId="103" fillId="26" borderId="0" applyNumberFormat="0" applyBorder="0" applyAlignment="0" applyProtection="0"/>
    <xf numFmtId="0" fontId="103" fillId="26" borderId="0" applyNumberFormat="0" applyBorder="0" applyAlignment="0" applyProtection="0"/>
    <xf numFmtId="0" fontId="103" fillId="26" borderId="0" applyNumberFormat="0" applyBorder="0" applyAlignment="0" applyProtection="0"/>
    <xf numFmtId="0" fontId="103" fillId="26" borderId="0" applyNumberFormat="0" applyBorder="0" applyAlignment="0" applyProtection="0"/>
    <xf numFmtId="0" fontId="103" fillId="26" borderId="0" applyNumberFormat="0" applyBorder="0" applyAlignment="0" applyProtection="0"/>
    <xf numFmtId="0" fontId="100" fillId="26" borderId="0" applyNumberFormat="0" applyBorder="0" applyAlignment="0" applyProtection="0"/>
    <xf numFmtId="0" fontId="66" fillId="26" borderId="0" applyNumberFormat="0" applyBorder="0" applyAlignment="0" applyProtection="0"/>
    <xf numFmtId="0" fontId="103" fillId="30" borderId="0" applyNumberFormat="0" applyBorder="0" applyAlignment="0" applyProtection="0"/>
    <xf numFmtId="0" fontId="103" fillId="30" borderId="0" applyNumberFormat="0" applyBorder="0" applyAlignment="0" applyProtection="0"/>
    <xf numFmtId="0" fontId="103" fillId="30" borderId="0" applyNumberFormat="0" applyBorder="0" applyAlignment="0" applyProtection="0"/>
    <xf numFmtId="0" fontId="103" fillId="30" borderId="0" applyNumberFormat="0" applyBorder="0" applyAlignment="0" applyProtection="0"/>
    <xf numFmtId="0" fontId="103" fillId="30" borderId="0" applyNumberFormat="0" applyBorder="0" applyAlignment="0" applyProtection="0"/>
    <xf numFmtId="0" fontId="103" fillId="30" borderId="0" applyNumberFormat="0" applyBorder="0" applyAlignment="0" applyProtection="0"/>
    <xf numFmtId="0" fontId="103" fillId="30" borderId="0" applyNumberFormat="0" applyBorder="0" applyAlignment="0" applyProtection="0"/>
    <xf numFmtId="0" fontId="103" fillId="30" borderId="0" applyNumberFormat="0" applyBorder="0" applyAlignment="0" applyProtection="0"/>
    <xf numFmtId="0" fontId="100" fillId="30" borderId="0" applyNumberFormat="0" applyBorder="0" applyAlignment="0" applyProtection="0"/>
    <xf numFmtId="0" fontId="66" fillId="30" borderId="0" applyNumberFormat="0" applyBorder="0" applyAlignment="0" applyProtection="0"/>
    <xf numFmtId="0" fontId="103" fillId="34" borderId="0" applyNumberFormat="0" applyBorder="0" applyAlignment="0" applyProtection="0"/>
    <xf numFmtId="0" fontId="103" fillId="34" borderId="0" applyNumberFormat="0" applyBorder="0" applyAlignment="0" applyProtection="0"/>
    <xf numFmtId="0" fontId="103" fillId="34" borderId="0" applyNumberFormat="0" applyBorder="0" applyAlignment="0" applyProtection="0"/>
    <xf numFmtId="0" fontId="103" fillId="34" borderId="0" applyNumberFormat="0" applyBorder="0" applyAlignment="0" applyProtection="0"/>
    <xf numFmtId="0" fontId="103" fillId="34" borderId="0" applyNumberFormat="0" applyBorder="0" applyAlignment="0" applyProtection="0"/>
    <xf numFmtId="0" fontId="103" fillId="34" borderId="0" applyNumberFormat="0" applyBorder="0" applyAlignment="0" applyProtection="0"/>
    <xf numFmtId="0" fontId="103" fillId="34" borderId="0" applyNumberFormat="0" applyBorder="0" applyAlignment="0" applyProtection="0"/>
    <xf numFmtId="0" fontId="103" fillId="34" borderId="0" applyNumberFormat="0" applyBorder="0" applyAlignment="0" applyProtection="0"/>
    <xf numFmtId="0" fontId="100" fillId="34" borderId="0" applyNumberFormat="0" applyBorder="0" applyAlignment="0" applyProtection="0"/>
    <xf numFmtId="0" fontId="66" fillId="34" borderId="0" applyNumberFormat="0" applyBorder="0" applyAlignment="0" applyProtection="0"/>
    <xf numFmtId="0" fontId="103" fillId="38" borderId="0" applyNumberFormat="0" applyBorder="0" applyAlignment="0" applyProtection="0"/>
    <xf numFmtId="0" fontId="103" fillId="38" borderId="0" applyNumberFormat="0" applyBorder="0" applyAlignment="0" applyProtection="0"/>
    <xf numFmtId="0" fontId="103" fillId="38" borderId="0" applyNumberFormat="0" applyBorder="0" applyAlignment="0" applyProtection="0"/>
    <xf numFmtId="0" fontId="103" fillId="38" borderId="0" applyNumberFormat="0" applyBorder="0" applyAlignment="0" applyProtection="0"/>
    <xf numFmtId="0" fontId="103" fillId="38" borderId="0" applyNumberFormat="0" applyBorder="0" applyAlignment="0" applyProtection="0"/>
    <xf numFmtId="0" fontId="103" fillId="38" borderId="0" applyNumberFormat="0" applyBorder="0" applyAlignment="0" applyProtection="0"/>
    <xf numFmtId="0" fontId="103" fillId="38" borderId="0" applyNumberFormat="0" applyBorder="0" applyAlignment="0" applyProtection="0"/>
    <xf numFmtId="0" fontId="103" fillId="38" borderId="0" applyNumberFormat="0" applyBorder="0" applyAlignment="0" applyProtection="0"/>
    <xf numFmtId="0" fontId="100" fillId="38" borderId="0" applyNumberFormat="0" applyBorder="0" applyAlignment="0" applyProtection="0"/>
    <xf numFmtId="0" fontId="66" fillId="38" borderId="0" applyNumberFormat="0" applyBorder="0" applyAlignment="0" applyProtection="0"/>
    <xf numFmtId="0" fontId="103" fillId="15" borderId="0" applyNumberFormat="0" applyBorder="0" applyAlignment="0" applyProtection="0"/>
    <xf numFmtId="0" fontId="103" fillId="15" borderId="0" applyNumberFormat="0" applyBorder="0" applyAlignment="0" applyProtection="0"/>
    <xf numFmtId="0" fontId="103" fillId="15" borderId="0" applyNumberFormat="0" applyBorder="0" applyAlignment="0" applyProtection="0"/>
    <xf numFmtId="0" fontId="103" fillId="15" borderId="0" applyNumberFormat="0" applyBorder="0" applyAlignment="0" applyProtection="0"/>
    <xf numFmtId="0" fontId="103" fillId="15" borderId="0" applyNumberFormat="0" applyBorder="0" applyAlignment="0" applyProtection="0"/>
    <xf numFmtId="0" fontId="103" fillId="15" borderId="0" applyNumberFormat="0" applyBorder="0" applyAlignment="0" applyProtection="0"/>
    <xf numFmtId="0" fontId="103" fillId="15" borderId="0" applyNumberFormat="0" applyBorder="0" applyAlignment="0" applyProtection="0"/>
    <xf numFmtId="0" fontId="103" fillId="15" borderId="0" applyNumberFormat="0" applyBorder="0" applyAlignment="0" applyProtection="0"/>
    <xf numFmtId="0" fontId="100" fillId="15" borderId="0" applyNumberFormat="0" applyBorder="0" applyAlignment="0" applyProtection="0"/>
    <xf numFmtId="0" fontId="66" fillId="15" borderId="0" applyNumberFormat="0" applyBorder="0" applyAlignment="0" applyProtection="0"/>
    <xf numFmtId="0" fontId="103" fillId="19" borderId="0" applyNumberFormat="0" applyBorder="0" applyAlignment="0" applyProtection="0"/>
    <xf numFmtId="0" fontId="103" fillId="19" borderId="0" applyNumberFormat="0" applyBorder="0" applyAlignment="0" applyProtection="0"/>
    <xf numFmtId="0" fontId="103" fillId="19" borderId="0" applyNumberFormat="0" applyBorder="0" applyAlignment="0" applyProtection="0"/>
    <xf numFmtId="0" fontId="103" fillId="19" borderId="0" applyNumberFormat="0" applyBorder="0" applyAlignment="0" applyProtection="0"/>
    <xf numFmtId="0" fontId="103" fillId="19" borderId="0" applyNumberFormat="0" applyBorder="0" applyAlignment="0" applyProtection="0"/>
    <xf numFmtId="0" fontId="103" fillId="19" borderId="0" applyNumberFormat="0" applyBorder="0" applyAlignment="0" applyProtection="0"/>
    <xf numFmtId="0" fontId="103" fillId="19" borderId="0" applyNumberFormat="0" applyBorder="0" applyAlignment="0" applyProtection="0"/>
    <xf numFmtId="0" fontId="103" fillId="19" borderId="0" applyNumberFormat="0" applyBorder="0" applyAlignment="0" applyProtection="0"/>
    <xf numFmtId="0" fontId="100" fillId="19" borderId="0" applyNumberFormat="0" applyBorder="0" applyAlignment="0" applyProtection="0"/>
    <xf numFmtId="0" fontId="66" fillId="19" borderId="0" applyNumberFormat="0" applyBorder="0" applyAlignment="0" applyProtection="0"/>
    <xf numFmtId="0" fontId="103" fillId="23" borderId="0" applyNumberFormat="0" applyBorder="0" applyAlignment="0" applyProtection="0"/>
    <xf numFmtId="0" fontId="103" fillId="23" borderId="0" applyNumberFormat="0" applyBorder="0" applyAlignment="0" applyProtection="0"/>
    <xf numFmtId="0" fontId="103" fillId="23" borderId="0" applyNumberFormat="0" applyBorder="0" applyAlignment="0" applyProtection="0"/>
    <xf numFmtId="0" fontId="103" fillId="23" borderId="0" applyNumberFormat="0" applyBorder="0" applyAlignment="0" applyProtection="0"/>
    <xf numFmtId="0" fontId="103" fillId="23" borderId="0" applyNumberFormat="0" applyBorder="0" applyAlignment="0" applyProtection="0"/>
    <xf numFmtId="0" fontId="103" fillId="23" borderId="0" applyNumberFormat="0" applyBorder="0" applyAlignment="0" applyProtection="0"/>
    <xf numFmtId="0" fontId="103" fillId="23" borderId="0" applyNumberFormat="0" applyBorder="0" applyAlignment="0" applyProtection="0"/>
    <xf numFmtId="0" fontId="103" fillId="23" borderId="0" applyNumberFormat="0" applyBorder="0" applyAlignment="0" applyProtection="0"/>
    <xf numFmtId="0" fontId="100" fillId="23" borderId="0" applyNumberFormat="0" applyBorder="0" applyAlignment="0" applyProtection="0"/>
    <xf numFmtId="0" fontId="66" fillId="23" borderId="0" applyNumberFormat="0" applyBorder="0" applyAlignment="0" applyProtection="0"/>
    <xf numFmtId="0" fontId="103" fillId="27" borderId="0" applyNumberFormat="0" applyBorder="0" applyAlignment="0" applyProtection="0"/>
    <xf numFmtId="0" fontId="103" fillId="27" borderId="0" applyNumberFormat="0" applyBorder="0" applyAlignment="0" applyProtection="0"/>
    <xf numFmtId="0" fontId="103" fillId="27" borderId="0" applyNumberFormat="0" applyBorder="0" applyAlignment="0" applyProtection="0"/>
    <xf numFmtId="0" fontId="103" fillId="27" borderId="0" applyNumberFormat="0" applyBorder="0" applyAlignment="0" applyProtection="0"/>
    <xf numFmtId="0" fontId="103" fillId="27" borderId="0" applyNumberFormat="0" applyBorder="0" applyAlignment="0" applyProtection="0"/>
    <xf numFmtId="0" fontId="103" fillId="27" borderId="0" applyNumberFormat="0" applyBorder="0" applyAlignment="0" applyProtection="0"/>
    <xf numFmtId="0" fontId="103" fillId="27" borderId="0" applyNumberFormat="0" applyBorder="0" applyAlignment="0" applyProtection="0"/>
    <xf numFmtId="0" fontId="103" fillId="27" borderId="0" applyNumberFormat="0" applyBorder="0" applyAlignment="0" applyProtection="0"/>
    <xf numFmtId="0" fontId="100" fillId="27" borderId="0" applyNumberFormat="0" applyBorder="0" applyAlignment="0" applyProtection="0"/>
    <xf numFmtId="0" fontId="66" fillId="27" borderId="0" applyNumberFormat="0" applyBorder="0" applyAlignment="0" applyProtection="0"/>
    <xf numFmtId="0" fontId="103" fillId="31" borderId="0" applyNumberFormat="0" applyBorder="0" applyAlignment="0" applyProtection="0"/>
    <xf numFmtId="0" fontId="103" fillId="31" borderId="0" applyNumberFormat="0" applyBorder="0" applyAlignment="0" applyProtection="0"/>
    <xf numFmtId="0" fontId="103" fillId="31" borderId="0" applyNumberFormat="0" applyBorder="0" applyAlignment="0" applyProtection="0"/>
    <xf numFmtId="0" fontId="103" fillId="31" borderId="0" applyNumberFormat="0" applyBorder="0" applyAlignment="0" applyProtection="0"/>
    <xf numFmtId="0" fontId="103" fillId="31" borderId="0" applyNumberFormat="0" applyBorder="0" applyAlignment="0" applyProtection="0"/>
    <xf numFmtId="0" fontId="103" fillId="31" borderId="0" applyNumberFormat="0" applyBorder="0" applyAlignment="0" applyProtection="0"/>
    <xf numFmtId="0" fontId="103" fillId="31" borderId="0" applyNumberFormat="0" applyBorder="0" applyAlignment="0" applyProtection="0"/>
    <xf numFmtId="0" fontId="103" fillId="31" borderId="0" applyNumberFormat="0" applyBorder="0" applyAlignment="0" applyProtection="0"/>
    <xf numFmtId="0" fontId="100" fillId="31" borderId="0" applyNumberFormat="0" applyBorder="0" applyAlignment="0" applyProtection="0"/>
    <xf numFmtId="0" fontId="66" fillId="31" borderId="0" applyNumberFormat="0" applyBorder="0" applyAlignment="0" applyProtection="0"/>
    <xf numFmtId="0" fontId="103" fillId="35" borderId="0" applyNumberFormat="0" applyBorder="0" applyAlignment="0" applyProtection="0"/>
    <xf numFmtId="0" fontId="103" fillId="35" borderId="0" applyNumberFormat="0" applyBorder="0" applyAlignment="0" applyProtection="0"/>
    <xf numFmtId="0" fontId="103" fillId="35" borderId="0" applyNumberFormat="0" applyBorder="0" applyAlignment="0" applyProtection="0"/>
    <xf numFmtId="0" fontId="103" fillId="35" borderId="0" applyNumberFormat="0" applyBorder="0" applyAlignment="0" applyProtection="0"/>
    <xf numFmtId="0" fontId="103" fillId="35" borderId="0" applyNumberFormat="0" applyBorder="0" applyAlignment="0" applyProtection="0"/>
    <xf numFmtId="0" fontId="103" fillId="35" borderId="0" applyNumberFormat="0" applyBorder="0" applyAlignment="0" applyProtection="0"/>
    <xf numFmtId="0" fontId="103" fillId="35" borderId="0" applyNumberFormat="0" applyBorder="0" applyAlignment="0" applyProtection="0"/>
    <xf numFmtId="0" fontId="103" fillId="35" borderId="0" applyNumberFormat="0" applyBorder="0" applyAlignment="0" applyProtection="0"/>
    <xf numFmtId="0" fontId="100" fillId="35" borderId="0" applyNumberFormat="0" applyBorder="0" applyAlignment="0" applyProtection="0"/>
    <xf numFmtId="0" fontId="66" fillId="35" borderId="0" applyNumberFormat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03" fillId="12" borderId="22" applyNumberFormat="0" applyAlignment="0" applyProtection="0"/>
    <xf numFmtId="0" fontId="103" fillId="12" borderId="22" applyNumberFormat="0" applyAlignment="0" applyProtection="0"/>
    <xf numFmtId="0" fontId="103" fillId="12" borderId="22" applyNumberFormat="0" applyAlignment="0" applyProtection="0"/>
    <xf numFmtId="0" fontId="103" fillId="12" borderId="22" applyNumberFormat="0" applyAlignment="0" applyProtection="0"/>
    <xf numFmtId="0" fontId="103" fillId="12" borderId="22" applyNumberFormat="0" applyAlignment="0" applyProtection="0"/>
    <xf numFmtId="0" fontId="103" fillId="12" borderId="22" applyNumberFormat="0" applyAlignment="0" applyProtection="0"/>
    <xf numFmtId="0" fontId="103" fillId="12" borderId="22" applyNumberFormat="0" applyAlignment="0" applyProtection="0"/>
    <xf numFmtId="0" fontId="103" fillId="12" borderId="22" applyNumberFormat="0" applyAlignment="0" applyProtection="0"/>
    <xf numFmtId="0" fontId="95" fillId="12" borderId="22" applyNumberFormat="0" applyAlignment="0" applyProtection="0"/>
    <xf numFmtId="0" fontId="66" fillId="12" borderId="22" applyNumberFormat="0" applyAlignment="0" applyProtection="0"/>
    <xf numFmtId="0" fontId="103" fillId="0" borderId="24" applyNumberFormat="0" applyFill="0" applyAlignment="0" applyProtection="0"/>
    <xf numFmtId="0" fontId="103" fillId="0" borderId="24" applyNumberFormat="0" applyFill="0" applyAlignment="0" applyProtection="0"/>
    <xf numFmtId="0" fontId="103" fillId="0" borderId="24" applyNumberFormat="0" applyFill="0" applyAlignment="0" applyProtection="0"/>
    <xf numFmtId="0" fontId="103" fillId="0" borderId="24" applyNumberFormat="0" applyFill="0" applyAlignment="0" applyProtection="0"/>
    <xf numFmtId="0" fontId="103" fillId="0" borderId="24" applyNumberFormat="0" applyFill="0" applyAlignment="0" applyProtection="0"/>
    <xf numFmtId="0" fontId="103" fillId="0" borderId="24" applyNumberFormat="0" applyFill="0" applyAlignment="0" applyProtection="0"/>
    <xf numFmtId="0" fontId="103" fillId="0" borderId="24" applyNumberFormat="0" applyFill="0" applyAlignment="0" applyProtection="0"/>
    <xf numFmtId="0" fontId="103" fillId="0" borderId="24" applyNumberFormat="0" applyFill="0" applyAlignment="0" applyProtection="0"/>
    <xf numFmtId="0" fontId="96" fillId="0" borderId="24" applyNumberFormat="0" applyFill="0" applyAlignment="0" applyProtection="0"/>
    <xf numFmtId="0" fontId="66" fillId="0" borderId="24" applyNumberFormat="0" applyFill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103" fillId="14" borderId="26" applyNumberFormat="0" applyFont="0" applyAlignment="0" applyProtection="0"/>
    <xf numFmtId="0" fontId="103" fillId="14" borderId="26" applyNumberFormat="0" applyFont="0" applyAlignment="0" applyProtection="0"/>
    <xf numFmtId="0" fontId="103" fillId="14" borderId="26" applyNumberFormat="0" applyFont="0" applyAlignment="0" applyProtection="0"/>
    <xf numFmtId="0" fontId="103" fillId="14" borderId="26" applyNumberFormat="0" applyFont="0" applyAlignment="0" applyProtection="0"/>
    <xf numFmtId="0" fontId="103" fillId="14" borderId="26" applyNumberFormat="0" applyFont="0" applyAlignment="0" applyProtection="0"/>
    <xf numFmtId="0" fontId="103" fillId="14" borderId="26" applyNumberFormat="0" applyFont="0" applyAlignment="0" applyProtection="0"/>
    <xf numFmtId="0" fontId="103" fillId="14" borderId="26" applyNumberFormat="0" applyFont="0" applyAlignment="0" applyProtection="0"/>
    <xf numFmtId="0" fontId="103" fillId="14" borderId="26" applyNumberFormat="0" applyFont="0" applyAlignment="0" applyProtection="0"/>
    <xf numFmtId="0" fontId="2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66" fillId="14" borderId="26" applyNumberFormat="0" applyFont="0" applyAlignment="0" applyProtection="0"/>
    <xf numFmtId="0" fontId="103" fillId="11" borderId="22" applyNumberFormat="0" applyAlignment="0" applyProtection="0"/>
    <xf numFmtId="0" fontId="103" fillId="11" borderId="22" applyNumberFormat="0" applyAlignment="0" applyProtection="0"/>
    <xf numFmtId="0" fontId="103" fillId="11" borderId="22" applyNumberFormat="0" applyAlignment="0" applyProtection="0"/>
    <xf numFmtId="0" fontId="103" fillId="11" borderId="22" applyNumberFormat="0" applyAlignment="0" applyProtection="0"/>
    <xf numFmtId="0" fontId="103" fillId="11" borderId="22" applyNumberFormat="0" applyAlignment="0" applyProtection="0"/>
    <xf numFmtId="0" fontId="103" fillId="11" borderId="22" applyNumberFormat="0" applyAlignment="0" applyProtection="0"/>
    <xf numFmtId="0" fontId="103" fillId="11" borderId="22" applyNumberFormat="0" applyAlignment="0" applyProtection="0"/>
    <xf numFmtId="0" fontId="103" fillId="11" borderId="22" applyNumberFormat="0" applyAlignment="0" applyProtection="0"/>
    <xf numFmtId="0" fontId="93" fillId="11" borderId="22" applyNumberFormat="0" applyAlignment="0" applyProtection="0"/>
    <xf numFmtId="0" fontId="66" fillId="11" borderId="22" applyNumberFormat="0" applyAlignment="0" applyProtection="0"/>
    <xf numFmtId="0" fontId="103" fillId="9" borderId="0" applyNumberFormat="0" applyBorder="0" applyAlignment="0" applyProtection="0"/>
    <xf numFmtId="0" fontId="103" fillId="9" borderId="0" applyNumberFormat="0" applyBorder="0" applyAlignment="0" applyProtection="0"/>
    <xf numFmtId="0" fontId="103" fillId="9" borderId="0" applyNumberFormat="0" applyBorder="0" applyAlignment="0" applyProtection="0"/>
    <xf numFmtId="0" fontId="103" fillId="9" borderId="0" applyNumberFormat="0" applyBorder="0" applyAlignment="0" applyProtection="0"/>
    <xf numFmtId="0" fontId="103" fillId="9" borderId="0" applyNumberFormat="0" applyBorder="0" applyAlignment="0" applyProtection="0"/>
    <xf numFmtId="0" fontId="103" fillId="9" borderId="0" applyNumberFormat="0" applyBorder="0" applyAlignment="0" applyProtection="0"/>
    <xf numFmtId="0" fontId="103" fillId="9" borderId="0" applyNumberFormat="0" applyBorder="0" applyAlignment="0" applyProtection="0"/>
    <xf numFmtId="0" fontId="103" fillId="9" borderId="0" applyNumberFormat="0" applyBorder="0" applyAlignment="0" applyProtection="0"/>
    <xf numFmtId="0" fontId="91" fillId="9" borderId="0" applyNumberFormat="0" applyBorder="0" applyAlignment="0" applyProtection="0"/>
    <xf numFmtId="0" fontId="66" fillId="9" borderId="0" applyNumberFormat="0" applyBorder="0" applyAlignment="0" applyProtection="0"/>
    <xf numFmtId="0" fontId="103" fillId="10" borderId="0" applyNumberFormat="0" applyBorder="0" applyAlignment="0" applyProtection="0"/>
    <xf numFmtId="0" fontId="103" fillId="10" borderId="0" applyNumberFormat="0" applyBorder="0" applyAlignment="0" applyProtection="0"/>
    <xf numFmtId="0" fontId="103" fillId="10" borderId="0" applyNumberFormat="0" applyBorder="0" applyAlignment="0" applyProtection="0"/>
    <xf numFmtId="0" fontId="103" fillId="10" borderId="0" applyNumberFormat="0" applyBorder="0" applyAlignment="0" applyProtection="0"/>
    <xf numFmtId="0" fontId="103" fillId="10" borderId="0" applyNumberFormat="0" applyBorder="0" applyAlignment="0" applyProtection="0"/>
    <xf numFmtId="0" fontId="103" fillId="10" borderId="0" applyNumberFormat="0" applyBorder="0" applyAlignment="0" applyProtection="0"/>
    <xf numFmtId="0" fontId="103" fillId="10" borderId="0" applyNumberFormat="0" applyBorder="0" applyAlignment="0" applyProtection="0"/>
    <xf numFmtId="0" fontId="103" fillId="10" borderId="0" applyNumberFormat="0" applyBorder="0" applyAlignment="0" applyProtection="0"/>
    <xf numFmtId="0" fontId="92" fillId="10" borderId="0" applyNumberFormat="0" applyBorder="0" applyAlignment="0" applyProtection="0"/>
    <xf numFmtId="0" fontId="66" fillId="10" borderId="0" applyNumberFormat="0" applyBorder="0" applyAlignment="0" applyProtection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5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2" fontId="2" fillId="0" borderId="0"/>
    <xf numFmtId="171" fontId="5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66" fillId="0" borderId="0"/>
    <xf numFmtId="0" fontId="90" fillId="8" borderId="0" applyNumberFormat="0" applyBorder="0" applyAlignment="0" applyProtection="0"/>
    <xf numFmtId="0" fontId="66" fillId="8" borderId="0" applyNumberFormat="0" applyBorder="0" applyAlignment="0" applyProtection="0"/>
    <xf numFmtId="0" fontId="94" fillId="12" borderId="23" applyNumberFormat="0" applyAlignment="0" applyProtection="0"/>
    <xf numFmtId="0" fontId="66" fillId="12" borderId="23" applyNumberFormat="0" applyAlignment="0" applyProtection="0"/>
    <xf numFmtId="0" fontId="9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87" fillId="0" borderId="19" applyNumberFormat="0" applyFill="0" applyAlignment="0" applyProtection="0"/>
    <xf numFmtId="0" fontId="66" fillId="0" borderId="19" applyNumberFormat="0" applyFill="0" applyAlignment="0" applyProtection="0"/>
    <xf numFmtId="0" fontId="88" fillId="0" borderId="20" applyNumberFormat="0" applyFill="0" applyAlignment="0" applyProtection="0"/>
    <xf numFmtId="0" fontId="66" fillId="0" borderId="20" applyNumberFormat="0" applyFill="0" applyAlignment="0" applyProtection="0"/>
    <xf numFmtId="0" fontId="89" fillId="0" borderId="21" applyNumberFormat="0" applyFill="0" applyAlignment="0" applyProtection="0"/>
    <xf numFmtId="0" fontId="66" fillId="0" borderId="21" applyNumberFormat="0" applyFill="0" applyAlignment="0" applyProtection="0"/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6" fillId="0" borderId="27" applyNumberFormat="0" applyFill="0" applyAlignment="0" applyProtection="0"/>
    <xf numFmtId="0" fontId="66" fillId="0" borderId="27" applyNumberFormat="0" applyFill="0" applyAlignment="0" applyProtection="0"/>
    <xf numFmtId="0" fontId="97" fillId="13" borderId="25" applyNumberFormat="0" applyAlignment="0" applyProtection="0"/>
    <xf numFmtId="0" fontId="66" fillId="13" borderId="25" applyNumberFormat="0" applyAlignment="0" applyProtection="0"/>
    <xf numFmtId="0" fontId="85" fillId="0" borderId="0" applyNumberFormat="0" applyFill="0" applyBorder="0" applyAlignment="0" applyProtection="0"/>
    <xf numFmtId="188" fontId="4" fillId="0" borderId="0" applyFont="0" applyFill="0" applyBorder="0" applyAlignment="0" applyProtection="0"/>
    <xf numFmtId="0" fontId="1" fillId="0" borderId="0"/>
    <xf numFmtId="166" fontId="22" fillId="0" borderId="0"/>
    <xf numFmtId="166" fontId="22" fillId="0" borderId="0"/>
    <xf numFmtId="166" fontId="22" fillId="0" borderId="0"/>
    <xf numFmtId="0" fontId="107" fillId="0" borderId="0"/>
    <xf numFmtId="172" fontId="22" fillId="0" borderId="0"/>
    <xf numFmtId="166" fontId="22" fillId="0" borderId="0"/>
    <xf numFmtId="166" fontId="22" fillId="0" borderId="0"/>
    <xf numFmtId="0" fontId="1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8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5" fillId="0" borderId="0"/>
    <xf numFmtId="172" fontId="5" fillId="0" borderId="0"/>
  </cellStyleXfs>
  <cellXfs count="2325">
    <xf numFmtId="171" fontId="0" fillId="0" borderId="0" xfId="0"/>
    <xf numFmtId="2" fontId="7" fillId="0" borderId="0" xfId="0" quotePrefix="1" applyNumberFormat="1" applyFont="1" applyAlignment="1" applyProtection="1">
      <alignment horizontal="left" vertical="center"/>
    </xf>
    <xf numFmtId="2" fontId="7" fillId="0" borderId="0" xfId="0" quotePrefix="1" applyNumberFormat="1" applyFont="1" applyBorder="1" applyAlignment="1" applyProtection="1">
      <alignment horizontal="left" vertical="center"/>
    </xf>
    <xf numFmtId="0" fontId="6" fillId="0" borderId="0" xfId="19" applyFont="1" applyFill="1" applyAlignment="1">
      <alignment horizontal="left" vertical="center"/>
    </xf>
    <xf numFmtId="0" fontId="6" fillId="0" borderId="0" xfId="19" applyFont="1" applyFill="1" applyAlignment="1">
      <alignment vertical="center"/>
    </xf>
    <xf numFmtId="0" fontId="8" fillId="0" borderId="0" xfId="19" applyFont="1" applyFill="1" applyAlignment="1">
      <alignment horizontal="right" vertical="center"/>
    </xf>
    <xf numFmtId="0" fontId="9" fillId="0" borderId="0" xfId="19" applyFont="1" applyFill="1" applyAlignment="1">
      <alignment horizontal="right" vertical="center"/>
    </xf>
    <xf numFmtId="0" fontId="7" fillId="0" borderId="0" xfId="19" applyFont="1" applyFill="1" applyBorder="1" applyAlignment="1">
      <alignment vertical="center"/>
    </xf>
    <xf numFmtId="2" fontId="7" fillId="2" borderId="2" xfId="10" applyNumberFormat="1" applyFont="1" applyFill="1" applyBorder="1" applyAlignment="1">
      <alignment horizontal="right" vertical="center"/>
    </xf>
    <xf numFmtId="2" fontId="7" fillId="2" borderId="1" xfId="10" applyNumberFormat="1" applyFont="1" applyFill="1" applyBorder="1" applyAlignment="1">
      <alignment horizontal="right" vertical="center"/>
    </xf>
    <xf numFmtId="49" fontId="7" fillId="2" borderId="1" xfId="10" applyNumberFormat="1" applyFont="1" applyFill="1" applyBorder="1" applyAlignment="1">
      <alignment horizontal="right" vertical="center"/>
    </xf>
    <xf numFmtId="2" fontId="11" fillId="0" borderId="0" xfId="0" applyNumberFormat="1" applyFont="1" applyBorder="1" applyAlignment="1">
      <alignment horizontal="right" vertical="center"/>
    </xf>
    <xf numFmtId="2" fontId="7" fillId="0" borderId="0" xfId="7" applyNumberFormat="1" applyFont="1" applyBorder="1" applyAlignment="1">
      <alignment horizontal="right" vertical="center"/>
    </xf>
    <xf numFmtId="2" fontId="7" fillId="0" borderId="3" xfId="10" applyNumberFormat="1" applyFont="1" applyBorder="1" applyAlignment="1">
      <alignment vertical="center"/>
    </xf>
    <xf numFmtId="2" fontId="7" fillId="2" borderId="4" xfId="10" applyNumberFormat="1" applyFont="1" applyFill="1" applyBorder="1" applyAlignment="1">
      <alignment horizontal="right" vertical="center"/>
    </xf>
    <xf numFmtId="2" fontId="7" fillId="0" borderId="0" xfId="10" applyNumberFormat="1" applyFont="1" applyBorder="1" applyAlignment="1">
      <alignment vertical="center"/>
    </xf>
    <xf numFmtId="177" fontId="29" fillId="3" borderId="0" xfId="26" applyFont="1" applyFill="1" applyBorder="1" applyAlignment="1" applyProtection="1">
      <alignment horizontal="left" vertical="center"/>
    </xf>
    <xf numFmtId="177" fontId="27" fillId="3" borderId="0" xfId="26" applyFont="1" applyFill="1" applyAlignment="1" applyProtection="1">
      <alignment horizontal="center" vertical="center"/>
    </xf>
    <xf numFmtId="177" fontId="27" fillId="3" borderId="0" xfId="26" applyFont="1" applyFill="1" applyAlignment="1" applyProtection="1">
      <alignment horizontal="left" vertical="center"/>
    </xf>
    <xf numFmtId="177" fontId="27" fillId="3" borderId="0" xfId="26" applyFont="1" applyFill="1" applyBorder="1" applyAlignment="1" applyProtection="1">
      <alignment horizontal="left" vertical="center"/>
    </xf>
    <xf numFmtId="177" fontId="7" fillId="3" borderId="0" xfId="26" applyFont="1" applyFill="1" applyAlignment="1" applyProtection="1">
      <alignment horizontal="left" vertical="center"/>
    </xf>
    <xf numFmtId="177" fontId="8" fillId="3" borderId="0" xfId="26" applyFont="1" applyFill="1" applyAlignment="1" applyProtection="1">
      <alignment horizontal="right" vertical="center"/>
    </xf>
    <xf numFmtId="177" fontId="8" fillId="3" borderId="0" xfId="26" applyFont="1" applyFill="1" applyAlignment="1" applyProtection="1">
      <alignment horizontal="left" vertical="center"/>
    </xf>
    <xf numFmtId="177" fontId="8" fillId="3" borderId="0" xfId="26" applyFont="1" applyFill="1" applyBorder="1" applyAlignment="1" applyProtection="1">
      <alignment horizontal="left" vertical="center"/>
    </xf>
    <xf numFmtId="177" fontId="10" fillId="3" borderId="0" xfId="26" applyFont="1" applyFill="1" applyAlignment="1">
      <alignment vertical="center" readingOrder="2"/>
    </xf>
    <xf numFmtId="177" fontId="9" fillId="3" borderId="0" xfId="26" applyFont="1" applyFill="1" applyAlignment="1">
      <alignment vertical="center"/>
    </xf>
    <xf numFmtId="177" fontId="9" fillId="3" borderId="0" xfId="26" applyFont="1" applyFill="1" applyBorder="1" applyAlignment="1">
      <alignment vertical="center"/>
    </xf>
    <xf numFmtId="177" fontId="30" fillId="3" borderId="0" xfId="26" quotePrefix="1" applyFont="1" applyFill="1" applyBorder="1" applyAlignment="1" applyProtection="1">
      <alignment horizontal="left" vertical="center"/>
    </xf>
    <xf numFmtId="177" fontId="11" fillId="3" borderId="0" xfId="26" quotePrefix="1" applyFont="1" applyFill="1" applyAlignment="1" applyProtection="1">
      <alignment horizontal="center" vertical="center"/>
    </xf>
    <xf numFmtId="177" fontId="11" fillId="3" borderId="0" xfId="26" quotePrefix="1" applyFont="1" applyFill="1" applyAlignment="1" applyProtection="1">
      <alignment horizontal="left" vertical="center"/>
    </xf>
    <xf numFmtId="177" fontId="11" fillId="3" borderId="0" xfId="26" quotePrefix="1" applyFont="1" applyFill="1" applyBorder="1" applyAlignment="1" applyProtection="1">
      <alignment horizontal="left" vertical="center"/>
    </xf>
    <xf numFmtId="177" fontId="7" fillId="3" borderId="0" xfId="26" quotePrefix="1" applyFont="1" applyFill="1" applyAlignment="1" applyProtection="1">
      <alignment horizontal="left" vertical="center"/>
    </xf>
    <xf numFmtId="177" fontId="8" fillId="3" borderId="0" xfId="26" quotePrefix="1" applyFont="1" applyFill="1" applyAlignment="1" applyProtection="1">
      <alignment horizontal="right" vertical="center"/>
    </xf>
    <xf numFmtId="177" fontId="8" fillId="3" borderId="0" xfId="26" quotePrefix="1" applyFont="1" applyFill="1" applyAlignment="1" applyProtection="1">
      <alignment horizontal="left" vertical="center"/>
    </xf>
    <xf numFmtId="177" fontId="8" fillId="3" borderId="0" xfId="26" quotePrefix="1" applyFont="1" applyFill="1" applyBorder="1" applyAlignment="1" applyProtection="1">
      <alignment horizontal="left" vertical="center"/>
    </xf>
    <xf numFmtId="177" fontId="11" fillId="3" borderId="0" xfId="26" quotePrefix="1" applyFont="1" applyFill="1" applyAlignment="1">
      <alignment horizontal="right" vertical="center" readingOrder="2"/>
    </xf>
    <xf numFmtId="177" fontId="31" fillId="3" borderId="0" xfId="26" quotePrefix="1" applyFont="1" applyFill="1" applyBorder="1" applyAlignment="1" applyProtection="1">
      <alignment horizontal="left" vertical="center"/>
    </xf>
    <xf numFmtId="177" fontId="7" fillId="3" borderId="0" xfId="26" quotePrefix="1" applyFont="1" applyFill="1" applyAlignment="1" applyProtection="1">
      <alignment horizontal="center" vertical="center"/>
    </xf>
    <xf numFmtId="177" fontId="7" fillId="3" borderId="0" xfId="26" quotePrefix="1" applyFont="1" applyFill="1" applyBorder="1" applyAlignment="1" applyProtection="1">
      <alignment horizontal="left" vertical="center"/>
    </xf>
    <xf numFmtId="177" fontId="8" fillId="3" borderId="0" xfId="26" quotePrefix="1" applyFont="1" applyFill="1" applyAlignment="1">
      <alignment horizontal="right" vertical="center" readingOrder="2"/>
    </xf>
    <xf numFmtId="177" fontId="32" fillId="3" borderId="0" xfId="26" applyFont="1" applyFill="1" applyBorder="1" applyAlignment="1" applyProtection="1">
      <alignment horizontal="left" vertical="center"/>
    </xf>
    <xf numFmtId="177" fontId="9" fillId="3" borderId="0" xfId="26" applyFont="1" applyFill="1" applyAlignment="1" applyProtection="1">
      <alignment horizontal="center" vertical="center"/>
    </xf>
    <xf numFmtId="177" fontId="9" fillId="3" borderId="0" xfId="26" applyFont="1" applyFill="1" applyAlignment="1" applyProtection="1">
      <alignment horizontal="left" vertical="center"/>
    </xf>
    <xf numFmtId="177" fontId="9" fillId="3" borderId="1" xfId="26" applyFont="1" applyFill="1" applyBorder="1" applyAlignment="1" applyProtection="1">
      <alignment horizontal="left" vertical="center"/>
    </xf>
    <xf numFmtId="177" fontId="6" fillId="3" borderId="0" xfId="26" applyFont="1" applyFill="1" applyAlignment="1" applyProtection="1">
      <alignment horizontal="left" vertical="center"/>
    </xf>
    <xf numFmtId="177" fontId="9" fillId="3" borderId="0" xfId="26" applyFont="1" applyFill="1" applyAlignment="1" applyProtection="1">
      <alignment horizontal="right" vertical="center"/>
    </xf>
    <xf numFmtId="177" fontId="9" fillId="3" borderId="0" xfId="26" applyFont="1" applyFill="1" applyBorder="1" applyAlignment="1" applyProtection="1">
      <alignment horizontal="left" vertical="center"/>
    </xf>
    <xf numFmtId="177" fontId="9" fillId="3" borderId="0" xfId="26" applyFont="1" applyFill="1" applyAlignment="1" applyProtection="1">
      <alignment horizontal="left" vertical="center" readingOrder="2"/>
    </xf>
    <xf numFmtId="177" fontId="9" fillId="3" borderId="2" xfId="26" applyFont="1" applyFill="1" applyBorder="1" applyAlignment="1">
      <alignment vertical="center"/>
    </xf>
    <xf numFmtId="177" fontId="32" fillId="3" borderId="2" xfId="26" applyFont="1" applyFill="1" applyBorder="1" applyAlignment="1">
      <alignment vertical="center"/>
    </xf>
    <xf numFmtId="177" fontId="9" fillId="3" borderId="3" xfId="26" applyFont="1" applyFill="1" applyBorder="1" applyAlignment="1">
      <alignment horizontal="center" vertical="center"/>
    </xf>
    <xf numFmtId="177" fontId="5" fillId="0" borderId="2" xfId="26" applyBorder="1" applyAlignment="1">
      <alignment horizontal="center" vertical="center"/>
    </xf>
    <xf numFmtId="177" fontId="32" fillId="3" borderId="0" xfId="26" applyFont="1" applyFill="1" applyBorder="1" applyAlignment="1">
      <alignment vertical="center"/>
    </xf>
    <xf numFmtId="177" fontId="5" fillId="0" borderId="1" xfId="26" applyBorder="1" applyAlignment="1">
      <alignment horizontal="center" vertical="center"/>
    </xf>
    <xf numFmtId="177" fontId="8" fillId="3" borderId="9" xfId="26" applyFont="1" applyFill="1" applyBorder="1" applyAlignment="1">
      <alignment horizontal="center" vertical="center"/>
    </xf>
    <xf numFmtId="177" fontId="8" fillId="3" borderId="3" xfId="26" applyFont="1" applyFill="1" applyBorder="1" applyAlignment="1">
      <alignment horizontal="center" vertical="center"/>
    </xf>
    <xf numFmtId="177" fontId="8" fillId="3" borderId="2" xfId="26" applyFont="1" applyFill="1" applyBorder="1" applyAlignment="1">
      <alignment vertical="center"/>
    </xf>
    <xf numFmtId="177" fontId="8" fillId="3" borderId="0" xfId="26" quotePrefix="1" applyFont="1" applyFill="1" applyBorder="1" applyAlignment="1">
      <alignment vertical="center"/>
    </xf>
    <xf numFmtId="177" fontId="9" fillId="3" borderId="1" xfId="26" applyFont="1" applyFill="1" applyBorder="1" applyAlignment="1">
      <alignment vertical="center"/>
    </xf>
    <xf numFmtId="177" fontId="32" fillId="3" borderId="1" xfId="26" applyFont="1" applyFill="1" applyBorder="1" applyAlignment="1">
      <alignment vertical="center"/>
    </xf>
    <xf numFmtId="177" fontId="8" fillId="3" borderId="11" xfId="26" applyFont="1" applyFill="1" applyBorder="1" applyAlignment="1">
      <alignment horizontal="center" vertical="center"/>
    </xf>
    <xf numFmtId="177" fontId="8" fillId="3" borderId="1" xfId="26" applyFont="1" applyFill="1" applyBorder="1" applyAlignment="1">
      <alignment horizontal="center" vertical="center"/>
    </xf>
    <xf numFmtId="177" fontId="8" fillId="3" borderId="8" xfId="26" applyFont="1" applyFill="1" applyBorder="1" applyAlignment="1">
      <alignment horizontal="center" vertical="center"/>
    </xf>
    <xf numFmtId="177" fontId="8" fillId="3" borderId="1" xfId="26" applyFont="1" applyFill="1" applyBorder="1" applyAlignment="1">
      <alignment vertical="center"/>
    </xf>
    <xf numFmtId="177" fontId="9" fillId="3" borderId="10" xfId="26" applyFont="1" applyFill="1" applyBorder="1" applyAlignment="1">
      <alignment horizontal="center" vertical="center"/>
    </xf>
    <xf numFmtId="177" fontId="9" fillId="3" borderId="0" xfId="26" applyFont="1" applyFill="1" applyBorder="1" applyAlignment="1">
      <alignment horizontal="center" vertical="center"/>
    </xf>
    <xf numFmtId="177" fontId="9" fillId="3" borderId="9" xfId="26" applyFont="1" applyFill="1" applyBorder="1" applyAlignment="1">
      <alignment horizontal="center" vertical="center"/>
    </xf>
    <xf numFmtId="0" fontId="9" fillId="3" borderId="2" xfId="26" applyNumberFormat="1" applyFont="1" applyFill="1" applyBorder="1" applyAlignment="1">
      <alignment vertical="center"/>
    </xf>
    <xf numFmtId="0" fontId="9" fillId="3" borderId="3" xfId="26" applyNumberFormat="1" applyFont="1" applyFill="1" applyBorder="1" applyAlignment="1">
      <alignment vertical="center"/>
    </xf>
    <xf numFmtId="177" fontId="8" fillId="3" borderId="0" xfId="26" applyFont="1" applyFill="1" applyAlignment="1">
      <alignment vertical="center"/>
    </xf>
    <xf numFmtId="177" fontId="33" fillId="3" borderId="0" xfId="26" quotePrefix="1" applyFont="1" applyFill="1" applyBorder="1" applyAlignment="1" applyProtection="1">
      <alignment horizontal="left" vertical="center"/>
    </xf>
    <xf numFmtId="177" fontId="12" fillId="3" borderId="10" xfId="26" quotePrefix="1" applyFont="1" applyFill="1" applyBorder="1" applyAlignment="1" applyProtection="1">
      <alignment horizontal="center" vertical="center"/>
    </xf>
    <xf numFmtId="177" fontId="8" fillId="3" borderId="5" xfId="26" applyFont="1" applyFill="1" applyBorder="1" applyAlignment="1">
      <alignment horizontal="center" vertical="center"/>
    </xf>
    <xf numFmtId="177" fontId="8" fillId="3" borderId="7" xfId="26" applyFont="1" applyFill="1" applyBorder="1" applyAlignment="1">
      <alignment horizontal="center" vertical="center"/>
    </xf>
    <xf numFmtId="0" fontId="9" fillId="3" borderId="5" xfId="26" applyNumberFormat="1" applyFont="1" applyFill="1" applyBorder="1" applyAlignment="1">
      <alignment vertical="center"/>
    </xf>
    <xf numFmtId="177" fontId="8" fillId="3" borderId="0" xfId="26" applyFont="1" applyFill="1" applyBorder="1" applyAlignment="1">
      <alignment vertical="center"/>
    </xf>
    <xf numFmtId="177" fontId="35" fillId="3" borderId="0" xfId="26" applyFont="1" applyFill="1" applyBorder="1" applyAlignment="1">
      <alignment vertical="center"/>
    </xf>
    <xf numFmtId="177" fontId="6" fillId="3" borderId="10" xfId="26" applyFont="1" applyFill="1" applyBorder="1" applyAlignment="1">
      <alignment horizontal="center" vertical="center"/>
    </xf>
    <xf numFmtId="177" fontId="6" fillId="3" borderId="5" xfId="26" applyFont="1" applyFill="1" applyBorder="1" applyAlignment="1">
      <alignment horizontal="center" vertical="center"/>
    </xf>
    <xf numFmtId="177" fontId="6" fillId="3" borderId="7" xfId="26" applyFont="1" applyFill="1" applyBorder="1" applyAlignment="1">
      <alignment horizontal="center" vertical="center"/>
    </xf>
    <xf numFmtId="177" fontId="5" fillId="0" borderId="0" xfId="26"/>
    <xf numFmtId="177" fontId="36" fillId="3" borderId="0" xfId="26" applyFont="1" applyFill="1" applyBorder="1" applyAlignment="1">
      <alignment horizontal="left" vertical="center"/>
    </xf>
    <xf numFmtId="177" fontId="26" fillId="0" borderId="10" xfId="26" applyFont="1" applyBorder="1" applyAlignment="1">
      <alignment horizontal="center"/>
    </xf>
    <xf numFmtId="177" fontId="26" fillId="3" borderId="10" xfId="26" applyFont="1" applyFill="1" applyBorder="1" applyAlignment="1">
      <alignment horizontal="center"/>
    </xf>
    <xf numFmtId="177" fontId="26" fillId="0" borderId="0" xfId="26" applyFont="1" applyAlignment="1">
      <alignment horizontal="center"/>
    </xf>
    <xf numFmtId="177" fontId="37" fillId="3" borderId="0" xfId="26" applyFont="1" applyFill="1" applyBorder="1" applyAlignment="1"/>
    <xf numFmtId="177" fontId="35" fillId="0" borderId="0" xfId="26" applyFont="1" applyBorder="1"/>
    <xf numFmtId="177" fontId="5" fillId="0" borderId="10" xfId="26" applyFont="1" applyBorder="1" applyAlignment="1">
      <alignment horizontal="center"/>
    </xf>
    <xf numFmtId="173" fontId="5" fillId="3" borderId="10" xfId="26" applyNumberFormat="1" applyFont="1" applyFill="1" applyBorder="1" applyAlignment="1">
      <alignment horizontal="center"/>
    </xf>
    <xf numFmtId="177" fontId="5" fillId="0" borderId="0" xfId="26" applyFont="1" applyAlignment="1">
      <alignment horizontal="center"/>
    </xf>
    <xf numFmtId="173" fontId="5" fillId="0" borderId="5" xfId="26" applyNumberFormat="1" applyBorder="1" applyAlignment="1">
      <alignment horizontal="center"/>
    </xf>
    <xf numFmtId="173" fontId="5" fillId="0" borderId="7" xfId="26" applyNumberFormat="1" applyBorder="1" applyAlignment="1">
      <alignment horizontal="center"/>
    </xf>
    <xf numFmtId="173" fontId="5" fillId="0" borderId="10" xfId="26" applyNumberFormat="1" applyBorder="1" applyAlignment="1">
      <alignment horizontal="center"/>
    </xf>
    <xf numFmtId="177" fontId="13" fillId="3" borderId="0" xfId="26" applyFont="1" applyFill="1" applyBorder="1" applyAlignment="1">
      <alignment horizontal="right" vertical="center" wrapText="1" readingOrder="2"/>
    </xf>
    <xf numFmtId="177" fontId="37" fillId="0" borderId="0" xfId="26" applyFont="1"/>
    <xf numFmtId="177" fontId="31" fillId="0" borderId="0" xfId="26" applyFont="1" applyBorder="1"/>
    <xf numFmtId="173" fontId="37" fillId="0" borderId="5" xfId="26" applyNumberFormat="1" applyFont="1" applyBorder="1" applyAlignment="1">
      <alignment horizontal="center"/>
    </xf>
    <xf numFmtId="173" fontId="37" fillId="0" borderId="10" xfId="26" applyNumberFormat="1" applyFont="1" applyBorder="1" applyAlignment="1">
      <alignment horizontal="center"/>
    </xf>
    <xf numFmtId="177" fontId="17" fillId="3" borderId="0" xfId="26" applyFont="1" applyFill="1" applyBorder="1" applyAlignment="1">
      <alignment horizontal="right" vertical="center" wrapText="1" readingOrder="2"/>
    </xf>
    <xf numFmtId="173" fontId="26" fillId="0" borderId="5" xfId="26" applyNumberFormat="1" applyFont="1" applyBorder="1" applyAlignment="1">
      <alignment horizontal="center"/>
    </xf>
    <xf numFmtId="173" fontId="26" fillId="0" borderId="10" xfId="26" applyNumberFormat="1" applyFont="1" applyBorder="1" applyAlignment="1">
      <alignment horizontal="center"/>
    </xf>
    <xf numFmtId="177" fontId="15" fillId="3" borderId="0" xfId="26" applyFont="1" applyFill="1" applyBorder="1" applyAlignment="1">
      <alignment horizontal="right" vertical="center" wrapText="1" readingOrder="2"/>
    </xf>
    <xf numFmtId="177" fontId="14" fillId="3" borderId="0" xfId="26" applyFont="1" applyFill="1" applyBorder="1" applyAlignment="1">
      <alignment horizontal="right" vertical="center" wrapText="1" readingOrder="2"/>
    </xf>
    <xf numFmtId="177" fontId="5" fillId="3" borderId="0" xfId="26" applyFill="1" applyBorder="1" applyAlignment="1">
      <alignment horizontal="center"/>
    </xf>
    <xf numFmtId="177" fontId="6" fillId="3" borderId="0" xfId="26" applyFont="1" applyFill="1" applyBorder="1" applyAlignment="1">
      <alignment horizontal="center" vertical="center"/>
    </xf>
    <xf numFmtId="177" fontId="35" fillId="3" borderId="1" xfId="26" applyFont="1" applyFill="1" applyBorder="1" applyAlignment="1">
      <alignment horizontal="left" vertical="center"/>
    </xf>
    <xf numFmtId="177" fontId="6" fillId="3" borderId="11" xfId="26" applyFont="1" applyFill="1" applyBorder="1" applyAlignment="1">
      <alignment horizontal="center" vertical="center"/>
    </xf>
    <xf numFmtId="177" fontId="6" fillId="3" borderId="8" xfId="26" applyFont="1" applyFill="1" applyBorder="1" applyAlignment="1">
      <alignment horizontal="center" vertical="center"/>
    </xf>
    <xf numFmtId="177" fontId="5" fillId="0" borderId="1" xfId="26" applyBorder="1"/>
    <xf numFmtId="177" fontId="13" fillId="3" borderId="1" xfId="26" quotePrefix="1" applyFont="1" applyFill="1" applyBorder="1" applyAlignment="1">
      <alignment horizontal="right" vertical="center" readingOrder="2"/>
    </xf>
    <xf numFmtId="177" fontId="6" fillId="3" borderId="2" xfId="26" applyFont="1" applyFill="1" applyBorder="1" applyAlignment="1">
      <alignment horizontal="center" vertical="center"/>
    </xf>
    <xf numFmtId="177" fontId="6" fillId="3" borderId="0" xfId="26" applyFont="1" applyFill="1" applyBorder="1" applyAlignment="1">
      <alignment horizontal="left" vertical="center"/>
    </xf>
    <xf numFmtId="173" fontId="7" fillId="3" borderId="0" xfId="26" applyNumberFormat="1" applyFont="1" applyFill="1" applyAlignment="1">
      <alignment horizontal="right" vertical="center"/>
    </xf>
    <xf numFmtId="173" fontId="8" fillId="3" borderId="0" xfId="26" applyNumberFormat="1" applyFont="1" applyFill="1" applyAlignment="1">
      <alignment horizontal="right" vertical="center"/>
    </xf>
    <xf numFmtId="0" fontId="9" fillId="3" borderId="0" xfId="26" applyNumberFormat="1" applyFont="1" applyFill="1" applyBorder="1" applyAlignment="1">
      <alignment vertical="center"/>
    </xf>
    <xf numFmtId="177" fontId="27" fillId="3" borderId="0" xfId="26" applyFont="1" applyFill="1" applyBorder="1" applyAlignment="1" applyProtection="1">
      <alignment horizontal="center" vertical="center"/>
    </xf>
    <xf numFmtId="173" fontId="6" fillId="3" borderId="0" xfId="26" applyNumberFormat="1" applyFont="1" applyFill="1" applyAlignment="1">
      <alignment horizontal="right" vertical="center"/>
    </xf>
    <xf numFmtId="173" fontId="9" fillId="3" borderId="0" xfId="26" applyNumberFormat="1" applyFont="1" applyFill="1" applyAlignment="1">
      <alignment horizontal="right" vertical="center"/>
    </xf>
    <xf numFmtId="177" fontId="12" fillId="3" borderId="0" xfId="26" quotePrefix="1" applyFont="1" applyFill="1" applyBorder="1" applyAlignment="1" applyProtection="1">
      <alignment horizontal="center" vertical="center"/>
    </xf>
    <xf numFmtId="177" fontId="12" fillId="3" borderId="0" xfId="26" quotePrefix="1" applyFont="1" applyFill="1" applyBorder="1" applyAlignment="1" applyProtection="1">
      <alignment horizontal="left" vertical="center"/>
    </xf>
    <xf numFmtId="177" fontId="7" fillId="3" borderId="0" xfId="26" quotePrefix="1" applyFont="1" applyFill="1" applyBorder="1" applyAlignment="1" applyProtection="1">
      <alignment horizontal="center" vertical="center"/>
    </xf>
    <xf numFmtId="177" fontId="9" fillId="3" borderId="1" xfId="26" applyFont="1" applyFill="1" applyBorder="1" applyAlignment="1" applyProtection="1">
      <alignment horizontal="center" vertical="center"/>
    </xf>
    <xf numFmtId="0" fontId="9" fillId="3" borderId="1" xfId="26" applyNumberFormat="1" applyFont="1" applyFill="1" applyBorder="1" applyAlignment="1">
      <alignment vertical="center"/>
    </xf>
    <xf numFmtId="177" fontId="32" fillId="3" borderId="3" xfId="26" applyFont="1" applyFill="1" applyBorder="1" applyAlignment="1">
      <alignment vertical="center"/>
    </xf>
    <xf numFmtId="0" fontId="8" fillId="3" borderId="2" xfId="26" applyNumberFormat="1" applyFont="1" applyFill="1" applyBorder="1" applyAlignment="1">
      <alignment vertical="center"/>
    </xf>
    <xf numFmtId="0" fontId="8" fillId="3" borderId="3" xfId="26" applyNumberFormat="1" applyFont="1" applyFill="1" applyBorder="1" applyAlignment="1">
      <alignment vertical="center"/>
    </xf>
    <xf numFmtId="177" fontId="32" fillId="3" borderId="5" xfId="26" applyFont="1" applyFill="1" applyBorder="1" applyAlignment="1">
      <alignment vertical="center"/>
    </xf>
    <xf numFmtId="0" fontId="8" fillId="3" borderId="1" xfId="26" applyNumberFormat="1" applyFont="1" applyFill="1" applyBorder="1" applyAlignment="1">
      <alignment vertical="center"/>
    </xf>
    <xf numFmtId="0" fontId="8" fillId="3" borderId="4" xfId="26" applyNumberFormat="1" applyFont="1" applyFill="1" applyBorder="1" applyAlignment="1">
      <alignment vertical="center"/>
    </xf>
    <xf numFmtId="177" fontId="8" fillId="3" borderId="0" xfId="26" applyFont="1" applyFill="1" applyBorder="1" applyAlignment="1">
      <alignment vertical="center" readingOrder="2"/>
    </xf>
    <xf numFmtId="177" fontId="8" fillId="3" borderId="2" xfId="26" applyFont="1" applyFill="1" applyBorder="1" applyAlignment="1">
      <alignment horizontal="center" vertical="center"/>
    </xf>
    <xf numFmtId="177" fontId="6" fillId="3" borderId="0" xfId="26" applyFont="1" applyFill="1" applyBorder="1" applyAlignment="1">
      <alignment horizontal="right" vertical="center" readingOrder="2"/>
    </xf>
    <xf numFmtId="177" fontId="32" fillId="3" borderId="4" xfId="26" applyFont="1" applyFill="1" applyBorder="1" applyAlignment="1">
      <alignment vertical="center"/>
    </xf>
    <xf numFmtId="177" fontId="8" fillId="3" borderId="4" xfId="26" applyFont="1" applyFill="1" applyBorder="1" applyAlignment="1">
      <alignment horizontal="center" vertical="center"/>
    </xf>
    <xf numFmtId="177" fontId="6" fillId="3" borderId="1" xfId="26" applyFont="1" applyFill="1" applyBorder="1" applyAlignment="1">
      <alignment horizontal="right" vertical="center" readingOrder="2"/>
    </xf>
    <xf numFmtId="177" fontId="36" fillId="3" borderId="5" xfId="26" applyFont="1" applyFill="1" applyBorder="1" applyAlignment="1">
      <alignment horizontal="left" vertical="center"/>
    </xf>
    <xf numFmtId="173" fontId="26" fillId="0" borderId="9" xfId="26" applyNumberFormat="1" applyFont="1" applyBorder="1" applyAlignment="1">
      <alignment horizontal="center"/>
    </xf>
    <xf numFmtId="177" fontId="17" fillId="3" borderId="5" xfId="26" applyFont="1" applyFill="1" applyBorder="1" applyAlignment="1">
      <alignment horizontal="center" vertical="center"/>
    </xf>
    <xf numFmtId="177" fontId="17" fillId="3" borderId="9" xfId="26" applyFont="1" applyFill="1" applyBorder="1" applyAlignment="1">
      <alignment horizontal="center" vertical="center"/>
    </xf>
    <xf numFmtId="173" fontId="5" fillId="3" borderId="9" xfId="26" applyNumberFormat="1" applyFill="1" applyBorder="1" applyAlignment="1">
      <alignment horizontal="center"/>
    </xf>
    <xf numFmtId="177" fontId="5" fillId="3" borderId="9" xfId="26" applyFill="1" applyBorder="1" applyAlignment="1">
      <alignment horizontal="center"/>
    </xf>
    <xf numFmtId="177" fontId="5" fillId="3" borderId="2" xfId="26" applyFill="1" applyBorder="1" applyAlignment="1">
      <alignment horizontal="center"/>
    </xf>
    <xf numFmtId="177" fontId="5" fillId="3" borderId="3" xfId="26" applyFill="1" applyBorder="1" applyAlignment="1">
      <alignment horizontal="center"/>
    </xf>
    <xf numFmtId="177" fontId="35" fillId="0" borderId="5" xfId="26" applyFont="1" applyBorder="1"/>
    <xf numFmtId="173" fontId="5" fillId="0" borderId="0" xfId="26" applyNumberFormat="1" applyFont="1" applyAlignment="1">
      <alignment horizontal="center"/>
    </xf>
    <xf numFmtId="173" fontId="5" fillId="0" borderId="10" xfId="26" applyNumberFormat="1" applyFont="1" applyBorder="1" applyAlignment="1">
      <alignment horizontal="center"/>
    </xf>
    <xf numFmtId="177" fontId="37" fillId="3" borderId="0" xfId="26" applyFont="1" applyFill="1" applyBorder="1" applyAlignment="1">
      <alignment horizontal="center"/>
    </xf>
    <xf numFmtId="177" fontId="37" fillId="3" borderId="5" xfId="26" applyFont="1" applyFill="1" applyBorder="1" applyAlignment="1">
      <alignment horizontal="center"/>
    </xf>
    <xf numFmtId="177" fontId="5" fillId="3" borderId="5" xfId="26" applyFill="1" applyBorder="1" applyAlignment="1">
      <alignment horizontal="center"/>
    </xf>
    <xf numFmtId="177" fontId="31" fillId="0" borderId="5" xfId="26" applyFont="1" applyBorder="1"/>
    <xf numFmtId="173" fontId="26" fillId="0" borderId="0" xfId="26" applyNumberFormat="1" applyFont="1" applyAlignment="1">
      <alignment horizontal="center"/>
    </xf>
    <xf numFmtId="177" fontId="13" fillId="3" borderId="0" xfId="26" applyFont="1" applyFill="1" applyBorder="1" applyAlignment="1">
      <alignment horizontal="right" vertical="center" readingOrder="2"/>
    </xf>
    <xf numFmtId="1" fontId="5" fillId="0" borderId="0" xfId="26" applyNumberFormat="1" applyAlignment="1">
      <alignment horizontal="left"/>
    </xf>
    <xf numFmtId="177" fontId="17" fillId="3" borderId="0" xfId="26" applyFont="1" applyFill="1" applyBorder="1" applyAlignment="1">
      <alignment horizontal="right" vertical="center" readingOrder="2"/>
    </xf>
    <xf numFmtId="177" fontId="40" fillId="3" borderId="5" xfId="26" applyFont="1" applyFill="1" applyBorder="1" applyAlignment="1">
      <alignment horizontal="left" vertical="center"/>
    </xf>
    <xf numFmtId="177" fontId="6" fillId="3" borderId="4" xfId="26" applyFont="1" applyFill="1" applyBorder="1" applyAlignment="1">
      <alignment horizontal="center" vertical="center"/>
    </xf>
    <xf numFmtId="177" fontId="5" fillId="3" borderId="1" xfId="26" applyFill="1" applyBorder="1" applyAlignment="1">
      <alignment horizontal="center"/>
    </xf>
    <xf numFmtId="177" fontId="5" fillId="3" borderId="4" xfId="26" applyFill="1" applyBorder="1" applyAlignment="1">
      <alignment horizontal="center"/>
    </xf>
    <xf numFmtId="177" fontId="35" fillId="3" borderId="2" xfId="26" applyFont="1" applyFill="1" applyBorder="1" applyAlignment="1">
      <alignment horizontal="left" vertical="center"/>
    </xf>
    <xf numFmtId="177" fontId="6" fillId="3" borderId="0" xfId="26" applyFont="1" applyFill="1" applyAlignment="1">
      <alignment horizontal="center" vertical="center"/>
    </xf>
    <xf numFmtId="177" fontId="6" fillId="3" borderId="0" xfId="26" applyFont="1" applyFill="1" applyAlignment="1">
      <alignment vertical="center"/>
    </xf>
    <xf numFmtId="177" fontId="9" fillId="3" borderId="0" xfId="26" applyFont="1" applyFill="1" applyAlignment="1">
      <alignment horizontal="right" vertical="center"/>
    </xf>
    <xf numFmtId="177" fontId="13" fillId="3" borderId="2" xfId="26" quotePrefix="1" applyFont="1" applyFill="1" applyBorder="1" applyAlignment="1">
      <alignment horizontal="right" vertical="center" readingOrder="2"/>
    </xf>
    <xf numFmtId="177" fontId="28" fillId="3" borderId="0" xfId="26" applyFont="1" applyFill="1" applyAlignment="1">
      <alignment vertical="center"/>
    </xf>
    <xf numFmtId="177" fontId="6" fillId="3" borderId="0" xfId="26" applyFont="1" applyFill="1" applyBorder="1" applyAlignment="1">
      <alignment vertical="center"/>
    </xf>
    <xf numFmtId="177" fontId="9" fillId="3" borderId="0" xfId="26" quotePrefix="1" applyFont="1" applyFill="1" applyBorder="1" applyAlignment="1">
      <alignment horizontal="right" vertical="center" readingOrder="2"/>
    </xf>
    <xf numFmtId="177" fontId="28" fillId="3" borderId="0" xfId="26" applyFont="1" applyFill="1" applyBorder="1" applyAlignment="1">
      <alignment vertical="center"/>
    </xf>
    <xf numFmtId="177" fontId="40" fillId="3" borderId="0" xfId="26" applyFont="1" applyFill="1" applyBorder="1" applyAlignment="1" applyProtection="1">
      <alignment horizontal="left" vertical="center"/>
    </xf>
    <xf numFmtId="177" fontId="13" fillId="3" borderId="0" xfId="26" applyFont="1" applyFill="1" applyAlignment="1" applyProtection="1">
      <alignment horizontal="center" vertical="center"/>
    </xf>
    <xf numFmtId="177" fontId="13" fillId="3" borderId="0" xfId="26" applyFont="1" applyFill="1" applyBorder="1" applyAlignment="1" applyProtection="1">
      <alignment horizontal="left" vertical="center"/>
    </xf>
    <xf numFmtId="177" fontId="6" fillId="3" borderId="0" xfId="26" quotePrefix="1" applyFont="1" applyFill="1" applyBorder="1" applyAlignment="1">
      <alignment horizontal="right" vertical="center" readingOrder="2"/>
    </xf>
    <xf numFmtId="177" fontId="40" fillId="3" borderId="0" xfId="26" applyFont="1" applyFill="1" applyBorder="1" applyAlignment="1">
      <alignment vertical="center"/>
    </xf>
    <xf numFmtId="177" fontId="13" fillId="3" borderId="0" xfId="26" applyFont="1" applyFill="1" applyBorder="1" applyAlignment="1">
      <alignment horizontal="center" vertical="center"/>
    </xf>
    <xf numFmtId="177" fontId="13" fillId="3" borderId="0" xfId="26" applyFont="1" applyFill="1" applyBorder="1" applyAlignment="1">
      <alignment vertical="center"/>
    </xf>
    <xf numFmtId="177" fontId="9" fillId="3" borderId="0" xfId="26" applyFont="1" applyFill="1" applyBorder="1" applyAlignment="1">
      <alignment horizontal="right" vertical="center"/>
    </xf>
    <xf numFmtId="177" fontId="6" fillId="3" borderId="0" xfId="26" applyFont="1" applyFill="1" applyAlignment="1">
      <alignment horizontal="right" vertical="center" readingOrder="2"/>
    </xf>
    <xf numFmtId="177" fontId="36" fillId="3" borderId="0" xfId="26" applyFont="1" applyFill="1" applyBorder="1" applyAlignment="1" applyProtection="1">
      <alignment horizontal="left" vertical="center"/>
    </xf>
    <xf numFmtId="177" fontId="17" fillId="3" borderId="0" xfId="26" applyFont="1" applyFill="1" applyAlignment="1" applyProtection="1">
      <alignment horizontal="center" vertical="center"/>
    </xf>
    <xf numFmtId="177" fontId="17" fillId="3" borderId="0" xfId="26" applyFont="1" applyFill="1" applyBorder="1" applyAlignment="1" applyProtection="1">
      <alignment horizontal="left" vertical="center"/>
    </xf>
    <xf numFmtId="177" fontId="6" fillId="3" borderId="0" xfId="26" quotePrefix="1" applyFont="1" applyFill="1" applyAlignment="1" applyProtection="1">
      <alignment horizontal="left" vertical="center"/>
    </xf>
    <xf numFmtId="177" fontId="40" fillId="3" borderId="0" xfId="26" quotePrefix="1" applyFont="1" applyFill="1" applyBorder="1" applyAlignment="1" applyProtection="1">
      <alignment horizontal="left" vertical="center"/>
    </xf>
    <xf numFmtId="177" fontId="13" fillId="3" borderId="0" xfId="26" quotePrefix="1" applyFont="1" applyFill="1" applyAlignment="1" applyProtection="1">
      <alignment horizontal="center" vertical="center"/>
    </xf>
    <xf numFmtId="177" fontId="13" fillId="3" borderId="0" xfId="26" quotePrefix="1" applyFont="1" applyFill="1" applyBorder="1" applyAlignment="1" applyProtection="1">
      <alignment horizontal="left" vertical="center"/>
    </xf>
    <xf numFmtId="177" fontId="9" fillId="3" borderId="0" xfId="26" quotePrefix="1" applyFont="1" applyFill="1" applyAlignment="1" applyProtection="1">
      <alignment horizontal="right" vertical="center"/>
    </xf>
    <xf numFmtId="177" fontId="9" fillId="3" borderId="0" xfId="26" quotePrefix="1" applyFont="1" applyFill="1" applyAlignment="1" applyProtection="1">
      <alignment horizontal="left" vertical="center"/>
    </xf>
    <xf numFmtId="177" fontId="9" fillId="3" borderId="0" xfId="26" quotePrefix="1" applyFont="1" applyFill="1" applyBorder="1" applyAlignment="1" applyProtection="1">
      <alignment horizontal="left" vertical="center"/>
    </xf>
    <xf numFmtId="177" fontId="6" fillId="3" borderId="0" xfId="26" applyFont="1" applyFill="1" applyAlignment="1">
      <alignment vertical="center" readingOrder="2"/>
    </xf>
    <xf numFmtId="177" fontId="36" fillId="3" borderId="0" xfId="26" quotePrefix="1" applyFont="1" applyFill="1" applyBorder="1" applyAlignment="1" applyProtection="1">
      <alignment horizontal="left" vertical="center"/>
    </xf>
    <xf numFmtId="177" fontId="17" fillId="3" borderId="0" xfId="26" quotePrefix="1" applyFont="1" applyFill="1" applyAlignment="1" applyProtection="1">
      <alignment horizontal="center" vertical="center"/>
    </xf>
    <xf numFmtId="177" fontId="17" fillId="3" borderId="0" xfId="26" quotePrefix="1" applyFont="1" applyFill="1" applyBorder="1" applyAlignment="1" applyProtection="1">
      <alignment horizontal="left" vertical="center"/>
    </xf>
    <xf numFmtId="177" fontId="35" fillId="3" borderId="5" xfId="26" applyFont="1" applyFill="1" applyBorder="1" applyAlignment="1">
      <alignment vertical="center"/>
    </xf>
    <xf numFmtId="177" fontId="6" fillId="3" borderId="7" xfId="26" applyFont="1" applyFill="1" applyBorder="1" applyAlignment="1">
      <alignment vertical="center"/>
    </xf>
    <xf numFmtId="179" fontId="9" fillId="0" borderId="0" xfId="28" applyNumberFormat="1" applyFont="1" applyBorder="1" applyAlignment="1" applyProtection="1">
      <alignment horizontal="left"/>
    </xf>
    <xf numFmtId="179" fontId="9" fillId="0" borderId="7" xfId="28" applyNumberFormat="1" applyFont="1" applyBorder="1" applyAlignment="1" applyProtection="1">
      <alignment horizontal="left"/>
    </xf>
    <xf numFmtId="180" fontId="27" fillId="0" borderId="0" xfId="31" quotePrefix="1" applyFont="1" applyAlignment="1">
      <alignment horizontal="left" vertical="center"/>
    </xf>
    <xf numFmtId="180" fontId="9" fillId="0" borderId="0" xfId="31" applyFont="1" applyBorder="1" applyAlignment="1">
      <alignment horizontal="right" vertical="center"/>
    </xf>
    <xf numFmtId="180" fontId="9" fillId="0" borderId="0" xfId="31" applyFont="1" applyAlignment="1">
      <alignment horizontal="right" vertical="center"/>
    </xf>
    <xf numFmtId="177" fontId="7" fillId="2" borderId="0" xfId="32" applyNumberFormat="1" applyFont="1" applyFill="1" applyBorder="1" applyAlignment="1">
      <alignment horizontal="right" vertical="center"/>
    </xf>
    <xf numFmtId="173" fontId="9" fillId="0" borderId="0" xfId="31" applyNumberFormat="1" applyFont="1" applyBorder="1" applyAlignment="1">
      <alignment horizontal="right" vertical="center"/>
    </xf>
    <xf numFmtId="180" fontId="10" fillId="0" borderId="0" xfId="31" applyFont="1" applyAlignment="1">
      <alignment horizontal="right" vertical="center" readingOrder="2"/>
    </xf>
    <xf numFmtId="180" fontId="56" fillId="0" borderId="0" xfId="31" applyFont="1" applyAlignment="1">
      <alignment vertical="center"/>
    </xf>
    <xf numFmtId="180" fontId="11" fillId="0" borderId="0" xfId="31" quotePrefix="1" applyFont="1" applyAlignment="1" applyProtection="1">
      <alignment horizontal="left" vertical="center"/>
    </xf>
    <xf numFmtId="171" fontId="7" fillId="2" borderId="0" xfId="32" applyNumberFormat="1" applyFont="1" applyFill="1" applyBorder="1" applyAlignment="1">
      <alignment horizontal="right" vertical="center"/>
    </xf>
    <xf numFmtId="3" fontId="7" fillId="0" borderId="0" xfId="32" applyNumberFormat="1" applyFont="1" applyBorder="1" applyAlignment="1">
      <alignment horizontal="right" vertical="center"/>
    </xf>
    <xf numFmtId="49" fontId="9" fillId="0" borderId="0" xfId="31" applyNumberFormat="1" applyFont="1" applyBorder="1" applyAlignment="1">
      <alignment horizontal="right" vertical="center"/>
    </xf>
    <xf numFmtId="180" fontId="11" fillId="0" borderId="0" xfId="31" quotePrefix="1" applyFont="1" applyAlignment="1">
      <alignment horizontal="right" vertical="center" readingOrder="2"/>
    </xf>
    <xf numFmtId="180" fontId="14" fillId="0" borderId="0" xfId="31" applyFont="1" applyAlignment="1">
      <alignment vertical="center"/>
    </xf>
    <xf numFmtId="180" fontId="8" fillId="0" borderId="0" xfId="31" applyFont="1" applyBorder="1" applyAlignment="1">
      <alignment vertical="center"/>
    </xf>
    <xf numFmtId="3" fontId="7" fillId="2" borderId="0" xfId="32" applyNumberFormat="1" applyFont="1" applyFill="1" applyBorder="1" applyAlignment="1">
      <alignment horizontal="right" vertical="center"/>
    </xf>
    <xf numFmtId="180" fontId="8" fillId="0" borderId="0" xfId="31" applyFont="1" applyAlignment="1">
      <alignment horizontal="right" vertical="center" readingOrder="2"/>
    </xf>
    <xf numFmtId="180" fontId="9" fillId="0" borderId="0" xfId="31" applyFont="1" applyAlignment="1">
      <alignment vertical="center"/>
    </xf>
    <xf numFmtId="180" fontId="6" fillId="0" borderId="1" xfId="31" applyFont="1" applyBorder="1" applyAlignment="1">
      <alignment vertical="center"/>
    </xf>
    <xf numFmtId="180" fontId="9" fillId="0" borderId="1" xfId="31" applyFont="1" applyBorder="1" applyAlignment="1">
      <alignment horizontal="right" vertical="center"/>
    </xf>
    <xf numFmtId="0" fontId="9" fillId="0" borderId="1" xfId="31" applyNumberFormat="1" applyFont="1" applyBorder="1" applyAlignment="1">
      <alignment horizontal="right" vertical="center"/>
    </xf>
    <xf numFmtId="180" fontId="6" fillId="0" borderId="1" xfId="31" applyFont="1" applyBorder="1" applyAlignment="1">
      <alignment horizontal="right" vertical="center" readingOrder="2"/>
    </xf>
    <xf numFmtId="180" fontId="6" fillId="0" borderId="0" xfId="31" applyFont="1" applyFill="1" applyAlignment="1">
      <alignment vertical="center"/>
    </xf>
    <xf numFmtId="180" fontId="6" fillId="0" borderId="0" xfId="31" applyFont="1" applyAlignment="1">
      <alignment vertical="center"/>
    </xf>
    <xf numFmtId="180" fontId="6" fillId="2" borderId="0" xfId="31" applyFont="1" applyFill="1" applyBorder="1" applyAlignment="1">
      <alignment vertical="center"/>
    </xf>
    <xf numFmtId="180" fontId="6" fillId="2" borderId="0" xfId="31" applyFont="1" applyFill="1" applyAlignment="1">
      <alignment horizontal="right" vertical="center"/>
    </xf>
    <xf numFmtId="3" fontId="7" fillId="0" borderId="6" xfId="32" applyNumberFormat="1" applyFont="1" applyBorder="1" applyAlignment="1">
      <alignment horizontal="right" vertical="center"/>
    </xf>
    <xf numFmtId="3" fontId="7" fillId="0" borderId="2" xfId="32" applyNumberFormat="1" applyFont="1" applyBorder="1" applyAlignment="1">
      <alignment horizontal="right" vertical="center"/>
    </xf>
    <xf numFmtId="3" fontId="7" fillId="0" borderId="3" xfId="32" applyNumberFormat="1" applyFont="1" applyBorder="1" applyAlignment="1">
      <alignment horizontal="right" vertical="center"/>
    </xf>
    <xf numFmtId="177" fontId="7" fillId="4" borderId="2" xfId="32" applyNumberFormat="1" applyFont="1" applyFill="1" applyBorder="1" applyAlignment="1">
      <alignment horizontal="right" vertical="center"/>
    </xf>
    <xf numFmtId="177" fontId="7" fillId="2" borderId="2" xfId="32" applyNumberFormat="1" applyFont="1" applyFill="1" applyBorder="1" applyAlignment="1">
      <alignment horizontal="right" vertical="center"/>
    </xf>
    <xf numFmtId="171" fontId="7" fillId="2" borderId="2" xfId="32" applyNumberFormat="1" applyFont="1" applyFill="1" applyBorder="1" applyAlignment="1">
      <alignment horizontal="right" vertical="center"/>
    </xf>
    <xf numFmtId="177" fontId="7" fillId="2" borderId="3" xfId="32" applyNumberFormat="1" applyFont="1" applyFill="1" applyBorder="1" applyAlignment="1">
      <alignment horizontal="right" vertical="center"/>
    </xf>
    <xf numFmtId="180" fontId="6" fillId="2" borderId="1" xfId="31" applyFont="1" applyFill="1" applyBorder="1" applyAlignment="1">
      <alignment vertical="center"/>
    </xf>
    <xf numFmtId="3" fontId="7" fillId="2" borderId="8" xfId="32" applyNumberFormat="1" applyFont="1" applyFill="1" applyBorder="1" applyAlignment="1">
      <alignment horizontal="right" vertical="center"/>
    </xf>
    <xf numFmtId="3" fontId="7" fillId="2" borderId="1" xfId="32" applyNumberFormat="1" applyFont="1" applyFill="1" applyBorder="1" applyAlignment="1">
      <alignment horizontal="right" vertical="center"/>
    </xf>
    <xf numFmtId="3" fontId="7" fillId="2" borderId="4" xfId="32" applyNumberFormat="1" applyFont="1" applyFill="1" applyBorder="1" applyAlignment="1">
      <alignment horizontal="right" vertical="center"/>
    </xf>
    <xf numFmtId="177" fontId="7" fillId="4" borderId="1" xfId="32" applyNumberFormat="1" applyFont="1" applyFill="1" applyBorder="1" applyAlignment="1">
      <alignment horizontal="right" vertical="center"/>
    </xf>
    <xf numFmtId="177" fontId="7" fillId="2" borderId="1" xfId="32" applyNumberFormat="1" applyFont="1" applyFill="1" applyBorder="1" applyAlignment="1">
      <alignment horizontal="right" vertical="center"/>
    </xf>
    <xf numFmtId="171" fontId="7" fillId="2" borderId="1" xfId="32" applyNumberFormat="1" applyFont="1" applyFill="1" applyBorder="1" applyAlignment="1">
      <alignment horizontal="right" vertical="center"/>
    </xf>
    <xf numFmtId="177" fontId="7" fillId="2" borderId="4" xfId="32" applyNumberFormat="1" applyFont="1" applyFill="1" applyBorder="1" applyAlignment="1">
      <alignment horizontal="right" vertical="center"/>
    </xf>
    <xf numFmtId="180" fontId="6" fillId="2" borderId="1" xfId="31" applyFont="1" applyFill="1" applyBorder="1" applyAlignment="1">
      <alignment horizontal="right" vertical="center"/>
    </xf>
    <xf numFmtId="180" fontId="6" fillId="0" borderId="0" xfId="31" applyFont="1" applyBorder="1" applyAlignment="1">
      <alignment vertical="center"/>
    </xf>
    <xf numFmtId="180" fontId="9" fillId="0" borderId="7" xfId="31" applyFont="1" applyBorder="1" applyAlignment="1">
      <alignment horizontal="right" vertical="center"/>
    </xf>
    <xf numFmtId="180" fontId="9" fillId="0" borderId="5" xfId="31" applyFont="1" applyBorder="1" applyAlignment="1">
      <alignment horizontal="right" vertical="center"/>
    </xf>
    <xf numFmtId="180" fontId="9" fillId="0" borderId="0" xfId="31" applyFont="1" applyBorder="1" applyAlignment="1" applyProtection="1">
      <alignment horizontal="right" vertical="center"/>
    </xf>
    <xf numFmtId="180" fontId="6" fillId="0" borderId="0" xfId="31" applyFont="1" applyBorder="1" applyAlignment="1">
      <alignment horizontal="right" vertical="center" readingOrder="2"/>
    </xf>
    <xf numFmtId="180" fontId="12" fillId="0" borderId="0" xfId="31" applyFont="1" applyAlignment="1">
      <alignment vertical="center"/>
    </xf>
    <xf numFmtId="173" fontId="8" fillId="0" borderId="7" xfId="31" applyNumberFormat="1" applyFont="1" applyBorder="1" applyAlignment="1">
      <alignment horizontal="right" vertical="center"/>
    </xf>
    <xf numFmtId="173" fontId="8" fillId="0" borderId="0" xfId="31" applyNumberFormat="1" applyFont="1" applyBorder="1" applyAlignment="1">
      <alignment horizontal="right" vertical="center"/>
    </xf>
    <xf numFmtId="180" fontId="9" fillId="0" borderId="5" xfId="31" applyFont="1" applyBorder="1" applyAlignment="1" applyProtection="1">
      <alignment horizontal="right" vertical="center"/>
    </xf>
    <xf numFmtId="173" fontId="8" fillId="0" borderId="5" xfId="31" applyNumberFormat="1" applyFont="1" applyBorder="1" applyAlignment="1">
      <alignment horizontal="right" vertical="center"/>
    </xf>
    <xf numFmtId="180" fontId="12" fillId="0" borderId="0" xfId="31" quotePrefix="1" applyFont="1" applyAlignment="1">
      <alignment horizontal="right" vertical="center" readingOrder="2"/>
    </xf>
    <xf numFmtId="180" fontId="7" fillId="0" borderId="0" xfId="31" applyFont="1" applyAlignment="1">
      <alignment vertical="center"/>
    </xf>
    <xf numFmtId="173" fontId="9" fillId="0" borderId="7" xfId="31" applyNumberFormat="1" applyFont="1" applyBorder="1" applyAlignment="1">
      <alignment horizontal="right" vertical="center"/>
    </xf>
    <xf numFmtId="180" fontId="15" fillId="0" borderId="0" xfId="31" quotePrefix="1" applyFont="1" applyAlignment="1">
      <alignment horizontal="right" vertical="center" readingOrder="2"/>
    </xf>
    <xf numFmtId="180" fontId="17" fillId="0" borderId="0" xfId="31" applyFont="1" applyAlignment="1">
      <alignment vertical="center"/>
    </xf>
    <xf numFmtId="180" fontId="15" fillId="0" borderId="0" xfId="31" applyFont="1" applyAlignment="1">
      <alignment horizontal="right" vertical="center" readingOrder="2"/>
    </xf>
    <xf numFmtId="173" fontId="9" fillId="0" borderId="5" xfId="31" applyNumberFormat="1" applyFont="1" applyBorder="1" applyAlignment="1">
      <alignment horizontal="right" vertical="center"/>
    </xf>
    <xf numFmtId="180" fontId="14" fillId="0" borderId="0" xfId="31" applyFont="1" applyAlignment="1">
      <alignment horizontal="right" vertical="center" readingOrder="2"/>
    </xf>
    <xf numFmtId="180" fontId="14" fillId="0" borderId="0" xfId="31" quotePrefix="1" applyFont="1" applyAlignment="1">
      <alignment horizontal="right" vertical="center" readingOrder="2"/>
    </xf>
    <xf numFmtId="180" fontId="17" fillId="0" borderId="0" xfId="31" quotePrefix="1" applyFont="1" applyAlignment="1">
      <alignment horizontal="left" vertical="center"/>
    </xf>
    <xf numFmtId="177" fontId="9" fillId="0" borderId="5" xfId="31" applyNumberFormat="1" applyFont="1" applyBorder="1" applyAlignment="1" applyProtection="1">
      <alignment horizontal="right" vertical="center"/>
    </xf>
    <xf numFmtId="180" fontId="13" fillId="0" borderId="0" xfId="31" quotePrefix="1" applyFont="1" applyAlignment="1">
      <alignment horizontal="right" vertical="center" readingOrder="2"/>
    </xf>
    <xf numFmtId="180" fontId="13" fillId="0" borderId="0" xfId="31" quotePrefix="1" applyFont="1" applyBorder="1" applyAlignment="1">
      <alignment horizontal="right" vertical="center" readingOrder="2"/>
    </xf>
    <xf numFmtId="173" fontId="9" fillId="0" borderId="8" xfId="31" applyNumberFormat="1" applyFont="1" applyBorder="1" applyAlignment="1">
      <alignment horizontal="right" vertical="center"/>
    </xf>
    <xf numFmtId="173" fontId="9" fillId="0" borderId="1" xfId="31" applyNumberFormat="1" applyFont="1" applyBorder="1" applyAlignment="1">
      <alignment horizontal="right" vertical="center"/>
    </xf>
    <xf numFmtId="177" fontId="9" fillId="0" borderId="4" xfId="31" applyNumberFormat="1" applyFont="1" applyBorder="1" applyAlignment="1" applyProtection="1">
      <alignment horizontal="right" vertical="center"/>
    </xf>
    <xf numFmtId="177" fontId="9" fillId="0" borderId="1" xfId="31" applyNumberFormat="1" applyFont="1" applyBorder="1" applyAlignment="1" applyProtection="1">
      <alignment horizontal="right" vertical="center"/>
    </xf>
    <xf numFmtId="173" fontId="9" fillId="0" borderId="4" xfId="31" applyNumberFormat="1" applyFont="1" applyBorder="1" applyAlignment="1">
      <alignment horizontal="right" vertical="center"/>
    </xf>
    <xf numFmtId="180" fontId="13" fillId="0" borderId="1" xfId="31" quotePrefix="1" applyFont="1" applyBorder="1" applyAlignment="1">
      <alignment horizontal="right" vertical="center" readingOrder="2"/>
    </xf>
    <xf numFmtId="180" fontId="9" fillId="0" borderId="0" xfId="31" quotePrefix="1" applyFont="1" applyBorder="1" applyAlignment="1" applyProtection="1">
      <alignment horizontal="left" vertical="center"/>
    </xf>
    <xf numFmtId="177" fontId="9" fillId="0" borderId="0" xfId="31" applyNumberFormat="1" applyFont="1" applyBorder="1" applyAlignment="1" applyProtection="1">
      <alignment horizontal="right" vertical="center"/>
    </xf>
    <xf numFmtId="180" fontId="11" fillId="0" borderId="0" xfId="31" applyFont="1" applyAlignment="1" applyProtection="1">
      <alignment horizontal="left" vertical="center"/>
    </xf>
    <xf numFmtId="180" fontId="9" fillId="0" borderId="0" xfId="31" quotePrefix="1" applyFont="1" applyAlignment="1" applyProtection="1">
      <alignment horizontal="left" vertical="center"/>
    </xf>
    <xf numFmtId="177" fontId="9" fillId="0" borderId="3" xfId="31" applyNumberFormat="1" applyFont="1" applyBorder="1" applyAlignment="1" applyProtection="1">
      <alignment horizontal="right" vertical="center"/>
    </xf>
    <xf numFmtId="180" fontId="14" fillId="0" borderId="1" xfId="31" quotePrefix="1" applyFont="1" applyBorder="1" applyAlignment="1">
      <alignment horizontal="right" vertical="center" readingOrder="2"/>
    </xf>
    <xf numFmtId="180" fontId="6" fillId="0" borderId="0" xfId="31" applyFont="1" applyAlignment="1">
      <alignment horizontal="right" vertical="center" readingOrder="2"/>
    </xf>
    <xf numFmtId="180" fontId="6" fillId="0" borderId="0" xfId="31" applyFont="1" applyBorder="1" applyAlignment="1" applyProtection="1">
      <alignment horizontal="left" vertical="center"/>
    </xf>
    <xf numFmtId="180" fontId="9" fillId="0" borderId="0" xfId="31" applyFont="1" applyBorder="1" applyAlignment="1">
      <alignment horizontal="right" vertical="center" readingOrder="2"/>
    </xf>
    <xf numFmtId="177" fontId="9" fillId="0" borderId="0" xfId="31" applyNumberFormat="1" applyFont="1" applyAlignment="1" applyProtection="1">
      <alignment horizontal="right" vertical="center"/>
    </xf>
    <xf numFmtId="180" fontId="17" fillId="0" borderId="0" xfId="31" quotePrefix="1" applyFont="1" applyAlignment="1">
      <alignment horizontal="right" vertical="center" readingOrder="2"/>
    </xf>
    <xf numFmtId="180" fontId="13" fillId="0" borderId="0" xfId="31" applyFont="1" applyAlignment="1">
      <alignment horizontal="right" vertical="center" readingOrder="2"/>
    </xf>
    <xf numFmtId="180" fontId="6" fillId="0" borderId="0" xfId="31" quotePrefix="1" applyFont="1" applyAlignment="1">
      <alignment horizontal="left" vertical="center"/>
    </xf>
    <xf numFmtId="0" fontId="6" fillId="0" borderId="0" xfId="31" applyNumberFormat="1" applyFont="1" applyFill="1"/>
    <xf numFmtId="180" fontId="17" fillId="0" borderId="0" xfId="31" applyFont="1" applyAlignment="1">
      <alignment horizontal="right" vertical="center" readingOrder="2"/>
    </xf>
    <xf numFmtId="173" fontId="9" fillId="0" borderId="0" xfId="31" applyNumberFormat="1" applyFont="1" applyAlignment="1">
      <alignment horizontal="right" vertical="center"/>
    </xf>
    <xf numFmtId="0" fontId="13" fillId="0" borderId="0" xfId="33" applyFont="1" applyAlignment="1" applyProtection="1">
      <alignment horizontal="left" vertical="center"/>
    </xf>
    <xf numFmtId="180" fontId="9" fillId="0" borderId="1" xfId="31" applyFont="1" applyBorder="1" applyAlignment="1" applyProtection="1">
      <alignment horizontal="left" vertical="center"/>
    </xf>
    <xf numFmtId="180" fontId="9" fillId="0" borderId="4" xfId="31" applyFont="1" applyBorder="1" applyAlignment="1">
      <alignment horizontal="right" vertical="center"/>
    </xf>
    <xf numFmtId="172" fontId="9" fillId="0" borderId="4" xfId="31" applyNumberFormat="1" applyFont="1" applyBorder="1" applyAlignment="1" applyProtection="1">
      <alignment horizontal="right" vertical="center"/>
    </xf>
    <xf numFmtId="180" fontId="9" fillId="0" borderId="3" xfId="31" applyFont="1" applyBorder="1" applyAlignment="1" applyProtection="1">
      <alignment horizontal="right" vertical="center"/>
    </xf>
    <xf numFmtId="180" fontId="9" fillId="0" borderId="1" xfId="31" quotePrefix="1" applyFont="1" applyBorder="1" applyAlignment="1" applyProtection="1">
      <alignment horizontal="left" vertical="center"/>
    </xf>
    <xf numFmtId="180" fontId="9" fillId="0" borderId="1" xfId="31" applyFont="1" applyBorder="1" applyAlignment="1">
      <alignment horizontal="right" vertical="center" readingOrder="2"/>
    </xf>
    <xf numFmtId="173" fontId="9" fillId="0" borderId="2" xfId="31" applyNumberFormat="1" applyFont="1" applyBorder="1" applyAlignment="1">
      <alignment horizontal="right" vertical="center"/>
    </xf>
    <xf numFmtId="180" fontId="9" fillId="0" borderId="0" xfId="31" applyFont="1" applyAlignment="1" applyProtection="1">
      <alignment horizontal="left" vertical="center"/>
    </xf>
    <xf numFmtId="180" fontId="9" fillId="0" borderId="0" xfId="31" applyFont="1" applyAlignment="1">
      <alignment horizontal="right" vertical="center" readingOrder="2"/>
    </xf>
    <xf numFmtId="172" fontId="9" fillId="0" borderId="1" xfId="31" applyNumberFormat="1" applyFont="1" applyBorder="1" applyAlignment="1" applyProtection="1">
      <alignment horizontal="right" vertical="center"/>
    </xf>
    <xf numFmtId="180" fontId="9" fillId="0" borderId="3" xfId="31" applyFont="1" applyBorder="1" applyAlignment="1">
      <alignment horizontal="right" vertical="center"/>
    </xf>
    <xf numFmtId="180" fontId="57" fillId="0" borderId="7" xfId="31" quotePrefix="1" applyFont="1" applyBorder="1" applyAlignment="1">
      <alignment vertical="center" readingOrder="2"/>
    </xf>
    <xf numFmtId="180" fontId="6" fillId="0" borderId="0" xfId="31" applyFont="1"/>
    <xf numFmtId="180" fontId="18" fillId="0" borderId="0" xfId="31" applyFont="1" applyAlignment="1">
      <alignment horizontal="right" vertical="center" readingOrder="2"/>
    </xf>
    <xf numFmtId="172" fontId="9" fillId="0" borderId="0" xfId="31" applyNumberFormat="1" applyFont="1" applyAlignment="1" applyProtection="1">
      <alignment horizontal="right" vertical="center"/>
    </xf>
    <xf numFmtId="180" fontId="9" fillId="0" borderId="2" xfId="31" applyFont="1" applyBorder="1" applyAlignment="1">
      <alignment horizontal="right" vertical="center"/>
    </xf>
    <xf numFmtId="180" fontId="6" fillId="0" borderId="2" xfId="31" applyFont="1" applyBorder="1" applyAlignment="1">
      <alignment horizontal="right" vertical="center" readingOrder="2"/>
    </xf>
    <xf numFmtId="173" fontId="8" fillId="0" borderId="2" xfId="31" applyNumberFormat="1" applyFont="1" applyBorder="1" applyAlignment="1">
      <alignment horizontal="right" vertical="center"/>
    </xf>
    <xf numFmtId="180" fontId="13" fillId="0" borderId="0" xfId="31" applyFont="1" applyAlignment="1">
      <alignment vertical="center"/>
    </xf>
    <xf numFmtId="180" fontId="13" fillId="0" borderId="1" xfId="31" applyFont="1" applyBorder="1" applyAlignment="1">
      <alignment horizontal="right" vertical="center" readingOrder="2"/>
    </xf>
    <xf numFmtId="180" fontId="8" fillId="0" borderId="5" xfId="31" applyFont="1" applyBorder="1" applyAlignment="1">
      <alignment horizontal="right" vertical="center"/>
    </xf>
    <xf numFmtId="180" fontId="14" fillId="0" borderId="1" xfId="31" applyFont="1" applyBorder="1" applyAlignment="1">
      <alignment horizontal="right" vertical="center" readingOrder="2"/>
    </xf>
    <xf numFmtId="0" fontId="6" fillId="0" borderId="0" xfId="31" applyNumberFormat="1" applyFont="1" applyAlignment="1">
      <alignment vertical="center"/>
    </xf>
    <xf numFmtId="180" fontId="8" fillId="0" borderId="0" xfId="31" applyFont="1" applyBorder="1" applyAlignment="1">
      <alignment horizontal="center" vertical="center"/>
    </xf>
    <xf numFmtId="173" fontId="9" fillId="0" borderId="3" xfId="31" applyNumberFormat="1" applyFont="1" applyBorder="1" applyAlignment="1">
      <alignment horizontal="right" vertical="center"/>
    </xf>
    <xf numFmtId="0" fontId="17" fillId="0" borderId="0" xfId="31" applyNumberFormat="1" applyFont="1" applyAlignment="1">
      <alignment vertical="center"/>
    </xf>
    <xf numFmtId="180" fontId="8" fillId="0" borderId="3" xfId="31" applyFont="1" applyBorder="1" applyAlignment="1">
      <alignment horizontal="center" vertical="center"/>
    </xf>
    <xf numFmtId="180" fontId="9" fillId="0" borderId="8" xfId="31" applyFont="1" applyBorder="1" applyAlignment="1">
      <alignment horizontal="right" vertical="center"/>
    </xf>
    <xf numFmtId="177" fontId="8" fillId="0" borderId="5" xfId="31" applyNumberFormat="1" applyFont="1" applyBorder="1" applyAlignment="1" applyProtection="1">
      <alignment horizontal="right" vertical="center"/>
    </xf>
    <xf numFmtId="180" fontId="27" fillId="0" borderId="0" xfId="31" quotePrefix="1" applyFont="1" applyBorder="1" applyAlignment="1">
      <alignment horizontal="left" vertical="center"/>
    </xf>
    <xf numFmtId="180" fontId="11" fillId="0" borderId="0" xfId="31" applyFont="1" applyBorder="1" applyAlignment="1" applyProtection="1">
      <alignment horizontal="left" vertical="center"/>
    </xf>
    <xf numFmtId="180" fontId="9" fillId="0" borderId="8" xfId="31" applyFont="1" applyFill="1" applyBorder="1" applyAlignment="1">
      <alignment horizontal="right" vertical="center"/>
    </xf>
    <xf numFmtId="180" fontId="9" fillId="0" borderId="1" xfId="31" applyFont="1" applyFill="1" applyBorder="1" applyAlignment="1">
      <alignment horizontal="right" vertical="center"/>
    </xf>
    <xf numFmtId="180" fontId="9" fillId="0" borderId="4" xfId="31" applyFont="1" applyFill="1" applyBorder="1" applyAlignment="1">
      <alignment horizontal="right" vertical="center"/>
    </xf>
    <xf numFmtId="180" fontId="10" fillId="0" borderId="0" xfId="31" applyFont="1" applyBorder="1" applyAlignment="1">
      <alignment horizontal="right" vertical="center" readingOrder="2"/>
    </xf>
    <xf numFmtId="180" fontId="11" fillId="0" borderId="0" xfId="31" quotePrefix="1" applyFont="1" applyBorder="1" applyAlignment="1">
      <alignment horizontal="right" vertical="center" readingOrder="2"/>
    </xf>
    <xf numFmtId="180" fontId="6" fillId="2" borderId="6" xfId="31" applyFont="1" applyFill="1" applyBorder="1" applyAlignment="1">
      <alignment horizontal="right" vertical="center"/>
    </xf>
    <xf numFmtId="180" fontId="6" fillId="2" borderId="7" xfId="31" applyFont="1" applyFill="1" applyBorder="1" applyAlignment="1">
      <alignment horizontal="right" vertical="center"/>
    </xf>
    <xf numFmtId="180" fontId="6" fillId="2" borderId="8" xfId="31" applyFont="1" applyFill="1" applyBorder="1" applyAlignment="1">
      <alignment horizontal="right" vertical="center"/>
    </xf>
    <xf numFmtId="180" fontId="6" fillId="0" borderId="7" xfId="31" applyFont="1" applyBorder="1" applyAlignment="1">
      <alignment horizontal="right" vertical="center" readingOrder="2"/>
    </xf>
    <xf numFmtId="180" fontId="12" fillId="0" borderId="7" xfId="31" quotePrefix="1" applyFont="1" applyBorder="1" applyAlignment="1">
      <alignment horizontal="right" vertical="center" readingOrder="2"/>
    </xf>
    <xf numFmtId="180" fontId="14" fillId="0" borderId="7" xfId="31" quotePrefix="1" applyFont="1" applyBorder="1" applyAlignment="1">
      <alignment horizontal="right" vertical="center" readingOrder="2"/>
    </xf>
    <xf numFmtId="180" fontId="14" fillId="0" borderId="7" xfId="31" applyFont="1" applyBorder="1" applyAlignment="1">
      <alignment horizontal="right" vertical="center" readingOrder="2"/>
    </xf>
    <xf numFmtId="180" fontId="14" fillId="0" borderId="7" xfId="31" applyFont="1" applyBorder="1" applyAlignment="1">
      <alignment vertical="center"/>
    </xf>
    <xf numFmtId="180" fontId="15" fillId="0" borderId="7" xfId="31" applyFont="1" applyBorder="1" applyAlignment="1">
      <alignment horizontal="right" vertical="center" readingOrder="2"/>
    </xf>
    <xf numFmtId="180" fontId="15" fillId="0" borderId="7" xfId="31" quotePrefix="1" applyFont="1" applyBorder="1" applyAlignment="1">
      <alignment horizontal="right" vertical="center" readingOrder="2"/>
    </xf>
    <xf numFmtId="180" fontId="13" fillId="0" borderId="7" xfId="31" quotePrefix="1" applyFont="1" applyBorder="1" applyAlignment="1">
      <alignment horizontal="right" vertical="center" readingOrder="2"/>
    </xf>
    <xf numFmtId="180" fontId="6" fillId="0" borderId="8" xfId="31" applyFont="1" applyBorder="1" applyAlignment="1">
      <alignment horizontal="right" vertical="center" readingOrder="2"/>
    </xf>
    <xf numFmtId="180" fontId="8" fillId="2" borderId="3" xfId="31" applyFont="1" applyFill="1" applyBorder="1" applyAlignment="1">
      <alignment horizontal="right" vertical="center"/>
    </xf>
    <xf numFmtId="180" fontId="13" fillId="0" borderId="8" xfId="31" quotePrefix="1" applyFont="1" applyBorder="1" applyAlignment="1">
      <alignment horizontal="right" vertical="center" readingOrder="2"/>
    </xf>
    <xf numFmtId="180" fontId="9" fillId="0" borderId="8" xfId="31" applyFont="1" applyBorder="1" applyAlignment="1">
      <alignment horizontal="right" vertical="center" readingOrder="2"/>
    </xf>
    <xf numFmtId="180" fontId="6" fillId="0" borderId="6" xfId="31" applyFont="1" applyBorder="1" applyAlignment="1">
      <alignment horizontal="right" vertical="center" readingOrder="2"/>
    </xf>
    <xf numFmtId="2" fontId="6" fillId="0" borderId="0" xfId="7" applyNumberFormat="1" applyFont="1" applyBorder="1" applyAlignment="1">
      <alignment vertical="center"/>
    </xf>
    <xf numFmtId="2" fontId="9" fillId="0" borderId="0" xfId="7" applyNumberFormat="1" applyFont="1" applyAlignment="1">
      <alignment vertical="center"/>
    </xf>
    <xf numFmtId="2" fontId="7" fillId="0" borderId="0" xfId="7" applyNumberFormat="1" applyFont="1" applyBorder="1" applyAlignment="1">
      <alignment vertical="center"/>
    </xf>
    <xf numFmtId="2" fontId="7" fillId="2" borderId="0" xfId="7" applyNumberFormat="1" applyFont="1" applyFill="1" applyBorder="1" applyAlignment="1">
      <alignment vertical="center"/>
    </xf>
    <xf numFmtId="2" fontId="7" fillId="2" borderId="8" xfId="7" applyNumberFormat="1" applyFont="1" applyFill="1" applyBorder="1" applyAlignment="1">
      <alignment horizontal="right" vertical="center"/>
    </xf>
    <xf numFmtId="2" fontId="7" fillId="2" borderId="1" xfId="7" applyNumberFormat="1" applyFont="1" applyFill="1" applyBorder="1" applyAlignment="1">
      <alignment horizontal="right" vertical="center"/>
    </xf>
    <xf numFmtId="49" fontId="7" fillId="2" borderId="1" xfId="7" applyNumberFormat="1" applyFont="1" applyFill="1" applyBorder="1" applyAlignment="1">
      <alignment horizontal="right" vertical="center"/>
    </xf>
    <xf numFmtId="3" fontId="6" fillId="0" borderId="0" xfId="7" applyNumberFormat="1" applyFont="1" applyAlignment="1">
      <alignment vertical="center"/>
    </xf>
    <xf numFmtId="3" fontId="6" fillId="0" borderId="7" xfId="7" applyNumberFormat="1" applyFont="1" applyBorder="1" applyAlignment="1" applyProtection="1">
      <alignment vertical="center"/>
    </xf>
    <xf numFmtId="3" fontId="6" fillId="0" borderId="0" xfId="7" applyNumberFormat="1" applyFont="1" applyBorder="1" applyAlignment="1">
      <alignment vertical="center"/>
    </xf>
    <xf numFmtId="3" fontId="6" fillId="0" borderId="10" xfId="7" applyNumberFormat="1" applyFont="1" applyBorder="1" applyAlignment="1" applyProtection="1">
      <alignment vertical="center"/>
    </xf>
    <xf numFmtId="2" fontId="8" fillId="0" borderId="0" xfId="7" applyNumberFormat="1" applyFont="1" applyAlignment="1">
      <alignment vertical="center"/>
    </xf>
    <xf numFmtId="2" fontId="9" fillId="3" borderId="0" xfId="7" applyNumberFormat="1" applyFont="1" applyFill="1" applyAlignment="1">
      <alignment vertical="center"/>
    </xf>
    <xf numFmtId="2" fontId="6" fillId="0" borderId="0" xfId="7" applyNumberFormat="1" applyFont="1" applyAlignment="1">
      <alignment vertical="center"/>
    </xf>
    <xf numFmtId="180" fontId="59" fillId="0" borderId="0" xfId="31" quotePrefix="1" applyFont="1" applyBorder="1" applyAlignment="1">
      <alignment horizontal="right" vertical="center"/>
    </xf>
    <xf numFmtId="180" fontId="27" fillId="0" borderId="0" xfId="31" quotePrefix="1" applyFont="1" applyBorder="1" applyAlignment="1">
      <alignment horizontal="right" vertical="center"/>
    </xf>
    <xf numFmtId="180" fontId="8" fillId="0" borderId="0" xfId="31" applyFont="1" applyBorder="1" applyAlignment="1">
      <alignment horizontal="right" vertical="center"/>
    </xf>
    <xf numFmtId="180" fontId="60" fillId="0" borderId="0" xfId="31" quotePrefix="1" applyFont="1" applyBorder="1" applyAlignment="1">
      <alignment horizontal="right" vertical="center"/>
    </xf>
    <xf numFmtId="180" fontId="12" fillId="0" borderId="0" xfId="31" quotePrefix="1" applyFont="1" applyAlignment="1" applyProtection="1">
      <alignment horizontal="left" vertical="center"/>
    </xf>
    <xf numFmtId="180" fontId="12" fillId="0" borderId="0" xfId="31" quotePrefix="1" applyFont="1" applyBorder="1" applyAlignment="1" applyProtection="1">
      <alignment horizontal="right" vertical="center"/>
    </xf>
    <xf numFmtId="180" fontId="8" fillId="2" borderId="0" xfId="31" applyFont="1" applyFill="1" applyBorder="1" applyAlignment="1">
      <alignment horizontal="right" vertical="center"/>
    </xf>
    <xf numFmtId="180" fontId="50" fillId="2" borderId="0" xfId="31" applyFont="1" applyFill="1" applyBorder="1" applyAlignment="1">
      <alignment horizontal="right" vertical="center"/>
    </xf>
    <xf numFmtId="180" fontId="12" fillId="0" borderId="0" xfId="31" applyFont="1" applyAlignment="1" applyProtection="1">
      <alignment horizontal="left" vertical="center"/>
    </xf>
    <xf numFmtId="180" fontId="12" fillId="0" borderId="0" xfId="31" applyFont="1" applyBorder="1" applyAlignment="1" applyProtection="1">
      <alignment horizontal="right" vertical="center"/>
    </xf>
    <xf numFmtId="180" fontId="8" fillId="4" borderId="0" xfId="31" applyFont="1" applyFill="1" applyBorder="1" applyAlignment="1">
      <alignment horizontal="right" vertical="center"/>
    </xf>
    <xf numFmtId="180" fontId="11" fillId="0" borderId="0" xfId="31" applyFont="1" applyAlignment="1">
      <alignment horizontal="right" vertical="center"/>
    </xf>
    <xf numFmtId="180" fontId="7" fillId="0" borderId="1" xfId="31" applyFont="1" applyBorder="1" applyAlignment="1">
      <alignment horizontal="left" vertical="center"/>
    </xf>
    <xf numFmtId="180" fontId="7" fillId="0" borderId="1" xfId="31" applyFont="1" applyBorder="1" applyAlignment="1">
      <alignment horizontal="right" vertical="center"/>
    </xf>
    <xf numFmtId="180" fontId="61" fillId="0" borderId="1" xfId="31" applyFont="1" applyBorder="1" applyAlignment="1">
      <alignment horizontal="right" vertical="center"/>
    </xf>
    <xf numFmtId="180" fontId="7" fillId="0" borderId="1" xfId="31" applyFont="1" applyBorder="1" applyAlignment="1">
      <alignment horizontal="right" vertical="center" readingOrder="2"/>
    </xf>
    <xf numFmtId="180" fontId="8" fillId="0" borderId="6" xfId="31" applyFont="1" applyBorder="1" applyAlignment="1">
      <alignment horizontal="right" vertical="center"/>
    </xf>
    <xf numFmtId="180" fontId="8" fillId="0" borderId="2" xfId="31" applyFont="1" applyBorder="1" applyAlignment="1">
      <alignment horizontal="right" vertical="center"/>
    </xf>
    <xf numFmtId="180" fontId="6" fillId="2" borderId="3" xfId="31" applyFont="1" applyFill="1" applyBorder="1" applyAlignment="1">
      <alignment horizontal="right" vertical="center"/>
    </xf>
    <xf numFmtId="180" fontId="8" fillId="2" borderId="6" xfId="31" applyFont="1" applyFill="1" applyBorder="1" applyAlignment="1">
      <alignment horizontal="right" vertical="center"/>
    </xf>
    <xf numFmtId="180" fontId="8" fillId="4" borderId="2" xfId="31" applyFont="1" applyFill="1" applyBorder="1" applyAlignment="1">
      <alignment horizontal="right" vertical="center"/>
    </xf>
    <xf numFmtId="180" fontId="8" fillId="2" borderId="2" xfId="31" applyFont="1" applyFill="1" applyBorder="1" applyAlignment="1">
      <alignment horizontal="right" vertical="center"/>
    </xf>
    <xf numFmtId="180" fontId="8" fillId="2" borderId="8" xfId="31" applyFont="1" applyFill="1" applyBorder="1" applyAlignment="1">
      <alignment horizontal="right" vertical="center"/>
    </xf>
    <xf numFmtId="180" fontId="8" fillId="2" borderId="1" xfId="31" applyFont="1" applyFill="1" applyBorder="1" applyAlignment="1">
      <alignment horizontal="right" vertical="center"/>
    </xf>
    <xf numFmtId="180" fontId="6" fillId="2" borderId="4" xfId="31" applyFont="1" applyFill="1" applyBorder="1" applyAlignment="1">
      <alignment horizontal="right" vertical="center"/>
    </xf>
    <xf numFmtId="180" fontId="8" fillId="4" borderId="1" xfId="31" applyFont="1" applyFill="1" applyBorder="1" applyAlignment="1">
      <alignment horizontal="right" vertical="center"/>
    </xf>
    <xf numFmtId="180" fontId="8" fillId="2" borderId="4" xfId="31" applyFont="1" applyFill="1" applyBorder="1" applyAlignment="1">
      <alignment horizontal="right" vertical="center"/>
    </xf>
    <xf numFmtId="180" fontId="62" fillId="0" borderId="0" xfId="31" applyFont="1" applyBorder="1" applyAlignment="1">
      <alignment horizontal="center" wrapText="1" readingOrder="1"/>
    </xf>
    <xf numFmtId="180" fontId="6" fillId="0" borderId="3" xfId="31" applyFont="1" applyBorder="1" applyAlignment="1">
      <alignment horizontal="right" vertical="center"/>
    </xf>
    <xf numFmtId="180" fontId="6" fillId="0" borderId="2" xfId="31" applyFont="1" applyBorder="1" applyAlignment="1">
      <alignment horizontal="right" vertical="center"/>
    </xf>
    <xf numFmtId="180" fontId="6" fillId="0" borderId="0" xfId="31" applyFont="1" applyBorder="1" applyAlignment="1">
      <alignment horizontal="right" vertical="center"/>
    </xf>
    <xf numFmtId="180" fontId="6" fillId="0" borderId="6" xfId="31" applyFont="1" applyBorder="1" applyAlignment="1">
      <alignment horizontal="right" vertical="center"/>
    </xf>
    <xf numFmtId="180" fontId="6" fillId="0" borderId="0" xfId="31" applyFont="1" applyBorder="1" applyAlignment="1">
      <alignment vertical="center" readingOrder="2"/>
    </xf>
    <xf numFmtId="180" fontId="7" fillId="0" borderId="0" xfId="31" applyFont="1" applyBorder="1" applyAlignment="1">
      <alignment horizontal="left" readingOrder="1"/>
    </xf>
    <xf numFmtId="177" fontId="7" fillId="0" borderId="7" xfId="31" applyNumberFormat="1" applyFont="1" applyBorder="1" applyAlignment="1">
      <alignment horizontal="right" vertical="center"/>
    </xf>
    <xf numFmtId="177" fontId="7" fillId="0" borderId="0" xfId="31" applyNumberFormat="1" applyFont="1" applyBorder="1" applyAlignment="1">
      <alignment horizontal="right" vertical="center"/>
    </xf>
    <xf numFmtId="177" fontId="7" fillId="0" borderId="5" xfId="31" applyNumberFormat="1" applyFont="1" applyBorder="1" applyAlignment="1">
      <alignment horizontal="right" vertical="center"/>
    </xf>
    <xf numFmtId="180" fontId="12" fillId="0" borderId="0" xfId="31" applyFont="1" applyBorder="1" applyAlignment="1">
      <alignment horizontal="right" readingOrder="2"/>
    </xf>
    <xf numFmtId="180" fontId="6" fillId="0" borderId="0" xfId="31" applyFont="1" applyBorder="1" applyAlignment="1">
      <alignment horizontal="left" readingOrder="1"/>
    </xf>
    <xf numFmtId="177" fontId="6" fillId="0" borderId="7" xfId="31" applyNumberFormat="1" applyFont="1" applyBorder="1" applyAlignment="1">
      <alignment horizontal="right" vertical="center"/>
    </xf>
    <xf numFmtId="177" fontId="6" fillId="0" borderId="0" xfId="31" applyNumberFormat="1" applyFont="1" applyBorder="1" applyAlignment="1">
      <alignment horizontal="right" vertical="center"/>
    </xf>
    <xf numFmtId="177" fontId="6" fillId="0" borderId="5" xfId="31" applyNumberFormat="1" applyFont="1" applyBorder="1" applyAlignment="1">
      <alignment horizontal="right" vertical="center"/>
    </xf>
    <xf numFmtId="180" fontId="14" fillId="0" borderId="0" xfId="31" applyFont="1" applyBorder="1" applyAlignment="1">
      <alignment horizontal="right" readingOrder="2"/>
    </xf>
    <xf numFmtId="180" fontId="6" fillId="0" borderId="0" xfId="31" applyFont="1" applyBorder="1" applyAlignment="1">
      <alignment horizontal="left" vertical="center" readingOrder="1"/>
    </xf>
    <xf numFmtId="173" fontId="9" fillId="0" borderId="5" xfId="31" applyNumberFormat="1" applyFont="1" applyBorder="1" applyAlignment="1">
      <alignment horizontal="right" vertical="center" readingOrder="2"/>
    </xf>
    <xf numFmtId="180" fontId="14" fillId="0" borderId="0" xfId="31" applyFont="1" applyBorder="1" applyAlignment="1">
      <alignment vertical="center" readingOrder="2"/>
    </xf>
    <xf numFmtId="180" fontId="6" fillId="0" borderId="0" xfId="31" applyFont="1" applyAlignment="1">
      <alignment vertical="center" readingOrder="2"/>
    </xf>
    <xf numFmtId="175" fontId="9" fillId="0" borderId="5" xfId="31" applyNumberFormat="1" applyFont="1" applyBorder="1" applyAlignment="1">
      <alignment horizontal="right" vertical="center"/>
    </xf>
    <xf numFmtId="180" fontId="9" fillId="0" borderId="8" xfId="31" quotePrefix="1" applyFont="1" applyBorder="1" applyAlignment="1" applyProtection="1">
      <alignment horizontal="right" vertical="center"/>
    </xf>
    <xf numFmtId="180" fontId="9" fillId="0" borderId="1" xfId="31" quotePrefix="1" applyFont="1" applyBorder="1" applyAlignment="1" applyProtection="1">
      <alignment horizontal="right" vertical="center"/>
    </xf>
    <xf numFmtId="180" fontId="41" fillId="0" borderId="1" xfId="31" applyFont="1" applyBorder="1" applyAlignment="1">
      <alignment horizontal="center" wrapText="1" readingOrder="1"/>
    </xf>
    <xf numFmtId="180" fontId="7" fillId="0" borderId="4" xfId="31" applyFont="1" applyBorder="1" applyAlignment="1">
      <alignment horizontal="right" readingOrder="1"/>
    </xf>
    <xf numFmtId="177" fontId="7" fillId="0" borderId="1" xfId="31" applyNumberFormat="1" applyFont="1" applyBorder="1" applyAlignment="1">
      <alignment vertical="center"/>
    </xf>
    <xf numFmtId="180" fontId="6" fillId="0" borderId="1" xfId="31" applyFont="1" applyBorder="1" applyAlignment="1">
      <alignment horizontal="right" vertical="center"/>
    </xf>
    <xf numFmtId="177" fontId="7" fillId="0" borderId="1" xfId="31" applyNumberFormat="1" applyFont="1" applyBorder="1" applyAlignment="1">
      <alignment horizontal="right" vertical="center"/>
    </xf>
    <xf numFmtId="177" fontId="61" fillId="0" borderId="1" xfId="31" applyNumberFormat="1" applyFont="1" applyBorder="1" applyAlignment="1">
      <alignment vertical="center"/>
    </xf>
    <xf numFmtId="173" fontId="8" fillId="0" borderId="1" xfId="31" applyNumberFormat="1" applyFont="1" applyBorder="1" applyAlignment="1">
      <alignment horizontal="right" vertical="center"/>
    </xf>
    <xf numFmtId="177" fontId="7" fillId="0" borderId="8" xfId="31" applyNumberFormat="1" applyFont="1" applyBorder="1" applyAlignment="1">
      <alignment horizontal="right" vertical="center"/>
    </xf>
    <xf numFmtId="180" fontId="6" fillId="0" borderId="1" xfId="31" applyFont="1" applyBorder="1" applyAlignment="1">
      <alignment vertical="center" readingOrder="2"/>
    </xf>
    <xf numFmtId="180" fontId="9" fillId="0" borderId="0" xfId="31" quotePrefix="1" applyFont="1" applyBorder="1" applyAlignment="1" applyProtection="1">
      <alignment horizontal="right" vertical="center"/>
    </xf>
    <xf numFmtId="180" fontId="4" fillId="0" borderId="0" xfId="31" applyFont="1" applyBorder="1" applyAlignment="1">
      <alignment horizontal="center" wrapText="1" readingOrder="1"/>
    </xf>
    <xf numFmtId="180" fontId="6" fillId="0" borderId="0" xfId="31" applyFont="1" applyBorder="1" applyAlignment="1">
      <alignment horizontal="right" readingOrder="1"/>
    </xf>
    <xf numFmtId="177" fontId="63" fillId="0" borderId="0" xfId="31" applyNumberFormat="1" applyFont="1" applyBorder="1" applyAlignment="1">
      <alignment horizontal="right" vertical="center"/>
    </xf>
    <xf numFmtId="177" fontId="6" fillId="0" borderId="0" xfId="31" applyNumberFormat="1" applyFont="1" applyBorder="1" applyAlignment="1">
      <alignment vertical="center"/>
    </xf>
    <xf numFmtId="0" fontId="6" fillId="0" borderId="0" xfId="35" quotePrefix="1" applyFont="1" applyAlignment="1">
      <alignment horizontal="right" vertical="center" readingOrder="2"/>
    </xf>
    <xf numFmtId="180" fontId="41" fillId="0" borderId="0" xfId="31" applyFont="1" applyBorder="1" applyAlignment="1">
      <alignment horizontal="center" wrapText="1" readingOrder="1"/>
    </xf>
    <xf numFmtId="180" fontId="63" fillId="0" borderId="0" xfId="31" applyFont="1" applyBorder="1" applyAlignment="1">
      <alignment horizontal="right" vertical="center"/>
    </xf>
    <xf numFmtId="17" fontId="64" fillId="0" borderId="0" xfId="31" applyNumberFormat="1" applyFont="1" applyAlignment="1">
      <alignment horizontal="right" vertical="center"/>
    </xf>
    <xf numFmtId="180" fontId="6" fillId="0" borderId="0" xfId="31" applyFont="1" applyAlignment="1">
      <alignment horizontal="right" vertical="center"/>
    </xf>
    <xf numFmtId="180" fontId="51" fillId="0" borderId="0" xfId="31" quotePrefix="1" applyFont="1" applyBorder="1" applyAlignment="1" applyProtection="1">
      <alignment horizontal="right" vertical="center"/>
    </xf>
    <xf numFmtId="0" fontId="65" fillId="0" borderId="0" xfId="31" applyNumberFormat="1" applyFont="1" applyAlignment="1">
      <alignment horizontal="right" vertical="center"/>
    </xf>
    <xf numFmtId="173" fontId="66" fillId="0" borderId="0" xfId="31" applyNumberFormat="1" applyFont="1" applyAlignment="1">
      <alignment horizontal="right" vertical="center"/>
    </xf>
    <xf numFmtId="183" fontId="27" fillId="0" borderId="0" xfId="31" quotePrefix="1" applyNumberFormat="1" applyFont="1" applyAlignment="1">
      <alignment horizontal="left" vertical="center" readingOrder="1"/>
    </xf>
    <xf numFmtId="183" fontId="7" fillId="0" borderId="0" xfId="31" quotePrefix="1" applyNumberFormat="1" applyFont="1" applyAlignment="1">
      <alignment horizontal="right" vertical="center" readingOrder="1"/>
    </xf>
    <xf numFmtId="183" fontId="7" fillId="0" borderId="0" xfId="31" quotePrefix="1" applyNumberFormat="1" applyFont="1" applyBorder="1" applyAlignment="1">
      <alignment horizontal="right" vertical="center" readingOrder="1"/>
    </xf>
    <xf numFmtId="183" fontId="10" fillId="0" borderId="0" xfId="31" quotePrefix="1" applyNumberFormat="1" applyFont="1" applyAlignment="1">
      <alignment horizontal="right" vertical="center" readingOrder="2"/>
    </xf>
    <xf numFmtId="183" fontId="6" fillId="0" borderId="0" xfId="31" applyNumberFormat="1" applyFont="1" applyAlignment="1">
      <alignment vertical="center"/>
    </xf>
    <xf numFmtId="183" fontId="11" fillId="0" borderId="0" xfId="31" quotePrefix="1" applyNumberFormat="1" applyFont="1" applyAlignment="1" applyProtection="1">
      <alignment horizontal="left" vertical="center"/>
    </xf>
    <xf numFmtId="183" fontId="7" fillId="0" borderId="0" xfId="31" quotePrefix="1" applyNumberFormat="1" applyFont="1" applyAlignment="1" applyProtection="1">
      <alignment horizontal="right" vertical="center"/>
    </xf>
    <xf numFmtId="183" fontId="7" fillId="0" borderId="0" xfId="31" quotePrefix="1" applyNumberFormat="1" applyFont="1" applyBorder="1" applyAlignment="1" applyProtection="1">
      <alignment horizontal="right" vertical="center"/>
    </xf>
    <xf numFmtId="183" fontId="11" fillId="0" borderId="0" xfId="31" quotePrefix="1" applyNumberFormat="1" applyFont="1" applyBorder="1" applyAlignment="1">
      <alignment horizontal="right" vertical="center" readingOrder="2"/>
    </xf>
    <xf numFmtId="183" fontId="12" fillId="0" borderId="0" xfId="31" quotePrefix="1" applyNumberFormat="1" applyFont="1" applyBorder="1" applyAlignment="1">
      <alignment horizontal="left" vertical="center"/>
    </xf>
    <xf numFmtId="183" fontId="7" fillId="0" borderId="0" xfId="31" quotePrefix="1" applyNumberFormat="1" applyFont="1" applyBorder="1" applyAlignment="1">
      <alignment horizontal="right" vertical="center"/>
    </xf>
    <xf numFmtId="183" fontId="12" fillId="0" borderId="0" xfId="31" quotePrefix="1" applyNumberFormat="1" applyFont="1" applyBorder="1" applyAlignment="1">
      <alignment horizontal="right" vertical="center" readingOrder="2"/>
    </xf>
    <xf numFmtId="183" fontId="7" fillId="0" borderId="1" xfId="31" quotePrefix="1" applyNumberFormat="1" applyFont="1" applyBorder="1" applyAlignment="1">
      <alignment horizontal="left" vertical="center"/>
    </xf>
    <xf numFmtId="183" fontId="7" fillId="0" borderId="1" xfId="31" quotePrefix="1" applyNumberFormat="1" applyFont="1" applyBorder="1" applyAlignment="1">
      <alignment horizontal="right" vertical="center"/>
    </xf>
    <xf numFmtId="183" fontId="7" fillId="0" borderId="1" xfId="31" applyNumberFormat="1" applyFont="1" applyBorder="1" applyAlignment="1">
      <alignment horizontal="right" vertical="center" readingOrder="2"/>
    </xf>
    <xf numFmtId="183" fontId="28" fillId="2" borderId="2" xfId="31" applyNumberFormat="1" applyFont="1" applyFill="1" applyBorder="1" applyAlignment="1">
      <alignment vertical="center"/>
    </xf>
    <xf numFmtId="183" fontId="28" fillId="2" borderId="6" xfId="31" applyNumberFormat="1" applyFont="1" applyFill="1" applyBorder="1" applyAlignment="1">
      <alignment vertical="center"/>
    </xf>
    <xf numFmtId="183" fontId="7" fillId="0" borderId="2" xfId="31" quotePrefix="1" applyNumberFormat="1" applyFont="1" applyBorder="1" applyAlignment="1">
      <alignment readingOrder="2"/>
    </xf>
    <xf numFmtId="183" fontId="7" fillId="0" borderId="2" xfId="31" quotePrefix="1" applyNumberFormat="1" applyFont="1" applyBorder="1" applyAlignment="1">
      <alignment vertical="center" readingOrder="2"/>
    </xf>
    <xf numFmtId="183" fontId="28" fillId="2" borderId="0" xfId="31" applyNumberFormat="1" applyFont="1" applyFill="1" applyAlignment="1">
      <alignment vertical="center"/>
    </xf>
    <xf numFmtId="183" fontId="28" fillId="2" borderId="0" xfId="31" applyNumberFormat="1" applyFont="1" applyFill="1" applyBorder="1" applyAlignment="1">
      <alignment vertical="center"/>
    </xf>
    <xf numFmtId="183" fontId="28" fillId="2" borderId="7" xfId="31" applyNumberFormat="1" applyFont="1" applyFill="1" applyBorder="1" applyAlignment="1">
      <alignment vertical="center"/>
    </xf>
    <xf numFmtId="183" fontId="7" fillId="0" borderId="0" xfId="31" quotePrefix="1" applyNumberFormat="1" applyFont="1" applyBorder="1" applyAlignment="1">
      <alignment horizontal="center" vertical="center"/>
    </xf>
    <xf numFmtId="184" fontId="7" fillId="2" borderId="6" xfId="31" applyNumberFormat="1" applyFont="1" applyFill="1" applyBorder="1" applyAlignment="1">
      <alignment horizontal="right" vertical="center"/>
    </xf>
    <xf numFmtId="184" fontId="7" fillId="2" borderId="2" xfId="31" applyNumberFormat="1" applyFont="1" applyFill="1" applyBorder="1" applyAlignment="1">
      <alignment horizontal="right" vertical="center"/>
    </xf>
    <xf numFmtId="180" fontId="7" fillId="0" borderId="2" xfId="31" applyFont="1" applyBorder="1" applyAlignment="1">
      <alignment horizontal="right" vertical="center"/>
    </xf>
    <xf numFmtId="183" fontId="28" fillId="2" borderId="1" xfId="31" applyNumberFormat="1" applyFont="1" applyFill="1" applyBorder="1" applyAlignment="1">
      <alignment vertical="center"/>
    </xf>
    <xf numFmtId="183" fontId="7" fillId="2" borderId="8" xfId="31" applyNumberFormat="1" applyFont="1" applyFill="1" applyBorder="1" applyAlignment="1">
      <alignment horizontal="right" vertical="center"/>
    </xf>
    <xf numFmtId="183" fontId="7" fillId="2" borderId="1" xfId="31" applyNumberFormat="1" applyFont="1" applyFill="1" applyBorder="1" applyAlignment="1">
      <alignment horizontal="right" vertical="center"/>
    </xf>
    <xf numFmtId="183" fontId="7" fillId="2" borderId="0" xfId="31" applyNumberFormat="1" applyFont="1" applyFill="1" applyBorder="1" applyAlignment="1">
      <alignment horizontal="right" vertical="center"/>
    </xf>
    <xf numFmtId="183" fontId="7" fillId="2" borderId="7" xfId="31" applyNumberFormat="1" applyFont="1" applyFill="1" applyBorder="1" applyAlignment="1">
      <alignment horizontal="right" vertical="center"/>
    </xf>
    <xf numFmtId="183" fontId="9" fillId="0" borderId="0" xfId="31" applyNumberFormat="1" applyFont="1" applyAlignment="1">
      <alignment vertical="center"/>
    </xf>
    <xf numFmtId="183" fontId="9" fillId="0" borderId="7" xfId="31" applyNumberFormat="1" applyFont="1" applyBorder="1" applyAlignment="1">
      <alignment vertical="center"/>
    </xf>
    <xf numFmtId="183" fontId="9" fillId="0" borderId="0" xfId="31" applyNumberFormat="1" applyFont="1" applyBorder="1" applyAlignment="1">
      <alignment vertical="center"/>
    </xf>
    <xf numFmtId="183" fontId="9" fillId="0" borderId="6" xfId="31" applyNumberFormat="1" applyFont="1" applyBorder="1" applyAlignment="1">
      <alignment horizontal="right" vertical="center"/>
    </xf>
    <xf numFmtId="183" fontId="9" fillId="0" borderId="0" xfId="31" applyNumberFormat="1" applyFont="1" applyAlignment="1">
      <alignment horizontal="right" vertical="center"/>
    </xf>
    <xf numFmtId="183" fontId="6" fillId="0" borderId="2" xfId="31" applyNumberFormat="1" applyFont="1" applyBorder="1" applyAlignment="1">
      <alignment horizontal="right" vertical="center"/>
    </xf>
    <xf numFmtId="183" fontId="6" fillId="0" borderId="6" xfId="31" applyNumberFormat="1" applyFont="1" applyBorder="1" applyAlignment="1">
      <alignment horizontal="right" vertical="center"/>
    </xf>
    <xf numFmtId="183" fontId="9" fillId="0" borderId="6" xfId="31" applyNumberFormat="1" applyFont="1" applyBorder="1" applyAlignment="1">
      <alignment vertical="center"/>
    </xf>
    <xf numFmtId="183" fontId="9" fillId="0" borderId="6" xfId="31" applyNumberFormat="1" applyFont="1" applyBorder="1" applyAlignment="1">
      <alignment horizontal="right" vertical="center" readingOrder="2"/>
    </xf>
    <xf numFmtId="183" fontId="9" fillId="0" borderId="0" xfId="31" quotePrefix="1" applyNumberFormat="1" applyFont="1" applyAlignment="1" applyProtection="1">
      <alignment horizontal="left" vertical="center"/>
    </xf>
    <xf numFmtId="3" fontId="6" fillId="0" borderId="7" xfId="31" quotePrefix="1" applyNumberFormat="1" applyFont="1" applyBorder="1" applyAlignment="1" applyProtection="1">
      <alignment horizontal="right" vertical="center"/>
    </xf>
    <xf numFmtId="3" fontId="6" fillId="0" borderId="0" xfId="31" quotePrefix="1" applyNumberFormat="1" applyFont="1" applyBorder="1" applyAlignment="1" applyProtection="1">
      <alignment horizontal="right" vertical="center"/>
    </xf>
    <xf numFmtId="3" fontId="6" fillId="0" borderId="0" xfId="31" quotePrefix="1" applyNumberFormat="1" applyFont="1" applyAlignment="1" applyProtection="1">
      <alignment horizontal="right" vertical="center"/>
    </xf>
    <xf numFmtId="183" fontId="6" fillId="0" borderId="7" xfId="31" applyNumberFormat="1" applyFont="1" applyBorder="1" applyAlignment="1">
      <alignment horizontal="right" vertical="center"/>
    </xf>
    <xf numFmtId="183" fontId="6" fillId="0" borderId="0" xfId="31" applyNumberFormat="1" applyFont="1" applyAlignment="1">
      <alignment horizontal="right" vertical="center"/>
    </xf>
    <xf numFmtId="183" fontId="6" fillId="0" borderId="0" xfId="31" applyNumberFormat="1" applyFont="1" applyBorder="1" applyAlignment="1">
      <alignment horizontal="right" vertical="center"/>
    </xf>
    <xf numFmtId="183" fontId="6" fillId="0" borderId="7" xfId="31" applyNumberFormat="1" applyFont="1" applyBorder="1" applyAlignment="1">
      <alignment vertical="center"/>
    </xf>
    <xf numFmtId="183" fontId="9" fillId="0" borderId="7" xfId="31" quotePrefix="1" applyNumberFormat="1" applyFont="1" applyBorder="1" applyAlignment="1">
      <alignment horizontal="right" vertical="center" readingOrder="2"/>
    </xf>
    <xf numFmtId="183" fontId="9" fillId="0" borderId="0" xfId="31" applyNumberFormat="1" applyFont="1" applyAlignment="1" applyProtection="1">
      <alignment horizontal="left" vertical="center"/>
    </xf>
    <xf numFmtId="173" fontId="6" fillId="0" borderId="7" xfId="31" applyNumberFormat="1" applyFont="1" applyBorder="1" applyAlignment="1" applyProtection="1">
      <alignment horizontal="right" vertical="center"/>
    </xf>
    <xf numFmtId="173" fontId="6" fillId="0" borderId="0" xfId="31" applyNumberFormat="1" applyFont="1" applyBorder="1" applyAlignment="1" applyProtection="1">
      <alignment horizontal="right" vertical="center"/>
    </xf>
    <xf numFmtId="173" fontId="6" fillId="0" borderId="0" xfId="31" applyNumberFormat="1" applyFont="1" applyAlignment="1" applyProtection="1">
      <alignment horizontal="right" vertical="center"/>
    </xf>
    <xf numFmtId="183" fontId="9" fillId="0" borderId="7" xfId="31" applyNumberFormat="1" applyFont="1" applyBorder="1" applyAlignment="1">
      <alignment horizontal="right" vertical="center"/>
    </xf>
    <xf numFmtId="173" fontId="6" fillId="0" borderId="7" xfId="31" applyNumberFormat="1" applyFont="1" applyBorder="1" applyAlignment="1">
      <alignment horizontal="right" vertical="center"/>
    </xf>
    <xf numFmtId="183" fontId="6" fillId="0" borderId="0" xfId="31" applyNumberFormat="1" applyFont="1" applyBorder="1" applyAlignment="1" applyProtection="1">
      <alignment horizontal="right" vertical="center"/>
    </xf>
    <xf numFmtId="183" fontId="9" fillId="0" borderId="7" xfId="31" applyNumberFormat="1" applyFont="1" applyBorder="1" applyAlignment="1">
      <alignment horizontal="right" vertical="center" readingOrder="2"/>
    </xf>
    <xf numFmtId="173" fontId="6" fillId="0" borderId="7" xfId="31" quotePrefix="1" applyNumberFormat="1" applyFont="1" applyBorder="1" applyAlignment="1" applyProtection="1">
      <alignment horizontal="right" vertical="center"/>
    </xf>
    <xf numFmtId="173" fontId="6" fillId="0" borderId="0" xfId="31" quotePrefix="1" applyNumberFormat="1" applyFont="1" applyBorder="1" applyAlignment="1" applyProtection="1">
      <alignment horizontal="right" vertical="center"/>
    </xf>
    <xf numFmtId="173" fontId="6" fillId="0" borderId="0" xfId="31" applyNumberFormat="1" applyFont="1" applyBorder="1" applyAlignment="1">
      <alignment vertical="center"/>
    </xf>
    <xf numFmtId="173" fontId="6" fillId="0" borderId="0" xfId="31" applyNumberFormat="1" applyFont="1" applyAlignment="1">
      <alignment horizontal="right" vertical="center"/>
    </xf>
    <xf numFmtId="173" fontId="6" fillId="0" borderId="7" xfId="31" applyNumberFormat="1" applyFont="1" applyBorder="1" applyAlignment="1">
      <alignment vertical="center"/>
    </xf>
    <xf numFmtId="173" fontId="6" fillId="0" borderId="0" xfId="31" applyNumberFormat="1" applyFont="1" applyAlignment="1">
      <alignment vertical="center"/>
    </xf>
    <xf numFmtId="183" fontId="9" fillId="0" borderId="0" xfId="31" applyNumberFormat="1" applyFont="1" applyBorder="1" applyAlignment="1" applyProtection="1">
      <alignment horizontal="left" vertical="center"/>
    </xf>
    <xf numFmtId="173" fontId="7" fillId="0" borderId="7" xfId="31" applyNumberFormat="1" applyFont="1" applyBorder="1" applyAlignment="1" applyProtection="1">
      <alignment horizontal="right" vertical="center"/>
    </xf>
    <xf numFmtId="183" fontId="8" fillId="0" borderId="0" xfId="31" applyNumberFormat="1" applyFont="1" applyAlignment="1" applyProtection="1">
      <alignment horizontal="left" vertical="center"/>
    </xf>
    <xf numFmtId="173" fontId="7" fillId="0" borderId="0" xfId="31" applyNumberFormat="1" applyFont="1" applyBorder="1" applyAlignment="1" applyProtection="1">
      <alignment horizontal="right" vertical="center"/>
    </xf>
    <xf numFmtId="173" fontId="7" fillId="0" borderId="0" xfId="31" applyNumberFormat="1" applyFont="1" applyAlignment="1" applyProtection="1">
      <alignment horizontal="right" vertical="center"/>
    </xf>
    <xf numFmtId="173" fontId="7" fillId="0" borderId="7" xfId="31" applyNumberFormat="1" applyFont="1" applyBorder="1" applyAlignment="1">
      <alignment horizontal="right" vertical="center"/>
    </xf>
    <xf numFmtId="173" fontId="7" fillId="0" borderId="0" xfId="31" applyNumberFormat="1" applyFont="1" applyBorder="1" applyAlignment="1">
      <alignment horizontal="right" vertical="center"/>
    </xf>
    <xf numFmtId="183" fontId="7" fillId="0" borderId="0" xfId="31" applyNumberFormat="1" applyFont="1" applyAlignment="1">
      <alignment vertical="center"/>
    </xf>
    <xf numFmtId="180" fontId="8" fillId="0" borderId="7" xfId="31" applyFont="1" applyBorder="1" applyAlignment="1">
      <alignment horizontal="right" vertical="center"/>
    </xf>
    <xf numFmtId="183" fontId="8" fillId="0" borderId="7" xfId="31" quotePrefix="1" applyNumberFormat="1" applyFont="1" applyBorder="1" applyAlignment="1">
      <alignment horizontal="right" vertical="center" readingOrder="2"/>
    </xf>
    <xf numFmtId="183" fontId="7" fillId="0" borderId="7" xfId="31" applyNumberFormat="1" applyFont="1" applyBorder="1" applyAlignment="1" applyProtection="1">
      <alignment horizontal="left" vertical="center"/>
    </xf>
    <xf numFmtId="183" fontId="7" fillId="0" borderId="0" xfId="31" applyNumberFormat="1" applyFont="1" applyBorder="1" applyAlignment="1" applyProtection="1">
      <alignment horizontal="left" vertical="center"/>
    </xf>
    <xf numFmtId="183" fontId="7" fillId="0" borderId="0" xfId="31" applyNumberFormat="1" applyFont="1" applyAlignment="1" applyProtection="1">
      <alignment horizontal="left" vertical="center"/>
    </xf>
    <xf numFmtId="175" fontId="7" fillId="0" borderId="0" xfId="31" applyNumberFormat="1" applyFont="1" applyBorder="1" applyAlignment="1" applyProtection="1">
      <alignment horizontal="right" vertical="center"/>
    </xf>
    <xf numFmtId="175" fontId="7" fillId="0" borderId="7" xfId="31" applyNumberFormat="1" applyFont="1" applyBorder="1" applyAlignment="1" applyProtection="1">
      <alignment horizontal="right" vertical="center"/>
    </xf>
    <xf numFmtId="183" fontId="7" fillId="0" borderId="0" xfId="31" applyNumberFormat="1" applyFont="1" applyBorder="1" applyAlignment="1" applyProtection="1">
      <alignment horizontal="right" vertical="center"/>
    </xf>
    <xf numFmtId="183" fontId="8" fillId="0" borderId="7" xfId="31" applyNumberFormat="1" applyFont="1" applyBorder="1" applyAlignment="1" applyProtection="1">
      <alignment horizontal="left" vertical="center"/>
    </xf>
    <xf numFmtId="183" fontId="8" fillId="0" borderId="0" xfId="31" applyNumberFormat="1" applyFont="1" applyBorder="1" applyAlignment="1" applyProtection="1">
      <alignment horizontal="left" vertical="center"/>
    </xf>
    <xf numFmtId="183" fontId="7" fillId="0" borderId="7" xfId="31" applyNumberFormat="1" applyFont="1" applyBorder="1" applyAlignment="1" applyProtection="1">
      <alignment horizontal="right" vertical="center"/>
    </xf>
    <xf numFmtId="173" fontId="8" fillId="0" borderId="7" xfId="31" applyNumberFormat="1" applyFont="1" applyBorder="1" applyAlignment="1" applyProtection="1">
      <alignment horizontal="right" vertical="center"/>
    </xf>
    <xf numFmtId="183" fontId="8" fillId="0" borderId="0" xfId="31" applyNumberFormat="1" applyFont="1" applyBorder="1" applyAlignment="1" applyProtection="1">
      <alignment horizontal="right" vertical="center"/>
    </xf>
    <xf numFmtId="183" fontId="18" fillId="0" borderId="0" xfId="31" quotePrefix="1" applyNumberFormat="1" applyFont="1" applyAlignment="1">
      <alignment horizontal="left" vertical="center"/>
    </xf>
    <xf numFmtId="183" fontId="18" fillId="0" borderId="7" xfId="31" quotePrefix="1" applyNumberFormat="1" applyFont="1" applyBorder="1" applyAlignment="1">
      <alignment horizontal="left" vertical="center"/>
    </xf>
    <xf numFmtId="183" fontId="18" fillId="0" borderId="0" xfId="31" quotePrefix="1" applyNumberFormat="1" applyFont="1" applyBorder="1" applyAlignment="1">
      <alignment horizontal="left" vertical="center"/>
    </xf>
    <xf numFmtId="173" fontId="6" fillId="0" borderId="7" xfId="31" quotePrefix="1" applyNumberFormat="1" applyFont="1" applyBorder="1" applyAlignment="1">
      <alignment horizontal="right" vertical="center"/>
    </xf>
    <xf numFmtId="183" fontId="6" fillId="0" borderId="0" xfId="31" quotePrefix="1" applyNumberFormat="1" applyFont="1" applyBorder="1" applyAlignment="1">
      <alignment horizontal="right" vertical="center"/>
    </xf>
    <xf numFmtId="183" fontId="6" fillId="0" borderId="7" xfId="31" applyNumberFormat="1" applyFont="1" applyBorder="1" applyAlignment="1" applyProtection="1">
      <alignment horizontal="right" vertical="center"/>
    </xf>
    <xf numFmtId="183" fontId="6" fillId="0" borderId="0" xfId="31" applyNumberFormat="1" applyFont="1" applyAlignment="1">
      <alignment horizontal="right" vertical="center" readingOrder="2"/>
    </xf>
    <xf numFmtId="183" fontId="18" fillId="0" borderId="0" xfId="31" applyNumberFormat="1" applyFont="1" applyAlignment="1">
      <alignment horizontal="left" vertical="center"/>
    </xf>
    <xf numFmtId="183" fontId="18" fillId="0" borderId="7" xfId="31" applyNumberFormat="1" applyFont="1" applyBorder="1" applyAlignment="1">
      <alignment horizontal="left" vertical="center"/>
    </xf>
    <xf numFmtId="183" fontId="18" fillId="0" borderId="0" xfId="31" applyNumberFormat="1" applyFont="1" applyBorder="1" applyAlignment="1">
      <alignment horizontal="left" vertical="center"/>
    </xf>
    <xf numFmtId="183" fontId="6" fillId="0" borderId="7" xfId="31" quotePrefix="1" applyNumberFormat="1" applyFont="1" applyBorder="1" applyAlignment="1">
      <alignment horizontal="right" vertical="center"/>
    </xf>
    <xf numFmtId="183" fontId="6" fillId="0" borderId="1" xfId="31" applyNumberFormat="1" applyFont="1" applyBorder="1" applyAlignment="1">
      <alignment vertical="center"/>
    </xf>
    <xf numFmtId="183" fontId="6" fillId="0" borderId="8" xfId="31" applyNumberFormat="1" applyFont="1" applyBorder="1" applyAlignment="1">
      <alignment vertical="center"/>
    </xf>
    <xf numFmtId="173" fontId="6" fillId="0" borderId="8" xfId="31" applyNumberFormat="1" applyFont="1" applyBorder="1" applyAlignment="1">
      <alignment horizontal="right" vertical="center"/>
    </xf>
    <xf numFmtId="183" fontId="6" fillId="0" borderId="1" xfId="31" applyNumberFormat="1" applyFont="1" applyBorder="1" applyAlignment="1">
      <alignment horizontal="right" vertical="center"/>
    </xf>
    <xf numFmtId="183" fontId="6" fillId="0" borderId="8" xfId="31" applyNumberFormat="1" applyFont="1" applyBorder="1" applyAlignment="1">
      <alignment horizontal="right" vertical="center"/>
    </xf>
    <xf numFmtId="183" fontId="28" fillId="0" borderId="0" xfId="31" quotePrefix="1" applyNumberFormat="1" applyFont="1" applyAlignment="1">
      <alignment horizontal="left" vertical="center"/>
    </xf>
    <xf numFmtId="173" fontId="6" fillId="0" borderId="0" xfId="31" quotePrefix="1" applyNumberFormat="1" applyFont="1" applyAlignment="1">
      <alignment horizontal="right" vertical="center"/>
    </xf>
    <xf numFmtId="183" fontId="6" fillId="0" borderId="0" xfId="31" quotePrefix="1" applyNumberFormat="1" applyFont="1" applyAlignment="1">
      <alignment horizontal="right" vertical="center"/>
    </xf>
    <xf numFmtId="183" fontId="6" fillId="0" borderId="0" xfId="31" applyNumberFormat="1" applyFont="1" applyAlignment="1" applyProtection="1">
      <alignment horizontal="right" vertical="center"/>
    </xf>
    <xf numFmtId="183" fontId="18" fillId="0" borderId="0" xfId="31" quotePrefix="1" applyNumberFormat="1" applyFont="1" applyAlignment="1">
      <alignment horizontal="right" vertical="center" readingOrder="2"/>
    </xf>
    <xf numFmtId="183" fontId="7" fillId="0" borderId="0" xfId="31" applyNumberFormat="1" applyFont="1" applyAlignment="1" applyProtection="1">
      <alignment horizontal="right" vertical="center"/>
    </xf>
    <xf numFmtId="183" fontId="6" fillId="0" borderId="0" xfId="31" quotePrefix="1" applyNumberFormat="1" applyFont="1" applyAlignment="1">
      <alignment horizontal="right" vertical="center" readingOrder="2"/>
    </xf>
    <xf numFmtId="183" fontId="7" fillId="0" borderId="0" xfId="31" quotePrefix="1" applyNumberFormat="1" applyFont="1" applyBorder="1" applyAlignment="1">
      <alignment horizontal="left" vertical="center"/>
    </xf>
    <xf numFmtId="184" fontId="7" fillId="2" borderId="7" xfId="31" applyNumberFormat="1" applyFont="1" applyFill="1" applyBorder="1" applyAlignment="1">
      <alignment horizontal="right" vertical="center"/>
    </xf>
    <xf numFmtId="180" fontId="7" fillId="0" borderId="0" xfId="31" applyFont="1" applyBorder="1" applyAlignment="1">
      <alignment horizontal="right" vertical="center"/>
    </xf>
    <xf numFmtId="184" fontId="7" fillId="2" borderId="0" xfId="31" applyNumberFormat="1" applyFont="1" applyFill="1" applyBorder="1" applyAlignment="1">
      <alignment horizontal="right" vertical="center"/>
    </xf>
    <xf numFmtId="3" fontId="6" fillId="0" borderId="7" xfId="31" quotePrefix="1" applyNumberFormat="1" applyFont="1" applyBorder="1" applyAlignment="1" applyProtection="1">
      <alignment vertical="center"/>
    </xf>
    <xf numFmtId="3" fontId="6" fillId="0" borderId="0" xfId="31" quotePrefix="1" applyNumberFormat="1" applyFont="1" applyAlignment="1" applyProtection="1">
      <alignment vertical="center"/>
    </xf>
    <xf numFmtId="0" fontId="52" fillId="0" borderId="0" xfId="31" applyNumberFormat="1" applyFont="1" applyBorder="1" applyAlignment="1">
      <alignment horizontal="right"/>
    </xf>
    <xf numFmtId="183" fontId="6" fillId="0" borderId="0" xfId="31" applyNumberFormat="1" applyFont="1" applyBorder="1" applyAlignment="1">
      <alignment vertical="center"/>
    </xf>
    <xf numFmtId="173" fontId="6" fillId="0" borderId="7" xfId="31" applyNumberFormat="1" applyFont="1" applyBorder="1" applyAlignment="1" applyProtection="1">
      <alignment vertical="center"/>
    </xf>
    <xf numFmtId="173" fontId="6" fillId="0" borderId="0" xfId="31" applyNumberFormat="1" applyFont="1" applyAlignment="1" applyProtection="1">
      <alignment vertical="center"/>
    </xf>
    <xf numFmtId="173" fontId="6" fillId="0" borderId="7" xfId="31" quotePrefix="1" applyNumberFormat="1" applyFont="1" applyBorder="1" applyAlignment="1" applyProtection="1">
      <alignment vertical="center"/>
    </xf>
    <xf numFmtId="173" fontId="6" fillId="0" borderId="0" xfId="31" quotePrefix="1" applyNumberFormat="1" applyFont="1" applyAlignment="1" applyProtection="1">
      <alignment vertical="center"/>
    </xf>
    <xf numFmtId="173" fontId="6" fillId="0" borderId="0" xfId="31" applyNumberFormat="1" applyFont="1" applyBorder="1" applyAlignment="1" applyProtection="1">
      <alignment vertical="center"/>
    </xf>
    <xf numFmtId="173" fontId="7" fillId="0" borderId="7" xfId="31" applyNumberFormat="1" applyFont="1" applyBorder="1" applyAlignment="1" applyProtection="1">
      <alignment vertical="center"/>
    </xf>
    <xf numFmtId="173" fontId="7" fillId="0" borderId="0" xfId="31" applyNumberFormat="1" applyFont="1" applyAlignment="1" applyProtection="1">
      <alignment vertical="center"/>
    </xf>
    <xf numFmtId="173" fontId="7" fillId="0" borderId="0" xfId="31" quotePrefix="1" applyNumberFormat="1" applyFont="1" applyAlignment="1" applyProtection="1">
      <alignment vertical="center"/>
    </xf>
    <xf numFmtId="173" fontId="7" fillId="0" borderId="7" xfId="31" applyNumberFormat="1" applyFont="1" applyBorder="1" applyAlignment="1">
      <alignment vertical="center"/>
    </xf>
    <xf numFmtId="173" fontId="6" fillId="0" borderId="0" xfId="31" quotePrefix="1" applyNumberFormat="1" applyFont="1" applyBorder="1" applyAlignment="1">
      <alignment horizontal="right" vertical="center"/>
    </xf>
    <xf numFmtId="171" fontId="27" fillId="0" borderId="0" xfId="32" quotePrefix="1" applyNumberFormat="1" applyFont="1" applyAlignment="1">
      <alignment horizontal="left" vertical="center"/>
    </xf>
    <xf numFmtId="171" fontId="10" fillId="0" borderId="0" xfId="32" quotePrefix="1" applyNumberFormat="1" applyFont="1" applyAlignment="1">
      <alignment horizontal="right" vertical="center" readingOrder="2"/>
    </xf>
    <xf numFmtId="171" fontId="6" fillId="0" borderId="0" xfId="32" applyNumberFormat="1" applyFont="1" applyAlignment="1">
      <alignment vertical="center"/>
    </xf>
    <xf numFmtId="175" fontId="11" fillId="0" borderId="0" xfId="101" applyNumberFormat="1" applyFont="1" applyFill="1" applyBorder="1" applyAlignment="1">
      <alignment vertical="center"/>
    </xf>
    <xf numFmtId="171" fontId="11" fillId="0" borderId="0" xfId="32" quotePrefix="1" applyNumberFormat="1" applyFont="1" applyAlignment="1">
      <alignment horizontal="right" vertical="center" readingOrder="2"/>
    </xf>
    <xf numFmtId="175" fontId="9" fillId="0" borderId="0" xfId="101" applyNumberFormat="1" applyFont="1" applyFill="1" applyBorder="1" applyAlignment="1">
      <alignment horizontal="left" vertical="center" wrapText="1"/>
    </xf>
    <xf numFmtId="171" fontId="6" fillId="0" borderId="0" xfId="32" applyNumberFormat="1" applyFont="1" applyBorder="1" applyAlignment="1">
      <alignment horizontal="right" vertical="center"/>
    </xf>
    <xf numFmtId="171" fontId="8" fillId="0" borderId="0" xfId="32" applyNumberFormat="1" applyFont="1" applyAlignment="1">
      <alignment horizontal="right" vertical="center" readingOrder="2"/>
    </xf>
    <xf numFmtId="175" fontId="15" fillId="0" borderId="1" xfId="102" applyNumberFormat="1" applyFont="1" applyFill="1" applyBorder="1" applyAlignment="1">
      <alignment vertical="center" wrapText="1"/>
    </xf>
    <xf numFmtId="3" fontId="8" fillId="0" borderId="18" xfId="102" applyNumberFormat="1" applyFont="1" applyFill="1" applyBorder="1" applyAlignment="1">
      <alignment vertical="center" wrapText="1"/>
    </xf>
    <xf numFmtId="0" fontId="6" fillId="0" borderId="0" xfId="101" applyFont="1"/>
    <xf numFmtId="171" fontId="9" fillId="2" borderId="0" xfId="32" applyNumberFormat="1" applyFont="1" applyFill="1" applyBorder="1" applyAlignment="1">
      <alignment vertical="center"/>
    </xf>
    <xf numFmtId="171" fontId="9" fillId="2" borderId="6" xfId="32" applyNumberFormat="1" applyFont="1" applyFill="1" applyBorder="1" applyAlignment="1">
      <alignment vertical="center"/>
    </xf>
    <xf numFmtId="171" fontId="9" fillId="0" borderId="0" xfId="32" applyNumberFormat="1" applyFont="1" applyBorder="1" applyAlignment="1">
      <alignment vertical="center"/>
    </xf>
    <xf numFmtId="171" fontId="9" fillId="2" borderId="7" xfId="32" applyNumberFormat="1" applyFont="1" applyFill="1" applyBorder="1" applyAlignment="1">
      <alignment vertical="center"/>
    </xf>
    <xf numFmtId="0" fontId="7" fillId="2" borderId="6" xfId="101" applyFont="1" applyFill="1" applyBorder="1" applyAlignment="1">
      <alignment horizontal="right" vertical="center" readingOrder="2"/>
    </xf>
    <xf numFmtId="0" fontId="7" fillId="2" borderId="2" xfId="101" applyFont="1" applyFill="1" applyBorder="1" applyAlignment="1">
      <alignment horizontal="right" vertical="center" readingOrder="2"/>
    </xf>
    <xf numFmtId="171" fontId="9" fillId="2" borderId="1" xfId="32" applyNumberFormat="1" applyFont="1" applyFill="1" applyBorder="1" applyAlignment="1">
      <alignment vertical="center"/>
    </xf>
    <xf numFmtId="0" fontId="7" fillId="2" borderId="8" xfId="101" applyFont="1" applyFill="1" applyBorder="1" applyAlignment="1">
      <alignment horizontal="right" vertical="center"/>
    </xf>
    <xf numFmtId="0" fontId="7" fillId="2" borderId="1" xfId="101" applyFont="1" applyFill="1" applyBorder="1" applyAlignment="1">
      <alignment horizontal="right" vertical="center"/>
    </xf>
    <xf numFmtId="171" fontId="6" fillId="2" borderId="0" xfId="32" applyNumberFormat="1" applyFont="1" applyFill="1" applyBorder="1" applyAlignment="1">
      <alignment vertical="center"/>
    </xf>
    <xf numFmtId="171" fontId="6" fillId="0" borderId="7" xfId="32" applyNumberFormat="1" applyFont="1" applyBorder="1" applyAlignment="1">
      <alignment vertical="center"/>
    </xf>
    <xf numFmtId="171" fontId="6" fillId="0" borderId="5" xfId="32" applyNumberFormat="1" applyFont="1" applyBorder="1" applyAlignment="1">
      <alignment vertical="center"/>
    </xf>
    <xf numFmtId="171" fontId="6" fillId="2" borderId="0" xfId="32" applyNumberFormat="1" applyFont="1" applyFill="1" applyBorder="1" applyAlignment="1">
      <alignment horizontal="right" vertical="center" readingOrder="2"/>
    </xf>
    <xf numFmtId="49" fontId="15" fillId="0" borderId="0" xfId="101" applyNumberFormat="1" applyFont="1" applyBorder="1" applyAlignment="1">
      <alignment vertical="center" wrapText="1"/>
    </xf>
    <xf numFmtId="171" fontId="15" fillId="0" borderId="0" xfId="103" quotePrefix="1" applyFont="1" applyBorder="1" applyAlignment="1">
      <alignment horizontal="right" vertical="center" readingOrder="2"/>
    </xf>
    <xf numFmtId="49" fontId="7" fillId="0" borderId="0" xfId="101" applyNumberFormat="1" applyFont="1" applyBorder="1" applyAlignment="1">
      <alignment vertical="center" wrapText="1"/>
    </xf>
    <xf numFmtId="49" fontId="17" fillId="0" borderId="0" xfId="101" applyNumberFormat="1" applyFont="1" applyBorder="1" applyAlignment="1">
      <alignment vertical="center" wrapText="1" readingOrder="2"/>
    </xf>
    <xf numFmtId="171" fontId="8" fillId="0" borderId="0" xfId="32" applyNumberFormat="1" applyFont="1" applyBorder="1" applyAlignment="1">
      <alignment vertical="center"/>
    </xf>
    <xf numFmtId="171" fontId="8" fillId="0" borderId="0" xfId="32" applyNumberFormat="1" applyFont="1" applyAlignment="1">
      <alignment vertical="center"/>
    </xf>
    <xf numFmtId="4" fontId="6" fillId="0" borderId="0" xfId="101" quotePrefix="1" applyNumberFormat="1" applyFont="1" applyFill="1" applyBorder="1" applyAlignment="1">
      <alignment horizontal="left" vertical="center" wrapText="1"/>
    </xf>
    <xf numFmtId="4" fontId="13" fillId="0" borderId="0" xfId="101" applyNumberFormat="1" applyFont="1" applyFill="1" applyBorder="1" applyAlignment="1">
      <alignment horizontal="right" vertical="center" readingOrder="2"/>
    </xf>
    <xf numFmtId="4" fontId="13" fillId="0" borderId="0" xfId="101" applyNumberFormat="1" applyFont="1" applyFill="1" applyBorder="1" applyAlignment="1">
      <alignment horizontal="right" vertical="center" wrapText="1" readingOrder="2"/>
    </xf>
    <xf numFmtId="49" fontId="7" fillId="0" borderId="0" xfId="101" applyNumberFormat="1" applyFont="1" applyBorder="1" applyAlignment="1">
      <alignment horizontal="left" vertical="center" wrapText="1"/>
    </xf>
    <xf numFmtId="49" fontId="17" fillId="0" borderId="0" xfId="101" applyNumberFormat="1" applyFont="1" applyBorder="1" applyAlignment="1">
      <alignment horizontal="right" vertical="center" wrapText="1" readingOrder="2"/>
    </xf>
    <xf numFmtId="175" fontId="6" fillId="0" borderId="0" xfId="101" applyNumberFormat="1" applyFont="1" applyFill="1" applyBorder="1" applyAlignment="1">
      <alignment horizontal="left" vertical="center"/>
    </xf>
    <xf numFmtId="175" fontId="13" fillId="0" borderId="0" xfId="101" applyNumberFormat="1" applyFont="1" applyFill="1" applyBorder="1" applyAlignment="1">
      <alignment horizontal="right" vertical="center" readingOrder="2"/>
    </xf>
    <xf numFmtId="175" fontId="7" fillId="0" borderId="0" xfId="101" applyNumberFormat="1" applyFont="1" applyFill="1" applyBorder="1" applyAlignment="1">
      <alignment vertical="center" wrapText="1"/>
    </xf>
    <xf numFmtId="175" fontId="17" fillId="0" borderId="0" xfId="101" applyNumberFormat="1" applyFont="1" applyFill="1" applyBorder="1" applyAlignment="1">
      <alignment vertical="center" wrapText="1" readingOrder="2"/>
    </xf>
    <xf numFmtId="175" fontId="6" fillId="0" borderId="0" xfId="101" applyNumberFormat="1" applyFont="1" applyFill="1" applyBorder="1" applyAlignment="1">
      <alignment horizontal="left" vertical="center" wrapText="1"/>
    </xf>
    <xf numFmtId="175" fontId="13" fillId="0" borderId="0" xfId="101" applyNumberFormat="1" applyFont="1" applyFill="1" applyBorder="1" applyAlignment="1">
      <alignment horizontal="right" vertical="center" wrapText="1" readingOrder="2"/>
    </xf>
    <xf numFmtId="175" fontId="15" fillId="0" borderId="0" xfId="102" applyNumberFormat="1" applyFont="1" applyFill="1" applyBorder="1" applyAlignment="1">
      <alignment vertical="center" wrapText="1"/>
    </xf>
    <xf numFmtId="0" fontId="9" fillId="0" borderId="0" xfId="101" applyFont="1" applyBorder="1"/>
    <xf numFmtId="0" fontId="13" fillId="0" borderId="0" xfId="101" applyFont="1" applyBorder="1"/>
    <xf numFmtId="175" fontId="8" fillId="0" borderId="0" xfId="101" applyNumberFormat="1" applyFont="1" applyFill="1" applyBorder="1" applyAlignment="1">
      <alignment vertical="center" wrapText="1"/>
    </xf>
    <xf numFmtId="171" fontId="8" fillId="0" borderId="5" xfId="32" applyNumberFormat="1" applyFont="1" applyBorder="1" applyAlignment="1">
      <alignment vertical="center"/>
    </xf>
    <xf numFmtId="3" fontId="7" fillId="0" borderId="5" xfId="102" applyNumberFormat="1" applyFont="1" applyFill="1" applyBorder="1" applyAlignment="1">
      <alignment horizontal="right" vertical="center" wrapText="1"/>
    </xf>
    <xf numFmtId="175" fontId="8" fillId="0" borderId="0" xfId="101" applyNumberFormat="1" applyFont="1" applyFill="1" applyBorder="1" applyAlignment="1">
      <alignment vertical="center" wrapText="1" readingOrder="2"/>
    </xf>
    <xf numFmtId="0" fontId="9" fillId="0" borderId="5" xfId="101" applyFont="1" applyBorder="1"/>
    <xf numFmtId="171" fontId="7" fillId="0" borderId="0" xfId="32" applyNumberFormat="1" applyFont="1" applyBorder="1" applyAlignment="1">
      <alignment horizontal="right" vertical="center"/>
    </xf>
    <xf numFmtId="171" fontId="9" fillId="0" borderId="0" xfId="32" quotePrefix="1" applyNumberFormat="1" applyFont="1" applyAlignment="1">
      <alignment horizontal="left" vertical="center"/>
    </xf>
    <xf numFmtId="171" fontId="7" fillId="0" borderId="0" xfId="32" applyNumberFormat="1" applyFont="1" applyBorder="1" applyAlignment="1">
      <alignment vertical="center"/>
    </xf>
    <xf numFmtId="3" fontId="6" fillId="0" borderId="5" xfId="102" applyNumberFormat="1" applyFont="1" applyFill="1" applyBorder="1" applyAlignment="1">
      <alignment horizontal="right" vertical="center" wrapText="1"/>
    </xf>
    <xf numFmtId="171" fontId="9" fillId="0" borderId="0" xfId="32" quotePrefix="1" applyNumberFormat="1" applyFont="1" applyBorder="1" applyAlignment="1">
      <alignment horizontal="right" vertical="center" readingOrder="2"/>
    </xf>
    <xf numFmtId="175" fontId="18" fillId="0" borderId="0" xfId="101" applyNumberFormat="1" applyFont="1" applyFill="1" applyBorder="1" applyAlignment="1">
      <alignment horizontal="left" vertical="center" wrapText="1"/>
    </xf>
    <xf numFmtId="175" fontId="6" fillId="0" borderId="0" xfId="101" applyNumberFormat="1" applyFont="1" applyFill="1" applyBorder="1" applyAlignment="1">
      <alignment horizontal="right" vertical="center" wrapText="1" readingOrder="2"/>
    </xf>
    <xf numFmtId="3" fontId="7" fillId="0" borderId="0" xfId="101" applyNumberFormat="1" applyFont="1" applyFill="1" applyBorder="1" applyAlignment="1">
      <alignment vertical="center" wrapText="1"/>
    </xf>
    <xf numFmtId="3" fontId="7" fillId="0" borderId="5" xfId="101" applyNumberFormat="1" applyFont="1" applyFill="1" applyBorder="1" applyAlignment="1">
      <alignment vertical="center" wrapText="1"/>
    </xf>
    <xf numFmtId="175" fontId="18" fillId="0" borderId="0" xfId="101" applyNumberFormat="1" applyFont="1" applyFill="1" applyBorder="1" applyAlignment="1">
      <alignment vertical="center" wrapText="1"/>
    </xf>
    <xf numFmtId="3" fontId="7" fillId="0" borderId="7" xfId="101" applyNumberFormat="1" applyFont="1" applyFill="1" applyBorder="1" applyAlignment="1">
      <alignment vertical="center" wrapText="1"/>
    </xf>
    <xf numFmtId="171" fontId="6" fillId="0" borderId="0" xfId="32" applyNumberFormat="1" applyFont="1" applyBorder="1" applyAlignment="1">
      <alignment horizontal="right" vertical="center" readingOrder="2"/>
    </xf>
    <xf numFmtId="171" fontId="6" fillId="0" borderId="1" xfId="32" applyNumberFormat="1" applyFont="1" applyBorder="1" applyAlignment="1">
      <alignment vertical="center"/>
    </xf>
    <xf numFmtId="3" fontId="7" fillId="0" borderId="8" xfId="101" applyNumberFormat="1" applyFont="1" applyFill="1" applyBorder="1" applyAlignment="1">
      <alignment vertical="center" wrapText="1"/>
    </xf>
    <xf numFmtId="3" fontId="7" fillId="0" borderId="1" xfId="101" applyNumberFormat="1" applyFont="1" applyFill="1" applyBorder="1" applyAlignment="1">
      <alignment vertical="center" wrapText="1"/>
    </xf>
    <xf numFmtId="3" fontId="7" fillId="0" borderId="1" xfId="102" applyNumberFormat="1" applyFont="1" applyFill="1" applyBorder="1" applyAlignment="1">
      <alignment horizontal="right" vertical="center" wrapText="1"/>
    </xf>
    <xf numFmtId="171" fontId="6" fillId="0" borderId="4" xfId="32" applyNumberFormat="1" applyFont="1" applyBorder="1" applyAlignment="1">
      <alignment vertical="center"/>
    </xf>
    <xf numFmtId="171" fontId="6" fillId="0" borderId="1" xfId="32" applyNumberFormat="1" applyFont="1" applyBorder="1" applyAlignment="1">
      <alignment horizontal="right" vertical="center" readingOrder="2"/>
    </xf>
    <xf numFmtId="171" fontId="18" fillId="0" borderId="0" xfId="32" applyNumberFormat="1" applyFont="1" applyBorder="1" applyAlignment="1" applyProtection="1">
      <alignment horizontal="left" vertical="center"/>
    </xf>
    <xf numFmtId="171" fontId="6" fillId="0" borderId="0" xfId="101" applyNumberFormat="1" applyFont="1" applyAlignment="1">
      <alignment vertical="center"/>
    </xf>
    <xf numFmtId="171" fontId="6" fillId="0" borderId="0" xfId="32" applyNumberFormat="1" applyFont="1" applyAlignment="1">
      <alignment horizontal="right" vertical="center" readingOrder="2"/>
    </xf>
    <xf numFmtId="175" fontId="6" fillId="0" borderId="0" xfId="101" applyNumberFormat="1" applyFont="1" applyFill="1" applyBorder="1" applyAlignment="1">
      <alignment vertical="center" wrapText="1"/>
    </xf>
    <xf numFmtId="3" fontId="74" fillId="0" borderId="0" xfId="102" quotePrefix="1" applyNumberFormat="1" applyFont="1" applyFill="1" applyBorder="1" applyAlignment="1">
      <alignment horizontal="right"/>
    </xf>
    <xf numFmtId="171" fontId="9" fillId="0" borderId="0" xfId="32" applyNumberFormat="1" applyFont="1" applyAlignment="1">
      <alignment horizontal="right" vertical="center" readingOrder="2"/>
    </xf>
    <xf numFmtId="171" fontId="18" fillId="0" borderId="0" xfId="32" applyNumberFormat="1" applyFont="1" applyAlignment="1" applyProtection="1">
      <alignment horizontal="left" vertical="center"/>
    </xf>
    <xf numFmtId="178" fontId="6" fillId="0" borderId="0" xfId="101" applyNumberFormat="1" applyFont="1" applyFill="1" applyBorder="1" applyAlignment="1">
      <alignment horizontal="right" vertical="center" wrapText="1"/>
    </xf>
    <xf numFmtId="171" fontId="11" fillId="0" borderId="0" xfId="32" applyNumberFormat="1" applyFont="1" applyAlignment="1">
      <alignment horizontal="right" vertical="center" readingOrder="2"/>
    </xf>
    <xf numFmtId="175" fontId="9" fillId="0" borderId="1" xfId="101" applyNumberFormat="1" applyFont="1" applyFill="1" applyBorder="1" applyAlignment="1">
      <alignment horizontal="left" vertical="center" wrapText="1"/>
    </xf>
    <xf numFmtId="171" fontId="8" fillId="0" borderId="1" xfId="32" applyNumberFormat="1" applyFont="1" applyBorder="1" applyAlignment="1">
      <alignment horizontal="right" vertical="center" readingOrder="2"/>
    </xf>
    <xf numFmtId="171" fontId="9" fillId="2" borderId="0" xfId="32" applyNumberFormat="1" applyFont="1" applyFill="1" applyAlignment="1">
      <alignment horizontal="right" vertical="center" readingOrder="2"/>
    </xf>
    <xf numFmtId="171" fontId="9" fillId="2" borderId="0" xfId="32" applyNumberFormat="1" applyFont="1" applyFill="1" applyBorder="1" applyAlignment="1">
      <alignment vertical="center" readingOrder="2"/>
    </xf>
    <xf numFmtId="171" fontId="9" fillId="2" borderId="7" xfId="32" applyNumberFormat="1" applyFont="1" applyFill="1" applyBorder="1" applyAlignment="1">
      <alignment horizontal="right" vertical="center" readingOrder="2"/>
    </xf>
    <xf numFmtId="171" fontId="9" fillId="2" borderId="8" xfId="32" applyNumberFormat="1" applyFont="1" applyFill="1" applyBorder="1" applyAlignment="1">
      <alignment horizontal="right" vertical="center" readingOrder="2"/>
    </xf>
    <xf numFmtId="182" fontId="9" fillId="0" borderId="0" xfId="102" applyNumberFormat="1" applyFont="1" applyFill="1" applyBorder="1" applyAlignment="1">
      <alignment horizontal="right" vertical="center" indent="1"/>
    </xf>
    <xf numFmtId="175" fontId="8" fillId="0" borderId="0" xfId="101" applyNumberFormat="1" applyFont="1" applyFill="1" applyBorder="1" applyAlignment="1">
      <alignment horizontal="left" vertical="center" wrapText="1"/>
    </xf>
    <xf numFmtId="175" fontId="17" fillId="0" borderId="7" xfId="101" applyNumberFormat="1" applyFont="1" applyFill="1" applyBorder="1" applyAlignment="1">
      <alignment horizontal="right" vertical="center" wrapText="1" readingOrder="2"/>
    </xf>
    <xf numFmtId="175" fontId="17" fillId="0" borderId="7" xfId="101" applyNumberFormat="1" applyFont="1" applyFill="1" applyBorder="1" applyAlignment="1">
      <alignment vertical="center" wrapText="1" readingOrder="2"/>
    </xf>
    <xf numFmtId="3" fontId="8" fillId="0" borderId="0" xfId="102" applyNumberFormat="1" applyFont="1" applyFill="1" applyBorder="1" applyAlignment="1">
      <alignment horizontal="right"/>
    </xf>
    <xf numFmtId="175" fontId="9" fillId="0" borderId="0" xfId="101" applyNumberFormat="1" applyFont="1" applyBorder="1" applyAlignment="1">
      <alignment horizontal="left" vertical="center" wrapText="1"/>
    </xf>
    <xf numFmtId="175" fontId="13" fillId="0" borderId="7" xfId="101" applyNumberFormat="1" applyFont="1" applyBorder="1" applyAlignment="1">
      <alignment horizontal="right" vertical="center" wrapText="1" readingOrder="2"/>
    </xf>
    <xf numFmtId="175" fontId="8" fillId="0" borderId="0" xfId="101" applyNumberFormat="1" applyFont="1" applyBorder="1" applyAlignment="1">
      <alignment vertical="center" wrapText="1"/>
    </xf>
    <xf numFmtId="175" fontId="17" fillId="0" borderId="7" xfId="101" applyNumberFormat="1" applyFont="1" applyBorder="1" applyAlignment="1">
      <alignment vertical="center" wrapText="1" readingOrder="2"/>
    </xf>
    <xf numFmtId="3" fontId="7" fillId="0" borderId="5" xfId="102" applyNumberFormat="1" applyFont="1" applyFill="1" applyBorder="1" applyAlignment="1">
      <alignment horizontal="right" wrapText="1"/>
    </xf>
    <xf numFmtId="175" fontId="17" fillId="0" borderId="7" xfId="101" applyNumberFormat="1" applyFont="1" applyFill="1" applyBorder="1" applyAlignment="1">
      <alignment vertical="center" readingOrder="2"/>
    </xf>
    <xf numFmtId="3" fontId="6" fillId="0" borderId="5" xfId="102" applyNumberFormat="1" applyFont="1" applyFill="1" applyBorder="1" applyAlignment="1">
      <alignment horizontal="right"/>
    </xf>
    <xf numFmtId="175" fontId="17" fillId="0" borderId="7" xfId="101" applyNumberFormat="1" applyFont="1" applyFill="1" applyBorder="1" applyAlignment="1">
      <alignment horizontal="right" vertical="center" readingOrder="2"/>
    </xf>
    <xf numFmtId="3" fontId="8" fillId="0" borderId="0" xfId="102" applyNumberFormat="1" applyFont="1" applyFill="1" applyBorder="1" applyAlignment="1">
      <alignment horizontal="right" vertical="center" wrapText="1"/>
    </xf>
    <xf numFmtId="175" fontId="8" fillId="0" borderId="0" xfId="101" applyNumberFormat="1" applyFont="1" applyFill="1" applyBorder="1" applyAlignment="1">
      <alignment vertical="center"/>
    </xf>
    <xf numFmtId="3" fontId="9" fillId="0" borderId="0" xfId="102" applyNumberFormat="1" applyFont="1" applyFill="1" applyBorder="1" applyAlignment="1">
      <alignment horizontal="right" vertical="center" wrapText="1"/>
    </xf>
    <xf numFmtId="175" fontId="17" fillId="0" borderId="0" xfId="101" applyNumberFormat="1" applyFont="1" applyFill="1" applyBorder="1" applyAlignment="1">
      <alignment vertical="center" wrapText="1"/>
    </xf>
    <xf numFmtId="171" fontId="14" fillId="0" borderId="7" xfId="32" quotePrefix="1" applyNumberFormat="1" applyFont="1" applyBorder="1" applyAlignment="1">
      <alignment horizontal="right" vertical="center" readingOrder="2"/>
    </xf>
    <xf numFmtId="171" fontId="14" fillId="0" borderId="0" xfId="32" quotePrefix="1" applyNumberFormat="1" applyFont="1" applyBorder="1" applyAlignment="1">
      <alignment horizontal="right" vertical="center" readingOrder="2"/>
    </xf>
    <xf numFmtId="3" fontId="7" fillId="0" borderId="7" xfId="101" applyNumberFormat="1" applyFont="1" applyFill="1" applyBorder="1" applyAlignment="1">
      <alignment horizontal="right" vertical="center"/>
    </xf>
    <xf numFmtId="3" fontId="7" fillId="0" borderId="0" xfId="101" applyNumberFormat="1" applyFont="1" applyFill="1" applyBorder="1" applyAlignment="1">
      <alignment horizontal="right" vertical="center"/>
    </xf>
    <xf numFmtId="3" fontId="7" fillId="0" borderId="5" xfId="101" applyNumberFormat="1" applyFont="1" applyFill="1" applyBorder="1" applyAlignment="1">
      <alignment horizontal="right" vertical="center"/>
    </xf>
    <xf numFmtId="171" fontId="28" fillId="0" borderId="0" xfId="32" applyNumberFormat="1" applyFont="1" applyBorder="1" applyAlignment="1">
      <alignment horizontal="right" vertical="center" readingOrder="2"/>
    </xf>
    <xf numFmtId="171" fontId="28" fillId="0" borderId="0" xfId="105" quotePrefix="1" applyFont="1" applyBorder="1" applyAlignment="1">
      <alignment horizontal="right" vertical="center" readingOrder="2"/>
    </xf>
    <xf numFmtId="3" fontId="6" fillId="0" borderId="8" xfId="32" applyNumberFormat="1" applyFont="1" applyBorder="1" applyAlignment="1">
      <alignment horizontal="right" vertical="center"/>
    </xf>
    <xf numFmtId="3" fontId="6" fillId="0" borderId="1" xfId="32" applyNumberFormat="1" applyFont="1" applyBorder="1" applyAlignment="1">
      <alignment horizontal="right" vertical="center"/>
    </xf>
    <xf numFmtId="3" fontId="6" fillId="0" borderId="4" xfId="32" applyNumberFormat="1" applyFont="1" applyBorder="1" applyAlignment="1">
      <alignment horizontal="right" vertical="center"/>
    </xf>
    <xf numFmtId="3" fontId="7" fillId="0" borderId="1" xfId="101" applyNumberFormat="1" applyFont="1" applyFill="1" applyBorder="1" applyAlignment="1">
      <alignment horizontal="right" vertical="center"/>
    </xf>
    <xf numFmtId="3" fontId="6" fillId="0" borderId="0" xfId="32" applyNumberFormat="1" applyFont="1" applyBorder="1" applyAlignment="1">
      <alignment horizontal="right" vertical="center"/>
    </xf>
    <xf numFmtId="171" fontId="6" fillId="0" borderId="0" xfId="32" applyNumberFormat="1" applyFont="1" applyBorder="1" applyAlignment="1" applyProtection="1">
      <alignment horizontal="left" vertical="center"/>
    </xf>
    <xf numFmtId="3" fontId="74" fillId="0" borderId="0" xfId="102" applyNumberFormat="1" applyFont="1" applyFill="1" applyBorder="1" applyAlignment="1">
      <alignment horizontal="right" vertical="center" wrapText="1"/>
    </xf>
    <xf numFmtId="3" fontId="6" fillId="0" borderId="0" xfId="32" applyNumberFormat="1" applyFont="1" applyBorder="1" applyAlignment="1">
      <alignment vertical="center"/>
    </xf>
    <xf numFmtId="171" fontId="11" fillId="0" borderId="0" xfId="32" quotePrefix="1" applyNumberFormat="1" applyFont="1" applyAlignment="1" applyProtection="1">
      <alignment horizontal="left" vertical="center"/>
    </xf>
    <xf numFmtId="3" fontId="7" fillId="0" borderId="7" xfId="102" quotePrefix="1" applyNumberFormat="1" applyFont="1" applyFill="1" applyBorder="1" applyAlignment="1">
      <alignment horizontal="right" wrapText="1"/>
    </xf>
    <xf numFmtId="3" fontId="7" fillId="0" borderId="0" xfId="102" quotePrefix="1" applyNumberFormat="1" applyFont="1" applyFill="1" applyBorder="1" applyAlignment="1">
      <alignment horizontal="right" wrapText="1"/>
    </xf>
    <xf numFmtId="3" fontId="7" fillId="0" borderId="7" xfId="102" quotePrefix="1" applyNumberFormat="1" applyFont="1" applyFill="1" applyBorder="1" applyAlignment="1">
      <alignment horizontal="right"/>
    </xf>
    <xf numFmtId="3" fontId="7" fillId="0" borderId="0" xfId="102" quotePrefix="1" applyNumberFormat="1" applyFont="1" applyFill="1" applyBorder="1" applyAlignment="1">
      <alignment horizontal="right"/>
    </xf>
    <xf numFmtId="0" fontId="6" fillId="0" borderId="0" xfId="32" applyFont="1" applyAlignment="1" applyProtection="1">
      <alignment horizontal="left" vertical="center"/>
    </xf>
    <xf numFmtId="3" fontId="6" fillId="0" borderId="7" xfId="102" quotePrefix="1" applyNumberFormat="1" applyFont="1" applyFill="1" applyBorder="1" applyAlignment="1">
      <alignment horizontal="right" wrapText="1"/>
    </xf>
    <xf numFmtId="3" fontId="6" fillId="0" borderId="0" xfId="102" quotePrefix="1" applyNumberFormat="1" applyFont="1" applyFill="1" applyBorder="1" applyAlignment="1">
      <alignment horizontal="right" wrapText="1"/>
    </xf>
    <xf numFmtId="3" fontId="6" fillId="0" borderId="7" xfId="102" quotePrefix="1" applyNumberFormat="1" applyFont="1" applyFill="1" applyBorder="1" applyAlignment="1">
      <alignment horizontal="right"/>
    </xf>
    <xf numFmtId="3" fontId="6" fillId="0" borderId="0" xfId="102" quotePrefix="1" applyNumberFormat="1" applyFont="1" applyFill="1" applyBorder="1" applyAlignment="1">
      <alignment horizontal="right"/>
    </xf>
    <xf numFmtId="0" fontId="13" fillId="0" borderId="7" xfId="32" applyFont="1" applyBorder="1" applyAlignment="1">
      <alignment horizontal="right" vertical="center"/>
    </xf>
    <xf numFmtId="175" fontId="8" fillId="0" borderId="0" xfId="101" applyNumberFormat="1" applyFont="1" applyBorder="1" applyAlignment="1">
      <alignment vertical="center"/>
    </xf>
    <xf numFmtId="175" fontId="6" fillId="0" borderId="0" xfId="101" applyNumberFormat="1" applyFont="1" applyBorder="1" applyAlignment="1">
      <alignment vertical="center" wrapText="1"/>
    </xf>
    <xf numFmtId="0" fontId="13" fillId="0" borderId="7" xfId="32" quotePrefix="1" applyFont="1" applyBorder="1" applyAlignment="1">
      <alignment horizontal="right" vertical="center" readingOrder="2"/>
    </xf>
    <xf numFmtId="175" fontId="6" fillId="0" borderId="0" xfId="101" applyNumberFormat="1" applyFont="1" applyBorder="1" applyAlignment="1">
      <alignment vertical="center"/>
    </xf>
    <xf numFmtId="3" fontId="7" fillId="0" borderId="5" xfId="102" quotePrefix="1" applyNumberFormat="1" applyFont="1" applyFill="1" applyBorder="1" applyAlignment="1">
      <alignment horizontal="right"/>
    </xf>
    <xf numFmtId="175" fontId="17" fillId="0" borderId="7" xfId="101" applyNumberFormat="1" applyFont="1" applyFill="1" applyBorder="1" applyAlignment="1">
      <alignment horizontal="right" vertical="center" wrapText="1"/>
    </xf>
    <xf numFmtId="3" fontId="6" fillId="0" borderId="5" xfId="102" quotePrefix="1" applyNumberFormat="1" applyFont="1" applyFill="1" applyBorder="1" applyAlignment="1">
      <alignment horizontal="right"/>
    </xf>
    <xf numFmtId="175" fontId="13" fillId="0" borderId="7" xfId="101" applyNumberFormat="1" applyFont="1" applyBorder="1" applyAlignment="1">
      <alignment horizontal="right" vertical="center" readingOrder="2"/>
    </xf>
    <xf numFmtId="175" fontId="8" fillId="3" borderId="0" xfId="32" applyNumberFormat="1" applyFont="1" applyFill="1" applyBorder="1" applyAlignment="1">
      <alignment vertical="center" wrapText="1"/>
    </xf>
    <xf numFmtId="3" fontId="7" fillId="0" borderId="5" xfId="102" applyNumberFormat="1" applyFont="1" applyFill="1" applyBorder="1" applyAlignment="1">
      <alignment horizontal="right"/>
    </xf>
    <xf numFmtId="0" fontId="17" fillId="3" borderId="7" xfId="32" applyFont="1" applyFill="1" applyBorder="1" applyAlignment="1">
      <alignment horizontal="right" vertical="center"/>
    </xf>
    <xf numFmtId="0" fontId="13" fillId="3" borderId="7" xfId="32" applyFont="1" applyFill="1" applyBorder="1" applyAlignment="1">
      <alignment horizontal="right" vertical="center"/>
    </xf>
    <xf numFmtId="171" fontId="28" fillId="0" borderId="0" xfId="32" applyNumberFormat="1" applyFont="1" applyAlignment="1">
      <alignment vertical="center"/>
    </xf>
    <xf numFmtId="171" fontId="6" fillId="0" borderId="7" xfId="105" quotePrefix="1" applyFont="1" applyBorder="1" applyAlignment="1">
      <alignment horizontal="right" vertical="center" readingOrder="2"/>
    </xf>
    <xf numFmtId="171" fontId="28" fillId="0" borderId="0" xfId="32" applyNumberFormat="1" applyFont="1" applyBorder="1" applyAlignment="1">
      <alignment vertical="center"/>
    </xf>
    <xf numFmtId="175" fontId="17" fillId="0" borderId="0" xfId="102" applyNumberFormat="1" applyFont="1" applyFill="1" applyBorder="1" applyAlignment="1">
      <alignment wrapText="1"/>
    </xf>
    <xf numFmtId="171" fontId="6" fillId="0" borderId="7" xfId="105" applyFont="1" applyBorder="1" applyAlignment="1">
      <alignment horizontal="right" vertical="center" readingOrder="2"/>
    </xf>
    <xf numFmtId="171" fontId="18" fillId="0" borderId="0" xfId="32" applyNumberFormat="1" applyFont="1" applyBorder="1" applyAlignment="1">
      <alignment vertical="center"/>
    </xf>
    <xf numFmtId="171" fontId="9" fillId="0" borderId="7" xfId="103" applyFont="1" applyBorder="1" applyAlignment="1">
      <alignment horizontal="right" vertical="center" readingOrder="2"/>
    </xf>
    <xf numFmtId="171" fontId="6" fillId="0" borderId="0" xfId="106" quotePrefix="1" applyNumberFormat="1" applyFont="1" applyAlignment="1" applyProtection="1">
      <alignment horizontal="left" vertical="center"/>
    </xf>
    <xf numFmtId="171" fontId="18" fillId="0" borderId="0" xfId="105" applyFont="1" applyAlignment="1">
      <alignment vertical="center"/>
    </xf>
    <xf numFmtId="175" fontId="18" fillId="0" borderId="0" xfId="32" applyNumberFormat="1" applyFont="1" applyBorder="1" applyAlignment="1">
      <alignment horizontal="left" vertical="center" wrapText="1"/>
    </xf>
    <xf numFmtId="0" fontId="18" fillId="6" borderId="0" xfId="32" applyFont="1" applyFill="1" applyBorder="1" applyAlignment="1">
      <alignment horizontal="left" vertical="center"/>
    </xf>
    <xf numFmtId="190" fontId="6" fillId="0" borderId="7" xfId="107" applyNumberFormat="1" applyFont="1" applyFill="1" applyBorder="1" applyAlignment="1">
      <alignment horizontal="right" vertical="center" readingOrder="2"/>
    </xf>
    <xf numFmtId="175" fontId="18" fillId="0" borderId="0" xfId="102" applyNumberFormat="1" applyFont="1" applyFill="1" applyBorder="1" applyAlignment="1">
      <alignment vertical="center"/>
    </xf>
    <xf numFmtId="171" fontId="6" fillId="0" borderId="8" xfId="32" applyNumberFormat="1" applyFont="1" applyBorder="1" applyAlignment="1">
      <alignment horizontal="right" vertical="center" readingOrder="2"/>
    </xf>
    <xf numFmtId="171" fontId="18" fillId="0" borderId="2" xfId="32" applyNumberFormat="1" applyFont="1" applyBorder="1" applyAlignment="1" applyProtection="1">
      <alignment horizontal="left" vertical="center"/>
    </xf>
    <xf numFmtId="3" fontId="7" fillId="0" borderId="2" xfId="101" applyNumberFormat="1" applyFont="1" applyFill="1" applyBorder="1" applyAlignment="1">
      <alignment horizontal="right" vertical="center"/>
    </xf>
    <xf numFmtId="171" fontId="6" fillId="0" borderId="2" xfId="32" applyNumberFormat="1" applyFont="1" applyBorder="1" applyAlignment="1">
      <alignment horizontal="right" vertical="center" readingOrder="2"/>
    </xf>
    <xf numFmtId="3" fontId="6" fillId="0" borderId="0" xfId="101" applyNumberFormat="1" applyFont="1" applyBorder="1" applyAlignment="1">
      <alignment horizontal="right" vertical="center"/>
    </xf>
    <xf numFmtId="171" fontId="27" fillId="0" borderId="0" xfId="32" applyNumberFormat="1" applyFont="1" applyAlignment="1">
      <alignment vertical="center"/>
    </xf>
    <xf numFmtId="171" fontId="27" fillId="0" borderId="0" xfId="32" applyNumberFormat="1" applyFont="1" applyAlignment="1">
      <alignment horizontal="right" vertical="center" readingOrder="2"/>
    </xf>
    <xf numFmtId="171" fontId="76" fillId="0" borderId="0" xfId="32" applyNumberFormat="1" applyFont="1" applyAlignment="1">
      <alignment vertical="center"/>
    </xf>
    <xf numFmtId="171" fontId="11" fillId="0" borderId="0" xfId="32" applyNumberFormat="1" applyFont="1" applyAlignment="1" applyProtection="1">
      <alignment vertical="center"/>
    </xf>
    <xf numFmtId="3" fontId="7" fillId="4" borderId="0" xfId="32" applyNumberFormat="1" applyFont="1" applyFill="1" applyBorder="1" applyAlignment="1">
      <alignment horizontal="right" vertical="center"/>
    </xf>
    <xf numFmtId="171" fontId="77" fillId="0" borderId="0" xfId="32" applyNumberFormat="1" applyFont="1" applyAlignment="1">
      <alignment vertical="center"/>
    </xf>
    <xf numFmtId="171" fontId="7" fillId="0" borderId="0" xfId="32" quotePrefix="1" applyNumberFormat="1" applyFont="1" applyBorder="1" applyAlignment="1">
      <alignment vertical="center"/>
    </xf>
    <xf numFmtId="3" fontId="6" fillId="0" borderId="0" xfId="101" applyNumberFormat="1" applyFont="1"/>
    <xf numFmtId="171" fontId="7" fillId="0" borderId="0" xfId="32" applyNumberFormat="1" applyFont="1" applyAlignment="1">
      <alignment horizontal="right" vertical="center" readingOrder="2"/>
    </xf>
    <xf numFmtId="171" fontId="9" fillId="0" borderId="1" xfId="32" applyNumberFormat="1" applyFont="1" applyBorder="1" applyAlignment="1">
      <alignment vertical="center"/>
    </xf>
    <xf numFmtId="171" fontId="6" fillId="2" borderId="0" xfId="32" applyNumberFormat="1" applyFont="1" applyFill="1" applyAlignment="1">
      <alignment horizontal="right" vertical="center"/>
    </xf>
    <xf numFmtId="171" fontId="6" fillId="2" borderId="5" xfId="32" applyNumberFormat="1" applyFont="1" applyFill="1" applyBorder="1" applyAlignment="1">
      <alignment vertical="center"/>
    </xf>
    <xf numFmtId="171" fontId="7" fillId="2" borderId="6" xfId="32" applyNumberFormat="1" applyFont="1" applyFill="1" applyBorder="1" applyAlignment="1">
      <alignment horizontal="right" vertical="center"/>
    </xf>
    <xf numFmtId="171" fontId="7" fillId="2" borderId="3" xfId="32" applyNumberFormat="1" applyFont="1" applyFill="1" applyBorder="1" applyAlignment="1">
      <alignment horizontal="right" vertical="center"/>
    </xf>
    <xf numFmtId="171" fontId="6" fillId="2" borderId="1" xfId="32" applyNumberFormat="1" applyFont="1" applyFill="1" applyBorder="1" applyAlignment="1">
      <alignment vertical="center"/>
    </xf>
    <xf numFmtId="171" fontId="7" fillId="2" borderId="8" xfId="32" applyNumberFormat="1" applyFont="1" applyFill="1" applyBorder="1" applyAlignment="1">
      <alignment horizontal="right" vertical="center"/>
    </xf>
    <xf numFmtId="171" fontId="7" fillId="2" borderId="4" xfId="32" applyNumberFormat="1" applyFont="1" applyFill="1" applyBorder="1" applyAlignment="1">
      <alignment horizontal="right" vertical="center"/>
    </xf>
    <xf numFmtId="171" fontId="6" fillId="2" borderId="1" xfId="32" applyNumberFormat="1" applyFont="1" applyFill="1" applyBorder="1" applyAlignment="1">
      <alignment horizontal="right" vertical="center"/>
    </xf>
    <xf numFmtId="171" fontId="7" fillId="0" borderId="0" xfId="32" applyNumberFormat="1" applyFont="1" applyFill="1" applyBorder="1" applyAlignment="1" applyProtection="1">
      <alignment horizontal="left" vertical="center"/>
    </xf>
    <xf numFmtId="186" fontId="7" fillId="0" borderId="7" xfId="104" applyNumberFormat="1" applyFont="1" applyBorder="1" applyAlignment="1">
      <alignment horizontal="right" wrapText="1"/>
    </xf>
    <xf numFmtId="186" fontId="7" fillId="0" borderId="0" xfId="104" applyNumberFormat="1" applyFont="1" applyAlignment="1">
      <alignment horizontal="right" wrapText="1"/>
    </xf>
    <xf numFmtId="3" fontId="7" fillId="0" borderId="7" xfId="101" applyNumberFormat="1" applyFont="1" applyBorder="1"/>
    <xf numFmtId="3" fontId="7" fillId="0" borderId="0" xfId="101" applyNumberFormat="1" applyFont="1" applyBorder="1"/>
    <xf numFmtId="3" fontId="7" fillId="0" borderId="0" xfId="32" applyNumberFormat="1" applyFont="1" applyBorder="1" applyAlignment="1"/>
    <xf numFmtId="3" fontId="7" fillId="0" borderId="5" xfId="101" applyNumberFormat="1" applyFont="1" applyBorder="1"/>
    <xf numFmtId="171" fontId="17" fillId="0" borderId="0" xfId="32" quotePrefix="1" applyNumberFormat="1" applyFont="1" applyBorder="1" applyAlignment="1">
      <alignment horizontal="right" vertical="center" readingOrder="2"/>
    </xf>
    <xf numFmtId="171" fontId="7" fillId="0" borderId="0" xfId="32" applyNumberFormat="1" applyFont="1" applyAlignment="1">
      <alignment vertical="center"/>
    </xf>
    <xf numFmtId="171" fontId="6" fillId="0" borderId="0" xfId="32" quotePrefix="1" applyNumberFormat="1" applyFont="1" applyFill="1" applyBorder="1" applyAlignment="1" applyProtection="1">
      <alignment horizontal="left" vertical="center"/>
    </xf>
    <xf numFmtId="186" fontId="6" fillId="0" borderId="7" xfId="104" applyNumberFormat="1" applyFont="1" applyBorder="1" applyAlignment="1">
      <alignment horizontal="right" wrapText="1"/>
    </xf>
    <xf numFmtId="186" fontId="6" fillId="0" borderId="0" xfId="104" applyNumberFormat="1" applyFont="1" applyAlignment="1">
      <alignment horizontal="right" wrapText="1"/>
    </xf>
    <xf numFmtId="186" fontId="6" fillId="0" borderId="5" xfId="104" applyNumberFormat="1" applyFont="1" applyBorder="1" applyAlignment="1">
      <alignment horizontal="right" wrapText="1"/>
    </xf>
    <xf numFmtId="3" fontId="6" fillId="0" borderId="0" xfId="101" applyNumberFormat="1" applyFont="1" applyBorder="1"/>
    <xf numFmtId="3" fontId="6" fillId="0" borderId="5" xfId="101" applyNumberFormat="1" applyFont="1" applyBorder="1"/>
    <xf numFmtId="171" fontId="13" fillId="0" borderId="0" xfId="32" quotePrefix="1" applyNumberFormat="1" applyFont="1" applyBorder="1" applyAlignment="1">
      <alignment horizontal="right" vertical="center" readingOrder="2"/>
    </xf>
    <xf numFmtId="171" fontId="6" fillId="0" borderId="0" xfId="32" applyNumberFormat="1" applyFont="1" applyFill="1" applyBorder="1" applyAlignment="1" applyProtection="1">
      <alignment horizontal="left" vertical="center"/>
    </xf>
    <xf numFmtId="171" fontId="17" fillId="0" borderId="0" xfId="32" applyNumberFormat="1" applyFont="1" applyBorder="1" applyAlignment="1">
      <alignment horizontal="right" vertical="center" readingOrder="2"/>
    </xf>
    <xf numFmtId="3" fontId="78" fillId="0" borderId="0" xfId="108" applyNumberFormat="1" applyFont="1" applyBorder="1" applyAlignment="1" applyProtection="1">
      <alignment horizontal="right" vertical="center" wrapText="1"/>
    </xf>
    <xf numFmtId="3" fontId="6" fillId="0" borderId="7" xfId="101" applyNumberFormat="1" applyFont="1" applyBorder="1"/>
    <xf numFmtId="171" fontId="7" fillId="0" borderId="0" xfId="32" applyNumberFormat="1" applyFont="1" applyFill="1" applyBorder="1" applyAlignment="1" applyProtection="1">
      <alignment vertical="center"/>
    </xf>
    <xf numFmtId="3" fontId="7" fillId="0" borderId="0" xfId="101" applyNumberFormat="1" applyFont="1" applyFill="1" applyBorder="1" applyAlignment="1">
      <alignment horizontal="right" wrapText="1"/>
    </xf>
    <xf numFmtId="171" fontId="6" fillId="0" borderId="0" xfId="32" applyNumberFormat="1" applyFont="1" applyAlignment="1" applyProtection="1">
      <alignment horizontal="left" vertical="center"/>
    </xf>
    <xf numFmtId="171" fontId="13" fillId="0" borderId="0" xfId="32" applyNumberFormat="1" applyFont="1" applyBorder="1" applyAlignment="1">
      <alignment horizontal="right" vertical="center" readingOrder="2"/>
    </xf>
    <xf numFmtId="1" fontId="7" fillId="0" borderId="0" xfId="32" applyNumberFormat="1" applyFont="1" applyFill="1" applyBorder="1" applyAlignment="1" applyProtection="1">
      <alignment horizontal="left" vertical="center"/>
    </xf>
    <xf numFmtId="191" fontId="7" fillId="0" borderId="0" xfId="104" applyNumberFormat="1" applyFont="1" applyAlignment="1">
      <alignment horizontal="right" wrapText="1"/>
    </xf>
    <xf numFmtId="3" fontId="7" fillId="0" borderId="0" xfId="104" applyNumberFormat="1" applyFont="1" applyAlignment="1">
      <alignment horizontal="right" wrapText="1"/>
    </xf>
    <xf numFmtId="171" fontId="7" fillId="7" borderId="0" xfId="101" applyNumberFormat="1" applyFont="1" applyFill="1"/>
    <xf numFmtId="171" fontId="7" fillId="0" borderId="0" xfId="101" applyNumberFormat="1" applyFont="1"/>
    <xf numFmtId="3" fontId="79" fillId="0" borderId="0" xfId="108" applyNumberFormat="1" applyFont="1" applyBorder="1" applyAlignment="1" applyProtection="1">
      <alignment horizontal="right" vertical="center" wrapText="1"/>
    </xf>
    <xf numFmtId="3" fontId="78" fillId="0" borderId="5" xfId="108" applyNumberFormat="1" applyFont="1" applyBorder="1" applyAlignment="1" applyProtection="1">
      <alignment horizontal="right" vertical="center" wrapText="1"/>
    </xf>
    <xf numFmtId="192" fontId="13" fillId="0" borderId="0" xfId="32" applyNumberFormat="1" applyFont="1" applyBorder="1" applyAlignment="1" applyProtection="1">
      <alignment horizontal="right" vertical="center" readingOrder="2"/>
    </xf>
    <xf numFmtId="3" fontId="6" fillId="0" borderId="0" xfId="104" applyNumberFormat="1" applyFont="1" applyAlignment="1">
      <alignment horizontal="right" wrapText="1"/>
    </xf>
    <xf numFmtId="3" fontId="6" fillId="0" borderId="7" xfId="32" applyNumberFormat="1" applyFont="1" applyBorder="1" applyAlignment="1">
      <alignment horizontal="right" vertical="center"/>
    </xf>
    <xf numFmtId="3" fontId="6" fillId="0" borderId="5" xfId="101" applyNumberFormat="1" applyFont="1" applyBorder="1" applyAlignment="1">
      <alignment horizontal="right" vertical="center"/>
    </xf>
    <xf numFmtId="171" fontId="6" fillId="0" borderId="0" xfId="32" quotePrefix="1" applyNumberFormat="1" applyFont="1" applyAlignment="1">
      <alignment vertical="center"/>
    </xf>
    <xf numFmtId="171" fontId="7" fillId="4" borderId="0" xfId="32" applyNumberFormat="1" applyFont="1" applyFill="1" applyBorder="1" applyAlignment="1">
      <alignment horizontal="right" vertical="center"/>
    </xf>
    <xf numFmtId="171" fontId="6" fillId="0" borderId="5" xfId="32" applyNumberFormat="1" applyFont="1" applyBorder="1" applyAlignment="1">
      <alignment horizontal="right" vertical="center"/>
    </xf>
    <xf numFmtId="171" fontId="7" fillId="0" borderId="5" xfId="32" applyNumberFormat="1" applyFont="1" applyBorder="1" applyAlignment="1">
      <alignment horizontal="right" vertical="center"/>
    </xf>
    <xf numFmtId="171" fontId="6" fillId="0" borderId="0" xfId="32" quotePrefix="1" applyNumberFormat="1" applyFont="1" applyBorder="1" applyAlignment="1">
      <alignment horizontal="right" vertical="center" readingOrder="2"/>
    </xf>
    <xf numFmtId="171" fontId="7" fillId="4" borderId="7" xfId="32" applyNumberFormat="1" applyFont="1" applyFill="1" applyBorder="1" applyAlignment="1">
      <alignment horizontal="right" vertical="center"/>
    </xf>
    <xf numFmtId="171" fontId="6" fillId="0" borderId="0" xfId="32" quotePrefix="1" applyNumberFormat="1" applyFont="1" applyAlignment="1">
      <alignment horizontal="right" vertical="center" readingOrder="2"/>
    </xf>
    <xf numFmtId="171" fontId="6" fillId="0" borderId="1" xfId="32" applyNumberFormat="1" applyFont="1" applyBorder="1" applyAlignment="1">
      <alignment horizontal="right" vertical="center"/>
    </xf>
    <xf numFmtId="171" fontId="6" fillId="0" borderId="8" xfId="32" applyNumberFormat="1" applyFont="1" applyBorder="1" applyAlignment="1">
      <alignment horizontal="right" vertical="center"/>
    </xf>
    <xf numFmtId="171" fontId="6" fillId="0" borderId="4" xfId="32" applyNumberFormat="1" applyFont="1" applyBorder="1" applyAlignment="1">
      <alignment horizontal="right" vertical="center"/>
    </xf>
    <xf numFmtId="171" fontId="28" fillId="0" borderId="0" xfId="32" quotePrefix="1" applyNumberFormat="1" applyFont="1" applyAlignment="1" applyProtection="1">
      <alignment vertical="center"/>
    </xf>
    <xf numFmtId="171" fontId="9" fillId="0" borderId="0" xfId="32" quotePrefix="1" applyNumberFormat="1" applyFont="1" applyAlignment="1" applyProtection="1">
      <alignment vertical="center"/>
    </xf>
    <xf numFmtId="171" fontId="6" fillId="0" borderId="0" xfId="32" applyNumberFormat="1" applyFont="1" applyAlignment="1">
      <alignment horizontal="right" vertical="center"/>
    </xf>
    <xf numFmtId="0" fontId="28" fillId="0" borderId="0" xfId="101" applyFont="1" applyAlignment="1">
      <alignment vertical="center"/>
    </xf>
    <xf numFmtId="0" fontId="9" fillId="0" borderId="0" xfId="101" applyFont="1" applyAlignment="1">
      <alignment vertical="center"/>
    </xf>
    <xf numFmtId="0" fontId="9" fillId="0" borderId="0" xfId="101" applyFont="1" applyAlignment="1">
      <alignment horizontal="right" vertical="center"/>
    </xf>
    <xf numFmtId="0" fontId="9" fillId="0" borderId="0" xfId="101" applyFont="1" applyBorder="1" applyAlignment="1">
      <alignment vertical="center"/>
    </xf>
    <xf numFmtId="177" fontId="6" fillId="0" borderId="0" xfId="32" applyNumberFormat="1" applyFont="1" applyAlignment="1" applyProtection="1">
      <alignment horizontal="right" vertical="center" readingOrder="2"/>
    </xf>
    <xf numFmtId="171" fontId="27" fillId="0" borderId="0" xfId="7" applyFont="1" applyAlignment="1">
      <alignment horizontal="left" vertical="center"/>
    </xf>
    <xf numFmtId="171" fontId="6" fillId="0" borderId="0" xfId="7" applyFont="1" applyAlignment="1">
      <alignment vertical="center"/>
    </xf>
    <xf numFmtId="171" fontId="6" fillId="0" borderId="0" xfId="7" applyFont="1" applyBorder="1" applyAlignment="1">
      <alignment vertical="center"/>
    </xf>
    <xf numFmtId="171" fontId="10" fillId="0" borderId="0" xfId="7" applyFont="1" applyAlignment="1">
      <alignment horizontal="right" vertical="center" readingOrder="2"/>
    </xf>
    <xf numFmtId="171" fontId="11" fillId="0" borderId="0" xfId="7" quotePrefix="1" applyFont="1" applyAlignment="1" applyProtection="1">
      <alignment horizontal="left" vertical="center"/>
    </xf>
    <xf numFmtId="171" fontId="11" fillId="0" borderId="0" xfId="7" quotePrefix="1" applyFont="1" applyAlignment="1">
      <alignment horizontal="right" vertical="center" readingOrder="2"/>
    </xf>
    <xf numFmtId="4" fontId="6" fillId="0" borderId="0" xfId="7" applyNumberFormat="1" applyFont="1" applyAlignment="1">
      <alignment horizontal="left" vertical="center"/>
    </xf>
    <xf numFmtId="4" fontId="6" fillId="0" borderId="0" xfId="7" applyNumberFormat="1" applyFont="1" applyBorder="1" applyAlignment="1">
      <alignment horizontal="left" vertical="center"/>
    </xf>
    <xf numFmtId="171" fontId="9" fillId="0" borderId="0" xfId="7" applyFont="1" applyAlignment="1">
      <alignment horizontal="right" vertical="center"/>
    </xf>
    <xf numFmtId="2" fontId="6" fillId="3" borderId="0" xfId="7" applyNumberFormat="1" applyFont="1" applyFill="1" applyBorder="1" applyAlignment="1">
      <alignment horizontal="right"/>
    </xf>
    <xf numFmtId="171" fontId="6" fillId="0" borderId="0" xfId="7" applyFont="1" applyBorder="1" applyAlignment="1">
      <alignment horizontal="right" vertical="center"/>
    </xf>
    <xf numFmtId="171" fontId="6" fillId="0" borderId="1" xfId="7" applyFont="1" applyBorder="1" applyAlignment="1">
      <alignment horizontal="right" vertical="center" readingOrder="2"/>
    </xf>
    <xf numFmtId="171" fontId="9" fillId="2" borderId="3" xfId="110" applyNumberFormat="1" applyFont="1" applyFill="1" applyBorder="1" applyAlignment="1">
      <alignment vertical="center"/>
    </xf>
    <xf numFmtId="171" fontId="6" fillId="2" borderId="0" xfId="110" applyNumberFormat="1" applyFont="1" applyFill="1" applyAlignment="1">
      <alignment horizontal="right" vertical="center" readingOrder="2"/>
    </xf>
    <xf numFmtId="171" fontId="6" fillId="0" borderId="0" xfId="110" applyNumberFormat="1" applyFont="1" applyAlignment="1">
      <alignment vertical="center"/>
    </xf>
    <xf numFmtId="171" fontId="9" fillId="2" borderId="5" xfId="110" applyNumberFormat="1" applyFont="1" applyFill="1" applyBorder="1" applyAlignment="1">
      <alignment vertical="center"/>
    </xf>
    <xf numFmtId="171" fontId="6" fillId="2" borderId="0" xfId="110" applyNumberFormat="1" applyFont="1" applyFill="1" applyBorder="1" applyAlignment="1">
      <alignment vertical="center" readingOrder="2"/>
    </xf>
    <xf numFmtId="171" fontId="9" fillId="2" borderId="0" xfId="110" applyNumberFormat="1" applyFont="1" applyFill="1" applyBorder="1" applyAlignment="1">
      <alignment vertical="center"/>
    </xf>
    <xf numFmtId="171" fontId="7" fillId="2" borderId="6" xfId="110" applyNumberFormat="1" applyFont="1" applyFill="1" applyBorder="1" applyAlignment="1">
      <alignment horizontal="right" vertical="center"/>
    </xf>
    <xf numFmtId="171" fontId="7" fillId="2" borderId="2" xfId="110" applyNumberFormat="1" applyFont="1" applyFill="1" applyBorder="1" applyAlignment="1">
      <alignment horizontal="right" vertical="center"/>
    </xf>
    <xf numFmtId="3" fontId="7" fillId="0" borderId="2" xfId="110" applyNumberFormat="1" applyFont="1" applyBorder="1" applyAlignment="1">
      <alignment horizontal="right" vertical="center"/>
    </xf>
    <xf numFmtId="3" fontId="7" fillId="4" borderId="2" xfId="110" applyNumberFormat="1" applyFont="1" applyFill="1" applyBorder="1" applyAlignment="1">
      <alignment horizontal="right" vertical="center"/>
    </xf>
    <xf numFmtId="0" fontId="7" fillId="2" borderId="2" xfId="7" applyNumberFormat="1" applyFont="1" applyFill="1" applyBorder="1" applyAlignment="1">
      <alignment horizontal="right" vertical="center" readingOrder="2"/>
    </xf>
    <xf numFmtId="0" fontId="7" fillId="2" borderId="3" xfId="7" applyNumberFormat="1" applyFont="1" applyFill="1" applyBorder="1" applyAlignment="1">
      <alignment horizontal="right" vertical="center" readingOrder="2"/>
    </xf>
    <xf numFmtId="171" fontId="7" fillId="2" borderId="0" xfId="7" applyFont="1" applyFill="1" applyBorder="1" applyAlignment="1">
      <alignment vertical="center"/>
    </xf>
    <xf numFmtId="1" fontId="6" fillId="0" borderId="0" xfId="7" applyNumberFormat="1" applyFont="1" applyAlignment="1">
      <alignment vertical="center"/>
    </xf>
    <xf numFmtId="1" fontId="6" fillId="0" borderId="0" xfId="7" applyNumberFormat="1" applyFont="1" applyAlignment="1">
      <alignment horizontal="center" vertical="center"/>
    </xf>
    <xf numFmtId="171" fontId="6" fillId="0" borderId="0" xfId="7" applyFont="1" applyAlignment="1">
      <alignment horizontal="center" vertical="center"/>
    </xf>
    <xf numFmtId="171" fontId="9" fillId="2" borderId="1" xfId="110" applyNumberFormat="1" applyFont="1" applyFill="1" applyBorder="1" applyAlignment="1">
      <alignment vertical="center"/>
    </xf>
    <xf numFmtId="171" fontId="7" fillId="2" borderId="7" xfId="110" applyNumberFormat="1" applyFont="1" applyFill="1" applyBorder="1" applyAlignment="1">
      <alignment horizontal="right" vertical="center"/>
    </xf>
    <xf numFmtId="171" fontId="7" fillId="2" borderId="0" xfId="110" applyNumberFormat="1" applyFont="1" applyFill="1" applyBorder="1" applyAlignment="1">
      <alignment horizontal="right" vertical="center"/>
    </xf>
    <xf numFmtId="3" fontId="7" fillId="2" borderId="0" xfId="110" applyNumberFormat="1" applyFont="1" applyFill="1" applyBorder="1" applyAlignment="1">
      <alignment horizontal="right" vertical="center"/>
    </xf>
    <xf numFmtId="0" fontId="7" fillId="2" borderId="0" xfId="7" applyNumberFormat="1" applyFont="1" applyFill="1" applyBorder="1" applyAlignment="1">
      <alignment horizontal="right" vertical="center"/>
    </xf>
    <xf numFmtId="0" fontId="7" fillId="2" borderId="5" xfId="7" applyNumberFormat="1" applyFont="1" applyFill="1" applyBorder="1" applyAlignment="1">
      <alignment horizontal="right" vertical="center"/>
    </xf>
    <xf numFmtId="171" fontId="7" fillId="2" borderId="1" xfId="7" applyFont="1" applyFill="1" applyBorder="1" applyAlignment="1">
      <alignment vertical="center"/>
    </xf>
    <xf numFmtId="171" fontId="6" fillId="0" borderId="6" xfId="7" applyFont="1" applyBorder="1" applyAlignment="1">
      <alignment vertical="center"/>
    </xf>
    <xf numFmtId="171" fontId="6" fillId="0" borderId="2" xfId="7" applyFont="1" applyBorder="1" applyAlignment="1">
      <alignment vertical="center"/>
    </xf>
    <xf numFmtId="171" fontId="6" fillId="0" borderId="7" xfId="7" applyFont="1" applyBorder="1" applyAlignment="1">
      <alignment vertical="center"/>
    </xf>
    <xf numFmtId="171" fontId="6" fillId="0" borderId="3" xfId="7" applyFont="1" applyBorder="1" applyAlignment="1">
      <alignment vertical="center"/>
    </xf>
    <xf numFmtId="171" fontId="6" fillId="0" borderId="0" xfId="7" applyFont="1" applyAlignment="1">
      <alignment horizontal="right" vertical="center" readingOrder="2"/>
    </xf>
    <xf numFmtId="171" fontId="17" fillId="0" borderId="0" xfId="7" applyFont="1" applyAlignment="1" applyProtection="1">
      <alignment horizontal="left" vertical="center"/>
    </xf>
    <xf numFmtId="4" fontId="7" fillId="0" borderId="7" xfId="7" applyNumberFormat="1" applyFont="1" applyBorder="1" applyAlignment="1">
      <alignment horizontal="right" vertical="center"/>
    </xf>
    <xf numFmtId="4" fontId="7" fillId="0" borderId="0" xfId="7" applyNumberFormat="1" applyFont="1" applyBorder="1" applyAlignment="1">
      <alignment horizontal="right" vertical="center"/>
    </xf>
    <xf numFmtId="4" fontId="7" fillId="0" borderId="0" xfId="7" applyNumberFormat="1" applyFont="1" applyBorder="1" applyAlignment="1">
      <alignment horizontal="right" vertical="center" wrapText="1"/>
    </xf>
    <xf numFmtId="4" fontId="7" fillId="3" borderId="0" xfId="7" applyNumberFormat="1" applyFont="1" applyFill="1" applyBorder="1" applyAlignment="1">
      <alignment horizontal="right" vertical="center"/>
    </xf>
    <xf numFmtId="4" fontId="7" fillId="3" borderId="5" xfId="7" applyNumberFormat="1" applyFont="1" applyFill="1" applyBorder="1" applyAlignment="1">
      <alignment horizontal="right" vertical="center"/>
    </xf>
    <xf numFmtId="171" fontId="8" fillId="0" borderId="0" xfId="7" applyFont="1" applyAlignment="1">
      <alignment horizontal="right" vertical="center" readingOrder="2"/>
    </xf>
    <xf numFmtId="171" fontId="7" fillId="0" borderId="0" xfId="7" applyFont="1" applyAlignment="1">
      <alignment vertical="center"/>
    </xf>
    <xf numFmtId="171" fontId="7" fillId="0" borderId="0" xfId="7" applyFont="1" applyAlignment="1" applyProtection="1">
      <alignment horizontal="left" vertical="center"/>
    </xf>
    <xf numFmtId="193" fontId="8" fillId="0" borderId="0" xfId="7" applyNumberFormat="1" applyFont="1" applyAlignment="1" applyProtection="1">
      <alignment horizontal="left" vertical="center"/>
    </xf>
    <xf numFmtId="171" fontId="8" fillId="0" borderId="0" xfId="7" quotePrefix="1" applyFont="1" applyAlignment="1">
      <alignment horizontal="right" vertical="center" readingOrder="2"/>
    </xf>
    <xf numFmtId="193" fontId="9" fillId="0" borderId="0" xfId="7" applyNumberFormat="1" applyFont="1" applyAlignment="1" applyProtection="1">
      <alignment horizontal="left" vertical="center"/>
    </xf>
    <xf numFmtId="4" fontId="6" fillId="0" borderId="7" xfId="7" applyNumberFormat="1" applyFont="1" applyBorder="1" applyAlignment="1">
      <alignment horizontal="right" vertical="center"/>
    </xf>
    <xf numFmtId="4" fontId="6" fillId="0" borderId="0" xfId="7" applyNumberFormat="1" applyFont="1" applyBorder="1" applyAlignment="1">
      <alignment horizontal="right" vertical="center"/>
    </xf>
    <xf numFmtId="4" fontId="6" fillId="0" borderId="0" xfId="7" applyNumberFormat="1" applyFont="1" applyBorder="1" applyAlignment="1">
      <alignment horizontal="right" vertical="center" wrapText="1"/>
    </xf>
    <xf numFmtId="4" fontId="6" fillId="3" borderId="0" xfId="7" applyNumberFormat="1" applyFont="1" applyFill="1" applyBorder="1" applyAlignment="1">
      <alignment horizontal="right" vertical="center"/>
    </xf>
    <xf numFmtId="4" fontId="6" fillId="3" borderId="5" xfId="7" applyNumberFormat="1" applyFont="1" applyFill="1" applyBorder="1" applyAlignment="1">
      <alignment horizontal="right" vertical="center"/>
    </xf>
    <xf numFmtId="171" fontId="9" fillId="0" borderId="0" xfId="7" quotePrefix="1" applyFont="1" applyAlignment="1">
      <alignment horizontal="right" vertical="center" readingOrder="2"/>
    </xf>
    <xf numFmtId="171" fontId="8" fillId="0" borderId="0" xfId="7" applyFont="1" applyAlignment="1" applyProtection="1">
      <alignment horizontal="left" vertical="center"/>
    </xf>
    <xf numFmtId="171" fontId="8" fillId="0" borderId="0" xfId="7" applyFont="1" applyAlignment="1">
      <alignment horizontal="right" vertical="center"/>
    </xf>
    <xf numFmtId="171" fontId="9" fillId="0" borderId="0" xfId="7" applyFont="1" applyAlignment="1" applyProtection="1">
      <alignment horizontal="left" vertical="center"/>
    </xf>
    <xf numFmtId="4" fontId="7" fillId="0" borderId="5" xfId="7" applyNumberFormat="1" applyFont="1" applyBorder="1" applyAlignment="1">
      <alignment horizontal="right" vertical="center"/>
    </xf>
    <xf numFmtId="4" fontId="6" fillId="0" borderId="5" xfId="7" applyNumberFormat="1" applyFont="1" applyBorder="1" applyAlignment="1">
      <alignment horizontal="right" vertical="center"/>
    </xf>
    <xf numFmtId="171" fontId="9" fillId="0" borderId="0" xfId="7" applyNumberFormat="1" applyFont="1" applyAlignment="1">
      <alignment vertical="center"/>
    </xf>
    <xf numFmtId="1" fontId="6" fillId="3" borderId="0" xfId="7" applyNumberFormat="1" applyFont="1" applyFill="1" applyBorder="1" applyAlignment="1">
      <alignment horizontal="right"/>
    </xf>
    <xf numFmtId="171" fontId="6" fillId="0" borderId="7" xfId="7" applyFont="1" applyBorder="1" applyAlignment="1">
      <alignment horizontal="right" vertical="center"/>
    </xf>
    <xf numFmtId="2" fontId="6" fillId="0" borderId="0" xfId="7" applyNumberFormat="1" applyFont="1" applyBorder="1" applyAlignment="1">
      <alignment horizontal="right" vertical="center" wrapText="1"/>
    </xf>
    <xf numFmtId="1" fontId="6" fillId="3" borderId="0" xfId="7" applyNumberFormat="1" applyFont="1" applyFill="1" applyBorder="1" applyAlignment="1">
      <alignment horizontal="right" vertical="center"/>
    </xf>
    <xf numFmtId="1" fontId="6" fillId="3" borderId="5" xfId="7" applyNumberFormat="1" applyFont="1" applyFill="1" applyBorder="1" applyAlignment="1">
      <alignment horizontal="right" vertical="center"/>
    </xf>
    <xf numFmtId="171" fontId="9" fillId="0" borderId="0" xfId="7" applyFont="1" applyAlignment="1">
      <alignment horizontal="right" vertical="center" readingOrder="2"/>
    </xf>
    <xf numFmtId="3" fontId="7" fillId="0" borderId="7" xfId="7" applyNumberFormat="1" applyFont="1" applyBorder="1" applyAlignment="1">
      <alignment horizontal="right" vertical="center"/>
    </xf>
    <xf numFmtId="3" fontId="7" fillId="0" borderId="0" xfId="7" applyNumberFormat="1" applyFont="1" applyBorder="1" applyAlignment="1">
      <alignment horizontal="right" vertical="center"/>
    </xf>
    <xf numFmtId="3" fontId="7" fillId="0" borderId="0" xfId="7" applyNumberFormat="1" applyFont="1" applyBorder="1" applyAlignment="1">
      <alignment horizontal="right" vertical="center" wrapText="1"/>
    </xf>
    <xf numFmtId="3" fontId="7" fillId="3" borderId="0" xfId="7" applyNumberFormat="1" applyFont="1" applyFill="1" applyBorder="1" applyAlignment="1">
      <alignment horizontal="right" vertical="center"/>
    </xf>
    <xf numFmtId="3" fontId="7" fillId="3" borderId="5" xfId="7" applyNumberFormat="1" applyFont="1" applyFill="1" applyBorder="1" applyAlignment="1">
      <alignment horizontal="right" vertical="center"/>
    </xf>
    <xf numFmtId="3" fontId="6" fillId="0" borderId="7" xfId="7" applyNumberFormat="1" applyFont="1" applyBorder="1" applyAlignment="1">
      <alignment horizontal="right" vertical="center"/>
    </xf>
    <xf numFmtId="3" fontId="6" fillId="0" borderId="0" xfId="7" applyNumberFormat="1" applyFont="1" applyBorder="1" applyAlignment="1">
      <alignment horizontal="right" vertical="center"/>
    </xf>
    <xf numFmtId="3" fontId="6" fillId="0" borderId="0" xfId="7" applyNumberFormat="1" applyFont="1" applyBorder="1" applyAlignment="1">
      <alignment horizontal="right" vertical="center" wrapText="1"/>
    </xf>
    <xf numFmtId="3" fontId="6" fillId="3" borderId="0" xfId="7" applyNumberFormat="1" applyFont="1" applyFill="1" applyBorder="1" applyAlignment="1">
      <alignment horizontal="right" vertical="center"/>
    </xf>
    <xf numFmtId="3" fontId="6" fillId="3" borderId="5" xfId="7" applyNumberFormat="1" applyFont="1" applyFill="1" applyBorder="1" applyAlignment="1">
      <alignment horizontal="right" vertical="center"/>
    </xf>
    <xf numFmtId="171" fontId="7" fillId="0" borderId="7" xfId="7" applyFont="1" applyBorder="1" applyAlignment="1">
      <alignment horizontal="right" vertical="center"/>
    </xf>
    <xf numFmtId="171" fontId="7" fillId="0" borderId="0" xfId="7" applyFont="1" applyBorder="1" applyAlignment="1">
      <alignment horizontal="right" vertical="center"/>
    </xf>
    <xf numFmtId="2" fontId="6" fillId="0" borderId="0" xfId="7" applyNumberFormat="1" applyFont="1" applyBorder="1" applyAlignment="1">
      <alignment horizontal="right" vertical="center"/>
    </xf>
    <xf numFmtId="2" fontId="7" fillId="0" borderId="0" xfId="7" applyNumberFormat="1" applyFont="1" applyBorder="1" applyAlignment="1">
      <alignment horizontal="right" vertical="center" wrapText="1"/>
    </xf>
    <xf numFmtId="2" fontId="7" fillId="0" borderId="5" xfId="7" applyNumberFormat="1" applyFont="1" applyBorder="1" applyAlignment="1">
      <alignment horizontal="right" vertical="center"/>
    </xf>
    <xf numFmtId="3" fontId="7" fillId="0" borderId="0" xfId="7" applyNumberFormat="1" applyFont="1" applyAlignment="1">
      <alignment vertical="center"/>
    </xf>
    <xf numFmtId="171" fontId="6" fillId="0" borderId="0" xfId="7" applyFont="1" applyAlignment="1">
      <alignment horizontal="right" vertical="center"/>
    </xf>
    <xf numFmtId="193" fontId="6" fillId="0" borderId="0" xfId="7" applyNumberFormat="1" applyFont="1" applyAlignment="1" applyProtection="1">
      <alignment horizontal="left" vertical="center"/>
    </xf>
    <xf numFmtId="3" fontId="7" fillId="0" borderId="5" xfId="7" applyNumberFormat="1" applyFont="1" applyBorder="1" applyAlignment="1">
      <alignment horizontal="right" vertical="center"/>
    </xf>
    <xf numFmtId="171" fontId="7" fillId="0" borderId="0" xfId="7" applyFont="1" applyBorder="1" applyAlignment="1">
      <alignment vertical="center"/>
    </xf>
    <xf numFmtId="3" fontId="7" fillId="4" borderId="0" xfId="7" applyNumberFormat="1" applyFont="1" applyFill="1" applyBorder="1" applyAlignment="1">
      <alignment horizontal="right" vertical="center"/>
    </xf>
    <xf numFmtId="171" fontId="6" fillId="0" borderId="1" xfId="7" applyFont="1" applyBorder="1" applyAlignment="1">
      <alignment vertical="center"/>
    </xf>
    <xf numFmtId="3" fontId="7" fillId="0" borderId="8" xfId="7" applyNumberFormat="1" applyFont="1" applyBorder="1" applyAlignment="1">
      <alignment horizontal="right" vertical="center"/>
    </xf>
    <xf numFmtId="3" fontId="7" fillId="0" borderId="1" xfId="7" applyNumberFormat="1" applyFont="1" applyBorder="1" applyAlignment="1">
      <alignment horizontal="right" vertical="center"/>
    </xf>
    <xf numFmtId="171" fontId="7" fillId="0" borderId="1" xfId="7" applyFont="1" applyBorder="1" applyAlignment="1">
      <alignment vertical="center"/>
    </xf>
    <xf numFmtId="3" fontId="7" fillId="4" borderId="4" xfId="7" applyNumberFormat="1" applyFont="1" applyFill="1" applyBorder="1" applyAlignment="1">
      <alignment horizontal="right" vertical="center"/>
    </xf>
    <xf numFmtId="171" fontId="6" fillId="0" borderId="1" xfId="7" applyFont="1" applyBorder="1" applyAlignment="1">
      <alignment horizontal="right" vertical="center"/>
    </xf>
    <xf numFmtId="171" fontId="6" fillId="0" borderId="0" xfId="7" quotePrefix="1" applyFont="1" applyAlignment="1" applyProtection="1">
      <alignment horizontal="left" vertical="center"/>
    </xf>
    <xf numFmtId="4" fontId="6" fillId="4" borderId="0" xfId="7" applyNumberFormat="1" applyFont="1" applyFill="1" applyBorder="1" applyAlignment="1">
      <alignment horizontal="right" vertical="center"/>
    </xf>
    <xf numFmtId="1" fontId="28" fillId="0" borderId="0" xfId="7" applyNumberFormat="1" applyFont="1" applyAlignment="1">
      <alignment vertical="center"/>
    </xf>
    <xf numFmtId="3" fontId="28" fillId="4" borderId="0" xfId="7" applyNumberFormat="1" applyFont="1" applyFill="1" applyBorder="1" applyAlignment="1">
      <alignment horizontal="right" vertical="center"/>
    </xf>
    <xf numFmtId="1" fontId="28" fillId="4" borderId="0" xfId="7" applyNumberFormat="1" applyFont="1" applyFill="1" applyBorder="1" applyAlignment="1">
      <alignment horizontal="right" vertical="center"/>
    </xf>
    <xf numFmtId="1" fontId="67" fillId="0" borderId="0" xfId="7" applyNumberFormat="1" applyFont="1" applyAlignment="1">
      <alignment horizontal="right" vertical="center"/>
    </xf>
    <xf numFmtId="3" fontId="80" fillId="0" borderId="0" xfId="7" applyNumberFormat="1" applyFont="1"/>
    <xf numFmtId="3" fontId="6" fillId="0" borderId="0" xfId="7" applyNumberFormat="1" applyFont="1" applyAlignment="1">
      <alignment horizontal="left" vertical="center"/>
    </xf>
    <xf numFmtId="4" fontId="6" fillId="3" borderId="0" xfId="110" applyNumberFormat="1" applyFont="1" applyFill="1" applyBorder="1" applyAlignment="1" applyProtection="1">
      <alignment horizontal="right" vertical="center"/>
    </xf>
    <xf numFmtId="0" fontId="6" fillId="0" borderId="0" xfId="110" applyFont="1" applyAlignment="1">
      <alignment vertical="center"/>
    </xf>
    <xf numFmtId="4" fontId="6" fillId="0" borderId="0" xfId="110" applyNumberFormat="1" applyFont="1" applyBorder="1" applyAlignment="1" applyProtection="1">
      <alignment horizontal="right" vertical="center"/>
    </xf>
    <xf numFmtId="4" fontId="6" fillId="0" borderId="0" xfId="110" applyNumberFormat="1" applyFont="1" applyBorder="1" applyAlignment="1">
      <alignment horizontal="right" vertical="center"/>
    </xf>
    <xf numFmtId="171" fontId="6" fillId="0" borderId="0" xfId="7" applyNumberFormat="1" applyFont="1" applyAlignment="1">
      <alignment vertical="center"/>
    </xf>
    <xf numFmtId="175" fontId="6" fillId="4" borderId="0" xfId="7" applyNumberFormat="1" applyFont="1" applyFill="1" applyBorder="1" applyAlignment="1" applyProtection="1">
      <alignment horizontal="right" vertical="center"/>
    </xf>
    <xf numFmtId="0" fontId="6" fillId="0" borderId="0" xfId="7" applyNumberFormat="1" applyFont="1" applyBorder="1" applyAlignment="1">
      <alignment horizontal="right" vertical="center"/>
    </xf>
    <xf numFmtId="171" fontId="6" fillId="0" borderId="0" xfId="7" quotePrefix="1" applyFont="1" applyAlignment="1">
      <alignment horizontal="right" vertical="center"/>
    </xf>
    <xf numFmtId="181" fontId="7" fillId="0" borderId="0" xfId="7" applyNumberFormat="1" applyFont="1" applyAlignment="1">
      <alignment horizontal="right" vertical="center" readingOrder="1"/>
    </xf>
    <xf numFmtId="181" fontId="7" fillId="0" borderId="0" xfId="7" applyNumberFormat="1" applyFont="1" applyBorder="1" applyAlignment="1">
      <alignment horizontal="right" vertical="center" readingOrder="1"/>
    </xf>
    <xf numFmtId="181" fontId="7" fillId="0" borderId="0" xfId="7" applyNumberFormat="1" applyFont="1" applyAlignment="1" applyProtection="1">
      <alignment horizontal="right" vertical="center"/>
    </xf>
    <xf numFmtId="171" fontId="6" fillId="0" borderId="0" xfId="7" applyFont="1" applyBorder="1" applyAlignment="1">
      <alignment horizontal="right" vertical="center" readingOrder="2"/>
    </xf>
    <xf numFmtId="4" fontId="7" fillId="4" borderId="0" xfId="7" applyNumberFormat="1" applyFont="1" applyFill="1" applyAlignment="1">
      <alignment vertical="center"/>
    </xf>
    <xf numFmtId="4" fontId="7" fillId="4" borderId="0" xfId="7" applyNumberFormat="1" applyFont="1" applyFill="1" applyBorder="1" applyAlignment="1">
      <alignment vertical="center"/>
    </xf>
    <xf numFmtId="4" fontId="7" fillId="0" borderId="0" xfId="7" applyNumberFormat="1" applyFont="1" applyAlignment="1">
      <alignment vertical="center"/>
    </xf>
    <xf numFmtId="171" fontId="7" fillId="0" borderId="0" xfId="7" applyFont="1" applyAlignment="1">
      <alignment horizontal="right" vertical="center"/>
    </xf>
    <xf numFmtId="171" fontId="27" fillId="0" borderId="0" xfId="7" quotePrefix="1" applyFont="1" applyAlignment="1" applyProtection="1">
      <alignment horizontal="left" vertical="center"/>
    </xf>
    <xf numFmtId="171" fontId="9" fillId="0" borderId="0" xfId="7" applyFont="1" applyBorder="1" applyAlignment="1">
      <alignment horizontal="center" vertical="center"/>
    </xf>
    <xf numFmtId="171" fontId="76" fillId="0" borderId="0" xfId="7" applyFont="1" applyAlignment="1">
      <alignment vertical="center"/>
    </xf>
    <xf numFmtId="171" fontId="10" fillId="0" borderId="0" xfId="7" quotePrefix="1" applyFont="1" applyAlignment="1">
      <alignment horizontal="right" vertical="center" readingOrder="2"/>
    </xf>
    <xf numFmtId="171" fontId="11" fillId="0" borderId="0" xfId="7" quotePrefix="1" applyFont="1" applyBorder="1" applyAlignment="1">
      <alignment horizontal="left" vertical="center"/>
    </xf>
    <xf numFmtId="171" fontId="77" fillId="0" borderId="0" xfId="7" applyFont="1" applyAlignment="1">
      <alignment vertical="center"/>
    </xf>
    <xf numFmtId="171" fontId="11" fillId="0" borderId="0" xfId="7" applyFont="1" applyBorder="1" applyAlignment="1">
      <alignment vertical="center"/>
    </xf>
    <xf numFmtId="171" fontId="11" fillId="0" borderId="0" xfId="7" applyFont="1" applyAlignment="1">
      <alignment horizontal="right" vertical="center" readingOrder="2"/>
    </xf>
    <xf numFmtId="171" fontId="6" fillId="2" borderId="6" xfId="7" applyFont="1" applyFill="1" applyBorder="1" applyAlignment="1">
      <alignment horizontal="right" vertical="center" readingOrder="2"/>
    </xf>
    <xf numFmtId="171" fontId="6" fillId="0" borderId="10" xfId="7" applyFont="1" applyBorder="1" applyAlignment="1">
      <alignment vertical="center"/>
    </xf>
    <xf numFmtId="171" fontId="6" fillId="2" borderId="7" xfId="7" applyFont="1" applyFill="1" applyBorder="1" applyAlignment="1">
      <alignment horizontal="right" vertical="center" readingOrder="2"/>
    </xf>
    <xf numFmtId="171" fontId="8" fillId="2" borderId="9" xfId="7" applyFont="1" applyFill="1" applyBorder="1" applyAlignment="1">
      <alignment horizontal="center" vertical="center"/>
    </xf>
    <xf numFmtId="171" fontId="8" fillId="2" borderId="11" xfId="7" applyFont="1" applyFill="1" applyBorder="1" applyAlignment="1" applyProtection="1">
      <alignment horizontal="center" vertical="center"/>
    </xf>
    <xf numFmtId="171" fontId="6" fillId="2" borderId="8" xfId="7" applyFont="1" applyFill="1" applyBorder="1" applyAlignment="1">
      <alignment horizontal="right" vertical="center" readingOrder="2"/>
    </xf>
    <xf numFmtId="171" fontId="6" fillId="0" borderId="9" xfId="7" applyFont="1" applyBorder="1" applyAlignment="1">
      <alignment vertical="center"/>
    </xf>
    <xf numFmtId="171" fontId="47" fillId="0" borderId="0" xfId="7" applyFont="1" applyBorder="1" applyAlignment="1">
      <alignment horizontal="left" vertical="center" wrapText="1"/>
    </xf>
    <xf numFmtId="171" fontId="81" fillId="0" borderId="7" xfId="7" quotePrefix="1" applyFont="1" applyBorder="1" applyAlignment="1">
      <alignment horizontal="right" vertical="center" readingOrder="2"/>
    </xf>
    <xf numFmtId="171" fontId="47" fillId="0" borderId="0" xfId="7" applyFont="1" applyAlignment="1">
      <alignment vertical="center"/>
    </xf>
    <xf numFmtId="171" fontId="47" fillId="3" borderId="0" xfId="7" applyFont="1" applyFill="1" applyBorder="1" applyAlignment="1">
      <alignment horizontal="left" vertical="center" wrapText="1"/>
    </xf>
    <xf numFmtId="171" fontId="81" fillId="3" borderId="7" xfId="7" applyFont="1" applyFill="1" applyBorder="1" applyAlignment="1">
      <alignment horizontal="right" vertical="center" readingOrder="2"/>
    </xf>
    <xf numFmtId="171" fontId="47" fillId="3" borderId="0" xfId="7" applyFont="1" applyFill="1" applyAlignment="1">
      <alignment vertical="center"/>
    </xf>
    <xf numFmtId="171" fontId="44" fillId="0" borderId="0" xfId="7" applyFont="1" applyBorder="1" applyAlignment="1">
      <alignment horizontal="left" vertical="center" wrapText="1"/>
    </xf>
    <xf numFmtId="171" fontId="82" fillId="0" borderId="7" xfId="7" applyFont="1" applyBorder="1" applyAlignment="1">
      <alignment horizontal="right" vertical="center" readingOrder="2"/>
    </xf>
    <xf numFmtId="171" fontId="44" fillId="0" borderId="0" xfId="7" applyFont="1" applyAlignment="1">
      <alignment vertical="center"/>
    </xf>
    <xf numFmtId="3" fontId="44" fillId="0" borderId="7" xfId="7" applyNumberFormat="1" applyFont="1" applyBorder="1" applyAlignment="1">
      <alignment horizontal="center" vertical="center"/>
    </xf>
    <xf numFmtId="171" fontId="82" fillId="0" borderId="7" xfId="7" quotePrefix="1" applyFont="1" applyBorder="1" applyAlignment="1">
      <alignment horizontal="right" vertical="center" readingOrder="2"/>
    </xf>
    <xf numFmtId="171" fontId="44" fillId="3" borderId="0" xfId="7" applyFont="1" applyFill="1" applyBorder="1" applyAlignment="1">
      <alignment vertical="center" wrapText="1"/>
    </xf>
    <xf numFmtId="171" fontId="82" fillId="3" borderId="7" xfId="7" applyFont="1" applyFill="1" applyBorder="1" applyAlignment="1">
      <alignment horizontal="right" vertical="center" readingOrder="2"/>
    </xf>
    <xf numFmtId="171" fontId="44" fillId="3" borderId="0" xfId="7" applyFont="1" applyFill="1" applyAlignment="1">
      <alignment vertical="center"/>
    </xf>
    <xf numFmtId="171" fontId="49" fillId="0" borderId="7" xfId="7" applyFont="1" applyBorder="1" applyAlignment="1">
      <alignment horizontal="right" vertical="center" wrapText="1" readingOrder="2"/>
    </xf>
    <xf numFmtId="171" fontId="52" fillId="0" borderId="7" xfId="7" applyFont="1" applyBorder="1" applyAlignment="1">
      <alignment horizontal="right" vertical="center" readingOrder="2"/>
    </xf>
    <xf numFmtId="171" fontId="52" fillId="0" borderId="0" xfId="7" applyFont="1" applyAlignment="1">
      <alignment vertical="center"/>
    </xf>
    <xf numFmtId="171" fontId="82" fillId="0" borderId="7" xfId="7" applyFont="1" applyBorder="1" applyAlignment="1">
      <alignment horizontal="right" vertical="center"/>
    </xf>
    <xf numFmtId="171" fontId="44" fillId="0" borderId="0" xfId="7" applyFont="1" applyBorder="1" applyAlignment="1">
      <alignment vertical="center" wrapText="1"/>
    </xf>
    <xf numFmtId="171" fontId="47" fillId="4" borderId="0" xfId="7" applyFont="1" applyFill="1" applyBorder="1" applyAlignment="1">
      <alignment vertical="center" wrapText="1"/>
    </xf>
    <xf numFmtId="171" fontId="46" fillId="0" borderId="0" xfId="7" applyFont="1" applyAlignment="1">
      <alignment vertical="center"/>
    </xf>
    <xf numFmtId="171" fontId="47" fillId="0" borderId="0" xfId="7" applyFont="1" applyBorder="1" applyAlignment="1">
      <alignment vertical="center" wrapText="1"/>
    </xf>
    <xf numFmtId="171" fontId="9" fillId="0" borderId="0" xfId="7" applyFont="1" applyAlignment="1">
      <alignment vertical="center"/>
    </xf>
    <xf numFmtId="3" fontId="9" fillId="0" borderId="7" xfId="7" applyNumberFormat="1" applyFont="1" applyBorder="1" applyAlignment="1">
      <alignment horizontal="center" vertical="center"/>
    </xf>
    <xf numFmtId="171" fontId="9" fillId="0" borderId="10" xfId="7" applyFont="1" applyBorder="1" applyAlignment="1">
      <alignment vertical="center"/>
    </xf>
    <xf numFmtId="171" fontId="6" fillId="0" borderId="7" xfId="7" applyFont="1" applyBorder="1" applyAlignment="1">
      <alignment horizontal="right" vertical="center" readingOrder="2"/>
    </xf>
    <xf numFmtId="171" fontId="6" fillId="0" borderId="11" xfId="7" applyFont="1" applyBorder="1" applyAlignment="1">
      <alignment vertical="center"/>
    </xf>
    <xf numFmtId="3" fontId="9" fillId="0" borderId="8" xfId="7" applyNumberFormat="1" applyFont="1" applyBorder="1" applyAlignment="1">
      <alignment horizontal="center" vertical="center"/>
    </xf>
    <xf numFmtId="171" fontId="6" fillId="0" borderId="8" xfId="7" applyFont="1" applyBorder="1" applyAlignment="1">
      <alignment horizontal="right" vertical="center" readingOrder="2"/>
    </xf>
    <xf numFmtId="171" fontId="6" fillId="0" borderId="0" xfId="7" quotePrefix="1" applyFont="1" applyAlignment="1">
      <alignment horizontal="left" vertical="center"/>
    </xf>
    <xf numFmtId="171" fontId="6" fillId="0" borderId="0" xfId="7" quotePrefix="1" applyFont="1" applyAlignment="1">
      <alignment horizontal="right" vertical="center" readingOrder="2"/>
    </xf>
    <xf numFmtId="177" fontId="8" fillId="3" borderId="6" xfId="26" applyFont="1" applyFill="1" applyBorder="1" applyAlignment="1">
      <alignment vertical="center" readingOrder="2"/>
    </xf>
    <xf numFmtId="177" fontId="8" fillId="3" borderId="7" xfId="26" applyFont="1" applyFill="1" applyBorder="1" applyAlignment="1">
      <alignment vertical="center" readingOrder="2"/>
    </xf>
    <xf numFmtId="177" fontId="8" fillId="3" borderId="8" xfId="26" applyFont="1" applyFill="1" applyBorder="1" applyAlignment="1">
      <alignment vertical="center"/>
    </xf>
    <xf numFmtId="177" fontId="9" fillId="3" borderId="0" xfId="26" applyFont="1" applyFill="1" applyBorder="1" applyAlignment="1">
      <alignment vertical="center" readingOrder="2"/>
    </xf>
    <xf numFmtId="177" fontId="34" fillId="3" borderId="0" xfId="26" applyFont="1" applyFill="1" applyBorder="1" applyAlignment="1">
      <alignment horizontal="right" vertical="center" readingOrder="2"/>
    </xf>
    <xf numFmtId="177" fontId="15" fillId="3" borderId="0" xfId="26" quotePrefix="1" applyFont="1" applyFill="1" applyBorder="1" applyAlignment="1">
      <alignment horizontal="right" vertical="center" readingOrder="2"/>
    </xf>
    <xf numFmtId="177" fontId="14" fillId="3" borderId="0" xfId="26" quotePrefix="1" applyFont="1" applyFill="1" applyBorder="1" applyAlignment="1">
      <alignment horizontal="right" vertical="center" readingOrder="2"/>
    </xf>
    <xf numFmtId="177" fontId="13" fillId="3" borderId="0" xfId="26" quotePrefix="1" applyFont="1" applyFill="1" applyBorder="1" applyAlignment="1">
      <alignment horizontal="right" vertical="center" readingOrder="2"/>
    </xf>
    <xf numFmtId="177" fontId="10" fillId="3" borderId="0" xfId="26" applyFont="1" applyFill="1" applyBorder="1" applyAlignment="1">
      <alignment vertical="center" readingOrder="2"/>
    </xf>
    <xf numFmtId="177" fontId="11" fillId="3" borderId="0" xfId="26" quotePrefix="1" applyFont="1" applyFill="1" applyBorder="1" applyAlignment="1">
      <alignment horizontal="right" vertical="center" readingOrder="2"/>
    </xf>
    <xf numFmtId="177" fontId="8" fillId="3" borderId="0" xfId="26" quotePrefix="1" applyFont="1" applyFill="1" applyBorder="1" applyAlignment="1">
      <alignment horizontal="right" vertical="center" readingOrder="2"/>
    </xf>
    <xf numFmtId="177" fontId="9" fillId="3" borderId="0" xfId="26" applyFont="1" applyFill="1" applyBorder="1" applyAlignment="1">
      <alignment horizontal="right" vertical="center" readingOrder="2"/>
    </xf>
    <xf numFmtId="177" fontId="14" fillId="3" borderId="7" xfId="26" applyFont="1" applyFill="1" applyBorder="1" applyAlignment="1">
      <alignment horizontal="right" vertical="center" wrapText="1" readingOrder="2"/>
    </xf>
    <xf numFmtId="177" fontId="39" fillId="0" borderId="0" xfId="26" applyFont="1" applyBorder="1" applyAlignment="1">
      <alignment horizontal="right" vertical="center" wrapText="1" readingOrder="2"/>
    </xf>
    <xf numFmtId="177" fontId="41" fillId="3" borderId="0" xfId="26" applyFont="1" applyFill="1" applyBorder="1" applyAlignment="1">
      <alignment horizontal="right" vertical="center" wrapText="1" readingOrder="2"/>
    </xf>
    <xf numFmtId="177" fontId="13" fillId="3" borderId="1" xfId="26" applyFont="1" applyFill="1" applyBorder="1" applyAlignment="1">
      <alignment horizontal="right" vertical="center" readingOrder="2"/>
    </xf>
    <xf numFmtId="3" fontId="7" fillId="0" borderId="5" xfId="32" applyNumberFormat="1" applyFont="1" applyBorder="1" applyAlignment="1">
      <alignment horizontal="right" vertical="center"/>
    </xf>
    <xf numFmtId="183" fontId="28" fillId="2" borderId="6" xfId="31" applyNumberFormat="1" applyFont="1" applyFill="1" applyBorder="1" applyAlignment="1">
      <alignment horizontal="right" vertical="center" readingOrder="2"/>
    </xf>
    <xf numFmtId="183" fontId="67" fillId="2" borderId="7" xfId="31" applyNumberFormat="1" applyFont="1" applyFill="1" applyBorder="1" applyAlignment="1">
      <alignment horizontal="right" vertical="center" readingOrder="2"/>
    </xf>
    <xf numFmtId="183" fontId="67" fillId="2" borderId="8" xfId="31" applyNumberFormat="1" applyFont="1" applyFill="1" applyBorder="1" applyAlignment="1">
      <alignment horizontal="right" vertical="center" readingOrder="2"/>
    </xf>
    <xf numFmtId="3" fontId="7" fillId="0" borderId="4" xfId="101" applyNumberFormat="1" applyFont="1" applyFill="1" applyBorder="1" applyAlignment="1">
      <alignment horizontal="right" vertical="center"/>
    </xf>
    <xf numFmtId="186" fontId="7" fillId="0" borderId="0" xfId="104" applyNumberFormat="1" applyFont="1" applyBorder="1" applyAlignment="1">
      <alignment horizontal="right" wrapText="1"/>
    </xf>
    <xf numFmtId="186" fontId="6" fillId="0" borderId="0" xfId="104" applyNumberFormat="1" applyFont="1" applyBorder="1" applyAlignment="1">
      <alignment horizontal="right" wrapText="1"/>
    </xf>
    <xf numFmtId="191" fontId="7" fillId="0" borderId="0" xfId="104" applyNumberFormat="1" applyFont="1" applyBorder="1" applyAlignment="1">
      <alignment horizontal="right" wrapText="1"/>
    </xf>
    <xf numFmtId="3" fontId="7" fillId="0" borderId="0" xfId="104" applyNumberFormat="1" applyFont="1" applyBorder="1" applyAlignment="1">
      <alignment horizontal="right" wrapText="1"/>
    </xf>
    <xf numFmtId="3" fontId="79" fillId="0" borderId="5" xfId="108" applyNumberFormat="1" applyFont="1" applyBorder="1" applyAlignment="1" applyProtection="1">
      <alignment horizontal="right" vertical="center" wrapText="1"/>
    </xf>
    <xf numFmtId="3" fontId="6" fillId="0" borderId="0" xfId="104" applyNumberFormat="1" applyFont="1" applyBorder="1" applyAlignment="1">
      <alignment horizontal="right" wrapText="1"/>
    </xf>
    <xf numFmtId="3" fontId="6" fillId="0" borderId="5" xfId="32" applyNumberFormat="1" applyFont="1" applyBorder="1" applyAlignment="1">
      <alignment horizontal="right" vertical="center"/>
    </xf>
    <xf numFmtId="171" fontId="6" fillId="0" borderId="5" xfId="7" applyFont="1" applyBorder="1" applyAlignment="1">
      <alignment horizontal="right" vertical="center"/>
    </xf>
    <xf numFmtId="3" fontId="6" fillId="0" borderId="5" xfId="7" applyNumberFormat="1" applyFont="1" applyBorder="1" applyAlignment="1">
      <alignment horizontal="right" vertical="center"/>
    </xf>
    <xf numFmtId="171" fontId="7" fillId="0" borderId="5" xfId="7" applyFont="1" applyBorder="1" applyAlignment="1">
      <alignment vertical="center"/>
    </xf>
    <xf numFmtId="177" fontId="0" fillId="0" borderId="0" xfId="111" applyNumberFormat="1" applyFont="1"/>
    <xf numFmtId="171" fontId="5" fillId="0" borderId="0" xfId="112" applyNumberFormat="1"/>
    <xf numFmtId="177" fontId="101" fillId="0" borderId="0" xfId="113" applyNumberFormat="1" applyFont="1" applyAlignment="1">
      <alignment horizontal="center"/>
    </xf>
    <xf numFmtId="177" fontId="101" fillId="0" borderId="0" xfId="113" applyNumberFormat="1" applyFont="1"/>
    <xf numFmtId="180" fontId="11" fillId="0" borderId="0" xfId="114" quotePrefix="1" applyNumberFormat="1" applyFont="1" applyAlignment="1">
      <alignment horizontal="right" vertical="center" readingOrder="2"/>
    </xf>
    <xf numFmtId="171" fontId="9" fillId="0" borderId="0" xfId="32" applyNumberFormat="1" applyFont="1" applyAlignment="1">
      <alignment vertical="center"/>
    </xf>
    <xf numFmtId="3" fontId="8" fillId="0" borderId="0" xfId="102" applyNumberFormat="1" applyFont="1" applyFill="1" applyBorder="1" applyAlignment="1">
      <alignment vertical="center" wrapText="1"/>
    </xf>
    <xf numFmtId="3" fontId="8" fillId="0" borderId="7" xfId="102" applyNumberFormat="1" applyFont="1" applyFill="1" applyBorder="1" applyAlignment="1">
      <alignment vertical="center" wrapText="1"/>
    </xf>
    <xf numFmtId="3" fontId="7" fillId="0" borderId="5" xfId="102" applyNumberFormat="1" applyFont="1" applyFill="1" applyBorder="1" applyAlignment="1">
      <alignment wrapText="1"/>
    </xf>
    <xf numFmtId="3" fontId="6" fillId="0" borderId="5" xfId="102" applyNumberFormat="1" applyFont="1" applyFill="1" applyBorder="1"/>
    <xf numFmtId="3" fontId="7" fillId="0" borderId="5" xfId="102" applyNumberFormat="1" applyFont="1" applyFill="1" applyBorder="1" applyAlignment="1">
      <alignment vertical="center" wrapText="1"/>
    </xf>
    <xf numFmtId="3" fontId="8" fillId="0" borderId="5" xfId="102" applyNumberFormat="1" applyFont="1" applyFill="1" applyBorder="1" applyAlignment="1">
      <alignment vertical="center" wrapText="1"/>
    </xf>
    <xf numFmtId="3" fontId="8" fillId="0" borderId="0" xfId="102" applyNumberFormat="1" applyFont="1" applyFill="1" applyBorder="1" applyAlignment="1">
      <alignment wrapText="1"/>
    </xf>
    <xf numFmtId="3" fontId="9" fillId="0" borderId="0" xfId="102" applyNumberFormat="1" applyFont="1" applyFill="1" applyBorder="1"/>
    <xf numFmtId="3" fontId="8" fillId="0" borderId="7" xfId="102" applyNumberFormat="1" applyFont="1" applyFill="1" applyBorder="1" applyAlignment="1">
      <alignment wrapText="1"/>
    </xf>
    <xf numFmtId="3" fontId="9" fillId="0" borderId="7" xfId="102" applyNumberFormat="1" applyFont="1" applyFill="1" applyBorder="1"/>
    <xf numFmtId="171" fontId="6" fillId="0" borderId="0" xfId="32" applyNumberFormat="1" applyFont="1" applyBorder="1" applyAlignment="1">
      <alignment vertical="center"/>
    </xf>
    <xf numFmtId="3" fontId="7" fillId="0" borderId="7" xfId="102" applyNumberFormat="1" applyFont="1" applyFill="1" applyBorder="1" applyAlignment="1">
      <alignment horizontal="right" vertical="center" wrapText="1"/>
    </xf>
    <xf numFmtId="3" fontId="7" fillId="0" borderId="0" xfId="102" applyNumberFormat="1" applyFont="1" applyFill="1" applyBorder="1" applyAlignment="1">
      <alignment horizontal="right" vertical="center" wrapText="1"/>
    </xf>
    <xf numFmtId="3" fontId="6" fillId="0" borderId="7" xfId="102" applyNumberFormat="1" applyFont="1" applyFill="1" applyBorder="1" applyAlignment="1">
      <alignment horizontal="right" vertical="center" wrapText="1"/>
    </xf>
    <xf numFmtId="3" fontId="6" fillId="0" borderId="0" xfId="102" applyNumberFormat="1" applyFont="1" applyFill="1" applyBorder="1" applyAlignment="1">
      <alignment horizontal="right" vertical="center" wrapText="1"/>
    </xf>
    <xf numFmtId="171" fontId="8" fillId="0" borderId="7" xfId="32" applyNumberFormat="1" applyFont="1" applyBorder="1" applyAlignment="1">
      <alignment vertical="center"/>
    </xf>
    <xf numFmtId="3" fontId="9" fillId="0" borderId="0" xfId="102" applyNumberFormat="1" applyFont="1" applyFill="1" applyBorder="1" applyAlignment="1">
      <alignment horizontal="right"/>
    </xf>
    <xf numFmtId="3" fontId="8" fillId="0" borderId="0" xfId="102" applyNumberFormat="1" applyFont="1" applyFill="1" applyBorder="1" applyAlignment="1">
      <alignment horizontal="right" wrapText="1"/>
    </xf>
    <xf numFmtId="3" fontId="7" fillId="0" borderId="0" xfId="102" applyNumberFormat="1" applyFont="1" applyFill="1" applyBorder="1" applyAlignment="1">
      <alignment wrapText="1"/>
    </xf>
    <xf numFmtId="3" fontId="6" fillId="0" borderId="0" xfId="102" applyNumberFormat="1" applyFont="1" applyFill="1" applyBorder="1"/>
    <xf numFmtId="3" fontId="7" fillId="0" borderId="0" xfId="102" applyNumberFormat="1" applyFont="1" applyFill="1" applyBorder="1" applyAlignment="1">
      <alignment vertical="center" wrapText="1"/>
    </xf>
    <xf numFmtId="3" fontId="7" fillId="0" borderId="7" xfId="102" applyNumberFormat="1" applyFont="1" applyFill="1" applyBorder="1" applyAlignment="1">
      <alignment wrapText="1"/>
    </xf>
    <xf numFmtId="3" fontId="6" fillId="0" borderId="7" xfId="102" applyNumberFormat="1" applyFont="1" applyFill="1" applyBorder="1"/>
    <xf numFmtId="3" fontId="7" fillId="0" borderId="7" xfId="102" applyNumberFormat="1" applyFont="1" applyFill="1" applyBorder="1" applyAlignment="1">
      <alignment vertical="center" wrapText="1"/>
    </xf>
    <xf numFmtId="3" fontId="7" fillId="0" borderId="0" xfId="102" applyNumberFormat="1" applyFont="1" applyFill="1" applyBorder="1" applyAlignment="1">
      <alignment horizontal="right" wrapText="1"/>
    </xf>
    <xf numFmtId="3" fontId="7" fillId="0" borderId="0" xfId="102" applyNumberFormat="1" applyFont="1" applyFill="1" applyBorder="1" applyAlignment="1">
      <alignment horizontal="right"/>
    </xf>
    <xf numFmtId="3" fontId="6" fillId="0" borderId="0" xfId="102" applyNumberFormat="1" applyFont="1" applyFill="1" applyBorder="1" applyAlignment="1">
      <alignment horizontal="right"/>
    </xf>
    <xf numFmtId="3" fontId="7" fillId="0" borderId="7" xfId="102" applyNumberFormat="1" applyFont="1" applyFill="1" applyBorder="1" applyAlignment="1">
      <alignment horizontal="right" wrapText="1"/>
    </xf>
    <xf numFmtId="3" fontId="6" fillId="0" borderId="7" xfId="102" applyNumberFormat="1" applyFont="1" applyFill="1" applyBorder="1" applyAlignment="1">
      <alignment horizontal="right"/>
    </xf>
    <xf numFmtId="171" fontId="9" fillId="0" borderId="5" xfId="32" applyNumberFormat="1" applyFont="1" applyBorder="1" applyAlignment="1">
      <alignment vertical="center"/>
    </xf>
    <xf numFmtId="3" fontId="7" fillId="0" borderId="7" xfId="102" applyNumberFormat="1" applyFont="1" applyFill="1" applyBorder="1"/>
    <xf numFmtId="3" fontId="7" fillId="0" borderId="0" xfId="102" applyNumberFormat="1" applyFont="1" applyFill="1" applyBorder="1"/>
    <xf numFmtId="3" fontId="8" fillId="0" borderId="7" xfId="102" applyNumberFormat="1" applyFont="1" applyFill="1" applyBorder="1" applyAlignment="1">
      <alignment horizontal="right" wrapText="1"/>
    </xf>
    <xf numFmtId="3" fontId="9" fillId="0" borderId="7" xfId="102" applyNumberFormat="1" applyFont="1" applyFill="1" applyBorder="1" applyAlignment="1">
      <alignment horizontal="right"/>
    </xf>
    <xf numFmtId="3" fontId="6" fillId="0" borderId="7" xfId="102" applyNumberFormat="1" applyFont="1" applyFill="1" applyBorder="1" applyAlignment="1">
      <alignment horizontal="right" wrapText="1"/>
    </xf>
    <xf numFmtId="3" fontId="6" fillId="0" borderId="0" xfId="102" applyNumberFormat="1" applyFont="1" applyFill="1" applyBorder="1" applyAlignment="1">
      <alignment horizontal="right" wrapText="1"/>
    </xf>
    <xf numFmtId="171" fontId="9" fillId="0" borderId="7" xfId="32" applyNumberFormat="1" applyFont="1" applyBorder="1" applyAlignment="1">
      <alignment vertical="center"/>
    </xf>
    <xf numFmtId="177" fontId="35" fillId="3" borderId="0" xfId="26" applyFont="1" applyFill="1" applyBorder="1" applyAlignment="1">
      <alignment horizontal="left" vertical="center"/>
    </xf>
    <xf numFmtId="0" fontId="8" fillId="3" borderId="2" xfId="26" applyNumberFormat="1" applyFont="1" applyFill="1" applyBorder="1" applyAlignment="1">
      <alignment horizontal="center" vertical="center"/>
    </xf>
    <xf numFmtId="180" fontId="7" fillId="0" borderId="2" xfId="31" applyFont="1" applyBorder="1" applyAlignment="1">
      <alignment horizontal="center" vertical="center"/>
    </xf>
    <xf numFmtId="173" fontId="6" fillId="0" borderId="0" xfId="31" quotePrefix="1" applyNumberFormat="1" applyFont="1" applyAlignment="1" applyProtection="1">
      <alignment horizontal="right" vertical="center"/>
    </xf>
    <xf numFmtId="173" fontId="6" fillId="0" borderId="0" xfId="31" applyNumberFormat="1" applyFont="1" applyBorder="1" applyAlignment="1">
      <alignment horizontal="right" vertical="center"/>
    </xf>
    <xf numFmtId="183" fontId="7" fillId="0" borderId="7" xfId="31" applyNumberFormat="1" applyFont="1" applyBorder="1" applyAlignment="1">
      <alignment horizontal="center" vertical="center"/>
    </xf>
    <xf numFmtId="2" fontId="16" fillId="0" borderId="0" xfId="7" applyNumberFormat="1" applyFont="1" applyBorder="1" applyAlignment="1">
      <alignment horizontal="left" vertical="center"/>
    </xf>
    <xf numFmtId="2" fontId="7" fillId="0" borderId="0" xfId="7" applyNumberFormat="1" applyFont="1" applyAlignment="1">
      <alignment horizontal="left" vertical="center"/>
    </xf>
    <xf numFmtId="2" fontId="7" fillId="0" borderId="0" xfId="7" applyNumberFormat="1" applyFont="1" applyBorder="1" applyAlignment="1">
      <alignment horizontal="left" vertical="center"/>
    </xf>
    <xf numFmtId="2" fontId="10" fillId="0" borderId="0" xfId="7" applyNumberFormat="1" applyFont="1" applyAlignment="1">
      <alignment horizontal="right" vertical="center"/>
    </xf>
    <xf numFmtId="2" fontId="12" fillId="0" borderId="0" xfId="7" quotePrefix="1" applyNumberFormat="1" applyFont="1" applyBorder="1" applyAlignment="1" applyProtection="1">
      <alignment horizontal="left" vertical="center"/>
    </xf>
    <xf numFmtId="2" fontId="7" fillId="0" borderId="0" xfId="7" quotePrefix="1" applyNumberFormat="1" applyFont="1" applyAlignment="1" applyProtection="1">
      <alignment horizontal="left" vertical="center"/>
    </xf>
    <xf numFmtId="2" fontId="7" fillId="0" borderId="0" xfId="7" quotePrefix="1" applyNumberFormat="1" applyFont="1" applyBorder="1" applyAlignment="1" applyProtection="1">
      <alignment horizontal="left" vertical="center"/>
    </xf>
    <xf numFmtId="2" fontId="7" fillId="0" borderId="0" xfId="7" quotePrefix="1" applyNumberFormat="1" applyFont="1" applyBorder="1" applyAlignment="1" applyProtection="1">
      <alignment vertical="center"/>
    </xf>
    <xf numFmtId="2" fontId="11" fillId="0" borderId="0" xfId="7" quotePrefix="1" applyNumberFormat="1" applyFont="1" applyAlignment="1">
      <alignment horizontal="right" vertical="center"/>
    </xf>
    <xf numFmtId="2" fontId="7" fillId="2" borderId="7" xfId="7" applyNumberFormat="1" applyFont="1" applyFill="1" applyBorder="1" applyAlignment="1">
      <alignment vertical="center"/>
    </xf>
    <xf numFmtId="2" fontId="7" fillId="2" borderId="2" xfId="7" applyNumberFormat="1" applyFont="1" applyFill="1" applyBorder="1" applyAlignment="1">
      <alignment horizontal="right" vertical="center"/>
    </xf>
    <xf numFmtId="2" fontId="7" fillId="2" borderId="3" xfId="7" applyNumberFormat="1" applyFont="1" applyFill="1" applyBorder="1" applyAlignment="1">
      <alignment horizontal="right" vertical="center"/>
    </xf>
    <xf numFmtId="49" fontId="7" fillId="2" borderId="4" xfId="7" applyNumberFormat="1" applyFont="1" applyFill="1" applyBorder="1" applyAlignment="1">
      <alignment horizontal="right" vertical="center"/>
    </xf>
    <xf numFmtId="2" fontId="9" fillId="0" borderId="0" xfId="7" applyNumberFormat="1" applyFont="1" applyBorder="1" applyAlignment="1">
      <alignment vertical="center"/>
    </xf>
    <xf numFmtId="3" fontId="6" fillId="0" borderId="2" xfId="7" applyNumberFormat="1" applyFont="1" applyBorder="1" applyAlignment="1">
      <alignment vertical="center"/>
    </xf>
    <xf numFmtId="171" fontId="9" fillId="0" borderId="10" xfId="7" applyFont="1" applyBorder="1" applyAlignment="1">
      <alignment horizontal="right" readingOrder="2"/>
    </xf>
    <xf numFmtId="3" fontId="6" fillId="0" borderId="11" xfId="7" applyNumberFormat="1" applyFont="1" applyBorder="1" applyAlignment="1" applyProtection="1">
      <alignment vertical="center"/>
    </xf>
    <xf numFmtId="3" fontId="6" fillId="0" borderId="1" xfId="7" applyNumberFormat="1" applyFont="1" applyBorder="1" applyAlignment="1">
      <alignment vertical="center"/>
    </xf>
    <xf numFmtId="3" fontId="6" fillId="0" borderId="8" xfId="7" applyNumberFormat="1" applyFont="1" applyBorder="1" applyAlignment="1" applyProtection="1">
      <alignment vertical="center"/>
    </xf>
    <xf numFmtId="171" fontId="9" fillId="0" borderId="11" xfId="7" applyFont="1" applyBorder="1" applyAlignment="1">
      <alignment horizontal="right" readingOrder="2"/>
    </xf>
    <xf numFmtId="0" fontId="105" fillId="0" borderId="0" xfId="800" applyFont="1"/>
    <xf numFmtId="2" fontId="9" fillId="0" borderId="5" xfId="7" applyNumberFormat="1" applyFont="1" applyBorder="1" applyAlignment="1">
      <alignment vertical="center"/>
    </xf>
    <xf numFmtId="2" fontId="15" fillId="0" borderId="0" xfId="7" applyNumberFormat="1" applyFont="1" applyAlignment="1">
      <alignment horizontal="right" vertical="center"/>
    </xf>
    <xf numFmtId="2" fontId="6" fillId="0" borderId="0" xfId="7" applyNumberFormat="1" applyFont="1" applyAlignment="1">
      <alignment horizontal="right" vertical="center"/>
    </xf>
    <xf numFmtId="2" fontId="16" fillId="0" borderId="0" xfId="801" applyNumberFormat="1" applyFont="1" applyAlignment="1">
      <alignment horizontal="left" vertical="center"/>
    </xf>
    <xf numFmtId="2" fontId="7" fillId="0" borderId="0" xfId="801" applyNumberFormat="1" applyFont="1" applyAlignment="1">
      <alignment horizontal="left" vertical="center"/>
    </xf>
    <xf numFmtId="2" fontId="7" fillId="0" borderId="0" xfId="801" applyNumberFormat="1" applyFont="1" applyBorder="1" applyAlignment="1">
      <alignment horizontal="left" vertical="center"/>
    </xf>
    <xf numFmtId="2" fontId="7" fillId="0" borderId="0" xfId="801" applyNumberFormat="1" applyFont="1" applyBorder="1" applyAlignment="1">
      <alignment vertical="center"/>
    </xf>
    <xf numFmtId="2" fontId="9" fillId="0" borderId="0" xfId="801" applyNumberFormat="1" applyFont="1" applyAlignment="1">
      <alignment horizontal="right" vertical="center"/>
    </xf>
    <xf numFmtId="2" fontId="9" fillId="0" borderId="0" xfId="801" applyNumberFormat="1" applyFont="1" applyAlignment="1">
      <alignment vertical="center"/>
    </xf>
    <xf numFmtId="2" fontId="12" fillId="0" borderId="0" xfId="801" applyNumberFormat="1" applyFont="1" applyAlignment="1" applyProtection="1">
      <alignment horizontal="left" vertical="center"/>
    </xf>
    <xf numFmtId="2" fontId="7" fillId="0" borderId="0" xfId="801" applyNumberFormat="1" applyFont="1" applyAlignment="1" applyProtection="1">
      <alignment horizontal="left" vertical="center"/>
    </xf>
    <xf numFmtId="2" fontId="7" fillId="0" borderId="0" xfId="801" applyNumberFormat="1" applyFont="1" applyBorder="1" applyAlignment="1" applyProtection="1">
      <alignment horizontal="left" vertical="center"/>
    </xf>
    <xf numFmtId="2" fontId="7" fillId="0" borderId="0" xfId="801" applyNumberFormat="1" applyFont="1" applyBorder="1" applyAlignment="1" applyProtection="1">
      <alignment vertical="center"/>
    </xf>
    <xf numFmtId="2" fontId="11" fillId="0" borderId="0" xfId="801" applyNumberFormat="1" applyFont="1" applyAlignment="1">
      <alignment horizontal="right" vertical="center"/>
    </xf>
    <xf numFmtId="2" fontId="8" fillId="0" borderId="0" xfId="801" applyNumberFormat="1" applyFont="1" applyBorder="1" applyAlignment="1">
      <alignment vertical="center"/>
    </xf>
    <xf numFmtId="2" fontId="9" fillId="0" borderId="12" xfId="801" applyNumberFormat="1" applyFont="1" applyBorder="1" applyAlignment="1">
      <alignment vertical="center"/>
    </xf>
    <xf numFmtId="2" fontId="6" fillId="0" borderId="0" xfId="801" applyNumberFormat="1" applyFont="1" applyBorder="1" applyAlignment="1">
      <alignment vertical="center"/>
    </xf>
    <xf numFmtId="2" fontId="9" fillId="0" borderId="0" xfId="801" applyNumberFormat="1" applyFont="1" applyBorder="1" applyAlignment="1">
      <alignment horizontal="right" vertical="center"/>
    </xf>
    <xf numFmtId="2" fontId="6" fillId="0" borderId="12" xfId="801" applyNumberFormat="1" applyFont="1" applyBorder="1" applyAlignment="1">
      <alignment horizontal="right" vertical="center"/>
    </xf>
    <xf numFmtId="2" fontId="9" fillId="6" borderId="29" xfId="801" applyNumberFormat="1" applyFont="1" applyFill="1" applyBorder="1" applyAlignment="1">
      <alignment horizontal="right" vertical="center"/>
    </xf>
    <xf numFmtId="2" fontId="9" fillId="6" borderId="0" xfId="801" applyNumberFormat="1" applyFont="1" applyFill="1" applyBorder="1" applyAlignment="1">
      <alignment horizontal="right" vertical="center"/>
    </xf>
    <xf numFmtId="2" fontId="6" fillId="0" borderId="30" xfId="801" applyNumberFormat="1" applyFont="1" applyBorder="1" applyAlignment="1">
      <alignment vertical="center"/>
    </xf>
    <xf numFmtId="2" fontId="7" fillId="6" borderId="29" xfId="801" applyNumberFormat="1" applyFont="1" applyFill="1" applyBorder="1" applyAlignment="1">
      <alignment horizontal="right" vertical="center"/>
    </xf>
    <xf numFmtId="2" fontId="7" fillId="6" borderId="0" xfId="801" applyNumberFormat="1" applyFont="1" applyFill="1" applyBorder="1" applyAlignment="1">
      <alignment horizontal="right" vertical="center"/>
    </xf>
    <xf numFmtId="2" fontId="6" fillId="0" borderId="31" xfId="801" applyNumberFormat="1" applyFont="1" applyBorder="1" applyAlignment="1">
      <alignment vertical="center"/>
    </xf>
    <xf numFmtId="2" fontId="6" fillId="0" borderId="29" xfId="801" applyNumberFormat="1" applyFont="1" applyBorder="1" applyAlignment="1">
      <alignment vertical="center"/>
    </xf>
    <xf numFmtId="2" fontId="8" fillId="6" borderId="32" xfId="801" applyNumberFormat="1" applyFont="1" applyFill="1" applyBorder="1" applyAlignment="1">
      <alignment vertical="center"/>
    </xf>
    <xf numFmtId="2" fontId="9" fillId="6" borderId="0" xfId="801" applyNumberFormat="1" applyFont="1" applyFill="1" applyAlignment="1">
      <alignment horizontal="right" vertical="center"/>
    </xf>
    <xf numFmtId="2" fontId="9" fillId="6" borderId="12" xfId="801" applyNumberFormat="1" applyFont="1" applyFill="1" applyBorder="1" applyAlignment="1">
      <alignment vertical="center"/>
    </xf>
    <xf numFmtId="2" fontId="6" fillId="6" borderId="33" xfId="801" applyNumberFormat="1" applyFont="1" applyFill="1" applyBorder="1" applyAlignment="1">
      <alignment vertical="center"/>
    </xf>
    <xf numFmtId="2" fontId="7" fillId="6" borderId="12" xfId="801" applyNumberFormat="1" applyFont="1" applyFill="1" applyBorder="1" applyAlignment="1">
      <alignment vertical="center"/>
    </xf>
    <xf numFmtId="2" fontId="6" fillId="6" borderId="12" xfId="801" applyNumberFormat="1" applyFont="1" applyFill="1" applyBorder="1" applyAlignment="1">
      <alignment vertical="center"/>
    </xf>
    <xf numFmtId="2" fontId="6" fillId="0" borderId="33" xfId="801" applyNumberFormat="1" applyFont="1" applyBorder="1" applyAlignment="1">
      <alignment vertical="center"/>
    </xf>
    <xf numFmtId="2" fontId="8" fillId="6" borderId="34" xfId="801" applyNumberFormat="1" applyFont="1" applyFill="1" applyBorder="1" applyAlignment="1">
      <alignment vertical="center"/>
    </xf>
    <xf numFmtId="2" fontId="9" fillId="6" borderId="12" xfId="801" applyNumberFormat="1" applyFont="1" applyFill="1" applyBorder="1" applyAlignment="1">
      <alignment horizontal="right" vertical="center"/>
    </xf>
    <xf numFmtId="2" fontId="6" fillId="0" borderId="0" xfId="801" applyNumberFormat="1" applyFont="1" applyAlignment="1">
      <alignment vertical="center"/>
    </xf>
    <xf numFmtId="2" fontId="9" fillId="0" borderId="35" xfId="801" applyNumberFormat="1" applyFont="1" applyBorder="1" applyAlignment="1">
      <alignment vertical="center"/>
    </xf>
    <xf numFmtId="2" fontId="6" fillId="0" borderId="31" xfId="801" applyNumberFormat="1" applyFont="1" applyBorder="1" applyAlignment="1">
      <alignment horizontal="right" vertical="center"/>
    </xf>
    <xf numFmtId="2" fontId="15" fillId="0" borderId="0" xfId="801" applyNumberFormat="1" applyFont="1" applyAlignment="1">
      <alignment horizontal="left" vertical="center"/>
    </xf>
    <xf numFmtId="2" fontId="7" fillId="0" borderId="30" xfId="801" applyNumberFormat="1" applyFont="1" applyBorder="1" applyAlignment="1">
      <alignment horizontal="left" vertical="center"/>
    </xf>
    <xf numFmtId="2" fontId="8" fillId="0" borderId="35" xfId="801" applyNumberFormat="1" applyFont="1" applyBorder="1" applyAlignment="1">
      <alignment vertical="center"/>
    </xf>
    <xf numFmtId="2" fontId="6" fillId="0" borderId="0" xfId="801" applyNumberFormat="1" applyFont="1" applyAlignment="1">
      <alignment horizontal="right" vertical="center"/>
    </xf>
    <xf numFmtId="2" fontId="12" fillId="0" borderId="0" xfId="801" applyNumberFormat="1" applyFont="1" applyBorder="1" applyAlignment="1">
      <alignment horizontal="right" vertical="center"/>
    </xf>
    <xf numFmtId="2" fontId="6" fillId="0" borderId="0" xfId="801" applyNumberFormat="1" applyFont="1" applyBorder="1" applyAlignment="1">
      <alignment horizontal="right" vertical="center"/>
    </xf>
    <xf numFmtId="2" fontId="13" fillId="0" borderId="0" xfId="801" applyNumberFormat="1" applyFont="1" applyAlignment="1">
      <alignment horizontal="left" vertical="center"/>
    </xf>
    <xf numFmtId="2" fontId="6" fillId="0" borderId="30" xfId="801" applyNumberFormat="1" applyFont="1" applyBorder="1" applyAlignment="1">
      <alignment horizontal="left" vertical="center"/>
    </xf>
    <xf numFmtId="173" fontId="6" fillId="0" borderId="0" xfId="801" applyNumberFormat="1" applyFont="1" applyAlignment="1">
      <alignment vertical="center"/>
    </xf>
    <xf numFmtId="2" fontId="6" fillId="0" borderId="0" xfId="801" applyNumberFormat="1" applyFont="1" applyBorder="1" applyAlignment="1">
      <alignment horizontal="left" vertical="center"/>
    </xf>
    <xf numFmtId="173" fontId="6" fillId="0" borderId="0" xfId="801" applyNumberFormat="1" applyFont="1" applyAlignment="1">
      <alignment horizontal="center" vertical="center"/>
    </xf>
    <xf numFmtId="173" fontId="6" fillId="0" borderId="0" xfId="801" applyNumberFormat="1" applyFont="1" applyAlignment="1">
      <alignment horizontal="right" vertical="center"/>
    </xf>
    <xf numFmtId="2" fontId="14" fillId="0" borderId="0" xfId="801" applyNumberFormat="1" applyFont="1" applyBorder="1" applyAlignment="1">
      <alignment horizontal="right" vertical="center" readingOrder="2"/>
    </xf>
    <xf numFmtId="2" fontId="6" fillId="0" borderId="12" xfId="801" applyNumberFormat="1" applyFont="1" applyBorder="1" applyAlignment="1">
      <alignment vertical="center"/>
    </xf>
    <xf numFmtId="2" fontId="9" fillId="0" borderId="34" xfId="801" applyNumberFormat="1" applyFont="1" applyBorder="1" applyAlignment="1">
      <alignment vertical="center"/>
    </xf>
    <xf numFmtId="2" fontId="6" fillId="0" borderId="33" xfId="801" applyNumberFormat="1" applyFont="1" applyBorder="1" applyAlignment="1">
      <alignment horizontal="right" vertical="center"/>
    </xf>
    <xf numFmtId="172" fontId="6" fillId="0" borderId="0" xfId="801" applyNumberFormat="1" applyFont="1" applyAlignment="1">
      <alignment horizontal="right" vertical="center" readingOrder="2"/>
    </xf>
    <xf numFmtId="2" fontId="9" fillId="6" borderId="0" xfId="801" applyNumberFormat="1" applyFont="1" applyFill="1" applyBorder="1" applyAlignment="1">
      <alignment vertical="center"/>
    </xf>
    <xf numFmtId="2" fontId="9" fillId="0" borderId="0" xfId="801" applyNumberFormat="1" applyFont="1" applyBorder="1" applyAlignment="1">
      <alignment vertical="center"/>
    </xf>
    <xf numFmtId="2" fontId="7" fillId="6" borderId="31" xfId="802" applyNumberFormat="1" applyFont="1" applyFill="1" applyBorder="1" applyAlignment="1">
      <alignment horizontal="right" vertical="center"/>
    </xf>
    <xf numFmtId="2" fontId="7" fillId="6" borderId="29" xfId="802" applyNumberFormat="1" applyFont="1" applyFill="1" applyBorder="1" applyAlignment="1">
      <alignment horizontal="right" vertical="center"/>
    </xf>
    <xf numFmtId="2" fontId="7" fillId="6" borderId="30" xfId="801" applyNumberFormat="1" applyFont="1" applyFill="1" applyBorder="1" applyAlignment="1">
      <alignment vertical="center"/>
    </xf>
    <xf numFmtId="2" fontId="7" fillId="6" borderId="0" xfId="801" applyNumberFormat="1" applyFont="1" applyFill="1" applyBorder="1" applyAlignment="1">
      <alignment vertical="center"/>
    </xf>
    <xf numFmtId="2" fontId="7" fillId="0" borderId="0" xfId="802" applyNumberFormat="1" applyFont="1" applyBorder="1" applyAlignment="1">
      <alignment vertical="center"/>
    </xf>
    <xf numFmtId="2" fontId="8" fillId="0" borderId="32" xfId="801" applyNumberFormat="1" applyFont="1" applyBorder="1" applyAlignment="1">
      <alignment horizontal="right" vertical="center"/>
    </xf>
    <xf numFmtId="2" fontId="7" fillId="6" borderId="33" xfId="802" applyNumberFormat="1" applyFont="1" applyFill="1" applyBorder="1" applyAlignment="1">
      <alignment horizontal="right" vertical="center"/>
    </xf>
    <xf numFmtId="49" fontId="7" fillId="6" borderId="12" xfId="802" applyNumberFormat="1" applyFont="1" applyFill="1" applyBorder="1" applyAlignment="1">
      <alignment horizontal="right" vertical="center"/>
    </xf>
    <xf numFmtId="2" fontId="7" fillId="6" borderId="12" xfId="802" applyNumberFormat="1" applyFont="1" applyFill="1" applyBorder="1" applyAlignment="1">
      <alignment horizontal="right" vertical="center"/>
    </xf>
    <xf numFmtId="2" fontId="7" fillId="6" borderId="33" xfId="801" applyNumberFormat="1" applyFont="1" applyFill="1" applyBorder="1" applyAlignment="1">
      <alignment horizontal="right" vertical="center"/>
    </xf>
    <xf numFmtId="2" fontId="7" fillId="6" borderId="12" xfId="801" applyNumberFormat="1" applyFont="1" applyFill="1" applyBorder="1" applyAlignment="1">
      <alignment horizontal="right" vertical="center"/>
    </xf>
    <xf numFmtId="49" fontId="7" fillId="6" borderId="12" xfId="801" applyNumberFormat="1" applyFont="1" applyFill="1" applyBorder="1" applyAlignment="1">
      <alignment horizontal="right" vertical="center"/>
    </xf>
    <xf numFmtId="2" fontId="8" fillId="6" borderId="34" xfId="801" applyNumberFormat="1" applyFont="1" applyFill="1" applyBorder="1" applyAlignment="1">
      <alignment horizontal="right" vertical="center"/>
    </xf>
    <xf numFmtId="2" fontId="9" fillId="0" borderId="30" xfId="801" applyNumberFormat="1" applyFont="1" applyBorder="1" applyAlignment="1">
      <alignment vertical="center"/>
    </xf>
    <xf numFmtId="2" fontId="7" fillId="6" borderId="30" xfId="801" applyNumberFormat="1" applyFont="1" applyFill="1" applyBorder="1" applyAlignment="1">
      <alignment horizontal="right" vertical="center"/>
    </xf>
    <xf numFmtId="2" fontId="7" fillId="6" borderId="0" xfId="802" applyNumberFormat="1" applyFont="1" applyFill="1" applyBorder="1" applyAlignment="1">
      <alignment horizontal="right" vertical="center"/>
    </xf>
    <xf numFmtId="49" fontId="7" fillId="6" borderId="0" xfId="801" applyNumberFormat="1" applyFont="1" applyFill="1" applyBorder="1" applyAlignment="1">
      <alignment horizontal="right" vertical="center"/>
    </xf>
    <xf numFmtId="2" fontId="7" fillId="6" borderId="30" xfId="802" applyNumberFormat="1" applyFont="1" applyFill="1" applyBorder="1" applyAlignment="1">
      <alignment horizontal="right" vertical="center"/>
    </xf>
    <xf numFmtId="49" fontId="7" fillId="6" borderId="0" xfId="802" applyNumberFormat="1" applyFont="1" applyFill="1" applyBorder="1" applyAlignment="1">
      <alignment horizontal="right" vertical="center"/>
    </xf>
    <xf numFmtId="2" fontId="8" fillId="6" borderId="35" xfId="801" applyNumberFormat="1" applyFont="1" applyFill="1" applyBorder="1" applyAlignment="1">
      <alignment horizontal="right" vertical="center"/>
    </xf>
    <xf numFmtId="171" fontId="106" fillId="0" borderId="0" xfId="801" applyNumberFormat="1" applyFont="1"/>
    <xf numFmtId="2" fontId="9" fillId="0" borderId="35" xfId="801" applyNumberFormat="1" applyFont="1" applyBorder="1" applyAlignment="1">
      <alignment horizontal="right" vertical="center"/>
    </xf>
    <xf numFmtId="2" fontId="6" fillId="0" borderId="30" xfId="801" applyNumberFormat="1" applyFont="1" applyBorder="1" applyAlignment="1">
      <alignment horizontal="right" vertical="center"/>
    </xf>
    <xf numFmtId="0" fontId="7" fillId="0" borderId="36" xfId="803" applyNumberFormat="1" applyFont="1" applyBorder="1"/>
    <xf numFmtId="175" fontId="7" fillId="0" borderId="30" xfId="801" applyNumberFormat="1" applyFont="1" applyBorder="1" applyAlignment="1">
      <alignment vertical="center"/>
    </xf>
    <xf numFmtId="175" fontId="7" fillId="0" borderId="0" xfId="801" applyNumberFormat="1" applyFont="1" applyBorder="1" applyAlignment="1">
      <alignment vertical="center"/>
    </xf>
    <xf numFmtId="175" fontId="7" fillId="0" borderId="0" xfId="801" applyNumberFormat="1" applyFont="1" applyAlignment="1">
      <alignment vertical="center"/>
    </xf>
    <xf numFmtId="2" fontId="9" fillId="0" borderId="35" xfId="801" applyNumberFormat="1" applyFont="1" applyBorder="1" applyAlignment="1" applyProtection="1">
      <alignment horizontal="right" vertical="center"/>
    </xf>
    <xf numFmtId="0" fontId="107" fillId="0" borderId="30" xfId="804" applyBorder="1"/>
    <xf numFmtId="0" fontId="107" fillId="0" borderId="0" xfId="804"/>
    <xf numFmtId="0" fontId="108" fillId="0" borderId="0" xfId="804" applyFont="1"/>
    <xf numFmtId="0" fontId="6" fillId="0" borderId="36" xfId="803" applyNumberFormat="1" applyFont="1" applyBorder="1"/>
    <xf numFmtId="175" fontId="6" fillId="0" borderId="30" xfId="801" applyNumberFormat="1" applyFont="1" applyBorder="1" applyAlignment="1">
      <alignment vertical="center"/>
    </xf>
    <xf numFmtId="175" fontId="6" fillId="0" borderId="0" xfId="801" applyNumberFormat="1" applyFont="1" applyBorder="1" applyAlignment="1">
      <alignment vertical="center"/>
    </xf>
    <xf numFmtId="175" fontId="6" fillId="0" borderId="0" xfId="801" applyNumberFormat="1" applyFont="1" applyAlignment="1">
      <alignment vertical="center"/>
    </xf>
    <xf numFmtId="2" fontId="9" fillId="0" borderId="0" xfId="803" applyNumberFormat="1" applyFont="1" applyAlignment="1">
      <alignment horizontal="right" vertical="center"/>
    </xf>
    <xf numFmtId="0" fontId="19" fillId="0" borderId="36" xfId="803" applyNumberFormat="1" applyFont="1" applyBorder="1"/>
    <xf numFmtId="175" fontId="6" fillId="0" borderId="30" xfId="801" applyNumberFormat="1" applyFont="1" applyBorder="1" applyAlignment="1">
      <alignment horizontal="right" vertical="center"/>
    </xf>
    <xf numFmtId="175" fontId="6" fillId="0" borderId="0" xfId="801" applyNumberFormat="1" applyFont="1" applyBorder="1" applyAlignment="1">
      <alignment horizontal="right" vertical="center"/>
    </xf>
    <xf numFmtId="173" fontId="6" fillId="0" borderId="30" xfId="801" applyNumberFormat="1" applyFont="1" applyBorder="1" applyAlignment="1">
      <alignment vertical="center"/>
    </xf>
    <xf numFmtId="173" fontId="6" fillId="0" borderId="0" xfId="801" applyNumberFormat="1" applyFont="1" applyBorder="1" applyAlignment="1">
      <alignment vertical="center"/>
    </xf>
    <xf numFmtId="175" fontId="6" fillId="0" borderId="30" xfId="801" applyNumberFormat="1" applyFont="1" applyBorder="1" applyAlignment="1" applyProtection="1">
      <alignment vertical="center"/>
    </xf>
    <xf numFmtId="175" fontId="6" fillId="0" borderId="0" xfId="801" applyNumberFormat="1" applyFont="1" applyBorder="1" applyAlignment="1" applyProtection="1">
      <alignment horizontal="right" vertical="center"/>
    </xf>
    <xf numFmtId="2" fontId="8" fillId="0" borderId="35" xfId="801" applyNumberFormat="1" applyFont="1" applyBorder="1" applyAlignment="1">
      <alignment horizontal="right" vertical="center"/>
    </xf>
    <xf numFmtId="2" fontId="8" fillId="0" borderId="0" xfId="803" applyNumberFormat="1" applyFont="1" applyAlignment="1">
      <alignment horizontal="right" vertical="center"/>
    </xf>
    <xf numFmtId="2" fontId="8" fillId="0" borderId="0" xfId="801" applyNumberFormat="1" applyFont="1" applyAlignment="1">
      <alignment vertical="center"/>
    </xf>
    <xf numFmtId="2" fontId="8" fillId="0" borderId="35" xfId="801" applyNumberFormat="1" applyFont="1" applyBorder="1" applyAlignment="1" applyProtection="1">
      <alignment horizontal="right" vertical="center"/>
    </xf>
    <xf numFmtId="2" fontId="15" fillId="0" borderId="0" xfId="803" applyNumberFormat="1" applyFont="1" applyAlignment="1">
      <alignment horizontal="right" vertical="center"/>
    </xf>
    <xf numFmtId="175" fontId="7" fillId="0" borderId="0" xfId="801" applyNumberFormat="1" applyFont="1" applyBorder="1" applyAlignment="1">
      <alignment horizontal="right" vertical="center"/>
    </xf>
    <xf numFmtId="175" fontId="7" fillId="0" borderId="35" xfId="801" applyNumberFormat="1" applyFont="1" applyBorder="1" applyAlignment="1">
      <alignment vertical="center"/>
    </xf>
    <xf numFmtId="2" fontId="9" fillId="0" borderId="30" xfId="803" applyNumberFormat="1" applyFont="1" applyBorder="1" applyAlignment="1">
      <alignment horizontal="right" vertical="center"/>
    </xf>
    <xf numFmtId="175" fontId="6" fillId="0" borderId="0" xfId="801" applyNumberFormat="1" applyFont="1" applyBorder="1" applyAlignment="1" applyProtection="1">
      <alignment vertical="center"/>
    </xf>
    <xf numFmtId="0" fontId="6" fillId="0" borderId="36" xfId="803" applyNumberFormat="1" applyFont="1" applyFill="1" applyBorder="1" applyAlignment="1">
      <alignment horizontal="left"/>
    </xf>
    <xf numFmtId="175" fontId="6" fillId="0" borderId="0" xfId="801" applyNumberFormat="1" applyFont="1" applyAlignment="1">
      <alignment horizontal="right" vertical="center"/>
    </xf>
    <xf numFmtId="0" fontId="7" fillId="0" borderId="36" xfId="803" applyNumberFormat="1" applyFont="1" applyFill="1" applyBorder="1" applyAlignment="1">
      <alignment horizontal="left" vertical="center" wrapText="1"/>
    </xf>
    <xf numFmtId="2" fontId="9" fillId="0" borderId="0" xfId="803" applyNumberFormat="1" applyFont="1" applyFill="1" applyAlignment="1">
      <alignment horizontal="right" vertical="center"/>
    </xf>
    <xf numFmtId="0" fontId="6" fillId="0" borderId="0" xfId="803" applyNumberFormat="1" applyFont="1" applyBorder="1"/>
    <xf numFmtId="2" fontId="7" fillId="0" borderId="30" xfId="801" applyNumberFormat="1" applyFont="1" applyBorder="1" applyAlignment="1" applyProtection="1">
      <alignment horizontal="left" vertical="center"/>
    </xf>
    <xf numFmtId="0" fontId="7" fillId="0" borderId="0" xfId="803" applyNumberFormat="1" applyFont="1" applyBorder="1" applyAlignment="1">
      <alignment horizontal="left"/>
    </xf>
    <xf numFmtId="2" fontId="9" fillId="6" borderId="35" xfId="801" applyNumberFormat="1" applyFont="1" applyFill="1" applyBorder="1" applyAlignment="1">
      <alignment horizontal="right" vertical="center"/>
    </xf>
    <xf numFmtId="172" fontId="8" fillId="0" borderId="0" xfId="805" applyFont="1" applyAlignment="1">
      <alignment horizontal="right" vertical="center"/>
    </xf>
    <xf numFmtId="0" fontId="8" fillId="6" borderId="36" xfId="803" applyNumberFormat="1" applyFont="1" applyFill="1" applyBorder="1" applyAlignment="1">
      <alignment wrapText="1"/>
    </xf>
    <xf numFmtId="175" fontId="7" fillId="6" borderId="30" xfId="801" applyNumberFormat="1" applyFont="1" applyFill="1" applyBorder="1" applyAlignment="1">
      <alignment vertical="center"/>
    </xf>
    <xf numFmtId="175" fontId="7" fillId="6" borderId="0" xfId="801" applyNumberFormat="1" applyFont="1" applyFill="1" applyBorder="1" applyAlignment="1">
      <alignment vertical="center"/>
    </xf>
    <xf numFmtId="175" fontId="7" fillId="6" borderId="0" xfId="801" applyNumberFormat="1" applyFont="1" applyFill="1" applyAlignment="1">
      <alignment vertical="center"/>
    </xf>
    <xf numFmtId="2" fontId="9" fillId="6" borderId="35" xfId="801" applyNumberFormat="1" applyFont="1" applyFill="1" applyBorder="1" applyAlignment="1" applyProtection="1">
      <alignment horizontal="right" vertical="center"/>
    </xf>
    <xf numFmtId="0" fontId="108" fillId="6" borderId="30" xfId="804" applyFont="1" applyFill="1" applyBorder="1"/>
    <xf numFmtId="2" fontId="15" fillId="6" borderId="0" xfId="803" applyNumberFormat="1" applyFont="1" applyFill="1" applyAlignment="1">
      <alignment horizontal="right" vertical="center"/>
    </xf>
    <xf numFmtId="0" fontId="108" fillId="6" borderId="0" xfId="804" applyFont="1" applyFill="1"/>
    <xf numFmtId="2" fontId="9" fillId="6" borderId="0" xfId="801" applyNumberFormat="1" applyFont="1" applyFill="1" applyAlignment="1">
      <alignment vertical="center"/>
    </xf>
    <xf numFmtId="0" fontId="107" fillId="6" borderId="30" xfId="804" applyFill="1" applyBorder="1"/>
    <xf numFmtId="0" fontId="8" fillId="0" borderId="36" xfId="803" applyNumberFormat="1" applyFont="1" applyBorder="1" applyAlignment="1">
      <alignment wrapText="1"/>
    </xf>
    <xf numFmtId="2" fontId="14" fillId="0" borderId="0" xfId="803" applyNumberFormat="1" applyFont="1" applyAlignment="1">
      <alignment horizontal="right" vertical="center"/>
    </xf>
    <xf numFmtId="175" fontId="9" fillId="0" borderId="0" xfId="801" applyNumberFormat="1" applyFont="1" applyBorder="1" applyAlignment="1">
      <alignment vertical="center"/>
    </xf>
    <xf numFmtId="0" fontId="7" fillId="0" borderId="0" xfId="803" applyNumberFormat="1" applyFont="1" applyBorder="1"/>
    <xf numFmtId="171" fontId="22" fillId="0" borderId="0" xfId="803" applyNumberFormat="1"/>
    <xf numFmtId="2" fontId="8" fillId="0" borderId="30" xfId="801" applyNumberFormat="1" applyFont="1" applyBorder="1" applyAlignment="1">
      <alignment vertical="center"/>
    </xf>
    <xf numFmtId="3" fontId="7" fillId="0" borderId="30" xfId="801" applyNumberFormat="1" applyFont="1" applyBorder="1" applyAlignment="1">
      <alignment vertical="center"/>
    </xf>
    <xf numFmtId="3" fontId="7" fillId="0" borderId="0" xfId="801" applyNumberFormat="1" applyFont="1" applyBorder="1" applyAlignment="1">
      <alignment vertical="center"/>
    </xf>
    <xf numFmtId="3" fontId="7" fillId="0" borderId="0" xfId="801" applyNumberFormat="1" applyFont="1" applyAlignment="1">
      <alignment vertical="center"/>
    </xf>
    <xf numFmtId="2" fontId="17" fillId="0" borderId="0" xfId="803" applyNumberFormat="1" applyFont="1" applyAlignment="1">
      <alignment horizontal="right" vertical="center"/>
    </xf>
    <xf numFmtId="3" fontId="7" fillId="0" borderId="35" xfId="801" applyNumberFormat="1" applyFont="1" applyBorder="1" applyAlignment="1">
      <alignment vertical="center"/>
    </xf>
    <xf numFmtId="3" fontId="7" fillId="0" borderId="0" xfId="801" applyNumberFormat="1" applyFont="1" applyBorder="1" applyAlignment="1">
      <alignment horizontal="right" vertical="center"/>
    </xf>
    <xf numFmtId="2" fontId="7" fillId="0" borderId="0" xfId="803" applyNumberFormat="1" applyFont="1" applyAlignment="1">
      <alignment horizontal="right" vertical="center"/>
    </xf>
    <xf numFmtId="3" fontId="6" fillId="0" borderId="30" xfId="801" applyNumberFormat="1" applyFont="1" applyBorder="1" applyAlignment="1">
      <alignment vertical="center"/>
    </xf>
    <xf numFmtId="3" fontId="6" fillId="0" borderId="0" xfId="801" applyNumberFormat="1" applyFont="1" applyBorder="1" applyAlignment="1">
      <alignment vertical="center"/>
    </xf>
    <xf numFmtId="3" fontId="6" fillId="0" borderId="0" xfId="801" applyNumberFormat="1" applyFont="1" applyBorder="1" applyAlignment="1">
      <alignment horizontal="right" vertical="center"/>
    </xf>
    <xf numFmtId="3" fontId="6" fillId="0" borderId="0" xfId="801" applyNumberFormat="1" applyFont="1" applyAlignment="1">
      <alignment vertical="center"/>
    </xf>
    <xf numFmtId="2" fontId="13" fillId="0" borderId="0" xfId="803" applyNumberFormat="1" applyFont="1" applyAlignment="1">
      <alignment horizontal="right" vertical="center"/>
    </xf>
    <xf numFmtId="3" fontId="6" fillId="0" borderId="30" xfId="801" applyNumberFormat="1" applyFont="1" applyBorder="1" applyAlignment="1">
      <alignment horizontal="right" vertical="center"/>
    </xf>
    <xf numFmtId="0" fontId="107" fillId="0" borderId="0" xfId="804" applyBorder="1"/>
    <xf numFmtId="2" fontId="6" fillId="0" borderId="0" xfId="803" applyNumberFormat="1" applyFont="1" applyBorder="1" applyAlignment="1">
      <alignment horizontal="right" vertical="center" readingOrder="2"/>
    </xf>
    <xf numFmtId="0" fontId="7" fillId="0" borderId="37" xfId="803" applyNumberFormat="1" applyFont="1" applyBorder="1"/>
    <xf numFmtId="175" fontId="6" fillId="0" borderId="33" xfId="801" applyNumberFormat="1" applyFont="1" applyBorder="1" applyAlignment="1">
      <alignment vertical="center"/>
    </xf>
    <xf numFmtId="175" fontId="6" fillId="0" borderId="12" xfId="801" applyNumberFormat="1" applyFont="1" applyBorder="1" applyAlignment="1">
      <alignment vertical="center"/>
    </xf>
    <xf numFmtId="2" fontId="6" fillId="0" borderId="34" xfId="801" applyNumberFormat="1" applyFont="1" applyBorder="1" applyAlignment="1">
      <alignment vertical="center"/>
    </xf>
    <xf numFmtId="2" fontId="9" fillId="0" borderId="34" xfId="801" applyNumberFormat="1" applyFont="1" applyBorder="1" applyAlignment="1">
      <alignment horizontal="right" vertical="center"/>
    </xf>
    <xf numFmtId="0" fontId="6" fillId="0" borderId="36" xfId="803" applyNumberFormat="1" applyFont="1" applyFill="1" applyBorder="1" applyAlignment="1">
      <alignment horizontal="left" indent="2"/>
    </xf>
    <xf numFmtId="172" fontId="18" fillId="0" borderId="0" xfId="801" applyNumberFormat="1" applyFont="1" applyAlignment="1" applyProtection="1">
      <alignment horizontal="left" vertical="center"/>
    </xf>
    <xf numFmtId="2" fontId="7" fillId="6" borderId="32" xfId="802" applyNumberFormat="1" applyFont="1" applyFill="1" applyBorder="1" applyAlignment="1">
      <alignment horizontal="right" vertical="center"/>
    </xf>
    <xf numFmtId="2" fontId="7" fillId="6" borderId="34" xfId="802" applyNumberFormat="1" applyFont="1" applyFill="1" applyBorder="1" applyAlignment="1">
      <alignment horizontal="right" vertical="center"/>
    </xf>
    <xf numFmtId="2" fontId="7" fillId="6" borderId="31" xfId="801" applyNumberFormat="1" applyFont="1" applyFill="1" applyBorder="1" applyAlignment="1">
      <alignment horizontal="right" vertical="center"/>
    </xf>
    <xf numFmtId="2" fontId="9" fillId="6" borderId="30" xfId="801" applyNumberFormat="1" applyFont="1" applyFill="1" applyBorder="1" applyAlignment="1">
      <alignment horizontal="right" vertical="center"/>
    </xf>
    <xf numFmtId="2" fontId="6" fillId="0" borderId="7" xfId="801" applyNumberFormat="1" applyFont="1" applyBorder="1" applyAlignment="1">
      <alignment horizontal="right" vertical="center"/>
    </xf>
    <xf numFmtId="2" fontId="6" fillId="0" borderId="7" xfId="801" applyNumberFormat="1" applyFont="1" applyBorder="1" applyAlignment="1">
      <alignment vertical="center"/>
    </xf>
    <xf numFmtId="3" fontId="22" fillId="0" borderId="0" xfId="801" applyNumberFormat="1"/>
    <xf numFmtId="171" fontId="27" fillId="0" borderId="0" xfId="806" applyNumberFormat="1" applyFont="1" applyAlignment="1" applyProtection="1">
      <alignment horizontal="left" vertical="center"/>
    </xf>
    <xf numFmtId="2" fontId="7" fillId="0" borderId="0" xfId="806" applyNumberFormat="1" applyFont="1" applyAlignment="1">
      <alignment horizontal="left" vertical="center"/>
    </xf>
    <xf numFmtId="2" fontId="7" fillId="0" borderId="0" xfId="806" applyNumberFormat="1" applyFont="1" applyBorder="1" applyAlignment="1">
      <alignment horizontal="left" vertical="center"/>
    </xf>
    <xf numFmtId="2" fontId="6" fillId="0" borderId="0" xfId="806" applyNumberFormat="1" applyFont="1" applyAlignment="1">
      <alignment vertical="center"/>
    </xf>
    <xf numFmtId="171" fontId="10" fillId="0" borderId="0" xfId="806" applyNumberFormat="1" applyFont="1" applyAlignment="1">
      <alignment horizontal="right" vertical="center" readingOrder="1"/>
    </xf>
    <xf numFmtId="171" fontId="22" fillId="0" borderId="0" xfId="806" applyNumberFormat="1"/>
    <xf numFmtId="171" fontId="11" fillId="0" borderId="0" xfId="806" applyNumberFormat="1" applyFont="1" applyAlignment="1" applyProtection="1">
      <alignment horizontal="left" vertical="center"/>
    </xf>
    <xf numFmtId="2" fontId="7" fillId="0" borderId="0" xfId="806" applyNumberFormat="1" applyFont="1" applyAlignment="1" applyProtection="1">
      <alignment horizontal="left" vertical="center"/>
    </xf>
    <xf numFmtId="2" fontId="7" fillId="0" borderId="0" xfId="806" applyNumberFormat="1" applyFont="1" applyBorder="1" applyAlignment="1" applyProtection="1">
      <alignment horizontal="left" vertical="center"/>
    </xf>
    <xf numFmtId="2" fontId="6" fillId="0" borderId="0" xfId="806" applyNumberFormat="1" applyFont="1" applyBorder="1" applyAlignment="1">
      <alignment vertical="center"/>
    </xf>
    <xf numFmtId="171" fontId="11" fillId="0" borderId="0" xfId="806" applyNumberFormat="1" applyFont="1" applyAlignment="1">
      <alignment horizontal="right" vertical="center" readingOrder="1"/>
    </xf>
    <xf numFmtId="171" fontId="17" fillId="0" borderId="0" xfId="806" applyNumberFormat="1" applyFont="1" applyAlignment="1" applyProtection="1">
      <alignment horizontal="left" vertical="center"/>
    </xf>
    <xf numFmtId="2" fontId="7" fillId="0" borderId="0" xfId="806" applyNumberFormat="1" applyFont="1" applyBorder="1" applyAlignment="1">
      <alignment vertical="center"/>
    </xf>
    <xf numFmtId="171" fontId="17" fillId="0" borderId="0" xfId="806" applyNumberFormat="1" applyFont="1" applyAlignment="1">
      <alignment horizontal="right" vertical="center" readingOrder="1"/>
    </xf>
    <xf numFmtId="171" fontId="9" fillId="0" borderId="0" xfId="806" applyNumberFormat="1" applyFont="1" applyAlignment="1">
      <alignment horizontal="center" vertical="center"/>
    </xf>
    <xf numFmtId="171" fontId="9" fillId="6" borderId="29" xfId="806" applyNumberFormat="1" applyFont="1" applyFill="1" applyBorder="1" applyAlignment="1" applyProtection="1">
      <alignment horizontal="left" vertical="center"/>
    </xf>
    <xf numFmtId="171" fontId="8" fillId="0" borderId="38" xfId="806" applyNumberFormat="1" applyFont="1" applyBorder="1" applyAlignment="1">
      <alignment horizontal="center" vertical="center"/>
    </xf>
    <xf numFmtId="171" fontId="9" fillId="6" borderId="0" xfId="806" applyNumberFormat="1" applyFont="1" applyFill="1" applyBorder="1" applyAlignment="1" applyProtection="1">
      <alignment horizontal="left" vertical="center"/>
    </xf>
    <xf numFmtId="171" fontId="8" fillId="0" borderId="39" xfId="806" applyNumberFormat="1" applyFont="1" applyBorder="1" applyAlignment="1">
      <alignment horizontal="center" vertical="center"/>
    </xf>
    <xf numFmtId="171" fontId="9" fillId="6" borderId="0" xfId="806" applyNumberFormat="1" applyFont="1" applyFill="1" applyAlignment="1" applyProtection="1">
      <alignment horizontal="left" vertical="center"/>
    </xf>
    <xf numFmtId="2" fontId="6" fillId="0" borderId="31" xfId="806" applyNumberFormat="1" applyFont="1" applyBorder="1" applyAlignment="1">
      <alignment vertical="center"/>
    </xf>
    <xf numFmtId="2" fontId="7" fillId="6" borderId="29" xfId="806" applyNumberFormat="1" applyFont="1" applyFill="1" applyBorder="1" applyAlignment="1">
      <alignment horizontal="right" vertical="center"/>
    </xf>
    <xf numFmtId="2" fontId="6" fillId="0" borderId="32" xfId="806" applyNumberFormat="1" applyFont="1" applyBorder="1" applyAlignment="1">
      <alignment vertical="center"/>
    </xf>
    <xf numFmtId="2" fontId="6" fillId="0" borderId="29" xfId="806" applyNumberFormat="1" applyFont="1" applyBorder="1" applyAlignment="1">
      <alignment vertical="center"/>
    </xf>
    <xf numFmtId="171" fontId="8" fillId="6" borderId="39" xfId="806" applyNumberFormat="1" applyFont="1" applyFill="1" applyBorder="1" applyAlignment="1">
      <alignment horizontal="right" vertical="center"/>
    </xf>
    <xf numFmtId="171" fontId="9" fillId="6" borderId="12" xfId="806" applyNumberFormat="1" applyFont="1" applyFill="1" applyBorder="1" applyAlignment="1">
      <alignment vertical="center"/>
    </xf>
    <xf numFmtId="2" fontId="6" fillId="6" borderId="33" xfId="806" applyNumberFormat="1" applyFont="1" applyFill="1" applyBorder="1" applyAlignment="1">
      <alignment vertical="center"/>
    </xf>
    <xf numFmtId="2" fontId="7" fillId="6" borderId="12" xfId="806" applyNumberFormat="1" applyFont="1" applyFill="1" applyBorder="1" applyAlignment="1">
      <alignment vertical="center"/>
    </xf>
    <xf numFmtId="2" fontId="6" fillId="6" borderId="34" xfId="806" applyNumberFormat="1" applyFont="1" applyFill="1" applyBorder="1" applyAlignment="1">
      <alignment vertical="center"/>
    </xf>
    <xf numFmtId="2" fontId="6" fillId="6" borderId="12" xfId="806" applyNumberFormat="1" applyFont="1" applyFill="1" applyBorder="1" applyAlignment="1">
      <alignment vertical="center"/>
    </xf>
    <xf numFmtId="2" fontId="6" fillId="6" borderId="0" xfId="806" applyNumberFormat="1" applyFont="1" applyFill="1" applyBorder="1" applyAlignment="1">
      <alignment vertical="center"/>
    </xf>
    <xf numFmtId="2" fontId="6" fillId="0" borderId="33" xfId="806" applyNumberFormat="1" applyFont="1" applyBorder="1" applyAlignment="1">
      <alignment vertical="center"/>
    </xf>
    <xf numFmtId="171" fontId="8" fillId="6" borderId="40" xfId="806" applyNumberFormat="1" applyFont="1" applyFill="1" applyBorder="1" applyAlignment="1">
      <alignment horizontal="right" vertical="center"/>
    </xf>
    <xf numFmtId="171" fontId="6" fillId="6" borderId="0" xfId="806" applyNumberFormat="1" applyFont="1" applyFill="1" applyBorder="1" applyAlignment="1">
      <alignment vertical="center"/>
    </xf>
    <xf numFmtId="2" fontId="6" fillId="0" borderId="30" xfId="806" applyNumberFormat="1" applyFont="1" applyBorder="1" applyAlignment="1">
      <alignment vertical="center"/>
    </xf>
    <xf numFmtId="171" fontId="9" fillId="0" borderId="38" xfId="806" applyNumberFormat="1" applyFont="1" applyBorder="1" applyAlignment="1" applyProtection="1">
      <alignment horizontal="right" vertical="center"/>
    </xf>
    <xf numFmtId="171" fontId="6" fillId="0" borderId="0" xfId="806" applyNumberFormat="1" applyFont="1" applyAlignment="1">
      <alignment vertical="center"/>
    </xf>
    <xf numFmtId="2" fontId="7" fillId="0" borderId="30" xfId="806" applyNumberFormat="1" applyFont="1" applyBorder="1" applyAlignment="1">
      <alignment horizontal="left" vertical="center"/>
    </xf>
    <xf numFmtId="171" fontId="8" fillId="0" borderId="39" xfId="806" applyNumberFormat="1" applyFont="1" applyBorder="1" applyAlignment="1">
      <alignment vertical="center"/>
    </xf>
    <xf numFmtId="171" fontId="17" fillId="0" borderId="0" xfId="806" applyNumberFormat="1" applyFont="1" applyBorder="1" applyAlignment="1">
      <alignment horizontal="left" vertical="center"/>
    </xf>
    <xf numFmtId="173" fontId="7" fillId="0" borderId="0" xfId="806" applyNumberFormat="1" applyFont="1" applyBorder="1" applyAlignment="1">
      <alignment vertical="center"/>
    </xf>
    <xf numFmtId="173" fontId="7" fillId="0" borderId="30" xfId="806" applyNumberFormat="1" applyFont="1" applyBorder="1" applyAlignment="1">
      <alignment vertical="center"/>
    </xf>
    <xf numFmtId="171" fontId="15" fillId="0" borderId="39" xfId="806" applyNumberFormat="1" applyFont="1" applyBorder="1" applyAlignment="1">
      <alignment horizontal="right" vertical="center" readingOrder="1"/>
    </xf>
    <xf numFmtId="2" fontId="6" fillId="0" borderId="30" xfId="806" applyNumberFormat="1" applyFont="1" applyBorder="1" applyAlignment="1">
      <alignment horizontal="left" vertical="center"/>
    </xf>
    <xf numFmtId="173" fontId="7" fillId="0" borderId="0" xfId="806" applyNumberFormat="1" applyFont="1" applyBorder="1" applyAlignment="1">
      <alignment horizontal="left" vertical="center"/>
    </xf>
    <xf numFmtId="173" fontId="7" fillId="0" borderId="30" xfId="806" applyNumberFormat="1" applyFont="1" applyBorder="1" applyAlignment="1">
      <alignment horizontal="left" vertical="center"/>
    </xf>
    <xf numFmtId="2" fontId="6" fillId="0" borderId="0" xfId="806" applyNumberFormat="1" applyFont="1" applyBorder="1" applyAlignment="1">
      <alignment horizontal="left" vertical="center"/>
    </xf>
    <xf numFmtId="173" fontId="7" fillId="0" borderId="0" xfId="806" applyNumberFormat="1" applyFont="1" applyAlignment="1">
      <alignment vertical="center"/>
    </xf>
    <xf numFmtId="171" fontId="17" fillId="0" borderId="0" xfId="806" applyNumberFormat="1" applyFont="1" applyAlignment="1">
      <alignment vertical="center"/>
    </xf>
    <xf numFmtId="171" fontId="15" fillId="0" borderId="39" xfId="806" applyNumberFormat="1" applyFont="1" applyBorder="1" applyAlignment="1">
      <alignment horizontal="right" vertical="center" readingOrder="2"/>
    </xf>
    <xf numFmtId="173" fontId="6" fillId="0" borderId="0" xfId="806" applyNumberFormat="1" applyFont="1" applyBorder="1" applyAlignment="1">
      <alignment vertical="center"/>
    </xf>
    <xf numFmtId="173" fontId="6" fillId="0" borderId="30" xfId="806" applyNumberFormat="1" applyFont="1" applyBorder="1" applyAlignment="1">
      <alignment vertical="center"/>
    </xf>
    <xf numFmtId="171" fontId="14" fillId="0" borderId="39" xfId="806" applyNumberFormat="1" applyFont="1" applyBorder="1" applyAlignment="1">
      <alignment horizontal="right" vertical="center" readingOrder="2"/>
    </xf>
    <xf numFmtId="49" fontId="4" fillId="0" borderId="0" xfId="25" applyNumberFormat="1" applyFont="1" applyBorder="1"/>
    <xf numFmtId="2" fontId="6" fillId="0" borderId="0" xfId="806" applyNumberFormat="1" applyFont="1" applyBorder="1" applyAlignment="1">
      <alignment horizontal="right" vertical="center"/>
    </xf>
    <xf numFmtId="172" fontId="9" fillId="0" borderId="39" xfId="806" applyNumberFormat="1" applyFont="1" applyBorder="1" applyAlignment="1" applyProtection="1">
      <alignment horizontal="right" vertical="center"/>
    </xf>
    <xf numFmtId="2" fontId="6" fillId="0" borderId="12" xfId="806" applyNumberFormat="1" applyFont="1" applyBorder="1" applyAlignment="1">
      <alignment vertical="center"/>
    </xf>
    <xf numFmtId="171" fontId="9" fillId="0" borderId="40" xfId="806" applyNumberFormat="1" applyFont="1" applyBorder="1" applyAlignment="1">
      <alignment horizontal="right" vertical="center"/>
    </xf>
    <xf numFmtId="171" fontId="13" fillId="0" borderId="0" xfId="806" applyNumberFormat="1" applyFont="1" applyBorder="1" applyAlignment="1">
      <alignment horizontal="left" vertical="center"/>
    </xf>
    <xf numFmtId="171" fontId="9" fillId="0" borderId="0" xfId="806" applyNumberFormat="1" applyFont="1" applyBorder="1" applyAlignment="1">
      <alignment horizontal="center" vertical="center"/>
    </xf>
    <xf numFmtId="171" fontId="13" fillId="0" borderId="0" xfId="806" applyNumberFormat="1" applyFont="1" applyAlignment="1">
      <alignment horizontal="right" vertical="center" readingOrder="2"/>
    </xf>
    <xf numFmtId="2" fontId="9" fillId="6" borderId="0" xfId="806" applyNumberFormat="1" applyFont="1" applyFill="1" applyBorder="1" applyAlignment="1">
      <alignment horizontal="right" vertical="center"/>
    </xf>
    <xf numFmtId="0" fontId="8" fillId="0" borderId="0" xfId="806" applyNumberFormat="1" applyFont="1" applyBorder="1" applyAlignment="1">
      <alignment vertical="center"/>
    </xf>
    <xf numFmtId="171" fontId="11" fillId="0" borderId="0" xfId="806" applyNumberFormat="1" applyFont="1" applyAlignment="1">
      <alignment horizontal="right" vertical="center" readingOrder="2"/>
    </xf>
    <xf numFmtId="171" fontId="9" fillId="0" borderId="0" xfId="806" applyNumberFormat="1" applyFont="1" applyAlignment="1">
      <alignment vertical="center"/>
    </xf>
    <xf numFmtId="171" fontId="13" fillId="0" borderId="38" xfId="806" applyNumberFormat="1" applyFont="1" applyBorder="1" applyAlignment="1" applyProtection="1">
      <alignment horizontal="left" vertical="center"/>
    </xf>
    <xf numFmtId="171" fontId="9" fillId="0" borderId="38" xfId="806" applyNumberFormat="1" applyFont="1" applyBorder="1" applyAlignment="1" applyProtection="1">
      <alignment horizontal="left" vertical="center"/>
    </xf>
    <xf numFmtId="171" fontId="6" fillId="0" borderId="39" xfId="806" applyNumberFormat="1" applyFont="1" applyFill="1" applyBorder="1" applyAlignment="1">
      <alignment vertical="center"/>
    </xf>
    <xf numFmtId="171" fontId="8" fillId="0" borderId="39" xfId="806" applyNumberFormat="1" applyFont="1" applyFill="1" applyBorder="1" applyAlignment="1">
      <alignment horizontal="center" vertical="center"/>
    </xf>
    <xf numFmtId="171" fontId="6" fillId="0" borderId="30" xfId="806" applyNumberFormat="1" applyFont="1" applyFill="1" applyBorder="1" applyAlignment="1">
      <alignment vertical="center"/>
    </xf>
    <xf numFmtId="2" fontId="7" fillId="6" borderId="30" xfId="807" applyNumberFormat="1" applyFont="1" applyFill="1" applyBorder="1" applyAlignment="1">
      <alignment horizontal="right" vertical="center"/>
    </xf>
    <xf numFmtId="2" fontId="7" fillId="6" borderId="0" xfId="807" applyNumberFormat="1" applyFont="1" applyFill="1" applyBorder="1" applyAlignment="1">
      <alignment horizontal="right" vertical="center"/>
    </xf>
    <xf numFmtId="2" fontId="7" fillId="6" borderId="0" xfId="806" applyNumberFormat="1" applyFont="1" applyFill="1" applyBorder="1" applyAlignment="1">
      <alignment vertical="center"/>
    </xf>
    <xf numFmtId="2" fontId="7" fillId="0" borderId="0" xfId="807" applyNumberFormat="1" applyFont="1" applyBorder="1" applyAlignment="1">
      <alignment vertical="center"/>
    </xf>
    <xf numFmtId="2" fontId="7" fillId="6" borderId="0" xfId="806" applyNumberFormat="1" applyFont="1" applyFill="1" applyBorder="1" applyAlignment="1">
      <alignment horizontal="right" vertical="center"/>
    </xf>
    <xf numFmtId="2" fontId="7" fillId="6" borderId="31" xfId="807" applyNumberFormat="1" applyFont="1" applyFill="1" applyBorder="1" applyAlignment="1">
      <alignment horizontal="right" vertical="center"/>
    </xf>
    <xf numFmtId="2" fontId="7" fillId="6" borderId="29" xfId="807" applyNumberFormat="1" applyFont="1" applyFill="1" applyBorder="1" applyAlignment="1">
      <alignment horizontal="right" vertical="center"/>
    </xf>
    <xf numFmtId="171" fontId="9" fillId="0" borderId="33" xfId="806" applyNumberFormat="1" applyFont="1" applyFill="1" applyBorder="1" applyAlignment="1">
      <alignment vertical="center"/>
    </xf>
    <xf numFmtId="2" fontId="7" fillId="6" borderId="33" xfId="807" applyNumberFormat="1" applyFont="1" applyFill="1" applyBorder="1" applyAlignment="1">
      <alignment horizontal="right" vertical="center"/>
    </xf>
    <xf numFmtId="49" fontId="7" fillId="6" borderId="12" xfId="807" applyNumberFormat="1" applyFont="1" applyFill="1" applyBorder="1" applyAlignment="1">
      <alignment horizontal="right" vertical="center"/>
    </xf>
    <xf numFmtId="2" fontId="7" fillId="6" borderId="12" xfId="807" applyNumberFormat="1" applyFont="1" applyFill="1" applyBorder="1" applyAlignment="1">
      <alignment horizontal="right" vertical="center"/>
    </xf>
    <xf numFmtId="2" fontId="7" fillId="6" borderId="12" xfId="806" applyNumberFormat="1" applyFont="1" applyFill="1" applyBorder="1" applyAlignment="1">
      <alignment horizontal="right" vertical="center"/>
    </xf>
    <xf numFmtId="49" fontId="7" fillId="6" borderId="12" xfId="806" applyNumberFormat="1" applyFont="1" applyFill="1" applyBorder="1" applyAlignment="1">
      <alignment horizontal="right" vertical="center"/>
    </xf>
    <xf numFmtId="171" fontId="9" fillId="0" borderId="40" xfId="806" applyNumberFormat="1" applyFont="1" applyFill="1" applyBorder="1" applyAlignment="1">
      <alignment horizontal="right" vertical="center"/>
    </xf>
    <xf numFmtId="171" fontId="9" fillId="0" borderId="0" xfId="806" applyNumberFormat="1" applyFont="1" applyFill="1" applyBorder="1" applyAlignment="1">
      <alignment vertical="center"/>
    </xf>
    <xf numFmtId="171" fontId="9" fillId="0" borderId="31" xfId="806" applyNumberFormat="1" applyFont="1" applyFill="1" applyBorder="1" applyAlignment="1">
      <alignment horizontal="right" vertical="center"/>
    </xf>
    <xf numFmtId="171" fontId="22" fillId="0" borderId="30" xfId="806" applyNumberFormat="1" applyBorder="1"/>
    <xf numFmtId="171" fontId="6" fillId="0" borderId="0" xfId="806" applyNumberFormat="1" applyFont="1" applyBorder="1" applyAlignment="1">
      <alignment vertical="center"/>
    </xf>
    <xf numFmtId="175" fontId="7" fillId="0" borderId="30" xfId="806" applyNumberFormat="1" applyFont="1" applyBorder="1" applyAlignment="1">
      <alignment vertical="center"/>
    </xf>
    <xf numFmtId="175" fontId="7" fillId="0" borderId="0" xfId="806" applyNumberFormat="1" applyFont="1" applyBorder="1" applyAlignment="1">
      <alignment vertical="center"/>
    </xf>
    <xf numFmtId="171" fontId="6" fillId="0" borderId="39" xfId="806" applyNumberFormat="1" applyFont="1" applyBorder="1" applyAlignment="1">
      <alignment horizontal="right" vertical="center" readingOrder="2"/>
    </xf>
    <xf numFmtId="171" fontId="15" fillId="0" borderId="0" xfId="806" applyNumberFormat="1" applyFont="1" applyBorder="1" applyAlignment="1" applyProtection="1">
      <alignment horizontal="left" vertical="center"/>
    </xf>
    <xf numFmtId="175" fontId="6" fillId="0" borderId="30" xfId="806" applyNumberFormat="1" applyFont="1" applyBorder="1" applyAlignment="1">
      <alignment vertical="center"/>
    </xf>
    <xf numFmtId="175" fontId="6" fillId="0" borderId="0" xfId="806" applyNumberFormat="1" applyFont="1" applyBorder="1" applyAlignment="1">
      <alignment vertical="center"/>
    </xf>
    <xf numFmtId="171" fontId="12" fillId="0" borderId="39" xfId="806" applyNumberFormat="1" applyFont="1" applyBorder="1" applyAlignment="1">
      <alignment horizontal="right" vertical="center" readingOrder="2"/>
    </xf>
    <xf numFmtId="171" fontId="17" fillId="0" borderId="0" xfId="806" applyNumberFormat="1" applyFont="1" applyBorder="1" applyAlignment="1" applyProtection="1">
      <alignment horizontal="left" vertical="center"/>
    </xf>
    <xf numFmtId="171" fontId="9" fillId="0" borderId="39" xfId="806" applyNumberFormat="1" applyFont="1" applyBorder="1" applyAlignment="1">
      <alignment horizontal="right" vertical="center" readingOrder="2"/>
    </xf>
    <xf numFmtId="3" fontId="7" fillId="0" borderId="30" xfId="806" applyNumberFormat="1" applyFont="1" applyBorder="1" applyAlignment="1">
      <alignment vertical="center"/>
    </xf>
    <xf numFmtId="3" fontId="7" fillId="0" borderId="0" xfId="806" applyNumberFormat="1" applyFont="1" applyBorder="1" applyAlignment="1">
      <alignment vertical="center"/>
    </xf>
    <xf numFmtId="3" fontId="7" fillId="0" borderId="0" xfId="806" applyNumberFormat="1" applyFont="1" applyBorder="1" applyAlignment="1">
      <alignment horizontal="right" vertical="center"/>
    </xf>
    <xf numFmtId="3" fontId="7" fillId="0" borderId="30" xfId="806" applyNumberFormat="1" applyFont="1" applyBorder="1" applyAlignment="1">
      <alignment horizontal="right" vertical="center"/>
    </xf>
    <xf numFmtId="3" fontId="22" fillId="0" borderId="0" xfId="806" applyNumberFormat="1"/>
    <xf numFmtId="171" fontId="13" fillId="0" borderId="0" xfId="806" applyNumberFormat="1" applyFont="1" applyBorder="1" applyAlignment="1" applyProtection="1">
      <alignment horizontal="left" vertical="center"/>
    </xf>
    <xf numFmtId="3" fontId="6" fillId="0" borderId="30" xfId="806" applyNumberFormat="1" applyFont="1" applyBorder="1" applyAlignment="1">
      <alignment vertical="center"/>
    </xf>
    <xf numFmtId="3" fontId="6" fillId="0" borderId="0" xfId="806" applyNumberFormat="1" applyFont="1" applyBorder="1" applyAlignment="1">
      <alignment vertical="center"/>
    </xf>
    <xf numFmtId="3" fontId="6" fillId="0" borderId="0" xfId="806" applyNumberFormat="1" applyFont="1" applyAlignment="1">
      <alignment horizontal="right" vertical="center"/>
    </xf>
    <xf numFmtId="3" fontId="6" fillId="0" borderId="30" xfId="806" applyNumberFormat="1" applyFont="1" applyBorder="1" applyAlignment="1">
      <alignment horizontal="right" vertical="center"/>
    </xf>
    <xf numFmtId="3" fontId="6" fillId="0" borderId="0" xfId="806" applyNumberFormat="1" applyFont="1" applyBorder="1" applyAlignment="1">
      <alignment horizontal="right" vertical="center"/>
    </xf>
    <xf numFmtId="3" fontId="9" fillId="0" borderId="39" xfId="806" applyNumberFormat="1" applyFont="1" applyBorder="1" applyAlignment="1">
      <alignment horizontal="right" vertical="center" readingOrder="2"/>
    </xf>
    <xf numFmtId="1" fontId="6" fillId="0" borderId="0" xfId="806" applyNumberFormat="1" applyFont="1" applyAlignment="1">
      <alignment vertical="center"/>
    </xf>
    <xf numFmtId="171" fontId="13" fillId="0" borderId="39" xfId="806" applyNumberFormat="1" applyFont="1" applyBorder="1" applyAlignment="1">
      <alignment horizontal="right" vertical="center" readingOrder="2"/>
    </xf>
    <xf numFmtId="3" fontId="13" fillId="0" borderId="39" xfId="806" applyNumberFormat="1" applyFont="1" applyBorder="1" applyAlignment="1">
      <alignment horizontal="right" vertical="center" readingOrder="2"/>
    </xf>
    <xf numFmtId="3" fontId="6" fillId="0" borderId="30" xfId="806" applyNumberFormat="1" applyFont="1" applyBorder="1" applyAlignment="1" applyProtection="1">
      <alignment horizontal="right" vertical="center"/>
    </xf>
    <xf numFmtId="3" fontId="7" fillId="0" borderId="0" xfId="806" applyNumberFormat="1" applyFont="1" applyBorder="1" applyAlignment="1" applyProtection="1">
      <alignment horizontal="right" vertical="center"/>
    </xf>
    <xf numFmtId="3" fontId="7" fillId="0" borderId="30" xfId="806" applyNumberFormat="1" applyFont="1" applyBorder="1" applyAlignment="1" applyProtection="1">
      <alignment horizontal="right" vertical="center"/>
    </xf>
    <xf numFmtId="2" fontId="6" fillId="0" borderId="0" xfId="806" applyNumberFormat="1" applyFont="1" applyAlignment="1">
      <alignment horizontal="right" vertical="center"/>
    </xf>
    <xf numFmtId="3" fontId="6" fillId="0" borderId="0" xfId="806" applyNumberFormat="1" applyFont="1" applyBorder="1" applyAlignment="1" applyProtection="1">
      <alignment horizontal="right" vertical="center"/>
    </xf>
    <xf numFmtId="171" fontId="9" fillId="0" borderId="0" xfId="806" applyNumberFormat="1" applyFont="1" applyBorder="1" applyAlignment="1" applyProtection="1">
      <alignment horizontal="left" vertical="center"/>
    </xf>
    <xf numFmtId="171" fontId="8" fillId="0" borderId="0" xfId="806" applyNumberFormat="1" applyFont="1" applyBorder="1" applyAlignment="1" applyProtection="1">
      <alignment horizontal="left" vertical="center"/>
    </xf>
    <xf numFmtId="171" fontId="17" fillId="0" borderId="39" xfId="806" applyNumberFormat="1" applyFont="1" applyBorder="1" applyAlignment="1">
      <alignment horizontal="right" vertical="center" readingOrder="2"/>
    </xf>
    <xf numFmtId="3" fontId="17" fillId="0" borderId="39" xfId="806" applyNumberFormat="1" applyFont="1" applyBorder="1" applyAlignment="1">
      <alignment horizontal="right" vertical="center" readingOrder="2"/>
    </xf>
    <xf numFmtId="171" fontId="9" fillId="0" borderId="0" xfId="806" applyNumberFormat="1" applyFont="1" applyBorder="1" applyAlignment="1">
      <alignment vertical="center"/>
    </xf>
    <xf numFmtId="171" fontId="9" fillId="0" borderId="12" xfId="806" applyNumberFormat="1" applyFont="1" applyBorder="1" applyAlignment="1">
      <alignment vertical="center"/>
    </xf>
    <xf numFmtId="3" fontId="6" fillId="0" borderId="33" xfId="806" applyNumberFormat="1" applyFont="1" applyBorder="1" applyAlignment="1" applyProtection="1">
      <alignment vertical="center"/>
    </xf>
    <xf numFmtId="3" fontId="6" fillId="0" borderId="12" xfId="806" applyNumberFormat="1" applyFont="1" applyBorder="1" applyAlignment="1" applyProtection="1">
      <alignment horizontal="left" vertical="center"/>
    </xf>
    <xf numFmtId="3" fontId="6" fillId="0" borderId="34" xfId="806" applyNumberFormat="1" applyFont="1" applyBorder="1" applyAlignment="1" applyProtection="1">
      <alignment horizontal="left" vertical="center"/>
    </xf>
    <xf numFmtId="2" fontId="6" fillId="0" borderId="33" xfId="806" applyNumberFormat="1" applyFont="1" applyBorder="1" applyAlignment="1" applyProtection="1">
      <alignment horizontal="left" vertical="center"/>
    </xf>
    <xf numFmtId="175" fontId="7" fillId="0" borderId="12" xfId="806" applyNumberFormat="1" applyFont="1" applyBorder="1" applyAlignment="1">
      <alignment vertical="center"/>
    </xf>
    <xf numFmtId="2" fontId="6" fillId="0" borderId="0" xfId="806" applyNumberFormat="1" applyFont="1" applyBorder="1" applyAlignment="1" applyProtection="1">
      <alignment horizontal="left" vertical="center"/>
    </xf>
    <xf numFmtId="3" fontId="6" fillId="0" borderId="0" xfId="806" applyNumberFormat="1" applyFont="1" applyBorder="1" applyAlignment="1" applyProtection="1">
      <alignment horizontal="left" vertical="center"/>
    </xf>
    <xf numFmtId="3" fontId="6" fillId="0" borderId="33" xfId="806" applyNumberFormat="1" applyFont="1" applyBorder="1" applyAlignment="1" applyProtection="1">
      <alignment horizontal="left" vertical="center"/>
    </xf>
    <xf numFmtId="3" fontId="9" fillId="0" borderId="40" xfId="806" applyNumberFormat="1" applyFont="1" applyBorder="1" applyAlignment="1">
      <alignment horizontal="right" vertical="center" readingOrder="2"/>
    </xf>
    <xf numFmtId="175" fontId="6" fillId="0" borderId="0" xfId="806" applyNumberFormat="1" applyFont="1" applyAlignment="1">
      <alignment vertical="center"/>
    </xf>
    <xf numFmtId="3" fontId="9" fillId="0" borderId="0" xfId="806" applyNumberFormat="1" applyFont="1" applyBorder="1" applyAlignment="1" applyProtection="1">
      <alignment horizontal="right" vertical="center"/>
    </xf>
    <xf numFmtId="175" fontId="7" fillId="6" borderId="0" xfId="806" applyNumberFormat="1" applyFont="1" applyFill="1" applyBorder="1" applyAlignment="1">
      <alignment vertical="center"/>
    </xf>
    <xf numFmtId="175" fontId="7" fillId="6" borderId="0" xfId="806" applyNumberFormat="1" applyFont="1" applyFill="1" applyAlignment="1">
      <alignment vertical="center"/>
    </xf>
    <xf numFmtId="171" fontId="22" fillId="0" borderId="0" xfId="806" applyNumberFormat="1" applyBorder="1"/>
    <xf numFmtId="2" fontId="9" fillId="6" borderId="0" xfId="806" applyNumberFormat="1" applyFont="1" applyFill="1" applyBorder="1" applyAlignment="1">
      <alignment vertical="center"/>
    </xf>
    <xf numFmtId="2" fontId="9" fillId="0" borderId="0" xfId="806" applyNumberFormat="1" applyFont="1" applyBorder="1" applyAlignment="1">
      <alignment vertical="center"/>
    </xf>
    <xf numFmtId="49" fontId="7" fillId="6" borderId="0" xfId="806" applyNumberFormat="1" applyFont="1" applyFill="1" applyBorder="1" applyAlignment="1">
      <alignment horizontal="right" vertical="center"/>
    </xf>
    <xf numFmtId="49" fontId="7" fillId="6" borderId="0" xfId="807" applyNumberFormat="1" applyFont="1" applyFill="1" applyBorder="1" applyAlignment="1">
      <alignment horizontal="right" vertical="center"/>
    </xf>
    <xf numFmtId="177" fontId="9" fillId="3" borderId="2" xfId="26" applyFont="1" applyFill="1" applyBorder="1" applyAlignment="1">
      <alignment horizontal="center" vertical="center"/>
    </xf>
    <xf numFmtId="0" fontId="9" fillId="3" borderId="2" xfId="26" applyNumberFormat="1" applyFont="1" applyFill="1" applyBorder="1" applyAlignment="1">
      <alignment horizontal="center" vertical="center"/>
    </xf>
    <xf numFmtId="177" fontId="9" fillId="3" borderId="1" xfId="26" applyFont="1" applyFill="1" applyBorder="1" applyAlignment="1">
      <alignment horizontal="center" vertical="center"/>
    </xf>
    <xf numFmtId="177" fontId="9" fillId="3" borderId="4" xfId="26" applyFont="1" applyFill="1" applyBorder="1" applyAlignment="1">
      <alignment horizontal="center" vertical="center"/>
    </xf>
    <xf numFmtId="173" fontId="26" fillId="0" borderId="0" xfId="808" applyNumberFormat="1" applyFont="1" applyBorder="1" applyAlignment="1">
      <alignment horizontal="center"/>
    </xf>
    <xf numFmtId="0" fontId="1" fillId="0" borderId="0" xfId="808" applyBorder="1" applyAlignment="1">
      <alignment horizontal="center"/>
    </xf>
    <xf numFmtId="177" fontId="9" fillId="3" borderId="6" xfId="26" applyFont="1" applyFill="1" applyBorder="1" applyAlignment="1">
      <alignment horizontal="center" vertical="center"/>
    </xf>
    <xf numFmtId="177" fontId="9" fillId="3" borderId="8" xfId="26" applyFont="1" applyFill="1" applyBorder="1" applyAlignment="1">
      <alignment horizontal="center" vertical="center"/>
    </xf>
    <xf numFmtId="0" fontId="43" fillId="0" borderId="0" xfId="808" applyFont="1" applyAlignment="1"/>
    <xf numFmtId="0" fontId="44" fillId="0" borderId="0" xfId="808" applyFont="1"/>
    <xf numFmtId="0" fontId="45" fillId="0" borderId="0" xfId="808" applyFont="1" applyAlignment="1"/>
    <xf numFmtId="0" fontId="46" fillId="0" borderId="0" xfId="808" applyFont="1"/>
    <xf numFmtId="4" fontId="46" fillId="0" borderId="0" xfId="808" applyNumberFormat="1" applyFont="1"/>
    <xf numFmtId="0" fontId="46" fillId="0" borderId="1" xfId="808" applyFont="1" applyBorder="1" applyAlignment="1"/>
    <xf numFmtId="0" fontId="44" fillId="0" borderId="5" xfId="808" applyFont="1" applyBorder="1"/>
    <xf numFmtId="0" fontId="44" fillId="0" borderId="0" xfId="808" applyFont="1" applyBorder="1"/>
    <xf numFmtId="0" fontId="46" fillId="0" borderId="5" xfId="808" applyFont="1" applyBorder="1" applyAlignment="1">
      <alignment horizontal="center"/>
    </xf>
    <xf numFmtId="0" fontId="46" fillId="0" borderId="0" xfId="808" applyFont="1" applyAlignment="1">
      <alignment horizontal="center"/>
    </xf>
    <xf numFmtId="4" fontId="46" fillId="0" borderId="6" xfId="808" applyNumberFormat="1" applyFont="1" applyBorder="1" applyAlignment="1">
      <alignment horizontal="center"/>
    </xf>
    <xf numFmtId="4" fontId="46" fillId="0" borderId="0" xfId="808" applyNumberFormat="1" applyFont="1" applyAlignment="1">
      <alignment horizontal="center"/>
    </xf>
    <xf numFmtId="4" fontId="46" fillId="0" borderId="7" xfId="808" applyNumberFormat="1" applyFont="1" applyBorder="1" applyAlignment="1">
      <alignment horizontal="center"/>
    </xf>
    <xf numFmtId="4" fontId="46" fillId="0" borderId="5" xfId="808" applyNumberFormat="1" applyFont="1" applyBorder="1" applyAlignment="1">
      <alignment horizontal="center"/>
    </xf>
    <xf numFmtId="0" fontId="44" fillId="0" borderId="4" xfId="808" applyFont="1" applyBorder="1"/>
    <xf numFmtId="0" fontId="46" fillId="0" borderId="1" xfId="808" applyFont="1" applyBorder="1" applyAlignment="1">
      <alignment horizontal="center"/>
    </xf>
    <xf numFmtId="4" fontId="46" fillId="0" borderId="8" xfId="808" applyNumberFormat="1" applyFont="1" applyBorder="1" applyAlignment="1">
      <alignment horizontal="center"/>
    </xf>
    <xf numFmtId="4" fontId="46" fillId="0" borderId="1" xfId="808" applyNumberFormat="1" applyFont="1" applyBorder="1" applyAlignment="1">
      <alignment horizontal="center"/>
    </xf>
    <xf numFmtId="4" fontId="46" fillId="0" borderId="4" xfId="808" applyNumberFormat="1" applyFont="1" applyBorder="1" applyAlignment="1">
      <alignment horizontal="center"/>
    </xf>
    <xf numFmtId="0" fontId="47" fillId="0" borderId="5" xfId="808" applyFont="1" applyBorder="1"/>
    <xf numFmtId="0" fontId="26" fillId="0" borderId="0" xfId="808" applyFont="1" applyAlignment="1">
      <alignment horizontal="right"/>
    </xf>
    <xf numFmtId="0" fontId="47" fillId="0" borderId="0" xfId="808" applyFont="1" applyAlignment="1">
      <alignment horizontal="right"/>
    </xf>
    <xf numFmtId="0" fontId="47" fillId="0" borderId="6" xfId="808" applyFont="1" applyBorder="1" applyAlignment="1">
      <alignment horizontal="right"/>
    </xf>
    <xf numFmtId="0" fontId="47" fillId="0" borderId="6" xfId="808" applyFont="1" applyBorder="1"/>
    <xf numFmtId="0" fontId="1" fillId="0" borderId="0" xfId="808" applyFont="1" applyAlignment="1">
      <alignment horizontal="right"/>
    </xf>
    <xf numFmtId="0" fontId="44" fillId="0" borderId="0" xfId="808" applyFont="1" applyAlignment="1">
      <alignment horizontal="right"/>
    </xf>
    <xf numFmtId="0" fontId="44" fillId="0" borderId="7" xfId="808" applyFont="1" applyBorder="1" applyAlignment="1">
      <alignment horizontal="right"/>
    </xf>
    <xf numFmtId="0" fontId="44" fillId="0" borderId="7" xfId="808" applyFont="1" applyBorder="1"/>
    <xf numFmtId="0" fontId="47" fillId="0" borderId="7" xfId="808" applyFont="1" applyBorder="1" applyAlignment="1">
      <alignment horizontal="right"/>
    </xf>
    <xf numFmtId="0" fontId="47" fillId="0" borderId="7" xfId="808" applyFont="1" applyBorder="1"/>
    <xf numFmtId="178" fontId="44" fillId="0" borderId="0" xfId="808" applyNumberFormat="1" applyFont="1" applyAlignment="1">
      <alignment horizontal="right"/>
    </xf>
    <xf numFmtId="178" fontId="44" fillId="0" borderId="7" xfId="808" applyNumberFormat="1" applyFont="1" applyBorder="1" applyAlignment="1">
      <alignment horizontal="right"/>
    </xf>
    <xf numFmtId="0" fontId="1" fillId="0" borderId="8" xfId="808" applyFont="1" applyBorder="1" applyAlignment="1">
      <alignment horizontal="right"/>
    </xf>
    <xf numFmtId="0" fontId="1" fillId="0" borderId="1" xfId="808" applyFont="1" applyBorder="1" applyAlignment="1">
      <alignment horizontal="right"/>
    </xf>
    <xf numFmtId="0" fontId="44" fillId="0" borderId="8" xfId="808" applyFont="1" applyBorder="1" applyAlignment="1">
      <alignment horizontal="right"/>
    </xf>
    <xf numFmtId="0" fontId="44" fillId="0" borderId="8" xfId="808" applyFont="1" applyBorder="1"/>
    <xf numFmtId="4" fontId="44" fillId="0" borderId="0" xfId="808" applyNumberFormat="1" applyFont="1" applyBorder="1" applyAlignment="1">
      <alignment horizontal="right"/>
    </xf>
    <xf numFmtId="0" fontId="47" fillId="0" borderId="0" xfId="808" applyFont="1" applyBorder="1"/>
    <xf numFmtId="0" fontId="26" fillId="0" borderId="7" xfId="808" applyFont="1" applyBorder="1" applyAlignment="1">
      <alignment horizontal="right"/>
    </xf>
    <xf numFmtId="0" fontId="47" fillId="0" borderId="0" xfId="808" applyFont="1" applyBorder="1" applyAlignment="1">
      <alignment horizontal="right"/>
    </xf>
    <xf numFmtId="0" fontId="1" fillId="0" borderId="7" xfId="808" applyFont="1" applyBorder="1" applyAlignment="1">
      <alignment horizontal="right"/>
    </xf>
    <xf numFmtId="178" fontId="44" fillId="0" borderId="0" xfId="808" applyNumberFormat="1" applyFont="1" applyBorder="1" applyAlignment="1">
      <alignment horizontal="right"/>
    </xf>
    <xf numFmtId="0" fontId="1" fillId="0" borderId="7" xfId="808" applyFont="1" applyBorder="1"/>
    <xf numFmtId="0" fontId="44" fillId="0" borderId="0" xfId="808" applyFont="1" applyBorder="1" applyAlignment="1">
      <alignment horizontal="right"/>
    </xf>
    <xf numFmtId="171" fontId="9" fillId="0" borderId="0" xfId="808" quotePrefix="1" applyNumberFormat="1" applyFont="1" applyBorder="1" applyAlignment="1" applyProtection="1">
      <alignment horizontal="left"/>
    </xf>
    <xf numFmtId="171" fontId="9" fillId="0" borderId="0" xfId="808" applyNumberFormat="1" applyFont="1" applyBorder="1" applyAlignment="1" applyProtection="1">
      <alignment horizontal="left"/>
    </xf>
    <xf numFmtId="171" fontId="9" fillId="0" borderId="0" xfId="808" applyNumberFormat="1" applyFont="1" applyFill="1" applyBorder="1" applyAlignment="1" applyProtection="1">
      <alignment horizontal="left"/>
    </xf>
    <xf numFmtId="178" fontId="47" fillId="0" borderId="0" xfId="808" applyNumberFormat="1" applyFont="1" applyAlignment="1">
      <alignment horizontal="right"/>
    </xf>
    <xf numFmtId="0" fontId="48" fillId="0" borderId="0" xfId="808" applyFont="1" applyBorder="1"/>
    <xf numFmtId="3" fontId="26" fillId="0" borderId="7" xfId="808" applyNumberFormat="1" applyFont="1" applyBorder="1" applyAlignment="1">
      <alignment horizontal="right"/>
    </xf>
    <xf numFmtId="0" fontId="26" fillId="0" borderId="0" xfId="808" applyFont="1" applyBorder="1" applyAlignment="1">
      <alignment horizontal="right"/>
    </xf>
    <xf numFmtId="3" fontId="47" fillId="0" borderId="0" xfId="808" applyNumberFormat="1" applyFont="1" applyBorder="1" applyAlignment="1">
      <alignment horizontal="right"/>
    </xf>
    <xf numFmtId="3" fontId="47" fillId="0" borderId="7" xfId="808" applyNumberFormat="1" applyFont="1" applyBorder="1" applyAlignment="1">
      <alignment horizontal="right"/>
    </xf>
    <xf numFmtId="0" fontId="48" fillId="0" borderId="7" xfId="808" applyFont="1" applyBorder="1"/>
    <xf numFmtId="4" fontId="48" fillId="0" borderId="0" xfId="808" applyNumberFormat="1" applyFont="1" applyBorder="1" applyAlignment="1">
      <alignment horizontal="right"/>
    </xf>
    <xf numFmtId="4" fontId="48" fillId="0" borderId="7" xfId="808" applyNumberFormat="1" applyFont="1" applyBorder="1" applyAlignment="1">
      <alignment horizontal="right"/>
    </xf>
    <xf numFmtId="4" fontId="48" fillId="0" borderId="0" xfId="808" applyNumberFormat="1" applyFont="1" applyAlignment="1">
      <alignment horizontal="right"/>
    </xf>
    <xf numFmtId="0" fontId="47" fillId="0" borderId="1" xfId="808" applyFont="1" applyBorder="1"/>
    <xf numFmtId="0" fontId="47" fillId="0" borderId="8" xfId="808" applyFont="1" applyBorder="1"/>
    <xf numFmtId="4" fontId="47" fillId="0" borderId="1" xfId="808" applyNumberFormat="1" applyFont="1" applyBorder="1" applyAlignment="1">
      <alignment horizontal="right"/>
    </xf>
    <xf numFmtId="4" fontId="47" fillId="0" borderId="8" xfId="808" applyNumberFormat="1" applyFont="1" applyBorder="1" applyAlignment="1">
      <alignment horizontal="right"/>
    </xf>
    <xf numFmtId="0" fontId="49" fillId="0" borderId="0" xfId="808" applyFont="1" applyAlignment="1"/>
    <xf numFmtId="4" fontId="44" fillId="0" borderId="0" xfId="808" applyNumberFormat="1" applyFont="1"/>
    <xf numFmtId="0" fontId="44" fillId="0" borderId="6" xfId="808" applyFont="1" applyBorder="1"/>
    <xf numFmtId="0" fontId="46" fillId="0" borderId="8" xfId="808" applyFont="1" applyBorder="1" applyAlignment="1">
      <alignment horizontal="center"/>
    </xf>
    <xf numFmtId="0" fontId="1" fillId="0" borderId="0" xfId="808" applyFont="1" applyBorder="1" applyAlignment="1">
      <alignment horizontal="right"/>
    </xf>
    <xf numFmtId="3" fontId="26" fillId="0" borderId="0" xfId="808" applyNumberFormat="1" applyFont="1" applyBorder="1" applyAlignment="1">
      <alignment horizontal="right"/>
    </xf>
    <xf numFmtId="4" fontId="47" fillId="0" borderId="4" xfId="808" applyNumberFormat="1" applyFont="1" applyBorder="1" applyAlignment="1">
      <alignment horizontal="right"/>
    </xf>
    <xf numFmtId="0" fontId="44" fillId="0" borderId="1" xfId="808" applyFont="1" applyBorder="1" applyAlignment="1">
      <alignment horizontal="right"/>
    </xf>
    <xf numFmtId="0" fontId="44" fillId="0" borderId="1" xfId="808" applyFont="1" applyBorder="1"/>
    <xf numFmtId="4" fontId="47" fillId="0" borderId="0" xfId="808" applyNumberFormat="1" applyFont="1" applyBorder="1" applyAlignment="1">
      <alignment horizontal="right"/>
    </xf>
    <xf numFmtId="4" fontId="47" fillId="0" borderId="7" xfId="808" applyNumberFormat="1" applyFont="1" applyBorder="1" applyAlignment="1">
      <alignment horizontal="right"/>
    </xf>
    <xf numFmtId="0" fontId="46" fillId="0" borderId="6" xfId="808" applyFont="1" applyBorder="1" applyAlignment="1">
      <alignment horizontal="center"/>
    </xf>
    <xf numFmtId="0" fontId="46" fillId="0" borderId="7" xfId="808" applyFont="1" applyBorder="1" applyAlignment="1">
      <alignment horizontal="center"/>
    </xf>
    <xf numFmtId="0" fontId="46" fillId="0" borderId="4" xfId="808" applyFont="1" applyBorder="1" applyAlignment="1">
      <alignment horizontal="center"/>
    </xf>
    <xf numFmtId="3" fontId="26" fillId="0" borderId="0" xfId="808" applyNumberFormat="1" applyFont="1" applyAlignment="1">
      <alignment horizontal="right"/>
    </xf>
    <xf numFmtId="3" fontId="47" fillId="0" borderId="0" xfId="808" applyNumberFormat="1" applyFont="1" applyAlignment="1">
      <alignment horizontal="right"/>
    </xf>
    <xf numFmtId="3" fontId="1" fillId="0" borderId="0" xfId="808" applyNumberFormat="1" applyFont="1" applyAlignment="1">
      <alignment horizontal="right"/>
    </xf>
    <xf numFmtId="3" fontId="44" fillId="0" borderId="0" xfId="808" applyNumberFormat="1" applyFont="1" applyAlignment="1">
      <alignment horizontal="right"/>
    </xf>
    <xf numFmtId="3" fontId="1" fillId="0" borderId="1" xfId="808" applyNumberFormat="1" applyFont="1" applyBorder="1" applyAlignment="1">
      <alignment horizontal="right"/>
    </xf>
    <xf numFmtId="3" fontId="44" fillId="0" borderId="1" xfId="808" applyNumberFormat="1" applyFont="1" applyBorder="1" applyAlignment="1">
      <alignment horizontal="right"/>
    </xf>
    <xf numFmtId="3" fontId="44" fillId="0" borderId="0" xfId="808" applyNumberFormat="1" applyFont="1" applyBorder="1" applyAlignment="1">
      <alignment horizontal="right"/>
    </xf>
    <xf numFmtId="0" fontId="48" fillId="0" borderId="0" xfId="808" applyFont="1" applyBorder="1" applyAlignment="1">
      <alignment horizontal="right"/>
    </xf>
    <xf numFmtId="3" fontId="48" fillId="0" borderId="0" xfId="808" applyNumberFormat="1" applyFont="1" applyBorder="1" applyAlignment="1">
      <alignment horizontal="right"/>
    </xf>
    <xf numFmtId="0" fontId="48" fillId="0" borderId="7" xfId="808" applyFont="1" applyBorder="1" applyAlignment="1">
      <alignment horizontal="right"/>
    </xf>
    <xf numFmtId="3" fontId="47" fillId="0" borderId="1" xfId="808" applyNumberFormat="1" applyFont="1" applyBorder="1" applyAlignment="1">
      <alignment horizontal="right"/>
    </xf>
    <xf numFmtId="3" fontId="47" fillId="0" borderId="8" xfId="808" applyNumberFormat="1" applyFont="1" applyBorder="1" applyAlignment="1">
      <alignment horizontal="right"/>
    </xf>
    <xf numFmtId="178" fontId="46" fillId="0" borderId="7" xfId="808" applyNumberFormat="1" applyFont="1" applyBorder="1" applyAlignment="1">
      <alignment horizontal="center"/>
    </xf>
    <xf numFmtId="0" fontId="46" fillId="0" borderId="0" xfId="808" applyFont="1" applyBorder="1" applyAlignment="1">
      <alignment horizontal="center"/>
    </xf>
    <xf numFmtId="178" fontId="46" fillId="0" borderId="0" xfId="808" applyNumberFormat="1" applyFont="1" applyBorder="1" applyAlignment="1">
      <alignment horizontal="center"/>
    </xf>
    <xf numFmtId="3" fontId="26" fillId="0" borderId="0" xfId="808" applyNumberFormat="1" applyFont="1"/>
    <xf numFmtId="3" fontId="47" fillId="0" borderId="0" xfId="808" applyNumberFormat="1" applyFont="1" applyBorder="1" applyAlignment="1"/>
    <xf numFmtId="0" fontId="47" fillId="0" borderId="0" xfId="808" applyFont="1"/>
    <xf numFmtId="3" fontId="47" fillId="0" borderId="5" xfId="808" applyNumberFormat="1" applyFont="1" applyBorder="1" applyAlignment="1"/>
    <xf numFmtId="3" fontId="47" fillId="0" borderId="0" xfId="808" applyNumberFormat="1" applyFont="1" applyBorder="1"/>
    <xf numFmtId="0" fontId="47" fillId="0" borderId="6" xfId="808" applyFont="1" applyBorder="1" applyAlignment="1"/>
    <xf numFmtId="0" fontId="1" fillId="0" borderId="0" xfId="808" applyFont="1"/>
    <xf numFmtId="3" fontId="44" fillId="0" borderId="5" xfId="808" applyNumberFormat="1" applyFont="1" applyBorder="1"/>
    <xf numFmtId="3" fontId="44" fillId="0" borderId="0" xfId="808" applyNumberFormat="1" applyFont="1" applyBorder="1"/>
    <xf numFmtId="0" fontId="44" fillId="0" borderId="0" xfId="808" applyFont="1" applyAlignment="1"/>
    <xf numFmtId="0" fontId="44" fillId="0" borderId="7" xfId="808" applyFont="1" applyBorder="1" applyAlignment="1"/>
    <xf numFmtId="0" fontId="44" fillId="0" borderId="0" xfId="808" applyFont="1" applyBorder="1" applyAlignment="1"/>
    <xf numFmtId="3" fontId="44" fillId="0" borderId="0" xfId="808" applyNumberFormat="1" applyFont="1"/>
    <xf numFmtId="3" fontId="1" fillId="0" borderId="0" xfId="808" applyNumberFormat="1" applyFont="1"/>
    <xf numFmtId="3" fontId="47" fillId="0" borderId="5" xfId="808" applyNumberFormat="1" applyFont="1" applyBorder="1"/>
    <xf numFmtId="0" fontId="47" fillId="0" borderId="0" xfId="808" applyFont="1" applyAlignment="1"/>
    <xf numFmtId="0" fontId="47" fillId="0" borderId="7" xfId="808" applyFont="1" applyBorder="1" applyAlignment="1"/>
    <xf numFmtId="0" fontId="47" fillId="0" borderId="0" xfId="808" applyFont="1" applyBorder="1" applyAlignment="1"/>
    <xf numFmtId="0" fontId="1" fillId="0" borderId="1" xfId="808" applyFont="1" applyBorder="1"/>
    <xf numFmtId="3" fontId="44" fillId="0" borderId="4" xfId="808" applyNumberFormat="1" applyFont="1" applyBorder="1"/>
    <xf numFmtId="3" fontId="44" fillId="0" borderId="1" xfId="808" applyNumberFormat="1" applyFont="1" applyBorder="1"/>
    <xf numFmtId="0" fontId="44" fillId="0" borderId="1" xfId="808" applyFont="1" applyBorder="1" applyAlignment="1"/>
    <xf numFmtId="0" fontId="44" fillId="0" borderId="8" xfId="808" applyFont="1" applyBorder="1" applyAlignment="1"/>
    <xf numFmtId="0" fontId="44" fillId="0" borderId="4" xfId="808" applyFont="1" applyBorder="1" applyAlignment="1"/>
    <xf numFmtId="3" fontId="1" fillId="0" borderId="0" xfId="808" applyNumberFormat="1" applyFont="1" applyBorder="1" applyAlignment="1">
      <alignment horizontal="right"/>
    </xf>
    <xf numFmtId="179" fontId="9" fillId="0" borderId="0" xfId="28" applyNumberFormat="1" applyFont="1" applyBorder="1" applyAlignment="1" applyProtection="1">
      <alignment horizontal="right"/>
    </xf>
    <xf numFmtId="171" fontId="9" fillId="0" borderId="7" xfId="808" quotePrefix="1" applyNumberFormat="1" applyFont="1" applyBorder="1" applyAlignment="1" applyProtection="1">
      <alignment horizontal="left"/>
    </xf>
    <xf numFmtId="171" fontId="9" fillId="0" borderId="7" xfId="808" applyNumberFormat="1" applyFont="1" applyBorder="1" applyAlignment="1" applyProtection="1">
      <alignment horizontal="left"/>
    </xf>
    <xf numFmtId="171" fontId="9" fillId="0" borderId="0" xfId="808" quotePrefix="1" applyNumberFormat="1" applyFont="1" applyBorder="1" applyAlignment="1" applyProtection="1">
      <alignment horizontal="right"/>
    </xf>
    <xf numFmtId="171" fontId="9" fillId="0" borderId="7" xfId="808" applyNumberFormat="1" applyFont="1" applyFill="1" applyBorder="1" applyAlignment="1" applyProtection="1">
      <alignment horizontal="left"/>
    </xf>
    <xf numFmtId="171" fontId="9" fillId="0" borderId="0" xfId="808" applyNumberFormat="1" applyFont="1" applyBorder="1" applyAlignment="1" applyProtection="1">
      <alignment horizontal="right"/>
    </xf>
    <xf numFmtId="171" fontId="9" fillId="0" borderId="0" xfId="808" applyNumberFormat="1" applyFont="1" applyFill="1" applyBorder="1" applyAlignment="1" applyProtection="1">
      <alignment horizontal="right"/>
    </xf>
    <xf numFmtId="0" fontId="26" fillId="0" borderId="0" xfId="808" applyFont="1"/>
    <xf numFmtId="3" fontId="26" fillId="0" borderId="0" xfId="808" applyNumberFormat="1" applyFont="1" applyBorder="1"/>
    <xf numFmtId="0" fontId="48" fillId="0" borderId="1" xfId="808" applyFont="1" applyBorder="1"/>
    <xf numFmtId="0" fontId="48" fillId="0" borderId="8" xfId="808" applyFont="1" applyBorder="1"/>
    <xf numFmtId="3" fontId="47" fillId="0" borderId="1" xfId="808" applyNumberFormat="1" applyFont="1" applyBorder="1"/>
    <xf numFmtId="3" fontId="47" fillId="0" borderId="4" xfId="808" applyNumberFormat="1" applyFont="1" applyBorder="1"/>
    <xf numFmtId="0" fontId="45" fillId="0" borderId="0" xfId="808" applyFont="1" applyBorder="1" applyAlignment="1"/>
    <xf numFmtId="0" fontId="44" fillId="0" borderId="3" xfId="808" applyFont="1" applyBorder="1"/>
    <xf numFmtId="0" fontId="50" fillId="0" borderId="5" xfId="808" applyFont="1" applyBorder="1"/>
    <xf numFmtId="0" fontId="51" fillId="0" borderId="5" xfId="808" applyFont="1" applyBorder="1"/>
    <xf numFmtId="178" fontId="44" fillId="0" borderId="0" xfId="808" applyNumberFormat="1" applyFont="1"/>
    <xf numFmtId="0" fontId="51" fillId="0" borderId="1" xfId="808" applyFont="1" applyBorder="1"/>
    <xf numFmtId="0" fontId="51" fillId="0" borderId="0" xfId="808" applyFont="1" applyBorder="1"/>
    <xf numFmtId="3" fontId="50" fillId="0" borderId="5" xfId="808" applyNumberFormat="1" applyFont="1" applyBorder="1"/>
    <xf numFmtId="0" fontId="48" fillId="0" borderId="5" xfId="808" applyFont="1" applyBorder="1"/>
    <xf numFmtId="0" fontId="47" fillId="0" borderId="4" xfId="808" applyFont="1" applyBorder="1"/>
    <xf numFmtId="180" fontId="27" fillId="3" borderId="0" xfId="808" quotePrefix="1" applyNumberFormat="1" applyFont="1" applyFill="1" applyAlignment="1">
      <alignment horizontal="left" vertical="center"/>
    </xf>
    <xf numFmtId="180" fontId="10" fillId="3" borderId="0" xfId="808" applyNumberFormat="1" applyFont="1" applyFill="1" applyAlignment="1">
      <alignment horizontal="right" vertical="center" readingOrder="2"/>
    </xf>
    <xf numFmtId="180" fontId="6" fillId="3" borderId="0" xfId="808" applyNumberFormat="1" applyFont="1" applyFill="1" applyAlignment="1">
      <alignment vertical="center"/>
    </xf>
    <xf numFmtId="180" fontId="11" fillId="3" borderId="0" xfId="808" quotePrefix="1" applyNumberFormat="1" applyFont="1" applyFill="1" applyAlignment="1" applyProtection="1">
      <alignment horizontal="left" vertical="center"/>
    </xf>
    <xf numFmtId="180" fontId="11" fillId="3" borderId="0" xfId="808" quotePrefix="1" applyNumberFormat="1" applyFont="1" applyFill="1" applyAlignment="1">
      <alignment horizontal="right" vertical="center" readingOrder="2"/>
    </xf>
    <xf numFmtId="180" fontId="11" fillId="3" borderId="0" xfId="808" applyNumberFormat="1" applyFont="1" applyFill="1" applyAlignment="1" applyProtection="1">
      <alignment horizontal="left" vertical="center"/>
    </xf>
    <xf numFmtId="180" fontId="6" fillId="3" borderId="0" xfId="808" applyNumberFormat="1" applyFont="1" applyFill="1" applyBorder="1" applyAlignment="1">
      <alignment vertical="center"/>
    </xf>
    <xf numFmtId="180" fontId="6" fillId="3" borderId="1" xfId="808" applyNumberFormat="1" applyFont="1" applyFill="1" applyBorder="1" applyAlignment="1">
      <alignment horizontal="right" vertical="center" readingOrder="2"/>
    </xf>
    <xf numFmtId="180" fontId="8" fillId="3" borderId="6" xfId="808" applyNumberFormat="1" applyFont="1" applyFill="1" applyBorder="1" applyAlignment="1">
      <alignment vertical="center"/>
    </xf>
    <xf numFmtId="180" fontId="9" fillId="3" borderId="0" xfId="808" applyNumberFormat="1" applyFont="1" applyFill="1" applyAlignment="1">
      <alignment horizontal="right" vertical="center"/>
    </xf>
    <xf numFmtId="180" fontId="9" fillId="3" borderId="0" xfId="808" applyNumberFormat="1" applyFont="1" applyFill="1" applyAlignment="1">
      <alignment vertical="center"/>
    </xf>
    <xf numFmtId="180" fontId="8" fillId="3" borderId="8" xfId="808" applyNumberFormat="1" applyFont="1" applyFill="1" applyBorder="1" applyAlignment="1">
      <alignment vertical="center"/>
    </xf>
    <xf numFmtId="180" fontId="6" fillId="3" borderId="7" xfId="808" applyNumberFormat="1" applyFont="1" applyFill="1" applyBorder="1" applyAlignment="1">
      <alignment vertical="center"/>
    </xf>
    <xf numFmtId="0" fontId="7" fillId="2" borderId="6" xfId="810" applyFont="1" applyFill="1" applyBorder="1" applyAlignment="1">
      <alignment horizontal="right" vertical="center" readingOrder="2"/>
    </xf>
    <xf numFmtId="0" fontId="7" fillId="2" borderId="2" xfId="810" applyFont="1" applyFill="1" applyBorder="1" applyAlignment="1">
      <alignment horizontal="right" vertical="center" readingOrder="2"/>
    </xf>
    <xf numFmtId="0" fontId="7" fillId="2" borderId="0" xfId="810" applyFont="1" applyFill="1" applyBorder="1" applyAlignment="1">
      <alignment horizontal="right" vertical="center" readingOrder="2"/>
    </xf>
    <xf numFmtId="3" fontId="7" fillId="0" borderId="0" xfId="809" applyNumberFormat="1" applyFont="1" applyBorder="1" applyAlignment="1">
      <alignment horizontal="right" vertical="center"/>
    </xf>
    <xf numFmtId="3" fontId="7" fillId="0" borderId="5" xfId="809" applyNumberFormat="1" applyFont="1" applyBorder="1" applyAlignment="1">
      <alignment horizontal="right" vertical="center"/>
    </xf>
    <xf numFmtId="177" fontId="7" fillId="2" borderId="2" xfId="809" applyNumberFormat="1" applyFont="1" applyFill="1" applyBorder="1" applyAlignment="1">
      <alignment horizontal="right" vertical="center"/>
    </xf>
    <xf numFmtId="171" fontId="7" fillId="2" borderId="2" xfId="809" applyNumberFormat="1" applyFont="1" applyFill="1" applyBorder="1" applyAlignment="1">
      <alignment horizontal="right" vertical="center"/>
    </xf>
    <xf numFmtId="171" fontId="7" fillId="2" borderId="3" xfId="809" applyNumberFormat="1" applyFont="1" applyFill="1" applyBorder="1" applyAlignment="1">
      <alignment horizontal="right" vertical="center"/>
    </xf>
    <xf numFmtId="180" fontId="6" fillId="3" borderId="0" xfId="808" applyNumberFormat="1" applyFont="1" applyFill="1" applyAlignment="1">
      <alignment horizontal="right" vertical="center"/>
    </xf>
    <xf numFmtId="180" fontId="6" fillId="3" borderId="8" xfId="808" applyNumberFormat="1" applyFont="1" applyFill="1" applyBorder="1" applyAlignment="1">
      <alignment vertical="center"/>
    </xf>
    <xf numFmtId="0" fontId="7" fillId="2" borderId="8" xfId="810" applyFont="1" applyFill="1" applyBorder="1" applyAlignment="1">
      <alignment horizontal="right" vertical="center"/>
    </xf>
    <xf numFmtId="0" fontId="7" fillId="2" borderId="1" xfId="810" applyFont="1" applyFill="1" applyBorder="1" applyAlignment="1">
      <alignment horizontal="right" vertical="center"/>
    </xf>
    <xf numFmtId="0" fontId="7" fillId="2" borderId="0" xfId="810" applyFont="1" applyFill="1" applyBorder="1" applyAlignment="1">
      <alignment horizontal="right" vertical="center"/>
    </xf>
    <xf numFmtId="3" fontId="7" fillId="2" borderId="1" xfId="809" applyNumberFormat="1" applyFont="1" applyFill="1" applyBorder="1" applyAlignment="1">
      <alignment horizontal="right" vertical="center"/>
    </xf>
    <xf numFmtId="3" fontId="7" fillId="2" borderId="4" xfId="809" applyNumberFormat="1" applyFont="1" applyFill="1" applyBorder="1" applyAlignment="1">
      <alignment horizontal="right" vertical="center"/>
    </xf>
    <xf numFmtId="177" fontId="7" fillId="2" borderId="1" xfId="809" applyNumberFormat="1" applyFont="1" applyFill="1" applyBorder="1" applyAlignment="1">
      <alignment horizontal="right" vertical="center"/>
    </xf>
    <xf numFmtId="171" fontId="7" fillId="2" borderId="1" xfId="809" applyNumberFormat="1" applyFont="1" applyFill="1" applyBorder="1" applyAlignment="1">
      <alignment horizontal="right" vertical="center"/>
    </xf>
    <xf numFmtId="171" fontId="7" fillId="2" borderId="4" xfId="809" applyNumberFormat="1" applyFont="1" applyFill="1" applyBorder="1" applyAlignment="1">
      <alignment horizontal="right" vertical="center"/>
    </xf>
    <xf numFmtId="180" fontId="6" fillId="3" borderId="1" xfId="808" applyNumberFormat="1" applyFont="1" applyFill="1" applyBorder="1" applyAlignment="1">
      <alignment horizontal="right" vertical="center"/>
    </xf>
    <xf numFmtId="180" fontId="6" fillId="3" borderId="6" xfId="808" applyNumberFormat="1" applyFont="1" applyFill="1" applyBorder="1" applyAlignment="1">
      <alignment vertical="center"/>
    </xf>
    <xf numFmtId="180" fontId="9" fillId="3" borderId="6" xfId="808" applyNumberFormat="1" applyFont="1" applyFill="1" applyBorder="1" applyAlignment="1">
      <alignment vertical="center"/>
    </xf>
    <xf numFmtId="180" fontId="9" fillId="3" borderId="2" xfId="808" applyNumberFormat="1" applyFont="1" applyFill="1" applyBorder="1" applyAlignment="1">
      <alignment vertical="center"/>
    </xf>
    <xf numFmtId="180" fontId="9" fillId="3" borderId="0" xfId="808" applyNumberFormat="1" applyFont="1" applyFill="1" applyBorder="1" applyAlignment="1">
      <alignment vertical="center"/>
    </xf>
    <xf numFmtId="180" fontId="9" fillId="3" borderId="3" xfId="808" applyNumberFormat="1" applyFont="1" applyFill="1" applyBorder="1" applyAlignment="1">
      <alignment vertical="center"/>
    </xf>
    <xf numFmtId="180" fontId="6" fillId="3" borderId="2" xfId="808" applyNumberFormat="1" applyFont="1" applyFill="1" applyBorder="1" applyAlignment="1">
      <alignment vertical="center"/>
    </xf>
    <xf numFmtId="180" fontId="6" fillId="3" borderId="3" xfId="808" applyNumberFormat="1" applyFont="1" applyFill="1" applyBorder="1" applyAlignment="1">
      <alignment vertical="center"/>
    </xf>
    <xf numFmtId="180" fontId="6" fillId="3" borderId="0" xfId="808" applyNumberFormat="1" applyFont="1" applyFill="1" applyBorder="1" applyAlignment="1">
      <alignment horizontal="right" vertical="center" readingOrder="2"/>
    </xf>
    <xf numFmtId="180" fontId="15" fillId="3" borderId="7" xfId="808" quotePrefix="1" applyNumberFormat="1" applyFont="1" applyFill="1" applyBorder="1" applyAlignment="1" applyProtection="1">
      <alignment horizontal="left" vertical="center"/>
    </xf>
    <xf numFmtId="180" fontId="7" fillId="3" borderId="7" xfId="808" applyNumberFormat="1" applyFont="1" applyFill="1" applyBorder="1" applyAlignment="1">
      <alignment vertical="center"/>
    </xf>
    <xf numFmtId="180" fontId="7" fillId="3" borderId="0" xfId="808" applyNumberFormat="1" applyFont="1" applyFill="1" applyBorder="1" applyAlignment="1">
      <alignment vertical="center"/>
    </xf>
    <xf numFmtId="1" fontId="7" fillId="3" borderId="0" xfId="811" applyNumberFormat="1" applyFont="1" applyFill="1" applyBorder="1" applyAlignment="1">
      <alignment horizontal="right" vertical="center"/>
    </xf>
    <xf numFmtId="180" fontId="7" fillId="3" borderId="5" xfId="808" applyNumberFormat="1" applyFont="1" applyFill="1" applyBorder="1" applyAlignment="1">
      <alignment vertical="center"/>
    </xf>
    <xf numFmtId="180" fontId="12" fillId="3" borderId="0" xfId="808" quotePrefix="1" applyNumberFormat="1" applyFont="1" applyFill="1" applyAlignment="1">
      <alignment horizontal="right" vertical="center" readingOrder="2"/>
    </xf>
    <xf numFmtId="180" fontId="7" fillId="3" borderId="0" xfId="808" applyNumberFormat="1" applyFont="1" applyFill="1" applyAlignment="1">
      <alignment vertical="center"/>
    </xf>
    <xf numFmtId="180" fontId="17" fillId="3" borderId="7" xfId="808" quotePrefix="1" applyNumberFormat="1" applyFont="1" applyFill="1" applyBorder="1" applyAlignment="1" applyProtection="1">
      <alignment horizontal="left" vertical="center"/>
    </xf>
    <xf numFmtId="180" fontId="7" fillId="3" borderId="0" xfId="808" applyNumberFormat="1" applyFont="1" applyFill="1" applyBorder="1" applyAlignment="1">
      <alignment horizontal="right"/>
    </xf>
    <xf numFmtId="180" fontId="17" fillId="3" borderId="0" xfId="808" quotePrefix="1" applyNumberFormat="1" applyFont="1" applyFill="1" applyBorder="1" applyAlignment="1" applyProtection="1">
      <alignment horizontal="left" vertical="center"/>
    </xf>
    <xf numFmtId="180" fontId="7" fillId="3" borderId="5" xfId="808" quotePrefix="1" applyNumberFormat="1" applyFont="1" applyFill="1" applyBorder="1" applyAlignment="1" applyProtection="1">
      <alignment horizontal="left" vertical="center"/>
    </xf>
    <xf numFmtId="180" fontId="15" fillId="3" borderId="0" xfId="808" quotePrefix="1" applyNumberFormat="1" applyFont="1" applyFill="1" applyAlignment="1">
      <alignment horizontal="right" vertical="center" readingOrder="2"/>
    </xf>
    <xf numFmtId="180" fontId="13" fillId="3" borderId="7" xfId="808" quotePrefix="1" applyNumberFormat="1" applyFont="1" applyFill="1" applyBorder="1" applyAlignment="1" applyProtection="1">
      <alignment horizontal="left" vertical="center"/>
    </xf>
    <xf numFmtId="3" fontId="6" fillId="3" borderId="7" xfId="808" applyNumberFormat="1" applyFont="1" applyFill="1" applyBorder="1" applyAlignment="1">
      <alignment vertical="center"/>
    </xf>
    <xf numFmtId="3" fontId="6" fillId="3" borderId="0" xfId="808" applyNumberFormat="1" applyFont="1" applyFill="1" applyBorder="1" applyAlignment="1">
      <alignment vertical="center"/>
    </xf>
    <xf numFmtId="1" fontId="6" fillId="3" borderId="0" xfId="811" applyNumberFormat="1" applyFont="1" applyFill="1" applyBorder="1" applyAlignment="1">
      <alignment horizontal="right" vertical="center"/>
    </xf>
    <xf numFmtId="180" fontId="6" fillId="3" borderId="5" xfId="808" applyNumberFormat="1" applyFont="1" applyFill="1" applyBorder="1" applyAlignment="1">
      <alignment vertical="center"/>
    </xf>
    <xf numFmtId="180" fontId="6" fillId="3" borderId="0" xfId="808" quotePrefix="1" applyNumberFormat="1" applyFont="1" applyFill="1" applyBorder="1" applyAlignment="1" applyProtection="1">
      <alignment horizontal="right" vertical="center"/>
    </xf>
    <xf numFmtId="180" fontId="6" fillId="3" borderId="5" xfId="808" quotePrefix="1" applyNumberFormat="1" applyFont="1" applyFill="1" applyBorder="1" applyAlignment="1" applyProtection="1">
      <alignment horizontal="right" vertical="center"/>
    </xf>
    <xf numFmtId="180" fontId="14" fillId="3" borderId="0" xfId="808" quotePrefix="1" applyNumberFormat="1" applyFont="1" applyFill="1" applyAlignment="1">
      <alignment horizontal="right" vertical="center" readingOrder="2"/>
    </xf>
    <xf numFmtId="180" fontId="13" fillId="3" borderId="7" xfId="808" applyNumberFormat="1" applyFont="1" applyFill="1" applyBorder="1" applyAlignment="1" applyProtection="1">
      <alignment horizontal="left" vertical="center"/>
    </xf>
    <xf numFmtId="180" fontId="6" fillId="3" borderId="0" xfId="808" applyNumberFormat="1" applyFont="1" applyFill="1" applyBorder="1" applyAlignment="1">
      <alignment horizontal="right"/>
    </xf>
    <xf numFmtId="180" fontId="13" fillId="3" borderId="0" xfId="808" applyNumberFormat="1" applyFont="1" applyFill="1" applyBorder="1" applyAlignment="1" applyProtection="1">
      <alignment horizontal="left" vertical="center"/>
    </xf>
    <xf numFmtId="180" fontId="6" fillId="3" borderId="5" xfId="808" applyNumberFormat="1" applyFont="1" applyFill="1" applyBorder="1" applyAlignment="1" applyProtection="1">
      <alignment horizontal="left" vertical="center"/>
    </xf>
    <xf numFmtId="180" fontId="14" fillId="3" borderId="0" xfId="808" applyNumberFormat="1" applyFont="1" applyFill="1" applyAlignment="1">
      <alignment horizontal="right" vertical="center" readingOrder="2"/>
    </xf>
    <xf numFmtId="180" fontId="6" fillId="3" borderId="0" xfId="808" applyNumberFormat="1" applyFont="1" applyFill="1" applyBorder="1" applyAlignment="1">
      <alignment horizontal="right" vertical="center"/>
    </xf>
    <xf numFmtId="180" fontId="9" fillId="3" borderId="7" xfId="808" quotePrefix="1" applyNumberFormat="1" applyFont="1" applyFill="1" applyBorder="1" applyAlignment="1" applyProtection="1">
      <alignment horizontal="left" vertical="center"/>
    </xf>
    <xf numFmtId="180" fontId="9" fillId="3" borderId="0" xfId="808" quotePrefix="1" applyNumberFormat="1" applyFont="1" applyFill="1" applyBorder="1" applyAlignment="1" applyProtection="1">
      <alignment horizontal="left" vertical="center"/>
    </xf>
    <xf numFmtId="180" fontId="6" fillId="3" borderId="5" xfId="808" quotePrefix="1" applyNumberFormat="1" applyFont="1" applyFill="1" applyBorder="1" applyAlignment="1" applyProtection="1">
      <alignment horizontal="left" vertical="center"/>
    </xf>
    <xf numFmtId="180" fontId="13" fillId="3" borderId="0" xfId="808" applyNumberFormat="1" applyFont="1" applyFill="1" applyAlignment="1">
      <alignment horizontal="right" vertical="center" readingOrder="2"/>
    </xf>
    <xf numFmtId="180" fontId="9" fillId="3" borderId="7" xfId="808" applyNumberFormat="1" applyFont="1" applyFill="1" applyBorder="1" applyAlignment="1">
      <alignment vertical="center"/>
    </xf>
    <xf numFmtId="180" fontId="6" fillId="3" borderId="0" xfId="808" applyNumberFormat="1" applyFont="1" applyFill="1" applyAlignment="1">
      <alignment horizontal="right" vertical="center" readingOrder="2"/>
    </xf>
    <xf numFmtId="180" fontId="15" fillId="3" borderId="7" xfId="808" applyNumberFormat="1" applyFont="1" applyFill="1" applyBorder="1" applyAlignment="1" applyProtection="1">
      <alignment horizontal="left" vertical="center"/>
    </xf>
    <xf numFmtId="180" fontId="15" fillId="3" borderId="0" xfId="808" applyNumberFormat="1" applyFont="1" applyFill="1" applyBorder="1" applyAlignment="1" applyProtection="1">
      <alignment horizontal="left" vertical="center"/>
    </xf>
    <xf numFmtId="180" fontId="7" fillId="3" borderId="5" xfId="808" applyNumberFormat="1" applyFont="1" applyFill="1" applyBorder="1" applyAlignment="1" applyProtection="1">
      <alignment horizontal="left" vertical="center"/>
    </xf>
    <xf numFmtId="180" fontId="12" fillId="3" borderId="0" xfId="808" applyNumberFormat="1" applyFont="1" applyFill="1" applyAlignment="1">
      <alignment horizontal="right" vertical="center" readingOrder="2"/>
    </xf>
    <xf numFmtId="3" fontId="52" fillId="3" borderId="0" xfId="808" applyNumberFormat="1" applyFont="1" applyFill="1" applyBorder="1"/>
    <xf numFmtId="3" fontId="6" fillId="3" borderId="5" xfId="808" applyNumberFormat="1" applyFont="1" applyFill="1" applyBorder="1" applyAlignment="1">
      <alignment vertical="center"/>
    </xf>
    <xf numFmtId="3" fontId="6" fillId="3" borderId="0" xfId="808" quotePrefix="1" applyNumberFormat="1" applyFont="1" applyFill="1" applyBorder="1" applyAlignment="1" applyProtection="1">
      <alignment horizontal="right" vertical="center"/>
    </xf>
    <xf numFmtId="3" fontId="6" fillId="3" borderId="5" xfId="808" quotePrefix="1" applyNumberFormat="1" applyFont="1" applyFill="1" applyBorder="1" applyAlignment="1" applyProtection="1">
      <alignment horizontal="right" vertical="center"/>
    </xf>
    <xf numFmtId="180" fontId="13" fillId="3" borderId="0" xfId="808" quotePrefix="1" applyNumberFormat="1" applyFont="1" applyFill="1" applyAlignment="1">
      <alignment horizontal="right" vertical="center" readingOrder="2"/>
    </xf>
    <xf numFmtId="180" fontId="6" fillId="3" borderId="0" xfId="808" applyNumberFormat="1" applyFont="1" applyFill="1" applyBorder="1" applyAlignment="1" applyProtection="1">
      <alignment horizontal="right" vertical="center"/>
    </xf>
    <xf numFmtId="180" fontId="9" fillId="3" borderId="0" xfId="808" quotePrefix="1" applyNumberFormat="1" applyFont="1" applyFill="1" applyBorder="1" applyAlignment="1" applyProtection="1">
      <alignment horizontal="right" vertical="center"/>
    </xf>
    <xf numFmtId="180" fontId="9" fillId="3" borderId="7" xfId="808" applyNumberFormat="1" applyFont="1" applyFill="1" applyBorder="1" applyAlignment="1" applyProtection="1">
      <alignment horizontal="left" vertical="center"/>
    </xf>
    <xf numFmtId="180" fontId="6" fillId="3" borderId="7" xfId="808" applyNumberFormat="1" applyFont="1" applyFill="1" applyBorder="1" applyAlignment="1" applyProtection="1">
      <alignment horizontal="left" vertical="center"/>
    </xf>
    <xf numFmtId="3" fontId="6" fillId="3" borderId="0" xfId="808" applyNumberFormat="1" applyFont="1" applyFill="1" applyBorder="1" applyAlignment="1">
      <alignment horizontal="right" vertical="center"/>
    </xf>
    <xf numFmtId="180" fontId="6" fillId="3" borderId="0" xfId="808" applyNumberFormat="1" applyFont="1" applyFill="1" applyBorder="1" applyAlignment="1" applyProtection="1">
      <alignment horizontal="left" vertical="center"/>
    </xf>
    <xf numFmtId="3" fontId="6" fillId="3" borderId="5" xfId="808" applyNumberFormat="1" applyFont="1" applyFill="1" applyBorder="1" applyAlignment="1">
      <alignment horizontal="right" vertical="center"/>
    </xf>
    <xf numFmtId="180" fontId="9" fillId="3" borderId="0" xfId="808" applyNumberFormat="1" applyFont="1" applyFill="1" applyBorder="1" applyAlignment="1" applyProtection="1">
      <alignment horizontal="left" vertical="center"/>
    </xf>
    <xf numFmtId="180" fontId="9" fillId="3" borderId="5" xfId="808" applyNumberFormat="1" applyFont="1" applyFill="1" applyBorder="1" applyAlignment="1" applyProtection="1">
      <alignment horizontal="left" vertical="center"/>
    </xf>
    <xf numFmtId="3" fontId="9" fillId="3" borderId="0" xfId="808" applyNumberFormat="1" applyFont="1" applyFill="1" applyBorder="1" applyAlignment="1" applyProtection="1">
      <alignment horizontal="right" vertical="center"/>
    </xf>
    <xf numFmtId="3" fontId="9" fillId="3" borderId="0" xfId="808" applyNumberFormat="1" applyFont="1" applyFill="1" applyBorder="1" applyAlignment="1">
      <alignment horizontal="right" vertical="center"/>
    </xf>
    <xf numFmtId="3" fontId="9" fillId="3" borderId="5" xfId="808" applyNumberFormat="1" applyFont="1" applyFill="1" applyBorder="1" applyAlignment="1">
      <alignment horizontal="right" vertical="center"/>
    </xf>
    <xf numFmtId="0" fontId="28" fillId="3" borderId="7" xfId="808" applyNumberFormat="1" applyFont="1" applyFill="1" applyBorder="1" applyAlignment="1" applyProtection="1">
      <alignment horizontal="left" vertical="center"/>
    </xf>
    <xf numFmtId="0" fontId="28" fillId="3" borderId="0" xfId="808" applyNumberFormat="1" applyFont="1" applyFill="1" applyBorder="1" applyAlignment="1" applyProtection="1">
      <alignment horizontal="left" vertical="center"/>
    </xf>
    <xf numFmtId="0" fontId="28" fillId="3" borderId="5" xfId="808" applyNumberFormat="1" applyFont="1" applyFill="1" applyBorder="1" applyAlignment="1" applyProtection="1">
      <alignment horizontal="left" vertical="center"/>
    </xf>
    <xf numFmtId="180" fontId="9" fillId="3" borderId="5" xfId="808" applyNumberFormat="1" applyFont="1" applyFill="1" applyBorder="1" applyAlignment="1">
      <alignment vertical="center"/>
    </xf>
    <xf numFmtId="180" fontId="6" fillId="3" borderId="0" xfId="808" applyNumberFormat="1" applyFont="1" applyFill="1" applyBorder="1" applyAlignment="1">
      <alignment vertical="center" readingOrder="2"/>
    </xf>
    <xf numFmtId="180" fontId="9" fillId="3" borderId="8" xfId="808" applyNumberFormat="1" applyFont="1" applyFill="1" applyBorder="1" applyAlignment="1">
      <alignment vertical="center"/>
    </xf>
    <xf numFmtId="180" fontId="9" fillId="3" borderId="1" xfId="808" applyNumberFormat="1" applyFont="1" applyFill="1" applyBorder="1" applyAlignment="1">
      <alignment vertical="center"/>
    </xf>
    <xf numFmtId="180" fontId="9" fillId="3" borderId="4" xfId="808" applyNumberFormat="1" applyFont="1" applyFill="1" applyBorder="1" applyAlignment="1">
      <alignment vertical="center"/>
    </xf>
    <xf numFmtId="180" fontId="6" fillId="3" borderId="0" xfId="808" quotePrefix="1" applyNumberFormat="1" applyFont="1" applyFill="1" applyBorder="1" applyAlignment="1" applyProtection="1">
      <alignment horizontal="left" vertical="center"/>
    </xf>
    <xf numFmtId="180" fontId="6" fillId="3" borderId="0" xfId="808" applyNumberFormat="1" applyFont="1" applyFill="1" applyAlignment="1">
      <alignment vertical="center" readingOrder="2"/>
    </xf>
    <xf numFmtId="180" fontId="27" fillId="0" borderId="0" xfId="808" quotePrefix="1" applyNumberFormat="1" applyFont="1" applyFill="1" applyAlignment="1">
      <alignment horizontal="left" vertical="center"/>
    </xf>
    <xf numFmtId="180" fontId="10" fillId="0" borderId="0" xfId="808" applyNumberFormat="1" applyFont="1" applyFill="1" applyAlignment="1">
      <alignment horizontal="right" vertical="center" readingOrder="2"/>
    </xf>
    <xf numFmtId="180" fontId="11" fillId="0" borderId="0" xfId="808" applyNumberFormat="1" applyFont="1" applyFill="1" applyAlignment="1" applyProtection="1">
      <alignment horizontal="left" vertical="center"/>
    </xf>
    <xf numFmtId="180" fontId="11" fillId="0" borderId="0" xfId="808" quotePrefix="1" applyNumberFormat="1" applyFont="1" applyFill="1" applyAlignment="1">
      <alignment horizontal="right" vertical="center" readingOrder="2"/>
    </xf>
    <xf numFmtId="180" fontId="17" fillId="0" borderId="0" xfId="808" applyNumberFormat="1" applyFont="1" applyFill="1" applyBorder="1" applyAlignment="1">
      <alignment horizontal="left" vertical="center"/>
    </xf>
    <xf numFmtId="180" fontId="6" fillId="0" borderId="0" xfId="808" applyNumberFormat="1" applyFont="1" applyFill="1" applyAlignment="1">
      <alignment horizontal="right" vertical="center" readingOrder="2"/>
    </xf>
    <xf numFmtId="180" fontId="7" fillId="0" borderId="1" xfId="808" applyNumberFormat="1" applyFont="1" applyFill="1" applyBorder="1" applyAlignment="1">
      <alignment vertical="center"/>
    </xf>
    <xf numFmtId="180" fontId="7" fillId="0" borderId="0" xfId="808" applyNumberFormat="1" applyFont="1" applyFill="1" applyBorder="1" applyAlignment="1">
      <alignment vertical="center"/>
    </xf>
    <xf numFmtId="180" fontId="6" fillId="0" borderId="1" xfId="808" applyNumberFormat="1" applyFont="1" applyFill="1" applyBorder="1" applyAlignment="1">
      <alignment horizontal="right" vertical="center" readingOrder="2"/>
    </xf>
    <xf numFmtId="180" fontId="9" fillId="0" borderId="2" xfId="808" applyNumberFormat="1" applyFont="1" applyFill="1" applyBorder="1" applyAlignment="1"/>
    <xf numFmtId="180" fontId="9" fillId="0" borderId="0" xfId="808" applyNumberFormat="1" applyFont="1" applyFill="1" applyAlignment="1">
      <alignment horizontal="right"/>
    </xf>
    <xf numFmtId="180" fontId="9" fillId="0" borderId="0" xfId="808" applyNumberFormat="1" applyFont="1" applyFill="1" applyBorder="1" applyAlignment="1"/>
    <xf numFmtId="180" fontId="6" fillId="0" borderId="0" xfId="808" applyNumberFormat="1" applyFont="1" applyFill="1" applyBorder="1" applyAlignment="1"/>
    <xf numFmtId="180" fontId="6" fillId="0" borderId="0" xfId="808" applyNumberFormat="1" applyFont="1" applyFill="1" applyAlignment="1">
      <alignment horizontal="right"/>
    </xf>
    <xf numFmtId="180" fontId="6" fillId="0" borderId="1" xfId="808" applyNumberFormat="1" applyFont="1" applyFill="1" applyBorder="1" applyAlignment="1"/>
    <xf numFmtId="3" fontId="7" fillId="2" borderId="0" xfId="809" applyNumberFormat="1" applyFont="1" applyFill="1" applyBorder="1" applyAlignment="1">
      <alignment horizontal="right" vertical="center"/>
    </xf>
    <xf numFmtId="180" fontId="6" fillId="0" borderId="1" xfId="808" applyNumberFormat="1" applyFont="1" applyFill="1" applyBorder="1" applyAlignment="1">
      <alignment horizontal="right"/>
    </xf>
    <xf numFmtId="180" fontId="9" fillId="0" borderId="0" xfId="808" applyNumberFormat="1" applyFont="1" applyFill="1" applyBorder="1" applyAlignment="1">
      <alignment vertical="center"/>
    </xf>
    <xf numFmtId="180" fontId="9" fillId="0" borderId="6" xfId="808" applyNumberFormat="1" applyFont="1" applyFill="1" applyBorder="1" applyAlignment="1">
      <alignment vertical="center"/>
    </xf>
    <xf numFmtId="180" fontId="9" fillId="0" borderId="2" xfId="808" applyNumberFormat="1" applyFont="1" applyFill="1" applyBorder="1" applyAlignment="1">
      <alignment vertical="center"/>
    </xf>
    <xf numFmtId="180" fontId="9" fillId="0" borderId="3" xfId="808" applyNumberFormat="1" applyFont="1" applyFill="1" applyBorder="1" applyAlignment="1">
      <alignment vertical="center"/>
    </xf>
    <xf numFmtId="180" fontId="9" fillId="0" borderId="0" xfId="808" applyNumberFormat="1" applyFont="1" applyFill="1" applyBorder="1" applyAlignment="1">
      <alignment horizontal="right" vertical="center" readingOrder="2"/>
    </xf>
    <xf numFmtId="180" fontId="15" fillId="0" borderId="0" xfId="808" quotePrefix="1" applyNumberFormat="1" applyFont="1" applyFill="1" applyAlignment="1" applyProtection="1">
      <alignment horizontal="left" vertical="center"/>
    </xf>
    <xf numFmtId="180" fontId="15" fillId="0" borderId="7" xfId="808" quotePrefix="1" applyNumberFormat="1" applyFont="1" applyFill="1" applyBorder="1" applyAlignment="1" applyProtection="1">
      <alignment horizontal="left" vertical="center"/>
    </xf>
    <xf numFmtId="180" fontId="15" fillId="0" borderId="0" xfId="808" quotePrefix="1" applyNumberFormat="1" applyFont="1" applyFill="1" applyBorder="1" applyAlignment="1" applyProtection="1">
      <alignment horizontal="left" vertical="center"/>
    </xf>
    <xf numFmtId="180" fontId="9" fillId="0" borderId="0" xfId="808" applyNumberFormat="1" applyFont="1" applyFill="1" applyAlignment="1">
      <alignment vertical="center"/>
    </xf>
    <xf numFmtId="180" fontId="9" fillId="0" borderId="5" xfId="808" applyNumberFormat="1" applyFont="1" applyFill="1" applyBorder="1" applyAlignment="1">
      <alignment vertical="center"/>
    </xf>
    <xf numFmtId="180" fontId="12" fillId="0" borderId="0" xfId="808" quotePrefix="1" applyNumberFormat="1" applyFont="1" applyFill="1" applyAlignment="1">
      <alignment horizontal="right" vertical="center" readingOrder="2"/>
    </xf>
    <xf numFmtId="180" fontId="8" fillId="0" borderId="0" xfId="808" applyNumberFormat="1" applyFont="1" applyFill="1" applyAlignment="1">
      <alignment horizontal="left" vertical="center"/>
    </xf>
    <xf numFmtId="3" fontId="7" fillId="0" borderId="7" xfId="808" quotePrefix="1" applyNumberFormat="1" applyFont="1" applyFill="1" applyBorder="1" applyAlignment="1" applyProtection="1">
      <alignment horizontal="right" vertical="center"/>
    </xf>
    <xf numFmtId="3" fontId="7" fillId="0" borderId="0" xfId="808" quotePrefix="1" applyNumberFormat="1" applyFont="1" applyFill="1" applyBorder="1" applyAlignment="1" applyProtection="1">
      <alignment horizontal="right" vertical="center"/>
    </xf>
    <xf numFmtId="3" fontId="7" fillId="0" borderId="5" xfId="808" quotePrefix="1" applyNumberFormat="1" applyFont="1" applyFill="1" applyBorder="1" applyAlignment="1" applyProtection="1">
      <alignment horizontal="right" vertical="center"/>
    </xf>
    <xf numFmtId="180" fontId="15" fillId="0" borderId="0" xfId="808" applyNumberFormat="1" applyFont="1" applyFill="1" applyAlignment="1" applyProtection="1">
      <alignment horizontal="right" vertical="center" readingOrder="2"/>
    </xf>
    <xf numFmtId="180" fontId="13" fillId="0" borderId="0" xfId="808" applyNumberFormat="1" applyFont="1" applyFill="1" applyAlignment="1" applyProtection="1">
      <alignment horizontal="left" vertical="center"/>
    </xf>
    <xf numFmtId="3" fontId="26" fillId="0" borderId="7" xfId="808" applyNumberFormat="1" applyFont="1" applyBorder="1"/>
    <xf numFmtId="3" fontId="7" fillId="0" borderId="0" xfId="808" applyNumberFormat="1" applyFont="1" applyFill="1" applyBorder="1" applyAlignment="1">
      <alignment horizontal="right" vertical="center"/>
    </xf>
    <xf numFmtId="3" fontId="7" fillId="0" borderId="5" xfId="808" applyNumberFormat="1" applyFont="1" applyFill="1" applyBorder="1" applyAlignment="1">
      <alignment horizontal="right" vertical="center"/>
    </xf>
    <xf numFmtId="3" fontId="7" fillId="0" borderId="0" xfId="808" applyNumberFormat="1" applyFont="1" applyFill="1" applyBorder="1" applyAlignment="1" applyProtection="1">
      <alignment horizontal="right" vertical="center"/>
    </xf>
    <xf numFmtId="180" fontId="14" fillId="0" borderId="0" xfId="808" quotePrefix="1" applyNumberFormat="1" applyFont="1" applyFill="1" applyAlignment="1">
      <alignment horizontal="right" vertical="center" readingOrder="2"/>
    </xf>
    <xf numFmtId="180" fontId="9" fillId="0" borderId="0" xfId="808" applyNumberFormat="1" applyFont="1" applyFill="1" applyAlignment="1" applyProtection="1">
      <alignment horizontal="left" vertical="center"/>
    </xf>
    <xf numFmtId="3" fontId="46" fillId="0" borderId="7" xfId="808" applyNumberFormat="1" applyFont="1" applyBorder="1"/>
    <xf numFmtId="3" fontId="46" fillId="0" borderId="0" xfId="808" applyNumberFormat="1" applyFont="1"/>
    <xf numFmtId="3" fontId="46" fillId="0" borderId="0" xfId="808" applyNumberFormat="1" applyFont="1" applyBorder="1"/>
    <xf numFmtId="3" fontId="7" fillId="0" borderId="5" xfId="808" applyNumberFormat="1" applyFont="1" applyFill="1" applyBorder="1" applyAlignment="1" applyProtection="1">
      <alignment horizontal="right" vertical="center"/>
    </xf>
    <xf numFmtId="3" fontId="44" fillId="0" borderId="7" xfId="808" applyNumberFormat="1" applyFont="1" applyBorder="1" applyAlignment="1">
      <alignment horizontal="right"/>
    </xf>
    <xf numFmtId="3" fontId="6" fillId="0" borderId="0" xfId="808" applyNumberFormat="1" applyFont="1" applyFill="1" applyBorder="1" applyAlignment="1">
      <alignment horizontal="right" vertical="center"/>
    </xf>
    <xf numFmtId="180" fontId="6" fillId="0" borderId="0" xfId="808" applyNumberFormat="1" applyFont="1" applyFill="1" applyBorder="1" applyAlignment="1">
      <alignment vertical="center"/>
    </xf>
    <xf numFmtId="3" fontId="6" fillId="0" borderId="5" xfId="808" applyNumberFormat="1" applyFont="1" applyFill="1" applyBorder="1" applyAlignment="1">
      <alignment horizontal="right" vertical="center"/>
    </xf>
    <xf numFmtId="3" fontId="6" fillId="0" borderId="0" xfId="808" applyNumberFormat="1" applyFont="1" applyFill="1" applyBorder="1" applyAlignment="1" applyProtection="1">
      <alignment horizontal="right" vertical="center"/>
    </xf>
    <xf numFmtId="3" fontId="9" fillId="0" borderId="0" xfId="808" applyNumberFormat="1" applyFont="1" applyFill="1" applyBorder="1" applyAlignment="1">
      <alignment horizontal="right" vertical="center"/>
    </xf>
    <xf numFmtId="3" fontId="9" fillId="0" borderId="5" xfId="808" applyNumberFormat="1" applyFont="1" applyFill="1" applyBorder="1" applyAlignment="1">
      <alignment horizontal="right" vertical="center"/>
    </xf>
    <xf numFmtId="3" fontId="44" fillId="0" borderId="7" xfId="808" applyNumberFormat="1" applyFont="1" applyBorder="1"/>
    <xf numFmtId="3" fontId="44" fillId="0" borderId="5" xfId="808" applyNumberFormat="1" applyFont="1" applyBorder="1" applyAlignment="1">
      <alignment horizontal="right"/>
    </xf>
    <xf numFmtId="180" fontId="14" fillId="0" borderId="7" xfId="808" applyNumberFormat="1" applyFont="1" applyFill="1" applyBorder="1" applyAlignment="1">
      <alignment horizontal="right" vertical="center" readingOrder="2"/>
    </xf>
    <xf numFmtId="180" fontId="6" fillId="0" borderId="0" xfId="808" applyNumberFormat="1" applyFont="1" applyFill="1" applyAlignment="1">
      <alignment vertical="center"/>
    </xf>
    <xf numFmtId="3" fontId="1" fillId="0" borderId="7" xfId="808" applyNumberFormat="1" applyBorder="1"/>
    <xf numFmtId="3" fontId="1" fillId="0" borderId="0" xfId="808" applyNumberFormat="1"/>
    <xf numFmtId="3" fontId="1" fillId="0" borderId="0" xfId="808" applyNumberFormat="1" applyBorder="1"/>
    <xf numFmtId="180" fontId="6" fillId="0" borderId="0" xfId="808" applyNumberFormat="1" applyFont="1" applyFill="1" applyAlignment="1">
      <alignment vertical="center" readingOrder="2"/>
    </xf>
    <xf numFmtId="3" fontId="9" fillId="0" borderId="0" xfId="808" applyNumberFormat="1" applyFont="1" applyFill="1" applyAlignment="1">
      <alignment vertical="center"/>
    </xf>
    <xf numFmtId="3" fontId="9" fillId="0" borderId="0" xfId="808" applyNumberFormat="1" applyFont="1" applyFill="1" applyBorder="1" applyAlignment="1">
      <alignment vertical="center"/>
    </xf>
    <xf numFmtId="180" fontId="17" fillId="0" borderId="0" xfId="808" applyNumberFormat="1" applyFont="1" applyFill="1" applyAlignment="1" applyProtection="1">
      <alignment horizontal="left" vertical="center"/>
    </xf>
    <xf numFmtId="180" fontId="15" fillId="0" borderId="0" xfId="808" applyNumberFormat="1" applyFont="1" applyFill="1" applyAlignment="1">
      <alignment horizontal="right" vertical="center" readingOrder="2"/>
    </xf>
    <xf numFmtId="3" fontId="52" fillId="0" borderId="7" xfId="808" applyNumberFormat="1" applyFont="1" applyBorder="1"/>
    <xf numFmtId="3" fontId="52" fillId="0" borderId="0" xfId="808" applyNumberFormat="1" applyFont="1"/>
    <xf numFmtId="180" fontId="7" fillId="0" borderId="0" xfId="808" applyNumberFormat="1" applyFont="1" applyFill="1" applyBorder="1" applyAlignment="1" applyProtection="1">
      <alignment horizontal="right" vertical="center"/>
    </xf>
    <xf numFmtId="3" fontId="52" fillId="0" borderId="0" xfId="808" applyNumberFormat="1" applyFont="1" applyBorder="1"/>
    <xf numFmtId="180" fontId="6" fillId="0" borderId="0" xfId="808" applyNumberFormat="1" applyFont="1" applyFill="1" applyBorder="1" applyAlignment="1" applyProtection="1">
      <alignment horizontal="right" vertical="center"/>
    </xf>
    <xf numFmtId="3" fontId="52" fillId="0" borderId="0" xfId="808" applyNumberFormat="1" applyFont="1" applyAlignment="1">
      <alignment horizontal="right"/>
    </xf>
    <xf numFmtId="3" fontId="52" fillId="0" borderId="0" xfId="808" applyNumberFormat="1" applyFont="1" applyBorder="1" applyAlignment="1">
      <alignment horizontal="right"/>
    </xf>
    <xf numFmtId="180" fontId="6" fillId="0" borderId="7" xfId="808" applyNumberFormat="1" applyFont="1" applyFill="1" applyBorder="1" applyAlignment="1" applyProtection="1">
      <alignment horizontal="right" vertical="center"/>
    </xf>
    <xf numFmtId="3" fontId="63" fillId="0" borderId="0" xfId="808" applyNumberFormat="1" applyFont="1" applyFill="1" applyBorder="1" applyAlignment="1" applyProtection="1">
      <alignment horizontal="right" vertical="center"/>
    </xf>
    <xf numFmtId="3" fontId="6" fillId="0" borderId="5" xfId="808" applyNumberFormat="1" applyFont="1" applyFill="1" applyBorder="1" applyAlignment="1" applyProtection="1">
      <alignment horizontal="right" vertical="center"/>
    </xf>
    <xf numFmtId="3" fontId="51" fillId="0" borderId="0" xfId="808" applyNumberFormat="1" applyFont="1" applyFill="1" applyBorder="1" applyAlignment="1" applyProtection="1">
      <alignment horizontal="right" vertical="center"/>
    </xf>
    <xf numFmtId="3" fontId="6" fillId="0" borderId="0" xfId="808" applyNumberFormat="1" applyFont="1" applyFill="1" applyBorder="1" applyAlignment="1" applyProtection="1">
      <alignment horizontal="left" vertical="center"/>
    </xf>
    <xf numFmtId="3" fontId="6" fillId="0" borderId="5" xfId="808" applyNumberFormat="1" applyFont="1" applyFill="1" applyBorder="1" applyAlignment="1" applyProtection="1">
      <alignment horizontal="left" vertical="center"/>
    </xf>
    <xf numFmtId="180" fontId="9" fillId="0" borderId="7" xfId="808" applyNumberFormat="1" applyFont="1" applyFill="1" applyBorder="1" applyAlignment="1" applyProtection="1">
      <alignment horizontal="right" vertical="center"/>
    </xf>
    <xf numFmtId="180" fontId="9" fillId="0" borderId="0" xfId="808" applyNumberFormat="1" applyFont="1" applyFill="1" applyBorder="1" applyAlignment="1" applyProtection="1">
      <alignment horizontal="right" vertical="center"/>
    </xf>
    <xf numFmtId="3" fontId="9" fillId="0" borderId="0" xfId="808" applyNumberFormat="1" applyFont="1" applyFill="1" applyBorder="1" applyAlignment="1" applyProtection="1">
      <alignment horizontal="right" vertical="center"/>
    </xf>
    <xf numFmtId="180" fontId="9" fillId="0" borderId="5" xfId="808" applyNumberFormat="1" applyFont="1" applyFill="1" applyBorder="1" applyAlignment="1" applyProtection="1">
      <alignment horizontal="right" vertical="center"/>
    </xf>
    <xf numFmtId="180" fontId="9" fillId="0" borderId="0" xfId="808" applyNumberFormat="1" applyFont="1" applyFill="1" applyAlignment="1">
      <alignment horizontal="right" vertical="center" readingOrder="2"/>
    </xf>
    <xf numFmtId="180" fontId="6" fillId="0" borderId="0" xfId="808" applyNumberFormat="1" applyFont="1" applyFill="1" applyBorder="1" applyAlignment="1" applyProtection="1">
      <alignment horizontal="left" vertical="center"/>
    </xf>
    <xf numFmtId="180" fontId="6" fillId="0" borderId="5" xfId="808" applyNumberFormat="1" applyFont="1" applyFill="1" applyBorder="1" applyAlignment="1" applyProtection="1">
      <alignment horizontal="left" vertical="center"/>
    </xf>
    <xf numFmtId="180" fontId="9" fillId="0" borderId="0" xfId="808" applyNumberFormat="1" applyFont="1" applyFill="1" applyBorder="1" applyAlignment="1" applyProtection="1">
      <alignment horizontal="left" vertical="center"/>
    </xf>
    <xf numFmtId="180" fontId="9" fillId="0" borderId="5" xfId="808" applyNumberFormat="1" applyFont="1" applyFill="1" applyBorder="1" applyAlignment="1" applyProtection="1">
      <alignment horizontal="left" vertical="center"/>
    </xf>
    <xf numFmtId="180" fontId="18" fillId="0" borderId="0" xfId="808" applyNumberFormat="1" applyFont="1" applyFill="1" applyBorder="1" applyAlignment="1">
      <alignment vertical="center"/>
    </xf>
    <xf numFmtId="180" fontId="18" fillId="0" borderId="7" xfId="808" applyNumberFormat="1" applyFont="1" applyFill="1" applyBorder="1" applyAlignment="1">
      <alignment horizontal="right" vertical="center"/>
    </xf>
    <xf numFmtId="180" fontId="18" fillId="0" borderId="0" xfId="808" applyNumberFormat="1" applyFont="1" applyFill="1" applyBorder="1" applyAlignment="1">
      <alignment horizontal="right" vertical="center"/>
    </xf>
    <xf numFmtId="180" fontId="18" fillId="0" borderId="5" xfId="808" applyNumberFormat="1" applyFont="1" applyFill="1" applyBorder="1" applyAlignment="1">
      <alignment horizontal="right" vertical="center"/>
    </xf>
    <xf numFmtId="180" fontId="18" fillId="0" borderId="5" xfId="808" applyNumberFormat="1" applyFont="1" applyFill="1" applyBorder="1" applyAlignment="1">
      <alignment vertical="center"/>
    </xf>
    <xf numFmtId="180" fontId="6" fillId="0" borderId="0" xfId="808" applyNumberFormat="1" applyFont="1" applyFill="1" applyBorder="1" applyAlignment="1">
      <alignment horizontal="right" vertical="center" readingOrder="2"/>
    </xf>
    <xf numFmtId="180" fontId="18" fillId="0" borderId="0" xfId="808" applyNumberFormat="1" applyFont="1" applyFill="1" applyAlignment="1">
      <alignment vertical="center"/>
    </xf>
    <xf numFmtId="180" fontId="6" fillId="0" borderId="1" xfId="808" applyNumberFormat="1" applyFont="1" applyFill="1" applyBorder="1" applyAlignment="1">
      <alignment vertical="center"/>
    </xf>
    <xf numFmtId="180" fontId="6" fillId="0" borderId="8" xfId="808" applyNumberFormat="1" applyFont="1" applyFill="1" applyBorder="1" applyAlignment="1">
      <alignment horizontal="right" vertical="center"/>
    </xf>
    <xf numFmtId="180" fontId="6" fillId="0" borderId="1" xfId="808" applyNumberFormat="1" applyFont="1" applyFill="1" applyBorder="1" applyAlignment="1">
      <alignment horizontal="right" vertical="center"/>
    </xf>
    <xf numFmtId="180" fontId="6" fillId="0" borderId="4" xfId="808" applyNumberFormat="1" applyFont="1" applyFill="1" applyBorder="1" applyAlignment="1">
      <alignment vertical="center"/>
    </xf>
    <xf numFmtId="180" fontId="18" fillId="0" borderId="0" xfId="808" quotePrefix="1" applyNumberFormat="1" applyFont="1" applyFill="1" applyAlignment="1" applyProtection="1">
      <alignment horizontal="left" vertical="center"/>
    </xf>
    <xf numFmtId="180" fontId="18" fillId="0" borderId="0" xfId="808" quotePrefix="1" applyNumberFormat="1" applyFont="1" applyFill="1" applyBorder="1" applyAlignment="1" applyProtection="1">
      <alignment horizontal="right" vertical="center"/>
    </xf>
    <xf numFmtId="180" fontId="18" fillId="0" borderId="0" xfId="808" quotePrefix="1" applyNumberFormat="1" applyFont="1" applyFill="1" applyBorder="1" applyAlignment="1" applyProtection="1">
      <alignment horizontal="left" vertical="center"/>
    </xf>
    <xf numFmtId="180" fontId="6" fillId="0" borderId="0" xfId="808" quotePrefix="1" applyNumberFormat="1" applyFont="1" applyFill="1" applyAlignment="1">
      <alignment horizontal="right" vertical="center" readingOrder="2"/>
    </xf>
    <xf numFmtId="180" fontId="6" fillId="0" borderId="0" xfId="808" applyNumberFormat="1" applyFont="1" applyFill="1" applyBorder="1" applyAlignment="1">
      <alignment horizontal="right" vertical="center"/>
    </xf>
    <xf numFmtId="180" fontId="27" fillId="0" borderId="0" xfId="808" quotePrefix="1" applyNumberFormat="1" applyFont="1" applyFill="1" applyBorder="1" applyAlignment="1">
      <alignment horizontal="right" vertical="center"/>
    </xf>
    <xf numFmtId="180" fontId="11" fillId="0" borderId="0" xfId="808" applyNumberFormat="1" applyFont="1" applyFill="1" applyBorder="1" applyAlignment="1" applyProtection="1">
      <alignment horizontal="right" vertical="center"/>
    </xf>
    <xf numFmtId="180" fontId="17" fillId="0" borderId="0" xfId="808" applyNumberFormat="1" applyFont="1" applyFill="1" applyBorder="1" applyAlignment="1">
      <alignment horizontal="right" vertical="center"/>
    </xf>
    <xf numFmtId="180" fontId="7" fillId="0" borderId="0" xfId="808" applyNumberFormat="1" applyFont="1" applyFill="1" applyBorder="1" applyAlignment="1">
      <alignment horizontal="right" vertical="center"/>
    </xf>
    <xf numFmtId="180" fontId="9" fillId="0" borderId="7" xfId="808" applyNumberFormat="1" applyFont="1" applyFill="1" applyBorder="1" applyAlignment="1">
      <alignment horizontal="right" vertical="center"/>
    </xf>
    <xf numFmtId="180" fontId="9" fillId="0" borderId="2" xfId="808" applyNumberFormat="1" applyFont="1" applyFill="1" applyBorder="1" applyAlignment="1">
      <alignment horizontal="right" vertical="center"/>
    </xf>
    <xf numFmtId="180" fontId="6" fillId="0" borderId="2" xfId="808" applyNumberFormat="1" applyFont="1" applyFill="1" applyBorder="1" applyAlignment="1">
      <alignment vertical="center"/>
    </xf>
    <xf numFmtId="180" fontId="15" fillId="0" borderId="0" xfId="808" applyNumberFormat="1" applyFont="1" applyFill="1" applyAlignment="1" applyProtection="1">
      <alignment horizontal="left" vertical="center"/>
    </xf>
    <xf numFmtId="180" fontId="15" fillId="0" borderId="7" xfId="808" quotePrefix="1" applyNumberFormat="1" applyFont="1" applyFill="1" applyBorder="1" applyAlignment="1" applyProtection="1">
      <alignment horizontal="right" vertical="center"/>
    </xf>
    <xf numFmtId="180" fontId="15" fillId="0" borderId="0" xfId="808" quotePrefix="1" applyNumberFormat="1" applyFont="1" applyFill="1" applyBorder="1" applyAlignment="1" applyProtection="1">
      <alignment horizontal="right" vertical="center"/>
    </xf>
    <xf numFmtId="180" fontId="15" fillId="0" borderId="5" xfId="808" quotePrefix="1" applyNumberFormat="1" applyFont="1" applyFill="1" applyBorder="1" applyAlignment="1" applyProtection="1">
      <alignment horizontal="left" vertical="center"/>
    </xf>
    <xf numFmtId="180" fontId="15" fillId="0" borderId="0" xfId="808" applyNumberFormat="1" applyFont="1" applyFill="1" applyBorder="1" applyAlignment="1" applyProtection="1">
      <alignment horizontal="left" vertical="center"/>
    </xf>
    <xf numFmtId="180" fontId="15" fillId="0" borderId="5" xfId="808" applyNumberFormat="1" applyFont="1" applyFill="1" applyBorder="1" applyAlignment="1" applyProtection="1">
      <alignment horizontal="left" vertical="center"/>
    </xf>
    <xf numFmtId="3" fontId="46" fillId="0" borderId="7" xfId="808" applyNumberFormat="1" applyFont="1" applyBorder="1" applyAlignment="1">
      <alignment horizontal="right" vertical="center"/>
    </xf>
    <xf numFmtId="3" fontId="46" fillId="0" borderId="0" xfId="808" applyNumberFormat="1" applyFont="1" applyAlignment="1">
      <alignment horizontal="right" vertical="center"/>
    </xf>
    <xf numFmtId="3" fontId="46" fillId="0" borderId="0" xfId="808" applyNumberFormat="1" applyFont="1" applyBorder="1" applyAlignment="1">
      <alignment horizontal="right" vertical="center"/>
    </xf>
    <xf numFmtId="180" fontId="8" fillId="0" borderId="0" xfId="808" applyNumberFormat="1" applyFont="1" applyFill="1" applyAlignment="1">
      <alignment vertical="center"/>
    </xf>
    <xf numFmtId="3" fontId="52" fillId="0" borderId="7" xfId="808" applyNumberFormat="1" applyFont="1" applyBorder="1" applyAlignment="1">
      <alignment horizontal="right" vertical="center"/>
    </xf>
    <xf numFmtId="3" fontId="52" fillId="0" borderId="0" xfId="808" applyNumberFormat="1" applyFont="1" applyAlignment="1">
      <alignment horizontal="right" vertical="center"/>
    </xf>
    <xf numFmtId="3" fontId="52" fillId="0" borderId="0" xfId="808" applyNumberFormat="1" applyFont="1" applyBorder="1" applyAlignment="1">
      <alignment horizontal="right" vertical="center"/>
    </xf>
    <xf numFmtId="0" fontId="52" fillId="0" borderId="0" xfId="808" applyFont="1" applyBorder="1" applyAlignment="1">
      <alignment horizontal="right" vertical="center"/>
    </xf>
    <xf numFmtId="3" fontId="13" fillId="0" borderId="0" xfId="808" applyNumberFormat="1" applyFont="1" applyFill="1" applyBorder="1" applyAlignment="1" applyProtection="1">
      <alignment horizontal="right" vertical="center"/>
    </xf>
    <xf numFmtId="3" fontId="13" fillId="0" borderId="5" xfId="808" applyNumberFormat="1" applyFont="1" applyFill="1" applyBorder="1" applyAlignment="1" applyProtection="1">
      <alignment horizontal="right" vertical="center"/>
    </xf>
    <xf numFmtId="3" fontId="6" fillId="0" borderId="0" xfId="808" applyNumberFormat="1" applyFont="1" applyFill="1" applyBorder="1" applyAlignment="1" applyProtection="1">
      <alignment vertical="center"/>
    </xf>
    <xf numFmtId="3" fontId="6" fillId="0" borderId="0" xfId="808" applyNumberFormat="1" applyFont="1" applyFill="1" applyBorder="1" applyAlignment="1">
      <alignment vertical="center"/>
    </xf>
    <xf numFmtId="180" fontId="8" fillId="0" borderId="0" xfId="808" applyNumberFormat="1" applyFont="1" applyFill="1" applyAlignment="1" applyProtection="1">
      <alignment horizontal="left" vertical="center"/>
    </xf>
    <xf numFmtId="3" fontId="7" fillId="0" borderId="0" xfId="808" applyNumberFormat="1" applyFont="1" applyFill="1" applyBorder="1" applyAlignment="1" applyProtection="1">
      <alignment vertical="center"/>
    </xf>
    <xf numFmtId="3" fontId="7" fillId="0" borderId="0" xfId="808" applyNumberFormat="1" applyFont="1" applyFill="1" applyBorder="1" applyAlignment="1">
      <alignment vertical="center"/>
    </xf>
    <xf numFmtId="180" fontId="12" fillId="0" borderId="0" xfId="808" applyNumberFormat="1" applyFont="1" applyFill="1" applyAlignment="1">
      <alignment horizontal="right" vertical="center" readingOrder="2"/>
    </xf>
    <xf numFmtId="180" fontId="14" fillId="0" borderId="0" xfId="808" applyNumberFormat="1" applyFont="1" applyFill="1" applyAlignment="1">
      <alignment horizontal="right" vertical="center" readingOrder="2"/>
    </xf>
    <xf numFmtId="3" fontId="52" fillId="0" borderId="0" xfId="811" applyNumberFormat="1" applyFont="1" applyBorder="1" applyAlignment="1">
      <alignment horizontal="right" vertical="center"/>
    </xf>
    <xf numFmtId="3" fontId="1" fillId="0" borderId="5" xfId="808" applyNumberFormat="1" applyBorder="1"/>
    <xf numFmtId="3" fontId="52" fillId="0" borderId="0" xfId="808" applyNumberFormat="1" applyFont="1" applyBorder="1" applyAlignment="1">
      <alignment horizontal="right" vertical="center" wrapText="1"/>
    </xf>
    <xf numFmtId="180" fontId="17" fillId="0" borderId="0" xfId="808" quotePrefix="1" applyNumberFormat="1" applyFont="1" applyFill="1" applyAlignment="1" applyProtection="1">
      <alignment horizontal="left" vertical="center"/>
    </xf>
    <xf numFmtId="3" fontId="6" fillId="0" borderId="7" xfId="808" applyNumberFormat="1" applyFont="1" applyFill="1" applyBorder="1" applyAlignment="1" applyProtection="1">
      <alignment horizontal="right" vertical="center"/>
    </xf>
    <xf numFmtId="3" fontId="9" fillId="0" borderId="0" xfId="808" applyNumberFormat="1" applyFont="1" applyFill="1" applyBorder="1" applyAlignment="1" applyProtection="1">
      <alignment horizontal="left" vertical="center"/>
    </xf>
    <xf numFmtId="3" fontId="9" fillId="0" borderId="5" xfId="808" applyNumberFormat="1" applyFont="1" applyFill="1" applyBorder="1" applyAlignment="1" applyProtection="1">
      <alignment horizontal="left" vertical="center"/>
    </xf>
    <xf numFmtId="180" fontId="6" fillId="0" borderId="0" xfId="808" applyNumberFormat="1" applyFont="1" applyFill="1" applyBorder="1" applyAlignment="1" applyProtection="1">
      <alignment vertical="center"/>
    </xf>
    <xf numFmtId="3" fontId="6" fillId="0" borderId="5" xfId="808" applyNumberFormat="1" applyFont="1" applyFill="1" applyBorder="1" applyAlignment="1">
      <alignment vertical="center"/>
    </xf>
    <xf numFmtId="180" fontId="9" fillId="0" borderId="7" xfId="808" applyNumberFormat="1" applyFont="1" applyFill="1" applyBorder="1" applyAlignment="1" applyProtection="1">
      <alignment horizontal="left" vertical="center"/>
    </xf>
    <xf numFmtId="3" fontId="18" fillId="0" borderId="0" xfId="808" applyNumberFormat="1" applyFont="1" applyFill="1" applyBorder="1" applyAlignment="1">
      <alignment vertical="center"/>
    </xf>
    <xf numFmtId="3" fontId="18" fillId="0" borderId="5" xfId="808" applyNumberFormat="1" applyFont="1" applyFill="1" applyBorder="1" applyAlignment="1">
      <alignment vertical="center"/>
    </xf>
    <xf numFmtId="180" fontId="55" fillId="0" borderId="0" xfId="808" applyNumberFormat="1" applyFont="1" applyFill="1" applyBorder="1" applyAlignment="1">
      <alignment vertical="center"/>
    </xf>
    <xf numFmtId="180" fontId="9" fillId="0" borderId="8" xfId="808" applyNumberFormat="1" applyFont="1" applyFill="1" applyBorder="1" applyAlignment="1" applyProtection="1">
      <alignment horizontal="left" vertical="center"/>
    </xf>
    <xf numFmtId="180" fontId="9" fillId="0" borderId="1" xfId="808" applyNumberFormat="1" applyFont="1" applyFill="1" applyBorder="1" applyAlignment="1" applyProtection="1">
      <alignment horizontal="left" vertical="center"/>
    </xf>
    <xf numFmtId="180" fontId="9" fillId="0" borderId="4" xfId="808" applyNumberFormat="1" applyFont="1" applyFill="1" applyBorder="1" applyAlignment="1" applyProtection="1">
      <alignment horizontal="left" vertical="center"/>
    </xf>
    <xf numFmtId="0" fontId="9" fillId="0" borderId="0" xfId="31" applyNumberFormat="1" applyFont="1" applyBorder="1" applyAlignment="1">
      <alignment horizontal="right" vertical="center"/>
    </xf>
    <xf numFmtId="173" fontId="9" fillId="0" borderId="7" xfId="31" applyNumberFormat="1" applyFont="1" applyFill="1" applyBorder="1" applyAlignment="1">
      <alignment horizontal="right" vertical="center"/>
    </xf>
    <xf numFmtId="173" fontId="9" fillId="0" borderId="0" xfId="31" applyNumberFormat="1" applyFont="1" applyFill="1" applyBorder="1" applyAlignment="1">
      <alignment horizontal="right" vertical="center"/>
    </xf>
    <xf numFmtId="182" fontId="52" fillId="0" borderId="0" xfId="812" applyNumberFormat="1" applyFont="1"/>
    <xf numFmtId="173" fontId="67" fillId="0" borderId="0" xfId="31" quotePrefix="1" applyNumberFormat="1" applyFont="1" applyAlignment="1">
      <alignment horizontal="center" vertical="center" readingOrder="1"/>
    </xf>
    <xf numFmtId="183" fontId="27" fillId="0" borderId="0" xfId="31" quotePrefix="1" applyNumberFormat="1" applyFont="1" applyAlignment="1">
      <alignment horizontal="center" vertical="center" readingOrder="1"/>
    </xf>
    <xf numFmtId="173" fontId="67" fillId="0" borderId="0" xfId="31" quotePrefix="1" applyNumberFormat="1" applyFont="1" applyAlignment="1" applyProtection="1">
      <alignment horizontal="center" vertical="center"/>
    </xf>
    <xf numFmtId="183" fontId="11" fillId="0" borderId="0" xfId="31" quotePrefix="1" applyNumberFormat="1" applyFont="1" applyAlignment="1" applyProtection="1">
      <alignment horizontal="center" vertical="center"/>
    </xf>
    <xf numFmtId="173" fontId="67" fillId="0" borderId="0" xfId="31" quotePrefix="1" applyNumberFormat="1" applyFont="1" applyBorder="1" applyAlignment="1">
      <alignment horizontal="center" vertical="center"/>
    </xf>
    <xf numFmtId="183" fontId="12" fillId="0" borderId="0" xfId="31" quotePrefix="1" applyNumberFormat="1" applyFont="1" applyBorder="1" applyAlignment="1">
      <alignment horizontal="center" vertical="center"/>
    </xf>
    <xf numFmtId="173" fontId="67" fillId="0" borderId="1" xfId="31" quotePrefix="1" applyNumberFormat="1" applyFont="1" applyBorder="1" applyAlignment="1">
      <alignment horizontal="center" vertical="center"/>
    </xf>
    <xf numFmtId="183" fontId="7" fillId="0" borderId="1" xfId="31" quotePrefix="1" applyNumberFormat="1" applyFont="1" applyBorder="1" applyAlignment="1">
      <alignment horizontal="center" vertical="center"/>
    </xf>
    <xf numFmtId="173" fontId="67" fillId="2" borderId="6" xfId="31" applyNumberFormat="1" applyFont="1" applyFill="1" applyBorder="1" applyAlignment="1">
      <alignment horizontal="center" vertical="center"/>
    </xf>
    <xf numFmtId="173" fontId="67" fillId="2" borderId="8" xfId="31" applyNumberFormat="1" applyFont="1" applyFill="1" applyBorder="1" applyAlignment="1">
      <alignment horizontal="center" vertical="center"/>
    </xf>
    <xf numFmtId="183" fontId="7" fillId="2" borderId="1" xfId="31" applyNumberFormat="1" applyFont="1" applyFill="1" applyBorder="1" applyAlignment="1">
      <alignment horizontal="center" vertical="center"/>
    </xf>
    <xf numFmtId="173" fontId="28" fillId="0" borderId="7" xfId="31" applyNumberFormat="1" applyFont="1" applyBorder="1" applyAlignment="1">
      <alignment horizontal="center" vertical="center"/>
    </xf>
    <xf numFmtId="183" fontId="9" fillId="0" borderId="0" xfId="31" applyNumberFormat="1" applyFont="1" applyAlignment="1">
      <alignment horizontal="center" vertical="center"/>
    </xf>
    <xf numFmtId="3" fontId="28" fillId="0" borderId="7" xfId="31" quotePrefix="1" applyNumberFormat="1" applyFont="1" applyBorder="1" applyAlignment="1" applyProtection="1">
      <alignment horizontal="center" vertical="center"/>
    </xf>
    <xf numFmtId="3" fontId="28" fillId="0" borderId="0" xfId="31" quotePrefix="1" applyNumberFormat="1" applyFont="1" applyAlignment="1" applyProtection="1">
      <alignment horizontal="center" vertical="center"/>
    </xf>
    <xf numFmtId="173" fontId="28" fillId="0" borderId="7" xfId="31" applyNumberFormat="1" applyFont="1" applyBorder="1" applyAlignment="1" applyProtection="1">
      <alignment horizontal="center" vertical="center"/>
    </xf>
    <xf numFmtId="173" fontId="28" fillId="0" borderId="0" xfId="31" applyNumberFormat="1" applyFont="1" applyAlignment="1" applyProtection="1">
      <alignment horizontal="center" vertical="center"/>
    </xf>
    <xf numFmtId="173" fontId="28" fillId="0" borderId="0" xfId="31" applyNumberFormat="1" applyFont="1" applyAlignment="1">
      <alignment horizontal="center" vertical="center"/>
    </xf>
    <xf numFmtId="173" fontId="28" fillId="0" borderId="0" xfId="31" applyNumberFormat="1" applyFont="1" applyAlignment="1">
      <alignment vertical="center"/>
    </xf>
    <xf numFmtId="173" fontId="28" fillId="0" borderId="7" xfId="31" quotePrefix="1" applyNumberFormat="1" applyFont="1" applyBorder="1" applyAlignment="1" applyProtection="1">
      <alignment horizontal="center" vertical="center"/>
    </xf>
    <xf numFmtId="173" fontId="28" fillId="0" borderId="0" xfId="31" quotePrefix="1" applyNumberFormat="1" applyFont="1" applyAlignment="1" applyProtection="1">
      <alignment horizontal="center" vertical="center"/>
    </xf>
    <xf numFmtId="173" fontId="28" fillId="0" borderId="0" xfId="31" applyNumberFormat="1" applyFont="1" applyBorder="1" applyAlignment="1" applyProtection="1">
      <alignment horizontal="center" vertical="center"/>
    </xf>
    <xf numFmtId="173" fontId="67" fillId="0" borderId="7" xfId="31" applyNumberFormat="1" applyFont="1" applyBorder="1" applyAlignment="1" applyProtection="1">
      <alignment horizontal="center" vertical="center"/>
    </xf>
    <xf numFmtId="183" fontId="7" fillId="0" borderId="7" xfId="31" applyNumberFormat="1" applyFont="1" applyBorder="1" applyAlignment="1">
      <alignment horizontal="right"/>
    </xf>
    <xf numFmtId="173" fontId="28" fillId="0" borderId="0" xfId="31" applyNumberFormat="1" applyFont="1" applyAlignment="1" applyProtection="1">
      <alignment horizontal="left" vertical="center"/>
    </xf>
    <xf numFmtId="173" fontId="67" fillId="0" borderId="0" xfId="31" applyNumberFormat="1" applyFont="1" applyAlignment="1" applyProtection="1">
      <alignment horizontal="center" vertical="center"/>
    </xf>
    <xf numFmtId="183" fontId="8" fillId="0" borderId="0" xfId="31" applyNumberFormat="1" applyFont="1" applyAlignment="1" applyProtection="1">
      <alignment horizontal="center" vertical="center"/>
    </xf>
    <xf numFmtId="173" fontId="28" fillId="0" borderId="7" xfId="31" quotePrefix="1" applyNumberFormat="1" applyFont="1" applyBorder="1" applyAlignment="1">
      <alignment horizontal="center" vertical="center"/>
    </xf>
    <xf numFmtId="183" fontId="18" fillId="0" borderId="0" xfId="31" quotePrefix="1" applyNumberFormat="1" applyFont="1" applyAlignment="1">
      <alignment horizontal="center" vertical="center"/>
    </xf>
    <xf numFmtId="183" fontId="6" fillId="0" borderId="7" xfId="31" applyNumberFormat="1" applyFont="1" applyBorder="1" applyAlignment="1">
      <alignment horizontal="right" vertical="center" readingOrder="2"/>
    </xf>
    <xf numFmtId="183" fontId="18" fillId="0" borderId="0" xfId="31" applyNumberFormat="1" applyFont="1" applyAlignment="1">
      <alignment horizontal="center" vertical="center"/>
    </xf>
    <xf numFmtId="183" fontId="28" fillId="0" borderId="7" xfId="31" quotePrefix="1" applyNumberFormat="1" applyFont="1" applyBorder="1" applyAlignment="1">
      <alignment horizontal="right" vertical="center" readingOrder="2"/>
    </xf>
    <xf numFmtId="173" fontId="28" fillId="0" borderId="8" xfId="31" applyNumberFormat="1" applyFont="1" applyBorder="1" applyAlignment="1">
      <alignment horizontal="center" vertical="center"/>
    </xf>
    <xf numFmtId="183" fontId="6" fillId="0" borderId="1" xfId="31" applyNumberFormat="1" applyFont="1" applyBorder="1" applyAlignment="1">
      <alignment horizontal="center" vertical="center"/>
    </xf>
    <xf numFmtId="173" fontId="28" fillId="0" borderId="0" xfId="31" quotePrefix="1" applyNumberFormat="1" applyFont="1" applyAlignment="1">
      <alignment horizontal="center" vertical="center"/>
    </xf>
    <xf numFmtId="183" fontId="28" fillId="0" borderId="0" xfId="31" quotePrefix="1" applyNumberFormat="1" applyFont="1" applyAlignment="1">
      <alignment horizontal="center" vertical="center"/>
    </xf>
    <xf numFmtId="183" fontId="9" fillId="0" borderId="0" xfId="31" applyNumberFormat="1" applyFont="1" applyAlignment="1" applyProtection="1">
      <alignment horizontal="center" vertical="center"/>
    </xf>
    <xf numFmtId="183" fontId="7" fillId="2" borderId="6" xfId="31" quotePrefix="1" applyNumberFormat="1" applyFont="1" applyFill="1" applyBorder="1" applyAlignment="1">
      <alignment horizontal="center" vertical="center"/>
    </xf>
    <xf numFmtId="184" fontId="7" fillId="2" borderId="2" xfId="31" applyNumberFormat="1" applyFont="1" applyFill="1" applyBorder="1" applyAlignment="1">
      <alignment horizontal="center" vertical="center"/>
    </xf>
    <xf numFmtId="173" fontId="28" fillId="0" borderId="6" xfId="31" applyNumberFormat="1" applyFont="1" applyBorder="1" applyAlignment="1">
      <alignment horizontal="center" vertical="center"/>
    </xf>
    <xf numFmtId="183" fontId="28" fillId="0" borderId="0" xfId="31" quotePrefix="1" applyNumberFormat="1" applyFont="1" applyAlignment="1" applyProtection="1">
      <alignment horizontal="center" vertical="center"/>
    </xf>
    <xf numFmtId="3" fontId="9" fillId="0" borderId="7" xfId="31" applyNumberFormat="1" applyFont="1" applyBorder="1" applyAlignment="1">
      <alignment vertical="center"/>
    </xf>
    <xf numFmtId="173" fontId="9" fillId="0" borderId="0" xfId="31" applyNumberFormat="1" applyFont="1" applyAlignment="1">
      <alignment horizontal="center" vertical="center"/>
    </xf>
    <xf numFmtId="173" fontId="6" fillId="0" borderId="0" xfId="31" applyNumberFormat="1" applyFont="1" applyAlignment="1">
      <alignment horizontal="center" vertical="center"/>
    </xf>
    <xf numFmtId="183" fontId="6" fillId="0" borderId="0" xfId="31" applyNumberFormat="1" applyFont="1" applyAlignment="1">
      <alignment horizontal="center" vertical="center"/>
    </xf>
    <xf numFmtId="173" fontId="28" fillId="0" borderId="0" xfId="31" applyNumberFormat="1" applyFont="1" applyBorder="1" applyAlignment="1">
      <alignment horizontal="center" vertical="center"/>
    </xf>
    <xf numFmtId="183" fontId="6" fillId="0" borderId="0" xfId="31" applyNumberFormat="1" applyFont="1" applyBorder="1" applyAlignment="1">
      <alignment horizontal="center" vertical="center"/>
    </xf>
    <xf numFmtId="0" fontId="27" fillId="3" borderId="0" xfId="667" applyFont="1" applyFill="1" applyBorder="1" applyAlignment="1" applyProtection="1">
      <alignment horizontal="left" vertical="center"/>
    </xf>
    <xf numFmtId="0" fontId="10" fillId="3" borderId="0" xfId="667" applyFont="1" applyFill="1" applyAlignment="1" applyProtection="1">
      <alignment horizontal="right" vertical="center" readingOrder="2"/>
    </xf>
    <xf numFmtId="0" fontId="6" fillId="3" borderId="0" xfId="667" applyFont="1" applyFill="1" applyAlignment="1">
      <alignment vertical="center"/>
    </xf>
    <xf numFmtId="0" fontId="6" fillId="3" borderId="0" xfId="667" applyFont="1" applyFill="1" applyAlignment="1">
      <alignment horizontal="right" vertical="center"/>
    </xf>
    <xf numFmtId="0" fontId="12" fillId="3" borderId="0" xfId="667" applyFont="1" applyFill="1" applyBorder="1" applyAlignment="1" applyProtection="1">
      <alignment horizontal="left" vertical="center"/>
    </xf>
    <xf numFmtId="0" fontId="16" fillId="3" borderId="0" xfId="667" applyFont="1" applyFill="1" applyAlignment="1" applyProtection="1">
      <alignment horizontal="right" vertical="center" readingOrder="2"/>
    </xf>
    <xf numFmtId="0" fontId="7" fillId="3" borderId="0" xfId="667" applyFont="1" applyFill="1" applyBorder="1" applyAlignment="1" applyProtection="1">
      <alignment horizontal="left" vertical="center"/>
    </xf>
    <xf numFmtId="0" fontId="8" fillId="3" borderId="0" xfId="667" applyFont="1" applyFill="1" applyAlignment="1" applyProtection="1">
      <alignment horizontal="right" vertical="center" readingOrder="2"/>
    </xf>
    <xf numFmtId="0" fontId="6" fillId="3" borderId="0" xfId="667" applyFont="1" applyFill="1" applyBorder="1" applyAlignment="1" applyProtection="1">
      <alignment vertical="center"/>
    </xf>
    <xf numFmtId="0" fontId="9" fillId="5" borderId="0" xfId="667" applyFont="1" applyFill="1" applyBorder="1" applyAlignment="1">
      <alignment horizontal="right" vertical="center" readingOrder="2"/>
    </xf>
    <xf numFmtId="0" fontId="8" fillId="3" borderId="3" xfId="667" applyFont="1" applyFill="1" applyBorder="1" applyAlignment="1">
      <alignment vertical="center"/>
    </xf>
    <xf numFmtId="0" fontId="8" fillId="5" borderId="9" xfId="667" applyFont="1" applyFill="1" applyBorder="1" applyAlignment="1">
      <alignment horizontal="right" vertical="center" readingOrder="2"/>
    </xf>
    <xf numFmtId="0" fontId="8" fillId="3" borderId="0" xfId="667" applyFont="1" applyFill="1" applyAlignment="1">
      <alignment vertical="center"/>
    </xf>
    <xf numFmtId="0" fontId="8" fillId="3" borderId="0" xfId="667" applyFont="1" applyFill="1" applyAlignment="1">
      <alignment horizontal="right" vertical="center"/>
    </xf>
    <xf numFmtId="0" fontId="7" fillId="3" borderId="5" xfId="667" applyFont="1" applyFill="1" applyBorder="1" applyAlignment="1">
      <alignment vertical="center"/>
    </xf>
    <xf numFmtId="0" fontId="8" fillId="5" borderId="10" xfId="667" applyFont="1" applyFill="1" applyBorder="1" applyAlignment="1">
      <alignment horizontal="right" vertical="center" readingOrder="2"/>
    </xf>
    <xf numFmtId="0" fontId="8" fillId="3" borderId="0" xfId="667" applyFont="1" applyFill="1" applyBorder="1" applyAlignment="1">
      <alignment horizontal="right" vertical="center"/>
    </xf>
    <xf numFmtId="0" fontId="9" fillId="5" borderId="5" xfId="667" applyFont="1" applyFill="1" applyBorder="1" applyAlignment="1">
      <alignment vertical="center"/>
    </xf>
    <xf numFmtId="0" fontId="7" fillId="3" borderId="6" xfId="667" applyFont="1" applyFill="1" applyBorder="1" applyAlignment="1">
      <alignment horizontal="center" vertical="center"/>
    </xf>
    <xf numFmtId="0" fontId="7" fillId="3" borderId="2" xfId="667" applyFont="1" applyFill="1" applyBorder="1" applyAlignment="1">
      <alignment horizontal="center" vertical="center"/>
    </xf>
    <xf numFmtId="0" fontId="7" fillId="3" borderId="3" xfId="667" applyFont="1" applyFill="1" applyBorder="1" applyAlignment="1">
      <alignment horizontal="center" vertical="center"/>
    </xf>
    <xf numFmtId="0" fontId="7" fillId="5" borderId="6" xfId="667" applyFont="1" applyFill="1" applyBorder="1" applyAlignment="1">
      <alignment horizontal="right" vertical="center"/>
    </xf>
    <xf numFmtId="0" fontId="7" fillId="5" borderId="2" xfId="667" applyFont="1" applyFill="1" applyBorder="1" applyAlignment="1">
      <alignment horizontal="right" vertical="center"/>
    </xf>
    <xf numFmtId="0" fontId="9" fillId="3" borderId="10" xfId="667" applyFont="1" applyFill="1" applyBorder="1" applyAlignment="1">
      <alignment vertical="center"/>
    </xf>
    <xf numFmtId="0" fontId="9" fillId="3" borderId="0" xfId="667" applyFont="1" applyFill="1" applyAlignment="1">
      <alignment vertical="center"/>
    </xf>
    <xf numFmtId="0" fontId="9" fillId="3" borderId="0" xfId="667" applyFont="1" applyFill="1" applyBorder="1" applyAlignment="1">
      <alignment horizontal="right" vertical="center"/>
    </xf>
    <xf numFmtId="0" fontId="9" fillId="3" borderId="0" xfId="667" applyFont="1" applyFill="1" applyAlignment="1">
      <alignment horizontal="right" vertical="center"/>
    </xf>
    <xf numFmtId="0" fontId="9" fillId="5" borderId="4" xfId="667" applyFont="1" applyFill="1" applyBorder="1" applyAlignment="1">
      <alignment vertical="center"/>
    </xf>
    <xf numFmtId="0" fontId="7" fillId="5" borderId="7" xfId="667" applyFont="1" applyFill="1" applyBorder="1" applyAlignment="1">
      <alignment horizontal="center" vertical="center"/>
    </xf>
    <xf numFmtId="0" fontId="7" fillId="5" borderId="0" xfId="667" applyFont="1" applyFill="1" applyBorder="1" applyAlignment="1">
      <alignment horizontal="center" vertical="center"/>
    </xf>
    <xf numFmtId="0" fontId="7" fillId="5" borderId="5" xfId="667" applyFont="1" applyFill="1" applyBorder="1" applyAlignment="1">
      <alignment horizontal="center" vertical="center"/>
    </xf>
    <xf numFmtId="0" fontId="7" fillId="5" borderId="4" xfId="667" applyFont="1" applyFill="1" applyBorder="1" applyAlignment="1">
      <alignment horizontal="center" vertical="center"/>
    </xf>
    <xf numFmtId="0" fontId="7" fillId="5" borderId="7" xfId="667" applyFont="1" applyFill="1" applyBorder="1" applyAlignment="1">
      <alignment horizontal="right" vertical="center"/>
    </xf>
    <xf numFmtId="0" fontId="7" fillId="5" borderId="0" xfId="667" applyFont="1" applyFill="1" applyBorder="1" applyAlignment="1">
      <alignment horizontal="right" vertical="center"/>
    </xf>
    <xf numFmtId="0" fontId="9" fillId="3" borderId="11" xfId="667" applyFont="1" applyFill="1" applyBorder="1" applyAlignment="1">
      <alignment vertical="center"/>
    </xf>
    <xf numFmtId="0" fontId="9" fillId="3" borderId="0" xfId="667" applyFont="1" applyFill="1" applyBorder="1" applyAlignment="1">
      <alignment vertical="center"/>
    </xf>
    <xf numFmtId="0" fontId="6" fillId="3" borderId="7" xfId="667" applyFont="1" applyFill="1" applyBorder="1" applyAlignment="1" applyProtection="1">
      <alignment vertical="center"/>
    </xf>
    <xf numFmtId="0" fontId="6" fillId="3" borderId="6" xfId="667" applyFont="1" applyFill="1" applyBorder="1" applyAlignment="1" applyProtection="1">
      <alignment vertical="center"/>
    </xf>
    <xf numFmtId="0" fontId="6" fillId="3" borderId="2" xfId="667" applyFont="1" applyFill="1" applyBorder="1" applyAlignment="1" applyProtection="1">
      <alignment vertical="center"/>
    </xf>
    <xf numFmtId="0" fontId="6" fillId="3" borderId="3" xfId="667" applyFont="1" applyFill="1" applyBorder="1" applyAlignment="1" applyProtection="1">
      <alignment vertical="center"/>
    </xf>
    <xf numFmtId="0" fontId="6" fillId="3" borderId="10" xfId="667" applyFont="1" applyFill="1" applyBorder="1" applyAlignment="1" applyProtection="1">
      <alignment horizontal="right" vertical="center" readingOrder="2"/>
    </xf>
    <xf numFmtId="0" fontId="17" fillId="3" borderId="7" xfId="667" applyFont="1" applyFill="1" applyBorder="1" applyAlignment="1" applyProtection="1">
      <alignment horizontal="left" vertical="center"/>
    </xf>
    <xf numFmtId="0" fontId="17" fillId="3" borderId="0" xfId="667" applyFont="1" applyFill="1" applyBorder="1" applyAlignment="1" applyProtection="1">
      <alignment horizontal="left" vertical="center"/>
    </xf>
    <xf numFmtId="0" fontId="17" fillId="3" borderId="5" xfId="667" applyFont="1" applyFill="1" applyBorder="1" applyAlignment="1" applyProtection="1">
      <alignment horizontal="left" vertical="center"/>
    </xf>
    <xf numFmtId="0" fontId="15" fillId="3" borderId="10" xfId="667" applyFont="1" applyFill="1" applyBorder="1" applyAlignment="1" applyProtection="1">
      <alignment horizontal="right" vertical="center" readingOrder="2"/>
    </xf>
    <xf numFmtId="0" fontId="17" fillId="3" borderId="10" xfId="667" applyFont="1" applyFill="1" applyBorder="1" applyAlignment="1" applyProtection="1">
      <alignment horizontal="right" vertical="center" readingOrder="2"/>
    </xf>
    <xf numFmtId="0" fontId="9" fillId="3" borderId="7" xfId="667" applyFont="1" applyFill="1" applyBorder="1" applyAlignment="1" applyProtection="1">
      <alignment horizontal="left" vertical="center"/>
    </xf>
    <xf numFmtId="0" fontId="13" fillId="3" borderId="10" xfId="667" applyFont="1" applyFill="1" applyBorder="1" applyAlignment="1" applyProtection="1">
      <alignment horizontal="right" vertical="center" readingOrder="2"/>
    </xf>
    <xf numFmtId="3" fontId="6" fillId="3" borderId="0" xfId="667" applyNumberFormat="1" applyFont="1" applyFill="1" applyAlignment="1">
      <alignment horizontal="right" vertical="center"/>
    </xf>
    <xf numFmtId="183" fontId="6" fillId="3" borderId="0" xfId="667" applyNumberFormat="1" applyFont="1" applyFill="1" applyAlignment="1">
      <alignment horizontal="right" vertical="center"/>
    </xf>
    <xf numFmtId="0" fontId="6" fillId="3" borderId="0" xfId="667" applyFont="1" applyFill="1" applyBorder="1" applyAlignment="1">
      <alignment vertical="center"/>
    </xf>
    <xf numFmtId="0" fontId="13" fillId="3" borderId="10" xfId="667" applyFont="1" applyFill="1" applyBorder="1" applyAlignment="1">
      <alignment horizontal="right" vertical="center" readingOrder="2"/>
    </xf>
    <xf numFmtId="0" fontId="9" fillId="3" borderId="7" xfId="667" applyFont="1" applyFill="1" applyBorder="1" applyAlignment="1" applyProtection="1">
      <alignment vertical="center"/>
    </xf>
    <xf numFmtId="0" fontId="9" fillId="3" borderId="0" xfId="667" applyFont="1" applyFill="1" applyBorder="1" applyAlignment="1" applyProtection="1">
      <alignment vertical="center"/>
    </xf>
    <xf numFmtId="0" fontId="9" fillId="3" borderId="0" xfId="667" applyFont="1" applyFill="1" applyBorder="1" applyAlignment="1" applyProtection="1">
      <alignment horizontal="left" vertical="center"/>
    </xf>
    <xf numFmtId="0" fontId="9" fillId="3" borderId="5" xfId="667" applyFont="1" applyFill="1" applyBorder="1" applyAlignment="1" applyProtection="1">
      <alignment horizontal="left" vertical="center"/>
    </xf>
    <xf numFmtId="0" fontId="9" fillId="3" borderId="10" xfId="667" applyFont="1" applyFill="1" applyBorder="1" applyAlignment="1">
      <alignment horizontal="right" vertical="center" readingOrder="2"/>
    </xf>
    <xf numFmtId="0" fontId="8" fillId="3" borderId="7" xfId="667" applyFont="1" applyFill="1" applyBorder="1" applyAlignment="1" applyProtection="1">
      <alignment horizontal="left" vertical="center"/>
    </xf>
    <xf numFmtId="0" fontId="15" fillId="3" borderId="10" xfId="667" applyFont="1" applyFill="1" applyBorder="1" applyAlignment="1">
      <alignment horizontal="right" vertical="center" readingOrder="2"/>
    </xf>
    <xf numFmtId="0" fontId="7" fillId="3" borderId="0" xfId="667" applyFont="1" applyFill="1" applyAlignment="1">
      <alignment vertical="center"/>
    </xf>
    <xf numFmtId="183" fontId="7" fillId="3" borderId="0" xfId="667" applyNumberFormat="1" applyFont="1" applyFill="1" applyAlignment="1">
      <alignment horizontal="right" vertical="center"/>
    </xf>
    <xf numFmtId="3" fontId="7" fillId="3" borderId="0" xfId="667" applyNumberFormat="1" applyFont="1" applyFill="1" applyAlignment="1">
      <alignment horizontal="right" vertical="center"/>
    </xf>
    <xf numFmtId="0" fontId="8" fillId="3" borderId="0" xfId="667" applyFont="1" applyFill="1" applyBorder="1" applyAlignment="1" applyProtection="1">
      <alignment horizontal="left" vertical="center"/>
    </xf>
    <xf numFmtId="0" fontId="8" fillId="3" borderId="5" xfId="667" applyFont="1" applyFill="1" applyBorder="1" applyAlignment="1" applyProtection="1">
      <alignment horizontal="left" vertical="center"/>
    </xf>
    <xf numFmtId="0" fontId="69" fillId="3" borderId="10" xfId="667" applyFont="1" applyFill="1" applyBorder="1" applyAlignment="1">
      <alignment horizontal="right" vertical="center" readingOrder="2"/>
    </xf>
    <xf numFmtId="0" fontId="6" fillId="3" borderId="7" xfId="667" applyFont="1" applyFill="1" applyBorder="1" applyAlignment="1">
      <alignment vertical="center"/>
    </xf>
    <xf numFmtId="0" fontId="12" fillId="3" borderId="10" xfId="667" applyFont="1" applyFill="1" applyBorder="1" applyAlignment="1">
      <alignment horizontal="right" vertical="center" readingOrder="2"/>
    </xf>
    <xf numFmtId="0" fontId="7" fillId="3" borderId="10" xfId="667" applyFont="1" applyFill="1" applyBorder="1" applyAlignment="1">
      <alignment horizontal="right" vertical="center" readingOrder="2"/>
    </xf>
    <xf numFmtId="0" fontId="7" fillId="3" borderId="0" xfId="667" applyFont="1" applyFill="1" applyAlignment="1">
      <alignment horizontal="right" vertical="center"/>
    </xf>
    <xf numFmtId="187" fontId="6" fillId="3" borderId="0" xfId="667" applyNumberFormat="1" applyFont="1" applyFill="1" applyAlignment="1">
      <alignment horizontal="right" vertical="center"/>
    </xf>
    <xf numFmtId="0" fontId="9" fillId="3" borderId="8" xfId="667" applyFont="1" applyFill="1" applyBorder="1" applyAlignment="1" applyProtection="1">
      <alignment vertical="center"/>
    </xf>
    <xf numFmtId="0" fontId="9" fillId="3" borderId="1" xfId="667" applyFont="1" applyFill="1" applyBorder="1" applyAlignment="1" applyProtection="1">
      <alignment vertical="center"/>
    </xf>
    <xf numFmtId="0" fontId="9" fillId="3" borderId="4" xfId="667" applyFont="1" applyFill="1" applyBorder="1" applyAlignment="1" applyProtection="1">
      <alignment vertical="center"/>
    </xf>
    <xf numFmtId="0" fontId="13" fillId="3" borderId="11" xfId="667" applyFont="1" applyFill="1" applyBorder="1" applyAlignment="1">
      <alignment horizontal="right" vertical="center" readingOrder="2"/>
    </xf>
    <xf numFmtId="0" fontId="6" fillId="3" borderId="0" xfId="667" applyFont="1" applyFill="1" applyBorder="1" applyAlignment="1" applyProtection="1">
      <alignment horizontal="left" vertical="center"/>
    </xf>
    <xf numFmtId="0" fontId="9" fillId="3" borderId="0" xfId="667" applyFont="1" applyFill="1" applyBorder="1" applyAlignment="1">
      <alignment horizontal="right" vertical="center" readingOrder="2"/>
    </xf>
    <xf numFmtId="0" fontId="16" fillId="0" borderId="0" xfId="667" applyFont="1" applyFill="1" applyBorder="1" applyAlignment="1" applyProtection="1">
      <alignment horizontal="left" vertical="center"/>
    </xf>
    <xf numFmtId="0" fontId="16" fillId="3" borderId="0" xfId="667" applyFont="1" applyFill="1" applyBorder="1" applyAlignment="1" applyProtection="1">
      <alignment horizontal="left" vertical="center"/>
    </xf>
    <xf numFmtId="0" fontId="12" fillId="0" borderId="0" xfId="667" applyFont="1" applyFill="1" applyBorder="1" applyAlignment="1" applyProtection="1">
      <alignment horizontal="left" vertical="center"/>
    </xf>
    <xf numFmtId="0" fontId="11" fillId="3" borderId="0" xfId="667" applyFont="1" applyFill="1" applyAlignment="1" applyProtection="1">
      <alignment horizontal="right" vertical="center" readingOrder="2"/>
    </xf>
    <xf numFmtId="0" fontId="7" fillId="0" borderId="0" xfId="667" applyFont="1" applyFill="1" applyBorder="1" applyAlignment="1" applyProtection="1">
      <alignment horizontal="left" vertical="center"/>
    </xf>
    <xf numFmtId="0" fontId="6" fillId="3" borderId="12" xfId="667" applyFont="1" applyFill="1" applyBorder="1" applyAlignment="1" applyProtection="1">
      <alignment vertical="center"/>
    </xf>
    <xf numFmtId="0" fontId="9" fillId="5" borderId="1" xfId="667" applyFont="1" applyFill="1" applyBorder="1" applyAlignment="1">
      <alignment horizontal="right" vertical="center" readingOrder="2"/>
    </xf>
    <xf numFmtId="0" fontId="9" fillId="5" borderId="10" xfId="667" applyFont="1" applyFill="1" applyBorder="1" applyAlignment="1">
      <alignment horizontal="right" vertical="center" readingOrder="2"/>
    </xf>
    <xf numFmtId="0" fontId="9" fillId="5" borderId="13" xfId="667" applyFont="1" applyFill="1" applyBorder="1" applyAlignment="1">
      <alignment vertical="center"/>
    </xf>
    <xf numFmtId="0" fontId="7" fillId="5" borderId="8" xfId="667" applyFont="1" applyFill="1" applyBorder="1" applyAlignment="1">
      <alignment horizontal="center" vertical="center"/>
    </xf>
    <xf numFmtId="0" fontId="7" fillId="5" borderId="1" xfId="667" applyFont="1" applyFill="1" applyBorder="1" applyAlignment="1">
      <alignment horizontal="center" vertical="center"/>
    </xf>
    <xf numFmtId="0" fontId="7" fillId="5" borderId="1" xfId="667" applyFont="1" applyFill="1" applyBorder="1" applyAlignment="1">
      <alignment horizontal="right" vertical="center"/>
    </xf>
    <xf numFmtId="0" fontId="9" fillId="5" borderId="14" xfId="667" applyFont="1" applyFill="1" applyBorder="1" applyAlignment="1">
      <alignment horizontal="right" vertical="center" readingOrder="2"/>
    </xf>
    <xf numFmtId="0" fontId="6" fillId="3" borderId="41" xfId="667" applyFont="1" applyFill="1" applyBorder="1" applyAlignment="1" applyProtection="1">
      <alignment vertical="center"/>
    </xf>
    <xf numFmtId="0" fontId="6" fillId="3" borderId="5" xfId="667" applyFont="1" applyFill="1" applyBorder="1" applyAlignment="1" applyProtection="1">
      <alignment vertical="center"/>
    </xf>
    <xf numFmtId="175" fontId="109" fillId="0" borderId="7" xfId="667" applyNumberFormat="1" applyFont="1" applyBorder="1" applyAlignment="1">
      <alignment vertical="center" wrapText="1"/>
    </xf>
    <xf numFmtId="178" fontId="6" fillId="3" borderId="0" xfId="667" applyNumberFormat="1" applyFont="1" applyFill="1" applyAlignment="1">
      <alignment horizontal="right" vertical="center"/>
    </xf>
    <xf numFmtId="0" fontId="14" fillId="3" borderId="10" xfId="667" applyFont="1" applyFill="1" applyBorder="1" applyAlignment="1">
      <alignment horizontal="right" vertical="center" readingOrder="2"/>
    </xf>
    <xf numFmtId="187" fontId="7" fillId="3" borderId="0" xfId="667" applyNumberFormat="1" applyFont="1" applyFill="1" applyAlignment="1">
      <alignment horizontal="right" vertical="center"/>
    </xf>
    <xf numFmtId="0" fontId="6" fillId="3" borderId="10" xfId="667" applyFont="1" applyFill="1" applyBorder="1" applyAlignment="1">
      <alignment horizontal="right" vertical="center" readingOrder="2"/>
    </xf>
    <xf numFmtId="0" fontId="6" fillId="3" borderId="4" xfId="667" applyFont="1" applyFill="1" applyBorder="1" applyAlignment="1">
      <alignment vertical="center"/>
    </xf>
    <xf numFmtId="0" fontId="6" fillId="3" borderId="8" xfId="667" applyFont="1" applyFill="1" applyBorder="1" applyAlignment="1">
      <alignment vertical="center"/>
    </xf>
    <xf numFmtId="0" fontId="6" fillId="3" borderId="1" xfId="667" applyFont="1" applyFill="1" applyBorder="1" applyAlignment="1">
      <alignment vertical="center"/>
    </xf>
    <xf numFmtId="0" fontId="9" fillId="3" borderId="11" xfId="667" applyFont="1" applyFill="1" applyBorder="1" applyAlignment="1" applyProtection="1">
      <alignment horizontal="right" vertical="center" readingOrder="2"/>
    </xf>
    <xf numFmtId="0" fontId="18" fillId="3" borderId="0" xfId="667" applyFont="1" applyFill="1" applyBorder="1" applyAlignment="1" applyProtection="1">
      <alignment horizontal="left" vertical="center"/>
    </xf>
    <xf numFmtId="0" fontId="6" fillId="3" borderId="0" xfId="667" applyFont="1" applyFill="1" applyBorder="1" applyAlignment="1">
      <alignment horizontal="right" vertical="center" readingOrder="2"/>
    </xf>
    <xf numFmtId="0" fontId="10" fillId="0" borderId="0" xfId="667" applyFont="1" applyFill="1" applyBorder="1" applyAlignment="1">
      <alignment horizontal="right" vertical="center" readingOrder="2"/>
    </xf>
    <xf numFmtId="0" fontId="6" fillId="0" borderId="0" xfId="667" applyFont="1" applyFill="1" applyBorder="1" applyAlignment="1">
      <alignment vertical="center"/>
    </xf>
    <xf numFmtId="3" fontId="6" fillId="0" borderId="0" xfId="667" applyNumberFormat="1" applyFont="1" applyFill="1" applyBorder="1" applyAlignment="1">
      <alignment horizontal="right" vertical="center"/>
    </xf>
    <xf numFmtId="0" fontId="11" fillId="0" borderId="0" xfId="667" applyFont="1" applyFill="1" applyBorder="1" applyAlignment="1" applyProtection="1">
      <alignment horizontal="right" vertical="center" readingOrder="2"/>
    </xf>
    <xf numFmtId="0" fontId="8" fillId="0" borderId="0" xfId="667" applyFont="1" applyFill="1" applyBorder="1" applyAlignment="1" applyProtection="1">
      <alignment horizontal="right" vertical="center" readingOrder="2"/>
    </xf>
    <xf numFmtId="0" fontId="8" fillId="0" borderId="1" xfId="667" applyFont="1" applyFill="1" applyBorder="1" applyAlignment="1">
      <alignment vertical="center"/>
    </xf>
    <xf numFmtId="0" fontId="8" fillId="0" borderId="0" xfId="667" applyFont="1" applyFill="1" applyBorder="1" applyAlignment="1">
      <alignment vertical="center"/>
    </xf>
    <xf numFmtId="0" fontId="8" fillId="0" borderId="0" xfId="667" applyFont="1" applyFill="1" applyBorder="1" applyAlignment="1">
      <alignment horizontal="right" vertical="center" readingOrder="2"/>
    </xf>
    <xf numFmtId="0" fontId="8" fillId="0" borderId="0" xfId="667" applyFont="1" applyFill="1" applyBorder="1" applyAlignment="1">
      <alignment horizontal="right" vertical="center"/>
    </xf>
    <xf numFmtId="0" fontId="7" fillId="0" borderId="9" xfId="667" applyFont="1" applyFill="1" applyBorder="1" applyAlignment="1">
      <alignment vertical="center"/>
    </xf>
    <xf numFmtId="0" fontId="8" fillId="0" borderId="9" xfId="667" applyFont="1" applyFill="1" applyBorder="1" applyAlignment="1">
      <alignment horizontal="right" vertical="center" readingOrder="2"/>
    </xf>
    <xf numFmtId="0" fontId="9" fillId="0" borderId="0" xfId="667" applyFont="1" applyFill="1" applyBorder="1" applyAlignment="1">
      <alignment vertical="center"/>
    </xf>
    <xf numFmtId="0" fontId="9" fillId="0" borderId="0" xfId="667" applyFont="1" applyFill="1" applyBorder="1" applyAlignment="1">
      <alignment horizontal="right" vertical="center"/>
    </xf>
    <xf numFmtId="0" fontId="9" fillId="0" borderId="10" xfId="667" applyFont="1" applyFill="1" applyBorder="1" applyAlignment="1">
      <alignment vertical="center"/>
    </xf>
    <xf numFmtId="0" fontId="9" fillId="0" borderId="10" xfId="667" applyFont="1" applyFill="1" applyBorder="1" applyAlignment="1">
      <alignment horizontal="right" vertical="center" readingOrder="2"/>
    </xf>
    <xf numFmtId="0" fontId="6" fillId="0" borderId="0" xfId="667" applyFont="1" applyFill="1" applyBorder="1" applyAlignment="1">
      <alignment horizontal="right" vertical="center"/>
    </xf>
    <xf numFmtId="0" fontId="9" fillId="0" borderId="11" xfId="667" applyFont="1" applyFill="1" applyBorder="1" applyAlignment="1" applyProtection="1">
      <alignment vertical="center"/>
    </xf>
    <xf numFmtId="0" fontId="9" fillId="0" borderId="10" xfId="667" applyFont="1" applyFill="1" applyBorder="1" applyAlignment="1" applyProtection="1">
      <alignment horizontal="right" vertical="center" readingOrder="2"/>
    </xf>
    <xf numFmtId="0" fontId="7" fillId="0" borderId="0" xfId="667" applyFont="1" applyFill="1" applyBorder="1" applyAlignment="1">
      <alignment vertical="center"/>
    </xf>
    <xf numFmtId="3" fontId="7" fillId="0" borderId="0" xfId="667" applyNumberFormat="1" applyFont="1" applyFill="1" applyBorder="1" applyAlignment="1">
      <alignment horizontal="right" vertical="center"/>
    </xf>
    <xf numFmtId="0" fontId="9" fillId="0" borderId="6" xfId="667" applyFont="1" applyFill="1" applyBorder="1" applyAlignment="1" applyProtection="1">
      <alignment vertical="center"/>
    </xf>
    <xf numFmtId="0" fontId="9" fillId="0" borderId="2" xfId="667" applyFont="1" applyFill="1" applyBorder="1" applyAlignment="1" applyProtection="1">
      <alignment vertical="center"/>
    </xf>
    <xf numFmtId="0" fontId="9" fillId="0" borderId="3" xfId="667" applyFont="1" applyFill="1" applyBorder="1" applyAlignment="1" applyProtection="1">
      <alignment vertical="center"/>
    </xf>
    <xf numFmtId="0" fontId="9" fillId="0" borderId="9" xfId="667" applyFont="1" applyFill="1" applyBorder="1" applyAlignment="1" applyProtection="1">
      <alignment horizontal="right" vertical="center" readingOrder="2"/>
    </xf>
    <xf numFmtId="0" fontId="17" fillId="0" borderId="7" xfId="667" applyFont="1" applyFill="1" applyBorder="1" applyAlignment="1" applyProtection="1">
      <alignment horizontal="left" vertical="center"/>
    </xf>
    <xf numFmtId="0" fontId="17" fillId="0" borderId="0" xfId="667" applyFont="1" applyFill="1" applyBorder="1" applyAlignment="1" applyProtection="1">
      <alignment horizontal="left" vertical="center"/>
    </xf>
    <xf numFmtId="0" fontId="17" fillId="0" borderId="5" xfId="667" applyFont="1" applyFill="1" applyBorder="1" applyAlignment="1" applyProtection="1">
      <alignment horizontal="left" vertical="center"/>
    </xf>
    <xf numFmtId="0" fontId="15" fillId="0" borderId="10" xfId="667" applyFont="1" applyFill="1" applyBorder="1" applyAlignment="1" applyProtection="1">
      <alignment horizontal="right" vertical="center" readingOrder="2"/>
    </xf>
    <xf numFmtId="0" fontId="9" fillId="0" borderId="7" xfId="667" applyFont="1" applyFill="1" applyBorder="1" applyAlignment="1" applyProtection="1">
      <alignment vertical="center"/>
    </xf>
    <xf numFmtId="0" fontId="9" fillId="0" borderId="0" xfId="667" applyFont="1" applyFill="1" applyBorder="1" applyAlignment="1" applyProtection="1">
      <alignment vertical="center"/>
    </xf>
    <xf numFmtId="0" fontId="9" fillId="0" borderId="5" xfId="667" applyFont="1" applyFill="1" applyBorder="1" applyAlignment="1" applyProtection="1">
      <alignment vertical="center"/>
    </xf>
    <xf numFmtId="0" fontId="9" fillId="0" borderId="7" xfId="667" applyFont="1" applyFill="1" applyBorder="1" applyAlignment="1" applyProtection="1">
      <alignment horizontal="left" vertical="center"/>
    </xf>
    <xf numFmtId="175" fontId="109" fillId="0" borderId="7" xfId="667" applyNumberFormat="1" applyFont="1" applyFill="1" applyBorder="1" applyAlignment="1">
      <alignment vertical="center" wrapText="1"/>
    </xf>
    <xf numFmtId="175" fontId="109" fillId="0" borderId="0" xfId="667" applyNumberFormat="1" applyFont="1" applyFill="1" applyBorder="1" applyAlignment="1">
      <alignment vertical="center" wrapText="1"/>
    </xf>
    <xf numFmtId="175" fontId="109" fillId="0" borderId="5" xfId="667" applyNumberFormat="1" applyFont="1" applyFill="1" applyBorder="1" applyAlignment="1">
      <alignment vertical="center" wrapText="1"/>
    </xf>
    <xf numFmtId="0" fontId="14" fillId="0" borderId="10" xfId="667" applyFont="1" applyFill="1" applyBorder="1" applyAlignment="1">
      <alignment horizontal="right" vertical="center" readingOrder="2"/>
    </xf>
    <xf numFmtId="0" fontId="6" fillId="0" borderId="10" xfId="667" applyFont="1" applyFill="1" applyBorder="1" applyAlignment="1">
      <alignment horizontal="right" vertical="center" readingOrder="2"/>
    </xf>
    <xf numFmtId="178" fontId="6" fillId="0" borderId="0" xfId="667" applyNumberFormat="1" applyFont="1" applyFill="1" applyBorder="1" applyAlignment="1">
      <alignment horizontal="right" vertical="center"/>
    </xf>
    <xf numFmtId="0" fontId="7" fillId="0" borderId="0" xfId="667" applyFont="1" applyFill="1" applyBorder="1" applyAlignment="1">
      <alignment horizontal="right" vertical="center"/>
    </xf>
    <xf numFmtId="0" fontId="15" fillId="0" borderId="10" xfId="667" applyFont="1" applyFill="1" applyBorder="1" applyAlignment="1">
      <alignment horizontal="right" vertical="center" readingOrder="2"/>
    </xf>
    <xf numFmtId="0" fontId="13" fillId="0" borderId="10" xfId="667" applyFont="1" applyFill="1" applyBorder="1" applyAlignment="1">
      <alignment horizontal="right" vertical="center" readingOrder="2"/>
    </xf>
    <xf numFmtId="0" fontId="8" fillId="0" borderId="7" xfId="667" applyFont="1" applyFill="1" applyBorder="1" applyAlignment="1">
      <alignment vertical="center"/>
    </xf>
    <xf numFmtId="0" fontId="17" fillId="0" borderId="10" xfId="667" applyFont="1" applyFill="1" applyBorder="1" applyAlignment="1">
      <alignment horizontal="right" vertical="center" readingOrder="2"/>
    </xf>
    <xf numFmtId="0" fontId="9" fillId="0" borderId="7" xfId="667" applyFont="1" applyFill="1" applyBorder="1" applyAlignment="1">
      <alignment vertical="center"/>
    </xf>
    <xf numFmtId="0" fontId="70" fillId="0" borderId="0" xfId="667" applyFont="1" applyFill="1" applyBorder="1" applyAlignment="1">
      <alignment vertical="center"/>
    </xf>
    <xf numFmtId="3" fontId="70" fillId="0" borderId="0" xfId="667" applyNumberFormat="1" applyFont="1" applyFill="1" applyBorder="1" applyAlignment="1">
      <alignment horizontal="right" vertical="center"/>
    </xf>
    <xf numFmtId="0" fontId="71" fillId="0" borderId="10" xfId="667" applyFont="1" applyFill="1" applyBorder="1" applyAlignment="1">
      <alignment horizontal="right" vertical="center" readingOrder="2"/>
    </xf>
    <xf numFmtId="0" fontId="14" fillId="0" borderId="10" xfId="667" applyFont="1" applyFill="1" applyBorder="1" applyAlignment="1" applyProtection="1">
      <alignment horizontal="right" vertical="center" readingOrder="2"/>
    </xf>
    <xf numFmtId="0" fontId="8" fillId="0" borderId="7" xfId="667" applyFont="1" applyFill="1" applyBorder="1" applyAlignment="1" applyProtection="1">
      <alignment horizontal="left" vertical="center"/>
    </xf>
    <xf numFmtId="0" fontId="8" fillId="0" borderId="0" xfId="667" applyFont="1" applyFill="1" applyBorder="1" applyAlignment="1" applyProtection="1">
      <alignment horizontal="left" vertical="center"/>
    </xf>
    <xf numFmtId="0" fontId="8" fillId="0" borderId="5" xfId="667" applyFont="1" applyFill="1" applyBorder="1" applyAlignment="1" applyProtection="1">
      <alignment horizontal="left" vertical="center"/>
    </xf>
    <xf numFmtId="0" fontId="17" fillId="0" borderId="8" xfId="667" applyFont="1" applyFill="1" applyBorder="1" applyAlignment="1" applyProtection="1">
      <alignment horizontal="left" vertical="center"/>
    </xf>
    <xf numFmtId="0" fontId="17" fillId="0" borderId="1" xfId="667" applyFont="1" applyFill="1" applyBorder="1" applyAlignment="1" applyProtection="1">
      <alignment horizontal="left" vertical="center"/>
    </xf>
    <xf numFmtId="0" fontId="17" fillId="0" borderId="4" xfId="667" applyFont="1" applyFill="1" applyBorder="1" applyAlignment="1" applyProtection="1">
      <alignment horizontal="left" vertical="center"/>
    </xf>
    <xf numFmtId="0" fontId="15" fillId="0" borderId="11" xfId="667" applyFont="1" applyFill="1" applyBorder="1" applyAlignment="1">
      <alignment horizontal="right" vertical="center" readingOrder="2"/>
    </xf>
    <xf numFmtId="0" fontId="17" fillId="0" borderId="2" xfId="667" applyFont="1" applyFill="1" applyBorder="1" applyAlignment="1" applyProtection="1">
      <alignment horizontal="left" vertical="center"/>
    </xf>
    <xf numFmtId="0" fontId="15" fillId="0" borderId="0" xfId="667" applyFont="1" applyFill="1" applyBorder="1" applyAlignment="1">
      <alignment horizontal="right" vertical="center" readingOrder="2"/>
    </xf>
    <xf numFmtId="0" fontId="6" fillId="0" borderId="0" xfId="667" applyFont="1" applyFill="1" applyBorder="1" applyAlignment="1" applyProtection="1">
      <alignment horizontal="left" vertical="center"/>
    </xf>
    <xf numFmtId="0" fontId="9" fillId="0" borderId="0" xfId="667" applyFont="1" applyFill="1" applyBorder="1" applyAlignment="1">
      <alignment horizontal="right" vertical="center" readingOrder="2"/>
    </xf>
    <xf numFmtId="0" fontId="10" fillId="3" borderId="0" xfId="667" applyFont="1" applyFill="1" applyAlignment="1">
      <alignment horizontal="right" vertical="center" readingOrder="2"/>
    </xf>
    <xf numFmtId="0" fontId="7" fillId="3" borderId="0" xfId="667" applyFont="1" applyFill="1" applyBorder="1" applyAlignment="1">
      <alignment horizontal="left" vertical="center"/>
    </xf>
    <xf numFmtId="0" fontId="9" fillId="5" borderId="0" xfId="667" applyFont="1" applyFill="1" applyBorder="1" applyAlignment="1">
      <alignment vertical="center"/>
    </xf>
    <xf numFmtId="0" fontId="9" fillId="5" borderId="15" xfId="667" applyFont="1" applyFill="1" applyBorder="1" applyAlignment="1">
      <alignment vertical="center"/>
    </xf>
    <xf numFmtId="0" fontId="7" fillId="5" borderId="8" xfId="667" applyFont="1" applyFill="1" applyBorder="1" applyAlignment="1">
      <alignment horizontal="right" vertical="center"/>
    </xf>
    <xf numFmtId="0" fontId="9" fillId="3" borderId="16" xfId="667" applyFont="1" applyFill="1" applyBorder="1" applyAlignment="1" applyProtection="1">
      <alignment vertical="center"/>
    </xf>
    <xf numFmtId="0" fontId="9" fillId="3" borderId="6" xfId="667" applyFont="1" applyFill="1" applyBorder="1" applyAlignment="1" applyProtection="1">
      <alignment vertical="center"/>
    </xf>
    <xf numFmtId="0" fontId="9" fillId="3" borderId="2" xfId="667" applyFont="1" applyFill="1" applyBorder="1" applyAlignment="1" applyProtection="1">
      <alignment vertical="center"/>
    </xf>
    <xf numFmtId="0" fontId="9" fillId="3" borderId="3" xfId="667" applyFont="1" applyFill="1" applyBorder="1" applyAlignment="1" applyProtection="1">
      <alignment vertical="center"/>
    </xf>
    <xf numFmtId="175" fontId="109" fillId="0" borderId="3" xfId="667" applyNumberFormat="1" applyFont="1" applyFill="1" applyBorder="1" applyAlignment="1">
      <alignment vertical="center" wrapText="1"/>
    </xf>
    <xf numFmtId="0" fontId="9" fillId="3" borderId="42" xfId="667" applyFont="1" applyFill="1" applyBorder="1" applyAlignment="1" applyProtection="1">
      <alignment horizontal="right" vertical="center" readingOrder="2"/>
    </xf>
    <xf numFmtId="3" fontId="9" fillId="3" borderId="0" xfId="667" applyNumberFormat="1" applyFont="1" applyFill="1" applyAlignment="1">
      <alignment horizontal="right" vertical="center"/>
    </xf>
    <xf numFmtId="3" fontId="9" fillId="3" borderId="0" xfId="667" applyNumberFormat="1" applyFont="1" applyFill="1" applyBorder="1" applyAlignment="1">
      <alignment horizontal="right" vertical="center"/>
    </xf>
    <xf numFmtId="0" fontId="9" fillId="3" borderId="13" xfId="667" applyFont="1" applyFill="1" applyBorder="1" applyAlignment="1">
      <alignment vertical="center"/>
    </xf>
    <xf numFmtId="0" fontId="9" fillId="3" borderId="8" xfId="667" applyFont="1" applyFill="1" applyBorder="1" applyAlignment="1">
      <alignment vertical="center"/>
    </xf>
    <xf numFmtId="0" fontId="9" fillId="3" borderId="1" xfId="667" applyFont="1" applyFill="1" applyBorder="1" applyAlignment="1">
      <alignment vertical="center"/>
    </xf>
    <xf numFmtId="0" fontId="9" fillId="3" borderId="4" xfId="667" applyFont="1" applyFill="1" applyBorder="1" applyAlignment="1">
      <alignment vertical="center"/>
    </xf>
    <xf numFmtId="0" fontId="9" fillId="3" borderId="11" xfId="667" applyFont="1" applyFill="1" applyBorder="1" applyAlignment="1">
      <alignment horizontal="right" vertical="center" readingOrder="2"/>
    </xf>
    <xf numFmtId="0" fontId="8" fillId="3" borderId="9" xfId="667" applyFont="1" applyFill="1" applyBorder="1" applyAlignment="1">
      <alignment vertical="center"/>
    </xf>
    <xf numFmtId="0" fontId="7" fillId="3" borderId="10" xfId="667" applyFont="1" applyFill="1" applyBorder="1" applyAlignment="1">
      <alignment vertical="center"/>
    </xf>
    <xf numFmtId="0" fontId="9" fillId="5" borderId="10" xfId="667" applyFont="1" applyFill="1" applyBorder="1" applyAlignment="1">
      <alignment vertical="center"/>
    </xf>
    <xf numFmtId="0" fontId="9" fillId="5" borderId="14" xfId="667" applyFont="1" applyFill="1" applyBorder="1" applyAlignment="1">
      <alignment vertical="center"/>
    </xf>
    <xf numFmtId="0" fontId="9" fillId="5" borderId="11" xfId="667" applyFont="1" applyFill="1" applyBorder="1" applyAlignment="1">
      <alignment horizontal="right" vertical="center" readingOrder="2"/>
    </xf>
    <xf numFmtId="0" fontId="9" fillId="3" borderId="17" xfId="667" applyFont="1" applyFill="1" applyBorder="1" applyAlignment="1" applyProtection="1">
      <alignment vertical="center"/>
    </xf>
    <xf numFmtId="0" fontId="9" fillId="3" borderId="10" xfId="667" applyFont="1" applyFill="1" applyBorder="1" applyAlignment="1" applyProtection="1">
      <alignment horizontal="right" vertical="center" readingOrder="2"/>
    </xf>
    <xf numFmtId="0" fontId="9" fillId="3" borderId="8" xfId="667" applyFont="1" applyFill="1" applyBorder="1" applyAlignment="1" applyProtection="1">
      <alignment horizontal="left" vertical="center"/>
    </xf>
    <xf numFmtId="175" fontId="109" fillId="0" borderId="8" xfId="667" applyNumberFormat="1" applyFont="1" applyFill="1" applyBorder="1" applyAlignment="1">
      <alignment vertical="center" wrapText="1"/>
    </xf>
    <xf numFmtId="175" fontId="109" fillId="0" borderId="1" xfId="667" applyNumberFormat="1" applyFont="1" applyFill="1" applyBorder="1" applyAlignment="1">
      <alignment vertical="center" wrapText="1"/>
    </xf>
    <xf numFmtId="175" fontId="109" fillId="0" borderId="4" xfId="667" applyNumberFormat="1" applyFont="1" applyFill="1" applyBorder="1" applyAlignment="1">
      <alignment vertical="center" wrapText="1"/>
    </xf>
    <xf numFmtId="0" fontId="9" fillId="3" borderId="1" xfId="667" applyFont="1" applyFill="1" applyBorder="1" applyAlignment="1" applyProtection="1">
      <alignment horizontal="left" vertical="center"/>
    </xf>
    <xf numFmtId="0" fontId="9" fillId="3" borderId="4" xfId="667" applyFont="1" applyFill="1" applyBorder="1" applyAlignment="1" applyProtection="1">
      <alignment horizontal="left" vertical="center"/>
    </xf>
    <xf numFmtId="0" fontId="6" fillId="3" borderId="11" xfId="667" applyFont="1" applyFill="1" applyBorder="1" applyAlignment="1">
      <alignment horizontal="right" vertical="center" readingOrder="2"/>
    </xf>
    <xf numFmtId="0" fontId="6" fillId="3" borderId="0" xfId="667" applyFont="1" applyFill="1" applyAlignment="1">
      <alignment horizontal="right" vertical="center" readingOrder="2"/>
    </xf>
    <xf numFmtId="0" fontId="6" fillId="3" borderId="0" xfId="667" applyFont="1" applyFill="1" applyBorder="1" applyAlignment="1">
      <alignment horizontal="right" vertical="center"/>
    </xf>
    <xf numFmtId="0" fontId="7" fillId="2" borderId="0" xfId="101" applyFont="1" applyFill="1" applyBorder="1" applyAlignment="1">
      <alignment horizontal="right" vertical="center" readingOrder="2"/>
    </xf>
    <xf numFmtId="171" fontId="7" fillId="0" borderId="5" xfId="32" applyNumberFormat="1" applyFont="1" applyBorder="1" applyAlignment="1">
      <alignment vertical="center"/>
    </xf>
    <xf numFmtId="0" fontId="7" fillId="2" borderId="0" xfId="101" applyFont="1" applyFill="1" applyBorder="1" applyAlignment="1">
      <alignment horizontal="right" vertical="center"/>
    </xf>
    <xf numFmtId="171" fontId="6" fillId="0" borderId="2" xfId="32" applyNumberFormat="1" applyFont="1" applyBorder="1" applyAlignment="1">
      <alignment vertical="center"/>
    </xf>
    <xf numFmtId="171" fontId="6" fillId="0" borderId="3" xfId="32" applyNumberFormat="1" applyFont="1" applyBorder="1" applyAlignment="1">
      <alignment vertical="center"/>
    </xf>
    <xf numFmtId="189" fontId="7" fillId="0" borderId="7" xfId="104" applyNumberFormat="1" applyFont="1" applyBorder="1" applyAlignment="1">
      <alignment horizontal="right" wrapText="1"/>
    </xf>
    <xf numFmtId="189" fontId="7" fillId="0" borderId="0" xfId="104" applyNumberFormat="1" applyFont="1" applyBorder="1" applyAlignment="1">
      <alignment horizontal="right" wrapText="1"/>
    </xf>
    <xf numFmtId="3" fontId="7" fillId="3" borderId="7" xfId="102" applyNumberFormat="1" applyFont="1" applyFill="1" applyBorder="1" applyAlignment="1">
      <alignment horizontal="right"/>
    </xf>
    <xf numFmtId="3" fontId="7" fillId="3" borderId="0" xfId="102" applyNumberFormat="1" applyFont="1" applyFill="1" applyBorder="1" applyAlignment="1">
      <alignment horizontal="right"/>
    </xf>
    <xf numFmtId="3" fontId="7" fillId="3" borderId="5" xfId="102" applyNumberFormat="1" applyFont="1" applyFill="1" applyBorder="1" applyAlignment="1">
      <alignment horizontal="right"/>
    </xf>
    <xf numFmtId="171" fontId="8" fillId="3" borderId="0" xfId="32" applyNumberFormat="1" applyFont="1" applyFill="1" applyBorder="1" applyAlignment="1">
      <alignment vertical="center"/>
    </xf>
    <xf numFmtId="175" fontId="7" fillId="3" borderId="0" xfId="102" applyNumberFormat="1" applyFont="1" applyFill="1" applyBorder="1" applyAlignment="1">
      <alignment vertical="center" wrapText="1"/>
    </xf>
    <xf numFmtId="3" fontId="6" fillId="3" borderId="0" xfId="102" applyNumberFormat="1" applyFont="1" applyFill="1" applyBorder="1" applyAlignment="1">
      <alignment horizontal="right"/>
    </xf>
    <xf numFmtId="3" fontId="6" fillId="3" borderId="5" xfId="102" applyNumberFormat="1" applyFont="1" applyFill="1" applyBorder="1" applyAlignment="1">
      <alignment horizontal="right"/>
    </xf>
    <xf numFmtId="171" fontId="9" fillId="0" borderId="2" xfId="32" applyNumberFormat="1" applyFont="1" applyBorder="1" applyAlignment="1">
      <alignment vertical="center"/>
    </xf>
    <xf numFmtId="171" fontId="9" fillId="0" borderId="3" xfId="32" applyNumberFormat="1" applyFont="1" applyBorder="1" applyAlignment="1">
      <alignment vertical="center"/>
    </xf>
    <xf numFmtId="3" fontId="6" fillId="0" borderId="0" xfId="101" quotePrefix="1" applyNumberFormat="1" applyFont="1" applyFill="1" applyBorder="1" applyAlignment="1" applyProtection="1">
      <alignment horizontal="right" vertical="center"/>
    </xf>
    <xf numFmtId="3" fontId="6" fillId="0" borderId="0" xfId="32" quotePrefix="1" applyNumberFormat="1" applyFont="1" applyFill="1" applyBorder="1" applyAlignment="1" applyProtection="1">
      <alignment horizontal="right" vertical="center"/>
    </xf>
    <xf numFmtId="3" fontId="7" fillId="4" borderId="3" xfId="110" applyNumberFormat="1" applyFont="1" applyFill="1" applyBorder="1" applyAlignment="1">
      <alignment horizontal="right" vertical="center"/>
    </xf>
    <xf numFmtId="171" fontId="7" fillId="2" borderId="1" xfId="110" applyNumberFormat="1" applyFont="1" applyFill="1" applyBorder="1" applyAlignment="1">
      <alignment horizontal="right" vertical="center"/>
    </xf>
    <xf numFmtId="3" fontId="7" fillId="4" borderId="1" xfId="110" applyNumberFormat="1" applyFont="1" applyFill="1" applyBorder="1" applyAlignment="1">
      <alignment horizontal="right" vertical="center"/>
    </xf>
    <xf numFmtId="3" fontId="7" fillId="4" borderId="4" xfId="110" applyNumberFormat="1" applyFont="1" applyFill="1" applyBorder="1" applyAlignment="1">
      <alignment horizontal="right" vertical="center"/>
    </xf>
    <xf numFmtId="171" fontId="6" fillId="0" borderId="5" xfId="7" applyFont="1" applyBorder="1" applyAlignment="1">
      <alignment vertical="center"/>
    </xf>
    <xf numFmtId="3" fontId="7" fillId="4" borderId="1" xfId="7" applyNumberFormat="1" applyFont="1" applyFill="1" applyBorder="1" applyAlignment="1">
      <alignment horizontal="right" vertical="center"/>
    </xf>
    <xf numFmtId="2" fontId="7" fillId="0" borderId="4" xfId="7" applyNumberFormat="1" applyFont="1" applyBorder="1" applyAlignment="1">
      <alignment horizontal="right" vertical="center"/>
    </xf>
    <xf numFmtId="0" fontId="27" fillId="0" borderId="0" xfId="667" quotePrefix="1" applyFont="1" applyAlignment="1">
      <alignment horizontal="left" vertical="center"/>
    </xf>
    <xf numFmtId="0" fontId="8" fillId="0" borderId="0" xfId="667" quotePrefix="1" applyFont="1" applyAlignment="1">
      <alignment horizontal="right" vertical="center"/>
    </xf>
    <xf numFmtId="0" fontId="8" fillId="0" borderId="0" xfId="667" quotePrefix="1" applyFont="1" applyBorder="1" applyAlignment="1">
      <alignment horizontal="right" vertical="center"/>
    </xf>
    <xf numFmtId="0" fontId="10" fillId="0" borderId="0" xfId="667" quotePrefix="1" applyFont="1" applyAlignment="1">
      <alignment horizontal="right" vertical="center" readingOrder="2"/>
    </xf>
    <xf numFmtId="0" fontId="6" fillId="0" borderId="0" xfId="667" applyFont="1" applyAlignment="1">
      <alignment vertical="center"/>
    </xf>
    <xf numFmtId="0" fontId="11" fillId="0" borderId="0" xfId="667" applyFont="1" applyAlignment="1" applyProtection="1">
      <alignment horizontal="left" vertical="center"/>
    </xf>
    <xf numFmtId="14" fontId="6" fillId="0" borderId="0" xfId="667" applyNumberFormat="1" applyFont="1"/>
    <xf numFmtId="49" fontId="7" fillId="0" borderId="0" xfId="667" applyNumberFormat="1" applyFont="1" applyBorder="1" applyAlignment="1">
      <alignment horizontal="right" vertical="center"/>
    </xf>
    <xf numFmtId="14" fontId="58" fillId="0" borderId="0" xfId="667" applyNumberFormat="1" applyFont="1" applyAlignment="1">
      <alignment horizontal="center" vertical="center" wrapText="1"/>
    </xf>
    <xf numFmtId="14" fontId="58" fillId="0" borderId="0" xfId="667" applyNumberFormat="1" applyFont="1" applyBorder="1" applyAlignment="1">
      <alignment horizontal="center" vertical="center" wrapText="1"/>
    </xf>
    <xf numFmtId="0" fontId="11" fillId="0" borderId="0" xfId="667" applyFont="1" applyAlignment="1">
      <alignment horizontal="right" vertical="center"/>
    </xf>
    <xf numFmtId="0" fontId="7" fillId="0" borderId="0" xfId="667" applyFont="1" applyBorder="1" applyAlignment="1">
      <alignment vertical="center"/>
    </xf>
    <xf numFmtId="14" fontId="18" fillId="0" borderId="0" xfId="667" applyNumberFormat="1" applyFont="1"/>
    <xf numFmtId="14" fontId="111" fillId="3" borderId="0" xfId="667" applyNumberFormat="1" applyFont="1" applyFill="1" applyBorder="1" applyAlignment="1">
      <alignment horizontal="right" wrapText="1"/>
    </xf>
    <xf numFmtId="14" fontId="111" fillId="3" borderId="0" xfId="667" applyNumberFormat="1" applyFont="1" applyFill="1" applyAlignment="1">
      <alignment horizontal="right" wrapText="1"/>
    </xf>
    <xf numFmtId="0" fontId="9" fillId="0" borderId="0" xfId="667" applyFont="1" applyAlignment="1">
      <alignment horizontal="right" vertical="center"/>
    </xf>
    <xf numFmtId="0" fontId="8" fillId="0" borderId="0" xfId="667" applyFont="1" applyAlignment="1">
      <alignment horizontal="right" vertical="center"/>
    </xf>
    <xf numFmtId="0" fontId="6" fillId="0" borderId="1" xfId="667" applyFont="1" applyBorder="1" applyAlignment="1">
      <alignment vertical="center"/>
    </xf>
    <xf numFmtId="14" fontId="8" fillId="0" borderId="0" xfId="667" applyNumberFormat="1" applyFont="1" applyAlignment="1">
      <alignment horizontal="center" vertical="center" wrapText="1"/>
    </xf>
    <xf numFmtId="14" fontId="8" fillId="0" borderId="0" xfId="667" applyNumberFormat="1" applyFont="1" applyBorder="1" applyAlignment="1">
      <alignment horizontal="center" vertical="center" wrapText="1"/>
    </xf>
    <xf numFmtId="0" fontId="6" fillId="0" borderId="1" xfId="667" applyFont="1" applyBorder="1" applyAlignment="1">
      <alignment horizontal="right" vertical="center" readingOrder="2"/>
    </xf>
    <xf numFmtId="0" fontId="9" fillId="0" borderId="0" xfId="667" applyFont="1" applyAlignment="1">
      <alignment horizontal="center" vertical="center"/>
    </xf>
    <xf numFmtId="0" fontId="9" fillId="2" borderId="2" xfId="667" applyFont="1" applyFill="1" applyBorder="1" applyAlignment="1">
      <alignment horizontal="right" vertical="center"/>
    </xf>
    <xf numFmtId="0" fontId="9" fillId="0" borderId="1" xfId="667" applyFont="1" applyBorder="1" applyAlignment="1">
      <alignment horizontal="center" vertical="center"/>
    </xf>
    <xf numFmtId="0" fontId="9" fillId="2" borderId="1" xfId="667" applyFont="1" applyFill="1" applyBorder="1" applyAlignment="1">
      <alignment vertical="center"/>
    </xf>
    <xf numFmtId="0" fontId="6" fillId="0" borderId="0" xfId="667" applyFont="1"/>
    <xf numFmtId="0" fontId="6" fillId="0" borderId="7" xfId="667" applyFont="1" applyBorder="1"/>
    <xf numFmtId="0" fontId="6" fillId="0" borderId="0" xfId="667" applyFont="1" applyBorder="1"/>
    <xf numFmtId="0" fontId="6" fillId="0" borderId="2" xfId="667" applyFont="1" applyBorder="1"/>
    <xf numFmtId="0" fontId="6" fillId="0" borderId="3" xfId="667" applyFont="1" applyBorder="1"/>
    <xf numFmtId="194" fontId="7" fillId="0" borderId="0" xfId="834" applyNumberFormat="1" applyFont="1" applyAlignment="1">
      <alignment vertical="center"/>
    </xf>
    <xf numFmtId="0" fontId="6" fillId="0" borderId="5" xfId="667" applyFont="1" applyBorder="1"/>
    <xf numFmtId="194" fontId="6" fillId="0" borderId="0" xfId="834" quotePrefix="1" applyNumberFormat="1" applyFont="1" applyAlignment="1">
      <alignment horizontal="left" vertical="center"/>
    </xf>
    <xf numFmtId="0" fontId="6" fillId="0" borderId="7" xfId="667" applyFont="1" applyBorder="1" applyAlignment="1">
      <alignment horizontal="right"/>
    </xf>
    <xf numFmtId="0" fontId="6" fillId="0" borderId="0" xfId="667" applyFont="1" applyBorder="1" applyAlignment="1">
      <alignment horizontal="right"/>
    </xf>
    <xf numFmtId="195" fontId="6" fillId="0" borderId="0" xfId="667" applyNumberFormat="1" applyFont="1" applyBorder="1" applyAlignment="1">
      <alignment horizontal="right"/>
    </xf>
    <xf numFmtId="195" fontId="6" fillId="0" borderId="5" xfId="667" applyNumberFormat="1" applyFont="1" applyBorder="1" applyAlignment="1">
      <alignment horizontal="right"/>
    </xf>
    <xf numFmtId="194" fontId="9" fillId="0" borderId="0" xfId="834" applyNumberFormat="1" applyFont="1" applyAlignment="1">
      <alignment horizontal="right" vertical="center" readingOrder="2"/>
    </xf>
    <xf numFmtId="194" fontId="6" fillId="0" borderId="0" xfId="834" applyNumberFormat="1" applyFont="1" applyAlignment="1">
      <alignment vertical="center"/>
    </xf>
    <xf numFmtId="194" fontId="9" fillId="0" borderId="0" xfId="834" quotePrefix="1" applyNumberFormat="1" applyFont="1" applyAlignment="1">
      <alignment horizontal="right" vertical="center" readingOrder="2"/>
    </xf>
    <xf numFmtId="196" fontId="9" fillId="0" borderId="0" xfId="834" quotePrefix="1" applyNumberFormat="1" applyFont="1" applyAlignment="1" applyProtection="1">
      <alignment horizontal="right" vertical="center" readingOrder="2"/>
    </xf>
    <xf numFmtId="196" fontId="9" fillId="0" borderId="0" xfId="834" applyNumberFormat="1" applyFont="1" applyAlignment="1" applyProtection="1">
      <alignment horizontal="right" vertical="center" readingOrder="2"/>
    </xf>
    <xf numFmtId="171" fontId="6" fillId="0" borderId="0" xfId="667" applyNumberFormat="1" applyFont="1" applyAlignment="1" applyProtection="1">
      <alignment horizontal="left" vertical="center"/>
    </xf>
    <xf numFmtId="171" fontId="9" fillId="0" borderId="0" xfId="667" quotePrefix="1" applyNumberFormat="1" applyFont="1" applyAlignment="1">
      <alignment horizontal="right" vertical="center" readingOrder="2"/>
    </xf>
    <xf numFmtId="196" fontId="9" fillId="0" borderId="0" xfId="834" applyNumberFormat="1" applyFont="1" applyBorder="1" applyAlignment="1" applyProtection="1">
      <alignment horizontal="right" vertical="center" readingOrder="2"/>
    </xf>
    <xf numFmtId="195" fontId="6" fillId="0" borderId="7" xfId="667" applyNumberFormat="1" applyFont="1" applyBorder="1" applyAlignment="1">
      <alignment horizontal="right"/>
    </xf>
    <xf numFmtId="194" fontId="7" fillId="0" borderId="0" xfId="834" applyNumberFormat="1" applyFont="1" applyAlignment="1">
      <alignment horizontal="right" vertical="center"/>
    </xf>
    <xf numFmtId="194" fontId="7" fillId="0" borderId="0" xfId="834" applyNumberFormat="1" applyFont="1" applyBorder="1" applyAlignment="1">
      <alignment horizontal="right" vertical="center"/>
    </xf>
    <xf numFmtId="194" fontId="7" fillId="0" borderId="0" xfId="834" applyNumberFormat="1" applyFont="1" applyBorder="1" applyAlignment="1">
      <alignment vertical="center"/>
    </xf>
    <xf numFmtId="171" fontId="6" fillId="0" borderId="0" xfId="667" quotePrefix="1" applyNumberFormat="1" applyFont="1" applyBorder="1" applyAlignment="1" applyProtection="1">
      <alignment horizontal="left" vertical="center"/>
    </xf>
    <xf numFmtId="194" fontId="17" fillId="0" borderId="0" xfId="834" applyNumberFormat="1" applyFont="1" applyBorder="1" applyAlignment="1">
      <alignment vertical="center"/>
    </xf>
    <xf numFmtId="194" fontId="7" fillId="0" borderId="5" xfId="834" applyNumberFormat="1" applyFont="1" applyBorder="1" applyAlignment="1">
      <alignment vertical="center"/>
    </xf>
    <xf numFmtId="194" fontId="18" fillId="0" borderId="0" xfId="834" quotePrefix="1" applyNumberFormat="1" applyFont="1" applyAlignment="1" applyProtection="1">
      <alignment horizontal="left" vertical="center"/>
    </xf>
    <xf numFmtId="194" fontId="18" fillId="0" borderId="7" xfId="834" quotePrefix="1" applyNumberFormat="1" applyFont="1" applyBorder="1" applyAlignment="1" applyProtection="1">
      <alignment horizontal="left" vertical="center"/>
    </xf>
    <xf numFmtId="197" fontId="18" fillId="0" borderId="0" xfId="834" applyNumberFormat="1" applyFont="1" applyAlignment="1">
      <alignment horizontal="right" vertical="center"/>
    </xf>
    <xf numFmtId="194" fontId="18" fillId="0" borderId="0" xfId="834" quotePrefix="1" applyNumberFormat="1" applyFont="1" applyAlignment="1">
      <alignment horizontal="left" vertical="center"/>
    </xf>
    <xf numFmtId="194" fontId="18" fillId="0" borderId="0" xfId="834" applyNumberFormat="1" applyFont="1" applyAlignment="1">
      <alignment horizontal="left" vertical="center"/>
    </xf>
    <xf numFmtId="194" fontId="18" fillId="0" borderId="7" xfId="834" applyNumberFormat="1" applyFont="1" applyBorder="1" applyAlignment="1">
      <alignment vertical="center"/>
    </xf>
    <xf numFmtId="194" fontId="18" fillId="0" borderId="0" xfId="834" applyNumberFormat="1" applyFont="1" applyAlignment="1">
      <alignment vertical="center"/>
    </xf>
    <xf numFmtId="194" fontId="7" fillId="0" borderId="7" xfId="834" applyNumberFormat="1" applyFont="1" applyBorder="1" applyAlignment="1" applyProtection="1">
      <alignment horizontal="left" vertical="center"/>
    </xf>
    <xf numFmtId="197" fontId="6" fillId="0" borderId="0" xfId="834" applyNumberFormat="1" applyFont="1" applyAlignment="1">
      <alignment horizontal="right" vertical="center"/>
    </xf>
    <xf numFmtId="0" fontId="9" fillId="0" borderId="7" xfId="667" applyFont="1" applyBorder="1" applyAlignment="1">
      <alignment horizontal="right" vertical="center"/>
    </xf>
    <xf numFmtId="0" fontId="9" fillId="0" borderId="0" xfId="667" applyFont="1" applyBorder="1" applyAlignment="1">
      <alignment horizontal="right" vertical="center"/>
    </xf>
    <xf numFmtId="0" fontId="6" fillId="0" borderId="5" xfId="667" applyFont="1" applyBorder="1" applyAlignment="1">
      <alignment horizontal="right" vertical="center"/>
    </xf>
    <xf numFmtId="0" fontId="6" fillId="0" borderId="0" xfId="667" applyFont="1" applyBorder="1" applyAlignment="1">
      <alignment horizontal="right" vertical="center"/>
    </xf>
    <xf numFmtId="0" fontId="9" fillId="0" borderId="5" xfId="667" applyFont="1" applyBorder="1" applyAlignment="1">
      <alignment horizontal="right" vertical="center"/>
    </xf>
    <xf numFmtId="194" fontId="7" fillId="0" borderId="8" xfId="834" applyNumberFormat="1" applyFont="1" applyBorder="1" applyAlignment="1" applyProtection="1">
      <alignment horizontal="left" vertical="center"/>
    </xf>
    <xf numFmtId="0" fontId="6" fillId="0" borderId="1" xfId="667" applyFont="1" applyBorder="1"/>
    <xf numFmtId="0" fontId="6" fillId="0" borderId="4" xfId="667" applyFont="1" applyBorder="1"/>
    <xf numFmtId="0" fontId="18" fillId="0" borderId="2" xfId="667" quotePrefix="1" applyFont="1" applyBorder="1" applyAlignment="1">
      <alignment horizontal="left" vertical="center"/>
    </xf>
    <xf numFmtId="171" fontId="6" fillId="0" borderId="2" xfId="835" applyNumberFormat="1" applyFont="1" applyBorder="1" applyAlignment="1">
      <alignment vertical="center"/>
    </xf>
    <xf numFmtId="0" fontId="6" fillId="0" borderId="2" xfId="667" applyFont="1" applyBorder="1" applyAlignment="1">
      <alignment horizontal="right" vertical="center" readingOrder="2"/>
    </xf>
    <xf numFmtId="198" fontId="8" fillId="2" borderId="9" xfId="7" applyNumberFormat="1" applyFont="1" applyFill="1" applyBorder="1" applyAlignment="1">
      <alignment horizontal="center" vertical="center"/>
    </xf>
    <xf numFmtId="198" fontId="8" fillId="2" borderId="6" xfId="7" applyNumberFormat="1" applyFont="1" applyFill="1" applyBorder="1" applyAlignment="1">
      <alignment horizontal="center" vertical="center"/>
    </xf>
    <xf numFmtId="171" fontId="8" fillId="2" borderId="1" xfId="7" applyFont="1" applyFill="1" applyBorder="1" applyAlignment="1" applyProtection="1">
      <alignment horizontal="center" vertical="center"/>
    </xf>
    <xf numFmtId="198" fontId="8" fillId="2" borderId="8" xfId="7" applyNumberFormat="1" applyFont="1" applyFill="1" applyBorder="1" applyAlignment="1">
      <alignment horizontal="center" vertical="center"/>
    </xf>
    <xf numFmtId="198" fontId="8" fillId="2" borderId="11" xfId="7" applyNumberFormat="1" applyFont="1" applyFill="1" applyBorder="1" applyAlignment="1">
      <alignment horizontal="center" vertical="center"/>
    </xf>
    <xf numFmtId="171" fontId="9" fillId="0" borderId="6" xfId="7" applyFont="1" applyBorder="1" applyAlignment="1">
      <alignment horizontal="center" vertical="center"/>
    </xf>
    <xf numFmtId="3" fontId="47" fillId="0" borderId="7" xfId="7" applyNumberFormat="1" applyFont="1" applyBorder="1" applyAlignment="1">
      <alignment horizontal="right" vertical="center" wrapText="1"/>
    </xf>
    <xf numFmtId="3" fontId="8" fillId="4" borderId="10" xfId="7" applyNumberFormat="1" applyFont="1" applyFill="1" applyBorder="1" applyAlignment="1">
      <alignment horizontal="center"/>
    </xf>
    <xf numFmtId="3" fontId="8" fillId="4" borderId="5" xfId="7" applyNumberFormat="1" applyFont="1" applyFill="1" applyBorder="1" applyAlignment="1">
      <alignment horizontal="center"/>
    </xf>
    <xf numFmtId="3" fontId="47" fillId="0" borderId="0" xfId="7" applyNumberFormat="1" applyFont="1" applyBorder="1" applyAlignment="1">
      <alignment horizontal="center" vertical="center"/>
    </xf>
    <xf numFmtId="3" fontId="8" fillId="0" borderId="7" xfId="7" applyNumberFormat="1" applyFont="1" applyBorder="1" applyAlignment="1">
      <alignment horizontal="center" vertical="center"/>
    </xf>
    <xf numFmtId="3" fontId="47" fillId="3" borderId="7" xfId="7" applyNumberFormat="1" applyFont="1" applyFill="1" applyBorder="1" applyAlignment="1">
      <alignment horizontal="right" vertical="center" wrapText="1"/>
    </xf>
    <xf numFmtId="3" fontId="47" fillId="3" borderId="0" xfId="7" applyNumberFormat="1" applyFont="1" applyFill="1" applyBorder="1" applyAlignment="1">
      <alignment horizontal="center" vertical="center"/>
    </xf>
    <xf numFmtId="3" fontId="44" fillId="0" borderId="7" xfId="7" applyNumberFormat="1" applyFont="1" applyBorder="1" applyAlignment="1">
      <alignment horizontal="right" vertical="center" wrapText="1"/>
    </xf>
    <xf numFmtId="3" fontId="9" fillId="4" borderId="10" xfId="7" applyNumberFormat="1" applyFont="1" applyFill="1" applyBorder="1" applyAlignment="1">
      <alignment horizontal="center"/>
    </xf>
    <xf numFmtId="3" fontId="9" fillId="4" borderId="5" xfId="7" applyNumberFormat="1" applyFont="1" applyFill="1" applyBorder="1" applyAlignment="1">
      <alignment horizontal="center"/>
    </xf>
    <xf numFmtId="3" fontId="44" fillId="0" borderId="0" xfId="7" applyNumberFormat="1" applyFont="1" applyBorder="1" applyAlignment="1">
      <alignment horizontal="center" vertical="center"/>
    </xf>
    <xf numFmtId="3" fontId="44" fillId="3" borderId="7" xfId="7" applyNumberFormat="1" applyFont="1" applyFill="1" applyBorder="1" applyAlignment="1">
      <alignment horizontal="right" vertical="center" wrapText="1"/>
    </xf>
    <xf numFmtId="3" fontId="44" fillId="3" borderId="0" xfId="7" applyNumberFormat="1" applyFont="1" applyFill="1" applyBorder="1" applyAlignment="1">
      <alignment horizontal="center" vertical="center"/>
    </xf>
    <xf numFmtId="3" fontId="9" fillId="4" borderId="7" xfId="7" applyNumberFormat="1" applyFont="1" applyFill="1" applyBorder="1" applyAlignment="1">
      <alignment horizontal="center"/>
    </xf>
    <xf numFmtId="171" fontId="44" fillId="0" borderId="5" xfId="7" applyFont="1" applyBorder="1" applyAlignment="1">
      <alignment horizontal="left" vertical="center" wrapText="1"/>
    </xf>
    <xf numFmtId="171" fontId="44" fillId="0" borderId="7" xfId="7" applyFont="1" applyBorder="1" applyAlignment="1">
      <alignment vertical="center"/>
    </xf>
    <xf numFmtId="3" fontId="52" fillId="0" borderId="0" xfId="7" applyNumberFormat="1" applyFont="1" applyBorder="1" applyAlignment="1">
      <alignment horizontal="center" vertical="center"/>
    </xf>
    <xf numFmtId="3" fontId="44" fillId="0" borderId="7" xfId="7" applyNumberFormat="1" applyFont="1" applyBorder="1" applyAlignment="1">
      <alignment horizontal="right" vertical="center"/>
    </xf>
    <xf numFmtId="171" fontId="44" fillId="0" borderId="5" xfId="7" applyFont="1" applyBorder="1" applyAlignment="1">
      <alignment vertical="center" wrapText="1"/>
    </xf>
    <xf numFmtId="3" fontId="44" fillId="0" borderId="0" xfId="7" applyNumberFormat="1" applyFont="1" applyBorder="1" applyAlignment="1">
      <alignment horizontal="right" vertical="center" wrapText="1"/>
    </xf>
    <xf numFmtId="3" fontId="52" fillId="0" borderId="7" xfId="7" applyNumberFormat="1" applyFont="1" applyBorder="1" applyAlignment="1">
      <alignment horizontal="center" vertical="center"/>
    </xf>
    <xf numFmtId="171" fontId="44" fillId="0" borderId="5" xfId="7" applyFont="1" applyBorder="1" applyAlignment="1">
      <alignment vertical="center"/>
    </xf>
    <xf numFmtId="171" fontId="52" fillId="0" borderId="7" xfId="7" applyFont="1" applyBorder="1" applyAlignment="1">
      <alignment vertical="center"/>
    </xf>
    <xf numFmtId="3" fontId="44" fillId="0" borderId="0" xfId="7" applyNumberFormat="1" applyFont="1" applyBorder="1" applyAlignment="1">
      <alignment horizontal="right" vertical="center"/>
    </xf>
    <xf numFmtId="3" fontId="47" fillId="0" borderId="7" xfId="7" applyNumberFormat="1" applyFont="1" applyBorder="1" applyAlignment="1">
      <alignment horizontal="right" vertical="center"/>
    </xf>
    <xf numFmtId="3" fontId="8" fillId="4" borderId="7" xfId="7" applyNumberFormat="1" applyFont="1" applyFill="1" applyBorder="1" applyAlignment="1">
      <alignment horizontal="center"/>
    </xf>
    <xf numFmtId="3" fontId="46" fillId="0" borderId="7" xfId="7" applyNumberFormat="1" applyFont="1" applyBorder="1" applyAlignment="1">
      <alignment horizontal="center" vertical="center"/>
    </xf>
    <xf numFmtId="171" fontId="9" fillId="0" borderId="7" xfId="7" applyFont="1" applyBorder="1" applyAlignment="1">
      <alignment vertical="center"/>
    </xf>
    <xf numFmtId="171" fontId="6" fillId="0" borderId="8" xfId="7" applyFont="1" applyBorder="1" applyAlignment="1">
      <alignment vertical="center"/>
    </xf>
    <xf numFmtId="2" fontId="7" fillId="0" borderId="1" xfId="7" quotePrefix="1" applyNumberFormat="1" applyFont="1" applyBorder="1" applyAlignment="1" applyProtection="1">
      <alignment vertical="center"/>
    </xf>
    <xf numFmtId="3" fontId="7" fillId="0" borderId="44" xfId="7" applyNumberFormat="1" applyFont="1" applyBorder="1" applyAlignment="1">
      <alignment vertical="center"/>
    </xf>
    <xf numFmtId="0" fontId="112" fillId="0" borderId="43" xfId="800" applyFont="1" applyBorder="1" applyAlignment="1">
      <alignment vertical="center"/>
    </xf>
    <xf numFmtId="0" fontId="104" fillId="3" borderId="43" xfId="7" applyNumberFormat="1" applyFont="1" applyFill="1" applyBorder="1" applyAlignment="1">
      <alignment vertical="center"/>
    </xf>
    <xf numFmtId="0" fontId="59" fillId="39" borderId="46" xfId="7" applyNumberFormat="1" applyFont="1" applyFill="1" applyBorder="1" applyAlignment="1">
      <alignment vertical="top"/>
    </xf>
    <xf numFmtId="3" fontId="7" fillId="0" borderId="45" xfId="7" applyNumberFormat="1" applyFont="1" applyBorder="1" applyAlignment="1">
      <alignment vertical="center"/>
    </xf>
    <xf numFmtId="0" fontId="112" fillId="0" borderId="47" xfId="800" applyFont="1" applyBorder="1" applyAlignment="1">
      <alignment vertical="center"/>
    </xf>
    <xf numFmtId="171" fontId="9" fillId="0" borderId="7" xfId="7" applyFont="1" applyBorder="1" applyAlignment="1">
      <alignment horizontal="right" readingOrder="2"/>
    </xf>
    <xf numFmtId="171" fontId="9" fillId="0" borderId="8" xfId="7" applyFont="1" applyBorder="1" applyAlignment="1">
      <alignment horizontal="right" readingOrder="2"/>
    </xf>
    <xf numFmtId="2" fontId="9" fillId="6" borderId="32" xfId="801" applyNumberFormat="1" applyFont="1" applyFill="1" applyBorder="1" applyAlignment="1">
      <alignment vertical="center"/>
    </xf>
    <xf numFmtId="2" fontId="9" fillId="6" borderId="31" xfId="801" applyNumberFormat="1" applyFont="1" applyFill="1" applyBorder="1" applyAlignment="1">
      <alignment horizontal="right" vertical="center"/>
    </xf>
    <xf numFmtId="2" fontId="9" fillId="0" borderId="29" xfId="801" applyNumberFormat="1" applyFont="1" applyBorder="1" applyAlignment="1">
      <alignment vertical="center"/>
    </xf>
    <xf numFmtId="2" fontId="11" fillId="0" borderId="0" xfId="801" applyNumberFormat="1" applyFont="1" applyAlignment="1">
      <alignment vertical="center"/>
    </xf>
    <xf numFmtId="2" fontId="9" fillId="0" borderId="48" xfId="801" applyNumberFormat="1" applyFont="1" applyBorder="1" applyAlignment="1">
      <alignment vertical="center"/>
    </xf>
    <xf numFmtId="171" fontId="17" fillId="0" borderId="0" xfId="806" applyNumberFormat="1" applyFont="1" applyBorder="1" applyAlignment="1">
      <alignment vertical="center"/>
    </xf>
    <xf numFmtId="171" fontId="13" fillId="0" borderId="12" xfId="806" applyNumberFormat="1" applyFont="1" applyBorder="1" applyAlignment="1">
      <alignment horizontal="left" vertical="center"/>
    </xf>
    <xf numFmtId="175" fontId="7" fillId="6" borderId="48" xfId="806" applyNumberFormat="1" applyFont="1" applyFill="1" applyBorder="1" applyAlignment="1">
      <alignment vertical="center"/>
    </xf>
    <xf numFmtId="177" fontId="8" fillId="3" borderId="48" xfId="26" applyFont="1" applyFill="1" applyBorder="1" applyAlignment="1">
      <alignment vertical="center" readingOrder="2"/>
    </xf>
    <xf numFmtId="0" fontId="42" fillId="0" borderId="0" xfId="808" applyFont="1" applyAlignment="1"/>
    <xf numFmtId="0" fontId="46" fillId="0" borderId="48" xfId="808" applyFont="1" applyBorder="1" applyAlignment="1">
      <alignment horizontal="center"/>
    </xf>
    <xf numFmtId="0" fontId="47" fillId="0" borderId="48" xfId="808" applyFont="1" applyBorder="1" applyAlignment="1"/>
    <xf numFmtId="4" fontId="46" fillId="0" borderId="48" xfId="808" applyNumberFormat="1" applyFont="1" applyBorder="1" applyAlignment="1">
      <alignment horizontal="center"/>
    </xf>
    <xf numFmtId="4" fontId="46" fillId="0" borderId="0" xfId="808" applyNumberFormat="1" applyFont="1" applyBorder="1" applyAlignment="1">
      <alignment horizontal="center"/>
    </xf>
    <xf numFmtId="0" fontId="44" fillId="0" borderId="48" xfId="808" applyFont="1" applyBorder="1"/>
    <xf numFmtId="4" fontId="44" fillId="0" borderId="48" xfId="808" applyNumberFormat="1" applyFont="1" applyBorder="1" applyAlignment="1">
      <alignment horizontal="right"/>
    </xf>
    <xf numFmtId="0" fontId="49" fillId="0" borderId="48" xfId="808" applyFont="1" applyBorder="1" applyAlignment="1"/>
    <xf numFmtId="4" fontId="46" fillId="0" borderId="3" xfId="808" applyNumberFormat="1" applyFont="1" applyBorder="1" applyAlignment="1">
      <alignment horizontal="center"/>
    </xf>
    <xf numFmtId="0" fontId="47" fillId="0" borderId="48" xfId="808" applyFont="1" applyBorder="1" applyAlignment="1">
      <alignment horizontal="right"/>
    </xf>
    <xf numFmtId="177" fontId="13" fillId="0" borderId="0" xfId="26" applyFont="1"/>
    <xf numFmtId="0" fontId="6" fillId="3" borderId="48" xfId="667" applyFont="1" applyFill="1" applyBorder="1" applyAlignment="1" applyProtection="1">
      <alignment vertical="center"/>
    </xf>
    <xf numFmtId="177" fontId="13" fillId="0" borderId="7" xfId="26" applyFont="1" applyBorder="1"/>
    <xf numFmtId="177" fontId="13" fillId="0" borderId="0" xfId="26" applyFont="1" applyBorder="1"/>
    <xf numFmtId="177" fontId="13" fillId="0" borderId="5" xfId="26" applyFont="1" applyBorder="1"/>
    <xf numFmtId="175" fontId="13" fillId="3" borderId="0" xfId="667" applyNumberFormat="1" applyFont="1" applyFill="1" applyBorder="1" applyAlignment="1">
      <alignment vertical="center"/>
    </xf>
    <xf numFmtId="0" fontId="13" fillId="3" borderId="0" xfId="667" applyFont="1" applyFill="1" applyBorder="1" applyAlignment="1">
      <alignment vertical="center"/>
    </xf>
    <xf numFmtId="0" fontId="13" fillId="3" borderId="7" xfId="667" applyFont="1" applyFill="1" applyBorder="1" applyAlignment="1" applyProtection="1">
      <alignment vertical="center"/>
    </xf>
    <xf numFmtId="0" fontId="13" fillId="3" borderId="0" xfId="667" applyFont="1" applyFill="1" applyBorder="1" applyAlignment="1" applyProtection="1">
      <alignment vertical="center"/>
    </xf>
    <xf numFmtId="0" fontId="13" fillId="3" borderId="5" xfId="667" applyFont="1" applyFill="1" applyBorder="1" applyAlignment="1" applyProtection="1">
      <alignment vertical="center"/>
    </xf>
    <xf numFmtId="0" fontId="13" fillId="3" borderId="7" xfId="667" applyFont="1" applyFill="1" applyBorder="1" applyAlignment="1" applyProtection="1">
      <alignment horizontal="left" vertical="center"/>
    </xf>
    <xf numFmtId="0" fontId="13" fillId="3" borderId="0" xfId="667" applyFont="1" applyFill="1" applyBorder="1" applyAlignment="1" applyProtection="1">
      <alignment horizontal="left" vertical="center"/>
    </xf>
    <xf numFmtId="0" fontId="13" fillId="3" borderId="5" xfId="667" applyFont="1" applyFill="1" applyBorder="1" applyAlignment="1" applyProtection="1">
      <alignment horizontal="left" vertical="center"/>
    </xf>
    <xf numFmtId="3" fontId="17" fillId="0" borderId="7" xfId="667" applyNumberFormat="1" applyFont="1" applyBorder="1" applyAlignment="1">
      <alignment vertical="center" wrapText="1"/>
    </xf>
    <xf numFmtId="3" fontId="17" fillId="0" borderId="0" xfId="667" applyNumberFormat="1" applyFont="1" applyBorder="1" applyAlignment="1">
      <alignment vertical="center" wrapText="1"/>
    </xf>
    <xf numFmtId="3" fontId="17" fillId="0" borderId="5" xfId="667" applyNumberFormat="1" applyFont="1" applyBorder="1" applyAlignment="1">
      <alignment vertical="center" wrapText="1"/>
    </xf>
    <xf numFmtId="175" fontId="13" fillId="0" borderId="7" xfId="667" applyNumberFormat="1" applyFont="1" applyBorder="1" applyAlignment="1">
      <alignment vertical="center" wrapText="1"/>
    </xf>
    <xf numFmtId="175" fontId="13" fillId="0" borderId="0" xfId="667" applyNumberFormat="1" applyFont="1" applyBorder="1" applyAlignment="1">
      <alignment vertical="center" wrapText="1"/>
    </xf>
    <xf numFmtId="175" fontId="13" fillId="0" borderId="5" xfId="667" applyNumberFormat="1" applyFont="1" applyBorder="1" applyAlignment="1">
      <alignment vertical="center" wrapText="1"/>
    </xf>
    <xf numFmtId="185" fontId="13" fillId="0" borderId="7" xfId="667" applyNumberFormat="1" applyFont="1" applyBorder="1" applyAlignment="1">
      <alignment vertical="center" wrapText="1"/>
    </xf>
    <xf numFmtId="178" fontId="13" fillId="0" borderId="0" xfId="667" applyNumberFormat="1" applyFont="1" applyBorder="1" applyAlignment="1">
      <alignment vertical="center" wrapText="1"/>
    </xf>
    <xf numFmtId="185" fontId="13" fillId="0" borderId="5" xfId="667" applyNumberFormat="1" applyFont="1" applyBorder="1" applyAlignment="1">
      <alignment vertical="center" wrapText="1"/>
    </xf>
    <xf numFmtId="185" fontId="13" fillId="0" borderId="0" xfId="667" applyNumberFormat="1" applyFont="1" applyBorder="1" applyAlignment="1">
      <alignment vertical="center" wrapText="1"/>
    </xf>
    <xf numFmtId="175" fontId="17" fillId="0" borderId="7" xfId="667" applyNumberFormat="1" applyFont="1" applyBorder="1" applyAlignment="1">
      <alignment vertical="center" wrapText="1"/>
    </xf>
    <xf numFmtId="175" fontId="17" fillId="0" borderId="0" xfId="667" applyNumberFormat="1" applyFont="1" applyBorder="1" applyAlignment="1">
      <alignment vertical="center" wrapText="1"/>
    </xf>
    <xf numFmtId="175" fontId="17" fillId="0" borderId="5" xfId="667" applyNumberFormat="1" applyFont="1" applyBorder="1" applyAlignment="1">
      <alignment vertical="center" wrapText="1"/>
    </xf>
    <xf numFmtId="178" fontId="13" fillId="0" borderId="5" xfId="667" applyNumberFormat="1" applyFont="1" applyBorder="1" applyAlignment="1">
      <alignment vertical="center" wrapText="1"/>
    </xf>
    <xf numFmtId="175" fontId="103" fillId="0" borderId="7" xfId="667" applyNumberFormat="1" applyFont="1" applyFill="1" applyBorder="1" applyAlignment="1">
      <alignment vertical="center" wrapText="1"/>
    </xf>
    <xf numFmtId="175" fontId="103" fillId="0" borderId="0" xfId="667" applyNumberFormat="1" applyFont="1" applyFill="1" applyBorder="1" applyAlignment="1">
      <alignment vertical="center" wrapText="1"/>
    </xf>
    <xf numFmtId="175" fontId="103" fillId="0" borderId="5" xfId="667" applyNumberFormat="1" applyFont="1" applyFill="1" applyBorder="1" applyAlignment="1">
      <alignment vertical="center" wrapText="1"/>
    </xf>
    <xf numFmtId="175" fontId="13" fillId="0" borderId="0" xfId="667" applyNumberFormat="1" applyFont="1" applyFill="1" applyBorder="1" applyAlignment="1">
      <alignment vertical="center"/>
    </xf>
    <xf numFmtId="175" fontId="13" fillId="0" borderId="5" xfId="667" applyNumberFormat="1" applyFont="1" applyFill="1" applyBorder="1" applyAlignment="1">
      <alignment vertical="center"/>
    </xf>
    <xf numFmtId="0" fontId="13" fillId="0" borderId="0" xfId="667" applyFont="1" applyFill="1" applyBorder="1" applyAlignment="1">
      <alignment vertical="center"/>
    </xf>
    <xf numFmtId="0" fontId="13" fillId="0" borderId="5" xfId="667" applyFont="1" applyFill="1" applyBorder="1" applyAlignment="1">
      <alignment vertical="center"/>
    </xf>
    <xf numFmtId="0" fontId="17" fillId="0" borderId="0" xfId="667" applyFont="1" applyFill="1" applyBorder="1" applyAlignment="1">
      <alignment vertical="center"/>
    </xf>
    <xf numFmtId="0" fontId="17" fillId="0" borderId="5" xfId="667" applyFont="1" applyFill="1" applyBorder="1" applyAlignment="1">
      <alignment vertical="center"/>
    </xf>
    <xf numFmtId="0" fontId="17" fillId="0" borderId="7" xfId="667" applyFont="1" applyFill="1" applyBorder="1" applyAlignment="1">
      <alignment vertical="center"/>
    </xf>
    <xf numFmtId="0" fontId="13" fillId="0" borderId="7" xfId="667" applyFont="1" applyFill="1" applyBorder="1" applyAlignment="1">
      <alignment vertical="center"/>
    </xf>
    <xf numFmtId="0" fontId="13" fillId="0" borderId="7" xfId="667" applyFont="1" applyFill="1" applyBorder="1" applyAlignment="1" applyProtection="1">
      <alignment vertical="center"/>
    </xf>
    <xf numFmtId="0" fontId="13" fillId="0" borderId="0" xfId="667" applyFont="1" applyFill="1" applyBorder="1" applyAlignment="1" applyProtection="1">
      <alignment vertical="center"/>
    </xf>
    <xf numFmtId="0" fontId="13" fillId="0" borderId="5" xfId="667" applyFont="1" applyFill="1" applyBorder="1" applyAlignment="1" applyProtection="1">
      <alignment vertical="center"/>
    </xf>
    <xf numFmtId="0" fontId="113" fillId="0" borderId="0" xfId="667" applyFont="1" applyFill="1" applyBorder="1" applyAlignment="1">
      <alignment vertical="center"/>
    </xf>
    <xf numFmtId="0" fontId="113" fillId="0" borderId="5" xfId="667" applyFont="1" applyFill="1" applyBorder="1" applyAlignment="1">
      <alignment vertical="center"/>
    </xf>
    <xf numFmtId="175" fontId="13" fillId="0" borderId="7" xfId="667" applyNumberFormat="1" applyFont="1" applyFill="1" applyBorder="1" applyAlignment="1">
      <alignment vertical="center" wrapText="1"/>
    </xf>
    <xf numFmtId="175" fontId="13" fillId="0" borderId="0" xfId="667" applyNumberFormat="1" applyFont="1" applyFill="1" applyBorder="1" applyAlignment="1">
      <alignment vertical="center" wrapText="1"/>
    </xf>
    <xf numFmtId="175" fontId="13" fillId="0" borderId="5" xfId="667" applyNumberFormat="1" applyFont="1" applyFill="1" applyBorder="1" applyAlignment="1">
      <alignment vertical="center" wrapText="1"/>
    </xf>
    <xf numFmtId="178" fontId="13" fillId="0" borderId="7" xfId="667" applyNumberFormat="1" applyFont="1" applyFill="1" applyBorder="1" applyAlignment="1">
      <alignment vertical="center" wrapText="1"/>
    </xf>
    <xf numFmtId="178" fontId="13" fillId="0" borderId="0" xfId="667" applyNumberFormat="1" applyFont="1" applyFill="1" applyBorder="1" applyAlignment="1">
      <alignment vertical="center" wrapText="1"/>
    </xf>
    <xf numFmtId="185" fontId="13" fillId="0" borderId="5" xfId="667" applyNumberFormat="1" applyFont="1" applyFill="1" applyBorder="1" applyAlignment="1">
      <alignment vertical="center" wrapText="1"/>
    </xf>
    <xf numFmtId="185" fontId="13" fillId="0" borderId="0" xfId="667" applyNumberFormat="1" applyFont="1" applyFill="1" applyBorder="1" applyAlignment="1">
      <alignment vertical="center" wrapText="1"/>
    </xf>
    <xf numFmtId="178" fontId="13" fillId="0" borderId="5" xfId="667" applyNumberFormat="1" applyFont="1" applyFill="1" applyBorder="1" applyAlignment="1">
      <alignment vertical="center" wrapText="1"/>
    </xf>
    <xf numFmtId="175" fontId="17" fillId="0" borderId="7" xfId="667" applyNumberFormat="1" applyFont="1" applyFill="1" applyBorder="1" applyAlignment="1">
      <alignment vertical="center" wrapText="1"/>
    </xf>
    <xf numFmtId="175" fontId="17" fillId="0" borderId="0" xfId="667" applyNumberFormat="1" applyFont="1" applyFill="1" applyBorder="1" applyAlignment="1">
      <alignment vertical="center" wrapText="1"/>
    </xf>
    <xf numFmtId="175" fontId="17" fillId="0" borderId="5" xfId="667" applyNumberFormat="1" applyFont="1" applyFill="1" applyBorder="1" applyAlignment="1">
      <alignment vertical="center" wrapText="1"/>
    </xf>
    <xf numFmtId="0" fontId="13" fillId="3" borderId="6" xfId="667" applyFont="1" applyFill="1" applyBorder="1" applyAlignment="1" applyProtection="1">
      <alignment vertical="center"/>
    </xf>
    <xf numFmtId="0" fontId="13" fillId="3" borderId="2" xfId="667" applyFont="1" applyFill="1" applyBorder="1" applyAlignment="1" applyProtection="1">
      <alignment vertical="center"/>
    </xf>
    <xf numFmtId="0" fontId="13" fillId="3" borderId="3" xfId="667" applyFont="1" applyFill="1" applyBorder="1" applyAlignment="1" applyProtection="1">
      <alignment vertical="center"/>
    </xf>
    <xf numFmtId="175" fontId="103" fillId="0" borderId="2" xfId="667" applyNumberFormat="1" applyFont="1" applyFill="1" applyBorder="1" applyAlignment="1">
      <alignment vertical="center" wrapText="1"/>
    </xf>
    <xf numFmtId="175" fontId="103" fillId="0" borderId="3" xfId="667" applyNumberFormat="1" applyFont="1" applyFill="1" applyBorder="1" applyAlignment="1">
      <alignment vertical="center" wrapText="1"/>
    </xf>
    <xf numFmtId="171" fontId="7" fillId="0" borderId="7" xfId="7" applyFont="1" applyBorder="1" applyAlignment="1">
      <alignment horizontal="center" vertical="center"/>
    </xf>
    <xf numFmtId="171" fontId="81" fillId="0" borderId="7" xfId="7" applyFont="1" applyBorder="1" applyAlignment="1">
      <alignment horizontal="right" vertical="center" readingOrder="2"/>
    </xf>
    <xf numFmtId="171" fontId="10" fillId="0" borderId="0" xfId="112" applyNumberFormat="1" applyFont="1" applyAlignment="1">
      <alignment horizontal="center" vertical="center"/>
    </xf>
    <xf numFmtId="171" fontId="8" fillId="0" borderId="3" xfId="7" applyFont="1" applyBorder="1" applyAlignment="1">
      <alignment horizontal="center" vertical="center" wrapText="1"/>
    </xf>
    <xf numFmtId="171" fontId="8" fillId="0" borderId="5" xfId="7" applyFont="1" applyBorder="1" applyAlignment="1">
      <alignment horizontal="center" vertical="center" wrapText="1"/>
    </xf>
    <xf numFmtId="171" fontId="8" fillId="0" borderId="4" xfId="7" applyFont="1" applyBorder="1" applyAlignment="1">
      <alignment horizontal="center" vertical="center" wrapText="1"/>
    </xf>
    <xf numFmtId="0" fontId="8" fillId="0" borderId="6" xfId="7" applyNumberFormat="1" applyFont="1" applyBorder="1" applyAlignment="1">
      <alignment horizontal="center" vertical="center"/>
    </xf>
    <xf numFmtId="0" fontId="8" fillId="0" borderId="2" xfId="7" applyNumberFormat="1" applyFont="1" applyBorder="1" applyAlignment="1">
      <alignment horizontal="center" vertical="center"/>
    </xf>
    <xf numFmtId="0" fontId="8" fillId="0" borderId="3" xfId="7" applyNumberFormat="1" applyFont="1" applyBorder="1" applyAlignment="1">
      <alignment horizontal="center" vertical="center"/>
    </xf>
    <xf numFmtId="0" fontId="8" fillId="0" borderId="8" xfId="7" applyNumberFormat="1" applyFont="1" applyBorder="1" applyAlignment="1">
      <alignment horizontal="center" vertical="center"/>
    </xf>
    <xf numFmtId="0" fontId="8" fillId="0" borderId="1" xfId="7" applyNumberFormat="1" applyFont="1" applyBorder="1" applyAlignment="1">
      <alignment horizontal="center" vertical="center"/>
    </xf>
    <xf numFmtId="0" fontId="8" fillId="0" borderId="4" xfId="7" applyNumberFormat="1" applyFont="1" applyBorder="1" applyAlignment="1">
      <alignment horizontal="center" vertical="center"/>
    </xf>
    <xf numFmtId="2" fontId="15" fillId="0" borderId="9" xfId="7" applyNumberFormat="1" applyFont="1" applyBorder="1" applyAlignment="1">
      <alignment horizontal="right" vertical="justify"/>
    </xf>
    <xf numFmtId="2" fontId="15" fillId="0" borderId="10" xfId="7" applyNumberFormat="1" applyFont="1" applyBorder="1" applyAlignment="1">
      <alignment horizontal="right" vertical="justify"/>
    </xf>
    <xf numFmtId="2" fontId="15" fillId="0" borderId="11" xfId="7" applyNumberFormat="1" applyFont="1" applyBorder="1" applyAlignment="1">
      <alignment horizontal="right" vertical="justify"/>
    </xf>
    <xf numFmtId="2" fontId="12" fillId="0" borderId="6" xfId="7" applyNumberFormat="1" applyFont="1" applyBorder="1" applyAlignment="1">
      <alignment horizontal="right" vertical="justify"/>
    </xf>
    <xf numFmtId="2" fontId="12" fillId="0" borderId="7" xfId="7" applyNumberFormat="1" applyFont="1" applyBorder="1" applyAlignment="1">
      <alignment horizontal="right" vertical="justify"/>
    </xf>
    <xf numFmtId="2" fontId="12" fillId="0" borderId="8" xfId="7" applyNumberFormat="1" applyFont="1" applyBorder="1" applyAlignment="1">
      <alignment horizontal="right" vertical="justify"/>
    </xf>
    <xf numFmtId="2" fontId="10" fillId="0" borderId="0" xfId="801" applyNumberFormat="1" applyFont="1" applyAlignment="1">
      <alignment horizontal="right" vertical="center"/>
    </xf>
    <xf numFmtId="2" fontId="11" fillId="0" borderId="0" xfId="801" applyNumberFormat="1" applyFont="1" applyAlignment="1">
      <alignment horizontal="right" vertical="center"/>
    </xf>
    <xf numFmtId="2" fontId="8" fillId="0" borderId="0" xfId="801" applyNumberFormat="1" applyFont="1" applyAlignment="1">
      <alignment horizontal="right" vertical="center"/>
    </xf>
    <xf numFmtId="2" fontId="8" fillId="0" borderId="30" xfId="803" applyNumberFormat="1" applyFont="1" applyBorder="1" applyAlignment="1">
      <alignment horizontal="right" vertical="justify"/>
    </xf>
    <xf numFmtId="2" fontId="8" fillId="0" borderId="0" xfId="803" applyNumberFormat="1" applyFont="1" applyAlignment="1">
      <alignment horizontal="right" vertical="justify"/>
    </xf>
    <xf numFmtId="0" fontId="8" fillId="0" borderId="28" xfId="801" applyNumberFormat="1" applyFont="1" applyBorder="1" applyAlignment="1">
      <alignment horizontal="center" vertical="center"/>
    </xf>
    <xf numFmtId="0" fontId="8" fillId="0" borderId="28" xfId="806" applyNumberFormat="1" applyFont="1" applyBorder="1" applyAlignment="1">
      <alignment horizontal="center" vertical="center"/>
    </xf>
    <xf numFmtId="0" fontId="8" fillId="0" borderId="0" xfId="806" applyNumberFormat="1" applyFont="1" applyBorder="1" applyAlignment="1">
      <alignment horizontal="center" vertical="center"/>
    </xf>
    <xf numFmtId="1" fontId="8" fillId="3" borderId="6" xfId="26" applyNumberFormat="1" applyFont="1" applyFill="1" applyBorder="1" applyAlignment="1">
      <alignment horizontal="center" vertical="center"/>
    </xf>
    <xf numFmtId="1" fontId="8" fillId="3" borderId="2" xfId="26" applyNumberFormat="1" applyFont="1" applyFill="1" applyBorder="1" applyAlignment="1">
      <alignment horizontal="center" vertical="center"/>
    </xf>
    <xf numFmtId="177" fontId="5" fillId="0" borderId="3" xfId="26" applyBorder="1" applyAlignment="1">
      <alignment horizontal="center" vertical="center"/>
    </xf>
    <xf numFmtId="177" fontId="5" fillId="0" borderId="8" xfId="26" applyBorder="1" applyAlignment="1">
      <alignment horizontal="center" vertical="center"/>
    </xf>
    <xf numFmtId="177" fontId="5" fillId="0" borderId="1" xfId="26" applyBorder="1" applyAlignment="1">
      <alignment horizontal="center" vertical="center"/>
    </xf>
    <xf numFmtId="177" fontId="5" fillId="0" borderId="4" xfId="26" applyBorder="1" applyAlignment="1">
      <alignment horizontal="center" vertical="center"/>
    </xf>
    <xf numFmtId="0" fontId="49" fillId="0" borderId="0" xfId="808" applyFont="1" applyAlignment="1"/>
    <xf numFmtId="0" fontId="46" fillId="0" borderId="8" xfId="808" applyFont="1" applyBorder="1" applyAlignment="1">
      <alignment horizontal="center"/>
    </xf>
    <xf numFmtId="0" fontId="46" fillId="0" borderId="1" xfId="808" applyFont="1" applyBorder="1" applyAlignment="1">
      <alignment horizontal="center"/>
    </xf>
    <xf numFmtId="0" fontId="46" fillId="0" borderId="7" xfId="808" applyFont="1" applyBorder="1" applyAlignment="1">
      <alignment horizontal="center"/>
    </xf>
    <xf numFmtId="0" fontId="49" fillId="0" borderId="48" xfId="808" applyFont="1" applyBorder="1" applyAlignment="1"/>
    <xf numFmtId="0" fontId="49" fillId="0" borderId="0" xfId="808" applyFont="1" applyBorder="1" applyAlignment="1"/>
    <xf numFmtId="0" fontId="45" fillId="0" borderId="0" xfId="808" applyFont="1" applyAlignment="1"/>
    <xf numFmtId="0" fontId="45" fillId="0" borderId="0" xfId="808" applyFont="1" applyBorder="1" applyAlignment="1"/>
    <xf numFmtId="0" fontId="46" fillId="0" borderId="6" xfId="808" applyFont="1" applyBorder="1" applyAlignment="1">
      <alignment horizontal="center" vertical="top"/>
    </xf>
    <xf numFmtId="0" fontId="46" fillId="0" borderId="48" xfId="808" applyFont="1" applyBorder="1" applyAlignment="1">
      <alignment horizontal="center" vertical="top"/>
    </xf>
    <xf numFmtId="0" fontId="46" fillId="0" borderId="3" xfId="808" applyFont="1" applyBorder="1" applyAlignment="1">
      <alignment horizontal="center" vertical="top"/>
    </xf>
    <xf numFmtId="0" fontId="46" fillId="0" borderId="6" xfId="808" applyFont="1" applyBorder="1" applyAlignment="1">
      <alignment horizontal="center"/>
    </xf>
    <xf numFmtId="0" fontId="46" fillId="0" borderId="48" xfId="808" applyFont="1" applyBorder="1" applyAlignment="1">
      <alignment horizontal="center"/>
    </xf>
    <xf numFmtId="0" fontId="46" fillId="0" borderId="3" xfId="808" applyFont="1" applyBorder="1" applyAlignment="1">
      <alignment horizontal="center"/>
    </xf>
    <xf numFmtId="178" fontId="46" fillId="0" borderId="8" xfId="808" applyNumberFormat="1" applyFont="1" applyBorder="1" applyAlignment="1">
      <alignment horizontal="center"/>
    </xf>
    <xf numFmtId="0" fontId="46" fillId="0" borderId="4" xfId="808" applyFont="1" applyBorder="1" applyAlignment="1">
      <alignment horizontal="center"/>
    </xf>
    <xf numFmtId="0" fontId="46" fillId="0" borderId="11" xfId="808" applyFont="1" applyBorder="1" applyAlignment="1">
      <alignment horizontal="center"/>
    </xf>
    <xf numFmtId="178" fontId="46" fillId="0" borderId="1" xfId="808" applyNumberFormat="1" applyFont="1" applyBorder="1" applyAlignment="1">
      <alignment horizontal="center"/>
    </xf>
    <xf numFmtId="0" fontId="46" fillId="0" borderId="1" xfId="808" applyFont="1" applyBorder="1" applyAlignment="1"/>
    <xf numFmtId="0" fontId="46" fillId="0" borderId="0" xfId="808" applyFont="1" applyBorder="1" applyAlignment="1"/>
    <xf numFmtId="178" fontId="46" fillId="0" borderId="6" xfId="808" applyNumberFormat="1" applyFont="1" applyBorder="1" applyAlignment="1">
      <alignment horizontal="center"/>
    </xf>
    <xf numFmtId="4" fontId="46" fillId="0" borderId="8" xfId="808" applyNumberFormat="1" applyFont="1" applyBorder="1" applyAlignment="1">
      <alignment horizontal="center"/>
    </xf>
    <xf numFmtId="4" fontId="46" fillId="0" borderId="4" xfId="808" applyNumberFormat="1" applyFont="1" applyBorder="1" applyAlignment="1">
      <alignment horizontal="center"/>
    </xf>
    <xf numFmtId="4" fontId="46" fillId="0" borderId="1" xfId="808" applyNumberFormat="1" applyFont="1" applyBorder="1" applyAlignment="1">
      <alignment horizontal="center"/>
    </xf>
    <xf numFmtId="4" fontId="46" fillId="0" borderId="6" xfId="808" applyNumberFormat="1" applyFont="1" applyBorder="1" applyAlignment="1">
      <alignment horizontal="center"/>
    </xf>
    <xf numFmtId="4" fontId="46" fillId="0" borderId="3" xfId="808" applyNumberFormat="1" applyFont="1" applyBorder="1" applyAlignment="1">
      <alignment horizontal="center"/>
    </xf>
    <xf numFmtId="4" fontId="46" fillId="0" borderId="48" xfId="808" applyNumberFormat="1" applyFont="1" applyBorder="1" applyAlignment="1">
      <alignment horizontal="center"/>
    </xf>
    <xf numFmtId="0" fontId="42" fillId="0" borderId="0" xfId="808" applyFont="1" applyAlignment="1"/>
    <xf numFmtId="171" fontId="7" fillId="0" borderId="6" xfId="809" applyNumberFormat="1" applyFont="1" applyBorder="1" applyAlignment="1">
      <alignment horizontal="center" vertical="center"/>
    </xf>
    <xf numFmtId="171" fontId="7" fillId="0" borderId="2" xfId="809" applyNumberFormat="1" applyFont="1" applyBorder="1" applyAlignment="1">
      <alignment horizontal="center" vertical="center"/>
    </xf>
    <xf numFmtId="171" fontId="7" fillId="0" borderId="3" xfId="809" applyNumberFormat="1" applyFont="1" applyBorder="1" applyAlignment="1">
      <alignment horizontal="center" vertical="center"/>
    </xf>
    <xf numFmtId="171" fontId="7" fillId="0" borderId="8" xfId="809" applyNumberFormat="1" applyFont="1" applyBorder="1" applyAlignment="1">
      <alignment horizontal="center" vertical="center"/>
    </xf>
    <xf numFmtId="171" fontId="7" fillId="0" borderId="1" xfId="809" applyNumberFormat="1" applyFont="1" applyBorder="1" applyAlignment="1">
      <alignment horizontal="center" vertical="center"/>
    </xf>
    <xf numFmtId="171" fontId="7" fillId="0" borderId="4" xfId="809" applyNumberFormat="1" applyFont="1" applyBorder="1" applyAlignment="1">
      <alignment horizontal="center" vertical="center"/>
    </xf>
    <xf numFmtId="171" fontId="7" fillId="0" borderId="6" xfId="32" applyNumberFormat="1" applyFont="1" applyBorder="1" applyAlignment="1">
      <alignment horizontal="center" vertical="center"/>
    </xf>
    <xf numFmtId="171" fontId="7" fillId="0" borderId="2" xfId="32" applyNumberFormat="1" applyFont="1" applyBorder="1" applyAlignment="1">
      <alignment horizontal="center" vertical="center"/>
    </xf>
    <xf numFmtId="171" fontId="7" fillId="0" borderId="3" xfId="32" applyNumberFormat="1" applyFont="1" applyBorder="1" applyAlignment="1">
      <alignment horizontal="center" vertical="center"/>
    </xf>
    <xf numFmtId="171" fontId="7" fillId="0" borderId="8" xfId="32" applyNumberFormat="1" applyFont="1" applyBorder="1" applyAlignment="1">
      <alignment horizontal="center" vertical="center"/>
    </xf>
    <xf numFmtId="171" fontId="7" fillId="0" borderId="1" xfId="32" applyNumberFormat="1" applyFont="1" applyBorder="1" applyAlignment="1">
      <alignment horizontal="center" vertical="center"/>
    </xf>
    <xf numFmtId="171" fontId="7" fillId="0" borderId="4" xfId="32" applyNumberFormat="1" applyFont="1" applyBorder="1" applyAlignment="1">
      <alignment horizontal="center" vertical="center"/>
    </xf>
    <xf numFmtId="180" fontId="7" fillId="0" borderId="6" xfId="31" applyFont="1" applyBorder="1" applyAlignment="1">
      <alignment horizontal="center" vertical="center"/>
    </xf>
    <xf numFmtId="180" fontId="7" fillId="0" borderId="2" xfId="31" applyFont="1" applyBorder="1" applyAlignment="1">
      <alignment horizontal="center" vertical="center"/>
    </xf>
    <xf numFmtId="180" fontId="7" fillId="0" borderId="3" xfId="31" applyFont="1" applyBorder="1" applyAlignment="1">
      <alignment horizontal="center" vertical="center"/>
    </xf>
    <xf numFmtId="180" fontId="7" fillId="0" borderId="8" xfId="31" applyFont="1" applyBorder="1" applyAlignment="1">
      <alignment horizontal="center" vertical="center"/>
    </xf>
    <xf numFmtId="180" fontId="7" fillId="0" borderId="1" xfId="31" applyFont="1" applyBorder="1" applyAlignment="1">
      <alignment horizontal="center" vertical="center"/>
    </xf>
    <xf numFmtId="180" fontId="7" fillId="0" borderId="4" xfId="31" applyFont="1" applyBorder="1" applyAlignment="1">
      <alignment horizontal="center" vertical="center"/>
    </xf>
    <xf numFmtId="173" fontId="28" fillId="0" borderId="0" xfId="31" quotePrefix="1" applyNumberFormat="1" applyFont="1" applyAlignment="1" applyProtection="1">
      <alignment horizontal="center" vertical="center"/>
    </xf>
    <xf numFmtId="180" fontId="5" fillId="0" borderId="0" xfId="31" applyAlignment="1">
      <alignment horizontal="center" vertical="center"/>
    </xf>
    <xf numFmtId="173" fontId="6" fillId="0" borderId="0" xfId="31" quotePrefix="1" applyNumberFormat="1" applyFont="1" applyAlignment="1" applyProtection="1">
      <alignment horizontal="right" vertical="center"/>
    </xf>
    <xf numFmtId="0" fontId="52" fillId="0" borderId="0" xfId="31" applyNumberFormat="1" applyFont="1" applyBorder="1" applyAlignment="1">
      <alignment horizontal="right" vertical="center"/>
    </xf>
    <xf numFmtId="173" fontId="6" fillId="0" borderId="0" xfId="31" applyNumberFormat="1" applyFont="1" applyBorder="1" applyAlignment="1">
      <alignment horizontal="right" vertical="center"/>
    </xf>
    <xf numFmtId="180" fontId="5" fillId="0" borderId="0" xfId="31" applyAlignment="1">
      <alignment horizontal="right" vertical="center"/>
    </xf>
    <xf numFmtId="183" fontId="7" fillId="0" borderId="7" xfId="31" applyNumberFormat="1" applyFont="1" applyBorder="1" applyAlignment="1">
      <alignment horizontal="center" vertical="center"/>
    </xf>
    <xf numFmtId="183" fontId="7" fillId="0" borderId="0" xfId="31" applyNumberFormat="1" applyFont="1" applyBorder="1" applyAlignment="1">
      <alignment horizontal="center" vertical="center"/>
    </xf>
    <xf numFmtId="183" fontId="7" fillId="0" borderId="8" xfId="31" applyNumberFormat="1" applyFont="1" applyBorder="1" applyAlignment="1">
      <alignment horizontal="center" vertical="center"/>
    </xf>
    <xf numFmtId="183" fontId="7" fillId="0" borderId="1" xfId="31" applyNumberFormat="1" applyFont="1" applyBorder="1" applyAlignment="1">
      <alignment horizontal="center" vertical="center"/>
    </xf>
    <xf numFmtId="183" fontId="7" fillId="2" borderId="6" xfId="31" applyNumberFormat="1" applyFont="1" applyFill="1" applyBorder="1" applyAlignment="1">
      <alignment horizontal="center" vertical="center"/>
    </xf>
    <xf numFmtId="183" fontId="7" fillId="2" borderId="2" xfId="31" applyNumberFormat="1" applyFont="1" applyFill="1" applyBorder="1" applyAlignment="1">
      <alignment horizontal="center" vertical="center"/>
    </xf>
    <xf numFmtId="0" fontId="8" fillId="3" borderId="6" xfId="667" applyFont="1" applyFill="1" applyBorder="1" applyAlignment="1">
      <alignment horizontal="center" vertical="center"/>
    </xf>
    <xf numFmtId="0" fontId="8" fillId="3" borderId="2" xfId="667" applyFont="1" applyFill="1" applyBorder="1" applyAlignment="1">
      <alignment horizontal="center" vertical="center"/>
    </xf>
    <xf numFmtId="0" fontId="8" fillId="3" borderId="3" xfId="667" applyFont="1" applyFill="1" applyBorder="1" applyAlignment="1">
      <alignment horizontal="center" vertical="center"/>
    </xf>
    <xf numFmtId="0" fontId="8" fillId="3" borderId="8" xfId="667" applyFont="1" applyFill="1" applyBorder="1" applyAlignment="1">
      <alignment horizontal="center" vertical="center"/>
    </xf>
    <xf numFmtId="0" fontId="8" fillId="3" borderId="1" xfId="667" applyFont="1" applyFill="1" applyBorder="1" applyAlignment="1">
      <alignment horizontal="center" vertical="center"/>
    </xf>
    <xf numFmtId="0" fontId="8" fillId="3" borderId="4" xfId="667" applyFont="1" applyFill="1" applyBorder="1" applyAlignment="1">
      <alignment horizontal="center" vertical="center"/>
    </xf>
    <xf numFmtId="194" fontId="7" fillId="0" borderId="5" xfId="834" applyNumberFormat="1" applyFont="1" applyBorder="1" applyAlignment="1">
      <alignment vertical="center"/>
    </xf>
    <xf numFmtId="0" fontId="6" fillId="0" borderId="5" xfId="667" applyFont="1" applyBorder="1" applyAlignment="1">
      <alignment vertical="center"/>
    </xf>
    <xf numFmtId="194" fontId="7" fillId="0" borderId="0" xfId="834" applyNumberFormat="1" applyFont="1" applyAlignment="1">
      <alignment horizontal="right" vertical="center" readingOrder="2"/>
    </xf>
    <xf numFmtId="0" fontId="6" fillId="0" borderId="0" xfId="667" applyFont="1" applyAlignment="1">
      <alignment vertical="center"/>
    </xf>
    <xf numFmtId="171" fontId="7" fillId="0" borderId="6" xfId="110" applyNumberFormat="1" applyFont="1" applyBorder="1" applyAlignment="1">
      <alignment horizontal="center" vertical="center"/>
    </xf>
    <xf numFmtId="171" fontId="7" fillId="0" borderId="2" xfId="110" applyNumberFormat="1" applyFont="1" applyBorder="1" applyAlignment="1">
      <alignment horizontal="center" vertical="center"/>
    </xf>
    <xf numFmtId="171" fontId="7" fillId="0" borderId="3" xfId="110" applyNumberFormat="1" applyFont="1" applyBorder="1" applyAlignment="1">
      <alignment horizontal="center" vertical="center"/>
    </xf>
    <xf numFmtId="171" fontId="7" fillId="0" borderId="8" xfId="110" applyNumberFormat="1" applyFont="1" applyBorder="1" applyAlignment="1">
      <alignment horizontal="center" vertical="center"/>
    </xf>
    <xf numFmtId="171" fontId="7" fillId="0" borderId="1" xfId="110" applyNumberFormat="1" applyFont="1" applyBorder="1" applyAlignment="1">
      <alignment horizontal="center" vertical="center"/>
    </xf>
    <xf numFmtId="171" fontId="7" fillId="0" borderId="0" xfId="110" applyNumberFormat="1" applyFont="1" applyBorder="1" applyAlignment="1">
      <alignment horizontal="center" vertical="center"/>
    </xf>
    <xf numFmtId="171" fontId="7" fillId="0" borderId="5" xfId="110" applyNumberFormat="1" applyFont="1" applyBorder="1" applyAlignment="1">
      <alignment horizontal="center" vertical="center"/>
    </xf>
    <xf numFmtId="171" fontId="7" fillId="0" borderId="2" xfId="7" applyFont="1" applyBorder="1" applyAlignment="1">
      <alignment horizontal="center" vertical="center"/>
    </xf>
    <xf numFmtId="171" fontId="7" fillId="0" borderId="3" xfId="7" applyFont="1" applyBorder="1" applyAlignment="1">
      <alignment horizontal="center" vertical="center"/>
    </xf>
    <xf numFmtId="171" fontId="7" fillId="0" borderId="1" xfId="7" applyFont="1" applyBorder="1" applyAlignment="1">
      <alignment horizontal="center" vertical="center"/>
    </xf>
    <xf numFmtId="171" fontId="7" fillId="0" borderId="4" xfId="7" applyFont="1" applyBorder="1" applyAlignment="1">
      <alignment horizontal="center" vertical="center"/>
    </xf>
    <xf numFmtId="171" fontId="6" fillId="2" borderId="3" xfId="7" applyFont="1" applyFill="1" applyBorder="1" applyAlignment="1">
      <alignment vertical="center"/>
    </xf>
    <xf numFmtId="171" fontId="5" fillId="0" borderId="5" xfId="7" applyBorder="1" applyAlignment="1">
      <alignment vertical="center"/>
    </xf>
    <xf numFmtId="171" fontId="5" fillId="0" borderId="4" xfId="7" applyBorder="1" applyAlignment="1">
      <alignment vertical="center"/>
    </xf>
    <xf numFmtId="171" fontId="8" fillId="0" borderId="6" xfId="7" applyFont="1" applyBorder="1" applyAlignment="1">
      <alignment horizontal="center" vertical="center"/>
    </xf>
    <xf numFmtId="171" fontId="5" fillId="0" borderId="2" xfId="7" applyBorder="1" applyAlignment="1">
      <alignment horizontal="center" vertical="center"/>
    </xf>
    <xf numFmtId="171" fontId="5" fillId="0" borderId="3" xfId="7" applyBorder="1" applyAlignment="1">
      <alignment horizontal="center" vertical="center"/>
    </xf>
    <xf numFmtId="171" fontId="5" fillId="0" borderId="8" xfId="7" applyBorder="1" applyAlignment="1">
      <alignment horizontal="center" vertical="center"/>
    </xf>
    <xf numFmtId="171" fontId="5" fillId="0" borderId="1" xfId="7" applyBorder="1" applyAlignment="1">
      <alignment horizontal="center" vertical="center"/>
    </xf>
    <xf numFmtId="171" fontId="5" fillId="0" borderId="4" xfId="7" applyBorder="1" applyAlignment="1">
      <alignment horizontal="center" vertical="center"/>
    </xf>
    <xf numFmtId="171" fontId="7" fillId="0" borderId="6" xfId="7" applyFont="1" applyBorder="1" applyAlignment="1">
      <alignment horizontal="center" vertical="center"/>
    </xf>
    <xf numFmtId="171" fontId="7" fillId="0" borderId="8" xfId="7" applyFont="1" applyBorder="1" applyAlignment="1">
      <alignment horizontal="center" vertical="center"/>
    </xf>
  </cellXfs>
  <cellStyles count="836">
    <cellStyle name="?_x001d_?½_x000c_'ÿ-&#10; ÿU_x0001_?_x0005_ˆ_x0008__x0007__x0001__x0001_" xfId="102"/>
    <cellStyle name="‏_x001d_ً½_x000c_'ے-_x000d_ ےU_x0001_ٌ_x0005_ˆ_x0008__x0007__x0001__x0001_" xfId="32"/>
    <cellStyle name="‏_x001d_ً½_x000c_'ے-_x000d_ ےU_x0001_ٌ_x0005_ˆ_x0008__x0007__x0001__x0001_ 2" xfId="110"/>
    <cellStyle name="‏_x001d_ً½_x000c_'ے-_x000d_ ےU_x0001_ٌ_x0005_ˆ_x0008__x0007__x0001__x0001_ 2 2" xfId="809"/>
    <cellStyle name="20 % - Accent1 2" xfId="115"/>
    <cellStyle name="20 % - Accent1 2 2" xfId="116"/>
    <cellStyle name="20 % - Accent1 3" xfId="117"/>
    <cellStyle name="20 % - Accent1 3 2" xfId="118"/>
    <cellStyle name="20 % - Accent1 4" xfId="119"/>
    <cellStyle name="20 % - Accent1 4 2" xfId="120"/>
    <cellStyle name="20 % - Accent1 5" xfId="121"/>
    <cellStyle name="20 % - Accent1 5 2" xfId="122"/>
    <cellStyle name="20 % - Accent1 6" xfId="123"/>
    <cellStyle name="20 % - Accent1 7" xfId="124"/>
    <cellStyle name="20 % - Accent2 2" xfId="125"/>
    <cellStyle name="20 % - Accent2 2 2" xfId="126"/>
    <cellStyle name="20 % - Accent2 3" xfId="127"/>
    <cellStyle name="20 % - Accent2 3 2" xfId="128"/>
    <cellStyle name="20 % - Accent2 4" xfId="129"/>
    <cellStyle name="20 % - Accent2 4 2" xfId="130"/>
    <cellStyle name="20 % - Accent2 5" xfId="131"/>
    <cellStyle name="20 % - Accent2 5 2" xfId="132"/>
    <cellStyle name="20 % - Accent2 6" xfId="133"/>
    <cellStyle name="20 % - Accent2 7" xfId="134"/>
    <cellStyle name="20 % - Accent3 2" xfId="135"/>
    <cellStyle name="20 % - Accent3 2 2" xfId="136"/>
    <cellStyle name="20 % - Accent3 3" xfId="137"/>
    <cellStyle name="20 % - Accent3 3 2" xfId="138"/>
    <cellStyle name="20 % - Accent3 4" xfId="139"/>
    <cellStyle name="20 % - Accent3 4 2" xfId="140"/>
    <cellStyle name="20 % - Accent3 5" xfId="141"/>
    <cellStyle name="20 % - Accent3 5 2" xfId="142"/>
    <cellStyle name="20 % - Accent3 6" xfId="143"/>
    <cellStyle name="20 % - Accent3 7" xfId="144"/>
    <cellStyle name="20 % - Accent4 2" xfId="145"/>
    <cellStyle name="20 % - Accent4 2 2" xfId="146"/>
    <cellStyle name="20 % - Accent4 3" xfId="147"/>
    <cellStyle name="20 % - Accent4 3 2" xfId="148"/>
    <cellStyle name="20 % - Accent4 4" xfId="149"/>
    <cellStyle name="20 % - Accent4 4 2" xfId="150"/>
    <cellStyle name="20 % - Accent4 5" xfId="151"/>
    <cellStyle name="20 % - Accent4 5 2" xfId="152"/>
    <cellStyle name="20 % - Accent4 6" xfId="153"/>
    <cellStyle name="20 % - Accent4 7" xfId="154"/>
    <cellStyle name="20 % - Accent5 2" xfId="155"/>
    <cellStyle name="20 % - Accent5 2 2" xfId="156"/>
    <cellStyle name="20 % - Accent5 3" xfId="157"/>
    <cellStyle name="20 % - Accent5 3 2" xfId="158"/>
    <cellStyle name="20 % - Accent5 4" xfId="159"/>
    <cellStyle name="20 % - Accent5 4 2" xfId="160"/>
    <cellStyle name="20 % - Accent5 5" xfId="161"/>
    <cellStyle name="20 % - Accent5 5 2" xfId="162"/>
    <cellStyle name="20 % - Accent5 6" xfId="163"/>
    <cellStyle name="20 % - Accent5 7" xfId="164"/>
    <cellStyle name="20 % - Accent6 2" xfId="165"/>
    <cellStyle name="20 % - Accent6 2 2" xfId="166"/>
    <cellStyle name="20 % - Accent6 3" xfId="167"/>
    <cellStyle name="20 % - Accent6 3 2" xfId="168"/>
    <cellStyle name="20 % - Accent6 4" xfId="169"/>
    <cellStyle name="20 % - Accent6 4 2" xfId="170"/>
    <cellStyle name="20 % - Accent6 5" xfId="171"/>
    <cellStyle name="20 % - Accent6 5 2" xfId="172"/>
    <cellStyle name="20 % - Accent6 6" xfId="173"/>
    <cellStyle name="20 % - Accent6 7" xfId="174"/>
    <cellStyle name="40 % - Accent1 2" xfId="175"/>
    <cellStyle name="40 % - Accent1 2 2" xfId="176"/>
    <cellStyle name="40 % - Accent1 3" xfId="177"/>
    <cellStyle name="40 % - Accent1 3 2" xfId="178"/>
    <cellStyle name="40 % - Accent1 4" xfId="179"/>
    <cellStyle name="40 % - Accent1 4 2" xfId="180"/>
    <cellStyle name="40 % - Accent1 5" xfId="181"/>
    <cellStyle name="40 % - Accent1 5 2" xfId="182"/>
    <cellStyle name="40 % - Accent1 6" xfId="183"/>
    <cellStyle name="40 % - Accent1 7" xfId="184"/>
    <cellStyle name="40 % - Accent2 2" xfId="185"/>
    <cellStyle name="40 % - Accent2 2 2" xfId="186"/>
    <cellStyle name="40 % - Accent2 3" xfId="187"/>
    <cellStyle name="40 % - Accent2 3 2" xfId="188"/>
    <cellStyle name="40 % - Accent2 4" xfId="189"/>
    <cellStyle name="40 % - Accent2 4 2" xfId="190"/>
    <cellStyle name="40 % - Accent2 5" xfId="191"/>
    <cellStyle name="40 % - Accent2 5 2" xfId="192"/>
    <cellStyle name="40 % - Accent2 6" xfId="193"/>
    <cellStyle name="40 % - Accent2 7" xfId="194"/>
    <cellStyle name="40 % - Accent3 2" xfId="195"/>
    <cellStyle name="40 % - Accent3 2 2" xfId="196"/>
    <cellStyle name="40 % - Accent3 3" xfId="197"/>
    <cellStyle name="40 % - Accent3 3 2" xfId="198"/>
    <cellStyle name="40 % - Accent3 4" xfId="199"/>
    <cellStyle name="40 % - Accent3 4 2" xfId="200"/>
    <cellStyle name="40 % - Accent3 5" xfId="201"/>
    <cellStyle name="40 % - Accent3 5 2" xfId="202"/>
    <cellStyle name="40 % - Accent3 6" xfId="203"/>
    <cellStyle name="40 % - Accent3 7" xfId="204"/>
    <cellStyle name="40 % - Accent4 2" xfId="205"/>
    <cellStyle name="40 % - Accent4 2 2" xfId="206"/>
    <cellStyle name="40 % - Accent4 3" xfId="207"/>
    <cellStyle name="40 % - Accent4 3 2" xfId="208"/>
    <cellStyle name="40 % - Accent4 4" xfId="209"/>
    <cellStyle name="40 % - Accent4 4 2" xfId="210"/>
    <cellStyle name="40 % - Accent4 5" xfId="211"/>
    <cellStyle name="40 % - Accent4 5 2" xfId="212"/>
    <cellStyle name="40 % - Accent4 6" xfId="213"/>
    <cellStyle name="40 % - Accent4 7" xfId="214"/>
    <cellStyle name="40 % - Accent5 2" xfId="215"/>
    <cellStyle name="40 % - Accent5 2 2" xfId="216"/>
    <cellStyle name="40 % - Accent5 3" xfId="217"/>
    <cellStyle name="40 % - Accent5 3 2" xfId="218"/>
    <cellStyle name="40 % - Accent5 4" xfId="219"/>
    <cellStyle name="40 % - Accent5 4 2" xfId="220"/>
    <cellStyle name="40 % - Accent5 5" xfId="221"/>
    <cellStyle name="40 % - Accent5 5 2" xfId="222"/>
    <cellStyle name="40 % - Accent5 6" xfId="223"/>
    <cellStyle name="40 % - Accent5 7" xfId="224"/>
    <cellStyle name="40 % - Accent6 2" xfId="225"/>
    <cellStyle name="40 % - Accent6 2 2" xfId="226"/>
    <cellStyle name="40 % - Accent6 3" xfId="227"/>
    <cellStyle name="40 % - Accent6 3 2" xfId="228"/>
    <cellStyle name="40 % - Accent6 4" xfId="229"/>
    <cellStyle name="40 % - Accent6 4 2" xfId="230"/>
    <cellStyle name="40 % - Accent6 5" xfId="231"/>
    <cellStyle name="40 % - Accent6 5 2" xfId="232"/>
    <cellStyle name="40 % - Accent6 6" xfId="233"/>
    <cellStyle name="40 % - Accent6 7" xfId="234"/>
    <cellStyle name="60 % - Accent1 2" xfId="235"/>
    <cellStyle name="60 % - Accent1 2 2" xfId="236"/>
    <cellStyle name="60 % - Accent1 3" xfId="237"/>
    <cellStyle name="60 % - Accent1 3 2" xfId="238"/>
    <cellStyle name="60 % - Accent1 4" xfId="239"/>
    <cellStyle name="60 % - Accent1 4 2" xfId="240"/>
    <cellStyle name="60 % - Accent1 5" xfId="241"/>
    <cellStyle name="60 % - Accent1 5 2" xfId="242"/>
    <cellStyle name="60 % - Accent1 6" xfId="243"/>
    <cellStyle name="60 % - Accent1 7" xfId="244"/>
    <cellStyle name="60 % - Accent2 2" xfId="245"/>
    <cellStyle name="60 % - Accent2 2 2" xfId="246"/>
    <cellStyle name="60 % - Accent2 3" xfId="247"/>
    <cellStyle name="60 % - Accent2 3 2" xfId="248"/>
    <cellStyle name="60 % - Accent2 4" xfId="249"/>
    <cellStyle name="60 % - Accent2 4 2" xfId="250"/>
    <cellStyle name="60 % - Accent2 5" xfId="251"/>
    <cellStyle name="60 % - Accent2 5 2" xfId="252"/>
    <cellStyle name="60 % - Accent2 6" xfId="253"/>
    <cellStyle name="60 % - Accent2 7" xfId="254"/>
    <cellStyle name="60 % - Accent3 2" xfId="255"/>
    <cellStyle name="60 % - Accent3 2 2" xfId="256"/>
    <cellStyle name="60 % - Accent3 3" xfId="257"/>
    <cellStyle name="60 % - Accent3 3 2" xfId="258"/>
    <cellStyle name="60 % - Accent3 4" xfId="259"/>
    <cellStyle name="60 % - Accent3 4 2" xfId="260"/>
    <cellStyle name="60 % - Accent3 5" xfId="261"/>
    <cellStyle name="60 % - Accent3 5 2" xfId="262"/>
    <cellStyle name="60 % - Accent3 6" xfId="263"/>
    <cellStyle name="60 % - Accent3 7" xfId="264"/>
    <cellStyle name="60 % - Accent4 2" xfId="265"/>
    <cellStyle name="60 % - Accent4 2 2" xfId="266"/>
    <cellStyle name="60 % - Accent4 3" xfId="267"/>
    <cellStyle name="60 % - Accent4 3 2" xfId="268"/>
    <cellStyle name="60 % - Accent4 4" xfId="269"/>
    <cellStyle name="60 % - Accent4 4 2" xfId="270"/>
    <cellStyle name="60 % - Accent4 5" xfId="271"/>
    <cellStyle name="60 % - Accent4 5 2" xfId="272"/>
    <cellStyle name="60 % - Accent4 6" xfId="273"/>
    <cellStyle name="60 % - Accent4 7" xfId="274"/>
    <cellStyle name="60 % - Accent5 2" xfId="275"/>
    <cellStyle name="60 % - Accent5 2 2" xfId="276"/>
    <cellStyle name="60 % - Accent5 3" xfId="277"/>
    <cellStyle name="60 % - Accent5 3 2" xfId="278"/>
    <cellStyle name="60 % - Accent5 4" xfId="279"/>
    <cellStyle name="60 % - Accent5 4 2" xfId="280"/>
    <cellStyle name="60 % - Accent5 5" xfId="281"/>
    <cellStyle name="60 % - Accent5 5 2" xfId="282"/>
    <cellStyle name="60 % - Accent5 6" xfId="283"/>
    <cellStyle name="60 % - Accent5 7" xfId="284"/>
    <cellStyle name="60 % - Accent6 2" xfId="285"/>
    <cellStyle name="60 % - Accent6 2 2" xfId="286"/>
    <cellStyle name="60 % - Accent6 3" xfId="287"/>
    <cellStyle name="60 % - Accent6 3 2" xfId="288"/>
    <cellStyle name="60 % - Accent6 4" xfId="289"/>
    <cellStyle name="60 % - Accent6 4 2" xfId="290"/>
    <cellStyle name="60 % - Accent6 5" xfId="291"/>
    <cellStyle name="60 % - Accent6 5 2" xfId="292"/>
    <cellStyle name="60 % - Accent6 6" xfId="293"/>
    <cellStyle name="60 % - Accent6 7" xfId="294"/>
    <cellStyle name="Accent1 2" xfId="295"/>
    <cellStyle name="Accent1 2 2" xfId="296"/>
    <cellStyle name="Accent1 3" xfId="297"/>
    <cellStyle name="Accent1 3 2" xfId="298"/>
    <cellStyle name="Accent1 4" xfId="299"/>
    <cellStyle name="Accent1 4 2" xfId="300"/>
    <cellStyle name="Accent1 5" xfId="301"/>
    <cellStyle name="Accent1 5 2" xfId="302"/>
    <cellStyle name="Accent1 6" xfId="303"/>
    <cellStyle name="Accent1 7" xfId="304"/>
    <cellStyle name="Accent2 2" xfId="305"/>
    <cellStyle name="Accent2 2 2" xfId="306"/>
    <cellStyle name="Accent2 3" xfId="307"/>
    <cellStyle name="Accent2 3 2" xfId="308"/>
    <cellStyle name="Accent2 4" xfId="309"/>
    <cellStyle name="Accent2 4 2" xfId="310"/>
    <cellStyle name="Accent2 5" xfId="311"/>
    <cellStyle name="Accent2 5 2" xfId="312"/>
    <cellStyle name="Accent2 6" xfId="313"/>
    <cellStyle name="Accent2 7" xfId="314"/>
    <cellStyle name="Accent3 2" xfId="315"/>
    <cellStyle name="Accent3 2 2" xfId="316"/>
    <cellStyle name="Accent3 3" xfId="317"/>
    <cellStyle name="Accent3 3 2" xfId="318"/>
    <cellStyle name="Accent3 4" xfId="319"/>
    <cellStyle name="Accent3 4 2" xfId="320"/>
    <cellStyle name="Accent3 5" xfId="321"/>
    <cellStyle name="Accent3 5 2" xfId="322"/>
    <cellStyle name="Accent3 6" xfId="323"/>
    <cellStyle name="Accent3 7" xfId="324"/>
    <cellStyle name="Accent4 2" xfId="325"/>
    <cellStyle name="Accent4 2 2" xfId="326"/>
    <cellStyle name="Accent4 3" xfId="327"/>
    <cellStyle name="Accent4 3 2" xfId="328"/>
    <cellStyle name="Accent4 4" xfId="329"/>
    <cellStyle name="Accent4 4 2" xfId="330"/>
    <cellStyle name="Accent4 5" xfId="331"/>
    <cellStyle name="Accent4 5 2" xfId="332"/>
    <cellStyle name="Accent4 6" xfId="333"/>
    <cellStyle name="Accent4 7" xfId="334"/>
    <cellStyle name="Accent5 2" xfId="335"/>
    <cellStyle name="Accent5 2 2" xfId="336"/>
    <cellStyle name="Accent5 3" xfId="337"/>
    <cellStyle name="Accent5 3 2" xfId="338"/>
    <cellStyle name="Accent5 4" xfId="339"/>
    <cellStyle name="Accent5 4 2" xfId="340"/>
    <cellStyle name="Accent5 5" xfId="341"/>
    <cellStyle name="Accent5 5 2" xfId="342"/>
    <cellStyle name="Accent5 6" xfId="343"/>
    <cellStyle name="Accent5 7" xfId="344"/>
    <cellStyle name="Accent6 2" xfId="345"/>
    <cellStyle name="Accent6 2 2" xfId="346"/>
    <cellStyle name="Accent6 3" xfId="347"/>
    <cellStyle name="Accent6 3 2" xfId="348"/>
    <cellStyle name="Accent6 4" xfId="349"/>
    <cellStyle name="Accent6 4 2" xfId="350"/>
    <cellStyle name="Accent6 5" xfId="351"/>
    <cellStyle name="Accent6 5 2" xfId="352"/>
    <cellStyle name="Accent6 6" xfId="353"/>
    <cellStyle name="Accent6 7" xfId="354"/>
    <cellStyle name="Avertissement 2" xfId="355"/>
    <cellStyle name="Avertissement 2 2" xfId="356"/>
    <cellStyle name="Avertissement 3" xfId="357"/>
    <cellStyle name="Avertissement 3 2" xfId="358"/>
    <cellStyle name="Avertissement 4" xfId="359"/>
    <cellStyle name="Avertissement 4 2" xfId="360"/>
    <cellStyle name="Avertissement 5" xfId="361"/>
    <cellStyle name="Avertissement 5 2" xfId="362"/>
    <cellStyle name="Avertissement 6" xfId="363"/>
    <cellStyle name="Avertissement 7" xfId="364"/>
    <cellStyle name="Calcul 2" xfId="365"/>
    <cellStyle name="Calcul 2 2" xfId="366"/>
    <cellStyle name="Calcul 3" xfId="367"/>
    <cellStyle name="Calcul 3 2" xfId="368"/>
    <cellStyle name="Calcul 4" xfId="369"/>
    <cellStyle name="Calcul 4 2" xfId="370"/>
    <cellStyle name="Calcul 5" xfId="371"/>
    <cellStyle name="Calcul 5 2" xfId="372"/>
    <cellStyle name="Calcul 6" xfId="373"/>
    <cellStyle name="Calcul 7" xfId="374"/>
    <cellStyle name="Cellule liée 2" xfId="375"/>
    <cellStyle name="Cellule liée 2 2" xfId="376"/>
    <cellStyle name="Cellule liée 3" xfId="377"/>
    <cellStyle name="Cellule liée 3 2" xfId="378"/>
    <cellStyle name="Cellule liée 4" xfId="379"/>
    <cellStyle name="Cellule liée 4 2" xfId="380"/>
    <cellStyle name="Cellule liée 5" xfId="381"/>
    <cellStyle name="Cellule liée 5 2" xfId="382"/>
    <cellStyle name="Cellule liée 6" xfId="383"/>
    <cellStyle name="Cellule liée 7" xfId="384"/>
    <cellStyle name="Comma [0]" xfId="1"/>
    <cellStyle name="Commentaire 10" xfId="385"/>
    <cellStyle name="Commentaire 10 2" xfId="386"/>
    <cellStyle name="Commentaire 11" xfId="387"/>
    <cellStyle name="Commentaire 11 2" xfId="388"/>
    <cellStyle name="Commentaire 12" xfId="389"/>
    <cellStyle name="Commentaire 12 2" xfId="390"/>
    <cellStyle name="Commentaire 13" xfId="391"/>
    <cellStyle name="Commentaire 13 2" xfId="392"/>
    <cellStyle name="Commentaire 14" xfId="393"/>
    <cellStyle name="Commentaire 14 2" xfId="394"/>
    <cellStyle name="Commentaire 15" xfId="395"/>
    <cellStyle name="Commentaire 15 2" xfId="396"/>
    <cellStyle name="Commentaire 16" xfId="397"/>
    <cellStyle name="Commentaire 16 2" xfId="398"/>
    <cellStyle name="Commentaire 17" xfId="399"/>
    <cellStyle name="Commentaire 17 2" xfId="400"/>
    <cellStyle name="Commentaire 18" xfId="401"/>
    <cellStyle name="Commentaire 2" xfId="402"/>
    <cellStyle name="Commentaire 2 10" xfId="403"/>
    <cellStyle name="Commentaire 2 11" xfId="404"/>
    <cellStyle name="Commentaire 2 12" xfId="405"/>
    <cellStyle name="Commentaire 2 13" xfId="406"/>
    <cellStyle name="Commentaire 2 14" xfId="407"/>
    <cellStyle name="Commentaire 2 15" xfId="408"/>
    <cellStyle name="Commentaire 2 16" xfId="409"/>
    <cellStyle name="Commentaire 2 17" xfId="410"/>
    <cellStyle name="Commentaire 2 18" xfId="411"/>
    <cellStyle name="Commentaire 2 19" xfId="412"/>
    <cellStyle name="Commentaire 2 2" xfId="413"/>
    <cellStyle name="Commentaire 2 20" xfId="414"/>
    <cellStyle name="Commentaire 2 21" xfId="415"/>
    <cellStyle name="Commentaire 2 22" xfId="416"/>
    <cellStyle name="Commentaire 2 23" xfId="417"/>
    <cellStyle name="Commentaire 2 24" xfId="418"/>
    <cellStyle name="Commentaire 2 25" xfId="419"/>
    <cellStyle name="Commentaire 2 26" xfId="420"/>
    <cellStyle name="Commentaire 2 27" xfId="421"/>
    <cellStyle name="Commentaire 2 28" xfId="422"/>
    <cellStyle name="Commentaire 2 29" xfId="423"/>
    <cellStyle name="Commentaire 2 3" xfId="424"/>
    <cellStyle name="Commentaire 2 4" xfId="425"/>
    <cellStyle name="Commentaire 2 5" xfId="426"/>
    <cellStyle name="Commentaire 2 6" xfId="427"/>
    <cellStyle name="Commentaire 2 7" xfId="428"/>
    <cellStyle name="Commentaire 2 8" xfId="429"/>
    <cellStyle name="Commentaire 2 9" xfId="430"/>
    <cellStyle name="Commentaire 3" xfId="431"/>
    <cellStyle name="Commentaire 3 10" xfId="432"/>
    <cellStyle name="Commentaire 3 11" xfId="433"/>
    <cellStyle name="Commentaire 3 12" xfId="434"/>
    <cellStyle name="Commentaire 3 13" xfId="435"/>
    <cellStyle name="Commentaire 3 14" xfId="436"/>
    <cellStyle name="Commentaire 3 15" xfId="437"/>
    <cellStyle name="Commentaire 3 16" xfId="438"/>
    <cellStyle name="Commentaire 3 17" xfId="439"/>
    <cellStyle name="Commentaire 3 18" xfId="440"/>
    <cellStyle name="Commentaire 3 19" xfId="441"/>
    <cellStyle name="Commentaire 3 2" xfId="442"/>
    <cellStyle name="Commentaire 3 20" xfId="443"/>
    <cellStyle name="Commentaire 3 21" xfId="444"/>
    <cellStyle name="Commentaire 3 22" xfId="445"/>
    <cellStyle name="Commentaire 3 23" xfId="446"/>
    <cellStyle name="Commentaire 3 24" xfId="447"/>
    <cellStyle name="Commentaire 3 25" xfId="448"/>
    <cellStyle name="Commentaire 3 26" xfId="449"/>
    <cellStyle name="Commentaire 3 27" xfId="450"/>
    <cellStyle name="Commentaire 3 28" xfId="451"/>
    <cellStyle name="Commentaire 3 29" xfId="452"/>
    <cellStyle name="Commentaire 3 3" xfId="453"/>
    <cellStyle name="Commentaire 3 4" xfId="454"/>
    <cellStyle name="Commentaire 3 5" xfId="455"/>
    <cellStyle name="Commentaire 3 6" xfId="456"/>
    <cellStyle name="Commentaire 3 7" xfId="457"/>
    <cellStyle name="Commentaire 3 8" xfId="458"/>
    <cellStyle name="Commentaire 3 9" xfId="459"/>
    <cellStyle name="Commentaire 4" xfId="460"/>
    <cellStyle name="Commentaire 4 10" xfId="461"/>
    <cellStyle name="Commentaire 4 11" xfId="462"/>
    <cellStyle name="Commentaire 4 12" xfId="463"/>
    <cellStyle name="Commentaire 4 13" xfId="464"/>
    <cellStyle name="Commentaire 4 14" xfId="465"/>
    <cellStyle name="Commentaire 4 15" xfId="466"/>
    <cellStyle name="Commentaire 4 16" xfId="467"/>
    <cellStyle name="Commentaire 4 17" xfId="468"/>
    <cellStyle name="Commentaire 4 18" xfId="469"/>
    <cellStyle name="Commentaire 4 19" xfId="470"/>
    <cellStyle name="Commentaire 4 2" xfId="471"/>
    <cellStyle name="Commentaire 4 20" xfId="472"/>
    <cellStyle name="Commentaire 4 21" xfId="473"/>
    <cellStyle name="Commentaire 4 22" xfId="474"/>
    <cellStyle name="Commentaire 4 23" xfId="475"/>
    <cellStyle name="Commentaire 4 24" xfId="476"/>
    <cellStyle name="Commentaire 4 25" xfId="477"/>
    <cellStyle name="Commentaire 4 26" xfId="478"/>
    <cellStyle name="Commentaire 4 27" xfId="479"/>
    <cellStyle name="Commentaire 4 28" xfId="480"/>
    <cellStyle name="Commentaire 4 29" xfId="481"/>
    <cellStyle name="Commentaire 4 3" xfId="482"/>
    <cellStyle name="Commentaire 4 4" xfId="483"/>
    <cellStyle name="Commentaire 4 5" xfId="484"/>
    <cellStyle name="Commentaire 4 6" xfId="485"/>
    <cellStyle name="Commentaire 4 7" xfId="486"/>
    <cellStyle name="Commentaire 4 8" xfId="487"/>
    <cellStyle name="Commentaire 4 9" xfId="488"/>
    <cellStyle name="Commentaire 5" xfId="489"/>
    <cellStyle name="Commentaire 5 10" xfId="490"/>
    <cellStyle name="Commentaire 5 11" xfId="491"/>
    <cellStyle name="Commentaire 5 12" xfId="492"/>
    <cellStyle name="Commentaire 5 13" xfId="493"/>
    <cellStyle name="Commentaire 5 14" xfId="494"/>
    <cellStyle name="Commentaire 5 15" xfId="495"/>
    <cellStyle name="Commentaire 5 16" xfId="496"/>
    <cellStyle name="Commentaire 5 17" xfId="497"/>
    <cellStyle name="Commentaire 5 18" xfId="498"/>
    <cellStyle name="Commentaire 5 19" xfId="499"/>
    <cellStyle name="Commentaire 5 2" xfId="500"/>
    <cellStyle name="Commentaire 5 20" xfId="501"/>
    <cellStyle name="Commentaire 5 21" xfId="502"/>
    <cellStyle name="Commentaire 5 22" xfId="503"/>
    <cellStyle name="Commentaire 5 23" xfId="504"/>
    <cellStyle name="Commentaire 5 24" xfId="505"/>
    <cellStyle name="Commentaire 5 25" xfId="506"/>
    <cellStyle name="Commentaire 5 26" xfId="507"/>
    <cellStyle name="Commentaire 5 27" xfId="508"/>
    <cellStyle name="Commentaire 5 28" xfId="509"/>
    <cellStyle name="Commentaire 5 29" xfId="510"/>
    <cellStyle name="Commentaire 5 3" xfId="511"/>
    <cellStyle name="Commentaire 5 4" xfId="512"/>
    <cellStyle name="Commentaire 5 5" xfId="513"/>
    <cellStyle name="Commentaire 5 6" xfId="514"/>
    <cellStyle name="Commentaire 5 7" xfId="515"/>
    <cellStyle name="Commentaire 5 8" xfId="516"/>
    <cellStyle name="Commentaire 5 9" xfId="517"/>
    <cellStyle name="Commentaire 6" xfId="518"/>
    <cellStyle name="Commentaire 6 10" xfId="519"/>
    <cellStyle name="Commentaire 6 11" xfId="520"/>
    <cellStyle name="Commentaire 6 12" xfId="521"/>
    <cellStyle name="Commentaire 6 13" xfId="522"/>
    <cellStyle name="Commentaire 6 14" xfId="523"/>
    <cellStyle name="Commentaire 6 15" xfId="524"/>
    <cellStyle name="Commentaire 6 16" xfId="525"/>
    <cellStyle name="Commentaire 6 17" xfId="526"/>
    <cellStyle name="Commentaire 6 18" xfId="527"/>
    <cellStyle name="Commentaire 6 19" xfId="528"/>
    <cellStyle name="Commentaire 6 2" xfId="529"/>
    <cellStyle name="Commentaire 6 20" xfId="530"/>
    <cellStyle name="Commentaire 6 21" xfId="531"/>
    <cellStyle name="Commentaire 6 22" xfId="532"/>
    <cellStyle name="Commentaire 6 23" xfId="533"/>
    <cellStyle name="Commentaire 6 24" xfId="534"/>
    <cellStyle name="Commentaire 6 25" xfId="535"/>
    <cellStyle name="Commentaire 6 26" xfId="536"/>
    <cellStyle name="Commentaire 6 27" xfId="537"/>
    <cellStyle name="Commentaire 6 28" xfId="538"/>
    <cellStyle name="Commentaire 6 29" xfId="539"/>
    <cellStyle name="Commentaire 6 3" xfId="540"/>
    <cellStyle name="Commentaire 6 4" xfId="541"/>
    <cellStyle name="Commentaire 6 5" xfId="542"/>
    <cellStyle name="Commentaire 6 6" xfId="543"/>
    <cellStyle name="Commentaire 6 7" xfId="544"/>
    <cellStyle name="Commentaire 6 8" xfId="545"/>
    <cellStyle name="Commentaire 6 9" xfId="546"/>
    <cellStyle name="Commentaire 7" xfId="547"/>
    <cellStyle name="Commentaire 7 10" xfId="548"/>
    <cellStyle name="Commentaire 7 11" xfId="549"/>
    <cellStyle name="Commentaire 7 12" xfId="550"/>
    <cellStyle name="Commentaire 7 13" xfId="551"/>
    <cellStyle name="Commentaire 7 14" xfId="552"/>
    <cellStyle name="Commentaire 7 15" xfId="553"/>
    <cellStyle name="Commentaire 7 16" xfId="554"/>
    <cellStyle name="Commentaire 7 17" xfId="555"/>
    <cellStyle name="Commentaire 7 18" xfId="556"/>
    <cellStyle name="Commentaire 7 19" xfId="557"/>
    <cellStyle name="Commentaire 7 2" xfId="558"/>
    <cellStyle name="Commentaire 7 20" xfId="559"/>
    <cellStyle name="Commentaire 7 21" xfId="560"/>
    <cellStyle name="Commentaire 7 22" xfId="561"/>
    <cellStyle name="Commentaire 7 23" xfId="562"/>
    <cellStyle name="Commentaire 7 24" xfId="563"/>
    <cellStyle name="Commentaire 7 25" xfId="564"/>
    <cellStyle name="Commentaire 7 26" xfId="565"/>
    <cellStyle name="Commentaire 7 27" xfId="566"/>
    <cellStyle name="Commentaire 7 28" xfId="567"/>
    <cellStyle name="Commentaire 7 29" xfId="568"/>
    <cellStyle name="Commentaire 7 3" xfId="569"/>
    <cellStyle name="Commentaire 7 4" xfId="570"/>
    <cellStyle name="Commentaire 7 5" xfId="571"/>
    <cellStyle name="Commentaire 7 6" xfId="572"/>
    <cellStyle name="Commentaire 7 7" xfId="573"/>
    <cellStyle name="Commentaire 7 8" xfId="574"/>
    <cellStyle name="Commentaire 7 9" xfId="575"/>
    <cellStyle name="Commentaire 8" xfId="576"/>
    <cellStyle name="Commentaire 8 2" xfId="577"/>
    <cellStyle name="Commentaire 9" xfId="578"/>
    <cellStyle name="Commentaire 9 2" xfId="579"/>
    <cellStyle name="Currency [0]" xfId="2"/>
    <cellStyle name="Entrée 2" xfId="580"/>
    <cellStyle name="Entrée 2 2" xfId="581"/>
    <cellStyle name="Entrée 3" xfId="582"/>
    <cellStyle name="Entrée 3 2" xfId="583"/>
    <cellStyle name="Entrée 4" xfId="584"/>
    <cellStyle name="Entrée 4 2" xfId="585"/>
    <cellStyle name="Entrée 5" xfId="586"/>
    <cellStyle name="Entrée 5 2" xfId="587"/>
    <cellStyle name="Entrée 6" xfId="588"/>
    <cellStyle name="Entrée 7" xfId="589"/>
    <cellStyle name="Euro" xfId="3"/>
    <cellStyle name="Insatisfaisant 2" xfId="590"/>
    <cellStyle name="Insatisfaisant 2 2" xfId="591"/>
    <cellStyle name="Insatisfaisant 3" xfId="592"/>
    <cellStyle name="Insatisfaisant 3 2" xfId="593"/>
    <cellStyle name="Insatisfaisant 4" xfId="594"/>
    <cellStyle name="Insatisfaisant 4 2" xfId="595"/>
    <cellStyle name="Insatisfaisant 5" xfId="596"/>
    <cellStyle name="Insatisfaisant 5 2" xfId="597"/>
    <cellStyle name="Insatisfaisant 6" xfId="598"/>
    <cellStyle name="Insatisfaisant 7" xfId="599"/>
    <cellStyle name="Milliers 2" xfId="30"/>
    <cellStyle name="Milliers 3" xfId="36"/>
    <cellStyle name="Milliers 4" xfId="104"/>
    <cellStyle name="Milliers 5" xfId="811"/>
    <cellStyle name="Milliers 6" xfId="799"/>
    <cellStyle name="Motif" xfId="4"/>
    <cellStyle name="MS_Arabic" xfId="5"/>
    <cellStyle name="Neutre 2" xfId="600"/>
    <cellStyle name="Neutre 2 2" xfId="601"/>
    <cellStyle name="Neutre 3" xfId="602"/>
    <cellStyle name="Neutre 3 2" xfId="603"/>
    <cellStyle name="Neutre 4" xfId="604"/>
    <cellStyle name="Neutre 4 2" xfId="605"/>
    <cellStyle name="Neutre 5" xfId="606"/>
    <cellStyle name="Neutre 5 2" xfId="607"/>
    <cellStyle name="Neutre 6" xfId="608"/>
    <cellStyle name="Neutre 7" xfId="609"/>
    <cellStyle name="Normal" xfId="0" builtinId="0"/>
    <cellStyle name="Normal 10" xfId="101"/>
    <cellStyle name="Normal 10 10" xfId="610"/>
    <cellStyle name="Normal 10 11" xfId="611"/>
    <cellStyle name="Normal 10 12" xfId="612"/>
    <cellStyle name="Normal 10 13" xfId="613"/>
    <cellStyle name="Normal 10 14" xfId="614"/>
    <cellStyle name="Normal 10 15" xfId="615"/>
    <cellStyle name="Normal 10 16" xfId="616"/>
    <cellStyle name="Normal 10 17" xfId="617"/>
    <cellStyle name="Normal 10 18" xfId="618"/>
    <cellStyle name="Normal 10 19" xfId="619"/>
    <cellStyle name="Normal 10 2" xfId="620"/>
    <cellStyle name="Normal 10 20" xfId="621"/>
    <cellStyle name="Normal 10 21" xfId="622"/>
    <cellStyle name="Normal 10 22" xfId="623"/>
    <cellStyle name="Normal 10 23" xfId="624"/>
    <cellStyle name="Normal 10 24" xfId="625"/>
    <cellStyle name="Normal 10 25" xfId="626"/>
    <cellStyle name="Normal 10 26" xfId="627"/>
    <cellStyle name="Normal 10 27" xfId="628"/>
    <cellStyle name="Normal 10 28" xfId="629"/>
    <cellStyle name="Normal 10 29" xfId="630"/>
    <cellStyle name="Normal 10 3" xfId="631"/>
    <cellStyle name="Normal 10 4" xfId="632"/>
    <cellStyle name="Normal 10 5" xfId="633"/>
    <cellStyle name="Normal 10 6" xfId="634"/>
    <cellStyle name="Normal 10 7" xfId="635"/>
    <cellStyle name="Normal 10 8" xfId="636"/>
    <cellStyle name="Normal 10 9" xfId="637"/>
    <cellStyle name="Normal 11" xfId="6"/>
    <cellStyle name="Normal 11 10" xfId="638"/>
    <cellStyle name="Normal 11 11" xfId="639"/>
    <cellStyle name="Normal 11 12" xfId="640"/>
    <cellStyle name="Normal 11 13" xfId="641"/>
    <cellStyle name="Normal 11 14" xfId="642"/>
    <cellStyle name="Normal 11 15" xfId="643"/>
    <cellStyle name="Normal 11 16" xfId="644"/>
    <cellStyle name="Normal 11 17" xfId="645"/>
    <cellStyle name="Normal 11 18" xfId="646"/>
    <cellStyle name="Normal 11 19" xfId="647"/>
    <cellStyle name="Normal 11 2" xfId="648"/>
    <cellStyle name="Normal 11 20" xfId="649"/>
    <cellStyle name="Normal 11 21" xfId="650"/>
    <cellStyle name="Normal 11 22" xfId="651"/>
    <cellStyle name="Normal 11 23" xfId="652"/>
    <cellStyle name="Normal 11 24" xfId="653"/>
    <cellStyle name="Normal 11 25" xfId="654"/>
    <cellStyle name="Normal 11 26" xfId="655"/>
    <cellStyle name="Normal 11 27" xfId="656"/>
    <cellStyle name="Normal 11 28" xfId="657"/>
    <cellStyle name="Normal 11 29" xfId="658"/>
    <cellStyle name="Normal 11 3" xfId="659"/>
    <cellStyle name="Normal 11 4" xfId="660"/>
    <cellStyle name="Normal 11 5" xfId="661"/>
    <cellStyle name="Normal 11 6" xfId="662"/>
    <cellStyle name="Normal 11 7" xfId="663"/>
    <cellStyle name="Normal 11 8" xfId="664"/>
    <cellStyle name="Normal 11 9" xfId="665"/>
    <cellStyle name="Normal 12" xfId="111"/>
    <cellStyle name="Normal 13" xfId="113"/>
    <cellStyle name="Normal 14" xfId="666"/>
    <cellStyle name="Normal 15" xfId="798"/>
    <cellStyle name="Normal 16" xfId="801"/>
    <cellStyle name="Normal 17" xfId="806"/>
    <cellStyle name="Normal 2" xfId="26"/>
    <cellStyle name="Normal 2 10" xfId="667"/>
    <cellStyle name="Normal 2 11" xfId="668"/>
    <cellStyle name="Normal 2 12" xfId="669"/>
    <cellStyle name="Normal 2 13" xfId="670"/>
    <cellStyle name="Normal 2 14" xfId="671"/>
    <cellStyle name="Normal 2 15" xfId="672"/>
    <cellStyle name="Normal 2 16" xfId="673"/>
    <cellStyle name="Normal 2 17" xfId="674"/>
    <cellStyle name="Normal 2 18" xfId="675"/>
    <cellStyle name="Normal 2 19" xfId="676"/>
    <cellStyle name="Normal 2 2" xfId="7"/>
    <cellStyle name="Normal 2 2 2" xfId="112"/>
    <cellStyle name="Normal 2 2 3" xfId="803"/>
    <cellStyle name="Normal 2 20" xfId="677"/>
    <cellStyle name="Normal 2 21" xfId="678"/>
    <cellStyle name="Normal 2 22" xfId="679"/>
    <cellStyle name="Normal 2 23" xfId="680"/>
    <cellStyle name="Normal 2 24" xfId="681"/>
    <cellStyle name="Normal 2 25" xfId="682"/>
    <cellStyle name="Normal 2 26" xfId="683"/>
    <cellStyle name="Normal 2 27" xfId="684"/>
    <cellStyle name="Normal 2 28" xfId="685"/>
    <cellStyle name="Normal 2 29" xfId="686"/>
    <cellStyle name="Normal 2 3" xfId="8"/>
    <cellStyle name="Normal 2 30" xfId="687"/>
    <cellStyle name="Normal 2 30 2" xfId="688"/>
    <cellStyle name="Normal 2 31" xfId="689"/>
    <cellStyle name="Normal 2 32" xfId="810"/>
    <cellStyle name="Normal 2 33" xfId="812"/>
    <cellStyle name="Normal 2 4" xfId="9"/>
    <cellStyle name="Normal 2 5" xfId="10"/>
    <cellStyle name="Normal 2 5 2" xfId="690"/>
    <cellStyle name="Normal 2 5 3" xfId="802"/>
    <cellStyle name="Normal 2 5 4" xfId="807"/>
    <cellStyle name="Normal 2 6" xfId="34"/>
    <cellStyle name="Normal 2 7" xfId="691"/>
    <cellStyle name="Normal 2 8" xfId="692"/>
    <cellStyle name="Normal 2 9" xfId="693"/>
    <cellStyle name="Normal 256" xfId="29"/>
    <cellStyle name="Normal 256 2" xfId="694"/>
    <cellStyle name="Normal 3" xfId="11"/>
    <cellStyle name="Normal 3 2" xfId="12"/>
    <cellStyle name="Normal 3 3" xfId="27"/>
    <cellStyle name="Normal 3 4" xfId="808"/>
    <cellStyle name="Normal 4" xfId="13"/>
    <cellStyle name="Normal 4 10" xfId="695"/>
    <cellStyle name="Normal 4 11" xfId="696"/>
    <cellStyle name="Normal 4 12" xfId="697"/>
    <cellStyle name="Normal 4 13" xfId="698"/>
    <cellStyle name="Normal 4 14" xfId="699"/>
    <cellStyle name="Normal 4 15" xfId="700"/>
    <cellStyle name="Normal 4 16" xfId="701"/>
    <cellStyle name="Normal 4 17" xfId="702"/>
    <cellStyle name="Normal 4 18" xfId="703"/>
    <cellStyle name="Normal 4 19" xfId="704"/>
    <cellStyle name="Normal 4 2" xfId="114"/>
    <cellStyle name="Normal 4 20" xfId="705"/>
    <cellStyle name="Normal 4 21" xfId="706"/>
    <cellStyle name="Normal 4 22" xfId="707"/>
    <cellStyle name="Normal 4 23" xfId="708"/>
    <cellStyle name="Normal 4 24" xfId="709"/>
    <cellStyle name="Normal 4 25" xfId="710"/>
    <cellStyle name="Normal 4 26" xfId="711"/>
    <cellStyle name="Normal 4 27" xfId="712"/>
    <cellStyle name="Normal 4 28" xfId="713"/>
    <cellStyle name="Normal 4 29" xfId="714"/>
    <cellStyle name="Normal 4 3" xfId="715"/>
    <cellStyle name="Normal 4 4" xfId="716"/>
    <cellStyle name="Normal 4 5" xfId="717"/>
    <cellStyle name="Normal 4 6" xfId="718"/>
    <cellStyle name="Normal 4 7" xfId="719"/>
    <cellStyle name="Normal 4 8" xfId="720"/>
    <cellStyle name="Normal 4 9" xfId="721"/>
    <cellStyle name="Normal 5" xfId="14"/>
    <cellStyle name="Normal 5 10" xfId="722"/>
    <cellStyle name="Normal 5 11" xfId="723"/>
    <cellStyle name="Normal 5 12" xfId="724"/>
    <cellStyle name="Normal 5 13" xfId="725"/>
    <cellStyle name="Normal 5 14" xfId="726"/>
    <cellStyle name="Normal 5 15" xfId="727"/>
    <cellStyle name="Normal 5 16" xfId="728"/>
    <cellStyle name="Normal 5 17" xfId="729"/>
    <cellStyle name="Normal 5 18" xfId="730"/>
    <cellStyle name="Normal 5 19" xfId="731"/>
    <cellStyle name="Normal 5 2" xfId="732"/>
    <cellStyle name="Normal 5 20" xfId="733"/>
    <cellStyle name="Normal 5 21" xfId="734"/>
    <cellStyle name="Normal 5 22" xfId="735"/>
    <cellStyle name="Normal 5 23" xfId="736"/>
    <cellStyle name="Normal 5 24" xfId="737"/>
    <cellStyle name="Normal 5 25" xfId="738"/>
    <cellStyle name="Normal 5 26" xfId="739"/>
    <cellStyle name="Normal 5 27" xfId="740"/>
    <cellStyle name="Normal 5 28" xfId="741"/>
    <cellStyle name="Normal 5 29" xfId="742"/>
    <cellStyle name="Normal 5 3" xfId="743"/>
    <cellStyle name="Normal 5 4" xfId="744"/>
    <cellStyle name="Normal 5 5" xfId="745"/>
    <cellStyle name="Normal 5 6" xfId="746"/>
    <cellStyle name="Normal 5 7" xfId="747"/>
    <cellStyle name="Normal 5 8" xfId="748"/>
    <cellStyle name="Normal 5 9" xfId="749"/>
    <cellStyle name="Normal 6" xfId="15"/>
    <cellStyle name="Normal 7" xfId="16"/>
    <cellStyle name="Normal 7 2" xfId="17"/>
    <cellStyle name="Normal 7 2 2" xfId="805"/>
    <cellStyle name="Normal 8" xfId="18"/>
    <cellStyle name="Normal 8 10" xfId="750"/>
    <cellStyle name="Normal 8 11" xfId="751"/>
    <cellStyle name="Normal 8 12" xfId="752"/>
    <cellStyle name="Normal 8 13" xfId="753"/>
    <cellStyle name="Normal 8 14" xfId="754"/>
    <cellStyle name="Normal 8 15" xfId="755"/>
    <cellStyle name="Normal 8 16" xfId="756"/>
    <cellStyle name="Normal 8 17" xfId="757"/>
    <cellStyle name="Normal 8 18" xfId="758"/>
    <cellStyle name="Normal 8 19" xfId="759"/>
    <cellStyle name="Normal 8 2" xfId="760"/>
    <cellStyle name="Normal 8 20" xfId="761"/>
    <cellStyle name="Normal 8 21" xfId="762"/>
    <cellStyle name="Normal 8 22" xfId="763"/>
    <cellStyle name="Normal 8 23" xfId="764"/>
    <cellStyle name="Normal 8 24" xfId="765"/>
    <cellStyle name="Normal 8 25" xfId="766"/>
    <cellStyle name="Normal 8 26" xfId="767"/>
    <cellStyle name="Normal 8 27" xfId="768"/>
    <cellStyle name="Normal 8 28" xfId="769"/>
    <cellStyle name="Normal 8 29" xfId="770"/>
    <cellStyle name="Normal 8 3" xfId="771"/>
    <cellStyle name="Normal 8 30" xfId="800"/>
    <cellStyle name="Normal 8 31" xfId="804"/>
    <cellStyle name="Normal 8 4" xfId="772"/>
    <cellStyle name="Normal 8 5" xfId="773"/>
    <cellStyle name="Normal 8 6" xfId="774"/>
    <cellStyle name="Normal 8 7" xfId="775"/>
    <cellStyle name="Normal 8 8" xfId="776"/>
    <cellStyle name="Normal 8 9" xfId="777"/>
    <cellStyle name="Normal 9" xfId="31"/>
    <cellStyle name="Normal_3" xfId="103"/>
    <cellStyle name="Normal_4 (2)" xfId="834"/>
    <cellStyle name="Normal_5" xfId="106"/>
    <cellStyle name="Normal_5-6" xfId="108"/>
    <cellStyle name="Normal_6" xfId="105"/>
    <cellStyle name="Normal_9" xfId="835"/>
    <cellStyle name="Normal_E18" xfId="28"/>
    <cellStyle name="Normal_Feuil1" xfId="19"/>
    <cellStyle name="Normal_ipp" xfId="35"/>
    <cellStyle name="Normal_Nat" xfId="33"/>
    <cellStyle name="Normal_reper statistique arabe" xfId="107"/>
    <cellStyle name="Normal_sbr" xfId="25"/>
    <cellStyle name="Pourcentage 5" xfId="109"/>
    <cellStyle name="Satisfaisant 2" xfId="778"/>
    <cellStyle name="Satisfaisant 3" xfId="779"/>
    <cellStyle name="Sortie 2" xfId="780"/>
    <cellStyle name="Sortie 3" xfId="781"/>
    <cellStyle name="style1587278943740" xfId="37"/>
    <cellStyle name="style1587278943871" xfId="38"/>
    <cellStyle name="style1587278943972" xfId="39"/>
    <cellStyle name="style1587278944077" xfId="40"/>
    <cellStyle name="style1587278944186" xfId="41"/>
    <cellStyle name="style1587278944282" xfId="42"/>
    <cellStyle name="style1587278944425" xfId="43"/>
    <cellStyle name="style1587278944523" xfId="44"/>
    <cellStyle name="style1587278944633" xfId="45"/>
    <cellStyle name="style1587279390292" xfId="46"/>
    <cellStyle name="style1587279390392" xfId="47"/>
    <cellStyle name="style1587279390494" xfId="48"/>
    <cellStyle name="style1587279390593" xfId="49"/>
    <cellStyle name="style1587279390681" xfId="50"/>
    <cellStyle name="style1587279390790" xfId="51"/>
    <cellStyle name="style1587279390904" xfId="52"/>
    <cellStyle name="style1587279391024" xfId="53"/>
    <cellStyle name="style1587279391140" xfId="54"/>
    <cellStyle name="style1587280020905" xfId="55"/>
    <cellStyle name="style1587280020990" xfId="56"/>
    <cellStyle name="style1587280021085" xfId="57"/>
    <cellStyle name="style1594234254086" xfId="58"/>
    <cellStyle name="style1594234254195" xfId="59"/>
    <cellStyle name="style1594234254313" xfId="60"/>
    <cellStyle name="style1594234254419" xfId="61"/>
    <cellStyle name="style1594234254520" xfId="62"/>
    <cellStyle name="style1594234254662" xfId="63"/>
    <cellStyle name="style1594234254780" xfId="64"/>
    <cellStyle name="style1594234254889" xfId="65"/>
    <cellStyle name="style1594234255008" xfId="66"/>
    <cellStyle name="style1594235169407" xfId="67"/>
    <cellStyle name="style1594235169497" xfId="68"/>
    <cellStyle name="style1594235169611" xfId="69"/>
    <cellStyle name="style1594235169721" xfId="70"/>
    <cellStyle name="style1594235169816" xfId="71"/>
    <cellStyle name="style1594235169933" xfId="72"/>
    <cellStyle name="style1594235170056" xfId="73"/>
    <cellStyle name="style1594235170150" xfId="74"/>
    <cellStyle name="style1594235170281" xfId="75"/>
    <cellStyle name="style1594236289321" xfId="76"/>
    <cellStyle name="style1594236289429" xfId="77"/>
    <cellStyle name="style1594236289514" xfId="78"/>
    <cellStyle name="style1600201601958" xfId="79"/>
    <cellStyle name="style1600201602082" xfId="80"/>
    <cellStyle name="style1600201602185" xfId="81"/>
    <cellStyle name="style1600201602285" xfId="82"/>
    <cellStyle name="style1600201602380" xfId="83"/>
    <cellStyle name="style1600201602478" xfId="84"/>
    <cellStyle name="style1600201602599" xfId="85"/>
    <cellStyle name="style1600201602690" xfId="86"/>
    <cellStyle name="style1600201602784" xfId="87"/>
    <cellStyle name="style1600202093054" xfId="88"/>
    <cellStyle name="style1600202093162" xfId="89"/>
    <cellStyle name="style1600202093257" xfId="90"/>
    <cellStyle name="style1600202093358" xfId="91"/>
    <cellStyle name="style1600202093442" xfId="92"/>
    <cellStyle name="style1600202093530" xfId="93"/>
    <cellStyle name="style1600202093636" xfId="94"/>
    <cellStyle name="style1600202093723" xfId="95"/>
    <cellStyle name="style1600202093808" xfId="96"/>
    <cellStyle name="style1600202682212" xfId="97"/>
    <cellStyle name="style1600202682291" xfId="98"/>
    <cellStyle name="style1600202682374" xfId="99"/>
    <cellStyle name="style1608034861738" xfId="813"/>
    <cellStyle name="style1608034861807" xfId="814"/>
    <cellStyle name="style1608034861870" xfId="815"/>
    <cellStyle name="style1608034861933" xfId="816"/>
    <cellStyle name="style1608034861996" xfId="817"/>
    <cellStyle name="style1608034862056" xfId="818"/>
    <cellStyle name="style1608034862127" xfId="819"/>
    <cellStyle name="style1608034862193" xfId="820"/>
    <cellStyle name="style1608034862261" xfId="821"/>
    <cellStyle name="style1608034942626" xfId="822"/>
    <cellStyle name="style1608034942689" xfId="823"/>
    <cellStyle name="style1608034942761" xfId="824"/>
    <cellStyle name="style1608034942861" xfId="825"/>
    <cellStyle name="style1608034942927" xfId="826"/>
    <cellStyle name="style1608034942984" xfId="827"/>
    <cellStyle name="style1608034943046" xfId="828"/>
    <cellStyle name="style1608034943104" xfId="829"/>
    <cellStyle name="style1608034943167" xfId="830"/>
    <cellStyle name="style1608035320984" xfId="831"/>
    <cellStyle name="style1608035321043" xfId="832"/>
    <cellStyle name="style1608035321106" xfId="833"/>
    <cellStyle name="TableStyleLight1" xfId="100"/>
    <cellStyle name="Texte explicatif 2" xfId="782"/>
    <cellStyle name="Texte explicatif 3" xfId="783"/>
    <cellStyle name="Titre 2" xfId="784"/>
    <cellStyle name="Titre 3" xfId="785"/>
    <cellStyle name="Titre 1 2" xfId="786"/>
    <cellStyle name="Titre 1 3" xfId="787"/>
    <cellStyle name="Titre 2 2" xfId="788"/>
    <cellStyle name="Titre 2 3" xfId="789"/>
    <cellStyle name="Titre 3 2" xfId="790"/>
    <cellStyle name="Titre 3 3" xfId="791"/>
    <cellStyle name="Titre 4 2" xfId="792"/>
    <cellStyle name="Titre 4 3" xfId="793"/>
    <cellStyle name="Total 2" xfId="794"/>
    <cellStyle name="Total 3" xfId="795"/>
    <cellStyle name="Vérification 2" xfId="796"/>
    <cellStyle name="Vérification 3" xfId="797"/>
    <cellStyle name="عادي_agros99" xfId="20"/>
    <cellStyle name="عملة [0]_Book1" xfId="21"/>
    <cellStyle name="عملة_Bagraph" xfId="22"/>
    <cellStyle name="فاصلة [0]_Book1" xfId="23"/>
    <cellStyle name="فاصلة_Bagraph" xfId="24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INES '!A1"/><Relationship Id="rId13" Type="http://schemas.openxmlformats.org/officeDocument/2006/relationships/hyperlink" Target="#IPC!A1"/><Relationship Id="rId18" Type="http://schemas.openxmlformats.org/officeDocument/2006/relationships/hyperlink" Target="#'MINES '!A1"/><Relationship Id="rId26" Type="http://schemas.openxmlformats.org/officeDocument/2006/relationships/hyperlink" Target="#'MONNAIE '!A1"/><Relationship Id="rId3" Type="http://schemas.openxmlformats.org/officeDocument/2006/relationships/hyperlink" Target="#'ENERGIE et EAU'!A1"/><Relationship Id="rId21" Type="http://schemas.openxmlformats.org/officeDocument/2006/relationships/hyperlink" Target="#TRANSPORT!A1"/><Relationship Id="rId7" Type="http://schemas.openxmlformats.org/officeDocument/2006/relationships/hyperlink" Target="#'COMPTES DE LA NATION '!A1"/><Relationship Id="rId12" Type="http://schemas.openxmlformats.org/officeDocument/2006/relationships/hyperlink" Target="#IPP!A1"/><Relationship Id="rId17" Type="http://schemas.openxmlformats.org/officeDocument/2006/relationships/hyperlink" Target="#'ENERGIE et EAU'!A1"/><Relationship Id="rId25" Type="http://schemas.openxmlformats.org/officeDocument/2006/relationships/hyperlink" Target="#COMMERCE!A1"/><Relationship Id="rId2" Type="http://schemas.openxmlformats.org/officeDocument/2006/relationships/image" Target="../media/image1.emf"/><Relationship Id="rId16" Type="http://schemas.openxmlformats.org/officeDocument/2006/relationships/hyperlink" Target="#'PECHE MARITIME'!A1"/><Relationship Id="rId20" Type="http://schemas.openxmlformats.org/officeDocument/2006/relationships/hyperlink" Target="#'CONSTRUCTION ET FONCIER'!A1"/><Relationship Id="rId29" Type="http://schemas.openxmlformats.org/officeDocument/2006/relationships/hyperlink" Target="#'COMPTES DE LA NATION '!A1"/><Relationship Id="rId1" Type="http://schemas.openxmlformats.org/officeDocument/2006/relationships/hyperlink" Target="#'PECHE MARITIME'!A1"/><Relationship Id="rId6" Type="http://schemas.openxmlformats.org/officeDocument/2006/relationships/hyperlink" Target="#'Bourse des Valeurs'!A1"/><Relationship Id="rId11" Type="http://schemas.openxmlformats.org/officeDocument/2006/relationships/hyperlink" Target="#TRANSPORT!A1"/><Relationship Id="rId24" Type="http://schemas.openxmlformats.org/officeDocument/2006/relationships/hyperlink" Target="#EMPLOI!A1"/><Relationship Id="rId5" Type="http://schemas.openxmlformats.org/officeDocument/2006/relationships/hyperlink" Target="#FINANCE!A1"/><Relationship Id="rId15" Type="http://schemas.openxmlformats.org/officeDocument/2006/relationships/hyperlink" Target="#COMMERCE!A1"/><Relationship Id="rId23" Type="http://schemas.openxmlformats.org/officeDocument/2006/relationships/hyperlink" Target="#IPC!A1"/><Relationship Id="rId28" Type="http://schemas.openxmlformats.org/officeDocument/2006/relationships/hyperlink" Target="#'Bourse des Valeurs'!A1"/><Relationship Id="rId10" Type="http://schemas.openxmlformats.org/officeDocument/2006/relationships/hyperlink" Target="#'CONSTRUCTION ET FONCIER'!A1"/><Relationship Id="rId19" Type="http://schemas.openxmlformats.org/officeDocument/2006/relationships/hyperlink" Target="#'INDUSTRIE '!A1"/><Relationship Id="rId4" Type="http://schemas.openxmlformats.org/officeDocument/2006/relationships/hyperlink" Target="#'MONNAIE '!A1"/><Relationship Id="rId9" Type="http://schemas.openxmlformats.org/officeDocument/2006/relationships/hyperlink" Target="#'INDUSTRIE '!A1"/><Relationship Id="rId14" Type="http://schemas.openxmlformats.org/officeDocument/2006/relationships/hyperlink" Target="#EMPLOI!A1"/><Relationship Id="rId22" Type="http://schemas.openxmlformats.org/officeDocument/2006/relationships/hyperlink" Target="#IPP!A1"/><Relationship Id="rId27" Type="http://schemas.openxmlformats.org/officeDocument/2006/relationships/hyperlink" Target="#FINANC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0</xdr:rowOff>
    </xdr:from>
    <xdr:to>
      <xdr:col>7</xdr:col>
      <xdr:colOff>781050</xdr:colOff>
      <xdr:row>57</xdr:row>
      <xdr:rowOff>133350</xdr:rowOff>
    </xdr:to>
    <xdr:sp macro="" textlink="">
      <xdr:nvSpPr>
        <xdr:cNvPr id="2" name="Rectangle à coins arrondis 1"/>
        <xdr:cNvSpPr/>
      </xdr:nvSpPr>
      <xdr:spPr>
        <a:xfrm>
          <a:off x="200025" y="0"/>
          <a:ext cx="6448425" cy="8820150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400" b="1">
              <a:solidFill>
                <a:schemeClr val="bg1"/>
              </a:solidFill>
            </a:rPr>
            <a:t>النشرة</a:t>
          </a:r>
          <a:r>
            <a:rPr lang="ar-MA" sz="2400" b="1" baseline="0">
              <a:solidFill>
                <a:schemeClr val="bg1"/>
              </a:solidFill>
            </a:rPr>
            <a:t> الإحصائية الشهرية</a:t>
          </a:r>
          <a:endParaRPr lang="ar-MA" sz="2400" b="1">
            <a:solidFill>
              <a:schemeClr val="bg1"/>
            </a:solidFill>
          </a:endParaRPr>
        </a:p>
        <a:p>
          <a:pPr algn="ctr"/>
          <a:r>
            <a:rPr lang="fr-FR" sz="1800" b="1">
              <a:solidFill>
                <a:schemeClr val="bg1"/>
              </a:solidFill>
            </a:rPr>
            <a:t>BULLETIN STATISTIQUE </a:t>
          </a:r>
          <a:r>
            <a:rPr lang="fr-FR" sz="1800" b="1" baseline="0">
              <a:solidFill>
                <a:schemeClr val="bg1"/>
              </a:solidFill>
            </a:rPr>
            <a:t>MENSUELLE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oneCellAnchor>
    <xdr:from>
      <xdr:col>5</xdr:col>
      <xdr:colOff>781051</xdr:colOff>
      <xdr:row>1</xdr:row>
      <xdr:rowOff>66675</xdr:rowOff>
    </xdr:from>
    <xdr:ext cx="1086934" cy="264560"/>
    <xdr:sp macro="" textlink="">
      <xdr:nvSpPr>
        <xdr:cNvPr id="3" name="ZoneTexte 2"/>
        <xdr:cNvSpPr txBox="1"/>
      </xdr:nvSpPr>
      <xdr:spPr>
        <a:xfrm>
          <a:off x="4972051" y="219075"/>
          <a:ext cx="10869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r"/>
          <a:r>
            <a:rPr lang="ar-MA" sz="1400">
              <a:solidFill>
                <a:schemeClr val="bg1"/>
              </a:solidFill>
            </a:rPr>
            <a:t>المملكة المغربية</a:t>
          </a:r>
          <a:endParaRPr lang="fr-FR" sz="1400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819150</xdr:colOff>
      <xdr:row>1</xdr:row>
      <xdr:rowOff>38100</xdr:rowOff>
    </xdr:from>
    <xdr:ext cx="1473673" cy="264560"/>
    <xdr:sp macro="" textlink="">
      <xdr:nvSpPr>
        <xdr:cNvPr id="4" name="ZoneTexte 3"/>
        <xdr:cNvSpPr txBox="1"/>
      </xdr:nvSpPr>
      <xdr:spPr>
        <a:xfrm>
          <a:off x="819150" y="190500"/>
          <a:ext cx="14736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chemeClr val="bg1"/>
              </a:solidFill>
            </a:rPr>
            <a:t>ROYAUME DU MAROC</a:t>
          </a:r>
        </a:p>
      </xdr:txBody>
    </xdr:sp>
    <xdr:clientData/>
  </xdr:oneCellAnchor>
  <xdr:twoCellAnchor editAs="oneCell">
    <xdr:from>
      <xdr:col>3</xdr:col>
      <xdr:colOff>114300</xdr:colOff>
      <xdr:row>1</xdr:row>
      <xdr:rowOff>28575</xdr:rowOff>
    </xdr:from>
    <xdr:to>
      <xdr:col>4</xdr:col>
      <xdr:colOff>711200</xdr:colOff>
      <xdr:row>6</xdr:row>
      <xdr:rowOff>133350</xdr:rowOff>
    </xdr:to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8900" y="180975"/>
          <a:ext cx="1435100" cy="866775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257175</xdr:colOff>
      <xdr:row>49</xdr:row>
      <xdr:rowOff>9525</xdr:rowOff>
    </xdr:from>
    <xdr:ext cx="6334125" cy="609013"/>
    <xdr:sp macro="" textlink="">
      <xdr:nvSpPr>
        <xdr:cNvPr id="6" name="ZoneTexte 5"/>
        <xdr:cNvSpPr txBox="1"/>
      </xdr:nvSpPr>
      <xdr:spPr>
        <a:xfrm>
          <a:off x="257175" y="7477125"/>
          <a:ext cx="633412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Tél :  +212 05 37 57 69 04: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Fax:     +212 05  37 57 69 02 : </a:t>
          </a:r>
          <a:r>
            <a:rPr lang="ar-SA" sz="11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endParaRPr lang="fr-FR" sz="1100" b="1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bg1"/>
              </a:solidFill>
              <a:latin typeface="+mn-lt"/>
              <a:ea typeface="+mn-ea"/>
              <a:cs typeface="+mn-cs"/>
            </a:rPr>
            <a:t>Site Web :www.hcp.ma</a:t>
          </a:r>
          <a:endParaRPr lang="fr-FR" sz="1100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228600</xdr:colOff>
      <xdr:row>31</xdr:row>
      <xdr:rowOff>104775</xdr:rowOff>
    </xdr:from>
    <xdr:ext cx="6343649" cy="295275"/>
    <xdr:sp macro="" textlink="">
      <xdr:nvSpPr>
        <xdr:cNvPr id="8" name="ZoneTexte 7"/>
        <xdr:cNvSpPr txBox="1"/>
      </xdr:nvSpPr>
      <xdr:spPr>
        <a:xfrm>
          <a:off x="228600" y="4829175"/>
          <a:ext cx="6343649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="1">
              <a:solidFill>
                <a:schemeClr val="bg1"/>
              </a:solidFill>
              <a:latin typeface="+mn-lt"/>
              <a:ea typeface="+mn-ea"/>
              <a:cs typeface="+mn-cs"/>
            </a:rPr>
            <a:t>3éme.trim 2019-3éme.trim2020</a:t>
          </a:r>
          <a:endParaRPr lang="fr-FR" sz="1800">
            <a:solidFill>
              <a:schemeClr val="bg1"/>
            </a:solidFill>
          </a:endParaRPr>
        </a:p>
        <a:p>
          <a:pPr algn="ctr"/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47624</xdr:rowOff>
    </xdr:from>
    <xdr:to>
      <xdr:col>3</xdr:col>
      <xdr:colOff>0</xdr:colOff>
      <xdr:row>11</xdr:row>
      <xdr:rowOff>152399</xdr:rowOff>
    </xdr:to>
    <xdr:sp macro="" textlink="">
      <xdr:nvSpPr>
        <xdr:cNvPr id="2" name="Flèche droite 1">
          <a:hlinkClick xmlns:r="http://schemas.openxmlformats.org/officeDocument/2006/relationships" r:id="rId1"/>
        </xdr:cNvPr>
        <xdr:cNvSpPr/>
      </xdr:nvSpPr>
      <xdr:spPr>
        <a:xfrm>
          <a:off x="0" y="1266824"/>
          <a:ext cx="251460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Peche</a:t>
          </a:r>
        </a:p>
      </xdr:txBody>
    </xdr:sp>
    <xdr:clientData/>
  </xdr:twoCellAnchor>
  <xdr:twoCellAnchor>
    <xdr:from>
      <xdr:col>0</xdr:col>
      <xdr:colOff>9525</xdr:colOff>
      <xdr:row>1</xdr:row>
      <xdr:rowOff>95250</xdr:rowOff>
    </xdr:from>
    <xdr:to>
      <xdr:col>11</xdr:col>
      <xdr:colOff>19050</xdr:colOff>
      <xdr:row>7</xdr:row>
      <xdr:rowOff>114300</xdr:rowOff>
    </xdr:to>
    <xdr:sp macro="" textlink="">
      <xdr:nvSpPr>
        <xdr:cNvPr id="3" name="Rectangle à coins arrondis 2"/>
        <xdr:cNvSpPr/>
      </xdr:nvSpPr>
      <xdr:spPr>
        <a:xfrm>
          <a:off x="9525" y="247650"/>
          <a:ext cx="9229725" cy="9334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t"/>
        <a:lstStyle/>
        <a:p>
          <a:pPr algn="r"/>
          <a:r>
            <a:rPr lang="ar-MA" sz="1400" b="1">
              <a:solidFill>
                <a:sysClr val="windowText" lastClr="000000"/>
              </a:solidFill>
            </a:rPr>
            <a:t>المملكة</a:t>
          </a:r>
          <a:r>
            <a:rPr lang="ar-MA" sz="1400" b="1" baseline="0">
              <a:solidFill>
                <a:sysClr val="windowText" lastClr="000000"/>
              </a:solidFill>
            </a:rPr>
            <a:t> المغربية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0</xdr:col>
      <xdr:colOff>438150</xdr:colOff>
      <xdr:row>3</xdr:row>
      <xdr:rowOff>123825</xdr:rowOff>
    </xdr:from>
    <xdr:ext cx="184731" cy="264560"/>
    <xdr:sp macro="" textlink="">
      <xdr:nvSpPr>
        <xdr:cNvPr id="4" name="ZoneTexte 3"/>
        <xdr:cNvSpPr txBox="1"/>
      </xdr:nvSpPr>
      <xdr:spPr>
        <a:xfrm>
          <a:off x="438150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4</xdr:col>
      <xdr:colOff>819150</xdr:colOff>
      <xdr:row>1</xdr:row>
      <xdr:rowOff>114299</xdr:rowOff>
    </xdr:from>
    <xdr:to>
      <xdr:col>6</xdr:col>
      <xdr:colOff>577850</xdr:colOff>
      <xdr:row>7</xdr:row>
      <xdr:rowOff>66674</xdr:rowOff>
    </xdr:to>
    <xdr:pic>
      <xdr:nvPicPr>
        <xdr:cNvPr id="5" name="Image 4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71950" y="266699"/>
          <a:ext cx="1435100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11</xdr:row>
      <xdr:rowOff>19051</xdr:rowOff>
    </xdr:from>
    <xdr:to>
      <xdr:col>3</xdr:col>
      <xdr:colOff>0</xdr:colOff>
      <xdr:row>13</xdr:row>
      <xdr:rowOff>0</xdr:rowOff>
    </xdr:to>
    <xdr:sp macro="" textlink="">
      <xdr:nvSpPr>
        <xdr:cNvPr id="6" name="Flèche droite 5">
          <a:hlinkClick xmlns:r="http://schemas.openxmlformats.org/officeDocument/2006/relationships" r:id="rId3"/>
        </xdr:cNvPr>
        <xdr:cNvSpPr/>
      </xdr:nvSpPr>
      <xdr:spPr>
        <a:xfrm>
          <a:off x="0" y="1695451"/>
          <a:ext cx="2514600" cy="49530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31</xdr:row>
      <xdr:rowOff>95250</xdr:rowOff>
    </xdr:from>
    <xdr:to>
      <xdr:col>3</xdr:col>
      <xdr:colOff>19050</xdr:colOff>
      <xdr:row>35</xdr:row>
      <xdr:rowOff>47625</xdr:rowOff>
    </xdr:to>
    <xdr:sp macro="" textlink="">
      <xdr:nvSpPr>
        <xdr:cNvPr id="7" name="Flèche droite 6">
          <a:hlinkClick xmlns:r="http://schemas.openxmlformats.org/officeDocument/2006/relationships" r:id="rId4"/>
        </xdr:cNvPr>
        <xdr:cNvSpPr/>
      </xdr:nvSpPr>
      <xdr:spPr>
        <a:xfrm>
          <a:off x="0" y="67532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Monnaie et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Credit</a:t>
          </a:r>
        </a:p>
        <a:p>
          <a:pPr algn="ctr"/>
          <a:endParaRPr lang="fr-FR"/>
        </a:p>
      </xdr:txBody>
    </xdr:sp>
    <xdr:clientData/>
  </xdr:twoCellAnchor>
  <xdr:twoCellAnchor>
    <xdr:from>
      <xdr:col>0</xdr:col>
      <xdr:colOff>0</xdr:colOff>
      <xdr:row>34</xdr:row>
      <xdr:rowOff>57150</xdr:rowOff>
    </xdr:from>
    <xdr:to>
      <xdr:col>3</xdr:col>
      <xdr:colOff>19050</xdr:colOff>
      <xdr:row>38</xdr:row>
      <xdr:rowOff>9525</xdr:rowOff>
    </xdr:to>
    <xdr:sp macro="" textlink="">
      <xdr:nvSpPr>
        <xdr:cNvPr id="8" name="Flèche droite 7">
          <a:hlinkClick xmlns:r="http://schemas.openxmlformats.org/officeDocument/2006/relationships" r:id="rId5"/>
        </xdr:cNvPr>
        <xdr:cNvSpPr/>
      </xdr:nvSpPr>
      <xdr:spPr>
        <a:xfrm>
          <a:off x="0" y="71723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Finances Publiques</a:t>
          </a:r>
          <a:endParaRPr lang="fr-FR"/>
        </a:p>
      </xdr:txBody>
    </xdr:sp>
    <xdr:clientData/>
  </xdr:twoCellAnchor>
  <xdr:twoCellAnchor>
    <xdr:from>
      <xdr:col>0</xdr:col>
      <xdr:colOff>0</xdr:colOff>
      <xdr:row>37</xdr:row>
      <xdr:rowOff>38100</xdr:rowOff>
    </xdr:from>
    <xdr:to>
      <xdr:col>3</xdr:col>
      <xdr:colOff>19050</xdr:colOff>
      <xdr:row>40</xdr:row>
      <xdr:rowOff>142875</xdr:rowOff>
    </xdr:to>
    <xdr:sp macro="" textlink="">
      <xdr:nvSpPr>
        <xdr:cNvPr id="9" name="Flèche droite 8">
          <a:hlinkClick xmlns:r="http://schemas.openxmlformats.org/officeDocument/2006/relationships" r:id="rId6"/>
        </xdr:cNvPr>
        <xdr:cNvSpPr/>
      </xdr:nvSpPr>
      <xdr:spPr>
        <a:xfrm>
          <a:off x="0" y="761047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Bourse des Valeurs </a:t>
          </a:r>
          <a:endParaRPr lang="fr-FR"/>
        </a:p>
      </xdr:txBody>
    </xdr:sp>
    <xdr:clientData/>
  </xdr:twoCellAnchor>
  <xdr:twoCellAnchor>
    <xdr:from>
      <xdr:col>0</xdr:col>
      <xdr:colOff>0</xdr:colOff>
      <xdr:row>40</xdr:row>
      <xdr:rowOff>19050</xdr:rowOff>
    </xdr:from>
    <xdr:to>
      <xdr:col>3</xdr:col>
      <xdr:colOff>19050</xdr:colOff>
      <xdr:row>43</xdr:row>
      <xdr:rowOff>123825</xdr:rowOff>
    </xdr:to>
    <xdr:sp macro="" textlink="">
      <xdr:nvSpPr>
        <xdr:cNvPr id="10" name="Flèche droite 9">
          <a:hlinkClick xmlns:r="http://schemas.openxmlformats.org/officeDocument/2006/relationships" r:id="rId7"/>
        </xdr:cNvPr>
        <xdr:cNvSpPr/>
      </xdr:nvSpPr>
      <xdr:spPr>
        <a:xfrm>
          <a:off x="0" y="80486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Compte de la nation</a:t>
          </a:r>
          <a:endParaRPr lang="fr-FR"/>
        </a:p>
      </xdr:txBody>
    </xdr:sp>
    <xdr:clientData/>
  </xdr:twoCellAnchor>
  <xdr:oneCellAnchor>
    <xdr:from>
      <xdr:col>5</xdr:col>
      <xdr:colOff>76200</xdr:colOff>
      <xdr:row>3</xdr:row>
      <xdr:rowOff>123825</xdr:rowOff>
    </xdr:from>
    <xdr:ext cx="184731" cy="264560"/>
    <xdr:sp macro="" textlink="">
      <xdr:nvSpPr>
        <xdr:cNvPr id="11" name="ZoneTexte 10"/>
        <xdr:cNvSpPr txBox="1"/>
      </xdr:nvSpPr>
      <xdr:spPr>
        <a:xfrm>
          <a:off x="4267200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66675</xdr:colOff>
      <xdr:row>2</xdr:row>
      <xdr:rowOff>28575</xdr:rowOff>
    </xdr:from>
    <xdr:ext cx="1537344" cy="264560"/>
    <xdr:sp macro="" textlink="">
      <xdr:nvSpPr>
        <xdr:cNvPr id="12" name="ZoneTexte 11"/>
        <xdr:cNvSpPr txBox="1"/>
      </xdr:nvSpPr>
      <xdr:spPr>
        <a:xfrm>
          <a:off x="66675" y="333375"/>
          <a:ext cx="153734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/>
            <a:t>ROYAUME </a:t>
          </a:r>
          <a:r>
            <a:rPr lang="fr-FR" sz="1100" b="1" baseline="0"/>
            <a:t> DU MAROC</a:t>
          </a:r>
          <a:endParaRPr lang="fr-FR" sz="1100" b="1"/>
        </a:p>
      </xdr:txBody>
    </xdr:sp>
    <xdr:clientData/>
  </xdr:oneCellAnchor>
  <xdr:twoCellAnchor>
    <xdr:from>
      <xdr:col>0</xdr:col>
      <xdr:colOff>0</xdr:colOff>
      <xdr:row>12</xdr:row>
      <xdr:rowOff>123825</xdr:rowOff>
    </xdr:from>
    <xdr:to>
      <xdr:col>3</xdr:col>
      <xdr:colOff>19050</xdr:colOff>
      <xdr:row>15</xdr:row>
      <xdr:rowOff>95250</xdr:rowOff>
    </xdr:to>
    <xdr:sp macro="" textlink="">
      <xdr:nvSpPr>
        <xdr:cNvPr id="14" name="Flèche droite 13">
          <a:hlinkClick xmlns:r="http://schemas.openxmlformats.org/officeDocument/2006/relationships" r:id="rId8"/>
        </xdr:cNvPr>
        <xdr:cNvSpPr/>
      </xdr:nvSpPr>
      <xdr:spPr>
        <a:xfrm>
          <a:off x="0" y="1952625"/>
          <a:ext cx="2533650" cy="42862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Mines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14</xdr:row>
      <xdr:rowOff>76200</xdr:rowOff>
    </xdr:from>
    <xdr:to>
      <xdr:col>2</xdr:col>
      <xdr:colOff>809625</xdr:colOff>
      <xdr:row>17</xdr:row>
      <xdr:rowOff>57150</xdr:rowOff>
    </xdr:to>
    <xdr:sp macro="" textlink="">
      <xdr:nvSpPr>
        <xdr:cNvPr id="15" name="Flèche droite 14">
          <a:hlinkClick xmlns:r="http://schemas.openxmlformats.org/officeDocument/2006/relationships" r:id="rId9"/>
        </xdr:cNvPr>
        <xdr:cNvSpPr/>
      </xdr:nvSpPr>
      <xdr:spPr>
        <a:xfrm>
          <a:off x="0" y="3009900"/>
          <a:ext cx="2486025" cy="47625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Industrie</a:t>
          </a:r>
          <a:endParaRPr lang="fr-FR"/>
        </a:p>
      </xdr:txBody>
    </xdr:sp>
    <xdr:clientData/>
  </xdr:twoCellAnchor>
  <xdr:twoCellAnchor>
    <xdr:from>
      <xdr:col>0</xdr:col>
      <xdr:colOff>0</xdr:colOff>
      <xdr:row>16</xdr:row>
      <xdr:rowOff>76200</xdr:rowOff>
    </xdr:from>
    <xdr:to>
      <xdr:col>2</xdr:col>
      <xdr:colOff>809624</xdr:colOff>
      <xdr:row>19</xdr:row>
      <xdr:rowOff>104775</xdr:rowOff>
    </xdr:to>
    <xdr:sp macro="" textlink="">
      <xdr:nvSpPr>
        <xdr:cNvPr id="16" name="Flèche droite 15">
          <a:hlinkClick xmlns:r="http://schemas.openxmlformats.org/officeDocument/2006/relationships" r:id="rId10"/>
        </xdr:cNvPr>
        <xdr:cNvSpPr/>
      </xdr:nvSpPr>
      <xdr:spPr>
        <a:xfrm>
          <a:off x="0" y="3314700"/>
          <a:ext cx="2486024" cy="5238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Foncier</a:t>
          </a:r>
          <a:endParaRPr lang="fr-FR"/>
        </a:p>
      </xdr:txBody>
    </xdr:sp>
    <xdr:clientData/>
  </xdr:twoCellAnchor>
  <xdr:twoCellAnchor>
    <xdr:from>
      <xdr:col>0</xdr:col>
      <xdr:colOff>0</xdr:colOff>
      <xdr:row>19</xdr:row>
      <xdr:rowOff>19050</xdr:rowOff>
    </xdr:from>
    <xdr:to>
      <xdr:col>3</xdr:col>
      <xdr:colOff>9525</xdr:colOff>
      <xdr:row>22</xdr:row>
      <xdr:rowOff>0</xdr:rowOff>
    </xdr:to>
    <xdr:sp macro="" textlink="">
      <xdr:nvSpPr>
        <xdr:cNvPr id="18" name="Flèche droite 17">
          <a:hlinkClick xmlns:r="http://schemas.openxmlformats.org/officeDocument/2006/relationships" r:id="rId11"/>
        </xdr:cNvPr>
        <xdr:cNvSpPr/>
      </xdr:nvSpPr>
      <xdr:spPr>
        <a:xfrm>
          <a:off x="0" y="3752850"/>
          <a:ext cx="2524125" cy="43815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Transport</a:t>
          </a:r>
          <a:endParaRPr lang="fr-FR"/>
        </a:p>
      </xdr:txBody>
    </xdr:sp>
    <xdr:clientData/>
  </xdr:twoCellAnchor>
  <xdr:twoCellAnchor>
    <xdr:from>
      <xdr:col>0</xdr:col>
      <xdr:colOff>0</xdr:colOff>
      <xdr:row>21</xdr:row>
      <xdr:rowOff>66676</xdr:rowOff>
    </xdr:from>
    <xdr:to>
      <xdr:col>3</xdr:col>
      <xdr:colOff>19050</xdr:colOff>
      <xdr:row>24</xdr:row>
      <xdr:rowOff>123826</xdr:rowOff>
    </xdr:to>
    <xdr:sp macro="" textlink="">
      <xdr:nvSpPr>
        <xdr:cNvPr id="20" name="Flèche droite 19">
          <a:hlinkClick xmlns:r="http://schemas.openxmlformats.org/officeDocument/2006/relationships" r:id="rId12"/>
        </xdr:cNvPr>
        <xdr:cNvSpPr/>
      </xdr:nvSpPr>
      <xdr:spPr>
        <a:xfrm>
          <a:off x="0" y="4105276"/>
          <a:ext cx="2533650" cy="41910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Production</a:t>
          </a:r>
          <a:endParaRPr lang="fr-FR"/>
        </a:p>
      </xdr:txBody>
    </xdr:sp>
    <xdr:clientData/>
  </xdr:twoCellAnchor>
  <xdr:twoCellAnchor>
    <xdr:from>
      <xdr:col>0</xdr:col>
      <xdr:colOff>0</xdr:colOff>
      <xdr:row>23</xdr:row>
      <xdr:rowOff>133350</xdr:rowOff>
    </xdr:from>
    <xdr:to>
      <xdr:col>3</xdr:col>
      <xdr:colOff>19050</xdr:colOff>
      <xdr:row>27</xdr:row>
      <xdr:rowOff>85725</xdr:rowOff>
    </xdr:to>
    <xdr:sp macro="" textlink="">
      <xdr:nvSpPr>
        <xdr:cNvPr id="21" name="Flèche droite 20">
          <a:hlinkClick xmlns:r="http://schemas.openxmlformats.org/officeDocument/2006/relationships" r:id="rId13"/>
        </xdr:cNvPr>
        <xdr:cNvSpPr/>
      </xdr:nvSpPr>
      <xdr:spPr>
        <a:xfrm>
          <a:off x="0" y="5467350"/>
          <a:ext cx="2533650" cy="666750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Indice des Prix à la consommation</a:t>
          </a:r>
          <a:endParaRPr lang="fr-FR"/>
        </a:p>
      </xdr:txBody>
    </xdr:sp>
    <xdr:clientData/>
  </xdr:twoCellAnchor>
  <xdr:twoCellAnchor>
    <xdr:from>
      <xdr:col>0</xdr:col>
      <xdr:colOff>0</xdr:colOff>
      <xdr:row>26</xdr:row>
      <xdr:rowOff>57150</xdr:rowOff>
    </xdr:from>
    <xdr:to>
      <xdr:col>3</xdr:col>
      <xdr:colOff>19050</xdr:colOff>
      <xdr:row>30</xdr:row>
      <xdr:rowOff>9525</xdr:rowOff>
    </xdr:to>
    <xdr:sp macro="" textlink="">
      <xdr:nvSpPr>
        <xdr:cNvPr id="22" name="Flèche droite 21">
          <a:hlinkClick xmlns:r="http://schemas.openxmlformats.org/officeDocument/2006/relationships" r:id="rId14"/>
        </xdr:cNvPr>
        <xdr:cNvSpPr/>
      </xdr:nvSpPr>
      <xdr:spPr>
        <a:xfrm>
          <a:off x="0" y="59531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Emploi</a:t>
          </a:r>
          <a:endParaRPr lang="fr-FR"/>
        </a:p>
      </xdr:txBody>
    </xdr:sp>
    <xdr:clientData/>
  </xdr:twoCellAnchor>
  <xdr:twoCellAnchor>
    <xdr:from>
      <xdr:col>0</xdr:col>
      <xdr:colOff>0</xdr:colOff>
      <xdr:row>28</xdr:row>
      <xdr:rowOff>133350</xdr:rowOff>
    </xdr:from>
    <xdr:to>
      <xdr:col>3</xdr:col>
      <xdr:colOff>19050</xdr:colOff>
      <xdr:row>32</xdr:row>
      <xdr:rowOff>85725</xdr:rowOff>
    </xdr:to>
    <xdr:sp macro="" textlink="">
      <xdr:nvSpPr>
        <xdr:cNvPr id="23" name="Flèche droite 22">
          <a:hlinkClick xmlns:r="http://schemas.openxmlformats.org/officeDocument/2006/relationships" r:id="rId15"/>
        </xdr:cNvPr>
        <xdr:cNvSpPr/>
      </xdr:nvSpPr>
      <xdr:spPr>
        <a:xfrm>
          <a:off x="0" y="6334125"/>
          <a:ext cx="2533650" cy="561975"/>
        </a:xfrm>
        <a:prstGeom prst="righ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Commerce Exterieur</a:t>
          </a:r>
          <a:endParaRPr lang="fr-FR"/>
        </a:p>
      </xdr:txBody>
    </xdr:sp>
    <xdr:clientData/>
  </xdr:twoCellAnchor>
  <xdr:twoCellAnchor>
    <xdr:from>
      <xdr:col>7</xdr:col>
      <xdr:colOff>800100</xdr:colOff>
      <xdr:row>8</xdr:row>
      <xdr:rowOff>28575</xdr:rowOff>
    </xdr:from>
    <xdr:to>
      <xdr:col>10</xdr:col>
      <xdr:colOff>819150</xdr:colOff>
      <xdr:row>11</xdr:row>
      <xdr:rowOff>132975</xdr:rowOff>
    </xdr:to>
    <xdr:sp macro="" textlink="">
      <xdr:nvSpPr>
        <xdr:cNvPr id="24" name="Flèche gauche 23">
          <a:hlinkClick xmlns:r="http://schemas.openxmlformats.org/officeDocument/2006/relationships" r:id="rId16"/>
        </xdr:cNvPr>
        <xdr:cNvSpPr/>
      </xdr:nvSpPr>
      <xdr:spPr>
        <a:xfrm>
          <a:off x="6667500" y="124777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800100</xdr:colOff>
      <xdr:row>11</xdr:row>
      <xdr:rowOff>0</xdr:rowOff>
    </xdr:from>
    <xdr:to>
      <xdr:col>10</xdr:col>
      <xdr:colOff>819150</xdr:colOff>
      <xdr:row>13</xdr:row>
      <xdr:rowOff>0</xdr:rowOff>
    </xdr:to>
    <xdr:sp macro="" textlink="">
      <xdr:nvSpPr>
        <xdr:cNvPr id="25" name="Flèche gauche 24">
          <a:hlinkClick xmlns:r="http://schemas.openxmlformats.org/officeDocument/2006/relationships" r:id="rId17"/>
        </xdr:cNvPr>
        <xdr:cNvSpPr/>
      </xdr:nvSpPr>
      <xdr:spPr>
        <a:xfrm>
          <a:off x="6667500" y="167640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100" b="1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9525</xdr:colOff>
      <xdr:row>12</xdr:row>
      <xdr:rowOff>66675</xdr:rowOff>
    </xdr:from>
    <xdr:to>
      <xdr:col>11</xdr:col>
      <xdr:colOff>28575</xdr:colOff>
      <xdr:row>15</xdr:row>
      <xdr:rowOff>28200</xdr:rowOff>
    </xdr:to>
    <xdr:sp macro="" textlink="">
      <xdr:nvSpPr>
        <xdr:cNvPr id="27" name="Flèche gauche 26">
          <a:hlinkClick xmlns:r="http://schemas.openxmlformats.org/officeDocument/2006/relationships" r:id="rId18"/>
        </xdr:cNvPr>
        <xdr:cNvSpPr/>
      </xdr:nvSpPr>
      <xdr:spPr>
        <a:xfrm>
          <a:off x="6715125" y="1895475"/>
          <a:ext cx="2533650" cy="418725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المعادن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28575</xdr:colOff>
      <xdr:row>14</xdr:row>
      <xdr:rowOff>28575</xdr:rowOff>
    </xdr:from>
    <xdr:to>
      <xdr:col>11</xdr:col>
      <xdr:colOff>47625</xdr:colOff>
      <xdr:row>17</xdr:row>
      <xdr:rowOff>0</xdr:rowOff>
    </xdr:to>
    <xdr:sp macro="" textlink="">
      <xdr:nvSpPr>
        <xdr:cNvPr id="28" name="Flèche gauche 27">
          <a:hlinkClick xmlns:r="http://schemas.openxmlformats.org/officeDocument/2006/relationships" r:id="rId19"/>
        </xdr:cNvPr>
        <xdr:cNvSpPr/>
      </xdr:nvSpPr>
      <xdr:spPr>
        <a:xfrm>
          <a:off x="6734175" y="296227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الصناعة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828675</xdr:colOff>
      <xdr:row>16</xdr:row>
      <xdr:rowOff>38100</xdr:rowOff>
    </xdr:from>
    <xdr:to>
      <xdr:col>11</xdr:col>
      <xdr:colOff>9525</xdr:colOff>
      <xdr:row>19</xdr:row>
      <xdr:rowOff>123450</xdr:rowOff>
    </xdr:to>
    <xdr:sp macro="" textlink="">
      <xdr:nvSpPr>
        <xdr:cNvPr id="29" name="Flèche gauche 28">
          <a:hlinkClick xmlns:r="http://schemas.openxmlformats.org/officeDocument/2006/relationships" r:id="rId20"/>
        </xdr:cNvPr>
        <xdr:cNvSpPr/>
      </xdr:nvSpPr>
      <xdr:spPr>
        <a:xfrm>
          <a:off x="6696075" y="3276600"/>
          <a:ext cx="2533650" cy="58065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العقار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828675</xdr:colOff>
      <xdr:row>18</xdr:row>
      <xdr:rowOff>95250</xdr:rowOff>
    </xdr:from>
    <xdr:to>
      <xdr:col>11</xdr:col>
      <xdr:colOff>9525</xdr:colOff>
      <xdr:row>22</xdr:row>
      <xdr:rowOff>0</xdr:rowOff>
    </xdr:to>
    <xdr:sp macro="" textlink="">
      <xdr:nvSpPr>
        <xdr:cNvPr id="31" name="Flèche gauche 30">
          <a:hlinkClick xmlns:r="http://schemas.openxmlformats.org/officeDocument/2006/relationships" r:id="rId21"/>
        </xdr:cNvPr>
        <xdr:cNvSpPr/>
      </xdr:nvSpPr>
      <xdr:spPr>
        <a:xfrm>
          <a:off x="6696075" y="417195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819150</xdr:colOff>
      <xdr:row>20</xdr:row>
      <xdr:rowOff>133350</xdr:rowOff>
    </xdr:from>
    <xdr:to>
      <xdr:col>11</xdr:col>
      <xdr:colOff>0</xdr:colOff>
      <xdr:row>24</xdr:row>
      <xdr:rowOff>114300</xdr:rowOff>
    </xdr:to>
    <xdr:sp macro="" textlink="">
      <xdr:nvSpPr>
        <xdr:cNvPr id="33" name="Flèche gauche 32">
          <a:hlinkClick xmlns:r="http://schemas.openxmlformats.org/officeDocument/2006/relationships" r:id="rId22"/>
        </xdr:cNvPr>
        <xdr:cNvSpPr/>
      </xdr:nvSpPr>
      <xdr:spPr>
        <a:xfrm>
          <a:off x="6686550" y="4019550"/>
          <a:ext cx="2533650" cy="4953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الستدلالي لأثمان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الإنتاج الصناعي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800100</xdr:colOff>
      <xdr:row>23</xdr:row>
      <xdr:rowOff>95250</xdr:rowOff>
    </xdr:from>
    <xdr:to>
      <xdr:col>10</xdr:col>
      <xdr:colOff>819150</xdr:colOff>
      <xdr:row>27</xdr:row>
      <xdr:rowOff>47250</xdr:rowOff>
    </xdr:to>
    <xdr:sp macro="" textlink="">
      <xdr:nvSpPr>
        <xdr:cNvPr id="34" name="Flèche gauche 33">
          <a:hlinkClick xmlns:r="http://schemas.openxmlformats.org/officeDocument/2006/relationships" r:id="rId23"/>
        </xdr:cNvPr>
        <xdr:cNvSpPr/>
      </xdr:nvSpPr>
      <xdr:spPr>
        <a:xfrm>
          <a:off x="6667500" y="5429250"/>
          <a:ext cx="2533650" cy="666375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الرقم الإستدلالي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للأثمان عند الاستهلاك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809625</xdr:colOff>
      <xdr:row>26</xdr:row>
      <xdr:rowOff>9525</xdr:rowOff>
    </xdr:from>
    <xdr:to>
      <xdr:col>10</xdr:col>
      <xdr:colOff>828675</xdr:colOff>
      <xdr:row>29</xdr:row>
      <xdr:rowOff>113925</xdr:rowOff>
    </xdr:to>
    <xdr:sp macro="" textlink="">
      <xdr:nvSpPr>
        <xdr:cNvPr id="35" name="Flèche gauche 34">
          <a:hlinkClick xmlns:r="http://schemas.openxmlformats.org/officeDocument/2006/relationships" r:id="rId24"/>
        </xdr:cNvPr>
        <xdr:cNvSpPr/>
      </xdr:nvSpPr>
      <xdr:spPr>
        <a:xfrm>
          <a:off x="6677025" y="590550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التشغيل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828675</xdr:colOff>
      <xdr:row>28</xdr:row>
      <xdr:rowOff>104775</xdr:rowOff>
    </xdr:from>
    <xdr:to>
      <xdr:col>11</xdr:col>
      <xdr:colOff>9525</xdr:colOff>
      <xdr:row>32</xdr:row>
      <xdr:rowOff>56775</xdr:rowOff>
    </xdr:to>
    <xdr:sp macro="" textlink="">
      <xdr:nvSpPr>
        <xdr:cNvPr id="36" name="Flèche gauche 35">
          <a:hlinkClick xmlns:r="http://schemas.openxmlformats.org/officeDocument/2006/relationships" r:id="rId25"/>
        </xdr:cNvPr>
        <xdr:cNvSpPr/>
      </xdr:nvSpPr>
      <xdr:spPr>
        <a:xfrm>
          <a:off x="6696075" y="630555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التجارة</a:t>
          </a:r>
          <a:r>
            <a:rPr lang="ar-MA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الخارجية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781050</xdr:colOff>
      <xdr:row>31</xdr:row>
      <xdr:rowOff>76200</xdr:rowOff>
    </xdr:from>
    <xdr:to>
      <xdr:col>10</xdr:col>
      <xdr:colOff>800100</xdr:colOff>
      <xdr:row>35</xdr:row>
      <xdr:rowOff>28200</xdr:rowOff>
    </xdr:to>
    <xdr:sp macro="" textlink="">
      <xdr:nvSpPr>
        <xdr:cNvPr id="37" name="Flèche gauche 36">
          <a:hlinkClick xmlns:r="http://schemas.openxmlformats.org/officeDocument/2006/relationships" r:id="rId26"/>
        </xdr:cNvPr>
        <xdr:cNvSpPr/>
      </xdr:nvSpPr>
      <xdr:spPr>
        <a:xfrm>
          <a:off x="6648450" y="673417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790575</xdr:colOff>
      <xdr:row>34</xdr:row>
      <xdr:rowOff>57150</xdr:rowOff>
    </xdr:from>
    <xdr:to>
      <xdr:col>10</xdr:col>
      <xdr:colOff>809625</xdr:colOff>
      <xdr:row>38</xdr:row>
      <xdr:rowOff>9150</xdr:rowOff>
    </xdr:to>
    <xdr:sp macro="" textlink="">
      <xdr:nvSpPr>
        <xdr:cNvPr id="38" name="Flèche gauche 37">
          <a:hlinkClick xmlns:r="http://schemas.openxmlformats.org/officeDocument/2006/relationships" r:id="rId27"/>
        </xdr:cNvPr>
        <xdr:cNvSpPr/>
      </xdr:nvSpPr>
      <xdr:spPr>
        <a:xfrm>
          <a:off x="6657975" y="717232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800100</xdr:colOff>
      <xdr:row>37</xdr:row>
      <xdr:rowOff>38100</xdr:rowOff>
    </xdr:from>
    <xdr:to>
      <xdr:col>10</xdr:col>
      <xdr:colOff>819150</xdr:colOff>
      <xdr:row>40</xdr:row>
      <xdr:rowOff>142500</xdr:rowOff>
    </xdr:to>
    <xdr:sp macro="" textlink="">
      <xdr:nvSpPr>
        <xdr:cNvPr id="39" name="Flèche gauche 38">
          <a:hlinkClick xmlns:r="http://schemas.openxmlformats.org/officeDocument/2006/relationships" r:id="rId28"/>
        </xdr:cNvPr>
        <xdr:cNvSpPr/>
      </xdr:nvSpPr>
      <xdr:spPr>
        <a:xfrm>
          <a:off x="6667500" y="7610475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819150</xdr:colOff>
      <xdr:row>40</xdr:row>
      <xdr:rowOff>9525</xdr:rowOff>
    </xdr:from>
    <xdr:to>
      <xdr:col>11</xdr:col>
      <xdr:colOff>0</xdr:colOff>
      <xdr:row>43</xdr:row>
      <xdr:rowOff>113925</xdr:rowOff>
    </xdr:to>
    <xdr:sp macro="" textlink="">
      <xdr:nvSpPr>
        <xdr:cNvPr id="40" name="Flèche gauche 39">
          <a:hlinkClick xmlns:r="http://schemas.openxmlformats.org/officeDocument/2006/relationships" r:id="rId29"/>
        </xdr:cNvPr>
        <xdr:cNvSpPr/>
      </xdr:nvSpPr>
      <xdr:spPr>
        <a:xfrm>
          <a:off x="6686550" y="8039100"/>
          <a:ext cx="2533650" cy="561600"/>
        </a:xfrm>
        <a:prstGeom prst="leftArrow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100" b="1">
              <a:solidFill>
                <a:schemeClr val="lt1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190500</xdr:colOff>
      <xdr:row>8</xdr:row>
      <xdr:rowOff>95250</xdr:rowOff>
    </xdr:from>
    <xdr:to>
      <xdr:col>7</xdr:col>
      <xdr:colOff>657225</xdr:colOff>
      <xdr:row>44</xdr:row>
      <xdr:rowOff>9524</xdr:rowOff>
    </xdr:to>
    <xdr:sp macro="" textlink="">
      <xdr:nvSpPr>
        <xdr:cNvPr id="41" name="Rectangle à coins arrondis 40"/>
        <xdr:cNvSpPr/>
      </xdr:nvSpPr>
      <xdr:spPr>
        <a:xfrm>
          <a:off x="2705100" y="1314450"/>
          <a:ext cx="3819525" cy="624839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ar-MA" sz="2400" b="1">
              <a:solidFill>
                <a:schemeClr val="accent6">
                  <a:lumMod val="75000"/>
                </a:schemeClr>
              </a:solidFill>
            </a:rPr>
            <a:t> </a:t>
          </a:r>
        </a:p>
      </xdr:txBody>
    </xdr:sp>
    <xdr:clientData/>
  </xdr:twoCellAnchor>
  <xdr:oneCellAnchor>
    <xdr:from>
      <xdr:col>5</xdr:col>
      <xdr:colOff>571500</xdr:colOff>
      <xdr:row>14</xdr:row>
      <xdr:rowOff>123825</xdr:rowOff>
    </xdr:from>
    <xdr:ext cx="184731" cy="264560"/>
    <xdr:sp macro="" textlink="">
      <xdr:nvSpPr>
        <xdr:cNvPr id="42" name="ZoneTexte 41"/>
        <xdr:cNvSpPr txBox="1"/>
      </xdr:nvSpPr>
      <xdr:spPr>
        <a:xfrm>
          <a:off x="4762500" y="305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104775</xdr:colOff>
      <xdr:row>21</xdr:row>
      <xdr:rowOff>38100</xdr:rowOff>
    </xdr:from>
    <xdr:ext cx="2333625" cy="295275"/>
    <xdr:sp macro="" textlink="">
      <xdr:nvSpPr>
        <xdr:cNvPr id="43" name="ZoneTexte 42"/>
        <xdr:cNvSpPr txBox="1"/>
      </xdr:nvSpPr>
      <xdr:spPr>
        <a:xfrm>
          <a:off x="3457575" y="4572000"/>
          <a:ext cx="2333625" cy="2952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ar-MA" sz="1400">
              <a:cs typeface="+mj-cs"/>
            </a:rPr>
            <a:t>الفهرس</a:t>
          </a:r>
          <a:endParaRPr lang="fr-FR" sz="1400">
            <a:cs typeface="+mj-cs"/>
          </a:endParaRPr>
        </a:p>
      </xdr:txBody>
    </xdr:sp>
    <xdr:clientData/>
  </xdr:oneCellAnchor>
  <xdr:oneCellAnchor>
    <xdr:from>
      <xdr:col>4</xdr:col>
      <xdr:colOff>295275</xdr:colOff>
      <xdr:row>23</xdr:row>
      <xdr:rowOff>76200</xdr:rowOff>
    </xdr:from>
    <xdr:ext cx="1933575" cy="264560"/>
    <xdr:sp macro="" textlink="">
      <xdr:nvSpPr>
        <xdr:cNvPr id="44" name="ZoneTexte 43"/>
        <xdr:cNvSpPr txBox="1"/>
      </xdr:nvSpPr>
      <xdr:spPr>
        <a:xfrm>
          <a:off x="3648075" y="4324350"/>
          <a:ext cx="19335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100">
              <a:latin typeface="Times New Roman" pitchFamily="18" charset="0"/>
              <a:cs typeface="Times New Roman" pitchFamily="18" charset="0"/>
            </a:rPr>
            <a:t>SOMMAIRE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38100</xdr:colOff>
      <xdr:row>90</xdr:row>
      <xdr:rowOff>76200</xdr:rowOff>
    </xdr:from>
    <xdr:to>
      <xdr:col>18</xdr:col>
      <xdr:colOff>95250</xdr:colOff>
      <xdr:row>91</xdr:row>
      <xdr:rowOff>200025</xdr:rowOff>
    </xdr:to>
    <xdr:sp macro="" textlink="">
      <xdr:nvSpPr>
        <xdr:cNvPr id="2" name="رسم 2"/>
        <xdr:cNvSpPr>
          <a:spLocks/>
        </xdr:cNvSpPr>
      </xdr:nvSpPr>
      <xdr:spPr bwMode="auto">
        <a:xfrm flipH="1">
          <a:off x="16954500" y="16602075"/>
          <a:ext cx="57150" cy="352425"/>
        </a:xfrm>
        <a:custGeom>
          <a:avLst/>
          <a:gdLst>
            <a:gd name="T0" fmla="*/ 2147483646 w 16384"/>
            <a:gd name="T1" fmla="*/ 0 h 16384"/>
            <a:gd name="T2" fmla="*/ 2147483646 w 16384"/>
            <a:gd name="T3" fmla="*/ 2147483646 h 16384"/>
            <a:gd name="T4" fmla="*/ 2147483646 w 16384"/>
            <a:gd name="T5" fmla="*/ 2147483646 h 16384"/>
            <a:gd name="T6" fmla="*/ 2147483646 w 16384"/>
            <a:gd name="T7" fmla="*/ 2147483646 h 16384"/>
            <a:gd name="T8" fmla="*/ 2147483646 w 16384"/>
            <a:gd name="T9" fmla="*/ 2147483646 h 16384"/>
            <a:gd name="T10" fmla="*/ 2147483646 w 16384"/>
            <a:gd name="T11" fmla="*/ 2147483646 h 16384"/>
            <a:gd name="T12" fmla="*/ 2147483646 w 16384"/>
            <a:gd name="T13" fmla="*/ 2147483646 h 16384"/>
            <a:gd name="T14" fmla="*/ 2147483646 w 16384"/>
            <a:gd name="T15" fmla="*/ 2147483646 h 16384"/>
            <a:gd name="T16" fmla="*/ 2147483646 w 16384"/>
            <a:gd name="T17" fmla="*/ 2147483646 h 16384"/>
            <a:gd name="T18" fmla="*/ 2147483646 w 16384"/>
            <a:gd name="T19" fmla="*/ 2147483646 h 16384"/>
            <a:gd name="T20" fmla="*/ 2147483646 w 16384"/>
            <a:gd name="T21" fmla="*/ 2147483646 h 16384"/>
            <a:gd name="T22" fmla="*/ 2147483646 w 16384"/>
            <a:gd name="T23" fmla="*/ 2147483646 h 16384"/>
            <a:gd name="T24" fmla="*/ 2147483646 w 16384"/>
            <a:gd name="T25" fmla="*/ 2147483646 h 16384"/>
            <a:gd name="T26" fmla="*/ 2147483646 w 16384"/>
            <a:gd name="T27" fmla="*/ 2147483646 h 16384"/>
            <a:gd name="T28" fmla="*/ 2147483646 w 16384"/>
            <a:gd name="T29" fmla="*/ 2147483646 h 16384"/>
            <a:gd name="T30" fmla="*/ 2147483646 w 16384"/>
            <a:gd name="T31" fmla="*/ 2147483646 h 16384"/>
            <a:gd name="T32" fmla="*/ 2147483646 w 16384"/>
            <a:gd name="T33" fmla="*/ 2147483646 h 16384"/>
            <a:gd name="T34" fmla="*/ 2147483646 w 16384"/>
            <a:gd name="T35" fmla="*/ 2147483646 h 16384"/>
            <a:gd name="T36" fmla="*/ 2147483646 w 16384"/>
            <a:gd name="T37" fmla="*/ 2147483646 h 16384"/>
            <a:gd name="T38" fmla="*/ 2147483646 w 16384"/>
            <a:gd name="T39" fmla="*/ 2147483646 h 16384"/>
            <a:gd name="T40" fmla="*/ 2147483646 w 16384"/>
            <a:gd name="T41" fmla="*/ 2147483646 h 16384"/>
            <a:gd name="T42" fmla="*/ 2147483646 w 16384"/>
            <a:gd name="T43" fmla="*/ 2147483646 h 16384"/>
            <a:gd name="T44" fmla="*/ 2147483646 w 16384"/>
            <a:gd name="T45" fmla="*/ 2147483646 h 16384"/>
            <a:gd name="T46" fmla="*/ 2147483646 w 16384"/>
            <a:gd name="T47" fmla="*/ 2147483646 h 16384"/>
            <a:gd name="T48" fmla="*/ 2147483646 w 16384"/>
            <a:gd name="T49" fmla="*/ 2147483646 h 16384"/>
            <a:gd name="T50" fmla="*/ 2147483646 w 16384"/>
            <a:gd name="T51" fmla="*/ 2147483646 h 16384"/>
            <a:gd name="T52" fmla="*/ 2147483646 w 16384"/>
            <a:gd name="T53" fmla="*/ 2147483646 h 16384"/>
            <a:gd name="T54" fmla="*/ 2147483646 w 16384"/>
            <a:gd name="T55" fmla="*/ 2147483646 h 16384"/>
            <a:gd name="T56" fmla="*/ 2147483646 w 16384"/>
            <a:gd name="T57" fmla="*/ 2147483646 h 16384"/>
            <a:gd name="T58" fmla="*/ 2147483646 w 16384"/>
            <a:gd name="T59" fmla="*/ 2147483646 h 16384"/>
            <a:gd name="T60" fmla="*/ 2147483646 w 16384"/>
            <a:gd name="T61" fmla="*/ 2147483646 h 16384"/>
            <a:gd name="T62" fmla="*/ 2147483646 w 16384"/>
            <a:gd name="T63" fmla="*/ 2147483646 h 16384"/>
            <a:gd name="T64" fmla="*/ 2147483646 w 16384"/>
            <a:gd name="T65" fmla="*/ 2147483646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38100</xdr:colOff>
      <xdr:row>90</xdr:row>
      <xdr:rowOff>76200</xdr:rowOff>
    </xdr:from>
    <xdr:to>
      <xdr:col>15</xdr:col>
      <xdr:colOff>95250</xdr:colOff>
      <xdr:row>91</xdr:row>
      <xdr:rowOff>200025</xdr:rowOff>
    </xdr:to>
    <xdr:sp macro="" textlink="">
      <xdr:nvSpPr>
        <xdr:cNvPr id="3" name="رسم 2"/>
        <xdr:cNvSpPr>
          <a:spLocks/>
        </xdr:cNvSpPr>
      </xdr:nvSpPr>
      <xdr:spPr bwMode="auto">
        <a:xfrm flipH="1">
          <a:off x="14306550" y="16602075"/>
          <a:ext cx="57150" cy="352425"/>
        </a:xfrm>
        <a:custGeom>
          <a:avLst/>
          <a:gdLst>
            <a:gd name="T0" fmla="*/ 2147483646 w 16384"/>
            <a:gd name="T1" fmla="*/ 0 h 16384"/>
            <a:gd name="T2" fmla="*/ 2147483646 w 16384"/>
            <a:gd name="T3" fmla="*/ 2147483646 h 16384"/>
            <a:gd name="T4" fmla="*/ 2147483646 w 16384"/>
            <a:gd name="T5" fmla="*/ 2147483646 h 16384"/>
            <a:gd name="T6" fmla="*/ 2147483646 w 16384"/>
            <a:gd name="T7" fmla="*/ 2147483646 h 16384"/>
            <a:gd name="T8" fmla="*/ 2147483646 w 16384"/>
            <a:gd name="T9" fmla="*/ 2147483646 h 16384"/>
            <a:gd name="T10" fmla="*/ 2147483646 w 16384"/>
            <a:gd name="T11" fmla="*/ 2147483646 h 16384"/>
            <a:gd name="T12" fmla="*/ 2147483646 w 16384"/>
            <a:gd name="T13" fmla="*/ 2147483646 h 16384"/>
            <a:gd name="T14" fmla="*/ 2147483646 w 16384"/>
            <a:gd name="T15" fmla="*/ 2147483646 h 16384"/>
            <a:gd name="T16" fmla="*/ 2147483646 w 16384"/>
            <a:gd name="T17" fmla="*/ 2147483646 h 16384"/>
            <a:gd name="T18" fmla="*/ 2147483646 w 16384"/>
            <a:gd name="T19" fmla="*/ 2147483646 h 16384"/>
            <a:gd name="T20" fmla="*/ 2147483646 w 16384"/>
            <a:gd name="T21" fmla="*/ 2147483646 h 16384"/>
            <a:gd name="T22" fmla="*/ 2147483646 w 16384"/>
            <a:gd name="T23" fmla="*/ 2147483646 h 16384"/>
            <a:gd name="T24" fmla="*/ 2147483646 w 16384"/>
            <a:gd name="T25" fmla="*/ 2147483646 h 16384"/>
            <a:gd name="T26" fmla="*/ 2147483646 w 16384"/>
            <a:gd name="T27" fmla="*/ 2147483646 h 16384"/>
            <a:gd name="T28" fmla="*/ 2147483646 w 16384"/>
            <a:gd name="T29" fmla="*/ 2147483646 h 16384"/>
            <a:gd name="T30" fmla="*/ 2147483646 w 16384"/>
            <a:gd name="T31" fmla="*/ 2147483646 h 16384"/>
            <a:gd name="T32" fmla="*/ 2147483646 w 16384"/>
            <a:gd name="T33" fmla="*/ 2147483646 h 16384"/>
            <a:gd name="T34" fmla="*/ 2147483646 w 16384"/>
            <a:gd name="T35" fmla="*/ 2147483646 h 16384"/>
            <a:gd name="T36" fmla="*/ 2147483646 w 16384"/>
            <a:gd name="T37" fmla="*/ 2147483646 h 16384"/>
            <a:gd name="T38" fmla="*/ 2147483646 w 16384"/>
            <a:gd name="T39" fmla="*/ 2147483646 h 16384"/>
            <a:gd name="T40" fmla="*/ 2147483646 w 16384"/>
            <a:gd name="T41" fmla="*/ 2147483646 h 16384"/>
            <a:gd name="T42" fmla="*/ 2147483646 w 16384"/>
            <a:gd name="T43" fmla="*/ 2147483646 h 16384"/>
            <a:gd name="T44" fmla="*/ 2147483646 w 16384"/>
            <a:gd name="T45" fmla="*/ 2147483646 h 16384"/>
            <a:gd name="T46" fmla="*/ 2147483646 w 16384"/>
            <a:gd name="T47" fmla="*/ 2147483646 h 16384"/>
            <a:gd name="T48" fmla="*/ 2147483646 w 16384"/>
            <a:gd name="T49" fmla="*/ 2147483646 h 16384"/>
            <a:gd name="T50" fmla="*/ 2147483646 w 16384"/>
            <a:gd name="T51" fmla="*/ 2147483646 h 16384"/>
            <a:gd name="T52" fmla="*/ 2147483646 w 16384"/>
            <a:gd name="T53" fmla="*/ 2147483646 h 16384"/>
            <a:gd name="T54" fmla="*/ 2147483646 w 16384"/>
            <a:gd name="T55" fmla="*/ 2147483646 h 16384"/>
            <a:gd name="T56" fmla="*/ 2147483646 w 16384"/>
            <a:gd name="T57" fmla="*/ 2147483646 h 16384"/>
            <a:gd name="T58" fmla="*/ 2147483646 w 16384"/>
            <a:gd name="T59" fmla="*/ 2147483646 h 16384"/>
            <a:gd name="T60" fmla="*/ 2147483646 w 16384"/>
            <a:gd name="T61" fmla="*/ 2147483646 h 16384"/>
            <a:gd name="T62" fmla="*/ 2147483646 w 16384"/>
            <a:gd name="T63" fmla="*/ 2147483646 h 16384"/>
            <a:gd name="T64" fmla="*/ 2147483646 w 16384"/>
            <a:gd name="T65" fmla="*/ 2147483646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38100</xdr:colOff>
      <xdr:row>90</xdr:row>
      <xdr:rowOff>76200</xdr:rowOff>
    </xdr:from>
    <xdr:to>
      <xdr:col>12</xdr:col>
      <xdr:colOff>95250</xdr:colOff>
      <xdr:row>91</xdr:row>
      <xdr:rowOff>200025</xdr:rowOff>
    </xdr:to>
    <xdr:sp macro="" textlink="">
      <xdr:nvSpPr>
        <xdr:cNvPr id="4" name="رسم 2"/>
        <xdr:cNvSpPr>
          <a:spLocks/>
        </xdr:cNvSpPr>
      </xdr:nvSpPr>
      <xdr:spPr bwMode="auto">
        <a:xfrm flipH="1">
          <a:off x="11601450" y="16602075"/>
          <a:ext cx="57150" cy="352425"/>
        </a:xfrm>
        <a:custGeom>
          <a:avLst/>
          <a:gdLst>
            <a:gd name="T0" fmla="*/ 2147483646 w 16384"/>
            <a:gd name="T1" fmla="*/ 0 h 16384"/>
            <a:gd name="T2" fmla="*/ 2147483646 w 16384"/>
            <a:gd name="T3" fmla="*/ 2147483646 h 16384"/>
            <a:gd name="T4" fmla="*/ 2147483646 w 16384"/>
            <a:gd name="T5" fmla="*/ 2147483646 h 16384"/>
            <a:gd name="T6" fmla="*/ 2147483646 w 16384"/>
            <a:gd name="T7" fmla="*/ 2147483646 h 16384"/>
            <a:gd name="T8" fmla="*/ 2147483646 w 16384"/>
            <a:gd name="T9" fmla="*/ 2147483646 h 16384"/>
            <a:gd name="T10" fmla="*/ 2147483646 w 16384"/>
            <a:gd name="T11" fmla="*/ 2147483646 h 16384"/>
            <a:gd name="T12" fmla="*/ 2147483646 w 16384"/>
            <a:gd name="T13" fmla="*/ 2147483646 h 16384"/>
            <a:gd name="T14" fmla="*/ 2147483646 w 16384"/>
            <a:gd name="T15" fmla="*/ 2147483646 h 16384"/>
            <a:gd name="T16" fmla="*/ 2147483646 w 16384"/>
            <a:gd name="T17" fmla="*/ 2147483646 h 16384"/>
            <a:gd name="T18" fmla="*/ 2147483646 w 16384"/>
            <a:gd name="T19" fmla="*/ 2147483646 h 16384"/>
            <a:gd name="T20" fmla="*/ 2147483646 w 16384"/>
            <a:gd name="T21" fmla="*/ 2147483646 h 16384"/>
            <a:gd name="T22" fmla="*/ 2147483646 w 16384"/>
            <a:gd name="T23" fmla="*/ 2147483646 h 16384"/>
            <a:gd name="T24" fmla="*/ 2147483646 w 16384"/>
            <a:gd name="T25" fmla="*/ 2147483646 h 16384"/>
            <a:gd name="T26" fmla="*/ 2147483646 w 16384"/>
            <a:gd name="T27" fmla="*/ 2147483646 h 16384"/>
            <a:gd name="T28" fmla="*/ 2147483646 w 16384"/>
            <a:gd name="T29" fmla="*/ 2147483646 h 16384"/>
            <a:gd name="T30" fmla="*/ 2147483646 w 16384"/>
            <a:gd name="T31" fmla="*/ 2147483646 h 16384"/>
            <a:gd name="T32" fmla="*/ 2147483646 w 16384"/>
            <a:gd name="T33" fmla="*/ 2147483646 h 16384"/>
            <a:gd name="T34" fmla="*/ 2147483646 w 16384"/>
            <a:gd name="T35" fmla="*/ 2147483646 h 16384"/>
            <a:gd name="T36" fmla="*/ 2147483646 w 16384"/>
            <a:gd name="T37" fmla="*/ 2147483646 h 16384"/>
            <a:gd name="T38" fmla="*/ 2147483646 w 16384"/>
            <a:gd name="T39" fmla="*/ 2147483646 h 16384"/>
            <a:gd name="T40" fmla="*/ 2147483646 w 16384"/>
            <a:gd name="T41" fmla="*/ 2147483646 h 16384"/>
            <a:gd name="T42" fmla="*/ 2147483646 w 16384"/>
            <a:gd name="T43" fmla="*/ 2147483646 h 16384"/>
            <a:gd name="T44" fmla="*/ 2147483646 w 16384"/>
            <a:gd name="T45" fmla="*/ 2147483646 h 16384"/>
            <a:gd name="T46" fmla="*/ 2147483646 w 16384"/>
            <a:gd name="T47" fmla="*/ 2147483646 h 16384"/>
            <a:gd name="T48" fmla="*/ 2147483646 w 16384"/>
            <a:gd name="T49" fmla="*/ 2147483646 h 16384"/>
            <a:gd name="T50" fmla="*/ 2147483646 w 16384"/>
            <a:gd name="T51" fmla="*/ 2147483646 h 16384"/>
            <a:gd name="T52" fmla="*/ 2147483646 w 16384"/>
            <a:gd name="T53" fmla="*/ 2147483646 h 16384"/>
            <a:gd name="T54" fmla="*/ 2147483646 w 16384"/>
            <a:gd name="T55" fmla="*/ 2147483646 h 16384"/>
            <a:gd name="T56" fmla="*/ 2147483646 w 16384"/>
            <a:gd name="T57" fmla="*/ 2147483646 h 16384"/>
            <a:gd name="T58" fmla="*/ 2147483646 w 16384"/>
            <a:gd name="T59" fmla="*/ 2147483646 h 16384"/>
            <a:gd name="T60" fmla="*/ 2147483646 w 16384"/>
            <a:gd name="T61" fmla="*/ 2147483646 h 16384"/>
            <a:gd name="T62" fmla="*/ 2147483646 w 16384"/>
            <a:gd name="T63" fmla="*/ 2147483646 h 16384"/>
            <a:gd name="T64" fmla="*/ 2147483646 w 16384"/>
            <a:gd name="T65" fmla="*/ 2147483646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180975</xdr:colOff>
      <xdr:row>90</xdr:row>
      <xdr:rowOff>85725</xdr:rowOff>
    </xdr:from>
    <xdr:to>
      <xdr:col>6</xdr:col>
      <xdr:colOff>238125</xdr:colOff>
      <xdr:row>91</xdr:row>
      <xdr:rowOff>123825</xdr:rowOff>
    </xdr:to>
    <xdr:sp macro="" textlink="">
      <xdr:nvSpPr>
        <xdr:cNvPr id="5" name="رسم 2"/>
        <xdr:cNvSpPr>
          <a:spLocks/>
        </xdr:cNvSpPr>
      </xdr:nvSpPr>
      <xdr:spPr bwMode="auto">
        <a:xfrm flipH="1">
          <a:off x="7343775" y="16611600"/>
          <a:ext cx="57150" cy="266700"/>
        </a:xfrm>
        <a:custGeom>
          <a:avLst/>
          <a:gdLst>
            <a:gd name="T0" fmla="*/ 2147483646 w 16384"/>
            <a:gd name="T1" fmla="*/ 0 h 16384"/>
            <a:gd name="T2" fmla="*/ 2147483646 w 16384"/>
            <a:gd name="T3" fmla="*/ 2147483646 h 16384"/>
            <a:gd name="T4" fmla="*/ 2147483646 w 16384"/>
            <a:gd name="T5" fmla="*/ 2147483646 h 16384"/>
            <a:gd name="T6" fmla="*/ 2147483646 w 16384"/>
            <a:gd name="T7" fmla="*/ 2147483646 h 16384"/>
            <a:gd name="T8" fmla="*/ 2147483646 w 16384"/>
            <a:gd name="T9" fmla="*/ 2147483646 h 16384"/>
            <a:gd name="T10" fmla="*/ 2147483646 w 16384"/>
            <a:gd name="T11" fmla="*/ 2147483646 h 16384"/>
            <a:gd name="T12" fmla="*/ 2147483646 w 16384"/>
            <a:gd name="T13" fmla="*/ 2147483646 h 16384"/>
            <a:gd name="T14" fmla="*/ 2147483646 w 16384"/>
            <a:gd name="T15" fmla="*/ 2147483646 h 16384"/>
            <a:gd name="T16" fmla="*/ 2147483646 w 16384"/>
            <a:gd name="T17" fmla="*/ 2147483646 h 16384"/>
            <a:gd name="T18" fmla="*/ 2147483646 w 16384"/>
            <a:gd name="T19" fmla="*/ 2147483646 h 16384"/>
            <a:gd name="T20" fmla="*/ 2147483646 w 16384"/>
            <a:gd name="T21" fmla="*/ 2147483646 h 16384"/>
            <a:gd name="T22" fmla="*/ 2147483646 w 16384"/>
            <a:gd name="T23" fmla="*/ 2147483646 h 16384"/>
            <a:gd name="T24" fmla="*/ 2147483646 w 16384"/>
            <a:gd name="T25" fmla="*/ 2147483646 h 16384"/>
            <a:gd name="T26" fmla="*/ 2147483646 w 16384"/>
            <a:gd name="T27" fmla="*/ 2147483646 h 16384"/>
            <a:gd name="T28" fmla="*/ 2147483646 w 16384"/>
            <a:gd name="T29" fmla="*/ 2147483646 h 16384"/>
            <a:gd name="T30" fmla="*/ 2147483646 w 16384"/>
            <a:gd name="T31" fmla="*/ 2147483646 h 16384"/>
            <a:gd name="T32" fmla="*/ 2147483646 w 16384"/>
            <a:gd name="T33" fmla="*/ 2147483646 h 16384"/>
            <a:gd name="T34" fmla="*/ 2147483646 w 16384"/>
            <a:gd name="T35" fmla="*/ 2147483646 h 16384"/>
            <a:gd name="T36" fmla="*/ 2147483646 w 16384"/>
            <a:gd name="T37" fmla="*/ 2147483646 h 16384"/>
            <a:gd name="T38" fmla="*/ 2147483646 w 16384"/>
            <a:gd name="T39" fmla="*/ 2147483646 h 16384"/>
            <a:gd name="T40" fmla="*/ 2147483646 w 16384"/>
            <a:gd name="T41" fmla="*/ 2147483646 h 16384"/>
            <a:gd name="T42" fmla="*/ 2147483646 w 16384"/>
            <a:gd name="T43" fmla="*/ 2147483646 h 16384"/>
            <a:gd name="T44" fmla="*/ 2147483646 w 16384"/>
            <a:gd name="T45" fmla="*/ 2147483646 h 16384"/>
            <a:gd name="T46" fmla="*/ 2147483646 w 16384"/>
            <a:gd name="T47" fmla="*/ 2147483646 h 16384"/>
            <a:gd name="T48" fmla="*/ 2147483646 w 16384"/>
            <a:gd name="T49" fmla="*/ 2147483646 h 16384"/>
            <a:gd name="T50" fmla="*/ 2147483646 w 16384"/>
            <a:gd name="T51" fmla="*/ 2147483646 h 16384"/>
            <a:gd name="T52" fmla="*/ 2147483646 w 16384"/>
            <a:gd name="T53" fmla="*/ 2147483646 h 16384"/>
            <a:gd name="T54" fmla="*/ 2147483646 w 16384"/>
            <a:gd name="T55" fmla="*/ 2147483646 h 16384"/>
            <a:gd name="T56" fmla="*/ 2147483646 w 16384"/>
            <a:gd name="T57" fmla="*/ 2147483646 h 16384"/>
            <a:gd name="T58" fmla="*/ 2147483646 w 16384"/>
            <a:gd name="T59" fmla="*/ 2147483646 h 16384"/>
            <a:gd name="T60" fmla="*/ 2147483646 w 16384"/>
            <a:gd name="T61" fmla="*/ 2147483646 h 16384"/>
            <a:gd name="T62" fmla="*/ 2147483646 w 16384"/>
            <a:gd name="T63" fmla="*/ 2147483646 h 16384"/>
            <a:gd name="T64" fmla="*/ 2147483646 w 16384"/>
            <a:gd name="T65" fmla="*/ 2147483646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123825</xdr:colOff>
      <xdr:row>90</xdr:row>
      <xdr:rowOff>66675</xdr:rowOff>
    </xdr:from>
    <xdr:to>
      <xdr:col>9</xdr:col>
      <xdr:colOff>180975</xdr:colOff>
      <xdr:row>91</xdr:row>
      <xdr:rowOff>104775</xdr:rowOff>
    </xdr:to>
    <xdr:sp macro="" textlink="">
      <xdr:nvSpPr>
        <xdr:cNvPr id="6" name="رسم 2"/>
        <xdr:cNvSpPr>
          <a:spLocks/>
        </xdr:cNvSpPr>
      </xdr:nvSpPr>
      <xdr:spPr bwMode="auto">
        <a:xfrm flipH="1">
          <a:off x="9582150" y="16592550"/>
          <a:ext cx="57150" cy="266700"/>
        </a:xfrm>
        <a:custGeom>
          <a:avLst/>
          <a:gdLst>
            <a:gd name="T0" fmla="*/ 2147483646 w 16384"/>
            <a:gd name="T1" fmla="*/ 0 h 16384"/>
            <a:gd name="T2" fmla="*/ 2147483646 w 16384"/>
            <a:gd name="T3" fmla="*/ 2147483646 h 16384"/>
            <a:gd name="T4" fmla="*/ 2147483646 w 16384"/>
            <a:gd name="T5" fmla="*/ 2147483646 h 16384"/>
            <a:gd name="T6" fmla="*/ 2147483646 w 16384"/>
            <a:gd name="T7" fmla="*/ 2147483646 h 16384"/>
            <a:gd name="T8" fmla="*/ 2147483646 w 16384"/>
            <a:gd name="T9" fmla="*/ 2147483646 h 16384"/>
            <a:gd name="T10" fmla="*/ 2147483646 w 16384"/>
            <a:gd name="T11" fmla="*/ 2147483646 h 16384"/>
            <a:gd name="T12" fmla="*/ 2147483646 w 16384"/>
            <a:gd name="T13" fmla="*/ 2147483646 h 16384"/>
            <a:gd name="T14" fmla="*/ 2147483646 w 16384"/>
            <a:gd name="T15" fmla="*/ 2147483646 h 16384"/>
            <a:gd name="T16" fmla="*/ 2147483646 w 16384"/>
            <a:gd name="T17" fmla="*/ 2147483646 h 16384"/>
            <a:gd name="T18" fmla="*/ 2147483646 w 16384"/>
            <a:gd name="T19" fmla="*/ 2147483646 h 16384"/>
            <a:gd name="T20" fmla="*/ 2147483646 w 16384"/>
            <a:gd name="T21" fmla="*/ 2147483646 h 16384"/>
            <a:gd name="T22" fmla="*/ 2147483646 w 16384"/>
            <a:gd name="T23" fmla="*/ 2147483646 h 16384"/>
            <a:gd name="T24" fmla="*/ 2147483646 w 16384"/>
            <a:gd name="T25" fmla="*/ 2147483646 h 16384"/>
            <a:gd name="T26" fmla="*/ 2147483646 w 16384"/>
            <a:gd name="T27" fmla="*/ 2147483646 h 16384"/>
            <a:gd name="T28" fmla="*/ 2147483646 w 16384"/>
            <a:gd name="T29" fmla="*/ 2147483646 h 16384"/>
            <a:gd name="T30" fmla="*/ 2147483646 w 16384"/>
            <a:gd name="T31" fmla="*/ 2147483646 h 16384"/>
            <a:gd name="T32" fmla="*/ 2147483646 w 16384"/>
            <a:gd name="T33" fmla="*/ 2147483646 h 16384"/>
            <a:gd name="T34" fmla="*/ 2147483646 w 16384"/>
            <a:gd name="T35" fmla="*/ 2147483646 h 16384"/>
            <a:gd name="T36" fmla="*/ 2147483646 w 16384"/>
            <a:gd name="T37" fmla="*/ 2147483646 h 16384"/>
            <a:gd name="T38" fmla="*/ 2147483646 w 16384"/>
            <a:gd name="T39" fmla="*/ 2147483646 h 16384"/>
            <a:gd name="T40" fmla="*/ 2147483646 w 16384"/>
            <a:gd name="T41" fmla="*/ 2147483646 h 16384"/>
            <a:gd name="T42" fmla="*/ 2147483646 w 16384"/>
            <a:gd name="T43" fmla="*/ 2147483646 h 16384"/>
            <a:gd name="T44" fmla="*/ 2147483646 w 16384"/>
            <a:gd name="T45" fmla="*/ 2147483646 h 16384"/>
            <a:gd name="T46" fmla="*/ 2147483646 w 16384"/>
            <a:gd name="T47" fmla="*/ 2147483646 h 16384"/>
            <a:gd name="T48" fmla="*/ 2147483646 w 16384"/>
            <a:gd name="T49" fmla="*/ 2147483646 h 16384"/>
            <a:gd name="T50" fmla="*/ 2147483646 w 16384"/>
            <a:gd name="T51" fmla="*/ 2147483646 h 16384"/>
            <a:gd name="T52" fmla="*/ 2147483646 w 16384"/>
            <a:gd name="T53" fmla="*/ 2147483646 h 16384"/>
            <a:gd name="T54" fmla="*/ 2147483646 w 16384"/>
            <a:gd name="T55" fmla="*/ 2147483646 h 16384"/>
            <a:gd name="T56" fmla="*/ 2147483646 w 16384"/>
            <a:gd name="T57" fmla="*/ 2147483646 h 16384"/>
            <a:gd name="T58" fmla="*/ 2147483646 w 16384"/>
            <a:gd name="T59" fmla="*/ 2147483646 h 16384"/>
            <a:gd name="T60" fmla="*/ 2147483646 w 16384"/>
            <a:gd name="T61" fmla="*/ 2147483646 h 16384"/>
            <a:gd name="T62" fmla="*/ 2147483646 w 16384"/>
            <a:gd name="T63" fmla="*/ 2147483646 h 16384"/>
            <a:gd name="T64" fmla="*/ 2147483646 w 16384"/>
            <a:gd name="T65" fmla="*/ 2147483646 h 16384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16384"/>
            <a:gd name="T100" fmla="*/ 0 h 16384"/>
            <a:gd name="T101" fmla="*/ 16384 w 16384"/>
            <a:gd name="T102" fmla="*/ 16384 h 16384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</xdr:col>
      <xdr:colOff>9525</xdr:colOff>
      <xdr:row>90</xdr:row>
      <xdr:rowOff>57150</xdr:rowOff>
    </xdr:from>
    <xdr:to>
      <xdr:col>3</xdr:col>
      <xdr:colOff>85725</xdr:colOff>
      <xdr:row>91</xdr:row>
      <xdr:rowOff>38100</xdr:rowOff>
    </xdr:to>
    <xdr:pic>
      <xdr:nvPicPr>
        <xdr:cNvPr id="7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81550" y="165830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ulletin%201er-2eme%20trim2020/bulletion%203&#233;me%20trim%202020/IPC%203%20trim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
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 xml:space="preserve">          </v>
          </cell>
          <cell r="L381" t="str">
            <v>En MDH</v>
          </cell>
        </row>
        <row r="382">
          <cell r="A382" t="str">
            <v xml:space="preserve">          </v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 xml:space="preserve">          </v>
          </cell>
          <cell r="L458" t="str">
            <v>En MDH</v>
          </cell>
        </row>
        <row r="459">
          <cell r="A459" t="str">
            <v xml:space="preserve">          </v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 xml:space="preserve">          </v>
          </cell>
          <cell r="L541" t="str">
            <v>En MDH</v>
          </cell>
        </row>
        <row r="542">
          <cell r="A542" t="str">
            <v xml:space="preserve">          </v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
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 xml:space="preserve">          </v>
          </cell>
          <cell r="L714" t="str">
            <v>En MDH</v>
          </cell>
        </row>
        <row r="715">
          <cell r="A715" t="str">
            <v xml:space="preserve">          </v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
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r"/>
      <sheetName val="tr (2)"/>
      <sheetName val="ipc1trim2020"/>
    </sheetNames>
    <sheetDataSet>
      <sheetData sheetId="0"/>
      <sheetData sheetId="1">
        <row r="5">
          <cell r="C5">
            <v>103.3</v>
          </cell>
          <cell r="D5">
            <v>103</v>
          </cell>
          <cell r="E5">
            <v>101.6</v>
          </cell>
          <cell r="F5">
            <v>101.9</v>
          </cell>
          <cell r="G5">
            <v>102.2</v>
          </cell>
          <cell r="H5">
            <v>102.4</v>
          </cell>
          <cell r="I5">
            <v>102.5</v>
          </cell>
          <cell r="J5">
            <v>102.1</v>
          </cell>
          <cell r="K5">
            <v>102.3</v>
          </cell>
          <cell r="L5">
            <v>102.5</v>
          </cell>
          <cell r="M5">
            <v>102.5</v>
          </cell>
          <cell r="N5">
            <v>102.1</v>
          </cell>
          <cell r="O5">
            <v>101.9</v>
          </cell>
          <cell r="P5">
            <v>102.1</v>
          </cell>
          <cell r="Q5">
            <v>101.7</v>
          </cell>
        </row>
        <row r="7">
          <cell r="C7">
            <v>103.1</v>
          </cell>
          <cell r="D7">
            <v>102.6</v>
          </cell>
          <cell r="E7">
            <v>99.2</v>
          </cell>
          <cell r="F7">
            <v>100.8</v>
          </cell>
          <cell r="G7">
            <v>102.3</v>
          </cell>
          <cell r="H7">
            <v>102.9</v>
          </cell>
          <cell r="I7">
            <v>102.1</v>
          </cell>
          <cell r="J7">
            <v>100.6</v>
          </cell>
          <cell r="K7">
            <v>100.8</v>
          </cell>
          <cell r="L7">
            <v>101.5</v>
          </cell>
          <cell r="M7">
            <v>101.4</v>
          </cell>
          <cell r="N7">
            <v>100.6</v>
          </cell>
          <cell r="O7">
            <v>100.2</v>
          </cell>
          <cell r="P7">
            <v>101.2</v>
          </cell>
          <cell r="Q7">
            <v>100.3</v>
          </cell>
        </row>
        <row r="8">
          <cell r="C8">
            <v>101.4</v>
          </cell>
          <cell r="D8">
            <v>101.5</v>
          </cell>
          <cell r="E8">
            <v>101.5</v>
          </cell>
          <cell r="F8">
            <v>101.6</v>
          </cell>
          <cell r="G8">
            <v>101.6</v>
          </cell>
          <cell r="H8">
            <v>101.9</v>
          </cell>
          <cell r="I8">
            <v>101.6</v>
          </cell>
          <cell r="J8">
            <v>101</v>
          </cell>
          <cell r="K8">
            <v>100.9</v>
          </cell>
          <cell r="L8">
            <v>100.8</v>
          </cell>
          <cell r="M8">
            <v>100.6</v>
          </cell>
          <cell r="N8">
            <v>100.6</v>
          </cell>
          <cell r="O8">
            <v>100.4</v>
          </cell>
          <cell r="P8">
            <v>100.3</v>
          </cell>
          <cell r="Q8">
            <v>100.4</v>
          </cell>
        </row>
        <row r="9">
          <cell r="C9">
            <v>101.9</v>
          </cell>
          <cell r="D9">
            <v>101.8</v>
          </cell>
          <cell r="E9">
            <v>100.2</v>
          </cell>
          <cell r="F9">
            <v>100.9</v>
          </cell>
          <cell r="G9">
            <v>102.2</v>
          </cell>
          <cell r="H9">
            <v>102.7</v>
          </cell>
          <cell r="I9">
            <v>104</v>
          </cell>
          <cell r="J9">
            <v>103.6</v>
          </cell>
          <cell r="K9">
            <v>104.2</v>
          </cell>
          <cell r="L9">
            <v>105.4</v>
          </cell>
          <cell r="M9">
            <v>105.9</v>
          </cell>
          <cell r="N9">
            <v>105.3</v>
          </cell>
          <cell r="O9">
            <v>106.5</v>
          </cell>
          <cell r="P9">
            <v>110.1</v>
          </cell>
          <cell r="Q9">
            <v>108.7</v>
          </cell>
        </row>
        <row r="10">
          <cell r="C10">
            <v>99</v>
          </cell>
          <cell r="D10">
            <v>103.9</v>
          </cell>
          <cell r="E10">
            <v>97.9</v>
          </cell>
          <cell r="F10">
            <v>101.5</v>
          </cell>
          <cell r="G10">
            <v>108.6</v>
          </cell>
          <cell r="H10">
            <v>109.3</v>
          </cell>
          <cell r="I10">
            <v>99.2</v>
          </cell>
          <cell r="J10">
            <v>96.6</v>
          </cell>
          <cell r="K10">
            <v>98.3</v>
          </cell>
          <cell r="L10">
            <v>98.9</v>
          </cell>
          <cell r="M10">
            <v>101.9</v>
          </cell>
          <cell r="N10">
            <v>99.9</v>
          </cell>
          <cell r="O10">
            <v>101.6</v>
          </cell>
          <cell r="P10">
            <v>108.6</v>
          </cell>
          <cell r="Q10">
            <v>104.9</v>
          </cell>
        </row>
        <row r="11">
          <cell r="C11">
            <v>99.7</v>
          </cell>
          <cell r="D11">
            <v>98.9</v>
          </cell>
          <cell r="E11">
            <v>99.1</v>
          </cell>
          <cell r="F11">
            <v>100</v>
          </cell>
          <cell r="G11">
            <v>100.2</v>
          </cell>
          <cell r="H11">
            <v>100.4</v>
          </cell>
          <cell r="I11">
            <v>100.1</v>
          </cell>
          <cell r="J11">
            <v>99.7</v>
          </cell>
          <cell r="K11">
            <v>100.1</v>
          </cell>
          <cell r="L11">
            <v>100.7</v>
          </cell>
          <cell r="M11">
            <v>100.2</v>
          </cell>
          <cell r="N11">
            <v>99</v>
          </cell>
          <cell r="O11">
            <v>98.5</v>
          </cell>
          <cell r="P11">
            <v>98.4</v>
          </cell>
          <cell r="Q11">
            <v>98.6</v>
          </cell>
        </row>
        <row r="12">
          <cell r="C12">
            <v>92.8</v>
          </cell>
          <cell r="D12">
            <v>93</v>
          </cell>
          <cell r="E12">
            <v>92.9</v>
          </cell>
          <cell r="F12">
            <v>93.4</v>
          </cell>
          <cell r="G12">
            <v>94.2</v>
          </cell>
          <cell r="H12">
            <v>94.3</v>
          </cell>
          <cell r="I12">
            <v>94.2</v>
          </cell>
          <cell r="J12">
            <v>93.7</v>
          </cell>
          <cell r="K12">
            <v>93.3</v>
          </cell>
          <cell r="L12">
            <v>93.2</v>
          </cell>
          <cell r="M12">
            <v>93.1</v>
          </cell>
          <cell r="N12">
            <v>92.3</v>
          </cell>
          <cell r="O12">
            <v>92.1</v>
          </cell>
          <cell r="P12">
            <v>91.2</v>
          </cell>
          <cell r="Q12">
            <v>90.5</v>
          </cell>
        </row>
        <row r="13">
          <cell r="C13">
            <v>137.80000000000001</v>
          </cell>
          <cell r="D13">
            <v>134.9</v>
          </cell>
          <cell r="E13">
            <v>117.7</v>
          </cell>
          <cell r="F13">
            <v>117.4</v>
          </cell>
          <cell r="G13">
            <v>117.4</v>
          </cell>
          <cell r="H13">
            <v>118.1</v>
          </cell>
          <cell r="I13">
            <v>111.6</v>
          </cell>
          <cell r="J13">
            <v>109.5</v>
          </cell>
          <cell r="K13">
            <v>107.7</v>
          </cell>
          <cell r="L13">
            <v>106.5</v>
          </cell>
          <cell r="M13">
            <v>106.2</v>
          </cell>
          <cell r="N13">
            <v>105.2</v>
          </cell>
          <cell r="O13">
            <v>106.5</v>
          </cell>
          <cell r="P13">
            <v>105.7</v>
          </cell>
          <cell r="Q13">
            <v>99.8</v>
          </cell>
        </row>
        <row r="14">
          <cell r="C14">
            <v>103.5</v>
          </cell>
          <cell r="D14">
            <v>99.8</v>
          </cell>
          <cell r="E14">
            <v>90</v>
          </cell>
          <cell r="F14">
            <v>98.5</v>
          </cell>
          <cell r="G14">
            <v>103.8</v>
          </cell>
          <cell r="H14">
            <v>106.5</v>
          </cell>
          <cell r="I14">
            <v>107.8</v>
          </cell>
          <cell r="J14">
            <v>101.1</v>
          </cell>
          <cell r="K14">
            <v>101.9</v>
          </cell>
          <cell r="L14">
            <v>105.8</v>
          </cell>
          <cell r="M14">
            <v>104.5</v>
          </cell>
          <cell r="N14">
            <v>101.8</v>
          </cell>
          <cell r="O14">
            <v>96.2</v>
          </cell>
          <cell r="P14">
            <v>97.5</v>
          </cell>
          <cell r="Q14">
            <v>98.6</v>
          </cell>
        </row>
        <row r="15">
          <cell r="C15">
            <v>100.4</v>
          </cell>
          <cell r="D15">
            <v>100.4</v>
          </cell>
          <cell r="E15">
            <v>100.3</v>
          </cell>
          <cell r="F15">
            <v>100.4</v>
          </cell>
          <cell r="G15">
            <v>100.4</v>
          </cell>
          <cell r="H15">
            <v>100.3</v>
          </cell>
          <cell r="I15">
            <v>100.4</v>
          </cell>
          <cell r="J15">
            <v>100.2</v>
          </cell>
          <cell r="K15">
            <v>100.1</v>
          </cell>
          <cell r="L15">
            <v>100.1</v>
          </cell>
          <cell r="M15">
            <v>100.1</v>
          </cell>
          <cell r="N15">
            <v>100</v>
          </cell>
          <cell r="O15">
            <v>100.1</v>
          </cell>
          <cell r="P15">
            <v>100.2</v>
          </cell>
          <cell r="Q15">
            <v>100.1</v>
          </cell>
        </row>
        <row r="16">
          <cell r="C16">
            <v>92.1</v>
          </cell>
          <cell r="D16">
            <v>92</v>
          </cell>
          <cell r="E16">
            <v>92</v>
          </cell>
          <cell r="F16">
            <v>91.9</v>
          </cell>
          <cell r="G16">
            <v>92.5</v>
          </cell>
          <cell r="H16">
            <v>92.5</v>
          </cell>
          <cell r="I16">
            <v>92.2</v>
          </cell>
          <cell r="J16">
            <v>91.3</v>
          </cell>
          <cell r="K16">
            <v>91.5</v>
          </cell>
          <cell r="L16">
            <v>91.3</v>
          </cell>
          <cell r="M16">
            <v>91.7</v>
          </cell>
          <cell r="N16">
            <v>92.2</v>
          </cell>
          <cell r="O16">
            <v>92.3</v>
          </cell>
          <cell r="P16">
            <v>92.1</v>
          </cell>
          <cell r="Q16">
            <v>92.3</v>
          </cell>
        </row>
        <row r="17">
          <cell r="C17">
            <v>100.2</v>
          </cell>
          <cell r="D17">
            <v>100.1</v>
          </cell>
          <cell r="E17">
            <v>99.7</v>
          </cell>
          <cell r="F17">
            <v>99.5</v>
          </cell>
          <cell r="G17">
            <v>100.2</v>
          </cell>
          <cell r="H17">
            <v>100.1</v>
          </cell>
          <cell r="I17">
            <v>100.1</v>
          </cell>
          <cell r="J17">
            <v>100</v>
          </cell>
          <cell r="K17">
            <v>100.1</v>
          </cell>
          <cell r="L17">
            <v>100.2</v>
          </cell>
          <cell r="M17">
            <v>100.2</v>
          </cell>
          <cell r="N17">
            <v>100.2</v>
          </cell>
          <cell r="O17">
            <v>100.4</v>
          </cell>
          <cell r="P17">
            <v>100.3</v>
          </cell>
          <cell r="Q17">
            <v>99.9</v>
          </cell>
        </row>
        <row r="18">
          <cell r="C18">
            <v>96.5</v>
          </cell>
          <cell r="D18">
            <v>96.5</v>
          </cell>
          <cell r="E18">
            <v>97.1</v>
          </cell>
          <cell r="F18">
            <v>97.6</v>
          </cell>
          <cell r="G18">
            <v>97.3</v>
          </cell>
          <cell r="H18">
            <v>97.5</v>
          </cell>
          <cell r="I18">
            <v>97.7</v>
          </cell>
          <cell r="J18">
            <v>97.6</v>
          </cell>
          <cell r="K18">
            <v>97.6</v>
          </cell>
          <cell r="L18">
            <v>97.2</v>
          </cell>
          <cell r="M18">
            <v>97.3</v>
          </cell>
          <cell r="N18">
            <v>97.5</v>
          </cell>
          <cell r="O18">
            <v>97.3</v>
          </cell>
          <cell r="P18">
            <v>97.4</v>
          </cell>
          <cell r="Q18">
            <v>96.9</v>
          </cell>
        </row>
        <row r="20">
          <cell r="C20">
            <v>122.6</v>
          </cell>
          <cell r="D20">
            <v>122.6</v>
          </cell>
          <cell r="E20">
            <v>120.2</v>
          </cell>
          <cell r="F20">
            <v>120.2</v>
          </cell>
          <cell r="G20">
            <v>120.2</v>
          </cell>
          <cell r="H20">
            <v>120.2</v>
          </cell>
          <cell r="I20">
            <v>120.2</v>
          </cell>
          <cell r="J20">
            <v>120.1</v>
          </cell>
          <cell r="K20">
            <v>120.1</v>
          </cell>
          <cell r="L20">
            <v>120.1</v>
          </cell>
          <cell r="M20">
            <v>120.2</v>
          </cell>
          <cell r="N20">
            <v>120.2</v>
          </cell>
          <cell r="O20">
            <v>120.2</v>
          </cell>
          <cell r="P20">
            <v>120.2</v>
          </cell>
          <cell r="Q20">
            <v>120.2</v>
          </cell>
        </row>
        <row r="21">
          <cell r="C21">
            <v>101.1</v>
          </cell>
          <cell r="D21">
            <v>101.1</v>
          </cell>
          <cell r="E21">
            <v>100.9</v>
          </cell>
          <cell r="F21">
            <v>100.9</v>
          </cell>
          <cell r="G21">
            <v>101.3</v>
          </cell>
          <cell r="H21">
            <v>101.3</v>
          </cell>
          <cell r="I21">
            <v>101.3</v>
          </cell>
          <cell r="J21">
            <v>100.3</v>
          </cell>
          <cell r="K21">
            <v>100.4</v>
          </cell>
          <cell r="L21">
            <v>100.3</v>
          </cell>
          <cell r="M21">
            <v>100.5</v>
          </cell>
          <cell r="N21">
            <v>100.5</v>
          </cell>
          <cell r="O21">
            <v>100.5</v>
          </cell>
          <cell r="P21">
            <v>101.7</v>
          </cell>
          <cell r="Q21">
            <v>101.6</v>
          </cell>
        </row>
        <row r="22">
          <cell r="C22">
            <v>96.8</v>
          </cell>
          <cell r="D22">
            <v>96.9</v>
          </cell>
          <cell r="E22">
            <v>97</v>
          </cell>
          <cell r="F22">
            <v>96.4</v>
          </cell>
          <cell r="G22">
            <v>97</v>
          </cell>
          <cell r="H22">
            <v>97</v>
          </cell>
          <cell r="I22">
            <v>96.9</v>
          </cell>
          <cell r="J22">
            <v>97.2</v>
          </cell>
          <cell r="K22">
            <v>97.3</v>
          </cell>
          <cell r="L22">
            <v>97.6</v>
          </cell>
          <cell r="M22">
            <v>98.2</v>
          </cell>
          <cell r="N22">
            <v>98.2</v>
          </cell>
          <cell r="O22">
            <v>98.2</v>
          </cell>
          <cell r="P22">
            <v>98</v>
          </cell>
          <cell r="Q22">
            <v>97.7</v>
          </cell>
        </row>
        <row r="23">
          <cell r="C23">
            <v>103.1</v>
          </cell>
          <cell r="D23">
            <v>102.9</v>
          </cell>
          <cell r="E23">
            <v>102.3</v>
          </cell>
          <cell r="F23">
            <v>102.2</v>
          </cell>
          <cell r="G23">
            <v>100.5</v>
          </cell>
          <cell r="H23">
            <v>100.5</v>
          </cell>
          <cell r="I23">
            <v>100.8</v>
          </cell>
          <cell r="J23">
            <v>100.5</v>
          </cell>
          <cell r="K23">
            <v>100.1</v>
          </cell>
          <cell r="L23">
            <v>100</v>
          </cell>
          <cell r="M23">
            <v>102.7</v>
          </cell>
          <cell r="N23">
            <v>102.7</v>
          </cell>
          <cell r="O23">
            <v>102.6</v>
          </cell>
          <cell r="P23">
            <v>103.4</v>
          </cell>
          <cell r="Q23">
            <v>102.8</v>
          </cell>
        </row>
        <row r="24">
          <cell r="C24">
            <v>123.6</v>
          </cell>
          <cell r="D24">
            <v>123.6</v>
          </cell>
          <cell r="E24">
            <v>121</v>
          </cell>
          <cell r="F24">
            <v>121</v>
          </cell>
          <cell r="G24">
            <v>121</v>
          </cell>
          <cell r="H24">
            <v>121</v>
          </cell>
          <cell r="I24">
            <v>121</v>
          </cell>
          <cell r="J24">
            <v>121</v>
          </cell>
          <cell r="K24">
            <v>121</v>
          </cell>
          <cell r="L24">
            <v>121</v>
          </cell>
          <cell r="M24">
            <v>121</v>
          </cell>
          <cell r="N24">
            <v>121</v>
          </cell>
          <cell r="O24">
            <v>121</v>
          </cell>
          <cell r="P24">
            <v>121</v>
          </cell>
          <cell r="Q24">
            <v>121</v>
          </cell>
        </row>
        <row r="26">
          <cell r="C26">
            <v>102.4</v>
          </cell>
          <cell r="D26">
            <v>102.1</v>
          </cell>
          <cell r="E26">
            <v>102.3</v>
          </cell>
          <cell r="F26">
            <v>102.4</v>
          </cell>
          <cell r="G26">
            <v>102.7</v>
          </cell>
          <cell r="H26">
            <v>102.6</v>
          </cell>
          <cell r="I26">
            <v>102.6</v>
          </cell>
          <cell r="J26">
            <v>102.9</v>
          </cell>
          <cell r="K26">
            <v>103.3</v>
          </cell>
          <cell r="L26">
            <v>103.3</v>
          </cell>
          <cell r="M26">
            <v>103.4</v>
          </cell>
          <cell r="N26">
            <v>103.3</v>
          </cell>
          <cell r="O26">
            <v>102.7</v>
          </cell>
          <cell r="P26">
            <v>102.1</v>
          </cell>
          <cell r="Q26">
            <v>102</v>
          </cell>
        </row>
        <row r="27">
          <cell r="C27">
            <v>99.5</v>
          </cell>
          <cell r="D27">
            <v>98.9</v>
          </cell>
          <cell r="E27">
            <v>99.1</v>
          </cell>
          <cell r="F27">
            <v>99.5</v>
          </cell>
          <cell r="G27">
            <v>99.6</v>
          </cell>
          <cell r="H27">
            <v>99.6</v>
          </cell>
          <cell r="I27">
            <v>99.4</v>
          </cell>
          <cell r="J27">
            <v>100</v>
          </cell>
          <cell r="K27">
            <v>100.1</v>
          </cell>
          <cell r="L27">
            <v>100.2</v>
          </cell>
          <cell r="M27">
            <v>100.5</v>
          </cell>
          <cell r="N27">
            <v>100.5</v>
          </cell>
          <cell r="O27">
            <v>100.7</v>
          </cell>
          <cell r="P27">
            <v>100.7</v>
          </cell>
          <cell r="Q27">
            <v>100.6</v>
          </cell>
        </row>
        <row r="28">
          <cell r="C28">
            <v>101.9</v>
          </cell>
          <cell r="D28">
            <v>101.7</v>
          </cell>
          <cell r="E28">
            <v>102</v>
          </cell>
          <cell r="F28">
            <v>102.1</v>
          </cell>
          <cell r="G28">
            <v>102.4</v>
          </cell>
          <cell r="H28">
            <v>102.4</v>
          </cell>
          <cell r="I28">
            <v>102.4</v>
          </cell>
          <cell r="J28">
            <v>102.8</v>
          </cell>
          <cell r="K28">
            <v>103.1</v>
          </cell>
          <cell r="L28">
            <v>103.1</v>
          </cell>
          <cell r="M28">
            <v>103</v>
          </cell>
          <cell r="N28">
            <v>102.7</v>
          </cell>
          <cell r="O28">
            <v>102.3</v>
          </cell>
          <cell r="P28">
            <v>102.1</v>
          </cell>
          <cell r="Q28">
            <v>101.9</v>
          </cell>
        </row>
        <row r="29">
          <cell r="C29">
            <v>102.9</v>
          </cell>
          <cell r="D29">
            <v>102</v>
          </cell>
          <cell r="E29">
            <v>101.2</v>
          </cell>
          <cell r="F29">
            <v>101.3</v>
          </cell>
          <cell r="G29">
            <v>101</v>
          </cell>
          <cell r="H29">
            <v>100.9</v>
          </cell>
          <cell r="I29">
            <v>101.3</v>
          </cell>
          <cell r="J29">
            <v>101.3</v>
          </cell>
          <cell r="K29">
            <v>101.5</v>
          </cell>
          <cell r="L29">
            <v>101.5</v>
          </cell>
          <cell r="M29">
            <v>102.6</v>
          </cell>
          <cell r="N29">
            <v>103</v>
          </cell>
          <cell r="O29">
            <v>102</v>
          </cell>
          <cell r="P29">
            <v>99.3</v>
          </cell>
          <cell r="Q29">
            <v>99.1</v>
          </cell>
        </row>
        <row r="30">
          <cell r="C30">
            <v>100.4</v>
          </cell>
          <cell r="D30">
            <v>100.4</v>
          </cell>
          <cell r="E30">
            <v>100.4</v>
          </cell>
          <cell r="F30">
            <v>99</v>
          </cell>
          <cell r="G30">
            <v>100.5</v>
          </cell>
          <cell r="H30">
            <v>100.6</v>
          </cell>
          <cell r="I30">
            <v>100.4</v>
          </cell>
          <cell r="J30">
            <v>100.4</v>
          </cell>
          <cell r="K30">
            <v>100.4</v>
          </cell>
          <cell r="L30">
            <v>100.4</v>
          </cell>
          <cell r="M30">
            <v>100.4</v>
          </cell>
          <cell r="N30">
            <v>100.4</v>
          </cell>
          <cell r="O30">
            <v>100.1</v>
          </cell>
          <cell r="P30">
            <v>99.8</v>
          </cell>
          <cell r="Q30">
            <v>99.8</v>
          </cell>
        </row>
        <row r="31">
          <cell r="C31">
            <v>104.2</v>
          </cell>
          <cell r="D31">
            <v>104.2</v>
          </cell>
          <cell r="E31">
            <v>104.7</v>
          </cell>
          <cell r="F31">
            <v>104.6</v>
          </cell>
          <cell r="G31">
            <v>105.1</v>
          </cell>
          <cell r="H31">
            <v>104.5</v>
          </cell>
          <cell r="I31">
            <v>104.4</v>
          </cell>
          <cell r="J31">
            <v>104.6</v>
          </cell>
          <cell r="K31">
            <v>105.3</v>
          </cell>
          <cell r="L31">
            <v>105.2</v>
          </cell>
          <cell r="M31">
            <v>106.1</v>
          </cell>
          <cell r="N31">
            <v>106.1</v>
          </cell>
          <cell r="O31">
            <v>104.7</v>
          </cell>
          <cell r="P31">
            <v>104.4</v>
          </cell>
          <cell r="Q31">
            <v>104.1</v>
          </cell>
        </row>
        <row r="32">
          <cell r="C32">
            <v>101.9</v>
          </cell>
          <cell r="D32">
            <v>101.9</v>
          </cell>
          <cell r="E32">
            <v>101.9</v>
          </cell>
          <cell r="F32">
            <v>101.9</v>
          </cell>
          <cell r="G32">
            <v>102.3</v>
          </cell>
          <cell r="H32">
            <v>101.9</v>
          </cell>
          <cell r="I32">
            <v>101.9</v>
          </cell>
          <cell r="J32">
            <v>101.9</v>
          </cell>
          <cell r="K32">
            <v>101.9</v>
          </cell>
          <cell r="L32">
            <v>102.1</v>
          </cell>
          <cell r="M32">
            <v>102</v>
          </cell>
          <cell r="N32">
            <v>102</v>
          </cell>
          <cell r="O32">
            <v>101.7</v>
          </cell>
          <cell r="P32">
            <v>101.7</v>
          </cell>
          <cell r="Q32">
            <v>101.8</v>
          </cell>
        </row>
        <row r="34">
          <cell r="C34">
            <v>101.9</v>
          </cell>
          <cell r="D34">
            <v>101.9</v>
          </cell>
          <cell r="E34">
            <v>101.9</v>
          </cell>
          <cell r="F34">
            <v>101.8</v>
          </cell>
          <cell r="G34">
            <v>101.7</v>
          </cell>
          <cell r="H34">
            <v>101.5</v>
          </cell>
          <cell r="I34">
            <v>101.5</v>
          </cell>
          <cell r="J34">
            <v>101.5</v>
          </cell>
          <cell r="K34">
            <v>101.4</v>
          </cell>
          <cell r="L34">
            <v>101.4</v>
          </cell>
          <cell r="M34">
            <v>101.5</v>
          </cell>
          <cell r="N34">
            <v>101.4</v>
          </cell>
          <cell r="O34">
            <v>101.4</v>
          </cell>
          <cell r="P34">
            <v>101.4</v>
          </cell>
          <cell r="Q34">
            <v>101.2</v>
          </cell>
        </row>
        <row r="35">
          <cell r="C35">
            <v>102.7</v>
          </cell>
          <cell r="D35">
            <v>102.7</v>
          </cell>
          <cell r="E35">
            <v>102.6</v>
          </cell>
          <cell r="F35">
            <v>102.6</v>
          </cell>
          <cell r="G35">
            <v>102.6</v>
          </cell>
          <cell r="H35">
            <v>102.6</v>
          </cell>
          <cell r="I35">
            <v>102.5</v>
          </cell>
          <cell r="J35">
            <v>102.5</v>
          </cell>
          <cell r="K35">
            <v>102.3</v>
          </cell>
          <cell r="L35">
            <v>102.1</v>
          </cell>
          <cell r="M35">
            <v>102</v>
          </cell>
          <cell r="N35">
            <v>101.7</v>
          </cell>
          <cell r="O35">
            <v>101.6</v>
          </cell>
          <cell r="P35">
            <v>101.5</v>
          </cell>
          <cell r="Q35">
            <v>101.5</v>
          </cell>
        </row>
        <row r="36">
          <cell r="C36">
            <v>103</v>
          </cell>
          <cell r="D36">
            <v>102.8</v>
          </cell>
          <cell r="E36">
            <v>102.7</v>
          </cell>
          <cell r="F36">
            <v>102.1</v>
          </cell>
          <cell r="G36">
            <v>101.9</v>
          </cell>
          <cell r="H36">
            <v>102</v>
          </cell>
          <cell r="I36">
            <v>101.6</v>
          </cell>
          <cell r="J36">
            <v>101.4</v>
          </cell>
          <cell r="K36">
            <v>101.3</v>
          </cell>
          <cell r="L36">
            <v>101.5</v>
          </cell>
          <cell r="M36">
            <v>101.5</v>
          </cell>
          <cell r="N36">
            <v>101.4</v>
          </cell>
          <cell r="O36">
            <v>101.2</v>
          </cell>
          <cell r="P36">
            <v>101.2</v>
          </cell>
          <cell r="Q36">
            <v>101.2</v>
          </cell>
        </row>
        <row r="37">
          <cell r="C37">
            <v>109.5</v>
          </cell>
          <cell r="D37">
            <v>109.5</v>
          </cell>
          <cell r="E37">
            <v>109.5</v>
          </cell>
          <cell r="F37">
            <v>108.7</v>
          </cell>
          <cell r="G37">
            <v>107.5</v>
          </cell>
          <cell r="H37">
            <v>106.3</v>
          </cell>
          <cell r="I37">
            <v>106.1</v>
          </cell>
          <cell r="J37">
            <v>106.1</v>
          </cell>
          <cell r="K37">
            <v>106.1</v>
          </cell>
          <cell r="L37">
            <v>106.5</v>
          </cell>
          <cell r="M37">
            <v>107.5</v>
          </cell>
          <cell r="N37">
            <v>108</v>
          </cell>
          <cell r="O37">
            <v>107.9</v>
          </cell>
          <cell r="P37">
            <v>107.7</v>
          </cell>
          <cell r="Q37">
            <v>106.6</v>
          </cell>
        </row>
        <row r="38">
          <cell r="C38">
            <v>100.1</v>
          </cell>
          <cell r="D38">
            <v>100.1</v>
          </cell>
          <cell r="E38">
            <v>100.1</v>
          </cell>
          <cell r="F38">
            <v>100.1</v>
          </cell>
          <cell r="G38">
            <v>100.1</v>
          </cell>
          <cell r="H38">
            <v>100.1</v>
          </cell>
          <cell r="I38">
            <v>100.1</v>
          </cell>
          <cell r="J38">
            <v>100.1</v>
          </cell>
          <cell r="K38">
            <v>100.1</v>
          </cell>
          <cell r="L38">
            <v>100.1</v>
          </cell>
          <cell r="M38">
            <v>100.1</v>
          </cell>
          <cell r="N38">
            <v>100.1</v>
          </cell>
          <cell r="O38">
            <v>100.1</v>
          </cell>
          <cell r="P38">
            <v>100.1</v>
          </cell>
          <cell r="Q38">
            <v>100.1</v>
          </cell>
        </row>
        <row r="39">
          <cell r="C39">
            <v>100</v>
          </cell>
          <cell r="D39">
            <v>100</v>
          </cell>
          <cell r="E39">
            <v>100</v>
          </cell>
          <cell r="F39">
            <v>100</v>
          </cell>
          <cell r="G39">
            <v>100</v>
          </cell>
          <cell r="H39">
            <v>100</v>
          </cell>
          <cell r="I39">
            <v>100</v>
          </cell>
          <cell r="J39">
            <v>100</v>
          </cell>
          <cell r="K39">
            <v>100</v>
          </cell>
          <cell r="L39">
            <v>100</v>
          </cell>
          <cell r="M39">
            <v>100</v>
          </cell>
          <cell r="N39">
            <v>100</v>
          </cell>
          <cell r="O39">
            <v>100</v>
          </cell>
          <cell r="P39">
            <v>100</v>
          </cell>
          <cell r="Q39">
            <v>100</v>
          </cell>
        </row>
        <row r="40">
          <cell r="C40">
            <v>97.5</v>
          </cell>
          <cell r="D40">
            <v>97.5</v>
          </cell>
          <cell r="E40">
            <v>97.5</v>
          </cell>
          <cell r="F40">
            <v>97.5</v>
          </cell>
          <cell r="G40">
            <v>97.5</v>
          </cell>
          <cell r="H40">
            <v>97.5</v>
          </cell>
          <cell r="I40">
            <v>100</v>
          </cell>
          <cell r="J40">
            <v>100</v>
          </cell>
          <cell r="K40">
            <v>100</v>
          </cell>
          <cell r="L40">
            <v>100</v>
          </cell>
          <cell r="M40">
            <v>100</v>
          </cell>
          <cell r="N40">
            <v>100</v>
          </cell>
          <cell r="O40">
            <v>100</v>
          </cell>
          <cell r="P40">
            <v>100</v>
          </cell>
          <cell r="Q40">
            <v>100</v>
          </cell>
        </row>
        <row r="41">
          <cell r="C41">
            <v>100</v>
          </cell>
          <cell r="D41">
            <v>100</v>
          </cell>
          <cell r="E41">
            <v>100</v>
          </cell>
          <cell r="F41">
            <v>100</v>
          </cell>
          <cell r="G41">
            <v>100</v>
          </cell>
          <cell r="H41">
            <v>100</v>
          </cell>
          <cell r="I41">
            <v>100</v>
          </cell>
          <cell r="J41">
            <v>100</v>
          </cell>
          <cell r="K41">
            <v>100</v>
          </cell>
          <cell r="L41">
            <v>100</v>
          </cell>
          <cell r="M41">
            <v>100</v>
          </cell>
          <cell r="N41">
            <v>100</v>
          </cell>
          <cell r="O41">
            <v>100</v>
          </cell>
          <cell r="P41">
            <v>100</v>
          </cell>
          <cell r="Q41">
            <v>100</v>
          </cell>
        </row>
        <row r="42">
          <cell r="C42">
            <v>100.1</v>
          </cell>
          <cell r="D42">
            <v>100.1</v>
          </cell>
          <cell r="E42">
            <v>100.1</v>
          </cell>
          <cell r="F42">
            <v>100.1</v>
          </cell>
          <cell r="G42">
            <v>100.1</v>
          </cell>
          <cell r="H42">
            <v>100.1</v>
          </cell>
          <cell r="I42">
            <v>100.1</v>
          </cell>
          <cell r="J42">
            <v>100.1</v>
          </cell>
          <cell r="K42">
            <v>100.1</v>
          </cell>
          <cell r="L42">
            <v>100.1</v>
          </cell>
          <cell r="M42">
            <v>100.1</v>
          </cell>
          <cell r="N42">
            <v>100.1</v>
          </cell>
          <cell r="O42">
            <v>100.1</v>
          </cell>
          <cell r="P42">
            <v>100.1</v>
          </cell>
          <cell r="Q42">
            <v>100.1</v>
          </cell>
        </row>
        <row r="43">
          <cell r="C43">
            <v>104.2</v>
          </cell>
          <cell r="D43">
            <v>104.7</v>
          </cell>
          <cell r="E43">
            <v>104.5</v>
          </cell>
          <cell r="F43">
            <v>104</v>
          </cell>
          <cell r="G43">
            <v>104.6</v>
          </cell>
          <cell r="H43">
            <v>104.6</v>
          </cell>
          <cell r="I43">
            <v>104.4</v>
          </cell>
          <cell r="J43">
            <v>104.4</v>
          </cell>
          <cell r="K43">
            <v>104.5</v>
          </cell>
          <cell r="L43">
            <v>103.7</v>
          </cell>
          <cell r="M43">
            <v>103.5</v>
          </cell>
          <cell r="N43">
            <v>103.5</v>
          </cell>
          <cell r="O43">
            <v>104.6</v>
          </cell>
          <cell r="P43">
            <v>105</v>
          </cell>
          <cell r="Q43">
            <v>102.6</v>
          </cell>
        </row>
        <row r="45">
          <cell r="C45">
            <v>100.9</v>
          </cell>
          <cell r="D45">
            <v>100.8</v>
          </cell>
          <cell r="E45">
            <v>100.8</v>
          </cell>
          <cell r="F45">
            <v>100.8</v>
          </cell>
          <cell r="G45">
            <v>100.8</v>
          </cell>
          <cell r="H45">
            <v>100.7</v>
          </cell>
          <cell r="I45">
            <v>100.7</v>
          </cell>
          <cell r="J45">
            <v>100.5</v>
          </cell>
          <cell r="K45">
            <v>100.5</v>
          </cell>
          <cell r="L45">
            <v>100.6</v>
          </cell>
          <cell r="M45">
            <v>100.6</v>
          </cell>
          <cell r="N45">
            <v>100.5</v>
          </cell>
          <cell r="O45">
            <v>100.7</v>
          </cell>
          <cell r="P45">
            <v>100.7</v>
          </cell>
          <cell r="Q45">
            <v>100.7</v>
          </cell>
        </row>
        <row r="46">
          <cell r="C46">
            <v>101.4</v>
          </cell>
          <cell r="D46">
            <v>101.3</v>
          </cell>
          <cell r="E46">
            <v>101.2</v>
          </cell>
          <cell r="F46">
            <v>101.2</v>
          </cell>
          <cell r="G46">
            <v>101.5</v>
          </cell>
          <cell r="H46">
            <v>101.3</v>
          </cell>
          <cell r="I46">
            <v>101.4</v>
          </cell>
          <cell r="J46">
            <v>101.3</v>
          </cell>
          <cell r="K46">
            <v>101.4</v>
          </cell>
          <cell r="L46">
            <v>101.2</v>
          </cell>
          <cell r="M46">
            <v>100.9</v>
          </cell>
          <cell r="N46">
            <v>100.9</v>
          </cell>
          <cell r="O46">
            <v>101.2</v>
          </cell>
          <cell r="P46">
            <v>101</v>
          </cell>
          <cell r="Q46">
            <v>101</v>
          </cell>
        </row>
        <row r="47">
          <cell r="C47">
            <v>102.7</v>
          </cell>
          <cell r="D47">
            <v>102.5</v>
          </cell>
          <cell r="E47">
            <v>102.3</v>
          </cell>
          <cell r="F47">
            <v>102.4</v>
          </cell>
          <cell r="G47">
            <v>102.6</v>
          </cell>
          <cell r="H47">
            <v>102.5</v>
          </cell>
          <cell r="I47">
            <v>102.3</v>
          </cell>
          <cell r="J47">
            <v>102.3</v>
          </cell>
          <cell r="K47">
            <v>101.9</v>
          </cell>
          <cell r="L47">
            <v>101.7</v>
          </cell>
          <cell r="M47">
            <v>101.3</v>
          </cell>
          <cell r="N47">
            <v>101.4</v>
          </cell>
          <cell r="O47">
            <v>101.3</v>
          </cell>
          <cell r="P47">
            <v>101.3</v>
          </cell>
          <cell r="Q47">
            <v>101.3</v>
          </cell>
        </row>
        <row r="48">
          <cell r="C48">
            <v>101.6</v>
          </cell>
          <cell r="D48">
            <v>101.5</v>
          </cell>
          <cell r="E48">
            <v>101.9</v>
          </cell>
          <cell r="F48">
            <v>101.9</v>
          </cell>
          <cell r="G48">
            <v>102.1</v>
          </cell>
          <cell r="H48">
            <v>101.9</v>
          </cell>
          <cell r="I48">
            <v>101.9</v>
          </cell>
          <cell r="J48">
            <v>102</v>
          </cell>
          <cell r="K48">
            <v>102.1</v>
          </cell>
          <cell r="L48">
            <v>102.2</v>
          </cell>
          <cell r="M48">
            <v>101.7</v>
          </cell>
          <cell r="N48">
            <v>101.6</v>
          </cell>
          <cell r="O48">
            <v>101.9</v>
          </cell>
          <cell r="P48">
            <v>101.9</v>
          </cell>
          <cell r="Q48">
            <v>101.9</v>
          </cell>
        </row>
        <row r="49">
          <cell r="C49">
            <v>99.5</v>
          </cell>
          <cell r="D49">
            <v>99.1</v>
          </cell>
          <cell r="E49">
            <v>98.8</v>
          </cell>
          <cell r="F49">
            <v>98.8</v>
          </cell>
          <cell r="G49">
            <v>98.8</v>
          </cell>
          <cell r="H49">
            <v>98.5</v>
          </cell>
          <cell r="I49">
            <v>98.6</v>
          </cell>
          <cell r="J49">
            <v>98.2</v>
          </cell>
          <cell r="K49">
            <v>98.6</v>
          </cell>
          <cell r="L49">
            <v>98.7</v>
          </cell>
          <cell r="M49">
            <v>98.9</v>
          </cell>
          <cell r="N49">
            <v>99</v>
          </cell>
          <cell r="O49">
            <v>99.2</v>
          </cell>
          <cell r="P49">
            <v>99.4</v>
          </cell>
          <cell r="Q49">
            <v>99.5</v>
          </cell>
        </row>
        <row r="50">
          <cell r="C50">
            <v>99.4</v>
          </cell>
          <cell r="D50">
            <v>99.9</v>
          </cell>
          <cell r="E50">
            <v>99.6</v>
          </cell>
          <cell r="F50">
            <v>98.9</v>
          </cell>
          <cell r="G50">
            <v>98.4</v>
          </cell>
          <cell r="H50">
            <v>98.2</v>
          </cell>
          <cell r="I50">
            <v>98.2</v>
          </cell>
          <cell r="J50">
            <v>97.8</v>
          </cell>
          <cell r="K50">
            <v>98</v>
          </cell>
          <cell r="L50">
            <v>97.9</v>
          </cell>
          <cell r="M50">
            <v>98</v>
          </cell>
          <cell r="N50">
            <v>98.9</v>
          </cell>
          <cell r="O50">
            <v>99.6</v>
          </cell>
          <cell r="P50">
            <v>99.6</v>
          </cell>
          <cell r="Q50">
            <v>99.7</v>
          </cell>
        </row>
        <row r="51">
          <cell r="C51">
            <v>100.9</v>
          </cell>
          <cell r="D51">
            <v>100.8</v>
          </cell>
          <cell r="E51">
            <v>100.8</v>
          </cell>
          <cell r="F51">
            <v>100.8</v>
          </cell>
          <cell r="G51">
            <v>100.8</v>
          </cell>
          <cell r="H51">
            <v>100.8</v>
          </cell>
          <cell r="I51">
            <v>100.8</v>
          </cell>
          <cell r="J51">
            <v>100.8</v>
          </cell>
          <cell r="K51">
            <v>100.8</v>
          </cell>
          <cell r="L51">
            <v>100.8</v>
          </cell>
          <cell r="M51">
            <v>100.8</v>
          </cell>
          <cell r="N51">
            <v>99.6</v>
          </cell>
          <cell r="O51">
            <v>99.6</v>
          </cell>
          <cell r="P51">
            <v>99.5</v>
          </cell>
          <cell r="Q51">
            <v>99.5</v>
          </cell>
        </row>
        <row r="52">
          <cell r="C52">
            <v>103.3</v>
          </cell>
          <cell r="D52">
            <v>103.2</v>
          </cell>
          <cell r="E52">
            <v>103.3</v>
          </cell>
          <cell r="F52">
            <v>103</v>
          </cell>
          <cell r="G52">
            <v>102.9</v>
          </cell>
          <cell r="H52">
            <v>102.6</v>
          </cell>
          <cell r="I52">
            <v>102.5</v>
          </cell>
          <cell r="J52">
            <v>102.4</v>
          </cell>
          <cell r="K52">
            <v>102.2</v>
          </cell>
          <cell r="L52">
            <v>102.3</v>
          </cell>
          <cell r="M52">
            <v>102.3</v>
          </cell>
          <cell r="N52">
            <v>102.3</v>
          </cell>
          <cell r="O52">
            <v>102.6</v>
          </cell>
          <cell r="P52">
            <v>102.3</v>
          </cell>
          <cell r="Q52">
            <v>102.1</v>
          </cell>
        </row>
        <row r="53">
          <cell r="C53">
            <v>102.3</v>
          </cell>
          <cell r="D53">
            <v>102.2</v>
          </cell>
          <cell r="E53">
            <v>102.2</v>
          </cell>
          <cell r="F53">
            <v>102.2</v>
          </cell>
          <cell r="G53">
            <v>102.2</v>
          </cell>
          <cell r="H53">
            <v>102.2</v>
          </cell>
          <cell r="I53">
            <v>102.1</v>
          </cell>
          <cell r="J53">
            <v>102</v>
          </cell>
          <cell r="K53">
            <v>101.9</v>
          </cell>
          <cell r="L53">
            <v>101.8</v>
          </cell>
          <cell r="M53">
            <v>101.7</v>
          </cell>
          <cell r="N53">
            <v>101.7</v>
          </cell>
          <cell r="O53">
            <v>101.8</v>
          </cell>
          <cell r="P53">
            <v>101.9</v>
          </cell>
          <cell r="Q53">
            <v>101.9</v>
          </cell>
        </row>
        <row r="54">
          <cell r="C54">
            <v>99.6</v>
          </cell>
          <cell r="D54">
            <v>99.7</v>
          </cell>
          <cell r="E54">
            <v>99.8</v>
          </cell>
          <cell r="F54">
            <v>100</v>
          </cell>
          <cell r="G54">
            <v>99.9</v>
          </cell>
          <cell r="H54">
            <v>99.9</v>
          </cell>
          <cell r="I54">
            <v>99.8</v>
          </cell>
          <cell r="J54">
            <v>99.7</v>
          </cell>
          <cell r="K54">
            <v>99.4</v>
          </cell>
          <cell r="L54">
            <v>99.8</v>
          </cell>
          <cell r="M54">
            <v>99.9</v>
          </cell>
          <cell r="N54">
            <v>99.8</v>
          </cell>
          <cell r="O54">
            <v>99.9</v>
          </cell>
          <cell r="P54">
            <v>99.9</v>
          </cell>
          <cell r="Q54">
            <v>99.9</v>
          </cell>
        </row>
        <row r="55">
          <cell r="C55">
            <v>102.2</v>
          </cell>
          <cell r="D55">
            <v>102.2</v>
          </cell>
          <cell r="E55">
            <v>102.2</v>
          </cell>
          <cell r="F55">
            <v>101.7</v>
          </cell>
          <cell r="G55">
            <v>101.7</v>
          </cell>
          <cell r="H55">
            <v>101.6</v>
          </cell>
          <cell r="I55">
            <v>101.6</v>
          </cell>
          <cell r="J55">
            <v>101.6</v>
          </cell>
          <cell r="K55">
            <v>101.6</v>
          </cell>
          <cell r="L55">
            <v>101.6</v>
          </cell>
          <cell r="M55">
            <v>101.6</v>
          </cell>
          <cell r="N55">
            <v>101.6</v>
          </cell>
          <cell r="O55">
            <v>101.6</v>
          </cell>
          <cell r="P55">
            <v>101.6</v>
          </cell>
          <cell r="Q55">
            <v>101.4</v>
          </cell>
        </row>
        <row r="57">
          <cell r="C57">
            <v>101.6</v>
          </cell>
          <cell r="D57">
            <v>101.7</v>
          </cell>
          <cell r="E57">
            <v>101.6</v>
          </cell>
          <cell r="F57">
            <v>101.5</v>
          </cell>
          <cell r="G57">
            <v>101.7</v>
          </cell>
          <cell r="H57">
            <v>101.7</v>
          </cell>
          <cell r="I57">
            <v>101.8</v>
          </cell>
          <cell r="J57">
            <v>101.7</v>
          </cell>
          <cell r="K57">
            <v>101.1</v>
          </cell>
          <cell r="L57">
            <v>101.2</v>
          </cell>
          <cell r="M57">
            <v>101.1</v>
          </cell>
          <cell r="N57">
            <v>100.9</v>
          </cell>
          <cell r="O57">
            <v>100.9</v>
          </cell>
          <cell r="P57">
            <v>100.8</v>
          </cell>
          <cell r="Q57">
            <v>100.7</v>
          </cell>
        </row>
        <row r="58">
          <cell r="C58">
            <v>98</v>
          </cell>
          <cell r="D58">
            <v>98</v>
          </cell>
          <cell r="E58">
            <v>98</v>
          </cell>
          <cell r="F58">
            <v>98</v>
          </cell>
          <cell r="G58">
            <v>98.2</v>
          </cell>
          <cell r="H58">
            <v>98.2</v>
          </cell>
          <cell r="I58">
            <v>98.3</v>
          </cell>
          <cell r="J58">
            <v>98.3</v>
          </cell>
          <cell r="K58">
            <v>98.3</v>
          </cell>
          <cell r="L58">
            <v>98.8</v>
          </cell>
          <cell r="M58">
            <v>98.8</v>
          </cell>
          <cell r="N58">
            <v>98.8</v>
          </cell>
          <cell r="O58">
            <v>98.8</v>
          </cell>
          <cell r="P58">
            <v>98.8</v>
          </cell>
          <cell r="Q58">
            <v>98.8</v>
          </cell>
        </row>
        <row r="59">
          <cell r="C59">
            <v>100.7</v>
          </cell>
          <cell r="D59">
            <v>100.7</v>
          </cell>
          <cell r="E59">
            <v>100.7</v>
          </cell>
          <cell r="F59">
            <v>100.7</v>
          </cell>
          <cell r="G59">
            <v>100.6</v>
          </cell>
          <cell r="H59">
            <v>100.6</v>
          </cell>
          <cell r="I59">
            <v>100.3</v>
          </cell>
          <cell r="J59">
            <v>100.1</v>
          </cell>
          <cell r="K59">
            <v>100</v>
          </cell>
          <cell r="L59">
            <v>100.1</v>
          </cell>
          <cell r="M59">
            <v>100</v>
          </cell>
          <cell r="N59">
            <v>100</v>
          </cell>
          <cell r="O59">
            <v>100</v>
          </cell>
          <cell r="P59">
            <v>100</v>
          </cell>
          <cell r="Q59">
            <v>100</v>
          </cell>
        </row>
        <row r="60">
          <cell r="C60">
            <v>101.8</v>
          </cell>
          <cell r="D60">
            <v>101.6</v>
          </cell>
          <cell r="E60">
            <v>101.6</v>
          </cell>
          <cell r="F60">
            <v>101.6</v>
          </cell>
          <cell r="G60">
            <v>101.6</v>
          </cell>
          <cell r="H60">
            <v>101.6</v>
          </cell>
          <cell r="I60">
            <v>101.6</v>
          </cell>
          <cell r="J60">
            <v>101.6</v>
          </cell>
          <cell r="K60">
            <v>101.6</v>
          </cell>
          <cell r="L60">
            <v>101.3</v>
          </cell>
          <cell r="M60">
            <v>101.2</v>
          </cell>
          <cell r="N60">
            <v>101.2</v>
          </cell>
          <cell r="O60">
            <v>101.6</v>
          </cell>
          <cell r="P60">
            <v>101.8</v>
          </cell>
          <cell r="Q60">
            <v>101.4</v>
          </cell>
        </row>
        <row r="61">
          <cell r="C61">
            <v>110.1</v>
          </cell>
          <cell r="D61">
            <v>110.1</v>
          </cell>
          <cell r="E61">
            <v>110.1</v>
          </cell>
          <cell r="F61">
            <v>110.1</v>
          </cell>
          <cell r="G61">
            <v>109.9</v>
          </cell>
          <cell r="H61">
            <v>109.9</v>
          </cell>
          <cell r="I61">
            <v>109.9</v>
          </cell>
          <cell r="J61">
            <v>109.8</v>
          </cell>
          <cell r="K61">
            <v>106.5</v>
          </cell>
          <cell r="L61">
            <v>106.3</v>
          </cell>
          <cell r="M61">
            <v>105.1</v>
          </cell>
          <cell r="N61">
            <v>104.5</v>
          </cell>
          <cell r="O61">
            <v>104.3</v>
          </cell>
          <cell r="P61">
            <v>103.8</v>
          </cell>
          <cell r="Q61">
            <v>103.7</v>
          </cell>
        </row>
        <row r="62">
          <cell r="C62">
            <v>107.8</v>
          </cell>
          <cell r="D62">
            <v>108.1</v>
          </cell>
          <cell r="E62">
            <v>107.3</v>
          </cell>
          <cell r="F62">
            <v>106.6</v>
          </cell>
          <cell r="G62">
            <v>106.6</v>
          </cell>
          <cell r="H62">
            <v>106.6</v>
          </cell>
          <cell r="I62">
            <v>106.6</v>
          </cell>
          <cell r="J62">
            <v>106.6</v>
          </cell>
          <cell r="K62">
            <v>105.5</v>
          </cell>
          <cell r="L62">
            <v>105.6</v>
          </cell>
          <cell r="M62">
            <v>105.6</v>
          </cell>
          <cell r="N62">
            <v>105.3</v>
          </cell>
          <cell r="O62">
            <v>105.1</v>
          </cell>
          <cell r="P62">
            <v>104.8</v>
          </cell>
          <cell r="Q62">
            <v>104.8</v>
          </cell>
        </row>
        <row r="63">
          <cell r="C63">
            <v>99.7</v>
          </cell>
          <cell r="D63">
            <v>99.7</v>
          </cell>
          <cell r="E63">
            <v>99.7</v>
          </cell>
          <cell r="F63">
            <v>99.7</v>
          </cell>
          <cell r="G63">
            <v>100.4</v>
          </cell>
          <cell r="H63">
            <v>100.4</v>
          </cell>
          <cell r="I63">
            <v>100.4</v>
          </cell>
          <cell r="J63">
            <v>100.4</v>
          </cell>
          <cell r="K63">
            <v>100.5</v>
          </cell>
          <cell r="L63">
            <v>100.4</v>
          </cell>
          <cell r="M63">
            <v>100.4</v>
          </cell>
          <cell r="N63">
            <v>100.4</v>
          </cell>
          <cell r="O63">
            <v>100.4</v>
          </cell>
          <cell r="P63">
            <v>100.4</v>
          </cell>
          <cell r="Q63">
            <v>100.4</v>
          </cell>
        </row>
        <row r="64">
          <cell r="C64">
            <v>100.4</v>
          </cell>
          <cell r="D64">
            <v>100.4</v>
          </cell>
          <cell r="E64">
            <v>100.4</v>
          </cell>
          <cell r="F64">
            <v>100.4</v>
          </cell>
          <cell r="G64">
            <v>100.3</v>
          </cell>
          <cell r="H64">
            <v>100.3</v>
          </cell>
          <cell r="I64">
            <v>100.3</v>
          </cell>
          <cell r="J64">
            <v>100.3</v>
          </cell>
          <cell r="K64">
            <v>100.3</v>
          </cell>
          <cell r="L64">
            <v>100.3</v>
          </cell>
          <cell r="M64">
            <v>100.3</v>
          </cell>
          <cell r="N64">
            <v>100.3</v>
          </cell>
          <cell r="O64">
            <v>100.3</v>
          </cell>
          <cell r="P64">
            <v>100.3</v>
          </cell>
          <cell r="Q64">
            <v>100.3</v>
          </cell>
        </row>
        <row r="66">
          <cell r="C66">
            <v>102.6</v>
          </cell>
          <cell r="D66">
            <v>102</v>
          </cell>
          <cell r="E66">
            <v>101.4</v>
          </cell>
          <cell r="F66">
            <v>98.4</v>
          </cell>
          <cell r="G66">
            <v>95.9</v>
          </cell>
          <cell r="H66">
            <v>96</v>
          </cell>
          <cell r="I66">
            <v>100.3</v>
          </cell>
          <cell r="J66">
            <v>102.1</v>
          </cell>
          <cell r="K66">
            <v>103.2</v>
          </cell>
          <cell r="L66">
            <v>102.8</v>
          </cell>
          <cell r="M66">
            <v>103</v>
          </cell>
          <cell r="N66">
            <v>103.3</v>
          </cell>
          <cell r="O66">
            <v>102.8</v>
          </cell>
          <cell r="P66">
            <v>103.3</v>
          </cell>
          <cell r="Q66">
            <v>103.1</v>
          </cell>
        </row>
        <row r="67">
          <cell r="C67">
            <v>100.9</v>
          </cell>
          <cell r="D67">
            <v>101</v>
          </cell>
          <cell r="E67">
            <v>100.4</v>
          </cell>
          <cell r="F67">
            <v>100.4</v>
          </cell>
          <cell r="G67">
            <v>100.1</v>
          </cell>
          <cell r="H67">
            <v>100</v>
          </cell>
          <cell r="I67">
            <v>100.3</v>
          </cell>
          <cell r="J67">
            <v>100.3</v>
          </cell>
          <cell r="K67">
            <v>99.2</v>
          </cell>
          <cell r="L67">
            <v>99.5</v>
          </cell>
          <cell r="M67">
            <v>100.1</v>
          </cell>
          <cell r="N67">
            <v>100.4</v>
          </cell>
          <cell r="O67">
            <v>100.5</v>
          </cell>
          <cell r="P67">
            <v>100.3</v>
          </cell>
          <cell r="Q67">
            <v>100</v>
          </cell>
        </row>
        <row r="68">
          <cell r="C68">
            <v>100.2</v>
          </cell>
          <cell r="D68">
            <v>100.3</v>
          </cell>
          <cell r="E68">
            <v>100.5</v>
          </cell>
          <cell r="F68">
            <v>100.5</v>
          </cell>
          <cell r="G68">
            <v>100.7</v>
          </cell>
          <cell r="H68">
            <v>100.7</v>
          </cell>
          <cell r="I68">
            <v>100.7</v>
          </cell>
          <cell r="J68">
            <v>100.6</v>
          </cell>
          <cell r="K68">
            <v>100.3</v>
          </cell>
          <cell r="L68">
            <v>100.4</v>
          </cell>
          <cell r="M68">
            <v>100.2</v>
          </cell>
          <cell r="N68">
            <v>100.1</v>
          </cell>
          <cell r="O68">
            <v>99.9</v>
          </cell>
          <cell r="P68">
            <v>99.5</v>
          </cell>
          <cell r="Q68">
            <v>99.4</v>
          </cell>
        </row>
        <row r="69">
          <cell r="C69">
            <v>107.2</v>
          </cell>
          <cell r="D69">
            <v>107.2</v>
          </cell>
          <cell r="E69">
            <v>107.3</v>
          </cell>
          <cell r="F69">
            <v>106.7</v>
          </cell>
          <cell r="G69">
            <v>105.3</v>
          </cell>
          <cell r="H69">
            <v>105.2</v>
          </cell>
          <cell r="I69">
            <v>105.2</v>
          </cell>
          <cell r="J69">
            <v>105.2</v>
          </cell>
          <cell r="K69">
            <v>105.3</v>
          </cell>
          <cell r="L69">
            <v>105</v>
          </cell>
          <cell r="M69">
            <v>105.4</v>
          </cell>
          <cell r="N69">
            <v>105.9</v>
          </cell>
          <cell r="O69">
            <v>106.1</v>
          </cell>
          <cell r="P69">
            <v>106.5</v>
          </cell>
          <cell r="Q69">
            <v>106.1</v>
          </cell>
        </row>
        <row r="70">
          <cell r="C70">
            <v>99.9</v>
          </cell>
          <cell r="D70">
            <v>100.3</v>
          </cell>
          <cell r="E70">
            <v>100.6</v>
          </cell>
          <cell r="F70">
            <v>100.6</v>
          </cell>
          <cell r="G70">
            <v>100.7</v>
          </cell>
          <cell r="H70">
            <v>100.6</v>
          </cell>
          <cell r="I70">
            <v>100</v>
          </cell>
          <cell r="J70">
            <v>100</v>
          </cell>
          <cell r="K70">
            <v>99.9</v>
          </cell>
          <cell r="L70">
            <v>99.6</v>
          </cell>
          <cell r="M70">
            <v>99.7</v>
          </cell>
          <cell r="N70">
            <v>99.9</v>
          </cell>
          <cell r="O70">
            <v>99.8</v>
          </cell>
          <cell r="P70">
            <v>99.6</v>
          </cell>
          <cell r="Q70">
            <v>99.3</v>
          </cell>
        </row>
        <row r="71">
          <cell r="C71">
            <v>89.7</v>
          </cell>
          <cell r="D71">
            <v>90.6</v>
          </cell>
          <cell r="E71">
            <v>90.2</v>
          </cell>
          <cell r="F71">
            <v>84.4</v>
          </cell>
          <cell r="G71">
            <v>78.099999999999994</v>
          </cell>
          <cell r="H71">
            <v>78.8</v>
          </cell>
          <cell r="I71">
            <v>94</v>
          </cell>
          <cell r="J71">
            <v>100.6</v>
          </cell>
          <cell r="K71">
            <v>105.8</v>
          </cell>
          <cell r="L71">
            <v>103.9</v>
          </cell>
          <cell r="M71">
            <v>104.1</v>
          </cell>
          <cell r="N71">
            <v>105.3</v>
          </cell>
          <cell r="O71">
            <v>103</v>
          </cell>
          <cell r="P71">
            <v>104.7</v>
          </cell>
          <cell r="Q71">
            <v>105</v>
          </cell>
        </row>
        <row r="72">
          <cell r="C72">
            <v>103.6</v>
          </cell>
          <cell r="D72">
            <v>103.6</v>
          </cell>
          <cell r="E72">
            <v>103.6</v>
          </cell>
          <cell r="F72">
            <v>103.5</v>
          </cell>
          <cell r="G72">
            <v>103.5</v>
          </cell>
          <cell r="H72">
            <v>103.4</v>
          </cell>
          <cell r="I72">
            <v>103.4</v>
          </cell>
          <cell r="J72">
            <v>103.4</v>
          </cell>
          <cell r="K72">
            <v>103.4</v>
          </cell>
          <cell r="L72">
            <v>103.2</v>
          </cell>
          <cell r="M72">
            <v>103.1</v>
          </cell>
          <cell r="N72">
            <v>103.1</v>
          </cell>
          <cell r="O72">
            <v>103</v>
          </cell>
          <cell r="P72">
            <v>103</v>
          </cell>
          <cell r="Q72">
            <v>103</v>
          </cell>
        </row>
        <row r="73">
          <cell r="C73">
            <v>101.1</v>
          </cell>
          <cell r="D73">
            <v>101.1</v>
          </cell>
          <cell r="E73">
            <v>101.1</v>
          </cell>
          <cell r="F73">
            <v>101.1</v>
          </cell>
          <cell r="G73">
            <v>101.1</v>
          </cell>
          <cell r="H73">
            <v>101.1</v>
          </cell>
          <cell r="I73">
            <v>101.1</v>
          </cell>
          <cell r="J73">
            <v>101.1</v>
          </cell>
          <cell r="K73">
            <v>101.1</v>
          </cell>
          <cell r="L73">
            <v>101.1</v>
          </cell>
          <cell r="M73">
            <v>101.1</v>
          </cell>
          <cell r="N73">
            <v>101.1</v>
          </cell>
          <cell r="O73">
            <v>101.1</v>
          </cell>
          <cell r="P73">
            <v>101.1</v>
          </cell>
          <cell r="Q73">
            <v>101.1</v>
          </cell>
        </row>
        <row r="74">
          <cell r="C74">
            <v>105.4</v>
          </cell>
          <cell r="D74">
            <v>105.4</v>
          </cell>
          <cell r="E74">
            <v>105.3</v>
          </cell>
          <cell r="F74">
            <v>105.3</v>
          </cell>
          <cell r="G74">
            <v>105.3</v>
          </cell>
          <cell r="H74">
            <v>105.3</v>
          </cell>
          <cell r="I74">
            <v>105.3</v>
          </cell>
          <cell r="J74">
            <v>105.3</v>
          </cell>
          <cell r="K74">
            <v>105.3</v>
          </cell>
          <cell r="L74">
            <v>105.3</v>
          </cell>
          <cell r="M74">
            <v>105.3</v>
          </cell>
          <cell r="N74">
            <v>105.3</v>
          </cell>
          <cell r="O74">
            <v>105.3</v>
          </cell>
          <cell r="P74">
            <v>105.3</v>
          </cell>
          <cell r="Q74">
            <v>105.3</v>
          </cell>
        </row>
        <row r="75">
          <cell r="C75">
            <v>118.2</v>
          </cell>
          <cell r="D75">
            <v>114</v>
          </cell>
          <cell r="E75">
            <v>112.9</v>
          </cell>
          <cell r="F75">
            <v>107.9</v>
          </cell>
          <cell r="G75">
            <v>105.1</v>
          </cell>
          <cell r="H75">
            <v>105.1</v>
          </cell>
          <cell r="I75">
            <v>105.1</v>
          </cell>
          <cell r="J75">
            <v>105.1</v>
          </cell>
          <cell r="K75">
            <v>105.1</v>
          </cell>
          <cell r="L75">
            <v>105.1</v>
          </cell>
          <cell r="M75">
            <v>105.1</v>
          </cell>
          <cell r="N75">
            <v>105</v>
          </cell>
          <cell r="O75">
            <v>105</v>
          </cell>
          <cell r="P75">
            <v>104.9</v>
          </cell>
          <cell r="Q75">
            <v>104.5</v>
          </cell>
        </row>
        <row r="76">
          <cell r="C76">
            <v>108.4</v>
          </cell>
          <cell r="D76">
            <v>116.5</v>
          </cell>
          <cell r="E76">
            <v>112.1</v>
          </cell>
          <cell r="F76">
            <v>102.4</v>
          </cell>
          <cell r="G76">
            <v>103.4</v>
          </cell>
          <cell r="H76">
            <v>103.4</v>
          </cell>
          <cell r="I76">
            <v>102.4</v>
          </cell>
          <cell r="J76">
            <v>102.9</v>
          </cell>
          <cell r="K76">
            <v>102</v>
          </cell>
          <cell r="L76">
            <v>105</v>
          </cell>
          <cell r="M76">
            <v>106.4</v>
          </cell>
          <cell r="N76">
            <v>102.7</v>
          </cell>
          <cell r="O76">
            <v>105.6</v>
          </cell>
          <cell r="P76">
            <v>111</v>
          </cell>
          <cell r="Q76">
            <v>106.2</v>
          </cell>
        </row>
        <row r="78">
          <cell r="C78">
            <v>104</v>
          </cell>
          <cell r="D78">
            <v>104</v>
          </cell>
          <cell r="E78">
            <v>103.9</v>
          </cell>
          <cell r="F78">
            <v>103.9</v>
          </cell>
          <cell r="G78">
            <v>103.9</v>
          </cell>
          <cell r="H78">
            <v>103.9</v>
          </cell>
          <cell r="I78">
            <v>103.9</v>
          </cell>
          <cell r="J78">
            <v>103.9</v>
          </cell>
          <cell r="K78">
            <v>103.9</v>
          </cell>
          <cell r="L78">
            <v>104</v>
          </cell>
          <cell r="M78">
            <v>104</v>
          </cell>
          <cell r="N78">
            <v>104.1</v>
          </cell>
          <cell r="O78">
            <v>104.2</v>
          </cell>
          <cell r="P78">
            <v>104.3</v>
          </cell>
          <cell r="Q78">
            <v>104.3</v>
          </cell>
        </row>
        <row r="79">
          <cell r="C79">
            <v>100.1</v>
          </cell>
          <cell r="D79">
            <v>100.1</v>
          </cell>
          <cell r="E79">
            <v>100.1</v>
          </cell>
          <cell r="F79">
            <v>100.1</v>
          </cell>
          <cell r="G79">
            <v>100.1</v>
          </cell>
          <cell r="H79">
            <v>100.1</v>
          </cell>
          <cell r="I79">
            <v>100.1</v>
          </cell>
          <cell r="J79">
            <v>100.1</v>
          </cell>
          <cell r="K79">
            <v>100.1</v>
          </cell>
          <cell r="L79">
            <v>100.1</v>
          </cell>
          <cell r="M79">
            <v>100.1</v>
          </cell>
          <cell r="N79">
            <v>100.1</v>
          </cell>
          <cell r="O79">
            <v>100.1</v>
          </cell>
          <cell r="P79">
            <v>100.1</v>
          </cell>
          <cell r="Q79">
            <v>100.1</v>
          </cell>
        </row>
        <row r="80">
          <cell r="C80">
            <v>91.7</v>
          </cell>
          <cell r="D80">
            <v>91.4</v>
          </cell>
          <cell r="E80">
            <v>91.2</v>
          </cell>
          <cell r="F80">
            <v>91.2</v>
          </cell>
          <cell r="G80">
            <v>90.8</v>
          </cell>
          <cell r="H80">
            <v>90.8</v>
          </cell>
          <cell r="I80">
            <v>90.8</v>
          </cell>
          <cell r="J80">
            <v>90.7</v>
          </cell>
          <cell r="K80">
            <v>91.1</v>
          </cell>
          <cell r="L80">
            <v>91.5</v>
          </cell>
          <cell r="M80">
            <v>91.4</v>
          </cell>
          <cell r="N80">
            <v>92.8</v>
          </cell>
          <cell r="O80">
            <v>93.9</v>
          </cell>
          <cell r="P80">
            <v>94.3</v>
          </cell>
          <cell r="Q80">
            <v>94.4</v>
          </cell>
        </row>
        <row r="81">
          <cell r="C81">
            <v>105.5</v>
          </cell>
          <cell r="D81">
            <v>105.5</v>
          </cell>
          <cell r="E81">
            <v>105.5</v>
          </cell>
          <cell r="F81">
            <v>105.5</v>
          </cell>
          <cell r="G81">
            <v>105.5</v>
          </cell>
          <cell r="H81">
            <v>105.5</v>
          </cell>
          <cell r="I81">
            <v>105.5</v>
          </cell>
          <cell r="J81">
            <v>105.5</v>
          </cell>
          <cell r="K81">
            <v>105.5</v>
          </cell>
          <cell r="L81">
            <v>105.5</v>
          </cell>
          <cell r="M81">
            <v>105.5</v>
          </cell>
          <cell r="N81">
            <v>105.5</v>
          </cell>
          <cell r="O81">
            <v>105.5</v>
          </cell>
          <cell r="P81">
            <v>105.5</v>
          </cell>
          <cell r="Q81">
            <v>105.5</v>
          </cell>
        </row>
        <row r="83">
          <cell r="C83">
            <v>99.2</v>
          </cell>
          <cell r="D83">
            <v>99.1</v>
          </cell>
          <cell r="E83">
            <v>99.2</v>
          </cell>
          <cell r="F83">
            <v>99.3</v>
          </cell>
          <cell r="G83">
            <v>99.3</v>
          </cell>
          <cell r="H83">
            <v>99.6</v>
          </cell>
          <cell r="I83">
            <v>99.6</v>
          </cell>
          <cell r="J83">
            <v>99.7</v>
          </cell>
          <cell r="K83">
            <v>99.9</v>
          </cell>
          <cell r="L83">
            <v>100</v>
          </cell>
          <cell r="M83">
            <v>100.2</v>
          </cell>
          <cell r="N83">
            <v>100.4</v>
          </cell>
          <cell r="O83">
            <v>100.3</v>
          </cell>
          <cell r="P83">
            <v>100.2</v>
          </cell>
          <cell r="Q83">
            <v>100.3</v>
          </cell>
        </row>
        <row r="84">
          <cell r="C84">
            <v>85.1</v>
          </cell>
          <cell r="D84">
            <v>85.1</v>
          </cell>
          <cell r="E84">
            <v>85.4</v>
          </cell>
          <cell r="F84">
            <v>86</v>
          </cell>
          <cell r="G84">
            <v>86.4</v>
          </cell>
          <cell r="H84">
            <v>87.5</v>
          </cell>
          <cell r="I84">
            <v>87.8</v>
          </cell>
          <cell r="J84">
            <v>88.3</v>
          </cell>
          <cell r="K84">
            <v>89.3</v>
          </cell>
          <cell r="L84">
            <v>90</v>
          </cell>
          <cell r="M84">
            <v>91.1</v>
          </cell>
          <cell r="N84">
            <v>92.4</v>
          </cell>
          <cell r="O84">
            <v>92.4</v>
          </cell>
          <cell r="P84">
            <v>92.6</v>
          </cell>
          <cell r="Q84">
            <v>92.8</v>
          </cell>
        </row>
        <row r="85">
          <cell r="C85">
            <v>98.7</v>
          </cell>
          <cell r="D85">
            <v>98.7</v>
          </cell>
          <cell r="E85">
            <v>98.6</v>
          </cell>
          <cell r="F85">
            <v>99.3</v>
          </cell>
          <cell r="G85">
            <v>99.1</v>
          </cell>
          <cell r="H85">
            <v>99.3</v>
          </cell>
          <cell r="I85">
            <v>99.3</v>
          </cell>
          <cell r="J85">
            <v>99.4</v>
          </cell>
          <cell r="K85">
            <v>99.4</v>
          </cell>
          <cell r="L85">
            <v>99.4</v>
          </cell>
          <cell r="M85">
            <v>99.4</v>
          </cell>
          <cell r="N85">
            <v>99.5</v>
          </cell>
          <cell r="O85">
            <v>99.5</v>
          </cell>
          <cell r="P85">
            <v>99.6</v>
          </cell>
          <cell r="Q85">
            <v>99.7</v>
          </cell>
        </row>
        <row r="86">
          <cell r="C86">
            <v>99.4</v>
          </cell>
          <cell r="D86">
            <v>99.5</v>
          </cell>
          <cell r="E86">
            <v>100</v>
          </cell>
          <cell r="F86">
            <v>99.8</v>
          </cell>
          <cell r="G86">
            <v>99.4</v>
          </cell>
          <cell r="H86">
            <v>99.6</v>
          </cell>
          <cell r="I86">
            <v>99.5</v>
          </cell>
          <cell r="J86">
            <v>99.8</v>
          </cell>
          <cell r="K86">
            <v>99.9</v>
          </cell>
          <cell r="L86">
            <v>99.9</v>
          </cell>
          <cell r="M86">
            <v>100</v>
          </cell>
          <cell r="N86">
            <v>99.7</v>
          </cell>
          <cell r="O86">
            <v>99.3</v>
          </cell>
          <cell r="P86">
            <v>99</v>
          </cell>
          <cell r="Q86">
            <v>99</v>
          </cell>
        </row>
        <row r="87">
          <cell r="C87">
            <v>99.7</v>
          </cell>
          <cell r="D87">
            <v>99.1</v>
          </cell>
          <cell r="E87">
            <v>98.9</v>
          </cell>
          <cell r="F87">
            <v>99.8</v>
          </cell>
          <cell r="G87">
            <v>100.3</v>
          </cell>
          <cell r="H87">
            <v>100</v>
          </cell>
          <cell r="I87">
            <v>99.8</v>
          </cell>
          <cell r="J87">
            <v>99.9</v>
          </cell>
          <cell r="K87">
            <v>100</v>
          </cell>
          <cell r="L87">
            <v>99.9</v>
          </cell>
          <cell r="M87">
            <v>100.4</v>
          </cell>
          <cell r="N87">
            <v>100.7</v>
          </cell>
          <cell r="O87">
            <v>101.1</v>
          </cell>
          <cell r="P87">
            <v>102.1</v>
          </cell>
          <cell r="Q87">
            <v>101.7</v>
          </cell>
        </row>
        <row r="88">
          <cell r="C88">
            <v>106</v>
          </cell>
          <cell r="D88">
            <v>105.8</v>
          </cell>
          <cell r="E88">
            <v>105.7</v>
          </cell>
          <cell r="F88">
            <v>105.4</v>
          </cell>
          <cell r="G88">
            <v>105.4</v>
          </cell>
          <cell r="H88">
            <v>105.4</v>
          </cell>
          <cell r="I88">
            <v>105.4</v>
          </cell>
          <cell r="J88">
            <v>105.4</v>
          </cell>
          <cell r="K88">
            <v>105.3</v>
          </cell>
          <cell r="L88">
            <v>105.3</v>
          </cell>
          <cell r="M88">
            <v>104.8</v>
          </cell>
          <cell r="N88">
            <v>104.7</v>
          </cell>
          <cell r="O88">
            <v>104.6</v>
          </cell>
          <cell r="P88">
            <v>104.6</v>
          </cell>
          <cell r="Q88">
            <v>104.6</v>
          </cell>
        </row>
        <row r="89">
          <cell r="C89">
            <v>102.2</v>
          </cell>
          <cell r="D89">
            <v>102.2</v>
          </cell>
          <cell r="E89">
            <v>102.1</v>
          </cell>
          <cell r="F89">
            <v>102.3</v>
          </cell>
          <cell r="G89">
            <v>102.5</v>
          </cell>
          <cell r="H89">
            <v>102.7</v>
          </cell>
          <cell r="I89">
            <v>102.3</v>
          </cell>
          <cell r="J89">
            <v>102.3</v>
          </cell>
          <cell r="K89">
            <v>102.3</v>
          </cell>
          <cell r="L89">
            <v>102.3</v>
          </cell>
          <cell r="M89">
            <v>102.1</v>
          </cell>
          <cell r="N89">
            <v>101.5</v>
          </cell>
          <cell r="O89">
            <v>101.5</v>
          </cell>
          <cell r="P89">
            <v>101.1</v>
          </cell>
          <cell r="Q89">
            <v>100.8</v>
          </cell>
        </row>
        <row r="90">
          <cell r="C90">
            <v>102.1</v>
          </cell>
          <cell r="D90">
            <v>102.1</v>
          </cell>
          <cell r="E90">
            <v>102.1</v>
          </cell>
          <cell r="F90">
            <v>102.1</v>
          </cell>
          <cell r="G90">
            <v>101.9</v>
          </cell>
          <cell r="H90">
            <v>102.3</v>
          </cell>
          <cell r="I90">
            <v>102.1</v>
          </cell>
          <cell r="J90">
            <v>101.9</v>
          </cell>
          <cell r="K90">
            <v>101.8</v>
          </cell>
          <cell r="L90">
            <v>102</v>
          </cell>
          <cell r="M90">
            <v>101.9</v>
          </cell>
          <cell r="N90">
            <v>101.9</v>
          </cell>
          <cell r="O90">
            <v>101.9</v>
          </cell>
          <cell r="P90">
            <v>101.3</v>
          </cell>
          <cell r="Q90">
            <v>101.1</v>
          </cell>
        </row>
        <row r="91">
          <cell r="C91">
            <v>101.7</v>
          </cell>
          <cell r="D91">
            <v>101.9</v>
          </cell>
          <cell r="E91">
            <v>102</v>
          </cell>
          <cell r="F91">
            <v>101.8</v>
          </cell>
          <cell r="G91">
            <v>101.6</v>
          </cell>
          <cell r="H91">
            <v>101.7</v>
          </cell>
          <cell r="I91">
            <v>101.7</v>
          </cell>
          <cell r="J91">
            <v>101.6</v>
          </cell>
          <cell r="K91">
            <v>101.7</v>
          </cell>
          <cell r="L91">
            <v>101.6</v>
          </cell>
          <cell r="M91">
            <v>101.6</v>
          </cell>
          <cell r="N91">
            <v>101.7</v>
          </cell>
          <cell r="O91">
            <v>102</v>
          </cell>
          <cell r="P91">
            <v>102.1</v>
          </cell>
          <cell r="Q91">
            <v>101.5</v>
          </cell>
        </row>
        <row r="92">
          <cell r="C92">
            <v>106.9</v>
          </cell>
          <cell r="D92">
            <v>107</v>
          </cell>
          <cell r="E92">
            <v>107</v>
          </cell>
          <cell r="F92">
            <v>106.9</v>
          </cell>
          <cell r="G92">
            <v>106.8</v>
          </cell>
          <cell r="H92">
            <v>107.3</v>
          </cell>
          <cell r="I92">
            <v>107.3</v>
          </cell>
          <cell r="J92">
            <v>107.3</v>
          </cell>
          <cell r="K92">
            <v>107</v>
          </cell>
          <cell r="L92">
            <v>107</v>
          </cell>
          <cell r="M92">
            <v>106.8</v>
          </cell>
          <cell r="N92">
            <v>106.8</v>
          </cell>
          <cell r="O92">
            <v>106.7</v>
          </cell>
          <cell r="P92">
            <v>106.8</v>
          </cell>
          <cell r="Q92">
            <v>106.8</v>
          </cell>
        </row>
        <row r="93">
          <cell r="C93">
            <v>102.3</v>
          </cell>
          <cell r="D93">
            <v>102.3</v>
          </cell>
          <cell r="E93">
            <v>102.3</v>
          </cell>
          <cell r="F93">
            <v>102.9</v>
          </cell>
          <cell r="G93">
            <v>102.5</v>
          </cell>
          <cell r="H93">
            <v>102.9</v>
          </cell>
          <cell r="I93">
            <v>102.9</v>
          </cell>
          <cell r="J93">
            <v>102.9</v>
          </cell>
          <cell r="K93">
            <v>102.9</v>
          </cell>
          <cell r="L93">
            <v>102.9</v>
          </cell>
          <cell r="M93">
            <v>102.9</v>
          </cell>
          <cell r="N93">
            <v>102.9</v>
          </cell>
          <cell r="O93">
            <v>102.9</v>
          </cell>
          <cell r="P93">
            <v>102.9</v>
          </cell>
          <cell r="Q93">
            <v>102.9</v>
          </cell>
        </row>
        <row r="94">
          <cell r="C94">
            <v>103.5</v>
          </cell>
          <cell r="D94">
            <v>103.4</v>
          </cell>
          <cell r="E94">
            <v>103.4</v>
          </cell>
          <cell r="F94">
            <v>103.3</v>
          </cell>
          <cell r="G94">
            <v>103.1</v>
          </cell>
          <cell r="H94">
            <v>103.3</v>
          </cell>
          <cell r="I94">
            <v>103.3</v>
          </cell>
          <cell r="J94">
            <v>103.3</v>
          </cell>
          <cell r="K94">
            <v>103.3</v>
          </cell>
          <cell r="L94">
            <v>103.3</v>
          </cell>
          <cell r="M94">
            <v>103.3</v>
          </cell>
          <cell r="N94">
            <v>102.6</v>
          </cell>
          <cell r="O94">
            <v>102.6</v>
          </cell>
          <cell r="P94">
            <v>102</v>
          </cell>
          <cell r="Q94">
            <v>102</v>
          </cell>
        </row>
        <row r="95">
          <cell r="C95">
            <v>100</v>
          </cell>
          <cell r="D95">
            <v>100</v>
          </cell>
          <cell r="E95">
            <v>100</v>
          </cell>
          <cell r="F95">
            <v>100</v>
          </cell>
          <cell r="G95">
            <v>100</v>
          </cell>
          <cell r="H95">
            <v>100</v>
          </cell>
          <cell r="I95">
            <v>100</v>
          </cell>
          <cell r="J95">
            <v>100</v>
          </cell>
          <cell r="K95">
            <v>100</v>
          </cell>
          <cell r="L95">
            <v>100</v>
          </cell>
          <cell r="M95">
            <v>100</v>
          </cell>
          <cell r="N95">
            <v>100</v>
          </cell>
          <cell r="O95">
            <v>100</v>
          </cell>
          <cell r="P95">
            <v>100</v>
          </cell>
          <cell r="Q95">
            <v>100</v>
          </cell>
        </row>
        <row r="96">
          <cell r="C96">
            <v>100.3</v>
          </cell>
          <cell r="D96">
            <v>100.2</v>
          </cell>
          <cell r="E96">
            <v>100.2</v>
          </cell>
          <cell r="F96">
            <v>100.2</v>
          </cell>
          <cell r="G96">
            <v>100.2</v>
          </cell>
          <cell r="H96">
            <v>100.2</v>
          </cell>
          <cell r="I96">
            <v>100.2</v>
          </cell>
          <cell r="J96">
            <v>100.2</v>
          </cell>
          <cell r="K96">
            <v>100.2</v>
          </cell>
          <cell r="L96">
            <v>100.2</v>
          </cell>
          <cell r="M96">
            <v>100.2</v>
          </cell>
          <cell r="N96">
            <v>100.2</v>
          </cell>
          <cell r="O96">
            <v>100.1</v>
          </cell>
          <cell r="P96">
            <v>100.1</v>
          </cell>
          <cell r="Q96">
            <v>100.1</v>
          </cell>
        </row>
        <row r="97">
          <cell r="C97">
            <v>100.8</v>
          </cell>
          <cell r="D97">
            <v>100.8</v>
          </cell>
          <cell r="E97">
            <v>100.8</v>
          </cell>
          <cell r="F97">
            <v>100.8</v>
          </cell>
          <cell r="G97">
            <v>100.8</v>
          </cell>
          <cell r="H97">
            <v>100.8</v>
          </cell>
          <cell r="I97">
            <v>100.8</v>
          </cell>
          <cell r="J97">
            <v>100.8</v>
          </cell>
          <cell r="K97">
            <v>100.8</v>
          </cell>
          <cell r="L97">
            <v>100.8</v>
          </cell>
          <cell r="M97">
            <v>100.8</v>
          </cell>
          <cell r="N97">
            <v>100.8</v>
          </cell>
          <cell r="O97">
            <v>100.9</v>
          </cell>
          <cell r="P97">
            <v>100.9</v>
          </cell>
          <cell r="Q97">
            <v>100.9</v>
          </cell>
        </row>
        <row r="98">
          <cell r="C98">
            <v>104.3</v>
          </cell>
          <cell r="D98">
            <v>104</v>
          </cell>
          <cell r="E98">
            <v>103.9</v>
          </cell>
          <cell r="F98">
            <v>104</v>
          </cell>
          <cell r="G98">
            <v>103.8</v>
          </cell>
          <cell r="H98">
            <v>103.8</v>
          </cell>
          <cell r="I98">
            <v>103.8</v>
          </cell>
          <cell r="J98">
            <v>103.8</v>
          </cell>
          <cell r="K98">
            <v>103.6</v>
          </cell>
          <cell r="L98">
            <v>103.6</v>
          </cell>
          <cell r="M98">
            <v>103.5</v>
          </cell>
          <cell r="N98">
            <v>103.6</v>
          </cell>
          <cell r="O98">
            <v>103.6</v>
          </cell>
          <cell r="P98">
            <v>102.7</v>
          </cell>
          <cell r="Q98">
            <v>102.7</v>
          </cell>
        </row>
        <row r="99">
          <cell r="C99">
            <v>110.2</v>
          </cell>
          <cell r="D99">
            <v>110.2</v>
          </cell>
          <cell r="E99">
            <v>110.2</v>
          </cell>
          <cell r="F99">
            <v>110.1</v>
          </cell>
          <cell r="G99">
            <v>110.1</v>
          </cell>
          <cell r="H99">
            <v>110.2</v>
          </cell>
          <cell r="I99">
            <v>110.2</v>
          </cell>
          <cell r="J99">
            <v>109.9</v>
          </cell>
          <cell r="K99">
            <v>109.3</v>
          </cell>
          <cell r="L99">
            <v>109.3</v>
          </cell>
          <cell r="M99">
            <v>109.3</v>
          </cell>
          <cell r="N99">
            <v>109.3</v>
          </cell>
          <cell r="O99">
            <v>109.3</v>
          </cell>
          <cell r="P99">
            <v>109.3</v>
          </cell>
          <cell r="Q99">
            <v>109.3</v>
          </cell>
        </row>
        <row r="101">
          <cell r="C101">
            <v>110</v>
          </cell>
          <cell r="D101">
            <v>108.4</v>
          </cell>
          <cell r="E101">
            <v>108.4</v>
          </cell>
          <cell r="F101">
            <v>108.4</v>
          </cell>
          <cell r="G101">
            <v>108.5</v>
          </cell>
          <cell r="H101">
            <v>108.5</v>
          </cell>
          <cell r="I101">
            <v>108.5</v>
          </cell>
          <cell r="J101">
            <v>108.5</v>
          </cell>
          <cell r="K101">
            <v>108.5</v>
          </cell>
          <cell r="L101">
            <v>108.5</v>
          </cell>
          <cell r="M101">
            <v>108.4</v>
          </cell>
          <cell r="N101">
            <v>108.4</v>
          </cell>
          <cell r="O101">
            <v>108.4</v>
          </cell>
          <cell r="P101">
            <v>105.1</v>
          </cell>
          <cell r="Q101">
            <v>105.1</v>
          </cell>
        </row>
        <row r="102">
          <cell r="C102">
            <v>115.7</v>
          </cell>
          <cell r="D102">
            <v>112.6</v>
          </cell>
          <cell r="E102">
            <v>112.6</v>
          </cell>
          <cell r="F102">
            <v>112.6</v>
          </cell>
          <cell r="G102">
            <v>112.6</v>
          </cell>
          <cell r="H102">
            <v>112.6</v>
          </cell>
          <cell r="I102">
            <v>112.6</v>
          </cell>
          <cell r="J102">
            <v>112.6</v>
          </cell>
          <cell r="K102">
            <v>112.6</v>
          </cell>
          <cell r="L102">
            <v>112.6</v>
          </cell>
          <cell r="M102">
            <v>112.5</v>
          </cell>
          <cell r="N102">
            <v>112.5</v>
          </cell>
          <cell r="O102">
            <v>112.4</v>
          </cell>
          <cell r="P102">
            <v>109.1</v>
          </cell>
          <cell r="Q102">
            <v>109.1</v>
          </cell>
        </row>
        <row r="103">
          <cell r="C103">
            <v>107.9</v>
          </cell>
          <cell r="D103">
            <v>107.4</v>
          </cell>
          <cell r="E103">
            <v>107.4</v>
          </cell>
          <cell r="F103">
            <v>107.4</v>
          </cell>
          <cell r="G103">
            <v>107.4</v>
          </cell>
          <cell r="H103">
            <v>107.4</v>
          </cell>
          <cell r="I103">
            <v>107.4</v>
          </cell>
          <cell r="J103">
            <v>107.4</v>
          </cell>
          <cell r="K103">
            <v>107.4</v>
          </cell>
          <cell r="L103">
            <v>107.3</v>
          </cell>
          <cell r="M103">
            <v>107.3</v>
          </cell>
          <cell r="N103">
            <v>107.3</v>
          </cell>
          <cell r="O103">
            <v>107.3</v>
          </cell>
          <cell r="P103">
            <v>104.2</v>
          </cell>
          <cell r="Q103">
            <v>104.2</v>
          </cell>
        </row>
        <row r="104">
          <cell r="C104">
            <v>104.3</v>
          </cell>
          <cell r="D104">
            <v>104.3</v>
          </cell>
          <cell r="E104">
            <v>104.3</v>
          </cell>
          <cell r="F104">
            <v>104.3</v>
          </cell>
          <cell r="G104">
            <v>104.3</v>
          </cell>
          <cell r="H104">
            <v>104.3</v>
          </cell>
          <cell r="I104">
            <v>104.3</v>
          </cell>
          <cell r="J104">
            <v>104.3</v>
          </cell>
          <cell r="K104">
            <v>104.3</v>
          </cell>
          <cell r="L104">
            <v>104.3</v>
          </cell>
          <cell r="M104">
            <v>104.3</v>
          </cell>
          <cell r="N104">
            <v>104.3</v>
          </cell>
          <cell r="O104">
            <v>104.3</v>
          </cell>
          <cell r="P104">
            <v>101.7</v>
          </cell>
          <cell r="Q104">
            <v>101.7</v>
          </cell>
        </row>
        <row r="105">
          <cell r="C105">
            <v>104.5</v>
          </cell>
          <cell r="D105">
            <v>105.6</v>
          </cell>
          <cell r="E105">
            <v>105.6</v>
          </cell>
          <cell r="F105">
            <v>105.6</v>
          </cell>
          <cell r="G105">
            <v>105.6</v>
          </cell>
          <cell r="H105">
            <v>105.6</v>
          </cell>
          <cell r="I105">
            <v>105.6</v>
          </cell>
          <cell r="J105">
            <v>105.6</v>
          </cell>
          <cell r="K105">
            <v>105.6</v>
          </cell>
          <cell r="L105">
            <v>105.6</v>
          </cell>
          <cell r="M105">
            <v>105.6</v>
          </cell>
          <cell r="N105">
            <v>105.6</v>
          </cell>
          <cell r="O105">
            <v>105.6</v>
          </cell>
          <cell r="P105">
            <v>100.9</v>
          </cell>
          <cell r="Q105">
            <v>100.9</v>
          </cell>
        </row>
        <row r="106">
          <cell r="C106">
            <v>108.4</v>
          </cell>
          <cell r="D106">
            <v>102.7</v>
          </cell>
          <cell r="E106">
            <v>102.7</v>
          </cell>
          <cell r="F106">
            <v>102.7</v>
          </cell>
          <cell r="G106">
            <v>102.7</v>
          </cell>
          <cell r="H106">
            <v>102.7</v>
          </cell>
          <cell r="I106">
            <v>102.7</v>
          </cell>
          <cell r="J106">
            <v>102.7</v>
          </cell>
          <cell r="K106">
            <v>102.7</v>
          </cell>
          <cell r="L106">
            <v>102.7</v>
          </cell>
          <cell r="M106">
            <v>102.7</v>
          </cell>
          <cell r="N106">
            <v>102.7</v>
          </cell>
          <cell r="O106">
            <v>102.7</v>
          </cell>
          <cell r="P106">
            <v>99.9</v>
          </cell>
          <cell r="Q106">
            <v>99.9</v>
          </cell>
        </row>
        <row r="108">
          <cell r="C108">
            <v>103.7</v>
          </cell>
          <cell r="D108">
            <v>103.6</v>
          </cell>
          <cell r="E108">
            <v>103.5</v>
          </cell>
          <cell r="F108">
            <v>103.3</v>
          </cell>
          <cell r="G108">
            <v>103.2</v>
          </cell>
          <cell r="H108">
            <v>103.3</v>
          </cell>
          <cell r="I108">
            <v>103.3</v>
          </cell>
          <cell r="J108">
            <v>103.3</v>
          </cell>
          <cell r="K108">
            <v>103.4</v>
          </cell>
          <cell r="L108">
            <v>103.4</v>
          </cell>
          <cell r="M108">
            <v>103.3</v>
          </cell>
          <cell r="N108">
            <v>103.1</v>
          </cell>
          <cell r="O108">
            <v>103.1</v>
          </cell>
          <cell r="P108">
            <v>103</v>
          </cell>
          <cell r="Q108">
            <v>102.8</v>
          </cell>
        </row>
        <row r="109">
          <cell r="C109">
            <v>105</v>
          </cell>
          <cell r="D109">
            <v>104.6</v>
          </cell>
          <cell r="E109">
            <v>104.5</v>
          </cell>
          <cell r="F109">
            <v>104.3</v>
          </cell>
          <cell r="G109">
            <v>104.2</v>
          </cell>
          <cell r="H109">
            <v>104.3</v>
          </cell>
          <cell r="I109">
            <v>104.2</v>
          </cell>
          <cell r="J109">
            <v>104.3</v>
          </cell>
          <cell r="K109">
            <v>104.3</v>
          </cell>
          <cell r="L109">
            <v>104.3</v>
          </cell>
          <cell r="M109">
            <v>104.2</v>
          </cell>
          <cell r="N109">
            <v>103.8</v>
          </cell>
          <cell r="O109">
            <v>103.6</v>
          </cell>
          <cell r="P109">
            <v>103.4</v>
          </cell>
          <cell r="Q109">
            <v>103.2</v>
          </cell>
        </row>
        <row r="110">
          <cell r="C110">
            <v>100.9</v>
          </cell>
          <cell r="D110">
            <v>100</v>
          </cell>
          <cell r="E110">
            <v>100.1</v>
          </cell>
          <cell r="F110">
            <v>100.2</v>
          </cell>
          <cell r="G110">
            <v>100.1</v>
          </cell>
          <cell r="H110">
            <v>100.1</v>
          </cell>
          <cell r="I110">
            <v>100.1</v>
          </cell>
          <cell r="J110">
            <v>100.1</v>
          </cell>
          <cell r="K110">
            <v>100.1</v>
          </cell>
          <cell r="L110">
            <v>100.1</v>
          </cell>
          <cell r="M110">
            <v>100.1</v>
          </cell>
          <cell r="N110">
            <v>100.1</v>
          </cell>
          <cell r="O110">
            <v>100.1</v>
          </cell>
          <cell r="P110">
            <v>100.1</v>
          </cell>
          <cell r="Q110">
            <v>100.1</v>
          </cell>
        </row>
        <row r="111">
          <cell r="C111">
            <v>97.5</v>
          </cell>
          <cell r="D111">
            <v>98.4</v>
          </cell>
          <cell r="E111">
            <v>98.4</v>
          </cell>
          <cell r="F111">
            <v>98.1</v>
          </cell>
          <cell r="G111">
            <v>98.1</v>
          </cell>
          <cell r="H111">
            <v>98.2</v>
          </cell>
          <cell r="I111">
            <v>98.3</v>
          </cell>
          <cell r="J111">
            <v>98.4</v>
          </cell>
          <cell r="K111">
            <v>98.6</v>
          </cell>
          <cell r="L111">
            <v>99</v>
          </cell>
          <cell r="M111">
            <v>98.9</v>
          </cell>
          <cell r="N111">
            <v>99.3</v>
          </cell>
          <cell r="O111">
            <v>100.8</v>
          </cell>
          <cell r="P111">
            <v>100.7</v>
          </cell>
          <cell r="Q111">
            <v>101</v>
          </cell>
        </row>
        <row r="113">
          <cell r="C113">
            <v>104.1</v>
          </cell>
          <cell r="D113">
            <v>104.2</v>
          </cell>
          <cell r="E113">
            <v>104</v>
          </cell>
          <cell r="F113">
            <v>103.8</v>
          </cell>
          <cell r="G113">
            <v>103.8</v>
          </cell>
          <cell r="H113">
            <v>103.8</v>
          </cell>
          <cell r="I113">
            <v>103.8</v>
          </cell>
          <cell r="J113">
            <v>103.8</v>
          </cell>
          <cell r="K113">
            <v>103.8</v>
          </cell>
          <cell r="L113">
            <v>102.9</v>
          </cell>
          <cell r="M113">
            <v>102.8</v>
          </cell>
          <cell r="N113">
            <v>102.8</v>
          </cell>
          <cell r="O113">
            <v>102.8</v>
          </cell>
          <cell r="P113">
            <v>102.8</v>
          </cell>
          <cell r="Q113">
            <v>102.6</v>
          </cell>
        </row>
        <row r="114">
          <cell r="C114">
            <v>106.2</v>
          </cell>
          <cell r="D114">
            <v>106.4</v>
          </cell>
          <cell r="E114">
            <v>106.2</v>
          </cell>
          <cell r="F114">
            <v>105.6</v>
          </cell>
          <cell r="G114">
            <v>105.6</v>
          </cell>
          <cell r="H114">
            <v>105.6</v>
          </cell>
          <cell r="I114">
            <v>105.6</v>
          </cell>
          <cell r="J114">
            <v>105.6</v>
          </cell>
          <cell r="K114">
            <v>105.6</v>
          </cell>
          <cell r="L114">
            <v>105.6</v>
          </cell>
          <cell r="M114">
            <v>105.5</v>
          </cell>
          <cell r="N114">
            <v>105.5</v>
          </cell>
          <cell r="O114">
            <v>105.3</v>
          </cell>
          <cell r="P114">
            <v>105.3</v>
          </cell>
          <cell r="Q114">
            <v>105.2</v>
          </cell>
        </row>
        <row r="115">
          <cell r="C115">
            <v>100.2</v>
          </cell>
          <cell r="D115">
            <v>100.2</v>
          </cell>
          <cell r="E115">
            <v>100.1</v>
          </cell>
          <cell r="F115">
            <v>100.1</v>
          </cell>
          <cell r="G115">
            <v>102.3</v>
          </cell>
          <cell r="H115">
            <v>102.3</v>
          </cell>
          <cell r="I115">
            <v>102.5</v>
          </cell>
          <cell r="J115">
            <v>102.7</v>
          </cell>
          <cell r="K115">
            <v>102.4</v>
          </cell>
          <cell r="L115">
            <v>102.3</v>
          </cell>
          <cell r="M115">
            <v>101.2</v>
          </cell>
          <cell r="N115">
            <v>100.2</v>
          </cell>
          <cell r="O115">
            <v>101.5</v>
          </cell>
          <cell r="P115">
            <v>101.3</v>
          </cell>
          <cell r="Q115">
            <v>100.2</v>
          </cell>
        </row>
        <row r="116">
          <cell r="C116">
            <v>101.8</v>
          </cell>
          <cell r="D116">
            <v>102</v>
          </cell>
          <cell r="E116">
            <v>101.8</v>
          </cell>
          <cell r="F116">
            <v>101.9</v>
          </cell>
          <cell r="G116">
            <v>101.9</v>
          </cell>
          <cell r="H116">
            <v>101.9</v>
          </cell>
          <cell r="I116">
            <v>101.7</v>
          </cell>
          <cell r="J116">
            <v>101.8</v>
          </cell>
          <cell r="K116">
            <v>101.8</v>
          </cell>
          <cell r="L116">
            <v>101.8</v>
          </cell>
          <cell r="M116">
            <v>101.7</v>
          </cell>
          <cell r="N116">
            <v>101.6</v>
          </cell>
          <cell r="O116">
            <v>101.8</v>
          </cell>
          <cell r="P116">
            <v>101.9</v>
          </cell>
          <cell r="Q116">
            <v>101.7</v>
          </cell>
        </row>
        <row r="117">
          <cell r="C117">
            <v>107</v>
          </cell>
          <cell r="D117">
            <v>105.9</v>
          </cell>
          <cell r="E117">
            <v>105.3</v>
          </cell>
          <cell r="F117">
            <v>105.3</v>
          </cell>
          <cell r="G117">
            <v>104.7</v>
          </cell>
          <cell r="H117">
            <v>104.7</v>
          </cell>
          <cell r="I117">
            <v>104.7</v>
          </cell>
          <cell r="J117">
            <v>105.3</v>
          </cell>
          <cell r="K117">
            <v>105.3</v>
          </cell>
          <cell r="L117">
            <v>104.5</v>
          </cell>
          <cell r="M117">
            <v>104</v>
          </cell>
          <cell r="N117">
            <v>103.7</v>
          </cell>
          <cell r="O117">
            <v>103.1</v>
          </cell>
          <cell r="P117">
            <v>102.7</v>
          </cell>
          <cell r="Q117">
            <v>102.3</v>
          </cell>
        </row>
        <row r="118">
          <cell r="C118">
            <v>104</v>
          </cell>
          <cell r="D118">
            <v>104.2</v>
          </cell>
          <cell r="E118">
            <v>103.8</v>
          </cell>
          <cell r="F118">
            <v>103.7</v>
          </cell>
          <cell r="G118">
            <v>104.1</v>
          </cell>
          <cell r="H118">
            <v>104.2</v>
          </cell>
          <cell r="I118">
            <v>104.1</v>
          </cell>
          <cell r="J118">
            <v>104.2</v>
          </cell>
          <cell r="K118">
            <v>104.3</v>
          </cell>
          <cell r="L118">
            <v>104.3</v>
          </cell>
          <cell r="M118">
            <v>103.9</v>
          </cell>
          <cell r="N118">
            <v>104</v>
          </cell>
          <cell r="O118">
            <v>103.9</v>
          </cell>
          <cell r="P118">
            <v>103.6</v>
          </cell>
          <cell r="Q118">
            <v>103.7</v>
          </cell>
        </row>
        <row r="119">
          <cell r="C119">
            <v>104.2</v>
          </cell>
          <cell r="D119">
            <v>104.2</v>
          </cell>
          <cell r="E119">
            <v>104.2</v>
          </cell>
          <cell r="F119">
            <v>104.2</v>
          </cell>
          <cell r="G119">
            <v>104.2</v>
          </cell>
          <cell r="H119">
            <v>104.2</v>
          </cell>
          <cell r="I119">
            <v>104.2</v>
          </cell>
          <cell r="J119">
            <v>104.2</v>
          </cell>
          <cell r="K119">
            <v>104.2</v>
          </cell>
          <cell r="L119">
            <v>99.7</v>
          </cell>
          <cell r="M119">
            <v>99.7</v>
          </cell>
          <cell r="N119">
            <v>99.7</v>
          </cell>
          <cell r="O119">
            <v>99.7</v>
          </cell>
          <cell r="P119">
            <v>99.7</v>
          </cell>
          <cell r="Q119">
            <v>99.7</v>
          </cell>
        </row>
        <row r="120">
          <cell r="C120">
            <v>101.3</v>
          </cell>
          <cell r="D120">
            <v>101.3</v>
          </cell>
          <cell r="E120">
            <v>101.3</v>
          </cell>
          <cell r="F120">
            <v>101.3</v>
          </cell>
          <cell r="G120">
            <v>101.4</v>
          </cell>
          <cell r="H120">
            <v>101.4</v>
          </cell>
          <cell r="I120">
            <v>101.4</v>
          </cell>
          <cell r="J120">
            <v>101.3</v>
          </cell>
          <cell r="K120">
            <v>101.1</v>
          </cell>
          <cell r="L120">
            <v>101.1</v>
          </cell>
          <cell r="M120">
            <v>101.1</v>
          </cell>
          <cell r="N120">
            <v>101</v>
          </cell>
          <cell r="O120">
            <v>101</v>
          </cell>
          <cell r="P120">
            <v>101</v>
          </cell>
          <cell r="Q120">
            <v>101</v>
          </cell>
        </row>
        <row r="121">
          <cell r="C121">
            <v>103.4</v>
          </cell>
          <cell r="D121">
            <v>103.4</v>
          </cell>
          <cell r="E121">
            <v>103.4</v>
          </cell>
          <cell r="F121">
            <v>103.4</v>
          </cell>
          <cell r="G121">
            <v>103.4</v>
          </cell>
          <cell r="H121">
            <v>103.4</v>
          </cell>
          <cell r="I121">
            <v>103.4</v>
          </cell>
          <cell r="J121">
            <v>103.4</v>
          </cell>
          <cell r="K121">
            <v>103.4</v>
          </cell>
          <cell r="L121">
            <v>103.4</v>
          </cell>
          <cell r="M121">
            <v>103.4</v>
          </cell>
          <cell r="N121">
            <v>103.4</v>
          </cell>
          <cell r="O121">
            <v>103.4</v>
          </cell>
          <cell r="P121">
            <v>103.4</v>
          </cell>
          <cell r="Q121">
            <v>103.4</v>
          </cell>
        </row>
        <row r="123">
          <cell r="C123">
            <v>104</v>
          </cell>
          <cell r="D123">
            <v>103.6</v>
          </cell>
          <cell r="E123">
            <v>102.1</v>
          </cell>
          <cell r="F123">
            <v>102.1</v>
          </cell>
          <cell r="G123">
            <v>102.2</v>
          </cell>
          <cell r="H123">
            <v>102.2</v>
          </cell>
          <cell r="I123">
            <v>102.4</v>
          </cell>
          <cell r="J123">
            <v>102.2</v>
          </cell>
          <cell r="K123">
            <v>102.3</v>
          </cell>
          <cell r="L123">
            <v>102.4</v>
          </cell>
          <cell r="M123">
            <v>102.4</v>
          </cell>
          <cell r="N123">
            <v>102</v>
          </cell>
          <cell r="O123">
            <v>102.2</v>
          </cell>
          <cell r="P123">
            <v>102.2</v>
          </cell>
          <cell r="Q123">
            <v>101.6</v>
          </cell>
        </row>
        <row r="125">
          <cell r="C125">
            <v>106.1</v>
          </cell>
          <cell r="D125">
            <v>104.9</v>
          </cell>
          <cell r="E125">
            <v>101.5</v>
          </cell>
          <cell r="F125">
            <v>102</v>
          </cell>
          <cell r="G125">
            <v>103.8</v>
          </cell>
          <cell r="H125">
            <v>103.6</v>
          </cell>
          <cell r="I125">
            <v>103.2</v>
          </cell>
          <cell r="J125">
            <v>102</v>
          </cell>
          <cell r="K125">
            <v>102.1</v>
          </cell>
          <cell r="L125">
            <v>102.7</v>
          </cell>
          <cell r="M125">
            <v>102.5</v>
          </cell>
          <cell r="N125">
            <v>101.6</v>
          </cell>
          <cell r="O125">
            <v>102</v>
          </cell>
          <cell r="P125">
            <v>102.3</v>
          </cell>
          <cell r="Q125">
            <v>100.8</v>
          </cell>
        </row>
        <row r="126">
          <cell r="C126">
            <v>102.2</v>
          </cell>
          <cell r="D126">
            <v>102.1</v>
          </cell>
          <cell r="E126">
            <v>102.2</v>
          </cell>
          <cell r="F126">
            <v>102.2</v>
          </cell>
          <cell r="G126">
            <v>102.3</v>
          </cell>
          <cell r="H126">
            <v>102.7</v>
          </cell>
          <cell r="I126">
            <v>102.1</v>
          </cell>
          <cell r="J126">
            <v>101.7</v>
          </cell>
          <cell r="K126">
            <v>101.6</v>
          </cell>
          <cell r="L126">
            <v>101.6</v>
          </cell>
          <cell r="M126">
            <v>101.3</v>
          </cell>
          <cell r="N126">
            <v>101.4</v>
          </cell>
          <cell r="O126">
            <v>101.4</v>
          </cell>
          <cell r="P126">
            <v>101.5</v>
          </cell>
          <cell r="Q126">
            <v>101.4</v>
          </cell>
        </row>
        <row r="127">
          <cell r="C127">
            <v>105.8</v>
          </cell>
          <cell r="D127">
            <v>102.1</v>
          </cell>
          <cell r="E127">
            <v>102.6</v>
          </cell>
          <cell r="F127">
            <v>102.9</v>
          </cell>
          <cell r="G127">
            <v>105.1</v>
          </cell>
          <cell r="H127">
            <v>105.1</v>
          </cell>
          <cell r="I127">
            <v>106.8</v>
          </cell>
          <cell r="J127">
            <v>105.9</v>
          </cell>
          <cell r="K127">
            <v>106.2</v>
          </cell>
          <cell r="L127">
            <v>106.9</v>
          </cell>
          <cell r="M127">
            <v>107.7</v>
          </cell>
          <cell r="N127">
            <v>106.5</v>
          </cell>
          <cell r="O127">
            <v>107.1</v>
          </cell>
          <cell r="P127">
            <v>108.4</v>
          </cell>
          <cell r="Q127">
            <v>106.2</v>
          </cell>
        </row>
        <row r="128">
          <cell r="C128">
            <v>100.9</v>
          </cell>
          <cell r="D128">
            <v>107.3</v>
          </cell>
          <cell r="E128">
            <v>101.2</v>
          </cell>
          <cell r="F128">
            <v>98.3</v>
          </cell>
          <cell r="G128">
            <v>107.8</v>
          </cell>
          <cell r="H128">
            <v>110.3</v>
          </cell>
          <cell r="I128">
            <v>107.2</v>
          </cell>
          <cell r="J128">
            <v>106</v>
          </cell>
          <cell r="K128">
            <v>106.2</v>
          </cell>
          <cell r="L128">
            <v>106.6</v>
          </cell>
          <cell r="M128">
            <v>106.9</v>
          </cell>
          <cell r="N128">
            <v>107.1</v>
          </cell>
          <cell r="O128">
            <v>107</v>
          </cell>
          <cell r="P128">
            <v>104.7</v>
          </cell>
          <cell r="Q128">
            <v>108.8</v>
          </cell>
        </row>
        <row r="129">
          <cell r="C129">
            <v>102.2</v>
          </cell>
          <cell r="D129">
            <v>101.3</v>
          </cell>
          <cell r="E129">
            <v>101.3</v>
          </cell>
          <cell r="F129">
            <v>100.9</v>
          </cell>
          <cell r="G129">
            <v>100.2</v>
          </cell>
          <cell r="H129">
            <v>101.4</v>
          </cell>
          <cell r="I129">
            <v>101.5</v>
          </cell>
          <cell r="J129">
            <v>101.5</v>
          </cell>
          <cell r="K129">
            <v>101.3</v>
          </cell>
          <cell r="L129">
            <v>101.3</v>
          </cell>
          <cell r="M129">
            <v>101.3</v>
          </cell>
          <cell r="N129">
            <v>101</v>
          </cell>
          <cell r="O129">
            <v>101.9</v>
          </cell>
          <cell r="P129">
            <v>101.3</v>
          </cell>
          <cell r="Q129">
            <v>101.3</v>
          </cell>
        </row>
        <row r="130">
          <cell r="C130">
            <v>93.8</v>
          </cell>
          <cell r="D130">
            <v>93.9</v>
          </cell>
          <cell r="E130">
            <v>93.9</v>
          </cell>
          <cell r="F130">
            <v>93</v>
          </cell>
          <cell r="G130">
            <v>93</v>
          </cell>
          <cell r="H130">
            <v>93</v>
          </cell>
          <cell r="I130">
            <v>93</v>
          </cell>
          <cell r="J130">
            <v>93</v>
          </cell>
          <cell r="K130">
            <v>93</v>
          </cell>
          <cell r="L130">
            <v>92.9</v>
          </cell>
          <cell r="M130">
            <v>93.3</v>
          </cell>
          <cell r="N130">
            <v>88.8</v>
          </cell>
          <cell r="O130">
            <v>88.5</v>
          </cell>
          <cell r="P130">
            <v>87.8</v>
          </cell>
          <cell r="Q130">
            <v>86.4</v>
          </cell>
        </row>
        <row r="131">
          <cell r="C131">
            <v>147.19999999999999</v>
          </cell>
          <cell r="D131">
            <v>143.69999999999999</v>
          </cell>
          <cell r="E131">
            <v>121</v>
          </cell>
          <cell r="F131">
            <v>121</v>
          </cell>
          <cell r="G131">
            <v>121.7</v>
          </cell>
          <cell r="H131">
            <v>116.8</v>
          </cell>
          <cell r="I131">
            <v>109.7</v>
          </cell>
          <cell r="J131">
            <v>108</v>
          </cell>
          <cell r="K131">
            <v>107.2</v>
          </cell>
          <cell r="L131">
            <v>105.4</v>
          </cell>
          <cell r="M131">
            <v>104</v>
          </cell>
          <cell r="N131">
            <v>100.4</v>
          </cell>
          <cell r="O131">
            <v>107.2</v>
          </cell>
          <cell r="P131">
            <v>109.9</v>
          </cell>
          <cell r="Q131">
            <v>101.5</v>
          </cell>
        </row>
        <row r="132">
          <cell r="C132">
            <v>107.9</v>
          </cell>
          <cell r="D132">
            <v>105.1</v>
          </cell>
          <cell r="E132">
            <v>93.5</v>
          </cell>
          <cell r="F132">
            <v>100.5</v>
          </cell>
          <cell r="G132">
            <v>107.8</v>
          </cell>
          <cell r="H132">
            <v>105.8</v>
          </cell>
          <cell r="I132">
            <v>107.3</v>
          </cell>
          <cell r="J132">
            <v>100.8</v>
          </cell>
          <cell r="K132">
            <v>101.3</v>
          </cell>
          <cell r="L132">
            <v>107.3</v>
          </cell>
          <cell r="M132">
            <v>104.9</v>
          </cell>
          <cell r="N132">
            <v>106.3</v>
          </cell>
          <cell r="O132">
            <v>103.2</v>
          </cell>
          <cell r="P132">
            <v>103.1</v>
          </cell>
          <cell r="Q132">
            <v>99.9</v>
          </cell>
        </row>
        <row r="133">
          <cell r="C133">
            <v>100.5</v>
          </cell>
          <cell r="D133">
            <v>100.4</v>
          </cell>
          <cell r="E133">
            <v>100.4</v>
          </cell>
          <cell r="F133">
            <v>100.4</v>
          </cell>
          <cell r="G133">
            <v>100.3</v>
          </cell>
          <cell r="H133">
            <v>100.4</v>
          </cell>
          <cell r="I133">
            <v>100.4</v>
          </cell>
          <cell r="J133">
            <v>100</v>
          </cell>
          <cell r="K133">
            <v>100</v>
          </cell>
          <cell r="L133">
            <v>100</v>
          </cell>
          <cell r="M133">
            <v>100</v>
          </cell>
          <cell r="N133">
            <v>100</v>
          </cell>
          <cell r="O133">
            <v>100</v>
          </cell>
          <cell r="P133">
            <v>100</v>
          </cell>
          <cell r="Q133">
            <v>99.8</v>
          </cell>
        </row>
        <row r="134">
          <cell r="C134">
            <v>100.3</v>
          </cell>
          <cell r="D134">
            <v>100.9</v>
          </cell>
          <cell r="E134">
            <v>100.9</v>
          </cell>
          <cell r="F134">
            <v>100.4</v>
          </cell>
          <cell r="G134">
            <v>100.4</v>
          </cell>
          <cell r="H134">
            <v>100.4</v>
          </cell>
          <cell r="I134">
            <v>99.8</v>
          </cell>
          <cell r="J134">
            <v>99.5</v>
          </cell>
          <cell r="K134">
            <v>101</v>
          </cell>
          <cell r="L134">
            <v>100.9</v>
          </cell>
          <cell r="M134">
            <v>100.8</v>
          </cell>
          <cell r="N134">
            <v>100.8</v>
          </cell>
          <cell r="O134">
            <v>100.5</v>
          </cell>
          <cell r="P134">
            <v>100.3</v>
          </cell>
          <cell r="Q134">
            <v>101.4</v>
          </cell>
        </row>
        <row r="135">
          <cell r="C135">
            <v>101.7</v>
          </cell>
          <cell r="D135">
            <v>101.1</v>
          </cell>
          <cell r="E135">
            <v>99.9</v>
          </cell>
          <cell r="F135">
            <v>99.5</v>
          </cell>
          <cell r="G135">
            <v>99.7</v>
          </cell>
          <cell r="H135">
            <v>99</v>
          </cell>
          <cell r="I135">
            <v>99.1</v>
          </cell>
          <cell r="J135">
            <v>99.3</v>
          </cell>
          <cell r="K135">
            <v>99.3</v>
          </cell>
          <cell r="L135">
            <v>99.3</v>
          </cell>
          <cell r="M135">
            <v>99.3</v>
          </cell>
          <cell r="N135">
            <v>99.4</v>
          </cell>
          <cell r="O135">
            <v>99.5</v>
          </cell>
          <cell r="P135">
            <v>100.6</v>
          </cell>
          <cell r="Q135">
            <v>99.3</v>
          </cell>
        </row>
        <row r="136">
          <cell r="C136">
            <v>92.9</v>
          </cell>
          <cell r="D136">
            <v>92.9</v>
          </cell>
          <cell r="E136">
            <v>95.1</v>
          </cell>
          <cell r="F136">
            <v>95.1</v>
          </cell>
          <cell r="G136">
            <v>95.1</v>
          </cell>
          <cell r="H136">
            <v>95.2</v>
          </cell>
          <cell r="I136">
            <v>95.3</v>
          </cell>
          <cell r="J136">
            <v>95.3</v>
          </cell>
          <cell r="K136">
            <v>95.2</v>
          </cell>
          <cell r="L136">
            <v>95.2</v>
          </cell>
          <cell r="M136">
            <v>95.2</v>
          </cell>
          <cell r="N136">
            <v>96</v>
          </cell>
          <cell r="O136">
            <v>94.2</v>
          </cell>
          <cell r="P136">
            <v>94.2</v>
          </cell>
          <cell r="Q136">
            <v>94.2</v>
          </cell>
        </row>
        <row r="138">
          <cell r="C138">
            <v>122.2</v>
          </cell>
          <cell r="D138">
            <v>122.2</v>
          </cell>
          <cell r="E138">
            <v>119.8</v>
          </cell>
          <cell r="F138">
            <v>119.8</v>
          </cell>
          <cell r="G138">
            <v>119.8</v>
          </cell>
          <cell r="H138">
            <v>119.8</v>
          </cell>
          <cell r="I138">
            <v>119.8</v>
          </cell>
          <cell r="J138">
            <v>119.8</v>
          </cell>
          <cell r="K138">
            <v>119.8</v>
          </cell>
          <cell r="L138">
            <v>119.8</v>
          </cell>
          <cell r="M138">
            <v>119.8</v>
          </cell>
          <cell r="N138">
            <v>119.8</v>
          </cell>
          <cell r="O138">
            <v>119.8</v>
          </cell>
          <cell r="P138">
            <v>119.8</v>
          </cell>
          <cell r="Q138">
            <v>119.8</v>
          </cell>
        </row>
        <row r="139">
          <cell r="C139">
            <v>99.3</v>
          </cell>
          <cell r="D139">
            <v>99.3</v>
          </cell>
          <cell r="E139">
            <v>100.1</v>
          </cell>
          <cell r="F139">
            <v>100.1</v>
          </cell>
          <cell r="G139">
            <v>100.1</v>
          </cell>
          <cell r="H139">
            <v>100.1</v>
          </cell>
          <cell r="I139">
            <v>100.1</v>
          </cell>
          <cell r="J139">
            <v>100.1</v>
          </cell>
          <cell r="K139">
            <v>100.1</v>
          </cell>
          <cell r="L139">
            <v>99.6</v>
          </cell>
          <cell r="M139">
            <v>99.6</v>
          </cell>
          <cell r="N139">
            <v>99.6</v>
          </cell>
          <cell r="O139">
            <v>99.6</v>
          </cell>
          <cell r="P139">
            <v>99.6</v>
          </cell>
          <cell r="Q139">
            <v>99.6</v>
          </cell>
        </row>
        <row r="140">
          <cell r="C140">
            <v>100.9</v>
          </cell>
          <cell r="D140">
            <v>100.9</v>
          </cell>
          <cell r="E140">
            <v>101.6</v>
          </cell>
          <cell r="F140">
            <v>101.6</v>
          </cell>
          <cell r="G140">
            <v>101.6</v>
          </cell>
          <cell r="H140">
            <v>101.6</v>
          </cell>
          <cell r="I140">
            <v>101.6</v>
          </cell>
          <cell r="J140">
            <v>101.6</v>
          </cell>
          <cell r="K140">
            <v>101.6</v>
          </cell>
          <cell r="L140">
            <v>101.6</v>
          </cell>
          <cell r="M140">
            <v>101.6</v>
          </cell>
          <cell r="N140">
            <v>101.6</v>
          </cell>
          <cell r="O140">
            <v>101.6</v>
          </cell>
          <cell r="P140">
            <v>101.6</v>
          </cell>
          <cell r="Q140">
            <v>101.6</v>
          </cell>
        </row>
        <row r="141">
          <cell r="C141">
            <v>103</v>
          </cell>
          <cell r="D141">
            <v>103</v>
          </cell>
          <cell r="E141">
            <v>100</v>
          </cell>
          <cell r="F141">
            <v>100</v>
          </cell>
          <cell r="G141">
            <v>100</v>
          </cell>
          <cell r="H141">
            <v>100</v>
          </cell>
          <cell r="I141">
            <v>100</v>
          </cell>
          <cell r="J141">
            <v>100</v>
          </cell>
          <cell r="K141">
            <v>100</v>
          </cell>
          <cell r="L141">
            <v>100</v>
          </cell>
          <cell r="M141">
            <v>100</v>
          </cell>
          <cell r="N141">
            <v>100</v>
          </cell>
          <cell r="O141">
            <v>100</v>
          </cell>
          <cell r="P141">
            <v>100</v>
          </cell>
          <cell r="Q141">
            <v>100</v>
          </cell>
        </row>
        <row r="142">
          <cell r="C142">
            <v>123.6</v>
          </cell>
          <cell r="D142">
            <v>123.6</v>
          </cell>
          <cell r="E142">
            <v>121.1</v>
          </cell>
          <cell r="F142">
            <v>121.1</v>
          </cell>
          <cell r="G142">
            <v>121.1</v>
          </cell>
          <cell r="H142">
            <v>121.1</v>
          </cell>
          <cell r="I142">
            <v>121.1</v>
          </cell>
          <cell r="J142">
            <v>121.1</v>
          </cell>
          <cell r="K142">
            <v>121.1</v>
          </cell>
          <cell r="L142">
            <v>121.1</v>
          </cell>
          <cell r="M142">
            <v>121.1</v>
          </cell>
          <cell r="N142">
            <v>121.1</v>
          </cell>
          <cell r="O142">
            <v>121.1</v>
          </cell>
          <cell r="P142">
            <v>121.1</v>
          </cell>
          <cell r="Q142">
            <v>121.1</v>
          </cell>
        </row>
        <row r="144">
          <cell r="C144">
            <v>97.7</v>
          </cell>
          <cell r="D144">
            <v>97.8</v>
          </cell>
          <cell r="E144">
            <v>97.8</v>
          </cell>
          <cell r="F144">
            <v>98</v>
          </cell>
          <cell r="G144">
            <v>97.8</v>
          </cell>
          <cell r="H144">
            <v>97.8</v>
          </cell>
          <cell r="I144">
            <v>98</v>
          </cell>
          <cell r="J144">
            <v>98</v>
          </cell>
          <cell r="K144">
            <v>98.3</v>
          </cell>
          <cell r="L144">
            <v>98.3</v>
          </cell>
          <cell r="M144">
            <v>98.3</v>
          </cell>
          <cell r="N144">
            <v>98.4</v>
          </cell>
          <cell r="O144">
            <v>99.4</v>
          </cell>
          <cell r="P144">
            <v>98.9</v>
          </cell>
          <cell r="Q144">
            <v>99</v>
          </cell>
        </row>
        <row r="145">
          <cell r="C145">
            <v>99</v>
          </cell>
          <cell r="D145">
            <v>99</v>
          </cell>
          <cell r="E145">
            <v>99</v>
          </cell>
          <cell r="F145">
            <v>99</v>
          </cell>
          <cell r="G145">
            <v>99</v>
          </cell>
          <cell r="H145">
            <v>99</v>
          </cell>
          <cell r="I145">
            <v>99</v>
          </cell>
          <cell r="J145">
            <v>99</v>
          </cell>
          <cell r="K145">
            <v>99</v>
          </cell>
          <cell r="L145">
            <v>99</v>
          </cell>
          <cell r="M145">
            <v>99.7</v>
          </cell>
          <cell r="N145">
            <v>99.7</v>
          </cell>
          <cell r="O145">
            <v>99.7</v>
          </cell>
          <cell r="P145">
            <v>99.7</v>
          </cell>
          <cell r="Q145">
            <v>99.7</v>
          </cell>
        </row>
        <row r="146">
          <cell r="C146">
            <v>95.4</v>
          </cell>
          <cell r="D146">
            <v>95.5</v>
          </cell>
          <cell r="E146">
            <v>95.5</v>
          </cell>
          <cell r="F146">
            <v>95.9</v>
          </cell>
          <cell r="G146">
            <v>95.5</v>
          </cell>
          <cell r="H146">
            <v>95.5</v>
          </cell>
          <cell r="I146">
            <v>95.9</v>
          </cell>
          <cell r="J146">
            <v>95.9</v>
          </cell>
          <cell r="K146">
            <v>96.2</v>
          </cell>
          <cell r="L146">
            <v>96.2</v>
          </cell>
          <cell r="M146">
            <v>96.2</v>
          </cell>
          <cell r="N146">
            <v>96.4</v>
          </cell>
          <cell r="O146">
            <v>97.9</v>
          </cell>
          <cell r="P146">
            <v>98</v>
          </cell>
          <cell r="Q146">
            <v>98.1</v>
          </cell>
        </row>
        <row r="147">
          <cell r="C147">
            <v>101.5</v>
          </cell>
          <cell r="D147">
            <v>101.5</v>
          </cell>
          <cell r="E147">
            <v>101.5</v>
          </cell>
          <cell r="F147">
            <v>101.5</v>
          </cell>
          <cell r="G147">
            <v>101.5</v>
          </cell>
          <cell r="H147">
            <v>101.5</v>
          </cell>
          <cell r="I147">
            <v>101.5</v>
          </cell>
          <cell r="J147">
            <v>101.5</v>
          </cell>
          <cell r="K147">
            <v>101.5</v>
          </cell>
          <cell r="L147">
            <v>101.5</v>
          </cell>
          <cell r="M147">
            <v>101.5</v>
          </cell>
          <cell r="N147">
            <v>101.7</v>
          </cell>
          <cell r="O147">
            <v>101.8</v>
          </cell>
          <cell r="P147">
            <v>97.5</v>
          </cell>
          <cell r="Q147">
            <v>97.5</v>
          </cell>
        </row>
        <row r="148">
          <cell r="C148">
            <v>100</v>
          </cell>
          <cell r="D148">
            <v>100</v>
          </cell>
          <cell r="E148">
            <v>100</v>
          </cell>
          <cell r="F148">
            <v>100</v>
          </cell>
          <cell r="G148">
            <v>100</v>
          </cell>
          <cell r="H148">
            <v>100</v>
          </cell>
          <cell r="I148">
            <v>100</v>
          </cell>
          <cell r="J148">
            <v>100</v>
          </cell>
          <cell r="K148">
            <v>100</v>
          </cell>
          <cell r="L148">
            <v>100</v>
          </cell>
          <cell r="M148">
            <v>100</v>
          </cell>
          <cell r="N148">
            <v>100</v>
          </cell>
          <cell r="O148">
            <v>100</v>
          </cell>
          <cell r="P148">
            <v>100</v>
          </cell>
          <cell r="Q148">
            <v>100</v>
          </cell>
        </row>
        <row r="149">
          <cell r="C149">
            <v>102.7</v>
          </cell>
          <cell r="D149">
            <v>102.8</v>
          </cell>
          <cell r="E149">
            <v>102.8</v>
          </cell>
          <cell r="F149">
            <v>102.8</v>
          </cell>
          <cell r="G149">
            <v>102.8</v>
          </cell>
          <cell r="H149">
            <v>102.8</v>
          </cell>
          <cell r="I149">
            <v>102.8</v>
          </cell>
          <cell r="J149">
            <v>102.8</v>
          </cell>
          <cell r="K149">
            <v>102.8</v>
          </cell>
          <cell r="L149">
            <v>102.8</v>
          </cell>
          <cell r="M149">
            <v>102.8</v>
          </cell>
          <cell r="N149">
            <v>102.8</v>
          </cell>
          <cell r="O149">
            <v>102.9</v>
          </cell>
          <cell r="P149">
            <v>102.9</v>
          </cell>
          <cell r="Q149">
            <v>102.9</v>
          </cell>
        </row>
        <row r="150">
          <cell r="C150">
            <v>100</v>
          </cell>
          <cell r="D150">
            <v>100</v>
          </cell>
          <cell r="E150">
            <v>100</v>
          </cell>
          <cell r="F150">
            <v>100</v>
          </cell>
          <cell r="G150">
            <v>100</v>
          </cell>
          <cell r="H150">
            <v>100</v>
          </cell>
          <cell r="I150">
            <v>100</v>
          </cell>
          <cell r="J150">
            <v>100</v>
          </cell>
          <cell r="K150">
            <v>100</v>
          </cell>
          <cell r="L150">
            <v>100</v>
          </cell>
          <cell r="M150">
            <v>100</v>
          </cell>
          <cell r="N150">
            <v>100</v>
          </cell>
          <cell r="O150">
            <v>100</v>
          </cell>
          <cell r="P150">
            <v>100</v>
          </cell>
          <cell r="Q150">
            <v>100</v>
          </cell>
        </row>
        <row r="152">
          <cell r="C152">
            <v>101.5</v>
          </cell>
          <cell r="D152">
            <v>101.4</v>
          </cell>
          <cell r="E152">
            <v>101.4</v>
          </cell>
          <cell r="F152">
            <v>101.4</v>
          </cell>
          <cell r="G152">
            <v>101.4</v>
          </cell>
          <cell r="H152">
            <v>101.4</v>
          </cell>
          <cell r="I152">
            <v>101.4</v>
          </cell>
          <cell r="J152">
            <v>101.3</v>
          </cell>
          <cell r="K152">
            <v>101.3</v>
          </cell>
          <cell r="L152">
            <v>101.3</v>
          </cell>
          <cell r="M152">
            <v>101.3</v>
          </cell>
          <cell r="N152">
            <v>101.2</v>
          </cell>
          <cell r="O152">
            <v>101.2</v>
          </cell>
          <cell r="P152">
            <v>101.2</v>
          </cell>
          <cell r="Q152">
            <v>101.2</v>
          </cell>
        </row>
        <row r="153">
          <cell r="C153">
            <v>101.7</v>
          </cell>
          <cell r="D153">
            <v>101.6</v>
          </cell>
          <cell r="E153">
            <v>101.5</v>
          </cell>
          <cell r="F153">
            <v>101.4</v>
          </cell>
          <cell r="G153">
            <v>101.4</v>
          </cell>
          <cell r="H153">
            <v>101.4</v>
          </cell>
          <cell r="I153">
            <v>101.4</v>
          </cell>
          <cell r="J153">
            <v>101.4</v>
          </cell>
          <cell r="K153">
            <v>101.3</v>
          </cell>
          <cell r="L153">
            <v>101.4</v>
          </cell>
          <cell r="M153">
            <v>101.2</v>
          </cell>
          <cell r="N153">
            <v>100.9</v>
          </cell>
          <cell r="O153">
            <v>100.9</v>
          </cell>
          <cell r="P153">
            <v>100.9</v>
          </cell>
          <cell r="Q153">
            <v>100.9</v>
          </cell>
        </row>
        <row r="154">
          <cell r="C154">
            <v>102.8</v>
          </cell>
          <cell r="D154">
            <v>102.8</v>
          </cell>
          <cell r="E154">
            <v>102.8</v>
          </cell>
          <cell r="F154">
            <v>102.8</v>
          </cell>
          <cell r="G154">
            <v>103.1</v>
          </cell>
          <cell r="H154">
            <v>103.3</v>
          </cell>
          <cell r="I154">
            <v>102.8</v>
          </cell>
          <cell r="J154">
            <v>102.8</v>
          </cell>
          <cell r="K154">
            <v>102.8</v>
          </cell>
          <cell r="L154">
            <v>102.8</v>
          </cell>
          <cell r="M154">
            <v>102.3</v>
          </cell>
          <cell r="N154">
            <v>102.3</v>
          </cell>
          <cell r="O154">
            <v>102.3</v>
          </cell>
          <cell r="P154">
            <v>102.3</v>
          </cell>
          <cell r="Q154">
            <v>102.3</v>
          </cell>
        </row>
        <row r="155">
          <cell r="C155">
            <v>107.7</v>
          </cell>
          <cell r="D155">
            <v>107.7</v>
          </cell>
          <cell r="E155">
            <v>107.7</v>
          </cell>
          <cell r="F155">
            <v>107.7</v>
          </cell>
          <cell r="G155">
            <v>107.7</v>
          </cell>
          <cell r="H155">
            <v>107.7</v>
          </cell>
          <cell r="I155">
            <v>107.7</v>
          </cell>
          <cell r="J155">
            <v>107.7</v>
          </cell>
          <cell r="K155">
            <v>107.7</v>
          </cell>
          <cell r="L155">
            <v>107.7</v>
          </cell>
          <cell r="M155">
            <v>107.7</v>
          </cell>
          <cell r="N155">
            <v>107.7</v>
          </cell>
          <cell r="O155">
            <v>107.7</v>
          </cell>
          <cell r="P155">
            <v>107.7</v>
          </cell>
          <cell r="Q155">
            <v>107.7</v>
          </cell>
        </row>
        <row r="156">
          <cell r="C156">
            <v>100</v>
          </cell>
          <cell r="D156">
            <v>100</v>
          </cell>
          <cell r="E156">
            <v>100</v>
          </cell>
          <cell r="F156">
            <v>100</v>
          </cell>
          <cell r="G156">
            <v>100</v>
          </cell>
          <cell r="H156">
            <v>100</v>
          </cell>
          <cell r="I156">
            <v>100</v>
          </cell>
          <cell r="J156">
            <v>100</v>
          </cell>
          <cell r="K156">
            <v>100</v>
          </cell>
          <cell r="L156">
            <v>100</v>
          </cell>
          <cell r="M156">
            <v>100</v>
          </cell>
          <cell r="N156">
            <v>100</v>
          </cell>
          <cell r="O156">
            <v>100</v>
          </cell>
          <cell r="P156">
            <v>100</v>
          </cell>
          <cell r="Q156">
            <v>100</v>
          </cell>
        </row>
        <row r="157">
          <cell r="C157">
            <v>100</v>
          </cell>
          <cell r="D157">
            <v>100</v>
          </cell>
          <cell r="E157">
            <v>100</v>
          </cell>
          <cell r="F157">
            <v>100</v>
          </cell>
          <cell r="G157">
            <v>100</v>
          </cell>
          <cell r="H157">
            <v>100</v>
          </cell>
          <cell r="I157">
            <v>100</v>
          </cell>
          <cell r="J157">
            <v>100</v>
          </cell>
          <cell r="K157">
            <v>100</v>
          </cell>
          <cell r="L157">
            <v>100</v>
          </cell>
          <cell r="M157">
            <v>100</v>
          </cell>
          <cell r="N157">
            <v>100</v>
          </cell>
          <cell r="O157">
            <v>100</v>
          </cell>
          <cell r="P157">
            <v>100</v>
          </cell>
          <cell r="Q157">
            <v>100</v>
          </cell>
        </row>
        <row r="158">
          <cell r="C158">
            <v>100</v>
          </cell>
          <cell r="D158">
            <v>100</v>
          </cell>
          <cell r="E158">
            <v>100</v>
          </cell>
          <cell r="F158">
            <v>100</v>
          </cell>
          <cell r="G158">
            <v>100</v>
          </cell>
          <cell r="H158">
            <v>100</v>
          </cell>
          <cell r="I158">
            <v>100</v>
          </cell>
          <cell r="J158">
            <v>100</v>
          </cell>
          <cell r="K158">
            <v>100</v>
          </cell>
          <cell r="L158">
            <v>100</v>
          </cell>
          <cell r="M158">
            <v>100</v>
          </cell>
          <cell r="N158">
            <v>100</v>
          </cell>
          <cell r="O158">
            <v>100</v>
          </cell>
          <cell r="P158">
            <v>100</v>
          </cell>
          <cell r="Q158">
            <v>100</v>
          </cell>
        </row>
        <row r="159">
          <cell r="C159">
            <v>100</v>
          </cell>
          <cell r="D159">
            <v>100</v>
          </cell>
          <cell r="E159">
            <v>100</v>
          </cell>
          <cell r="F159">
            <v>100</v>
          </cell>
          <cell r="G159">
            <v>100</v>
          </cell>
          <cell r="H159">
            <v>100</v>
          </cell>
          <cell r="I159">
            <v>100</v>
          </cell>
          <cell r="J159">
            <v>100</v>
          </cell>
          <cell r="K159">
            <v>100</v>
          </cell>
          <cell r="L159">
            <v>100</v>
          </cell>
          <cell r="M159">
            <v>100</v>
          </cell>
          <cell r="N159">
            <v>100</v>
          </cell>
          <cell r="O159">
            <v>100</v>
          </cell>
          <cell r="P159">
            <v>100</v>
          </cell>
          <cell r="Q159">
            <v>100</v>
          </cell>
        </row>
        <row r="160">
          <cell r="C160">
            <v>100</v>
          </cell>
          <cell r="D160">
            <v>100</v>
          </cell>
          <cell r="E160">
            <v>100</v>
          </cell>
          <cell r="F160">
            <v>100</v>
          </cell>
          <cell r="G160">
            <v>100</v>
          </cell>
          <cell r="H160">
            <v>100</v>
          </cell>
          <cell r="I160">
            <v>100</v>
          </cell>
          <cell r="J160">
            <v>100</v>
          </cell>
          <cell r="K160">
            <v>100</v>
          </cell>
          <cell r="L160">
            <v>100</v>
          </cell>
          <cell r="M160">
            <v>100</v>
          </cell>
          <cell r="N160">
            <v>100</v>
          </cell>
          <cell r="O160">
            <v>100</v>
          </cell>
          <cell r="P160">
            <v>100</v>
          </cell>
          <cell r="Q160">
            <v>100</v>
          </cell>
        </row>
        <row r="161">
          <cell r="C161">
            <v>100</v>
          </cell>
          <cell r="D161">
            <v>100</v>
          </cell>
          <cell r="E161">
            <v>100</v>
          </cell>
          <cell r="F161">
            <v>100</v>
          </cell>
          <cell r="G161">
            <v>100</v>
          </cell>
          <cell r="H161">
            <v>100</v>
          </cell>
          <cell r="I161">
            <v>100</v>
          </cell>
          <cell r="J161">
            <v>100</v>
          </cell>
          <cell r="K161">
            <v>100</v>
          </cell>
          <cell r="L161">
            <v>100</v>
          </cell>
          <cell r="M161">
            <v>100</v>
          </cell>
          <cell r="N161">
            <v>100</v>
          </cell>
          <cell r="O161">
            <v>100</v>
          </cell>
          <cell r="P161">
            <v>100</v>
          </cell>
          <cell r="Q161">
            <v>100</v>
          </cell>
        </row>
        <row r="163">
          <cell r="C163">
            <v>102.7</v>
          </cell>
          <cell r="D163">
            <v>102.7</v>
          </cell>
          <cell r="E163">
            <v>102.7</v>
          </cell>
          <cell r="F163">
            <v>102.6</v>
          </cell>
          <cell r="G163">
            <v>102</v>
          </cell>
          <cell r="H163">
            <v>102</v>
          </cell>
          <cell r="I163">
            <v>102</v>
          </cell>
          <cell r="J163">
            <v>102</v>
          </cell>
          <cell r="K163">
            <v>102</v>
          </cell>
          <cell r="L163">
            <v>102</v>
          </cell>
          <cell r="M163">
            <v>101.9</v>
          </cell>
          <cell r="N163">
            <v>101.9</v>
          </cell>
          <cell r="O163">
            <v>102.1</v>
          </cell>
          <cell r="P163">
            <v>102</v>
          </cell>
          <cell r="Q163">
            <v>101.6</v>
          </cell>
        </row>
        <row r="164">
          <cell r="C164">
            <v>102.4</v>
          </cell>
          <cell r="D164">
            <v>102.4</v>
          </cell>
          <cell r="E164">
            <v>102.4</v>
          </cell>
          <cell r="F164">
            <v>102.3</v>
          </cell>
          <cell r="G164">
            <v>102.3</v>
          </cell>
          <cell r="H164">
            <v>102.3</v>
          </cell>
          <cell r="I164">
            <v>102.3</v>
          </cell>
          <cell r="J164">
            <v>102.3</v>
          </cell>
          <cell r="K164">
            <v>102.3</v>
          </cell>
          <cell r="L164">
            <v>102.3</v>
          </cell>
          <cell r="M164">
            <v>102.2</v>
          </cell>
          <cell r="N164">
            <v>102.2</v>
          </cell>
          <cell r="O164">
            <v>103.1</v>
          </cell>
          <cell r="P164">
            <v>102.5</v>
          </cell>
          <cell r="Q164">
            <v>102.5</v>
          </cell>
        </row>
        <row r="165">
          <cell r="C165">
            <v>105.6</v>
          </cell>
          <cell r="D165">
            <v>105.6</v>
          </cell>
          <cell r="E165">
            <v>105.6</v>
          </cell>
          <cell r="F165">
            <v>105.6</v>
          </cell>
          <cell r="G165">
            <v>104.3</v>
          </cell>
          <cell r="H165">
            <v>104.3</v>
          </cell>
          <cell r="I165">
            <v>104.3</v>
          </cell>
          <cell r="J165">
            <v>104.3</v>
          </cell>
          <cell r="K165">
            <v>104.3</v>
          </cell>
          <cell r="L165">
            <v>104.3</v>
          </cell>
          <cell r="M165">
            <v>101.5</v>
          </cell>
          <cell r="N165">
            <v>101.6</v>
          </cell>
          <cell r="O165">
            <v>101.6</v>
          </cell>
          <cell r="P165">
            <v>101.6</v>
          </cell>
          <cell r="Q165">
            <v>101.6</v>
          </cell>
        </row>
        <row r="166">
          <cell r="C166">
            <v>101</v>
          </cell>
          <cell r="D166">
            <v>101</v>
          </cell>
          <cell r="E166">
            <v>101</v>
          </cell>
          <cell r="F166">
            <v>100.6</v>
          </cell>
          <cell r="G166">
            <v>100.2</v>
          </cell>
          <cell r="H166">
            <v>100.2</v>
          </cell>
          <cell r="I166">
            <v>100.4</v>
          </cell>
          <cell r="J166">
            <v>100.4</v>
          </cell>
          <cell r="K166">
            <v>100.5</v>
          </cell>
          <cell r="L166">
            <v>100.5</v>
          </cell>
          <cell r="M166">
            <v>100.4</v>
          </cell>
          <cell r="N166">
            <v>100.5</v>
          </cell>
          <cell r="O166">
            <v>100.6</v>
          </cell>
          <cell r="P166">
            <v>100.6</v>
          </cell>
          <cell r="Q166">
            <v>100.6</v>
          </cell>
        </row>
        <row r="167">
          <cell r="C167">
            <v>99.2</v>
          </cell>
          <cell r="D167">
            <v>99.2</v>
          </cell>
          <cell r="E167">
            <v>99.1</v>
          </cell>
          <cell r="F167">
            <v>99.1</v>
          </cell>
          <cell r="G167">
            <v>99.2</v>
          </cell>
          <cell r="H167">
            <v>99.2</v>
          </cell>
          <cell r="I167">
            <v>99.2</v>
          </cell>
          <cell r="J167">
            <v>99.2</v>
          </cell>
          <cell r="K167">
            <v>99.2</v>
          </cell>
          <cell r="L167">
            <v>99.2</v>
          </cell>
          <cell r="M167">
            <v>99.4</v>
          </cell>
          <cell r="N167">
            <v>99.4</v>
          </cell>
          <cell r="O167">
            <v>99.4</v>
          </cell>
          <cell r="P167">
            <v>99.4</v>
          </cell>
          <cell r="Q167">
            <v>99.4</v>
          </cell>
        </row>
        <row r="168">
          <cell r="C168">
            <v>106.5</v>
          </cell>
          <cell r="D168">
            <v>106.5</v>
          </cell>
          <cell r="E168">
            <v>106.5</v>
          </cell>
          <cell r="F168">
            <v>106.5</v>
          </cell>
          <cell r="G168">
            <v>106.5</v>
          </cell>
          <cell r="H168">
            <v>106.5</v>
          </cell>
          <cell r="I168">
            <v>103.4</v>
          </cell>
          <cell r="J168">
            <v>103.4</v>
          </cell>
          <cell r="K168">
            <v>103.4</v>
          </cell>
          <cell r="L168">
            <v>103.4</v>
          </cell>
          <cell r="M168">
            <v>103.4</v>
          </cell>
          <cell r="N168">
            <v>103.4</v>
          </cell>
          <cell r="O168">
            <v>103</v>
          </cell>
          <cell r="P168">
            <v>103</v>
          </cell>
          <cell r="Q168">
            <v>103</v>
          </cell>
        </row>
        <row r="169">
          <cell r="C169">
            <v>102.1</v>
          </cell>
          <cell r="D169">
            <v>102.1</v>
          </cell>
          <cell r="E169">
            <v>102.1</v>
          </cell>
          <cell r="F169">
            <v>102.1</v>
          </cell>
          <cell r="G169">
            <v>102.1</v>
          </cell>
          <cell r="H169">
            <v>102.1</v>
          </cell>
          <cell r="I169">
            <v>102.1</v>
          </cell>
          <cell r="J169">
            <v>102.1</v>
          </cell>
          <cell r="K169">
            <v>102.1</v>
          </cell>
          <cell r="L169">
            <v>102.1</v>
          </cell>
          <cell r="M169">
            <v>102.1</v>
          </cell>
          <cell r="N169">
            <v>100</v>
          </cell>
          <cell r="O169">
            <v>100</v>
          </cell>
          <cell r="P169">
            <v>100</v>
          </cell>
          <cell r="Q169">
            <v>100</v>
          </cell>
        </row>
        <row r="170">
          <cell r="C170">
            <v>102.6</v>
          </cell>
          <cell r="D170">
            <v>102.6</v>
          </cell>
          <cell r="E170">
            <v>102.6</v>
          </cell>
          <cell r="F170">
            <v>102.3</v>
          </cell>
          <cell r="G170">
            <v>102.4</v>
          </cell>
          <cell r="H170">
            <v>102.5</v>
          </cell>
          <cell r="I170">
            <v>102.3</v>
          </cell>
          <cell r="J170">
            <v>102.3</v>
          </cell>
          <cell r="K170">
            <v>102.3</v>
          </cell>
          <cell r="L170">
            <v>102.3</v>
          </cell>
          <cell r="M170">
            <v>102.3</v>
          </cell>
          <cell r="N170">
            <v>102.2</v>
          </cell>
          <cell r="O170">
            <v>102.3</v>
          </cell>
          <cell r="P170">
            <v>102.1</v>
          </cell>
          <cell r="Q170">
            <v>101.7</v>
          </cell>
        </row>
        <row r="171">
          <cell r="C171">
            <v>102.9</v>
          </cell>
          <cell r="D171">
            <v>102.9</v>
          </cell>
          <cell r="E171">
            <v>102.9</v>
          </cell>
          <cell r="F171">
            <v>102.9</v>
          </cell>
          <cell r="G171">
            <v>102.9</v>
          </cell>
          <cell r="H171">
            <v>102.9</v>
          </cell>
          <cell r="I171">
            <v>102.9</v>
          </cell>
          <cell r="J171">
            <v>102.9</v>
          </cell>
          <cell r="K171">
            <v>102.9</v>
          </cell>
          <cell r="L171">
            <v>102.6</v>
          </cell>
          <cell r="M171">
            <v>102.6</v>
          </cell>
          <cell r="N171">
            <v>102.6</v>
          </cell>
          <cell r="O171">
            <v>102.6</v>
          </cell>
          <cell r="P171">
            <v>102.6</v>
          </cell>
          <cell r="Q171">
            <v>102.6</v>
          </cell>
        </row>
        <row r="172">
          <cell r="C172">
            <v>101.3</v>
          </cell>
          <cell r="D172">
            <v>101.4</v>
          </cell>
          <cell r="E172">
            <v>101.4</v>
          </cell>
          <cell r="F172">
            <v>101.4</v>
          </cell>
          <cell r="G172">
            <v>100</v>
          </cell>
          <cell r="H172">
            <v>100</v>
          </cell>
          <cell r="I172">
            <v>100</v>
          </cell>
          <cell r="J172">
            <v>100</v>
          </cell>
          <cell r="K172">
            <v>100</v>
          </cell>
          <cell r="L172">
            <v>100</v>
          </cell>
          <cell r="M172">
            <v>99.9</v>
          </cell>
          <cell r="N172">
            <v>99.9</v>
          </cell>
          <cell r="O172">
            <v>100</v>
          </cell>
          <cell r="P172">
            <v>100</v>
          </cell>
          <cell r="Q172">
            <v>100</v>
          </cell>
        </row>
        <row r="173">
          <cell r="C173">
            <v>126</v>
          </cell>
          <cell r="D173">
            <v>126</v>
          </cell>
          <cell r="E173">
            <v>126</v>
          </cell>
          <cell r="F173">
            <v>126</v>
          </cell>
          <cell r="G173">
            <v>126</v>
          </cell>
          <cell r="H173">
            <v>126</v>
          </cell>
          <cell r="I173">
            <v>126</v>
          </cell>
          <cell r="J173">
            <v>126</v>
          </cell>
          <cell r="K173">
            <v>126</v>
          </cell>
          <cell r="L173">
            <v>126</v>
          </cell>
          <cell r="M173">
            <v>126</v>
          </cell>
          <cell r="N173">
            <v>126</v>
          </cell>
          <cell r="O173">
            <v>126</v>
          </cell>
          <cell r="P173">
            <v>126</v>
          </cell>
          <cell r="Q173">
            <v>119</v>
          </cell>
        </row>
        <row r="175">
          <cell r="C175">
            <v>101</v>
          </cell>
          <cell r="D175">
            <v>101</v>
          </cell>
          <cell r="E175">
            <v>101</v>
          </cell>
          <cell r="F175">
            <v>101</v>
          </cell>
          <cell r="G175">
            <v>101</v>
          </cell>
          <cell r="H175">
            <v>101.1</v>
          </cell>
          <cell r="I175">
            <v>101.1</v>
          </cell>
          <cell r="J175">
            <v>101.1</v>
          </cell>
          <cell r="K175">
            <v>101.4</v>
          </cell>
          <cell r="L175">
            <v>101.1</v>
          </cell>
          <cell r="M175">
            <v>101.1</v>
          </cell>
          <cell r="N175">
            <v>101.1</v>
          </cell>
          <cell r="O175">
            <v>101.1</v>
          </cell>
          <cell r="P175">
            <v>101.1</v>
          </cell>
          <cell r="Q175">
            <v>100.6</v>
          </cell>
        </row>
        <row r="176">
          <cell r="C176">
            <v>98</v>
          </cell>
          <cell r="D176">
            <v>98</v>
          </cell>
          <cell r="E176">
            <v>98</v>
          </cell>
          <cell r="F176">
            <v>98</v>
          </cell>
          <cell r="G176">
            <v>98.2</v>
          </cell>
          <cell r="H176">
            <v>98.2</v>
          </cell>
          <cell r="I176">
            <v>98.3</v>
          </cell>
          <cell r="J176">
            <v>98.3</v>
          </cell>
          <cell r="K176">
            <v>98.3</v>
          </cell>
          <cell r="L176">
            <v>98.8</v>
          </cell>
          <cell r="M176">
            <v>98.8</v>
          </cell>
          <cell r="N176">
            <v>98.8</v>
          </cell>
          <cell r="O176">
            <v>98.8</v>
          </cell>
          <cell r="P176">
            <v>98.8</v>
          </cell>
          <cell r="Q176">
            <v>98.8</v>
          </cell>
        </row>
        <row r="177">
          <cell r="C177">
            <v>100.4</v>
          </cell>
          <cell r="D177">
            <v>100.4</v>
          </cell>
          <cell r="E177">
            <v>100.9</v>
          </cell>
          <cell r="F177">
            <v>100.6</v>
          </cell>
          <cell r="G177">
            <v>100.6</v>
          </cell>
          <cell r="H177">
            <v>100.6</v>
          </cell>
          <cell r="I177">
            <v>100.6</v>
          </cell>
          <cell r="J177">
            <v>100.6</v>
          </cell>
          <cell r="K177">
            <v>100.6</v>
          </cell>
          <cell r="L177">
            <v>100.6</v>
          </cell>
          <cell r="M177">
            <v>100</v>
          </cell>
          <cell r="N177">
            <v>100</v>
          </cell>
          <cell r="O177">
            <v>100</v>
          </cell>
          <cell r="P177">
            <v>100</v>
          </cell>
          <cell r="Q177">
            <v>100</v>
          </cell>
        </row>
        <row r="178">
          <cell r="C178">
            <v>100</v>
          </cell>
          <cell r="D178">
            <v>100</v>
          </cell>
          <cell r="E178">
            <v>100</v>
          </cell>
          <cell r="F178">
            <v>100</v>
          </cell>
          <cell r="G178">
            <v>100</v>
          </cell>
          <cell r="H178">
            <v>100</v>
          </cell>
          <cell r="I178">
            <v>100</v>
          </cell>
          <cell r="J178">
            <v>100</v>
          </cell>
          <cell r="K178">
            <v>100</v>
          </cell>
          <cell r="L178">
            <v>100</v>
          </cell>
          <cell r="M178">
            <v>100</v>
          </cell>
          <cell r="N178">
            <v>100</v>
          </cell>
          <cell r="O178">
            <v>100</v>
          </cell>
          <cell r="P178">
            <v>100</v>
          </cell>
          <cell r="Q178">
            <v>100</v>
          </cell>
        </row>
        <row r="179">
          <cell r="C179">
            <v>107.6</v>
          </cell>
          <cell r="D179">
            <v>107.6</v>
          </cell>
          <cell r="E179">
            <v>107.6</v>
          </cell>
          <cell r="F179">
            <v>107.6</v>
          </cell>
          <cell r="G179">
            <v>107.6</v>
          </cell>
          <cell r="H179">
            <v>107.6</v>
          </cell>
          <cell r="I179">
            <v>107.6</v>
          </cell>
          <cell r="J179">
            <v>107.6</v>
          </cell>
          <cell r="K179">
            <v>107.6</v>
          </cell>
          <cell r="L179">
            <v>105.1</v>
          </cell>
          <cell r="M179">
            <v>105.1</v>
          </cell>
          <cell r="N179">
            <v>105.1</v>
          </cell>
          <cell r="O179">
            <v>105.1</v>
          </cell>
          <cell r="P179">
            <v>105.1</v>
          </cell>
          <cell r="Q179">
            <v>102.6</v>
          </cell>
        </row>
        <row r="180">
          <cell r="C180">
            <v>103.3</v>
          </cell>
          <cell r="D180">
            <v>103.3</v>
          </cell>
          <cell r="E180">
            <v>103.3</v>
          </cell>
          <cell r="F180">
            <v>103.3</v>
          </cell>
          <cell r="G180">
            <v>103.3</v>
          </cell>
          <cell r="H180">
            <v>103.3</v>
          </cell>
          <cell r="I180">
            <v>103.3</v>
          </cell>
          <cell r="J180">
            <v>103.3</v>
          </cell>
          <cell r="K180">
            <v>103.3</v>
          </cell>
          <cell r="L180">
            <v>103.3</v>
          </cell>
          <cell r="M180">
            <v>103.3</v>
          </cell>
          <cell r="N180">
            <v>103.3</v>
          </cell>
          <cell r="O180">
            <v>103.3</v>
          </cell>
          <cell r="P180">
            <v>103.3</v>
          </cell>
          <cell r="Q180">
            <v>103.3</v>
          </cell>
        </row>
        <row r="181">
          <cell r="C181">
            <v>98.6</v>
          </cell>
          <cell r="D181">
            <v>98.6</v>
          </cell>
          <cell r="E181">
            <v>98.6</v>
          </cell>
          <cell r="F181">
            <v>98.6</v>
          </cell>
          <cell r="G181">
            <v>98.6</v>
          </cell>
          <cell r="H181">
            <v>98.6</v>
          </cell>
          <cell r="I181">
            <v>98.6</v>
          </cell>
          <cell r="J181">
            <v>98.6</v>
          </cell>
          <cell r="K181">
            <v>100.7</v>
          </cell>
          <cell r="L181">
            <v>100.7</v>
          </cell>
          <cell r="M181">
            <v>100.7</v>
          </cell>
          <cell r="N181">
            <v>100.7</v>
          </cell>
          <cell r="O181">
            <v>100.7</v>
          </cell>
          <cell r="P181">
            <v>100.7</v>
          </cell>
          <cell r="Q181">
            <v>100.7</v>
          </cell>
        </row>
        <row r="182">
          <cell r="C182">
            <v>100.4</v>
          </cell>
          <cell r="D182">
            <v>100.4</v>
          </cell>
          <cell r="E182">
            <v>100.4</v>
          </cell>
          <cell r="F182">
            <v>100.4</v>
          </cell>
          <cell r="G182">
            <v>100.4</v>
          </cell>
          <cell r="H182">
            <v>100.4</v>
          </cell>
          <cell r="I182">
            <v>100.4</v>
          </cell>
          <cell r="J182">
            <v>100.4</v>
          </cell>
          <cell r="K182">
            <v>100.4</v>
          </cell>
          <cell r="L182">
            <v>100.4</v>
          </cell>
          <cell r="M182">
            <v>100.4</v>
          </cell>
          <cell r="N182">
            <v>100.4</v>
          </cell>
          <cell r="O182">
            <v>100.4</v>
          </cell>
          <cell r="P182">
            <v>100.4</v>
          </cell>
          <cell r="Q182">
            <v>100.4</v>
          </cell>
        </row>
        <row r="184">
          <cell r="C184">
            <v>104.1</v>
          </cell>
          <cell r="D184">
            <v>104.4</v>
          </cell>
          <cell r="E184">
            <v>102.3</v>
          </cell>
          <cell r="F184">
            <v>100.3</v>
          </cell>
          <cell r="G184">
            <v>95</v>
          </cell>
          <cell r="H184">
            <v>95.7</v>
          </cell>
          <cell r="I184">
            <v>99.8</v>
          </cell>
          <cell r="J184">
            <v>102.1</v>
          </cell>
          <cell r="K184">
            <v>102.9</v>
          </cell>
          <cell r="L184">
            <v>101.9</v>
          </cell>
          <cell r="M184">
            <v>101.9</v>
          </cell>
          <cell r="N184">
            <v>102.3</v>
          </cell>
          <cell r="O184">
            <v>101.8</v>
          </cell>
          <cell r="P184">
            <v>102.6</v>
          </cell>
          <cell r="Q184">
            <v>102.5</v>
          </cell>
        </row>
        <row r="185">
          <cell r="C185">
            <v>102.7</v>
          </cell>
          <cell r="D185">
            <v>102.7</v>
          </cell>
          <cell r="E185">
            <v>102.7</v>
          </cell>
          <cell r="F185">
            <v>102.7</v>
          </cell>
          <cell r="G185">
            <v>103.7</v>
          </cell>
          <cell r="H185">
            <v>103.7</v>
          </cell>
          <cell r="I185">
            <v>103.7</v>
          </cell>
          <cell r="J185">
            <v>103.7</v>
          </cell>
          <cell r="K185">
            <v>101.2</v>
          </cell>
          <cell r="L185">
            <v>101.2</v>
          </cell>
          <cell r="M185">
            <v>101.2</v>
          </cell>
          <cell r="N185">
            <v>101.1</v>
          </cell>
          <cell r="O185">
            <v>101.1</v>
          </cell>
          <cell r="P185">
            <v>101.1</v>
          </cell>
          <cell r="Q185">
            <v>101.1</v>
          </cell>
        </row>
        <row r="186">
          <cell r="C186">
            <v>100.1</v>
          </cell>
          <cell r="D186">
            <v>100.1</v>
          </cell>
          <cell r="E186">
            <v>100.1</v>
          </cell>
          <cell r="F186">
            <v>100.1</v>
          </cell>
          <cell r="G186">
            <v>101</v>
          </cell>
          <cell r="H186">
            <v>101</v>
          </cell>
          <cell r="I186">
            <v>101</v>
          </cell>
          <cell r="J186">
            <v>101</v>
          </cell>
          <cell r="K186">
            <v>101</v>
          </cell>
          <cell r="L186">
            <v>101</v>
          </cell>
          <cell r="M186">
            <v>101</v>
          </cell>
          <cell r="N186">
            <v>100.2</v>
          </cell>
          <cell r="O186">
            <v>100.2</v>
          </cell>
          <cell r="P186">
            <v>100.2</v>
          </cell>
          <cell r="Q186">
            <v>100.2</v>
          </cell>
        </row>
        <row r="187">
          <cell r="C187">
            <v>105.9</v>
          </cell>
          <cell r="D187">
            <v>105.9</v>
          </cell>
          <cell r="E187">
            <v>105.9</v>
          </cell>
          <cell r="F187">
            <v>105.9</v>
          </cell>
          <cell r="G187">
            <v>100</v>
          </cell>
          <cell r="H187">
            <v>100</v>
          </cell>
          <cell r="I187">
            <v>100</v>
          </cell>
          <cell r="J187">
            <v>100</v>
          </cell>
          <cell r="K187">
            <v>100</v>
          </cell>
          <cell r="L187">
            <v>100</v>
          </cell>
          <cell r="M187">
            <v>100</v>
          </cell>
          <cell r="N187">
            <v>100</v>
          </cell>
          <cell r="O187">
            <v>100</v>
          </cell>
          <cell r="P187">
            <v>100</v>
          </cell>
          <cell r="Q187">
            <v>100</v>
          </cell>
        </row>
        <row r="188">
          <cell r="C188">
            <v>100.4</v>
          </cell>
          <cell r="D188">
            <v>100.4</v>
          </cell>
          <cell r="E188">
            <v>100.4</v>
          </cell>
          <cell r="F188">
            <v>100.4</v>
          </cell>
          <cell r="G188">
            <v>100.4</v>
          </cell>
          <cell r="H188">
            <v>103.9</v>
          </cell>
          <cell r="I188">
            <v>100.4</v>
          </cell>
          <cell r="J188">
            <v>100.4</v>
          </cell>
          <cell r="K188">
            <v>100.4</v>
          </cell>
          <cell r="L188">
            <v>100.4</v>
          </cell>
          <cell r="M188">
            <v>100.4</v>
          </cell>
          <cell r="N188">
            <v>103</v>
          </cell>
          <cell r="O188">
            <v>103</v>
          </cell>
          <cell r="P188">
            <v>103</v>
          </cell>
          <cell r="Q188">
            <v>103</v>
          </cell>
        </row>
        <row r="189">
          <cell r="C189">
            <v>90.2</v>
          </cell>
          <cell r="D189">
            <v>91.2</v>
          </cell>
          <cell r="E189">
            <v>91</v>
          </cell>
          <cell r="F189">
            <v>84.8</v>
          </cell>
          <cell r="G189">
            <v>77.2</v>
          </cell>
          <cell r="H189">
            <v>79.2</v>
          </cell>
          <cell r="I189">
            <v>94.1</v>
          </cell>
          <cell r="J189">
            <v>101.9</v>
          </cell>
          <cell r="K189">
            <v>106.1</v>
          </cell>
          <cell r="L189">
            <v>103.5</v>
          </cell>
          <cell r="M189">
            <v>103.6</v>
          </cell>
          <cell r="N189">
            <v>104.9</v>
          </cell>
          <cell r="O189">
            <v>102.9</v>
          </cell>
          <cell r="P189">
            <v>104.8</v>
          </cell>
          <cell r="Q189">
            <v>105.1</v>
          </cell>
        </row>
        <row r="190">
          <cell r="C190">
            <v>103.8</v>
          </cell>
          <cell r="D190">
            <v>103.8</v>
          </cell>
          <cell r="E190">
            <v>103.8</v>
          </cell>
          <cell r="F190">
            <v>103.8</v>
          </cell>
          <cell r="G190">
            <v>103.8</v>
          </cell>
          <cell r="H190">
            <v>103.8</v>
          </cell>
          <cell r="I190">
            <v>103.8</v>
          </cell>
          <cell r="J190">
            <v>103.8</v>
          </cell>
          <cell r="K190">
            <v>103.8</v>
          </cell>
          <cell r="L190">
            <v>102.2</v>
          </cell>
          <cell r="M190">
            <v>102.2</v>
          </cell>
          <cell r="N190">
            <v>102.2</v>
          </cell>
          <cell r="O190">
            <v>102.2</v>
          </cell>
          <cell r="P190">
            <v>102.2</v>
          </cell>
          <cell r="Q190">
            <v>102.2</v>
          </cell>
        </row>
        <row r="191">
          <cell r="C191">
            <v>100.9</v>
          </cell>
          <cell r="D191">
            <v>100.9</v>
          </cell>
          <cell r="E191">
            <v>100.9</v>
          </cell>
          <cell r="F191">
            <v>100.9</v>
          </cell>
          <cell r="G191">
            <v>100.7</v>
          </cell>
          <cell r="H191">
            <v>100.7</v>
          </cell>
          <cell r="I191">
            <v>100.7</v>
          </cell>
          <cell r="J191">
            <v>100.7</v>
          </cell>
          <cell r="K191">
            <v>100.7</v>
          </cell>
          <cell r="L191">
            <v>100.7</v>
          </cell>
          <cell r="M191">
            <v>100.7</v>
          </cell>
          <cell r="N191">
            <v>100.7</v>
          </cell>
          <cell r="O191">
            <v>100.7</v>
          </cell>
          <cell r="P191">
            <v>100.7</v>
          </cell>
          <cell r="Q191">
            <v>100.7</v>
          </cell>
        </row>
        <row r="192">
          <cell r="C192">
            <v>117.3</v>
          </cell>
          <cell r="D192">
            <v>117.3</v>
          </cell>
          <cell r="E192">
            <v>111.6</v>
          </cell>
          <cell r="F192">
            <v>110.7</v>
          </cell>
          <cell r="G192">
            <v>101.1</v>
          </cell>
          <cell r="H192">
            <v>101.1</v>
          </cell>
          <cell r="I192">
            <v>101.1</v>
          </cell>
          <cell r="J192">
            <v>101.1</v>
          </cell>
          <cell r="K192">
            <v>101.1</v>
          </cell>
          <cell r="L192">
            <v>101.1</v>
          </cell>
          <cell r="M192">
            <v>101.1</v>
          </cell>
          <cell r="N192">
            <v>101.1</v>
          </cell>
          <cell r="O192">
            <v>101.1</v>
          </cell>
          <cell r="P192">
            <v>102.1</v>
          </cell>
          <cell r="Q192">
            <v>101.4</v>
          </cell>
        </row>
        <row r="193">
          <cell r="C193">
            <v>115.3</v>
          </cell>
          <cell r="D193">
            <v>115.3</v>
          </cell>
          <cell r="E193">
            <v>109.6</v>
          </cell>
          <cell r="F193">
            <v>108.7</v>
          </cell>
          <cell r="G193">
            <v>108.7</v>
          </cell>
          <cell r="H193">
            <v>108.7</v>
          </cell>
          <cell r="I193">
            <v>108.7</v>
          </cell>
          <cell r="J193">
            <v>111.6</v>
          </cell>
          <cell r="K193">
            <v>111.6</v>
          </cell>
          <cell r="L193">
            <v>103</v>
          </cell>
          <cell r="M193">
            <v>103</v>
          </cell>
          <cell r="N193">
            <v>105.8</v>
          </cell>
          <cell r="O193">
            <v>105.8</v>
          </cell>
          <cell r="P193">
            <v>106.1</v>
          </cell>
          <cell r="Q193">
            <v>106.1</v>
          </cell>
        </row>
        <row r="195">
          <cell r="C195">
            <v>102.4</v>
          </cell>
          <cell r="D195">
            <v>102.4</v>
          </cell>
          <cell r="E195">
            <v>102.4</v>
          </cell>
          <cell r="F195">
            <v>102.4</v>
          </cell>
          <cell r="G195">
            <v>102.4</v>
          </cell>
          <cell r="H195">
            <v>102.4</v>
          </cell>
          <cell r="I195">
            <v>102.4</v>
          </cell>
          <cell r="J195">
            <v>102.4</v>
          </cell>
          <cell r="K195">
            <v>102.4</v>
          </cell>
          <cell r="L195">
            <v>102.4</v>
          </cell>
          <cell r="M195">
            <v>102.4</v>
          </cell>
          <cell r="N195">
            <v>102.4</v>
          </cell>
          <cell r="O195">
            <v>102.4</v>
          </cell>
          <cell r="P195">
            <v>102.4</v>
          </cell>
          <cell r="Q195">
            <v>102.4</v>
          </cell>
        </row>
        <row r="196">
          <cell r="C196">
            <v>100</v>
          </cell>
          <cell r="D196">
            <v>100</v>
          </cell>
          <cell r="E196">
            <v>100</v>
          </cell>
          <cell r="F196">
            <v>100</v>
          </cell>
          <cell r="G196">
            <v>100</v>
          </cell>
          <cell r="H196">
            <v>100</v>
          </cell>
          <cell r="I196">
            <v>100</v>
          </cell>
          <cell r="J196">
            <v>100</v>
          </cell>
          <cell r="K196">
            <v>100</v>
          </cell>
          <cell r="L196">
            <v>100</v>
          </cell>
          <cell r="M196">
            <v>100</v>
          </cell>
          <cell r="N196">
            <v>100</v>
          </cell>
          <cell r="O196">
            <v>100</v>
          </cell>
          <cell r="P196">
            <v>100</v>
          </cell>
          <cell r="Q196">
            <v>100</v>
          </cell>
        </row>
        <row r="197">
          <cell r="C197">
            <v>93.6</v>
          </cell>
          <cell r="D197">
            <v>93.6</v>
          </cell>
          <cell r="E197">
            <v>93.6</v>
          </cell>
          <cell r="F197">
            <v>93.6</v>
          </cell>
          <cell r="G197">
            <v>93.6</v>
          </cell>
          <cell r="H197">
            <v>93.6</v>
          </cell>
          <cell r="I197">
            <v>93.6</v>
          </cell>
          <cell r="J197">
            <v>93.6</v>
          </cell>
          <cell r="K197">
            <v>93.6</v>
          </cell>
          <cell r="L197">
            <v>93.6</v>
          </cell>
          <cell r="M197">
            <v>93.6</v>
          </cell>
          <cell r="N197">
            <v>93.6</v>
          </cell>
          <cell r="O197">
            <v>93.6</v>
          </cell>
          <cell r="P197">
            <v>93.6</v>
          </cell>
          <cell r="Q197">
            <v>93.6</v>
          </cell>
        </row>
        <row r="198">
          <cell r="C198">
            <v>103.7</v>
          </cell>
          <cell r="D198">
            <v>103.7</v>
          </cell>
          <cell r="E198">
            <v>103.7</v>
          </cell>
          <cell r="F198">
            <v>103.7</v>
          </cell>
          <cell r="G198">
            <v>103.7</v>
          </cell>
          <cell r="H198">
            <v>103.7</v>
          </cell>
          <cell r="I198">
            <v>103.7</v>
          </cell>
          <cell r="J198">
            <v>103.7</v>
          </cell>
          <cell r="K198">
            <v>103.7</v>
          </cell>
          <cell r="L198">
            <v>103.7</v>
          </cell>
          <cell r="M198">
            <v>103.7</v>
          </cell>
          <cell r="N198">
            <v>103.7</v>
          </cell>
          <cell r="O198">
            <v>103.7</v>
          </cell>
          <cell r="P198">
            <v>103.7</v>
          </cell>
          <cell r="Q198">
            <v>103.7</v>
          </cell>
        </row>
        <row r="200">
          <cell r="C200">
            <v>101.3</v>
          </cell>
          <cell r="D200">
            <v>101.3</v>
          </cell>
          <cell r="E200">
            <v>101.3</v>
          </cell>
          <cell r="F200">
            <v>101.3</v>
          </cell>
          <cell r="G200">
            <v>101.4</v>
          </cell>
          <cell r="H200">
            <v>101.4</v>
          </cell>
          <cell r="I200">
            <v>101.4</v>
          </cell>
          <cell r="J200">
            <v>101.4</v>
          </cell>
          <cell r="K200">
            <v>101.4</v>
          </cell>
          <cell r="L200">
            <v>101.7</v>
          </cell>
          <cell r="M200">
            <v>101.7</v>
          </cell>
          <cell r="N200">
            <v>101.7</v>
          </cell>
          <cell r="O200">
            <v>101.7</v>
          </cell>
          <cell r="P200">
            <v>101.6</v>
          </cell>
          <cell r="Q200">
            <v>101.6</v>
          </cell>
        </row>
        <row r="201">
          <cell r="C201">
            <v>95</v>
          </cell>
          <cell r="D201">
            <v>95</v>
          </cell>
          <cell r="E201">
            <v>95</v>
          </cell>
          <cell r="F201">
            <v>94.4</v>
          </cell>
          <cell r="G201">
            <v>95.4</v>
          </cell>
          <cell r="H201">
            <v>95.4</v>
          </cell>
          <cell r="I201">
            <v>95.5</v>
          </cell>
          <cell r="J201">
            <v>95.5</v>
          </cell>
          <cell r="K201">
            <v>95.5</v>
          </cell>
          <cell r="L201">
            <v>97.8</v>
          </cell>
          <cell r="M201">
            <v>97.8</v>
          </cell>
          <cell r="N201">
            <v>97.8</v>
          </cell>
          <cell r="O201">
            <v>97.8</v>
          </cell>
          <cell r="P201">
            <v>97.8</v>
          </cell>
          <cell r="Q201">
            <v>97.8</v>
          </cell>
        </row>
        <row r="202">
          <cell r="C202">
            <v>100</v>
          </cell>
          <cell r="D202">
            <v>100</v>
          </cell>
          <cell r="E202">
            <v>100</v>
          </cell>
          <cell r="F202">
            <v>100</v>
          </cell>
          <cell r="G202">
            <v>100</v>
          </cell>
          <cell r="H202">
            <v>100</v>
          </cell>
          <cell r="I202">
            <v>100</v>
          </cell>
          <cell r="J202">
            <v>100</v>
          </cell>
          <cell r="K202">
            <v>100</v>
          </cell>
          <cell r="L202">
            <v>100</v>
          </cell>
          <cell r="M202">
            <v>100</v>
          </cell>
          <cell r="N202">
            <v>100</v>
          </cell>
          <cell r="O202">
            <v>100</v>
          </cell>
          <cell r="P202">
            <v>100</v>
          </cell>
          <cell r="Q202">
            <v>100</v>
          </cell>
        </row>
        <row r="203">
          <cell r="C203">
            <v>101.4</v>
          </cell>
          <cell r="D203">
            <v>101.4</v>
          </cell>
          <cell r="E203">
            <v>101.4</v>
          </cell>
          <cell r="F203">
            <v>101.4</v>
          </cell>
          <cell r="G203">
            <v>101.4</v>
          </cell>
          <cell r="H203">
            <v>101.4</v>
          </cell>
          <cell r="I203">
            <v>101.4</v>
          </cell>
          <cell r="J203">
            <v>101.4</v>
          </cell>
          <cell r="K203">
            <v>101.4</v>
          </cell>
          <cell r="L203">
            <v>101.4</v>
          </cell>
          <cell r="M203">
            <v>101.4</v>
          </cell>
          <cell r="N203">
            <v>101.4</v>
          </cell>
          <cell r="O203">
            <v>101.4</v>
          </cell>
          <cell r="P203">
            <v>101.4</v>
          </cell>
          <cell r="Q203">
            <v>101.4</v>
          </cell>
        </row>
        <row r="204">
          <cell r="C204">
            <v>100.8</v>
          </cell>
          <cell r="D204">
            <v>100.8</v>
          </cell>
          <cell r="E204">
            <v>100.8</v>
          </cell>
          <cell r="F204">
            <v>100.8</v>
          </cell>
          <cell r="G204">
            <v>100.8</v>
          </cell>
          <cell r="H204">
            <v>100.8</v>
          </cell>
          <cell r="I204">
            <v>98.9</v>
          </cell>
          <cell r="J204">
            <v>98.9</v>
          </cell>
          <cell r="K204">
            <v>98.9</v>
          </cell>
          <cell r="L204">
            <v>98.9</v>
          </cell>
          <cell r="M204">
            <v>98.9</v>
          </cell>
          <cell r="N204">
            <v>98.9</v>
          </cell>
          <cell r="O204">
            <v>98.9</v>
          </cell>
          <cell r="P204">
            <v>98.9</v>
          </cell>
          <cell r="Q204">
            <v>98.9</v>
          </cell>
        </row>
        <row r="205">
          <cell r="C205">
            <v>100</v>
          </cell>
          <cell r="D205">
            <v>100</v>
          </cell>
          <cell r="E205">
            <v>100</v>
          </cell>
          <cell r="F205">
            <v>100</v>
          </cell>
          <cell r="G205">
            <v>100</v>
          </cell>
          <cell r="H205">
            <v>100</v>
          </cell>
          <cell r="I205">
            <v>100</v>
          </cell>
          <cell r="J205">
            <v>100</v>
          </cell>
          <cell r="K205">
            <v>100</v>
          </cell>
          <cell r="L205">
            <v>100</v>
          </cell>
          <cell r="M205">
            <v>100</v>
          </cell>
          <cell r="N205">
            <v>100</v>
          </cell>
          <cell r="O205">
            <v>100</v>
          </cell>
          <cell r="P205">
            <v>100</v>
          </cell>
          <cell r="Q205">
            <v>100</v>
          </cell>
        </row>
        <row r="206">
          <cell r="C206">
            <v>100</v>
          </cell>
          <cell r="D206">
            <v>100</v>
          </cell>
          <cell r="E206">
            <v>100</v>
          </cell>
          <cell r="F206">
            <v>100</v>
          </cell>
          <cell r="G206">
            <v>100</v>
          </cell>
          <cell r="H206">
            <v>100</v>
          </cell>
          <cell r="I206">
            <v>100</v>
          </cell>
          <cell r="J206">
            <v>100</v>
          </cell>
          <cell r="K206">
            <v>100</v>
          </cell>
          <cell r="L206">
            <v>100</v>
          </cell>
          <cell r="M206">
            <v>100</v>
          </cell>
          <cell r="N206">
            <v>100</v>
          </cell>
          <cell r="O206">
            <v>100</v>
          </cell>
          <cell r="P206">
            <v>100</v>
          </cell>
          <cell r="Q206">
            <v>100</v>
          </cell>
        </row>
        <row r="207">
          <cell r="C207">
            <v>109</v>
          </cell>
          <cell r="D207">
            <v>109</v>
          </cell>
          <cell r="E207">
            <v>109</v>
          </cell>
          <cell r="F207">
            <v>109</v>
          </cell>
          <cell r="G207">
            <v>109</v>
          </cell>
          <cell r="H207">
            <v>109</v>
          </cell>
          <cell r="I207">
            <v>109</v>
          </cell>
          <cell r="J207">
            <v>109</v>
          </cell>
          <cell r="K207">
            <v>109</v>
          </cell>
          <cell r="L207">
            <v>109</v>
          </cell>
          <cell r="M207">
            <v>109</v>
          </cell>
          <cell r="N207">
            <v>109</v>
          </cell>
          <cell r="O207">
            <v>109</v>
          </cell>
          <cell r="P207">
            <v>102.2</v>
          </cell>
          <cell r="Q207">
            <v>102.2</v>
          </cell>
        </row>
        <row r="208">
          <cell r="C208">
            <v>101.2</v>
          </cell>
          <cell r="D208">
            <v>101.2</v>
          </cell>
          <cell r="E208">
            <v>101.2</v>
          </cell>
          <cell r="F208">
            <v>101.2</v>
          </cell>
          <cell r="G208">
            <v>101.2</v>
          </cell>
          <cell r="H208">
            <v>101.2</v>
          </cell>
          <cell r="I208">
            <v>101.2</v>
          </cell>
          <cell r="J208">
            <v>101.2</v>
          </cell>
          <cell r="K208">
            <v>101.2</v>
          </cell>
          <cell r="L208">
            <v>101.2</v>
          </cell>
          <cell r="M208">
            <v>101.2</v>
          </cell>
          <cell r="N208">
            <v>101.2</v>
          </cell>
          <cell r="O208">
            <v>101.2</v>
          </cell>
          <cell r="P208">
            <v>101.2</v>
          </cell>
          <cell r="Q208">
            <v>101.2</v>
          </cell>
        </row>
        <row r="209">
          <cell r="C209">
            <v>105.8</v>
          </cell>
          <cell r="D209">
            <v>105.8</v>
          </cell>
          <cell r="E209">
            <v>105.8</v>
          </cell>
          <cell r="F209">
            <v>105.8</v>
          </cell>
          <cell r="G209">
            <v>105.8</v>
          </cell>
          <cell r="H209">
            <v>105.8</v>
          </cell>
          <cell r="I209">
            <v>105.8</v>
          </cell>
          <cell r="J209">
            <v>105.8</v>
          </cell>
          <cell r="K209">
            <v>105.8</v>
          </cell>
          <cell r="L209">
            <v>105.8</v>
          </cell>
          <cell r="M209">
            <v>105.8</v>
          </cell>
          <cell r="N209">
            <v>105.8</v>
          </cell>
          <cell r="O209">
            <v>105.8</v>
          </cell>
          <cell r="P209">
            <v>105.8</v>
          </cell>
          <cell r="Q209">
            <v>105.8</v>
          </cell>
        </row>
        <row r="210">
          <cell r="C210">
            <v>100</v>
          </cell>
          <cell r="D210">
            <v>100</v>
          </cell>
          <cell r="E210">
            <v>100</v>
          </cell>
          <cell r="F210">
            <v>100</v>
          </cell>
          <cell r="G210">
            <v>100</v>
          </cell>
          <cell r="H210">
            <v>100</v>
          </cell>
          <cell r="I210">
            <v>100</v>
          </cell>
          <cell r="J210">
            <v>100</v>
          </cell>
          <cell r="K210">
            <v>100</v>
          </cell>
          <cell r="L210">
            <v>100</v>
          </cell>
          <cell r="M210">
            <v>100</v>
          </cell>
          <cell r="N210">
            <v>100</v>
          </cell>
          <cell r="O210">
            <v>100</v>
          </cell>
          <cell r="P210">
            <v>100</v>
          </cell>
          <cell r="Q210">
            <v>100</v>
          </cell>
        </row>
        <row r="211">
          <cell r="C211">
            <v>115.1</v>
          </cell>
          <cell r="D211">
            <v>115.1</v>
          </cell>
          <cell r="E211">
            <v>115.1</v>
          </cell>
          <cell r="F211">
            <v>115.1</v>
          </cell>
          <cell r="G211">
            <v>115.1</v>
          </cell>
          <cell r="H211">
            <v>115.1</v>
          </cell>
          <cell r="I211">
            <v>115.1</v>
          </cell>
          <cell r="J211">
            <v>115.1</v>
          </cell>
          <cell r="K211">
            <v>115.1</v>
          </cell>
          <cell r="L211">
            <v>115.1</v>
          </cell>
          <cell r="M211">
            <v>115.1</v>
          </cell>
          <cell r="N211">
            <v>115.1</v>
          </cell>
          <cell r="O211">
            <v>115.1</v>
          </cell>
          <cell r="P211">
            <v>115.1</v>
          </cell>
          <cell r="Q211">
            <v>115.1</v>
          </cell>
        </row>
        <row r="212">
          <cell r="C212">
            <v>100</v>
          </cell>
          <cell r="D212">
            <v>100</v>
          </cell>
          <cell r="E212">
            <v>100</v>
          </cell>
          <cell r="F212">
            <v>100</v>
          </cell>
          <cell r="G212">
            <v>100</v>
          </cell>
          <cell r="H212">
            <v>100</v>
          </cell>
          <cell r="I212">
            <v>100</v>
          </cell>
          <cell r="J212">
            <v>100</v>
          </cell>
          <cell r="K212">
            <v>100</v>
          </cell>
          <cell r="L212">
            <v>100</v>
          </cell>
          <cell r="M212">
            <v>100</v>
          </cell>
          <cell r="N212">
            <v>100</v>
          </cell>
          <cell r="O212">
            <v>100</v>
          </cell>
          <cell r="P212">
            <v>100</v>
          </cell>
          <cell r="Q212">
            <v>100</v>
          </cell>
        </row>
        <row r="213">
          <cell r="C213">
            <v>100</v>
          </cell>
          <cell r="D213">
            <v>100</v>
          </cell>
          <cell r="E213">
            <v>100</v>
          </cell>
          <cell r="F213">
            <v>100</v>
          </cell>
          <cell r="G213">
            <v>100</v>
          </cell>
          <cell r="H213">
            <v>100</v>
          </cell>
          <cell r="I213">
            <v>100</v>
          </cell>
          <cell r="J213">
            <v>100</v>
          </cell>
          <cell r="K213">
            <v>100</v>
          </cell>
          <cell r="L213">
            <v>100</v>
          </cell>
          <cell r="M213">
            <v>100</v>
          </cell>
          <cell r="N213">
            <v>100</v>
          </cell>
          <cell r="O213">
            <v>100</v>
          </cell>
          <cell r="P213">
            <v>100</v>
          </cell>
          <cell r="Q213">
            <v>100</v>
          </cell>
        </row>
        <row r="214">
          <cell r="C214">
            <v>100</v>
          </cell>
          <cell r="D214">
            <v>100</v>
          </cell>
          <cell r="E214">
            <v>100</v>
          </cell>
          <cell r="F214">
            <v>100</v>
          </cell>
          <cell r="G214">
            <v>100</v>
          </cell>
          <cell r="H214">
            <v>100</v>
          </cell>
          <cell r="I214">
            <v>100</v>
          </cell>
          <cell r="J214">
            <v>100</v>
          </cell>
          <cell r="K214">
            <v>100</v>
          </cell>
          <cell r="L214">
            <v>100</v>
          </cell>
          <cell r="M214">
            <v>100</v>
          </cell>
          <cell r="N214">
            <v>100</v>
          </cell>
          <cell r="O214">
            <v>100</v>
          </cell>
          <cell r="P214">
            <v>100</v>
          </cell>
          <cell r="Q214">
            <v>100</v>
          </cell>
        </row>
        <row r="215">
          <cell r="C215">
            <v>102.3</v>
          </cell>
          <cell r="D215">
            <v>102.3</v>
          </cell>
          <cell r="E215">
            <v>102.3</v>
          </cell>
          <cell r="F215">
            <v>102.3</v>
          </cell>
          <cell r="G215">
            <v>102.3</v>
          </cell>
          <cell r="H215">
            <v>102.3</v>
          </cell>
          <cell r="I215">
            <v>102.3</v>
          </cell>
          <cell r="J215">
            <v>102.3</v>
          </cell>
          <cell r="K215">
            <v>102.3</v>
          </cell>
          <cell r="L215">
            <v>102.3</v>
          </cell>
          <cell r="M215">
            <v>102.3</v>
          </cell>
          <cell r="N215">
            <v>102.3</v>
          </cell>
          <cell r="O215">
            <v>102.3</v>
          </cell>
          <cell r="P215">
            <v>101.9</v>
          </cell>
          <cell r="Q215">
            <v>101.9</v>
          </cell>
        </row>
        <row r="216">
          <cell r="C216">
            <v>103.2</v>
          </cell>
          <cell r="D216">
            <v>103.2</v>
          </cell>
          <cell r="E216">
            <v>103.2</v>
          </cell>
          <cell r="F216">
            <v>103.2</v>
          </cell>
          <cell r="G216">
            <v>103.2</v>
          </cell>
          <cell r="H216">
            <v>103.2</v>
          </cell>
          <cell r="I216">
            <v>103.2</v>
          </cell>
          <cell r="J216">
            <v>103.2</v>
          </cell>
          <cell r="K216">
            <v>103.2</v>
          </cell>
          <cell r="L216">
            <v>103.2</v>
          </cell>
          <cell r="M216">
            <v>103.2</v>
          </cell>
          <cell r="N216">
            <v>103.2</v>
          </cell>
          <cell r="O216">
            <v>103.2</v>
          </cell>
          <cell r="P216">
            <v>103.2</v>
          </cell>
          <cell r="Q216">
            <v>103.2</v>
          </cell>
        </row>
        <row r="218">
          <cell r="C218">
            <v>109</v>
          </cell>
          <cell r="D218">
            <v>108.5</v>
          </cell>
          <cell r="E218">
            <v>108.5</v>
          </cell>
          <cell r="F218">
            <v>108.5</v>
          </cell>
          <cell r="G218">
            <v>108.5</v>
          </cell>
          <cell r="H218">
            <v>108.5</v>
          </cell>
          <cell r="I218">
            <v>108.5</v>
          </cell>
          <cell r="J218">
            <v>108.5</v>
          </cell>
          <cell r="K218">
            <v>108.5</v>
          </cell>
          <cell r="L218">
            <v>108.5</v>
          </cell>
          <cell r="M218">
            <v>108.5</v>
          </cell>
          <cell r="N218">
            <v>108.5</v>
          </cell>
          <cell r="O218">
            <v>108.5</v>
          </cell>
          <cell r="P218">
            <v>106.2</v>
          </cell>
          <cell r="Q218">
            <v>106.2</v>
          </cell>
        </row>
        <row r="219">
          <cell r="C219">
            <v>116.7</v>
          </cell>
          <cell r="D219">
            <v>116.7</v>
          </cell>
          <cell r="E219">
            <v>116.7</v>
          </cell>
          <cell r="F219">
            <v>116.7</v>
          </cell>
          <cell r="G219">
            <v>116.7</v>
          </cell>
          <cell r="H219">
            <v>116.7</v>
          </cell>
          <cell r="I219">
            <v>116.7</v>
          </cell>
          <cell r="J219">
            <v>116.7</v>
          </cell>
          <cell r="K219">
            <v>116.7</v>
          </cell>
          <cell r="L219">
            <v>116.7</v>
          </cell>
          <cell r="M219">
            <v>116.7</v>
          </cell>
          <cell r="N219">
            <v>116.7</v>
          </cell>
          <cell r="O219">
            <v>116.7</v>
          </cell>
          <cell r="P219">
            <v>110.3</v>
          </cell>
          <cell r="Q219">
            <v>110.3</v>
          </cell>
        </row>
        <row r="220">
          <cell r="C220">
            <v>109</v>
          </cell>
          <cell r="D220">
            <v>107.3</v>
          </cell>
          <cell r="E220">
            <v>107.3</v>
          </cell>
          <cell r="F220">
            <v>107.3</v>
          </cell>
          <cell r="G220">
            <v>107.3</v>
          </cell>
          <cell r="H220">
            <v>107.3</v>
          </cell>
          <cell r="I220">
            <v>107.3</v>
          </cell>
          <cell r="J220">
            <v>107.3</v>
          </cell>
          <cell r="K220">
            <v>107.3</v>
          </cell>
          <cell r="L220">
            <v>107.3</v>
          </cell>
          <cell r="M220">
            <v>107.3</v>
          </cell>
          <cell r="N220">
            <v>107.3</v>
          </cell>
          <cell r="O220">
            <v>107.3</v>
          </cell>
          <cell r="P220">
            <v>106.8</v>
          </cell>
          <cell r="Q220">
            <v>106.8</v>
          </cell>
        </row>
        <row r="221">
          <cell r="C221">
            <v>100</v>
          </cell>
          <cell r="D221">
            <v>100</v>
          </cell>
          <cell r="E221">
            <v>100</v>
          </cell>
          <cell r="F221">
            <v>100</v>
          </cell>
          <cell r="G221">
            <v>100</v>
          </cell>
          <cell r="H221">
            <v>100</v>
          </cell>
          <cell r="I221">
            <v>100</v>
          </cell>
          <cell r="J221">
            <v>100</v>
          </cell>
          <cell r="K221">
            <v>100</v>
          </cell>
          <cell r="L221">
            <v>100</v>
          </cell>
          <cell r="M221">
            <v>100</v>
          </cell>
          <cell r="N221">
            <v>100</v>
          </cell>
          <cell r="O221">
            <v>100</v>
          </cell>
          <cell r="P221">
            <v>100</v>
          </cell>
          <cell r="Q221">
            <v>100</v>
          </cell>
        </row>
        <row r="222">
          <cell r="C222">
            <v>109.1</v>
          </cell>
          <cell r="D222">
            <v>109.1</v>
          </cell>
          <cell r="E222">
            <v>109.1</v>
          </cell>
          <cell r="F222">
            <v>109.1</v>
          </cell>
          <cell r="G222">
            <v>109.1</v>
          </cell>
          <cell r="H222">
            <v>109.1</v>
          </cell>
          <cell r="I222">
            <v>109.1</v>
          </cell>
          <cell r="J222">
            <v>109.1</v>
          </cell>
          <cell r="K222">
            <v>109.1</v>
          </cell>
          <cell r="L222">
            <v>109.1</v>
          </cell>
          <cell r="M222">
            <v>109.1</v>
          </cell>
          <cell r="N222">
            <v>109.1</v>
          </cell>
          <cell r="O222">
            <v>109.1</v>
          </cell>
          <cell r="P222">
            <v>109.1</v>
          </cell>
          <cell r="Q222">
            <v>109.1</v>
          </cell>
        </row>
        <row r="223">
          <cell r="C223">
            <v>100.5</v>
          </cell>
          <cell r="D223">
            <v>100</v>
          </cell>
          <cell r="E223">
            <v>100</v>
          </cell>
          <cell r="F223">
            <v>100</v>
          </cell>
          <cell r="G223">
            <v>100</v>
          </cell>
          <cell r="H223">
            <v>100</v>
          </cell>
          <cell r="I223">
            <v>100</v>
          </cell>
          <cell r="J223">
            <v>100</v>
          </cell>
          <cell r="K223">
            <v>100</v>
          </cell>
          <cell r="L223">
            <v>100</v>
          </cell>
          <cell r="M223">
            <v>100</v>
          </cell>
          <cell r="N223">
            <v>100</v>
          </cell>
          <cell r="O223">
            <v>100</v>
          </cell>
          <cell r="P223">
            <v>100</v>
          </cell>
          <cell r="Q223">
            <v>100</v>
          </cell>
        </row>
        <row r="225">
          <cell r="C225">
            <v>101.7</v>
          </cell>
          <cell r="D225">
            <v>101.7</v>
          </cell>
          <cell r="E225">
            <v>101.7</v>
          </cell>
          <cell r="F225">
            <v>101.4</v>
          </cell>
          <cell r="G225">
            <v>101.6</v>
          </cell>
          <cell r="H225">
            <v>101.5</v>
          </cell>
          <cell r="I225">
            <v>101.5</v>
          </cell>
          <cell r="J225">
            <v>101.5</v>
          </cell>
          <cell r="K225">
            <v>101.5</v>
          </cell>
          <cell r="L225">
            <v>101.5</v>
          </cell>
          <cell r="M225">
            <v>101.5</v>
          </cell>
          <cell r="N225">
            <v>101.5</v>
          </cell>
          <cell r="O225">
            <v>101.6</v>
          </cell>
          <cell r="P225">
            <v>99.7</v>
          </cell>
          <cell r="Q225">
            <v>99.7</v>
          </cell>
        </row>
        <row r="226">
          <cell r="C226">
            <v>99.6</v>
          </cell>
          <cell r="D226">
            <v>99.6</v>
          </cell>
          <cell r="E226">
            <v>99.6</v>
          </cell>
          <cell r="F226">
            <v>99.3</v>
          </cell>
          <cell r="G226">
            <v>99.5</v>
          </cell>
          <cell r="H226">
            <v>99.4</v>
          </cell>
          <cell r="I226">
            <v>99.4</v>
          </cell>
          <cell r="J226">
            <v>99.4</v>
          </cell>
          <cell r="K226">
            <v>99.4</v>
          </cell>
          <cell r="L226">
            <v>99.4</v>
          </cell>
          <cell r="M226">
            <v>99.4</v>
          </cell>
          <cell r="N226">
            <v>99.4</v>
          </cell>
          <cell r="O226">
            <v>99.4</v>
          </cell>
          <cell r="P226">
            <v>99.6</v>
          </cell>
          <cell r="Q226">
            <v>99.6</v>
          </cell>
        </row>
        <row r="227">
          <cell r="C227">
            <v>102.3</v>
          </cell>
          <cell r="D227">
            <v>102.3</v>
          </cell>
          <cell r="E227">
            <v>102.3</v>
          </cell>
          <cell r="F227">
            <v>102.1</v>
          </cell>
          <cell r="G227">
            <v>102.2</v>
          </cell>
          <cell r="H227">
            <v>102.2</v>
          </cell>
          <cell r="I227">
            <v>102.2</v>
          </cell>
          <cell r="J227">
            <v>102.2</v>
          </cell>
          <cell r="K227">
            <v>102.2</v>
          </cell>
          <cell r="L227">
            <v>102.2</v>
          </cell>
          <cell r="M227">
            <v>102.2</v>
          </cell>
          <cell r="N227">
            <v>102.2</v>
          </cell>
          <cell r="O227">
            <v>102.2</v>
          </cell>
          <cell r="P227">
            <v>102.2</v>
          </cell>
          <cell r="Q227">
            <v>102.2</v>
          </cell>
        </row>
        <row r="228">
          <cell r="C228">
            <v>145.19999999999999</v>
          </cell>
          <cell r="D228">
            <v>144.80000000000001</v>
          </cell>
          <cell r="E228">
            <v>144.80000000000001</v>
          </cell>
          <cell r="F228">
            <v>144.6</v>
          </cell>
          <cell r="G228">
            <v>144.80000000000001</v>
          </cell>
          <cell r="H228">
            <v>144.80000000000001</v>
          </cell>
          <cell r="I228">
            <v>144.80000000000001</v>
          </cell>
          <cell r="J228">
            <v>144.80000000000001</v>
          </cell>
          <cell r="K228">
            <v>144.80000000000001</v>
          </cell>
          <cell r="L228">
            <v>144.80000000000001</v>
          </cell>
          <cell r="M228">
            <v>144.80000000000001</v>
          </cell>
          <cell r="N228">
            <v>144.80000000000001</v>
          </cell>
          <cell r="O228">
            <v>145.5</v>
          </cell>
          <cell r="P228">
            <v>100.1</v>
          </cell>
          <cell r="Q228">
            <v>100.1</v>
          </cell>
        </row>
        <row r="230">
          <cell r="C230">
            <v>102.8</v>
          </cell>
          <cell r="D230">
            <v>102.8</v>
          </cell>
          <cell r="E230">
            <v>102.7</v>
          </cell>
          <cell r="F230">
            <v>102.7</v>
          </cell>
          <cell r="G230">
            <v>102.7</v>
          </cell>
          <cell r="H230">
            <v>102.7</v>
          </cell>
          <cell r="I230">
            <v>102.7</v>
          </cell>
          <cell r="J230">
            <v>102.7</v>
          </cell>
          <cell r="K230">
            <v>102.7</v>
          </cell>
          <cell r="L230">
            <v>102</v>
          </cell>
          <cell r="M230">
            <v>102</v>
          </cell>
          <cell r="N230">
            <v>102</v>
          </cell>
          <cell r="O230">
            <v>102</v>
          </cell>
          <cell r="P230">
            <v>102</v>
          </cell>
          <cell r="Q230">
            <v>101.9</v>
          </cell>
        </row>
        <row r="231">
          <cell r="C231">
            <v>106.1</v>
          </cell>
          <cell r="D231">
            <v>106.1</v>
          </cell>
          <cell r="E231">
            <v>106.1</v>
          </cell>
          <cell r="F231">
            <v>106.1</v>
          </cell>
          <cell r="G231">
            <v>106.1</v>
          </cell>
          <cell r="H231">
            <v>106.1</v>
          </cell>
          <cell r="I231">
            <v>106.1</v>
          </cell>
          <cell r="J231">
            <v>106.1</v>
          </cell>
          <cell r="K231">
            <v>106.1</v>
          </cell>
          <cell r="L231">
            <v>106.1</v>
          </cell>
          <cell r="M231">
            <v>106.1</v>
          </cell>
          <cell r="N231">
            <v>106.1</v>
          </cell>
          <cell r="O231">
            <v>106.1</v>
          </cell>
          <cell r="P231">
            <v>106.1</v>
          </cell>
          <cell r="Q231">
            <v>106.1</v>
          </cell>
        </row>
        <row r="232">
          <cell r="C232">
            <v>102.1</v>
          </cell>
          <cell r="D232">
            <v>102.1</v>
          </cell>
          <cell r="E232">
            <v>102.1</v>
          </cell>
          <cell r="F232">
            <v>102.1</v>
          </cell>
          <cell r="G232">
            <v>102.1</v>
          </cell>
          <cell r="H232">
            <v>102.1</v>
          </cell>
          <cell r="I232">
            <v>102.1</v>
          </cell>
          <cell r="J232">
            <v>102.1</v>
          </cell>
          <cell r="K232">
            <v>102.1</v>
          </cell>
          <cell r="L232">
            <v>102.1</v>
          </cell>
          <cell r="M232">
            <v>102.1</v>
          </cell>
          <cell r="N232">
            <v>102.1</v>
          </cell>
          <cell r="O232">
            <v>102.1</v>
          </cell>
          <cell r="P232">
            <v>102.1</v>
          </cell>
          <cell r="Q232">
            <v>102.1</v>
          </cell>
        </row>
        <row r="233">
          <cell r="C233">
            <v>100.4</v>
          </cell>
          <cell r="D233">
            <v>100.4</v>
          </cell>
          <cell r="E233">
            <v>100.2</v>
          </cell>
          <cell r="F233">
            <v>100.2</v>
          </cell>
          <cell r="G233">
            <v>100.2</v>
          </cell>
          <cell r="H233">
            <v>100.2</v>
          </cell>
          <cell r="I233">
            <v>100.2</v>
          </cell>
          <cell r="J233">
            <v>100.2</v>
          </cell>
          <cell r="K233">
            <v>100.2</v>
          </cell>
          <cell r="L233">
            <v>100.2</v>
          </cell>
          <cell r="M233">
            <v>100.2</v>
          </cell>
          <cell r="N233">
            <v>100</v>
          </cell>
          <cell r="O233">
            <v>100</v>
          </cell>
          <cell r="P233">
            <v>100</v>
          </cell>
          <cell r="Q233">
            <v>99.8</v>
          </cell>
        </row>
        <row r="234">
          <cell r="C234">
            <v>101</v>
          </cell>
          <cell r="D234">
            <v>101</v>
          </cell>
          <cell r="E234">
            <v>101</v>
          </cell>
          <cell r="F234">
            <v>101</v>
          </cell>
          <cell r="G234">
            <v>101</v>
          </cell>
          <cell r="H234">
            <v>101</v>
          </cell>
          <cell r="I234">
            <v>101</v>
          </cell>
          <cell r="J234">
            <v>101</v>
          </cell>
          <cell r="K234">
            <v>101</v>
          </cell>
          <cell r="L234">
            <v>101</v>
          </cell>
          <cell r="M234">
            <v>101</v>
          </cell>
          <cell r="N234">
            <v>101</v>
          </cell>
          <cell r="O234">
            <v>101</v>
          </cell>
          <cell r="P234">
            <v>101</v>
          </cell>
          <cell r="Q234">
            <v>101</v>
          </cell>
        </row>
        <row r="235">
          <cell r="C235">
            <v>100.9</v>
          </cell>
          <cell r="D235">
            <v>100.9</v>
          </cell>
          <cell r="E235">
            <v>100.9</v>
          </cell>
          <cell r="F235">
            <v>100.9</v>
          </cell>
          <cell r="G235">
            <v>100.9</v>
          </cell>
          <cell r="H235">
            <v>100.9</v>
          </cell>
          <cell r="I235">
            <v>100.9</v>
          </cell>
          <cell r="J235">
            <v>100.9</v>
          </cell>
          <cell r="K235">
            <v>100.9</v>
          </cell>
          <cell r="L235">
            <v>100.9</v>
          </cell>
          <cell r="M235">
            <v>100.8</v>
          </cell>
          <cell r="N235">
            <v>100.8</v>
          </cell>
          <cell r="O235">
            <v>100.8</v>
          </cell>
          <cell r="P235">
            <v>100.8</v>
          </cell>
          <cell r="Q235">
            <v>100.8</v>
          </cell>
        </row>
        <row r="236">
          <cell r="C236">
            <v>103.8</v>
          </cell>
          <cell r="D236">
            <v>103.8</v>
          </cell>
          <cell r="E236">
            <v>103.8</v>
          </cell>
          <cell r="F236">
            <v>103.8</v>
          </cell>
          <cell r="G236">
            <v>103.8</v>
          </cell>
          <cell r="H236">
            <v>103.8</v>
          </cell>
          <cell r="I236">
            <v>103.8</v>
          </cell>
          <cell r="J236">
            <v>103.8</v>
          </cell>
          <cell r="K236">
            <v>103.8</v>
          </cell>
          <cell r="L236">
            <v>100</v>
          </cell>
          <cell r="M236">
            <v>100</v>
          </cell>
          <cell r="N236">
            <v>100</v>
          </cell>
          <cell r="O236">
            <v>100</v>
          </cell>
          <cell r="P236">
            <v>100</v>
          </cell>
          <cell r="Q236">
            <v>100</v>
          </cell>
        </row>
        <row r="237">
          <cell r="C237">
            <v>100</v>
          </cell>
          <cell r="D237">
            <v>100</v>
          </cell>
          <cell r="E237">
            <v>100</v>
          </cell>
          <cell r="F237">
            <v>100</v>
          </cell>
          <cell r="G237">
            <v>100</v>
          </cell>
          <cell r="H237">
            <v>100</v>
          </cell>
          <cell r="I237">
            <v>100</v>
          </cell>
          <cell r="J237">
            <v>100</v>
          </cell>
          <cell r="K237">
            <v>100</v>
          </cell>
          <cell r="L237">
            <v>100</v>
          </cell>
          <cell r="M237">
            <v>100</v>
          </cell>
          <cell r="N237">
            <v>100</v>
          </cell>
          <cell r="O237">
            <v>100</v>
          </cell>
          <cell r="P237">
            <v>100</v>
          </cell>
          <cell r="Q237">
            <v>100</v>
          </cell>
        </row>
        <row r="238">
          <cell r="C238">
            <v>102.4</v>
          </cell>
          <cell r="D238">
            <v>102.4</v>
          </cell>
          <cell r="E238">
            <v>102.4</v>
          </cell>
          <cell r="F238">
            <v>102.4</v>
          </cell>
          <cell r="G238">
            <v>102.4</v>
          </cell>
          <cell r="H238">
            <v>102.4</v>
          </cell>
          <cell r="I238">
            <v>102.4</v>
          </cell>
          <cell r="J238">
            <v>102.4</v>
          </cell>
          <cell r="K238">
            <v>102.4</v>
          </cell>
          <cell r="L238">
            <v>102.4</v>
          </cell>
          <cell r="M238">
            <v>102.4</v>
          </cell>
          <cell r="N238">
            <v>102.4</v>
          </cell>
          <cell r="O238">
            <v>102.4</v>
          </cell>
          <cell r="P238">
            <v>102.4</v>
          </cell>
          <cell r="Q238">
            <v>102.4</v>
          </cell>
        </row>
        <row r="240">
          <cell r="C240">
            <v>102.9</v>
          </cell>
          <cell r="D240">
            <v>102.7</v>
          </cell>
          <cell r="E240">
            <v>101.7</v>
          </cell>
          <cell r="F240">
            <v>102</v>
          </cell>
          <cell r="G240">
            <v>102.2</v>
          </cell>
          <cell r="H240">
            <v>102.4</v>
          </cell>
          <cell r="I240">
            <v>102.4</v>
          </cell>
          <cell r="J240">
            <v>102.3</v>
          </cell>
          <cell r="K240">
            <v>102.5</v>
          </cell>
          <cell r="L240">
            <v>102.6</v>
          </cell>
          <cell r="M240">
            <v>102.7</v>
          </cell>
          <cell r="N240">
            <v>102.2</v>
          </cell>
          <cell r="O240">
            <v>102.3</v>
          </cell>
          <cell r="P240">
            <v>102.4</v>
          </cell>
          <cell r="Q240">
            <v>102.2</v>
          </cell>
        </row>
        <row r="242">
          <cell r="C242">
            <v>100.8</v>
          </cell>
          <cell r="D242">
            <v>101</v>
          </cell>
          <cell r="E242">
            <v>98.5</v>
          </cell>
          <cell r="F242">
            <v>101</v>
          </cell>
          <cell r="G242">
            <v>102.1</v>
          </cell>
          <cell r="H242">
            <v>102.9</v>
          </cell>
          <cell r="I242">
            <v>101.6</v>
          </cell>
          <cell r="J242">
            <v>100.8</v>
          </cell>
          <cell r="K242">
            <v>100.6</v>
          </cell>
          <cell r="L242">
            <v>101.2</v>
          </cell>
          <cell r="M242">
            <v>101</v>
          </cell>
          <cell r="N242">
            <v>99.6</v>
          </cell>
          <cell r="O242">
            <v>100</v>
          </cell>
          <cell r="P242">
            <v>101</v>
          </cell>
          <cell r="Q242">
            <v>100.6</v>
          </cell>
        </row>
        <row r="243">
          <cell r="C243">
            <v>100.2</v>
          </cell>
          <cell r="D243">
            <v>100.5</v>
          </cell>
          <cell r="E243">
            <v>100.5</v>
          </cell>
          <cell r="F243">
            <v>101.1</v>
          </cell>
          <cell r="G243">
            <v>101.3</v>
          </cell>
          <cell r="H243">
            <v>101.1</v>
          </cell>
          <cell r="I243">
            <v>101.1</v>
          </cell>
          <cell r="J243">
            <v>100.8</v>
          </cell>
          <cell r="K243">
            <v>100.7</v>
          </cell>
          <cell r="L243">
            <v>100.5</v>
          </cell>
          <cell r="M243">
            <v>100.3</v>
          </cell>
          <cell r="N243">
            <v>99.7</v>
          </cell>
          <cell r="O243">
            <v>99.6</v>
          </cell>
          <cell r="P243">
            <v>99.6</v>
          </cell>
          <cell r="Q243">
            <v>99.5</v>
          </cell>
        </row>
        <row r="244">
          <cell r="C244">
            <v>103</v>
          </cell>
          <cell r="D244">
            <v>104.6</v>
          </cell>
          <cell r="E244">
            <v>103.4</v>
          </cell>
          <cell r="F244">
            <v>106</v>
          </cell>
          <cell r="G244">
            <v>106.9</v>
          </cell>
          <cell r="H244">
            <v>106.8</v>
          </cell>
          <cell r="I244">
            <v>107.1</v>
          </cell>
          <cell r="J244">
            <v>107.3</v>
          </cell>
          <cell r="K244">
            <v>106.1</v>
          </cell>
          <cell r="L244">
            <v>108</v>
          </cell>
          <cell r="M244">
            <v>107.3</v>
          </cell>
          <cell r="N244">
            <v>107.2</v>
          </cell>
          <cell r="O244">
            <v>108.9</v>
          </cell>
          <cell r="P244">
            <v>113.4</v>
          </cell>
          <cell r="Q244">
            <v>112.5</v>
          </cell>
        </row>
        <row r="245">
          <cell r="C245">
            <v>96.1</v>
          </cell>
          <cell r="D245">
            <v>100.1</v>
          </cell>
          <cell r="E245">
            <v>95.5</v>
          </cell>
          <cell r="F245">
            <v>104.4</v>
          </cell>
          <cell r="G245">
            <v>106.5</v>
          </cell>
          <cell r="H245">
            <v>104.1</v>
          </cell>
          <cell r="I245">
            <v>95.6</v>
          </cell>
          <cell r="J245">
            <v>92.9</v>
          </cell>
          <cell r="K245">
            <v>95.2</v>
          </cell>
          <cell r="L245">
            <v>96.2</v>
          </cell>
          <cell r="M245">
            <v>98.6</v>
          </cell>
          <cell r="N245">
            <v>95.4</v>
          </cell>
          <cell r="O245">
            <v>95.6</v>
          </cell>
          <cell r="P245">
            <v>102.7</v>
          </cell>
          <cell r="Q245">
            <v>101.9</v>
          </cell>
        </row>
        <row r="246">
          <cell r="C246">
            <v>98.1</v>
          </cell>
          <cell r="D246">
            <v>97.1</v>
          </cell>
          <cell r="E246">
            <v>97.1</v>
          </cell>
          <cell r="F246">
            <v>98.9</v>
          </cell>
          <cell r="G246">
            <v>99</v>
          </cell>
          <cell r="H246">
            <v>98.7</v>
          </cell>
          <cell r="I246">
            <v>98.5</v>
          </cell>
          <cell r="J246">
            <v>97.6</v>
          </cell>
          <cell r="K246">
            <v>98.4</v>
          </cell>
          <cell r="L246">
            <v>100.1</v>
          </cell>
          <cell r="M246">
            <v>99.3</v>
          </cell>
          <cell r="N246">
            <v>97.5</v>
          </cell>
          <cell r="O246">
            <v>96.6</v>
          </cell>
          <cell r="P246">
            <v>95.6</v>
          </cell>
          <cell r="Q246">
            <v>95.9</v>
          </cell>
        </row>
        <row r="247">
          <cell r="C247">
            <v>92.8</v>
          </cell>
          <cell r="D247">
            <v>93.9</v>
          </cell>
          <cell r="E247">
            <v>94.2</v>
          </cell>
          <cell r="F247">
            <v>95.6</v>
          </cell>
          <cell r="G247">
            <v>96.7</v>
          </cell>
          <cell r="H247">
            <v>97</v>
          </cell>
          <cell r="I247">
            <v>96.8</v>
          </cell>
          <cell r="J247">
            <v>94.9</v>
          </cell>
          <cell r="K247">
            <v>93.3</v>
          </cell>
          <cell r="L247">
            <v>92.7</v>
          </cell>
          <cell r="M247">
            <v>92.8</v>
          </cell>
          <cell r="N247">
            <v>92.5</v>
          </cell>
          <cell r="O247">
            <v>93</v>
          </cell>
          <cell r="P247">
            <v>91.9</v>
          </cell>
          <cell r="Q247">
            <v>91.8</v>
          </cell>
        </row>
        <row r="248">
          <cell r="C248">
            <v>125.4</v>
          </cell>
          <cell r="D248">
            <v>123.5</v>
          </cell>
          <cell r="E248">
            <v>110.7</v>
          </cell>
          <cell r="F248">
            <v>111.3</v>
          </cell>
          <cell r="G248">
            <v>109.5</v>
          </cell>
          <cell r="H248">
            <v>114.2</v>
          </cell>
          <cell r="I248">
            <v>109.8</v>
          </cell>
          <cell r="J248">
            <v>107.9</v>
          </cell>
          <cell r="K248">
            <v>108.1</v>
          </cell>
          <cell r="L248">
            <v>107.3</v>
          </cell>
          <cell r="M248">
            <v>107.7</v>
          </cell>
          <cell r="N248">
            <v>105</v>
          </cell>
          <cell r="O248">
            <v>110.6</v>
          </cell>
          <cell r="P248">
            <v>105.4</v>
          </cell>
          <cell r="Q248">
            <v>99.8</v>
          </cell>
        </row>
        <row r="249">
          <cell r="C249">
            <v>99.8</v>
          </cell>
          <cell r="D249">
            <v>97.7</v>
          </cell>
          <cell r="E249">
            <v>89.5</v>
          </cell>
          <cell r="F249">
            <v>96.2</v>
          </cell>
          <cell r="G249">
            <v>101.4</v>
          </cell>
          <cell r="H249">
            <v>107.3</v>
          </cell>
          <cell r="I249">
            <v>103</v>
          </cell>
          <cell r="J249">
            <v>101.9</v>
          </cell>
          <cell r="K249">
            <v>101.4</v>
          </cell>
          <cell r="L249">
            <v>102.9</v>
          </cell>
          <cell r="M249">
            <v>102.5</v>
          </cell>
          <cell r="N249">
            <v>97</v>
          </cell>
          <cell r="O249">
            <v>94.3</v>
          </cell>
          <cell r="P249">
            <v>96.3</v>
          </cell>
          <cell r="Q249">
            <v>98.2</v>
          </cell>
        </row>
        <row r="250">
          <cell r="C250">
            <v>100.1</v>
          </cell>
          <cell r="D250">
            <v>100.1</v>
          </cell>
          <cell r="E250">
            <v>100.1</v>
          </cell>
          <cell r="F250">
            <v>100.3</v>
          </cell>
          <cell r="G250">
            <v>100.2</v>
          </cell>
          <cell r="H250">
            <v>100.2</v>
          </cell>
          <cell r="I250">
            <v>100.2</v>
          </cell>
          <cell r="J250">
            <v>100.2</v>
          </cell>
          <cell r="K250">
            <v>100.1</v>
          </cell>
          <cell r="L250">
            <v>100.1</v>
          </cell>
          <cell r="M250">
            <v>100.1</v>
          </cell>
          <cell r="N250">
            <v>100.3</v>
          </cell>
          <cell r="O250">
            <v>100.4</v>
          </cell>
          <cell r="P250">
            <v>100.5</v>
          </cell>
          <cell r="Q250">
            <v>100.6</v>
          </cell>
        </row>
        <row r="251">
          <cell r="C251">
            <v>87.7</v>
          </cell>
          <cell r="D251">
            <v>87.6</v>
          </cell>
          <cell r="E251">
            <v>87.1</v>
          </cell>
          <cell r="F251">
            <v>86.2</v>
          </cell>
          <cell r="G251">
            <v>88.8</v>
          </cell>
          <cell r="H251">
            <v>87.7</v>
          </cell>
          <cell r="I251">
            <v>87.9</v>
          </cell>
          <cell r="J251">
            <v>86.6</v>
          </cell>
          <cell r="K251">
            <v>86.9</v>
          </cell>
          <cell r="L251">
            <v>85.7</v>
          </cell>
          <cell r="M251">
            <v>86</v>
          </cell>
          <cell r="N251">
            <v>87.3</v>
          </cell>
          <cell r="O251">
            <v>87.9</v>
          </cell>
          <cell r="P251">
            <v>88</v>
          </cell>
          <cell r="Q251">
            <v>88.1</v>
          </cell>
        </row>
        <row r="252">
          <cell r="C252">
            <v>97.4</v>
          </cell>
          <cell r="D252">
            <v>97.4</v>
          </cell>
          <cell r="E252">
            <v>97.2</v>
          </cell>
          <cell r="F252">
            <v>97.5</v>
          </cell>
          <cell r="G252">
            <v>98.4</v>
          </cell>
          <cell r="H252">
            <v>98.4</v>
          </cell>
          <cell r="I252">
            <v>98.4</v>
          </cell>
          <cell r="J252">
            <v>98.4</v>
          </cell>
          <cell r="K252">
            <v>98.9</v>
          </cell>
          <cell r="L252">
            <v>98.6</v>
          </cell>
          <cell r="M252">
            <v>97.9</v>
          </cell>
          <cell r="N252">
            <v>97.5</v>
          </cell>
          <cell r="O252">
            <v>97.5</v>
          </cell>
          <cell r="P252">
            <v>97.4</v>
          </cell>
          <cell r="Q252">
            <v>97.5</v>
          </cell>
        </row>
        <row r="253">
          <cell r="C253">
            <v>91.4</v>
          </cell>
          <cell r="D253">
            <v>92.3</v>
          </cell>
          <cell r="E253">
            <v>93.2</v>
          </cell>
          <cell r="F253">
            <v>95.5</v>
          </cell>
          <cell r="G253">
            <v>94.5</v>
          </cell>
          <cell r="H253">
            <v>94.4</v>
          </cell>
          <cell r="I253">
            <v>95.5</v>
          </cell>
          <cell r="J253">
            <v>95</v>
          </cell>
          <cell r="K253">
            <v>95.4</v>
          </cell>
          <cell r="L253">
            <v>93.9</v>
          </cell>
          <cell r="M253">
            <v>94.4</v>
          </cell>
          <cell r="N253">
            <v>94.1</v>
          </cell>
          <cell r="O253">
            <v>94.4</v>
          </cell>
          <cell r="P253">
            <v>95.4</v>
          </cell>
          <cell r="Q253">
            <v>93.9</v>
          </cell>
        </row>
        <row r="255">
          <cell r="C255">
            <v>122.3</v>
          </cell>
          <cell r="D255">
            <v>122.3</v>
          </cell>
          <cell r="E255">
            <v>119.9</v>
          </cell>
          <cell r="F255">
            <v>119.9</v>
          </cell>
          <cell r="G255">
            <v>119.8</v>
          </cell>
          <cell r="H255">
            <v>119.8</v>
          </cell>
          <cell r="I255">
            <v>119.8</v>
          </cell>
          <cell r="J255">
            <v>119.8</v>
          </cell>
          <cell r="K255">
            <v>119.8</v>
          </cell>
          <cell r="L255">
            <v>119.8</v>
          </cell>
          <cell r="M255">
            <v>119.9</v>
          </cell>
          <cell r="N255">
            <v>119.9</v>
          </cell>
          <cell r="O255">
            <v>119.9</v>
          </cell>
          <cell r="P255">
            <v>119.9</v>
          </cell>
          <cell r="Q255">
            <v>119.9</v>
          </cell>
        </row>
        <row r="256">
          <cell r="C256">
            <v>106.3</v>
          </cell>
          <cell r="D256">
            <v>106.3</v>
          </cell>
          <cell r="E256">
            <v>106.3</v>
          </cell>
          <cell r="F256">
            <v>106.3</v>
          </cell>
          <cell r="G256">
            <v>106.1</v>
          </cell>
          <cell r="H256">
            <v>106.1</v>
          </cell>
          <cell r="I256">
            <v>106.1</v>
          </cell>
          <cell r="J256">
            <v>106.1</v>
          </cell>
          <cell r="K256">
            <v>106.1</v>
          </cell>
          <cell r="L256">
            <v>106.1</v>
          </cell>
          <cell r="M256">
            <v>106.1</v>
          </cell>
          <cell r="N256">
            <v>106.1</v>
          </cell>
          <cell r="O256">
            <v>106.1</v>
          </cell>
          <cell r="P256">
            <v>106.1</v>
          </cell>
          <cell r="Q256">
            <v>106.1</v>
          </cell>
        </row>
        <row r="257">
          <cell r="C257">
            <v>92.1</v>
          </cell>
          <cell r="D257">
            <v>92.1</v>
          </cell>
          <cell r="E257">
            <v>92.1</v>
          </cell>
          <cell r="F257">
            <v>92.1</v>
          </cell>
          <cell r="G257">
            <v>92.1</v>
          </cell>
          <cell r="H257">
            <v>92.1</v>
          </cell>
          <cell r="I257">
            <v>92.1</v>
          </cell>
          <cell r="J257">
            <v>92.1</v>
          </cell>
          <cell r="K257">
            <v>92.1</v>
          </cell>
          <cell r="L257">
            <v>92.1</v>
          </cell>
          <cell r="M257">
            <v>92.1</v>
          </cell>
          <cell r="N257">
            <v>92.1</v>
          </cell>
          <cell r="O257">
            <v>92.1</v>
          </cell>
          <cell r="P257">
            <v>92.1</v>
          </cell>
          <cell r="Q257">
            <v>92.1</v>
          </cell>
        </row>
        <row r="258">
          <cell r="C258">
            <v>100</v>
          </cell>
          <cell r="D258">
            <v>100</v>
          </cell>
          <cell r="E258">
            <v>100</v>
          </cell>
          <cell r="F258">
            <v>100</v>
          </cell>
          <cell r="G258">
            <v>95.7</v>
          </cell>
          <cell r="H258">
            <v>95.7</v>
          </cell>
          <cell r="I258">
            <v>95.7</v>
          </cell>
          <cell r="J258">
            <v>95.7</v>
          </cell>
          <cell r="K258">
            <v>95.7</v>
          </cell>
          <cell r="L258">
            <v>95.7</v>
          </cell>
          <cell r="M258">
            <v>101.6</v>
          </cell>
          <cell r="N258">
            <v>101.6</v>
          </cell>
          <cell r="O258">
            <v>101.6</v>
          </cell>
          <cell r="P258">
            <v>101.6</v>
          </cell>
          <cell r="Q258">
            <v>101.6</v>
          </cell>
        </row>
        <row r="259">
          <cell r="C259">
            <v>123.6</v>
          </cell>
          <cell r="D259">
            <v>123.6</v>
          </cell>
          <cell r="E259">
            <v>121.1</v>
          </cell>
          <cell r="F259">
            <v>121.1</v>
          </cell>
          <cell r="G259">
            <v>121.1</v>
          </cell>
          <cell r="H259">
            <v>121.1</v>
          </cell>
          <cell r="I259">
            <v>121.1</v>
          </cell>
          <cell r="J259">
            <v>121.1</v>
          </cell>
          <cell r="K259">
            <v>121.1</v>
          </cell>
          <cell r="L259">
            <v>121.1</v>
          </cell>
          <cell r="M259">
            <v>121.1</v>
          </cell>
          <cell r="N259">
            <v>121.1</v>
          </cell>
          <cell r="O259">
            <v>121.1</v>
          </cell>
          <cell r="P259">
            <v>121.1</v>
          </cell>
          <cell r="Q259">
            <v>121.1</v>
          </cell>
        </row>
        <row r="261">
          <cell r="C261">
            <v>102.1</v>
          </cell>
          <cell r="D261">
            <v>102</v>
          </cell>
          <cell r="E261">
            <v>102.1</v>
          </cell>
          <cell r="F261">
            <v>101.8</v>
          </cell>
          <cell r="G261">
            <v>102.5</v>
          </cell>
          <cell r="H261">
            <v>101.7</v>
          </cell>
          <cell r="I261">
            <v>101.5</v>
          </cell>
          <cell r="J261">
            <v>102.1</v>
          </cell>
          <cell r="K261">
            <v>103.4</v>
          </cell>
          <cell r="L261">
            <v>103.5</v>
          </cell>
          <cell r="M261">
            <v>104</v>
          </cell>
          <cell r="N261">
            <v>103.3</v>
          </cell>
          <cell r="O261">
            <v>102</v>
          </cell>
          <cell r="P261">
            <v>101.3</v>
          </cell>
          <cell r="Q261">
            <v>100.8</v>
          </cell>
        </row>
        <row r="262">
          <cell r="C262">
            <v>100.2</v>
          </cell>
          <cell r="D262">
            <v>100.7</v>
          </cell>
          <cell r="E262">
            <v>100.7</v>
          </cell>
          <cell r="F262">
            <v>100.2</v>
          </cell>
          <cell r="G262">
            <v>101.8</v>
          </cell>
          <cell r="H262">
            <v>101.5</v>
          </cell>
          <cell r="I262">
            <v>100.2</v>
          </cell>
          <cell r="J262">
            <v>100.2</v>
          </cell>
          <cell r="K262">
            <v>100.2</v>
          </cell>
          <cell r="L262">
            <v>100.2</v>
          </cell>
          <cell r="M262">
            <v>100.2</v>
          </cell>
          <cell r="N262">
            <v>100.2</v>
          </cell>
          <cell r="O262">
            <v>100.2</v>
          </cell>
          <cell r="P262">
            <v>100.2</v>
          </cell>
          <cell r="Q262">
            <v>100.2</v>
          </cell>
        </row>
        <row r="263">
          <cell r="C263">
            <v>102</v>
          </cell>
          <cell r="D263">
            <v>101.5</v>
          </cell>
          <cell r="E263">
            <v>101.2</v>
          </cell>
          <cell r="F263">
            <v>100.9</v>
          </cell>
          <cell r="G263">
            <v>101.2</v>
          </cell>
          <cell r="H263">
            <v>100.9</v>
          </cell>
          <cell r="I263">
            <v>100.7</v>
          </cell>
          <cell r="J263">
            <v>101.4</v>
          </cell>
          <cell r="K263">
            <v>102.5</v>
          </cell>
          <cell r="L263">
            <v>102.5</v>
          </cell>
          <cell r="M263">
            <v>102.4</v>
          </cell>
          <cell r="N263">
            <v>101.8</v>
          </cell>
          <cell r="O263">
            <v>101.2</v>
          </cell>
          <cell r="P263">
            <v>100.6</v>
          </cell>
          <cell r="Q263">
            <v>100.2</v>
          </cell>
        </row>
        <row r="264">
          <cell r="C264">
            <v>103.8</v>
          </cell>
          <cell r="D264">
            <v>103.8</v>
          </cell>
          <cell r="E264">
            <v>103.8</v>
          </cell>
          <cell r="F264">
            <v>103.7</v>
          </cell>
          <cell r="G264">
            <v>103.7</v>
          </cell>
          <cell r="H264">
            <v>103.7</v>
          </cell>
          <cell r="I264">
            <v>103.7</v>
          </cell>
          <cell r="J264">
            <v>103.7</v>
          </cell>
          <cell r="K264">
            <v>103.7</v>
          </cell>
          <cell r="L264">
            <v>103.7</v>
          </cell>
          <cell r="M264">
            <v>103.7</v>
          </cell>
          <cell r="N264">
            <v>103.7</v>
          </cell>
          <cell r="O264">
            <v>100.5</v>
          </cell>
          <cell r="P264">
            <v>100.5</v>
          </cell>
          <cell r="Q264">
            <v>100.5</v>
          </cell>
        </row>
        <row r="265">
          <cell r="C265">
            <v>101.2</v>
          </cell>
          <cell r="D265">
            <v>101.2</v>
          </cell>
          <cell r="E265">
            <v>101.2</v>
          </cell>
          <cell r="F265">
            <v>101.2</v>
          </cell>
          <cell r="G265">
            <v>101.2</v>
          </cell>
          <cell r="H265">
            <v>101.2</v>
          </cell>
          <cell r="I265">
            <v>101.2</v>
          </cell>
          <cell r="J265">
            <v>101.2</v>
          </cell>
          <cell r="K265">
            <v>101.2</v>
          </cell>
          <cell r="L265">
            <v>101.2</v>
          </cell>
          <cell r="M265">
            <v>101.2</v>
          </cell>
          <cell r="N265">
            <v>101.2</v>
          </cell>
          <cell r="O265">
            <v>101.2</v>
          </cell>
          <cell r="P265">
            <v>101.2</v>
          </cell>
          <cell r="Q265">
            <v>101.2</v>
          </cell>
        </row>
        <row r="266">
          <cell r="C266">
            <v>101.5</v>
          </cell>
          <cell r="D266">
            <v>102.4</v>
          </cell>
          <cell r="E266">
            <v>103.9</v>
          </cell>
          <cell r="F266">
            <v>103.5</v>
          </cell>
          <cell r="G266">
            <v>106.2</v>
          </cell>
          <cell r="H266">
            <v>103.1</v>
          </cell>
          <cell r="I266">
            <v>102.7</v>
          </cell>
          <cell r="J266">
            <v>103.5</v>
          </cell>
          <cell r="K266">
            <v>106.6</v>
          </cell>
          <cell r="L266">
            <v>107</v>
          </cell>
          <cell r="M266">
            <v>110.3</v>
          </cell>
          <cell r="N266">
            <v>108.8</v>
          </cell>
          <cell r="O266">
            <v>106.1</v>
          </cell>
          <cell r="P266">
            <v>104.1</v>
          </cell>
          <cell r="Q266">
            <v>103.2</v>
          </cell>
        </row>
        <row r="267">
          <cell r="C267">
            <v>103.9</v>
          </cell>
          <cell r="D267">
            <v>103.9</v>
          </cell>
          <cell r="E267">
            <v>103.9</v>
          </cell>
          <cell r="F267">
            <v>103.9</v>
          </cell>
          <cell r="G267">
            <v>106.9</v>
          </cell>
          <cell r="H267">
            <v>103.9</v>
          </cell>
          <cell r="I267">
            <v>103.9</v>
          </cell>
          <cell r="J267">
            <v>103.9</v>
          </cell>
          <cell r="K267">
            <v>103.9</v>
          </cell>
          <cell r="L267">
            <v>103.9</v>
          </cell>
          <cell r="M267">
            <v>103.9</v>
          </cell>
          <cell r="N267">
            <v>103.9</v>
          </cell>
          <cell r="O267">
            <v>102.2</v>
          </cell>
          <cell r="P267">
            <v>102.2</v>
          </cell>
          <cell r="Q267">
            <v>102.2</v>
          </cell>
        </row>
        <row r="269">
          <cell r="C269">
            <v>102.6</v>
          </cell>
          <cell r="D269">
            <v>102.6</v>
          </cell>
          <cell r="E269">
            <v>102.6</v>
          </cell>
          <cell r="F269">
            <v>102.4</v>
          </cell>
          <cell r="G269">
            <v>102</v>
          </cell>
          <cell r="H269">
            <v>101.5</v>
          </cell>
          <cell r="I269">
            <v>101.5</v>
          </cell>
          <cell r="J269">
            <v>101.5</v>
          </cell>
          <cell r="K269">
            <v>101.4</v>
          </cell>
          <cell r="L269">
            <v>101.5</v>
          </cell>
          <cell r="M269">
            <v>101.8</v>
          </cell>
          <cell r="N269">
            <v>102.1</v>
          </cell>
          <cell r="O269">
            <v>102</v>
          </cell>
          <cell r="P269">
            <v>102</v>
          </cell>
          <cell r="Q269">
            <v>101.5</v>
          </cell>
        </row>
        <row r="270">
          <cell r="C270">
            <v>102.7</v>
          </cell>
          <cell r="D270">
            <v>102.7</v>
          </cell>
          <cell r="E270">
            <v>102.7</v>
          </cell>
          <cell r="F270">
            <v>102.7</v>
          </cell>
          <cell r="G270">
            <v>102.7</v>
          </cell>
          <cell r="H270">
            <v>102.7</v>
          </cell>
          <cell r="I270">
            <v>102.7</v>
          </cell>
          <cell r="J270">
            <v>102.6</v>
          </cell>
          <cell r="K270">
            <v>102.4</v>
          </cell>
          <cell r="L270">
            <v>102.4</v>
          </cell>
          <cell r="M270">
            <v>102.2</v>
          </cell>
          <cell r="N270">
            <v>102.2</v>
          </cell>
          <cell r="O270">
            <v>102</v>
          </cell>
          <cell r="P270">
            <v>101.9</v>
          </cell>
          <cell r="Q270">
            <v>101.9</v>
          </cell>
        </row>
        <row r="271">
          <cell r="C271">
            <v>103.1</v>
          </cell>
          <cell r="D271">
            <v>102.4</v>
          </cell>
          <cell r="E271">
            <v>102.3</v>
          </cell>
          <cell r="F271">
            <v>101.6</v>
          </cell>
          <cell r="G271">
            <v>101.7</v>
          </cell>
          <cell r="H271">
            <v>101.6</v>
          </cell>
          <cell r="I271">
            <v>99.6</v>
          </cell>
          <cell r="J271">
            <v>98.9</v>
          </cell>
          <cell r="K271">
            <v>98.2</v>
          </cell>
          <cell r="L271">
            <v>98.4</v>
          </cell>
          <cell r="M271">
            <v>98.4</v>
          </cell>
          <cell r="N271">
            <v>98.4</v>
          </cell>
          <cell r="O271">
            <v>97.2</v>
          </cell>
          <cell r="P271">
            <v>97.5</v>
          </cell>
          <cell r="Q271">
            <v>97.5</v>
          </cell>
        </row>
        <row r="272">
          <cell r="C272">
            <v>116.4</v>
          </cell>
          <cell r="D272">
            <v>116.4</v>
          </cell>
          <cell r="E272">
            <v>116.4</v>
          </cell>
          <cell r="F272">
            <v>114.4</v>
          </cell>
          <cell r="G272">
            <v>110.5</v>
          </cell>
          <cell r="H272">
            <v>105.8</v>
          </cell>
          <cell r="I272">
            <v>105</v>
          </cell>
          <cell r="J272">
            <v>105</v>
          </cell>
          <cell r="K272">
            <v>105</v>
          </cell>
          <cell r="L272">
            <v>107</v>
          </cell>
          <cell r="M272">
            <v>111</v>
          </cell>
          <cell r="N272">
            <v>113</v>
          </cell>
          <cell r="O272">
            <v>113</v>
          </cell>
          <cell r="P272">
            <v>113</v>
          </cell>
          <cell r="Q272">
            <v>109</v>
          </cell>
        </row>
        <row r="273">
          <cell r="C273">
            <v>100</v>
          </cell>
          <cell r="D273">
            <v>100</v>
          </cell>
          <cell r="E273">
            <v>100</v>
          </cell>
          <cell r="F273">
            <v>100</v>
          </cell>
          <cell r="G273">
            <v>100</v>
          </cell>
          <cell r="H273">
            <v>100</v>
          </cell>
          <cell r="I273">
            <v>100</v>
          </cell>
          <cell r="J273">
            <v>100</v>
          </cell>
          <cell r="K273">
            <v>100</v>
          </cell>
          <cell r="L273">
            <v>100</v>
          </cell>
          <cell r="M273">
            <v>100</v>
          </cell>
          <cell r="N273">
            <v>100</v>
          </cell>
          <cell r="O273">
            <v>100</v>
          </cell>
          <cell r="P273">
            <v>100</v>
          </cell>
          <cell r="Q273">
            <v>100</v>
          </cell>
        </row>
        <row r="274">
          <cell r="C274">
            <v>100</v>
          </cell>
          <cell r="D274">
            <v>100</v>
          </cell>
          <cell r="E274">
            <v>100</v>
          </cell>
          <cell r="F274">
            <v>100</v>
          </cell>
          <cell r="G274">
            <v>100</v>
          </cell>
          <cell r="H274">
            <v>100</v>
          </cell>
          <cell r="I274">
            <v>100</v>
          </cell>
          <cell r="J274">
            <v>100</v>
          </cell>
          <cell r="K274">
            <v>100</v>
          </cell>
          <cell r="L274">
            <v>100</v>
          </cell>
          <cell r="M274">
            <v>100</v>
          </cell>
          <cell r="N274">
            <v>100</v>
          </cell>
          <cell r="O274">
            <v>100</v>
          </cell>
          <cell r="P274">
            <v>100</v>
          </cell>
          <cell r="Q274">
            <v>100</v>
          </cell>
        </row>
        <row r="275">
          <cell r="C275">
            <v>95.9</v>
          </cell>
          <cell r="D275">
            <v>95.9</v>
          </cell>
          <cell r="E275">
            <v>95.9</v>
          </cell>
          <cell r="F275">
            <v>95.9</v>
          </cell>
          <cell r="G275">
            <v>95.9</v>
          </cell>
          <cell r="H275">
            <v>95.9</v>
          </cell>
          <cell r="I275">
            <v>100</v>
          </cell>
          <cell r="J275">
            <v>100</v>
          </cell>
          <cell r="K275">
            <v>100</v>
          </cell>
          <cell r="L275">
            <v>100</v>
          </cell>
          <cell r="M275">
            <v>100</v>
          </cell>
          <cell r="N275">
            <v>100</v>
          </cell>
          <cell r="O275">
            <v>100</v>
          </cell>
          <cell r="P275">
            <v>100</v>
          </cell>
          <cell r="Q275">
            <v>100</v>
          </cell>
        </row>
        <row r="276">
          <cell r="C276">
            <v>100</v>
          </cell>
          <cell r="D276">
            <v>100</v>
          </cell>
          <cell r="E276">
            <v>100</v>
          </cell>
          <cell r="F276">
            <v>100</v>
          </cell>
          <cell r="G276">
            <v>100</v>
          </cell>
          <cell r="H276">
            <v>100</v>
          </cell>
          <cell r="I276">
            <v>100</v>
          </cell>
          <cell r="J276">
            <v>100</v>
          </cell>
          <cell r="K276">
            <v>100</v>
          </cell>
          <cell r="L276">
            <v>100</v>
          </cell>
          <cell r="M276">
            <v>100</v>
          </cell>
          <cell r="N276">
            <v>100</v>
          </cell>
          <cell r="O276">
            <v>100</v>
          </cell>
          <cell r="P276">
            <v>100</v>
          </cell>
          <cell r="Q276">
            <v>100</v>
          </cell>
        </row>
        <row r="277">
          <cell r="C277">
            <v>100</v>
          </cell>
          <cell r="D277">
            <v>100</v>
          </cell>
          <cell r="E277">
            <v>100</v>
          </cell>
          <cell r="F277">
            <v>100</v>
          </cell>
          <cell r="G277">
            <v>100</v>
          </cell>
          <cell r="H277">
            <v>100</v>
          </cell>
          <cell r="I277">
            <v>100</v>
          </cell>
          <cell r="J277">
            <v>100</v>
          </cell>
          <cell r="K277">
            <v>100</v>
          </cell>
          <cell r="L277">
            <v>100</v>
          </cell>
          <cell r="M277">
            <v>100</v>
          </cell>
          <cell r="N277">
            <v>100</v>
          </cell>
          <cell r="O277">
            <v>100</v>
          </cell>
          <cell r="P277">
            <v>100</v>
          </cell>
          <cell r="Q277">
            <v>100</v>
          </cell>
        </row>
        <row r="278">
          <cell r="C278">
            <v>100</v>
          </cell>
          <cell r="D278">
            <v>103</v>
          </cell>
          <cell r="E278">
            <v>103</v>
          </cell>
          <cell r="F278">
            <v>103</v>
          </cell>
          <cell r="G278">
            <v>106</v>
          </cell>
          <cell r="H278">
            <v>106</v>
          </cell>
          <cell r="I278">
            <v>103</v>
          </cell>
          <cell r="J278">
            <v>103</v>
          </cell>
          <cell r="K278">
            <v>103</v>
          </cell>
          <cell r="L278">
            <v>97</v>
          </cell>
          <cell r="M278">
            <v>97</v>
          </cell>
          <cell r="N278">
            <v>98.5</v>
          </cell>
          <cell r="O278">
            <v>101.5</v>
          </cell>
          <cell r="P278">
            <v>101.5</v>
          </cell>
          <cell r="Q278">
            <v>98.5</v>
          </cell>
        </row>
        <row r="280">
          <cell r="C280">
            <v>100.2</v>
          </cell>
          <cell r="D280">
            <v>100</v>
          </cell>
          <cell r="E280">
            <v>99.8</v>
          </cell>
          <cell r="F280">
            <v>100.3</v>
          </cell>
          <cell r="G280">
            <v>100.4</v>
          </cell>
          <cell r="H280">
            <v>100.2</v>
          </cell>
          <cell r="I280">
            <v>100.1</v>
          </cell>
          <cell r="J280">
            <v>99.7</v>
          </cell>
          <cell r="K280">
            <v>99.5</v>
          </cell>
          <cell r="L280">
            <v>100</v>
          </cell>
          <cell r="M280">
            <v>100</v>
          </cell>
          <cell r="N280">
            <v>99.9</v>
          </cell>
          <cell r="O280">
            <v>100.3</v>
          </cell>
          <cell r="P280">
            <v>100.4</v>
          </cell>
          <cell r="Q280">
            <v>100.4</v>
          </cell>
        </row>
        <row r="281">
          <cell r="C281">
            <v>102.4</v>
          </cell>
          <cell r="D281">
            <v>102.4</v>
          </cell>
          <cell r="E281">
            <v>102.2</v>
          </cell>
          <cell r="F281">
            <v>102.5</v>
          </cell>
          <cell r="G281">
            <v>103</v>
          </cell>
          <cell r="H281">
            <v>101.9</v>
          </cell>
          <cell r="I281">
            <v>101.7</v>
          </cell>
          <cell r="J281">
            <v>101.5</v>
          </cell>
          <cell r="K281">
            <v>102.2</v>
          </cell>
          <cell r="L281">
            <v>102.5</v>
          </cell>
          <cell r="M281">
            <v>101.8</v>
          </cell>
          <cell r="N281">
            <v>101.7</v>
          </cell>
          <cell r="O281">
            <v>102.3</v>
          </cell>
          <cell r="P281">
            <v>101.9</v>
          </cell>
          <cell r="Q281">
            <v>102.1</v>
          </cell>
        </row>
        <row r="282">
          <cell r="C282">
            <v>99.7</v>
          </cell>
          <cell r="D282">
            <v>99.7</v>
          </cell>
          <cell r="E282">
            <v>99.7</v>
          </cell>
          <cell r="F282">
            <v>99.9</v>
          </cell>
          <cell r="G282">
            <v>101</v>
          </cell>
          <cell r="H282">
            <v>99.9</v>
          </cell>
          <cell r="I282">
            <v>99.8</v>
          </cell>
          <cell r="J282">
            <v>99.8</v>
          </cell>
          <cell r="K282">
            <v>99.8</v>
          </cell>
          <cell r="L282">
            <v>99.8</v>
          </cell>
          <cell r="M282">
            <v>100</v>
          </cell>
          <cell r="N282">
            <v>100</v>
          </cell>
          <cell r="O282">
            <v>100</v>
          </cell>
          <cell r="P282">
            <v>100</v>
          </cell>
          <cell r="Q282">
            <v>100</v>
          </cell>
        </row>
        <row r="283">
          <cell r="C283">
            <v>98.6</v>
          </cell>
          <cell r="D283">
            <v>98.3</v>
          </cell>
          <cell r="E283">
            <v>98.6</v>
          </cell>
          <cell r="F283">
            <v>97.9</v>
          </cell>
          <cell r="G283">
            <v>97.9</v>
          </cell>
          <cell r="H283">
            <v>97.9</v>
          </cell>
          <cell r="I283">
            <v>97.9</v>
          </cell>
          <cell r="J283">
            <v>97.9</v>
          </cell>
          <cell r="K283">
            <v>98.7</v>
          </cell>
          <cell r="L283">
            <v>98.8</v>
          </cell>
          <cell r="M283">
            <v>98.7</v>
          </cell>
          <cell r="N283">
            <v>98.1</v>
          </cell>
          <cell r="O283">
            <v>100.4</v>
          </cell>
          <cell r="P283">
            <v>100.6</v>
          </cell>
          <cell r="Q283">
            <v>100.6</v>
          </cell>
        </row>
        <row r="284">
          <cell r="C284">
            <v>101.6</v>
          </cell>
          <cell r="D284">
            <v>100.1</v>
          </cell>
          <cell r="E284">
            <v>98.8</v>
          </cell>
          <cell r="F284">
            <v>99.7</v>
          </cell>
          <cell r="G284">
            <v>99.6</v>
          </cell>
          <cell r="H284">
            <v>99.3</v>
          </cell>
          <cell r="I284">
            <v>99.2</v>
          </cell>
          <cell r="J284">
            <v>98</v>
          </cell>
          <cell r="K284">
            <v>99</v>
          </cell>
          <cell r="L284">
            <v>99.2</v>
          </cell>
          <cell r="M284">
            <v>99.2</v>
          </cell>
          <cell r="N284">
            <v>99.1</v>
          </cell>
          <cell r="O284">
            <v>99.5</v>
          </cell>
          <cell r="P284">
            <v>99.9</v>
          </cell>
          <cell r="Q284">
            <v>100.1</v>
          </cell>
        </row>
        <row r="285">
          <cell r="C285">
            <v>91.2</v>
          </cell>
          <cell r="D285">
            <v>94.5</v>
          </cell>
          <cell r="E285">
            <v>93.3</v>
          </cell>
          <cell r="F285">
            <v>89.8</v>
          </cell>
          <cell r="G285">
            <v>88.8</v>
          </cell>
          <cell r="H285">
            <v>87.7</v>
          </cell>
          <cell r="I285">
            <v>89.3</v>
          </cell>
          <cell r="J285">
            <v>87.8</v>
          </cell>
          <cell r="K285">
            <v>87.7</v>
          </cell>
          <cell r="L285">
            <v>89.9</v>
          </cell>
          <cell r="M285">
            <v>90.1</v>
          </cell>
          <cell r="N285">
            <v>94.1</v>
          </cell>
          <cell r="O285">
            <v>96.4</v>
          </cell>
          <cell r="P285">
            <v>96.2</v>
          </cell>
          <cell r="Q285">
            <v>96.3</v>
          </cell>
        </row>
        <row r="286">
          <cell r="C286">
            <v>94.5</v>
          </cell>
          <cell r="D286">
            <v>94.5</v>
          </cell>
          <cell r="E286">
            <v>94.5</v>
          </cell>
          <cell r="F286">
            <v>94.5</v>
          </cell>
          <cell r="G286">
            <v>94.5</v>
          </cell>
          <cell r="H286">
            <v>94.5</v>
          </cell>
          <cell r="I286">
            <v>94.5</v>
          </cell>
          <cell r="J286">
            <v>94.5</v>
          </cell>
          <cell r="K286">
            <v>94.5</v>
          </cell>
          <cell r="L286">
            <v>94.5</v>
          </cell>
          <cell r="M286">
            <v>94.5</v>
          </cell>
          <cell r="N286">
            <v>90.1</v>
          </cell>
          <cell r="O286">
            <v>90.1</v>
          </cell>
          <cell r="P286">
            <v>90.1</v>
          </cell>
          <cell r="Q286">
            <v>90.1</v>
          </cell>
        </row>
        <row r="287">
          <cell r="C287">
            <v>100.6</v>
          </cell>
          <cell r="D287">
            <v>100.1</v>
          </cell>
          <cell r="E287">
            <v>100.5</v>
          </cell>
          <cell r="F287">
            <v>100.6</v>
          </cell>
          <cell r="G287">
            <v>100.6</v>
          </cell>
          <cell r="H287">
            <v>100</v>
          </cell>
          <cell r="I287">
            <v>100.2</v>
          </cell>
          <cell r="J287">
            <v>100</v>
          </cell>
          <cell r="K287">
            <v>99.8</v>
          </cell>
          <cell r="L287">
            <v>100.1</v>
          </cell>
          <cell r="M287">
            <v>99.9</v>
          </cell>
          <cell r="N287">
            <v>100.6</v>
          </cell>
          <cell r="O287">
            <v>101</v>
          </cell>
          <cell r="P287">
            <v>100.7</v>
          </cell>
          <cell r="Q287">
            <v>100.5</v>
          </cell>
        </row>
        <row r="288">
          <cell r="C288">
            <v>106.1</v>
          </cell>
          <cell r="D288">
            <v>105.8</v>
          </cell>
          <cell r="E288">
            <v>105.8</v>
          </cell>
          <cell r="F288">
            <v>105.8</v>
          </cell>
          <cell r="G288">
            <v>106</v>
          </cell>
          <cell r="H288">
            <v>106</v>
          </cell>
          <cell r="I288">
            <v>105.5</v>
          </cell>
          <cell r="J288">
            <v>105.4</v>
          </cell>
          <cell r="K288">
            <v>104.9</v>
          </cell>
          <cell r="L288">
            <v>104.6</v>
          </cell>
          <cell r="M288">
            <v>104.4</v>
          </cell>
          <cell r="N288">
            <v>104.4</v>
          </cell>
          <cell r="O288">
            <v>105.1</v>
          </cell>
          <cell r="P288">
            <v>105.8</v>
          </cell>
          <cell r="Q288">
            <v>105.8</v>
          </cell>
        </row>
        <row r="289">
          <cell r="C289">
            <v>98.9</v>
          </cell>
          <cell r="D289">
            <v>99.3</v>
          </cell>
          <cell r="E289">
            <v>99.3</v>
          </cell>
          <cell r="F289">
            <v>100.3</v>
          </cell>
          <cell r="G289">
            <v>100.4</v>
          </cell>
          <cell r="H289">
            <v>100.4</v>
          </cell>
          <cell r="I289">
            <v>100.1</v>
          </cell>
          <cell r="J289">
            <v>99.6</v>
          </cell>
          <cell r="K289">
            <v>98.5</v>
          </cell>
          <cell r="L289">
            <v>99.6</v>
          </cell>
          <cell r="M289">
            <v>99.9</v>
          </cell>
          <cell r="N289">
            <v>99.5</v>
          </cell>
          <cell r="O289">
            <v>99.7</v>
          </cell>
          <cell r="P289">
            <v>99.9</v>
          </cell>
          <cell r="Q289">
            <v>99.9</v>
          </cell>
        </row>
        <row r="290">
          <cell r="C290">
            <v>100</v>
          </cell>
          <cell r="D290">
            <v>100</v>
          </cell>
          <cell r="E290">
            <v>100</v>
          </cell>
          <cell r="F290">
            <v>100</v>
          </cell>
          <cell r="G290">
            <v>100</v>
          </cell>
          <cell r="H290">
            <v>100</v>
          </cell>
          <cell r="I290">
            <v>100</v>
          </cell>
          <cell r="J290">
            <v>100</v>
          </cell>
          <cell r="K290">
            <v>100</v>
          </cell>
          <cell r="L290">
            <v>100</v>
          </cell>
          <cell r="M290">
            <v>100</v>
          </cell>
          <cell r="N290">
            <v>100</v>
          </cell>
          <cell r="O290">
            <v>100</v>
          </cell>
          <cell r="P290">
            <v>100</v>
          </cell>
          <cell r="Q290">
            <v>100</v>
          </cell>
        </row>
        <row r="292">
          <cell r="C292">
            <v>101.4</v>
          </cell>
          <cell r="D292">
            <v>101.4</v>
          </cell>
          <cell r="E292">
            <v>101.2</v>
          </cell>
          <cell r="F292">
            <v>100.9</v>
          </cell>
          <cell r="G292">
            <v>101.5</v>
          </cell>
          <cell r="H292">
            <v>101.5</v>
          </cell>
          <cell r="I292">
            <v>101.6</v>
          </cell>
          <cell r="J292">
            <v>101.5</v>
          </cell>
          <cell r="K292">
            <v>101.5</v>
          </cell>
          <cell r="L292">
            <v>101.7</v>
          </cell>
          <cell r="M292">
            <v>101.7</v>
          </cell>
          <cell r="N292">
            <v>101.7</v>
          </cell>
          <cell r="O292">
            <v>101.7</v>
          </cell>
          <cell r="P292">
            <v>101.7</v>
          </cell>
          <cell r="Q292">
            <v>101.7</v>
          </cell>
        </row>
        <row r="293">
          <cell r="C293">
            <v>98</v>
          </cell>
          <cell r="D293">
            <v>98</v>
          </cell>
          <cell r="E293">
            <v>98</v>
          </cell>
          <cell r="F293">
            <v>98</v>
          </cell>
          <cell r="G293">
            <v>98.2</v>
          </cell>
          <cell r="H293">
            <v>98.2</v>
          </cell>
          <cell r="I293">
            <v>98.3</v>
          </cell>
          <cell r="J293">
            <v>98.3</v>
          </cell>
          <cell r="K293">
            <v>98.3</v>
          </cell>
          <cell r="L293">
            <v>98.8</v>
          </cell>
          <cell r="M293">
            <v>98.8</v>
          </cell>
          <cell r="N293">
            <v>98.8</v>
          </cell>
          <cell r="O293">
            <v>98.8</v>
          </cell>
          <cell r="P293">
            <v>98.8</v>
          </cell>
          <cell r="Q293">
            <v>98.8</v>
          </cell>
        </row>
        <row r="294">
          <cell r="C294">
            <v>101.7</v>
          </cell>
          <cell r="D294">
            <v>101.7</v>
          </cell>
          <cell r="E294">
            <v>101.7</v>
          </cell>
          <cell r="F294">
            <v>102.1</v>
          </cell>
          <cell r="G294">
            <v>101.9</v>
          </cell>
          <cell r="H294">
            <v>101.9</v>
          </cell>
          <cell r="I294">
            <v>100.8</v>
          </cell>
          <cell r="J294">
            <v>100.8</v>
          </cell>
          <cell r="K294">
            <v>100.8</v>
          </cell>
          <cell r="L294">
            <v>100.8</v>
          </cell>
          <cell r="M294">
            <v>100.8</v>
          </cell>
          <cell r="N294">
            <v>100.8</v>
          </cell>
          <cell r="O294">
            <v>100.8</v>
          </cell>
          <cell r="P294">
            <v>100.8</v>
          </cell>
          <cell r="Q294">
            <v>100.8</v>
          </cell>
        </row>
        <row r="295">
          <cell r="C295">
            <v>107.8</v>
          </cell>
          <cell r="D295">
            <v>107.8</v>
          </cell>
          <cell r="E295">
            <v>107.8</v>
          </cell>
          <cell r="F295">
            <v>107.8</v>
          </cell>
          <cell r="G295">
            <v>107.7</v>
          </cell>
          <cell r="H295">
            <v>107.8</v>
          </cell>
          <cell r="I295">
            <v>107.8</v>
          </cell>
          <cell r="J295">
            <v>107.8</v>
          </cell>
          <cell r="K295">
            <v>107.8</v>
          </cell>
          <cell r="L295">
            <v>107.8</v>
          </cell>
          <cell r="M295">
            <v>107.8</v>
          </cell>
          <cell r="N295">
            <v>107.8</v>
          </cell>
          <cell r="O295">
            <v>107.8</v>
          </cell>
          <cell r="P295">
            <v>107.8</v>
          </cell>
          <cell r="Q295">
            <v>105.6</v>
          </cell>
        </row>
        <row r="296">
          <cell r="C296">
            <v>108.1</v>
          </cell>
          <cell r="D296">
            <v>108.2</v>
          </cell>
          <cell r="E296">
            <v>108.2</v>
          </cell>
          <cell r="F296">
            <v>108.2</v>
          </cell>
          <cell r="G296">
            <v>108.2</v>
          </cell>
          <cell r="H296">
            <v>108.2</v>
          </cell>
          <cell r="I296">
            <v>108.2</v>
          </cell>
          <cell r="J296">
            <v>108</v>
          </cell>
          <cell r="K296">
            <v>108</v>
          </cell>
          <cell r="L296">
            <v>108</v>
          </cell>
          <cell r="M296">
            <v>108</v>
          </cell>
          <cell r="N296">
            <v>108</v>
          </cell>
          <cell r="O296">
            <v>108</v>
          </cell>
          <cell r="P296">
            <v>108</v>
          </cell>
          <cell r="Q296">
            <v>108</v>
          </cell>
        </row>
        <row r="297">
          <cell r="C297">
            <v>109.5</v>
          </cell>
          <cell r="D297">
            <v>109.5</v>
          </cell>
          <cell r="E297">
            <v>107.2</v>
          </cell>
          <cell r="F297">
            <v>104.9</v>
          </cell>
          <cell r="G297">
            <v>104.9</v>
          </cell>
          <cell r="H297">
            <v>104.9</v>
          </cell>
          <cell r="I297">
            <v>104.9</v>
          </cell>
          <cell r="J297">
            <v>104.9</v>
          </cell>
          <cell r="K297">
            <v>104.9</v>
          </cell>
          <cell r="L297">
            <v>104.9</v>
          </cell>
          <cell r="M297">
            <v>104.9</v>
          </cell>
          <cell r="N297">
            <v>104.9</v>
          </cell>
          <cell r="O297">
            <v>104.9</v>
          </cell>
          <cell r="P297">
            <v>104.9</v>
          </cell>
          <cell r="Q297">
            <v>104.9</v>
          </cell>
        </row>
        <row r="298">
          <cell r="C298">
            <v>99.2</v>
          </cell>
          <cell r="D298">
            <v>99.2</v>
          </cell>
          <cell r="E298">
            <v>99.2</v>
          </cell>
          <cell r="F298">
            <v>99</v>
          </cell>
          <cell r="G298">
            <v>101.4</v>
          </cell>
          <cell r="H298">
            <v>101.4</v>
          </cell>
          <cell r="I298">
            <v>101.4</v>
          </cell>
          <cell r="J298">
            <v>101.4</v>
          </cell>
          <cell r="K298">
            <v>101.4</v>
          </cell>
          <cell r="L298">
            <v>101.5</v>
          </cell>
          <cell r="M298">
            <v>101.5</v>
          </cell>
          <cell r="N298">
            <v>101.5</v>
          </cell>
          <cell r="O298">
            <v>101.5</v>
          </cell>
          <cell r="P298">
            <v>101.5</v>
          </cell>
          <cell r="Q298">
            <v>101.5</v>
          </cell>
        </row>
        <row r="299">
          <cell r="C299">
            <v>99.1</v>
          </cell>
          <cell r="D299">
            <v>99.1</v>
          </cell>
          <cell r="E299">
            <v>99.1</v>
          </cell>
          <cell r="F299">
            <v>99.1</v>
          </cell>
          <cell r="G299">
            <v>99.1</v>
          </cell>
          <cell r="H299">
            <v>99.1</v>
          </cell>
          <cell r="I299">
            <v>99.1</v>
          </cell>
          <cell r="J299">
            <v>99.1</v>
          </cell>
          <cell r="K299">
            <v>99.1</v>
          </cell>
          <cell r="L299">
            <v>99.1</v>
          </cell>
          <cell r="M299">
            <v>99.1</v>
          </cell>
          <cell r="N299">
            <v>99.1</v>
          </cell>
          <cell r="O299">
            <v>99.1</v>
          </cell>
          <cell r="P299">
            <v>99.1</v>
          </cell>
          <cell r="Q299">
            <v>99.1</v>
          </cell>
        </row>
        <row r="301">
          <cell r="C301">
            <v>103.1</v>
          </cell>
          <cell r="D301">
            <v>102.7</v>
          </cell>
          <cell r="E301">
            <v>102</v>
          </cell>
          <cell r="F301">
            <v>97.7</v>
          </cell>
          <cell r="G301">
            <v>94.6</v>
          </cell>
          <cell r="H301">
            <v>94.7</v>
          </cell>
          <cell r="I301">
            <v>99.8</v>
          </cell>
          <cell r="J301">
            <v>101.9</v>
          </cell>
          <cell r="K301">
            <v>103.5</v>
          </cell>
          <cell r="L301">
            <v>102.9</v>
          </cell>
          <cell r="M301">
            <v>103.4</v>
          </cell>
          <cell r="N301">
            <v>103.6</v>
          </cell>
          <cell r="O301">
            <v>103.1</v>
          </cell>
          <cell r="P301">
            <v>103.7</v>
          </cell>
          <cell r="Q301">
            <v>103.8</v>
          </cell>
        </row>
        <row r="302">
          <cell r="C302">
            <v>96.8</v>
          </cell>
          <cell r="D302">
            <v>96.8</v>
          </cell>
          <cell r="E302">
            <v>94.8</v>
          </cell>
          <cell r="F302">
            <v>94.8</v>
          </cell>
          <cell r="G302">
            <v>94.5</v>
          </cell>
          <cell r="H302">
            <v>94.5</v>
          </cell>
          <cell r="I302">
            <v>95.4</v>
          </cell>
          <cell r="J302">
            <v>95.4</v>
          </cell>
          <cell r="K302">
            <v>94</v>
          </cell>
          <cell r="L302">
            <v>94</v>
          </cell>
          <cell r="M302">
            <v>95.6</v>
          </cell>
          <cell r="N302">
            <v>95.6</v>
          </cell>
          <cell r="O302">
            <v>96.1</v>
          </cell>
          <cell r="P302">
            <v>96.1</v>
          </cell>
          <cell r="Q302">
            <v>95.6</v>
          </cell>
        </row>
        <row r="303">
          <cell r="C303">
            <v>99.7</v>
          </cell>
          <cell r="D303">
            <v>99.7</v>
          </cell>
          <cell r="E303">
            <v>99.7</v>
          </cell>
          <cell r="F303">
            <v>99.1</v>
          </cell>
          <cell r="G303">
            <v>100.7</v>
          </cell>
          <cell r="H303">
            <v>100.7</v>
          </cell>
          <cell r="I303">
            <v>100.7</v>
          </cell>
          <cell r="J303">
            <v>100.7</v>
          </cell>
          <cell r="K303">
            <v>100.7</v>
          </cell>
          <cell r="L303">
            <v>99.7</v>
          </cell>
          <cell r="M303">
            <v>98.6</v>
          </cell>
          <cell r="N303">
            <v>98.6</v>
          </cell>
          <cell r="O303">
            <v>98.6</v>
          </cell>
          <cell r="P303">
            <v>98.6</v>
          </cell>
          <cell r="Q303">
            <v>98.6</v>
          </cell>
        </row>
        <row r="304">
          <cell r="C304">
            <v>121</v>
          </cell>
          <cell r="D304">
            <v>121</v>
          </cell>
          <cell r="E304">
            <v>121</v>
          </cell>
          <cell r="F304">
            <v>121</v>
          </cell>
          <cell r="G304">
            <v>121</v>
          </cell>
          <cell r="H304">
            <v>121</v>
          </cell>
          <cell r="I304">
            <v>121</v>
          </cell>
          <cell r="J304">
            <v>121</v>
          </cell>
          <cell r="K304">
            <v>121</v>
          </cell>
          <cell r="L304">
            <v>121</v>
          </cell>
          <cell r="M304">
            <v>121</v>
          </cell>
          <cell r="N304">
            <v>121</v>
          </cell>
          <cell r="O304">
            <v>121</v>
          </cell>
          <cell r="P304">
            <v>121</v>
          </cell>
          <cell r="Q304">
            <v>121</v>
          </cell>
        </row>
        <row r="305">
          <cell r="C305">
            <v>101.8</v>
          </cell>
          <cell r="D305">
            <v>103.1</v>
          </cell>
          <cell r="E305">
            <v>104.4</v>
          </cell>
          <cell r="F305">
            <v>104.4</v>
          </cell>
          <cell r="G305">
            <v>104.4</v>
          </cell>
          <cell r="H305">
            <v>103.1</v>
          </cell>
          <cell r="I305">
            <v>101.8</v>
          </cell>
          <cell r="J305">
            <v>101.8</v>
          </cell>
          <cell r="K305">
            <v>101.8</v>
          </cell>
          <cell r="L305">
            <v>101.8</v>
          </cell>
          <cell r="M305">
            <v>101.8</v>
          </cell>
          <cell r="N305">
            <v>101.8</v>
          </cell>
          <cell r="O305">
            <v>101.6</v>
          </cell>
          <cell r="P305">
            <v>101.6</v>
          </cell>
          <cell r="Q305">
            <v>101.5</v>
          </cell>
        </row>
        <row r="306">
          <cell r="C306">
            <v>89.1</v>
          </cell>
          <cell r="D306">
            <v>90.1</v>
          </cell>
          <cell r="E306">
            <v>89.7</v>
          </cell>
          <cell r="F306">
            <v>83.8</v>
          </cell>
          <cell r="G306">
            <v>77.3</v>
          </cell>
          <cell r="H306">
            <v>77.400000000000006</v>
          </cell>
          <cell r="I306">
            <v>93.6</v>
          </cell>
          <cell r="J306">
            <v>100.3</v>
          </cell>
          <cell r="K306">
            <v>105.9</v>
          </cell>
          <cell r="L306">
            <v>103.8</v>
          </cell>
          <cell r="M306">
            <v>104</v>
          </cell>
          <cell r="N306">
            <v>105.2</v>
          </cell>
          <cell r="O306">
            <v>102.8</v>
          </cell>
          <cell r="P306">
            <v>104</v>
          </cell>
          <cell r="Q306">
            <v>105.1</v>
          </cell>
        </row>
        <row r="307">
          <cell r="C307">
            <v>105.6</v>
          </cell>
          <cell r="D307">
            <v>105.6</v>
          </cell>
          <cell r="E307">
            <v>105.6</v>
          </cell>
          <cell r="F307">
            <v>105.6</v>
          </cell>
          <cell r="G307">
            <v>105.6</v>
          </cell>
          <cell r="H307">
            <v>105.6</v>
          </cell>
          <cell r="I307">
            <v>105.6</v>
          </cell>
          <cell r="J307">
            <v>105.6</v>
          </cell>
          <cell r="K307">
            <v>105.6</v>
          </cell>
          <cell r="L307">
            <v>105.6</v>
          </cell>
          <cell r="M307">
            <v>105.6</v>
          </cell>
          <cell r="N307">
            <v>105.6</v>
          </cell>
          <cell r="O307">
            <v>105.6</v>
          </cell>
          <cell r="P307">
            <v>105.7</v>
          </cell>
          <cell r="Q307">
            <v>105.7</v>
          </cell>
        </row>
        <row r="308">
          <cell r="C308">
            <v>102.4</v>
          </cell>
          <cell r="D308">
            <v>102.4</v>
          </cell>
          <cell r="E308">
            <v>102.4</v>
          </cell>
          <cell r="F308">
            <v>102.4</v>
          </cell>
          <cell r="G308">
            <v>102.4</v>
          </cell>
          <cell r="H308">
            <v>102.4</v>
          </cell>
          <cell r="I308">
            <v>102.4</v>
          </cell>
          <cell r="J308">
            <v>102.4</v>
          </cell>
          <cell r="K308">
            <v>102.4</v>
          </cell>
          <cell r="L308">
            <v>102.4</v>
          </cell>
          <cell r="M308">
            <v>102.4</v>
          </cell>
          <cell r="N308">
            <v>102.4</v>
          </cell>
          <cell r="O308">
            <v>102.4</v>
          </cell>
          <cell r="P308">
            <v>102.4</v>
          </cell>
          <cell r="Q308">
            <v>102.4</v>
          </cell>
        </row>
        <row r="309">
          <cell r="C309">
            <v>104.3</v>
          </cell>
          <cell r="D309">
            <v>104.3</v>
          </cell>
          <cell r="E309">
            <v>104.3</v>
          </cell>
          <cell r="F309">
            <v>104.3</v>
          </cell>
          <cell r="G309">
            <v>104.3</v>
          </cell>
          <cell r="H309">
            <v>104.3</v>
          </cell>
          <cell r="I309">
            <v>104.3</v>
          </cell>
          <cell r="J309">
            <v>104.3</v>
          </cell>
          <cell r="K309">
            <v>104.3</v>
          </cell>
          <cell r="L309">
            <v>104.3</v>
          </cell>
          <cell r="M309">
            <v>104.3</v>
          </cell>
          <cell r="N309">
            <v>104.3</v>
          </cell>
          <cell r="O309">
            <v>104.3</v>
          </cell>
          <cell r="P309">
            <v>104.3</v>
          </cell>
          <cell r="Q309">
            <v>104.3</v>
          </cell>
        </row>
        <row r="310">
          <cell r="C310">
            <v>128.6</v>
          </cell>
          <cell r="D310">
            <v>123.3</v>
          </cell>
          <cell r="E310">
            <v>123.3</v>
          </cell>
          <cell r="F310">
            <v>114.1</v>
          </cell>
          <cell r="G310">
            <v>109.8</v>
          </cell>
          <cell r="H310">
            <v>109.8</v>
          </cell>
          <cell r="I310">
            <v>109.8</v>
          </cell>
          <cell r="J310">
            <v>109.8</v>
          </cell>
          <cell r="K310">
            <v>109.8</v>
          </cell>
          <cell r="L310">
            <v>109.8</v>
          </cell>
          <cell r="M310">
            <v>109.8</v>
          </cell>
          <cell r="N310">
            <v>109.8</v>
          </cell>
          <cell r="O310">
            <v>109.8</v>
          </cell>
          <cell r="P310">
            <v>109.8</v>
          </cell>
          <cell r="Q310">
            <v>109.8</v>
          </cell>
        </row>
        <row r="311">
          <cell r="C311">
            <v>105.7</v>
          </cell>
          <cell r="D311">
            <v>126.5</v>
          </cell>
          <cell r="E311">
            <v>118.3</v>
          </cell>
          <cell r="F311">
            <v>90.2</v>
          </cell>
          <cell r="G311">
            <v>90.2</v>
          </cell>
          <cell r="H311">
            <v>90.2</v>
          </cell>
          <cell r="I311">
            <v>89.7</v>
          </cell>
          <cell r="J311">
            <v>90.9</v>
          </cell>
          <cell r="K311">
            <v>96.1</v>
          </cell>
          <cell r="L311">
            <v>100.2</v>
          </cell>
          <cell r="M311">
            <v>104.1</v>
          </cell>
          <cell r="N311">
            <v>96.8</v>
          </cell>
          <cell r="O311">
            <v>104.3</v>
          </cell>
          <cell r="P311">
            <v>112</v>
          </cell>
          <cell r="Q311">
            <v>109.6</v>
          </cell>
        </row>
        <row r="313">
          <cell r="C313">
            <v>103.5</v>
          </cell>
          <cell r="D313">
            <v>103.6</v>
          </cell>
          <cell r="E313">
            <v>103.6</v>
          </cell>
          <cell r="F313">
            <v>103.6</v>
          </cell>
          <cell r="G313">
            <v>103.6</v>
          </cell>
          <cell r="H313">
            <v>103.6</v>
          </cell>
          <cell r="I313">
            <v>103.6</v>
          </cell>
          <cell r="J313">
            <v>103.5</v>
          </cell>
          <cell r="K313">
            <v>103.6</v>
          </cell>
          <cell r="L313">
            <v>103.7</v>
          </cell>
          <cell r="M313">
            <v>103.7</v>
          </cell>
          <cell r="N313">
            <v>104.1</v>
          </cell>
          <cell r="O313">
            <v>104.5</v>
          </cell>
          <cell r="P313">
            <v>104.6</v>
          </cell>
          <cell r="Q313">
            <v>104.6</v>
          </cell>
        </row>
        <row r="314">
          <cell r="C314">
            <v>100</v>
          </cell>
          <cell r="D314">
            <v>100</v>
          </cell>
          <cell r="E314">
            <v>100</v>
          </cell>
          <cell r="F314">
            <v>100</v>
          </cell>
          <cell r="G314">
            <v>100</v>
          </cell>
          <cell r="H314">
            <v>100</v>
          </cell>
          <cell r="I314">
            <v>100</v>
          </cell>
          <cell r="J314">
            <v>100</v>
          </cell>
          <cell r="K314">
            <v>100</v>
          </cell>
          <cell r="L314">
            <v>100</v>
          </cell>
          <cell r="M314">
            <v>100</v>
          </cell>
          <cell r="N314">
            <v>100</v>
          </cell>
          <cell r="O314">
            <v>100</v>
          </cell>
          <cell r="P314">
            <v>100</v>
          </cell>
          <cell r="Q314">
            <v>100</v>
          </cell>
        </row>
        <row r="315">
          <cell r="C315">
            <v>80.3</v>
          </cell>
          <cell r="D315">
            <v>81.099999999999994</v>
          </cell>
          <cell r="E315">
            <v>80.599999999999994</v>
          </cell>
          <cell r="F315">
            <v>80.599999999999994</v>
          </cell>
          <cell r="G315">
            <v>80.599999999999994</v>
          </cell>
          <cell r="H315">
            <v>80.599999999999994</v>
          </cell>
          <cell r="I315">
            <v>80.599999999999994</v>
          </cell>
          <cell r="J315">
            <v>79.8</v>
          </cell>
          <cell r="K315">
            <v>80.7</v>
          </cell>
          <cell r="L315">
            <v>82</v>
          </cell>
          <cell r="M315">
            <v>81.599999999999994</v>
          </cell>
          <cell r="N315">
            <v>86.3</v>
          </cell>
          <cell r="O315">
            <v>91.1</v>
          </cell>
          <cell r="P315">
            <v>92.4</v>
          </cell>
          <cell r="Q315">
            <v>92.4</v>
          </cell>
        </row>
        <row r="316">
          <cell r="C316">
            <v>105.8</v>
          </cell>
          <cell r="D316">
            <v>105.8</v>
          </cell>
          <cell r="E316">
            <v>105.8</v>
          </cell>
          <cell r="F316">
            <v>105.8</v>
          </cell>
          <cell r="G316">
            <v>105.8</v>
          </cell>
          <cell r="H316">
            <v>105.8</v>
          </cell>
          <cell r="I316">
            <v>105.8</v>
          </cell>
          <cell r="J316">
            <v>105.8</v>
          </cell>
          <cell r="K316">
            <v>105.8</v>
          </cell>
          <cell r="L316">
            <v>105.8</v>
          </cell>
          <cell r="M316">
            <v>105.8</v>
          </cell>
          <cell r="N316">
            <v>105.8</v>
          </cell>
          <cell r="O316">
            <v>105.8</v>
          </cell>
          <cell r="P316">
            <v>105.8</v>
          </cell>
          <cell r="Q316">
            <v>105.8</v>
          </cell>
        </row>
        <row r="318">
          <cell r="C318">
            <v>96.5</v>
          </cell>
          <cell r="D318">
            <v>96.3</v>
          </cell>
          <cell r="E318">
            <v>96.4</v>
          </cell>
          <cell r="F318">
            <v>96.8</v>
          </cell>
          <cell r="G318">
            <v>96.9</v>
          </cell>
          <cell r="H318">
            <v>97.7</v>
          </cell>
          <cell r="I318">
            <v>98</v>
          </cell>
          <cell r="J318">
            <v>97.8</v>
          </cell>
          <cell r="K318">
            <v>98.3</v>
          </cell>
          <cell r="L318">
            <v>98.6</v>
          </cell>
          <cell r="M318">
            <v>99.1</v>
          </cell>
          <cell r="N318">
            <v>99.4</v>
          </cell>
          <cell r="O318">
            <v>99.5</v>
          </cell>
          <cell r="P318">
            <v>99.4</v>
          </cell>
          <cell r="Q318">
            <v>99.4</v>
          </cell>
        </row>
        <row r="319">
          <cell r="C319">
            <v>73</v>
          </cell>
          <cell r="D319">
            <v>72.599999999999994</v>
          </cell>
          <cell r="E319">
            <v>73</v>
          </cell>
          <cell r="F319">
            <v>74.2</v>
          </cell>
          <cell r="G319">
            <v>75.400000000000006</v>
          </cell>
          <cell r="H319">
            <v>79</v>
          </cell>
          <cell r="I319">
            <v>80.3</v>
          </cell>
          <cell r="J319">
            <v>79.900000000000006</v>
          </cell>
          <cell r="K319">
            <v>82.2</v>
          </cell>
          <cell r="L319">
            <v>83.9</v>
          </cell>
          <cell r="M319">
            <v>86.5</v>
          </cell>
          <cell r="N319">
            <v>88.5</v>
          </cell>
          <cell r="O319">
            <v>88.9</v>
          </cell>
          <cell r="P319">
            <v>88.7</v>
          </cell>
          <cell r="Q319">
            <v>88.6</v>
          </cell>
        </row>
        <row r="320">
          <cell r="C320">
            <v>100</v>
          </cell>
          <cell r="D320">
            <v>100</v>
          </cell>
          <cell r="E320">
            <v>100</v>
          </cell>
          <cell r="F320">
            <v>100</v>
          </cell>
          <cell r="G320">
            <v>100</v>
          </cell>
          <cell r="H320">
            <v>100</v>
          </cell>
          <cell r="I320">
            <v>100</v>
          </cell>
          <cell r="J320">
            <v>100</v>
          </cell>
          <cell r="K320">
            <v>100</v>
          </cell>
          <cell r="L320">
            <v>100</v>
          </cell>
          <cell r="M320">
            <v>100</v>
          </cell>
          <cell r="N320">
            <v>100</v>
          </cell>
          <cell r="O320">
            <v>100</v>
          </cell>
          <cell r="P320">
            <v>100</v>
          </cell>
          <cell r="Q320">
            <v>100</v>
          </cell>
        </row>
        <row r="321">
          <cell r="C321">
            <v>101.2</v>
          </cell>
          <cell r="D321">
            <v>100.6</v>
          </cell>
          <cell r="E321">
            <v>100.6</v>
          </cell>
          <cell r="F321">
            <v>100.5</v>
          </cell>
          <cell r="G321">
            <v>100.5</v>
          </cell>
          <cell r="H321">
            <v>100.8</v>
          </cell>
          <cell r="I321">
            <v>100.8</v>
          </cell>
          <cell r="J321">
            <v>100.8</v>
          </cell>
          <cell r="K321">
            <v>100.8</v>
          </cell>
          <cell r="L321">
            <v>100.8</v>
          </cell>
          <cell r="M321">
            <v>100.8</v>
          </cell>
          <cell r="N321">
            <v>100.8</v>
          </cell>
          <cell r="O321">
            <v>100.8</v>
          </cell>
          <cell r="P321">
            <v>100.4</v>
          </cell>
          <cell r="Q321">
            <v>100.4</v>
          </cell>
        </row>
        <row r="322">
          <cell r="C322">
            <v>94.4</v>
          </cell>
          <cell r="D322">
            <v>94.4</v>
          </cell>
          <cell r="E322">
            <v>94.4</v>
          </cell>
          <cell r="F322">
            <v>98</v>
          </cell>
          <cell r="G322">
            <v>98.9</v>
          </cell>
          <cell r="H322">
            <v>97.5</v>
          </cell>
          <cell r="I322">
            <v>97.5</v>
          </cell>
          <cell r="J322">
            <v>97.5</v>
          </cell>
          <cell r="K322">
            <v>98.2</v>
          </cell>
          <cell r="L322">
            <v>98.2</v>
          </cell>
          <cell r="M322">
            <v>100.3</v>
          </cell>
          <cell r="N322">
            <v>103</v>
          </cell>
          <cell r="O322">
            <v>105.8</v>
          </cell>
          <cell r="P322">
            <v>105.8</v>
          </cell>
          <cell r="Q322">
            <v>105.8</v>
          </cell>
        </row>
        <row r="323">
          <cell r="C323">
            <v>81.900000000000006</v>
          </cell>
          <cell r="D323">
            <v>81.900000000000006</v>
          </cell>
          <cell r="E323">
            <v>81.900000000000006</v>
          </cell>
          <cell r="F323">
            <v>83</v>
          </cell>
          <cell r="G323">
            <v>83</v>
          </cell>
          <cell r="H323">
            <v>83</v>
          </cell>
          <cell r="I323">
            <v>84.2</v>
          </cell>
          <cell r="J323">
            <v>84.2</v>
          </cell>
          <cell r="K323">
            <v>84.2</v>
          </cell>
          <cell r="L323">
            <v>84.2</v>
          </cell>
          <cell r="M323">
            <v>84.2</v>
          </cell>
          <cell r="N323">
            <v>84.2</v>
          </cell>
          <cell r="O323">
            <v>84.2</v>
          </cell>
          <cell r="P323">
            <v>83.8</v>
          </cell>
          <cell r="Q323">
            <v>83.8</v>
          </cell>
        </row>
        <row r="324">
          <cell r="C324">
            <v>100</v>
          </cell>
          <cell r="D324">
            <v>100</v>
          </cell>
          <cell r="E324">
            <v>100</v>
          </cell>
          <cell r="F324">
            <v>100</v>
          </cell>
          <cell r="G324">
            <v>99.2</v>
          </cell>
          <cell r="H324">
            <v>100</v>
          </cell>
          <cell r="I324">
            <v>100</v>
          </cell>
          <cell r="J324">
            <v>100</v>
          </cell>
          <cell r="K324">
            <v>100</v>
          </cell>
          <cell r="L324">
            <v>100</v>
          </cell>
          <cell r="M324">
            <v>100</v>
          </cell>
          <cell r="N324">
            <v>100</v>
          </cell>
          <cell r="O324">
            <v>100</v>
          </cell>
          <cell r="P324">
            <v>100</v>
          </cell>
          <cell r="Q324">
            <v>100</v>
          </cell>
        </row>
        <row r="325">
          <cell r="C325">
            <v>100.9</v>
          </cell>
          <cell r="D325">
            <v>100.9</v>
          </cell>
          <cell r="E325">
            <v>100.9</v>
          </cell>
          <cell r="F325">
            <v>100.9</v>
          </cell>
          <cell r="G325">
            <v>100.1</v>
          </cell>
          <cell r="H325">
            <v>100.9</v>
          </cell>
          <cell r="I325">
            <v>100.9</v>
          </cell>
          <cell r="J325">
            <v>100.9</v>
          </cell>
          <cell r="K325">
            <v>100.9</v>
          </cell>
          <cell r="L325">
            <v>100.9</v>
          </cell>
          <cell r="M325">
            <v>100.9</v>
          </cell>
          <cell r="N325">
            <v>100.9</v>
          </cell>
          <cell r="O325">
            <v>100.9</v>
          </cell>
          <cell r="P325">
            <v>100.9</v>
          </cell>
          <cell r="Q325">
            <v>100.9</v>
          </cell>
        </row>
        <row r="326">
          <cell r="C326">
            <v>100.5</v>
          </cell>
          <cell r="D326">
            <v>102.4</v>
          </cell>
          <cell r="E326">
            <v>103.1</v>
          </cell>
          <cell r="F326">
            <v>101.7</v>
          </cell>
          <cell r="G326">
            <v>100.9</v>
          </cell>
          <cell r="H326">
            <v>101.7</v>
          </cell>
          <cell r="I326">
            <v>101.7</v>
          </cell>
          <cell r="J326">
            <v>101.7</v>
          </cell>
          <cell r="K326">
            <v>101.7</v>
          </cell>
          <cell r="L326">
            <v>101.7</v>
          </cell>
          <cell r="M326">
            <v>101.7</v>
          </cell>
          <cell r="N326">
            <v>101.7</v>
          </cell>
          <cell r="O326">
            <v>101.7</v>
          </cell>
          <cell r="P326">
            <v>101.7</v>
          </cell>
          <cell r="Q326">
            <v>101.7</v>
          </cell>
        </row>
        <row r="327">
          <cell r="C327">
            <v>107.4</v>
          </cell>
          <cell r="D327">
            <v>107.4</v>
          </cell>
          <cell r="E327">
            <v>107.4</v>
          </cell>
          <cell r="F327">
            <v>107.4</v>
          </cell>
          <cell r="G327">
            <v>106.6</v>
          </cell>
          <cell r="H327">
            <v>107.4</v>
          </cell>
          <cell r="I327">
            <v>107.4</v>
          </cell>
          <cell r="J327">
            <v>107.4</v>
          </cell>
          <cell r="K327">
            <v>107.4</v>
          </cell>
          <cell r="L327">
            <v>107.4</v>
          </cell>
          <cell r="M327">
            <v>107.4</v>
          </cell>
          <cell r="N327">
            <v>107.4</v>
          </cell>
          <cell r="O327">
            <v>107.4</v>
          </cell>
          <cell r="P327">
            <v>107.4</v>
          </cell>
          <cell r="Q327">
            <v>107.4</v>
          </cell>
        </row>
        <row r="328">
          <cell r="C328">
            <v>99.3</v>
          </cell>
          <cell r="D328">
            <v>99.3</v>
          </cell>
          <cell r="E328">
            <v>99.3</v>
          </cell>
          <cell r="F328">
            <v>102</v>
          </cell>
          <cell r="G328">
            <v>101.2</v>
          </cell>
          <cell r="H328">
            <v>102</v>
          </cell>
          <cell r="I328">
            <v>102</v>
          </cell>
          <cell r="J328">
            <v>102</v>
          </cell>
          <cell r="K328">
            <v>102</v>
          </cell>
          <cell r="L328">
            <v>102</v>
          </cell>
          <cell r="M328">
            <v>102</v>
          </cell>
          <cell r="N328">
            <v>102</v>
          </cell>
          <cell r="O328">
            <v>102</v>
          </cell>
          <cell r="P328">
            <v>102</v>
          </cell>
          <cell r="Q328">
            <v>102</v>
          </cell>
        </row>
        <row r="329">
          <cell r="C329">
            <v>98.8</v>
          </cell>
          <cell r="D329">
            <v>98.8</v>
          </cell>
          <cell r="E329">
            <v>98.8</v>
          </cell>
          <cell r="F329">
            <v>98.8</v>
          </cell>
          <cell r="G329">
            <v>98</v>
          </cell>
          <cell r="H329">
            <v>98.8</v>
          </cell>
          <cell r="I329">
            <v>98.8</v>
          </cell>
          <cell r="J329">
            <v>98.8</v>
          </cell>
          <cell r="K329">
            <v>98.8</v>
          </cell>
          <cell r="L329">
            <v>98.8</v>
          </cell>
          <cell r="M329">
            <v>98.8</v>
          </cell>
          <cell r="N329">
            <v>94.8</v>
          </cell>
          <cell r="O329">
            <v>94.8</v>
          </cell>
          <cell r="P329">
            <v>94.8</v>
          </cell>
          <cell r="Q329">
            <v>94.8</v>
          </cell>
        </row>
        <row r="330">
          <cell r="C330">
            <v>100</v>
          </cell>
          <cell r="D330">
            <v>100</v>
          </cell>
          <cell r="E330">
            <v>100</v>
          </cell>
          <cell r="F330">
            <v>100</v>
          </cell>
          <cell r="G330">
            <v>99.2</v>
          </cell>
          <cell r="H330">
            <v>100</v>
          </cell>
          <cell r="I330">
            <v>100</v>
          </cell>
          <cell r="J330">
            <v>100</v>
          </cell>
          <cell r="K330">
            <v>100</v>
          </cell>
          <cell r="L330">
            <v>100</v>
          </cell>
          <cell r="M330">
            <v>100</v>
          </cell>
          <cell r="N330">
            <v>100</v>
          </cell>
          <cell r="O330">
            <v>100</v>
          </cell>
          <cell r="P330">
            <v>100</v>
          </cell>
          <cell r="Q330">
            <v>100</v>
          </cell>
        </row>
        <row r="331">
          <cell r="C331">
            <v>100.1</v>
          </cell>
          <cell r="D331">
            <v>100</v>
          </cell>
          <cell r="E331">
            <v>100</v>
          </cell>
          <cell r="F331">
            <v>100</v>
          </cell>
          <cell r="G331">
            <v>100</v>
          </cell>
          <cell r="H331">
            <v>100</v>
          </cell>
          <cell r="I331">
            <v>100</v>
          </cell>
          <cell r="J331">
            <v>100</v>
          </cell>
          <cell r="K331">
            <v>100</v>
          </cell>
          <cell r="L331">
            <v>100</v>
          </cell>
          <cell r="M331">
            <v>100</v>
          </cell>
          <cell r="N331">
            <v>100</v>
          </cell>
          <cell r="O331">
            <v>100</v>
          </cell>
          <cell r="P331">
            <v>100</v>
          </cell>
          <cell r="Q331">
            <v>100</v>
          </cell>
        </row>
        <row r="332">
          <cell r="C332">
            <v>100.2</v>
          </cell>
          <cell r="D332">
            <v>100.2</v>
          </cell>
          <cell r="E332">
            <v>100.2</v>
          </cell>
          <cell r="F332">
            <v>100.2</v>
          </cell>
          <cell r="G332">
            <v>100.2</v>
          </cell>
          <cell r="H332">
            <v>100.2</v>
          </cell>
          <cell r="I332">
            <v>100.2</v>
          </cell>
          <cell r="J332">
            <v>100.2</v>
          </cell>
          <cell r="K332">
            <v>100.2</v>
          </cell>
          <cell r="L332">
            <v>100.2</v>
          </cell>
          <cell r="M332">
            <v>100.2</v>
          </cell>
          <cell r="N332">
            <v>100.2</v>
          </cell>
          <cell r="O332">
            <v>100.2</v>
          </cell>
          <cell r="P332">
            <v>100.2</v>
          </cell>
          <cell r="Q332">
            <v>100.2</v>
          </cell>
        </row>
        <row r="333">
          <cell r="C333">
            <v>100.1</v>
          </cell>
          <cell r="D333">
            <v>100.1</v>
          </cell>
          <cell r="E333">
            <v>100.1</v>
          </cell>
          <cell r="F333">
            <v>100.1</v>
          </cell>
          <cell r="G333">
            <v>100.1</v>
          </cell>
          <cell r="H333">
            <v>100.1</v>
          </cell>
          <cell r="I333">
            <v>100.1</v>
          </cell>
          <cell r="J333">
            <v>100.1</v>
          </cell>
          <cell r="K333">
            <v>100.1</v>
          </cell>
          <cell r="L333">
            <v>100.1</v>
          </cell>
          <cell r="M333">
            <v>100.1</v>
          </cell>
          <cell r="N333">
            <v>100.1</v>
          </cell>
          <cell r="O333">
            <v>100.1</v>
          </cell>
          <cell r="P333">
            <v>100.1</v>
          </cell>
          <cell r="Q333">
            <v>100.1</v>
          </cell>
        </row>
        <row r="334">
          <cell r="C334">
            <v>111.2</v>
          </cell>
          <cell r="D334">
            <v>111.2</v>
          </cell>
          <cell r="E334">
            <v>111.2</v>
          </cell>
          <cell r="F334">
            <v>111.2</v>
          </cell>
          <cell r="G334">
            <v>111.2</v>
          </cell>
          <cell r="H334">
            <v>111.2</v>
          </cell>
          <cell r="I334">
            <v>111.2</v>
          </cell>
          <cell r="J334">
            <v>110.6</v>
          </cell>
          <cell r="K334">
            <v>110.6</v>
          </cell>
          <cell r="L334">
            <v>110.6</v>
          </cell>
          <cell r="M334">
            <v>110.6</v>
          </cell>
          <cell r="N334">
            <v>110.6</v>
          </cell>
          <cell r="O334">
            <v>110.6</v>
          </cell>
          <cell r="P334">
            <v>110.6</v>
          </cell>
          <cell r="Q334">
            <v>110.6</v>
          </cell>
        </row>
        <row r="336">
          <cell r="C336">
            <v>112.8</v>
          </cell>
          <cell r="D336">
            <v>110</v>
          </cell>
          <cell r="E336">
            <v>110</v>
          </cell>
          <cell r="F336">
            <v>110</v>
          </cell>
          <cell r="G336">
            <v>110</v>
          </cell>
          <cell r="H336">
            <v>110</v>
          </cell>
          <cell r="I336">
            <v>110</v>
          </cell>
          <cell r="J336">
            <v>110</v>
          </cell>
          <cell r="K336">
            <v>110</v>
          </cell>
          <cell r="L336">
            <v>110</v>
          </cell>
          <cell r="M336">
            <v>110</v>
          </cell>
          <cell r="N336">
            <v>110</v>
          </cell>
          <cell r="O336">
            <v>110</v>
          </cell>
          <cell r="P336">
            <v>105.9</v>
          </cell>
          <cell r="Q336">
            <v>105.9</v>
          </cell>
        </row>
        <row r="337">
          <cell r="C337">
            <v>119.7</v>
          </cell>
          <cell r="D337">
            <v>113.1</v>
          </cell>
          <cell r="E337">
            <v>113.1</v>
          </cell>
          <cell r="F337">
            <v>113.1</v>
          </cell>
          <cell r="G337">
            <v>113.1</v>
          </cell>
          <cell r="H337">
            <v>113.1</v>
          </cell>
          <cell r="I337">
            <v>113.1</v>
          </cell>
          <cell r="J337">
            <v>113.1</v>
          </cell>
          <cell r="K337">
            <v>113.1</v>
          </cell>
          <cell r="L337">
            <v>113.1</v>
          </cell>
          <cell r="M337">
            <v>113.1</v>
          </cell>
          <cell r="N337">
            <v>113.1</v>
          </cell>
          <cell r="O337">
            <v>113.1</v>
          </cell>
          <cell r="P337">
            <v>112.1</v>
          </cell>
          <cell r="Q337">
            <v>112.1</v>
          </cell>
        </row>
        <row r="338">
          <cell r="C338">
            <v>107.4</v>
          </cell>
          <cell r="D338">
            <v>108.4</v>
          </cell>
          <cell r="E338">
            <v>108.4</v>
          </cell>
          <cell r="F338">
            <v>108.4</v>
          </cell>
          <cell r="G338">
            <v>108.4</v>
          </cell>
          <cell r="H338">
            <v>108.4</v>
          </cell>
          <cell r="I338">
            <v>108.4</v>
          </cell>
          <cell r="J338">
            <v>108.4</v>
          </cell>
          <cell r="K338">
            <v>108.4</v>
          </cell>
          <cell r="L338">
            <v>108.4</v>
          </cell>
          <cell r="M338">
            <v>108.4</v>
          </cell>
          <cell r="N338">
            <v>108.4</v>
          </cell>
          <cell r="O338">
            <v>108.4</v>
          </cell>
          <cell r="P338">
            <v>103.8</v>
          </cell>
          <cell r="Q338">
            <v>103.8</v>
          </cell>
        </row>
        <row r="339">
          <cell r="C339">
            <v>107.6</v>
          </cell>
          <cell r="D339">
            <v>107.6</v>
          </cell>
          <cell r="E339">
            <v>107.6</v>
          </cell>
          <cell r="F339">
            <v>107.6</v>
          </cell>
          <cell r="G339">
            <v>107.6</v>
          </cell>
          <cell r="H339">
            <v>107.6</v>
          </cell>
          <cell r="I339">
            <v>107.6</v>
          </cell>
          <cell r="J339">
            <v>107.6</v>
          </cell>
          <cell r="K339">
            <v>107.6</v>
          </cell>
          <cell r="L339">
            <v>107.6</v>
          </cell>
          <cell r="M339">
            <v>107.6</v>
          </cell>
          <cell r="N339">
            <v>107.6</v>
          </cell>
          <cell r="O339">
            <v>107.6</v>
          </cell>
          <cell r="P339">
            <v>100.7</v>
          </cell>
          <cell r="Q339">
            <v>100.7</v>
          </cell>
        </row>
        <row r="340">
          <cell r="C340">
            <v>107.8</v>
          </cell>
          <cell r="D340">
            <v>110</v>
          </cell>
          <cell r="E340">
            <v>110</v>
          </cell>
          <cell r="F340">
            <v>110</v>
          </cell>
          <cell r="G340">
            <v>110</v>
          </cell>
          <cell r="H340">
            <v>110</v>
          </cell>
          <cell r="I340">
            <v>110</v>
          </cell>
          <cell r="J340">
            <v>110</v>
          </cell>
          <cell r="K340">
            <v>110</v>
          </cell>
          <cell r="L340">
            <v>110</v>
          </cell>
          <cell r="M340">
            <v>110</v>
          </cell>
          <cell r="N340">
            <v>110</v>
          </cell>
          <cell r="O340">
            <v>110</v>
          </cell>
          <cell r="P340">
            <v>100.8</v>
          </cell>
          <cell r="Q340">
            <v>100.8</v>
          </cell>
        </row>
        <row r="341">
          <cell r="C341">
            <v>114.3</v>
          </cell>
          <cell r="D341">
            <v>104.8</v>
          </cell>
          <cell r="E341">
            <v>104.8</v>
          </cell>
          <cell r="F341">
            <v>104.8</v>
          </cell>
          <cell r="G341">
            <v>104.8</v>
          </cell>
          <cell r="H341">
            <v>104.8</v>
          </cell>
          <cell r="I341">
            <v>104.8</v>
          </cell>
          <cell r="J341">
            <v>104.8</v>
          </cell>
          <cell r="K341">
            <v>104.8</v>
          </cell>
          <cell r="L341">
            <v>104.8</v>
          </cell>
          <cell r="M341">
            <v>104.8</v>
          </cell>
          <cell r="N341">
            <v>104.8</v>
          </cell>
          <cell r="O341">
            <v>104.8</v>
          </cell>
          <cell r="P341">
            <v>100</v>
          </cell>
          <cell r="Q341">
            <v>100</v>
          </cell>
        </row>
        <row r="343">
          <cell r="C343">
            <v>103.9</v>
          </cell>
          <cell r="D343">
            <v>103</v>
          </cell>
          <cell r="E343">
            <v>103.4</v>
          </cell>
          <cell r="F343">
            <v>103.4</v>
          </cell>
          <cell r="G343">
            <v>103.7</v>
          </cell>
          <cell r="H343">
            <v>103.7</v>
          </cell>
          <cell r="I343">
            <v>103.7</v>
          </cell>
          <cell r="J343">
            <v>103.7</v>
          </cell>
          <cell r="K343">
            <v>103.7</v>
          </cell>
          <cell r="L343">
            <v>103.7</v>
          </cell>
          <cell r="M343">
            <v>103.9</v>
          </cell>
          <cell r="N343">
            <v>102.7</v>
          </cell>
          <cell r="O343">
            <v>102.4</v>
          </cell>
          <cell r="P343">
            <v>102.1</v>
          </cell>
          <cell r="Q343">
            <v>102.9</v>
          </cell>
        </row>
        <row r="344">
          <cell r="C344">
            <v>106.5</v>
          </cell>
          <cell r="D344">
            <v>105.4</v>
          </cell>
          <cell r="E344">
            <v>105.6</v>
          </cell>
          <cell r="F344">
            <v>105.6</v>
          </cell>
          <cell r="G344">
            <v>105.6</v>
          </cell>
          <cell r="H344">
            <v>105.6</v>
          </cell>
          <cell r="I344">
            <v>105.6</v>
          </cell>
          <cell r="J344">
            <v>105.6</v>
          </cell>
          <cell r="K344">
            <v>105.6</v>
          </cell>
          <cell r="L344">
            <v>105.6</v>
          </cell>
          <cell r="M344">
            <v>105.5</v>
          </cell>
          <cell r="N344">
            <v>104.2</v>
          </cell>
          <cell r="O344">
            <v>103.8</v>
          </cell>
          <cell r="P344">
            <v>103.5</v>
          </cell>
          <cell r="Q344">
            <v>103.5</v>
          </cell>
        </row>
        <row r="345">
          <cell r="C345">
            <v>100.8</v>
          </cell>
          <cell r="D345">
            <v>99.8</v>
          </cell>
          <cell r="E345">
            <v>100</v>
          </cell>
          <cell r="F345">
            <v>100</v>
          </cell>
          <cell r="G345">
            <v>100</v>
          </cell>
          <cell r="H345">
            <v>100</v>
          </cell>
          <cell r="I345">
            <v>100</v>
          </cell>
          <cell r="J345">
            <v>100</v>
          </cell>
          <cell r="K345">
            <v>100</v>
          </cell>
          <cell r="L345">
            <v>100</v>
          </cell>
          <cell r="M345">
            <v>100</v>
          </cell>
          <cell r="N345">
            <v>100</v>
          </cell>
          <cell r="O345">
            <v>100</v>
          </cell>
          <cell r="P345">
            <v>100</v>
          </cell>
          <cell r="Q345">
            <v>100</v>
          </cell>
        </row>
        <row r="346">
          <cell r="C346">
            <v>90.4</v>
          </cell>
          <cell r="D346">
            <v>90.4</v>
          </cell>
          <cell r="E346">
            <v>91.7</v>
          </cell>
          <cell r="F346">
            <v>91.7</v>
          </cell>
          <cell r="G346">
            <v>93.3</v>
          </cell>
          <cell r="H346">
            <v>93.3</v>
          </cell>
          <cell r="I346">
            <v>93.8</v>
          </cell>
          <cell r="J346">
            <v>93.8</v>
          </cell>
          <cell r="K346">
            <v>94.1</v>
          </cell>
          <cell r="L346">
            <v>94.1</v>
          </cell>
          <cell r="M346">
            <v>95.1</v>
          </cell>
          <cell r="N346">
            <v>95.1</v>
          </cell>
          <cell r="O346">
            <v>95</v>
          </cell>
          <cell r="P346">
            <v>95</v>
          </cell>
          <cell r="Q346">
            <v>99.9</v>
          </cell>
        </row>
        <row r="348">
          <cell r="C348">
            <v>104.7</v>
          </cell>
          <cell r="D348">
            <v>104.8</v>
          </cell>
          <cell r="E348">
            <v>104.6</v>
          </cell>
          <cell r="F348">
            <v>104.1</v>
          </cell>
          <cell r="G348">
            <v>104</v>
          </cell>
          <cell r="H348">
            <v>104</v>
          </cell>
          <cell r="I348">
            <v>103.8</v>
          </cell>
          <cell r="J348">
            <v>103.8</v>
          </cell>
          <cell r="K348">
            <v>103.9</v>
          </cell>
          <cell r="L348">
            <v>103.1</v>
          </cell>
          <cell r="M348">
            <v>103.1</v>
          </cell>
          <cell r="N348">
            <v>102.9</v>
          </cell>
          <cell r="O348">
            <v>103.1</v>
          </cell>
          <cell r="P348">
            <v>103.3</v>
          </cell>
          <cell r="Q348">
            <v>103</v>
          </cell>
        </row>
        <row r="349">
          <cell r="C349">
            <v>107.1</v>
          </cell>
          <cell r="D349">
            <v>107.1</v>
          </cell>
          <cell r="E349">
            <v>107.1</v>
          </cell>
          <cell r="F349">
            <v>105.4</v>
          </cell>
          <cell r="G349">
            <v>105.4</v>
          </cell>
          <cell r="H349">
            <v>105.4</v>
          </cell>
          <cell r="I349">
            <v>105.4</v>
          </cell>
          <cell r="J349">
            <v>105.4</v>
          </cell>
          <cell r="K349">
            <v>105.4</v>
          </cell>
          <cell r="L349">
            <v>105.4</v>
          </cell>
          <cell r="M349">
            <v>105.4</v>
          </cell>
          <cell r="N349">
            <v>105.4</v>
          </cell>
          <cell r="O349">
            <v>105.4</v>
          </cell>
          <cell r="P349">
            <v>105.4</v>
          </cell>
          <cell r="Q349">
            <v>105.4</v>
          </cell>
        </row>
        <row r="350">
          <cell r="C350">
            <v>98.1</v>
          </cell>
          <cell r="D350">
            <v>98.1</v>
          </cell>
          <cell r="E350">
            <v>96.3</v>
          </cell>
          <cell r="F350">
            <v>96.3</v>
          </cell>
          <cell r="G350">
            <v>116.3</v>
          </cell>
          <cell r="H350">
            <v>116.3</v>
          </cell>
          <cell r="I350">
            <v>116.3</v>
          </cell>
          <cell r="J350">
            <v>116.3</v>
          </cell>
          <cell r="K350">
            <v>116.3</v>
          </cell>
          <cell r="L350">
            <v>116.3</v>
          </cell>
          <cell r="M350">
            <v>105.4</v>
          </cell>
          <cell r="N350">
            <v>98.1</v>
          </cell>
          <cell r="O350">
            <v>110.9</v>
          </cell>
          <cell r="P350">
            <v>110.9</v>
          </cell>
          <cell r="Q350">
            <v>99.9</v>
          </cell>
        </row>
        <row r="351">
          <cell r="C351">
            <v>101.9</v>
          </cell>
          <cell r="D351">
            <v>102.6</v>
          </cell>
          <cell r="E351">
            <v>101.9</v>
          </cell>
          <cell r="F351">
            <v>102.5</v>
          </cell>
          <cell r="G351">
            <v>102.4</v>
          </cell>
          <cell r="H351">
            <v>102.4</v>
          </cell>
          <cell r="I351">
            <v>101.7</v>
          </cell>
          <cell r="J351">
            <v>101.6</v>
          </cell>
          <cell r="K351">
            <v>102.1</v>
          </cell>
          <cell r="L351">
            <v>102.6</v>
          </cell>
          <cell r="M351">
            <v>102.6</v>
          </cell>
          <cell r="N351">
            <v>102.1</v>
          </cell>
          <cell r="O351">
            <v>102.7</v>
          </cell>
          <cell r="P351">
            <v>103.3</v>
          </cell>
          <cell r="Q351">
            <v>102.3</v>
          </cell>
        </row>
        <row r="352">
          <cell r="C352">
            <v>113</v>
          </cell>
          <cell r="D352">
            <v>106.6</v>
          </cell>
          <cell r="E352">
            <v>106.6</v>
          </cell>
          <cell r="F352">
            <v>106.6</v>
          </cell>
          <cell r="G352">
            <v>106.6</v>
          </cell>
          <cell r="H352">
            <v>106.8</v>
          </cell>
          <cell r="I352">
            <v>106.6</v>
          </cell>
          <cell r="J352">
            <v>106.6</v>
          </cell>
          <cell r="K352">
            <v>105.6</v>
          </cell>
          <cell r="L352">
            <v>105.9</v>
          </cell>
          <cell r="M352">
            <v>105.7</v>
          </cell>
          <cell r="N352">
            <v>105.7</v>
          </cell>
          <cell r="O352">
            <v>105.6</v>
          </cell>
          <cell r="P352">
            <v>105.6</v>
          </cell>
          <cell r="Q352">
            <v>105.6</v>
          </cell>
        </row>
        <row r="353">
          <cell r="C353">
            <v>103.2</v>
          </cell>
          <cell r="D353">
            <v>104.6</v>
          </cell>
          <cell r="E353">
            <v>104.6</v>
          </cell>
          <cell r="F353">
            <v>104.6</v>
          </cell>
          <cell r="G353">
            <v>104.6</v>
          </cell>
          <cell r="H353">
            <v>104.8</v>
          </cell>
          <cell r="I353">
            <v>104.6</v>
          </cell>
          <cell r="J353">
            <v>104.6</v>
          </cell>
          <cell r="K353">
            <v>104.6</v>
          </cell>
          <cell r="L353">
            <v>104.4</v>
          </cell>
          <cell r="M353">
            <v>103.1</v>
          </cell>
          <cell r="N353">
            <v>103.3</v>
          </cell>
          <cell r="O353">
            <v>102.9</v>
          </cell>
          <cell r="P353">
            <v>101.6</v>
          </cell>
          <cell r="Q353">
            <v>101.9</v>
          </cell>
        </row>
        <row r="354">
          <cell r="C354">
            <v>103.4</v>
          </cell>
          <cell r="D354">
            <v>103.4</v>
          </cell>
          <cell r="E354">
            <v>103.4</v>
          </cell>
          <cell r="F354">
            <v>103.4</v>
          </cell>
          <cell r="G354">
            <v>103.4</v>
          </cell>
          <cell r="H354">
            <v>103.4</v>
          </cell>
          <cell r="I354">
            <v>103.4</v>
          </cell>
          <cell r="J354">
            <v>103.4</v>
          </cell>
          <cell r="K354">
            <v>103.4</v>
          </cell>
          <cell r="L354">
            <v>99.4</v>
          </cell>
          <cell r="M354">
            <v>99.4</v>
          </cell>
          <cell r="N354">
            <v>99.4</v>
          </cell>
          <cell r="O354">
            <v>99.4</v>
          </cell>
          <cell r="P354">
            <v>99.4</v>
          </cell>
          <cell r="Q354">
            <v>99.4</v>
          </cell>
        </row>
        <row r="355">
          <cell r="C355">
            <v>102</v>
          </cell>
          <cell r="D355">
            <v>102</v>
          </cell>
          <cell r="E355">
            <v>102</v>
          </cell>
          <cell r="F355">
            <v>102</v>
          </cell>
          <cell r="G355">
            <v>102</v>
          </cell>
          <cell r="H355">
            <v>102</v>
          </cell>
          <cell r="I355">
            <v>102</v>
          </cell>
          <cell r="J355">
            <v>102</v>
          </cell>
          <cell r="K355">
            <v>102</v>
          </cell>
          <cell r="L355">
            <v>102</v>
          </cell>
          <cell r="M355">
            <v>102</v>
          </cell>
          <cell r="N355">
            <v>102</v>
          </cell>
          <cell r="O355">
            <v>102</v>
          </cell>
          <cell r="P355">
            <v>102</v>
          </cell>
          <cell r="Q355">
            <v>102</v>
          </cell>
        </row>
        <row r="356">
          <cell r="C356">
            <v>107.3</v>
          </cell>
          <cell r="D356">
            <v>107.3</v>
          </cell>
          <cell r="E356">
            <v>107.3</v>
          </cell>
          <cell r="F356">
            <v>107.3</v>
          </cell>
          <cell r="G356">
            <v>107.3</v>
          </cell>
          <cell r="H356">
            <v>107.3</v>
          </cell>
          <cell r="I356">
            <v>107.3</v>
          </cell>
          <cell r="J356">
            <v>107.3</v>
          </cell>
          <cell r="K356">
            <v>107.3</v>
          </cell>
          <cell r="L356">
            <v>107.3</v>
          </cell>
          <cell r="M356">
            <v>107.3</v>
          </cell>
          <cell r="N356">
            <v>107.3</v>
          </cell>
          <cell r="O356">
            <v>107.3</v>
          </cell>
          <cell r="P356">
            <v>107.3</v>
          </cell>
          <cell r="Q356">
            <v>107.3</v>
          </cell>
        </row>
        <row r="358">
          <cell r="C358">
            <v>103.7</v>
          </cell>
          <cell r="D358">
            <v>103.1</v>
          </cell>
          <cell r="E358">
            <v>101.8</v>
          </cell>
          <cell r="F358">
            <v>102.5</v>
          </cell>
          <cell r="G358">
            <v>103.2</v>
          </cell>
          <cell r="H358">
            <v>103.4</v>
          </cell>
          <cell r="I358">
            <v>103.6</v>
          </cell>
          <cell r="J358">
            <v>103</v>
          </cell>
          <cell r="K358">
            <v>103</v>
          </cell>
          <cell r="L358">
            <v>103.2</v>
          </cell>
          <cell r="M358">
            <v>103.3</v>
          </cell>
          <cell r="N358">
            <v>103.2</v>
          </cell>
          <cell r="O358">
            <v>102.6</v>
          </cell>
          <cell r="P358">
            <v>102.6</v>
          </cell>
          <cell r="Q358">
            <v>102.4</v>
          </cell>
        </row>
        <row r="360">
          <cell r="C360">
            <v>104</v>
          </cell>
          <cell r="D360">
            <v>102.9</v>
          </cell>
          <cell r="E360">
            <v>99.9</v>
          </cell>
          <cell r="F360">
            <v>101.8</v>
          </cell>
          <cell r="G360">
            <v>103.6</v>
          </cell>
          <cell r="H360">
            <v>104.3</v>
          </cell>
          <cell r="I360">
            <v>103.9</v>
          </cell>
          <cell r="J360">
            <v>102</v>
          </cell>
          <cell r="K360">
            <v>101.6</v>
          </cell>
          <cell r="L360">
            <v>102.4</v>
          </cell>
          <cell r="M360">
            <v>102.4</v>
          </cell>
          <cell r="N360">
            <v>101.9</v>
          </cell>
          <cell r="O360">
            <v>100.9</v>
          </cell>
          <cell r="P360">
            <v>101.5</v>
          </cell>
          <cell r="Q360">
            <v>101</v>
          </cell>
        </row>
        <row r="361">
          <cell r="C361">
            <v>104.3</v>
          </cell>
          <cell r="D361">
            <v>104</v>
          </cell>
          <cell r="E361">
            <v>103.9</v>
          </cell>
          <cell r="F361">
            <v>103.5</v>
          </cell>
          <cell r="G361">
            <v>103.7</v>
          </cell>
          <cell r="H361">
            <v>104.3</v>
          </cell>
          <cell r="I361">
            <v>103.9</v>
          </cell>
          <cell r="J361">
            <v>103.4</v>
          </cell>
          <cell r="K361">
            <v>103.1</v>
          </cell>
          <cell r="L361">
            <v>103.4</v>
          </cell>
          <cell r="M361">
            <v>103.3</v>
          </cell>
          <cell r="N361">
            <v>103.4</v>
          </cell>
          <cell r="O361">
            <v>103.2</v>
          </cell>
          <cell r="P361">
            <v>101.8</v>
          </cell>
          <cell r="Q361">
            <v>102.7</v>
          </cell>
        </row>
        <row r="362">
          <cell r="C362">
            <v>96.8</v>
          </cell>
          <cell r="D362">
            <v>94.9</v>
          </cell>
          <cell r="E362">
            <v>93.2</v>
          </cell>
          <cell r="F362">
            <v>94.9</v>
          </cell>
          <cell r="G362">
            <v>96.3</v>
          </cell>
          <cell r="H362">
            <v>98.9</v>
          </cell>
          <cell r="I362">
            <v>101.3</v>
          </cell>
          <cell r="J362">
            <v>97.3</v>
          </cell>
          <cell r="K362">
            <v>99.4</v>
          </cell>
          <cell r="L362">
            <v>100.3</v>
          </cell>
          <cell r="M362">
            <v>103.2</v>
          </cell>
          <cell r="N362">
            <v>102.4</v>
          </cell>
          <cell r="O362">
            <v>102.9</v>
          </cell>
          <cell r="P362">
            <v>109.7</v>
          </cell>
          <cell r="Q362">
            <v>106.4</v>
          </cell>
        </row>
        <row r="363">
          <cell r="C363">
            <v>93.3</v>
          </cell>
          <cell r="D363">
            <v>92.6</v>
          </cell>
          <cell r="E363">
            <v>91.9</v>
          </cell>
          <cell r="F363">
            <v>88.5</v>
          </cell>
          <cell r="G363">
            <v>100.8</v>
          </cell>
          <cell r="H363">
            <v>97.4</v>
          </cell>
          <cell r="I363">
            <v>93.5</v>
          </cell>
          <cell r="J363">
            <v>91</v>
          </cell>
          <cell r="K363">
            <v>91.4</v>
          </cell>
          <cell r="L363">
            <v>97.3</v>
          </cell>
          <cell r="M363">
            <v>95.5</v>
          </cell>
          <cell r="N363">
            <v>95.3</v>
          </cell>
          <cell r="O363">
            <v>97.6</v>
          </cell>
          <cell r="P363">
            <v>101.9</v>
          </cell>
          <cell r="Q363">
            <v>94.1</v>
          </cell>
        </row>
        <row r="364">
          <cell r="C364">
            <v>99</v>
          </cell>
          <cell r="D364">
            <v>97.9</v>
          </cell>
          <cell r="E364">
            <v>99.3</v>
          </cell>
          <cell r="F364">
            <v>99.3</v>
          </cell>
          <cell r="G364">
            <v>101.4</v>
          </cell>
          <cell r="H364">
            <v>102.3</v>
          </cell>
          <cell r="I364">
            <v>101.7</v>
          </cell>
          <cell r="J364">
            <v>100.2</v>
          </cell>
          <cell r="K364">
            <v>101.4</v>
          </cell>
          <cell r="L364">
            <v>101.3</v>
          </cell>
          <cell r="M364">
            <v>101</v>
          </cell>
          <cell r="N364">
            <v>100</v>
          </cell>
          <cell r="O364">
            <v>100</v>
          </cell>
          <cell r="P364">
            <v>98.9</v>
          </cell>
          <cell r="Q364">
            <v>98.8</v>
          </cell>
        </row>
        <row r="365">
          <cell r="C365">
            <v>97.1</v>
          </cell>
          <cell r="D365">
            <v>97.2</v>
          </cell>
          <cell r="E365">
            <v>97</v>
          </cell>
          <cell r="F365">
            <v>97.1</v>
          </cell>
          <cell r="G365">
            <v>97.1</v>
          </cell>
          <cell r="H365">
            <v>97.4</v>
          </cell>
          <cell r="I365">
            <v>96.3</v>
          </cell>
          <cell r="J365">
            <v>96.2</v>
          </cell>
          <cell r="K365">
            <v>96.5</v>
          </cell>
          <cell r="L365">
            <v>96.4</v>
          </cell>
          <cell r="M365">
            <v>96.3</v>
          </cell>
          <cell r="N365">
            <v>97.4</v>
          </cell>
          <cell r="O365">
            <v>97.4</v>
          </cell>
          <cell r="P365">
            <v>96.6</v>
          </cell>
          <cell r="Q365">
            <v>95.1</v>
          </cell>
        </row>
        <row r="366">
          <cell r="C366">
            <v>153.30000000000001</v>
          </cell>
          <cell r="D366">
            <v>151.9</v>
          </cell>
          <cell r="E366">
            <v>134.1</v>
          </cell>
          <cell r="F366">
            <v>128.5</v>
          </cell>
          <cell r="G366">
            <v>129.69999999999999</v>
          </cell>
          <cell r="H366">
            <v>127.8</v>
          </cell>
          <cell r="I366">
            <v>121.9</v>
          </cell>
          <cell r="J366">
            <v>121.8</v>
          </cell>
          <cell r="K366">
            <v>116.5</v>
          </cell>
          <cell r="L366">
            <v>114.5</v>
          </cell>
          <cell r="M366">
            <v>114</v>
          </cell>
          <cell r="N366">
            <v>112.7</v>
          </cell>
          <cell r="O366">
            <v>113.5</v>
          </cell>
          <cell r="P366">
            <v>112.6</v>
          </cell>
          <cell r="Q366">
            <v>104.7</v>
          </cell>
        </row>
        <row r="367">
          <cell r="C367">
            <v>100.7</v>
          </cell>
          <cell r="D367">
            <v>97.7</v>
          </cell>
          <cell r="E367">
            <v>90.2</v>
          </cell>
          <cell r="F367">
            <v>104.8</v>
          </cell>
          <cell r="G367">
            <v>109.7</v>
          </cell>
          <cell r="H367">
            <v>111.6</v>
          </cell>
          <cell r="I367">
            <v>112.3</v>
          </cell>
          <cell r="J367">
            <v>106.9</v>
          </cell>
          <cell r="K367">
            <v>103.9</v>
          </cell>
          <cell r="L367">
            <v>108.1</v>
          </cell>
          <cell r="M367">
            <v>105.4</v>
          </cell>
          <cell r="N367">
            <v>103.3</v>
          </cell>
          <cell r="O367">
            <v>95.3</v>
          </cell>
          <cell r="P367">
            <v>94</v>
          </cell>
          <cell r="Q367">
            <v>100.6</v>
          </cell>
        </row>
        <row r="368">
          <cell r="C368">
            <v>100</v>
          </cell>
          <cell r="D368">
            <v>100</v>
          </cell>
          <cell r="E368">
            <v>99.1</v>
          </cell>
          <cell r="F368">
            <v>99.1</v>
          </cell>
          <cell r="G368">
            <v>99</v>
          </cell>
          <cell r="H368">
            <v>99</v>
          </cell>
          <cell r="I368">
            <v>99.7</v>
          </cell>
          <cell r="J368">
            <v>99.7</v>
          </cell>
          <cell r="K368">
            <v>99.3</v>
          </cell>
          <cell r="L368">
            <v>99.7</v>
          </cell>
          <cell r="M368">
            <v>99.6</v>
          </cell>
          <cell r="N368">
            <v>99.6</v>
          </cell>
          <cell r="O368">
            <v>100.7</v>
          </cell>
          <cell r="P368">
            <v>100.7</v>
          </cell>
          <cell r="Q368">
            <v>100.7</v>
          </cell>
        </row>
        <row r="369">
          <cell r="C369">
            <v>91.6</v>
          </cell>
          <cell r="D369">
            <v>91.5</v>
          </cell>
          <cell r="E369">
            <v>91.5</v>
          </cell>
          <cell r="F369">
            <v>92.4</v>
          </cell>
          <cell r="G369">
            <v>92.6</v>
          </cell>
          <cell r="H369">
            <v>92.5</v>
          </cell>
          <cell r="I369">
            <v>92.2</v>
          </cell>
          <cell r="J369">
            <v>92.4</v>
          </cell>
          <cell r="K369">
            <v>92.6</v>
          </cell>
          <cell r="L369">
            <v>91.7</v>
          </cell>
          <cell r="M369">
            <v>92.4</v>
          </cell>
          <cell r="N369">
            <v>92.5</v>
          </cell>
          <cell r="O369">
            <v>92.8</v>
          </cell>
          <cell r="P369">
            <v>93.3</v>
          </cell>
          <cell r="Q369">
            <v>95.3</v>
          </cell>
        </row>
        <row r="370">
          <cell r="C370">
            <v>101.4</v>
          </cell>
          <cell r="D370">
            <v>101.2</v>
          </cell>
          <cell r="E370">
            <v>102.1</v>
          </cell>
          <cell r="F370">
            <v>101.8</v>
          </cell>
          <cell r="G370">
            <v>101.7</v>
          </cell>
          <cell r="H370">
            <v>101</v>
          </cell>
          <cell r="I370">
            <v>100.8</v>
          </cell>
          <cell r="J370">
            <v>100.4</v>
          </cell>
          <cell r="K370">
            <v>100.4</v>
          </cell>
          <cell r="L370">
            <v>101.4</v>
          </cell>
          <cell r="M370">
            <v>101</v>
          </cell>
          <cell r="N370">
            <v>101.4</v>
          </cell>
          <cell r="O370">
            <v>101.4</v>
          </cell>
          <cell r="P370">
            <v>101.2</v>
          </cell>
          <cell r="Q370">
            <v>101.2</v>
          </cell>
        </row>
        <row r="371">
          <cell r="C371">
            <v>99.1</v>
          </cell>
          <cell r="D371">
            <v>98.9</v>
          </cell>
          <cell r="E371">
            <v>98.7</v>
          </cell>
          <cell r="F371">
            <v>98.8</v>
          </cell>
          <cell r="G371">
            <v>99.3</v>
          </cell>
          <cell r="H371">
            <v>98.9</v>
          </cell>
          <cell r="I371">
            <v>99.1</v>
          </cell>
          <cell r="J371">
            <v>99.4</v>
          </cell>
          <cell r="K371">
            <v>99</v>
          </cell>
          <cell r="L371">
            <v>98.1</v>
          </cell>
          <cell r="M371">
            <v>98.9</v>
          </cell>
          <cell r="N371">
            <v>98.9</v>
          </cell>
          <cell r="O371">
            <v>99.1</v>
          </cell>
          <cell r="P371">
            <v>99</v>
          </cell>
          <cell r="Q371">
            <v>97.9</v>
          </cell>
        </row>
        <row r="373">
          <cell r="C373">
            <v>123.3</v>
          </cell>
          <cell r="D373">
            <v>123.3</v>
          </cell>
          <cell r="E373">
            <v>120.8</v>
          </cell>
          <cell r="F373">
            <v>120.8</v>
          </cell>
          <cell r="G373">
            <v>120.8</v>
          </cell>
          <cell r="H373">
            <v>120.8</v>
          </cell>
          <cell r="I373">
            <v>120.8</v>
          </cell>
          <cell r="J373">
            <v>120.8</v>
          </cell>
          <cell r="K373">
            <v>120.8</v>
          </cell>
          <cell r="L373">
            <v>120.8</v>
          </cell>
          <cell r="M373">
            <v>120.8</v>
          </cell>
          <cell r="N373">
            <v>120.8</v>
          </cell>
          <cell r="O373">
            <v>120.8</v>
          </cell>
          <cell r="P373">
            <v>120.8</v>
          </cell>
          <cell r="Q373">
            <v>120.8</v>
          </cell>
        </row>
        <row r="374">
          <cell r="C374">
            <v>100</v>
          </cell>
          <cell r="D374">
            <v>100</v>
          </cell>
          <cell r="E374">
            <v>100</v>
          </cell>
          <cell r="F374">
            <v>100</v>
          </cell>
          <cell r="G374">
            <v>101.8</v>
          </cell>
          <cell r="H374">
            <v>101.8</v>
          </cell>
          <cell r="I374">
            <v>101.8</v>
          </cell>
          <cell r="J374">
            <v>101.8</v>
          </cell>
          <cell r="K374">
            <v>101.8</v>
          </cell>
          <cell r="L374">
            <v>101.8</v>
          </cell>
          <cell r="M374">
            <v>101.8</v>
          </cell>
          <cell r="N374">
            <v>101.8</v>
          </cell>
          <cell r="O374">
            <v>101.8</v>
          </cell>
          <cell r="P374">
            <v>101.8</v>
          </cell>
          <cell r="Q374">
            <v>101.8</v>
          </cell>
        </row>
        <row r="375">
          <cell r="C375">
            <v>100</v>
          </cell>
          <cell r="D375">
            <v>100</v>
          </cell>
          <cell r="E375">
            <v>100</v>
          </cell>
          <cell r="F375">
            <v>100</v>
          </cell>
          <cell r="G375">
            <v>102.2</v>
          </cell>
          <cell r="H375">
            <v>102.2</v>
          </cell>
          <cell r="I375">
            <v>102.2</v>
          </cell>
          <cell r="J375">
            <v>102.2</v>
          </cell>
          <cell r="K375">
            <v>102.2</v>
          </cell>
          <cell r="L375">
            <v>102.2</v>
          </cell>
          <cell r="M375">
            <v>102.2</v>
          </cell>
          <cell r="N375">
            <v>102.2</v>
          </cell>
          <cell r="O375">
            <v>102.2</v>
          </cell>
          <cell r="P375">
            <v>102.2</v>
          </cell>
          <cell r="Q375">
            <v>102.2</v>
          </cell>
        </row>
        <row r="376">
          <cell r="C376">
            <v>100</v>
          </cell>
          <cell r="D376">
            <v>100</v>
          </cell>
          <cell r="E376">
            <v>100</v>
          </cell>
          <cell r="F376">
            <v>100</v>
          </cell>
          <cell r="G376">
            <v>100</v>
          </cell>
          <cell r="H376">
            <v>100</v>
          </cell>
          <cell r="I376">
            <v>100</v>
          </cell>
          <cell r="J376">
            <v>100</v>
          </cell>
          <cell r="K376">
            <v>100</v>
          </cell>
          <cell r="L376">
            <v>100</v>
          </cell>
          <cell r="M376">
            <v>100</v>
          </cell>
          <cell r="N376">
            <v>100</v>
          </cell>
          <cell r="O376">
            <v>100</v>
          </cell>
          <cell r="P376">
            <v>100</v>
          </cell>
          <cell r="Q376">
            <v>100</v>
          </cell>
        </row>
        <row r="377">
          <cell r="C377">
            <v>123.6</v>
          </cell>
          <cell r="D377">
            <v>123.6</v>
          </cell>
          <cell r="E377">
            <v>121.1</v>
          </cell>
          <cell r="F377">
            <v>121.1</v>
          </cell>
          <cell r="G377">
            <v>121.1</v>
          </cell>
          <cell r="H377">
            <v>121.1</v>
          </cell>
          <cell r="I377">
            <v>121.1</v>
          </cell>
          <cell r="J377">
            <v>121.1</v>
          </cell>
          <cell r="K377">
            <v>121.1</v>
          </cell>
          <cell r="L377">
            <v>121.1</v>
          </cell>
          <cell r="M377">
            <v>121.1</v>
          </cell>
          <cell r="N377">
            <v>121.1</v>
          </cell>
          <cell r="O377">
            <v>121.1</v>
          </cell>
          <cell r="P377">
            <v>121.1</v>
          </cell>
          <cell r="Q377">
            <v>121.1</v>
          </cell>
        </row>
        <row r="379">
          <cell r="C379">
            <v>105.7</v>
          </cell>
          <cell r="D379">
            <v>105</v>
          </cell>
          <cell r="E379">
            <v>104.3</v>
          </cell>
          <cell r="F379">
            <v>105.8</v>
          </cell>
          <cell r="G379">
            <v>106.4</v>
          </cell>
          <cell r="H379">
            <v>106.4</v>
          </cell>
          <cell r="I379">
            <v>106.1</v>
          </cell>
          <cell r="J379">
            <v>107.4</v>
          </cell>
          <cell r="K379">
            <v>107.4</v>
          </cell>
          <cell r="L379">
            <v>107.4</v>
          </cell>
          <cell r="M379">
            <v>108.4</v>
          </cell>
          <cell r="N379">
            <v>109.4</v>
          </cell>
          <cell r="O379">
            <v>108.3</v>
          </cell>
          <cell r="P379">
            <v>106.4</v>
          </cell>
          <cell r="Q379">
            <v>106.1</v>
          </cell>
        </row>
        <row r="380">
          <cell r="C380">
            <v>82.4</v>
          </cell>
          <cell r="D380">
            <v>78.099999999999994</v>
          </cell>
          <cell r="E380">
            <v>78.5</v>
          </cell>
          <cell r="F380">
            <v>79.2</v>
          </cell>
          <cell r="G380">
            <v>79.900000000000006</v>
          </cell>
          <cell r="H380">
            <v>79.900000000000006</v>
          </cell>
          <cell r="I380">
            <v>79.900000000000006</v>
          </cell>
          <cell r="J380">
            <v>82.3</v>
          </cell>
          <cell r="K380">
            <v>82.3</v>
          </cell>
          <cell r="L380">
            <v>82.3</v>
          </cell>
          <cell r="M380">
            <v>82.3</v>
          </cell>
          <cell r="N380">
            <v>84.9</v>
          </cell>
          <cell r="O380">
            <v>86</v>
          </cell>
          <cell r="P380">
            <v>85.2</v>
          </cell>
          <cell r="Q380">
            <v>85.2</v>
          </cell>
        </row>
        <row r="381">
          <cell r="C381">
            <v>103.3</v>
          </cell>
          <cell r="D381">
            <v>103.3</v>
          </cell>
          <cell r="E381">
            <v>102.9</v>
          </cell>
          <cell r="F381">
            <v>104.7</v>
          </cell>
          <cell r="G381">
            <v>105.6</v>
          </cell>
          <cell r="H381">
            <v>105.7</v>
          </cell>
          <cell r="I381">
            <v>105.4</v>
          </cell>
          <cell r="J381">
            <v>107.4</v>
          </cell>
          <cell r="K381">
            <v>107.4</v>
          </cell>
          <cell r="L381">
            <v>107.7</v>
          </cell>
          <cell r="M381">
            <v>107.7</v>
          </cell>
          <cell r="N381">
            <v>108.5</v>
          </cell>
          <cell r="O381">
            <v>107.2</v>
          </cell>
          <cell r="P381">
            <v>105.8</v>
          </cell>
          <cell r="Q381">
            <v>105.5</v>
          </cell>
        </row>
        <row r="382">
          <cell r="C382">
            <v>113</v>
          </cell>
          <cell r="D382">
            <v>102.4</v>
          </cell>
          <cell r="E382">
            <v>97.2</v>
          </cell>
          <cell r="F382">
            <v>97.2</v>
          </cell>
          <cell r="G382">
            <v>95.9</v>
          </cell>
          <cell r="H382">
            <v>95.9</v>
          </cell>
          <cell r="I382">
            <v>95.9</v>
          </cell>
          <cell r="J382">
            <v>95.9</v>
          </cell>
          <cell r="K382">
            <v>95.9</v>
          </cell>
          <cell r="L382">
            <v>95.9</v>
          </cell>
          <cell r="M382">
            <v>111.7</v>
          </cell>
          <cell r="N382">
            <v>111.7</v>
          </cell>
          <cell r="O382">
            <v>111.7</v>
          </cell>
          <cell r="P382">
            <v>101.1</v>
          </cell>
          <cell r="Q382">
            <v>98.5</v>
          </cell>
        </row>
        <row r="383">
          <cell r="C383">
            <v>104.6</v>
          </cell>
          <cell r="D383">
            <v>104.6</v>
          </cell>
          <cell r="E383">
            <v>104.6</v>
          </cell>
          <cell r="F383">
            <v>104.6</v>
          </cell>
          <cell r="G383">
            <v>104.5</v>
          </cell>
          <cell r="H383">
            <v>104.6</v>
          </cell>
          <cell r="I383">
            <v>104.6</v>
          </cell>
          <cell r="J383">
            <v>104.6</v>
          </cell>
          <cell r="K383">
            <v>104.6</v>
          </cell>
          <cell r="L383">
            <v>104.6</v>
          </cell>
          <cell r="M383">
            <v>104.6</v>
          </cell>
          <cell r="N383">
            <v>104.6</v>
          </cell>
          <cell r="O383">
            <v>104.6</v>
          </cell>
          <cell r="P383">
            <v>104.6</v>
          </cell>
          <cell r="Q383">
            <v>104.6</v>
          </cell>
        </row>
        <row r="384">
          <cell r="C384">
            <v>114.8</v>
          </cell>
          <cell r="D384">
            <v>115.4</v>
          </cell>
          <cell r="E384">
            <v>115.4</v>
          </cell>
          <cell r="F384">
            <v>116.1</v>
          </cell>
          <cell r="G384">
            <v>116.5</v>
          </cell>
          <cell r="H384">
            <v>115.9</v>
          </cell>
          <cell r="I384">
            <v>115.4</v>
          </cell>
          <cell r="J384">
            <v>114.3</v>
          </cell>
          <cell r="K384">
            <v>114.2</v>
          </cell>
          <cell r="L384">
            <v>113.1</v>
          </cell>
          <cell r="M384">
            <v>112.5</v>
          </cell>
          <cell r="N384">
            <v>114.4</v>
          </cell>
          <cell r="O384">
            <v>113.5</v>
          </cell>
          <cell r="P384">
            <v>113.2</v>
          </cell>
          <cell r="Q384">
            <v>113.7</v>
          </cell>
        </row>
        <row r="385">
          <cell r="C385">
            <v>108.1</v>
          </cell>
          <cell r="D385">
            <v>108.1</v>
          </cell>
          <cell r="E385">
            <v>108.1</v>
          </cell>
          <cell r="F385">
            <v>108.1</v>
          </cell>
          <cell r="G385">
            <v>108.7</v>
          </cell>
          <cell r="H385">
            <v>108.1</v>
          </cell>
          <cell r="I385">
            <v>108.1</v>
          </cell>
          <cell r="J385">
            <v>108.1</v>
          </cell>
          <cell r="K385">
            <v>108.1</v>
          </cell>
          <cell r="L385">
            <v>113.2</v>
          </cell>
          <cell r="M385">
            <v>113.2</v>
          </cell>
          <cell r="N385">
            <v>113.2</v>
          </cell>
          <cell r="O385">
            <v>113.2</v>
          </cell>
          <cell r="P385">
            <v>113.2</v>
          </cell>
          <cell r="Q385">
            <v>113.2</v>
          </cell>
        </row>
        <row r="387">
          <cell r="C387">
            <v>101.1</v>
          </cell>
          <cell r="D387">
            <v>101.1</v>
          </cell>
          <cell r="E387">
            <v>101.1</v>
          </cell>
          <cell r="F387">
            <v>101.1</v>
          </cell>
          <cell r="G387">
            <v>101.1</v>
          </cell>
          <cell r="H387">
            <v>101.1</v>
          </cell>
          <cell r="I387">
            <v>101.1</v>
          </cell>
          <cell r="J387">
            <v>101.1</v>
          </cell>
          <cell r="K387">
            <v>101.1</v>
          </cell>
          <cell r="L387">
            <v>101.1</v>
          </cell>
          <cell r="M387">
            <v>101.1</v>
          </cell>
          <cell r="N387">
            <v>101</v>
          </cell>
          <cell r="O387">
            <v>101</v>
          </cell>
          <cell r="P387">
            <v>100.9</v>
          </cell>
          <cell r="Q387">
            <v>100.8</v>
          </cell>
        </row>
        <row r="388">
          <cell r="C388">
            <v>101.6</v>
          </cell>
          <cell r="D388">
            <v>101.6</v>
          </cell>
          <cell r="E388">
            <v>101.6</v>
          </cell>
          <cell r="F388">
            <v>101.6</v>
          </cell>
          <cell r="G388">
            <v>101.6</v>
          </cell>
          <cell r="H388">
            <v>101.6</v>
          </cell>
          <cell r="I388">
            <v>101.6</v>
          </cell>
          <cell r="J388">
            <v>101.6</v>
          </cell>
          <cell r="K388">
            <v>101.6</v>
          </cell>
          <cell r="L388">
            <v>101.5</v>
          </cell>
          <cell r="M388">
            <v>101.5</v>
          </cell>
          <cell r="N388">
            <v>101.5</v>
          </cell>
          <cell r="O388">
            <v>101.2</v>
          </cell>
          <cell r="P388">
            <v>101</v>
          </cell>
          <cell r="Q388">
            <v>101</v>
          </cell>
        </row>
        <row r="389">
          <cell r="C389">
            <v>104.1</v>
          </cell>
          <cell r="D389">
            <v>104.1</v>
          </cell>
          <cell r="E389">
            <v>104.1</v>
          </cell>
          <cell r="F389">
            <v>104.1</v>
          </cell>
          <cell r="G389">
            <v>104.1</v>
          </cell>
          <cell r="H389">
            <v>104.4</v>
          </cell>
          <cell r="I389">
            <v>103.9</v>
          </cell>
          <cell r="J389">
            <v>103.4</v>
          </cell>
          <cell r="K389">
            <v>103.4</v>
          </cell>
          <cell r="L389">
            <v>103.4</v>
          </cell>
          <cell r="M389">
            <v>103.4</v>
          </cell>
          <cell r="N389">
            <v>103</v>
          </cell>
          <cell r="O389">
            <v>103</v>
          </cell>
          <cell r="P389">
            <v>103</v>
          </cell>
          <cell r="Q389">
            <v>103</v>
          </cell>
        </row>
        <row r="390">
          <cell r="C390">
            <v>100</v>
          </cell>
          <cell r="D390">
            <v>100</v>
          </cell>
          <cell r="E390">
            <v>100</v>
          </cell>
          <cell r="F390">
            <v>100</v>
          </cell>
          <cell r="G390">
            <v>100</v>
          </cell>
          <cell r="H390">
            <v>100</v>
          </cell>
          <cell r="I390">
            <v>100</v>
          </cell>
          <cell r="J390">
            <v>100</v>
          </cell>
          <cell r="K390">
            <v>100</v>
          </cell>
          <cell r="L390">
            <v>100</v>
          </cell>
          <cell r="M390">
            <v>100</v>
          </cell>
          <cell r="N390">
            <v>100</v>
          </cell>
          <cell r="O390">
            <v>100</v>
          </cell>
          <cell r="P390">
            <v>100</v>
          </cell>
          <cell r="Q390">
            <v>100</v>
          </cell>
        </row>
        <row r="391">
          <cell r="C391">
            <v>100</v>
          </cell>
          <cell r="D391">
            <v>100</v>
          </cell>
          <cell r="E391">
            <v>100</v>
          </cell>
          <cell r="F391">
            <v>100</v>
          </cell>
          <cell r="G391">
            <v>100</v>
          </cell>
          <cell r="H391">
            <v>100</v>
          </cell>
          <cell r="I391">
            <v>100</v>
          </cell>
          <cell r="J391">
            <v>100</v>
          </cell>
          <cell r="K391">
            <v>100</v>
          </cell>
          <cell r="L391">
            <v>100</v>
          </cell>
          <cell r="M391">
            <v>100</v>
          </cell>
          <cell r="N391">
            <v>100</v>
          </cell>
          <cell r="O391">
            <v>100</v>
          </cell>
          <cell r="P391">
            <v>100</v>
          </cell>
          <cell r="Q391">
            <v>100</v>
          </cell>
        </row>
        <row r="392">
          <cell r="C392">
            <v>100</v>
          </cell>
          <cell r="D392">
            <v>100</v>
          </cell>
          <cell r="E392">
            <v>100</v>
          </cell>
          <cell r="F392">
            <v>100</v>
          </cell>
          <cell r="G392">
            <v>100</v>
          </cell>
          <cell r="H392">
            <v>100</v>
          </cell>
          <cell r="I392">
            <v>100</v>
          </cell>
          <cell r="J392">
            <v>100</v>
          </cell>
          <cell r="K392">
            <v>100</v>
          </cell>
          <cell r="L392">
            <v>100</v>
          </cell>
          <cell r="M392">
            <v>100</v>
          </cell>
          <cell r="N392">
            <v>100</v>
          </cell>
          <cell r="O392">
            <v>100</v>
          </cell>
          <cell r="P392">
            <v>100</v>
          </cell>
          <cell r="Q392">
            <v>100</v>
          </cell>
        </row>
        <row r="393">
          <cell r="C393">
            <v>100</v>
          </cell>
          <cell r="D393">
            <v>100</v>
          </cell>
          <cell r="E393">
            <v>100</v>
          </cell>
          <cell r="F393">
            <v>100</v>
          </cell>
          <cell r="G393">
            <v>100</v>
          </cell>
          <cell r="H393">
            <v>100</v>
          </cell>
          <cell r="I393">
            <v>100</v>
          </cell>
          <cell r="J393">
            <v>100</v>
          </cell>
          <cell r="K393">
            <v>100</v>
          </cell>
          <cell r="L393">
            <v>100</v>
          </cell>
          <cell r="M393">
            <v>100</v>
          </cell>
          <cell r="N393">
            <v>100</v>
          </cell>
          <cell r="O393">
            <v>100</v>
          </cell>
          <cell r="P393">
            <v>100</v>
          </cell>
          <cell r="Q393">
            <v>100</v>
          </cell>
        </row>
        <row r="394">
          <cell r="C394">
            <v>100</v>
          </cell>
          <cell r="D394">
            <v>100</v>
          </cell>
          <cell r="E394">
            <v>100</v>
          </cell>
          <cell r="F394">
            <v>100</v>
          </cell>
          <cell r="G394">
            <v>100</v>
          </cell>
          <cell r="H394">
            <v>100</v>
          </cell>
          <cell r="I394">
            <v>100</v>
          </cell>
          <cell r="J394">
            <v>100</v>
          </cell>
          <cell r="K394">
            <v>100</v>
          </cell>
          <cell r="L394">
            <v>100</v>
          </cell>
          <cell r="M394">
            <v>100</v>
          </cell>
          <cell r="N394">
            <v>100</v>
          </cell>
          <cell r="O394">
            <v>100</v>
          </cell>
          <cell r="P394">
            <v>100</v>
          </cell>
          <cell r="Q394">
            <v>100</v>
          </cell>
        </row>
        <row r="395">
          <cell r="C395">
            <v>100</v>
          </cell>
          <cell r="D395">
            <v>100</v>
          </cell>
          <cell r="E395">
            <v>100</v>
          </cell>
          <cell r="F395">
            <v>100</v>
          </cell>
          <cell r="G395">
            <v>100</v>
          </cell>
          <cell r="H395">
            <v>100</v>
          </cell>
          <cell r="I395">
            <v>100</v>
          </cell>
          <cell r="J395">
            <v>100</v>
          </cell>
          <cell r="K395">
            <v>100</v>
          </cell>
          <cell r="L395">
            <v>100</v>
          </cell>
          <cell r="M395">
            <v>100</v>
          </cell>
          <cell r="N395">
            <v>100</v>
          </cell>
          <cell r="O395">
            <v>100</v>
          </cell>
          <cell r="P395">
            <v>100</v>
          </cell>
          <cell r="Q395">
            <v>100</v>
          </cell>
        </row>
        <row r="396">
          <cell r="C396">
            <v>117.6</v>
          </cell>
          <cell r="D396">
            <v>117.6</v>
          </cell>
          <cell r="E396">
            <v>117.6</v>
          </cell>
          <cell r="F396">
            <v>117.6</v>
          </cell>
          <cell r="G396">
            <v>117.6</v>
          </cell>
          <cell r="H396">
            <v>117.6</v>
          </cell>
          <cell r="I396">
            <v>117.6</v>
          </cell>
          <cell r="J396">
            <v>117.6</v>
          </cell>
          <cell r="K396">
            <v>117.6</v>
          </cell>
          <cell r="L396">
            <v>117.6</v>
          </cell>
          <cell r="M396">
            <v>117.6</v>
          </cell>
          <cell r="N396">
            <v>117.6</v>
          </cell>
          <cell r="O396">
            <v>117.6</v>
          </cell>
          <cell r="P396">
            <v>117.6</v>
          </cell>
          <cell r="Q396">
            <v>115.3</v>
          </cell>
        </row>
        <row r="398">
          <cell r="C398">
            <v>101.9</v>
          </cell>
          <cell r="D398">
            <v>101.7</v>
          </cell>
          <cell r="E398">
            <v>101.8</v>
          </cell>
          <cell r="F398">
            <v>101.9</v>
          </cell>
          <cell r="G398">
            <v>101.6</v>
          </cell>
          <cell r="H398">
            <v>101.7</v>
          </cell>
          <cell r="I398">
            <v>101.6</v>
          </cell>
          <cell r="J398">
            <v>101.3</v>
          </cell>
          <cell r="K398">
            <v>101.4</v>
          </cell>
          <cell r="L398">
            <v>101.5</v>
          </cell>
          <cell r="M398">
            <v>101.1</v>
          </cell>
          <cell r="N398">
            <v>101.5</v>
          </cell>
          <cell r="O398">
            <v>101.5</v>
          </cell>
          <cell r="P398">
            <v>101.3</v>
          </cell>
          <cell r="Q398">
            <v>101.2</v>
          </cell>
        </row>
        <row r="399">
          <cell r="C399">
            <v>107.1</v>
          </cell>
          <cell r="D399">
            <v>106.7</v>
          </cell>
          <cell r="E399">
            <v>106</v>
          </cell>
          <cell r="F399">
            <v>107.7</v>
          </cell>
          <cell r="G399">
            <v>108.1</v>
          </cell>
          <cell r="H399">
            <v>109.2</v>
          </cell>
          <cell r="I399">
            <v>108.6</v>
          </cell>
          <cell r="J399">
            <v>108.2</v>
          </cell>
          <cell r="K399">
            <v>108.6</v>
          </cell>
          <cell r="L399">
            <v>108.7</v>
          </cell>
          <cell r="M399">
            <v>106</v>
          </cell>
          <cell r="N399">
            <v>106.2</v>
          </cell>
          <cell r="O399">
            <v>105.8</v>
          </cell>
          <cell r="P399">
            <v>105.7</v>
          </cell>
          <cell r="Q399">
            <v>105.2</v>
          </cell>
        </row>
        <row r="400">
          <cell r="C400">
            <v>91.2</v>
          </cell>
          <cell r="D400">
            <v>91.3</v>
          </cell>
          <cell r="E400">
            <v>94.5</v>
          </cell>
          <cell r="F400">
            <v>93.9</v>
          </cell>
          <cell r="G400">
            <v>94.1</v>
          </cell>
          <cell r="H400">
            <v>97.9</v>
          </cell>
          <cell r="I400">
            <v>97.9</v>
          </cell>
          <cell r="J400">
            <v>98.2</v>
          </cell>
          <cell r="K400">
            <v>97.1</v>
          </cell>
          <cell r="L400">
            <v>96.5</v>
          </cell>
          <cell r="M400">
            <v>96</v>
          </cell>
          <cell r="N400">
            <v>96.8</v>
          </cell>
          <cell r="O400">
            <v>95.1</v>
          </cell>
          <cell r="P400">
            <v>94.8</v>
          </cell>
          <cell r="Q400">
            <v>95</v>
          </cell>
        </row>
        <row r="401">
          <cell r="C401">
            <v>106.8</v>
          </cell>
          <cell r="D401">
            <v>104.5</v>
          </cell>
          <cell r="E401">
            <v>107.3</v>
          </cell>
          <cell r="F401">
            <v>109.3</v>
          </cell>
          <cell r="G401">
            <v>106.9</v>
          </cell>
          <cell r="H401">
            <v>106.9</v>
          </cell>
          <cell r="I401">
            <v>105.5</v>
          </cell>
          <cell r="J401">
            <v>106.4</v>
          </cell>
          <cell r="K401">
            <v>106.6</v>
          </cell>
          <cell r="L401">
            <v>106.3</v>
          </cell>
          <cell r="M401">
            <v>105.1</v>
          </cell>
          <cell r="N401">
            <v>105</v>
          </cell>
          <cell r="O401">
            <v>105</v>
          </cell>
          <cell r="P401">
            <v>105.4</v>
          </cell>
          <cell r="Q401">
            <v>105.3</v>
          </cell>
        </row>
        <row r="402">
          <cell r="C402">
            <v>96.7</v>
          </cell>
          <cell r="D402">
            <v>96.7</v>
          </cell>
          <cell r="E402">
            <v>96.5</v>
          </cell>
          <cell r="F402">
            <v>95.3</v>
          </cell>
          <cell r="G402">
            <v>94.8</v>
          </cell>
          <cell r="H402">
            <v>94.9</v>
          </cell>
          <cell r="I402">
            <v>95.3</v>
          </cell>
          <cell r="J402">
            <v>94.1</v>
          </cell>
          <cell r="K402">
            <v>95.6</v>
          </cell>
          <cell r="L402">
            <v>95.8</v>
          </cell>
          <cell r="M402">
            <v>96.2</v>
          </cell>
          <cell r="N402">
            <v>96.5</v>
          </cell>
          <cell r="O402">
            <v>96.6</v>
          </cell>
          <cell r="P402">
            <v>96</v>
          </cell>
          <cell r="Q402">
            <v>96.1</v>
          </cell>
        </row>
        <row r="403">
          <cell r="C403">
            <v>83.5</v>
          </cell>
          <cell r="D403">
            <v>84.1</v>
          </cell>
          <cell r="E403">
            <v>85</v>
          </cell>
          <cell r="F403">
            <v>84.4</v>
          </cell>
          <cell r="G403">
            <v>83.4</v>
          </cell>
          <cell r="H403">
            <v>83.2</v>
          </cell>
          <cell r="I403">
            <v>83.3</v>
          </cell>
          <cell r="J403">
            <v>84.7</v>
          </cell>
          <cell r="K403">
            <v>85.2</v>
          </cell>
          <cell r="L403">
            <v>85.2</v>
          </cell>
          <cell r="M403">
            <v>85.4</v>
          </cell>
          <cell r="N403">
            <v>87.3</v>
          </cell>
          <cell r="O403">
            <v>89.2</v>
          </cell>
          <cell r="P403">
            <v>91.1</v>
          </cell>
          <cell r="Q403">
            <v>90.6</v>
          </cell>
        </row>
        <row r="404">
          <cell r="C404">
            <v>100</v>
          </cell>
          <cell r="D404">
            <v>100</v>
          </cell>
          <cell r="E404">
            <v>100</v>
          </cell>
          <cell r="F404">
            <v>100</v>
          </cell>
          <cell r="G404">
            <v>100</v>
          </cell>
          <cell r="H404">
            <v>100</v>
          </cell>
          <cell r="I404">
            <v>100</v>
          </cell>
          <cell r="J404">
            <v>100</v>
          </cell>
          <cell r="K404">
            <v>100</v>
          </cell>
          <cell r="L404">
            <v>100</v>
          </cell>
          <cell r="M404">
            <v>100</v>
          </cell>
          <cell r="N404">
            <v>100</v>
          </cell>
          <cell r="O404">
            <v>100</v>
          </cell>
          <cell r="P404">
            <v>100</v>
          </cell>
          <cell r="Q404">
            <v>100</v>
          </cell>
        </row>
        <row r="405">
          <cell r="C405">
            <v>121.4</v>
          </cell>
          <cell r="D405">
            <v>121.1</v>
          </cell>
          <cell r="E405">
            <v>120.6</v>
          </cell>
          <cell r="F405">
            <v>120.2</v>
          </cell>
          <cell r="G405">
            <v>119.2</v>
          </cell>
          <cell r="H405">
            <v>118.4</v>
          </cell>
          <cell r="I405">
            <v>116.9</v>
          </cell>
          <cell r="J405">
            <v>116.2</v>
          </cell>
          <cell r="K405">
            <v>114.3</v>
          </cell>
          <cell r="L405">
            <v>114.4</v>
          </cell>
          <cell r="M405">
            <v>114.1</v>
          </cell>
          <cell r="N405">
            <v>113.7</v>
          </cell>
          <cell r="O405">
            <v>114</v>
          </cell>
          <cell r="P405">
            <v>112.9</v>
          </cell>
          <cell r="Q405">
            <v>112.3</v>
          </cell>
        </row>
        <row r="406">
          <cell r="C406">
            <v>104.5</v>
          </cell>
          <cell r="D406">
            <v>104.5</v>
          </cell>
          <cell r="E406">
            <v>104.5</v>
          </cell>
          <cell r="F406">
            <v>104.7</v>
          </cell>
          <cell r="G406">
            <v>104.7</v>
          </cell>
          <cell r="H406">
            <v>104.7</v>
          </cell>
          <cell r="I406">
            <v>104.4</v>
          </cell>
          <cell r="J406">
            <v>104.4</v>
          </cell>
          <cell r="K406">
            <v>104.4</v>
          </cell>
          <cell r="L406">
            <v>104.4</v>
          </cell>
          <cell r="M406">
            <v>104.4</v>
          </cell>
          <cell r="N406">
            <v>104.4</v>
          </cell>
          <cell r="O406">
            <v>104.5</v>
          </cell>
          <cell r="P406">
            <v>104.5</v>
          </cell>
          <cell r="Q406">
            <v>104.5</v>
          </cell>
        </row>
        <row r="407">
          <cell r="C407">
            <v>101.2</v>
          </cell>
          <cell r="D407">
            <v>101.2</v>
          </cell>
          <cell r="E407">
            <v>101.2</v>
          </cell>
          <cell r="F407">
            <v>101.2</v>
          </cell>
          <cell r="G407">
            <v>101.2</v>
          </cell>
          <cell r="H407">
            <v>101.2</v>
          </cell>
          <cell r="I407">
            <v>101.4</v>
          </cell>
          <cell r="J407">
            <v>101.3</v>
          </cell>
          <cell r="K407">
            <v>101.3</v>
          </cell>
          <cell r="L407">
            <v>101.4</v>
          </cell>
          <cell r="M407">
            <v>101.4</v>
          </cell>
          <cell r="N407">
            <v>102.3</v>
          </cell>
          <cell r="O407">
            <v>102.3</v>
          </cell>
          <cell r="P407">
            <v>102.4</v>
          </cell>
          <cell r="Q407">
            <v>102.4</v>
          </cell>
        </row>
        <row r="408">
          <cell r="C408">
            <v>93.3</v>
          </cell>
          <cell r="D408">
            <v>93.3</v>
          </cell>
          <cell r="E408">
            <v>93.3</v>
          </cell>
          <cell r="F408">
            <v>93.3</v>
          </cell>
          <cell r="G408">
            <v>93.3</v>
          </cell>
          <cell r="H408">
            <v>93.3</v>
          </cell>
          <cell r="I408">
            <v>93.3</v>
          </cell>
          <cell r="J408">
            <v>93.3</v>
          </cell>
          <cell r="K408">
            <v>93.3</v>
          </cell>
          <cell r="L408">
            <v>93.3</v>
          </cell>
          <cell r="M408">
            <v>93.3</v>
          </cell>
          <cell r="N408">
            <v>93.3</v>
          </cell>
          <cell r="O408">
            <v>93.3</v>
          </cell>
          <cell r="P408">
            <v>93.3</v>
          </cell>
          <cell r="Q408">
            <v>93.3</v>
          </cell>
        </row>
        <row r="410">
          <cell r="C410">
            <v>100.4</v>
          </cell>
          <cell r="D410">
            <v>100.3</v>
          </cell>
          <cell r="E410">
            <v>100.3</v>
          </cell>
          <cell r="F410">
            <v>100.4</v>
          </cell>
          <cell r="G410">
            <v>100.4</v>
          </cell>
          <cell r="H410">
            <v>100.4</v>
          </cell>
          <cell r="I410">
            <v>100.5</v>
          </cell>
          <cell r="J410">
            <v>100.5</v>
          </cell>
          <cell r="K410">
            <v>100.5</v>
          </cell>
          <cell r="L410">
            <v>100.7</v>
          </cell>
          <cell r="M410">
            <v>100.7</v>
          </cell>
          <cell r="N410">
            <v>100.3</v>
          </cell>
          <cell r="O410">
            <v>100.4</v>
          </cell>
          <cell r="P410">
            <v>100.4</v>
          </cell>
          <cell r="Q410">
            <v>100.4</v>
          </cell>
        </row>
        <row r="411">
          <cell r="C411">
            <v>98</v>
          </cell>
          <cell r="D411">
            <v>98</v>
          </cell>
          <cell r="E411">
            <v>98</v>
          </cell>
          <cell r="F411">
            <v>98</v>
          </cell>
          <cell r="G411">
            <v>98.2</v>
          </cell>
          <cell r="H411">
            <v>98.2</v>
          </cell>
          <cell r="I411">
            <v>98.3</v>
          </cell>
          <cell r="J411">
            <v>98.3</v>
          </cell>
          <cell r="K411">
            <v>98.3</v>
          </cell>
          <cell r="L411">
            <v>98.8</v>
          </cell>
          <cell r="M411">
            <v>98.8</v>
          </cell>
          <cell r="N411">
            <v>98.8</v>
          </cell>
          <cell r="O411">
            <v>98.8</v>
          </cell>
          <cell r="P411">
            <v>98.8</v>
          </cell>
          <cell r="Q411">
            <v>98.8</v>
          </cell>
        </row>
        <row r="412">
          <cell r="C412">
            <v>100</v>
          </cell>
          <cell r="D412">
            <v>100</v>
          </cell>
          <cell r="E412">
            <v>100</v>
          </cell>
          <cell r="F412">
            <v>100</v>
          </cell>
          <cell r="G412">
            <v>100</v>
          </cell>
          <cell r="H412">
            <v>100</v>
          </cell>
          <cell r="I412">
            <v>100</v>
          </cell>
          <cell r="J412">
            <v>100</v>
          </cell>
          <cell r="K412">
            <v>100</v>
          </cell>
          <cell r="L412">
            <v>100</v>
          </cell>
          <cell r="M412">
            <v>100</v>
          </cell>
          <cell r="N412">
            <v>100</v>
          </cell>
          <cell r="O412">
            <v>100</v>
          </cell>
          <cell r="P412">
            <v>100</v>
          </cell>
          <cell r="Q412">
            <v>100</v>
          </cell>
        </row>
        <row r="413">
          <cell r="C413">
            <v>99.7</v>
          </cell>
          <cell r="D413">
            <v>98.1</v>
          </cell>
          <cell r="E413">
            <v>98.5</v>
          </cell>
          <cell r="F413">
            <v>98.5</v>
          </cell>
          <cell r="G413">
            <v>98.5</v>
          </cell>
          <cell r="H413">
            <v>98.5</v>
          </cell>
          <cell r="I413">
            <v>98.5</v>
          </cell>
          <cell r="J413">
            <v>98.5</v>
          </cell>
          <cell r="K413">
            <v>98.5</v>
          </cell>
          <cell r="L413">
            <v>98.5</v>
          </cell>
          <cell r="M413">
            <v>98.5</v>
          </cell>
          <cell r="N413">
            <v>98.5</v>
          </cell>
          <cell r="O413">
            <v>99.7</v>
          </cell>
          <cell r="P413">
            <v>101.2</v>
          </cell>
          <cell r="Q413">
            <v>101.2</v>
          </cell>
        </row>
        <row r="414">
          <cell r="C414">
            <v>104.5</v>
          </cell>
          <cell r="D414">
            <v>104.5</v>
          </cell>
          <cell r="E414">
            <v>104.5</v>
          </cell>
          <cell r="F414">
            <v>104.5</v>
          </cell>
          <cell r="G414">
            <v>104.5</v>
          </cell>
          <cell r="H414">
            <v>104.5</v>
          </cell>
          <cell r="I414">
            <v>104.5</v>
          </cell>
          <cell r="J414">
            <v>104.5</v>
          </cell>
          <cell r="K414">
            <v>104.5</v>
          </cell>
          <cell r="L414">
            <v>104.5</v>
          </cell>
          <cell r="M414">
            <v>104.5</v>
          </cell>
          <cell r="N414">
            <v>104.5</v>
          </cell>
          <cell r="O414">
            <v>104.5</v>
          </cell>
          <cell r="P414">
            <v>104.5</v>
          </cell>
          <cell r="Q414">
            <v>104.5</v>
          </cell>
        </row>
        <row r="415">
          <cell r="C415">
            <v>103.3</v>
          </cell>
          <cell r="D415">
            <v>103.3</v>
          </cell>
          <cell r="E415">
            <v>103.3</v>
          </cell>
          <cell r="F415">
            <v>103.3</v>
          </cell>
          <cell r="G415">
            <v>103.3</v>
          </cell>
          <cell r="H415">
            <v>103.3</v>
          </cell>
          <cell r="I415">
            <v>103.3</v>
          </cell>
          <cell r="J415">
            <v>103.3</v>
          </cell>
          <cell r="K415">
            <v>103.3</v>
          </cell>
          <cell r="L415">
            <v>103.3</v>
          </cell>
          <cell r="M415">
            <v>103.3</v>
          </cell>
          <cell r="N415">
            <v>100</v>
          </cell>
          <cell r="O415">
            <v>100</v>
          </cell>
          <cell r="P415">
            <v>100</v>
          </cell>
          <cell r="Q415">
            <v>100</v>
          </cell>
        </row>
        <row r="416">
          <cell r="C416">
            <v>100</v>
          </cell>
          <cell r="D416">
            <v>100</v>
          </cell>
          <cell r="E416">
            <v>100</v>
          </cell>
          <cell r="F416">
            <v>100</v>
          </cell>
          <cell r="G416">
            <v>100</v>
          </cell>
          <cell r="H416">
            <v>100</v>
          </cell>
          <cell r="I416">
            <v>100</v>
          </cell>
          <cell r="J416">
            <v>100</v>
          </cell>
          <cell r="K416">
            <v>100</v>
          </cell>
          <cell r="L416">
            <v>100</v>
          </cell>
          <cell r="M416">
            <v>100</v>
          </cell>
          <cell r="N416">
            <v>100</v>
          </cell>
          <cell r="O416">
            <v>100</v>
          </cell>
          <cell r="P416">
            <v>100</v>
          </cell>
          <cell r="Q416">
            <v>100</v>
          </cell>
        </row>
        <row r="417">
          <cell r="C417">
            <v>100</v>
          </cell>
          <cell r="D417">
            <v>100</v>
          </cell>
          <cell r="E417">
            <v>100</v>
          </cell>
          <cell r="F417">
            <v>100</v>
          </cell>
          <cell r="G417">
            <v>100</v>
          </cell>
          <cell r="H417">
            <v>100</v>
          </cell>
          <cell r="I417">
            <v>100</v>
          </cell>
          <cell r="J417">
            <v>100</v>
          </cell>
          <cell r="K417">
            <v>100</v>
          </cell>
          <cell r="L417">
            <v>100</v>
          </cell>
          <cell r="M417">
            <v>100</v>
          </cell>
          <cell r="N417">
            <v>100</v>
          </cell>
          <cell r="O417">
            <v>100</v>
          </cell>
          <cell r="P417">
            <v>100</v>
          </cell>
          <cell r="Q417">
            <v>100</v>
          </cell>
        </row>
        <row r="419">
          <cell r="C419">
            <v>97.7</v>
          </cell>
          <cell r="D419">
            <v>97.8</v>
          </cell>
          <cell r="E419">
            <v>97.2</v>
          </cell>
          <cell r="F419">
            <v>96</v>
          </cell>
          <cell r="G419">
            <v>94.1</v>
          </cell>
          <cell r="H419">
            <v>94.1</v>
          </cell>
          <cell r="I419">
            <v>98.3</v>
          </cell>
          <cell r="J419">
            <v>100.5</v>
          </cell>
          <cell r="K419">
            <v>101.5</v>
          </cell>
          <cell r="L419">
            <v>101.2</v>
          </cell>
          <cell r="M419">
            <v>101.3</v>
          </cell>
          <cell r="N419">
            <v>102.1</v>
          </cell>
          <cell r="O419">
            <v>101.4</v>
          </cell>
          <cell r="P419">
            <v>101.3</v>
          </cell>
          <cell r="Q419">
            <v>101.2</v>
          </cell>
        </row>
        <row r="420">
          <cell r="C420">
            <v>100.9</v>
          </cell>
          <cell r="D420">
            <v>99.8</v>
          </cell>
          <cell r="E420">
            <v>98.6</v>
          </cell>
          <cell r="F420">
            <v>98.9</v>
          </cell>
          <cell r="G420">
            <v>98.8</v>
          </cell>
          <cell r="H420">
            <v>98.6</v>
          </cell>
          <cell r="I420">
            <v>98.6</v>
          </cell>
          <cell r="J420">
            <v>100.1</v>
          </cell>
          <cell r="K420">
            <v>98.4</v>
          </cell>
          <cell r="L420">
            <v>99.2</v>
          </cell>
          <cell r="M420">
            <v>99.2</v>
          </cell>
          <cell r="N420">
            <v>101.1</v>
          </cell>
          <cell r="O420">
            <v>101.1</v>
          </cell>
          <cell r="P420">
            <v>99.3</v>
          </cell>
          <cell r="Q420">
            <v>99.3</v>
          </cell>
        </row>
        <row r="421">
          <cell r="C421">
            <v>98.8</v>
          </cell>
          <cell r="D421">
            <v>98.8</v>
          </cell>
          <cell r="E421">
            <v>98.8</v>
          </cell>
          <cell r="F421">
            <v>100</v>
          </cell>
          <cell r="G421">
            <v>100</v>
          </cell>
          <cell r="H421">
            <v>100</v>
          </cell>
          <cell r="I421">
            <v>100</v>
          </cell>
          <cell r="J421">
            <v>100</v>
          </cell>
          <cell r="K421">
            <v>100</v>
          </cell>
          <cell r="L421">
            <v>102.6</v>
          </cell>
          <cell r="M421">
            <v>102.6</v>
          </cell>
          <cell r="N421">
            <v>102</v>
          </cell>
          <cell r="O421">
            <v>99.6</v>
          </cell>
          <cell r="P421">
            <v>99.6</v>
          </cell>
          <cell r="Q421">
            <v>98.3</v>
          </cell>
        </row>
        <row r="422">
          <cell r="C422">
            <v>97.6</v>
          </cell>
          <cell r="D422">
            <v>97.6</v>
          </cell>
          <cell r="E422">
            <v>95.8</v>
          </cell>
          <cell r="F422">
            <v>93.7</v>
          </cell>
          <cell r="G422">
            <v>92.5</v>
          </cell>
          <cell r="H422">
            <v>91.6</v>
          </cell>
          <cell r="I422">
            <v>92.5</v>
          </cell>
          <cell r="J422">
            <v>92.5</v>
          </cell>
          <cell r="K422">
            <v>93.4</v>
          </cell>
          <cell r="L422">
            <v>91.6</v>
          </cell>
          <cell r="M422">
            <v>94</v>
          </cell>
          <cell r="N422">
            <v>94</v>
          </cell>
          <cell r="O422">
            <v>98.1</v>
          </cell>
          <cell r="P422">
            <v>102.2</v>
          </cell>
          <cell r="Q422">
            <v>103</v>
          </cell>
        </row>
        <row r="423">
          <cell r="C423">
            <v>96.8</v>
          </cell>
          <cell r="D423">
            <v>96.8</v>
          </cell>
          <cell r="E423">
            <v>96.7</v>
          </cell>
          <cell r="F423">
            <v>96.7</v>
          </cell>
          <cell r="G423">
            <v>96.4</v>
          </cell>
          <cell r="H423">
            <v>96.1</v>
          </cell>
          <cell r="I423">
            <v>95.4</v>
          </cell>
          <cell r="J423">
            <v>95.4</v>
          </cell>
          <cell r="K423">
            <v>93.8</v>
          </cell>
          <cell r="L423">
            <v>91.8</v>
          </cell>
          <cell r="M423">
            <v>92.4</v>
          </cell>
          <cell r="N423">
            <v>92.4</v>
          </cell>
          <cell r="O423">
            <v>92.4</v>
          </cell>
          <cell r="P423">
            <v>93.4</v>
          </cell>
          <cell r="Q423">
            <v>93.4</v>
          </cell>
        </row>
        <row r="424">
          <cell r="C424">
            <v>89</v>
          </cell>
          <cell r="D424">
            <v>90.1</v>
          </cell>
          <cell r="E424">
            <v>89.3</v>
          </cell>
          <cell r="F424">
            <v>84.1</v>
          </cell>
          <cell r="G424">
            <v>77.400000000000006</v>
          </cell>
          <cell r="H424">
            <v>77.5</v>
          </cell>
          <cell r="I424">
            <v>93.4</v>
          </cell>
          <cell r="J424">
            <v>100.4</v>
          </cell>
          <cell r="K424">
            <v>106</v>
          </cell>
          <cell r="L424">
            <v>103.7</v>
          </cell>
          <cell r="M424">
            <v>104.2</v>
          </cell>
          <cell r="N424">
            <v>105.5</v>
          </cell>
          <cell r="O424">
            <v>102.9</v>
          </cell>
          <cell r="P424">
            <v>104.5</v>
          </cell>
          <cell r="Q424">
            <v>104.4</v>
          </cell>
        </row>
        <row r="425">
          <cell r="C425">
            <v>100.2</v>
          </cell>
          <cell r="D425">
            <v>100.2</v>
          </cell>
          <cell r="E425">
            <v>100.2</v>
          </cell>
          <cell r="F425">
            <v>100.2</v>
          </cell>
          <cell r="G425">
            <v>100.2</v>
          </cell>
          <cell r="H425">
            <v>100.2</v>
          </cell>
          <cell r="I425">
            <v>100.2</v>
          </cell>
          <cell r="J425">
            <v>100.2</v>
          </cell>
          <cell r="K425">
            <v>100.2</v>
          </cell>
          <cell r="L425">
            <v>100.2</v>
          </cell>
          <cell r="M425">
            <v>100.2</v>
          </cell>
          <cell r="N425">
            <v>100.2</v>
          </cell>
          <cell r="O425">
            <v>100.2</v>
          </cell>
          <cell r="P425">
            <v>100.2</v>
          </cell>
          <cell r="Q425">
            <v>100.2</v>
          </cell>
        </row>
        <row r="426">
          <cell r="C426">
            <v>100.1</v>
          </cell>
          <cell r="D426">
            <v>100.1</v>
          </cell>
          <cell r="E426">
            <v>100.1</v>
          </cell>
          <cell r="F426">
            <v>100.1</v>
          </cell>
          <cell r="G426">
            <v>100.1</v>
          </cell>
          <cell r="H426">
            <v>100.1</v>
          </cell>
          <cell r="I426">
            <v>100.1</v>
          </cell>
          <cell r="J426">
            <v>100.1</v>
          </cell>
          <cell r="K426">
            <v>100.1</v>
          </cell>
          <cell r="L426">
            <v>100.1</v>
          </cell>
          <cell r="M426">
            <v>100.1</v>
          </cell>
          <cell r="N426">
            <v>100</v>
          </cell>
          <cell r="O426">
            <v>100</v>
          </cell>
          <cell r="P426">
            <v>100</v>
          </cell>
          <cell r="Q426">
            <v>100</v>
          </cell>
        </row>
        <row r="427">
          <cell r="C427">
            <v>113.2</v>
          </cell>
          <cell r="D427">
            <v>113.2</v>
          </cell>
          <cell r="E427">
            <v>113.2</v>
          </cell>
          <cell r="F427">
            <v>113.2</v>
          </cell>
          <cell r="G427">
            <v>113.2</v>
          </cell>
          <cell r="H427">
            <v>113.2</v>
          </cell>
          <cell r="I427">
            <v>113.2</v>
          </cell>
          <cell r="J427">
            <v>113.2</v>
          </cell>
          <cell r="K427">
            <v>113.2</v>
          </cell>
          <cell r="L427">
            <v>113.2</v>
          </cell>
          <cell r="M427">
            <v>113.2</v>
          </cell>
          <cell r="N427">
            <v>113.2</v>
          </cell>
          <cell r="O427">
            <v>113.2</v>
          </cell>
          <cell r="P427">
            <v>113.2</v>
          </cell>
          <cell r="Q427">
            <v>113.2</v>
          </cell>
        </row>
        <row r="428">
          <cell r="C428">
            <v>100</v>
          </cell>
          <cell r="D428">
            <v>100</v>
          </cell>
          <cell r="E428">
            <v>100</v>
          </cell>
          <cell r="F428">
            <v>100</v>
          </cell>
          <cell r="G428">
            <v>100</v>
          </cell>
          <cell r="H428">
            <v>100</v>
          </cell>
          <cell r="I428">
            <v>100</v>
          </cell>
          <cell r="J428">
            <v>100</v>
          </cell>
          <cell r="K428">
            <v>100</v>
          </cell>
          <cell r="L428">
            <v>100</v>
          </cell>
          <cell r="M428">
            <v>100</v>
          </cell>
          <cell r="N428">
            <v>100</v>
          </cell>
          <cell r="O428">
            <v>100</v>
          </cell>
          <cell r="P428">
            <v>100</v>
          </cell>
          <cell r="Q428">
            <v>100</v>
          </cell>
        </row>
        <row r="429">
          <cell r="C429">
            <v>100.6</v>
          </cell>
          <cell r="D429">
            <v>102.7</v>
          </cell>
          <cell r="E429">
            <v>102.7</v>
          </cell>
          <cell r="F429">
            <v>103.3</v>
          </cell>
          <cell r="G429">
            <v>103.3</v>
          </cell>
          <cell r="H429">
            <v>103.3</v>
          </cell>
          <cell r="I429">
            <v>103.3</v>
          </cell>
          <cell r="J429">
            <v>103.3</v>
          </cell>
          <cell r="K429">
            <v>103.3</v>
          </cell>
          <cell r="L429">
            <v>105.2</v>
          </cell>
          <cell r="M429">
            <v>105.2</v>
          </cell>
          <cell r="N429">
            <v>105.2</v>
          </cell>
          <cell r="O429">
            <v>105.2</v>
          </cell>
          <cell r="P429">
            <v>99.9</v>
          </cell>
          <cell r="Q429">
            <v>99.9</v>
          </cell>
        </row>
        <row r="431">
          <cell r="C431">
            <v>103.5</v>
          </cell>
          <cell r="D431">
            <v>103.5</v>
          </cell>
          <cell r="E431">
            <v>103.3</v>
          </cell>
          <cell r="F431">
            <v>103.6</v>
          </cell>
          <cell r="G431">
            <v>103.6</v>
          </cell>
          <cell r="H431">
            <v>103.6</v>
          </cell>
          <cell r="I431">
            <v>103.6</v>
          </cell>
          <cell r="J431">
            <v>103.6</v>
          </cell>
          <cell r="K431">
            <v>103.9</v>
          </cell>
          <cell r="L431">
            <v>103.9</v>
          </cell>
          <cell r="M431">
            <v>103.9</v>
          </cell>
          <cell r="N431">
            <v>104.1</v>
          </cell>
          <cell r="O431">
            <v>104.1</v>
          </cell>
          <cell r="P431">
            <v>104.1</v>
          </cell>
          <cell r="Q431">
            <v>104.2</v>
          </cell>
        </row>
        <row r="432">
          <cell r="C432">
            <v>100</v>
          </cell>
          <cell r="D432">
            <v>100</v>
          </cell>
          <cell r="E432">
            <v>100</v>
          </cell>
          <cell r="F432">
            <v>100</v>
          </cell>
          <cell r="G432">
            <v>100</v>
          </cell>
          <cell r="H432">
            <v>100</v>
          </cell>
          <cell r="I432">
            <v>100</v>
          </cell>
          <cell r="J432">
            <v>100</v>
          </cell>
          <cell r="K432">
            <v>100</v>
          </cell>
          <cell r="L432">
            <v>100</v>
          </cell>
          <cell r="M432">
            <v>100</v>
          </cell>
          <cell r="N432">
            <v>100</v>
          </cell>
          <cell r="O432">
            <v>100</v>
          </cell>
          <cell r="P432">
            <v>100</v>
          </cell>
          <cell r="Q432">
            <v>100</v>
          </cell>
        </row>
        <row r="433">
          <cell r="C433">
            <v>85.7</v>
          </cell>
          <cell r="D433">
            <v>85.7</v>
          </cell>
          <cell r="E433">
            <v>84.3</v>
          </cell>
          <cell r="F433">
            <v>87.2</v>
          </cell>
          <cell r="G433">
            <v>87.2</v>
          </cell>
          <cell r="H433">
            <v>87.2</v>
          </cell>
          <cell r="I433">
            <v>87.2</v>
          </cell>
          <cell r="J433">
            <v>87.1</v>
          </cell>
          <cell r="K433">
            <v>89.2</v>
          </cell>
          <cell r="L433">
            <v>89.2</v>
          </cell>
          <cell r="M433">
            <v>89.2</v>
          </cell>
          <cell r="N433">
            <v>91.2</v>
          </cell>
          <cell r="O433">
            <v>90.5</v>
          </cell>
          <cell r="P433">
            <v>90.5</v>
          </cell>
          <cell r="Q433">
            <v>91.8</v>
          </cell>
        </row>
        <row r="434">
          <cell r="C434">
            <v>106</v>
          </cell>
          <cell r="D434">
            <v>106</v>
          </cell>
          <cell r="E434">
            <v>106</v>
          </cell>
          <cell r="F434">
            <v>106</v>
          </cell>
          <cell r="G434">
            <v>106</v>
          </cell>
          <cell r="H434">
            <v>106</v>
          </cell>
          <cell r="I434">
            <v>106</v>
          </cell>
          <cell r="J434">
            <v>106</v>
          </cell>
          <cell r="K434">
            <v>106</v>
          </cell>
          <cell r="L434">
            <v>106</v>
          </cell>
          <cell r="M434">
            <v>106</v>
          </cell>
          <cell r="N434">
            <v>106</v>
          </cell>
          <cell r="O434">
            <v>106</v>
          </cell>
          <cell r="P434">
            <v>106</v>
          </cell>
          <cell r="Q434">
            <v>106</v>
          </cell>
        </row>
        <row r="436">
          <cell r="C436">
            <v>98.5</v>
          </cell>
          <cell r="D436">
            <v>98.3</v>
          </cell>
          <cell r="E436">
            <v>98.4</v>
          </cell>
          <cell r="F436">
            <v>98</v>
          </cell>
          <cell r="G436">
            <v>97.9</v>
          </cell>
          <cell r="H436">
            <v>97.4</v>
          </cell>
          <cell r="I436">
            <v>97.3</v>
          </cell>
          <cell r="J436">
            <v>97.2</v>
          </cell>
          <cell r="K436">
            <v>97.8</v>
          </cell>
          <cell r="L436">
            <v>97.7</v>
          </cell>
          <cell r="M436">
            <v>98.3</v>
          </cell>
          <cell r="N436">
            <v>97.3</v>
          </cell>
          <cell r="O436">
            <v>97.1</v>
          </cell>
          <cell r="P436">
            <v>97</v>
          </cell>
          <cell r="Q436">
            <v>97.2</v>
          </cell>
        </row>
        <row r="437">
          <cell r="C437">
            <v>78.5</v>
          </cell>
          <cell r="D437">
            <v>78.5</v>
          </cell>
          <cell r="E437">
            <v>78.8</v>
          </cell>
          <cell r="F437">
            <v>78.8</v>
          </cell>
          <cell r="G437">
            <v>79.3</v>
          </cell>
          <cell r="H437">
            <v>79.8</v>
          </cell>
          <cell r="I437">
            <v>79.8</v>
          </cell>
          <cell r="J437">
            <v>80</v>
          </cell>
          <cell r="K437">
            <v>82.2</v>
          </cell>
          <cell r="L437">
            <v>82.2</v>
          </cell>
          <cell r="M437">
            <v>85.2</v>
          </cell>
          <cell r="N437">
            <v>85.2</v>
          </cell>
          <cell r="O437">
            <v>85.2</v>
          </cell>
          <cell r="P437">
            <v>85.2</v>
          </cell>
          <cell r="Q437">
            <v>85.9</v>
          </cell>
        </row>
        <row r="438">
          <cell r="C438">
            <v>77.7</v>
          </cell>
          <cell r="D438">
            <v>77.8</v>
          </cell>
          <cell r="E438">
            <v>77.7</v>
          </cell>
          <cell r="F438">
            <v>83.5</v>
          </cell>
          <cell r="G438">
            <v>83.3</v>
          </cell>
          <cell r="H438">
            <v>83.2</v>
          </cell>
          <cell r="I438">
            <v>83.2</v>
          </cell>
          <cell r="J438">
            <v>83.4</v>
          </cell>
          <cell r="K438">
            <v>83.3</v>
          </cell>
          <cell r="L438">
            <v>83.3</v>
          </cell>
          <cell r="M438">
            <v>83.5</v>
          </cell>
          <cell r="N438">
            <v>85.5</v>
          </cell>
          <cell r="O438">
            <v>85.5</v>
          </cell>
          <cell r="P438">
            <v>87.3</v>
          </cell>
          <cell r="Q438">
            <v>89.1</v>
          </cell>
        </row>
        <row r="439">
          <cell r="C439">
            <v>107</v>
          </cell>
          <cell r="D439">
            <v>106</v>
          </cell>
          <cell r="E439">
            <v>106</v>
          </cell>
          <cell r="F439">
            <v>103.2</v>
          </cell>
          <cell r="G439">
            <v>102.5</v>
          </cell>
          <cell r="H439">
            <v>99.4</v>
          </cell>
          <cell r="I439">
            <v>98.6</v>
          </cell>
          <cell r="J439">
            <v>98.8</v>
          </cell>
          <cell r="K439">
            <v>99.6</v>
          </cell>
          <cell r="L439">
            <v>99.2</v>
          </cell>
          <cell r="M439">
            <v>99.2</v>
          </cell>
          <cell r="N439">
            <v>95.4</v>
          </cell>
          <cell r="O439">
            <v>94.2</v>
          </cell>
          <cell r="P439">
            <v>94.1</v>
          </cell>
          <cell r="Q439">
            <v>94.5</v>
          </cell>
        </row>
        <row r="440">
          <cell r="C440">
            <v>125.2</v>
          </cell>
          <cell r="D440">
            <v>125.2</v>
          </cell>
          <cell r="E440">
            <v>125.2</v>
          </cell>
          <cell r="F440">
            <v>125.2</v>
          </cell>
          <cell r="G440">
            <v>118.1</v>
          </cell>
          <cell r="H440">
            <v>118.1</v>
          </cell>
          <cell r="I440">
            <v>117.1</v>
          </cell>
          <cell r="J440">
            <v>115.1</v>
          </cell>
          <cell r="K440">
            <v>110.9</v>
          </cell>
          <cell r="L440">
            <v>110.9</v>
          </cell>
          <cell r="M440">
            <v>110.9</v>
          </cell>
          <cell r="N440">
            <v>105.2</v>
          </cell>
          <cell r="O440">
            <v>105.2</v>
          </cell>
          <cell r="P440">
            <v>105.2</v>
          </cell>
          <cell r="Q440">
            <v>105.2</v>
          </cell>
        </row>
        <row r="441">
          <cell r="C441">
            <v>109.3</v>
          </cell>
          <cell r="D441">
            <v>109.3</v>
          </cell>
          <cell r="E441">
            <v>109.3</v>
          </cell>
          <cell r="F441">
            <v>109.3</v>
          </cell>
          <cell r="G441">
            <v>109.3</v>
          </cell>
          <cell r="H441">
            <v>109.3</v>
          </cell>
          <cell r="I441">
            <v>109.3</v>
          </cell>
          <cell r="J441">
            <v>109.3</v>
          </cell>
          <cell r="K441">
            <v>109.3</v>
          </cell>
          <cell r="L441">
            <v>109.3</v>
          </cell>
          <cell r="M441">
            <v>109.3</v>
          </cell>
          <cell r="N441">
            <v>109.3</v>
          </cell>
          <cell r="O441">
            <v>109.3</v>
          </cell>
          <cell r="P441">
            <v>109.3</v>
          </cell>
          <cell r="Q441">
            <v>109.3</v>
          </cell>
        </row>
        <row r="442">
          <cell r="C442">
            <v>116.1</v>
          </cell>
          <cell r="D442">
            <v>116.1</v>
          </cell>
          <cell r="E442">
            <v>116.1</v>
          </cell>
          <cell r="F442">
            <v>117.9</v>
          </cell>
          <cell r="G442">
            <v>122.9</v>
          </cell>
          <cell r="H442">
            <v>122.3</v>
          </cell>
          <cell r="I442">
            <v>117.9</v>
          </cell>
          <cell r="J442">
            <v>117.9</v>
          </cell>
          <cell r="K442">
            <v>117.9</v>
          </cell>
          <cell r="L442">
            <v>117.9</v>
          </cell>
          <cell r="M442">
            <v>114.3</v>
          </cell>
          <cell r="N442">
            <v>110.7</v>
          </cell>
          <cell r="O442">
            <v>110.7</v>
          </cell>
          <cell r="P442">
            <v>110.7</v>
          </cell>
          <cell r="Q442">
            <v>107.1</v>
          </cell>
        </row>
        <row r="443">
          <cell r="C443">
            <v>109.3</v>
          </cell>
          <cell r="D443">
            <v>110</v>
          </cell>
          <cell r="E443">
            <v>108</v>
          </cell>
          <cell r="F443">
            <v>107.7</v>
          </cell>
          <cell r="G443">
            <v>110.1</v>
          </cell>
          <cell r="H443">
            <v>110.8</v>
          </cell>
          <cell r="I443">
            <v>111.5</v>
          </cell>
          <cell r="J443">
            <v>108.4</v>
          </cell>
          <cell r="K443">
            <v>108</v>
          </cell>
          <cell r="L443">
            <v>110.1</v>
          </cell>
          <cell r="M443">
            <v>108.5</v>
          </cell>
          <cell r="N443">
            <v>108.5</v>
          </cell>
          <cell r="O443">
            <v>107.4</v>
          </cell>
          <cell r="P443">
            <v>104.7</v>
          </cell>
          <cell r="Q443">
            <v>104.7</v>
          </cell>
        </row>
        <row r="444">
          <cell r="C444">
            <v>98.3</v>
          </cell>
          <cell r="D444">
            <v>97.3</v>
          </cell>
          <cell r="E444">
            <v>99.8</v>
          </cell>
          <cell r="F444">
            <v>99.8</v>
          </cell>
          <cell r="G444">
            <v>99.5</v>
          </cell>
          <cell r="H444">
            <v>99.5</v>
          </cell>
          <cell r="I444">
            <v>98</v>
          </cell>
          <cell r="J444">
            <v>96.2</v>
          </cell>
          <cell r="K444">
            <v>97</v>
          </cell>
          <cell r="L444">
            <v>96.2</v>
          </cell>
          <cell r="M444">
            <v>97.2</v>
          </cell>
          <cell r="N444">
            <v>99.3</v>
          </cell>
          <cell r="O444">
            <v>100.3</v>
          </cell>
          <cell r="P444">
            <v>102</v>
          </cell>
          <cell r="Q444">
            <v>102</v>
          </cell>
        </row>
        <row r="445">
          <cell r="C445">
            <v>100</v>
          </cell>
          <cell r="D445">
            <v>100</v>
          </cell>
          <cell r="E445">
            <v>100</v>
          </cell>
          <cell r="F445">
            <v>97.6</v>
          </cell>
          <cell r="G445">
            <v>99.4</v>
          </cell>
          <cell r="H445">
            <v>100</v>
          </cell>
          <cell r="I445">
            <v>100</v>
          </cell>
          <cell r="J445">
            <v>100</v>
          </cell>
          <cell r="K445">
            <v>100</v>
          </cell>
          <cell r="L445">
            <v>100</v>
          </cell>
          <cell r="M445">
            <v>100</v>
          </cell>
          <cell r="N445">
            <v>100</v>
          </cell>
          <cell r="O445">
            <v>100</v>
          </cell>
          <cell r="P445">
            <v>100</v>
          </cell>
          <cell r="Q445">
            <v>100</v>
          </cell>
        </row>
        <row r="446">
          <cell r="C446">
            <v>106.4</v>
          </cell>
          <cell r="D446">
            <v>106.4</v>
          </cell>
          <cell r="E446">
            <v>106.4</v>
          </cell>
          <cell r="F446">
            <v>106.4</v>
          </cell>
          <cell r="G446">
            <v>106.9</v>
          </cell>
          <cell r="H446">
            <v>106.4</v>
          </cell>
          <cell r="I446">
            <v>106.4</v>
          </cell>
          <cell r="J446">
            <v>106.4</v>
          </cell>
          <cell r="K446">
            <v>106.4</v>
          </cell>
          <cell r="L446">
            <v>106.4</v>
          </cell>
          <cell r="M446">
            <v>106.4</v>
          </cell>
          <cell r="N446">
            <v>106.4</v>
          </cell>
          <cell r="O446">
            <v>106.4</v>
          </cell>
          <cell r="P446">
            <v>106.4</v>
          </cell>
          <cell r="Q446">
            <v>106.4</v>
          </cell>
        </row>
        <row r="447">
          <cell r="C447">
            <v>100.9</v>
          </cell>
          <cell r="D447">
            <v>100.9</v>
          </cell>
          <cell r="E447">
            <v>100.9</v>
          </cell>
          <cell r="F447">
            <v>100.9</v>
          </cell>
          <cell r="G447">
            <v>101.4</v>
          </cell>
          <cell r="H447">
            <v>100.9</v>
          </cell>
          <cell r="I447">
            <v>100.9</v>
          </cell>
          <cell r="J447">
            <v>100.9</v>
          </cell>
          <cell r="K447">
            <v>100.9</v>
          </cell>
          <cell r="L447">
            <v>100.9</v>
          </cell>
          <cell r="M447">
            <v>100.9</v>
          </cell>
          <cell r="N447">
            <v>100.9</v>
          </cell>
          <cell r="O447">
            <v>100.9</v>
          </cell>
          <cell r="P447">
            <v>100.9</v>
          </cell>
          <cell r="Q447">
            <v>100.9</v>
          </cell>
        </row>
        <row r="448">
          <cell r="C448">
            <v>100</v>
          </cell>
          <cell r="D448">
            <v>100</v>
          </cell>
          <cell r="E448">
            <v>100</v>
          </cell>
          <cell r="F448">
            <v>100</v>
          </cell>
          <cell r="G448">
            <v>100.5</v>
          </cell>
          <cell r="H448">
            <v>100</v>
          </cell>
          <cell r="I448">
            <v>100</v>
          </cell>
          <cell r="J448">
            <v>100</v>
          </cell>
          <cell r="K448">
            <v>100</v>
          </cell>
          <cell r="L448">
            <v>100</v>
          </cell>
          <cell r="M448">
            <v>100</v>
          </cell>
          <cell r="N448">
            <v>100</v>
          </cell>
          <cell r="O448">
            <v>100</v>
          </cell>
          <cell r="P448">
            <v>100</v>
          </cell>
          <cell r="Q448">
            <v>100</v>
          </cell>
        </row>
        <row r="449">
          <cell r="C449">
            <v>100.9</v>
          </cell>
          <cell r="D449">
            <v>100.9</v>
          </cell>
          <cell r="E449">
            <v>100.9</v>
          </cell>
          <cell r="F449">
            <v>100.9</v>
          </cell>
          <cell r="G449">
            <v>100.7</v>
          </cell>
          <cell r="H449">
            <v>100.7</v>
          </cell>
          <cell r="I449">
            <v>100.7</v>
          </cell>
          <cell r="J449">
            <v>100.7</v>
          </cell>
          <cell r="K449">
            <v>100.9</v>
          </cell>
          <cell r="L449">
            <v>100.9</v>
          </cell>
          <cell r="M449">
            <v>100.9</v>
          </cell>
          <cell r="N449">
            <v>100.1</v>
          </cell>
          <cell r="O449">
            <v>100.1</v>
          </cell>
          <cell r="P449">
            <v>100.1</v>
          </cell>
          <cell r="Q449">
            <v>100.1</v>
          </cell>
        </row>
        <row r="450">
          <cell r="C450">
            <v>100</v>
          </cell>
          <cell r="D450">
            <v>100</v>
          </cell>
          <cell r="E450">
            <v>100</v>
          </cell>
          <cell r="F450">
            <v>100</v>
          </cell>
          <cell r="G450">
            <v>100</v>
          </cell>
          <cell r="H450">
            <v>100</v>
          </cell>
          <cell r="I450">
            <v>100</v>
          </cell>
          <cell r="J450">
            <v>100</v>
          </cell>
          <cell r="K450">
            <v>100</v>
          </cell>
          <cell r="L450">
            <v>100</v>
          </cell>
          <cell r="M450">
            <v>100</v>
          </cell>
          <cell r="N450">
            <v>100</v>
          </cell>
          <cell r="O450">
            <v>100</v>
          </cell>
          <cell r="P450">
            <v>100</v>
          </cell>
          <cell r="Q450">
            <v>100</v>
          </cell>
        </row>
        <row r="451">
          <cell r="C451">
            <v>106.9</v>
          </cell>
          <cell r="D451">
            <v>106.9</v>
          </cell>
          <cell r="E451">
            <v>106.9</v>
          </cell>
          <cell r="F451">
            <v>110</v>
          </cell>
          <cell r="G451">
            <v>110</v>
          </cell>
          <cell r="H451">
            <v>110</v>
          </cell>
          <cell r="I451">
            <v>110</v>
          </cell>
          <cell r="J451">
            <v>110</v>
          </cell>
          <cell r="K451">
            <v>110</v>
          </cell>
          <cell r="L451">
            <v>110</v>
          </cell>
          <cell r="M451">
            <v>110</v>
          </cell>
          <cell r="N451">
            <v>110</v>
          </cell>
          <cell r="O451">
            <v>110</v>
          </cell>
          <cell r="P451">
            <v>108</v>
          </cell>
          <cell r="Q451">
            <v>108</v>
          </cell>
        </row>
        <row r="452">
          <cell r="C452">
            <v>109.3</v>
          </cell>
          <cell r="D452">
            <v>109.3</v>
          </cell>
          <cell r="E452">
            <v>109.3</v>
          </cell>
          <cell r="F452">
            <v>109.3</v>
          </cell>
          <cell r="G452">
            <v>109.3</v>
          </cell>
          <cell r="H452">
            <v>109.3</v>
          </cell>
          <cell r="I452">
            <v>109.3</v>
          </cell>
          <cell r="J452">
            <v>105.6</v>
          </cell>
          <cell r="K452">
            <v>105.6</v>
          </cell>
          <cell r="L452">
            <v>105.6</v>
          </cell>
          <cell r="M452">
            <v>105.6</v>
          </cell>
          <cell r="N452">
            <v>105.6</v>
          </cell>
          <cell r="O452">
            <v>105.6</v>
          </cell>
          <cell r="P452">
            <v>105.6</v>
          </cell>
          <cell r="Q452">
            <v>105.6</v>
          </cell>
        </row>
        <row r="454">
          <cell r="C454">
            <v>115</v>
          </cell>
          <cell r="D454">
            <v>115</v>
          </cell>
          <cell r="E454">
            <v>115</v>
          </cell>
          <cell r="F454">
            <v>115</v>
          </cell>
          <cell r="G454">
            <v>115</v>
          </cell>
          <cell r="H454">
            <v>115</v>
          </cell>
          <cell r="I454">
            <v>115</v>
          </cell>
          <cell r="J454">
            <v>115</v>
          </cell>
          <cell r="K454">
            <v>115</v>
          </cell>
          <cell r="L454">
            <v>115</v>
          </cell>
          <cell r="M454">
            <v>115</v>
          </cell>
          <cell r="N454">
            <v>115</v>
          </cell>
          <cell r="O454">
            <v>115</v>
          </cell>
          <cell r="P454">
            <v>111.6</v>
          </cell>
          <cell r="Q454">
            <v>111.6</v>
          </cell>
        </row>
        <row r="455">
          <cell r="C455">
            <v>127.9</v>
          </cell>
          <cell r="D455">
            <v>127.9</v>
          </cell>
          <cell r="E455">
            <v>127.9</v>
          </cell>
          <cell r="F455">
            <v>127.9</v>
          </cell>
          <cell r="G455">
            <v>127.9</v>
          </cell>
          <cell r="H455">
            <v>127.9</v>
          </cell>
          <cell r="I455">
            <v>127.9</v>
          </cell>
          <cell r="J455">
            <v>127.9</v>
          </cell>
          <cell r="K455">
            <v>127.9</v>
          </cell>
          <cell r="L455">
            <v>127.9</v>
          </cell>
          <cell r="M455">
            <v>127.9</v>
          </cell>
          <cell r="N455">
            <v>127.9</v>
          </cell>
          <cell r="O455">
            <v>127.9</v>
          </cell>
          <cell r="P455">
            <v>123.1</v>
          </cell>
          <cell r="Q455">
            <v>123.1</v>
          </cell>
        </row>
        <row r="456">
          <cell r="C456">
            <v>106.9</v>
          </cell>
          <cell r="D456">
            <v>106.9</v>
          </cell>
          <cell r="E456">
            <v>106.9</v>
          </cell>
          <cell r="F456">
            <v>106.9</v>
          </cell>
          <cell r="G456">
            <v>106.9</v>
          </cell>
          <cell r="H456">
            <v>106.9</v>
          </cell>
          <cell r="I456">
            <v>106.9</v>
          </cell>
          <cell r="J456">
            <v>106.9</v>
          </cell>
          <cell r="K456">
            <v>106.9</v>
          </cell>
          <cell r="L456">
            <v>106.9</v>
          </cell>
          <cell r="M456">
            <v>106.9</v>
          </cell>
          <cell r="N456">
            <v>106.9</v>
          </cell>
          <cell r="O456">
            <v>106.9</v>
          </cell>
          <cell r="P456">
            <v>103.8</v>
          </cell>
          <cell r="Q456">
            <v>103.8</v>
          </cell>
        </row>
        <row r="457">
          <cell r="C457">
            <v>108.4</v>
          </cell>
          <cell r="D457">
            <v>108.4</v>
          </cell>
          <cell r="E457">
            <v>108.4</v>
          </cell>
          <cell r="F457">
            <v>108.4</v>
          </cell>
          <cell r="G457">
            <v>108.4</v>
          </cell>
          <cell r="H457">
            <v>108.4</v>
          </cell>
          <cell r="I457">
            <v>108.4</v>
          </cell>
          <cell r="J457">
            <v>108.4</v>
          </cell>
          <cell r="K457">
            <v>108.4</v>
          </cell>
          <cell r="L457">
            <v>108.4</v>
          </cell>
          <cell r="M457">
            <v>108.4</v>
          </cell>
          <cell r="N457">
            <v>108.4</v>
          </cell>
          <cell r="O457">
            <v>108.4</v>
          </cell>
          <cell r="P457">
            <v>107.6</v>
          </cell>
          <cell r="Q457">
            <v>107.6</v>
          </cell>
        </row>
        <row r="458">
          <cell r="C458">
            <v>101.9</v>
          </cell>
          <cell r="D458">
            <v>101.9</v>
          </cell>
          <cell r="E458">
            <v>101.9</v>
          </cell>
          <cell r="F458">
            <v>101.9</v>
          </cell>
          <cell r="G458">
            <v>101.9</v>
          </cell>
          <cell r="H458">
            <v>101.9</v>
          </cell>
          <cell r="I458">
            <v>101.9</v>
          </cell>
          <cell r="J458">
            <v>101.9</v>
          </cell>
          <cell r="K458">
            <v>101.9</v>
          </cell>
          <cell r="L458">
            <v>101.9</v>
          </cell>
          <cell r="M458">
            <v>101.9</v>
          </cell>
          <cell r="N458">
            <v>101.9</v>
          </cell>
          <cell r="O458">
            <v>101.9</v>
          </cell>
          <cell r="P458">
            <v>100</v>
          </cell>
          <cell r="Q458">
            <v>100</v>
          </cell>
        </row>
        <row r="459">
          <cell r="C459">
            <v>100</v>
          </cell>
          <cell r="D459">
            <v>100</v>
          </cell>
          <cell r="E459">
            <v>100</v>
          </cell>
          <cell r="F459">
            <v>100</v>
          </cell>
          <cell r="G459">
            <v>100</v>
          </cell>
          <cell r="H459">
            <v>100</v>
          </cell>
          <cell r="I459">
            <v>100</v>
          </cell>
          <cell r="J459">
            <v>100</v>
          </cell>
          <cell r="K459">
            <v>100</v>
          </cell>
          <cell r="L459">
            <v>100</v>
          </cell>
          <cell r="M459">
            <v>100</v>
          </cell>
          <cell r="N459">
            <v>100</v>
          </cell>
          <cell r="O459">
            <v>100</v>
          </cell>
          <cell r="P459">
            <v>100</v>
          </cell>
          <cell r="Q459">
            <v>100</v>
          </cell>
        </row>
        <row r="461">
          <cell r="C461">
            <v>106.5</v>
          </cell>
          <cell r="D461">
            <v>106.7</v>
          </cell>
          <cell r="E461">
            <v>106.1</v>
          </cell>
          <cell r="F461">
            <v>106.4</v>
          </cell>
          <cell r="G461">
            <v>106.3</v>
          </cell>
          <cell r="H461">
            <v>106.3</v>
          </cell>
          <cell r="I461">
            <v>106.3</v>
          </cell>
          <cell r="J461">
            <v>106.7</v>
          </cell>
          <cell r="K461">
            <v>106.7</v>
          </cell>
          <cell r="L461">
            <v>106.7</v>
          </cell>
          <cell r="M461">
            <v>107.1</v>
          </cell>
          <cell r="N461">
            <v>107.1</v>
          </cell>
          <cell r="O461">
            <v>106.2</v>
          </cell>
          <cell r="P461">
            <v>106</v>
          </cell>
          <cell r="Q461">
            <v>106</v>
          </cell>
        </row>
        <row r="462">
          <cell r="C462">
            <v>108.6</v>
          </cell>
          <cell r="D462">
            <v>108.8</v>
          </cell>
          <cell r="E462">
            <v>108.1</v>
          </cell>
          <cell r="F462">
            <v>108.2</v>
          </cell>
          <cell r="G462">
            <v>107.5</v>
          </cell>
          <cell r="H462">
            <v>107.5</v>
          </cell>
          <cell r="I462">
            <v>107.5</v>
          </cell>
          <cell r="J462">
            <v>107.9</v>
          </cell>
          <cell r="K462">
            <v>107.9</v>
          </cell>
          <cell r="L462">
            <v>107.9</v>
          </cell>
          <cell r="M462">
            <v>108.5</v>
          </cell>
          <cell r="N462">
            <v>108.5</v>
          </cell>
          <cell r="O462">
            <v>107.3</v>
          </cell>
          <cell r="P462">
            <v>107.1</v>
          </cell>
          <cell r="Q462">
            <v>107.1</v>
          </cell>
        </row>
        <row r="463">
          <cell r="C463">
            <v>100</v>
          </cell>
          <cell r="D463">
            <v>100</v>
          </cell>
          <cell r="E463">
            <v>100</v>
          </cell>
          <cell r="F463">
            <v>100.7</v>
          </cell>
          <cell r="G463">
            <v>100</v>
          </cell>
          <cell r="H463">
            <v>100</v>
          </cell>
          <cell r="I463">
            <v>100</v>
          </cell>
          <cell r="J463">
            <v>100</v>
          </cell>
          <cell r="K463">
            <v>100</v>
          </cell>
          <cell r="L463">
            <v>100</v>
          </cell>
          <cell r="M463">
            <v>100</v>
          </cell>
          <cell r="N463">
            <v>100</v>
          </cell>
          <cell r="O463">
            <v>100</v>
          </cell>
          <cell r="P463">
            <v>100</v>
          </cell>
          <cell r="Q463">
            <v>100</v>
          </cell>
        </row>
        <row r="464">
          <cell r="C464">
            <v>94.1</v>
          </cell>
          <cell r="D464">
            <v>94.1</v>
          </cell>
          <cell r="E464">
            <v>94.1</v>
          </cell>
          <cell r="F464">
            <v>95.7</v>
          </cell>
          <cell r="G464">
            <v>99.2</v>
          </cell>
          <cell r="H464">
            <v>99.2</v>
          </cell>
          <cell r="I464">
            <v>99.2</v>
          </cell>
          <cell r="J464">
            <v>99.2</v>
          </cell>
          <cell r="K464">
            <v>99.2</v>
          </cell>
          <cell r="L464">
            <v>99.2</v>
          </cell>
          <cell r="M464">
            <v>99.2</v>
          </cell>
          <cell r="N464">
            <v>99.2</v>
          </cell>
          <cell r="O464">
            <v>99.2</v>
          </cell>
          <cell r="P464">
            <v>99.2</v>
          </cell>
          <cell r="Q464">
            <v>99.2</v>
          </cell>
        </row>
        <row r="466">
          <cell r="C466">
            <v>106</v>
          </cell>
          <cell r="D466">
            <v>106</v>
          </cell>
          <cell r="E466">
            <v>105.8</v>
          </cell>
          <cell r="F466">
            <v>105.5</v>
          </cell>
          <cell r="G466">
            <v>106</v>
          </cell>
          <cell r="H466">
            <v>105.7</v>
          </cell>
          <cell r="I466">
            <v>105.6</v>
          </cell>
          <cell r="J466">
            <v>105.9</v>
          </cell>
          <cell r="K466">
            <v>105.9</v>
          </cell>
          <cell r="L466">
            <v>104.6</v>
          </cell>
          <cell r="M466">
            <v>104.6</v>
          </cell>
          <cell r="N466">
            <v>104.6</v>
          </cell>
          <cell r="O466">
            <v>104.6</v>
          </cell>
          <cell r="P466">
            <v>104.6</v>
          </cell>
          <cell r="Q466">
            <v>104.5</v>
          </cell>
        </row>
        <row r="467">
          <cell r="C467">
            <v>110.5</v>
          </cell>
          <cell r="D467">
            <v>110.5</v>
          </cell>
          <cell r="E467">
            <v>110.5</v>
          </cell>
          <cell r="F467">
            <v>110.5</v>
          </cell>
          <cell r="G467">
            <v>110.8</v>
          </cell>
          <cell r="H467">
            <v>110.5</v>
          </cell>
          <cell r="I467">
            <v>110.5</v>
          </cell>
          <cell r="J467">
            <v>110.5</v>
          </cell>
          <cell r="K467">
            <v>110.5</v>
          </cell>
          <cell r="L467">
            <v>110.5</v>
          </cell>
          <cell r="M467">
            <v>110.5</v>
          </cell>
          <cell r="N467">
            <v>110.5</v>
          </cell>
          <cell r="O467">
            <v>110.5</v>
          </cell>
          <cell r="P467">
            <v>110.5</v>
          </cell>
          <cell r="Q467">
            <v>110.5</v>
          </cell>
        </row>
        <row r="468">
          <cell r="C468">
            <v>102.3</v>
          </cell>
          <cell r="D468">
            <v>102.3</v>
          </cell>
          <cell r="E468">
            <v>100.4</v>
          </cell>
          <cell r="F468">
            <v>100.4</v>
          </cell>
          <cell r="G468">
            <v>102.3</v>
          </cell>
          <cell r="H468">
            <v>102.3</v>
          </cell>
          <cell r="I468">
            <v>102.3</v>
          </cell>
          <cell r="J468">
            <v>102.3</v>
          </cell>
          <cell r="K468">
            <v>102.3</v>
          </cell>
          <cell r="L468">
            <v>99.6</v>
          </cell>
          <cell r="M468">
            <v>102.3</v>
          </cell>
          <cell r="N468">
            <v>102.3</v>
          </cell>
          <cell r="O468">
            <v>102.3</v>
          </cell>
          <cell r="P468">
            <v>99.6</v>
          </cell>
          <cell r="Q468">
            <v>99.6</v>
          </cell>
        </row>
        <row r="469">
          <cell r="C469">
            <v>102</v>
          </cell>
          <cell r="D469">
            <v>102</v>
          </cell>
          <cell r="E469">
            <v>101.9</v>
          </cell>
          <cell r="F469">
            <v>101.5</v>
          </cell>
          <cell r="G469">
            <v>102</v>
          </cell>
          <cell r="H469">
            <v>101.8</v>
          </cell>
          <cell r="I469">
            <v>101.5</v>
          </cell>
          <cell r="J469">
            <v>101.5</v>
          </cell>
          <cell r="K469">
            <v>101.6</v>
          </cell>
          <cell r="L469">
            <v>101.6</v>
          </cell>
          <cell r="M469">
            <v>101.7</v>
          </cell>
          <cell r="N469">
            <v>101.7</v>
          </cell>
          <cell r="O469">
            <v>101.7</v>
          </cell>
          <cell r="P469">
            <v>101.9</v>
          </cell>
          <cell r="Q469">
            <v>101.6</v>
          </cell>
        </row>
        <row r="470">
          <cell r="C470">
            <v>111.2</v>
          </cell>
          <cell r="D470">
            <v>109</v>
          </cell>
          <cell r="E470">
            <v>107.5</v>
          </cell>
          <cell r="F470">
            <v>105.7</v>
          </cell>
          <cell r="G470">
            <v>107.4</v>
          </cell>
          <cell r="H470">
            <v>107.2</v>
          </cell>
          <cell r="I470">
            <v>107.1</v>
          </cell>
          <cell r="J470">
            <v>114.1</v>
          </cell>
          <cell r="K470">
            <v>115.4</v>
          </cell>
          <cell r="L470">
            <v>115.3</v>
          </cell>
          <cell r="M470">
            <v>113.2</v>
          </cell>
          <cell r="N470">
            <v>112.6</v>
          </cell>
          <cell r="O470">
            <v>110.7</v>
          </cell>
          <cell r="P470">
            <v>110.7</v>
          </cell>
          <cell r="Q470">
            <v>110.7</v>
          </cell>
        </row>
        <row r="471">
          <cell r="C471">
            <v>116.2</v>
          </cell>
          <cell r="D471">
            <v>116.3</v>
          </cell>
          <cell r="E471">
            <v>111.7</v>
          </cell>
          <cell r="F471">
            <v>107.3</v>
          </cell>
          <cell r="G471">
            <v>113.1</v>
          </cell>
          <cell r="H471">
            <v>112.9</v>
          </cell>
          <cell r="I471">
            <v>112.8</v>
          </cell>
          <cell r="J471">
            <v>112.8</v>
          </cell>
          <cell r="K471">
            <v>112.8</v>
          </cell>
          <cell r="L471">
            <v>114</v>
          </cell>
          <cell r="M471">
            <v>115</v>
          </cell>
          <cell r="N471">
            <v>117.9</v>
          </cell>
          <cell r="O471">
            <v>117.9</v>
          </cell>
          <cell r="P471">
            <v>117.1</v>
          </cell>
          <cell r="Q471">
            <v>115.7</v>
          </cell>
        </row>
        <row r="472">
          <cell r="C472">
            <v>108.4</v>
          </cell>
          <cell r="D472">
            <v>108.4</v>
          </cell>
          <cell r="E472">
            <v>108.4</v>
          </cell>
          <cell r="F472">
            <v>108.4</v>
          </cell>
          <cell r="G472">
            <v>108.4</v>
          </cell>
          <cell r="H472">
            <v>108.4</v>
          </cell>
          <cell r="I472">
            <v>108.4</v>
          </cell>
          <cell r="J472">
            <v>108.4</v>
          </cell>
          <cell r="K472">
            <v>108.4</v>
          </cell>
          <cell r="L472">
            <v>100</v>
          </cell>
          <cell r="M472">
            <v>100</v>
          </cell>
          <cell r="N472">
            <v>100</v>
          </cell>
          <cell r="O472">
            <v>100</v>
          </cell>
          <cell r="P472">
            <v>100</v>
          </cell>
          <cell r="Q472">
            <v>100</v>
          </cell>
        </row>
        <row r="473">
          <cell r="C473">
            <v>97.2</v>
          </cell>
          <cell r="D473">
            <v>97.2</v>
          </cell>
          <cell r="E473">
            <v>97.2</v>
          </cell>
          <cell r="F473">
            <v>97.2</v>
          </cell>
          <cell r="G473">
            <v>99.2</v>
          </cell>
          <cell r="H473">
            <v>99.2</v>
          </cell>
          <cell r="I473">
            <v>99.2</v>
          </cell>
          <cell r="J473">
            <v>99.2</v>
          </cell>
          <cell r="K473">
            <v>99.2</v>
          </cell>
          <cell r="L473">
            <v>99.2</v>
          </cell>
          <cell r="M473">
            <v>99.2</v>
          </cell>
          <cell r="N473">
            <v>99.2</v>
          </cell>
          <cell r="O473">
            <v>99.2</v>
          </cell>
          <cell r="P473">
            <v>99.2</v>
          </cell>
          <cell r="Q473">
            <v>99.2</v>
          </cell>
        </row>
        <row r="474">
          <cell r="C474">
            <v>100.8</v>
          </cell>
          <cell r="D474">
            <v>100.8</v>
          </cell>
          <cell r="E474">
            <v>100.8</v>
          </cell>
          <cell r="F474">
            <v>100.8</v>
          </cell>
          <cell r="G474">
            <v>100.8</v>
          </cell>
          <cell r="H474">
            <v>100.8</v>
          </cell>
          <cell r="I474">
            <v>100.8</v>
          </cell>
          <cell r="J474">
            <v>100.8</v>
          </cell>
          <cell r="K474">
            <v>100.8</v>
          </cell>
          <cell r="L474">
            <v>100.8</v>
          </cell>
          <cell r="M474">
            <v>100.8</v>
          </cell>
          <cell r="N474">
            <v>100.8</v>
          </cell>
          <cell r="O474">
            <v>100.8</v>
          </cell>
          <cell r="P474">
            <v>100.8</v>
          </cell>
          <cell r="Q474">
            <v>100.8</v>
          </cell>
        </row>
        <row r="476">
          <cell r="C476">
            <v>103.3</v>
          </cell>
          <cell r="D476">
            <v>102.4</v>
          </cell>
          <cell r="E476">
            <v>100.7</v>
          </cell>
          <cell r="F476">
            <v>101</v>
          </cell>
          <cell r="G476">
            <v>101</v>
          </cell>
          <cell r="H476">
            <v>101.8</v>
          </cell>
          <cell r="I476">
            <v>101.8</v>
          </cell>
          <cell r="J476">
            <v>101.6</v>
          </cell>
          <cell r="K476">
            <v>101.6</v>
          </cell>
          <cell r="L476">
            <v>101.7</v>
          </cell>
          <cell r="M476">
            <v>101.7</v>
          </cell>
          <cell r="N476">
            <v>101.3</v>
          </cell>
          <cell r="O476">
            <v>101.5</v>
          </cell>
          <cell r="P476">
            <v>101.9</v>
          </cell>
          <cell r="Q476">
            <v>101.3</v>
          </cell>
        </row>
        <row r="478">
          <cell r="C478">
            <v>102.4</v>
          </cell>
          <cell r="D478">
            <v>101</v>
          </cell>
          <cell r="E478">
            <v>97.1</v>
          </cell>
          <cell r="F478">
            <v>98.3</v>
          </cell>
          <cell r="G478">
            <v>98.6</v>
          </cell>
          <cell r="H478">
            <v>100.7</v>
          </cell>
          <cell r="I478">
            <v>99.8</v>
          </cell>
          <cell r="J478">
            <v>98.9</v>
          </cell>
          <cell r="K478">
            <v>98.6</v>
          </cell>
          <cell r="L478">
            <v>99.1</v>
          </cell>
          <cell r="M478">
            <v>99.3</v>
          </cell>
          <cell r="N478">
            <v>98</v>
          </cell>
          <cell r="O478">
            <v>98.8</v>
          </cell>
          <cell r="P478">
            <v>99.6</v>
          </cell>
          <cell r="Q478">
            <v>98.2</v>
          </cell>
        </row>
        <row r="479">
          <cell r="C479">
            <v>99</v>
          </cell>
          <cell r="D479">
            <v>100.5</v>
          </cell>
          <cell r="E479">
            <v>99.7</v>
          </cell>
          <cell r="F479">
            <v>100.1</v>
          </cell>
          <cell r="G479">
            <v>100.7</v>
          </cell>
          <cell r="H479">
            <v>100.3</v>
          </cell>
          <cell r="I479">
            <v>99.7</v>
          </cell>
          <cell r="J479">
            <v>99.4</v>
          </cell>
          <cell r="K479">
            <v>99.4</v>
          </cell>
          <cell r="L479">
            <v>99.4</v>
          </cell>
          <cell r="M479">
            <v>99.1</v>
          </cell>
          <cell r="N479">
            <v>98.8</v>
          </cell>
          <cell r="O479">
            <v>98.7</v>
          </cell>
          <cell r="P479">
            <v>98.5</v>
          </cell>
          <cell r="Q479">
            <v>98.5</v>
          </cell>
        </row>
        <row r="480">
          <cell r="C480">
            <v>95.5</v>
          </cell>
          <cell r="D480">
            <v>93.7</v>
          </cell>
          <cell r="E480">
            <v>92.4</v>
          </cell>
          <cell r="F480">
            <v>93.7</v>
          </cell>
          <cell r="G480">
            <v>91.6</v>
          </cell>
          <cell r="H480">
            <v>98</v>
          </cell>
          <cell r="I480">
            <v>100.5</v>
          </cell>
          <cell r="J480">
            <v>100.8</v>
          </cell>
          <cell r="K480">
            <v>101.6</v>
          </cell>
          <cell r="L480">
            <v>102.3</v>
          </cell>
          <cell r="M480">
            <v>103.5</v>
          </cell>
          <cell r="N480">
            <v>101</v>
          </cell>
          <cell r="O480">
            <v>105.2</v>
          </cell>
          <cell r="P480">
            <v>110.4</v>
          </cell>
          <cell r="Q480">
            <v>107</v>
          </cell>
        </row>
        <row r="481">
          <cell r="C481">
            <v>99</v>
          </cell>
          <cell r="D481">
            <v>101.3</v>
          </cell>
          <cell r="E481">
            <v>101.1</v>
          </cell>
          <cell r="F481">
            <v>100.1</v>
          </cell>
          <cell r="G481">
            <v>103.1</v>
          </cell>
          <cell r="H481">
            <v>105.9</v>
          </cell>
          <cell r="I481">
            <v>94.7</v>
          </cell>
          <cell r="J481">
            <v>91.3</v>
          </cell>
          <cell r="K481">
            <v>92.9</v>
          </cell>
          <cell r="L481">
            <v>94.8</v>
          </cell>
          <cell r="M481">
            <v>99.4</v>
          </cell>
          <cell r="N481">
            <v>94.5</v>
          </cell>
          <cell r="O481">
            <v>102</v>
          </cell>
          <cell r="P481">
            <v>109.4</v>
          </cell>
          <cell r="Q481">
            <v>98.8</v>
          </cell>
        </row>
        <row r="482">
          <cell r="C482">
            <v>97.6</v>
          </cell>
          <cell r="D482">
            <v>97.6</v>
          </cell>
          <cell r="E482">
            <v>98.9</v>
          </cell>
          <cell r="F482">
            <v>98.9</v>
          </cell>
          <cell r="G482">
            <v>98.2</v>
          </cell>
          <cell r="H482">
            <v>98.2</v>
          </cell>
          <cell r="I482">
            <v>98.2</v>
          </cell>
          <cell r="J482">
            <v>97.4</v>
          </cell>
          <cell r="K482">
            <v>97.4</v>
          </cell>
          <cell r="L482">
            <v>97.1</v>
          </cell>
          <cell r="M482">
            <v>97.1</v>
          </cell>
          <cell r="N482">
            <v>97.1</v>
          </cell>
          <cell r="O482">
            <v>97.3</v>
          </cell>
          <cell r="P482">
            <v>97.7</v>
          </cell>
          <cell r="Q482">
            <v>97.7</v>
          </cell>
        </row>
        <row r="483">
          <cell r="C483">
            <v>91</v>
          </cell>
          <cell r="D483">
            <v>92.3</v>
          </cell>
          <cell r="E483">
            <v>93.8</v>
          </cell>
          <cell r="F483">
            <v>93.6</v>
          </cell>
          <cell r="G483">
            <v>96.6</v>
          </cell>
          <cell r="H483">
            <v>96.6</v>
          </cell>
          <cell r="I483">
            <v>97</v>
          </cell>
          <cell r="J483">
            <v>97.1</v>
          </cell>
          <cell r="K483">
            <v>96.3</v>
          </cell>
          <cell r="L483">
            <v>96.9</v>
          </cell>
          <cell r="M483">
            <v>96.8</v>
          </cell>
          <cell r="N483">
            <v>96.8</v>
          </cell>
          <cell r="O483">
            <v>95.9</v>
          </cell>
          <cell r="P483">
            <v>96.2</v>
          </cell>
          <cell r="Q483">
            <v>96.4</v>
          </cell>
        </row>
        <row r="484">
          <cell r="C484">
            <v>155.5</v>
          </cell>
          <cell r="D484">
            <v>144</v>
          </cell>
          <cell r="E484">
            <v>121.7</v>
          </cell>
          <cell r="F484">
            <v>113.9</v>
          </cell>
          <cell r="G484">
            <v>112.6</v>
          </cell>
          <cell r="H484">
            <v>112.5</v>
          </cell>
          <cell r="I484">
            <v>104.3</v>
          </cell>
          <cell r="J484">
            <v>105.7</v>
          </cell>
          <cell r="K484">
            <v>104.2</v>
          </cell>
          <cell r="L484">
            <v>100.7</v>
          </cell>
          <cell r="M484">
            <v>99.3</v>
          </cell>
          <cell r="N484">
            <v>100</v>
          </cell>
          <cell r="O484">
            <v>102.8</v>
          </cell>
          <cell r="P484">
            <v>96.9</v>
          </cell>
          <cell r="Q484">
            <v>92.6</v>
          </cell>
        </row>
        <row r="485">
          <cell r="C485">
            <v>101.7</v>
          </cell>
          <cell r="D485">
            <v>96.9</v>
          </cell>
          <cell r="E485">
            <v>84.2</v>
          </cell>
          <cell r="F485">
            <v>97.2</v>
          </cell>
          <cell r="G485">
            <v>99.5</v>
          </cell>
          <cell r="H485">
            <v>104.8</v>
          </cell>
          <cell r="I485">
            <v>105.9</v>
          </cell>
          <cell r="J485">
            <v>99.9</v>
          </cell>
          <cell r="K485">
            <v>97.6</v>
          </cell>
          <cell r="L485">
            <v>100.7</v>
          </cell>
          <cell r="M485">
            <v>99.1</v>
          </cell>
          <cell r="N485">
            <v>95.8</v>
          </cell>
          <cell r="O485">
            <v>91.8</v>
          </cell>
          <cell r="P485">
            <v>91.6</v>
          </cell>
          <cell r="Q485">
            <v>94</v>
          </cell>
        </row>
        <row r="486">
          <cell r="C486">
            <v>101.6</v>
          </cell>
          <cell r="D486">
            <v>101.2</v>
          </cell>
          <cell r="E486">
            <v>101.2</v>
          </cell>
          <cell r="F486">
            <v>101.2</v>
          </cell>
          <cell r="G486">
            <v>101.2</v>
          </cell>
          <cell r="H486">
            <v>102.1</v>
          </cell>
          <cell r="I486">
            <v>101.8</v>
          </cell>
          <cell r="J486">
            <v>101.8</v>
          </cell>
          <cell r="K486">
            <v>101.8</v>
          </cell>
          <cell r="L486">
            <v>101.4</v>
          </cell>
          <cell r="M486">
            <v>101.4</v>
          </cell>
          <cell r="N486">
            <v>101.3</v>
          </cell>
          <cell r="O486">
            <v>101.3</v>
          </cell>
          <cell r="P486">
            <v>101.3</v>
          </cell>
          <cell r="Q486">
            <v>101.2</v>
          </cell>
        </row>
        <row r="487">
          <cell r="C487">
            <v>84.7</v>
          </cell>
          <cell r="D487">
            <v>85</v>
          </cell>
          <cell r="E487">
            <v>84.1</v>
          </cell>
          <cell r="F487">
            <v>85.1</v>
          </cell>
          <cell r="G487">
            <v>84.4</v>
          </cell>
          <cell r="H487">
            <v>86</v>
          </cell>
          <cell r="I487">
            <v>86</v>
          </cell>
          <cell r="J487">
            <v>87.2</v>
          </cell>
          <cell r="K487">
            <v>86.4</v>
          </cell>
          <cell r="L487">
            <v>87.8</v>
          </cell>
          <cell r="M487">
            <v>89.2</v>
          </cell>
          <cell r="N487">
            <v>86.8</v>
          </cell>
          <cell r="O487">
            <v>86.4</v>
          </cell>
          <cell r="P487">
            <v>86.1</v>
          </cell>
          <cell r="Q487">
            <v>84.9</v>
          </cell>
        </row>
        <row r="488">
          <cell r="C488">
            <v>101.5</v>
          </cell>
          <cell r="D488">
            <v>100.7</v>
          </cell>
          <cell r="E488">
            <v>99.9</v>
          </cell>
          <cell r="F488">
            <v>99.6</v>
          </cell>
          <cell r="G488">
            <v>99.4</v>
          </cell>
          <cell r="H488">
            <v>100.6</v>
          </cell>
          <cell r="I488">
            <v>100.7</v>
          </cell>
          <cell r="J488">
            <v>100.3</v>
          </cell>
          <cell r="K488">
            <v>100.7</v>
          </cell>
          <cell r="L488">
            <v>102.8</v>
          </cell>
          <cell r="M488">
            <v>103.7</v>
          </cell>
          <cell r="N488">
            <v>102.9</v>
          </cell>
          <cell r="O488">
            <v>103.1</v>
          </cell>
          <cell r="P488">
            <v>103.5</v>
          </cell>
          <cell r="Q488">
            <v>102.8</v>
          </cell>
        </row>
        <row r="489">
          <cell r="C489">
            <v>96.8</v>
          </cell>
          <cell r="D489">
            <v>97</v>
          </cell>
          <cell r="E489">
            <v>97</v>
          </cell>
          <cell r="F489">
            <v>95.3</v>
          </cell>
          <cell r="G489">
            <v>94.1</v>
          </cell>
          <cell r="H489">
            <v>94.7</v>
          </cell>
          <cell r="I489">
            <v>94</v>
          </cell>
          <cell r="J489">
            <v>94</v>
          </cell>
          <cell r="K489">
            <v>94</v>
          </cell>
          <cell r="L489">
            <v>94.7</v>
          </cell>
          <cell r="M489">
            <v>94.7</v>
          </cell>
          <cell r="N489">
            <v>94.7</v>
          </cell>
          <cell r="O489">
            <v>94.5</v>
          </cell>
          <cell r="P489">
            <v>94.5</v>
          </cell>
          <cell r="Q489">
            <v>94.5</v>
          </cell>
        </row>
        <row r="491">
          <cell r="C491">
            <v>122.2</v>
          </cell>
          <cell r="D491">
            <v>122.2</v>
          </cell>
          <cell r="E491">
            <v>119.9</v>
          </cell>
          <cell r="F491">
            <v>119.9</v>
          </cell>
          <cell r="G491">
            <v>119.9</v>
          </cell>
          <cell r="H491">
            <v>119.9</v>
          </cell>
          <cell r="I491">
            <v>119.9</v>
          </cell>
          <cell r="J491">
            <v>119.9</v>
          </cell>
          <cell r="K491">
            <v>119.9</v>
          </cell>
          <cell r="L491">
            <v>119.9</v>
          </cell>
          <cell r="M491">
            <v>119.9</v>
          </cell>
          <cell r="N491">
            <v>119.9</v>
          </cell>
          <cell r="O491">
            <v>119.9</v>
          </cell>
          <cell r="P491">
            <v>119.9</v>
          </cell>
          <cell r="Q491">
            <v>119.9</v>
          </cell>
        </row>
        <row r="492">
          <cell r="C492">
            <v>100</v>
          </cell>
          <cell r="D492">
            <v>100</v>
          </cell>
          <cell r="E492">
            <v>100</v>
          </cell>
          <cell r="F492">
            <v>100</v>
          </cell>
          <cell r="G492">
            <v>100</v>
          </cell>
          <cell r="H492">
            <v>100</v>
          </cell>
          <cell r="I492">
            <v>100</v>
          </cell>
          <cell r="J492">
            <v>100</v>
          </cell>
          <cell r="K492">
            <v>100</v>
          </cell>
          <cell r="L492">
            <v>100</v>
          </cell>
          <cell r="M492">
            <v>100</v>
          </cell>
          <cell r="N492">
            <v>100</v>
          </cell>
          <cell r="O492">
            <v>100</v>
          </cell>
          <cell r="P492">
            <v>100</v>
          </cell>
          <cell r="Q492">
            <v>100</v>
          </cell>
        </row>
        <row r="493">
          <cell r="C493">
            <v>103.5</v>
          </cell>
          <cell r="D493">
            <v>103.5</v>
          </cell>
          <cell r="E493">
            <v>103.5</v>
          </cell>
          <cell r="F493">
            <v>103.5</v>
          </cell>
          <cell r="G493">
            <v>103.5</v>
          </cell>
          <cell r="H493">
            <v>103.5</v>
          </cell>
          <cell r="I493">
            <v>103.5</v>
          </cell>
          <cell r="J493">
            <v>103.5</v>
          </cell>
          <cell r="K493">
            <v>103.5</v>
          </cell>
          <cell r="L493">
            <v>103.5</v>
          </cell>
          <cell r="M493">
            <v>103.5</v>
          </cell>
          <cell r="N493">
            <v>103.5</v>
          </cell>
          <cell r="O493">
            <v>103.5</v>
          </cell>
          <cell r="P493">
            <v>103.5</v>
          </cell>
          <cell r="Q493">
            <v>103.5</v>
          </cell>
        </row>
        <row r="494">
          <cell r="C494">
            <v>103.8</v>
          </cell>
          <cell r="D494">
            <v>103.8</v>
          </cell>
          <cell r="E494">
            <v>103.8</v>
          </cell>
          <cell r="F494">
            <v>103.8</v>
          </cell>
          <cell r="G494">
            <v>103.8</v>
          </cell>
          <cell r="H494">
            <v>103.8</v>
          </cell>
          <cell r="I494">
            <v>103.8</v>
          </cell>
          <cell r="J494">
            <v>103.8</v>
          </cell>
          <cell r="K494">
            <v>103.8</v>
          </cell>
          <cell r="L494">
            <v>103.8</v>
          </cell>
          <cell r="M494">
            <v>103.8</v>
          </cell>
          <cell r="N494">
            <v>103.8</v>
          </cell>
          <cell r="O494">
            <v>103.8</v>
          </cell>
          <cell r="P494">
            <v>103.8</v>
          </cell>
          <cell r="Q494">
            <v>103.8</v>
          </cell>
        </row>
        <row r="495">
          <cell r="C495">
            <v>123.6</v>
          </cell>
          <cell r="D495">
            <v>123.6</v>
          </cell>
          <cell r="E495">
            <v>121.1</v>
          </cell>
          <cell r="F495">
            <v>121.1</v>
          </cell>
          <cell r="G495">
            <v>121.1</v>
          </cell>
          <cell r="H495">
            <v>121.1</v>
          </cell>
          <cell r="I495">
            <v>121.1</v>
          </cell>
          <cell r="J495">
            <v>121.1</v>
          </cell>
          <cell r="K495">
            <v>121.1</v>
          </cell>
          <cell r="L495">
            <v>121.1</v>
          </cell>
          <cell r="M495">
            <v>121.1</v>
          </cell>
          <cell r="N495">
            <v>121.1</v>
          </cell>
          <cell r="O495">
            <v>121.1</v>
          </cell>
          <cell r="P495">
            <v>121.1</v>
          </cell>
          <cell r="Q495">
            <v>121.1</v>
          </cell>
        </row>
        <row r="497">
          <cell r="C497">
            <v>104.6</v>
          </cell>
          <cell r="D497">
            <v>104.6</v>
          </cell>
          <cell r="E497">
            <v>104.5</v>
          </cell>
          <cell r="F497">
            <v>104.1</v>
          </cell>
          <cell r="G497">
            <v>104.6</v>
          </cell>
          <cell r="H497">
            <v>104.6</v>
          </cell>
          <cell r="I497">
            <v>104.6</v>
          </cell>
          <cell r="J497">
            <v>104.4</v>
          </cell>
          <cell r="K497">
            <v>104.4</v>
          </cell>
          <cell r="L497">
            <v>104.4</v>
          </cell>
          <cell r="M497">
            <v>104.2</v>
          </cell>
          <cell r="N497">
            <v>104.2</v>
          </cell>
          <cell r="O497">
            <v>104.2</v>
          </cell>
          <cell r="P497">
            <v>104.2</v>
          </cell>
          <cell r="Q497">
            <v>104.2</v>
          </cell>
        </row>
        <row r="498">
          <cell r="C498">
            <v>111.9</v>
          </cell>
          <cell r="D498">
            <v>111.9</v>
          </cell>
          <cell r="E498">
            <v>111.9</v>
          </cell>
          <cell r="F498">
            <v>111.9</v>
          </cell>
          <cell r="G498">
            <v>111.9</v>
          </cell>
          <cell r="H498">
            <v>111.9</v>
          </cell>
          <cell r="I498">
            <v>111.9</v>
          </cell>
          <cell r="J498">
            <v>111.9</v>
          </cell>
          <cell r="K498">
            <v>111.9</v>
          </cell>
          <cell r="L498">
            <v>111.9</v>
          </cell>
          <cell r="M498">
            <v>111.9</v>
          </cell>
          <cell r="N498">
            <v>111.9</v>
          </cell>
          <cell r="O498">
            <v>111.9</v>
          </cell>
          <cell r="P498">
            <v>111.9</v>
          </cell>
          <cell r="Q498">
            <v>111.9</v>
          </cell>
        </row>
        <row r="499">
          <cell r="C499">
            <v>107</v>
          </cell>
          <cell r="D499">
            <v>107</v>
          </cell>
          <cell r="E499">
            <v>106.9</v>
          </cell>
          <cell r="F499">
            <v>106.7</v>
          </cell>
          <cell r="G499">
            <v>106.9</v>
          </cell>
          <cell r="H499">
            <v>106.9</v>
          </cell>
          <cell r="I499">
            <v>106.9</v>
          </cell>
          <cell r="J499">
            <v>106.6</v>
          </cell>
          <cell r="K499">
            <v>106.6</v>
          </cell>
          <cell r="L499">
            <v>106.6</v>
          </cell>
          <cell r="M499">
            <v>106.4</v>
          </cell>
          <cell r="N499">
            <v>106.4</v>
          </cell>
          <cell r="O499">
            <v>106.4</v>
          </cell>
          <cell r="P499">
            <v>106.4</v>
          </cell>
          <cell r="Q499">
            <v>106.3</v>
          </cell>
        </row>
        <row r="500">
          <cell r="C500">
            <v>97.8</v>
          </cell>
          <cell r="D500">
            <v>97.8</v>
          </cell>
          <cell r="E500">
            <v>97.8</v>
          </cell>
          <cell r="F500">
            <v>97.8</v>
          </cell>
          <cell r="G500">
            <v>97.8</v>
          </cell>
          <cell r="H500">
            <v>97.8</v>
          </cell>
          <cell r="I500">
            <v>97.8</v>
          </cell>
          <cell r="J500">
            <v>97.8</v>
          </cell>
          <cell r="K500">
            <v>97.8</v>
          </cell>
          <cell r="L500">
            <v>97.8</v>
          </cell>
          <cell r="M500">
            <v>97.8</v>
          </cell>
          <cell r="N500">
            <v>97.8</v>
          </cell>
          <cell r="O500">
            <v>97.8</v>
          </cell>
          <cell r="P500">
            <v>97.8</v>
          </cell>
          <cell r="Q500">
            <v>97.8</v>
          </cell>
        </row>
        <row r="501">
          <cell r="C501">
            <v>96.8</v>
          </cell>
          <cell r="D501">
            <v>96.8</v>
          </cell>
          <cell r="E501">
            <v>96.8</v>
          </cell>
          <cell r="F501">
            <v>86.5</v>
          </cell>
          <cell r="G501">
            <v>96.8</v>
          </cell>
          <cell r="H501">
            <v>96.8</v>
          </cell>
          <cell r="I501">
            <v>96.8</v>
          </cell>
          <cell r="J501">
            <v>96.8</v>
          </cell>
          <cell r="K501">
            <v>96.8</v>
          </cell>
          <cell r="L501">
            <v>96.8</v>
          </cell>
          <cell r="M501">
            <v>96.8</v>
          </cell>
          <cell r="N501">
            <v>96.8</v>
          </cell>
          <cell r="O501">
            <v>96.8</v>
          </cell>
          <cell r="P501">
            <v>96.8</v>
          </cell>
          <cell r="Q501">
            <v>96.8</v>
          </cell>
        </row>
        <row r="502">
          <cell r="C502">
            <v>102.3</v>
          </cell>
          <cell r="D502">
            <v>102.3</v>
          </cell>
          <cell r="E502">
            <v>102.3</v>
          </cell>
          <cell r="F502">
            <v>102.1</v>
          </cell>
          <cell r="G502">
            <v>102.3</v>
          </cell>
          <cell r="H502">
            <v>102.3</v>
          </cell>
          <cell r="I502">
            <v>102.3</v>
          </cell>
          <cell r="J502">
            <v>102.3</v>
          </cell>
          <cell r="K502">
            <v>102.3</v>
          </cell>
          <cell r="L502">
            <v>102.3</v>
          </cell>
          <cell r="M502">
            <v>102.3</v>
          </cell>
          <cell r="N502">
            <v>102.3</v>
          </cell>
          <cell r="O502">
            <v>102.2</v>
          </cell>
          <cell r="P502">
            <v>102.2</v>
          </cell>
          <cell r="Q502">
            <v>102.2</v>
          </cell>
        </row>
        <row r="503">
          <cell r="C503">
            <v>100</v>
          </cell>
          <cell r="D503">
            <v>100</v>
          </cell>
          <cell r="E503">
            <v>100</v>
          </cell>
          <cell r="F503">
            <v>99.8</v>
          </cell>
          <cell r="G503">
            <v>100</v>
          </cell>
          <cell r="H503">
            <v>100</v>
          </cell>
          <cell r="I503">
            <v>100</v>
          </cell>
          <cell r="J503">
            <v>100</v>
          </cell>
          <cell r="K503">
            <v>100</v>
          </cell>
          <cell r="L503">
            <v>100</v>
          </cell>
          <cell r="M503">
            <v>100</v>
          </cell>
          <cell r="N503">
            <v>100</v>
          </cell>
          <cell r="O503">
            <v>100</v>
          </cell>
          <cell r="P503">
            <v>100</v>
          </cell>
          <cell r="Q503">
            <v>100</v>
          </cell>
        </row>
        <row r="505">
          <cell r="C505">
            <v>102.6</v>
          </cell>
          <cell r="D505">
            <v>102.7</v>
          </cell>
          <cell r="E505">
            <v>102.6</v>
          </cell>
          <cell r="F505">
            <v>102.6</v>
          </cell>
          <cell r="G505">
            <v>102.5</v>
          </cell>
          <cell r="H505">
            <v>102.5</v>
          </cell>
          <cell r="I505">
            <v>102.5</v>
          </cell>
          <cell r="J505">
            <v>102.5</v>
          </cell>
          <cell r="K505">
            <v>102.4</v>
          </cell>
          <cell r="L505">
            <v>102.4</v>
          </cell>
          <cell r="M505">
            <v>102.1</v>
          </cell>
          <cell r="N505">
            <v>102</v>
          </cell>
          <cell r="O505">
            <v>101.8</v>
          </cell>
          <cell r="P505">
            <v>101.8</v>
          </cell>
          <cell r="Q505">
            <v>101.8</v>
          </cell>
        </row>
        <row r="506">
          <cell r="C506">
            <v>104.1</v>
          </cell>
          <cell r="D506">
            <v>104.1</v>
          </cell>
          <cell r="E506">
            <v>104.1</v>
          </cell>
          <cell r="F506">
            <v>104.1</v>
          </cell>
          <cell r="G506">
            <v>104.1</v>
          </cell>
          <cell r="H506">
            <v>104.1</v>
          </cell>
          <cell r="I506">
            <v>104</v>
          </cell>
          <cell r="J506">
            <v>104</v>
          </cell>
          <cell r="K506">
            <v>103.5</v>
          </cell>
          <cell r="L506">
            <v>103.5</v>
          </cell>
          <cell r="M506">
            <v>103.5</v>
          </cell>
          <cell r="N506">
            <v>103.2</v>
          </cell>
          <cell r="O506">
            <v>103.2</v>
          </cell>
          <cell r="P506">
            <v>103.1</v>
          </cell>
          <cell r="Q506">
            <v>103.2</v>
          </cell>
        </row>
        <row r="507">
          <cell r="C507">
            <v>105.2</v>
          </cell>
          <cell r="D507">
            <v>105.2</v>
          </cell>
          <cell r="E507">
            <v>105.2</v>
          </cell>
          <cell r="F507">
            <v>105.2</v>
          </cell>
          <cell r="G507">
            <v>101.8</v>
          </cell>
          <cell r="H507">
            <v>101.8</v>
          </cell>
          <cell r="I507">
            <v>101.8</v>
          </cell>
          <cell r="J507">
            <v>101.8</v>
          </cell>
          <cell r="K507">
            <v>101.8</v>
          </cell>
          <cell r="L507">
            <v>101.8</v>
          </cell>
          <cell r="M507">
            <v>101.8</v>
          </cell>
          <cell r="N507">
            <v>101.8</v>
          </cell>
          <cell r="O507">
            <v>101.8</v>
          </cell>
          <cell r="P507">
            <v>101.8</v>
          </cell>
          <cell r="Q507">
            <v>101.8</v>
          </cell>
        </row>
        <row r="508">
          <cell r="C508">
            <v>108.2</v>
          </cell>
          <cell r="D508">
            <v>108.2</v>
          </cell>
          <cell r="E508">
            <v>108.2</v>
          </cell>
          <cell r="F508">
            <v>108.2</v>
          </cell>
          <cell r="G508">
            <v>108.2</v>
          </cell>
          <cell r="H508">
            <v>108.2</v>
          </cell>
          <cell r="I508">
            <v>108.2</v>
          </cell>
          <cell r="J508">
            <v>108.2</v>
          </cell>
          <cell r="K508">
            <v>108.2</v>
          </cell>
          <cell r="L508">
            <v>108.2</v>
          </cell>
          <cell r="M508">
            <v>108.2</v>
          </cell>
          <cell r="N508">
            <v>108.2</v>
          </cell>
          <cell r="O508">
            <v>108.2</v>
          </cell>
          <cell r="P508">
            <v>108.2</v>
          </cell>
          <cell r="Q508">
            <v>108.2</v>
          </cell>
        </row>
        <row r="509">
          <cell r="C509">
            <v>100</v>
          </cell>
          <cell r="D509">
            <v>100</v>
          </cell>
          <cell r="E509">
            <v>100</v>
          </cell>
          <cell r="F509">
            <v>100</v>
          </cell>
          <cell r="G509">
            <v>100</v>
          </cell>
          <cell r="H509">
            <v>100</v>
          </cell>
          <cell r="I509">
            <v>100</v>
          </cell>
          <cell r="J509">
            <v>100</v>
          </cell>
          <cell r="K509">
            <v>100</v>
          </cell>
          <cell r="L509">
            <v>100</v>
          </cell>
          <cell r="M509">
            <v>100</v>
          </cell>
          <cell r="N509">
            <v>100</v>
          </cell>
          <cell r="O509">
            <v>100</v>
          </cell>
          <cell r="P509">
            <v>100</v>
          </cell>
          <cell r="Q509">
            <v>100</v>
          </cell>
        </row>
        <row r="510">
          <cell r="C510">
            <v>100</v>
          </cell>
          <cell r="D510">
            <v>100</v>
          </cell>
          <cell r="E510">
            <v>100</v>
          </cell>
          <cell r="F510">
            <v>100</v>
          </cell>
          <cell r="G510">
            <v>100</v>
          </cell>
          <cell r="H510">
            <v>100</v>
          </cell>
          <cell r="I510">
            <v>100</v>
          </cell>
          <cell r="J510">
            <v>100</v>
          </cell>
          <cell r="K510">
            <v>100</v>
          </cell>
          <cell r="L510">
            <v>100</v>
          </cell>
          <cell r="M510">
            <v>100</v>
          </cell>
          <cell r="N510">
            <v>100</v>
          </cell>
          <cell r="O510">
            <v>100</v>
          </cell>
          <cell r="P510">
            <v>100</v>
          </cell>
          <cell r="Q510">
            <v>100</v>
          </cell>
        </row>
        <row r="511">
          <cell r="C511">
            <v>100</v>
          </cell>
          <cell r="D511">
            <v>100</v>
          </cell>
          <cell r="E511">
            <v>100</v>
          </cell>
          <cell r="F511">
            <v>100</v>
          </cell>
          <cell r="G511">
            <v>100</v>
          </cell>
          <cell r="H511">
            <v>100</v>
          </cell>
          <cell r="I511">
            <v>100</v>
          </cell>
          <cell r="J511">
            <v>100</v>
          </cell>
          <cell r="K511">
            <v>100</v>
          </cell>
          <cell r="L511">
            <v>100</v>
          </cell>
          <cell r="M511">
            <v>100</v>
          </cell>
          <cell r="N511">
            <v>100</v>
          </cell>
          <cell r="O511">
            <v>100</v>
          </cell>
          <cell r="P511">
            <v>100</v>
          </cell>
          <cell r="Q511">
            <v>100</v>
          </cell>
        </row>
        <row r="512">
          <cell r="C512">
            <v>100</v>
          </cell>
          <cell r="D512">
            <v>100</v>
          </cell>
          <cell r="E512">
            <v>100</v>
          </cell>
          <cell r="F512">
            <v>100</v>
          </cell>
          <cell r="G512">
            <v>100</v>
          </cell>
          <cell r="H512">
            <v>100</v>
          </cell>
          <cell r="I512">
            <v>100</v>
          </cell>
          <cell r="J512">
            <v>100</v>
          </cell>
          <cell r="K512">
            <v>100</v>
          </cell>
          <cell r="L512">
            <v>100</v>
          </cell>
          <cell r="M512">
            <v>100</v>
          </cell>
          <cell r="N512">
            <v>100</v>
          </cell>
          <cell r="O512">
            <v>100</v>
          </cell>
          <cell r="P512">
            <v>100</v>
          </cell>
          <cell r="Q512">
            <v>100</v>
          </cell>
        </row>
        <row r="513">
          <cell r="C513">
            <v>100</v>
          </cell>
          <cell r="D513">
            <v>100.6</v>
          </cell>
          <cell r="E513">
            <v>100.6</v>
          </cell>
          <cell r="F513">
            <v>100.6</v>
          </cell>
          <cell r="G513">
            <v>100.6</v>
          </cell>
          <cell r="H513">
            <v>100.6</v>
          </cell>
          <cell r="I513">
            <v>100.6</v>
          </cell>
          <cell r="J513">
            <v>100.6</v>
          </cell>
          <cell r="K513">
            <v>100.6</v>
          </cell>
          <cell r="L513">
            <v>100.6</v>
          </cell>
          <cell r="M513">
            <v>100</v>
          </cell>
          <cell r="N513">
            <v>100</v>
          </cell>
          <cell r="O513">
            <v>100</v>
          </cell>
          <cell r="P513">
            <v>100</v>
          </cell>
          <cell r="Q513">
            <v>100</v>
          </cell>
        </row>
        <row r="514">
          <cell r="C514">
            <v>146.30000000000001</v>
          </cell>
          <cell r="D514">
            <v>146.30000000000001</v>
          </cell>
          <cell r="E514">
            <v>136.6</v>
          </cell>
          <cell r="F514">
            <v>136.6</v>
          </cell>
          <cell r="G514">
            <v>136.6</v>
          </cell>
          <cell r="H514">
            <v>136.6</v>
          </cell>
          <cell r="I514">
            <v>136.6</v>
          </cell>
          <cell r="J514">
            <v>136.6</v>
          </cell>
          <cell r="K514">
            <v>136.6</v>
          </cell>
          <cell r="L514">
            <v>136.6</v>
          </cell>
          <cell r="M514">
            <v>117.1</v>
          </cell>
          <cell r="N514">
            <v>117.1</v>
          </cell>
          <cell r="O514">
            <v>97.6</v>
          </cell>
          <cell r="P514">
            <v>97.6</v>
          </cell>
          <cell r="Q514">
            <v>97.6</v>
          </cell>
        </row>
        <row r="516">
          <cell r="C516">
            <v>102.2</v>
          </cell>
          <cell r="D516">
            <v>102.1</v>
          </cell>
          <cell r="E516">
            <v>102.1</v>
          </cell>
          <cell r="F516">
            <v>101.1</v>
          </cell>
          <cell r="G516">
            <v>101.3</v>
          </cell>
          <cell r="H516">
            <v>100.6</v>
          </cell>
          <cell r="I516">
            <v>100.6</v>
          </cell>
          <cell r="J516">
            <v>100.6</v>
          </cell>
          <cell r="K516">
            <v>100.4</v>
          </cell>
          <cell r="L516">
            <v>100.6</v>
          </cell>
          <cell r="M516">
            <v>100.7</v>
          </cell>
          <cell r="N516">
            <v>100.7</v>
          </cell>
          <cell r="O516">
            <v>100.7</v>
          </cell>
          <cell r="P516">
            <v>100.7</v>
          </cell>
          <cell r="Q516">
            <v>100.7</v>
          </cell>
        </row>
        <row r="517">
          <cell r="C517">
            <v>103</v>
          </cell>
          <cell r="D517">
            <v>102.5</v>
          </cell>
          <cell r="E517">
            <v>101.1</v>
          </cell>
          <cell r="F517">
            <v>101.8</v>
          </cell>
          <cell r="G517">
            <v>102.9</v>
          </cell>
          <cell r="H517">
            <v>102.9</v>
          </cell>
          <cell r="I517">
            <v>103</v>
          </cell>
          <cell r="J517">
            <v>103.1</v>
          </cell>
          <cell r="K517">
            <v>101.6</v>
          </cell>
          <cell r="L517">
            <v>101.8</v>
          </cell>
          <cell r="M517">
            <v>101.8</v>
          </cell>
          <cell r="N517">
            <v>101.7</v>
          </cell>
          <cell r="O517">
            <v>101.4</v>
          </cell>
          <cell r="P517">
            <v>101.4</v>
          </cell>
          <cell r="Q517">
            <v>101.4</v>
          </cell>
        </row>
        <row r="518">
          <cell r="C518">
            <v>97.2</v>
          </cell>
          <cell r="D518">
            <v>97.2</v>
          </cell>
          <cell r="E518">
            <v>95.5</v>
          </cell>
          <cell r="F518">
            <v>96.1</v>
          </cell>
          <cell r="G518">
            <v>97.2</v>
          </cell>
          <cell r="H518">
            <v>97.2</v>
          </cell>
          <cell r="I518">
            <v>97.2</v>
          </cell>
          <cell r="J518">
            <v>97.2</v>
          </cell>
          <cell r="K518">
            <v>97.2</v>
          </cell>
          <cell r="L518">
            <v>97.2</v>
          </cell>
          <cell r="M518">
            <v>97.2</v>
          </cell>
          <cell r="N518">
            <v>97.2</v>
          </cell>
          <cell r="O518">
            <v>97.2</v>
          </cell>
          <cell r="P518">
            <v>97.2</v>
          </cell>
          <cell r="Q518">
            <v>97.2</v>
          </cell>
        </row>
        <row r="519">
          <cell r="C519">
            <v>99.7</v>
          </cell>
          <cell r="D519">
            <v>99.4</v>
          </cell>
          <cell r="E519">
            <v>99.4</v>
          </cell>
          <cell r="F519">
            <v>99.4</v>
          </cell>
          <cell r="G519">
            <v>99.6</v>
          </cell>
          <cell r="H519">
            <v>99.3</v>
          </cell>
          <cell r="I519">
            <v>99.3</v>
          </cell>
          <cell r="J519">
            <v>99.3</v>
          </cell>
          <cell r="K519">
            <v>99.3</v>
          </cell>
          <cell r="L519">
            <v>99.3</v>
          </cell>
          <cell r="M519">
            <v>99.3</v>
          </cell>
          <cell r="N519">
            <v>98.7</v>
          </cell>
          <cell r="O519">
            <v>98.7</v>
          </cell>
          <cell r="P519">
            <v>98.6</v>
          </cell>
          <cell r="Q519">
            <v>98.7</v>
          </cell>
        </row>
        <row r="520">
          <cell r="C520">
            <v>95.8</v>
          </cell>
          <cell r="D520">
            <v>96.1</v>
          </cell>
          <cell r="E520">
            <v>97.5</v>
          </cell>
          <cell r="F520">
            <v>98.3</v>
          </cell>
          <cell r="G520">
            <v>98.4</v>
          </cell>
          <cell r="H520">
            <v>95.8</v>
          </cell>
          <cell r="I520">
            <v>95.8</v>
          </cell>
          <cell r="J520">
            <v>95.8</v>
          </cell>
          <cell r="K520">
            <v>95.8</v>
          </cell>
          <cell r="L520">
            <v>95.8</v>
          </cell>
          <cell r="M520">
            <v>96.5</v>
          </cell>
          <cell r="N520">
            <v>97</v>
          </cell>
          <cell r="O520">
            <v>97</v>
          </cell>
          <cell r="P520">
            <v>97</v>
          </cell>
          <cell r="Q520">
            <v>97</v>
          </cell>
        </row>
        <row r="521">
          <cell r="C521">
            <v>101.1</v>
          </cell>
          <cell r="D521">
            <v>101.1</v>
          </cell>
          <cell r="E521">
            <v>101.1</v>
          </cell>
          <cell r="F521">
            <v>101.7</v>
          </cell>
          <cell r="G521">
            <v>101.7</v>
          </cell>
          <cell r="H521">
            <v>101.4</v>
          </cell>
          <cell r="I521">
            <v>101.4</v>
          </cell>
          <cell r="J521">
            <v>101.4</v>
          </cell>
          <cell r="K521">
            <v>101.4</v>
          </cell>
          <cell r="L521">
            <v>101.4</v>
          </cell>
          <cell r="M521">
            <v>101.4</v>
          </cell>
          <cell r="N521">
            <v>101.4</v>
          </cell>
          <cell r="O521">
            <v>101.4</v>
          </cell>
          <cell r="P521">
            <v>102</v>
          </cell>
          <cell r="Q521">
            <v>102</v>
          </cell>
        </row>
        <row r="522">
          <cell r="C522">
            <v>100.8</v>
          </cell>
          <cell r="D522">
            <v>100.8</v>
          </cell>
          <cell r="E522">
            <v>100.8</v>
          </cell>
          <cell r="F522">
            <v>100.8</v>
          </cell>
          <cell r="G522">
            <v>103.5</v>
          </cell>
          <cell r="H522">
            <v>100.8</v>
          </cell>
          <cell r="I522">
            <v>100.8</v>
          </cell>
          <cell r="J522">
            <v>100.8</v>
          </cell>
          <cell r="K522">
            <v>100.8</v>
          </cell>
          <cell r="L522">
            <v>100.8</v>
          </cell>
          <cell r="M522">
            <v>100.8</v>
          </cell>
          <cell r="N522">
            <v>99.6</v>
          </cell>
          <cell r="O522">
            <v>99.6</v>
          </cell>
          <cell r="P522">
            <v>99.6</v>
          </cell>
          <cell r="Q522">
            <v>99.6</v>
          </cell>
        </row>
        <row r="523">
          <cell r="C523">
            <v>98.3</v>
          </cell>
          <cell r="D523">
            <v>98.3</v>
          </cell>
          <cell r="E523">
            <v>99.1</v>
          </cell>
          <cell r="F523">
            <v>98.8</v>
          </cell>
          <cell r="G523">
            <v>97.5</v>
          </cell>
          <cell r="H523">
            <v>97.5</v>
          </cell>
          <cell r="I523">
            <v>97.4</v>
          </cell>
          <cell r="J523">
            <v>97.4</v>
          </cell>
          <cell r="K523">
            <v>97.4</v>
          </cell>
          <cell r="L523">
            <v>99.2</v>
          </cell>
          <cell r="M523">
            <v>99.2</v>
          </cell>
          <cell r="N523">
            <v>99.2</v>
          </cell>
          <cell r="O523">
            <v>99.2</v>
          </cell>
          <cell r="P523">
            <v>99.2</v>
          </cell>
          <cell r="Q523">
            <v>99.2</v>
          </cell>
        </row>
        <row r="524">
          <cell r="C524">
            <v>102.7</v>
          </cell>
          <cell r="D524">
            <v>102.7</v>
          </cell>
          <cell r="E524">
            <v>102.7</v>
          </cell>
          <cell r="F524">
            <v>102.7</v>
          </cell>
          <cell r="G524">
            <v>102.6</v>
          </cell>
          <cell r="H524">
            <v>102.7</v>
          </cell>
          <cell r="I524">
            <v>102.7</v>
          </cell>
          <cell r="J524">
            <v>102.7</v>
          </cell>
          <cell r="K524">
            <v>102.7</v>
          </cell>
          <cell r="L524">
            <v>102.7</v>
          </cell>
          <cell r="M524">
            <v>102.7</v>
          </cell>
          <cell r="N524">
            <v>102.7</v>
          </cell>
          <cell r="O524">
            <v>102.7</v>
          </cell>
          <cell r="P524">
            <v>102.7</v>
          </cell>
          <cell r="Q524">
            <v>102.7</v>
          </cell>
        </row>
        <row r="525">
          <cell r="C525">
            <v>99.4</v>
          </cell>
          <cell r="D525">
            <v>99.4</v>
          </cell>
          <cell r="E525">
            <v>99.4</v>
          </cell>
          <cell r="F525">
            <v>99.4</v>
          </cell>
          <cell r="G525">
            <v>99.3</v>
          </cell>
          <cell r="H525">
            <v>98.9</v>
          </cell>
          <cell r="I525">
            <v>98.9</v>
          </cell>
          <cell r="J525">
            <v>98.9</v>
          </cell>
          <cell r="K525">
            <v>98.9</v>
          </cell>
          <cell r="L525">
            <v>99</v>
          </cell>
          <cell r="M525">
            <v>99</v>
          </cell>
          <cell r="N525">
            <v>99</v>
          </cell>
          <cell r="O525">
            <v>99</v>
          </cell>
          <cell r="P525">
            <v>99</v>
          </cell>
          <cell r="Q525">
            <v>99</v>
          </cell>
        </row>
        <row r="526">
          <cell r="C526">
            <v>129.1</v>
          </cell>
          <cell r="D526">
            <v>129.1</v>
          </cell>
          <cell r="E526">
            <v>129.1</v>
          </cell>
          <cell r="F526">
            <v>115.5</v>
          </cell>
          <cell r="G526">
            <v>116</v>
          </cell>
          <cell r="H526">
            <v>115.5</v>
          </cell>
          <cell r="I526">
            <v>115.5</v>
          </cell>
          <cell r="J526">
            <v>115.5</v>
          </cell>
          <cell r="K526">
            <v>115.5</v>
          </cell>
          <cell r="L526">
            <v>115.5</v>
          </cell>
          <cell r="M526">
            <v>115.5</v>
          </cell>
          <cell r="N526">
            <v>115.5</v>
          </cell>
          <cell r="O526">
            <v>115.5</v>
          </cell>
          <cell r="P526">
            <v>115.5</v>
          </cell>
          <cell r="Q526">
            <v>115.5</v>
          </cell>
        </row>
        <row r="528">
          <cell r="C528">
            <v>99.5</v>
          </cell>
          <cell r="D528">
            <v>99.5</v>
          </cell>
          <cell r="E528">
            <v>99.5</v>
          </cell>
          <cell r="F528">
            <v>99.5</v>
          </cell>
          <cell r="G528">
            <v>99.6</v>
          </cell>
          <cell r="H528">
            <v>99.6</v>
          </cell>
          <cell r="I528">
            <v>99.7</v>
          </cell>
          <cell r="J528">
            <v>99.7</v>
          </cell>
          <cell r="K528">
            <v>99.7</v>
          </cell>
          <cell r="L528">
            <v>99.9</v>
          </cell>
          <cell r="M528">
            <v>99.9</v>
          </cell>
          <cell r="N528">
            <v>99.9</v>
          </cell>
          <cell r="O528">
            <v>99.9</v>
          </cell>
          <cell r="P528">
            <v>99.9</v>
          </cell>
          <cell r="Q528">
            <v>99.9</v>
          </cell>
        </row>
        <row r="529">
          <cell r="C529">
            <v>98</v>
          </cell>
          <cell r="D529">
            <v>98</v>
          </cell>
          <cell r="E529">
            <v>98</v>
          </cell>
          <cell r="F529">
            <v>98</v>
          </cell>
          <cell r="G529">
            <v>98.2</v>
          </cell>
          <cell r="H529">
            <v>98.2</v>
          </cell>
          <cell r="I529">
            <v>98.3</v>
          </cell>
          <cell r="J529">
            <v>98.3</v>
          </cell>
          <cell r="K529">
            <v>98.3</v>
          </cell>
          <cell r="L529">
            <v>98.8</v>
          </cell>
          <cell r="M529">
            <v>98.8</v>
          </cell>
          <cell r="N529">
            <v>98.8</v>
          </cell>
          <cell r="O529">
            <v>98.8</v>
          </cell>
          <cell r="P529">
            <v>98.8</v>
          </cell>
          <cell r="Q529">
            <v>98.8</v>
          </cell>
        </row>
        <row r="530">
          <cell r="C530">
            <v>101</v>
          </cell>
          <cell r="D530">
            <v>101</v>
          </cell>
          <cell r="E530">
            <v>101</v>
          </cell>
          <cell r="F530">
            <v>101</v>
          </cell>
          <cell r="G530">
            <v>101</v>
          </cell>
          <cell r="H530">
            <v>101</v>
          </cell>
          <cell r="I530">
            <v>101</v>
          </cell>
          <cell r="J530">
            <v>101</v>
          </cell>
          <cell r="K530">
            <v>101</v>
          </cell>
          <cell r="L530">
            <v>101</v>
          </cell>
          <cell r="M530">
            <v>101</v>
          </cell>
          <cell r="N530">
            <v>101</v>
          </cell>
          <cell r="O530">
            <v>101</v>
          </cell>
          <cell r="P530">
            <v>101</v>
          </cell>
          <cell r="Q530">
            <v>101</v>
          </cell>
        </row>
        <row r="531">
          <cell r="C531">
            <v>93.2</v>
          </cell>
          <cell r="D531">
            <v>93.2</v>
          </cell>
          <cell r="E531">
            <v>93.2</v>
          </cell>
          <cell r="F531">
            <v>93.2</v>
          </cell>
          <cell r="G531">
            <v>93.2</v>
          </cell>
          <cell r="H531">
            <v>93.2</v>
          </cell>
          <cell r="I531">
            <v>93.2</v>
          </cell>
          <cell r="J531">
            <v>93.2</v>
          </cell>
          <cell r="K531">
            <v>93.2</v>
          </cell>
          <cell r="L531">
            <v>93.2</v>
          </cell>
          <cell r="M531">
            <v>93.2</v>
          </cell>
          <cell r="N531">
            <v>93.2</v>
          </cell>
          <cell r="O531">
            <v>93.2</v>
          </cell>
          <cell r="P531">
            <v>93.2</v>
          </cell>
          <cell r="Q531">
            <v>93.2</v>
          </cell>
        </row>
        <row r="532">
          <cell r="C532">
            <v>102.7</v>
          </cell>
          <cell r="D532">
            <v>102.7</v>
          </cell>
          <cell r="E532">
            <v>102.7</v>
          </cell>
          <cell r="F532">
            <v>102.7</v>
          </cell>
          <cell r="G532">
            <v>102.7</v>
          </cell>
          <cell r="H532">
            <v>102.7</v>
          </cell>
          <cell r="I532">
            <v>102.7</v>
          </cell>
          <cell r="J532">
            <v>102.7</v>
          </cell>
          <cell r="K532">
            <v>102.7</v>
          </cell>
          <cell r="L532">
            <v>102.7</v>
          </cell>
          <cell r="M532">
            <v>102.7</v>
          </cell>
          <cell r="N532">
            <v>102.7</v>
          </cell>
          <cell r="O532">
            <v>102.7</v>
          </cell>
          <cell r="P532">
            <v>102.7</v>
          </cell>
          <cell r="Q532">
            <v>102.7</v>
          </cell>
        </row>
        <row r="533">
          <cell r="C533">
            <v>100</v>
          </cell>
          <cell r="D533">
            <v>100</v>
          </cell>
          <cell r="E533">
            <v>100</v>
          </cell>
          <cell r="F533">
            <v>100</v>
          </cell>
          <cell r="G533">
            <v>100</v>
          </cell>
          <cell r="H533">
            <v>100</v>
          </cell>
          <cell r="I533">
            <v>100</v>
          </cell>
          <cell r="J533">
            <v>100</v>
          </cell>
          <cell r="K533">
            <v>100</v>
          </cell>
          <cell r="L533">
            <v>100</v>
          </cell>
          <cell r="M533">
            <v>100</v>
          </cell>
          <cell r="N533">
            <v>100</v>
          </cell>
          <cell r="O533">
            <v>100</v>
          </cell>
          <cell r="P533">
            <v>100</v>
          </cell>
          <cell r="Q533">
            <v>100</v>
          </cell>
        </row>
        <row r="534">
          <cell r="C534">
            <v>100.1</v>
          </cell>
          <cell r="D534">
            <v>100.1</v>
          </cell>
          <cell r="E534">
            <v>100.1</v>
          </cell>
          <cell r="F534">
            <v>100.1</v>
          </cell>
          <cell r="G534">
            <v>100.1</v>
          </cell>
          <cell r="H534">
            <v>100.1</v>
          </cell>
          <cell r="I534">
            <v>100.1</v>
          </cell>
          <cell r="J534">
            <v>100.1</v>
          </cell>
          <cell r="K534">
            <v>100.1</v>
          </cell>
          <cell r="L534">
            <v>100.1</v>
          </cell>
          <cell r="M534">
            <v>100.1</v>
          </cell>
          <cell r="N534">
            <v>100.1</v>
          </cell>
          <cell r="O534">
            <v>100</v>
          </cell>
          <cell r="P534">
            <v>100</v>
          </cell>
          <cell r="Q534">
            <v>100</v>
          </cell>
        </row>
        <row r="535">
          <cell r="C535">
            <v>100</v>
          </cell>
          <cell r="D535">
            <v>100</v>
          </cell>
          <cell r="E535">
            <v>100</v>
          </cell>
          <cell r="F535">
            <v>100</v>
          </cell>
          <cell r="G535">
            <v>100</v>
          </cell>
          <cell r="H535">
            <v>100</v>
          </cell>
          <cell r="I535">
            <v>100</v>
          </cell>
          <cell r="J535">
            <v>100</v>
          </cell>
          <cell r="K535">
            <v>100</v>
          </cell>
          <cell r="L535">
            <v>100</v>
          </cell>
          <cell r="M535">
            <v>100</v>
          </cell>
          <cell r="N535">
            <v>100</v>
          </cell>
          <cell r="O535">
            <v>100</v>
          </cell>
          <cell r="P535">
            <v>100</v>
          </cell>
          <cell r="Q535">
            <v>100</v>
          </cell>
        </row>
        <row r="537">
          <cell r="C537">
            <v>104.3</v>
          </cell>
          <cell r="D537">
            <v>100.9</v>
          </cell>
          <cell r="E537">
            <v>99.8</v>
          </cell>
          <cell r="F537">
            <v>98.3</v>
          </cell>
          <cell r="G537">
            <v>96.6</v>
          </cell>
          <cell r="H537">
            <v>96.5</v>
          </cell>
          <cell r="I537">
            <v>101</v>
          </cell>
          <cell r="J537">
            <v>102.8</v>
          </cell>
          <cell r="K537">
            <v>104.2</v>
          </cell>
          <cell r="L537">
            <v>103.9</v>
          </cell>
          <cell r="M537">
            <v>103.7</v>
          </cell>
          <cell r="N537">
            <v>104</v>
          </cell>
          <cell r="O537">
            <v>103.3</v>
          </cell>
          <cell r="P537">
            <v>103.6</v>
          </cell>
          <cell r="Q537">
            <v>103.3</v>
          </cell>
        </row>
        <row r="538">
          <cell r="C538">
            <v>103.6</v>
          </cell>
          <cell r="D538">
            <v>106</v>
          </cell>
          <cell r="E538">
            <v>106.4</v>
          </cell>
          <cell r="F538">
            <v>106.4</v>
          </cell>
          <cell r="G538">
            <v>106.5</v>
          </cell>
          <cell r="H538">
            <v>106.4</v>
          </cell>
          <cell r="I538">
            <v>106.4</v>
          </cell>
          <cell r="J538">
            <v>106.4</v>
          </cell>
          <cell r="K538">
            <v>106.9</v>
          </cell>
          <cell r="L538">
            <v>106.9</v>
          </cell>
          <cell r="M538">
            <v>105.1</v>
          </cell>
          <cell r="N538">
            <v>105.1</v>
          </cell>
          <cell r="O538">
            <v>105.1</v>
          </cell>
          <cell r="P538">
            <v>105.1</v>
          </cell>
          <cell r="Q538">
            <v>105.1</v>
          </cell>
        </row>
        <row r="539">
          <cell r="C539">
            <v>100.5</v>
          </cell>
          <cell r="D539">
            <v>100.5</v>
          </cell>
          <cell r="E539">
            <v>100.5</v>
          </cell>
          <cell r="F539">
            <v>100.5</v>
          </cell>
          <cell r="G539">
            <v>100.6</v>
          </cell>
          <cell r="H539">
            <v>100.5</v>
          </cell>
          <cell r="I539">
            <v>100.5</v>
          </cell>
          <cell r="J539">
            <v>100.5</v>
          </cell>
          <cell r="K539">
            <v>100.5</v>
          </cell>
          <cell r="L539">
            <v>100.5</v>
          </cell>
          <cell r="M539">
            <v>100.5</v>
          </cell>
          <cell r="N539">
            <v>100.5</v>
          </cell>
          <cell r="O539">
            <v>100.5</v>
          </cell>
          <cell r="P539">
            <v>100.5</v>
          </cell>
          <cell r="Q539">
            <v>100.5</v>
          </cell>
        </row>
        <row r="540">
          <cell r="C540">
            <v>105.2</v>
          </cell>
          <cell r="D540">
            <v>105.2</v>
          </cell>
          <cell r="E540">
            <v>105.2</v>
          </cell>
          <cell r="F540">
            <v>105.2</v>
          </cell>
          <cell r="G540">
            <v>105.4</v>
          </cell>
          <cell r="H540">
            <v>105.2</v>
          </cell>
          <cell r="I540">
            <v>105.2</v>
          </cell>
          <cell r="J540">
            <v>105.2</v>
          </cell>
          <cell r="K540">
            <v>105.2</v>
          </cell>
          <cell r="L540">
            <v>105.2</v>
          </cell>
          <cell r="M540">
            <v>105.2</v>
          </cell>
          <cell r="N540">
            <v>105.2</v>
          </cell>
          <cell r="O540">
            <v>105.2</v>
          </cell>
          <cell r="P540">
            <v>105.2</v>
          </cell>
          <cell r="Q540">
            <v>105.2</v>
          </cell>
        </row>
        <row r="541">
          <cell r="C541">
            <v>90.2</v>
          </cell>
          <cell r="D541">
            <v>90.2</v>
          </cell>
          <cell r="E541">
            <v>90.2</v>
          </cell>
          <cell r="F541">
            <v>90.2</v>
          </cell>
          <cell r="G541">
            <v>90.2</v>
          </cell>
          <cell r="H541">
            <v>90.2</v>
          </cell>
          <cell r="I541">
            <v>90.2</v>
          </cell>
          <cell r="J541">
            <v>90.2</v>
          </cell>
          <cell r="K541">
            <v>90.2</v>
          </cell>
          <cell r="L541">
            <v>90.2</v>
          </cell>
          <cell r="M541">
            <v>90.2</v>
          </cell>
          <cell r="N541">
            <v>90.2</v>
          </cell>
          <cell r="O541">
            <v>90.2</v>
          </cell>
          <cell r="P541">
            <v>90.2</v>
          </cell>
          <cell r="Q541">
            <v>84.9</v>
          </cell>
        </row>
        <row r="542">
          <cell r="C542">
            <v>89.8</v>
          </cell>
          <cell r="D542">
            <v>91.2</v>
          </cell>
          <cell r="E542">
            <v>90.3</v>
          </cell>
          <cell r="F542">
            <v>84.8</v>
          </cell>
          <cell r="G542">
            <v>78.7</v>
          </cell>
          <cell r="H542">
            <v>78.2</v>
          </cell>
          <cell r="I542">
            <v>94.6</v>
          </cell>
          <cell r="J542">
            <v>101.7</v>
          </cell>
          <cell r="K542">
            <v>106.3</v>
          </cell>
          <cell r="L542">
            <v>104.5</v>
          </cell>
          <cell r="M542">
            <v>105.1</v>
          </cell>
          <cell r="N542">
            <v>106</v>
          </cell>
          <cell r="O542">
            <v>103.4</v>
          </cell>
          <cell r="P542">
            <v>104.8</v>
          </cell>
          <cell r="Q542">
            <v>105.1</v>
          </cell>
        </row>
        <row r="543">
          <cell r="C543">
            <v>107.6</v>
          </cell>
          <cell r="D543">
            <v>107.6</v>
          </cell>
          <cell r="E543">
            <v>107.6</v>
          </cell>
          <cell r="F543">
            <v>107.6</v>
          </cell>
          <cell r="G543">
            <v>107.6</v>
          </cell>
          <cell r="H543">
            <v>107.6</v>
          </cell>
          <cell r="I543">
            <v>107.6</v>
          </cell>
          <cell r="J543">
            <v>107.6</v>
          </cell>
          <cell r="K543">
            <v>107.6</v>
          </cell>
          <cell r="L543">
            <v>107.6</v>
          </cell>
          <cell r="M543">
            <v>107.6</v>
          </cell>
          <cell r="N543">
            <v>107.6</v>
          </cell>
          <cell r="O543">
            <v>107.6</v>
          </cell>
          <cell r="P543">
            <v>107.6</v>
          </cell>
          <cell r="Q543">
            <v>105.5</v>
          </cell>
        </row>
        <row r="544">
          <cell r="C544">
            <v>100.1</v>
          </cell>
          <cell r="D544">
            <v>100.1</v>
          </cell>
          <cell r="E544">
            <v>100.1</v>
          </cell>
          <cell r="F544">
            <v>100.1</v>
          </cell>
          <cell r="G544">
            <v>100.1</v>
          </cell>
          <cell r="H544">
            <v>100.1</v>
          </cell>
          <cell r="I544">
            <v>100.1</v>
          </cell>
          <cell r="J544">
            <v>100.1</v>
          </cell>
          <cell r="K544">
            <v>100.1</v>
          </cell>
          <cell r="L544">
            <v>100.1</v>
          </cell>
          <cell r="M544">
            <v>100.1</v>
          </cell>
          <cell r="N544">
            <v>100.1</v>
          </cell>
          <cell r="O544">
            <v>100.1</v>
          </cell>
          <cell r="P544">
            <v>100.1</v>
          </cell>
          <cell r="Q544">
            <v>100.1</v>
          </cell>
        </row>
        <row r="545">
          <cell r="C545">
            <v>108</v>
          </cell>
          <cell r="D545">
            <v>108</v>
          </cell>
          <cell r="E545">
            <v>108</v>
          </cell>
          <cell r="F545">
            <v>108</v>
          </cell>
          <cell r="G545">
            <v>108</v>
          </cell>
          <cell r="H545">
            <v>108</v>
          </cell>
          <cell r="I545">
            <v>108</v>
          </cell>
          <cell r="J545">
            <v>108</v>
          </cell>
          <cell r="K545">
            <v>108</v>
          </cell>
          <cell r="L545">
            <v>108</v>
          </cell>
          <cell r="M545">
            <v>108</v>
          </cell>
          <cell r="N545">
            <v>108</v>
          </cell>
          <cell r="O545">
            <v>108</v>
          </cell>
          <cell r="P545">
            <v>108</v>
          </cell>
          <cell r="Q545">
            <v>108</v>
          </cell>
        </row>
        <row r="546">
          <cell r="C546">
            <v>118.4</v>
          </cell>
          <cell r="D546">
            <v>103.5</v>
          </cell>
          <cell r="E546">
            <v>101</v>
          </cell>
          <cell r="F546">
            <v>101</v>
          </cell>
          <cell r="G546">
            <v>101</v>
          </cell>
          <cell r="H546">
            <v>101</v>
          </cell>
          <cell r="I546">
            <v>101</v>
          </cell>
          <cell r="J546">
            <v>100.3</v>
          </cell>
          <cell r="K546">
            <v>100.3</v>
          </cell>
          <cell r="L546">
            <v>100.3</v>
          </cell>
          <cell r="M546">
            <v>100.3</v>
          </cell>
          <cell r="N546">
            <v>100.3</v>
          </cell>
          <cell r="O546">
            <v>100.3</v>
          </cell>
          <cell r="P546">
            <v>100.3</v>
          </cell>
          <cell r="Q546">
            <v>100.3</v>
          </cell>
        </row>
        <row r="547">
          <cell r="C547">
            <v>131.69999999999999</v>
          </cell>
          <cell r="D547">
            <v>131.69999999999999</v>
          </cell>
          <cell r="E547">
            <v>118.1</v>
          </cell>
          <cell r="F547">
            <v>118.1</v>
          </cell>
          <cell r="G547">
            <v>118.1</v>
          </cell>
          <cell r="H547">
            <v>118.1</v>
          </cell>
          <cell r="I547">
            <v>119.3</v>
          </cell>
          <cell r="J547">
            <v>119.3</v>
          </cell>
          <cell r="K547">
            <v>120.5</v>
          </cell>
          <cell r="L547">
            <v>133</v>
          </cell>
          <cell r="M547">
            <v>136.1</v>
          </cell>
          <cell r="N547">
            <v>136.1</v>
          </cell>
          <cell r="O547">
            <v>136.9</v>
          </cell>
          <cell r="P547">
            <v>136.1</v>
          </cell>
          <cell r="Q547">
            <v>129.30000000000001</v>
          </cell>
        </row>
        <row r="549">
          <cell r="C549">
            <v>106.5</v>
          </cell>
          <cell r="D549">
            <v>106.5</v>
          </cell>
          <cell r="E549">
            <v>106.5</v>
          </cell>
          <cell r="F549">
            <v>106.5</v>
          </cell>
          <cell r="G549">
            <v>106.5</v>
          </cell>
          <cell r="H549">
            <v>106.5</v>
          </cell>
          <cell r="I549">
            <v>106.5</v>
          </cell>
          <cell r="J549">
            <v>106.5</v>
          </cell>
          <cell r="K549">
            <v>106.5</v>
          </cell>
          <cell r="L549">
            <v>106.5</v>
          </cell>
          <cell r="M549">
            <v>106.5</v>
          </cell>
          <cell r="N549">
            <v>106.9</v>
          </cell>
          <cell r="O549">
            <v>106.9</v>
          </cell>
          <cell r="P549">
            <v>106.9</v>
          </cell>
          <cell r="Q549">
            <v>106.9</v>
          </cell>
        </row>
        <row r="550">
          <cell r="C550">
            <v>100</v>
          </cell>
          <cell r="D550">
            <v>100</v>
          </cell>
          <cell r="E550">
            <v>100</v>
          </cell>
          <cell r="F550">
            <v>100</v>
          </cell>
          <cell r="G550">
            <v>100</v>
          </cell>
          <cell r="H550">
            <v>100</v>
          </cell>
          <cell r="I550">
            <v>100</v>
          </cell>
          <cell r="J550">
            <v>100</v>
          </cell>
          <cell r="K550">
            <v>100</v>
          </cell>
          <cell r="L550">
            <v>100</v>
          </cell>
          <cell r="M550">
            <v>100</v>
          </cell>
          <cell r="N550">
            <v>100</v>
          </cell>
          <cell r="O550">
            <v>100</v>
          </cell>
          <cell r="P550">
            <v>100</v>
          </cell>
          <cell r="Q550">
            <v>100</v>
          </cell>
        </row>
        <row r="551">
          <cell r="C551">
            <v>112.3</v>
          </cell>
          <cell r="D551">
            <v>112.3</v>
          </cell>
          <cell r="E551">
            <v>112.3</v>
          </cell>
          <cell r="F551">
            <v>112.3</v>
          </cell>
          <cell r="G551">
            <v>112.3</v>
          </cell>
          <cell r="H551">
            <v>112.3</v>
          </cell>
          <cell r="I551">
            <v>112.3</v>
          </cell>
          <cell r="J551">
            <v>112.3</v>
          </cell>
          <cell r="K551">
            <v>112.3</v>
          </cell>
          <cell r="L551">
            <v>112.3</v>
          </cell>
          <cell r="M551">
            <v>112.3</v>
          </cell>
          <cell r="N551">
            <v>115.8</v>
          </cell>
          <cell r="O551">
            <v>115.8</v>
          </cell>
          <cell r="P551">
            <v>115.8</v>
          </cell>
          <cell r="Q551">
            <v>115.8</v>
          </cell>
        </row>
        <row r="552">
          <cell r="C552">
            <v>105.6</v>
          </cell>
          <cell r="D552">
            <v>105.6</v>
          </cell>
          <cell r="E552">
            <v>105.6</v>
          </cell>
          <cell r="F552">
            <v>105.6</v>
          </cell>
          <cell r="G552">
            <v>105.6</v>
          </cell>
          <cell r="H552">
            <v>105.6</v>
          </cell>
          <cell r="I552">
            <v>105.6</v>
          </cell>
          <cell r="J552">
            <v>105.6</v>
          </cell>
          <cell r="K552">
            <v>105.6</v>
          </cell>
          <cell r="L552">
            <v>105.6</v>
          </cell>
          <cell r="M552">
            <v>105.6</v>
          </cell>
          <cell r="N552">
            <v>105.6</v>
          </cell>
          <cell r="O552">
            <v>105.6</v>
          </cell>
          <cell r="P552">
            <v>105.6</v>
          </cell>
          <cell r="Q552">
            <v>105.6</v>
          </cell>
        </row>
        <row r="554">
          <cell r="C554">
            <v>98.7</v>
          </cell>
          <cell r="D554">
            <v>99.1</v>
          </cell>
          <cell r="E554">
            <v>99</v>
          </cell>
          <cell r="F554">
            <v>100.1</v>
          </cell>
          <cell r="G554">
            <v>100.1</v>
          </cell>
          <cell r="H554">
            <v>100.1</v>
          </cell>
          <cell r="I554">
            <v>100.1</v>
          </cell>
          <cell r="J554">
            <v>100.1</v>
          </cell>
          <cell r="K554">
            <v>100.1</v>
          </cell>
          <cell r="L554">
            <v>100.5</v>
          </cell>
          <cell r="M554">
            <v>100.7</v>
          </cell>
          <cell r="N554">
            <v>103.3</v>
          </cell>
          <cell r="O554">
            <v>103.3</v>
          </cell>
          <cell r="P554">
            <v>103.2</v>
          </cell>
          <cell r="Q554">
            <v>103.2</v>
          </cell>
        </row>
        <row r="555">
          <cell r="C555">
            <v>81.8</v>
          </cell>
          <cell r="D555">
            <v>83.7</v>
          </cell>
          <cell r="E555">
            <v>83.6</v>
          </cell>
          <cell r="F555">
            <v>87.4</v>
          </cell>
          <cell r="G555">
            <v>87.4</v>
          </cell>
          <cell r="H555">
            <v>87.4</v>
          </cell>
          <cell r="I555">
            <v>87.4</v>
          </cell>
          <cell r="J555">
            <v>87.4</v>
          </cell>
          <cell r="K555">
            <v>87.4</v>
          </cell>
          <cell r="L555">
            <v>89.1</v>
          </cell>
          <cell r="M555">
            <v>89.8</v>
          </cell>
          <cell r="N555">
            <v>99.8</v>
          </cell>
          <cell r="O555">
            <v>99.8</v>
          </cell>
          <cell r="P555">
            <v>99.8</v>
          </cell>
          <cell r="Q555">
            <v>99.8</v>
          </cell>
        </row>
        <row r="556">
          <cell r="C556">
            <v>109.6</v>
          </cell>
          <cell r="D556">
            <v>109.6</v>
          </cell>
          <cell r="E556">
            <v>107.1</v>
          </cell>
          <cell r="F556">
            <v>109.6</v>
          </cell>
          <cell r="G556">
            <v>109.6</v>
          </cell>
          <cell r="H556">
            <v>109.6</v>
          </cell>
          <cell r="I556">
            <v>109.6</v>
          </cell>
          <cell r="J556">
            <v>109.6</v>
          </cell>
          <cell r="K556">
            <v>109.6</v>
          </cell>
          <cell r="L556">
            <v>109.6</v>
          </cell>
          <cell r="M556">
            <v>109.6</v>
          </cell>
          <cell r="N556">
            <v>109.6</v>
          </cell>
          <cell r="O556">
            <v>109.6</v>
          </cell>
          <cell r="P556">
            <v>109.6</v>
          </cell>
          <cell r="Q556">
            <v>109.6</v>
          </cell>
        </row>
        <row r="557">
          <cell r="C557">
            <v>100.3</v>
          </cell>
          <cell r="D557">
            <v>100.3</v>
          </cell>
          <cell r="E557">
            <v>100.3</v>
          </cell>
          <cell r="F557">
            <v>100.3</v>
          </cell>
          <cell r="G557">
            <v>100.3</v>
          </cell>
          <cell r="H557">
            <v>100.3</v>
          </cell>
          <cell r="I557">
            <v>100.3</v>
          </cell>
          <cell r="J557">
            <v>100.3</v>
          </cell>
          <cell r="K557">
            <v>100.3</v>
          </cell>
          <cell r="L557">
            <v>100.3</v>
          </cell>
          <cell r="M557">
            <v>100.3</v>
          </cell>
          <cell r="N557">
            <v>100.3</v>
          </cell>
          <cell r="O557">
            <v>100.3</v>
          </cell>
          <cell r="P557">
            <v>100.3</v>
          </cell>
          <cell r="Q557">
            <v>100.3</v>
          </cell>
        </row>
        <row r="558">
          <cell r="C558">
            <v>99.3</v>
          </cell>
          <cell r="D558">
            <v>99.3</v>
          </cell>
          <cell r="E558">
            <v>99.3</v>
          </cell>
          <cell r="F558">
            <v>99.3</v>
          </cell>
          <cell r="G558">
            <v>99.3</v>
          </cell>
          <cell r="H558">
            <v>99.3</v>
          </cell>
          <cell r="I558">
            <v>99.3</v>
          </cell>
          <cell r="J558">
            <v>99.3</v>
          </cell>
          <cell r="K558">
            <v>99.3</v>
          </cell>
          <cell r="L558">
            <v>99.3</v>
          </cell>
          <cell r="M558">
            <v>99.3</v>
          </cell>
          <cell r="N558">
            <v>99.3</v>
          </cell>
          <cell r="O558">
            <v>99.3</v>
          </cell>
          <cell r="P558">
            <v>99</v>
          </cell>
          <cell r="Q558">
            <v>99</v>
          </cell>
        </row>
        <row r="559">
          <cell r="C559">
            <v>100</v>
          </cell>
          <cell r="D559">
            <v>100</v>
          </cell>
          <cell r="E559">
            <v>100</v>
          </cell>
          <cell r="F559">
            <v>100</v>
          </cell>
          <cell r="G559">
            <v>100</v>
          </cell>
          <cell r="H559">
            <v>100</v>
          </cell>
          <cell r="I559">
            <v>100</v>
          </cell>
          <cell r="J559">
            <v>100</v>
          </cell>
          <cell r="K559">
            <v>100</v>
          </cell>
          <cell r="L559">
            <v>100</v>
          </cell>
          <cell r="M559">
            <v>100</v>
          </cell>
          <cell r="N559">
            <v>100</v>
          </cell>
          <cell r="O559">
            <v>100</v>
          </cell>
          <cell r="P559">
            <v>100</v>
          </cell>
          <cell r="Q559">
            <v>100</v>
          </cell>
        </row>
        <row r="560">
          <cell r="C560">
            <v>100</v>
          </cell>
          <cell r="D560">
            <v>100</v>
          </cell>
          <cell r="E560">
            <v>99</v>
          </cell>
          <cell r="F560">
            <v>100</v>
          </cell>
          <cell r="G560">
            <v>100</v>
          </cell>
          <cell r="H560">
            <v>100</v>
          </cell>
          <cell r="I560">
            <v>100</v>
          </cell>
          <cell r="J560">
            <v>100</v>
          </cell>
          <cell r="K560">
            <v>100</v>
          </cell>
          <cell r="L560">
            <v>100</v>
          </cell>
          <cell r="M560">
            <v>100</v>
          </cell>
          <cell r="N560">
            <v>100</v>
          </cell>
          <cell r="O560">
            <v>100</v>
          </cell>
          <cell r="P560">
            <v>100</v>
          </cell>
          <cell r="Q560">
            <v>100</v>
          </cell>
        </row>
        <row r="561">
          <cell r="C561">
            <v>99.7</v>
          </cell>
          <cell r="D561">
            <v>99.7</v>
          </cell>
          <cell r="E561">
            <v>99.7</v>
          </cell>
          <cell r="F561">
            <v>99.7</v>
          </cell>
          <cell r="G561">
            <v>99.7</v>
          </cell>
          <cell r="H561">
            <v>99.7</v>
          </cell>
          <cell r="I561">
            <v>99.7</v>
          </cell>
          <cell r="J561">
            <v>99.7</v>
          </cell>
          <cell r="K561">
            <v>99.7</v>
          </cell>
          <cell r="L561">
            <v>99.7</v>
          </cell>
          <cell r="M561">
            <v>99.7</v>
          </cell>
          <cell r="N561">
            <v>99.7</v>
          </cell>
          <cell r="O561">
            <v>99.7</v>
          </cell>
          <cell r="P561">
            <v>99.7</v>
          </cell>
          <cell r="Q561">
            <v>99.7</v>
          </cell>
        </row>
        <row r="562">
          <cell r="C562">
            <v>108.4</v>
          </cell>
          <cell r="D562">
            <v>108.4</v>
          </cell>
          <cell r="E562">
            <v>108.4</v>
          </cell>
          <cell r="F562">
            <v>108.4</v>
          </cell>
          <cell r="G562">
            <v>108.4</v>
          </cell>
          <cell r="H562">
            <v>108.4</v>
          </cell>
          <cell r="I562">
            <v>108.4</v>
          </cell>
          <cell r="J562">
            <v>108.4</v>
          </cell>
          <cell r="K562">
            <v>108.4</v>
          </cell>
          <cell r="L562">
            <v>108.4</v>
          </cell>
          <cell r="M562">
            <v>108.4</v>
          </cell>
          <cell r="N562">
            <v>108.4</v>
          </cell>
          <cell r="O562">
            <v>108.4</v>
          </cell>
          <cell r="P562">
            <v>108.4</v>
          </cell>
          <cell r="Q562">
            <v>99.3</v>
          </cell>
        </row>
        <row r="563">
          <cell r="C563">
            <v>100</v>
          </cell>
          <cell r="D563">
            <v>100</v>
          </cell>
          <cell r="E563">
            <v>100</v>
          </cell>
          <cell r="F563">
            <v>100</v>
          </cell>
          <cell r="G563">
            <v>100</v>
          </cell>
          <cell r="H563">
            <v>100</v>
          </cell>
          <cell r="I563">
            <v>100</v>
          </cell>
          <cell r="J563">
            <v>100</v>
          </cell>
          <cell r="K563">
            <v>100</v>
          </cell>
          <cell r="L563">
            <v>100</v>
          </cell>
          <cell r="M563">
            <v>100</v>
          </cell>
          <cell r="N563">
            <v>100</v>
          </cell>
          <cell r="O563">
            <v>100</v>
          </cell>
          <cell r="P563">
            <v>100</v>
          </cell>
          <cell r="Q563">
            <v>100</v>
          </cell>
        </row>
        <row r="564">
          <cell r="C564">
            <v>100</v>
          </cell>
          <cell r="D564">
            <v>100</v>
          </cell>
          <cell r="E564">
            <v>100</v>
          </cell>
          <cell r="F564">
            <v>100</v>
          </cell>
          <cell r="G564">
            <v>100</v>
          </cell>
          <cell r="H564">
            <v>100</v>
          </cell>
          <cell r="I564">
            <v>100</v>
          </cell>
          <cell r="J564">
            <v>100</v>
          </cell>
          <cell r="K564">
            <v>100</v>
          </cell>
          <cell r="L564">
            <v>100</v>
          </cell>
          <cell r="M564">
            <v>100</v>
          </cell>
          <cell r="N564">
            <v>100</v>
          </cell>
          <cell r="O564">
            <v>100</v>
          </cell>
          <cell r="P564">
            <v>100</v>
          </cell>
          <cell r="Q564">
            <v>100</v>
          </cell>
        </row>
        <row r="565">
          <cell r="C565">
            <v>100.8</v>
          </cell>
          <cell r="D565">
            <v>100.8</v>
          </cell>
          <cell r="E565">
            <v>100.8</v>
          </cell>
          <cell r="F565">
            <v>100.8</v>
          </cell>
          <cell r="G565">
            <v>100.8</v>
          </cell>
          <cell r="H565">
            <v>100.8</v>
          </cell>
          <cell r="I565">
            <v>100.8</v>
          </cell>
          <cell r="J565">
            <v>100.8</v>
          </cell>
          <cell r="K565">
            <v>100.8</v>
          </cell>
          <cell r="L565">
            <v>100.8</v>
          </cell>
          <cell r="M565">
            <v>100.8</v>
          </cell>
          <cell r="N565">
            <v>100.8</v>
          </cell>
          <cell r="O565">
            <v>100.8</v>
          </cell>
          <cell r="P565">
            <v>100.8</v>
          </cell>
          <cell r="Q565">
            <v>100.8</v>
          </cell>
        </row>
        <row r="566">
          <cell r="C566">
            <v>100</v>
          </cell>
          <cell r="D566">
            <v>100</v>
          </cell>
          <cell r="E566">
            <v>100</v>
          </cell>
          <cell r="F566">
            <v>100</v>
          </cell>
          <cell r="G566">
            <v>100</v>
          </cell>
          <cell r="H566">
            <v>100</v>
          </cell>
          <cell r="I566">
            <v>100</v>
          </cell>
          <cell r="J566">
            <v>100</v>
          </cell>
          <cell r="K566">
            <v>100</v>
          </cell>
          <cell r="L566">
            <v>100</v>
          </cell>
          <cell r="M566">
            <v>100</v>
          </cell>
          <cell r="N566">
            <v>100</v>
          </cell>
          <cell r="O566">
            <v>100</v>
          </cell>
          <cell r="P566">
            <v>100</v>
          </cell>
          <cell r="Q566">
            <v>100</v>
          </cell>
        </row>
        <row r="567">
          <cell r="C567">
            <v>101</v>
          </cell>
          <cell r="D567">
            <v>101</v>
          </cell>
          <cell r="E567">
            <v>101</v>
          </cell>
          <cell r="F567">
            <v>101</v>
          </cell>
          <cell r="G567">
            <v>101</v>
          </cell>
          <cell r="H567">
            <v>101</v>
          </cell>
          <cell r="I567">
            <v>101</v>
          </cell>
          <cell r="J567">
            <v>101</v>
          </cell>
          <cell r="K567">
            <v>101</v>
          </cell>
          <cell r="L567">
            <v>101</v>
          </cell>
          <cell r="M567">
            <v>101</v>
          </cell>
          <cell r="N567">
            <v>101</v>
          </cell>
          <cell r="O567">
            <v>101</v>
          </cell>
          <cell r="P567">
            <v>101</v>
          </cell>
          <cell r="Q567">
            <v>101</v>
          </cell>
        </row>
        <row r="568">
          <cell r="C568">
            <v>100</v>
          </cell>
          <cell r="D568">
            <v>100</v>
          </cell>
          <cell r="E568">
            <v>100</v>
          </cell>
          <cell r="F568">
            <v>100</v>
          </cell>
          <cell r="G568">
            <v>100</v>
          </cell>
          <cell r="H568">
            <v>100</v>
          </cell>
          <cell r="I568">
            <v>100</v>
          </cell>
          <cell r="J568">
            <v>100</v>
          </cell>
          <cell r="K568">
            <v>100</v>
          </cell>
          <cell r="L568">
            <v>100</v>
          </cell>
          <cell r="M568">
            <v>100</v>
          </cell>
          <cell r="N568">
            <v>100</v>
          </cell>
          <cell r="O568">
            <v>100</v>
          </cell>
          <cell r="P568">
            <v>100</v>
          </cell>
          <cell r="Q568">
            <v>100</v>
          </cell>
        </row>
        <row r="569">
          <cell r="C569">
            <v>101.2</v>
          </cell>
          <cell r="D569">
            <v>100.2</v>
          </cell>
          <cell r="E569">
            <v>100.2</v>
          </cell>
          <cell r="F569">
            <v>100.2</v>
          </cell>
          <cell r="G569">
            <v>100.2</v>
          </cell>
          <cell r="H569">
            <v>100.2</v>
          </cell>
          <cell r="I569">
            <v>100.2</v>
          </cell>
          <cell r="J569">
            <v>100.2</v>
          </cell>
          <cell r="K569">
            <v>100.2</v>
          </cell>
          <cell r="L569">
            <v>100.2</v>
          </cell>
          <cell r="M569">
            <v>100.2</v>
          </cell>
          <cell r="N569">
            <v>100.2</v>
          </cell>
          <cell r="O569">
            <v>100.2</v>
          </cell>
          <cell r="P569">
            <v>100.2</v>
          </cell>
          <cell r="Q569">
            <v>100.2</v>
          </cell>
        </row>
        <row r="570">
          <cell r="C570">
            <v>117.5</v>
          </cell>
          <cell r="D570">
            <v>117.5</v>
          </cell>
          <cell r="E570">
            <v>117.5</v>
          </cell>
          <cell r="F570">
            <v>117.5</v>
          </cell>
          <cell r="G570">
            <v>117.5</v>
          </cell>
          <cell r="H570">
            <v>117.5</v>
          </cell>
          <cell r="I570">
            <v>117.5</v>
          </cell>
          <cell r="J570">
            <v>117.5</v>
          </cell>
          <cell r="K570">
            <v>117.5</v>
          </cell>
          <cell r="L570">
            <v>117.5</v>
          </cell>
          <cell r="M570">
            <v>117.5</v>
          </cell>
          <cell r="N570">
            <v>117.5</v>
          </cell>
          <cell r="O570">
            <v>117.5</v>
          </cell>
          <cell r="P570">
            <v>117.5</v>
          </cell>
          <cell r="Q570">
            <v>117.5</v>
          </cell>
        </row>
        <row r="572">
          <cell r="C572">
            <v>111</v>
          </cell>
          <cell r="D572">
            <v>111</v>
          </cell>
          <cell r="E572">
            <v>111</v>
          </cell>
          <cell r="F572">
            <v>111</v>
          </cell>
          <cell r="G572">
            <v>111</v>
          </cell>
          <cell r="H572">
            <v>111</v>
          </cell>
          <cell r="I572">
            <v>111</v>
          </cell>
          <cell r="J572">
            <v>111</v>
          </cell>
          <cell r="K572">
            <v>111</v>
          </cell>
          <cell r="L572">
            <v>111</v>
          </cell>
          <cell r="M572">
            <v>111</v>
          </cell>
          <cell r="N572">
            <v>111</v>
          </cell>
          <cell r="O572">
            <v>111.1</v>
          </cell>
          <cell r="P572">
            <v>111.1</v>
          </cell>
          <cell r="Q572">
            <v>111.1</v>
          </cell>
        </row>
        <row r="573">
          <cell r="C573">
            <v>113.1</v>
          </cell>
          <cell r="D573">
            <v>113.1</v>
          </cell>
          <cell r="E573">
            <v>113.1</v>
          </cell>
          <cell r="F573">
            <v>113.1</v>
          </cell>
          <cell r="G573">
            <v>113.1</v>
          </cell>
          <cell r="H573">
            <v>113.1</v>
          </cell>
          <cell r="I573">
            <v>113.1</v>
          </cell>
          <cell r="J573">
            <v>113.1</v>
          </cell>
          <cell r="K573">
            <v>113.1</v>
          </cell>
          <cell r="L573">
            <v>113.1</v>
          </cell>
          <cell r="M573">
            <v>113.1</v>
          </cell>
          <cell r="N573">
            <v>113.1</v>
          </cell>
          <cell r="O573">
            <v>113.4</v>
          </cell>
          <cell r="P573">
            <v>113.4</v>
          </cell>
          <cell r="Q573">
            <v>113.4</v>
          </cell>
        </row>
        <row r="574">
          <cell r="C574">
            <v>112.2</v>
          </cell>
          <cell r="D574">
            <v>112.2</v>
          </cell>
          <cell r="E574">
            <v>112.2</v>
          </cell>
          <cell r="F574">
            <v>112.2</v>
          </cell>
          <cell r="G574">
            <v>112.2</v>
          </cell>
          <cell r="H574">
            <v>112.2</v>
          </cell>
          <cell r="I574">
            <v>112.2</v>
          </cell>
          <cell r="J574">
            <v>112.2</v>
          </cell>
          <cell r="K574">
            <v>112.2</v>
          </cell>
          <cell r="L574">
            <v>112.2</v>
          </cell>
          <cell r="M574">
            <v>112.2</v>
          </cell>
          <cell r="N574">
            <v>112.2</v>
          </cell>
          <cell r="O574">
            <v>112.2</v>
          </cell>
          <cell r="P574">
            <v>112.2</v>
          </cell>
          <cell r="Q574">
            <v>112.2</v>
          </cell>
        </row>
        <row r="575">
          <cell r="C575">
            <v>103.7</v>
          </cell>
          <cell r="D575">
            <v>103.7</v>
          </cell>
          <cell r="E575">
            <v>103.7</v>
          </cell>
          <cell r="F575">
            <v>103.7</v>
          </cell>
          <cell r="G575">
            <v>103.7</v>
          </cell>
          <cell r="H575">
            <v>103.7</v>
          </cell>
          <cell r="I575">
            <v>103.7</v>
          </cell>
          <cell r="J575">
            <v>103.7</v>
          </cell>
          <cell r="K575">
            <v>103.7</v>
          </cell>
          <cell r="L575">
            <v>103.7</v>
          </cell>
          <cell r="M575">
            <v>103.7</v>
          </cell>
          <cell r="N575">
            <v>103.7</v>
          </cell>
          <cell r="O575">
            <v>103.7</v>
          </cell>
          <cell r="P575">
            <v>103.7</v>
          </cell>
          <cell r="Q575">
            <v>103.7</v>
          </cell>
        </row>
        <row r="576">
          <cell r="C576">
            <v>100</v>
          </cell>
          <cell r="D576">
            <v>100</v>
          </cell>
          <cell r="E576">
            <v>100</v>
          </cell>
          <cell r="F576">
            <v>100</v>
          </cell>
          <cell r="G576">
            <v>100</v>
          </cell>
          <cell r="H576">
            <v>100</v>
          </cell>
          <cell r="I576">
            <v>100</v>
          </cell>
          <cell r="J576">
            <v>100</v>
          </cell>
          <cell r="K576">
            <v>100</v>
          </cell>
          <cell r="L576">
            <v>100</v>
          </cell>
          <cell r="M576">
            <v>100</v>
          </cell>
          <cell r="N576">
            <v>100</v>
          </cell>
          <cell r="O576">
            <v>100</v>
          </cell>
          <cell r="P576">
            <v>100</v>
          </cell>
          <cell r="Q576">
            <v>100</v>
          </cell>
        </row>
        <row r="577">
          <cell r="C577">
            <v>100</v>
          </cell>
          <cell r="D577">
            <v>100</v>
          </cell>
          <cell r="E577">
            <v>100</v>
          </cell>
          <cell r="F577">
            <v>100</v>
          </cell>
          <cell r="G577">
            <v>100</v>
          </cell>
          <cell r="H577">
            <v>100</v>
          </cell>
          <cell r="I577">
            <v>100</v>
          </cell>
          <cell r="J577">
            <v>100</v>
          </cell>
          <cell r="K577">
            <v>100</v>
          </cell>
          <cell r="L577">
            <v>100</v>
          </cell>
          <cell r="M577">
            <v>100</v>
          </cell>
          <cell r="N577">
            <v>100</v>
          </cell>
          <cell r="O577">
            <v>100</v>
          </cell>
          <cell r="P577">
            <v>100</v>
          </cell>
          <cell r="Q577">
            <v>100</v>
          </cell>
        </row>
        <row r="579">
          <cell r="C579">
            <v>106.2</v>
          </cell>
          <cell r="D579">
            <v>106.2</v>
          </cell>
          <cell r="E579">
            <v>104.5</v>
          </cell>
          <cell r="F579">
            <v>104.5</v>
          </cell>
          <cell r="G579">
            <v>104.5</v>
          </cell>
          <cell r="H579">
            <v>104.5</v>
          </cell>
          <cell r="I579">
            <v>104.5</v>
          </cell>
          <cell r="J579">
            <v>104.5</v>
          </cell>
          <cell r="K579">
            <v>104.5</v>
          </cell>
          <cell r="L579">
            <v>104.5</v>
          </cell>
          <cell r="M579">
            <v>104.5</v>
          </cell>
          <cell r="N579">
            <v>104.5</v>
          </cell>
          <cell r="O579">
            <v>104.5</v>
          </cell>
          <cell r="P579">
            <v>104.5</v>
          </cell>
          <cell r="Q579">
            <v>103.6</v>
          </cell>
        </row>
        <row r="580">
          <cell r="C580">
            <v>106</v>
          </cell>
          <cell r="D580">
            <v>106</v>
          </cell>
          <cell r="E580">
            <v>106</v>
          </cell>
          <cell r="F580">
            <v>106</v>
          </cell>
          <cell r="G580">
            <v>106</v>
          </cell>
          <cell r="H580">
            <v>106</v>
          </cell>
          <cell r="I580">
            <v>106</v>
          </cell>
          <cell r="J580">
            <v>106</v>
          </cell>
          <cell r="K580">
            <v>106</v>
          </cell>
          <cell r="L580">
            <v>106</v>
          </cell>
          <cell r="M580">
            <v>106</v>
          </cell>
          <cell r="N580">
            <v>106</v>
          </cell>
          <cell r="O580">
            <v>105.7</v>
          </cell>
          <cell r="P580">
            <v>105.7</v>
          </cell>
          <cell r="Q580">
            <v>105.5</v>
          </cell>
        </row>
        <row r="581">
          <cell r="C581">
            <v>100</v>
          </cell>
          <cell r="D581">
            <v>100</v>
          </cell>
          <cell r="E581">
            <v>100</v>
          </cell>
          <cell r="F581">
            <v>100</v>
          </cell>
          <cell r="G581">
            <v>100</v>
          </cell>
          <cell r="H581">
            <v>100</v>
          </cell>
          <cell r="I581">
            <v>100</v>
          </cell>
          <cell r="J581">
            <v>100</v>
          </cell>
          <cell r="K581">
            <v>100</v>
          </cell>
          <cell r="L581">
            <v>100</v>
          </cell>
          <cell r="M581">
            <v>100</v>
          </cell>
          <cell r="N581">
            <v>100</v>
          </cell>
          <cell r="O581">
            <v>100</v>
          </cell>
          <cell r="P581">
            <v>100</v>
          </cell>
          <cell r="Q581">
            <v>100</v>
          </cell>
        </row>
        <row r="582">
          <cell r="C582">
            <v>107.1</v>
          </cell>
          <cell r="D582">
            <v>107.1</v>
          </cell>
          <cell r="E582">
            <v>98.1</v>
          </cell>
          <cell r="F582">
            <v>98.1</v>
          </cell>
          <cell r="G582">
            <v>98.1</v>
          </cell>
          <cell r="H582">
            <v>98.1</v>
          </cell>
          <cell r="I582">
            <v>98.1</v>
          </cell>
          <cell r="J582">
            <v>98.1</v>
          </cell>
          <cell r="K582">
            <v>98.1</v>
          </cell>
          <cell r="L582">
            <v>98.1</v>
          </cell>
          <cell r="M582">
            <v>98.1</v>
          </cell>
          <cell r="N582">
            <v>98.1</v>
          </cell>
          <cell r="O582">
            <v>99.1</v>
          </cell>
          <cell r="P582">
            <v>99.1</v>
          </cell>
          <cell r="Q582">
            <v>95.2</v>
          </cell>
        </row>
        <row r="584">
          <cell r="C584">
            <v>103.3</v>
          </cell>
          <cell r="D584">
            <v>103.3</v>
          </cell>
          <cell r="E584">
            <v>103.3</v>
          </cell>
          <cell r="F584">
            <v>103.3</v>
          </cell>
          <cell r="G584">
            <v>103</v>
          </cell>
          <cell r="H584">
            <v>103.1</v>
          </cell>
          <cell r="I584">
            <v>103.1</v>
          </cell>
          <cell r="J584">
            <v>103.2</v>
          </cell>
          <cell r="K584">
            <v>103.2</v>
          </cell>
          <cell r="L584">
            <v>102.1</v>
          </cell>
          <cell r="M584">
            <v>101.9</v>
          </cell>
          <cell r="N584">
            <v>101.7</v>
          </cell>
          <cell r="O584">
            <v>101.7</v>
          </cell>
          <cell r="P584">
            <v>101.7</v>
          </cell>
          <cell r="Q584">
            <v>101.6</v>
          </cell>
        </row>
        <row r="585">
          <cell r="C585">
            <v>103.7</v>
          </cell>
          <cell r="D585">
            <v>103.7</v>
          </cell>
          <cell r="E585">
            <v>103.7</v>
          </cell>
          <cell r="F585">
            <v>103.7</v>
          </cell>
          <cell r="G585">
            <v>103.7</v>
          </cell>
          <cell r="H585">
            <v>103.7</v>
          </cell>
          <cell r="I585">
            <v>103.7</v>
          </cell>
          <cell r="J585">
            <v>103.7</v>
          </cell>
          <cell r="K585">
            <v>103.7</v>
          </cell>
          <cell r="L585">
            <v>103.7</v>
          </cell>
          <cell r="M585">
            <v>103.7</v>
          </cell>
          <cell r="N585">
            <v>103.7</v>
          </cell>
          <cell r="O585">
            <v>103.7</v>
          </cell>
          <cell r="P585">
            <v>103.7</v>
          </cell>
          <cell r="Q585">
            <v>103.7</v>
          </cell>
        </row>
        <row r="586">
          <cell r="C586">
            <v>97.3</v>
          </cell>
          <cell r="D586">
            <v>97.3</v>
          </cell>
          <cell r="E586">
            <v>97.3</v>
          </cell>
          <cell r="F586">
            <v>97.3</v>
          </cell>
          <cell r="G586">
            <v>97.3</v>
          </cell>
          <cell r="H586">
            <v>97.3</v>
          </cell>
          <cell r="I586">
            <v>97.3</v>
          </cell>
          <cell r="J586">
            <v>97.3</v>
          </cell>
          <cell r="K586">
            <v>97.3</v>
          </cell>
          <cell r="L586">
            <v>97.3</v>
          </cell>
          <cell r="M586">
            <v>97.3</v>
          </cell>
          <cell r="N586">
            <v>97.3</v>
          </cell>
          <cell r="O586">
            <v>97.3</v>
          </cell>
          <cell r="P586">
            <v>97.3</v>
          </cell>
          <cell r="Q586">
            <v>97.3</v>
          </cell>
        </row>
        <row r="587">
          <cell r="C587">
            <v>99.3</v>
          </cell>
          <cell r="D587">
            <v>99.3</v>
          </cell>
          <cell r="E587">
            <v>99.3</v>
          </cell>
          <cell r="F587">
            <v>99.3</v>
          </cell>
          <cell r="G587">
            <v>99.3</v>
          </cell>
          <cell r="H587">
            <v>99.5</v>
          </cell>
          <cell r="I587">
            <v>99.5</v>
          </cell>
          <cell r="J587">
            <v>99.5</v>
          </cell>
          <cell r="K587">
            <v>99.5</v>
          </cell>
          <cell r="L587">
            <v>99.5</v>
          </cell>
          <cell r="M587">
            <v>99.5</v>
          </cell>
          <cell r="N587">
            <v>99.5</v>
          </cell>
          <cell r="O587">
            <v>99.5</v>
          </cell>
          <cell r="P587">
            <v>99.4</v>
          </cell>
          <cell r="Q587">
            <v>99.4</v>
          </cell>
        </row>
        <row r="588">
          <cell r="C588">
            <v>156.30000000000001</v>
          </cell>
          <cell r="D588">
            <v>156.30000000000001</v>
          </cell>
          <cell r="E588">
            <v>153.80000000000001</v>
          </cell>
          <cell r="F588">
            <v>153.80000000000001</v>
          </cell>
          <cell r="G588">
            <v>143.1</v>
          </cell>
          <cell r="H588">
            <v>143.19999999999999</v>
          </cell>
          <cell r="I588">
            <v>143.19999999999999</v>
          </cell>
          <cell r="J588">
            <v>149</v>
          </cell>
          <cell r="K588">
            <v>149</v>
          </cell>
          <cell r="L588">
            <v>125.3</v>
          </cell>
          <cell r="M588">
            <v>117.8</v>
          </cell>
          <cell r="N588">
            <v>110</v>
          </cell>
          <cell r="O588">
            <v>110</v>
          </cell>
          <cell r="P588">
            <v>110</v>
          </cell>
          <cell r="Q588">
            <v>105.1</v>
          </cell>
        </row>
        <row r="589">
          <cell r="C589">
            <v>99.9</v>
          </cell>
          <cell r="D589">
            <v>99.9</v>
          </cell>
          <cell r="E589">
            <v>99.9</v>
          </cell>
          <cell r="F589">
            <v>99.9</v>
          </cell>
          <cell r="G589">
            <v>99.9</v>
          </cell>
          <cell r="H589">
            <v>99.9</v>
          </cell>
          <cell r="I589">
            <v>99.9</v>
          </cell>
          <cell r="J589">
            <v>99.9</v>
          </cell>
          <cell r="K589">
            <v>99.9</v>
          </cell>
          <cell r="L589">
            <v>99.9</v>
          </cell>
          <cell r="M589">
            <v>99.9</v>
          </cell>
          <cell r="N589">
            <v>100</v>
          </cell>
          <cell r="O589">
            <v>100</v>
          </cell>
          <cell r="P589">
            <v>100</v>
          </cell>
          <cell r="Q589">
            <v>100</v>
          </cell>
        </row>
        <row r="590">
          <cell r="C590">
            <v>103.9</v>
          </cell>
          <cell r="D590">
            <v>103.9</v>
          </cell>
          <cell r="E590">
            <v>103.9</v>
          </cell>
          <cell r="F590">
            <v>103.9</v>
          </cell>
          <cell r="G590">
            <v>103.9</v>
          </cell>
          <cell r="H590">
            <v>103.9</v>
          </cell>
          <cell r="I590">
            <v>103.9</v>
          </cell>
          <cell r="J590">
            <v>103.9</v>
          </cell>
          <cell r="K590">
            <v>103.9</v>
          </cell>
          <cell r="L590">
            <v>100</v>
          </cell>
          <cell r="M590">
            <v>100</v>
          </cell>
          <cell r="N590">
            <v>100</v>
          </cell>
          <cell r="O590">
            <v>100</v>
          </cell>
          <cell r="P590">
            <v>100</v>
          </cell>
          <cell r="Q590">
            <v>100</v>
          </cell>
        </row>
        <row r="591">
          <cell r="C591">
            <v>102.3</v>
          </cell>
          <cell r="D591">
            <v>102.3</v>
          </cell>
          <cell r="E591">
            <v>102.3</v>
          </cell>
          <cell r="F591">
            <v>102.3</v>
          </cell>
          <cell r="G591">
            <v>102.3</v>
          </cell>
          <cell r="H591">
            <v>102.3</v>
          </cell>
          <cell r="I591">
            <v>102.3</v>
          </cell>
          <cell r="J591">
            <v>102.3</v>
          </cell>
          <cell r="K591">
            <v>102.3</v>
          </cell>
          <cell r="L591">
            <v>102.3</v>
          </cell>
          <cell r="M591">
            <v>102.3</v>
          </cell>
          <cell r="N591">
            <v>102.3</v>
          </cell>
          <cell r="O591">
            <v>102.3</v>
          </cell>
          <cell r="P591">
            <v>102.3</v>
          </cell>
          <cell r="Q591">
            <v>102.3</v>
          </cell>
        </row>
        <row r="592">
          <cell r="C592">
            <v>104.5</v>
          </cell>
          <cell r="D592">
            <v>104.5</v>
          </cell>
          <cell r="E592">
            <v>104.5</v>
          </cell>
          <cell r="F592">
            <v>104.5</v>
          </cell>
          <cell r="G592">
            <v>104.5</v>
          </cell>
          <cell r="H592">
            <v>104.5</v>
          </cell>
          <cell r="I592">
            <v>104.5</v>
          </cell>
          <cell r="J592">
            <v>104.5</v>
          </cell>
          <cell r="K592">
            <v>104.5</v>
          </cell>
          <cell r="L592">
            <v>104.5</v>
          </cell>
          <cell r="M592">
            <v>104.5</v>
          </cell>
          <cell r="N592">
            <v>104.5</v>
          </cell>
          <cell r="O592">
            <v>104.5</v>
          </cell>
          <cell r="P592">
            <v>104.5</v>
          </cell>
          <cell r="Q592">
            <v>104.5</v>
          </cell>
        </row>
        <row r="594">
          <cell r="C594">
            <v>103.2</v>
          </cell>
          <cell r="D594">
            <v>102.6</v>
          </cell>
          <cell r="E594">
            <v>101.1</v>
          </cell>
          <cell r="F594">
            <v>101.3</v>
          </cell>
          <cell r="G594">
            <v>102.1</v>
          </cell>
          <cell r="H594">
            <v>102.2</v>
          </cell>
          <cell r="I594">
            <v>102.5</v>
          </cell>
          <cell r="J594">
            <v>102</v>
          </cell>
          <cell r="K594">
            <v>102.3</v>
          </cell>
          <cell r="L594">
            <v>102.7</v>
          </cell>
          <cell r="M594">
            <v>102.4</v>
          </cell>
          <cell r="N594">
            <v>102.2</v>
          </cell>
          <cell r="O594">
            <v>101.5</v>
          </cell>
          <cell r="P594">
            <v>101.7</v>
          </cell>
          <cell r="Q594">
            <v>101.5</v>
          </cell>
        </row>
        <row r="596">
          <cell r="C596">
            <v>102.4</v>
          </cell>
          <cell r="D596">
            <v>101.7</v>
          </cell>
          <cell r="E596">
            <v>98.1</v>
          </cell>
          <cell r="F596">
            <v>99.4</v>
          </cell>
          <cell r="G596">
            <v>102</v>
          </cell>
          <cell r="H596">
            <v>102.3</v>
          </cell>
          <cell r="I596">
            <v>101.7</v>
          </cell>
          <cell r="J596">
            <v>99.8</v>
          </cell>
          <cell r="K596">
            <v>100.4</v>
          </cell>
          <cell r="L596">
            <v>101.8</v>
          </cell>
          <cell r="M596">
            <v>101.1</v>
          </cell>
          <cell r="N596">
            <v>100.7</v>
          </cell>
          <cell r="O596">
            <v>99.4</v>
          </cell>
          <cell r="P596">
            <v>99.9</v>
          </cell>
          <cell r="Q596">
            <v>99.5</v>
          </cell>
        </row>
        <row r="597">
          <cell r="C597">
            <v>101.6</v>
          </cell>
          <cell r="D597">
            <v>101.5</v>
          </cell>
          <cell r="E597">
            <v>101.5</v>
          </cell>
          <cell r="F597">
            <v>101.7</v>
          </cell>
          <cell r="G597">
            <v>101.3</v>
          </cell>
          <cell r="H597">
            <v>100.9</v>
          </cell>
          <cell r="I597">
            <v>100.9</v>
          </cell>
          <cell r="J597">
            <v>100.2</v>
          </cell>
          <cell r="K597">
            <v>100.3</v>
          </cell>
          <cell r="L597">
            <v>100.3</v>
          </cell>
          <cell r="M597">
            <v>100.3</v>
          </cell>
          <cell r="N597">
            <v>100.8</v>
          </cell>
          <cell r="O597">
            <v>100.8</v>
          </cell>
          <cell r="P597">
            <v>100.6</v>
          </cell>
          <cell r="Q597">
            <v>101</v>
          </cell>
        </row>
        <row r="598">
          <cell r="C598">
            <v>95.8</v>
          </cell>
          <cell r="D598">
            <v>95.6</v>
          </cell>
          <cell r="E598">
            <v>94.8</v>
          </cell>
          <cell r="F598">
            <v>95.1</v>
          </cell>
          <cell r="G598">
            <v>97.4</v>
          </cell>
          <cell r="H598">
            <v>98.8</v>
          </cell>
          <cell r="I598">
            <v>98.7</v>
          </cell>
          <cell r="J598">
            <v>99</v>
          </cell>
          <cell r="K598">
            <v>102.1</v>
          </cell>
          <cell r="L598">
            <v>103</v>
          </cell>
          <cell r="M598">
            <v>103</v>
          </cell>
          <cell r="N598">
            <v>101.9</v>
          </cell>
          <cell r="O598">
            <v>102.1</v>
          </cell>
          <cell r="P598">
            <v>104.8</v>
          </cell>
          <cell r="Q598">
            <v>104.6</v>
          </cell>
        </row>
        <row r="599">
          <cell r="C599">
            <v>109.2</v>
          </cell>
          <cell r="D599">
            <v>120.6</v>
          </cell>
          <cell r="E599">
            <v>112.9</v>
          </cell>
          <cell r="F599">
            <v>105.9</v>
          </cell>
          <cell r="G599">
            <v>128.5</v>
          </cell>
          <cell r="H599">
            <v>140.9</v>
          </cell>
          <cell r="I599">
            <v>114.7</v>
          </cell>
          <cell r="J599">
            <v>106.2</v>
          </cell>
          <cell r="K599">
            <v>109.2</v>
          </cell>
          <cell r="L599">
            <v>109.5</v>
          </cell>
          <cell r="M599">
            <v>111.5</v>
          </cell>
          <cell r="N599">
            <v>111.8</v>
          </cell>
          <cell r="O599">
            <v>110.7</v>
          </cell>
          <cell r="P599">
            <v>114.8</v>
          </cell>
          <cell r="Q599">
            <v>113.3</v>
          </cell>
        </row>
        <row r="600">
          <cell r="C600">
            <v>100.8</v>
          </cell>
          <cell r="D600">
            <v>100.8</v>
          </cell>
          <cell r="E600">
            <v>100.8</v>
          </cell>
          <cell r="F600">
            <v>101.7</v>
          </cell>
          <cell r="G600">
            <v>101.7</v>
          </cell>
          <cell r="H600">
            <v>102</v>
          </cell>
          <cell r="I600">
            <v>101.7</v>
          </cell>
          <cell r="J600">
            <v>101.7</v>
          </cell>
          <cell r="K600">
            <v>102</v>
          </cell>
          <cell r="L600">
            <v>102</v>
          </cell>
          <cell r="M600">
            <v>102</v>
          </cell>
          <cell r="N600">
            <v>99.9</v>
          </cell>
          <cell r="O600">
            <v>100.7</v>
          </cell>
          <cell r="P600">
            <v>101.5</v>
          </cell>
          <cell r="Q600">
            <v>101.5</v>
          </cell>
        </row>
        <row r="601">
          <cell r="C601">
            <v>91.4</v>
          </cell>
          <cell r="D601">
            <v>91.3</v>
          </cell>
          <cell r="E601">
            <v>89.8</v>
          </cell>
          <cell r="F601">
            <v>89.6</v>
          </cell>
          <cell r="G601">
            <v>90.9</v>
          </cell>
          <cell r="H601">
            <v>90.8</v>
          </cell>
          <cell r="I601">
            <v>90.9</v>
          </cell>
          <cell r="J601">
            <v>90.7</v>
          </cell>
          <cell r="K601">
            <v>90.6</v>
          </cell>
          <cell r="L601">
            <v>91.1</v>
          </cell>
          <cell r="M601">
            <v>90.6</v>
          </cell>
          <cell r="N601">
            <v>90.4</v>
          </cell>
          <cell r="O601">
            <v>85.6</v>
          </cell>
          <cell r="P601">
            <v>85.1</v>
          </cell>
          <cell r="Q601">
            <v>84.4</v>
          </cell>
        </row>
        <row r="602">
          <cell r="C602">
            <v>137.69999999999999</v>
          </cell>
          <cell r="D602">
            <v>138</v>
          </cell>
          <cell r="E602">
            <v>119.9</v>
          </cell>
          <cell r="F602">
            <v>117.3</v>
          </cell>
          <cell r="G602">
            <v>122.4</v>
          </cell>
          <cell r="H602">
            <v>122</v>
          </cell>
          <cell r="I602">
            <v>116.3</v>
          </cell>
          <cell r="J602">
            <v>113.1</v>
          </cell>
          <cell r="K602">
            <v>113.6</v>
          </cell>
          <cell r="L602">
            <v>114.8</v>
          </cell>
          <cell r="M602">
            <v>107.3</v>
          </cell>
          <cell r="N602">
            <v>108.2</v>
          </cell>
          <cell r="O602">
            <v>106</v>
          </cell>
          <cell r="P602">
            <v>108</v>
          </cell>
          <cell r="Q602">
            <v>103.9</v>
          </cell>
        </row>
        <row r="603">
          <cell r="C603">
            <v>109.3</v>
          </cell>
          <cell r="D603">
            <v>101.2</v>
          </cell>
          <cell r="E603">
            <v>88.1</v>
          </cell>
          <cell r="F603">
            <v>100.2</v>
          </cell>
          <cell r="G603">
            <v>108.7</v>
          </cell>
          <cell r="H603">
            <v>106.8</v>
          </cell>
          <cell r="I603">
            <v>112.4</v>
          </cell>
          <cell r="J603">
            <v>101.8</v>
          </cell>
          <cell r="K603">
            <v>100.8</v>
          </cell>
          <cell r="L603">
            <v>109.1</v>
          </cell>
          <cell r="M603">
            <v>107.8</v>
          </cell>
          <cell r="N603">
            <v>106.7</v>
          </cell>
          <cell r="O603">
            <v>101.1</v>
          </cell>
          <cell r="P603">
            <v>99.6</v>
          </cell>
          <cell r="Q603">
            <v>100.4</v>
          </cell>
        </row>
        <row r="604">
          <cell r="C604">
            <v>101.5</v>
          </cell>
          <cell r="D604">
            <v>101.5</v>
          </cell>
          <cell r="E604">
            <v>101.5</v>
          </cell>
          <cell r="F604">
            <v>101.5</v>
          </cell>
          <cell r="G604">
            <v>101.5</v>
          </cell>
          <cell r="H604">
            <v>101.5</v>
          </cell>
          <cell r="I604">
            <v>101.2</v>
          </cell>
          <cell r="J604">
            <v>101.2</v>
          </cell>
          <cell r="K604">
            <v>101</v>
          </cell>
          <cell r="L604">
            <v>101</v>
          </cell>
          <cell r="M604">
            <v>101</v>
          </cell>
          <cell r="N604">
            <v>101</v>
          </cell>
          <cell r="O604">
            <v>101</v>
          </cell>
          <cell r="P604">
            <v>101</v>
          </cell>
          <cell r="Q604">
            <v>101.2</v>
          </cell>
        </row>
        <row r="605">
          <cell r="C605">
            <v>92.2</v>
          </cell>
          <cell r="D605">
            <v>92.4</v>
          </cell>
          <cell r="E605">
            <v>91.7</v>
          </cell>
          <cell r="F605">
            <v>91.1</v>
          </cell>
          <cell r="G605">
            <v>90.9</v>
          </cell>
          <cell r="H605">
            <v>91.5</v>
          </cell>
          <cell r="I605">
            <v>90.9</v>
          </cell>
          <cell r="J605">
            <v>89.7</v>
          </cell>
          <cell r="K605">
            <v>90.3</v>
          </cell>
          <cell r="L605">
            <v>90.4</v>
          </cell>
          <cell r="M605">
            <v>91</v>
          </cell>
          <cell r="N605">
            <v>92.1</v>
          </cell>
          <cell r="O605">
            <v>93.6</v>
          </cell>
          <cell r="P605">
            <v>92</v>
          </cell>
          <cell r="Q605">
            <v>91.2</v>
          </cell>
        </row>
        <row r="606">
          <cell r="C606">
            <v>101.1</v>
          </cell>
          <cell r="D606">
            <v>101.1</v>
          </cell>
          <cell r="E606">
            <v>101.1</v>
          </cell>
          <cell r="F606">
            <v>101</v>
          </cell>
          <cell r="G606">
            <v>101.7</v>
          </cell>
          <cell r="H606">
            <v>101.4</v>
          </cell>
          <cell r="I606">
            <v>100.7</v>
          </cell>
          <cell r="J606">
            <v>100.5</v>
          </cell>
          <cell r="K606">
            <v>100.5</v>
          </cell>
          <cell r="L606">
            <v>100.4</v>
          </cell>
          <cell r="M606">
            <v>100.6</v>
          </cell>
          <cell r="N606">
            <v>101.4</v>
          </cell>
          <cell r="O606">
            <v>100.9</v>
          </cell>
          <cell r="P606">
            <v>101.2</v>
          </cell>
          <cell r="Q606">
            <v>100.1</v>
          </cell>
        </row>
        <row r="607">
          <cell r="C607">
            <v>90.4</v>
          </cell>
          <cell r="D607">
            <v>90.4</v>
          </cell>
          <cell r="E607">
            <v>90.4</v>
          </cell>
          <cell r="F607">
            <v>92.6</v>
          </cell>
          <cell r="G607">
            <v>92.6</v>
          </cell>
          <cell r="H607">
            <v>92.6</v>
          </cell>
          <cell r="I607">
            <v>92.5</v>
          </cell>
          <cell r="J607">
            <v>92.4</v>
          </cell>
          <cell r="K607">
            <v>92.3</v>
          </cell>
          <cell r="L607">
            <v>92.5</v>
          </cell>
          <cell r="M607">
            <v>92.4</v>
          </cell>
          <cell r="N607">
            <v>92.3</v>
          </cell>
          <cell r="O607">
            <v>92.3</v>
          </cell>
          <cell r="P607">
            <v>92.3</v>
          </cell>
          <cell r="Q607">
            <v>92.2</v>
          </cell>
        </row>
        <row r="609">
          <cell r="C609">
            <v>122.9</v>
          </cell>
          <cell r="D609">
            <v>122.9</v>
          </cell>
          <cell r="E609">
            <v>120.4</v>
          </cell>
          <cell r="F609">
            <v>120.4</v>
          </cell>
          <cell r="G609">
            <v>120.4</v>
          </cell>
          <cell r="H609">
            <v>120.4</v>
          </cell>
          <cell r="I609">
            <v>120.4</v>
          </cell>
          <cell r="J609">
            <v>120.5</v>
          </cell>
          <cell r="K609">
            <v>120.5</v>
          </cell>
          <cell r="L609">
            <v>120.5</v>
          </cell>
          <cell r="M609">
            <v>120.5</v>
          </cell>
          <cell r="N609">
            <v>120.5</v>
          </cell>
          <cell r="O609">
            <v>120.5</v>
          </cell>
          <cell r="P609">
            <v>120.5</v>
          </cell>
          <cell r="Q609">
            <v>120.5</v>
          </cell>
        </row>
        <row r="610">
          <cell r="C610">
            <v>87.5</v>
          </cell>
          <cell r="D610">
            <v>87.5</v>
          </cell>
          <cell r="E610">
            <v>87.5</v>
          </cell>
          <cell r="F610">
            <v>87.5</v>
          </cell>
          <cell r="G610">
            <v>87.5</v>
          </cell>
          <cell r="H610">
            <v>87.5</v>
          </cell>
          <cell r="I610">
            <v>87.5</v>
          </cell>
          <cell r="J610">
            <v>90.4</v>
          </cell>
          <cell r="K610">
            <v>90.4</v>
          </cell>
          <cell r="L610">
            <v>90.4</v>
          </cell>
          <cell r="M610">
            <v>90.4</v>
          </cell>
          <cell r="N610">
            <v>90.4</v>
          </cell>
          <cell r="O610">
            <v>90.4</v>
          </cell>
          <cell r="P610">
            <v>90.4</v>
          </cell>
          <cell r="Q610">
            <v>90.4</v>
          </cell>
        </row>
        <row r="611">
          <cell r="C611">
            <v>96.7</v>
          </cell>
          <cell r="D611">
            <v>96.7</v>
          </cell>
          <cell r="E611">
            <v>96.7</v>
          </cell>
          <cell r="F611">
            <v>96.7</v>
          </cell>
          <cell r="G611">
            <v>96.7</v>
          </cell>
          <cell r="H611">
            <v>96.7</v>
          </cell>
          <cell r="I611">
            <v>96.7</v>
          </cell>
          <cell r="J611">
            <v>101.2</v>
          </cell>
          <cell r="K611">
            <v>101.2</v>
          </cell>
          <cell r="L611">
            <v>101.2</v>
          </cell>
          <cell r="M611">
            <v>101.2</v>
          </cell>
          <cell r="N611">
            <v>101.2</v>
          </cell>
          <cell r="O611">
            <v>101.2</v>
          </cell>
          <cell r="P611">
            <v>101.2</v>
          </cell>
          <cell r="Q611">
            <v>101.2</v>
          </cell>
        </row>
        <row r="612">
          <cell r="C612">
            <v>116.2</v>
          </cell>
          <cell r="D612">
            <v>116.2</v>
          </cell>
          <cell r="E612">
            <v>116.2</v>
          </cell>
          <cell r="F612">
            <v>116.2</v>
          </cell>
          <cell r="G612">
            <v>116.2</v>
          </cell>
          <cell r="H612">
            <v>116.2</v>
          </cell>
          <cell r="I612">
            <v>116.2</v>
          </cell>
          <cell r="J612">
            <v>116.7</v>
          </cell>
          <cell r="K612">
            <v>116.7</v>
          </cell>
          <cell r="L612">
            <v>116.7</v>
          </cell>
          <cell r="M612">
            <v>116.7</v>
          </cell>
          <cell r="N612">
            <v>116.7</v>
          </cell>
          <cell r="O612">
            <v>116.7</v>
          </cell>
          <cell r="P612">
            <v>116.7</v>
          </cell>
          <cell r="Q612">
            <v>116.7</v>
          </cell>
        </row>
        <row r="613">
          <cell r="C613">
            <v>123.6</v>
          </cell>
          <cell r="D613">
            <v>123.6</v>
          </cell>
          <cell r="E613">
            <v>121.1</v>
          </cell>
          <cell r="F613">
            <v>121.1</v>
          </cell>
          <cell r="G613">
            <v>121.1</v>
          </cell>
          <cell r="H613">
            <v>121.1</v>
          </cell>
          <cell r="I613">
            <v>121.1</v>
          </cell>
          <cell r="J613">
            <v>121.1</v>
          </cell>
          <cell r="K613">
            <v>121.1</v>
          </cell>
          <cell r="L613">
            <v>121.1</v>
          </cell>
          <cell r="M613">
            <v>121.1</v>
          </cell>
          <cell r="N613">
            <v>121.1</v>
          </cell>
          <cell r="O613">
            <v>121.1</v>
          </cell>
          <cell r="P613">
            <v>121.1</v>
          </cell>
          <cell r="Q613">
            <v>121.1</v>
          </cell>
        </row>
        <row r="615">
          <cell r="C615">
            <v>111</v>
          </cell>
          <cell r="D615">
            <v>108.8</v>
          </cell>
          <cell r="E615">
            <v>108.5</v>
          </cell>
          <cell r="F615">
            <v>108.7</v>
          </cell>
          <cell r="G615">
            <v>107.9</v>
          </cell>
          <cell r="H615">
            <v>107.8</v>
          </cell>
          <cell r="I615">
            <v>107.8</v>
          </cell>
          <cell r="J615">
            <v>107.8</v>
          </cell>
          <cell r="K615">
            <v>107.9</v>
          </cell>
          <cell r="L615">
            <v>107.9</v>
          </cell>
          <cell r="M615">
            <v>107.9</v>
          </cell>
          <cell r="N615">
            <v>107.2</v>
          </cell>
          <cell r="O615">
            <v>106.6</v>
          </cell>
          <cell r="P615">
            <v>105.9</v>
          </cell>
          <cell r="Q615">
            <v>105</v>
          </cell>
        </row>
        <row r="616">
          <cell r="C616">
            <v>99.7</v>
          </cell>
          <cell r="D616">
            <v>97.3</v>
          </cell>
          <cell r="E616">
            <v>97.8</v>
          </cell>
          <cell r="F616">
            <v>97.7</v>
          </cell>
          <cell r="G616">
            <v>94.6</v>
          </cell>
          <cell r="H616">
            <v>94.5</v>
          </cell>
          <cell r="I616">
            <v>94.9</v>
          </cell>
          <cell r="J616">
            <v>94.9</v>
          </cell>
          <cell r="K616">
            <v>95.9</v>
          </cell>
          <cell r="L616">
            <v>95.9</v>
          </cell>
          <cell r="M616">
            <v>96</v>
          </cell>
          <cell r="N616">
            <v>94.1</v>
          </cell>
          <cell r="O616">
            <v>94.8</v>
          </cell>
          <cell r="P616">
            <v>95.3</v>
          </cell>
          <cell r="Q616">
            <v>95.3</v>
          </cell>
        </row>
        <row r="617">
          <cell r="C617">
            <v>112.2</v>
          </cell>
          <cell r="D617">
            <v>110</v>
          </cell>
          <cell r="E617">
            <v>111</v>
          </cell>
          <cell r="F617">
            <v>110.9</v>
          </cell>
          <cell r="G617">
            <v>111.1</v>
          </cell>
          <cell r="H617">
            <v>111.3</v>
          </cell>
          <cell r="I617">
            <v>111.2</v>
          </cell>
          <cell r="J617">
            <v>111</v>
          </cell>
          <cell r="K617">
            <v>110.6</v>
          </cell>
          <cell r="L617">
            <v>110.6</v>
          </cell>
          <cell r="M617">
            <v>110.4</v>
          </cell>
          <cell r="N617">
            <v>108.6</v>
          </cell>
          <cell r="O617">
            <v>107.5</v>
          </cell>
          <cell r="P617">
            <v>107.6</v>
          </cell>
          <cell r="Q617">
            <v>106.5</v>
          </cell>
        </row>
        <row r="618">
          <cell r="C618">
            <v>88.3</v>
          </cell>
          <cell r="D618">
            <v>87.3</v>
          </cell>
          <cell r="E618">
            <v>79</v>
          </cell>
          <cell r="F618">
            <v>80.7</v>
          </cell>
          <cell r="G618">
            <v>77.7</v>
          </cell>
          <cell r="H618">
            <v>75.5</v>
          </cell>
          <cell r="I618">
            <v>78.099999999999994</v>
          </cell>
          <cell r="J618">
            <v>78.099999999999994</v>
          </cell>
          <cell r="K618">
            <v>82.1</v>
          </cell>
          <cell r="L618">
            <v>82.1</v>
          </cell>
          <cell r="M618">
            <v>84.1</v>
          </cell>
          <cell r="N618">
            <v>90.3</v>
          </cell>
          <cell r="O618">
            <v>90.3</v>
          </cell>
          <cell r="P618">
            <v>82</v>
          </cell>
          <cell r="Q618">
            <v>82</v>
          </cell>
        </row>
        <row r="619">
          <cell r="C619">
            <v>100</v>
          </cell>
          <cell r="D619">
            <v>100</v>
          </cell>
          <cell r="E619">
            <v>100</v>
          </cell>
          <cell r="F619">
            <v>100</v>
          </cell>
          <cell r="G619">
            <v>100</v>
          </cell>
          <cell r="H619">
            <v>100</v>
          </cell>
          <cell r="I619">
            <v>100</v>
          </cell>
          <cell r="J619">
            <v>100</v>
          </cell>
          <cell r="K619">
            <v>100</v>
          </cell>
          <cell r="L619">
            <v>100</v>
          </cell>
          <cell r="M619">
            <v>100</v>
          </cell>
          <cell r="N619">
            <v>100</v>
          </cell>
          <cell r="O619">
            <v>100</v>
          </cell>
          <cell r="P619">
            <v>100</v>
          </cell>
          <cell r="Q619">
            <v>100</v>
          </cell>
        </row>
        <row r="620">
          <cell r="C620">
            <v>119.6</v>
          </cell>
          <cell r="D620">
            <v>116.7</v>
          </cell>
          <cell r="E620">
            <v>115.7</v>
          </cell>
          <cell r="F620">
            <v>116</v>
          </cell>
          <cell r="G620">
            <v>113</v>
          </cell>
          <cell r="H620">
            <v>112.7</v>
          </cell>
          <cell r="I620">
            <v>112.1</v>
          </cell>
          <cell r="J620">
            <v>112.3</v>
          </cell>
          <cell r="K620">
            <v>112.3</v>
          </cell>
          <cell r="L620">
            <v>112.3</v>
          </cell>
          <cell r="M620">
            <v>112.3</v>
          </cell>
          <cell r="N620">
            <v>112.3</v>
          </cell>
          <cell r="O620">
            <v>113</v>
          </cell>
          <cell r="P620">
            <v>113</v>
          </cell>
          <cell r="Q620">
            <v>112.1</v>
          </cell>
        </row>
        <row r="621">
          <cell r="C621">
            <v>98.2</v>
          </cell>
          <cell r="D621">
            <v>98.2</v>
          </cell>
          <cell r="E621">
            <v>98.2</v>
          </cell>
          <cell r="F621">
            <v>98.2</v>
          </cell>
          <cell r="G621">
            <v>98.5</v>
          </cell>
          <cell r="H621">
            <v>98.2</v>
          </cell>
          <cell r="I621">
            <v>98.2</v>
          </cell>
          <cell r="J621">
            <v>98.2</v>
          </cell>
          <cell r="K621">
            <v>98.2</v>
          </cell>
          <cell r="L621">
            <v>98.2</v>
          </cell>
          <cell r="M621">
            <v>98.2</v>
          </cell>
          <cell r="N621">
            <v>98.2</v>
          </cell>
          <cell r="O621">
            <v>98.2</v>
          </cell>
          <cell r="P621">
            <v>98.2</v>
          </cell>
          <cell r="Q621">
            <v>98.2</v>
          </cell>
        </row>
        <row r="623">
          <cell r="C623">
            <v>103.2</v>
          </cell>
          <cell r="D623">
            <v>103.1</v>
          </cell>
          <cell r="E623">
            <v>103.1</v>
          </cell>
          <cell r="F623">
            <v>102.9</v>
          </cell>
          <cell r="G623">
            <v>102.9</v>
          </cell>
          <cell r="H623">
            <v>102.8</v>
          </cell>
          <cell r="I623">
            <v>102.8</v>
          </cell>
          <cell r="J623">
            <v>102.6</v>
          </cell>
          <cell r="K623">
            <v>102.7</v>
          </cell>
          <cell r="L623">
            <v>102.2</v>
          </cell>
          <cell r="M623">
            <v>102.1</v>
          </cell>
          <cell r="N623">
            <v>101.8</v>
          </cell>
          <cell r="O623">
            <v>101.8</v>
          </cell>
          <cell r="P623">
            <v>101.8</v>
          </cell>
          <cell r="Q623">
            <v>101.8</v>
          </cell>
        </row>
        <row r="624">
          <cell r="C624">
            <v>107.9</v>
          </cell>
          <cell r="D624">
            <v>107.5</v>
          </cell>
          <cell r="E624">
            <v>107.5</v>
          </cell>
          <cell r="F624">
            <v>107.5</v>
          </cell>
          <cell r="G624">
            <v>107.3</v>
          </cell>
          <cell r="H624">
            <v>107</v>
          </cell>
          <cell r="I624">
            <v>106.9</v>
          </cell>
          <cell r="J624">
            <v>106.4</v>
          </cell>
          <cell r="K624">
            <v>106.4</v>
          </cell>
          <cell r="L624">
            <v>104.6</v>
          </cell>
          <cell r="M624">
            <v>104.2</v>
          </cell>
          <cell r="N624">
            <v>103.4</v>
          </cell>
          <cell r="O624">
            <v>103.4</v>
          </cell>
          <cell r="P624">
            <v>103.2</v>
          </cell>
          <cell r="Q624">
            <v>103.2</v>
          </cell>
        </row>
        <row r="625">
          <cell r="C625">
            <v>106.3</v>
          </cell>
          <cell r="D625">
            <v>106.3</v>
          </cell>
          <cell r="E625">
            <v>106.3</v>
          </cell>
          <cell r="F625">
            <v>102.3</v>
          </cell>
          <cell r="G625">
            <v>102.3</v>
          </cell>
          <cell r="H625">
            <v>102.3</v>
          </cell>
          <cell r="I625">
            <v>102.3</v>
          </cell>
          <cell r="J625">
            <v>102.3</v>
          </cell>
          <cell r="K625">
            <v>102.4</v>
          </cell>
          <cell r="L625">
            <v>102.4</v>
          </cell>
          <cell r="M625">
            <v>102.4</v>
          </cell>
          <cell r="N625">
            <v>102.4</v>
          </cell>
          <cell r="O625">
            <v>102.4</v>
          </cell>
          <cell r="P625">
            <v>102.4</v>
          </cell>
          <cell r="Q625">
            <v>102.4</v>
          </cell>
        </row>
        <row r="626">
          <cell r="C626">
            <v>107.3</v>
          </cell>
          <cell r="D626">
            <v>107.3</v>
          </cell>
          <cell r="E626">
            <v>107.3</v>
          </cell>
          <cell r="F626">
            <v>107.3</v>
          </cell>
          <cell r="G626">
            <v>107.3</v>
          </cell>
          <cell r="H626">
            <v>107.3</v>
          </cell>
          <cell r="I626">
            <v>107.3</v>
          </cell>
          <cell r="J626">
            <v>107.3</v>
          </cell>
          <cell r="K626">
            <v>107.3</v>
          </cell>
          <cell r="L626">
            <v>107.3</v>
          </cell>
          <cell r="M626">
            <v>107.3</v>
          </cell>
          <cell r="N626">
            <v>107.3</v>
          </cell>
          <cell r="O626">
            <v>107.3</v>
          </cell>
          <cell r="P626">
            <v>107.3</v>
          </cell>
          <cell r="Q626">
            <v>107.3</v>
          </cell>
        </row>
        <row r="627">
          <cell r="C627">
            <v>100</v>
          </cell>
          <cell r="D627">
            <v>100</v>
          </cell>
          <cell r="E627">
            <v>100</v>
          </cell>
          <cell r="F627">
            <v>100</v>
          </cell>
          <cell r="G627">
            <v>100</v>
          </cell>
          <cell r="H627">
            <v>100</v>
          </cell>
          <cell r="I627">
            <v>100</v>
          </cell>
          <cell r="J627">
            <v>100</v>
          </cell>
          <cell r="K627">
            <v>100</v>
          </cell>
          <cell r="L627">
            <v>100</v>
          </cell>
          <cell r="M627">
            <v>100</v>
          </cell>
          <cell r="N627">
            <v>100</v>
          </cell>
          <cell r="O627">
            <v>100</v>
          </cell>
          <cell r="P627">
            <v>100</v>
          </cell>
          <cell r="Q627">
            <v>100</v>
          </cell>
        </row>
        <row r="628">
          <cell r="C628">
            <v>100</v>
          </cell>
          <cell r="D628">
            <v>100</v>
          </cell>
          <cell r="E628">
            <v>100</v>
          </cell>
          <cell r="F628">
            <v>100</v>
          </cell>
          <cell r="G628">
            <v>100</v>
          </cell>
          <cell r="H628">
            <v>100</v>
          </cell>
          <cell r="I628">
            <v>100</v>
          </cell>
          <cell r="J628">
            <v>100</v>
          </cell>
          <cell r="K628">
            <v>100</v>
          </cell>
          <cell r="L628">
            <v>100</v>
          </cell>
          <cell r="M628">
            <v>100</v>
          </cell>
          <cell r="N628">
            <v>100</v>
          </cell>
          <cell r="O628">
            <v>100</v>
          </cell>
          <cell r="P628">
            <v>100</v>
          </cell>
          <cell r="Q628">
            <v>100</v>
          </cell>
        </row>
        <row r="629">
          <cell r="C629">
            <v>100</v>
          </cell>
          <cell r="D629">
            <v>100</v>
          </cell>
          <cell r="E629">
            <v>100</v>
          </cell>
          <cell r="F629">
            <v>100</v>
          </cell>
          <cell r="G629">
            <v>100</v>
          </cell>
          <cell r="H629">
            <v>100</v>
          </cell>
          <cell r="I629">
            <v>100</v>
          </cell>
          <cell r="J629">
            <v>100</v>
          </cell>
          <cell r="K629">
            <v>100</v>
          </cell>
          <cell r="L629">
            <v>100</v>
          </cell>
          <cell r="M629">
            <v>100</v>
          </cell>
          <cell r="N629">
            <v>100</v>
          </cell>
          <cell r="O629">
            <v>100</v>
          </cell>
          <cell r="P629">
            <v>100</v>
          </cell>
          <cell r="Q629">
            <v>100</v>
          </cell>
        </row>
        <row r="630">
          <cell r="C630">
            <v>100</v>
          </cell>
          <cell r="D630">
            <v>100</v>
          </cell>
          <cell r="E630">
            <v>100</v>
          </cell>
          <cell r="F630">
            <v>100</v>
          </cell>
          <cell r="G630">
            <v>100</v>
          </cell>
          <cell r="H630">
            <v>100</v>
          </cell>
          <cell r="I630">
            <v>100</v>
          </cell>
          <cell r="J630">
            <v>100</v>
          </cell>
          <cell r="K630">
            <v>100</v>
          </cell>
          <cell r="L630">
            <v>100</v>
          </cell>
          <cell r="M630">
            <v>100</v>
          </cell>
          <cell r="N630">
            <v>100</v>
          </cell>
          <cell r="O630">
            <v>100</v>
          </cell>
          <cell r="P630">
            <v>100</v>
          </cell>
          <cell r="Q630">
            <v>100</v>
          </cell>
        </row>
        <row r="631">
          <cell r="C631">
            <v>100</v>
          </cell>
          <cell r="D631">
            <v>100</v>
          </cell>
          <cell r="E631">
            <v>100</v>
          </cell>
          <cell r="F631">
            <v>100</v>
          </cell>
          <cell r="G631">
            <v>100</v>
          </cell>
          <cell r="H631">
            <v>100</v>
          </cell>
          <cell r="I631">
            <v>100</v>
          </cell>
          <cell r="J631">
            <v>100</v>
          </cell>
          <cell r="K631">
            <v>100</v>
          </cell>
          <cell r="L631">
            <v>100</v>
          </cell>
          <cell r="M631">
            <v>100</v>
          </cell>
          <cell r="N631">
            <v>100</v>
          </cell>
          <cell r="O631">
            <v>100</v>
          </cell>
          <cell r="P631">
            <v>100</v>
          </cell>
          <cell r="Q631">
            <v>100</v>
          </cell>
        </row>
        <row r="632">
          <cell r="C632">
            <v>103.9</v>
          </cell>
          <cell r="D632">
            <v>103.9</v>
          </cell>
          <cell r="E632">
            <v>103.9</v>
          </cell>
          <cell r="F632">
            <v>103.5</v>
          </cell>
          <cell r="G632">
            <v>103.5</v>
          </cell>
          <cell r="H632">
            <v>103.5</v>
          </cell>
          <cell r="I632">
            <v>103.5</v>
          </cell>
          <cell r="J632">
            <v>103.5</v>
          </cell>
          <cell r="K632">
            <v>103.5</v>
          </cell>
          <cell r="L632">
            <v>103.5</v>
          </cell>
          <cell r="M632">
            <v>103.5</v>
          </cell>
          <cell r="N632">
            <v>103.5</v>
          </cell>
          <cell r="O632">
            <v>103.5</v>
          </cell>
          <cell r="P632">
            <v>103.5</v>
          </cell>
          <cell r="Q632">
            <v>100</v>
          </cell>
        </row>
        <row r="634">
          <cell r="C634">
            <v>102.1</v>
          </cell>
          <cell r="D634">
            <v>102.1</v>
          </cell>
          <cell r="E634">
            <v>102.1</v>
          </cell>
          <cell r="F634">
            <v>102</v>
          </cell>
          <cell r="G634">
            <v>102</v>
          </cell>
          <cell r="H634">
            <v>102</v>
          </cell>
          <cell r="I634">
            <v>101.9</v>
          </cell>
          <cell r="J634">
            <v>101.9</v>
          </cell>
          <cell r="K634">
            <v>101.9</v>
          </cell>
          <cell r="L634">
            <v>101.9</v>
          </cell>
          <cell r="M634">
            <v>101.6</v>
          </cell>
          <cell r="N634">
            <v>101.6</v>
          </cell>
          <cell r="O634">
            <v>101.6</v>
          </cell>
          <cell r="P634">
            <v>101.6</v>
          </cell>
          <cell r="Q634">
            <v>101.6</v>
          </cell>
        </row>
        <row r="635">
          <cell r="C635">
            <v>98.4</v>
          </cell>
          <cell r="D635">
            <v>98.4</v>
          </cell>
          <cell r="E635">
            <v>98.4</v>
          </cell>
          <cell r="F635">
            <v>98.8</v>
          </cell>
          <cell r="G635">
            <v>98.8</v>
          </cell>
          <cell r="H635">
            <v>98.8</v>
          </cell>
          <cell r="I635">
            <v>98.5</v>
          </cell>
          <cell r="J635">
            <v>98.5</v>
          </cell>
          <cell r="K635">
            <v>98.5</v>
          </cell>
          <cell r="L635">
            <v>98.5</v>
          </cell>
          <cell r="M635">
            <v>98.1</v>
          </cell>
          <cell r="N635">
            <v>98.1</v>
          </cell>
          <cell r="O635">
            <v>98.1</v>
          </cell>
          <cell r="P635">
            <v>98.1</v>
          </cell>
          <cell r="Q635">
            <v>98.6</v>
          </cell>
        </row>
        <row r="636">
          <cell r="C636">
            <v>102.9</v>
          </cell>
          <cell r="D636">
            <v>102.9</v>
          </cell>
          <cell r="E636">
            <v>102.9</v>
          </cell>
          <cell r="F636">
            <v>103.6</v>
          </cell>
          <cell r="G636">
            <v>103.6</v>
          </cell>
          <cell r="H636">
            <v>103.6</v>
          </cell>
          <cell r="I636">
            <v>102.9</v>
          </cell>
          <cell r="J636">
            <v>102.9</v>
          </cell>
          <cell r="K636">
            <v>102.9</v>
          </cell>
          <cell r="L636">
            <v>102.9</v>
          </cell>
          <cell r="M636">
            <v>102.9</v>
          </cell>
          <cell r="N636">
            <v>102.9</v>
          </cell>
          <cell r="O636">
            <v>102.9</v>
          </cell>
          <cell r="P636">
            <v>102.9</v>
          </cell>
          <cell r="Q636">
            <v>102.9</v>
          </cell>
        </row>
        <row r="637">
          <cell r="C637">
            <v>111.3</v>
          </cell>
          <cell r="D637">
            <v>111.3</v>
          </cell>
          <cell r="E637">
            <v>111.3</v>
          </cell>
          <cell r="F637">
            <v>111.7</v>
          </cell>
          <cell r="G637">
            <v>111.7</v>
          </cell>
          <cell r="H637">
            <v>111.7</v>
          </cell>
          <cell r="I637">
            <v>111.3</v>
          </cell>
          <cell r="J637">
            <v>111.3</v>
          </cell>
          <cell r="K637">
            <v>111.3</v>
          </cell>
          <cell r="L637">
            <v>111.3</v>
          </cell>
          <cell r="M637">
            <v>108.1</v>
          </cell>
          <cell r="N637">
            <v>108.1</v>
          </cell>
          <cell r="O637">
            <v>108.1</v>
          </cell>
          <cell r="P637">
            <v>108.1</v>
          </cell>
          <cell r="Q637">
            <v>108.1</v>
          </cell>
        </row>
        <row r="638">
          <cell r="C638">
            <v>98.3</v>
          </cell>
          <cell r="D638">
            <v>98.3</v>
          </cell>
          <cell r="E638">
            <v>98.3</v>
          </cell>
          <cell r="F638">
            <v>98.3</v>
          </cell>
          <cell r="G638">
            <v>98.3</v>
          </cell>
          <cell r="H638">
            <v>98.3</v>
          </cell>
          <cell r="I638">
            <v>98.3</v>
          </cell>
          <cell r="J638">
            <v>98.3</v>
          </cell>
          <cell r="K638">
            <v>99.3</v>
          </cell>
          <cell r="L638">
            <v>99.3</v>
          </cell>
          <cell r="M638">
            <v>99.3</v>
          </cell>
          <cell r="N638">
            <v>99.3</v>
          </cell>
          <cell r="O638">
            <v>99.3</v>
          </cell>
          <cell r="P638">
            <v>99.3</v>
          </cell>
          <cell r="Q638">
            <v>99.3</v>
          </cell>
        </row>
        <row r="639">
          <cell r="C639">
            <v>102.1</v>
          </cell>
          <cell r="D639">
            <v>102.1</v>
          </cell>
          <cell r="E639">
            <v>102.1</v>
          </cell>
          <cell r="F639">
            <v>102.1</v>
          </cell>
          <cell r="G639">
            <v>102.1</v>
          </cell>
          <cell r="H639">
            <v>102.1</v>
          </cell>
          <cell r="I639">
            <v>102.1</v>
          </cell>
          <cell r="J639">
            <v>102.1</v>
          </cell>
          <cell r="K639">
            <v>101.9</v>
          </cell>
          <cell r="L639">
            <v>101.9</v>
          </cell>
          <cell r="M639">
            <v>101.9</v>
          </cell>
          <cell r="N639">
            <v>101.9</v>
          </cell>
          <cell r="O639">
            <v>101.9</v>
          </cell>
          <cell r="P639">
            <v>101.9</v>
          </cell>
          <cell r="Q639">
            <v>101.9</v>
          </cell>
        </row>
        <row r="640">
          <cell r="C640">
            <v>103.1</v>
          </cell>
          <cell r="D640">
            <v>103.1</v>
          </cell>
          <cell r="E640">
            <v>103.1</v>
          </cell>
          <cell r="F640">
            <v>103.1</v>
          </cell>
          <cell r="G640">
            <v>103.1</v>
          </cell>
          <cell r="H640">
            <v>103.1</v>
          </cell>
          <cell r="I640">
            <v>103.1</v>
          </cell>
          <cell r="J640">
            <v>103.1</v>
          </cell>
          <cell r="K640">
            <v>103.1</v>
          </cell>
          <cell r="L640">
            <v>103.1</v>
          </cell>
          <cell r="M640">
            <v>103.1</v>
          </cell>
          <cell r="N640">
            <v>103.1</v>
          </cell>
          <cell r="O640">
            <v>103.1</v>
          </cell>
          <cell r="P640">
            <v>103.1</v>
          </cell>
          <cell r="Q640">
            <v>103.1</v>
          </cell>
        </row>
        <row r="641">
          <cell r="C641">
            <v>105.9</v>
          </cell>
          <cell r="D641">
            <v>105.9</v>
          </cell>
          <cell r="E641">
            <v>105.9</v>
          </cell>
          <cell r="F641">
            <v>103.9</v>
          </cell>
          <cell r="G641">
            <v>103.9</v>
          </cell>
          <cell r="H641">
            <v>103.9</v>
          </cell>
          <cell r="I641">
            <v>103.9</v>
          </cell>
          <cell r="J641">
            <v>103.9</v>
          </cell>
          <cell r="K641">
            <v>103.9</v>
          </cell>
          <cell r="L641">
            <v>104</v>
          </cell>
          <cell r="M641">
            <v>104</v>
          </cell>
          <cell r="N641">
            <v>104</v>
          </cell>
          <cell r="O641">
            <v>104</v>
          </cell>
          <cell r="P641">
            <v>104</v>
          </cell>
          <cell r="Q641">
            <v>104</v>
          </cell>
        </row>
        <row r="642">
          <cell r="C642">
            <v>100.1</v>
          </cell>
          <cell r="D642">
            <v>100.1</v>
          </cell>
          <cell r="E642">
            <v>100.1</v>
          </cell>
          <cell r="F642">
            <v>100.1</v>
          </cell>
          <cell r="G642">
            <v>100.1</v>
          </cell>
          <cell r="H642">
            <v>100.1</v>
          </cell>
          <cell r="I642">
            <v>100.1</v>
          </cell>
          <cell r="J642">
            <v>100.1</v>
          </cell>
          <cell r="K642">
            <v>100.1</v>
          </cell>
          <cell r="L642">
            <v>100.1</v>
          </cell>
          <cell r="M642">
            <v>100.1</v>
          </cell>
          <cell r="N642">
            <v>100.1</v>
          </cell>
          <cell r="O642">
            <v>100.1</v>
          </cell>
          <cell r="P642">
            <v>100.1</v>
          </cell>
          <cell r="Q642">
            <v>100.1</v>
          </cell>
        </row>
        <row r="643">
          <cell r="C643">
            <v>100.5</v>
          </cell>
          <cell r="D643">
            <v>100.5</v>
          </cell>
          <cell r="E643">
            <v>100.4</v>
          </cell>
          <cell r="F643">
            <v>100.4</v>
          </cell>
          <cell r="G643">
            <v>100.4</v>
          </cell>
          <cell r="H643">
            <v>100.4</v>
          </cell>
          <cell r="I643">
            <v>100.4</v>
          </cell>
          <cell r="J643">
            <v>100.4</v>
          </cell>
          <cell r="K643">
            <v>100.4</v>
          </cell>
          <cell r="L643">
            <v>100.4</v>
          </cell>
          <cell r="M643">
            <v>100.4</v>
          </cell>
          <cell r="N643">
            <v>100.4</v>
          </cell>
          <cell r="O643">
            <v>100.4</v>
          </cell>
          <cell r="P643">
            <v>100.4</v>
          </cell>
          <cell r="Q643">
            <v>100.4</v>
          </cell>
        </row>
        <row r="644">
          <cell r="C644">
            <v>99.6</v>
          </cell>
          <cell r="D644">
            <v>99.6</v>
          </cell>
          <cell r="E644">
            <v>99.6</v>
          </cell>
          <cell r="F644">
            <v>99.6</v>
          </cell>
          <cell r="G644">
            <v>99.6</v>
          </cell>
          <cell r="H644">
            <v>99.6</v>
          </cell>
          <cell r="I644">
            <v>99.6</v>
          </cell>
          <cell r="J644">
            <v>99.6</v>
          </cell>
          <cell r="K644">
            <v>99.6</v>
          </cell>
          <cell r="L644">
            <v>99.6</v>
          </cell>
          <cell r="M644">
            <v>99.6</v>
          </cell>
          <cell r="N644">
            <v>99.6</v>
          </cell>
          <cell r="O644">
            <v>99.6</v>
          </cell>
          <cell r="P644">
            <v>99.6</v>
          </cell>
          <cell r="Q644">
            <v>99.6</v>
          </cell>
        </row>
        <row r="646">
          <cell r="C646">
            <v>99.2</v>
          </cell>
          <cell r="D646">
            <v>99.2</v>
          </cell>
          <cell r="E646">
            <v>99.2</v>
          </cell>
          <cell r="F646">
            <v>99.2</v>
          </cell>
          <cell r="G646">
            <v>99.3</v>
          </cell>
          <cell r="H646">
            <v>99.3</v>
          </cell>
          <cell r="I646">
            <v>99.3</v>
          </cell>
          <cell r="J646">
            <v>99.3</v>
          </cell>
          <cell r="K646">
            <v>99.3</v>
          </cell>
          <cell r="L646">
            <v>99.5</v>
          </cell>
          <cell r="M646">
            <v>99.5</v>
          </cell>
          <cell r="N646">
            <v>99.5</v>
          </cell>
          <cell r="O646">
            <v>99.5</v>
          </cell>
          <cell r="P646">
            <v>99.5</v>
          </cell>
          <cell r="Q646">
            <v>99.5</v>
          </cell>
        </row>
        <row r="647">
          <cell r="C647">
            <v>98</v>
          </cell>
          <cell r="D647">
            <v>98</v>
          </cell>
          <cell r="E647">
            <v>98</v>
          </cell>
          <cell r="F647">
            <v>98</v>
          </cell>
          <cell r="G647">
            <v>98.2</v>
          </cell>
          <cell r="H647">
            <v>98.2</v>
          </cell>
          <cell r="I647">
            <v>98.3</v>
          </cell>
          <cell r="J647">
            <v>98.3</v>
          </cell>
          <cell r="K647">
            <v>98.3</v>
          </cell>
          <cell r="L647">
            <v>98.8</v>
          </cell>
          <cell r="M647">
            <v>98.8</v>
          </cell>
          <cell r="N647">
            <v>98.8</v>
          </cell>
          <cell r="O647">
            <v>98.8</v>
          </cell>
          <cell r="P647">
            <v>98.8</v>
          </cell>
          <cell r="Q647">
            <v>98.8</v>
          </cell>
        </row>
        <row r="648">
          <cell r="C648">
            <v>98.6</v>
          </cell>
          <cell r="D648">
            <v>98.6</v>
          </cell>
          <cell r="E648">
            <v>98.6</v>
          </cell>
          <cell r="F648">
            <v>98.6</v>
          </cell>
          <cell r="G648">
            <v>98.6</v>
          </cell>
          <cell r="H648">
            <v>98.6</v>
          </cell>
          <cell r="I648">
            <v>98.6</v>
          </cell>
          <cell r="J648">
            <v>98.6</v>
          </cell>
          <cell r="K648">
            <v>98.6</v>
          </cell>
          <cell r="L648">
            <v>98.6</v>
          </cell>
          <cell r="M648">
            <v>98.6</v>
          </cell>
          <cell r="N648">
            <v>98.6</v>
          </cell>
          <cell r="O648">
            <v>98.6</v>
          </cell>
          <cell r="P648">
            <v>98.6</v>
          </cell>
          <cell r="Q648">
            <v>98.6</v>
          </cell>
        </row>
        <row r="649">
          <cell r="C649">
            <v>100</v>
          </cell>
          <cell r="D649">
            <v>100</v>
          </cell>
          <cell r="E649">
            <v>100</v>
          </cell>
          <cell r="F649">
            <v>100</v>
          </cell>
          <cell r="G649">
            <v>100</v>
          </cell>
          <cell r="H649">
            <v>100</v>
          </cell>
          <cell r="I649">
            <v>100</v>
          </cell>
          <cell r="J649">
            <v>100</v>
          </cell>
          <cell r="K649">
            <v>100</v>
          </cell>
          <cell r="L649">
            <v>100</v>
          </cell>
          <cell r="M649">
            <v>100</v>
          </cell>
          <cell r="N649">
            <v>100</v>
          </cell>
          <cell r="O649">
            <v>100</v>
          </cell>
          <cell r="P649">
            <v>100</v>
          </cell>
          <cell r="Q649">
            <v>100</v>
          </cell>
        </row>
        <row r="650">
          <cell r="C650">
            <v>100</v>
          </cell>
          <cell r="D650">
            <v>100</v>
          </cell>
          <cell r="E650">
            <v>100</v>
          </cell>
          <cell r="F650">
            <v>100</v>
          </cell>
          <cell r="G650">
            <v>100</v>
          </cell>
          <cell r="H650">
            <v>100</v>
          </cell>
          <cell r="I650">
            <v>100</v>
          </cell>
          <cell r="J650">
            <v>100</v>
          </cell>
          <cell r="K650">
            <v>100</v>
          </cell>
          <cell r="L650">
            <v>100</v>
          </cell>
          <cell r="M650">
            <v>100</v>
          </cell>
          <cell r="N650">
            <v>100</v>
          </cell>
          <cell r="O650">
            <v>100</v>
          </cell>
          <cell r="P650">
            <v>100</v>
          </cell>
          <cell r="Q650">
            <v>100</v>
          </cell>
        </row>
        <row r="651">
          <cell r="C651">
            <v>100</v>
          </cell>
          <cell r="D651">
            <v>100</v>
          </cell>
          <cell r="E651">
            <v>100</v>
          </cell>
          <cell r="F651">
            <v>100</v>
          </cell>
          <cell r="G651">
            <v>100</v>
          </cell>
          <cell r="H651">
            <v>100</v>
          </cell>
          <cell r="I651">
            <v>100</v>
          </cell>
          <cell r="J651">
            <v>100</v>
          </cell>
          <cell r="K651">
            <v>100</v>
          </cell>
          <cell r="L651">
            <v>100</v>
          </cell>
          <cell r="M651">
            <v>100</v>
          </cell>
          <cell r="N651">
            <v>100</v>
          </cell>
          <cell r="O651">
            <v>100</v>
          </cell>
          <cell r="P651">
            <v>100</v>
          </cell>
          <cell r="Q651">
            <v>100</v>
          </cell>
        </row>
        <row r="652">
          <cell r="C652">
            <v>100</v>
          </cell>
          <cell r="D652">
            <v>100</v>
          </cell>
          <cell r="E652">
            <v>100</v>
          </cell>
          <cell r="F652">
            <v>100</v>
          </cell>
          <cell r="G652">
            <v>100</v>
          </cell>
          <cell r="H652">
            <v>100</v>
          </cell>
          <cell r="I652">
            <v>100</v>
          </cell>
          <cell r="J652">
            <v>100</v>
          </cell>
          <cell r="K652">
            <v>100</v>
          </cell>
          <cell r="L652">
            <v>100</v>
          </cell>
          <cell r="M652">
            <v>100</v>
          </cell>
          <cell r="N652">
            <v>100</v>
          </cell>
          <cell r="O652">
            <v>100</v>
          </cell>
          <cell r="P652">
            <v>100</v>
          </cell>
          <cell r="Q652">
            <v>100</v>
          </cell>
        </row>
        <row r="653">
          <cell r="C653">
            <v>100</v>
          </cell>
          <cell r="D653">
            <v>100</v>
          </cell>
          <cell r="E653">
            <v>100</v>
          </cell>
          <cell r="F653">
            <v>100</v>
          </cell>
          <cell r="G653">
            <v>100</v>
          </cell>
          <cell r="H653">
            <v>100</v>
          </cell>
          <cell r="I653">
            <v>100</v>
          </cell>
          <cell r="J653">
            <v>100</v>
          </cell>
          <cell r="K653">
            <v>100</v>
          </cell>
          <cell r="L653">
            <v>100</v>
          </cell>
          <cell r="M653">
            <v>100</v>
          </cell>
          <cell r="N653">
            <v>100</v>
          </cell>
          <cell r="O653">
            <v>100</v>
          </cell>
          <cell r="P653">
            <v>100</v>
          </cell>
          <cell r="Q653">
            <v>100</v>
          </cell>
        </row>
        <row r="655">
          <cell r="C655">
            <v>99.4</v>
          </cell>
          <cell r="D655">
            <v>99.2</v>
          </cell>
          <cell r="E655">
            <v>98.9</v>
          </cell>
          <cell r="F655">
            <v>96.9</v>
          </cell>
          <cell r="G655">
            <v>94</v>
          </cell>
          <cell r="H655">
            <v>93.6</v>
          </cell>
          <cell r="I655">
            <v>100.3</v>
          </cell>
          <cell r="J655">
            <v>102.5</v>
          </cell>
          <cell r="K655">
            <v>103</v>
          </cell>
          <cell r="L655">
            <v>103</v>
          </cell>
          <cell r="M655">
            <v>102.8</v>
          </cell>
          <cell r="N655">
            <v>103.2</v>
          </cell>
          <cell r="O655">
            <v>101.9</v>
          </cell>
          <cell r="P655">
            <v>103.4</v>
          </cell>
          <cell r="Q655">
            <v>102.8</v>
          </cell>
        </row>
        <row r="656">
          <cell r="C656">
            <v>103.8</v>
          </cell>
          <cell r="D656">
            <v>103.8</v>
          </cell>
          <cell r="E656">
            <v>103.8</v>
          </cell>
          <cell r="F656">
            <v>103.8</v>
          </cell>
          <cell r="G656">
            <v>103.8</v>
          </cell>
          <cell r="H656">
            <v>103.8</v>
          </cell>
          <cell r="I656">
            <v>103.8</v>
          </cell>
          <cell r="J656">
            <v>103.8</v>
          </cell>
          <cell r="K656">
            <v>101.2</v>
          </cell>
          <cell r="L656">
            <v>101.2</v>
          </cell>
          <cell r="M656">
            <v>101.2</v>
          </cell>
          <cell r="N656">
            <v>101.6</v>
          </cell>
          <cell r="O656">
            <v>101.6</v>
          </cell>
          <cell r="P656">
            <v>101.6</v>
          </cell>
          <cell r="Q656">
            <v>101.6</v>
          </cell>
        </row>
        <row r="657">
          <cell r="C657">
            <v>100.9</v>
          </cell>
          <cell r="D657">
            <v>100.9</v>
          </cell>
          <cell r="E657">
            <v>100.9</v>
          </cell>
          <cell r="F657">
            <v>101.1</v>
          </cell>
          <cell r="G657">
            <v>101.1</v>
          </cell>
          <cell r="H657">
            <v>101.1</v>
          </cell>
          <cell r="I657">
            <v>101.1</v>
          </cell>
          <cell r="J657">
            <v>101.1</v>
          </cell>
          <cell r="K657">
            <v>99.9</v>
          </cell>
          <cell r="L657">
            <v>99.9</v>
          </cell>
          <cell r="M657">
            <v>99.9</v>
          </cell>
          <cell r="N657">
            <v>99.9</v>
          </cell>
          <cell r="O657">
            <v>99.9</v>
          </cell>
          <cell r="P657">
            <v>99.9</v>
          </cell>
          <cell r="Q657">
            <v>99.9</v>
          </cell>
        </row>
        <row r="658">
          <cell r="C658">
            <v>115.7</v>
          </cell>
          <cell r="D658">
            <v>115.7</v>
          </cell>
          <cell r="E658">
            <v>115.7</v>
          </cell>
          <cell r="F658">
            <v>115.2</v>
          </cell>
          <cell r="G658">
            <v>115.2</v>
          </cell>
          <cell r="H658">
            <v>115.2</v>
          </cell>
          <cell r="I658">
            <v>114.4</v>
          </cell>
          <cell r="J658">
            <v>114.4</v>
          </cell>
          <cell r="K658">
            <v>114.4</v>
          </cell>
          <cell r="L658">
            <v>114.4</v>
          </cell>
          <cell r="M658">
            <v>114.4</v>
          </cell>
          <cell r="N658">
            <v>114.4</v>
          </cell>
          <cell r="O658">
            <v>114.4</v>
          </cell>
          <cell r="P658">
            <v>114.4</v>
          </cell>
          <cell r="Q658">
            <v>114.4</v>
          </cell>
        </row>
        <row r="659">
          <cell r="C659">
            <v>106.5</v>
          </cell>
          <cell r="D659">
            <v>106.5</v>
          </cell>
          <cell r="E659">
            <v>106.5</v>
          </cell>
          <cell r="F659">
            <v>106.5</v>
          </cell>
          <cell r="G659">
            <v>106.5</v>
          </cell>
          <cell r="H659">
            <v>106.5</v>
          </cell>
          <cell r="I659">
            <v>106.5</v>
          </cell>
          <cell r="J659">
            <v>106.5</v>
          </cell>
          <cell r="K659">
            <v>106.5</v>
          </cell>
          <cell r="L659">
            <v>106.5</v>
          </cell>
          <cell r="M659">
            <v>106.5</v>
          </cell>
          <cell r="N659">
            <v>106.5</v>
          </cell>
          <cell r="O659">
            <v>106.5</v>
          </cell>
          <cell r="P659">
            <v>106.5</v>
          </cell>
          <cell r="Q659">
            <v>106.5</v>
          </cell>
        </row>
        <row r="660">
          <cell r="C660">
            <v>90.9</v>
          </cell>
          <cell r="D660">
            <v>90.9</v>
          </cell>
          <cell r="E660">
            <v>90.1</v>
          </cell>
          <cell r="F660">
            <v>84.5</v>
          </cell>
          <cell r="G660">
            <v>77</v>
          </cell>
          <cell r="H660">
            <v>75.8</v>
          </cell>
          <cell r="I660">
            <v>94.3</v>
          </cell>
          <cell r="J660">
            <v>100.1</v>
          </cell>
          <cell r="K660">
            <v>104.3</v>
          </cell>
          <cell r="L660">
            <v>103.6</v>
          </cell>
          <cell r="M660">
            <v>103.2</v>
          </cell>
          <cell r="N660">
            <v>105.1</v>
          </cell>
          <cell r="O660">
            <v>102.1</v>
          </cell>
          <cell r="P660">
            <v>105.3</v>
          </cell>
          <cell r="Q660">
            <v>104.9</v>
          </cell>
        </row>
        <row r="661">
          <cell r="C661">
            <v>102.4</v>
          </cell>
          <cell r="D661">
            <v>102.4</v>
          </cell>
          <cell r="E661">
            <v>102.4</v>
          </cell>
          <cell r="F661">
            <v>102.4</v>
          </cell>
          <cell r="G661">
            <v>102.4</v>
          </cell>
          <cell r="H661">
            <v>102.4</v>
          </cell>
          <cell r="I661">
            <v>102.4</v>
          </cell>
          <cell r="J661">
            <v>102.4</v>
          </cell>
          <cell r="K661">
            <v>102.4</v>
          </cell>
          <cell r="L661">
            <v>102.4</v>
          </cell>
          <cell r="M661">
            <v>102.4</v>
          </cell>
          <cell r="N661">
            <v>102.4</v>
          </cell>
          <cell r="O661">
            <v>102.4</v>
          </cell>
          <cell r="P661">
            <v>102.4</v>
          </cell>
          <cell r="Q661">
            <v>102.4</v>
          </cell>
        </row>
        <row r="662">
          <cell r="C662">
            <v>97.5</v>
          </cell>
          <cell r="D662">
            <v>97.5</v>
          </cell>
          <cell r="E662">
            <v>97.5</v>
          </cell>
          <cell r="F662">
            <v>97.5</v>
          </cell>
          <cell r="G662">
            <v>97.5</v>
          </cell>
          <cell r="H662">
            <v>97.5</v>
          </cell>
          <cell r="I662">
            <v>97.5</v>
          </cell>
          <cell r="J662">
            <v>97.5</v>
          </cell>
          <cell r="K662">
            <v>97.5</v>
          </cell>
          <cell r="L662">
            <v>97.5</v>
          </cell>
          <cell r="M662">
            <v>97.5</v>
          </cell>
          <cell r="N662">
            <v>97.5</v>
          </cell>
          <cell r="O662">
            <v>97.5</v>
          </cell>
          <cell r="P662">
            <v>97.5</v>
          </cell>
          <cell r="Q662">
            <v>97.5</v>
          </cell>
        </row>
        <row r="663">
          <cell r="C663">
            <v>113.6</v>
          </cell>
          <cell r="D663">
            <v>113.6</v>
          </cell>
          <cell r="E663">
            <v>113.6</v>
          </cell>
          <cell r="F663">
            <v>113.6</v>
          </cell>
          <cell r="G663">
            <v>113.6</v>
          </cell>
          <cell r="H663">
            <v>113.6</v>
          </cell>
          <cell r="I663">
            <v>113.6</v>
          </cell>
          <cell r="J663">
            <v>113.6</v>
          </cell>
          <cell r="K663">
            <v>113.6</v>
          </cell>
          <cell r="L663">
            <v>113.6</v>
          </cell>
          <cell r="M663">
            <v>113.6</v>
          </cell>
          <cell r="N663">
            <v>113.6</v>
          </cell>
          <cell r="O663">
            <v>113.6</v>
          </cell>
          <cell r="P663">
            <v>113.6</v>
          </cell>
          <cell r="Q663">
            <v>113.6</v>
          </cell>
        </row>
        <row r="664">
          <cell r="C664">
            <v>101.2</v>
          </cell>
          <cell r="D664">
            <v>100.7</v>
          </cell>
          <cell r="E664">
            <v>100.7</v>
          </cell>
          <cell r="F664">
            <v>100.7</v>
          </cell>
          <cell r="G664">
            <v>100.7</v>
          </cell>
          <cell r="H664">
            <v>100.7</v>
          </cell>
          <cell r="I664">
            <v>100.7</v>
          </cell>
          <cell r="J664">
            <v>100.7</v>
          </cell>
          <cell r="K664">
            <v>100.7</v>
          </cell>
          <cell r="L664">
            <v>100.7</v>
          </cell>
          <cell r="M664">
            <v>100.7</v>
          </cell>
          <cell r="N664">
            <v>100.7</v>
          </cell>
          <cell r="O664">
            <v>100.7</v>
          </cell>
          <cell r="P664">
            <v>100.7</v>
          </cell>
          <cell r="Q664">
            <v>100.7</v>
          </cell>
        </row>
        <row r="665">
          <cell r="C665">
            <v>137.69999999999999</v>
          </cell>
          <cell r="D665">
            <v>137</v>
          </cell>
          <cell r="E665">
            <v>137</v>
          </cell>
          <cell r="F665">
            <v>137</v>
          </cell>
          <cell r="G665">
            <v>137</v>
          </cell>
          <cell r="H665">
            <v>137</v>
          </cell>
          <cell r="I665">
            <v>131.80000000000001</v>
          </cell>
          <cell r="J665">
            <v>131.80000000000001</v>
          </cell>
          <cell r="K665">
            <v>116.2</v>
          </cell>
          <cell r="L665">
            <v>121</v>
          </cell>
          <cell r="M665">
            <v>121.1</v>
          </cell>
          <cell r="N665">
            <v>111.4</v>
          </cell>
          <cell r="O665">
            <v>105.6</v>
          </cell>
          <cell r="P665">
            <v>115.7</v>
          </cell>
          <cell r="Q665">
            <v>104.1</v>
          </cell>
        </row>
        <row r="667">
          <cell r="C667">
            <v>103</v>
          </cell>
          <cell r="D667">
            <v>103</v>
          </cell>
          <cell r="E667">
            <v>103</v>
          </cell>
          <cell r="F667">
            <v>103</v>
          </cell>
          <cell r="G667">
            <v>103</v>
          </cell>
          <cell r="H667">
            <v>103</v>
          </cell>
          <cell r="I667">
            <v>103</v>
          </cell>
          <cell r="J667">
            <v>103</v>
          </cell>
          <cell r="K667">
            <v>103</v>
          </cell>
          <cell r="L667">
            <v>103</v>
          </cell>
          <cell r="M667">
            <v>103</v>
          </cell>
          <cell r="N667">
            <v>103</v>
          </cell>
          <cell r="O667">
            <v>103</v>
          </cell>
          <cell r="P667">
            <v>103</v>
          </cell>
          <cell r="Q667">
            <v>103</v>
          </cell>
        </row>
        <row r="668">
          <cell r="C668">
            <v>100</v>
          </cell>
          <cell r="D668">
            <v>100</v>
          </cell>
          <cell r="E668">
            <v>100</v>
          </cell>
          <cell r="F668">
            <v>100</v>
          </cell>
          <cell r="G668">
            <v>100</v>
          </cell>
          <cell r="H668">
            <v>100</v>
          </cell>
          <cell r="I668">
            <v>100</v>
          </cell>
          <cell r="J668">
            <v>100</v>
          </cell>
          <cell r="K668">
            <v>100</v>
          </cell>
          <cell r="L668">
            <v>100</v>
          </cell>
          <cell r="M668">
            <v>100</v>
          </cell>
          <cell r="N668">
            <v>100</v>
          </cell>
          <cell r="O668">
            <v>100</v>
          </cell>
          <cell r="P668">
            <v>100</v>
          </cell>
          <cell r="Q668">
            <v>100</v>
          </cell>
        </row>
        <row r="669">
          <cell r="C669">
            <v>100</v>
          </cell>
          <cell r="D669">
            <v>100</v>
          </cell>
          <cell r="E669">
            <v>100</v>
          </cell>
          <cell r="F669">
            <v>100</v>
          </cell>
          <cell r="G669">
            <v>100</v>
          </cell>
          <cell r="H669">
            <v>100</v>
          </cell>
          <cell r="I669">
            <v>100</v>
          </cell>
          <cell r="J669">
            <v>100</v>
          </cell>
          <cell r="K669">
            <v>100</v>
          </cell>
          <cell r="L669">
            <v>100</v>
          </cell>
          <cell r="M669">
            <v>100</v>
          </cell>
          <cell r="N669">
            <v>100</v>
          </cell>
          <cell r="O669">
            <v>100</v>
          </cell>
          <cell r="P669">
            <v>100</v>
          </cell>
          <cell r="Q669">
            <v>100</v>
          </cell>
        </row>
        <row r="670">
          <cell r="C670">
            <v>103.4</v>
          </cell>
          <cell r="D670">
            <v>103.4</v>
          </cell>
          <cell r="E670">
            <v>103.4</v>
          </cell>
          <cell r="F670">
            <v>103.4</v>
          </cell>
          <cell r="G670">
            <v>103.4</v>
          </cell>
          <cell r="H670">
            <v>103.4</v>
          </cell>
          <cell r="I670">
            <v>103.4</v>
          </cell>
          <cell r="J670">
            <v>103.4</v>
          </cell>
          <cell r="K670">
            <v>103.4</v>
          </cell>
          <cell r="L670">
            <v>103.4</v>
          </cell>
          <cell r="M670">
            <v>103.4</v>
          </cell>
          <cell r="N670">
            <v>103.4</v>
          </cell>
          <cell r="O670">
            <v>103.4</v>
          </cell>
          <cell r="P670">
            <v>103.4</v>
          </cell>
          <cell r="Q670">
            <v>103.4</v>
          </cell>
        </row>
        <row r="672">
          <cell r="C672">
            <v>103.5</v>
          </cell>
          <cell r="D672">
            <v>103</v>
          </cell>
          <cell r="E672">
            <v>103.1</v>
          </cell>
          <cell r="F672">
            <v>103.2</v>
          </cell>
          <cell r="G672">
            <v>103.2</v>
          </cell>
          <cell r="H672">
            <v>103.2</v>
          </cell>
          <cell r="I672">
            <v>103.2</v>
          </cell>
          <cell r="J672">
            <v>103.2</v>
          </cell>
          <cell r="K672">
            <v>103.7</v>
          </cell>
          <cell r="L672">
            <v>103.7</v>
          </cell>
          <cell r="M672">
            <v>103.7</v>
          </cell>
          <cell r="N672">
            <v>103.7</v>
          </cell>
          <cell r="O672">
            <v>103.7</v>
          </cell>
          <cell r="P672">
            <v>103.6</v>
          </cell>
          <cell r="Q672">
            <v>103.6</v>
          </cell>
        </row>
        <row r="673">
          <cell r="C673">
            <v>92.2</v>
          </cell>
          <cell r="D673">
            <v>92.2</v>
          </cell>
          <cell r="E673">
            <v>92.5</v>
          </cell>
          <cell r="F673">
            <v>92.3</v>
          </cell>
          <cell r="G673">
            <v>92.3</v>
          </cell>
          <cell r="H673">
            <v>92.3</v>
          </cell>
          <cell r="I673">
            <v>92.3</v>
          </cell>
          <cell r="J673">
            <v>92.3</v>
          </cell>
          <cell r="K673">
            <v>97.2</v>
          </cell>
          <cell r="L673">
            <v>97.2</v>
          </cell>
          <cell r="M673">
            <v>97.2</v>
          </cell>
          <cell r="N673">
            <v>97.2</v>
          </cell>
          <cell r="O673">
            <v>97.2</v>
          </cell>
          <cell r="P673">
            <v>97.2</v>
          </cell>
          <cell r="Q673">
            <v>97.2</v>
          </cell>
        </row>
        <row r="674">
          <cell r="C674">
            <v>97.3</v>
          </cell>
          <cell r="D674">
            <v>97.3</v>
          </cell>
          <cell r="E674">
            <v>98.2</v>
          </cell>
          <cell r="F674">
            <v>100.5</v>
          </cell>
          <cell r="G674">
            <v>100.5</v>
          </cell>
          <cell r="H674">
            <v>100.5</v>
          </cell>
          <cell r="I674">
            <v>100.5</v>
          </cell>
          <cell r="J674">
            <v>100.5</v>
          </cell>
          <cell r="K674">
            <v>100.5</v>
          </cell>
          <cell r="L674">
            <v>100.5</v>
          </cell>
          <cell r="M674">
            <v>100.5</v>
          </cell>
          <cell r="N674">
            <v>100.5</v>
          </cell>
          <cell r="O674">
            <v>100.5</v>
          </cell>
          <cell r="P674">
            <v>100.5</v>
          </cell>
          <cell r="Q674">
            <v>100.5</v>
          </cell>
        </row>
        <row r="675">
          <cell r="C675">
            <v>97.2</v>
          </cell>
          <cell r="D675">
            <v>97.2</v>
          </cell>
          <cell r="E675">
            <v>97.2</v>
          </cell>
          <cell r="F675">
            <v>98.4</v>
          </cell>
          <cell r="G675">
            <v>98.4</v>
          </cell>
          <cell r="H675">
            <v>98.4</v>
          </cell>
          <cell r="I675">
            <v>98.4</v>
          </cell>
          <cell r="J675">
            <v>98.4</v>
          </cell>
          <cell r="K675">
            <v>98.4</v>
          </cell>
          <cell r="L675">
            <v>98.4</v>
          </cell>
          <cell r="M675">
            <v>98.4</v>
          </cell>
          <cell r="N675">
            <v>98.1</v>
          </cell>
          <cell r="O675">
            <v>98.1</v>
          </cell>
          <cell r="P675">
            <v>98.1</v>
          </cell>
          <cell r="Q675">
            <v>98.1</v>
          </cell>
        </row>
        <row r="676">
          <cell r="C676">
            <v>117.1</v>
          </cell>
          <cell r="D676">
            <v>117.1</v>
          </cell>
          <cell r="E676">
            <v>117.1</v>
          </cell>
          <cell r="F676">
            <v>117.1</v>
          </cell>
          <cell r="G676">
            <v>117.1</v>
          </cell>
          <cell r="H676">
            <v>117.1</v>
          </cell>
          <cell r="I676">
            <v>117.1</v>
          </cell>
          <cell r="J676">
            <v>117.1</v>
          </cell>
          <cell r="K676">
            <v>117.1</v>
          </cell>
          <cell r="L676">
            <v>117.1</v>
          </cell>
          <cell r="M676">
            <v>117.1</v>
          </cell>
          <cell r="N676">
            <v>117.1</v>
          </cell>
          <cell r="O676">
            <v>117.1</v>
          </cell>
          <cell r="P676">
            <v>117.1</v>
          </cell>
          <cell r="Q676">
            <v>117.1</v>
          </cell>
        </row>
        <row r="677">
          <cell r="C677">
            <v>103.5</v>
          </cell>
          <cell r="D677">
            <v>103.5</v>
          </cell>
          <cell r="E677">
            <v>102.6</v>
          </cell>
          <cell r="F677">
            <v>102.6</v>
          </cell>
          <cell r="G677">
            <v>102.6</v>
          </cell>
          <cell r="H677">
            <v>102.6</v>
          </cell>
          <cell r="I677">
            <v>102.6</v>
          </cell>
          <cell r="J677">
            <v>102.6</v>
          </cell>
          <cell r="K677">
            <v>102.6</v>
          </cell>
          <cell r="L677">
            <v>102.6</v>
          </cell>
          <cell r="M677">
            <v>102.6</v>
          </cell>
          <cell r="N677">
            <v>102.6</v>
          </cell>
          <cell r="O677">
            <v>102.6</v>
          </cell>
          <cell r="P677">
            <v>102.6</v>
          </cell>
          <cell r="Q677">
            <v>102.6</v>
          </cell>
        </row>
        <row r="678">
          <cell r="C678">
            <v>95.7</v>
          </cell>
          <cell r="D678">
            <v>95.7</v>
          </cell>
          <cell r="E678">
            <v>95.7</v>
          </cell>
          <cell r="F678">
            <v>95.7</v>
          </cell>
          <cell r="G678">
            <v>95.7</v>
          </cell>
          <cell r="H678">
            <v>95.7</v>
          </cell>
          <cell r="I678">
            <v>95.7</v>
          </cell>
          <cell r="J678">
            <v>95.7</v>
          </cell>
          <cell r="K678">
            <v>95.7</v>
          </cell>
          <cell r="L678">
            <v>95.7</v>
          </cell>
          <cell r="M678">
            <v>95.7</v>
          </cell>
          <cell r="N678">
            <v>95.7</v>
          </cell>
          <cell r="O678">
            <v>95.7</v>
          </cell>
          <cell r="P678">
            <v>95.7</v>
          </cell>
          <cell r="Q678">
            <v>95.7</v>
          </cell>
        </row>
        <row r="679">
          <cell r="C679">
            <v>99.7</v>
          </cell>
          <cell r="D679">
            <v>99.7</v>
          </cell>
          <cell r="E679">
            <v>101.4</v>
          </cell>
          <cell r="F679">
            <v>101.4</v>
          </cell>
          <cell r="G679">
            <v>101.4</v>
          </cell>
          <cell r="H679">
            <v>101.4</v>
          </cell>
          <cell r="I679">
            <v>101.4</v>
          </cell>
          <cell r="J679">
            <v>101.4</v>
          </cell>
          <cell r="K679">
            <v>101.4</v>
          </cell>
          <cell r="L679">
            <v>101.4</v>
          </cell>
          <cell r="M679">
            <v>101.4</v>
          </cell>
          <cell r="N679">
            <v>101.4</v>
          </cell>
          <cell r="O679">
            <v>101.4</v>
          </cell>
          <cell r="P679">
            <v>101.4</v>
          </cell>
          <cell r="Q679">
            <v>101.4</v>
          </cell>
        </row>
        <row r="680">
          <cell r="C680">
            <v>95.7</v>
          </cell>
          <cell r="D680">
            <v>95.7</v>
          </cell>
          <cell r="E680">
            <v>95.7</v>
          </cell>
          <cell r="F680">
            <v>95.7</v>
          </cell>
          <cell r="G680">
            <v>95.7</v>
          </cell>
          <cell r="H680">
            <v>95.7</v>
          </cell>
          <cell r="I680">
            <v>95.7</v>
          </cell>
          <cell r="J680">
            <v>95.7</v>
          </cell>
          <cell r="K680">
            <v>95.5</v>
          </cell>
          <cell r="L680">
            <v>95.5</v>
          </cell>
          <cell r="M680">
            <v>95.5</v>
          </cell>
          <cell r="N680">
            <v>95.5</v>
          </cell>
          <cell r="O680">
            <v>95.5</v>
          </cell>
          <cell r="P680">
            <v>95.5</v>
          </cell>
          <cell r="Q680">
            <v>96.3</v>
          </cell>
        </row>
        <row r="681">
          <cell r="C681">
            <v>113.1</v>
          </cell>
          <cell r="D681">
            <v>113.1</v>
          </cell>
          <cell r="E681">
            <v>113.1</v>
          </cell>
          <cell r="F681">
            <v>113.1</v>
          </cell>
          <cell r="G681">
            <v>113.1</v>
          </cell>
          <cell r="H681">
            <v>113.1</v>
          </cell>
          <cell r="I681">
            <v>113.1</v>
          </cell>
          <cell r="J681">
            <v>113.1</v>
          </cell>
          <cell r="K681">
            <v>113.1</v>
          </cell>
          <cell r="L681">
            <v>113.1</v>
          </cell>
          <cell r="M681">
            <v>113.1</v>
          </cell>
          <cell r="N681">
            <v>113.1</v>
          </cell>
          <cell r="O681">
            <v>113.1</v>
          </cell>
          <cell r="P681">
            <v>113.1</v>
          </cell>
          <cell r="Q681">
            <v>113.1</v>
          </cell>
        </row>
        <row r="682">
          <cell r="C682">
            <v>109.2</v>
          </cell>
          <cell r="D682">
            <v>109.2</v>
          </cell>
          <cell r="E682">
            <v>109.2</v>
          </cell>
          <cell r="F682">
            <v>109.2</v>
          </cell>
          <cell r="G682">
            <v>109.2</v>
          </cell>
          <cell r="H682">
            <v>109.2</v>
          </cell>
          <cell r="I682">
            <v>109.2</v>
          </cell>
          <cell r="J682">
            <v>109.2</v>
          </cell>
          <cell r="K682">
            <v>109.2</v>
          </cell>
          <cell r="L682">
            <v>109.2</v>
          </cell>
          <cell r="M682">
            <v>109.2</v>
          </cell>
          <cell r="N682">
            <v>109.2</v>
          </cell>
          <cell r="O682">
            <v>109.2</v>
          </cell>
          <cell r="P682">
            <v>109.2</v>
          </cell>
          <cell r="Q682">
            <v>109.2</v>
          </cell>
        </row>
        <row r="683">
          <cell r="C683">
            <v>101.4</v>
          </cell>
          <cell r="D683">
            <v>101.4</v>
          </cell>
          <cell r="E683">
            <v>101.4</v>
          </cell>
          <cell r="F683">
            <v>101.4</v>
          </cell>
          <cell r="G683">
            <v>101.4</v>
          </cell>
          <cell r="H683">
            <v>101.4</v>
          </cell>
          <cell r="I683">
            <v>101.4</v>
          </cell>
          <cell r="J683">
            <v>101.4</v>
          </cell>
          <cell r="K683">
            <v>101.4</v>
          </cell>
          <cell r="L683">
            <v>101.4</v>
          </cell>
          <cell r="M683">
            <v>101.4</v>
          </cell>
          <cell r="N683">
            <v>101.4</v>
          </cell>
          <cell r="O683">
            <v>101.4</v>
          </cell>
          <cell r="P683">
            <v>101.4</v>
          </cell>
          <cell r="Q683">
            <v>101.4</v>
          </cell>
        </row>
        <row r="684">
          <cell r="C684">
            <v>100</v>
          </cell>
          <cell r="D684">
            <v>100</v>
          </cell>
          <cell r="E684">
            <v>100</v>
          </cell>
          <cell r="F684">
            <v>100</v>
          </cell>
          <cell r="G684">
            <v>100</v>
          </cell>
          <cell r="H684">
            <v>100</v>
          </cell>
          <cell r="I684">
            <v>100</v>
          </cell>
          <cell r="J684">
            <v>100</v>
          </cell>
          <cell r="K684">
            <v>100</v>
          </cell>
          <cell r="L684">
            <v>100</v>
          </cell>
          <cell r="M684">
            <v>100</v>
          </cell>
          <cell r="N684">
            <v>100</v>
          </cell>
          <cell r="O684">
            <v>100</v>
          </cell>
          <cell r="P684">
            <v>100</v>
          </cell>
          <cell r="Q684">
            <v>100</v>
          </cell>
        </row>
        <row r="685">
          <cell r="C685">
            <v>100.9</v>
          </cell>
          <cell r="D685">
            <v>99.9</v>
          </cell>
          <cell r="E685">
            <v>99.9</v>
          </cell>
          <cell r="F685">
            <v>99.9</v>
          </cell>
          <cell r="G685">
            <v>99.9</v>
          </cell>
          <cell r="H685">
            <v>99.9</v>
          </cell>
          <cell r="I685">
            <v>99.9</v>
          </cell>
          <cell r="J685">
            <v>99.9</v>
          </cell>
          <cell r="K685">
            <v>99.9</v>
          </cell>
          <cell r="L685">
            <v>99.9</v>
          </cell>
          <cell r="M685">
            <v>99.9</v>
          </cell>
          <cell r="N685">
            <v>99.9</v>
          </cell>
          <cell r="O685">
            <v>99.9</v>
          </cell>
          <cell r="P685">
            <v>99.9</v>
          </cell>
          <cell r="Q685">
            <v>99.9</v>
          </cell>
        </row>
        <row r="686">
          <cell r="C686">
            <v>100</v>
          </cell>
          <cell r="D686">
            <v>100</v>
          </cell>
          <cell r="E686">
            <v>100</v>
          </cell>
          <cell r="F686">
            <v>100</v>
          </cell>
          <cell r="G686">
            <v>100</v>
          </cell>
          <cell r="H686">
            <v>100</v>
          </cell>
          <cell r="I686">
            <v>100</v>
          </cell>
          <cell r="J686">
            <v>100</v>
          </cell>
          <cell r="K686">
            <v>100</v>
          </cell>
          <cell r="L686">
            <v>100</v>
          </cell>
          <cell r="M686">
            <v>100</v>
          </cell>
          <cell r="N686">
            <v>100</v>
          </cell>
          <cell r="O686">
            <v>100</v>
          </cell>
          <cell r="P686">
            <v>100</v>
          </cell>
          <cell r="Q686">
            <v>100</v>
          </cell>
        </row>
        <row r="687">
          <cell r="C687">
            <v>144.30000000000001</v>
          </cell>
          <cell r="D687">
            <v>132.30000000000001</v>
          </cell>
          <cell r="E687">
            <v>132.30000000000001</v>
          </cell>
          <cell r="F687">
            <v>132.30000000000001</v>
          </cell>
          <cell r="G687">
            <v>132.30000000000001</v>
          </cell>
          <cell r="H687">
            <v>132.30000000000001</v>
          </cell>
          <cell r="I687">
            <v>132.30000000000001</v>
          </cell>
          <cell r="J687">
            <v>132.30000000000001</v>
          </cell>
          <cell r="K687">
            <v>132.30000000000001</v>
          </cell>
          <cell r="L687">
            <v>132.30000000000001</v>
          </cell>
          <cell r="M687">
            <v>132.30000000000001</v>
          </cell>
          <cell r="N687">
            <v>132.30000000000001</v>
          </cell>
          <cell r="O687">
            <v>132.30000000000001</v>
          </cell>
          <cell r="P687">
            <v>124.5</v>
          </cell>
          <cell r="Q687">
            <v>124.5</v>
          </cell>
        </row>
        <row r="688">
          <cell r="C688">
            <v>111.8</v>
          </cell>
          <cell r="D688">
            <v>111.2</v>
          </cell>
          <cell r="E688">
            <v>111.3</v>
          </cell>
          <cell r="F688">
            <v>111.3</v>
          </cell>
          <cell r="G688">
            <v>111.3</v>
          </cell>
          <cell r="H688">
            <v>111.3</v>
          </cell>
          <cell r="I688">
            <v>111.3</v>
          </cell>
          <cell r="J688">
            <v>111.3</v>
          </cell>
          <cell r="K688">
            <v>110.7</v>
          </cell>
          <cell r="L688">
            <v>110.7</v>
          </cell>
          <cell r="M688">
            <v>110.7</v>
          </cell>
          <cell r="N688">
            <v>110.7</v>
          </cell>
          <cell r="O688">
            <v>110.7</v>
          </cell>
          <cell r="P688">
            <v>110.7</v>
          </cell>
          <cell r="Q688">
            <v>110.7</v>
          </cell>
        </row>
        <row r="690">
          <cell r="C690">
            <v>108.4</v>
          </cell>
          <cell r="D690">
            <v>104.7</v>
          </cell>
          <cell r="E690">
            <v>104.7</v>
          </cell>
          <cell r="F690">
            <v>104.7</v>
          </cell>
          <cell r="G690">
            <v>104.7</v>
          </cell>
          <cell r="H690">
            <v>104.7</v>
          </cell>
          <cell r="I690">
            <v>104.7</v>
          </cell>
          <cell r="J690">
            <v>104.7</v>
          </cell>
          <cell r="K690">
            <v>104.7</v>
          </cell>
          <cell r="L690">
            <v>104.4</v>
          </cell>
          <cell r="M690">
            <v>104.4</v>
          </cell>
          <cell r="N690">
            <v>104.4</v>
          </cell>
          <cell r="O690">
            <v>103.6</v>
          </cell>
          <cell r="P690">
            <v>102</v>
          </cell>
          <cell r="Q690">
            <v>102</v>
          </cell>
        </row>
        <row r="691">
          <cell r="C691">
            <v>116.4</v>
          </cell>
          <cell r="D691">
            <v>109.1</v>
          </cell>
          <cell r="E691">
            <v>109.1</v>
          </cell>
          <cell r="F691">
            <v>109.1</v>
          </cell>
          <cell r="G691">
            <v>109.1</v>
          </cell>
          <cell r="H691">
            <v>109.1</v>
          </cell>
          <cell r="I691">
            <v>109.1</v>
          </cell>
          <cell r="J691">
            <v>109.1</v>
          </cell>
          <cell r="K691">
            <v>109.1</v>
          </cell>
          <cell r="L691">
            <v>109.1</v>
          </cell>
          <cell r="M691">
            <v>109.1</v>
          </cell>
          <cell r="N691">
            <v>109.1</v>
          </cell>
          <cell r="O691">
            <v>107.1</v>
          </cell>
          <cell r="P691">
            <v>103.8</v>
          </cell>
          <cell r="Q691">
            <v>103.8</v>
          </cell>
        </row>
        <row r="692">
          <cell r="C692">
            <v>104.6</v>
          </cell>
          <cell r="D692">
            <v>102.7</v>
          </cell>
          <cell r="E692">
            <v>102.7</v>
          </cell>
          <cell r="F692">
            <v>102.7</v>
          </cell>
          <cell r="G692">
            <v>102.7</v>
          </cell>
          <cell r="H692">
            <v>102.7</v>
          </cell>
          <cell r="I692">
            <v>102.7</v>
          </cell>
          <cell r="J692">
            <v>102.7</v>
          </cell>
          <cell r="K692">
            <v>102.7</v>
          </cell>
          <cell r="L692">
            <v>101.7</v>
          </cell>
          <cell r="M692">
            <v>101.7</v>
          </cell>
          <cell r="N692">
            <v>101.7</v>
          </cell>
          <cell r="O692">
            <v>101.7</v>
          </cell>
          <cell r="P692">
            <v>101</v>
          </cell>
          <cell r="Q692">
            <v>101</v>
          </cell>
        </row>
        <row r="693">
          <cell r="C693">
            <v>101.9</v>
          </cell>
          <cell r="D693">
            <v>101.9</v>
          </cell>
          <cell r="E693">
            <v>101.9</v>
          </cell>
          <cell r="F693">
            <v>101.9</v>
          </cell>
          <cell r="G693">
            <v>101.9</v>
          </cell>
          <cell r="H693">
            <v>101.9</v>
          </cell>
          <cell r="I693">
            <v>101.9</v>
          </cell>
          <cell r="J693">
            <v>101.9</v>
          </cell>
          <cell r="K693">
            <v>101.9</v>
          </cell>
          <cell r="L693">
            <v>101.9</v>
          </cell>
          <cell r="M693">
            <v>101.9</v>
          </cell>
          <cell r="N693">
            <v>101.9</v>
          </cell>
          <cell r="O693">
            <v>101.9</v>
          </cell>
          <cell r="P693">
            <v>101.9</v>
          </cell>
          <cell r="Q693">
            <v>101.9</v>
          </cell>
        </row>
        <row r="694">
          <cell r="C694">
            <v>100</v>
          </cell>
          <cell r="D694">
            <v>100</v>
          </cell>
          <cell r="E694">
            <v>100</v>
          </cell>
          <cell r="F694">
            <v>100</v>
          </cell>
          <cell r="G694">
            <v>100</v>
          </cell>
          <cell r="H694">
            <v>100</v>
          </cell>
          <cell r="I694">
            <v>100</v>
          </cell>
          <cell r="J694">
            <v>100</v>
          </cell>
          <cell r="K694">
            <v>100</v>
          </cell>
          <cell r="L694">
            <v>100</v>
          </cell>
          <cell r="M694">
            <v>100</v>
          </cell>
          <cell r="N694">
            <v>100</v>
          </cell>
          <cell r="O694">
            <v>100</v>
          </cell>
          <cell r="P694">
            <v>100</v>
          </cell>
          <cell r="Q694">
            <v>100</v>
          </cell>
        </row>
        <row r="695">
          <cell r="C695">
            <v>94.3</v>
          </cell>
          <cell r="D695">
            <v>91.4</v>
          </cell>
          <cell r="E695">
            <v>91.4</v>
          </cell>
          <cell r="F695">
            <v>91.4</v>
          </cell>
          <cell r="G695">
            <v>91.4</v>
          </cell>
          <cell r="H695">
            <v>91.4</v>
          </cell>
          <cell r="I695">
            <v>91.4</v>
          </cell>
          <cell r="J695">
            <v>91.4</v>
          </cell>
          <cell r="K695">
            <v>91.4</v>
          </cell>
          <cell r="L695">
            <v>91.4</v>
          </cell>
          <cell r="M695">
            <v>91.4</v>
          </cell>
          <cell r="N695">
            <v>91.4</v>
          </cell>
          <cell r="O695">
            <v>91.4</v>
          </cell>
          <cell r="P695">
            <v>91.4</v>
          </cell>
          <cell r="Q695">
            <v>91.4</v>
          </cell>
        </row>
        <row r="697">
          <cell r="C697">
            <v>105.4</v>
          </cell>
          <cell r="D697">
            <v>105.4</v>
          </cell>
          <cell r="E697">
            <v>105.4</v>
          </cell>
          <cell r="F697">
            <v>105.4</v>
          </cell>
          <cell r="G697">
            <v>105.4</v>
          </cell>
          <cell r="H697">
            <v>105.4</v>
          </cell>
          <cell r="I697">
            <v>105.4</v>
          </cell>
          <cell r="J697">
            <v>105.4</v>
          </cell>
          <cell r="K697">
            <v>105.4</v>
          </cell>
          <cell r="L697">
            <v>105.4</v>
          </cell>
          <cell r="M697">
            <v>105.4</v>
          </cell>
          <cell r="N697">
            <v>105.4</v>
          </cell>
          <cell r="O697">
            <v>105.4</v>
          </cell>
          <cell r="P697">
            <v>105.4</v>
          </cell>
          <cell r="Q697">
            <v>105.3</v>
          </cell>
        </row>
        <row r="698">
          <cell r="C698">
            <v>106.4</v>
          </cell>
          <cell r="D698">
            <v>106.4</v>
          </cell>
          <cell r="E698">
            <v>106.4</v>
          </cell>
          <cell r="F698">
            <v>106.4</v>
          </cell>
          <cell r="G698">
            <v>106.4</v>
          </cell>
          <cell r="H698">
            <v>106.4</v>
          </cell>
          <cell r="I698">
            <v>106.4</v>
          </cell>
          <cell r="J698">
            <v>106.4</v>
          </cell>
          <cell r="K698">
            <v>106.4</v>
          </cell>
          <cell r="L698">
            <v>106.4</v>
          </cell>
          <cell r="M698">
            <v>106.4</v>
          </cell>
          <cell r="N698">
            <v>106.4</v>
          </cell>
          <cell r="O698">
            <v>106.4</v>
          </cell>
          <cell r="P698">
            <v>106.4</v>
          </cell>
          <cell r="Q698">
            <v>106.4</v>
          </cell>
        </row>
        <row r="699">
          <cell r="C699">
            <v>109.4</v>
          </cell>
          <cell r="D699">
            <v>100</v>
          </cell>
          <cell r="E699">
            <v>100</v>
          </cell>
          <cell r="F699">
            <v>100</v>
          </cell>
          <cell r="G699">
            <v>99.9</v>
          </cell>
          <cell r="H699">
            <v>100</v>
          </cell>
          <cell r="I699">
            <v>100</v>
          </cell>
          <cell r="J699">
            <v>100</v>
          </cell>
          <cell r="K699">
            <v>100</v>
          </cell>
          <cell r="L699">
            <v>100</v>
          </cell>
          <cell r="M699">
            <v>100</v>
          </cell>
          <cell r="N699">
            <v>100</v>
          </cell>
          <cell r="O699">
            <v>100</v>
          </cell>
          <cell r="P699">
            <v>100</v>
          </cell>
          <cell r="Q699">
            <v>100</v>
          </cell>
        </row>
        <row r="700">
          <cell r="C700">
            <v>98.7</v>
          </cell>
          <cell r="D700">
            <v>98.7</v>
          </cell>
          <cell r="E700">
            <v>98.7</v>
          </cell>
          <cell r="F700">
            <v>98.7</v>
          </cell>
          <cell r="G700">
            <v>98.7</v>
          </cell>
          <cell r="H700">
            <v>98.7</v>
          </cell>
          <cell r="I700">
            <v>98.7</v>
          </cell>
          <cell r="J700">
            <v>98.7</v>
          </cell>
          <cell r="K700">
            <v>98.7</v>
          </cell>
          <cell r="L700">
            <v>98.7</v>
          </cell>
          <cell r="M700">
            <v>98.7</v>
          </cell>
          <cell r="N700">
            <v>98.7</v>
          </cell>
          <cell r="O700">
            <v>98.7</v>
          </cell>
          <cell r="P700">
            <v>98.7</v>
          </cell>
          <cell r="Q700">
            <v>98</v>
          </cell>
        </row>
        <row r="702">
          <cell r="C702">
            <v>102.9</v>
          </cell>
          <cell r="D702">
            <v>102.9</v>
          </cell>
          <cell r="E702">
            <v>102.9</v>
          </cell>
          <cell r="F702">
            <v>102.9</v>
          </cell>
          <cell r="G702">
            <v>102.9</v>
          </cell>
          <cell r="H702">
            <v>102.9</v>
          </cell>
          <cell r="I702">
            <v>102.9</v>
          </cell>
          <cell r="J702">
            <v>102.9</v>
          </cell>
          <cell r="K702">
            <v>102.9</v>
          </cell>
          <cell r="L702">
            <v>102.4</v>
          </cell>
          <cell r="M702">
            <v>102.4</v>
          </cell>
          <cell r="N702">
            <v>102.4</v>
          </cell>
          <cell r="O702">
            <v>102.4</v>
          </cell>
          <cell r="P702">
            <v>102.4</v>
          </cell>
          <cell r="Q702">
            <v>102.4</v>
          </cell>
        </row>
        <row r="703">
          <cell r="C703">
            <v>103.2</v>
          </cell>
          <cell r="D703">
            <v>103.2</v>
          </cell>
          <cell r="E703">
            <v>103.2</v>
          </cell>
          <cell r="F703">
            <v>103.2</v>
          </cell>
          <cell r="G703">
            <v>103.2</v>
          </cell>
          <cell r="H703">
            <v>103.2</v>
          </cell>
          <cell r="I703">
            <v>103.2</v>
          </cell>
          <cell r="J703">
            <v>103.2</v>
          </cell>
          <cell r="K703">
            <v>103.2</v>
          </cell>
          <cell r="L703">
            <v>103.2</v>
          </cell>
          <cell r="M703">
            <v>103.2</v>
          </cell>
          <cell r="N703">
            <v>103.2</v>
          </cell>
          <cell r="O703">
            <v>103.2</v>
          </cell>
          <cell r="P703">
            <v>103.2</v>
          </cell>
          <cell r="Q703">
            <v>103.2</v>
          </cell>
        </row>
        <row r="704">
          <cell r="C704">
            <v>96</v>
          </cell>
          <cell r="D704">
            <v>96</v>
          </cell>
          <cell r="E704">
            <v>96</v>
          </cell>
          <cell r="F704">
            <v>96</v>
          </cell>
          <cell r="G704">
            <v>96</v>
          </cell>
          <cell r="H704">
            <v>96</v>
          </cell>
          <cell r="I704">
            <v>96</v>
          </cell>
          <cell r="J704">
            <v>96</v>
          </cell>
          <cell r="K704">
            <v>96.9</v>
          </cell>
          <cell r="L704">
            <v>96.9</v>
          </cell>
          <cell r="M704">
            <v>96.9</v>
          </cell>
          <cell r="N704">
            <v>96.9</v>
          </cell>
          <cell r="O704">
            <v>96.9</v>
          </cell>
          <cell r="P704">
            <v>96.9</v>
          </cell>
          <cell r="Q704">
            <v>96.9</v>
          </cell>
        </row>
        <row r="705">
          <cell r="C705">
            <v>101.9</v>
          </cell>
          <cell r="D705">
            <v>101.9</v>
          </cell>
          <cell r="E705">
            <v>101.9</v>
          </cell>
          <cell r="F705">
            <v>101.9</v>
          </cell>
          <cell r="G705">
            <v>101.9</v>
          </cell>
          <cell r="H705">
            <v>101.9</v>
          </cell>
          <cell r="I705">
            <v>101.9</v>
          </cell>
          <cell r="J705">
            <v>101.9</v>
          </cell>
          <cell r="K705">
            <v>101.9</v>
          </cell>
          <cell r="L705">
            <v>101.9</v>
          </cell>
          <cell r="M705">
            <v>101.9</v>
          </cell>
          <cell r="N705">
            <v>101.9</v>
          </cell>
          <cell r="O705">
            <v>101.9</v>
          </cell>
          <cell r="P705">
            <v>101.9</v>
          </cell>
          <cell r="Q705">
            <v>101.9</v>
          </cell>
        </row>
        <row r="706">
          <cell r="C706">
            <v>101.8</v>
          </cell>
          <cell r="D706">
            <v>101.8</v>
          </cell>
          <cell r="E706">
            <v>101.8</v>
          </cell>
          <cell r="F706">
            <v>101.8</v>
          </cell>
          <cell r="G706">
            <v>101.8</v>
          </cell>
          <cell r="H706">
            <v>101.8</v>
          </cell>
          <cell r="I706">
            <v>101.8</v>
          </cell>
          <cell r="J706">
            <v>101.8</v>
          </cell>
          <cell r="K706">
            <v>101.7</v>
          </cell>
          <cell r="L706">
            <v>101.7</v>
          </cell>
          <cell r="M706">
            <v>101.6</v>
          </cell>
          <cell r="N706">
            <v>101.6</v>
          </cell>
          <cell r="O706">
            <v>101.6</v>
          </cell>
          <cell r="P706">
            <v>101.6</v>
          </cell>
          <cell r="Q706">
            <v>101.6</v>
          </cell>
        </row>
        <row r="707">
          <cell r="C707">
            <v>110.5</v>
          </cell>
          <cell r="D707">
            <v>110.5</v>
          </cell>
          <cell r="E707">
            <v>110.5</v>
          </cell>
          <cell r="F707">
            <v>110.5</v>
          </cell>
          <cell r="G707">
            <v>110.5</v>
          </cell>
          <cell r="H707">
            <v>110.5</v>
          </cell>
          <cell r="I707">
            <v>110.5</v>
          </cell>
          <cell r="J707">
            <v>110.5</v>
          </cell>
          <cell r="K707">
            <v>110.5</v>
          </cell>
          <cell r="L707">
            <v>110.5</v>
          </cell>
          <cell r="M707">
            <v>109.8</v>
          </cell>
          <cell r="N707">
            <v>109.8</v>
          </cell>
          <cell r="O707">
            <v>109.8</v>
          </cell>
          <cell r="P707">
            <v>109.8</v>
          </cell>
          <cell r="Q707">
            <v>109.8</v>
          </cell>
        </row>
        <row r="708">
          <cell r="C708">
            <v>103.1</v>
          </cell>
          <cell r="D708">
            <v>103.1</v>
          </cell>
          <cell r="E708">
            <v>103.1</v>
          </cell>
          <cell r="F708">
            <v>103.1</v>
          </cell>
          <cell r="G708">
            <v>103.1</v>
          </cell>
          <cell r="H708">
            <v>103.1</v>
          </cell>
          <cell r="I708">
            <v>103.1</v>
          </cell>
          <cell r="J708">
            <v>103.1</v>
          </cell>
          <cell r="K708">
            <v>103.1</v>
          </cell>
          <cell r="L708">
            <v>100</v>
          </cell>
          <cell r="M708">
            <v>100</v>
          </cell>
          <cell r="N708">
            <v>100</v>
          </cell>
          <cell r="O708">
            <v>100</v>
          </cell>
          <cell r="P708">
            <v>100</v>
          </cell>
          <cell r="Q708">
            <v>100</v>
          </cell>
        </row>
        <row r="709">
          <cell r="C709">
            <v>100</v>
          </cell>
          <cell r="D709">
            <v>100</v>
          </cell>
          <cell r="E709">
            <v>100</v>
          </cell>
          <cell r="F709">
            <v>100</v>
          </cell>
          <cell r="G709">
            <v>100</v>
          </cell>
          <cell r="H709">
            <v>100</v>
          </cell>
          <cell r="I709">
            <v>100</v>
          </cell>
          <cell r="J709">
            <v>100</v>
          </cell>
          <cell r="K709">
            <v>100</v>
          </cell>
          <cell r="L709">
            <v>100</v>
          </cell>
          <cell r="M709">
            <v>100</v>
          </cell>
          <cell r="N709">
            <v>100</v>
          </cell>
          <cell r="O709">
            <v>100</v>
          </cell>
          <cell r="P709">
            <v>100</v>
          </cell>
          <cell r="Q709">
            <v>100</v>
          </cell>
        </row>
        <row r="710">
          <cell r="C710">
            <v>102.6</v>
          </cell>
          <cell r="D710">
            <v>102.6</v>
          </cell>
          <cell r="E710">
            <v>102.6</v>
          </cell>
          <cell r="F710">
            <v>102.6</v>
          </cell>
          <cell r="G710">
            <v>102.6</v>
          </cell>
          <cell r="H710">
            <v>102.6</v>
          </cell>
          <cell r="I710">
            <v>102.6</v>
          </cell>
          <cell r="J710">
            <v>102.6</v>
          </cell>
          <cell r="K710">
            <v>102.6</v>
          </cell>
          <cell r="L710">
            <v>102.6</v>
          </cell>
          <cell r="M710">
            <v>102.6</v>
          </cell>
          <cell r="N710">
            <v>102.6</v>
          </cell>
          <cell r="O710">
            <v>102.6</v>
          </cell>
          <cell r="P710">
            <v>102.6</v>
          </cell>
          <cell r="Q710">
            <v>102.6</v>
          </cell>
        </row>
        <row r="712">
          <cell r="C712">
            <v>102.3</v>
          </cell>
          <cell r="D712">
            <v>102.1</v>
          </cell>
          <cell r="E712">
            <v>100.6</v>
          </cell>
          <cell r="F712">
            <v>101.7</v>
          </cell>
          <cell r="G712">
            <v>101.9</v>
          </cell>
          <cell r="H712">
            <v>101.9</v>
          </cell>
          <cell r="I712">
            <v>102</v>
          </cell>
          <cell r="J712">
            <v>101.3</v>
          </cell>
          <cell r="K712">
            <v>101.7</v>
          </cell>
          <cell r="L712">
            <v>101.9</v>
          </cell>
          <cell r="M712">
            <v>102</v>
          </cell>
          <cell r="N712">
            <v>102.1</v>
          </cell>
          <cell r="O712">
            <v>101.7</v>
          </cell>
          <cell r="P712">
            <v>102.1</v>
          </cell>
          <cell r="Q712">
            <v>101.3</v>
          </cell>
        </row>
        <row r="714">
          <cell r="C714">
            <v>103.2</v>
          </cell>
          <cell r="D714">
            <v>102.8</v>
          </cell>
          <cell r="E714">
            <v>99.3</v>
          </cell>
          <cell r="F714">
            <v>102.8</v>
          </cell>
          <cell r="G714">
            <v>103.7</v>
          </cell>
          <cell r="H714">
            <v>103.8</v>
          </cell>
          <cell r="I714">
            <v>102.6</v>
          </cell>
          <cell r="J714">
            <v>100.6</v>
          </cell>
          <cell r="K714">
            <v>101.1</v>
          </cell>
          <cell r="L714">
            <v>101.6</v>
          </cell>
          <cell r="M714">
            <v>101.9</v>
          </cell>
          <cell r="N714">
            <v>101.9</v>
          </cell>
          <cell r="O714">
            <v>101.2</v>
          </cell>
          <cell r="P714">
            <v>102.1</v>
          </cell>
          <cell r="Q714">
            <v>100.4</v>
          </cell>
        </row>
        <row r="715">
          <cell r="C715">
            <v>101.7</v>
          </cell>
          <cell r="D715">
            <v>102</v>
          </cell>
          <cell r="E715">
            <v>101.7</v>
          </cell>
          <cell r="F715">
            <v>101</v>
          </cell>
          <cell r="G715">
            <v>101.1</v>
          </cell>
          <cell r="H715">
            <v>101.5</v>
          </cell>
          <cell r="I715">
            <v>101.4</v>
          </cell>
          <cell r="J715">
            <v>100.8</v>
          </cell>
          <cell r="K715">
            <v>100.7</v>
          </cell>
          <cell r="L715">
            <v>100.8</v>
          </cell>
          <cell r="M715">
            <v>100.3</v>
          </cell>
          <cell r="N715">
            <v>100.5</v>
          </cell>
          <cell r="O715">
            <v>100.3</v>
          </cell>
          <cell r="P715">
            <v>100</v>
          </cell>
          <cell r="Q715">
            <v>100</v>
          </cell>
        </row>
        <row r="716">
          <cell r="C716">
            <v>100</v>
          </cell>
          <cell r="D716">
            <v>99.7</v>
          </cell>
          <cell r="E716">
            <v>99.9</v>
          </cell>
          <cell r="F716">
            <v>102.1</v>
          </cell>
          <cell r="G716">
            <v>102.3</v>
          </cell>
          <cell r="H716">
            <v>101.5</v>
          </cell>
          <cell r="I716">
            <v>102.4</v>
          </cell>
          <cell r="J716">
            <v>101.8</v>
          </cell>
          <cell r="K716">
            <v>104.1</v>
          </cell>
          <cell r="L716">
            <v>103.8</v>
          </cell>
          <cell r="M716">
            <v>104.7</v>
          </cell>
          <cell r="N716">
            <v>103.8</v>
          </cell>
          <cell r="O716">
            <v>106.5</v>
          </cell>
          <cell r="P716">
            <v>108.7</v>
          </cell>
          <cell r="Q716">
            <v>106.7</v>
          </cell>
        </row>
        <row r="717">
          <cell r="C717">
            <v>96.4</v>
          </cell>
          <cell r="D717">
            <v>106.8</v>
          </cell>
          <cell r="E717">
            <v>95</v>
          </cell>
          <cell r="F717">
            <v>105.7</v>
          </cell>
          <cell r="G717">
            <v>108.5</v>
          </cell>
          <cell r="H717">
            <v>107.4</v>
          </cell>
          <cell r="I717">
            <v>98.9</v>
          </cell>
          <cell r="J717">
            <v>93.9</v>
          </cell>
          <cell r="K717">
            <v>95.1</v>
          </cell>
          <cell r="L717">
            <v>95.5</v>
          </cell>
          <cell r="M717">
            <v>92.1</v>
          </cell>
          <cell r="N717">
            <v>99.5</v>
          </cell>
          <cell r="O717">
            <v>97.8</v>
          </cell>
          <cell r="P717">
            <v>108.5</v>
          </cell>
          <cell r="Q717">
            <v>106.8</v>
          </cell>
        </row>
        <row r="718">
          <cell r="C718">
            <v>103.4</v>
          </cell>
          <cell r="D718">
            <v>101.8</v>
          </cell>
          <cell r="E718">
            <v>102.6</v>
          </cell>
          <cell r="F718">
            <v>103.2</v>
          </cell>
          <cell r="G718">
            <v>103.2</v>
          </cell>
          <cell r="H718">
            <v>103.1</v>
          </cell>
          <cell r="I718">
            <v>103.3</v>
          </cell>
          <cell r="J718">
            <v>103</v>
          </cell>
          <cell r="K718">
            <v>103</v>
          </cell>
          <cell r="L718">
            <v>103.1</v>
          </cell>
          <cell r="M718">
            <v>101.7</v>
          </cell>
          <cell r="N718">
            <v>101</v>
          </cell>
          <cell r="O718">
            <v>100.6</v>
          </cell>
          <cell r="P718">
            <v>102.2</v>
          </cell>
          <cell r="Q718">
            <v>101.8</v>
          </cell>
        </row>
        <row r="719">
          <cell r="C719">
            <v>92.5</v>
          </cell>
          <cell r="D719">
            <v>91.6</v>
          </cell>
          <cell r="E719">
            <v>91.7</v>
          </cell>
          <cell r="F719">
            <v>92.6</v>
          </cell>
          <cell r="G719">
            <v>92.7</v>
          </cell>
          <cell r="H719">
            <v>92.6</v>
          </cell>
          <cell r="I719">
            <v>92.7</v>
          </cell>
          <cell r="J719">
            <v>92.7</v>
          </cell>
          <cell r="K719">
            <v>92.7</v>
          </cell>
          <cell r="L719">
            <v>92.8</v>
          </cell>
          <cell r="M719">
            <v>93.7</v>
          </cell>
          <cell r="N719">
            <v>93.5</v>
          </cell>
          <cell r="O719">
            <v>92.9</v>
          </cell>
          <cell r="P719">
            <v>92.5</v>
          </cell>
          <cell r="Q719">
            <v>90</v>
          </cell>
        </row>
        <row r="720">
          <cell r="C720">
            <v>142.1</v>
          </cell>
          <cell r="D720">
            <v>134.80000000000001</v>
          </cell>
          <cell r="E720">
            <v>120.3</v>
          </cell>
          <cell r="F720">
            <v>123.9</v>
          </cell>
          <cell r="G720">
            <v>123.9</v>
          </cell>
          <cell r="H720">
            <v>122.2</v>
          </cell>
          <cell r="I720">
            <v>110</v>
          </cell>
          <cell r="J720">
            <v>109.4</v>
          </cell>
          <cell r="K720">
            <v>106.3</v>
          </cell>
          <cell r="L720">
            <v>105.7</v>
          </cell>
          <cell r="M720">
            <v>108.8</v>
          </cell>
          <cell r="N720">
            <v>112.4</v>
          </cell>
          <cell r="O720">
            <v>111.1</v>
          </cell>
          <cell r="P720">
            <v>108.6</v>
          </cell>
          <cell r="Q720">
            <v>105.2</v>
          </cell>
        </row>
        <row r="721">
          <cell r="C721">
            <v>96.8</v>
          </cell>
          <cell r="D721">
            <v>96.5</v>
          </cell>
          <cell r="E721">
            <v>84.4</v>
          </cell>
          <cell r="F721">
            <v>99.7</v>
          </cell>
          <cell r="G721">
            <v>104.7</v>
          </cell>
          <cell r="H721">
            <v>107.3</v>
          </cell>
          <cell r="I721">
            <v>110.3</v>
          </cell>
          <cell r="J721">
            <v>100.7</v>
          </cell>
          <cell r="K721">
            <v>103.1</v>
          </cell>
          <cell r="L721">
            <v>107.5</v>
          </cell>
          <cell r="M721">
            <v>109</v>
          </cell>
          <cell r="N721">
            <v>104.1</v>
          </cell>
          <cell r="O721">
            <v>97.3</v>
          </cell>
          <cell r="P721">
            <v>96.2</v>
          </cell>
          <cell r="Q721">
            <v>92.8</v>
          </cell>
        </row>
        <row r="722">
          <cell r="C722">
            <v>99.2</v>
          </cell>
          <cell r="D722">
            <v>99.1</v>
          </cell>
          <cell r="E722">
            <v>99.1</v>
          </cell>
          <cell r="F722">
            <v>99.1</v>
          </cell>
          <cell r="G722">
            <v>99.1</v>
          </cell>
          <cell r="H722">
            <v>99.1</v>
          </cell>
          <cell r="I722">
            <v>99.1</v>
          </cell>
          <cell r="J722">
            <v>98.2</v>
          </cell>
          <cell r="K722">
            <v>98.2</v>
          </cell>
          <cell r="L722">
            <v>98.2</v>
          </cell>
          <cell r="M722">
            <v>98.2</v>
          </cell>
          <cell r="N722">
            <v>98.2</v>
          </cell>
          <cell r="O722">
            <v>98.6</v>
          </cell>
          <cell r="P722">
            <v>98.7</v>
          </cell>
          <cell r="Q722">
            <v>98.3</v>
          </cell>
        </row>
        <row r="723">
          <cell r="C723">
            <v>101.5</v>
          </cell>
          <cell r="D723">
            <v>100.2</v>
          </cell>
          <cell r="E723">
            <v>102.5</v>
          </cell>
          <cell r="F723">
            <v>102.1</v>
          </cell>
          <cell r="G723">
            <v>102.3</v>
          </cell>
          <cell r="H723">
            <v>102.5</v>
          </cell>
          <cell r="I723">
            <v>102.5</v>
          </cell>
          <cell r="J723">
            <v>98</v>
          </cell>
          <cell r="K723">
            <v>99.3</v>
          </cell>
          <cell r="L723">
            <v>98.2</v>
          </cell>
          <cell r="M723">
            <v>99.3</v>
          </cell>
          <cell r="N723">
            <v>100.1</v>
          </cell>
          <cell r="O723">
            <v>99.6</v>
          </cell>
          <cell r="P723">
            <v>99.6</v>
          </cell>
          <cell r="Q723">
            <v>98.8</v>
          </cell>
        </row>
        <row r="724">
          <cell r="C724">
            <v>100.6</v>
          </cell>
          <cell r="D724">
            <v>100.9</v>
          </cell>
          <cell r="E724">
            <v>99.5</v>
          </cell>
          <cell r="F724">
            <v>101</v>
          </cell>
          <cell r="G724">
            <v>101.4</v>
          </cell>
          <cell r="H724">
            <v>101.4</v>
          </cell>
          <cell r="I724">
            <v>101.3</v>
          </cell>
          <cell r="J724">
            <v>101.2</v>
          </cell>
          <cell r="K724">
            <v>101</v>
          </cell>
          <cell r="L724">
            <v>101.7</v>
          </cell>
          <cell r="M724">
            <v>102.2</v>
          </cell>
          <cell r="N724">
            <v>102.6</v>
          </cell>
          <cell r="O724">
            <v>102</v>
          </cell>
          <cell r="P724">
            <v>102.6</v>
          </cell>
          <cell r="Q724">
            <v>101</v>
          </cell>
        </row>
        <row r="725">
          <cell r="C725">
            <v>100.7</v>
          </cell>
          <cell r="D725">
            <v>99.8</v>
          </cell>
          <cell r="E725">
            <v>101.7</v>
          </cell>
          <cell r="F725">
            <v>101.3</v>
          </cell>
          <cell r="G725">
            <v>101</v>
          </cell>
          <cell r="H725">
            <v>102.4</v>
          </cell>
          <cell r="I725">
            <v>102.8</v>
          </cell>
          <cell r="J725">
            <v>102.9</v>
          </cell>
          <cell r="K725">
            <v>102.3</v>
          </cell>
          <cell r="L725">
            <v>101.3</v>
          </cell>
          <cell r="M725">
            <v>101.4</v>
          </cell>
          <cell r="N725">
            <v>102.1</v>
          </cell>
          <cell r="O725">
            <v>101.9</v>
          </cell>
          <cell r="P725">
            <v>101.1</v>
          </cell>
          <cell r="Q725">
            <v>101</v>
          </cell>
        </row>
        <row r="727">
          <cell r="C727">
            <v>123.2</v>
          </cell>
          <cell r="D727">
            <v>123.2</v>
          </cell>
          <cell r="E727">
            <v>120.8</v>
          </cell>
          <cell r="F727">
            <v>120.8</v>
          </cell>
          <cell r="G727">
            <v>120.8</v>
          </cell>
          <cell r="H727">
            <v>120.8</v>
          </cell>
          <cell r="I727">
            <v>120.8</v>
          </cell>
          <cell r="J727">
            <v>120.8</v>
          </cell>
          <cell r="K727">
            <v>120.8</v>
          </cell>
          <cell r="L727">
            <v>120.8</v>
          </cell>
          <cell r="M727">
            <v>120.8</v>
          </cell>
          <cell r="N727">
            <v>120.8</v>
          </cell>
          <cell r="O727">
            <v>120.8</v>
          </cell>
          <cell r="P727">
            <v>120.8</v>
          </cell>
          <cell r="Q727">
            <v>120.8</v>
          </cell>
        </row>
        <row r="728">
          <cell r="C728">
            <v>104.4</v>
          </cell>
          <cell r="D728">
            <v>104.4</v>
          </cell>
          <cell r="E728">
            <v>104.4</v>
          </cell>
          <cell r="F728">
            <v>104.4</v>
          </cell>
          <cell r="G728">
            <v>104.4</v>
          </cell>
          <cell r="H728">
            <v>104.4</v>
          </cell>
          <cell r="I728">
            <v>104.4</v>
          </cell>
          <cell r="J728">
            <v>104.4</v>
          </cell>
          <cell r="K728">
            <v>104.4</v>
          </cell>
          <cell r="L728">
            <v>104.4</v>
          </cell>
          <cell r="M728">
            <v>104.4</v>
          </cell>
          <cell r="N728">
            <v>104.4</v>
          </cell>
          <cell r="O728">
            <v>104.4</v>
          </cell>
          <cell r="P728">
            <v>104.4</v>
          </cell>
          <cell r="Q728">
            <v>104.4</v>
          </cell>
        </row>
        <row r="729">
          <cell r="C729">
            <v>116.3</v>
          </cell>
          <cell r="D729">
            <v>116.3</v>
          </cell>
          <cell r="E729">
            <v>116.3</v>
          </cell>
          <cell r="F729">
            <v>116.3</v>
          </cell>
          <cell r="G729">
            <v>116.3</v>
          </cell>
          <cell r="H729">
            <v>116.3</v>
          </cell>
          <cell r="I729">
            <v>116.3</v>
          </cell>
          <cell r="J729">
            <v>116.3</v>
          </cell>
          <cell r="K729">
            <v>116.3</v>
          </cell>
          <cell r="L729">
            <v>116.3</v>
          </cell>
          <cell r="M729">
            <v>116.3</v>
          </cell>
          <cell r="N729">
            <v>116.3</v>
          </cell>
          <cell r="O729">
            <v>116.3</v>
          </cell>
          <cell r="P729">
            <v>116.3</v>
          </cell>
          <cell r="Q729">
            <v>116.3</v>
          </cell>
        </row>
        <row r="730">
          <cell r="C730">
            <v>104.9</v>
          </cell>
          <cell r="D730">
            <v>104.9</v>
          </cell>
          <cell r="E730">
            <v>104.9</v>
          </cell>
          <cell r="F730">
            <v>104.9</v>
          </cell>
          <cell r="G730">
            <v>104.9</v>
          </cell>
          <cell r="H730">
            <v>104.9</v>
          </cell>
          <cell r="I730">
            <v>104.9</v>
          </cell>
          <cell r="J730">
            <v>104.9</v>
          </cell>
          <cell r="K730">
            <v>104.9</v>
          </cell>
          <cell r="L730">
            <v>104.9</v>
          </cell>
          <cell r="M730">
            <v>104.9</v>
          </cell>
          <cell r="N730">
            <v>104.9</v>
          </cell>
          <cell r="O730">
            <v>104.9</v>
          </cell>
          <cell r="P730">
            <v>104.9</v>
          </cell>
          <cell r="Q730">
            <v>104.9</v>
          </cell>
        </row>
        <row r="731">
          <cell r="C731">
            <v>123.6</v>
          </cell>
          <cell r="D731">
            <v>123.6</v>
          </cell>
          <cell r="E731">
            <v>121.1</v>
          </cell>
          <cell r="F731">
            <v>121.1</v>
          </cell>
          <cell r="G731">
            <v>121.1</v>
          </cell>
          <cell r="H731">
            <v>121.1</v>
          </cell>
          <cell r="I731">
            <v>121.1</v>
          </cell>
          <cell r="J731">
            <v>121.1</v>
          </cell>
          <cell r="K731">
            <v>121.1</v>
          </cell>
          <cell r="L731">
            <v>121.1</v>
          </cell>
          <cell r="M731">
            <v>121.1</v>
          </cell>
          <cell r="N731">
            <v>121.1</v>
          </cell>
          <cell r="O731">
            <v>121.1</v>
          </cell>
          <cell r="P731">
            <v>121.1</v>
          </cell>
          <cell r="Q731">
            <v>121.1</v>
          </cell>
        </row>
        <row r="733">
          <cell r="C733">
            <v>100.4</v>
          </cell>
          <cell r="D733">
            <v>100.4</v>
          </cell>
          <cell r="E733">
            <v>100.9</v>
          </cell>
          <cell r="F733">
            <v>100.9</v>
          </cell>
          <cell r="G733">
            <v>100.9</v>
          </cell>
          <cell r="H733">
            <v>101.4</v>
          </cell>
          <cell r="I733">
            <v>101.4</v>
          </cell>
          <cell r="J733">
            <v>101.4</v>
          </cell>
          <cell r="K733">
            <v>101.4</v>
          </cell>
          <cell r="L733">
            <v>101.4</v>
          </cell>
          <cell r="M733">
            <v>101.4</v>
          </cell>
          <cell r="N733">
            <v>101.2</v>
          </cell>
          <cell r="O733">
            <v>101.2</v>
          </cell>
          <cell r="P733">
            <v>101.1</v>
          </cell>
          <cell r="Q733">
            <v>101.1</v>
          </cell>
        </row>
        <row r="734">
          <cell r="C734">
            <v>102.1</v>
          </cell>
          <cell r="D734">
            <v>102.1</v>
          </cell>
          <cell r="E734">
            <v>102.1</v>
          </cell>
          <cell r="F734">
            <v>102.1</v>
          </cell>
          <cell r="G734">
            <v>101.6</v>
          </cell>
          <cell r="H734">
            <v>102.1</v>
          </cell>
          <cell r="I734">
            <v>102.1</v>
          </cell>
          <cell r="J734">
            <v>102.1</v>
          </cell>
          <cell r="K734">
            <v>102.1</v>
          </cell>
          <cell r="L734">
            <v>102.1</v>
          </cell>
          <cell r="M734">
            <v>102.1</v>
          </cell>
          <cell r="N734">
            <v>102.1</v>
          </cell>
          <cell r="O734">
            <v>102.1</v>
          </cell>
          <cell r="P734">
            <v>102.1</v>
          </cell>
          <cell r="Q734">
            <v>102.1</v>
          </cell>
        </row>
        <row r="735">
          <cell r="C735">
            <v>99.6</v>
          </cell>
          <cell r="D735">
            <v>99.6</v>
          </cell>
          <cell r="E735">
            <v>100.3</v>
          </cell>
          <cell r="F735">
            <v>100.3</v>
          </cell>
          <cell r="G735">
            <v>100.5</v>
          </cell>
          <cell r="H735">
            <v>101.1</v>
          </cell>
          <cell r="I735">
            <v>101.1</v>
          </cell>
          <cell r="J735">
            <v>101.1</v>
          </cell>
          <cell r="K735">
            <v>101.1</v>
          </cell>
          <cell r="L735">
            <v>101.1</v>
          </cell>
          <cell r="M735">
            <v>101.1</v>
          </cell>
          <cell r="N735">
            <v>100.8</v>
          </cell>
          <cell r="O735">
            <v>100.7</v>
          </cell>
          <cell r="P735">
            <v>100.6</v>
          </cell>
          <cell r="Q735">
            <v>100.6</v>
          </cell>
        </row>
        <row r="736">
          <cell r="C736">
            <v>105.6</v>
          </cell>
          <cell r="D736">
            <v>105.6</v>
          </cell>
          <cell r="E736">
            <v>105.6</v>
          </cell>
          <cell r="F736">
            <v>105.6</v>
          </cell>
          <cell r="G736">
            <v>105.6</v>
          </cell>
          <cell r="H736">
            <v>105.6</v>
          </cell>
          <cell r="I736">
            <v>105.6</v>
          </cell>
          <cell r="J736">
            <v>105.6</v>
          </cell>
          <cell r="K736">
            <v>105.6</v>
          </cell>
          <cell r="L736">
            <v>105.6</v>
          </cell>
          <cell r="M736">
            <v>105.6</v>
          </cell>
          <cell r="N736">
            <v>105.6</v>
          </cell>
          <cell r="O736">
            <v>105.6</v>
          </cell>
          <cell r="P736">
            <v>105.6</v>
          </cell>
          <cell r="Q736">
            <v>105.6</v>
          </cell>
        </row>
        <row r="737">
          <cell r="C737">
            <v>97.6</v>
          </cell>
          <cell r="D737">
            <v>97.6</v>
          </cell>
          <cell r="E737">
            <v>97.6</v>
          </cell>
          <cell r="F737">
            <v>97.6</v>
          </cell>
          <cell r="G737">
            <v>97.6</v>
          </cell>
          <cell r="H737">
            <v>97.6</v>
          </cell>
          <cell r="I737">
            <v>97.6</v>
          </cell>
          <cell r="J737">
            <v>97.6</v>
          </cell>
          <cell r="K737">
            <v>97.6</v>
          </cell>
          <cell r="L737">
            <v>97.6</v>
          </cell>
          <cell r="M737">
            <v>97.6</v>
          </cell>
          <cell r="N737">
            <v>97.6</v>
          </cell>
          <cell r="O737">
            <v>97.6</v>
          </cell>
          <cell r="P737">
            <v>97.6</v>
          </cell>
          <cell r="Q737">
            <v>97.6</v>
          </cell>
        </row>
        <row r="738">
          <cell r="C738">
            <v>101.4</v>
          </cell>
          <cell r="D738">
            <v>101.4</v>
          </cell>
          <cell r="E738">
            <v>101.4</v>
          </cell>
          <cell r="F738">
            <v>101.4</v>
          </cell>
          <cell r="G738">
            <v>100.9</v>
          </cell>
          <cell r="H738">
            <v>101.4</v>
          </cell>
          <cell r="I738">
            <v>101.4</v>
          </cell>
          <cell r="J738">
            <v>101.4</v>
          </cell>
          <cell r="K738">
            <v>101.4</v>
          </cell>
          <cell r="L738">
            <v>101.4</v>
          </cell>
          <cell r="M738">
            <v>101.4</v>
          </cell>
          <cell r="N738">
            <v>101.4</v>
          </cell>
          <cell r="O738">
            <v>101.4</v>
          </cell>
          <cell r="P738">
            <v>101.4</v>
          </cell>
          <cell r="Q738">
            <v>101.4</v>
          </cell>
        </row>
        <row r="739">
          <cell r="C739">
            <v>101.7</v>
          </cell>
          <cell r="D739">
            <v>101.7</v>
          </cell>
          <cell r="E739">
            <v>101.7</v>
          </cell>
          <cell r="F739">
            <v>101.7</v>
          </cell>
          <cell r="G739">
            <v>101.2</v>
          </cell>
          <cell r="H739">
            <v>101.7</v>
          </cell>
          <cell r="I739">
            <v>101.7</v>
          </cell>
          <cell r="J739">
            <v>101.7</v>
          </cell>
          <cell r="K739">
            <v>101.7</v>
          </cell>
          <cell r="L739">
            <v>101.7</v>
          </cell>
          <cell r="M739">
            <v>101.7</v>
          </cell>
          <cell r="N739">
            <v>101.7</v>
          </cell>
          <cell r="O739">
            <v>101.7</v>
          </cell>
          <cell r="P739">
            <v>101.7</v>
          </cell>
          <cell r="Q739">
            <v>101.7</v>
          </cell>
        </row>
        <row r="741">
          <cell r="C741">
            <v>100.6</v>
          </cell>
          <cell r="D741">
            <v>100.6</v>
          </cell>
          <cell r="E741">
            <v>100.6</v>
          </cell>
          <cell r="F741">
            <v>100.6</v>
          </cell>
          <cell r="G741">
            <v>100.6</v>
          </cell>
          <cell r="H741">
            <v>100.6</v>
          </cell>
          <cell r="I741">
            <v>100.6</v>
          </cell>
          <cell r="J741">
            <v>100.6</v>
          </cell>
          <cell r="K741">
            <v>100.6</v>
          </cell>
          <cell r="L741">
            <v>100.6</v>
          </cell>
          <cell r="M741">
            <v>100.6</v>
          </cell>
          <cell r="N741">
            <v>100.5</v>
          </cell>
          <cell r="O741">
            <v>100.6</v>
          </cell>
          <cell r="P741">
            <v>100.7</v>
          </cell>
          <cell r="Q741">
            <v>100.5</v>
          </cell>
        </row>
        <row r="742">
          <cell r="C742">
            <v>100.2</v>
          </cell>
          <cell r="D742">
            <v>100.2</v>
          </cell>
          <cell r="E742">
            <v>100.2</v>
          </cell>
          <cell r="F742">
            <v>100.2</v>
          </cell>
          <cell r="G742">
            <v>100.2</v>
          </cell>
          <cell r="H742">
            <v>100.2</v>
          </cell>
          <cell r="I742">
            <v>100.2</v>
          </cell>
          <cell r="J742">
            <v>100.2</v>
          </cell>
          <cell r="K742">
            <v>100.2</v>
          </cell>
          <cell r="L742">
            <v>100.2</v>
          </cell>
          <cell r="M742">
            <v>100.2</v>
          </cell>
          <cell r="N742">
            <v>100.2</v>
          </cell>
          <cell r="O742">
            <v>100.2</v>
          </cell>
          <cell r="P742">
            <v>100.2</v>
          </cell>
          <cell r="Q742">
            <v>100.2</v>
          </cell>
        </row>
        <row r="743">
          <cell r="C743">
            <v>100.6</v>
          </cell>
          <cell r="D743">
            <v>99.5</v>
          </cell>
          <cell r="E743">
            <v>99.5</v>
          </cell>
          <cell r="F743">
            <v>99.5</v>
          </cell>
          <cell r="G743">
            <v>99.5</v>
          </cell>
          <cell r="H743">
            <v>99.7</v>
          </cell>
          <cell r="I743">
            <v>99.7</v>
          </cell>
          <cell r="J743">
            <v>99.7</v>
          </cell>
          <cell r="K743">
            <v>99.7</v>
          </cell>
          <cell r="L743">
            <v>99.7</v>
          </cell>
          <cell r="M743">
            <v>99.7</v>
          </cell>
          <cell r="N743">
            <v>99.7</v>
          </cell>
          <cell r="O743">
            <v>99.7</v>
          </cell>
          <cell r="P743">
            <v>99.7</v>
          </cell>
          <cell r="Q743">
            <v>99.7</v>
          </cell>
        </row>
        <row r="744">
          <cell r="C744">
            <v>107.3</v>
          </cell>
          <cell r="D744">
            <v>107.3</v>
          </cell>
          <cell r="E744">
            <v>107.3</v>
          </cell>
          <cell r="F744">
            <v>107.3</v>
          </cell>
          <cell r="G744">
            <v>107.3</v>
          </cell>
          <cell r="H744">
            <v>107.3</v>
          </cell>
          <cell r="I744">
            <v>107.3</v>
          </cell>
          <cell r="J744">
            <v>107.3</v>
          </cell>
          <cell r="K744">
            <v>107.3</v>
          </cell>
          <cell r="L744">
            <v>107.3</v>
          </cell>
          <cell r="M744">
            <v>107.3</v>
          </cell>
          <cell r="N744">
            <v>107.3</v>
          </cell>
          <cell r="O744">
            <v>107.3</v>
          </cell>
          <cell r="P744">
            <v>107.3</v>
          </cell>
          <cell r="Q744">
            <v>107.3</v>
          </cell>
        </row>
        <row r="745">
          <cell r="C745">
            <v>100</v>
          </cell>
          <cell r="D745">
            <v>100</v>
          </cell>
          <cell r="E745">
            <v>100</v>
          </cell>
          <cell r="F745">
            <v>100</v>
          </cell>
          <cell r="G745">
            <v>100</v>
          </cell>
          <cell r="H745">
            <v>100</v>
          </cell>
          <cell r="I745">
            <v>100</v>
          </cell>
          <cell r="J745">
            <v>100</v>
          </cell>
          <cell r="K745">
            <v>100</v>
          </cell>
          <cell r="L745">
            <v>100</v>
          </cell>
          <cell r="M745">
            <v>100</v>
          </cell>
          <cell r="N745">
            <v>100</v>
          </cell>
          <cell r="O745">
            <v>100</v>
          </cell>
          <cell r="P745">
            <v>100</v>
          </cell>
          <cell r="Q745">
            <v>100</v>
          </cell>
        </row>
        <row r="746">
          <cell r="C746">
            <v>100</v>
          </cell>
          <cell r="D746">
            <v>100</v>
          </cell>
          <cell r="E746">
            <v>100</v>
          </cell>
          <cell r="F746">
            <v>100</v>
          </cell>
          <cell r="G746">
            <v>100</v>
          </cell>
          <cell r="H746">
            <v>100</v>
          </cell>
          <cell r="I746">
            <v>100</v>
          </cell>
          <cell r="J746">
            <v>100</v>
          </cell>
          <cell r="K746">
            <v>100</v>
          </cell>
          <cell r="L746">
            <v>100</v>
          </cell>
          <cell r="M746">
            <v>100</v>
          </cell>
          <cell r="N746">
            <v>100</v>
          </cell>
          <cell r="O746">
            <v>100</v>
          </cell>
          <cell r="P746">
            <v>100</v>
          </cell>
          <cell r="Q746">
            <v>100</v>
          </cell>
        </row>
        <row r="747">
          <cell r="C747">
            <v>100</v>
          </cell>
          <cell r="D747">
            <v>100</v>
          </cell>
          <cell r="E747">
            <v>100</v>
          </cell>
          <cell r="F747">
            <v>100</v>
          </cell>
          <cell r="G747">
            <v>100</v>
          </cell>
          <cell r="H747">
            <v>100</v>
          </cell>
          <cell r="I747">
            <v>100</v>
          </cell>
          <cell r="J747">
            <v>100</v>
          </cell>
          <cell r="K747">
            <v>100</v>
          </cell>
          <cell r="L747">
            <v>100</v>
          </cell>
          <cell r="M747">
            <v>100</v>
          </cell>
          <cell r="N747">
            <v>100</v>
          </cell>
          <cell r="O747">
            <v>100</v>
          </cell>
          <cell r="P747">
            <v>100</v>
          </cell>
          <cell r="Q747">
            <v>100</v>
          </cell>
        </row>
        <row r="748">
          <cell r="C748">
            <v>100</v>
          </cell>
          <cell r="D748">
            <v>100</v>
          </cell>
          <cell r="E748">
            <v>100</v>
          </cell>
          <cell r="F748">
            <v>100</v>
          </cell>
          <cell r="G748">
            <v>100</v>
          </cell>
          <cell r="H748">
            <v>100</v>
          </cell>
          <cell r="I748">
            <v>100</v>
          </cell>
          <cell r="J748">
            <v>100</v>
          </cell>
          <cell r="K748">
            <v>100</v>
          </cell>
          <cell r="L748">
            <v>100</v>
          </cell>
          <cell r="M748">
            <v>100</v>
          </cell>
          <cell r="N748">
            <v>100</v>
          </cell>
          <cell r="O748">
            <v>100</v>
          </cell>
          <cell r="P748">
            <v>100</v>
          </cell>
          <cell r="Q748">
            <v>100</v>
          </cell>
        </row>
        <row r="749">
          <cell r="C749">
            <v>100</v>
          </cell>
          <cell r="D749">
            <v>100</v>
          </cell>
          <cell r="E749">
            <v>100</v>
          </cell>
          <cell r="F749">
            <v>100</v>
          </cell>
          <cell r="G749">
            <v>100</v>
          </cell>
          <cell r="H749">
            <v>100</v>
          </cell>
          <cell r="I749">
            <v>100</v>
          </cell>
          <cell r="J749">
            <v>100</v>
          </cell>
          <cell r="K749">
            <v>100</v>
          </cell>
          <cell r="L749">
            <v>100</v>
          </cell>
          <cell r="M749">
            <v>100</v>
          </cell>
          <cell r="N749">
            <v>100</v>
          </cell>
          <cell r="O749">
            <v>100</v>
          </cell>
          <cell r="P749">
            <v>100</v>
          </cell>
          <cell r="Q749">
            <v>100</v>
          </cell>
        </row>
        <row r="750">
          <cell r="C750">
            <v>93.3</v>
          </cell>
          <cell r="D750">
            <v>96</v>
          </cell>
          <cell r="E750">
            <v>96</v>
          </cell>
          <cell r="F750">
            <v>93.3</v>
          </cell>
          <cell r="G750">
            <v>93.3</v>
          </cell>
          <cell r="H750">
            <v>93.3</v>
          </cell>
          <cell r="I750">
            <v>93.3</v>
          </cell>
          <cell r="J750">
            <v>93.3</v>
          </cell>
          <cell r="K750">
            <v>93.3</v>
          </cell>
          <cell r="L750">
            <v>93.3</v>
          </cell>
          <cell r="M750">
            <v>93.3</v>
          </cell>
          <cell r="N750">
            <v>90.6</v>
          </cell>
          <cell r="O750">
            <v>93.3</v>
          </cell>
          <cell r="P750">
            <v>98.7</v>
          </cell>
          <cell r="Q750">
            <v>90.6</v>
          </cell>
        </row>
        <row r="752">
          <cell r="C752">
            <v>101.9</v>
          </cell>
          <cell r="D752">
            <v>101.9</v>
          </cell>
          <cell r="E752">
            <v>101.7</v>
          </cell>
          <cell r="F752">
            <v>101.8</v>
          </cell>
          <cell r="G752">
            <v>101.7</v>
          </cell>
          <cell r="H752">
            <v>101.6</v>
          </cell>
          <cell r="I752">
            <v>101.6</v>
          </cell>
          <cell r="J752">
            <v>100.9</v>
          </cell>
          <cell r="K752">
            <v>100.9</v>
          </cell>
          <cell r="L752">
            <v>100.8</v>
          </cell>
          <cell r="M752">
            <v>101</v>
          </cell>
          <cell r="N752">
            <v>101</v>
          </cell>
          <cell r="O752">
            <v>101.1</v>
          </cell>
          <cell r="P752">
            <v>101.1</v>
          </cell>
          <cell r="Q752">
            <v>100.9</v>
          </cell>
        </row>
        <row r="753">
          <cell r="C753">
            <v>100.4</v>
          </cell>
          <cell r="D753">
            <v>100.3</v>
          </cell>
          <cell r="E753">
            <v>100.3</v>
          </cell>
          <cell r="F753">
            <v>100.3</v>
          </cell>
          <cell r="G753">
            <v>100.3</v>
          </cell>
          <cell r="H753">
            <v>100.3</v>
          </cell>
          <cell r="I753">
            <v>100.3</v>
          </cell>
          <cell r="J753">
            <v>100.3</v>
          </cell>
          <cell r="K753">
            <v>100.3</v>
          </cell>
          <cell r="L753">
            <v>100.3</v>
          </cell>
          <cell r="M753">
            <v>100.3</v>
          </cell>
          <cell r="N753">
            <v>100.3</v>
          </cell>
          <cell r="O753">
            <v>100.3</v>
          </cell>
          <cell r="P753">
            <v>100.3</v>
          </cell>
          <cell r="Q753">
            <v>100.3</v>
          </cell>
        </row>
        <row r="754">
          <cell r="C754">
            <v>99.5</v>
          </cell>
          <cell r="D754">
            <v>99.5</v>
          </cell>
          <cell r="E754">
            <v>99.5</v>
          </cell>
          <cell r="F754">
            <v>99.5</v>
          </cell>
          <cell r="G754">
            <v>99.5</v>
          </cell>
          <cell r="H754">
            <v>99.5</v>
          </cell>
          <cell r="I754">
            <v>99.5</v>
          </cell>
          <cell r="J754">
            <v>99.5</v>
          </cell>
          <cell r="K754">
            <v>99.5</v>
          </cell>
          <cell r="L754">
            <v>99.5</v>
          </cell>
          <cell r="M754">
            <v>99.5</v>
          </cell>
          <cell r="N754">
            <v>99.5</v>
          </cell>
          <cell r="O754">
            <v>99.5</v>
          </cell>
          <cell r="P754">
            <v>99.5</v>
          </cell>
          <cell r="Q754">
            <v>99.5</v>
          </cell>
        </row>
        <row r="755">
          <cell r="C755">
            <v>104.7</v>
          </cell>
          <cell r="D755">
            <v>104.7</v>
          </cell>
          <cell r="E755">
            <v>104.7</v>
          </cell>
          <cell r="F755">
            <v>104.7</v>
          </cell>
          <cell r="G755">
            <v>104.8</v>
          </cell>
          <cell r="H755">
            <v>104.8</v>
          </cell>
          <cell r="I755">
            <v>105</v>
          </cell>
          <cell r="J755">
            <v>105</v>
          </cell>
          <cell r="K755">
            <v>105</v>
          </cell>
          <cell r="L755">
            <v>105</v>
          </cell>
          <cell r="M755">
            <v>105</v>
          </cell>
          <cell r="N755">
            <v>105</v>
          </cell>
          <cell r="O755">
            <v>105</v>
          </cell>
          <cell r="P755">
            <v>104.7</v>
          </cell>
          <cell r="Q755">
            <v>104.7</v>
          </cell>
        </row>
        <row r="756">
          <cell r="C756">
            <v>101.7</v>
          </cell>
          <cell r="D756">
            <v>100.2</v>
          </cell>
          <cell r="E756">
            <v>100.1</v>
          </cell>
          <cell r="F756">
            <v>100.1</v>
          </cell>
          <cell r="G756">
            <v>100.1</v>
          </cell>
          <cell r="H756">
            <v>100.1</v>
          </cell>
          <cell r="I756">
            <v>100.1</v>
          </cell>
          <cell r="J756">
            <v>100.1</v>
          </cell>
          <cell r="K756">
            <v>100.1</v>
          </cell>
          <cell r="L756">
            <v>100.1</v>
          </cell>
          <cell r="M756">
            <v>100.1</v>
          </cell>
          <cell r="N756">
            <v>101</v>
          </cell>
          <cell r="O756">
            <v>101.4</v>
          </cell>
          <cell r="P756">
            <v>101.4</v>
          </cell>
          <cell r="Q756">
            <v>101.4</v>
          </cell>
        </row>
        <row r="757">
          <cell r="C757">
            <v>100.7</v>
          </cell>
          <cell r="D757">
            <v>100.7</v>
          </cell>
          <cell r="E757">
            <v>100.7</v>
          </cell>
          <cell r="F757">
            <v>100.7</v>
          </cell>
          <cell r="G757">
            <v>100.7</v>
          </cell>
          <cell r="H757">
            <v>100.7</v>
          </cell>
          <cell r="I757">
            <v>100.7</v>
          </cell>
          <cell r="J757">
            <v>100.7</v>
          </cell>
          <cell r="K757">
            <v>100.7</v>
          </cell>
          <cell r="L757">
            <v>100.7</v>
          </cell>
          <cell r="M757">
            <v>100.7</v>
          </cell>
          <cell r="N757">
            <v>100.7</v>
          </cell>
          <cell r="O757">
            <v>100.7</v>
          </cell>
          <cell r="P757">
            <v>100.7</v>
          </cell>
          <cell r="Q757">
            <v>100.7</v>
          </cell>
        </row>
        <row r="758">
          <cell r="C758">
            <v>99.4</v>
          </cell>
          <cell r="D758">
            <v>99.4</v>
          </cell>
          <cell r="E758">
            <v>99.4</v>
          </cell>
          <cell r="F758">
            <v>99.4</v>
          </cell>
          <cell r="G758">
            <v>99.4</v>
          </cell>
          <cell r="H758">
            <v>99.4</v>
          </cell>
          <cell r="I758">
            <v>99.4</v>
          </cell>
          <cell r="J758">
            <v>99.4</v>
          </cell>
          <cell r="K758">
            <v>99.4</v>
          </cell>
          <cell r="L758">
            <v>99.4</v>
          </cell>
          <cell r="M758">
            <v>99.4</v>
          </cell>
          <cell r="N758">
            <v>99.4</v>
          </cell>
          <cell r="O758">
            <v>99.4</v>
          </cell>
          <cell r="P758">
            <v>99.4</v>
          </cell>
          <cell r="Q758">
            <v>99.4</v>
          </cell>
        </row>
        <row r="759">
          <cell r="C759">
            <v>100.1</v>
          </cell>
          <cell r="D759">
            <v>100.1</v>
          </cell>
          <cell r="E759">
            <v>100.1</v>
          </cell>
          <cell r="F759">
            <v>100.1</v>
          </cell>
          <cell r="G759">
            <v>100.1</v>
          </cell>
          <cell r="H759">
            <v>100.1</v>
          </cell>
          <cell r="I759">
            <v>100.1</v>
          </cell>
          <cell r="J759">
            <v>100.1</v>
          </cell>
          <cell r="K759">
            <v>100.1</v>
          </cell>
          <cell r="L759">
            <v>100.1</v>
          </cell>
          <cell r="M759">
            <v>100.1</v>
          </cell>
          <cell r="N759">
            <v>100.1</v>
          </cell>
          <cell r="O759">
            <v>100.1</v>
          </cell>
          <cell r="P759">
            <v>100.1</v>
          </cell>
          <cell r="Q759">
            <v>100.1</v>
          </cell>
        </row>
        <row r="760">
          <cell r="C760">
            <v>99.1</v>
          </cell>
          <cell r="D760">
            <v>99.1</v>
          </cell>
          <cell r="E760">
            <v>99.1</v>
          </cell>
          <cell r="F760">
            <v>99.1</v>
          </cell>
          <cell r="G760">
            <v>99.1</v>
          </cell>
          <cell r="H760">
            <v>99.1</v>
          </cell>
          <cell r="I760">
            <v>99.1</v>
          </cell>
          <cell r="J760">
            <v>99.1</v>
          </cell>
          <cell r="K760">
            <v>99.1</v>
          </cell>
          <cell r="L760">
            <v>99.1</v>
          </cell>
          <cell r="M760">
            <v>99.1</v>
          </cell>
          <cell r="N760">
            <v>99.2</v>
          </cell>
          <cell r="O760">
            <v>99.1</v>
          </cell>
          <cell r="P760">
            <v>99.1</v>
          </cell>
          <cell r="Q760">
            <v>99.1</v>
          </cell>
        </row>
        <row r="761">
          <cell r="C761">
            <v>103.7</v>
          </cell>
          <cell r="D761">
            <v>104.4</v>
          </cell>
          <cell r="E761">
            <v>103.8</v>
          </cell>
          <cell r="F761">
            <v>104.3</v>
          </cell>
          <cell r="G761">
            <v>103.9</v>
          </cell>
          <cell r="H761">
            <v>103.7</v>
          </cell>
          <cell r="I761">
            <v>103.7</v>
          </cell>
          <cell r="J761">
            <v>101.7</v>
          </cell>
          <cell r="K761">
            <v>101.7</v>
          </cell>
          <cell r="L761">
            <v>101.3</v>
          </cell>
          <cell r="M761">
            <v>101.9</v>
          </cell>
          <cell r="N761">
            <v>101.5</v>
          </cell>
          <cell r="O761">
            <v>101.7</v>
          </cell>
          <cell r="P761">
            <v>101.8</v>
          </cell>
          <cell r="Q761">
            <v>101.2</v>
          </cell>
        </row>
        <row r="762">
          <cell r="C762">
            <v>100</v>
          </cell>
          <cell r="D762">
            <v>100</v>
          </cell>
          <cell r="E762">
            <v>100</v>
          </cell>
          <cell r="F762">
            <v>100</v>
          </cell>
          <cell r="G762">
            <v>100</v>
          </cell>
          <cell r="H762">
            <v>100</v>
          </cell>
          <cell r="I762">
            <v>100</v>
          </cell>
          <cell r="J762">
            <v>100</v>
          </cell>
          <cell r="K762">
            <v>100</v>
          </cell>
          <cell r="L762">
            <v>100</v>
          </cell>
          <cell r="M762">
            <v>100</v>
          </cell>
          <cell r="N762">
            <v>100</v>
          </cell>
          <cell r="O762">
            <v>100</v>
          </cell>
          <cell r="P762">
            <v>100</v>
          </cell>
          <cell r="Q762">
            <v>100</v>
          </cell>
        </row>
        <row r="764">
          <cell r="C764">
            <v>98.7</v>
          </cell>
          <cell r="D764">
            <v>99.1</v>
          </cell>
          <cell r="E764">
            <v>99.1</v>
          </cell>
          <cell r="F764">
            <v>99.1</v>
          </cell>
          <cell r="G764">
            <v>99.2</v>
          </cell>
          <cell r="H764">
            <v>99.2</v>
          </cell>
          <cell r="I764">
            <v>99.2</v>
          </cell>
          <cell r="J764">
            <v>99.2</v>
          </cell>
          <cell r="K764">
            <v>99.2</v>
          </cell>
          <cell r="L764">
            <v>99.4</v>
          </cell>
          <cell r="M764">
            <v>99.4</v>
          </cell>
          <cell r="N764">
            <v>99.4</v>
          </cell>
          <cell r="O764">
            <v>99.4</v>
          </cell>
          <cell r="P764">
            <v>99.4</v>
          </cell>
          <cell r="Q764">
            <v>99.4</v>
          </cell>
        </row>
        <row r="765">
          <cell r="C765">
            <v>98</v>
          </cell>
          <cell r="D765">
            <v>98</v>
          </cell>
          <cell r="E765">
            <v>98</v>
          </cell>
          <cell r="F765">
            <v>98</v>
          </cell>
          <cell r="G765">
            <v>98.2</v>
          </cell>
          <cell r="H765">
            <v>98.2</v>
          </cell>
          <cell r="I765">
            <v>98.3</v>
          </cell>
          <cell r="J765">
            <v>98.3</v>
          </cell>
          <cell r="K765">
            <v>98.3</v>
          </cell>
          <cell r="L765">
            <v>98.8</v>
          </cell>
          <cell r="M765">
            <v>98.8</v>
          </cell>
          <cell r="N765">
            <v>98.8</v>
          </cell>
          <cell r="O765">
            <v>98.8</v>
          </cell>
          <cell r="P765">
            <v>98.8</v>
          </cell>
          <cell r="Q765">
            <v>98.8</v>
          </cell>
        </row>
        <row r="766">
          <cell r="C766">
            <v>102.8</v>
          </cell>
          <cell r="D766">
            <v>103.4</v>
          </cell>
          <cell r="E766">
            <v>103.4</v>
          </cell>
          <cell r="F766">
            <v>101.8</v>
          </cell>
          <cell r="G766">
            <v>101.8</v>
          </cell>
          <cell r="H766">
            <v>101.8</v>
          </cell>
          <cell r="I766">
            <v>101.8</v>
          </cell>
          <cell r="J766">
            <v>99.1</v>
          </cell>
          <cell r="K766">
            <v>99.1</v>
          </cell>
          <cell r="L766">
            <v>99.1</v>
          </cell>
          <cell r="M766">
            <v>99.1</v>
          </cell>
          <cell r="N766">
            <v>99.1</v>
          </cell>
          <cell r="O766">
            <v>99.1</v>
          </cell>
          <cell r="P766">
            <v>99.1</v>
          </cell>
          <cell r="Q766">
            <v>99.1</v>
          </cell>
        </row>
        <row r="767">
          <cell r="C767">
            <v>110.9</v>
          </cell>
          <cell r="D767">
            <v>110.9</v>
          </cell>
          <cell r="E767">
            <v>110.9</v>
          </cell>
          <cell r="F767">
            <v>110.9</v>
          </cell>
          <cell r="G767">
            <v>110.9</v>
          </cell>
          <cell r="H767">
            <v>110.9</v>
          </cell>
          <cell r="I767">
            <v>110.9</v>
          </cell>
          <cell r="J767">
            <v>110.9</v>
          </cell>
          <cell r="K767">
            <v>110.9</v>
          </cell>
          <cell r="L767">
            <v>110.9</v>
          </cell>
          <cell r="M767">
            <v>110.9</v>
          </cell>
          <cell r="N767">
            <v>110.9</v>
          </cell>
          <cell r="O767">
            <v>110.9</v>
          </cell>
          <cell r="P767">
            <v>110.9</v>
          </cell>
          <cell r="Q767">
            <v>110.9</v>
          </cell>
        </row>
        <row r="768">
          <cell r="C768">
            <v>100</v>
          </cell>
          <cell r="D768">
            <v>100</v>
          </cell>
          <cell r="E768">
            <v>100</v>
          </cell>
          <cell r="F768">
            <v>100</v>
          </cell>
          <cell r="G768">
            <v>100</v>
          </cell>
          <cell r="H768">
            <v>100</v>
          </cell>
          <cell r="I768">
            <v>100</v>
          </cell>
          <cell r="J768">
            <v>100</v>
          </cell>
          <cell r="K768">
            <v>100</v>
          </cell>
          <cell r="L768">
            <v>100</v>
          </cell>
          <cell r="M768">
            <v>100</v>
          </cell>
          <cell r="N768">
            <v>100</v>
          </cell>
          <cell r="O768">
            <v>100</v>
          </cell>
          <cell r="P768">
            <v>100</v>
          </cell>
          <cell r="Q768">
            <v>100</v>
          </cell>
        </row>
        <row r="769">
          <cell r="C769">
            <v>94.3</v>
          </cell>
          <cell r="D769">
            <v>98.3</v>
          </cell>
          <cell r="E769">
            <v>98.3</v>
          </cell>
          <cell r="F769">
            <v>98.3</v>
          </cell>
          <cell r="G769">
            <v>98.3</v>
          </cell>
          <cell r="H769">
            <v>98.3</v>
          </cell>
          <cell r="I769">
            <v>98.3</v>
          </cell>
          <cell r="J769">
            <v>98.3</v>
          </cell>
          <cell r="K769">
            <v>98.3</v>
          </cell>
          <cell r="L769">
            <v>98.3</v>
          </cell>
          <cell r="M769">
            <v>98.3</v>
          </cell>
          <cell r="N769">
            <v>98.3</v>
          </cell>
          <cell r="O769">
            <v>98.3</v>
          </cell>
          <cell r="P769">
            <v>98.3</v>
          </cell>
          <cell r="Q769">
            <v>98.3</v>
          </cell>
        </row>
        <row r="770">
          <cell r="C770">
            <v>99.9</v>
          </cell>
          <cell r="D770">
            <v>99.9</v>
          </cell>
          <cell r="E770">
            <v>99.9</v>
          </cell>
          <cell r="F770">
            <v>99.9</v>
          </cell>
          <cell r="G770">
            <v>99.9</v>
          </cell>
          <cell r="H770">
            <v>99.9</v>
          </cell>
          <cell r="I770">
            <v>99.9</v>
          </cell>
          <cell r="J770">
            <v>99.9</v>
          </cell>
          <cell r="K770">
            <v>99.9</v>
          </cell>
          <cell r="L770">
            <v>99.9</v>
          </cell>
          <cell r="M770">
            <v>99.9</v>
          </cell>
          <cell r="N770">
            <v>99.9</v>
          </cell>
          <cell r="O770">
            <v>99.9</v>
          </cell>
          <cell r="P770">
            <v>99.9</v>
          </cell>
          <cell r="Q770">
            <v>99.9</v>
          </cell>
        </row>
        <row r="771">
          <cell r="C771">
            <v>100</v>
          </cell>
          <cell r="D771">
            <v>100</v>
          </cell>
          <cell r="E771">
            <v>100</v>
          </cell>
          <cell r="F771">
            <v>100</v>
          </cell>
          <cell r="G771">
            <v>100</v>
          </cell>
          <cell r="H771">
            <v>100</v>
          </cell>
          <cell r="I771">
            <v>100</v>
          </cell>
          <cell r="J771">
            <v>100</v>
          </cell>
          <cell r="K771">
            <v>100</v>
          </cell>
          <cell r="L771">
            <v>100</v>
          </cell>
          <cell r="M771">
            <v>100</v>
          </cell>
          <cell r="N771">
            <v>100</v>
          </cell>
          <cell r="O771">
            <v>100</v>
          </cell>
          <cell r="P771">
            <v>100</v>
          </cell>
          <cell r="Q771">
            <v>100</v>
          </cell>
        </row>
        <row r="773">
          <cell r="C773">
            <v>99.5</v>
          </cell>
          <cell r="D773">
            <v>98.3</v>
          </cell>
          <cell r="E773">
            <v>96.9</v>
          </cell>
          <cell r="F773">
            <v>95.2</v>
          </cell>
          <cell r="G773">
            <v>93.4</v>
          </cell>
          <cell r="H773">
            <v>93.8</v>
          </cell>
          <cell r="I773">
            <v>98</v>
          </cell>
          <cell r="J773">
            <v>99.8</v>
          </cell>
          <cell r="K773">
            <v>101.2</v>
          </cell>
          <cell r="L773">
            <v>102</v>
          </cell>
          <cell r="M773">
            <v>102.2</v>
          </cell>
          <cell r="N773">
            <v>102.6</v>
          </cell>
          <cell r="O773">
            <v>102.1</v>
          </cell>
          <cell r="P773">
            <v>102</v>
          </cell>
          <cell r="Q773">
            <v>101.6</v>
          </cell>
        </row>
        <row r="774">
          <cell r="C774">
            <v>94.6</v>
          </cell>
          <cell r="D774">
            <v>94.3</v>
          </cell>
          <cell r="E774">
            <v>94.3</v>
          </cell>
          <cell r="F774">
            <v>94.3</v>
          </cell>
          <cell r="G774">
            <v>93.8</v>
          </cell>
          <cell r="H774">
            <v>93.8</v>
          </cell>
          <cell r="I774">
            <v>93.8</v>
          </cell>
          <cell r="J774">
            <v>93.8</v>
          </cell>
          <cell r="K774">
            <v>94.2</v>
          </cell>
          <cell r="L774">
            <v>99.8</v>
          </cell>
          <cell r="M774">
            <v>99.8</v>
          </cell>
          <cell r="N774">
            <v>99.8</v>
          </cell>
          <cell r="O774">
            <v>99.8</v>
          </cell>
          <cell r="P774">
            <v>97.6</v>
          </cell>
          <cell r="Q774">
            <v>96.5</v>
          </cell>
        </row>
        <row r="775">
          <cell r="C775">
            <v>100</v>
          </cell>
          <cell r="D775">
            <v>100</v>
          </cell>
          <cell r="E775">
            <v>100</v>
          </cell>
          <cell r="F775">
            <v>100</v>
          </cell>
          <cell r="G775">
            <v>100</v>
          </cell>
          <cell r="H775">
            <v>100</v>
          </cell>
          <cell r="I775">
            <v>100</v>
          </cell>
          <cell r="J775">
            <v>100</v>
          </cell>
          <cell r="K775">
            <v>100</v>
          </cell>
          <cell r="L775">
            <v>100</v>
          </cell>
          <cell r="M775">
            <v>100</v>
          </cell>
          <cell r="N775">
            <v>100</v>
          </cell>
          <cell r="O775">
            <v>100</v>
          </cell>
          <cell r="P775">
            <v>100</v>
          </cell>
          <cell r="Q775">
            <v>100</v>
          </cell>
        </row>
        <row r="776">
          <cell r="C776">
            <v>102.2</v>
          </cell>
          <cell r="D776">
            <v>102.2</v>
          </cell>
          <cell r="E776">
            <v>102.2</v>
          </cell>
          <cell r="F776">
            <v>102.2</v>
          </cell>
          <cell r="G776">
            <v>102.2</v>
          </cell>
          <cell r="H776">
            <v>102.2</v>
          </cell>
          <cell r="I776">
            <v>102.2</v>
          </cell>
          <cell r="J776">
            <v>102.2</v>
          </cell>
          <cell r="K776">
            <v>102.2</v>
          </cell>
          <cell r="L776">
            <v>102.2</v>
          </cell>
          <cell r="M776">
            <v>102.2</v>
          </cell>
          <cell r="N776">
            <v>102.2</v>
          </cell>
          <cell r="O776">
            <v>102.2</v>
          </cell>
          <cell r="P776">
            <v>102.2</v>
          </cell>
          <cell r="Q776">
            <v>102.2</v>
          </cell>
        </row>
        <row r="777">
          <cell r="C777">
            <v>99.8</v>
          </cell>
          <cell r="D777">
            <v>99.8</v>
          </cell>
          <cell r="E777">
            <v>99.8</v>
          </cell>
          <cell r="F777">
            <v>99.8</v>
          </cell>
          <cell r="G777">
            <v>99.8</v>
          </cell>
          <cell r="H777">
            <v>99.8</v>
          </cell>
          <cell r="I777">
            <v>99.8</v>
          </cell>
          <cell r="J777">
            <v>99.8</v>
          </cell>
          <cell r="K777">
            <v>99.8</v>
          </cell>
          <cell r="L777">
            <v>99.8</v>
          </cell>
          <cell r="M777">
            <v>99.8</v>
          </cell>
          <cell r="N777">
            <v>99.8</v>
          </cell>
          <cell r="O777">
            <v>99.8</v>
          </cell>
          <cell r="P777">
            <v>99.8</v>
          </cell>
          <cell r="Q777">
            <v>99.8</v>
          </cell>
        </row>
        <row r="778">
          <cell r="C778">
            <v>88.9</v>
          </cell>
          <cell r="D778">
            <v>89.8</v>
          </cell>
          <cell r="E778">
            <v>89.7</v>
          </cell>
          <cell r="F778">
            <v>84</v>
          </cell>
          <cell r="G778">
            <v>77</v>
          </cell>
          <cell r="H778">
            <v>78.5</v>
          </cell>
          <cell r="I778">
            <v>93.8</v>
          </cell>
          <cell r="J778">
            <v>100.2</v>
          </cell>
          <cell r="K778">
            <v>105</v>
          </cell>
          <cell r="L778">
            <v>103.3</v>
          </cell>
          <cell r="M778">
            <v>103.4</v>
          </cell>
          <cell r="N778">
            <v>104.6</v>
          </cell>
          <cell r="O778">
            <v>102.9</v>
          </cell>
          <cell r="P778">
            <v>105.1</v>
          </cell>
          <cell r="Q778">
            <v>105.1</v>
          </cell>
        </row>
        <row r="779">
          <cell r="C779">
            <v>98.8</v>
          </cell>
          <cell r="D779">
            <v>98.8</v>
          </cell>
          <cell r="E779">
            <v>98.8</v>
          </cell>
          <cell r="F779">
            <v>98.8</v>
          </cell>
          <cell r="G779">
            <v>98.8</v>
          </cell>
          <cell r="H779">
            <v>98.8</v>
          </cell>
          <cell r="I779">
            <v>98.8</v>
          </cell>
          <cell r="J779">
            <v>98.8</v>
          </cell>
          <cell r="K779">
            <v>98.8</v>
          </cell>
          <cell r="L779">
            <v>98.8</v>
          </cell>
          <cell r="M779">
            <v>98.8</v>
          </cell>
          <cell r="N779">
            <v>98.8</v>
          </cell>
          <cell r="O779">
            <v>98.8</v>
          </cell>
          <cell r="P779">
            <v>98.8</v>
          </cell>
          <cell r="Q779">
            <v>98.8</v>
          </cell>
        </row>
        <row r="780">
          <cell r="C780">
            <v>100</v>
          </cell>
          <cell r="D780">
            <v>100</v>
          </cell>
          <cell r="E780">
            <v>100</v>
          </cell>
          <cell r="F780">
            <v>100</v>
          </cell>
          <cell r="G780">
            <v>100</v>
          </cell>
          <cell r="H780">
            <v>100</v>
          </cell>
          <cell r="I780">
            <v>100</v>
          </cell>
          <cell r="J780">
            <v>100</v>
          </cell>
          <cell r="K780">
            <v>100</v>
          </cell>
          <cell r="L780">
            <v>100</v>
          </cell>
          <cell r="M780">
            <v>100</v>
          </cell>
          <cell r="N780">
            <v>100</v>
          </cell>
          <cell r="O780">
            <v>100</v>
          </cell>
          <cell r="P780">
            <v>100</v>
          </cell>
          <cell r="Q780">
            <v>100</v>
          </cell>
        </row>
        <row r="781">
          <cell r="C781">
            <v>99.7</v>
          </cell>
          <cell r="D781">
            <v>99.7</v>
          </cell>
          <cell r="E781">
            <v>98.7</v>
          </cell>
          <cell r="F781">
            <v>98.7</v>
          </cell>
          <cell r="G781">
            <v>98.7</v>
          </cell>
          <cell r="H781">
            <v>98.7</v>
          </cell>
          <cell r="I781">
            <v>98.7</v>
          </cell>
          <cell r="J781">
            <v>98.7</v>
          </cell>
          <cell r="K781">
            <v>98.7</v>
          </cell>
          <cell r="L781">
            <v>98.7</v>
          </cell>
          <cell r="M781">
            <v>98.7</v>
          </cell>
          <cell r="N781">
            <v>98.7</v>
          </cell>
          <cell r="O781">
            <v>98.7</v>
          </cell>
          <cell r="P781">
            <v>98.7</v>
          </cell>
          <cell r="Q781">
            <v>98.7</v>
          </cell>
        </row>
        <row r="782">
          <cell r="C782">
            <v>119.1</v>
          </cell>
          <cell r="D782">
            <v>113.1</v>
          </cell>
          <cell r="E782">
            <v>107.7</v>
          </cell>
          <cell r="F782">
            <v>107.7</v>
          </cell>
          <cell r="G782">
            <v>107.7</v>
          </cell>
          <cell r="H782">
            <v>107.7</v>
          </cell>
          <cell r="I782">
            <v>107.7</v>
          </cell>
          <cell r="J782">
            <v>107.7</v>
          </cell>
          <cell r="K782">
            <v>107.7</v>
          </cell>
          <cell r="L782">
            <v>107.7</v>
          </cell>
          <cell r="M782">
            <v>107.7</v>
          </cell>
          <cell r="N782">
            <v>107.7</v>
          </cell>
          <cell r="O782">
            <v>107.7</v>
          </cell>
          <cell r="P782">
            <v>107.7</v>
          </cell>
          <cell r="Q782">
            <v>107.7</v>
          </cell>
        </row>
        <row r="783">
          <cell r="C783">
            <v>92.3</v>
          </cell>
          <cell r="D783">
            <v>91.8</v>
          </cell>
          <cell r="E783">
            <v>90</v>
          </cell>
          <cell r="F783">
            <v>85.3</v>
          </cell>
          <cell r="G783">
            <v>91.8</v>
          </cell>
          <cell r="H783">
            <v>91.8</v>
          </cell>
          <cell r="I783">
            <v>91.8</v>
          </cell>
          <cell r="J783">
            <v>91.8</v>
          </cell>
          <cell r="K783">
            <v>90.6</v>
          </cell>
          <cell r="L783">
            <v>90.8</v>
          </cell>
          <cell r="M783">
            <v>95</v>
          </cell>
          <cell r="N783">
            <v>95</v>
          </cell>
          <cell r="O783">
            <v>94.4</v>
          </cell>
          <cell r="P783">
            <v>90.3</v>
          </cell>
          <cell r="Q783">
            <v>87.5</v>
          </cell>
        </row>
        <row r="785">
          <cell r="C785">
            <v>104.9</v>
          </cell>
          <cell r="D785">
            <v>104.9</v>
          </cell>
          <cell r="E785">
            <v>104.9</v>
          </cell>
          <cell r="F785">
            <v>104.9</v>
          </cell>
          <cell r="G785">
            <v>104.9</v>
          </cell>
          <cell r="H785">
            <v>104.9</v>
          </cell>
          <cell r="I785">
            <v>104.9</v>
          </cell>
          <cell r="J785">
            <v>104.9</v>
          </cell>
          <cell r="K785">
            <v>104.9</v>
          </cell>
          <cell r="L785">
            <v>104.9</v>
          </cell>
          <cell r="M785">
            <v>104.9</v>
          </cell>
          <cell r="N785">
            <v>104.9</v>
          </cell>
          <cell r="O785">
            <v>104.9</v>
          </cell>
          <cell r="P785">
            <v>105.2</v>
          </cell>
          <cell r="Q785">
            <v>105.2</v>
          </cell>
        </row>
        <row r="786">
          <cell r="C786">
            <v>100</v>
          </cell>
          <cell r="D786">
            <v>100</v>
          </cell>
          <cell r="E786">
            <v>100</v>
          </cell>
          <cell r="F786">
            <v>100</v>
          </cell>
          <cell r="G786">
            <v>100</v>
          </cell>
          <cell r="H786">
            <v>100</v>
          </cell>
          <cell r="I786">
            <v>100</v>
          </cell>
          <cell r="J786">
            <v>100</v>
          </cell>
          <cell r="K786">
            <v>100</v>
          </cell>
          <cell r="L786">
            <v>100</v>
          </cell>
          <cell r="M786">
            <v>100</v>
          </cell>
          <cell r="N786">
            <v>100</v>
          </cell>
          <cell r="O786">
            <v>100</v>
          </cell>
          <cell r="P786">
            <v>100</v>
          </cell>
          <cell r="Q786">
            <v>100</v>
          </cell>
        </row>
        <row r="787">
          <cell r="C787">
            <v>86.8</v>
          </cell>
          <cell r="D787">
            <v>86.8</v>
          </cell>
          <cell r="E787">
            <v>86.8</v>
          </cell>
          <cell r="F787">
            <v>86.8</v>
          </cell>
          <cell r="G787">
            <v>86.8</v>
          </cell>
          <cell r="H787">
            <v>86.8</v>
          </cell>
          <cell r="I787">
            <v>86.8</v>
          </cell>
          <cell r="J787">
            <v>86.8</v>
          </cell>
          <cell r="K787">
            <v>86.8</v>
          </cell>
          <cell r="L787">
            <v>86.8</v>
          </cell>
          <cell r="M787">
            <v>86.8</v>
          </cell>
          <cell r="N787">
            <v>86.8</v>
          </cell>
          <cell r="O787">
            <v>86.6</v>
          </cell>
          <cell r="P787">
            <v>92.3</v>
          </cell>
          <cell r="Q787">
            <v>92.3</v>
          </cell>
        </row>
        <row r="788">
          <cell r="C788">
            <v>106.1</v>
          </cell>
          <cell r="D788">
            <v>106.1</v>
          </cell>
          <cell r="E788">
            <v>106.1</v>
          </cell>
          <cell r="F788">
            <v>106.1</v>
          </cell>
          <cell r="G788">
            <v>106.1</v>
          </cell>
          <cell r="H788">
            <v>106.1</v>
          </cell>
          <cell r="I788">
            <v>106.1</v>
          </cell>
          <cell r="J788">
            <v>106.1</v>
          </cell>
          <cell r="K788">
            <v>106.1</v>
          </cell>
          <cell r="L788">
            <v>106.1</v>
          </cell>
          <cell r="M788">
            <v>106.1</v>
          </cell>
          <cell r="N788">
            <v>106.1</v>
          </cell>
          <cell r="O788">
            <v>106.1</v>
          </cell>
          <cell r="P788">
            <v>106.1</v>
          </cell>
          <cell r="Q788">
            <v>106.1</v>
          </cell>
        </row>
        <row r="790">
          <cell r="C790">
            <v>100</v>
          </cell>
          <cell r="D790">
            <v>99.6</v>
          </cell>
          <cell r="E790">
            <v>100.4</v>
          </cell>
          <cell r="F790">
            <v>100.3</v>
          </cell>
          <cell r="G790">
            <v>100.4</v>
          </cell>
          <cell r="H790">
            <v>100.4</v>
          </cell>
          <cell r="I790">
            <v>99.9</v>
          </cell>
          <cell r="J790">
            <v>100</v>
          </cell>
          <cell r="K790">
            <v>99.7</v>
          </cell>
          <cell r="L790">
            <v>99.3</v>
          </cell>
          <cell r="M790">
            <v>99.3</v>
          </cell>
          <cell r="N790">
            <v>99.3</v>
          </cell>
          <cell r="O790">
            <v>98.1</v>
          </cell>
          <cell r="P790">
            <v>98.1</v>
          </cell>
          <cell r="Q790">
            <v>98.1</v>
          </cell>
        </row>
        <row r="791">
          <cell r="C791">
            <v>89.7</v>
          </cell>
          <cell r="D791">
            <v>87.1</v>
          </cell>
          <cell r="E791">
            <v>87.1</v>
          </cell>
          <cell r="F791">
            <v>86.1</v>
          </cell>
          <cell r="G791">
            <v>85.7</v>
          </cell>
          <cell r="H791">
            <v>85.7</v>
          </cell>
          <cell r="I791">
            <v>82.1</v>
          </cell>
          <cell r="J791">
            <v>82.4</v>
          </cell>
          <cell r="K791">
            <v>82.6</v>
          </cell>
          <cell r="L791">
            <v>79.400000000000006</v>
          </cell>
          <cell r="M791">
            <v>78.8</v>
          </cell>
          <cell r="N791">
            <v>78.8</v>
          </cell>
          <cell r="O791">
            <v>77.099999999999994</v>
          </cell>
          <cell r="P791">
            <v>76.8</v>
          </cell>
          <cell r="Q791">
            <v>76.8</v>
          </cell>
        </row>
        <row r="792">
          <cell r="C792">
            <v>100</v>
          </cell>
          <cell r="D792">
            <v>100</v>
          </cell>
          <cell r="E792">
            <v>100</v>
          </cell>
          <cell r="F792">
            <v>100</v>
          </cell>
          <cell r="G792">
            <v>100</v>
          </cell>
          <cell r="H792">
            <v>100</v>
          </cell>
          <cell r="I792">
            <v>100</v>
          </cell>
          <cell r="J792">
            <v>100</v>
          </cell>
          <cell r="K792">
            <v>100</v>
          </cell>
          <cell r="L792">
            <v>100</v>
          </cell>
          <cell r="M792">
            <v>100</v>
          </cell>
          <cell r="N792">
            <v>100</v>
          </cell>
          <cell r="O792">
            <v>100</v>
          </cell>
          <cell r="P792">
            <v>100</v>
          </cell>
          <cell r="Q792">
            <v>100</v>
          </cell>
        </row>
        <row r="793">
          <cell r="C793">
            <v>87.5</v>
          </cell>
          <cell r="D793">
            <v>87.5</v>
          </cell>
          <cell r="E793">
            <v>98.4</v>
          </cell>
          <cell r="F793">
            <v>98.4</v>
          </cell>
          <cell r="G793">
            <v>98.4</v>
          </cell>
          <cell r="H793">
            <v>98.4</v>
          </cell>
          <cell r="I793">
            <v>98.4</v>
          </cell>
          <cell r="J793">
            <v>98.4</v>
          </cell>
          <cell r="K793">
            <v>98.4</v>
          </cell>
          <cell r="L793">
            <v>98.4</v>
          </cell>
          <cell r="M793">
            <v>98.4</v>
          </cell>
          <cell r="N793">
            <v>98.4</v>
          </cell>
          <cell r="O793">
            <v>87.5</v>
          </cell>
          <cell r="P793">
            <v>87.5</v>
          </cell>
          <cell r="Q793">
            <v>87.5</v>
          </cell>
        </row>
        <row r="794">
          <cell r="C794">
            <v>77.099999999999994</v>
          </cell>
          <cell r="D794">
            <v>77.099999999999994</v>
          </cell>
          <cell r="E794">
            <v>77.099999999999994</v>
          </cell>
          <cell r="F794">
            <v>77.099999999999994</v>
          </cell>
          <cell r="G794">
            <v>84.1</v>
          </cell>
          <cell r="H794">
            <v>84.1</v>
          </cell>
          <cell r="I794">
            <v>84.1</v>
          </cell>
          <cell r="J794">
            <v>86.9</v>
          </cell>
          <cell r="K794">
            <v>86.9</v>
          </cell>
          <cell r="L794">
            <v>86.9</v>
          </cell>
          <cell r="M794">
            <v>86.9</v>
          </cell>
          <cell r="N794">
            <v>86.9</v>
          </cell>
          <cell r="O794">
            <v>86.9</v>
          </cell>
          <cell r="P794">
            <v>95.3</v>
          </cell>
          <cell r="Q794">
            <v>95.3</v>
          </cell>
        </row>
        <row r="795">
          <cell r="C795">
            <v>115</v>
          </cell>
          <cell r="D795">
            <v>115</v>
          </cell>
          <cell r="E795">
            <v>115</v>
          </cell>
          <cell r="F795">
            <v>115</v>
          </cell>
          <cell r="G795">
            <v>115</v>
          </cell>
          <cell r="H795">
            <v>115</v>
          </cell>
          <cell r="I795">
            <v>115</v>
          </cell>
          <cell r="J795">
            <v>115</v>
          </cell>
          <cell r="K795">
            <v>115</v>
          </cell>
          <cell r="L795">
            <v>115</v>
          </cell>
          <cell r="M795">
            <v>115</v>
          </cell>
          <cell r="N795">
            <v>115</v>
          </cell>
          <cell r="O795">
            <v>115</v>
          </cell>
          <cell r="P795">
            <v>115</v>
          </cell>
          <cell r="Q795">
            <v>115</v>
          </cell>
        </row>
        <row r="796">
          <cell r="C796">
            <v>100</v>
          </cell>
          <cell r="D796">
            <v>100</v>
          </cell>
          <cell r="E796">
            <v>100</v>
          </cell>
          <cell r="F796">
            <v>100</v>
          </cell>
          <cell r="G796">
            <v>100</v>
          </cell>
          <cell r="H796">
            <v>100</v>
          </cell>
          <cell r="I796">
            <v>100</v>
          </cell>
          <cell r="J796">
            <v>100</v>
          </cell>
          <cell r="K796">
            <v>100</v>
          </cell>
          <cell r="L796">
            <v>100</v>
          </cell>
          <cell r="M796">
            <v>100</v>
          </cell>
          <cell r="N796">
            <v>100</v>
          </cell>
          <cell r="O796">
            <v>100</v>
          </cell>
          <cell r="P796">
            <v>100</v>
          </cell>
          <cell r="Q796">
            <v>100</v>
          </cell>
        </row>
        <row r="797">
          <cell r="C797">
            <v>98.8</v>
          </cell>
          <cell r="D797">
            <v>98.8</v>
          </cell>
          <cell r="E797">
            <v>98.8</v>
          </cell>
          <cell r="F797">
            <v>98.8</v>
          </cell>
          <cell r="G797">
            <v>98.8</v>
          </cell>
          <cell r="H797">
            <v>98.8</v>
          </cell>
          <cell r="I797">
            <v>98.8</v>
          </cell>
          <cell r="J797">
            <v>98.8</v>
          </cell>
          <cell r="K797">
            <v>98.8</v>
          </cell>
          <cell r="L797">
            <v>98.8</v>
          </cell>
          <cell r="M797">
            <v>97.2</v>
          </cell>
          <cell r="N797">
            <v>97.2</v>
          </cell>
          <cell r="O797">
            <v>98.8</v>
          </cell>
          <cell r="P797">
            <v>98.8</v>
          </cell>
          <cell r="Q797">
            <v>98.8</v>
          </cell>
        </row>
        <row r="798">
          <cell r="C798">
            <v>101.4</v>
          </cell>
          <cell r="D798">
            <v>101.4</v>
          </cell>
          <cell r="E798">
            <v>101.4</v>
          </cell>
          <cell r="F798">
            <v>101.4</v>
          </cell>
          <cell r="G798">
            <v>101.4</v>
          </cell>
          <cell r="H798">
            <v>101.4</v>
          </cell>
          <cell r="I798">
            <v>101.4</v>
          </cell>
          <cell r="J798">
            <v>101.4</v>
          </cell>
          <cell r="K798">
            <v>101.4</v>
          </cell>
          <cell r="L798">
            <v>101.4</v>
          </cell>
          <cell r="M798">
            <v>101.4</v>
          </cell>
          <cell r="N798">
            <v>101.4</v>
          </cell>
          <cell r="O798">
            <v>101.4</v>
          </cell>
          <cell r="P798">
            <v>101.4</v>
          </cell>
          <cell r="Q798">
            <v>101.4</v>
          </cell>
        </row>
        <row r="799">
          <cell r="C799">
            <v>91.3</v>
          </cell>
          <cell r="D799">
            <v>91.3</v>
          </cell>
          <cell r="E799">
            <v>91.3</v>
          </cell>
          <cell r="F799">
            <v>91.3</v>
          </cell>
          <cell r="G799">
            <v>100</v>
          </cell>
          <cell r="H799">
            <v>100</v>
          </cell>
          <cell r="I799">
            <v>100</v>
          </cell>
          <cell r="J799">
            <v>100</v>
          </cell>
          <cell r="K799">
            <v>100</v>
          </cell>
          <cell r="L799">
            <v>100</v>
          </cell>
          <cell r="M799">
            <v>100</v>
          </cell>
          <cell r="N799">
            <v>100</v>
          </cell>
          <cell r="O799">
            <v>100</v>
          </cell>
          <cell r="P799">
            <v>100</v>
          </cell>
          <cell r="Q799">
            <v>100</v>
          </cell>
        </row>
        <row r="800">
          <cell r="C800">
            <v>105</v>
          </cell>
          <cell r="D800">
            <v>105</v>
          </cell>
          <cell r="E800">
            <v>105</v>
          </cell>
          <cell r="F800">
            <v>105</v>
          </cell>
          <cell r="G800">
            <v>105</v>
          </cell>
          <cell r="H800">
            <v>105</v>
          </cell>
          <cell r="I800">
            <v>105</v>
          </cell>
          <cell r="J800">
            <v>105</v>
          </cell>
          <cell r="K800">
            <v>105</v>
          </cell>
          <cell r="L800">
            <v>105</v>
          </cell>
          <cell r="M800">
            <v>105</v>
          </cell>
          <cell r="N800">
            <v>105</v>
          </cell>
          <cell r="O800">
            <v>105</v>
          </cell>
          <cell r="P800">
            <v>105</v>
          </cell>
          <cell r="Q800">
            <v>105</v>
          </cell>
        </row>
        <row r="801">
          <cell r="C801">
            <v>102.4</v>
          </cell>
          <cell r="D801">
            <v>100.9</v>
          </cell>
          <cell r="E801">
            <v>100.9</v>
          </cell>
          <cell r="F801">
            <v>100.1</v>
          </cell>
          <cell r="G801">
            <v>100.1</v>
          </cell>
          <cell r="H801">
            <v>100.1</v>
          </cell>
          <cell r="I801">
            <v>100.1</v>
          </cell>
          <cell r="J801">
            <v>100.1</v>
          </cell>
          <cell r="K801">
            <v>100.1</v>
          </cell>
          <cell r="L801">
            <v>100.1</v>
          </cell>
          <cell r="M801">
            <v>100.1</v>
          </cell>
          <cell r="N801">
            <v>100.1</v>
          </cell>
          <cell r="O801">
            <v>100.1</v>
          </cell>
          <cell r="P801">
            <v>100.1</v>
          </cell>
          <cell r="Q801">
            <v>100.1</v>
          </cell>
        </row>
        <row r="802">
          <cell r="C802">
            <v>100</v>
          </cell>
          <cell r="D802">
            <v>100</v>
          </cell>
          <cell r="E802">
            <v>100</v>
          </cell>
          <cell r="F802">
            <v>100</v>
          </cell>
          <cell r="G802">
            <v>100</v>
          </cell>
          <cell r="H802">
            <v>100</v>
          </cell>
          <cell r="I802">
            <v>100</v>
          </cell>
          <cell r="J802">
            <v>100</v>
          </cell>
          <cell r="K802">
            <v>100</v>
          </cell>
          <cell r="L802">
            <v>100</v>
          </cell>
          <cell r="M802">
            <v>100</v>
          </cell>
          <cell r="N802">
            <v>100</v>
          </cell>
          <cell r="O802">
            <v>100</v>
          </cell>
          <cell r="P802">
            <v>100</v>
          </cell>
          <cell r="Q802">
            <v>100</v>
          </cell>
        </row>
        <row r="803">
          <cell r="C803">
            <v>100</v>
          </cell>
          <cell r="D803">
            <v>100</v>
          </cell>
          <cell r="E803">
            <v>100</v>
          </cell>
          <cell r="F803">
            <v>100</v>
          </cell>
          <cell r="G803">
            <v>100</v>
          </cell>
          <cell r="H803">
            <v>100</v>
          </cell>
          <cell r="I803">
            <v>100</v>
          </cell>
          <cell r="J803">
            <v>100</v>
          </cell>
          <cell r="K803">
            <v>100</v>
          </cell>
          <cell r="L803">
            <v>100</v>
          </cell>
          <cell r="M803">
            <v>100</v>
          </cell>
          <cell r="N803">
            <v>100</v>
          </cell>
          <cell r="O803">
            <v>100</v>
          </cell>
          <cell r="P803">
            <v>100</v>
          </cell>
          <cell r="Q803">
            <v>100</v>
          </cell>
        </row>
        <row r="804">
          <cell r="C804">
            <v>100</v>
          </cell>
          <cell r="D804">
            <v>100</v>
          </cell>
          <cell r="E804">
            <v>100</v>
          </cell>
          <cell r="F804">
            <v>100</v>
          </cell>
          <cell r="G804">
            <v>100</v>
          </cell>
          <cell r="H804">
            <v>100</v>
          </cell>
          <cell r="I804">
            <v>100</v>
          </cell>
          <cell r="J804">
            <v>100</v>
          </cell>
          <cell r="K804">
            <v>100</v>
          </cell>
          <cell r="L804">
            <v>100</v>
          </cell>
          <cell r="M804">
            <v>100</v>
          </cell>
          <cell r="N804">
            <v>100</v>
          </cell>
          <cell r="O804">
            <v>100</v>
          </cell>
          <cell r="P804">
            <v>100</v>
          </cell>
          <cell r="Q804">
            <v>100</v>
          </cell>
        </row>
        <row r="805">
          <cell r="C805">
            <v>119.9</v>
          </cell>
          <cell r="D805">
            <v>117.9</v>
          </cell>
          <cell r="E805">
            <v>112.7</v>
          </cell>
          <cell r="F805">
            <v>112.7</v>
          </cell>
          <cell r="G805">
            <v>112.7</v>
          </cell>
          <cell r="H805">
            <v>112.7</v>
          </cell>
          <cell r="I805">
            <v>112.7</v>
          </cell>
          <cell r="J805">
            <v>112.7</v>
          </cell>
          <cell r="K805">
            <v>112.7</v>
          </cell>
          <cell r="L805">
            <v>112.7</v>
          </cell>
          <cell r="M805">
            <v>112.7</v>
          </cell>
          <cell r="N805">
            <v>112.7</v>
          </cell>
          <cell r="O805">
            <v>113.7</v>
          </cell>
          <cell r="P805">
            <v>109.6</v>
          </cell>
          <cell r="Q805">
            <v>109.6</v>
          </cell>
        </row>
        <row r="806">
          <cell r="C806">
            <v>106.5</v>
          </cell>
          <cell r="D806">
            <v>106.5</v>
          </cell>
          <cell r="E806">
            <v>106.5</v>
          </cell>
          <cell r="F806">
            <v>106.5</v>
          </cell>
          <cell r="G806">
            <v>106.5</v>
          </cell>
          <cell r="H806">
            <v>106.5</v>
          </cell>
          <cell r="I806">
            <v>106.5</v>
          </cell>
          <cell r="J806">
            <v>106.5</v>
          </cell>
          <cell r="K806">
            <v>105.4</v>
          </cell>
          <cell r="L806">
            <v>105.4</v>
          </cell>
          <cell r="M806">
            <v>105.4</v>
          </cell>
          <cell r="N806">
            <v>105.4</v>
          </cell>
          <cell r="O806">
            <v>105.4</v>
          </cell>
          <cell r="P806">
            <v>104.9</v>
          </cell>
          <cell r="Q806">
            <v>104.9</v>
          </cell>
        </row>
        <row r="808">
          <cell r="C808">
            <v>107.6</v>
          </cell>
          <cell r="D808">
            <v>107.8</v>
          </cell>
          <cell r="E808">
            <v>107.8</v>
          </cell>
          <cell r="F808">
            <v>107.8</v>
          </cell>
          <cell r="G808">
            <v>107.8</v>
          </cell>
          <cell r="H808">
            <v>107.8</v>
          </cell>
          <cell r="I808">
            <v>107.8</v>
          </cell>
          <cell r="J808">
            <v>107.8</v>
          </cell>
          <cell r="K808">
            <v>107.8</v>
          </cell>
          <cell r="L808">
            <v>107.8</v>
          </cell>
          <cell r="M808">
            <v>107.8</v>
          </cell>
          <cell r="N808">
            <v>107.8</v>
          </cell>
          <cell r="O808">
            <v>107.8</v>
          </cell>
          <cell r="P808">
            <v>107</v>
          </cell>
          <cell r="Q808">
            <v>107</v>
          </cell>
        </row>
        <row r="809">
          <cell r="C809">
            <v>112.1</v>
          </cell>
          <cell r="D809">
            <v>112.1</v>
          </cell>
          <cell r="E809">
            <v>112.1</v>
          </cell>
          <cell r="F809">
            <v>112.1</v>
          </cell>
          <cell r="G809">
            <v>112.1</v>
          </cell>
          <cell r="H809">
            <v>112.1</v>
          </cell>
          <cell r="I809">
            <v>112.1</v>
          </cell>
          <cell r="J809">
            <v>112.1</v>
          </cell>
          <cell r="K809">
            <v>112.1</v>
          </cell>
          <cell r="L809">
            <v>112.1</v>
          </cell>
          <cell r="M809">
            <v>112.1</v>
          </cell>
          <cell r="N809">
            <v>112.1</v>
          </cell>
          <cell r="O809">
            <v>112.1</v>
          </cell>
          <cell r="P809">
            <v>110.6</v>
          </cell>
          <cell r="Q809">
            <v>110.6</v>
          </cell>
        </row>
        <row r="810">
          <cell r="C810">
            <v>109.6</v>
          </cell>
          <cell r="D810">
            <v>110.1</v>
          </cell>
          <cell r="E810">
            <v>110.1</v>
          </cell>
          <cell r="F810">
            <v>110.1</v>
          </cell>
          <cell r="G810">
            <v>110.1</v>
          </cell>
          <cell r="H810">
            <v>110.1</v>
          </cell>
          <cell r="I810">
            <v>110.1</v>
          </cell>
          <cell r="J810">
            <v>110.1</v>
          </cell>
          <cell r="K810">
            <v>110.1</v>
          </cell>
          <cell r="L810">
            <v>110.1</v>
          </cell>
          <cell r="M810">
            <v>110.1</v>
          </cell>
          <cell r="N810">
            <v>110.1</v>
          </cell>
          <cell r="O810">
            <v>110.1</v>
          </cell>
          <cell r="P810">
            <v>109.4</v>
          </cell>
          <cell r="Q810">
            <v>109.4</v>
          </cell>
        </row>
        <row r="811">
          <cell r="C811">
            <v>100</v>
          </cell>
          <cell r="D811">
            <v>100</v>
          </cell>
          <cell r="E811">
            <v>100</v>
          </cell>
          <cell r="F811">
            <v>100</v>
          </cell>
          <cell r="G811">
            <v>100</v>
          </cell>
          <cell r="H811">
            <v>100</v>
          </cell>
          <cell r="I811">
            <v>100</v>
          </cell>
          <cell r="J811">
            <v>100</v>
          </cell>
          <cell r="K811">
            <v>100</v>
          </cell>
          <cell r="L811">
            <v>100</v>
          </cell>
          <cell r="M811">
            <v>100</v>
          </cell>
          <cell r="N811">
            <v>100</v>
          </cell>
          <cell r="O811">
            <v>100</v>
          </cell>
          <cell r="P811">
            <v>100</v>
          </cell>
          <cell r="Q811">
            <v>100</v>
          </cell>
        </row>
        <row r="812">
          <cell r="C812">
            <v>100</v>
          </cell>
          <cell r="D812">
            <v>100</v>
          </cell>
          <cell r="E812">
            <v>100</v>
          </cell>
          <cell r="F812">
            <v>100</v>
          </cell>
          <cell r="G812">
            <v>100</v>
          </cell>
          <cell r="H812">
            <v>100</v>
          </cell>
          <cell r="I812">
            <v>100</v>
          </cell>
          <cell r="J812">
            <v>100</v>
          </cell>
          <cell r="K812">
            <v>100</v>
          </cell>
          <cell r="L812">
            <v>100</v>
          </cell>
          <cell r="M812">
            <v>100</v>
          </cell>
          <cell r="N812">
            <v>100</v>
          </cell>
          <cell r="O812">
            <v>100</v>
          </cell>
          <cell r="P812">
            <v>100</v>
          </cell>
          <cell r="Q812">
            <v>100</v>
          </cell>
        </row>
        <row r="813">
          <cell r="C813">
            <v>100</v>
          </cell>
          <cell r="D813">
            <v>100</v>
          </cell>
          <cell r="E813">
            <v>100</v>
          </cell>
          <cell r="F813">
            <v>100</v>
          </cell>
          <cell r="G813">
            <v>100</v>
          </cell>
          <cell r="H813">
            <v>100</v>
          </cell>
          <cell r="I813">
            <v>100</v>
          </cell>
          <cell r="J813">
            <v>100</v>
          </cell>
          <cell r="K813">
            <v>100</v>
          </cell>
          <cell r="L813">
            <v>100</v>
          </cell>
          <cell r="M813">
            <v>100</v>
          </cell>
          <cell r="N813">
            <v>100</v>
          </cell>
          <cell r="O813">
            <v>100</v>
          </cell>
          <cell r="P813">
            <v>100</v>
          </cell>
          <cell r="Q813">
            <v>100</v>
          </cell>
        </row>
        <row r="815">
          <cell r="C815">
            <v>104.3</v>
          </cell>
          <cell r="D815">
            <v>104.6</v>
          </cell>
          <cell r="E815">
            <v>105</v>
          </cell>
          <cell r="F815">
            <v>105.1</v>
          </cell>
          <cell r="G815">
            <v>103.5</v>
          </cell>
          <cell r="H815">
            <v>103.5</v>
          </cell>
          <cell r="I815">
            <v>103.5</v>
          </cell>
          <cell r="J815">
            <v>103.4</v>
          </cell>
          <cell r="K815">
            <v>104</v>
          </cell>
          <cell r="L815">
            <v>104.7</v>
          </cell>
          <cell r="M815">
            <v>103.7</v>
          </cell>
          <cell r="N815">
            <v>103.5</v>
          </cell>
          <cell r="O815">
            <v>104.5</v>
          </cell>
          <cell r="P815">
            <v>104.8</v>
          </cell>
          <cell r="Q815">
            <v>103.2</v>
          </cell>
        </row>
        <row r="816">
          <cell r="C816">
            <v>105.9</v>
          </cell>
          <cell r="D816">
            <v>105.9</v>
          </cell>
          <cell r="E816">
            <v>105.5</v>
          </cell>
          <cell r="F816">
            <v>105.5</v>
          </cell>
          <cell r="G816">
            <v>105.3</v>
          </cell>
          <cell r="H816">
            <v>105.3</v>
          </cell>
          <cell r="I816">
            <v>105.3</v>
          </cell>
          <cell r="J816">
            <v>105.3</v>
          </cell>
          <cell r="K816">
            <v>105.9</v>
          </cell>
          <cell r="L816">
            <v>105.9</v>
          </cell>
          <cell r="M816">
            <v>105.9</v>
          </cell>
          <cell r="N816">
            <v>105.9</v>
          </cell>
          <cell r="O816">
            <v>105.2</v>
          </cell>
          <cell r="P816">
            <v>105.2</v>
          </cell>
          <cell r="Q816">
            <v>103</v>
          </cell>
        </row>
        <row r="817">
          <cell r="C817">
            <v>100</v>
          </cell>
          <cell r="D817">
            <v>100</v>
          </cell>
          <cell r="E817">
            <v>100</v>
          </cell>
          <cell r="F817">
            <v>100</v>
          </cell>
          <cell r="G817">
            <v>100</v>
          </cell>
          <cell r="H817">
            <v>100</v>
          </cell>
          <cell r="I817">
            <v>100</v>
          </cell>
          <cell r="J817">
            <v>100</v>
          </cell>
          <cell r="K817">
            <v>100</v>
          </cell>
          <cell r="L817">
            <v>100</v>
          </cell>
          <cell r="M817">
            <v>100</v>
          </cell>
          <cell r="N817">
            <v>100</v>
          </cell>
          <cell r="O817">
            <v>100</v>
          </cell>
          <cell r="P817">
            <v>100</v>
          </cell>
          <cell r="Q817">
            <v>100</v>
          </cell>
        </row>
        <row r="818">
          <cell r="C818">
            <v>100.1</v>
          </cell>
          <cell r="D818">
            <v>101.3</v>
          </cell>
          <cell r="E818">
            <v>103.9</v>
          </cell>
          <cell r="F818">
            <v>104.2</v>
          </cell>
          <cell r="G818">
            <v>98.7</v>
          </cell>
          <cell r="H818">
            <v>98.7</v>
          </cell>
          <cell r="I818">
            <v>98.7</v>
          </cell>
          <cell r="J818">
            <v>98.3</v>
          </cell>
          <cell r="K818">
            <v>98.8</v>
          </cell>
          <cell r="L818">
            <v>101.6</v>
          </cell>
          <cell r="M818">
            <v>97.9</v>
          </cell>
          <cell r="N818">
            <v>97.2</v>
          </cell>
          <cell r="O818">
            <v>102.9</v>
          </cell>
          <cell r="P818">
            <v>103.8</v>
          </cell>
          <cell r="Q818">
            <v>103.8</v>
          </cell>
        </row>
        <row r="820">
          <cell r="C820">
            <v>103</v>
          </cell>
          <cell r="D820">
            <v>103</v>
          </cell>
          <cell r="E820">
            <v>103.1</v>
          </cell>
          <cell r="F820">
            <v>103.1</v>
          </cell>
          <cell r="G820">
            <v>103.1</v>
          </cell>
          <cell r="H820">
            <v>103.1</v>
          </cell>
          <cell r="I820">
            <v>103.1</v>
          </cell>
          <cell r="J820">
            <v>103.2</v>
          </cell>
          <cell r="K820">
            <v>103.2</v>
          </cell>
          <cell r="L820">
            <v>101.9</v>
          </cell>
          <cell r="M820">
            <v>101.8</v>
          </cell>
          <cell r="N820">
            <v>101.8</v>
          </cell>
          <cell r="O820">
            <v>102</v>
          </cell>
          <cell r="P820">
            <v>102.7</v>
          </cell>
          <cell r="Q820">
            <v>102</v>
          </cell>
        </row>
        <row r="821">
          <cell r="C821">
            <v>105.1</v>
          </cell>
          <cell r="D821">
            <v>105.1</v>
          </cell>
          <cell r="E821">
            <v>105.1</v>
          </cell>
          <cell r="F821">
            <v>105.1</v>
          </cell>
          <cell r="G821">
            <v>105.1</v>
          </cell>
          <cell r="H821">
            <v>105.1</v>
          </cell>
          <cell r="I821">
            <v>105.1</v>
          </cell>
          <cell r="J821">
            <v>105.1</v>
          </cell>
          <cell r="K821">
            <v>105.1</v>
          </cell>
          <cell r="L821">
            <v>105.1</v>
          </cell>
          <cell r="M821">
            <v>105.1</v>
          </cell>
          <cell r="N821">
            <v>105.1</v>
          </cell>
          <cell r="O821">
            <v>105.1</v>
          </cell>
          <cell r="P821">
            <v>107.6</v>
          </cell>
          <cell r="Q821">
            <v>105.1</v>
          </cell>
        </row>
        <row r="822">
          <cell r="C822">
            <v>100</v>
          </cell>
          <cell r="D822">
            <v>100</v>
          </cell>
          <cell r="E822">
            <v>100</v>
          </cell>
          <cell r="F822">
            <v>100</v>
          </cell>
          <cell r="G822">
            <v>100</v>
          </cell>
          <cell r="H822">
            <v>100</v>
          </cell>
          <cell r="I822">
            <v>100</v>
          </cell>
          <cell r="J822">
            <v>100</v>
          </cell>
          <cell r="K822">
            <v>100</v>
          </cell>
          <cell r="L822">
            <v>100</v>
          </cell>
          <cell r="M822">
            <v>100</v>
          </cell>
          <cell r="N822">
            <v>100</v>
          </cell>
          <cell r="O822">
            <v>100</v>
          </cell>
          <cell r="P822">
            <v>100</v>
          </cell>
          <cell r="Q822">
            <v>100</v>
          </cell>
        </row>
        <row r="823">
          <cell r="C823">
            <v>101.3</v>
          </cell>
          <cell r="D823">
            <v>101.3</v>
          </cell>
          <cell r="E823">
            <v>101.5</v>
          </cell>
          <cell r="F823">
            <v>101.5</v>
          </cell>
          <cell r="G823">
            <v>101.5</v>
          </cell>
          <cell r="H823">
            <v>101.5</v>
          </cell>
          <cell r="I823">
            <v>101.5</v>
          </cell>
          <cell r="J823">
            <v>101.8</v>
          </cell>
          <cell r="K823">
            <v>101.8</v>
          </cell>
          <cell r="L823">
            <v>100.8</v>
          </cell>
          <cell r="M823">
            <v>100.6</v>
          </cell>
          <cell r="N823">
            <v>100.7</v>
          </cell>
          <cell r="O823">
            <v>101.2</v>
          </cell>
          <cell r="P823">
            <v>101.2</v>
          </cell>
          <cell r="Q823">
            <v>101.2</v>
          </cell>
        </row>
        <row r="824">
          <cell r="C824">
            <v>100</v>
          </cell>
          <cell r="D824">
            <v>100</v>
          </cell>
          <cell r="E824">
            <v>100</v>
          </cell>
          <cell r="F824">
            <v>100</v>
          </cell>
          <cell r="G824">
            <v>100</v>
          </cell>
          <cell r="H824">
            <v>100</v>
          </cell>
          <cell r="I824">
            <v>100</v>
          </cell>
          <cell r="J824">
            <v>100</v>
          </cell>
          <cell r="K824">
            <v>100</v>
          </cell>
          <cell r="L824">
            <v>100</v>
          </cell>
          <cell r="M824">
            <v>100</v>
          </cell>
          <cell r="N824">
            <v>100</v>
          </cell>
          <cell r="O824">
            <v>100</v>
          </cell>
          <cell r="P824">
            <v>100</v>
          </cell>
          <cell r="Q824">
            <v>100</v>
          </cell>
        </row>
        <row r="825">
          <cell r="C825">
            <v>100</v>
          </cell>
          <cell r="D825">
            <v>100</v>
          </cell>
          <cell r="E825">
            <v>100</v>
          </cell>
          <cell r="F825">
            <v>100</v>
          </cell>
          <cell r="G825">
            <v>100</v>
          </cell>
          <cell r="H825">
            <v>100</v>
          </cell>
          <cell r="I825">
            <v>100</v>
          </cell>
          <cell r="J825">
            <v>100</v>
          </cell>
          <cell r="K825">
            <v>100</v>
          </cell>
          <cell r="L825">
            <v>100</v>
          </cell>
          <cell r="M825">
            <v>100</v>
          </cell>
          <cell r="N825">
            <v>100</v>
          </cell>
          <cell r="O825">
            <v>100</v>
          </cell>
          <cell r="P825">
            <v>100</v>
          </cell>
          <cell r="Q825">
            <v>100</v>
          </cell>
        </row>
        <row r="826">
          <cell r="C826">
            <v>104.2</v>
          </cell>
          <cell r="D826">
            <v>104.2</v>
          </cell>
          <cell r="E826">
            <v>104.2</v>
          </cell>
          <cell r="F826">
            <v>104.2</v>
          </cell>
          <cell r="G826">
            <v>104.2</v>
          </cell>
          <cell r="H826">
            <v>104.2</v>
          </cell>
          <cell r="I826">
            <v>104.2</v>
          </cell>
          <cell r="J826">
            <v>104.2</v>
          </cell>
          <cell r="K826">
            <v>104.2</v>
          </cell>
          <cell r="L826">
            <v>100.1</v>
          </cell>
          <cell r="M826">
            <v>100.1</v>
          </cell>
          <cell r="N826">
            <v>100.1</v>
          </cell>
          <cell r="O826">
            <v>100.1</v>
          </cell>
          <cell r="P826">
            <v>100.1</v>
          </cell>
          <cell r="Q826">
            <v>100.1</v>
          </cell>
        </row>
        <row r="827">
          <cell r="C827">
            <v>100</v>
          </cell>
          <cell r="D827">
            <v>100</v>
          </cell>
          <cell r="E827">
            <v>100</v>
          </cell>
          <cell r="F827">
            <v>100</v>
          </cell>
          <cell r="G827">
            <v>100</v>
          </cell>
          <cell r="H827">
            <v>100</v>
          </cell>
          <cell r="I827">
            <v>100</v>
          </cell>
          <cell r="J827">
            <v>100</v>
          </cell>
          <cell r="K827">
            <v>100</v>
          </cell>
          <cell r="L827">
            <v>100</v>
          </cell>
          <cell r="M827">
            <v>100</v>
          </cell>
          <cell r="N827">
            <v>100</v>
          </cell>
          <cell r="O827">
            <v>100</v>
          </cell>
          <cell r="P827">
            <v>100</v>
          </cell>
          <cell r="Q827">
            <v>100</v>
          </cell>
        </row>
        <row r="828">
          <cell r="C828">
            <v>104</v>
          </cell>
          <cell r="D828">
            <v>104</v>
          </cell>
          <cell r="E828">
            <v>104</v>
          </cell>
          <cell r="F828">
            <v>104</v>
          </cell>
          <cell r="G828">
            <v>104</v>
          </cell>
          <cell r="H828">
            <v>104</v>
          </cell>
          <cell r="I828">
            <v>104</v>
          </cell>
          <cell r="J828">
            <v>104</v>
          </cell>
          <cell r="K828">
            <v>104</v>
          </cell>
          <cell r="L828">
            <v>104</v>
          </cell>
          <cell r="M828">
            <v>104</v>
          </cell>
          <cell r="N828">
            <v>104</v>
          </cell>
          <cell r="O828">
            <v>104</v>
          </cell>
          <cell r="P828">
            <v>104</v>
          </cell>
          <cell r="Q828">
            <v>104</v>
          </cell>
        </row>
        <row r="830">
          <cell r="C830">
            <v>103</v>
          </cell>
          <cell r="D830">
            <v>102.9</v>
          </cell>
          <cell r="E830">
            <v>102</v>
          </cell>
          <cell r="F830">
            <v>102</v>
          </cell>
          <cell r="G830">
            <v>101.9</v>
          </cell>
          <cell r="H830">
            <v>102.3</v>
          </cell>
          <cell r="I830">
            <v>102.5</v>
          </cell>
          <cell r="J830">
            <v>102.2</v>
          </cell>
          <cell r="K830">
            <v>102.1</v>
          </cell>
          <cell r="L830">
            <v>102.1</v>
          </cell>
          <cell r="M830">
            <v>101.9</v>
          </cell>
          <cell r="N830">
            <v>101.8</v>
          </cell>
          <cell r="O830">
            <v>101.8</v>
          </cell>
          <cell r="P830">
            <v>101.9</v>
          </cell>
          <cell r="Q830">
            <v>101.9</v>
          </cell>
        </row>
        <row r="832">
          <cell r="C832">
            <v>103</v>
          </cell>
          <cell r="D832">
            <v>102.4</v>
          </cell>
          <cell r="E832">
            <v>99.8</v>
          </cell>
          <cell r="F832">
            <v>101.7</v>
          </cell>
          <cell r="G832">
            <v>102</v>
          </cell>
          <cell r="H832">
            <v>102.7</v>
          </cell>
          <cell r="I832">
            <v>102.3</v>
          </cell>
          <cell r="J832">
            <v>100.8</v>
          </cell>
          <cell r="K832">
            <v>100.8</v>
          </cell>
          <cell r="L832">
            <v>101.4</v>
          </cell>
          <cell r="M832">
            <v>100.7</v>
          </cell>
          <cell r="N832">
            <v>100.2</v>
          </cell>
          <cell r="O832">
            <v>100.4</v>
          </cell>
          <cell r="P832">
            <v>101.3</v>
          </cell>
          <cell r="Q832">
            <v>101.4</v>
          </cell>
        </row>
        <row r="833">
          <cell r="C833">
            <v>101.8</v>
          </cell>
          <cell r="D833">
            <v>102.2</v>
          </cell>
          <cell r="E833">
            <v>102</v>
          </cell>
          <cell r="F833">
            <v>102.1</v>
          </cell>
          <cell r="G833">
            <v>102.1</v>
          </cell>
          <cell r="H833">
            <v>102</v>
          </cell>
          <cell r="I833">
            <v>100.9</v>
          </cell>
          <cell r="J833">
            <v>100.5</v>
          </cell>
          <cell r="K833">
            <v>100.5</v>
          </cell>
          <cell r="L833">
            <v>100.4</v>
          </cell>
          <cell r="M833">
            <v>100.1</v>
          </cell>
          <cell r="N833">
            <v>100.2</v>
          </cell>
          <cell r="O833">
            <v>100.3</v>
          </cell>
          <cell r="P833">
            <v>100.5</v>
          </cell>
          <cell r="Q833">
            <v>100.6</v>
          </cell>
        </row>
        <row r="834">
          <cell r="C834">
            <v>103.7</v>
          </cell>
          <cell r="D834">
            <v>104.7</v>
          </cell>
          <cell r="E834">
            <v>103.2</v>
          </cell>
          <cell r="F834">
            <v>104.1</v>
          </cell>
          <cell r="G834">
            <v>104.8</v>
          </cell>
          <cell r="H834">
            <v>105.4</v>
          </cell>
          <cell r="I834">
            <v>106.8</v>
          </cell>
          <cell r="J834">
            <v>105.8</v>
          </cell>
          <cell r="K834">
            <v>105.8</v>
          </cell>
          <cell r="L834">
            <v>106.7</v>
          </cell>
          <cell r="M834">
            <v>106</v>
          </cell>
          <cell r="N834">
            <v>107</v>
          </cell>
          <cell r="O834">
            <v>108.8</v>
          </cell>
          <cell r="P834">
            <v>110.9</v>
          </cell>
          <cell r="Q834">
            <v>108.9</v>
          </cell>
        </row>
        <row r="835">
          <cell r="C835">
            <v>95.8</v>
          </cell>
          <cell r="D835">
            <v>96.2</v>
          </cell>
          <cell r="E835">
            <v>92.5</v>
          </cell>
          <cell r="F835">
            <v>93</v>
          </cell>
          <cell r="G835">
            <v>99</v>
          </cell>
          <cell r="H835">
            <v>94.9</v>
          </cell>
          <cell r="I835">
            <v>94.9</v>
          </cell>
          <cell r="J835">
            <v>89.9</v>
          </cell>
          <cell r="K835">
            <v>90.5</v>
          </cell>
          <cell r="L835">
            <v>96.5</v>
          </cell>
          <cell r="M835">
            <v>95.2</v>
          </cell>
          <cell r="N835">
            <v>97.1</v>
          </cell>
          <cell r="O835">
            <v>96.1</v>
          </cell>
          <cell r="P835">
            <v>103.6</v>
          </cell>
          <cell r="Q835">
            <v>97.5</v>
          </cell>
        </row>
        <row r="836">
          <cell r="C836">
            <v>102.3</v>
          </cell>
          <cell r="D836">
            <v>102.3</v>
          </cell>
          <cell r="E836">
            <v>102.3</v>
          </cell>
          <cell r="F836">
            <v>102.2</v>
          </cell>
          <cell r="G836">
            <v>101.9</v>
          </cell>
          <cell r="H836">
            <v>101.8</v>
          </cell>
          <cell r="I836">
            <v>102</v>
          </cell>
          <cell r="J836">
            <v>102.4</v>
          </cell>
          <cell r="K836">
            <v>102.7</v>
          </cell>
          <cell r="L836">
            <v>103</v>
          </cell>
          <cell r="M836">
            <v>103</v>
          </cell>
          <cell r="N836">
            <v>100.9</v>
          </cell>
          <cell r="O836">
            <v>100.9</v>
          </cell>
          <cell r="P836">
            <v>101</v>
          </cell>
          <cell r="Q836">
            <v>101</v>
          </cell>
        </row>
        <row r="837">
          <cell r="C837">
            <v>99.7</v>
          </cell>
          <cell r="D837">
            <v>99.7</v>
          </cell>
          <cell r="E837">
            <v>99.7</v>
          </cell>
          <cell r="F837">
            <v>99.7</v>
          </cell>
          <cell r="G837">
            <v>99.7</v>
          </cell>
          <cell r="H837">
            <v>99.7</v>
          </cell>
          <cell r="I837">
            <v>98.8</v>
          </cell>
          <cell r="J837">
            <v>99.3</v>
          </cell>
          <cell r="K837">
            <v>99.1</v>
          </cell>
          <cell r="L837">
            <v>99.1</v>
          </cell>
          <cell r="M837">
            <v>99.1</v>
          </cell>
          <cell r="N837">
            <v>98.4</v>
          </cell>
          <cell r="O837">
            <v>99.3</v>
          </cell>
          <cell r="P837">
            <v>99.5</v>
          </cell>
          <cell r="Q837">
            <v>99.5</v>
          </cell>
        </row>
        <row r="838">
          <cell r="C838">
            <v>125.7</v>
          </cell>
          <cell r="D838">
            <v>118.7</v>
          </cell>
          <cell r="E838">
            <v>108</v>
          </cell>
          <cell r="F838">
            <v>113.5</v>
          </cell>
          <cell r="G838">
            <v>110.5</v>
          </cell>
          <cell r="H838">
            <v>111.1</v>
          </cell>
          <cell r="I838">
            <v>101.7</v>
          </cell>
          <cell r="J838">
            <v>99.4</v>
          </cell>
          <cell r="K838">
            <v>99.1</v>
          </cell>
          <cell r="L838">
            <v>96.7</v>
          </cell>
          <cell r="M838">
            <v>97.3</v>
          </cell>
          <cell r="N838">
            <v>96.2</v>
          </cell>
          <cell r="O838">
            <v>96.7</v>
          </cell>
          <cell r="P838">
            <v>96.4</v>
          </cell>
          <cell r="Q838">
            <v>96.2</v>
          </cell>
        </row>
        <row r="839">
          <cell r="C839">
            <v>101.9</v>
          </cell>
          <cell r="D839">
            <v>98.6</v>
          </cell>
          <cell r="E839">
            <v>87.9</v>
          </cell>
          <cell r="F839">
            <v>98</v>
          </cell>
          <cell r="G839">
            <v>99.2</v>
          </cell>
          <cell r="H839">
            <v>106</v>
          </cell>
          <cell r="I839">
            <v>108.6</v>
          </cell>
          <cell r="J839">
            <v>101.1</v>
          </cell>
          <cell r="K839">
            <v>101.4</v>
          </cell>
          <cell r="L839">
            <v>104.3</v>
          </cell>
          <cell r="M839">
            <v>99.8</v>
          </cell>
          <cell r="N839">
            <v>96.7</v>
          </cell>
          <cell r="O839">
            <v>94.2</v>
          </cell>
          <cell r="P839">
            <v>95</v>
          </cell>
          <cell r="Q839">
            <v>101</v>
          </cell>
        </row>
        <row r="840">
          <cell r="C840">
            <v>99.4</v>
          </cell>
          <cell r="D840">
            <v>99.4</v>
          </cell>
          <cell r="E840">
            <v>99.4</v>
          </cell>
          <cell r="F840">
            <v>99.9</v>
          </cell>
          <cell r="G840">
            <v>99.9</v>
          </cell>
          <cell r="H840">
            <v>99.5</v>
          </cell>
          <cell r="I840">
            <v>99.9</v>
          </cell>
          <cell r="J840">
            <v>99.5</v>
          </cell>
          <cell r="K840">
            <v>99.4</v>
          </cell>
          <cell r="L840">
            <v>99.4</v>
          </cell>
          <cell r="M840">
            <v>99.4</v>
          </cell>
          <cell r="N840">
            <v>99.4</v>
          </cell>
          <cell r="O840">
            <v>99.4</v>
          </cell>
          <cell r="P840">
            <v>99.4</v>
          </cell>
          <cell r="Q840">
            <v>99.4</v>
          </cell>
        </row>
        <row r="841">
          <cell r="C841">
            <v>94.7</v>
          </cell>
          <cell r="D841">
            <v>94.1</v>
          </cell>
          <cell r="E841">
            <v>95</v>
          </cell>
          <cell r="F841">
            <v>95</v>
          </cell>
          <cell r="G841">
            <v>94.6</v>
          </cell>
          <cell r="H841">
            <v>95.1</v>
          </cell>
          <cell r="I841">
            <v>95.1</v>
          </cell>
          <cell r="J841">
            <v>94.5</v>
          </cell>
          <cell r="K841">
            <v>94.5</v>
          </cell>
          <cell r="L841">
            <v>94.3</v>
          </cell>
          <cell r="M841">
            <v>94.3</v>
          </cell>
          <cell r="N841">
            <v>94.6</v>
          </cell>
          <cell r="O841">
            <v>94.6</v>
          </cell>
          <cell r="P841">
            <v>94.8</v>
          </cell>
          <cell r="Q841">
            <v>94.8</v>
          </cell>
        </row>
        <row r="842">
          <cell r="C842">
            <v>100</v>
          </cell>
          <cell r="D842">
            <v>100</v>
          </cell>
          <cell r="E842">
            <v>100</v>
          </cell>
          <cell r="F842">
            <v>100</v>
          </cell>
          <cell r="G842">
            <v>100.2</v>
          </cell>
          <cell r="H842">
            <v>100.2</v>
          </cell>
          <cell r="I842">
            <v>100.2</v>
          </cell>
          <cell r="J842">
            <v>99.8</v>
          </cell>
          <cell r="K842">
            <v>99.8</v>
          </cell>
          <cell r="L842">
            <v>99.8</v>
          </cell>
          <cell r="M842">
            <v>99.8</v>
          </cell>
          <cell r="N842">
            <v>99.5</v>
          </cell>
          <cell r="O842">
            <v>99.9</v>
          </cell>
          <cell r="P842">
            <v>99.9</v>
          </cell>
          <cell r="Q842">
            <v>99.8</v>
          </cell>
        </row>
        <row r="843">
          <cell r="C843">
            <v>103.9</v>
          </cell>
          <cell r="D843">
            <v>103.9</v>
          </cell>
          <cell r="E843">
            <v>105.1</v>
          </cell>
          <cell r="F843">
            <v>105.1</v>
          </cell>
          <cell r="G843">
            <v>105.1</v>
          </cell>
          <cell r="H843">
            <v>105.1</v>
          </cell>
          <cell r="I843">
            <v>103.4</v>
          </cell>
          <cell r="J843">
            <v>103.4</v>
          </cell>
          <cell r="K843">
            <v>103.4</v>
          </cell>
          <cell r="L843">
            <v>103.4</v>
          </cell>
          <cell r="M843">
            <v>103.4</v>
          </cell>
          <cell r="N843">
            <v>104.3</v>
          </cell>
          <cell r="O843">
            <v>104.3</v>
          </cell>
          <cell r="P843">
            <v>104.3</v>
          </cell>
          <cell r="Q843">
            <v>104.3</v>
          </cell>
        </row>
        <row r="845">
          <cell r="C845">
            <v>121.9</v>
          </cell>
          <cell r="D845">
            <v>121.9</v>
          </cell>
          <cell r="E845">
            <v>119.5</v>
          </cell>
          <cell r="F845">
            <v>119.4</v>
          </cell>
          <cell r="G845">
            <v>119.6</v>
          </cell>
          <cell r="H845">
            <v>119.6</v>
          </cell>
          <cell r="I845">
            <v>119.6</v>
          </cell>
          <cell r="J845">
            <v>119.4</v>
          </cell>
          <cell r="K845">
            <v>119.4</v>
          </cell>
          <cell r="L845">
            <v>119.4</v>
          </cell>
          <cell r="M845">
            <v>119.5</v>
          </cell>
          <cell r="N845">
            <v>119.5</v>
          </cell>
          <cell r="O845">
            <v>119.5</v>
          </cell>
          <cell r="P845">
            <v>119.8</v>
          </cell>
          <cell r="Q845">
            <v>119.7</v>
          </cell>
        </row>
        <row r="846">
          <cell r="C846">
            <v>93.7</v>
          </cell>
          <cell r="D846">
            <v>94</v>
          </cell>
          <cell r="E846">
            <v>94</v>
          </cell>
          <cell r="F846">
            <v>94.1</v>
          </cell>
          <cell r="G846">
            <v>96.1</v>
          </cell>
          <cell r="H846">
            <v>96.1</v>
          </cell>
          <cell r="I846">
            <v>96.1</v>
          </cell>
          <cell r="J846">
            <v>89.8</v>
          </cell>
          <cell r="K846">
            <v>90.1</v>
          </cell>
          <cell r="L846">
            <v>90.1</v>
          </cell>
          <cell r="M846">
            <v>91.3</v>
          </cell>
          <cell r="N846">
            <v>91.3</v>
          </cell>
          <cell r="O846">
            <v>91.3</v>
          </cell>
          <cell r="P846">
            <v>98.1</v>
          </cell>
          <cell r="Q846">
            <v>97.4</v>
          </cell>
        </row>
        <row r="847">
          <cell r="C847">
            <v>97.2</v>
          </cell>
          <cell r="D847">
            <v>97.8</v>
          </cell>
          <cell r="E847">
            <v>97.8</v>
          </cell>
          <cell r="F847">
            <v>94.4</v>
          </cell>
          <cell r="G847">
            <v>97.5</v>
          </cell>
          <cell r="H847">
            <v>97.5</v>
          </cell>
          <cell r="I847">
            <v>97.1</v>
          </cell>
          <cell r="J847">
            <v>97.6</v>
          </cell>
          <cell r="K847">
            <v>98.3</v>
          </cell>
          <cell r="L847">
            <v>99.7</v>
          </cell>
          <cell r="M847">
            <v>103.7</v>
          </cell>
          <cell r="N847">
            <v>103.7</v>
          </cell>
          <cell r="O847">
            <v>103.7</v>
          </cell>
          <cell r="P847">
            <v>102.4</v>
          </cell>
          <cell r="Q847">
            <v>100.4</v>
          </cell>
        </row>
        <row r="848">
          <cell r="C848">
            <v>106.6</v>
          </cell>
          <cell r="D848">
            <v>105.4</v>
          </cell>
          <cell r="E848">
            <v>103.4</v>
          </cell>
          <cell r="F848">
            <v>101.9</v>
          </cell>
          <cell r="G848">
            <v>103.1</v>
          </cell>
          <cell r="H848">
            <v>103.1</v>
          </cell>
          <cell r="I848">
            <v>104.7</v>
          </cell>
          <cell r="J848">
            <v>103.1</v>
          </cell>
          <cell r="K848">
            <v>100.7</v>
          </cell>
          <cell r="L848">
            <v>99.1</v>
          </cell>
          <cell r="M848">
            <v>101.2</v>
          </cell>
          <cell r="N848">
            <v>101.2</v>
          </cell>
          <cell r="O848">
            <v>101.2</v>
          </cell>
          <cell r="P848">
            <v>106.3</v>
          </cell>
          <cell r="Q848">
            <v>102.7</v>
          </cell>
        </row>
        <row r="849">
          <cell r="C849">
            <v>123.6</v>
          </cell>
          <cell r="D849">
            <v>123.6</v>
          </cell>
          <cell r="E849">
            <v>121.1</v>
          </cell>
          <cell r="F849">
            <v>121.1</v>
          </cell>
          <cell r="G849">
            <v>121.1</v>
          </cell>
          <cell r="H849">
            <v>121.1</v>
          </cell>
          <cell r="I849">
            <v>121.1</v>
          </cell>
          <cell r="J849">
            <v>121.1</v>
          </cell>
          <cell r="K849">
            <v>121.1</v>
          </cell>
          <cell r="L849">
            <v>121.1</v>
          </cell>
          <cell r="M849">
            <v>121.1</v>
          </cell>
          <cell r="N849">
            <v>121.1</v>
          </cell>
          <cell r="O849">
            <v>121.1</v>
          </cell>
          <cell r="P849">
            <v>121.1</v>
          </cell>
          <cell r="Q849">
            <v>121.1</v>
          </cell>
        </row>
        <row r="851">
          <cell r="C851">
            <v>102.6</v>
          </cell>
          <cell r="D851">
            <v>102.8</v>
          </cell>
          <cell r="E851">
            <v>103.8</v>
          </cell>
          <cell r="F851">
            <v>104.4</v>
          </cell>
          <cell r="G851">
            <v>104.3</v>
          </cell>
          <cell r="H851">
            <v>104.7</v>
          </cell>
          <cell r="I851">
            <v>104.8</v>
          </cell>
          <cell r="J851">
            <v>104.8</v>
          </cell>
          <cell r="K851">
            <v>104.8</v>
          </cell>
          <cell r="L851">
            <v>104.8</v>
          </cell>
          <cell r="M851">
            <v>104.8</v>
          </cell>
          <cell r="N851">
            <v>104.4</v>
          </cell>
          <cell r="O851">
            <v>103.1</v>
          </cell>
          <cell r="P851">
            <v>103.1</v>
          </cell>
          <cell r="Q851">
            <v>103.7</v>
          </cell>
        </row>
        <row r="852">
          <cell r="C852">
            <v>98.9</v>
          </cell>
          <cell r="D852">
            <v>98.9</v>
          </cell>
          <cell r="E852">
            <v>99.1</v>
          </cell>
          <cell r="F852">
            <v>102</v>
          </cell>
          <cell r="G852">
            <v>101.9</v>
          </cell>
          <cell r="H852">
            <v>102.2</v>
          </cell>
          <cell r="I852">
            <v>102.2</v>
          </cell>
          <cell r="J852">
            <v>104.8</v>
          </cell>
          <cell r="K852">
            <v>104.8</v>
          </cell>
          <cell r="L852">
            <v>104.8</v>
          </cell>
          <cell r="M852">
            <v>104.8</v>
          </cell>
          <cell r="N852">
            <v>104.8</v>
          </cell>
          <cell r="O852">
            <v>104.8</v>
          </cell>
          <cell r="P852">
            <v>104.8</v>
          </cell>
          <cell r="Q852">
            <v>104.8</v>
          </cell>
        </row>
        <row r="853">
          <cell r="C853">
            <v>101.4</v>
          </cell>
          <cell r="D853">
            <v>101.6</v>
          </cell>
          <cell r="E853">
            <v>102.5</v>
          </cell>
          <cell r="F853">
            <v>103.3</v>
          </cell>
          <cell r="G853">
            <v>103.2</v>
          </cell>
          <cell r="H853">
            <v>103.6</v>
          </cell>
          <cell r="I853">
            <v>103.8</v>
          </cell>
          <cell r="J853">
            <v>103.6</v>
          </cell>
          <cell r="K853">
            <v>103.6</v>
          </cell>
          <cell r="L853">
            <v>103.6</v>
          </cell>
          <cell r="M853">
            <v>103.6</v>
          </cell>
          <cell r="N853">
            <v>103.1</v>
          </cell>
          <cell r="O853">
            <v>102.5</v>
          </cell>
          <cell r="P853">
            <v>102.5</v>
          </cell>
          <cell r="Q853">
            <v>103.3</v>
          </cell>
        </row>
        <row r="854">
          <cell r="C854">
            <v>100.9</v>
          </cell>
          <cell r="D854">
            <v>100.9</v>
          </cell>
          <cell r="E854">
            <v>100.9</v>
          </cell>
          <cell r="F854">
            <v>100.6</v>
          </cell>
          <cell r="G854">
            <v>100.5</v>
          </cell>
          <cell r="H854">
            <v>100.9</v>
          </cell>
          <cell r="I854">
            <v>100.9</v>
          </cell>
          <cell r="J854">
            <v>100.9</v>
          </cell>
          <cell r="K854">
            <v>100.9</v>
          </cell>
          <cell r="L854">
            <v>100.9</v>
          </cell>
          <cell r="M854">
            <v>100.9</v>
          </cell>
          <cell r="N854">
            <v>100.9</v>
          </cell>
          <cell r="O854">
            <v>100.9</v>
          </cell>
          <cell r="P854">
            <v>100.9</v>
          </cell>
          <cell r="Q854">
            <v>100.9</v>
          </cell>
        </row>
        <row r="855">
          <cell r="C855">
            <v>100</v>
          </cell>
          <cell r="D855">
            <v>100</v>
          </cell>
          <cell r="E855">
            <v>100</v>
          </cell>
          <cell r="F855">
            <v>99.7</v>
          </cell>
          <cell r="G855">
            <v>99.6</v>
          </cell>
          <cell r="H855">
            <v>100</v>
          </cell>
          <cell r="I855">
            <v>100</v>
          </cell>
          <cell r="J855">
            <v>100</v>
          </cell>
          <cell r="K855">
            <v>100</v>
          </cell>
          <cell r="L855">
            <v>100</v>
          </cell>
          <cell r="M855">
            <v>100</v>
          </cell>
          <cell r="N855">
            <v>100</v>
          </cell>
          <cell r="O855">
            <v>100</v>
          </cell>
          <cell r="P855">
            <v>100</v>
          </cell>
          <cell r="Q855">
            <v>100</v>
          </cell>
        </row>
        <row r="856">
          <cell r="C856">
            <v>108.8</v>
          </cell>
          <cell r="D856">
            <v>109.6</v>
          </cell>
          <cell r="E856">
            <v>111.8</v>
          </cell>
          <cell r="F856">
            <v>111.3</v>
          </cell>
          <cell r="G856">
            <v>111.1</v>
          </cell>
          <cell r="H856">
            <v>111.6</v>
          </cell>
          <cell r="I856">
            <v>111.6</v>
          </cell>
          <cell r="J856">
            <v>111.6</v>
          </cell>
          <cell r="K856">
            <v>111.6</v>
          </cell>
          <cell r="L856">
            <v>111.6</v>
          </cell>
          <cell r="M856">
            <v>111.6</v>
          </cell>
          <cell r="N856">
            <v>111.6</v>
          </cell>
          <cell r="O856">
            <v>106.6</v>
          </cell>
          <cell r="P856">
            <v>106.6</v>
          </cell>
          <cell r="Q856">
            <v>106.6</v>
          </cell>
        </row>
        <row r="857">
          <cell r="C857">
            <v>100</v>
          </cell>
          <cell r="D857">
            <v>100</v>
          </cell>
          <cell r="E857">
            <v>100</v>
          </cell>
          <cell r="F857">
            <v>99.7</v>
          </cell>
          <cell r="G857">
            <v>99.6</v>
          </cell>
          <cell r="H857">
            <v>100</v>
          </cell>
          <cell r="I857">
            <v>100</v>
          </cell>
          <cell r="J857">
            <v>100</v>
          </cell>
          <cell r="K857">
            <v>100</v>
          </cell>
          <cell r="L857">
            <v>100</v>
          </cell>
          <cell r="M857">
            <v>100</v>
          </cell>
          <cell r="N857">
            <v>100</v>
          </cell>
          <cell r="O857">
            <v>100</v>
          </cell>
          <cell r="P857">
            <v>100</v>
          </cell>
          <cell r="Q857">
            <v>100</v>
          </cell>
        </row>
        <row r="859">
          <cell r="C859">
            <v>100.6</v>
          </cell>
          <cell r="D859">
            <v>100.6</v>
          </cell>
          <cell r="E859">
            <v>100.6</v>
          </cell>
          <cell r="F859">
            <v>100.6</v>
          </cell>
          <cell r="G859">
            <v>100.6</v>
          </cell>
          <cell r="H859">
            <v>100.7</v>
          </cell>
          <cell r="I859">
            <v>100.7</v>
          </cell>
          <cell r="J859">
            <v>100.7</v>
          </cell>
          <cell r="K859">
            <v>100.7</v>
          </cell>
          <cell r="L859">
            <v>100.7</v>
          </cell>
          <cell r="M859">
            <v>100.6</v>
          </cell>
          <cell r="N859">
            <v>100.5</v>
          </cell>
          <cell r="O859">
            <v>100.5</v>
          </cell>
          <cell r="P859">
            <v>100.5</v>
          </cell>
          <cell r="Q859">
            <v>100.5</v>
          </cell>
        </row>
        <row r="860">
          <cell r="C860">
            <v>101.9</v>
          </cell>
          <cell r="D860">
            <v>101.9</v>
          </cell>
          <cell r="E860">
            <v>101.8</v>
          </cell>
          <cell r="F860">
            <v>101.8</v>
          </cell>
          <cell r="G860">
            <v>101.8</v>
          </cell>
          <cell r="H860">
            <v>101.8</v>
          </cell>
          <cell r="I860">
            <v>101.8</v>
          </cell>
          <cell r="J860">
            <v>101.8</v>
          </cell>
          <cell r="K860">
            <v>101.8</v>
          </cell>
          <cell r="L860">
            <v>101.8</v>
          </cell>
          <cell r="M860">
            <v>101.7</v>
          </cell>
          <cell r="N860">
            <v>101.3</v>
          </cell>
          <cell r="O860">
            <v>101.3</v>
          </cell>
          <cell r="P860">
            <v>101.2</v>
          </cell>
          <cell r="Q860">
            <v>101.3</v>
          </cell>
        </row>
        <row r="861">
          <cell r="C861">
            <v>101.2</v>
          </cell>
          <cell r="D861">
            <v>101.2</v>
          </cell>
          <cell r="E861">
            <v>101.2</v>
          </cell>
          <cell r="F861">
            <v>101.2</v>
          </cell>
          <cell r="G861">
            <v>101.2</v>
          </cell>
          <cell r="H861">
            <v>101.3</v>
          </cell>
          <cell r="I861">
            <v>101.3</v>
          </cell>
          <cell r="J861">
            <v>101.3</v>
          </cell>
          <cell r="K861">
            <v>101.3</v>
          </cell>
          <cell r="L861">
            <v>101.3</v>
          </cell>
          <cell r="M861">
            <v>101.3</v>
          </cell>
          <cell r="N861">
            <v>101.3</v>
          </cell>
          <cell r="O861">
            <v>101.3</v>
          </cell>
          <cell r="P861">
            <v>101.3</v>
          </cell>
          <cell r="Q861">
            <v>101.3</v>
          </cell>
        </row>
        <row r="862">
          <cell r="C862">
            <v>99.2</v>
          </cell>
          <cell r="D862">
            <v>99.2</v>
          </cell>
          <cell r="E862">
            <v>99.2</v>
          </cell>
          <cell r="F862">
            <v>99.2</v>
          </cell>
          <cell r="G862">
            <v>99.2</v>
          </cell>
          <cell r="H862">
            <v>99.9</v>
          </cell>
          <cell r="I862">
            <v>99.9</v>
          </cell>
          <cell r="J862">
            <v>99.9</v>
          </cell>
          <cell r="K862">
            <v>99.9</v>
          </cell>
          <cell r="L862">
            <v>99.9</v>
          </cell>
          <cell r="M862">
            <v>99.9</v>
          </cell>
          <cell r="N862">
            <v>99.9</v>
          </cell>
          <cell r="O862">
            <v>99.9</v>
          </cell>
          <cell r="P862">
            <v>99.9</v>
          </cell>
          <cell r="Q862">
            <v>99.9</v>
          </cell>
        </row>
        <row r="863">
          <cell r="C863">
            <v>100</v>
          </cell>
          <cell r="D863">
            <v>100</v>
          </cell>
          <cell r="E863">
            <v>100</v>
          </cell>
          <cell r="F863">
            <v>100</v>
          </cell>
          <cell r="G863">
            <v>100</v>
          </cell>
          <cell r="H863">
            <v>100</v>
          </cell>
          <cell r="I863">
            <v>100</v>
          </cell>
          <cell r="J863">
            <v>100</v>
          </cell>
          <cell r="K863">
            <v>100</v>
          </cell>
          <cell r="L863">
            <v>100</v>
          </cell>
          <cell r="M863">
            <v>100</v>
          </cell>
          <cell r="N863">
            <v>100</v>
          </cell>
          <cell r="O863">
            <v>100</v>
          </cell>
          <cell r="P863">
            <v>100</v>
          </cell>
          <cell r="Q863">
            <v>100</v>
          </cell>
        </row>
        <row r="864">
          <cell r="C864">
            <v>100</v>
          </cell>
          <cell r="D864">
            <v>100</v>
          </cell>
          <cell r="E864">
            <v>100</v>
          </cell>
          <cell r="F864">
            <v>100</v>
          </cell>
          <cell r="G864">
            <v>100</v>
          </cell>
          <cell r="H864">
            <v>100</v>
          </cell>
          <cell r="I864">
            <v>100</v>
          </cell>
          <cell r="J864">
            <v>100</v>
          </cell>
          <cell r="K864">
            <v>100</v>
          </cell>
          <cell r="L864">
            <v>100</v>
          </cell>
          <cell r="M864">
            <v>100</v>
          </cell>
          <cell r="N864">
            <v>100</v>
          </cell>
          <cell r="O864">
            <v>100</v>
          </cell>
          <cell r="P864">
            <v>100</v>
          </cell>
          <cell r="Q864">
            <v>100</v>
          </cell>
        </row>
        <row r="865">
          <cell r="C865">
            <v>100</v>
          </cell>
          <cell r="D865">
            <v>100</v>
          </cell>
          <cell r="E865">
            <v>100</v>
          </cell>
          <cell r="F865">
            <v>100</v>
          </cell>
          <cell r="G865">
            <v>100</v>
          </cell>
          <cell r="H865">
            <v>100</v>
          </cell>
          <cell r="I865">
            <v>100</v>
          </cell>
          <cell r="J865">
            <v>100</v>
          </cell>
          <cell r="K865">
            <v>100</v>
          </cell>
          <cell r="L865">
            <v>100</v>
          </cell>
          <cell r="M865">
            <v>100</v>
          </cell>
          <cell r="N865">
            <v>100</v>
          </cell>
          <cell r="O865">
            <v>100</v>
          </cell>
          <cell r="P865">
            <v>100</v>
          </cell>
          <cell r="Q865">
            <v>100</v>
          </cell>
        </row>
        <row r="866">
          <cell r="C866">
            <v>100</v>
          </cell>
          <cell r="D866">
            <v>100</v>
          </cell>
          <cell r="E866">
            <v>100</v>
          </cell>
          <cell r="F866">
            <v>100</v>
          </cell>
          <cell r="G866">
            <v>100</v>
          </cell>
          <cell r="H866">
            <v>100</v>
          </cell>
          <cell r="I866">
            <v>100</v>
          </cell>
          <cell r="J866">
            <v>100</v>
          </cell>
          <cell r="K866">
            <v>100</v>
          </cell>
          <cell r="L866">
            <v>100</v>
          </cell>
          <cell r="M866">
            <v>100</v>
          </cell>
          <cell r="N866">
            <v>100</v>
          </cell>
          <cell r="O866">
            <v>100</v>
          </cell>
          <cell r="P866">
            <v>100</v>
          </cell>
          <cell r="Q866">
            <v>100</v>
          </cell>
        </row>
        <row r="867">
          <cell r="C867">
            <v>100.6</v>
          </cell>
          <cell r="D867">
            <v>100.6</v>
          </cell>
          <cell r="E867">
            <v>100.6</v>
          </cell>
          <cell r="F867">
            <v>100.6</v>
          </cell>
          <cell r="G867">
            <v>100.6</v>
          </cell>
          <cell r="H867">
            <v>100.6</v>
          </cell>
          <cell r="I867">
            <v>100.6</v>
          </cell>
          <cell r="J867">
            <v>100.6</v>
          </cell>
          <cell r="K867">
            <v>100.6</v>
          </cell>
          <cell r="L867">
            <v>100.6</v>
          </cell>
          <cell r="M867">
            <v>100.6</v>
          </cell>
          <cell r="N867">
            <v>100.6</v>
          </cell>
          <cell r="O867">
            <v>100.6</v>
          </cell>
          <cell r="P867">
            <v>100.6</v>
          </cell>
          <cell r="Q867">
            <v>100.6</v>
          </cell>
        </row>
        <row r="868">
          <cell r="C868">
            <v>100</v>
          </cell>
          <cell r="D868">
            <v>100</v>
          </cell>
          <cell r="E868">
            <v>100</v>
          </cell>
          <cell r="F868">
            <v>100</v>
          </cell>
          <cell r="G868">
            <v>100</v>
          </cell>
          <cell r="H868">
            <v>100</v>
          </cell>
          <cell r="I868">
            <v>100</v>
          </cell>
          <cell r="J868">
            <v>100</v>
          </cell>
          <cell r="K868">
            <v>100</v>
          </cell>
          <cell r="L868">
            <v>100</v>
          </cell>
          <cell r="M868">
            <v>100</v>
          </cell>
          <cell r="N868">
            <v>100</v>
          </cell>
          <cell r="O868">
            <v>100</v>
          </cell>
          <cell r="P868">
            <v>100</v>
          </cell>
          <cell r="Q868">
            <v>100</v>
          </cell>
        </row>
        <row r="870">
          <cell r="C870">
            <v>100.8</v>
          </cell>
          <cell r="D870">
            <v>100.8</v>
          </cell>
          <cell r="E870">
            <v>101</v>
          </cell>
          <cell r="F870">
            <v>101.1</v>
          </cell>
          <cell r="G870">
            <v>101.2</v>
          </cell>
          <cell r="H870">
            <v>101.1</v>
          </cell>
          <cell r="I870">
            <v>101.1</v>
          </cell>
          <cell r="J870">
            <v>101.1</v>
          </cell>
          <cell r="K870">
            <v>101.1</v>
          </cell>
          <cell r="L870">
            <v>101.1</v>
          </cell>
          <cell r="M870">
            <v>101.1</v>
          </cell>
          <cell r="N870">
            <v>101.1</v>
          </cell>
          <cell r="O870">
            <v>101</v>
          </cell>
          <cell r="P870">
            <v>101.1</v>
          </cell>
          <cell r="Q870">
            <v>101.1</v>
          </cell>
        </row>
        <row r="871">
          <cell r="C871">
            <v>110.5</v>
          </cell>
          <cell r="D871">
            <v>110.5</v>
          </cell>
          <cell r="E871">
            <v>110.4</v>
          </cell>
          <cell r="F871">
            <v>110</v>
          </cell>
          <cell r="G871">
            <v>110</v>
          </cell>
          <cell r="H871">
            <v>110</v>
          </cell>
          <cell r="I871">
            <v>110</v>
          </cell>
          <cell r="J871">
            <v>109.9</v>
          </cell>
          <cell r="K871">
            <v>109.9</v>
          </cell>
          <cell r="L871">
            <v>109.9</v>
          </cell>
          <cell r="M871">
            <v>109.9</v>
          </cell>
          <cell r="N871">
            <v>109.9</v>
          </cell>
          <cell r="O871">
            <v>109.6</v>
          </cell>
          <cell r="P871">
            <v>109.7</v>
          </cell>
          <cell r="Q871">
            <v>109.7</v>
          </cell>
        </row>
        <row r="872">
          <cell r="C872">
            <v>100</v>
          </cell>
          <cell r="D872">
            <v>100</v>
          </cell>
          <cell r="E872">
            <v>100</v>
          </cell>
          <cell r="F872">
            <v>100</v>
          </cell>
          <cell r="G872">
            <v>100</v>
          </cell>
          <cell r="H872">
            <v>100</v>
          </cell>
          <cell r="I872">
            <v>100</v>
          </cell>
          <cell r="J872">
            <v>100</v>
          </cell>
          <cell r="K872">
            <v>100</v>
          </cell>
          <cell r="L872">
            <v>100</v>
          </cell>
          <cell r="M872">
            <v>100</v>
          </cell>
          <cell r="N872">
            <v>100</v>
          </cell>
          <cell r="O872">
            <v>100</v>
          </cell>
          <cell r="P872">
            <v>100</v>
          </cell>
          <cell r="Q872">
            <v>100</v>
          </cell>
        </row>
        <row r="873">
          <cell r="C873">
            <v>99.1</v>
          </cell>
          <cell r="D873">
            <v>99.1</v>
          </cell>
          <cell r="E873">
            <v>99.7</v>
          </cell>
          <cell r="F873">
            <v>101.2</v>
          </cell>
          <cell r="G873">
            <v>102.3</v>
          </cell>
          <cell r="H873">
            <v>102.3</v>
          </cell>
          <cell r="I873">
            <v>102.3</v>
          </cell>
          <cell r="J873">
            <v>102.3</v>
          </cell>
          <cell r="K873">
            <v>102.3</v>
          </cell>
          <cell r="L873">
            <v>102.3</v>
          </cell>
          <cell r="M873">
            <v>102.3</v>
          </cell>
          <cell r="N873">
            <v>102.3</v>
          </cell>
          <cell r="O873">
            <v>101.1</v>
          </cell>
          <cell r="P873">
            <v>101.1</v>
          </cell>
          <cell r="Q873">
            <v>101.1</v>
          </cell>
        </row>
        <row r="874">
          <cell r="C874">
            <v>99.4</v>
          </cell>
          <cell r="D874">
            <v>99.5</v>
          </cell>
          <cell r="E874">
            <v>100.3</v>
          </cell>
          <cell r="F874">
            <v>100.3</v>
          </cell>
          <cell r="G874">
            <v>100.4</v>
          </cell>
          <cell r="H874">
            <v>99.7</v>
          </cell>
          <cell r="I874">
            <v>99.7</v>
          </cell>
          <cell r="J874">
            <v>99.7</v>
          </cell>
          <cell r="K874">
            <v>99.7</v>
          </cell>
          <cell r="L874">
            <v>99.7</v>
          </cell>
          <cell r="M874">
            <v>99.7</v>
          </cell>
          <cell r="N874">
            <v>99.7</v>
          </cell>
          <cell r="O874">
            <v>99.7</v>
          </cell>
          <cell r="P874">
            <v>100.4</v>
          </cell>
          <cell r="Q874">
            <v>100.4</v>
          </cell>
        </row>
        <row r="875">
          <cell r="C875">
            <v>101</v>
          </cell>
          <cell r="D875">
            <v>101</v>
          </cell>
          <cell r="E875">
            <v>101</v>
          </cell>
          <cell r="F875">
            <v>101</v>
          </cell>
          <cell r="G875">
            <v>101</v>
          </cell>
          <cell r="H875">
            <v>102</v>
          </cell>
          <cell r="I875">
            <v>102</v>
          </cell>
          <cell r="J875">
            <v>101</v>
          </cell>
          <cell r="K875">
            <v>101</v>
          </cell>
          <cell r="L875">
            <v>101</v>
          </cell>
          <cell r="M875">
            <v>101</v>
          </cell>
          <cell r="N875">
            <v>101</v>
          </cell>
          <cell r="O875">
            <v>102</v>
          </cell>
          <cell r="P875">
            <v>101.5</v>
          </cell>
          <cell r="Q875">
            <v>101.5</v>
          </cell>
        </row>
        <row r="876">
          <cell r="C876">
            <v>100.2</v>
          </cell>
          <cell r="D876">
            <v>100.2</v>
          </cell>
          <cell r="E876">
            <v>100.2</v>
          </cell>
          <cell r="F876">
            <v>100.2</v>
          </cell>
          <cell r="G876">
            <v>100.8</v>
          </cell>
          <cell r="H876">
            <v>100.2</v>
          </cell>
          <cell r="I876">
            <v>100.2</v>
          </cell>
          <cell r="J876">
            <v>100.2</v>
          </cell>
          <cell r="K876">
            <v>100.2</v>
          </cell>
          <cell r="L876">
            <v>100.2</v>
          </cell>
          <cell r="M876">
            <v>100.2</v>
          </cell>
          <cell r="N876">
            <v>100.2</v>
          </cell>
          <cell r="O876">
            <v>100.2</v>
          </cell>
          <cell r="P876">
            <v>100.2</v>
          </cell>
          <cell r="Q876">
            <v>100.2</v>
          </cell>
        </row>
        <row r="877">
          <cell r="C877">
            <v>100.5</v>
          </cell>
          <cell r="D877">
            <v>100.5</v>
          </cell>
          <cell r="E877">
            <v>100.5</v>
          </cell>
          <cell r="F877">
            <v>100.5</v>
          </cell>
          <cell r="G877">
            <v>100.5</v>
          </cell>
          <cell r="H877">
            <v>100.5</v>
          </cell>
          <cell r="I877">
            <v>100.5</v>
          </cell>
          <cell r="J877">
            <v>100.5</v>
          </cell>
          <cell r="K877">
            <v>100.5</v>
          </cell>
          <cell r="L877">
            <v>100.5</v>
          </cell>
          <cell r="M877">
            <v>100.5</v>
          </cell>
          <cell r="N877">
            <v>100.5</v>
          </cell>
          <cell r="O877">
            <v>101</v>
          </cell>
          <cell r="P877">
            <v>100.5</v>
          </cell>
          <cell r="Q877">
            <v>100.5</v>
          </cell>
        </row>
        <row r="878">
          <cell r="C878">
            <v>100.6</v>
          </cell>
          <cell r="D878">
            <v>100.6</v>
          </cell>
          <cell r="E878">
            <v>100.6</v>
          </cell>
          <cell r="F878">
            <v>100.6</v>
          </cell>
          <cell r="G878">
            <v>100.6</v>
          </cell>
          <cell r="H878">
            <v>100.6</v>
          </cell>
          <cell r="I878">
            <v>100.6</v>
          </cell>
          <cell r="J878">
            <v>100.6</v>
          </cell>
          <cell r="K878">
            <v>100.6</v>
          </cell>
          <cell r="L878">
            <v>100.6</v>
          </cell>
          <cell r="M878">
            <v>100.6</v>
          </cell>
          <cell r="N878">
            <v>100.6</v>
          </cell>
          <cell r="O878">
            <v>100.6</v>
          </cell>
          <cell r="P878">
            <v>100.6</v>
          </cell>
          <cell r="Q878">
            <v>100.6</v>
          </cell>
        </row>
        <row r="879">
          <cell r="C879">
            <v>100.4</v>
          </cell>
          <cell r="D879">
            <v>100.4</v>
          </cell>
          <cell r="E879">
            <v>100.4</v>
          </cell>
          <cell r="F879">
            <v>100.4</v>
          </cell>
          <cell r="G879">
            <v>100.4</v>
          </cell>
          <cell r="H879">
            <v>100.4</v>
          </cell>
          <cell r="I879">
            <v>100.4</v>
          </cell>
          <cell r="J879">
            <v>100.4</v>
          </cell>
          <cell r="K879">
            <v>100.4</v>
          </cell>
          <cell r="L879">
            <v>100.4</v>
          </cell>
          <cell r="M879">
            <v>100.4</v>
          </cell>
          <cell r="N879">
            <v>100.4</v>
          </cell>
          <cell r="O879">
            <v>100.5</v>
          </cell>
          <cell r="P879">
            <v>100.4</v>
          </cell>
          <cell r="Q879">
            <v>100.4</v>
          </cell>
        </row>
        <row r="880">
          <cell r="C880">
            <v>100</v>
          </cell>
          <cell r="D880">
            <v>100</v>
          </cell>
          <cell r="E880">
            <v>100</v>
          </cell>
          <cell r="F880">
            <v>100</v>
          </cell>
          <cell r="G880">
            <v>100</v>
          </cell>
          <cell r="H880">
            <v>100</v>
          </cell>
          <cell r="I880">
            <v>100</v>
          </cell>
          <cell r="J880">
            <v>100</v>
          </cell>
          <cell r="K880">
            <v>100</v>
          </cell>
          <cell r="L880">
            <v>100</v>
          </cell>
          <cell r="M880">
            <v>100</v>
          </cell>
          <cell r="N880">
            <v>100</v>
          </cell>
          <cell r="O880">
            <v>100</v>
          </cell>
          <cell r="P880">
            <v>100</v>
          </cell>
          <cell r="Q880">
            <v>100</v>
          </cell>
        </row>
        <row r="882">
          <cell r="C882">
            <v>103</v>
          </cell>
          <cell r="D882">
            <v>103</v>
          </cell>
          <cell r="E882">
            <v>103</v>
          </cell>
          <cell r="F882">
            <v>103</v>
          </cell>
          <cell r="G882">
            <v>103.1</v>
          </cell>
          <cell r="H882">
            <v>103.1</v>
          </cell>
          <cell r="I882">
            <v>103.1</v>
          </cell>
          <cell r="J882">
            <v>103.1</v>
          </cell>
          <cell r="K882">
            <v>99.4</v>
          </cell>
          <cell r="L882">
            <v>99.5</v>
          </cell>
          <cell r="M882">
            <v>99.5</v>
          </cell>
          <cell r="N882">
            <v>99.5</v>
          </cell>
          <cell r="O882">
            <v>99.5</v>
          </cell>
          <cell r="P882">
            <v>99.5</v>
          </cell>
          <cell r="Q882">
            <v>99.6</v>
          </cell>
        </row>
        <row r="883">
          <cell r="C883">
            <v>98</v>
          </cell>
          <cell r="D883">
            <v>98</v>
          </cell>
          <cell r="E883">
            <v>98</v>
          </cell>
          <cell r="F883">
            <v>98</v>
          </cell>
          <cell r="G883">
            <v>98.2</v>
          </cell>
          <cell r="H883">
            <v>98.2</v>
          </cell>
          <cell r="I883">
            <v>98.3</v>
          </cell>
          <cell r="J883">
            <v>98.3</v>
          </cell>
          <cell r="K883">
            <v>98.3</v>
          </cell>
          <cell r="L883">
            <v>98.8</v>
          </cell>
          <cell r="M883">
            <v>98.8</v>
          </cell>
          <cell r="N883">
            <v>98.8</v>
          </cell>
          <cell r="O883">
            <v>98.8</v>
          </cell>
          <cell r="P883">
            <v>98.8</v>
          </cell>
          <cell r="Q883">
            <v>98.8</v>
          </cell>
        </row>
        <row r="884">
          <cell r="C884">
            <v>99</v>
          </cell>
          <cell r="D884">
            <v>99</v>
          </cell>
          <cell r="E884">
            <v>99</v>
          </cell>
          <cell r="F884">
            <v>99</v>
          </cell>
          <cell r="G884">
            <v>99</v>
          </cell>
          <cell r="H884">
            <v>99</v>
          </cell>
          <cell r="I884">
            <v>99</v>
          </cell>
          <cell r="J884">
            <v>99.1</v>
          </cell>
          <cell r="K884">
            <v>99.1</v>
          </cell>
          <cell r="L884">
            <v>99.1</v>
          </cell>
          <cell r="M884">
            <v>99.1</v>
          </cell>
          <cell r="N884">
            <v>99.1</v>
          </cell>
          <cell r="O884">
            <v>99.1</v>
          </cell>
          <cell r="P884">
            <v>99.1</v>
          </cell>
          <cell r="Q884">
            <v>99.1</v>
          </cell>
        </row>
        <row r="885">
          <cell r="C885">
            <v>99.1</v>
          </cell>
          <cell r="D885">
            <v>99.1</v>
          </cell>
          <cell r="E885">
            <v>99.1</v>
          </cell>
          <cell r="F885">
            <v>99.1</v>
          </cell>
          <cell r="G885">
            <v>99.1</v>
          </cell>
          <cell r="H885">
            <v>99.1</v>
          </cell>
          <cell r="I885">
            <v>99.1</v>
          </cell>
          <cell r="J885">
            <v>99.1</v>
          </cell>
          <cell r="K885">
            <v>99.1</v>
          </cell>
          <cell r="L885">
            <v>99.1</v>
          </cell>
          <cell r="M885">
            <v>99.1</v>
          </cell>
          <cell r="N885">
            <v>99.1</v>
          </cell>
          <cell r="O885">
            <v>99.1</v>
          </cell>
          <cell r="P885">
            <v>99.1</v>
          </cell>
          <cell r="Q885">
            <v>99.1</v>
          </cell>
        </row>
        <row r="886">
          <cell r="C886">
            <v>126.5</v>
          </cell>
          <cell r="D886">
            <v>126.5</v>
          </cell>
          <cell r="E886">
            <v>126.5</v>
          </cell>
          <cell r="F886">
            <v>126.5</v>
          </cell>
          <cell r="G886">
            <v>126.5</v>
          </cell>
          <cell r="H886">
            <v>126.5</v>
          </cell>
          <cell r="I886">
            <v>126.5</v>
          </cell>
          <cell r="J886">
            <v>126.5</v>
          </cell>
          <cell r="K886">
            <v>99.7</v>
          </cell>
          <cell r="L886">
            <v>99.7</v>
          </cell>
          <cell r="M886">
            <v>99.7</v>
          </cell>
          <cell r="N886">
            <v>99.7</v>
          </cell>
          <cell r="O886">
            <v>99.7</v>
          </cell>
          <cell r="P886">
            <v>99.7</v>
          </cell>
          <cell r="Q886">
            <v>100</v>
          </cell>
        </row>
        <row r="887">
          <cell r="C887">
            <v>109.9</v>
          </cell>
          <cell r="D887">
            <v>109.9</v>
          </cell>
          <cell r="E887">
            <v>109.9</v>
          </cell>
          <cell r="F887">
            <v>109.9</v>
          </cell>
          <cell r="G887">
            <v>109.9</v>
          </cell>
          <cell r="H887">
            <v>109.9</v>
          </cell>
          <cell r="I887">
            <v>109.9</v>
          </cell>
          <cell r="J887">
            <v>109.9</v>
          </cell>
          <cell r="K887">
            <v>101</v>
          </cell>
          <cell r="L887">
            <v>101</v>
          </cell>
          <cell r="M887">
            <v>101</v>
          </cell>
          <cell r="N887">
            <v>101</v>
          </cell>
          <cell r="O887">
            <v>101</v>
          </cell>
          <cell r="P887">
            <v>101</v>
          </cell>
          <cell r="Q887">
            <v>101</v>
          </cell>
        </row>
        <row r="888">
          <cell r="C888">
            <v>100</v>
          </cell>
          <cell r="D888">
            <v>100</v>
          </cell>
          <cell r="E888">
            <v>100</v>
          </cell>
          <cell r="F888">
            <v>100</v>
          </cell>
          <cell r="G888">
            <v>100</v>
          </cell>
          <cell r="H888">
            <v>100</v>
          </cell>
          <cell r="I888">
            <v>100</v>
          </cell>
          <cell r="J888">
            <v>100</v>
          </cell>
          <cell r="K888">
            <v>99.8</v>
          </cell>
          <cell r="L888">
            <v>99.8</v>
          </cell>
          <cell r="M888">
            <v>99.8</v>
          </cell>
          <cell r="N888">
            <v>99.8</v>
          </cell>
          <cell r="O888">
            <v>99.8</v>
          </cell>
          <cell r="P888">
            <v>99.8</v>
          </cell>
          <cell r="Q888">
            <v>99.8</v>
          </cell>
        </row>
        <row r="889">
          <cell r="C889">
            <v>100</v>
          </cell>
          <cell r="D889">
            <v>100</v>
          </cell>
          <cell r="E889">
            <v>100</v>
          </cell>
          <cell r="F889">
            <v>100</v>
          </cell>
          <cell r="G889">
            <v>100</v>
          </cell>
          <cell r="H889">
            <v>100</v>
          </cell>
          <cell r="I889">
            <v>100</v>
          </cell>
          <cell r="J889">
            <v>100</v>
          </cell>
          <cell r="K889">
            <v>100</v>
          </cell>
          <cell r="L889">
            <v>100</v>
          </cell>
          <cell r="M889">
            <v>100</v>
          </cell>
          <cell r="N889">
            <v>100</v>
          </cell>
          <cell r="O889">
            <v>100</v>
          </cell>
          <cell r="P889">
            <v>100</v>
          </cell>
          <cell r="Q889">
            <v>100</v>
          </cell>
        </row>
        <row r="891">
          <cell r="C891">
            <v>102.3</v>
          </cell>
          <cell r="D891">
            <v>103.3</v>
          </cell>
          <cell r="E891">
            <v>103.3</v>
          </cell>
          <cell r="F891">
            <v>98.8</v>
          </cell>
          <cell r="G891">
            <v>97.3</v>
          </cell>
          <cell r="H891">
            <v>98</v>
          </cell>
          <cell r="I891">
            <v>100.5</v>
          </cell>
          <cell r="J891">
            <v>102.2</v>
          </cell>
          <cell r="K891">
            <v>103.4</v>
          </cell>
          <cell r="L891">
            <v>103.1</v>
          </cell>
          <cell r="M891">
            <v>103.5</v>
          </cell>
          <cell r="N891">
            <v>103.7</v>
          </cell>
          <cell r="O891">
            <v>103.4</v>
          </cell>
          <cell r="P891">
            <v>103.6</v>
          </cell>
          <cell r="Q891">
            <v>103</v>
          </cell>
        </row>
        <row r="892">
          <cell r="C892">
            <v>102.7</v>
          </cell>
          <cell r="D892">
            <v>103.4</v>
          </cell>
          <cell r="E892">
            <v>103.8</v>
          </cell>
          <cell r="F892">
            <v>103.2</v>
          </cell>
          <cell r="G892">
            <v>101.9</v>
          </cell>
          <cell r="H892">
            <v>101.8</v>
          </cell>
          <cell r="I892">
            <v>101.8</v>
          </cell>
          <cell r="J892">
            <v>102</v>
          </cell>
          <cell r="K892">
            <v>101.5</v>
          </cell>
          <cell r="L892">
            <v>101.5</v>
          </cell>
          <cell r="M892">
            <v>102.8</v>
          </cell>
          <cell r="N892">
            <v>102.9</v>
          </cell>
          <cell r="O892">
            <v>102.7</v>
          </cell>
          <cell r="P892">
            <v>102.8</v>
          </cell>
          <cell r="Q892">
            <v>102.8</v>
          </cell>
        </row>
        <row r="893">
          <cell r="C893">
            <v>103.7</v>
          </cell>
          <cell r="D893">
            <v>103.7</v>
          </cell>
          <cell r="E893">
            <v>103.7</v>
          </cell>
          <cell r="F893">
            <v>101.8</v>
          </cell>
          <cell r="G893">
            <v>99.8</v>
          </cell>
          <cell r="H893">
            <v>99.8</v>
          </cell>
          <cell r="I893">
            <v>99.8</v>
          </cell>
          <cell r="J893">
            <v>98.8</v>
          </cell>
          <cell r="K893">
            <v>98.8</v>
          </cell>
          <cell r="L893">
            <v>98.8</v>
          </cell>
          <cell r="M893">
            <v>98.8</v>
          </cell>
          <cell r="N893">
            <v>98.8</v>
          </cell>
          <cell r="O893">
            <v>98.8</v>
          </cell>
          <cell r="P893">
            <v>98.8</v>
          </cell>
          <cell r="Q893">
            <v>98.8</v>
          </cell>
        </row>
        <row r="894">
          <cell r="C894">
            <v>100</v>
          </cell>
          <cell r="D894">
            <v>100</v>
          </cell>
          <cell r="E894">
            <v>100</v>
          </cell>
          <cell r="F894">
            <v>100</v>
          </cell>
          <cell r="G894">
            <v>100</v>
          </cell>
          <cell r="H894">
            <v>100</v>
          </cell>
          <cell r="I894">
            <v>100</v>
          </cell>
          <cell r="J894">
            <v>100</v>
          </cell>
          <cell r="K894">
            <v>100</v>
          </cell>
          <cell r="L894">
            <v>100</v>
          </cell>
          <cell r="M894">
            <v>100</v>
          </cell>
          <cell r="N894">
            <v>100</v>
          </cell>
          <cell r="O894">
            <v>100</v>
          </cell>
          <cell r="P894">
            <v>100</v>
          </cell>
          <cell r="Q894">
            <v>100</v>
          </cell>
        </row>
        <row r="895">
          <cell r="C895">
            <v>98.7</v>
          </cell>
          <cell r="D895">
            <v>98.7</v>
          </cell>
          <cell r="E895">
            <v>98.7</v>
          </cell>
          <cell r="F895">
            <v>98.7</v>
          </cell>
          <cell r="G895">
            <v>98.7</v>
          </cell>
          <cell r="H895">
            <v>98.7</v>
          </cell>
          <cell r="I895">
            <v>98.7</v>
          </cell>
          <cell r="J895">
            <v>98.7</v>
          </cell>
          <cell r="K895">
            <v>98.7</v>
          </cell>
          <cell r="L895">
            <v>98.7</v>
          </cell>
          <cell r="M895">
            <v>98.7</v>
          </cell>
          <cell r="N895">
            <v>98.7</v>
          </cell>
          <cell r="O895">
            <v>98.7</v>
          </cell>
          <cell r="P895">
            <v>98.7</v>
          </cell>
          <cell r="Q895">
            <v>98.7</v>
          </cell>
        </row>
        <row r="896">
          <cell r="C896">
            <v>90.7</v>
          </cell>
          <cell r="D896">
            <v>91.2</v>
          </cell>
          <cell r="E896">
            <v>91.1</v>
          </cell>
          <cell r="F896">
            <v>85.2</v>
          </cell>
          <cell r="G896">
            <v>80.8</v>
          </cell>
          <cell r="H896">
            <v>83.5</v>
          </cell>
          <cell r="I896">
            <v>94.2</v>
          </cell>
          <cell r="J896">
            <v>100.7</v>
          </cell>
          <cell r="K896">
            <v>105.7</v>
          </cell>
          <cell r="L896">
            <v>104.2</v>
          </cell>
          <cell r="M896">
            <v>104.3</v>
          </cell>
          <cell r="N896">
            <v>105.2</v>
          </cell>
          <cell r="O896">
            <v>103.2</v>
          </cell>
          <cell r="P896">
            <v>105.1</v>
          </cell>
          <cell r="Q896">
            <v>104.9</v>
          </cell>
        </row>
        <row r="897">
          <cell r="C897">
            <v>100</v>
          </cell>
          <cell r="D897">
            <v>100</v>
          </cell>
          <cell r="E897">
            <v>100</v>
          </cell>
          <cell r="F897">
            <v>100</v>
          </cell>
          <cell r="G897">
            <v>100</v>
          </cell>
          <cell r="H897">
            <v>100</v>
          </cell>
          <cell r="I897">
            <v>100</v>
          </cell>
          <cell r="J897">
            <v>100</v>
          </cell>
          <cell r="K897">
            <v>100</v>
          </cell>
          <cell r="L897">
            <v>100</v>
          </cell>
          <cell r="M897">
            <v>100</v>
          </cell>
          <cell r="N897">
            <v>100</v>
          </cell>
          <cell r="O897">
            <v>100</v>
          </cell>
          <cell r="P897">
            <v>100</v>
          </cell>
          <cell r="Q897">
            <v>100</v>
          </cell>
        </row>
        <row r="898">
          <cell r="C898">
            <v>100.3</v>
          </cell>
          <cell r="D898">
            <v>100.3</v>
          </cell>
          <cell r="E898">
            <v>100.3</v>
          </cell>
          <cell r="F898">
            <v>100.3</v>
          </cell>
          <cell r="G898">
            <v>100.3</v>
          </cell>
          <cell r="H898">
            <v>100.3</v>
          </cell>
          <cell r="I898">
            <v>100.3</v>
          </cell>
          <cell r="J898">
            <v>100.3</v>
          </cell>
          <cell r="K898">
            <v>100.3</v>
          </cell>
          <cell r="L898">
            <v>100.3</v>
          </cell>
          <cell r="M898">
            <v>100.3</v>
          </cell>
          <cell r="N898">
            <v>100.3</v>
          </cell>
          <cell r="O898">
            <v>100.3</v>
          </cell>
          <cell r="P898">
            <v>100.3</v>
          </cell>
          <cell r="Q898">
            <v>100.3</v>
          </cell>
        </row>
        <row r="899">
          <cell r="C899">
            <v>100</v>
          </cell>
          <cell r="D899">
            <v>100</v>
          </cell>
          <cell r="E899">
            <v>100</v>
          </cell>
          <cell r="F899">
            <v>100</v>
          </cell>
          <cell r="G899">
            <v>100</v>
          </cell>
          <cell r="H899">
            <v>100</v>
          </cell>
          <cell r="I899">
            <v>100</v>
          </cell>
          <cell r="J899">
            <v>100</v>
          </cell>
          <cell r="K899">
            <v>100</v>
          </cell>
          <cell r="L899">
            <v>100</v>
          </cell>
          <cell r="M899">
            <v>100</v>
          </cell>
          <cell r="N899">
            <v>100</v>
          </cell>
          <cell r="O899">
            <v>100</v>
          </cell>
          <cell r="P899">
            <v>100</v>
          </cell>
          <cell r="Q899">
            <v>100</v>
          </cell>
        </row>
        <row r="900">
          <cell r="C900">
            <v>117.4</v>
          </cell>
          <cell r="D900">
            <v>119.1</v>
          </cell>
          <cell r="E900">
            <v>119.1</v>
          </cell>
          <cell r="F900">
            <v>107</v>
          </cell>
          <cell r="G900">
            <v>107</v>
          </cell>
          <cell r="H900">
            <v>107</v>
          </cell>
          <cell r="I900">
            <v>107</v>
          </cell>
          <cell r="J900">
            <v>107</v>
          </cell>
          <cell r="K900">
            <v>107</v>
          </cell>
          <cell r="L900">
            <v>107</v>
          </cell>
          <cell r="M900">
            <v>107</v>
          </cell>
          <cell r="N900">
            <v>107</v>
          </cell>
          <cell r="O900">
            <v>107</v>
          </cell>
          <cell r="P900">
            <v>106.2</v>
          </cell>
          <cell r="Q900">
            <v>103.8</v>
          </cell>
        </row>
        <row r="901">
          <cell r="C901">
            <v>90.9</v>
          </cell>
          <cell r="D901">
            <v>113.3</v>
          </cell>
          <cell r="E901">
            <v>100.5</v>
          </cell>
          <cell r="F901">
            <v>90.5</v>
          </cell>
          <cell r="G901">
            <v>90.5</v>
          </cell>
          <cell r="H901">
            <v>90.5</v>
          </cell>
          <cell r="I901">
            <v>88.6</v>
          </cell>
          <cell r="J901">
            <v>88.6</v>
          </cell>
          <cell r="K901">
            <v>96</v>
          </cell>
          <cell r="L901">
            <v>102.3</v>
          </cell>
          <cell r="M901">
            <v>101.4</v>
          </cell>
          <cell r="N901">
            <v>102.2</v>
          </cell>
          <cell r="O901">
            <v>114.5</v>
          </cell>
          <cell r="P901">
            <v>112.8</v>
          </cell>
          <cell r="Q901">
            <v>108.2</v>
          </cell>
        </row>
        <row r="903">
          <cell r="C903">
            <v>106.4</v>
          </cell>
          <cell r="D903">
            <v>106.4</v>
          </cell>
          <cell r="E903">
            <v>106.4</v>
          </cell>
          <cell r="F903">
            <v>106.4</v>
          </cell>
          <cell r="G903">
            <v>106.4</v>
          </cell>
          <cell r="H903">
            <v>106.4</v>
          </cell>
          <cell r="I903">
            <v>106.4</v>
          </cell>
          <cell r="J903">
            <v>106.4</v>
          </cell>
          <cell r="K903">
            <v>106.4</v>
          </cell>
          <cell r="L903">
            <v>106.4</v>
          </cell>
          <cell r="M903">
            <v>106.4</v>
          </cell>
          <cell r="N903">
            <v>106.4</v>
          </cell>
          <cell r="O903">
            <v>106.4</v>
          </cell>
          <cell r="P903">
            <v>106.4</v>
          </cell>
          <cell r="Q903">
            <v>106.4</v>
          </cell>
        </row>
        <row r="904">
          <cell r="C904">
            <v>100</v>
          </cell>
          <cell r="D904">
            <v>100</v>
          </cell>
          <cell r="E904">
            <v>100</v>
          </cell>
          <cell r="F904">
            <v>100</v>
          </cell>
          <cell r="G904">
            <v>100</v>
          </cell>
          <cell r="H904">
            <v>100</v>
          </cell>
          <cell r="I904">
            <v>100</v>
          </cell>
          <cell r="J904">
            <v>100</v>
          </cell>
          <cell r="K904">
            <v>100</v>
          </cell>
          <cell r="L904">
            <v>100</v>
          </cell>
          <cell r="M904">
            <v>100</v>
          </cell>
          <cell r="N904">
            <v>100</v>
          </cell>
          <cell r="O904">
            <v>100</v>
          </cell>
          <cell r="P904">
            <v>100</v>
          </cell>
          <cell r="Q904">
            <v>100</v>
          </cell>
        </row>
        <row r="905">
          <cell r="C905">
            <v>95.6</v>
          </cell>
          <cell r="D905">
            <v>95.6</v>
          </cell>
          <cell r="E905">
            <v>95.6</v>
          </cell>
          <cell r="F905">
            <v>95.6</v>
          </cell>
          <cell r="G905">
            <v>95.6</v>
          </cell>
          <cell r="H905">
            <v>95.6</v>
          </cell>
          <cell r="I905">
            <v>95.6</v>
          </cell>
          <cell r="J905">
            <v>95.6</v>
          </cell>
          <cell r="K905">
            <v>95.6</v>
          </cell>
          <cell r="L905">
            <v>95.6</v>
          </cell>
          <cell r="M905">
            <v>95.6</v>
          </cell>
          <cell r="N905">
            <v>95.6</v>
          </cell>
          <cell r="O905">
            <v>95.6</v>
          </cell>
          <cell r="P905">
            <v>95.6</v>
          </cell>
          <cell r="Q905">
            <v>95.6</v>
          </cell>
        </row>
        <row r="906">
          <cell r="C906">
            <v>107.7</v>
          </cell>
          <cell r="D906">
            <v>107.7</v>
          </cell>
          <cell r="E906">
            <v>107.7</v>
          </cell>
          <cell r="F906">
            <v>107.7</v>
          </cell>
          <cell r="G906">
            <v>107.7</v>
          </cell>
          <cell r="H906">
            <v>107.7</v>
          </cell>
          <cell r="I906">
            <v>107.7</v>
          </cell>
          <cell r="J906">
            <v>107.7</v>
          </cell>
          <cell r="K906">
            <v>107.7</v>
          </cell>
          <cell r="L906">
            <v>107.7</v>
          </cell>
          <cell r="M906">
            <v>107.7</v>
          </cell>
          <cell r="N906">
            <v>107.7</v>
          </cell>
          <cell r="O906">
            <v>107.7</v>
          </cell>
          <cell r="P906">
            <v>107.7</v>
          </cell>
          <cell r="Q906">
            <v>107.7</v>
          </cell>
        </row>
        <row r="908">
          <cell r="C908">
            <v>100.2</v>
          </cell>
          <cell r="D908">
            <v>100.2</v>
          </cell>
          <cell r="E908">
            <v>100.2</v>
          </cell>
          <cell r="F908">
            <v>100.1</v>
          </cell>
          <cell r="G908">
            <v>99.6</v>
          </cell>
          <cell r="H908">
            <v>100.3</v>
          </cell>
          <cell r="I908">
            <v>100.1</v>
          </cell>
          <cell r="J908">
            <v>101</v>
          </cell>
          <cell r="K908">
            <v>101</v>
          </cell>
          <cell r="L908">
            <v>101</v>
          </cell>
          <cell r="M908">
            <v>101</v>
          </cell>
          <cell r="N908">
            <v>101</v>
          </cell>
          <cell r="O908">
            <v>100.9</v>
          </cell>
          <cell r="P908">
            <v>100.7</v>
          </cell>
          <cell r="Q908">
            <v>101</v>
          </cell>
        </row>
        <row r="909">
          <cell r="C909">
            <v>95</v>
          </cell>
          <cell r="D909">
            <v>95</v>
          </cell>
          <cell r="E909">
            <v>95</v>
          </cell>
          <cell r="F909">
            <v>95</v>
          </cell>
          <cell r="G909">
            <v>95</v>
          </cell>
          <cell r="H909">
            <v>95.2</v>
          </cell>
          <cell r="I909">
            <v>94.8</v>
          </cell>
          <cell r="J909">
            <v>97.8</v>
          </cell>
          <cell r="K909">
            <v>97.8</v>
          </cell>
          <cell r="L909">
            <v>97.8</v>
          </cell>
          <cell r="M909">
            <v>97.8</v>
          </cell>
          <cell r="N909">
            <v>97.8</v>
          </cell>
          <cell r="O909">
            <v>97.5</v>
          </cell>
          <cell r="P909">
            <v>97.8</v>
          </cell>
          <cell r="Q909">
            <v>98.7</v>
          </cell>
        </row>
        <row r="910">
          <cell r="C910">
            <v>99.4</v>
          </cell>
          <cell r="D910">
            <v>99.4</v>
          </cell>
          <cell r="E910">
            <v>99.4</v>
          </cell>
          <cell r="F910">
            <v>99.4</v>
          </cell>
          <cell r="G910">
            <v>98.2</v>
          </cell>
          <cell r="H910">
            <v>99.4</v>
          </cell>
          <cell r="I910">
            <v>99.4</v>
          </cell>
          <cell r="J910">
            <v>99.4</v>
          </cell>
          <cell r="K910">
            <v>99.4</v>
          </cell>
          <cell r="L910">
            <v>99.4</v>
          </cell>
          <cell r="M910">
            <v>99.4</v>
          </cell>
          <cell r="N910">
            <v>99.4</v>
          </cell>
          <cell r="O910">
            <v>99.4</v>
          </cell>
          <cell r="P910">
            <v>99.4</v>
          </cell>
          <cell r="Q910">
            <v>99.4</v>
          </cell>
        </row>
        <row r="911">
          <cell r="C911">
            <v>99.9</v>
          </cell>
          <cell r="D911">
            <v>99.9</v>
          </cell>
          <cell r="E911">
            <v>99.9</v>
          </cell>
          <cell r="F911">
            <v>99.9</v>
          </cell>
          <cell r="G911">
            <v>97.4</v>
          </cell>
          <cell r="H911">
            <v>100.5</v>
          </cell>
          <cell r="I911">
            <v>99.9</v>
          </cell>
          <cell r="J911">
            <v>101.5</v>
          </cell>
          <cell r="K911">
            <v>101.5</v>
          </cell>
          <cell r="L911">
            <v>101.5</v>
          </cell>
          <cell r="M911">
            <v>101.5</v>
          </cell>
          <cell r="N911">
            <v>101.5</v>
          </cell>
          <cell r="O911">
            <v>101.5</v>
          </cell>
          <cell r="P911">
            <v>99.7</v>
          </cell>
          <cell r="Q911">
            <v>99.7</v>
          </cell>
        </row>
        <row r="912">
          <cell r="C912">
            <v>99</v>
          </cell>
          <cell r="D912">
            <v>99</v>
          </cell>
          <cell r="E912">
            <v>99</v>
          </cell>
          <cell r="F912">
            <v>99</v>
          </cell>
          <cell r="G912">
            <v>99</v>
          </cell>
          <cell r="H912">
            <v>99</v>
          </cell>
          <cell r="I912">
            <v>99</v>
          </cell>
          <cell r="J912">
            <v>99</v>
          </cell>
          <cell r="K912">
            <v>99</v>
          </cell>
          <cell r="L912">
            <v>99</v>
          </cell>
          <cell r="M912">
            <v>99</v>
          </cell>
          <cell r="N912">
            <v>99</v>
          </cell>
          <cell r="O912">
            <v>99</v>
          </cell>
          <cell r="P912">
            <v>99</v>
          </cell>
          <cell r="Q912">
            <v>99</v>
          </cell>
        </row>
        <row r="913">
          <cell r="C913">
            <v>101.8</v>
          </cell>
          <cell r="D913">
            <v>101.8</v>
          </cell>
          <cell r="E913">
            <v>101.8</v>
          </cell>
          <cell r="F913">
            <v>101.8</v>
          </cell>
          <cell r="G913">
            <v>101.8</v>
          </cell>
          <cell r="H913">
            <v>101.8</v>
          </cell>
          <cell r="I913">
            <v>101.8</v>
          </cell>
          <cell r="J913">
            <v>101.8</v>
          </cell>
          <cell r="K913">
            <v>101.8</v>
          </cell>
          <cell r="L913">
            <v>101.8</v>
          </cell>
          <cell r="M913">
            <v>101.8</v>
          </cell>
          <cell r="N913">
            <v>101.8</v>
          </cell>
          <cell r="O913">
            <v>101.8</v>
          </cell>
          <cell r="P913">
            <v>101.8</v>
          </cell>
          <cell r="Q913">
            <v>101.8</v>
          </cell>
        </row>
        <row r="914">
          <cell r="C914">
            <v>100</v>
          </cell>
          <cell r="D914">
            <v>100</v>
          </cell>
          <cell r="E914">
            <v>100</v>
          </cell>
          <cell r="F914">
            <v>100</v>
          </cell>
          <cell r="G914">
            <v>99.4</v>
          </cell>
          <cell r="H914">
            <v>100</v>
          </cell>
          <cell r="I914">
            <v>100</v>
          </cell>
          <cell r="J914">
            <v>100</v>
          </cell>
          <cell r="K914">
            <v>100</v>
          </cell>
          <cell r="L914">
            <v>100</v>
          </cell>
          <cell r="M914">
            <v>100</v>
          </cell>
          <cell r="N914">
            <v>100</v>
          </cell>
          <cell r="O914">
            <v>100</v>
          </cell>
          <cell r="P914">
            <v>100</v>
          </cell>
          <cell r="Q914">
            <v>100</v>
          </cell>
        </row>
        <row r="915">
          <cell r="C915">
            <v>99.3</v>
          </cell>
          <cell r="D915">
            <v>99.3</v>
          </cell>
          <cell r="E915">
            <v>99.3</v>
          </cell>
          <cell r="F915">
            <v>100.2</v>
          </cell>
          <cell r="G915">
            <v>100.2</v>
          </cell>
          <cell r="H915">
            <v>100.2</v>
          </cell>
          <cell r="I915">
            <v>100.2</v>
          </cell>
          <cell r="J915">
            <v>100.2</v>
          </cell>
          <cell r="K915">
            <v>100.2</v>
          </cell>
          <cell r="L915">
            <v>100.2</v>
          </cell>
          <cell r="M915">
            <v>100.2</v>
          </cell>
          <cell r="N915">
            <v>100.2</v>
          </cell>
          <cell r="O915">
            <v>100.2</v>
          </cell>
          <cell r="P915">
            <v>100.2</v>
          </cell>
          <cell r="Q915">
            <v>100.2</v>
          </cell>
        </row>
        <row r="916">
          <cell r="C916">
            <v>96.3</v>
          </cell>
          <cell r="D916">
            <v>96.3</v>
          </cell>
          <cell r="E916">
            <v>96.3</v>
          </cell>
          <cell r="F916">
            <v>96.3</v>
          </cell>
          <cell r="G916">
            <v>96.3</v>
          </cell>
          <cell r="H916">
            <v>96.3</v>
          </cell>
          <cell r="I916">
            <v>96.3</v>
          </cell>
          <cell r="J916">
            <v>96.3</v>
          </cell>
          <cell r="K916">
            <v>96.3</v>
          </cell>
          <cell r="L916">
            <v>96.3</v>
          </cell>
          <cell r="M916">
            <v>96.3</v>
          </cell>
          <cell r="N916">
            <v>96.3</v>
          </cell>
          <cell r="O916">
            <v>96.3</v>
          </cell>
          <cell r="P916">
            <v>96.3</v>
          </cell>
          <cell r="Q916">
            <v>96.3</v>
          </cell>
        </row>
        <row r="917">
          <cell r="C917">
            <v>105.7</v>
          </cell>
          <cell r="D917">
            <v>105.7</v>
          </cell>
          <cell r="E917">
            <v>105.7</v>
          </cell>
          <cell r="F917">
            <v>105.7</v>
          </cell>
          <cell r="G917">
            <v>105.7</v>
          </cell>
          <cell r="H917">
            <v>105.7</v>
          </cell>
          <cell r="I917">
            <v>105.7</v>
          </cell>
          <cell r="J917">
            <v>105.7</v>
          </cell>
          <cell r="K917">
            <v>105.7</v>
          </cell>
          <cell r="L917">
            <v>105.7</v>
          </cell>
          <cell r="M917">
            <v>105.7</v>
          </cell>
          <cell r="N917">
            <v>105.7</v>
          </cell>
          <cell r="O917">
            <v>105.7</v>
          </cell>
          <cell r="P917">
            <v>105.7</v>
          </cell>
          <cell r="Q917">
            <v>105.7</v>
          </cell>
        </row>
        <row r="918">
          <cell r="C918">
            <v>103.3</v>
          </cell>
          <cell r="D918">
            <v>103.3</v>
          </cell>
          <cell r="E918">
            <v>103.3</v>
          </cell>
          <cell r="F918">
            <v>103.3</v>
          </cell>
          <cell r="G918">
            <v>102.6</v>
          </cell>
          <cell r="H918">
            <v>103.3</v>
          </cell>
          <cell r="I918">
            <v>103.3</v>
          </cell>
          <cell r="J918">
            <v>103.3</v>
          </cell>
          <cell r="K918">
            <v>103.3</v>
          </cell>
          <cell r="L918">
            <v>103.3</v>
          </cell>
          <cell r="M918">
            <v>103.3</v>
          </cell>
          <cell r="N918">
            <v>103.3</v>
          </cell>
          <cell r="O918">
            <v>103.3</v>
          </cell>
          <cell r="P918">
            <v>103.3</v>
          </cell>
          <cell r="Q918">
            <v>103.3</v>
          </cell>
        </row>
        <row r="919">
          <cell r="C919">
            <v>107.7</v>
          </cell>
          <cell r="D919">
            <v>107.7</v>
          </cell>
          <cell r="E919">
            <v>107.7</v>
          </cell>
          <cell r="F919">
            <v>107.7</v>
          </cell>
          <cell r="G919">
            <v>107</v>
          </cell>
          <cell r="H919">
            <v>107.7</v>
          </cell>
          <cell r="I919">
            <v>107.7</v>
          </cell>
          <cell r="J919">
            <v>107.7</v>
          </cell>
          <cell r="K919">
            <v>107.7</v>
          </cell>
          <cell r="L919">
            <v>107.7</v>
          </cell>
          <cell r="M919">
            <v>107.7</v>
          </cell>
          <cell r="N919">
            <v>107.7</v>
          </cell>
          <cell r="O919">
            <v>107.7</v>
          </cell>
          <cell r="P919">
            <v>107.7</v>
          </cell>
          <cell r="Q919">
            <v>107.7</v>
          </cell>
        </row>
        <row r="920">
          <cell r="C920">
            <v>100</v>
          </cell>
          <cell r="D920">
            <v>100</v>
          </cell>
          <cell r="E920">
            <v>100</v>
          </cell>
          <cell r="F920">
            <v>100</v>
          </cell>
          <cell r="G920">
            <v>99.4</v>
          </cell>
          <cell r="H920">
            <v>100</v>
          </cell>
          <cell r="I920">
            <v>100</v>
          </cell>
          <cell r="J920">
            <v>100</v>
          </cell>
          <cell r="K920">
            <v>100</v>
          </cell>
          <cell r="L920">
            <v>100</v>
          </cell>
          <cell r="M920">
            <v>100</v>
          </cell>
          <cell r="N920">
            <v>100</v>
          </cell>
          <cell r="O920">
            <v>100</v>
          </cell>
          <cell r="P920">
            <v>100</v>
          </cell>
          <cell r="Q920">
            <v>100</v>
          </cell>
        </row>
        <row r="921">
          <cell r="C921">
            <v>100</v>
          </cell>
          <cell r="D921">
            <v>100</v>
          </cell>
          <cell r="E921">
            <v>100</v>
          </cell>
          <cell r="F921">
            <v>100</v>
          </cell>
          <cell r="G921">
            <v>100</v>
          </cell>
          <cell r="H921">
            <v>100</v>
          </cell>
          <cell r="I921">
            <v>100</v>
          </cell>
          <cell r="J921">
            <v>100</v>
          </cell>
          <cell r="K921">
            <v>100</v>
          </cell>
          <cell r="L921">
            <v>100</v>
          </cell>
          <cell r="M921">
            <v>100</v>
          </cell>
          <cell r="N921">
            <v>99.9</v>
          </cell>
          <cell r="O921">
            <v>99.9</v>
          </cell>
          <cell r="P921">
            <v>99.9</v>
          </cell>
          <cell r="Q921">
            <v>99.9</v>
          </cell>
        </row>
        <row r="922">
          <cell r="C922">
            <v>100</v>
          </cell>
          <cell r="D922">
            <v>100</v>
          </cell>
          <cell r="E922">
            <v>100</v>
          </cell>
          <cell r="F922">
            <v>100</v>
          </cell>
          <cell r="G922">
            <v>100</v>
          </cell>
          <cell r="H922">
            <v>100</v>
          </cell>
          <cell r="I922">
            <v>100</v>
          </cell>
          <cell r="J922">
            <v>100</v>
          </cell>
          <cell r="K922">
            <v>100</v>
          </cell>
          <cell r="L922">
            <v>100</v>
          </cell>
          <cell r="M922">
            <v>100</v>
          </cell>
          <cell r="N922">
            <v>100</v>
          </cell>
          <cell r="O922">
            <v>100</v>
          </cell>
          <cell r="P922">
            <v>100</v>
          </cell>
          <cell r="Q922">
            <v>100</v>
          </cell>
        </row>
        <row r="923">
          <cell r="C923">
            <v>101.6</v>
          </cell>
          <cell r="D923">
            <v>101.6</v>
          </cell>
          <cell r="E923">
            <v>101.6</v>
          </cell>
          <cell r="F923">
            <v>101.6</v>
          </cell>
          <cell r="G923">
            <v>101.6</v>
          </cell>
          <cell r="H923">
            <v>101.6</v>
          </cell>
          <cell r="I923">
            <v>101.6</v>
          </cell>
          <cell r="J923">
            <v>101.6</v>
          </cell>
          <cell r="K923">
            <v>101.6</v>
          </cell>
          <cell r="L923">
            <v>101.6</v>
          </cell>
          <cell r="M923">
            <v>101.6</v>
          </cell>
          <cell r="N923">
            <v>101.6</v>
          </cell>
          <cell r="O923">
            <v>101.6</v>
          </cell>
          <cell r="P923">
            <v>101.6</v>
          </cell>
          <cell r="Q923">
            <v>101.6</v>
          </cell>
        </row>
        <row r="924">
          <cell r="C924">
            <v>108.5</v>
          </cell>
          <cell r="D924">
            <v>108.5</v>
          </cell>
          <cell r="E924">
            <v>108.5</v>
          </cell>
          <cell r="F924">
            <v>108.4</v>
          </cell>
          <cell r="G924">
            <v>107.8</v>
          </cell>
          <cell r="H924">
            <v>108.5</v>
          </cell>
          <cell r="I924">
            <v>108.5</v>
          </cell>
          <cell r="J924">
            <v>108.5</v>
          </cell>
          <cell r="K924">
            <v>108.5</v>
          </cell>
          <cell r="L924">
            <v>108.5</v>
          </cell>
          <cell r="M924">
            <v>108.5</v>
          </cell>
          <cell r="N924">
            <v>108.5</v>
          </cell>
          <cell r="O924">
            <v>108.5</v>
          </cell>
          <cell r="P924">
            <v>108.5</v>
          </cell>
          <cell r="Q924">
            <v>108.5</v>
          </cell>
        </row>
        <row r="926">
          <cell r="C926">
            <v>107.5</v>
          </cell>
          <cell r="D926">
            <v>106.4</v>
          </cell>
          <cell r="E926">
            <v>106.4</v>
          </cell>
          <cell r="F926">
            <v>106.4</v>
          </cell>
          <cell r="G926">
            <v>106.4</v>
          </cell>
          <cell r="H926">
            <v>106.4</v>
          </cell>
          <cell r="I926">
            <v>106.4</v>
          </cell>
          <cell r="J926">
            <v>106.4</v>
          </cell>
          <cell r="K926">
            <v>106.4</v>
          </cell>
          <cell r="L926">
            <v>106.4</v>
          </cell>
          <cell r="M926">
            <v>106.4</v>
          </cell>
          <cell r="N926">
            <v>106.4</v>
          </cell>
          <cell r="O926">
            <v>106.4</v>
          </cell>
          <cell r="P926">
            <v>103.8</v>
          </cell>
          <cell r="Q926">
            <v>103.8</v>
          </cell>
        </row>
        <row r="927">
          <cell r="C927">
            <v>107.3</v>
          </cell>
          <cell r="D927">
            <v>107.3</v>
          </cell>
          <cell r="E927">
            <v>107.3</v>
          </cell>
          <cell r="F927">
            <v>107.3</v>
          </cell>
          <cell r="G927">
            <v>107.3</v>
          </cell>
          <cell r="H927">
            <v>107.3</v>
          </cell>
          <cell r="I927">
            <v>107.3</v>
          </cell>
          <cell r="J927">
            <v>107.3</v>
          </cell>
          <cell r="K927">
            <v>107.3</v>
          </cell>
          <cell r="L927">
            <v>107.3</v>
          </cell>
          <cell r="M927">
            <v>107.3</v>
          </cell>
          <cell r="N927">
            <v>107.3</v>
          </cell>
          <cell r="O927">
            <v>107.3</v>
          </cell>
          <cell r="P927">
            <v>102.3</v>
          </cell>
          <cell r="Q927">
            <v>102.3</v>
          </cell>
        </row>
        <row r="928">
          <cell r="C928">
            <v>108.3</v>
          </cell>
          <cell r="D928">
            <v>104.6</v>
          </cell>
          <cell r="E928">
            <v>104.6</v>
          </cell>
          <cell r="F928">
            <v>104.6</v>
          </cell>
          <cell r="G928">
            <v>104.6</v>
          </cell>
          <cell r="H928">
            <v>104.6</v>
          </cell>
          <cell r="I928">
            <v>104.6</v>
          </cell>
          <cell r="J928">
            <v>104.6</v>
          </cell>
          <cell r="K928">
            <v>104.6</v>
          </cell>
          <cell r="L928">
            <v>104.6</v>
          </cell>
          <cell r="M928">
            <v>104.6</v>
          </cell>
          <cell r="N928">
            <v>104.6</v>
          </cell>
          <cell r="O928">
            <v>104.6</v>
          </cell>
          <cell r="P928">
            <v>102.4</v>
          </cell>
          <cell r="Q928">
            <v>102.4</v>
          </cell>
        </row>
        <row r="929">
          <cell r="C929">
            <v>111.5</v>
          </cell>
          <cell r="D929">
            <v>111.5</v>
          </cell>
          <cell r="E929">
            <v>111.5</v>
          </cell>
          <cell r="F929">
            <v>111.5</v>
          </cell>
          <cell r="G929">
            <v>111.5</v>
          </cell>
          <cell r="H929">
            <v>111.5</v>
          </cell>
          <cell r="I929">
            <v>111.5</v>
          </cell>
          <cell r="J929">
            <v>111.5</v>
          </cell>
          <cell r="K929">
            <v>111.5</v>
          </cell>
          <cell r="L929">
            <v>111.5</v>
          </cell>
          <cell r="M929">
            <v>111.5</v>
          </cell>
          <cell r="N929">
            <v>111.5</v>
          </cell>
          <cell r="O929">
            <v>111.5</v>
          </cell>
          <cell r="P929">
            <v>111.5</v>
          </cell>
          <cell r="Q929">
            <v>111.5</v>
          </cell>
        </row>
        <row r="930">
          <cell r="C930">
            <v>101.4</v>
          </cell>
          <cell r="D930">
            <v>101.4</v>
          </cell>
          <cell r="E930">
            <v>101.4</v>
          </cell>
          <cell r="F930">
            <v>101.4</v>
          </cell>
          <cell r="G930">
            <v>101.4</v>
          </cell>
          <cell r="H930">
            <v>101.4</v>
          </cell>
          <cell r="I930">
            <v>101.4</v>
          </cell>
          <cell r="J930">
            <v>101.4</v>
          </cell>
          <cell r="K930">
            <v>101.4</v>
          </cell>
          <cell r="L930">
            <v>101.4</v>
          </cell>
          <cell r="M930">
            <v>101.4</v>
          </cell>
          <cell r="N930">
            <v>101.4</v>
          </cell>
          <cell r="O930">
            <v>101.4</v>
          </cell>
          <cell r="P930">
            <v>101.4</v>
          </cell>
          <cell r="Q930">
            <v>101.4</v>
          </cell>
        </row>
        <row r="931">
          <cell r="C931">
            <v>100</v>
          </cell>
          <cell r="D931">
            <v>100</v>
          </cell>
          <cell r="E931">
            <v>100</v>
          </cell>
          <cell r="F931">
            <v>100</v>
          </cell>
          <cell r="G931">
            <v>100</v>
          </cell>
          <cell r="H931">
            <v>100</v>
          </cell>
          <cell r="I931">
            <v>100</v>
          </cell>
          <cell r="J931">
            <v>100</v>
          </cell>
          <cell r="K931">
            <v>100</v>
          </cell>
          <cell r="L931">
            <v>100</v>
          </cell>
          <cell r="M931">
            <v>100</v>
          </cell>
          <cell r="N931">
            <v>100</v>
          </cell>
          <cell r="O931">
            <v>100</v>
          </cell>
          <cell r="P931">
            <v>100</v>
          </cell>
          <cell r="Q931">
            <v>100</v>
          </cell>
        </row>
        <row r="933">
          <cell r="C933">
            <v>100.6</v>
          </cell>
          <cell r="D933">
            <v>101</v>
          </cell>
          <cell r="E933">
            <v>101.1</v>
          </cell>
          <cell r="F933">
            <v>101</v>
          </cell>
          <cell r="G933">
            <v>100.8</v>
          </cell>
          <cell r="H933">
            <v>101.3</v>
          </cell>
          <cell r="I933">
            <v>101.3</v>
          </cell>
          <cell r="J933">
            <v>101.3</v>
          </cell>
          <cell r="K933">
            <v>101.4</v>
          </cell>
          <cell r="L933">
            <v>101.3</v>
          </cell>
          <cell r="M933">
            <v>101.3</v>
          </cell>
          <cell r="N933">
            <v>101.4</v>
          </cell>
          <cell r="O933">
            <v>101.3</v>
          </cell>
          <cell r="P933">
            <v>101.4</v>
          </cell>
          <cell r="Q933">
            <v>101.5</v>
          </cell>
        </row>
        <row r="934">
          <cell r="C934">
            <v>101.6</v>
          </cell>
          <cell r="D934">
            <v>101.2</v>
          </cell>
          <cell r="E934">
            <v>101.2</v>
          </cell>
          <cell r="F934">
            <v>101.2</v>
          </cell>
          <cell r="G934">
            <v>100.7</v>
          </cell>
          <cell r="H934">
            <v>101.2</v>
          </cell>
          <cell r="I934">
            <v>101.2</v>
          </cell>
          <cell r="J934">
            <v>101.2</v>
          </cell>
          <cell r="K934">
            <v>101.2</v>
          </cell>
          <cell r="L934">
            <v>101.2</v>
          </cell>
          <cell r="M934">
            <v>101.2</v>
          </cell>
          <cell r="N934">
            <v>101.2</v>
          </cell>
          <cell r="O934">
            <v>101.2</v>
          </cell>
          <cell r="P934">
            <v>101.2</v>
          </cell>
          <cell r="Q934">
            <v>101.2</v>
          </cell>
        </row>
        <row r="935">
          <cell r="C935">
            <v>100.5</v>
          </cell>
          <cell r="D935">
            <v>100</v>
          </cell>
          <cell r="E935">
            <v>100</v>
          </cell>
          <cell r="F935">
            <v>100</v>
          </cell>
          <cell r="G935">
            <v>99.5</v>
          </cell>
          <cell r="H935">
            <v>100</v>
          </cell>
          <cell r="I935">
            <v>100</v>
          </cell>
          <cell r="J935">
            <v>100</v>
          </cell>
          <cell r="K935">
            <v>100</v>
          </cell>
          <cell r="L935">
            <v>100</v>
          </cell>
          <cell r="M935">
            <v>100</v>
          </cell>
          <cell r="N935">
            <v>100</v>
          </cell>
          <cell r="O935">
            <v>100</v>
          </cell>
          <cell r="P935">
            <v>100</v>
          </cell>
          <cell r="Q935">
            <v>100</v>
          </cell>
        </row>
        <row r="936">
          <cell r="C936">
            <v>95.6</v>
          </cell>
          <cell r="D936">
            <v>99.9</v>
          </cell>
          <cell r="E936">
            <v>100.9</v>
          </cell>
          <cell r="F936">
            <v>100</v>
          </cell>
          <cell r="G936">
            <v>101.6</v>
          </cell>
          <cell r="H936">
            <v>102.1</v>
          </cell>
          <cell r="I936">
            <v>102</v>
          </cell>
          <cell r="J936">
            <v>102.3</v>
          </cell>
          <cell r="K936">
            <v>102.6</v>
          </cell>
          <cell r="L936">
            <v>101.9</v>
          </cell>
          <cell r="M936">
            <v>102.3</v>
          </cell>
          <cell r="N936">
            <v>102.3</v>
          </cell>
          <cell r="O936">
            <v>101.9</v>
          </cell>
          <cell r="P936">
            <v>102.4</v>
          </cell>
          <cell r="Q936">
            <v>103.1</v>
          </cell>
        </row>
        <row r="938">
          <cell r="C938">
            <v>103</v>
          </cell>
          <cell r="D938">
            <v>103</v>
          </cell>
          <cell r="E938">
            <v>102.4</v>
          </cell>
          <cell r="F938">
            <v>102.4</v>
          </cell>
          <cell r="G938">
            <v>102.5</v>
          </cell>
          <cell r="H938">
            <v>102.6</v>
          </cell>
          <cell r="I938">
            <v>102.6</v>
          </cell>
          <cell r="J938">
            <v>102.6</v>
          </cell>
          <cell r="K938">
            <v>102.6</v>
          </cell>
          <cell r="L938">
            <v>101.2</v>
          </cell>
          <cell r="M938">
            <v>101.2</v>
          </cell>
          <cell r="N938">
            <v>101.2</v>
          </cell>
          <cell r="O938">
            <v>101.2</v>
          </cell>
          <cell r="P938">
            <v>101.2</v>
          </cell>
          <cell r="Q938">
            <v>101.2</v>
          </cell>
        </row>
        <row r="939">
          <cell r="C939">
            <v>102</v>
          </cell>
          <cell r="D939">
            <v>102</v>
          </cell>
          <cell r="E939">
            <v>100</v>
          </cell>
          <cell r="F939">
            <v>100</v>
          </cell>
          <cell r="G939">
            <v>99.9</v>
          </cell>
          <cell r="H939">
            <v>100</v>
          </cell>
          <cell r="I939">
            <v>100</v>
          </cell>
          <cell r="J939">
            <v>100</v>
          </cell>
          <cell r="K939">
            <v>100</v>
          </cell>
          <cell r="L939">
            <v>100</v>
          </cell>
          <cell r="M939">
            <v>100</v>
          </cell>
          <cell r="N939">
            <v>100</v>
          </cell>
          <cell r="O939">
            <v>100</v>
          </cell>
          <cell r="P939">
            <v>100</v>
          </cell>
          <cell r="Q939">
            <v>100</v>
          </cell>
        </row>
        <row r="940">
          <cell r="C940">
            <v>100.1</v>
          </cell>
          <cell r="D940">
            <v>100.1</v>
          </cell>
          <cell r="E940">
            <v>100</v>
          </cell>
          <cell r="F940">
            <v>100</v>
          </cell>
          <cell r="G940">
            <v>100</v>
          </cell>
          <cell r="H940">
            <v>100</v>
          </cell>
          <cell r="I940">
            <v>100</v>
          </cell>
          <cell r="J940">
            <v>100</v>
          </cell>
          <cell r="K940">
            <v>100</v>
          </cell>
          <cell r="L940">
            <v>100</v>
          </cell>
          <cell r="M940">
            <v>100</v>
          </cell>
          <cell r="N940">
            <v>100</v>
          </cell>
          <cell r="O940">
            <v>100</v>
          </cell>
          <cell r="P940">
            <v>100</v>
          </cell>
          <cell r="Q940">
            <v>100</v>
          </cell>
        </row>
        <row r="941">
          <cell r="C941">
            <v>102.7</v>
          </cell>
          <cell r="D941">
            <v>102.7</v>
          </cell>
          <cell r="E941">
            <v>102.7</v>
          </cell>
          <cell r="F941">
            <v>102.7</v>
          </cell>
          <cell r="G941">
            <v>103</v>
          </cell>
          <cell r="H941">
            <v>103.1</v>
          </cell>
          <cell r="I941">
            <v>103.1</v>
          </cell>
          <cell r="J941">
            <v>103.1</v>
          </cell>
          <cell r="K941">
            <v>103.1</v>
          </cell>
          <cell r="L941">
            <v>103.1</v>
          </cell>
          <cell r="M941">
            <v>103.1</v>
          </cell>
          <cell r="N941">
            <v>103.1</v>
          </cell>
          <cell r="O941">
            <v>103.1</v>
          </cell>
          <cell r="P941">
            <v>103.1</v>
          </cell>
          <cell r="Q941">
            <v>103.1</v>
          </cell>
        </row>
        <row r="942">
          <cell r="C942">
            <v>99.6</v>
          </cell>
          <cell r="D942">
            <v>99.6</v>
          </cell>
          <cell r="E942">
            <v>99.6</v>
          </cell>
          <cell r="F942">
            <v>99.6</v>
          </cell>
          <cell r="G942">
            <v>99.6</v>
          </cell>
          <cell r="H942">
            <v>99.6</v>
          </cell>
          <cell r="I942">
            <v>99.6</v>
          </cell>
          <cell r="J942">
            <v>99.6</v>
          </cell>
          <cell r="K942">
            <v>99.6</v>
          </cell>
          <cell r="L942">
            <v>99.6</v>
          </cell>
          <cell r="M942">
            <v>99.6</v>
          </cell>
          <cell r="N942">
            <v>99.6</v>
          </cell>
          <cell r="O942">
            <v>99.6</v>
          </cell>
          <cell r="P942">
            <v>99.6</v>
          </cell>
          <cell r="Q942">
            <v>99.6</v>
          </cell>
        </row>
        <row r="943">
          <cell r="C943">
            <v>101.8</v>
          </cell>
          <cell r="D943">
            <v>101.8</v>
          </cell>
          <cell r="E943">
            <v>101.8</v>
          </cell>
          <cell r="F943">
            <v>101.8</v>
          </cell>
          <cell r="G943">
            <v>101.8</v>
          </cell>
          <cell r="H943">
            <v>101.8</v>
          </cell>
          <cell r="I943">
            <v>101.8</v>
          </cell>
          <cell r="J943">
            <v>101.8</v>
          </cell>
          <cell r="K943">
            <v>101.8</v>
          </cell>
          <cell r="L943">
            <v>101.8</v>
          </cell>
          <cell r="M943">
            <v>101.8</v>
          </cell>
          <cell r="N943">
            <v>101.8</v>
          </cell>
          <cell r="O943">
            <v>101.8</v>
          </cell>
          <cell r="P943">
            <v>101.8</v>
          </cell>
          <cell r="Q943">
            <v>101.8</v>
          </cell>
        </row>
        <row r="944">
          <cell r="C944">
            <v>106.5</v>
          </cell>
          <cell r="D944">
            <v>106.5</v>
          </cell>
          <cell r="E944">
            <v>106.5</v>
          </cell>
          <cell r="F944">
            <v>106.5</v>
          </cell>
          <cell r="G944">
            <v>106.5</v>
          </cell>
          <cell r="H944">
            <v>106.5</v>
          </cell>
          <cell r="I944">
            <v>106.5</v>
          </cell>
          <cell r="J944">
            <v>106.5</v>
          </cell>
          <cell r="K944">
            <v>106.5</v>
          </cell>
          <cell r="L944">
            <v>100</v>
          </cell>
          <cell r="M944">
            <v>100</v>
          </cell>
          <cell r="N944">
            <v>100</v>
          </cell>
          <cell r="O944">
            <v>100</v>
          </cell>
          <cell r="P944">
            <v>100</v>
          </cell>
          <cell r="Q944">
            <v>100</v>
          </cell>
        </row>
        <row r="945">
          <cell r="C945">
            <v>100.1</v>
          </cell>
          <cell r="D945">
            <v>100.1</v>
          </cell>
          <cell r="E945">
            <v>100</v>
          </cell>
          <cell r="F945">
            <v>100</v>
          </cell>
          <cell r="G945">
            <v>100</v>
          </cell>
          <cell r="H945">
            <v>100</v>
          </cell>
          <cell r="I945">
            <v>100</v>
          </cell>
          <cell r="J945">
            <v>100</v>
          </cell>
          <cell r="K945">
            <v>100</v>
          </cell>
          <cell r="L945">
            <v>100</v>
          </cell>
          <cell r="M945">
            <v>100</v>
          </cell>
          <cell r="N945">
            <v>100</v>
          </cell>
          <cell r="O945">
            <v>100</v>
          </cell>
          <cell r="P945">
            <v>100</v>
          </cell>
          <cell r="Q945">
            <v>100</v>
          </cell>
        </row>
        <row r="946">
          <cell r="C946">
            <v>100.9</v>
          </cell>
          <cell r="D946">
            <v>100.9</v>
          </cell>
          <cell r="E946">
            <v>100.9</v>
          </cell>
          <cell r="F946">
            <v>100.9</v>
          </cell>
          <cell r="G946">
            <v>100.9</v>
          </cell>
          <cell r="H946">
            <v>100.9</v>
          </cell>
          <cell r="I946">
            <v>100.9</v>
          </cell>
          <cell r="J946">
            <v>100.9</v>
          </cell>
          <cell r="K946">
            <v>100.9</v>
          </cell>
          <cell r="L946">
            <v>100.9</v>
          </cell>
          <cell r="M946">
            <v>100.9</v>
          </cell>
          <cell r="N946">
            <v>100.9</v>
          </cell>
          <cell r="O946">
            <v>100.9</v>
          </cell>
          <cell r="P946">
            <v>100.9</v>
          </cell>
          <cell r="Q946">
            <v>100.9</v>
          </cell>
        </row>
        <row r="948">
          <cell r="C948">
            <v>102.6</v>
          </cell>
          <cell r="D948">
            <v>103.1</v>
          </cell>
          <cell r="E948">
            <v>100.9</v>
          </cell>
          <cell r="F948">
            <v>101</v>
          </cell>
          <cell r="G948">
            <v>102.2</v>
          </cell>
          <cell r="H948">
            <v>101.8</v>
          </cell>
          <cell r="I948">
            <v>102.1</v>
          </cell>
          <cell r="J948">
            <v>101.3</v>
          </cell>
          <cell r="K948">
            <v>101.4</v>
          </cell>
          <cell r="L948">
            <v>101.3</v>
          </cell>
          <cell r="M948">
            <v>101.8</v>
          </cell>
          <cell r="N948">
            <v>101.4</v>
          </cell>
          <cell r="O948">
            <v>101.1</v>
          </cell>
          <cell r="P948">
            <v>102</v>
          </cell>
          <cell r="Q948">
            <v>101</v>
          </cell>
        </row>
        <row r="950">
          <cell r="C950">
            <v>105</v>
          </cell>
          <cell r="D950">
            <v>106</v>
          </cell>
          <cell r="E950">
            <v>100.1</v>
          </cell>
          <cell r="F950">
            <v>101.1</v>
          </cell>
          <cell r="G950">
            <v>104.4</v>
          </cell>
          <cell r="H950">
            <v>103</v>
          </cell>
          <cell r="I950">
            <v>102.8</v>
          </cell>
          <cell r="J950">
            <v>100.6</v>
          </cell>
          <cell r="K950">
            <v>100</v>
          </cell>
          <cell r="L950">
            <v>100.4</v>
          </cell>
          <cell r="M950">
            <v>101.5</v>
          </cell>
          <cell r="N950">
            <v>100.5</v>
          </cell>
          <cell r="O950">
            <v>99.9</v>
          </cell>
          <cell r="P950">
            <v>102.3</v>
          </cell>
          <cell r="Q950">
            <v>99.9</v>
          </cell>
        </row>
        <row r="951">
          <cell r="C951">
            <v>101.7</v>
          </cell>
          <cell r="D951">
            <v>102</v>
          </cell>
          <cell r="E951">
            <v>102</v>
          </cell>
          <cell r="F951">
            <v>102.1</v>
          </cell>
          <cell r="G951">
            <v>102.7</v>
          </cell>
          <cell r="H951">
            <v>103.3</v>
          </cell>
          <cell r="I951">
            <v>102.4</v>
          </cell>
          <cell r="J951">
            <v>102.2</v>
          </cell>
          <cell r="K951">
            <v>102.2</v>
          </cell>
          <cell r="L951">
            <v>102.1</v>
          </cell>
          <cell r="M951">
            <v>102.6</v>
          </cell>
          <cell r="N951">
            <v>103.3</v>
          </cell>
          <cell r="O951">
            <v>102.5</v>
          </cell>
          <cell r="P951">
            <v>102.4</v>
          </cell>
          <cell r="Q951">
            <v>102.5</v>
          </cell>
        </row>
        <row r="952">
          <cell r="C952">
            <v>101.5</v>
          </cell>
          <cell r="D952">
            <v>105.2</v>
          </cell>
          <cell r="E952">
            <v>99.4</v>
          </cell>
          <cell r="F952">
            <v>100.5</v>
          </cell>
          <cell r="G952">
            <v>102.5</v>
          </cell>
          <cell r="H952">
            <v>102.1</v>
          </cell>
          <cell r="I952">
            <v>103.1</v>
          </cell>
          <cell r="J952">
            <v>102.3</v>
          </cell>
          <cell r="K952">
            <v>101.4</v>
          </cell>
          <cell r="L952">
            <v>102.2</v>
          </cell>
          <cell r="M952">
            <v>105.3</v>
          </cell>
          <cell r="N952">
            <v>102.5</v>
          </cell>
          <cell r="O952">
            <v>104.8</v>
          </cell>
          <cell r="P952">
            <v>110.8</v>
          </cell>
          <cell r="Q952">
            <v>107.9</v>
          </cell>
        </row>
        <row r="953">
          <cell r="C953">
            <v>86.9</v>
          </cell>
          <cell r="D953">
            <v>93.9</v>
          </cell>
          <cell r="E953">
            <v>90.6</v>
          </cell>
          <cell r="F953">
            <v>90</v>
          </cell>
          <cell r="G953">
            <v>105.1</v>
          </cell>
          <cell r="H953">
            <v>105.9</v>
          </cell>
          <cell r="I953">
            <v>90.5</v>
          </cell>
          <cell r="J953">
            <v>89</v>
          </cell>
          <cell r="K953">
            <v>93.5</v>
          </cell>
          <cell r="L953">
            <v>96.2</v>
          </cell>
          <cell r="M953">
            <v>99.4</v>
          </cell>
          <cell r="N953">
            <v>94.5</v>
          </cell>
          <cell r="O953">
            <v>100.3</v>
          </cell>
          <cell r="P953">
            <v>107.6</v>
          </cell>
          <cell r="Q953">
            <v>102.5</v>
          </cell>
        </row>
        <row r="954">
          <cell r="C954">
            <v>98.9</v>
          </cell>
          <cell r="D954">
            <v>98.3</v>
          </cell>
          <cell r="E954">
            <v>99</v>
          </cell>
          <cell r="F954">
            <v>100</v>
          </cell>
          <cell r="G954">
            <v>100</v>
          </cell>
          <cell r="H954">
            <v>100</v>
          </cell>
          <cell r="I954">
            <v>99.5</v>
          </cell>
          <cell r="J954">
            <v>98.9</v>
          </cell>
          <cell r="K954">
            <v>99.8</v>
          </cell>
          <cell r="L954">
            <v>100.1</v>
          </cell>
          <cell r="M954">
            <v>99.5</v>
          </cell>
          <cell r="N954">
            <v>98.3</v>
          </cell>
          <cell r="O954">
            <v>97.3</v>
          </cell>
          <cell r="P954">
            <v>97.1</v>
          </cell>
          <cell r="Q954">
            <v>98</v>
          </cell>
        </row>
        <row r="955">
          <cell r="C955">
            <v>90.7</v>
          </cell>
          <cell r="D955">
            <v>90.8</v>
          </cell>
          <cell r="E955">
            <v>90.8</v>
          </cell>
          <cell r="F955">
            <v>91.8</v>
          </cell>
          <cell r="G955">
            <v>93.5</v>
          </cell>
          <cell r="H955">
            <v>94.2</v>
          </cell>
          <cell r="I955">
            <v>93.4</v>
          </cell>
          <cell r="J955">
            <v>91.6</v>
          </cell>
          <cell r="K955">
            <v>90.6</v>
          </cell>
          <cell r="L955">
            <v>89.6</v>
          </cell>
          <cell r="M955">
            <v>90.9</v>
          </cell>
          <cell r="N955">
            <v>89.1</v>
          </cell>
          <cell r="O955">
            <v>89.7</v>
          </cell>
          <cell r="P955">
            <v>86.5</v>
          </cell>
          <cell r="Q955">
            <v>86.1</v>
          </cell>
        </row>
        <row r="956">
          <cell r="C956">
            <v>157.6</v>
          </cell>
          <cell r="D956">
            <v>162.69999999999999</v>
          </cell>
          <cell r="E956">
            <v>128.19999999999999</v>
          </cell>
          <cell r="F956">
            <v>125.4</v>
          </cell>
          <cell r="G956">
            <v>132.1</v>
          </cell>
          <cell r="H956">
            <v>120.1</v>
          </cell>
          <cell r="I956">
            <v>118</v>
          </cell>
          <cell r="J956">
            <v>113.5</v>
          </cell>
          <cell r="K956">
            <v>106.5</v>
          </cell>
          <cell r="L956">
            <v>104.5</v>
          </cell>
          <cell r="M956">
            <v>108.6</v>
          </cell>
          <cell r="N956">
            <v>108.9</v>
          </cell>
          <cell r="O956">
            <v>110.6</v>
          </cell>
          <cell r="P956">
            <v>111.7</v>
          </cell>
          <cell r="Q956">
            <v>98.5</v>
          </cell>
        </row>
        <row r="957">
          <cell r="C957">
            <v>105.3</v>
          </cell>
          <cell r="D957">
            <v>99.3</v>
          </cell>
          <cell r="E957">
            <v>90.7</v>
          </cell>
          <cell r="F957">
            <v>97.5</v>
          </cell>
          <cell r="G957">
            <v>104</v>
          </cell>
          <cell r="H957">
            <v>101.5</v>
          </cell>
          <cell r="I957">
            <v>112.8</v>
          </cell>
          <cell r="J957">
            <v>103.4</v>
          </cell>
          <cell r="K957">
            <v>103</v>
          </cell>
          <cell r="L957">
            <v>105.2</v>
          </cell>
          <cell r="M957">
            <v>102.6</v>
          </cell>
          <cell r="N957">
            <v>103.1</v>
          </cell>
          <cell r="O957">
            <v>91.8</v>
          </cell>
          <cell r="P957">
            <v>100.1</v>
          </cell>
          <cell r="Q957">
            <v>98.6</v>
          </cell>
        </row>
        <row r="958">
          <cell r="C958">
            <v>105.8</v>
          </cell>
          <cell r="D958">
            <v>105.8</v>
          </cell>
          <cell r="E958">
            <v>105.8</v>
          </cell>
          <cell r="F958">
            <v>105.3</v>
          </cell>
          <cell r="G958">
            <v>105.5</v>
          </cell>
          <cell r="H958">
            <v>105.5</v>
          </cell>
          <cell r="I958">
            <v>105.5</v>
          </cell>
          <cell r="J958">
            <v>104.9</v>
          </cell>
          <cell r="K958">
            <v>104.5</v>
          </cell>
          <cell r="L958">
            <v>103.7</v>
          </cell>
          <cell r="M958">
            <v>104.4</v>
          </cell>
          <cell r="N958">
            <v>103.7</v>
          </cell>
          <cell r="O958">
            <v>103.2</v>
          </cell>
          <cell r="P958">
            <v>102.5</v>
          </cell>
          <cell r="Q958">
            <v>102.5</v>
          </cell>
        </row>
        <row r="959">
          <cell r="C959">
            <v>95.1</v>
          </cell>
          <cell r="D959">
            <v>95.4</v>
          </cell>
          <cell r="E959">
            <v>95.2</v>
          </cell>
          <cell r="F959">
            <v>95.4</v>
          </cell>
          <cell r="G959">
            <v>95.5</v>
          </cell>
          <cell r="H959">
            <v>94.9</v>
          </cell>
          <cell r="I959">
            <v>94</v>
          </cell>
          <cell r="J959">
            <v>93.2</v>
          </cell>
          <cell r="K959">
            <v>93.4</v>
          </cell>
          <cell r="L959">
            <v>94.2</v>
          </cell>
          <cell r="M959">
            <v>95.6</v>
          </cell>
          <cell r="N959">
            <v>95.7</v>
          </cell>
          <cell r="O959">
            <v>95.3</v>
          </cell>
          <cell r="P959">
            <v>96.2</v>
          </cell>
          <cell r="Q959">
            <v>96</v>
          </cell>
        </row>
        <row r="960">
          <cell r="C960">
            <v>104.7</v>
          </cell>
          <cell r="D960">
            <v>104.5</v>
          </cell>
          <cell r="E960">
            <v>104.1</v>
          </cell>
          <cell r="F960">
            <v>104.2</v>
          </cell>
          <cell r="G960">
            <v>103.3</v>
          </cell>
          <cell r="H960">
            <v>103.5</v>
          </cell>
          <cell r="I960">
            <v>104.2</v>
          </cell>
          <cell r="J960">
            <v>104.1</v>
          </cell>
          <cell r="K960">
            <v>104.1</v>
          </cell>
          <cell r="L960">
            <v>104.2</v>
          </cell>
          <cell r="M960">
            <v>104.3</v>
          </cell>
          <cell r="N960">
            <v>104.2</v>
          </cell>
          <cell r="O960">
            <v>104.3</v>
          </cell>
          <cell r="P960">
            <v>104.3</v>
          </cell>
          <cell r="Q960">
            <v>103.8</v>
          </cell>
        </row>
        <row r="961">
          <cell r="C961">
            <v>100.3</v>
          </cell>
          <cell r="D961">
            <v>100</v>
          </cell>
          <cell r="E961">
            <v>91.4</v>
          </cell>
          <cell r="F961">
            <v>91.4</v>
          </cell>
          <cell r="G961">
            <v>91.4</v>
          </cell>
          <cell r="H961">
            <v>91.4</v>
          </cell>
          <cell r="I961">
            <v>91.4</v>
          </cell>
          <cell r="J961">
            <v>91.4</v>
          </cell>
          <cell r="K961">
            <v>91.4</v>
          </cell>
          <cell r="L961">
            <v>91.3</v>
          </cell>
          <cell r="M961">
            <v>91.3</v>
          </cell>
          <cell r="N961">
            <v>91.3</v>
          </cell>
          <cell r="O961">
            <v>91.2</v>
          </cell>
          <cell r="P961">
            <v>90.9</v>
          </cell>
          <cell r="Q961">
            <v>91</v>
          </cell>
        </row>
        <row r="963">
          <cell r="C963">
            <v>123.6</v>
          </cell>
          <cell r="D963">
            <v>123.6</v>
          </cell>
          <cell r="E963">
            <v>121.1</v>
          </cell>
          <cell r="F963">
            <v>121.1</v>
          </cell>
          <cell r="G963">
            <v>121.1</v>
          </cell>
          <cell r="H963">
            <v>121.1</v>
          </cell>
          <cell r="I963">
            <v>121.1</v>
          </cell>
          <cell r="J963">
            <v>121.1</v>
          </cell>
          <cell r="K963">
            <v>121.1</v>
          </cell>
          <cell r="L963">
            <v>121.1</v>
          </cell>
          <cell r="M963">
            <v>121.1</v>
          </cell>
          <cell r="N963">
            <v>121.1</v>
          </cell>
          <cell r="O963">
            <v>121.1</v>
          </cell>
          <cell r="P963">
            <v>121.1</v>
          </cell>
          <cell r="Q963">
            <v>121.1</v>
          </cell>
        </row>
        <row r="964">
          <cell r="C964">
            <v>123.6</v>
          </cell>
          <cell r="D964">
            <v>123.6</v>
          </cell>
          <cell r="E964">
            <v>121.1</v>
          </cell>
          <cell r="F964">
            <v>121.1</v>
          </cell>
          <cell r="G964">
            <v>121.1</v>
          </cell>
          <cell r="H964">
            <v>121.1</v>
          </cell>
          <cell r="I964">
            <v>121.1</v>
          </cell>
          <cell r="J964">
            <v>121.1</v>
          </cell>
          <cell r="K964">
            <v>121.1</v>
          </cell>
          <cell r="L964">
            <v>121.1</v>
          </cell>
          <cell r="M964">
            <v>121.1</v>
          </cell>
          <cell r="N964">
            <v>121.1</v>
          </cell>
          <cell r="O964">
            <v>121.1</v>
          </cell>
          <cell r="P964">
            <v>121.1</v>
          </cell>
          <cell r="Q964">
            <v>121.1</v>
          </cell>
        </row>
        <row r="966">
          <cell r="C966">
            <v>98.9</v>
          </cell>
          <cell r="D966">
            <v>99.5</v>
          </cell>
          <cell r="E966">
            <v>100.8</v>
          </cell>
          <cell r="F966">
            <v>101.5</v>
          </cell>
          <cell r="G966">
            <v>101.9</v>
          </cell>
          <cell r="H966">
            <v>102</v>
          </cell>
          <cell r="I966">
            <v>102.4</v>
          </cell>
          <cell r="J966">
            <v>102.6</v>
          </cell>
          <cell r="K966">
            <v>103.3</v>
          </cell>
          <cell r="L966">
            <v>102.5</v>
          </cell>
          <cell r="M966">
            <v>101.9</v>
          </cell>
          <cell r="N966">
            <v>102.1</v>
          </cell>
          <cell r="O966">
            <v>101</v>
          </cell>
          <cell r="P966">
            <v>100.1</v>
          </cell>
          <cell r="Q966">
            <v>100.1</v>
          </cell>
        </row>
        <row r="967">
          <cell r="C967">
            <v>98.1</v>
          </cell>
          <cell r="D967">
            <v>95.8</v>
          </cell>
          <cell r="E967">
            <v>99.3</v>
          </cell>
          <cell r="F967">
            <v>100.1</v>
          </cell>
          <cell r="G967">
            <v>99.9</v>
          </cell>
          <cell r="H967">
            <v>100.1</v>
          </cell>
          <cell r="I967">
            <v>100.1</v>
          </cell>
          <cell r="J967">
            <v>100.3</v>
          </cell>
          <cell r="K967">
            <v>100.2</v>
          </cell>
          <cell r="L967">
            <v>99.9</v>
          </cell>
          <cell r="M967">
            <v>99.9</v>
          </cell>
          <cell r="N967">
            <v>100.2</v>
          </cell>
          <cell r="O967">
            <v>99.9</v>
          </cell>
          <cell r="P967">
            <v>100.1</v>
          </cell>
          <cell r="Q967">
            <v>100.3</v>
          </cell>
        </row>
        <row r="968">
          <cell r="C968">
            <v>97.3</v>
          </cell>
          <cell r="D968">
            <v>97.9</v>
          </cell>
          <cell r="E968">
            <v>99.7</v>
          </cell>
          <cell r="F968">
            <v>100.3</v>
          </cell>
          <cell r="G968">
            <v>100.9</v>
          </cell>
          <cell r="H968">
            <v>101.1</v>
          </cell>
          <cell r="I968">
            <v>101.6</v>
          </cell>
          <cell r="J968">
            <v>101.6</v>
          </cell>
          <cell r="K968">
            <v>102.6</v>
          </cell>
          <cell r="L968">
            <v>101.9</v>
          </cell>
          <cell r="M968">
            <v>101.3</v>
          </cell>
          <cell r="N968">
            <v>101.4</v>
          </cell>
          <cell r="O968">
            <v>100.1</v>
          </cell>
          <cell r="P968">
            <v>99.5</v>
          </cell>
          <cell r="Q968">
            <v>99.4</v>
          </cell>
        </row>
        <row r="969">
          <cell r="C969">
            <v>116.8</v>
          </cell>
          <cell r="D969">
            <v>116.7</v>
          </cell>
          <cell r="E969">
            <v>116.8</v>
          </cell>
          <cell r="F969">
            <v>116.8</v>
          </cell>
          <cell r="G969">
            <v>116.8</v>
          </cell>
          <cell r="H969">
            <v>116.8</v>
          </cell>
          <cell r="I969">
            <v>116.8</v>
          </cell>
          <cell r="J969">
            <v>116.8</v>
          </cell>
          <cell r="K969">
            <v>116.8</v>
          </cell>
          <cell r="L969">
            <v>116.8</v>
          </cell>
          <cell r="M969">
            <v>116.8</v>
          </cell>
          <cell r="N969">
            <v>116.8</v>
          </cell>
          <cell r="O969">
            <v>116.8</v>
          </cell>
          <cell r="P969">
            <v>108.7</v>
          </cell>
          <cell r="Q969">
            <v>108.7</v>
          </cell>
        </row>
        <row r="970">
          <cell r="C970">
            <v>100</v>
          </cell>
          <cell r="D970">
            <v>100</v>
          </cell>
          <cell r="E970">
            <v>100</v>
          </cell>
          <cell r="F970">
            <v>100</v>
          </cell>
          <cell r="G970">
            <v>100</v>
          </cell>
          <cell r="H970">
            <v>100</v>
          </cell>
          <cell r="I970">
            <v>100</v>
          </cell>
          <cell r="J970">
            <v>100</v>
          </cell>
          <cell r="K970">
            <v>100</v>
          </cell>
          <cell r="L970">
            <v>100</v>
          </cell>
          <cell r="M970">
            <v>100</v>
          </cell>
          <cell r="N970">
            <v>100</v>
          </cell>
          <cell r="O970">
            <v>100</v>
          </cell>
          <cell r="P970">
            <v>100</v>
          </cell>
          <cell r="Q970">
            <v>100</v>
          </cell>
        </row>
        <row r="971">
          <cell r="C971">
            <v>98.5</v>
          </cell>
          <cell r="D971">
            <v>99.3</v>
          </cell>
          <cell r="E971">
            <v>99.1</v>
          </cell>
          <cell r="F971">
            <v>100.3</v>
          </cell>
          <cell r="G971">
            <v>100</v>
          </cell>
          <cell r="H971">
            <v>99.9</v>
          </cell>
          <cell r="I971">
            <v>100.2</v>
          </cell>
          <cell r="J971">
            <v>100.9</v>
          </cell>
          <cell r="K971">
            <v>100.9</v>
          </cell>
          <cell r="L971">
            <v>99</v>
          </cell>
          <cell r="M971">
            <v>98.5</v>
          </cell>
          <cell r="N971">
            <v>99.1</v>
          </cell>
          <cell r="O971">
            <v>98.6</v>
          </cell>
          <cell r="P971">
            <v>99.4</v>
          </cell>
          <cell r="Q971">
            <v>99.6</v>
          </cell>
        </row>
        <row r="972">
          <cell r="C972">
            <v>100</v>
          </cell>
          <cell r="D972">
            <v>100</v>
          </cell>
          <cell r="E972">
            <v>100</v>
          </cell>
          <cell r="F972">
            <v>100</v>
          </cell>
          <cell r="G972">
            <v>100</v>
          </cell>
          <cell r="H972">
            <v>100</v>
          </cell>
          <cell r="I972">
            <v>100</v>
          </cell>
          <cell r="J972">
            <v>100</v>
          </cell>
          <cell r="K972">
            <v>100</v>
          </cell>
          <cell r="L972">
            <v>100</v>
          </cell>
          <cell r="M972">
            <v>100</v>
          </cell>
          <cell r="N972">
            <v>100</v>
          </cell>
          <cell r="O972">
            <v>100</v>
          </cell>
          <cell r="P972">
            <v>100</v>
          </cell>
          <cell r="Q972">
            <v>100</v>
          </cell>
        </row>
        <row r="974">
          <cell r="C974">
            <v>101.2</v>
          </cell>
          <cell r="D974">
            <v>101.2</v>
          </cell>
          <cell r="E974">
            <v>101.2</v>
          </cell>
          <cell r="F974">
            <v>100.4</v>
          </cell>
          <cell r="G974">
            <v>101.2</v>
          </cell>
          <cell r="H974">
            <v>101.2</v>
          </cell>
          <cell r="I974">
            <v>101.2</v>
          </cell>
          <cell r="J974">
            <v>101.2</v>
          </cell>
          <cell r="K974">
            <v>101.2</v>
          </cell>
          <cell r="L974">
            <v>101.1</v>
          </cell>
          <cell r="M974">
            <v>101.1</v>
          </cell>
          <cell r="N974">
            <v>101.1</v>
          </cell>
          <cell r="O974">
            <v>101.1</v>
          </cell>
          <cell r="P974">
            <v>101.1</v>
          </cell>
          <cell r="Q974">
            <v>101.1</v>
          </cell>
        </row>
        <row r="975">
          <cell r="C975">
            <v>101.3</v>
          </cell>
          <cell r="D975">
            <v>101.3</v>
          </cell>
          <cell r="E975">
            <v>101.3</v>
          </cell>
          <cell r="F975">
            <v>101.3</v>
          </cell>
          <cell r="G975">
            <v>101.3</v>
          </cell>
          <cell r="H975">
            <v>101.3</v>
          </cell>
          <cell r="I975">
            <v>101.3</v>
          </cell>
          <cell r="J975">
            <v>101.3</v>
          </cell>
          <cell r="K975">
            <v>101.1</v>
          </cell>
          <cell r="L975">
            <v>101</v>
          </cell>
          <cell r="M975">
            <v>100.8</v>
          </cell>
          <cell r="N975">
            <v>100.8</v>
          </cell>
          <cell r="O975">
            <v>100.8</v>
          </cell>
          <cell r="P975">
            <v>100.8</v>
          </cell>
          <cell r="Q975">
            <v>100.8</v>
          </cell>
        </row>
        <row r="976">
          <cell r="C976">
            <v>106.6</v>
          </cell>
          <cell r="D976">
            <v>106.6</v>
          </cell>
          <cell r="E976">
            <v>106.6</v>
          </cell>
          <cell r="F976">
            <v>104.9</v>
          </cell>
          <cell r="G976">
            <v>104.8</v>
          </cell>
          <cell r="H976">
            <v>105.1</v>
          </cell>
          <cell r="I976">
            <v>105.1</v>
          </cell>
          <cell r="J976">
            <v>105.1</v>
          </cell>
          <cell r="K976">
            <v>106.3</v>
          </cell>
          <cell r="L976">
            <v>106.3</v>
          </cell>
          <cell r="M976">
            <v>107</v>
          </cell>
          <cell r="N976">
            <v>106.8</v>
          </cell>
          <cell r="O976">
            <v>106.3</v>
          </cell>
          <cell r="P976">
            <v>105.9</v>
          </cell>
          <cell r="Q976">
            <v>105.9</v>
          </cell>
        </row>
        <row r="977">
          <cell r="C977">
            <v>106</v>
          </cell>
          <cell r="D977">
            <v>106</v>
          </cell>
          <cell r="E977">
            <v>106</v>
          </cell>
          <cell r="F977">
            <v>91.6</v>
          </cell>
          <cell r="G977">
            <v>105.8</v>
          </cell>
          <cell r="H977">
            <v>106</v>
          </cell>
          <cell r="I977">
            <v>106</v>
          </cell>
          <cell r="J977">
            <v>106</v>
          </cell>
          <cell r="K977">
            <v>106</v>
          </cell>
          <cell r="L977">
            <v>106</v>
          </cell>
          <cell r="M977">
            <v>106</v>
          </cell>
          <cell r="N977">
            <v>106</v>
          </cell>
          <cell r="O977">
            <v>106</v>
          </cell>
          <cell r="P977">
            <v>106</v>
          </cell>
          <cell r="Q977">
            <v>106</v>
          </cell>
        </row>
        <row r="978">
          <cell r="C978">
            <v>101.8</v>
          </cell>
          <cell r="D978">
            <v>101.8</v>
          </cell>
          <cell r="E978">
            <v>101.8</v>
          </cell>
          <cell r="F978">
            <v>101.8</v>
          </cell>
          <cell r="G978">
            <v>101.8</v>
          </cell>
          <cell r="H978">
            <v>101.8</v>
          </cell>
          <cell r="I978">
            <v>101.8</v>
          </cell>
          <cell r="J978">
            <v>101.8</v>
          </cell>
          <cell r="K978">
            <v>101.8</v>
          </cell>
          <cell r="L978">
            <v>101.8</v>
          </cell>
          <cell r="M978">
            <v>101.8</v>
          </cell>
          <cell r="N978">
            <v>101.8</v>
          </cell>
          <cell r="O978">
            <v>101.8</v>
          </cell>
          <cell r="P978">
            <v>101.8</v>
          </cell>
          <cell r="Q978">
            <v>101.8</v>
          </cell>
        </row>
        <row r="979">
          <cell r="C979">
            <v>100</v>
          </cell>
          <cell r="D979">
            <v>100</v>
          </cell>
          <cell r="E979">
            <v>100</v>
          </cell>
          <cell r="F979">
            <v>100</v>
          </cell>
          <cell r="G979">
            <v>100</v>
          </cell>
          <cell r="H979">
            <v>100</v>
          </cell>
          <cell r="I979">
            <v>100</v>
          </cell>
          <cell r="J979">
            <v>100</v>
          </cell>
          <cell r="K979">
            <v>100</v>
          </cell>
          <cell r="L979">
            <v>100</v>
          </cell>
          <cell r="M979">
            <v>100</v>
          </cell>
          <cell r="N979">
            <v>100</v>
          </cell>
          <cell r="O979">
            <v>100</v>
          </cell>
          <cell r="P979">
            <v>100</v>
          </cell>
          <cell r="Q979">
            <v>100</v>
          </cell>
        </row>
        <row r="980">
          <cell r="C980">
            <v>100</v>
          </cell>
          <cell r="D980">
            <v>100</v>
          </cell>
          <cell r="E980">
            <v>100</v>
          </cell>
          <cell r="F980">
            <v>100</v>
          </cell>
          <cell r="G980">
            <v>100</v>
          </cell>
          <cell r="H980">
            <v>100</v>
          </cell>
          <cell r="I980">
            <v>100</v>
          </cell>
          <cell r="J980">
            <v>100</v>
          </cell>
          <cell r="K980">
            <v>100</v>
          </cell>
          <cell r="L980">
            <v>100</v>
          </cell>
          <cell r="M980">
            <v>100</v>
          </cell>
          <cell r="N980">
            <v>100</v>
          </cell>
          <cell r="O980">
            <v>100</v>
          </cell>
          <cell r="P980">
            <v>100</v>
          </cell>
          <cell r="Q980">
            <v>100</v>
          </cell>
        </row>
        <row r="981">
          <cell r="C981">
            <v>100.1</v>
          </cell>
          <cell r="D981">
            <v>100.1</v>
          </cell>
          <cell r="E981">
            <v>100.1</v>
          </cell>
          <cell r="F981">
            <v>100.1</v>
          </cell>
          <cell r="G981">
            <v>100.1</v>
          </cell>
          <cell r="H981">
            <v>100.1</v>
          </cell>
          <cell r="I981">
            <v>100.1</v>
          </cell>
          <cell r="J981">
            <v>100.1</v>
          </cell>
          <cell r="K981">
            <v>100.1</v>
          </cell>
          <cell r="L981">
            <v>100.1</v>
          </cell>
          <cell r="M981">
            <v>100.1</v>
          </cell>
          <cell r="N981">
            <v>100.1</v>
          </cell>
          <cell r="O981">
            <v>100.1</v>
          </cell>
          <cell r="P981">
            <v>100.1</v>
          </cell>
          <cell r="Q981">
            <v>100.1</v>
          </cell>
        </row>
        <row r="982">
          <cell r="C982">
            <v>100</v>
          </cell>
          <cell r="D982">
            <v>100</v>
          </cell>
          <cell r="E982">
            <v>100</v>
          </cell>
          <cell r="F982">
            <v>100</v>
          </cell>
          <cell r="G982">
            <v>100</v>
          </cell>
          <cell r="H982">
            <v>100</v>
          </cell>
          <cell r="I982">
            <v>100</v>
          </cell>
          <cell r="J982">
            <v>100</v>
          </cell>
          <cell r="K982">
            <v>100</v>
          </cell>
          <cell r="L982">
            <v>100</v>
          </cell>
          <cell r="M982">
            <v>100</v>
          </cell>
          <cell r="N982">
            <v>100</v>
          </cell>
          <cell r="O982">
            <v>100</v>
          </cell>
          <cell r="P982">
            <v>100</v>
          </cell>
          <cell r="Q982">
            <v>100</v>
          </cell>
        </row>
        <row r="983">
          <cell r="C983">
            <v>100</v>
          </cell>
          <cell r="D983">
            <v>100</v>
          </cell>
          <cell r="E983">
            <v>100</v>
          </cell>
          <cell r="F983">
            <v>100</v>
          </cell>
          <cell r="G983">
            <v>100</v>
          </cell>
          <cell r="H983">
            <v>100</v>
          </cell>
          <cell r="I983">
            <v>100</v>
          </cell>
          <cell r="J983">
            <v>100</v>
          </cell>
          <cell r="K983">
            <v>100</v>
          </cell>
          <cell r="L983">
            <v>100</v>
          </cell>
          <cell r="M983">
            <v>100</v>
          </cell>
          <cell r="N983">
            <v>100</v>
          </cell>
          <cell r="O983">
            <v>100</v>
          </cell>
          <cell r="P983">
            <v>100</v>
          </cell>
          <cell r="Q983">
            <v>100</v>
          </cell>
        </row>
        <row r="985">
          <cell r="C985">
            <v>96.9</v>
          </cell>
          <cell r="D985">
            <v>97.2</v>
          </cell>
          <cell r="E985">
            <v>97.8</v>
          </cell>
          <cell r="F985">
            <v>98</v>
          </cell>
          <cell r="G985">
            <v>98</v>
          </cell>
          <cell r="H985">
            <v>97.9</v>
          </cell>
          <cell r="I985">
            <v>98</v>
          </cell>
          <cell r="J985">
            <v>97.7</v>
          </cell>
          <cell r="K985">
            <v>97.9</v>
          </cell>
          <cell r="L985">
            <v>97.4</v>
          </cell>
          <cell r="M985">
            <v>97.5</v>
          </cell>
          <cell r="N985">
            <v>98</v>
          </cell>
          <cell r="O985">
            <v>98.5</v>
          </cell>
          <cell r="P985">
            <v>98.6</v>
          </cell>
          <cell r="Q985">
            <v>98.7</v>
          </cell>
        </row>
        <row r="986">
          <cell r="C986">
            <v>87.1</v>
          </cell>
          <cell r="D986">
            <v>87.6</v>
          </cell>
          <cell r="E986">
            <v>88.9</v>
          </cell>
          <cell r="F986">
            <v>89</v>
          </cell>
          <cell r="G986">
            <v>89.5</v>
          </cell>
          <cell r="H986">
            <v>89.5</v>
          </cell>
          <cell r="I986">
            <v>90.2</v>
          </cell>
          <cell r="J986">
            <v>89.3</v>
          </cell>
          <cell r="K986">
            <v>90.3</v>
          </cell>
          <cell r="L986">
            <v>88.8</v>
          </cell>
          <cell r="M986">
            <v>88.8</v>
          </cell>
          <cell r="N986">
            <v>89.6</v>
          </cell>
          <cell r="O986">
            <v>90.7</v>
          </cell>
          <cell r="P986">
            <v>90.8</v>
          </cell>
          <cell r="Q986">
            <v>91.2</v>
          </cell>
        </row>
        <row r="987">
          <cell r="C987">
            <v>101.4</v>
          </cell>
          <cell r="D987">
            <v>103.2</v>
          </cell>
          <cell r="E987">
            <v>103.2</v>
          </cell>
          <cell r="F987">
            <v>104.9</v>
          </cell>
          <cell r="G987">
            <v>101.5</v>
          </cell>
          <cell r="H987">
            <v>101.5</v>
          </cell>
          <cell r="I987">
            <v>101.4</v>
          </cell>
          <cell r="J987">
            <v>101.5</v>
          </cell>
          <cell r="K987">
            <v>101.4</v>
          </cell>
          <cell r="L987">
            <v>101.1</v>
          </cell>
          <cell r="M987">
            <v>101.1</v>
          </cell>
          <cell r="N987">
            <v>101.1</v>
          </cell>
          <cell r="O987">
            <v>97.5</v>
          </cell>
          <cell r="P987">
            <v>97.5</v>
          </cell>
          <cell r="Q987">
            <v>99.4</v>
          </cell>
        </row>
        <row r="988">
          <cell r="C988">
            <v>99.2</v>
          </cell>
          <cell r="D988">
            <v>99.6</v>
          </cell>
          <cell r="E988">
            <v>99.5</v>
          </cell>
          <cell r="F988">
            <v>100.6</v>
          </cell>
          <cell r="G988">
            <v>100.9</v>
          </cell>
          <cell r="H988">
            <v>101.6</v>
          </cell>
          <cell r="I988">
            <v>100.2</v>
          </cell>
          <cell r="J988">
            <v>101.3</v>
          </cell>
          <cell r="K988">
            <v>100.9</v>
          </cell>
          <cell r="L988">
            <v>100.7</v>
          </cell>
          <cell r="M988">
            <v>101.6</v>
          </cell>
          <cell r="N988">
            <v>101.9</v>
          </cell>
          <cell r="O988">
            <v>101.4</v>
          </cell>
          <cell r="P988">
            <v>101.1</v>
          </cell>
          <cell r="Q988">
            <v>100.5</v>
          </cell>
        </row>
        <row r="989">
          <cell r="C989">
            <v>91</v>
          </cell>
          <cell r="D989">
            <v>91.8</v>
          </cell>
          <cell r="E989">
            <v>91.9</v>
          </cell>
          <cell r="F989">
            <v>92</v>
          </cell>
          <cell r="G989">
            <v>91.4</v>
          </cell>
          <cell r="H989">
            <v>92</v>
          </cell>
          <cell r="I989">
            <v>92.2</v>
          </cell>
          <cell r="J989">
            <v>92.7</v>
          </cell>
          <cell r="K989">
            <v>90.9</v>
          </cell>
          <cell r="L989">
            <v>91.7</v>
          </cell>
          <cell r="M989">
            <v>92.8</v>
          </cell>
          <cell r="N989">
            <v>94.7</v>
          </cell>
          <cell r="O989">
            <v>95.1</v>
          </cell>
          <cell r="P989">
            <v>95.6</v>
          </cell>
          <cell r="Q989">
            <v>95.3</v>
          </cell>
        </row>
        <row r="990">
          <cell r="C990">
            <v>107.8</v>
          </cell>
          <cell r="D990">
            <v>108.4</v>
          </cell>
          <cell r="E990">
            <v>107.5</v>
          </cell>
          <cell r="F990">
            <v>107.9</v>
          </cell>
          <cell r="G990">
            <v>107.2</v>
          </cell>
          <cell r="H990">
            <v>108.1</v>
          </cell>
          <cell r="I990">
            <v>108.3</v>
          </cell>
          <cell r="J990">
            <v>104.1</v>
          </cell>
          <cell r="K990">
            <v>103.1</v>
          </cell>
          <cell r="L990">
            <v>102.8</v>
          </cell>
          <cell r="M990">
            <v>104.1</v>
          </cell>
          <cell r="N990">
            <v>103.7</v>
          </cell>
          <cell r="O990">
            <v>103</v>
          </cell>
          <cell r="P990">
            <v>100</v>
          </cell>
          <cell r="Q990">
            <v>100.3</v>
          </cell>
        </row>
        <row r="991">
          <cell r="C991">
            <v>100.1</v>
          </cell>
          <cell r="D991">
            <v>100.1</v>
          </cell>
          <cell r="E991">
            <v>100.1</v>
          </cell>
          <cell r="F991">
            <v>100.1</v>
          </cell>
          <cell r="G991">
            <v>99.4</v>
          </cell>
          <cell r="H991">
            <v>100.1</v>
          </cell>
          <cell r="I991">
            <v>100.1</v>
          </cell>
          <cell r="J991">
            <v>100.1</v>
          </cell>
          <cell r="K991">
            <v>100.1</v>
          </cell>
          <cell r="L991">
            <v>100.1</v>
          </cell>
          <cell r="M991">
            <v>100.1</v>
          </cell>
          <cell r="N991">
            <v>100.1</v>
          </cell>
          <cell r="O991">
            <v>100.1</v>
          </cell>
          <cell r="P991">
            <v>100.1</v>
          </cell>
          <cell r="Q991">
            <v>100.1</v>
          </cell>
        </row>
        <row r="992">
          <cell r="C992">
            <v>101.9</v>
          </cell>
          <cell r="D992">
            <v>103.1</v>
          </cell>
          <cell r="E992">
            <v>102.8</v>
          </cell>
          <cell r="F992">
            <v>103</v>
          </cell>
          <cell r="G992">
            <v>103</v>
          </cell>
          <cell r="H992">
            <v>102.6</v>
          </cell>
          <cell r="I992">
            <v>102</v>
          </cell>
          <cell r="J992">
            <v>102.5</v>
          </cell>
          <cell r="K992">
            <v>102.6</v>
          </cell>
          <cell r="L992">
            <v>102.6</v>
          </cell>
          <cell r="M992">
            <v>102.2</v>
          </cell>
          <cell r="N992">
            <v>101.8</v>
          </cell>
          <cell r="O992">
            <v>102.5</v>
          </cell>
          <cell r="P992">
            <v>102.8</v>
          </cell>
          <cell r="Q992">
            <v>102.6</v>
          </cell>
        </row>
        <row r="993">
          <cell r="C993">
            <v>98.5</v>
          </cell>
          <cell r="D993">
            <v>98.8</v>
          </cell>
          <cell r="E993">
            <v>98.7</v>
          </cell>
          <cell r="F993">
            <v>99.1</v>
          </cell>
          <cell r="G993">
            <v>99.1</v>
          </cell>
          <cell r="H993">
            <v>99</v>
          </cell>
          <cell r="I993">
            <v>99</v>
          </cell>
          <cell r="J993">
            <v>98.7</v>
          </cell>
          <cell r="K993">
            <v>99.1</v>
          </cell>
          <cell r="L993">
            <v>99.1</v>
          </cell>
          <cell r="M993">
            <v>99.1</v>
          </cell>
          <cell r="N993">
            <v>99.1</v>
          </cell>
          <cell r="O993">
            <v>99.1</v>
          </cell>
          <cell r="P993">
            <v>98.8</v>
          </cell>
          <cell r="Q993">
            <v>99.1</v>
          </cell>
        </row>
        <row r="994">
          <cell r="C994">
            <v>99.2</v>
          </cell>
          <cell r="D994">
            <v>98.3</v>
          </cell>
          <cell r="E994">
            <v>99.1</v>
          </cell>
          <cell r="F994">
            <v>98.9</v>
          </cell>
          <cell r="G994">
            <v>99.8</v>
          </cell>
          <cell r="H994">
            <v>99.8</v>
          </cell>
          <cell r="I994">
            <v>99.2</v>
          </cell>
          <cell r="J994">
            <v>99.1</v>
          </cell>
          <cell r="K994">
            <v>99.1</v>
          </cell>
          <cell r="L994">
            <v>99.1</v>
          </cell>
          <cell r="M994">
            <v>99</v>
          </cell>
          <cell r="N994">
            <v>99</v>
          </cell>
          <cell r="O994">
            <v>99.6</v>
          </cell>
          <cell r="P994">
            <v>99.6</v>
          </cell>
          <cell r="Q994">
            <v>99.1</v>
          </cell>
        </row>
        <row r="995">
          <cell r="C995">
            <v>121.9</v>
          </cell>
          <cell r="D995">
            <v>121.9</v>
          </cell>
          <cell r="E995">
            <v>121.9</v>
          </cell>
          <cell r="F995">
            <v>121.9</v>
          </cell>
          <cell r="G995">
            <v>120.8</v>
          </cell>
          <cell r="H995">
            <v>119.5</v>
          </cell>
          <cell r="I995">
            <v>119.5</v>
          </cell>
          <cell r="J995">
            <v>119.5</v>
          </cell>
          <cell r="K995">
            <v>119.5</v>
          </cell>
          <cell r="L995">
            <v>119.5</v>
          </cell>
          <cell r="M995">
            <v>119.5</v>
          </cell>
          <cell r="N995">
            <v>119.5</v>
          </cell>
          <cell r="O995">
            <v>119.5</v>
          </cell>
          <cell r="P995">
            <v>119.5</v>
          </cell>
          <cell r="Q995">
            <v>119.5</v>
          </cell>
        </row>
        <row r="997">
          <cell r="C997">
            <v>100.8</v>
          </cell>
          <cell r="D997">
            <v>100.8</v>
          </cell>
          <cell r="E997">
            <v>100.8</v>
          </cell>
          <cell r="F997">
            <v>100.8</v>
          </cell>
          <cell r="G997">
            <v>100.9</v>
          </cell>
          <cell r="H997">
            <v>100.9</v>
          </cell>
          <cell r="I997">
            <v>100.9</v>
          </cell>
          <cell r="J997">
            <v>100.9</v>
          </cell>
          <cell r="K997">
            <v>101.1</v>
          </cell>
          <cell r="L997">
            <v>101.3</v>
          </cell>
          <cell r="M997">
            <v>101.3</v>
          </cell>
          <cell r="N997">
            <v>101.1</v>
          </cell>
          <cell r="O997">
            <v>101.1</v>
          </cell>
          <cell r="P997">
            <v>101.1</v>
          </cell>
          <cell r="Q997">
            <v>101.1</v>
          </cell>
        </row>
        <row r="998">
          <cell r="C998">
            <v>98</v>
          </cell>
          <cell r="D998">
            <v>98</v>
          </cell>
          <cell r="E998">
            <v>98</v>
          </cell>
          <cell r="F998">
            <v>98</v>
          </cell>
          <cell r="G998">
            <v>98.2</v>
          </cell>
          <cell r="H998">
            <v>98.2</v>
          </cell>
          <cell r="I998">
            <v>98.3</v>
          </cell>
          <cell r="J998">
            <v>98.3</v>
          </cell>
          <cell r="K998">
            <v>98.3</v>
          </cell>
          <cell r="L998">
            <v>98.8</v>
          </cell>
          <cell r="M998">
            <v>98.8</v>
          </cell>
          <cell r="N998">
            <v>98.8</v>
          </cell>
          <cell r="O998">
            <v>98.8</v>
          </cell>
          <cell r="P998">
            <v>98.8</v>
          </cell>
          <cell r="Q998">
            <v>98.8</v>
          </cell>
        </row>
        <row r="999">
          <cell r="C999">
            <v>101.3</v>
          </cell>
          <cell r="D999">
            <v>101.3</v>
          </cell>
          <cell r="E999">
            <v>101.3</v>
          </cell>
          <cell r="F999">
            <v>101.3</v>
          </cell>
          <cell r="G999">
            <v>101.3</v>
          </cell>
          <cell r="H999">
            <v>101.3</v>
          </cell>
          <cell r="I999">
            <v>101.3</v>
          </cell>
          <cell r="J999">
            <v>101.3</v>
          </cell>
          <cell r="K999">
            <v>100.7</v>
          </cell>
          <cell r="L999">
            <v>100.7</v>
          </cell>
          <cell r="M999">
            <v>100.7</v>
          </cell>
          <cell r="N999">
            <v>100.7</v>
          </cell>
          <cell r="O999">
            <v>100.7</v>
          </cell>
          <cell r="P999">
            <v>100.7</v>
          </cell>
          <cell r="Q999">
            <v>100.7</v>
          </cell>
        </row>
        <row r="1000">
          <cell r="C1000">
            <v>100</v>
          </cell>
          <cell r="D1000">
            <v>100</v>
          </cell>
          <cell r="E1000">
            <v>100</v>
          </cell>
          <cell r="F1000">
            <v>100</v>
          </cell>
          <cell r="G1000">
            <v>100</v>
          </cell>
          <cell r="H1000">
            <v>100</v>
          </cell>
          <cell r="I1000">
            <v>100</v>
          </cell>
          <cell r="J1000">
            <v>100</v>
          </cell>
          <cell r="K1000">
            <v>100</v>
          </cell>
          <cell r="L1000">
            <v>100</v>
          </cell>
          <cell r="M1000">
            <v>100</v>
          </cell>
          <cell r="N1000">
            <v>100</v>
          </cell>
          <cell r="O1000">
            <v>100</v>
          </cell>
          <cell r="P1000">
            <v>100</v>
          </cell>
          <cell r="Q1000">
            <v>100</v>
          </cell>
        </row>
        <row r="1001">
          <cell r="C1001">
            <v>100</v>
          </cell>
          <cell r="D1001">
            <v>100</v>
          </cell>
          <cell r="E1001">
            <v>100</v>
          </cell>
          <cell r="F1001">
            <v>100</v>
          </cell>
          <cell r="G1001">
            <v>100</v>
          </cell>
          <cell r="H1001">
            <v>100</v>
          </cell>
          <cell r="I1001">
            <v>100</v>
          </cell>
          <cell r="J1001">
            <v>100</v>
          </cell>
          <cell r="K1001">
            <v>101.1</v>
          </cell>
          <cell r="L1001">
            <v>101.1</v>
          </cell>
          <cell r="M1001">
            <v>101.1</v>
          </cell>
          <cell r="N1001">
            <v>100.2</v>
          </cell>
          <cell r="O1001">
            <v>100.2</v>
          </cell>
          <cell r="P1001">
            <v>100.2</v>
          </cell>
          <cell r="Q1001">
            <v>100.2</v>
          </cell>
        </row>
        <row r="1002">
          <cell r="C1002">
            <v>110.5</v>
          </cell>
          <cell r="D1002">
            <v>110.5</v>
          </cell>
          <cell r="E1002">
            <v>110.5</v>
          </cell>
          <cell r="F1002">
            <v>110.5</v>
          </cell>
          <cell r="G1002">
            <v>110.5</v>
          </cell>
          <cell r="H1002">
            <v>110.5</v>
          </cell>
          <cell r="I1002">
            <v>110.5</v>
          </cell>
          <cell r="J1002">
            <v>110.5</v>
          </cell>
          <cell r="K1002">
            <v>110.5</v>
          </cell>
          <cell r="L1002">
            <v>110.5</v>
          </cell>
          <cell r="M1002">
            <v>110.5</v>
          </cell>
          <cell r="N1002">
            <v>110.5</v>
          </cell>
          <cell r="O1002">
            <v>110.5</v>
          </cell>
          <cell r="P1002">
            <v>110.5</v>
          </cell>
          <cell r="Q1002">
            <v>110.5</v>
          </cell>
        </row>
        <row r="1003">
          <cell r="C1003">
            <v>100.2</v>
          </cell>
          <cell r="D1003">
            <v>100.2</v>
          </cell>
          <cell r="E1003">
            <v>100.2</v>
          </cell>
          <cell r="F1003">
            <v>100.2</v>
          </cell>
          <cell r="G1003">
            <v>100.2</v>
          </cell>
          <cell r="H1003">
            <v>100.2</v>
          </cell>
          <cell r="I1003">
            <v>100.2</v>
          </cell>
          <cell r="J1003">
            <v>100.2</v>
          </cell>
          <cell r="K1003">
            <v>100.2</v>
          </cell>
          <cell r="L1003">
            <v>100.2</v>
          </cell>
          <cell r="M1003">
            <v>100.2</v>
          </cell>
          <cell r="N1003">
            <v>100.2</v>
          </cell>
          <cell r="O1003">
            <v>100.2</v>
          </cell>
          <cell r="P1003">
            <v>100.2</v>
          </cell>
          <cell r="Q1003">
            <v>100.2</v>
          </cell>
        </row>
        <row r="1004">
          <cell r="C1004">
            <v>100.9</v>
          </cell>
          <cell r="D1004">
            <v>100.9</v>
          </cell>
          <cell r="E1004">
            <v>100.9</v>
          </cell>
          <cell r="F1004">
            <v>100.9</v>
          </cell>
          <cell r="G1004">
            <v>100.9</v>
          </cell>
          <cell r="H1004">
            <v>100.9</v>
          </cell>
          <cell r="I1004">
            <v>100.9</v>
          </cell>
          <cell r="J1004">
            <v>100.9</v>
          </cell>
          <cell r="K1004">
            <v>100.9</v>
          </cell>
          <cell r="L1004">
            <v>100.8</v>
          </cell>
          <cell r="M1004">
            <v>100.8</v>
          </cell>
          <cell r="N1004">
            <v>100.8</v>
          </cell>
          <cell r="O1004">
            <v>100.8</v>
          </cell>
          <cell r="P1004">
            <v>100.8</v>
          </cell>
          <cell r="Q1004">
            <v>100.8</v>
          </cell>
        </row>
        <row r="1006">
          <cell r="C1006">
            <v>97.8</v>
          </cell>
          <cell r="D1006">
            <v>98.2</v>
          </cell>
          <cell r="E1006">
            <v>98</v>
          </cell>
          <cell r="F1006">
            <v>95.8</v>
          </cell>
          <cell r="G1006">
            <v>93.5</v>
          </cell>
          <cell r="H1006">
            <v>94.6</v>
          </cell>
          <cell r="I1006">
            <v>99.2</v>
          </cell>
          <cell r="J1006">
            <v>100.8</v>
          </cell>
          <cell r="K1006">
            <v>103.8</v>
          </cell>
          <cell r="L1006">
            <v>102.9</v>
          </cell>
          <cell r="M1006">
            <v>103.1</v>
          </cell>
          <cell r="N1006">
            <v>102.7</v>
          </cell>
          <cell r="O1006">
            <v>101.8</v>
          </cell>
          <cell r="P1006">
            <v>101.7</v>
          </cell>
          <cell r="Q1006">
            <v>101.8</v>
          </cell>
        </row>
        <row r="1007">
          <cell r="C1007">
            <v>97.7</v>
          </cell>
          <cell r="D1007">
            <v>97.7</v>
          </cell>
          <cell r="E1007">
            <v>97.7</v>
          </cell>
          <cell r="F1007">
            <v>97.7</v>
          </cell>
          <cell r="G1007">
            <v>97.7</v>
          </cell>
          <cell r="H1007">
            <v>97.7</v>
          </cell>
          <cell r="I1007">
            <v>97.7</v>
          </cell>
          <cell r="J1007">
            <v>97.7</v>
          </cell>
          <cell r="K1007">
            <v>97.7</v>
          </cell>
          <cell r="L1007">
            <v>97.6</v>
          </cell>
          <cell r="M1007">
            <v>97.6</v>
          </cell>
          <cell r="N1007">
            <v>97.6</v>
          </cell>
          <cell r="O1007">
            <v>97.6</v>
          </cell>
          <cell r="P1007">
            <v>97.6</v>
          </cell>
          <cell r="Q1007">
            <v>97.6</v>
          </cell>
        </row>
        <row r="1008">
          <cell r="C1008">
            <v>87.5</v>
          </cell>
          <cell r="D1008">
            <v>87.5</v>
          </cell>
          <cell r="E1008">
            <v>93.8</v>
          </cell>
          <cell r="F1008">
            <v>93.8</v>
          </cell>
          <cell r="G1008">
            <v>93.8</v>
          </cell>
          <cell r="H1008">
            <v>93.8</v>
          </cell>
          <cell r="I1008">
            <v>93.8</v>
          </cell>
          <cell r="J1008">
            <v>93.8</v>
          </cell>
          <cell r="K1008">
            <v>93.8</v>
          </cell>
          <cell r="L1008">
            <v>93.8</v>
          </cell>
          <cell r="M1008">
            <v>93.8</v>
          </cell>
          <cell r="N1008">
            <v>93.8</v>
          </cell>
          <cell r="O1008">
            <v>96.9</v>
          </cell>
          <cell r="P1008">
            <v>96.9</v>
          </cell>
          <cell r="Q1008">
            <v>96.9</v>
          </cell>
        </row>
        <row r="1009">
          <cell r="C1009">
            <v>95</v>
          </cell>
          <cell r="D1009">
            <v>95</v>
          </cell>
          <cell r="E1009">
            <v>87.1</v>
          </cell>
          <cell r="F1009">
            <v>88.2</v>
          </cell>
          <cell r="G1009">
            <v>88.2</v>
          </cell>
          <cell r="H1009">
            <v>88.2</v>
          </cell>
          <cell r="I1009">
            <v>88.3</v>
          </cell>
          <cell r="J1009">
            <v>88.3</v>
          </cell>
          <cell r="K1009">
            <v>88.3</v>
          </cell>
          <cell r="L1009">
            <v>86.6</v>
          </cell>
          <cell r="M1009">
            <v>90.1</v>
          </cell>
          <cell r="N1009">
            <v>98.6</v>
          </cell>
          <cell r="O1009">
            <v>96.7</v>
          </cell>
          <cell r="P1009">
            <v>98.5</v>
          </cell>
          <cell r="Q1009">
            <v>90.8</v>
          </cell>
        </row>
        <row r="1010">
          <cell r="C1010">
            <v>107.8</v>
          </cell>
          <cell r="D1010">
            <v>107.8</v>
          </cell>
          <cell r="E1010">
            <v>107.6</v>
          </cell>
          <cell r="F1010">
            <v>107.8</v>
          </cell>
          <cell r="G1010">
            <v>108.1</v>
          </cell>
          <cell r="H1010">
            <v>107.9</v>
          </cell>
          <cell r="I1010">
            <v>107.9</v>
          </cell>
          <cell r="J1010">
            <v>107.9</v>
          </cell>
          <cell r="K1010">
            <v>107.1</v>
          </cell>
          <cell r="L1010">
            <v>107.2</v>
          </cell>
          <cell r="M1010">
            <v>107.2</v>
          </cell>
          <cell r="N1010">
            <v>107.4</v>
          </cell>
          <cell r="O1010">
            <v>107.1</v>
          </cell>
          <cell r="P1010">
            <v>107</v>
          </cell>
          <cell r="Q1010">
            <v>106.4</v>
          </cell>
        </row>
        <row r="1011">
          <cell r="C1011">
            <v>89.7</v>
          </cell>
          <cell r="D1011">
            <v>91</v>
          </cell>
          <cell r="E1011">
            <v>90.4</v>
          </cell>
          <cell r="F1011">
            <v>85</v>
          </cell>
          <cell r="G1011">
            <v>78.8</v>
          </cell>
          <cell r="H1011">
            <v>81.8</v>
          </cell>
          <cell r="I1011">
            <v>94.3</v>
          </cell>
          <cell r="J1011">
            <v>98.6</v>
          </cell>
          <cell r="K1011">
            <v>106.9</v>
          </cell>
          <cell r="L1011">
            <v>104.5</v>
          </cell>
          <cell r="M1011">
            <v>105</v>
          </cell>
          <cell r="N1011">
            <v>106.2</v>
          </cell>
          <cell r="O1011">
            <v>103.6</v>
          </cell>
          <cell r="P1011">
            <v>104.2</v>
          </cell>
          <cell r="Q1011">
            <v>104.5</v>
          </cell>
        </row>
        <row r="1012">
          <cell r="C1012">
            <v>100</v>
          </cell>
          <cell r="D1012">
            <v>100</v>
          </cell>
          <cell r="E1012">
            <v>100</v>
          </cell>
          <cell r="F1012">
            <v>100</v>
          </cell>
          <cell r="G1012">
            <v>100</v>
          </cell>
          <cell r="H1012">
            <v>100</v>
          </cell>
          <cell r="I1012">
            <v>100</v>
          </cell>
          <cell r="J1012">
            <v>100</v>
          </cell>
          <cell r="K1012">
            <v>100</v>
          </cell>
          <cell r="L1012">
            <v>100</v>
          </cell>
          <cell r="M1012">
            <v>100</v>
          </cell>
          <cell r="N1012">
            <v>100</v>
          </cell>
          <cell r="O1012">
            <v>100</v>
          </cell>
          <cell r="P1012">
            <v>100</v>
          </cell>
          <cell r="Q1012">
            <v>100</v>
          </cell>
        </row>
        <row r="1013">
          <cell r="C1013">
            <v>101.2</v>
          </cell>
          <cell r="D1013">
            <v>101.2</v>
          </cell>
          <cell r="E1013">
            <v>101.2</v>
          </cell>
          <cell r="F1013">
            <v>101.2</v>
          </cell>
          <cell r="G1013">
            <v>101.2</v>
          </cell>
          <cell r="H1013">
            <v>101.2</v>
          </cell>
          <cell r="I1013">
            <v>101.2</v>
          </cell>
          <cell r="J1013">
            <v>101.2</v>
          </cell>
          <cell r="K1013">
            <v>101.2</v>
          </cell>
          <cell r="L1013">
            <v>101.2</v>
          </cell>
          <cell r="M1013">
            <v>101.2</v>
          </cell>
          <cell r="N1013">
            <v>101.2</v>
          </cell>
          <cell r="O1013">
            <v>101.2</v>
          </cell>
          <cell r="P1013">
            <v>101.2</v>
          </cell>
          <cell r="Q1013">
            <v>101.2</v>
          </cell>
        </row>
        <row r="1014">
          <cell r="C1014">
            <v>103.9</v>
          </cell>
          <cell r="D1014">
            <v>103.9</v>
          </cell>
          <cell r="E1014">
            <v>103.9</v>
          </cell>
          <cell r="F1014">
            <v>103.2</v>
          </cell>
          <cell r="G1014">
            <v>103.2</v>
          </cell>
          <cell r="H1014">
            <v>103.2</v>
          </cell>
          <cell r="I1014">
            <v>103.2</v>
          </cell>
          <cell r="J1014">
            <v>103.2</v>
          </cell>
          <cell r="K1014">
            <v>103.2</v>
          </cell>
          <cell r="L1014">
            <v>103.2</v>
          </cell>
          <cell r="M1014">
            <v>103.2</v>
          </cell>
          <cell r="N1014">
            <v>100.8</v>
          </cell>
          <cell r="O1014">
            <v>100.8</v>
          </cell>
          <cell r="P1014">
            <v>100</v>
          </cell>
          <cell r="Q1014">
            <v>100</v>
          </cell>
        </row>
        <row r="1015">
          <cell r="C1015">
            <v>100</v>
          </cell>
          <cell r="D1015">
            <v>100</v>
          </cell>
          <cell r="E1015">
            <v>100</v>
          </cell>
          <cell r="F1015">
            <v>100</v>
          </cell>
          <cell r="G1015">
            <v>100</v>
          </cell>
          <cell r="H1015">
            <v>100</v>
          </cell>
          <cell r="I1015">
            <v>100</v>
          </cell>
          <cell r="J1015">
            <v>100</v>
          </cell>
          <cell r="K1015">
            <v>100</v>
          </cell>
          <cell r="L1015">
            <v>100</v>
          </cell>
          <cell r="M1015">
            <v>100</v>
          </cell>
          <cell r="N1015">
            <v>100</v>
          </cell>
          <cell r="O1015">
            <v>100</v>
          </cell>
          <cell r="P1015">
            <v>100</v>
          </cell>
          <cell r="Q1015">
            <v>100</v>
          </cell>
        </row>
        <row r="1017">
          <cell r="C1017">
            <v>98.8</v>
          </cell>
          <cell r="D1017">
            <v>98.9</v>
          </cell>
          <cell r="E1017">
            <v>98.9</v>
          </cell>
          <cell r="F1017">
            <v>98.9</v>
          </cell>
          <cell r="G1017">
            <v>98.9</v>
          </cell>
          <cell r="H1017">
            <v>98.9</v>
          </cell>
          <cell r="I1017">
            <v>98.9</v>
          </cell>
          <cell r="J1017">
            <v>98.9</v>
          </cell>
          <cell r="K1017">
            <v>98.9</v>
          </cell>
          <cell r="L1017">
            <v>98.9</v>
          </cell>
          <cell r="M1017">
            <v>98.9</v>
          </cell>
          <cell r="N1017">
            <v>98.9</v>
          </cell>
          <cell r="O1017">
            <v>98.9</v>
          </cell>
          <cell r="P1017">
            <v>98.9</v>
          </cell>
          <cell r="Q1017">
            <v>98.9</v>
          </cell>
        </row>
        <row r="1018">
          <cell r="C1018">
            <v>100</v>
          </cell>
          <cell r="D1018">
            <v>100</v>
          </cell>
          <cell r="E1018">
            <v>100</v>
          </cell>
          <cell r="F1018">
            <v>100</v>
          </cell>
          <cell r="G1018">
            <v>100</v>
          </cell>
          <cell r="H1018">
            <v>100</v>
          </cell>
          <cell r="I1018">
            <v>100</v>
          </cell>
          <cell r="J1018">
            <v>100</v>
          </cell>
          <cell r="K1018">
            <v>100</v>
          </cell>
          <cell r="L1018">
            <v>100</v>
          </cell>
          <cell r="M1018">
            <v>100</v>
          </cell>
          <cell r="N1018">
            <v>100</v>
          </cell>
          <cell r="O1018">
            <v>100</v>
          </cell>
          <cell r="P1018">
            <v>100</v>
          </cell>
          <cell r="Q1018">
            <v>99.8</v>
          </cell>
        </row>
        <row r="1019">
          <cell r="C1019">
            <v>69</v>
          </cell>
          <cell r="D1019">
            <v>69.099999999999994</v>
          </cell>
          <cell r="E1019">
            <v>69.099999999999994</v>
          </cell>
          <cell r="F1019">
            <v>69.099999999999994</v>
          </cell>
          <cell r="G1019">
            <v>69.099999999999994</v>
          </cell>
          <cell r="H1019">
            <v>69.099999999999994</v>
          </cell>
          <cell r="I1019">
            <v>69.099999999999994</v>
          </cell>
          <cell r="J1019">
            <v>69.099999999999994</v>
          </cell>
          <cell r="K1019">
            <v>69.099999999999994</v>
          </cell>
          <cell r="L1019">
            <v>69.099999999999994</v>
          </cell>
          <cell r="M1019">
            <v>69.099999999999994</v>
          </cell>
          <cell r="N1019">
            <v>69.099999999999994</v>
          </cell>
          <cell r="O1019">
            <v>69.099999999999994</v>
          </cell>
          <cell r="P1019">
            <v>69.099999999999994</v>
          </cell>
          <cell r="Q1019">
            <v>69.099999999999994</v>
          </cell>
        </row>
        <row r="1020">
          <cell r="C1020">
            <v>104.3</v>
          </cell>
          <cell r="D1020">
            <v>104.3</v>
          </cell>
          <cell r="E1020">
            <v>104.3</v>
          </cell>
          <cell r="F1020">
            <v>104.3</v>
          </cell>
          <cell r="G1020">
            <v>104.3</v>
          </cell>
          <cell r="H1020">
            <v>104.3</v>
          </cell>
          <cell r="I1020">
            <v>104.3</v>
          </cell>
          <cell r="J1020">
            <v>104.3</v>
          </cell>
          <cell r="K1020">
            <v>104.3</v>
          </cell>
          <cell r="L1020">
            <v>104.3</v>
          </cell>
          <cell r="M1020">
            <v>104.3</v>
          </cell>
          <cell r="N1020">
            <v>104.3</v>
          </cell>
          <cell r="O1020">
            <v>104.3</v>
          </cell>
          <cell r="P1020">
            <v>104.3</v>
          </cell>
          <cell r="Q1020">
            <v>104.3</v>
          </cell>
        </row>
        <row r="1022">
          <cell r="C1022">
            <v>95.8</v>
          </cell>
          <cell r="D1022">
            <v>95.7</v>
          </cell>
          <cell r="E1022">
            <v>96.1</v>
          </cell>
          <cell r="F1022">
            <v>95.6</v>
          </cell>
          <cell r="G1022">
            <v>95.9</v>
          </cell>
          <cell r="H1022">
            <v>95.9</v>
          </cell>
          <cell r="I1022">
            <v>96.1</v>
          </cell>
          <cell r="J1022">
            <v>96.5</v>
          </cell>
          <cell r="K1022">
            <v>96</v>
          </cell>
          <cell r="L1022">
            <v>96</v>
          </cell>
          <cell r="M1022">
            <v>96.3</v>
          </cell>
          <cell r="N1022">
            <v>96.8</v>
          </cell>
          <cell r="O1022">
            <v>96.7</v>
          </cell>
          <cell r="P1022">
            <v>97.1</v>
          </cell>
          <cell r="Q1022">
            <v>97.2</v>
          </cell>
        </row>
        <row r="1023">
          <cell r="C1023">
            <v>74.3</v>
          </cell>
          <cell r="D1023">
            <v>73.8</v>
          </cell>
          <cell r="E1023">
            <v>74.599999999999994</v>
          </cell>
          <cell r="F1023">
            <v>74.5</v>
          </cell>
          <cell r="G1023">
            <v>75.3</v>
          </cell>
          <cell r="H1023">
            <v>75.3</v>
          </cell>
          <cell r="I1023">
            <v>76.900000000000006</v>
          </cell>
          <cell r="J1023">
            <v>79.2</v>
          </cell>
          <cell r="K1023">
            <v>79.2</v>
          </cell>
          <cell r="L1023">
            <v>79.2</v>
          </cell>
          <cell r="M1023">
            <v>79.599999999999994</v>
          </cell>
          <cell r="N1023">
            <v>83</v>
          </cell>
          <cell r="O1023">
            <v>83</v>
          </cell>
          <cell r="P1023">
            <v>84</v>
          </cell>
          <cell r="Q1023">
            <v>84.3</v>
          </cell>
        </row>
        <row r="1024">
          <cell r="C1024">
            <v>71.5</v>
          </cell>
          <cell r="D1024">
            <v>72.2</v>
          </cell>
          <cell r="E1024">
            <v>72.2</v>
          </cell>
          <cell r="F1024">
            <v>71.5</v>
          </cell>
          <cell r="G1024">
            <v>72.2</v>
          </cell>
          <cell r="H1024">
            <v>72.2</v>
          </cell>
          <cell r="I1024">
            <v>72.2</v>
          </cell>
          <cell r="J1024">
            <v>72.2</v>
          </cell>
          <cell r="K1024">
            <v>72.2</v>
          </cell>
          <cell r="L1024">
            <v>72.2</v>
          </cell>
          <cell r="M1024">
            <v>72.2</v>
          </cell>
          <cell r="N1024">
            <v>72.2</v>
          </cell>
          <cell r="O1024">
            <v>73.400000000000006</v>
          </cell>
          <cell r="P1024">
            <v>73.400000000000006</v>
          </cell>
          <cell r="Q1024">
            <v>73.400000000000006</v>
          </cell>
        </row>
        <row r="1025">
          <cell r="C1025">
            <v>80.7</v>
          </cell>
          <cell r="D1025">
            <v>80.7</v>
          </cell>
          <cell r="E1025">
            <v>83.2</v>
          </cell>
          <cell r="F1025">
            <v>79.7</v>
          </cell>
          <cell r="G1025">
            <v>80.5</v>
          </cell>
          <cell r="H1025">
            <v>80.5</v>
          </cell>
          <cell r="I1025">
            <v>80.5</v>
          </cell>
          <cell r="J1025">
            <v>80.900000000000006</v>
          </cell>
          <cell r="K1025">
            <v>81.2</v>
          </cell>
          <cell r="L1025">
            <v>81.2</v>
          </cell>
          <cell r="M1025">
            <v>81.2</v>
          </cell>
          <cell r="N1025">
            <v>81.2</v>
          </cell>
          <cell r="O1025">
            <v>81.2</v>
          </cell>
          <cell r="P1025">
            <v>84.3</v>
          </cell>
          <cell r="Q1025">
            <v>84.3</v>
          </cell>
        </row>
        <row r="1026">
          <cell r="C1026">
            <v>78.8</v>
          </cell>
          <cell r="D1026">
            <v>78.8</v>
          </cell>
          <cell r="E1026">
            <v>78.8</v>
          </cell>
          <cell r="F1026">
            <v>79.7</v>
          </cell>
          <cell r="G1026">
            <v>80.2</v>
          </cell>
          <cell r="H1026">
            <v>80.2</v>
          </cell>
          <cell r="I1026">
            <v>81.3</v>
          </cell>
          <cell r="J1026">
            <v>81.5</v>
          </cell>
          <cell r="K1026">
            <v>83</v>
          </cell>
          <cell r="L1026">
            <v>83.1</v>
          </cell>
          <cell r="M1026">
            <v>88.2</v>
          </cell>
          <cell r="N1026">
            <v>89.5</v>
          </cell>
          <cell r="O1026">
            <v>86.3</v>
          </cell>
          <cell r="P1026">
            <v>86.3</v>
          </cell>
          <cell r="Q1026">
            <v>87.1</v>
          </cell>
        </row>
        <row r="1027">
          <cell r="C1027">
            <v>106.7</v>
          </cell>
          <cell r="D1027">
            <v>106.7</v>
          </cell>
          <cell r="E1027">
            <v>106.7</v>
          </cell>
          <cell r="F1027">
            <v>106.7</v>
          </cell>
          <cell r="G1027">
            <v>106.7</v>
          </cell>
          <cell r="H1027">
            <v>106.7</v>
          </cell>
          <cell r="I1027">
            <v>106.7</v>
          </cell>
          <cell r="J1027">
            <v>106.7</v>
          </cell>
          <cell r="K1027">
            <v>105</v>
          </cell>
          <cell r="L1027">
            <v>105</v>
          </cell>
          <cell r="M1027">
            <v>100</v>
          </cell>
          <cell r="N1027">
            <v>100</v>
          </cell>
          <cell r="O1027">
            <v>100</v>
          </cell>
          <cell r="P1027">
            <v>100</v>
          </cell>
          <cell r="Q1027">
            <v>100</v>
          </cell>
        </row>
        <row r="1028">
          <cell r="C1028">
            <v>116.7</v>
          </cell>
          <cell r="D1028">
            <v>116.7</v>
          </cell>
          <cell r="E1028">
            <v>116.7</v>
          </cell>
          <cell r="F1028">
            <v>116.4</v>
          </cell>
          <cell r="G1028">
            <v>116.7</v>
          </cell>
          <cell r="H1028">
            <v>116.7</v>
          </cell>
          <cell r="I1028">
            <v>116.7</v>
          </cell>
          <cell r="J1028">
            <v>116.7</v>
          </cell>
          <cell r="K1028">
            <v>116.7</v>
          </cell>
          <cell r="L1028">
            <v>116.7</v>
          </cell>
          <cell r="M1028">
            <v>116.7</v>
          </cell>
          <cell r="N1028">
            <v>100</v>
          </cell>
          <cell r="O1028">
            <v>100</v>
          </cell>
          <cell r="P1028">
            <v>100</v>
          </cell>
          <cell r="Q1028">
            <v>100</v>
          </cell>
        </row>
        <row r="1029">
          <cell r="C1029">
            <v>85.8</v>
          </cell>
          <cell r="D1029">
            <v>85.7</v>
          </cell>
          <cell r="E1029">
            <v>85.8</v>
          </cell>
          <cell r="F1029">
            <v>85.8</v>
          </cell>
          <cell r="G1029">
            <v>85.8</v>
          </cell>
          <cell r="H1029">
            <v>85.8</v>
          </cell>
          <cell r="I1029">
            <v>84.3</v>
          </cell>
          <cell r="J1029">
            <v>84.5</v>
          </cell>
          <cell r="K1029">
            <v>84.5</v>
          </cell>
          <cell r="L1029">
            <v>84.5</v>
          </cell>
          <cell r="M1029">
            <v>87</v>
          </cell>
          <cell r="N1029">
            <v>87</v>
          </cell>
          <cell r="O1029">
            <v>89.1</v>
          </cell>
          <cell r="P1029">
            <v>86.7</v>
          </cell>
          <cell r="Q1029">
            <v>87.6</v>
          </cell>
        </row>
        <row r="1030">
          <cell r="C1030">
            <v>104.8</v>
          </cell>
          <cell r="D1030">
            <v>104.8</v>
          </cell>
          <cell r="E1030">
            <v>104.8</v>
          </cell>
          <cell r="F1030">
            <v>102.8</v>
          </cell>
          <cell r="G1030">
            <v>100.8</v>
          </cell>
          <cell r="H1030">
            <v>100.8</v>
          </cell>
          <cell r="I1030">
            <v>100.8</v>
          </cell>
          <cell r="J1030">
            <v>100.8</v>
          </cell>
          <cell r="K1030">
            <v>100.8</v>
          </cell>
          <cell r="L1030">
            <v>100.8</v>
          </cell>
          <cell r="M1030">
            <v>100.8</v>
          </cell>
          <cell r="N1030">
            <v>100.8</v>
          </cell>
          <cell r="O1030">
            <v>100.8</v>
          </cell>
          <cell r="P1030">
            <v>101.7</v>
          </cell>
          <cell r="Q1030">
            <v>101.7</v>
          </cell>
        </row>
        <row r="1031">
          <cell r="C1031">
            <v>118.1</v>
          </cell>
          <cell r="D1031">
            <v>118.1</v>
          </cell>
          <cell r="E1031">
            <v>118.1</v>
          </cell>
          <cell r="F1031">
            <v>118.1</v>
          </cell>
          <cell r="G1031">
            <v>118.1</v>
          </cell>
          <cell r="H1031">
            <v>118.1</v>
          </cell>
          <cell r="I1031">
            <v>118.1</v>
          </cell>
          <cell r="J1031">
            <v>118.1</v>
          </cell>
          <cell r="K1031">
            <v>118.1</v>
          </cell>
          <cell r="L1031">
            <v>118.1</v>
          </cell>
          <cell r="M1031">
            <v>118.1</v>
          </cell>
          <cell r="N1031">
            <v>118.1</v>
          </cell>
          <cell r="O1031">
            <v>118.1</v>
          </cell>
          <cell r="P1031">
            <v>118.1</v>
          </cell>
          <cell r="Q1031">
            <v>118.1</v>
          </cell>
        </row>
        <row r="1032">
          <cell r="C1032">
            <v>100</v>
          </cell>
          <cell r="D1032">
            <v>100</v>
          </cell>
          <cell r="E1032">
            <v>100</v>
          </cell>
          <cell r="F1032">
            <v>100</v>
          </cell>
          <cell r="G1032">
            <v>100</v>
          </cell>
          <cell r="H1032">
            <v>100</v>
          </cell>
          <cell r="I1032">
            <v>100</v>
          </cell>
          <cell r="J1032">
            <v>100</v>
          </cell>
          <cell r="K1032">
            <v>100</v>
          </cell>
          <cell r="L1032">
            <v>100</v>
          </cell>
          <cell r="M1032">
            <v>100</v>
          </cell>
          <cell r="N1032">
            <v>100</v>
          </cell>
          <cell r="O1032">
            <v>100</v>
          </cell>
          <cell r="P1032">
            <v>100</v>
          </cell>
          <cell r="Q1032">
            <v>100</v>
          </cell>
        </row>
        <row r="1033">
          <cell r="C1033">
            <v>100</v>
          </cell>
          <cell r="D1033">
            <v>100</v>
          </cell>
          <cell r="E1033">
            <v>100</v>
          </cell>
          <cell r="F1033">
            <v>100</v>
          </cell>
          <cell r="G1033">
            <v>100</v>
          </cell>
          <cell r="H1033">
            <v>100</v>
          </cell>
          <cell r="I1033">
            <v>100</v>
          </cell>
          <cell r="J1033">
            <v>100</v>
          </cell>
          <cell r="K1033">
            <v>100</v>
          </cell>
          <cell r="L1033">
            <v>100</v>
          </cell>
          <cell r="M1033">
            <v>100</v>
          </cell>
          <cell r="N1033">
            <v>100</v>
          </cell>
          <cell r="O1033">
            <v>100</v>
          </cell>
          <cell r="P1033">
            <v>100</v>
          </cell>
          <cell r="Q1033">
            <v>100</v>
          </cell>
        </row>
        <row r="1034">
          <cell r="C1034">
            <v>100</v>
          </cell>
          <cell r="D1034">
            <v>100</v>
          </cell>
          <cell r="E1034">
            <v>100</v>
          </cell>
          <cell r="F1034">
            <v>100</v>
          </cell>
          <cell r="G1034">
            <v>100</v>
          </cell>
          <cell r="H1034">
            <v>100</v>
          </cell>
          <cell r="I1034">
            <v>100</v>
          </cell>
          <cell r="J1034">
            <v>100</v>
          </cell>
          <cell r="K1034">
            <v>100</v>
          </cell>
          <cell r="L1034">
            <v>100</v>
          </cell>
          <cell r="M1034">
            <v>100</v>
          </cell>
          <cell r="N1034">
            <v>100</v>
          </cell>
          <cell r="O1034">
            <v>100</v>
          </cell>
          <cell r="P1034">
            <v>100</v>
          </cell>
          <cell r="Q1034">
            <v>100</v>
          </cell>
        </row>
        <row r="1035">
          <cell r="C1035">
            <v>100</v>
          </cell>
          <cell r="D1035">
            <v>100</v>
          </cell>
          <cell r="E1035">
            <v>100</v>
          </cell>
          <cell r="F1035">
            <v>100</v>
          </cell>
          <cell r="G1035">
            <v>100</v>
          </cell>
          <cell r="H1035">
            <v>100</v>
          </cell>
          <cell r="I1035">
            <v>100</v>
          </cell>
          <cell r="J1035">
            <v>100</v>
          </cell>
          <cell r="K1035">
            <v>100</v>
          </cell>
          <cell r="L1035">
            <v>100</v>
          </cell>
          <cell r="M1035">
            <v>100</v>
          </cell>
          <cell r="N1035">
            <v>100</v>
          </cell>
          <cell r="O1035">
            <v>100</v>
          </cell>
          <cell r="P1035">
            <v>100</v>
          </cell>
          <cell r="Q1035">
            <v>100</v>
          </cell>
        </row>
        <row r="1036">
          <cell r="C1036">
            <v>100</v>
          </cell>
          <cell r="D1036">
            <v>100</v>
          </cell>
          <cell r="E1036">
            <v>100</v>
          </cell>
          <cell r="F1036">
            <v>100</v>
          </cell>
          <cell r="G1036">
            <v>100</v>
          </cell>
          <cell r="H1036">
            <v>100</v>
          </cell>
          <cell r="I1036">
            <v>100</v>
          </cell>
          <cell r="J1036">
            <v>100</v>
          </cell>
          <cell r="K1036">
            <v>100</v>
          </cell>
          <cell r="L1036">
            <v>100</v>
          </cell>
          <cell r="M1036">
            <v>100</v>
          </cell>
          <cell r="N1036">
            <v>100</v>
          </cell>
          <cell r="O1036">
            <v>100</v>
          </cell>
          <cell r="P1036">
            <v>100</v>
          </cell>
          <cell r="Q1036">
            <v>100</v>
          </cell>
        </row>
        <row r="1037">
          <cell r="C1037">
            <v>104.6</v>
          </cell>
          <cell r="D1037">
            <v>102.9</v>
          </cell>
          <cell r="E1037">
            <v>102.9</v>
          </cell>
          <cell r="F1037">
            <v>102.9</v>
          </cell>
          <cell r="G1037">
            <v>102.9</v>
          </cell>
          <cell r="H1037">
            <v>102.9</v>
          </cell>
          <cell r="I1037">
            <v>102.9</v>
          </cell>
          <cell r="J1037">
            <v>102.9</v>
          </cell>
          <cell r="K1037">
            <v>102.9</v>
          </cell>
          <cell r="L1037">
            <v>102.9</v>
          </cell>
          <cell r="M1037">
            <v>102.9</v>
          </cell>
          <cell r="N1037">
            <v>103.7</v>
          </cell>
          <cell r="O1037">
            <v>103.7</v>
          </cell>
          <cell r="P1037">
            <v>97.7</v>
          </cell>
          <cell r="Q1037">
            <v>97.7</v>
          </cell>
        </row>
        <row r="1038">
          <cell r="C1038">
            <v>112.6</v>
          </cell>
          <cell r="D1038">
            <v>112.6</v>
          </cell>
          <cell r="E1038">
            <v>112.6</v>
          </cell>
          <cell r="F1038">
            <v>112.6</v>
          </cell>
          <cell r="G1038">
            <v>112.6</v>
          </cell>
          <cell r="H1038">
            <v>112.6</v>
          </cell>
          <cell r="I1038">
            <v>112.6</v>
          </cell>
          <cell r="J1038">
            <v>112.6</v>
          </cell>
          <cell r="K1038">
            <v>110.3</v>
          </cell>
          <cell r="L1038">
            <v>110.3</v>
          </cell>
          <cell r="M1038">
            <v>110.3</v>
          </cell>
          <cell r="N1038">
            <v>110.3</v>
          </cell>
          <cell r="O1038">
            <v>110.3</v>
          </cell>
          <cell r="P1038">
            <v>110.3</v>
          </cell>
          <cell r="Q1038">
            <v>110.3</v>
          </cell>
        </row>
        <row r="1040">
          <cell r="C1040">
            <v>107.4</v>
          </cell>
          <cell r="D1040">
            <v>107.4</v>
          </cell>
          <cell r="E1040">
            <v>107.4</v>
          </cell>
          <cell r="F1040">
            <v>107.4</v>
          </cell>
          <cell r="G1040">
            <v>107.4</v>
          </cell>
          <cell r="H1040">
            <v>107.4</v>
          </cell>
          <cell r="I1040">
            <v>107.4</v>
          </cell>
          <cell r="J1040">
            <v>107.4</v>
          </cell>
          <cell r="K1040">
            <v>107.4</v>
          </cell>
          <cell r="L1040">
            <v>107.4</v>
          </cell>
          <cell r="M1040">
            <v>107.4</v>
          </cell>
          <cell r="N1040">
            <v>107.4</v>
          </cell>
          <cell r="O1040">
            <v>107.1</v>
          </cell>
          <cell r="P1040">
            <v>105.5</v>
          </cell>
          <cell r="Q1040">
            <v>105.5</v>
          </cell>
        </row>
        <row r="1041">
          <cell r="C1041">
            <v>116.6</v>
          </cell>
          <cell r="D1041">
            <v>116.6</v>
          </cell>
          <cell r="E1041">
            <v>116.6</v>
          </cell>
          <cell r="F1041">
            <v>116.6</v>
          </cell>
          <cell r="G1041">
            <v>116.6</v>
          </cell>
          <cell r="H1041">
            <v>116.6</v>
          </cell>
          <cell r="I1041">
            <v>116.6</v>
          </cell>
          <cell r="J1041">
            <v>116.6</v>
          </cell>
          <cell r="K1041">
            <v>116.6</v>
          </cell>
          <cell r="L1041">
            <v>116.6</v>
          </cell>
          <cell r="M1041">
            <v>116.6</v>
          </cell>
          <cell r="N1041">
            <v>116.6</v>
          </cell>
          <cell r="O1041">
            <v>115.2</v>
          </cell>
          <cell r="P1041">
            <v>111.5</v>
          </cell>
          <cell r="Q1041">
            <v>111.5</v>
          </cell>
        </row>
        <row r="1042">
          <cell r="C1042">
            <v>104.2</v>
          </cell>
          <cell r="D1042">
            <v>104.2</v>
          </cell>
          <cell r="E1042">
            <v>104.2</v>
          </cell>
          <cell r="F1042">
            <v>104.2</v>
          </cell>
          <cell r="G1042">
            <v>104.2</v>
          </cell>
          <cell r="H1042">
            <v>104.2</v>
          </cell>
          <cell r="I1042">
            <v>104.2</v>
          </cell>
          <cell r="J1042">
            <v>104.2</v>
          </cell>
          <cell r="K1042">
            <v>104.2</v>
          </cell>
          <cell r="L1042">
            <v>104.2</v>
          </cell>
          <cell r="M1042">
            <v>104.2</v>
          </cell>
          <cell r="N1042">
            <v>104.2</v>
          </cell>
          <cell r="O1042">
            <v>104.2</v>
          </cell>
          <cell r="P1042">
            <v>101.7</v>
          </cell>
          <cell r="Q1042">
            <v>101.7</v>
          </cell>
        </row>
        <row r="1043">
          <cell r="C1043">
            <v>106.1</v>
          </cell>
          <cell r="D1043">
            <v>106.1</v>
          </cell>
          <cell r="E1043">
            <v>106.1</v>
          </cell>
          <cell r="F1043">
            <v>106.1</v>
          </cell>
          <cell r="G1043">
            <v>106.1</v>
          </cell>
          <cell r="H1043">
            <v>106.1</v>
          </cell>
          <cell r="I1043">
            <v>106.1</v>
          </cell>
          <cell r="J1043">
            <v>106.1</v>
          </cell>
          <cell r="K1043">
            <v>106.1</v>
          </cell>
          <cell r="L1043">
            <v>106.1</v>
          </cell>
          <cell r="M1043">
            <v>106.1</v>
          </cell>
          <cell r="N1043">
            <v>106.1</v>
          </cell>
          <cell r="O1043">
            <v>106.1</v>
          </cell>
          <cell r="P1043">
            <v>106.1</v>
          </cell>
          <cell r="Q1043">
            <v>106.1</v>
          </cell>
        </row>
        <row r="1044">
          <cell r="C1044">
            <v>100</v>
          </cell>
          <cell r="D1044">
            <v>100</v>
          </cell>
          <cell r="E1044">
            <v>100</v>
          </cell>
          <cell r="F1044">
            <v>100</v>
          </cell>
          <cell r="G1044">
            <v>100</v>
          </cell>
          <cell r="H1044">
            <v>100</v>
          </cell>
          <cell r="I1044">
            <v>100</v>
          </cell>
          <cell r="J1044">
            <v>100</v>
          </cell>
          <cell r="K1044">
            <v>100</v>
          </cell>
          <cell r="L1044">
            <v>100</v>
          </cell>
          <cell r="M1044">
            <v>100</v>
          </cell>
          <cell r="N1044">
            <v>100</v>
          </cell>
          <cell r="O1044">
            <v>100</v>
          </cell>
          <cell r="P1044">
            <v>100</v>
          </cell>
          <cell r="Q1044">
            <v>100</v>
          </cell>
        </row>
        <row r="1046">
          <cell r="C1046">
            <v>97.9</v>
          </cell>
          <cell r="D1046">
            <v>98.5</v>
          </cell>
          <cell r="E1046">
            <v>98.6</v>
          </cell>
          <cell r="F1046">
            <v>98.5</v>
          </cell>
          <cell r="G1046">
            <v>98.5</v>
          </cell>
          <cell r="H1046">
            <v>98.5</v>
          </cell>
          <cell r="I1046">
            <v>98.5</v>
          </cell>
          <cell r="J1046">
            <v>98.6</v>
          </cell>
          <cell r="K1046">
            <v>98.8</v>
          </cell>
          <cell r="L1046">
            <v>98.9</v>
          </cell>
          <cell r="M1046">
            <v>99.3</v>
          </cell>
          <cell r="N1046">
            <v>100.1</v>
          </cell>
          <cell r="O1046">
            <v>102.7</v>
          </cell>
          <cell r="P1046">
            <v>104.8</v>
          </cell>
          <cell r="Q1046">
            <v>101.1</v>
          </cell>
        </row>
        <row r="1047">
          <cell r="C1047">
            <v>101.4</v>
          </cell>
          <cell r="D1047">
            <v>101.7</v>
          </cell>
          <cell r="E1047">
            <v>101.7</v>
          </cell>
          <cell r="F1047">
            <v>101.7</v>
          </cell>
          <cell r="G1047">
            <v>101.7</v>
          </cell>
          <cell r="H1047">
            <v>101.7</v>
          </cell>
          <cell r="I1047">
            <v>101.7</v>
          </cell>
          <cell r="J1047">
            <v>101.7</v>
          </cell>
          <cell r="K1047">
            <v>101.7</v>
          </cell>
          <cell r="L1047">
            <v>101.7</v>
          </cell>
          <cell r="M1047">
            <v>101.7</v>
          </cell>
          <cell r="N1047">
            <v>101.7</v>
          </cell>
          <cell r="O1047">
            <v>102.5</v>
          </cell>
          <cell r="P1047">
            <v>102.5</v>
          </cell>
          <cell r="Q1047">
            <v>101.6</v>
          </cell>
        </row>
        <row r="1048">
          <cell r="C1048">
            <v>89</v>
          </cell>
          <cell r="D1048">
            <v>90.2</v>
          </cell>
          <cell r="E1048">
            <v>90.8</v>
          </cell>
          <cell r="F1048">
            <v>90.2</v>
          </cell>
          <cell r="G1048">
            <v>90.2</v>
          </cell>
          <cell r="H1048">
            <v>90.2</v>
          </cell>
          <cell r="I1048">
            <v>90.2</v>
          </cell>
          <cell r="J1048">
            <v>90.8</v>
          </cell>
          <cell r="K1048">
            <v>91.4</v>
          </cell>
          <cell r="L1048">
            <v>92</v>
          </cell>
          <cell r="M1048">
            <v>93.1</v>
          </cell>
          <cell r="N1048">
            <v>96</v>
          </cell>
          <cell r="O1048">
            <v>103.1</v>
          </cell>
          <cell r="P1048">
            <v>110.5</v>
          </cell>
          <cell r="Q1048">
            <v>100</v>
          </cell>
        </row>
        <row r="1050">
          <cell r="C1050">
            <v>103.4</v>
          </cell>
          <cell r="D1050">
            <v>102.9</v>
          </cell>
          <cell r="E1050">
            <v>102.8</v>
          </cell>
          <cell r="F1050">
            <v>102.7</v>
          </cell>
          <cell r="G1050">
            <v>102.3</v>
          </cell>
          <cell r="H1050">
            <v>102.5</v>
          </cell>
          <cell r="I1050">
            <v>102.6</v>
          </cell>
          <cell r="J1050">
            <v>102.6</v>
          </cell>
          <cell r="K1050">
            <v>102.4</v>
          </cell>
          <cell r="L1050">
            <v>101.6</v>
          </cell>
          <cell r="M1050">
            <v>101.6</v>
          </cell>
          <cell r="N1050">
            <v>101.8</v>
          </cell>
          <cell r="O1050">
            <v>101.9</v>
          </cell>
          <cell r="P1050">
            <v>101.6</v>
          </cell>
          <cell r="Q1050">
            <v>101.5</v>
          </cell>
        </row>
        <row r="1051">
          <cell r="C1051">
            <v>105.2</v>
          </cell>
          <cell r="D1051">
            <v>103.5</v>
          </cell>
          <cell r="E1051">
            <v>103.5</v>
          </cell>
          <cell r="F1051">
            <v>103.5</v>
          </cell>
          <cell r="G1051">
            <v>103.2</v>
          </cell>
          <cell r="H1051">
            <v>103.5</v>
          </cell>
          <cell r="I1051">
            <v>103.5</v>
          </cell>
          <cell r="J1051">
            <v>103.5</v>
          </cell>
          <cell r="K1051">
            <v>103.5</v>
          </cell>
          <cell r="L1051">
            <v>103.5</v>
          </cell>
          <cell r="M1051">
            <v>103.5</v>
          </cell>
          <cell r="N1051">
            <v>103.5</v>
          </cell>
          <cell r="O1051">
            <v>103.5</v>
          </cell>
          <cell r="P1051">
            <v>103.5</v>
          </cell>
          <cell r="Q1051">
            <v>103.5</v>
          </cell>
        </row>
        <row r="1052">
          <cell r="C1052">
            <v>101.9</v>
          </cell>
          <cell r="D1052">
            <v>101.9</v>
          </cell>
          <cell r="E1052">
            <v>105.2</v>
          </cell>
          <cell r="F1052">
            <v>105.1</v>
          </cell>
          <cell r="G1052">
            <v>103.5</v>
          </cell>
          <cell r="H1052">
            <v>103.5</v>
          </cell>
          <cell r="I1052">
            <v>106.8</v>
          </cell>
          <cell r="J1052">
            <v>110.1</v>
          </cell>
          <cell r="K1052">
            <v>105.2</v>
          </cell>
          <cell r="L1052">
            <v>105.2</v>
          </cell>
          <cell r="M1052">
            <v>105.2</v>
          </cell>
          <cell r="N1052">
            <v>101.9</v>
          </cell>
          <cell r="O1052">
            <v>98.6</v>
          </cell>
          <cell r="P1052">
            <v>98.6</v>
          </cell>
          <cell r="Q1052">
            <v>100.3</v>
          </cell>
        </row>
        <row r="1053">
          <cell r="C1053">
            <v>101.2</v>
          </cell>
          <cell r="D1053">
            <v>101.3</v>
          </cell>
          <cell r="E1053">
            <v>101.2</v>
          </cell>
          <cell r="F1053">
            <v>100.8</v>
          </cell>
          <cell r="G1053">
            <v>100.8</v>
          </cell>
          <cell r="H1053">
            <v>101.1</v>
          </cell>
          <cell r="I1053">
            <v>101.3</v>
          </cell>
          <cell r="J1053">
            <v>101.2</v>
          </cell>
          <cell r="K1053">
            <v>100.6</v>
          </cell>
          <cell r="L1053">
            <v>100.5</v>
          </cell>
          <cell r="M1053">
            <v>100.6</v>
          </cell>
          <cell r="N1053">
            <v>101.1</v>
          </cell>
          <cell r="O1053">
            <v>101.5</v>
          </cell>
          <cell r="P1053">
            <v>101.6</v>
          </cell>
          <cell r="Q1053">
            <v>101.3</v>
          </cell>
        </row>
        <row r="1054">
          <cell r="C1054">
            <v>114.4</v>
          </cell>
          <cell r="D1054">
            <v>112.9</v>
          </cell>
          <cell r="E1054">
            <v>113.1</v>
          </cell>
          <cell r="F1054">
            <v>114.2</v>
          </cell>
          <cell r="G1054">
            <v>107.6</v>
          </cell>
          <cell r="H1054">
            <v>107.8</v>
          </cell>
          <cell r="I1054">
            <v>107.9</v>
          </cell>
          <cell r="J1054">
            <v>107.9</v>
          </cell>
          <cell r="K1054">
            <v>107.9</v>
          </cell>
          <cell r="L1054">
            <v>107.9</v>
          </cell>
          <cell r="M1054">
            <v>107.9</v>
          </cell>
          <cell r="N1054">
            <v>108.1</v>
          </cell>
          <cell r="O1054">
            <v>106.8</v>
          </cell>
          <cell r="P1054">
            <v>98.5</v>
          </cell>
          <cell r="Q1054">
            <v>98.5</v>
          </cell>
        </row>
        <row r="1055">
          <cell r="C1055">
            <v>94.7</v>
          </cell>
          <cell r="D1055">
            <v>95.3</v>
          </cell>
          <cell r="E1055">
            <v>94.4</v>
          </cell>
          <cell r="F1055">
            <v>95.6</v>
          </cell>
          <cell r="G1055">
            <v>94.7</v>
          </cell>
          <cell r="H1055">
            <v>94.8</v>
          </cell>
          <cell r="I1055">
            <v>94.9</v>
          </cell>
          <cell r="J1055">
            <v>97.2</v>
          </cell>
          <cell r="K1055">
            <v>100.2</v>
          </cell>
          <cell r="L1055">
            <v>98.6</v>
          </cell>
          <cell r="M1055">
            <v>99.8</v>
          </cell>
          <cell r="N1055">
            <v>97.5</v>
          </cell>
          <cell r="O1055">
            <v>98</v>
          </cell>
          <cell r="P1055">
            <v>98.4</v>
          </cell>
          <cell r="Q1055">
            <v>97.9</v>
          </cell>
        </row>
        <row r="1056">
          <cell r="C1056">
            <v>103.9</v>
          </cell>
          <cell r="D1056">
            <v>103.9</v>
          </cell>
          <cell r="E1056">
            <v>103.9</v>
          </cell>
          <cell r="F1056">
            <v>103.8</v>
          </cell>
          <cell r="G1056">
            <v>103.8</v>
          </cell>
          <cell r="H1056">
            <v>103.8</v>
          </cell>
          <cell r="I1056">
            <v>103.8</v>
          </cell>
          <cell r="J1056">
            <v>103.8</v>
          </cell>
          <cell r="K1056">
            <v>103.8</v>
          </cell>
          <cell r="L1056">
            <v>99.3</v>
          </cell>
          <cell r="M1056">
            <v>99.3</v>
          </cell>
          <cell r="N1056">
            <v>99.3</v>
          </cell>
          <cell r="O1056">
            <v>99.3</v>
          </cell>
          <cell r="P1056">
            <v>99.3</v>
          </cell>
          <cell r="Q1056">
            <v>99.3</v>
          </cell>
        </row>
        <row r="1057">
          <cell r="C1057">
            <v>101.1</v>
          </cell>
          <cell r="D1057">
            <v>101.1</v>
          </cell>
          <cell r="E1057">
            <v>101.1</v>
          </cell>
          <cell r="F1057">
            <v>101.1</v>
          </cell>
          <cell r="G1057">
            <v>101.1</v>
          </cell>
          <cell r="H1057">
            <v>101.1</v>
          </cell>
          <cell r="I1057">
            <v>101.1</v>
          </cell>
          <cell r="J1057">
            <v>99.9</v>
          </cell>
          <cell r="K1057">
            <v>99.9</v>
          </cell>
          <cell r="L1057">
            <v>99.9</v>
          </cell>
          <cell r="M1057">
            <v>99.9</v>
          </cell>
          <cell r="N1057">
            <v>99.9</v>
          </cell>
          <cell r="O1057">
            <v>99.9</v>
          </cell>
          <cell r="P1057">
            <v>99.9</v>
          </cell>
          <cell r="Q1057">
            <v>99.9</v>
          </cell>
        </row>
        <row r="1058">
          <cell r="C1058">
            <v>101.8</v>
          </cell>
          <cell r="D1058">
            <v>101.8</v>
          </cell>
          <cell r="E1058">
            <v>101.8</v>
          </cell>
          <cell r="F1058">
            <v>101.8</v>
          </cell>
          <cell r="G1058">
            <v>101.8</v>
          </cell>
          <cell r="H1058">
            <v>101.8</v>
          </cell>
          <cell r="I1058">
            <v>101.8</v>
          </cell>
          <cell r="J1058">
            <v>101.8</v>
          </cell>
          <cell r="K1058">
            <v>101.8</v>
          </cell>
          <cell r="L1058">
            <v>101.8</v>
          </cell>
          <cell r="M1058">
            <v>101.8</v>
          </cell>
          <cell r="N1058">
            <v>101.8</v>
          </cell>
          <cell r="O1058">
            <v>101.8</v>
          </cell>
          <cell r="P1058">
            <v>101.8</v>
          </cell>
          <cell r="Q1058">
            <v>101.8</v>
          </cell>
        </row>
        <row r="1060">
          <cell r="C1060">
            <v>103.4</v>
          </cell>
          <cell r="D1060">
            <v>102.9</v>
          </cell>
          <cell r="E1060">
            <v>101.5</v>
          </cell>
          <cell r="F1060">
            <v>101.7</v>
          </cell>
          <cell r="G1060">
            <v>101.5</v>
          </cell>
          <cell r="H1060">
            <v>101.6</v>
          </cell>
          <cell r="I1060">
            <v>102</v>
          </cell>
          <cell r="J1060">
            <v>101.4</v>
          </cell>
          <cell r="K1060">
            <v>101.8</v>
          </cell>
          <cell r="L1060">
            <v>101.9</v>
          </cell>
          <cell r="M1060">
            <v>102.1</v>
          </cell>
          <cell r="N1060">
            <v>101.6</v>
          </cell>
          <cell r="O1060">
            <v>101.2</v>
          </cell>
          <cell r="P1060">
            <v>101.3</v>
          </cell>
          <cell r="Q1060">
            <v>100.8</v>
          </cell>
        </row>
        <row r="1062">
          <cell r="C1062">
            <v>102</v>
          </cell>
          <cell r="D1062">
            <v>100.7</v>
          </cell>
          <cell r="E1062">
            <v>96.9</v>
          </cell>
          <cell r="F1062">
            <v>98.7</v>
          </cell>
          <cell r="G1062">
            <v>100.1</v>
          </cell>
          <cell r="H1062">
            <v>100.2</v>
          </cell>
          <cell r="I1062">
            <v>100.4</v>
          </cell>
          <cell r="J1062">
            <v>98.2</v>
          </cell>
          <cell r="K1062">
            <v>99.4</v>
          </cell>
          <cell r="L1062">
            <v>99.8</v>
          </cell>
          <cell r="M1062">
            <v>100.4</v>
          </cell>
          <cell r="N1062">
            <v>99.2</v>
          </cell>
          <cell r="O1062">
            <v>98.1</v>
          </cell>
          <cell r="P1062">
            <v>98.7</v>
          </cell>
          <cell r="Q1062">
            <v>97.6</v>
          </cell>
        </row>
        <row r="1063">
          <cell r="C1063">
            <v>100.7</v>
          </cell>
          <cell r="D1063">
            <v>101.4</v>
          </cell>
          <cell r="E1063">
            <v>99.8</v>
          </cell>
          <cell r="F1063">
            <v>99.4</v>
          </cell>
          <cell r="G1063">
            <v>101</v>
          </cell>
          <cell r="H1063">
            <v>101</v>
          </cell>
          <cell r="I1063">
            <v>100.9</v>
          </cell>
          <cell r="J1063">
            <v>99.5</v>
          </cell>
          <cell r="K1063">
            <v>99.5</v>
          </cell>
          <cell r="L1063">
            <v>99.4</v>
          </cell>
          <cell r="M1063">
            <v>99.4</v>
          </cell>
          <cell r="N1063">
            <v>99.3</v>
          </cell>
          <cell r="O1063">
            <v>98.2</v>
          </cell>
          <cell r="P1063">
            <v>97.9</v>
          </cell>
          <cell r="Q1063">
            <v>97.8</v>
          </cell>
        </row>
        <row r="1064">
          <cell r="C1064">
            <v>96.1</v>
          </cell>
          <cell r="D1064">
            <v>93.4</v>
          </cell>
          <cell r="E1064">
            <v>92.4</v>
          </cell>
          <cell r="F1064">
            <v>94.4</v>
          </cell>
          <cell r="G1064">
            <v>96.4</v>
          </cell>
          <cell r="H1064">
            <v>97.6</v>
          </cell>
          <cell r="I1064">
            <v>99.5</v>
          </cell>
          <cell r="J1064">
            <v>99.3</v>
          </cell>
          <cell r="K1064">
            <v>100.8</v>
          </cell>
          <cell r="L1064">
            <v>102</v>
          </cell>
          <cell r="M1064">
            <v>101.7</v>
          </cell>
          <cell r="N1064">
            <v>101</v>
          </cell>
          <cell r="O1064">
            <v>102.4</v>
          </cell>
          <cell r="P1064">
            <v>106.8</v>
          </cell>
          <cell r="Q1064">
            <v>105.1</v>
          </cell>
        </row>
        <row r="1065">
          <cell r="C1065">
            <v>91.9</v>
          </cell>
          <cell r="D1065">
            <v>93.9</v>
          </cell>
          <cell r="E1065">
            <v>87.8</v>
          </cell>
          <cell r="F1065">
            <v>94.2</v>
          </cell>
          <cell r="G1065">
            <v>101.4</v>
          </cell>
          <cell r="H1065">
            <v>101.2</v>
          </cell>
          <cell r="I1065">
            <v>89.3</v>
          </cell>
          <cell r="J1065">
            <v>91.2</v>
          </cell>
          <cell r="K1065">
            <v>94.7</v>
          </cell>
          <cell r="L1065">
            <v>93.1</v>
          </cell>
          <cell r="M1065">
            <v>98.5</v>
          </cell>
          <cell r="N1065">
            <v>93.7</v>
          </cell>
          <cell r="O1065">
            <v>99.5</v>
          </cell>
          <cell r="P1065">
            <v>97.3</v>
          </cell>
          <cell r="Q1065">
            <v>93.9</v>
          </cell>
        </row>
        <row r="1066">
          <cell r="C1066">
            <v>97.3</v>
          </cell>
          <cell r="D1066">
            <v>98</v>
          </cell>
          <cell r="E1066">
            <v>98</v>
          </cell>
          <cell r="F1066">
            <v>98.4</v>
          </cell>
          <cell r="G1066">
            <v>98.4</v>
          </cell>
          <cell r="H1066">
            <v>98.7</v>
          </cell>
          <cell r="I1066">
            <v>98.4</v>
          </cell>
          <cell r="J1066">
            <v>98.2</v>
          </cell>
          <cell r="K1066">
            <v>98.6</v>
          </cell>
          <cell r="L1066">
            <v>98.6</v>
          </cell>
          <cell r="M1066">
            <v>98.6</v>
          </cell>
          <cell r="N1066">
            <v>97.3</v>
          </cell>
          <cell r="O1066">
            <v>96.5</v>
          </cell>
          <cell r="P1066">
            <v>96.5</v>
          </cell>
          <cell r="Q1066">
            <v>96.6</v>
          </cell>
        </row>
        <row r="1067">
          <cell r="C1067">
            <v>88.8</v>
          </cell>
          <cell r="D1067">
            <v>89.3</v>
          </cell>
          <cell r="E1067">
            <v>89</v>
          </cell>
          <cell r="F1067">
            <v>89.3</v>
          </cell>
          <cell r="G1067">
            <v>89.9</v>
          </cell>
          <cell r="H1067">
            <v>89.8</v>
          </cell>
          <cell r="I1067">
            <v>90.4</v>
          </cell>
          <cell r="J1067">
            <v>90.1</v>
          </cell>
          <cell r="K1067">
            <v>90.5</v>
          </cell>
          <cell r="L1067">
            <v>90.5</v>
          </cell>
          <cell r="M1067">
            <v>88.5</v>
          </cell>
          <cell r="N1067">
            <v>88.1</v>
          </cell>
          <cell r="O1067">
            <v>87.6</v>
          </cell>
          <cell r="P1067">
            <v>85.5</v>
          </cell>
          <cell r="Q1067">
            <v>85.5</v>
          </cell>
        </row>
        <row r="1068">
          <cell r="C1068">
            <v>139.69999999999999</v>
          </cell>
          <cell r="D1068">
            <v>136.6</v>
          </cell>
          <cell r="E1068">
            <v>121.2</v>
          </cell>
          <cell r="F1068">
            <v>121.1</v>
          </cell>
          <cell r="G1068">
            <v>117.9</v>
          </cell>
          <cell r="H1068">
            <v>121.4</v>
          </cell>
          <cell r="I1068">
            <v>115.7</v>
          </cell>
          <cell r="J1068">
            <v>112.5</v>
          </cell>
          <cell r="K1068">
            <v>110.4</v>
          </cell>
          <cell r="L1068">
            <v>110.4</v>
          </cell>
          <cell r="M1068">
            <v>115.2</v>
          </cell>
          <cell r="N1068">
            <v>111.3</v>
          </cell>
          <cell r="O1068">
            <v>108.9</v>
          </cell>
          <cell r="P1068">
            <v>105.8</v>
          </cell>
          <cell r="Q1068">
            <v>99.9</v>
          </cell>
        </row>
        <row r="1069">
          <cell r="C1069">
            <v>110</v>
          </cell>
          <cell r="D1069">
            <v>103.4</v>
          </cell>
          <cell r="E1069">
            <v>91.3</v>
          </cell>
          <cell r="F1069">
            <v>100.1</v>
          </cell>
          <cell r="G1069">
            <v>105.3</v>
          </cell>
          <cell r="H1069">
            <v>100.7</v>
          </cell>
          <cell r="I1069">
            <v>108.6</v>
          </cell>
          <cell r="J1069">
            <v>95.9</v>
          </cell>
          <cell r="K1069">
            <v>101.7</v>
          </cell>
          <cell r="L1069">
            <v>104.2</v>
          </cell>
          <cell r="M1069">
            <v>104.7</v>
          </cell>
          <cell r="N1069">
            <v>104</v>
          </cell>
          <cell r="O1069">
            <v>94.8</v>
          </cell>
          <cell r="P1069">
            <v>98.8</v>
          </cell>
          <cell r="Q1069">
            <v>99.1</v>
          </cell>
        </row>
        <row r="1070">
          <cell r="C1070">
            <v>99.7</v>
          </cell>
          <cell r="D1070">
            <v>99.7</v>
          </cell>
          <cell r="E1070">
            <v>99.7</v>
          </cell>
          <cell r="F1070">
            <v>99.7</v>
          </cell>
          <cell r="G1070">
            <v>99</v>
          </cell>
          <cell r="H1070">
            <v>99.3</v>
          </cell>
          <cell r="I1070">
            <v>99.4</v>
          </cell>
          <cell r="J1070">
            <v>99.7</v>
          </cell>
          <cell r="K1070">
            <v>100.1</v>
          </cell>
          <cell r="L1070">
            <v>100.1</v>
          </cell>
          <cell r="M1070">
            <v>99.6</v>
          </cell>
          <cell r="N1070">
            <v>98.7</v>
          </cell>
          <cell r="O1070">
            <v>98.9</v>
          </cell>
          <cell r="P1070">
            <v>98.7</v>
          </cell>
          <cell r="Q1070">
            <v>98.5</v>
          </cell>
        </row>
        <row r="1071">
          <cell r="C1071">
            <v>89.9</v>
          </cell>
          <cell r="D1071">
            <v>89.9</v>
          </cell>
          <cell r="E1071">
            <v>90.1</v>
          </cell>
          <cell r="F1071">
            <v>90.5</v>
          </cell>
          <cell r="G1071">
            <v>90.8</v>
          </cell>
          <cell r="H1071">
            <v>90.3</v>
          </cell>
          <cell r="I1071">
            <v>90</v>
          </cell>
          <cell r="J1071">
            <v>88.3</v>
          </cell>
          <cell r="K1071">
            <v>89.4</v>
          </cell>
          <cell r="L1071">
            <v>89.9</v>
          </cell>
          <cell r="M1071">
            <v>90.4</v>
          </cell>
          <cell r="N1071">
            <v>90.4</v>
          </cell>
          <cell r="O1071">
            <v>89.7</v>
          </cell>
          <cell r="P1071">
            <v>88.6</v>
          </cell>
          <cell r="Q1071">
            <v>88.6</v>
          </cell>
        </row>
        <row r="1072">
          <cell r="C1072">
            <v>96.1</v>
          </cell>
          <cell r="D1072">
            <v>96.1</v>
          </cell>
          <cell r="E1072">
            <v>95.3</v>
          </cell>
          <cell r="F1072">
            <v>95.9</v>
          </cell>
          <cell r="G1072">
            <v>97</v>
          </cell>
          <cell r="H1072">
            <v>97</v>
          </cell>
          <cell r="I1072">
            <v>97</v>
          </cell>
          <cell r="J1072">
            <v>97</v>
          </cell>
          <cell r="K1072">
            <v>97</v>
          </cell>
          <cell r="L1072">
            <v>96.7</v>
          </cell>
          <cell r="M1072">
            <v>96.7</v>
          </cell>
          <cell r="N1072">
            <v>96.6</v>
          </cell>
          <cell r="O1072">
            <v>96.9</v>
          </cell>
          <cell r="P1072">
            <v>96.9</v>
          </cell>
          <cell r="Q1072">
            <v>96.9</v>
          </cell>
        </row>
        <row r="1073">
          <cell r="C1073">
            <v>90.7</v>
          </cell>
          <cell r="D1073">
            <v>91.4</v>
          </cell>
          <cell r="E1073">
            <v>91.3</v>
          </cell>
          <cell r="F1073">
            <v>91.5</v>
          </cell>
          <cell r="G1073">
            <v>91.5</v>
          </cell>
          <cell r="H1073">
            <v>91.5</v>
          </cell>
          <cell r="I1073">
            <v>92.4</v>
          </cell>
          <cell r="J1073">
            <v>92.6</v>
          </cell>
          <cell r="K1073">
            <v>93</v>
          </cell>
          <cell r="L1073">
            <v>92.9</v>
          </cell>
          <cell r="M1073">
            <v>92.9</v>
          </cell>
          <cell r="N1073">
            <v>93</v>
          </cell>
          <cell r="O1073">
            <v>93</v>
          </cell>
          <cell r="P1073">
            <v>92.5</v>
          </cell>
          <cell r="Q1073">
            <v>92.4</v>
          </cell>
        </row>
        <row r="1075">
          <cell r="C1075">
            <v>123.2</v>
          </cell>
          <cell r="D1075">
            <v>123.2</v>
          </cell>
          <cell r="E1075">
            <v>120.7</v>
          </cell>
          <cell r="F1075">
            <v>120.7</v>
          </cell>
          <cell r="G1075">
            <v>120.7</v>
          </cell>
          <cell r="H1075">
            <v>120.7</v>
          </cell>
          <cell r="I1075">
            <v>120.7</v>
          </cell>
          <cell r="J1075">
            <v>120.7</v>
          </cell>
          <cell r="K1075">
            <v>120.5</v>
          </cell>
          <cell r="L1075">
            <v>120.5</v>
          </cell>
          <cell r="M1075">
            <v>120.5</v>
          </cell>
          <cell r="N1075">
            <v>120.5</v>
          </cell>
          <cell r="O1075">
            <v>120.5</v>
          </cell>
          <cell r="P1075">
            <v>120.5</v>
          </cell>
          <cell r="Q1075">
            <v>120.5</v>
          </cell>
        </row>
        <row r="1076">
          <cell r="C1076">
            <v>100</v>
          </cell>
          <cell r="D1076">
            <v>100</v>
          </cell>
          <cell r="E1076">
            <v>100</v>
          </cell>
          <cell r="F1076">
            <v>100</v>
          </cell>
          <cell r="G1076">
            <v>100</v>
          </cell>
          <cell r="H1076">
            <v>100</v>
          </cell>
          <cell r="I1076">
            <v>100</v>
          </cell>
          <cell r="J1076">
            <v>100</v>
          </cell>
          <cell r="K1076">
            <v>100</v>
          </cell>
          <cell r="L1076">
            <v>100</v>
          </cell>
          <cell r="M1076">
            <v>100</v>
          </cell>
          <cell r="N1076">
            <v>100</v>
          </cell>
          <cell r="O1076">
            <v>100</v>
          </cell>
          <cell r="P1076">
            <v>100</v>
          </cell>
          <cell r="Q1076">
            <v>100</v>
          </cell>
        </row>
        <row r="1077">
          <cell r="C1077">
            <v>100</v>
          </cell>
          <cell r="D1077">
            <v>100</v>
          </cell>
          <cell r="E1077">
            <v>100</v>
          </cell>
          <cell r="F1077">
            <v>100</v>
          </cell>
          <cell r="G1077">
            <v>100</v>
          </cell>
          <cell r="H1077">
            <v>100</v>
          </cell>
          <cell r="I1077">
            <v>100</v>
          </cell>
          <cell r="J1077">
            <v>100</v>
          </cell>
          <cell r="K1077">
            <v>100</v>
          </cell>
          <cell r="L1077">
            <v>100</v>
          </cell>
          <cell r="M1077">
            <v>100</v>
          </cell>
          <cell r="N1077">
            <v>100</v>
          </cell>
          <cell r="O1077">
            <v>100</v>
          </cell>
          <cell r="P1077">
            <v>100</v>
          </cell>
          <cell r="Q1077">
            <v>100</v>
          </cell>
        </row>
        <row r="1078">
          <cell r="C1078">
            <v>100</v>
          </cell>
          <cell r="D1078">
            <v>100</v>
          </cell>
          <cell r="E1078">
            <v>100</v>
          </cell>
          <cell r="F1078">
            <v>100</v>
          </cell>
          <cell r="G1078">
            <v>100</v>
          </cell>
          <cell r="H1078">
            <v>100</v>
          </cell>
          <cell r="I1078">
            <v>100</v>
          </cell>
          <cell r="J1078">
            <v>100</v>
          </cell>
          <cell r="K1078">
            <v>100</v>
          </cell>
          <cell r="L1078">
            <v>100</v>
          </cell>
          <cell r="M1078">
            <v>100</v>
          </cell>
          <cell r="N1078">
            <v>100</v>
          </cell>
          <cell r="O1078">
            <v>100</v>
          </cell>
          <cell r="P1078">
            <v>100</v>
          </cell>
          <cell r="Q1078">
            <v>100</v>
          </cell>
        </row>
        <row r="1079">
          <cell r="C1079">
            <v>123.6</v>
          </cell>
          <cell r="D1079">
            <v>123.6</v>
          </cell>
          <cell r="E1079">
            <v>121.1</v>
          </cell>
          <cell r="F1079">
            <v>121.1</v>
          </cell>
          <cell r="G1079">
            <v>121.1</v>
          </cell>
          <cell r="H1079">
            <v>121.1</v>
          </cell>
          <cell r="I1079">
            <v>121.1</v>
          </cell>
          <cell r="J1079">
            <v>121.1</v>
          </cell>
          <cell r="K1079">
            <v>120.9</v>
          </cell>
          <cell r="L1079">
            <v>120.9</v>
          </cell>
          <cell r="M1079">
            <v>120.9</v>
          </cell>
          <cell r="N1079">
            <v>120.9</v>
          </cell>
          <cell r="O1079">
            <v>120.9</v>
          </cell>
          <cell r="P1079">
            <v>120.9</v>
          </cell>
          <cell r="Q1079">
            <v>120.9</v>
          </cell>
        </row>
        <row r="1081">
          <cell r="C1081">
            <v>100.8</v>
          </cell>
          <cell r="D1081">
            <v>100.8</v>
          </cell>
          <cell r="E1081">
            <v>101</v>
          </cell>
          <cell r="F1081">
            <v>101</v>
          </cell>
          <cell r="G1081">
            <v>100.9</v>
          </cell>
          <cell r="H1081">
            <v>101</v>
          </cell>
          <cell r="I1081">
            <v>100.9</v>
          </cell>
          <cell r="J1081">
            <v>100.7</v>
          </cell>
          <cell r="K1081">
            <v>100.6</v>
          </cell>
          <cell r="L1081">
            <v>100.6</v>
          </cell>
          <cell r="M1081">
            <v>101</v>
          </cell>
          <cell r="N1081">
            <v>100.9</v>
          </cell>
          <cell r="O1081">
            <v>100.8</v>
          </cell>
          <cell r="P1081">
            <v>100.9</v>
          </cell>
          <cell r="Q1081">
            <v>100.8</v>
          </cell>
        </row>
        <row r="1082">
          <cell r="C1082">
            <v>99.4</v>
          </cell>
          <cell r="D1082">
            <v>99.4</v>
          </cell>
          <cell r="E1082">
            <v>99.4</v>
          </cell>
          <cell r="F1082">
            <v>99.4</v>
          </cell>
          <cell r="G1082">
            <v>99.4</v>
          </cell>
          <cell r="H1082">
            <v>99.4</v>
          </cell>
          <cell r="I1082">
            <v>99.4</v>
          </cell>
          <cell r="J1082">
            <v>99.4</v>
          </cell>
          <cell r="K1082">
            <v>99.4</v>
          </cell>
          <cell r="L1082">
            <v>99.4</v>
          </cell>
          <cell r="M1082">
            <v>108.9</v>
          </cell>
          <cell r="N1082">
            <v>108.9</v>
          </cell>
          <cell r="O1082">
            <v>108.9</v>
          </cell>
          <cell r="P1082">
            <v>108.9</v>
          </cell>
          <cell r="Q1082">
            <v>104.6</v>
          </cell>
        </row>
        <row r="1083">
          <cell r="C1083">
            <v>101.4</v>
          </cell>
          <cell r="D1083">
            <v>101.4</v>
          </cell>
          <cell r="E1083">
            <v>101.4</v>
          </cell>
          <cell r="F1083">
            <v>101.4</v>
          </cell>
          <cell r="G1083">
            <v>101.3</v>
          </cell>
          <cell r="H1083">
            <v>101.3</v>
          </cell>
          <cell r="I1083">
            <v>101.3</v>
          </cell>
          <cell r="J1083">
            <v>101</v>
          </cell>
          <cell r="K1083">
            <v>100.8</v>
          </cell>
          <cell r="L1083">
            <v>100.8</v>
          </cell>
          <cell r="M1083">
            <v>101</v>
          </cell>
          <cell r="N1083">
            <v>100.9</v>
          </cell>
          <cell r="O1083">
            <v>100.9</v>
          </cell>
          <cell r="P1083">
            <v>101.1</v>
          </cell>
          <cell r="Q1083">
            <v>101.1</v>
          </cell>
        </row>
        <row r="1084">
          <cell r="C1084">
            <v>100.6</v>
          </cell>
          <cell r="D1084">
            <v>100.6</v>
          </cell>
          <cell r="E1084">
            <v>100.7</v>
          </cell>
          <cell r="F1084">
            <v>100.7</v>
          </cell>
          <cell r="G1084">
            <v>100.7</v>
          </cell>
          <cell r="H1084">
            <v>100.7</v>
          </cell>
          <cell r="I1084">
            <v>100.7</v>
          </cell>
          <cell r="J1084">
            <v>100.7</v>
          </cell>
          <cell r="K1084">
            <v>100.7</v>
          </cell>
          <cell r="L1084">
            <v>100.7</v>
          </cell>
          <cell r="M1084">
            <v>100.7</v>
          </cell>
          <cell r="N1084">
            <v>100.6</v>
          </cell>
          <cell r="O1084">
            <v>100.6</v>
          </cell>
          <cell r="P1084">
            <v>100.6</v>
          </cell>
          <cell r="Q1084">
            <v>100.6</v>
          </cell>
        </row>
        <row r="1085">
          <cell r="C1085">
            <v>100</v>
          </cell>
          <cell r="D1085">
            <v>100</v>
          </cell>
          <cell r="E1085">
            <v>100</v>
          </cell>
          <cell r="F1085">
            <v>100</v>
          </cell>
          <cell r="G1085">
            <v>100</v>
          </cell>
          <cell r="H1085">
            <v>100</v>
          </cell>
          <cell r="I1085">
            <v>100</v>
          </cell>
          <cell r="J1085">
            <v>100</v>
          </cell>
          <cell r="K1085">
            <v>100</v>
          </cell>
          <cell r="L1085">
            <v>100</v>
          </cell>
          <cell r="M1085">
            <v>100</v>
          </cell>
          <cell r="N1085">
            <v>100</v>
          </cell>
          <cell r="O1085">
            <v>100</v>
          </cell>
          <cell r="P1085">
            <v>100</v>
          </cell>
          <cell r="Q1085">
            <v>100</v>
          </cell>
        </row>
        <row r="1086">
          <cell r="C1086">
            <v>99.4</v>
          </cell>
          <cell r="D1086">
            <v>99.4</v>
          </cell>
          <cell r="E1086">
            <v>100.2</v>
          </cell>
          <cell r="F1086">
            <v>100.2</v>
          </cell>
          <cell r="G1086">
            <v>100.2</v>
          </cell>
          <cell r="H1086">
            <v>100.2</v>
          </cell>
          <cell r="I1086">
            <v>100</v>
          </cell>
          <cell r="J1086">
            <v>100</v>
          </cell>
          <cell r="K1086">
            <v>100</v>
          </cell>
          <cell r="L1086">
            <v>100</v>
          </cell>
          <cell r="M1086">
            <v>100.2</v>
          </cell>
          <cell r="N1086">
            <v>100.2</v>
          </cell>
          <cell r="O1086">
            <v>99.6</v>
          </cell>
          <cell r="P1086">
            <v>99.6</v>
          </cell>
          <cell r="Q1086">
            <v>99.6</v>
          </cell>
        </row>
        <row r="1087">
          <cell r="C1087">
            <v>100</v>
          </cell>
          <cell r="D1087">
            <v>100</v>
          </cell>
          <cell r="E1087">
            <v>100</v>
          </cell>
          <cell r="F1087">
            <v>100</v>
          </cell>
          <cell r="G1087">
            <v>100</v>
          </cell>
          <cell r="H1087">
            <v>100</v>
          </cell>
          <cell r="I1087">
            <v>100</v>
          </cell>
          <cell r="J1087">
            <v>100</v>
          </cell>
          <cell r="K1087">
            <v>100</v>
          </cell>
          <cell r="L1087">
            <v>100</v>
          </cell>
          <cell r="M1087">
            <v>100</v>
          </cell>
          <cell r="N1087">
            <v>100</v>
          </cell>
          <cell r="O1087">
            <v>100</v>
          </cell>
          <cell r="P1087">
            <v>100</v>
          </cell>
          <cell r="Q1087">
            <v>100</v>
          </cell>
        </row>
        <row r="1089">
          <cell r="C1089">
            <v>101.8</v>
          </cell>
          <cell r="D1089">
            <v>101.8</v>
          </cell>
          <cell r="E1089">
            <v>101.8</v>
          </cell>
          <cell r="F1089">
            <v>101.8</v>
          </cell>
          <cell r="G1089">
            <v>101.8</v>
          </cell>
          <cell r="H1089">
            <v>101.8</v>
          </cell>
          <cell r="I1089">
            <v>101.8</v>
          </cell>
          <cell r="J1089">
            <v>101.8</v>
          </cell>
          <cell r="K1089">
            <v>101.8</v>
          </cell>
          <cell r="L1089">
            <v>101.8</v>
          </cell>
          <cell r="M1089">
            <v>101.7</v>
          </cell>
          <cell r="N1089">
            <v>101.6</v>
          </cell>
          <cell r="O1089">
            <v>101.6</v>
          </cell>
          <cell r="P1089">
            <v>101.5</v>
          </cell>
          <cell r="Q1089">
            <v>101.5</v>
          </cell>
        </row>
        <row r="1090">
          <cell r="C1090">
            <v>104.5</v>
          </cell>
          <cell r="D1090">
            <v>104.5</v>
          </cell>
          <cell r="E1090">
            <v>104.5</v>
          </cell>
          <cell r="F1090">
            <v>104.5</v>
          </cell>
          <cell r="G1090">
            <v>104.5</v>
          </cell>
          <cell r="H1090">
            <v>104.5</v>
          </cell>
          <cell r="I1090">
            <v>104.5</v>
          </cell>
          <cell r="J1090">
            <v>104.5</v>
          </cell>
          <cell r="K1090">
            <v>104.4</v>
          </cell>
          <cell r="L1090">
            <v>104.3</v>
          </cell>
          <cell r="M1090">
            <v>103.9</v>
          </cell>
          <cell r="N1090">
            <v>103.4</v>
          </cell>
          <cell r="O1090">
            <v>103.3</v>
          </cell>
          <cell r="P1090">
            <v>102.8</v>
          </cell>
          <cell r="Q1090">
            <v>102.7</v>
          </cell>
        </row>
        <row r="1091">
          <cell r="C1091">
            <v>103.5</v>
          </cell>
          <cell r="D1091">
            <v>103.5</v>
          </cell>
          <cell r="E1091">
            <v>103.5</v>
          </cell>
          <cell r="F1091">
            <v>103.5</v>
          </cell>
          <cell r="G1091">
            <v>102.2</v>
          </cell>
          <cell r="H1091">
            <v>102.2</v>
          </cell>
          <cell r="I1091">
            <v>102.2</v>
          </cell>
          <cell r="J1091">
            <v>102.2</v>
          </cell>
          <cell r="K1091">
            <v>102.2</v>
          </cell>
          <cell r="L1091">
            <v>103.6</v>
          </cell>
          <cell r="M1091">
            <v>103.6</v>
          </cell>
          <cell r="N1091">
            <v>102.9</v>
          </cell>
          <cell r="O1091">
            <v>102.9</v>
          </cell>
          <cell r="P1091">
            <v>102.9</v>
          </cell>
          <cell r="Q1091">
            <v>102.9</v>
          </cell>
        </row>
        <row r="1092">
          <cell r="C1092">
            <v>107.9</v>
          </cell>
          <cell r="D1092">
            <v>107.9</v>
          </cell>
          <cell r="E1092">
            <v>107.9</v>
          </cell>
          <cell r="F1092">
            <v>107.9</v>
          </cell>
          <cell r="G1092">
            <v>107.9</v>
          </cell>
          <cell r="H1092">
            <v>107.9</v>
          </cell>
          <cell r="I1092">
            <v>107.9</v>
          </cell>
          <cell r="J1092">
            <v>107.9</v>
          </cell>
          <cell r="K1092">
            <v>107.9</v>
          </cell>
          <cell r="L1092">
            <v>107.9</v>
          </cell>
          <cell r="M1092">
            <v>107.9</v>
          </cell>
          <cell r="N1092">
            <v>107.9</v>
          </cell>
          <cell r="O1092">
            <v>107.9</v>
          </cell>
          <cell r="P1092">
            <v>107.9</v>
          </cell>
          <cell r="Q1092">
            <v>107.9</v>
          </cell>
        </row>
        <row r="1093">
          <cell r="C1093">
            <v>100</v>
          </cell>
          <cell r="D1093">
            <v>100</v>
          </cell>
          <cell r="E1093">
            <v>100</v>
          </cell>
          <cell r="F1093">
            <v>100</v>
          </cell>
          <cell r="G1093">
            <v>100</v>
          </cell>
          <cell r="H1093">
            <v>100</v>
          </cell>
          <cell r="I1093">
            <v>100</v>
          </cell>
          <cell r="J1093">
            <v>100</v>
          </cell>
          <cell r="K1093">
            <v>100</v>
          </cell>
          <cell r="L1093">
            <v>100</v>
          </cell>
          <cell r="M1093">
            <v>100</v>
          </cell>
          <cell r="N1093">
            <v>100</v>
          </cell>
          <cell r="O1093">
            <v>100</v>
          </cell>
          <cell r="P1093">
            <v>100</v>
          </cell>
          <cell r="Q1093">
            <v>100</v>
          </cell>
        </row>
        <row r="1094">
          <cell r="C1094">
            <v>100</v>
          </cell>
          <cell r="D1094">
            <v>100</v>
          </cell>
          <cell r="E1094">
            <v>100</v>
          </cell>
          <cell r="F1094">
            <v>100</v>
          </cell>
          <cell r="G1094">
            <v>100</v>
          </cell>
          <cell r="H1094">
            <v>100</v>
          </cell>
          <cell r="I1094">
            <v>100</v>
          </cell>
          <cell r="J1094">
            <v>100</v>
          </cell>
          <cell r="K1094">
            <v>100</v>
          </cell>
          <cell r="L1094">
            <v>100</v>
          </cell>
          <cell r="M1094">
            <v>100</v>
          </cell>
          <cell r="N1094">
            <v>100</v>
          </cell>
          <cell r="O1094">
            <v>100</v>
          </cell>
          <cell r="P1094">
            <v>100</v>
          </cell>
          <cell r="Q1094">
            <v>100</v>
          </cell>
        </row>
        <row r="1095">
          <cell r="C1095">
            <v>100</v>
          </cell>
          <cell r="D1095">
            <v>100</v>
          </cell>
          <cell r="E1095">
            <v>100</v>
          </cell>
          <cell r="F1095">
            <v>100</v>
          </cell>
          <cell r="G1095">
            <v>100</v>
          </cell>
          <cell r="H1095">
            <v>100</v>
          </cell>
          <cell r="I1095">
            <v>100</v>
          </cell>
          <cell r="J1095">
            <v>100</v>
          </cell>
          <cell r="K1095">
            <v>100</v>
          </cell>
          <cell r="L1095">
            <v>100</v>
          </cell>
          <cell r="M1095">
            <v>100</v>
          </cell>
          <cell r="N1095">
            <v>100</v>
          </cell>
          <cell r="O1095">
            <v>100</v>
          </cell>
          <cell r="P1095">
            <v>100</v>
          </cell>
          <cell r="Q1095">
            <v>100</v>
          </cell>
        </row>
        <row r="1096">
          <cell r="C1096">
            <v>100</v>
          </cell>
          <cell r="D1096">
            <v>100</v>
          </cell>
          <cell r="E1096">
            <v>100</v>
          </cell>
          <cell r="F1096">
            <v>100</v>
          </cell>
          <cell r="G1096">
            <v>100</v>
          </cell>
          <cell r="H1096">
            <v>100</v>
          </cell>
          <cell r="I1096">
            <v>100</v>
          </cell>
          <cell r="J1096">
            <v>100</v>
          </cell>
          <cell r="K1096">
            <v>100</v>
          </cell>
          <cell r="L1096">
            <v>100</v>
          </cell>
          <cell r="M1096">
            <v>100</v>
          </cell>
          <cell r="N1096">
            <v>100</v>
          </cell>
          <cell r="O1096">
            <v>100</v>
          </cell>
          <cell r="P1096">
            <v>100</v>
          </cell>
          <cell r="Q1096">
            <v>100</v>
          </cell>
        </row>
        <row r="1097">
          <cell r="C1097">
            <v>100</v>
          </cell>
          <cell r="D1097">
            <v>100</v>
          </cell>
          <cell r="E1097">
            <v>100</v>
          </cell>
          <cell r="F1097">
            <v>100</v>
          </cell>
          <cell r="G1097">
            <v>100</v>
          </cell>
          <cell r="H1097">
            <v>100</v>
          </cell>
          <cell r="I1097">
            <v>100</v>
          </cell>
          <cell r="J1097">
            <v>100</v>
          </cell>
          <cell r="K1097">
            <v>100</v>
          </cell>
          <cell r="L1097">
            <v>100</v>
          </cell>
          <cell r="M1097">
            <v>100</v>
          </cell>
          <cell r="N1097">
            <v>100</v>
          </cell>
          <cell r="O1097">
            <v>100</v>
          </cell>
          <cell r="P1097">
            <v>100</v>
          </cell>
          <cell r="Q1097">
            <v>100</v>
          </cell>
        </row>
        <row r="1098">
          <cell r="C1098">
            <v>104.8</v>
          </cell>
          <cell r="D1098">
            <v>104.8</v>
          </cell>
          <cell r="E1098">
            <v>104.8</v>
          </cell>
          <cell r="F1098">
            <v>104.8</v>
          </cell>
          <cell r="G1098">
            <v>104.8</v>
          </cell>
          <cell r="H1098">
            <v>104.8</v>
          </cell>
          <cell r="I1098">
            <v>104.8</v>
          </cell>
          <cell r="J1098">
            <v>104.8</v>
          </cell>
          <cell r="K1098">
            <v>104.8</v>
          </cell>
          <cell r="L1098">
            <v>104.8</v>
          </cell>
          <cell r="M1098">
            <v>104.8</v>
          </cell>
          <cell r="N1098">
            <v>104.8</v>
          </cell>
          <cell r="O1098">
            <v>104.8</v>
          </cell>
          <cell r="P1098">
            <v>104.8</v>
          </cell>
          <cell r="Q1098">
            <v>104.8</v>
          </cell>
        </row>
        <row r="1100">
          <cell r="C1100">
            <v>97.2</v>
          </cell>
          <cell r="D1100">
            <v>97.1</v>
          </cell>
          <cell r="E1100">
            <v>97.2</v>
          </cell>
          <cell r="F1100">
            <v>97.1</v>
          </cell>
          <cell r="G1100">
            <v>96.9</v>
          </cell>
          <cell r="H1100">
            <v>96.7</v>
          </cell>
          <cell r="I1100">
            <v>96.9</v>
          </cell>
          <cell r="J1100">
            <v>97.7</v>
          </cell>
          <cell r="K1100">
            <v>97.4</v>
          </cell>
          <cell r="L1100">
            <v>98.4</v>
          </cell>
          <cell r="M1100">
            <v>98.1</v>
          </cell>
          <cell r="N1100">
            <v>97.5</v>
          </cell>
          <cell r="O1100">
            <v>97.8</v>
          </cell>
          <cell r="P1100">
            <v>97.6</v>
          </cell>
          <cell r="Q1100">
            <v>97.6</v>
          </cell>
        </row>
        <row r="1101">
          <cell r="C1101">
            <v>105.5</v>
          </cell>
          <cell r="D1101">
            <v>105.5</v>
          </cell>
          <cell r="E1101">
            <v>105.4</v>
          </cell>
          <cell r="F1101">
            <v>105.4</v>
          </cell>
          <cell r="G1101">
            <v>105.4</v>
          </cell>
          <cell r="H1101">
            <v>105.4</v>
          </cell>
          <cell r="I1101">
            <v>105.4</v>
          </cell>
          <cell r="J1101">
            <v>105.4</v>
          </cell>
          <cell r="K1101">
            <v>105.4</v>
          </cell>
          <cell r="L1101">
            <v>105.4</v>
          </cell>
          <cell r="M1101">
            <v>105.4</v>
          </cell>
          <cell r="N1101">
            <v>105.4</v>
          </cell>
          <cell r="O1101">
            <v>105.4</v>
          </cell>
          <cell r="P1101">
            <v>105.4</v>
          </cell>
          <cell r="Q1101">
            <v>105.4</v>
          </cell>
        </row>
        <row r="1102">
          <cell r="C1102">
            <v>114.6</v>
          </cell>
          <cell r="D1102">
            <v>109.7</v>
          </cell>
          <cell r="E1102">
            <v>105.9</v>
          </cell>
          <cell r="F1102">
            <v>103</v>
          </cell>
          <cell r="G1102">
            <v>103</v>
          </cell>
          <cell r="H1102">
            <v>103</v>
          </cell>
          <cell r="I1102">
            <v>103</v>
          </cell>
          <cell r="J1102">
            <v>103</v>
          </cell>
          <cell r="K1102">
            <v>103</v>
          </cell>
          <cell r="L1102">
            <v>103</v>
          </cell>
          <cell r="M1102">
            <v>103</v>
          </cell>
          <cell r="N1102">
            <v>103</v>
          </cell>
          <cell r="O1102">
            <v>103</v>
          </cell>
          <cell r="P1102">
            <v>103</v>
          </cell>
          <cell r="Q1102">
            <v>103</v>
          </cell>
        </row>
        <row r="1103">
          <cell r="C1103">
            <v>98.4</v>
          </cell>
          <cell r="D1103">
            <v>98.5</v>
          </cell>
          <cell r="E1103">
            <v>98.6</v>
          </cell>
          <cell r="F1103">
            <v>98.6</v>
          </cell>
          <cell r="G1103">
            <v>98.7</v>
          </cell>
          <cell r="H1103">
            <v>97.1</v>
          </cell>
          <cell r="I1103">
            <v>98.6</v>
          </cell>
          <cell r="J1103">
            <v>98.6</v>
          </cell>
          <cell r="K1103">
            <v>98.6</v>
          </cell>
          <cell r="L1103">
            <v>98.6</v>
          </cell>
          <cell r="M1103">
            <v>98.4</v>
          </cell>
          <cell r="N1103">
            <v>98.6</v>
          </cell>
          <cell r="O1103">
            <v>98.6</v>
          </cell>
          <cell r="P1103">
            <v>98.6</v>
          </cell>
          <cell r="Q1103">
            <v>98.6</v>
          </cell>
        </row>
        <row r="1104">
          <cell r="C1104">
            <v>99.9</v>
          </cell>
          <cell r="D1104">
            <v>99.9</v>
          </cell>
          <cell r="E1104">
            <v>99.9</v>
          </cell>
          <cell r="F1104">
            <v>99.9</v>
          </cell>
          <cell r="G1104">
            <v>99.9</v>
          </cell>
          <cell r="H1104">
            <v>99.8</v>
          </cell>
          <cell r="I1104">
            <v>99.9</v>
          </cell>
          <cell r="J1104">
            <v>99.9</v>
          </cell>
          <cell r="K1104">
            <v>99.9</v>
          </cell>
          <cell r="L1104">
            <v>100.4</v>
          </cell>
          <cell r="M1104">
            <v>100.4</v>
          </cell>
          <cell r="N1104">
            <v>100.4</v>
          </cell>
          <cell r="O1104">
            <v>100.4</v>
          </cell>
          <cell r="P1104">
            <v>100.4</v>
          </cell>
          <cell r="Q1104">
            <v>100.4</v>
          </cell>
        </row>
        <row r="1105">
          <cell r="C1105">
            <v>106.1</v>
          </cell>
          <cell r="D1105">
            <v>106.1</v>
          </cell>
          <cell r="E1105">
            <v>106.1</v>
          </cell>
          <cell r="F1105">
            <v>106.1</v>
          </cell>
          <cell r="G1105">
            <v>106.1</v>
          </cell>
          <cell r="H1105">
            <v>106.1</v>
          </cell>
          <cell r="I1105">
            <v>106.1</v>
          </cell>
          <cell r="J1105">
            <v>106.1</v>
          </cell>
          <cell r="K1105">
            <v>106.1</v>
          </cell>
          <cell r="L1105">
            <v>98.7</v>
          </cell>
          <cell r="M1105">
            <v>98.7</v>
          </cell>
          <cell r="N1105">
            <v>98.7</v>
          </cell>
          <cell r="O1105">
            <v>98.7</v>
          </cell>
          <cell r="P1105">
            <v>98.7</v>
          </cell>
          <cell r="Q1105">
            <v>98.7</v>
          </cell>
        </row>
        <row r="1106">
          <cell r="C1106">
            <v>102.7</v>
          </cell>
          <cell r="D1106">
            <v>102.7</v>
          </cell>
          <cell r="E1106">
            <v>102.7</v>
          </cell>
          <cell r="F1106">
            <v>102.7</v>
          </cell>
          <cell r="G1106">
            <v>102.7</v>
          </cell>
          <cell r="H1106">
            <v>102.7</v>
          </cell>
          <cell r="I1106">
            <v>102.7</v>
          </cell>
          <cell r="J1106">
            <v>102.7</v>
          </cell>
          <cell r="K1106">
            <v>102.7</v>
          </cell>
          <cell r="L1106">
            <v>102.7</v>
          </cell>
          <cell r="M1106">
            <v>102.7</v>
          </cell>
          <cell r="N1106">
            <v>102.7</v>
          </cell>
          <cell r="O1106">
            <v>102.7</v>
          </cell>
          <cell r="P1106">
            <v>102.7</v>
          </cell>
          <cell r="Q1106">
            <v>102.7</v>
          </cell>
        </row>
        <row r="1107">
          <cell r="C1107">
            <v>101.4</v>
          </cell>
          <cell r="D1107">
            <v>101</v>
          </cell>
          <cell r="E1107">
            <v>101</v>
          </cell>
          <cell r="F1107">
            <v>100.6</v>
          </cell>
          <cell r="G1107">
            <v>100.3</v>
          </cell>
          <cell r="H1107">
            <v>99.9</v>
          </cell>
          <cell r="I1107">
            <v>100.6</v>
          </cell>
          <cell r="J1107">
            <v>100.8</v>
          </cell>
          <cell r="K1107">
            <v>100.8</v>
          </cell>
          <cell r="L1107">
            <v>100.8</v>
          </cell>
          <cell r="M1107">
            <v>100.8</v>
          </cell>
          <cell r="N1107">
            <v>100.6</v>
          </cell>
          <cell r="O1107">
            <v>100.6</v>
          </cell>
          <cell r="P1107">
            <v>100.6</v>
          </cell>
          <cell r="Q1107">
            <v>100.8</v>
          </cell>
        </row>
        <row r="1108">
          <cell r="C1108">
            <v>102.2</v>
          </cell>
          <cell r="D1108">
            <v>102.2</v>
          </cell>
          <cell r="E1108">
            <v>102.2</v>
          </cell>
          <cell r="F1108">
            <v>102.2</v>
          </cell>
          <cell r="G1108">
            <v>102.2</v>
          </cell>
          <cell r="H1108">
            <v>102.2</v>
          </cell>
          <cell r="I1108">
            <v>102.2</v>
          </cell>
          <cell r="J1108">
            <v>102.2</v>
          </cell>
          <cell r="K1108">
            <v>102.2</v>
          </cell>
          <cell r="L1108">
            <v>102.2</v>
          </cell>
          <cell r="M1108">
            <v>102.2</v>
          </cell>
          <cell r="N1108">
            <v>102.2</v>
          </cell>
          <cell r="O1108">
            <v>102.2</v>
          </cell>
          <cell r="P1108">
            <v>102</v>
          </cell>
          <cell r="Q1108">
            <v>102</v>
          </cell>
        </row>
        <row r="1109">
          <cell r="C1109">
            <v>88.6</v>
          </cell>
          <cell r="D1109">
            <v>88.5</v>
          </cell>
          <cell r="E1109">
            <v>89.1</v>
          </cell>
          <cell r="F1109">
            <v>89</v>
          </cell>
          <cell r="G1109">
            <v>88.4</v>
          </cell>
          <cell r="H1109">
            <v>88.5</v>
          </cell>
          <cell r="I1109">
            <v>88.5</v>
          </cell>
          <cell r="J1109">
            <v>91</v>
          </cell>
          <cell r="K1109">
            <v>90</v>
          </cell>
          <cell r="L1109">
            <v>92.9</v>
          </cell>
          <cell r="M1109">
            <v>92.2</v>
          </cell>
          <cell r="N1109">
            <v>90.1</v>
          </cell>
          <cell r="O1109">
            <v>91.1</v>
          </cell>
          <cell r="P1109">
            <v>90.5</v>
          </cell>
          <cell r="Q1109">
            <v>90.4</v>
          </cell>
        </row>
        <row r="1110">
          <cell r="C1110">
            <v>97.4</v>
          </cell>
          <cell r="D1110">
            <v>97.1</v>
          </cell>
          <cell r="E1110">
            <v>97.1</v>
          </cell>
          <cell r="F1110">
            <v>97.1</v>
          </cell>
          <cell r="G1110">
            <v>97.1</v>
          </cell>
          <cell r="H1110">
            <v>97.1</v>
          </cell>
          <cell r="I1110">
            <v>97.1</v>
          </cell>
          <cell r="J1110">
            <v>97.1</v>
          </cell>
          <cell r="K1110">
            <v>97.1</v>
          </cell>
          <cell r="L1110">
            <v>97.1</v>
          </cell>
          <cell r="M1110">
            <v>97.1</v>
          </cell>
          <cell r="N1110">
            <v>97.1</v>
          </cell>
          <cell r="O1110">
            <v>97.1</v>
          </cell>
          <cell r="P1110">
            <v>97.1</v>
          </cell>
          <cell r="Q1110">
            <v>97.1</v>
          </cell>
        </row>
        <row r="1112">
          <cell r="C1112">
            <v>100.6</v>
          </cell>
          <cell r="D1112">
            <v>100.6</v>
          </cell>
          <cell r="E1112">
            <v>100.6</v>
          </cell>
          <cell r="F1112">
            <v>100.6</v>
          </cell>
          <cell r="G1112">
            <v>100.1</v>
          </cell>
          <cell r="H1112">
            <v>100.1</v>
          </cell>
          <cell r="I1112">
            <v>100.2</v>
          </cell>
          <cell r="J1112">
            <v>100.1</v>
          </cell>
          <cell r="K1112">
            <v>100.1</v>
          </cell>
          <cell r="L1112">
            <v>100.3</v>
          </cell>
          <cell r="M1112">
            <v>100.3</v>
          </cell>
          <cell r="N1112">
            <v>100.3</v>
          </cell>
          <cell r="O1112">
            <v>100.6</v>
          </cell>
          <cell r="P1112">
            <v>100.6</v>
          </cell>
          <cell r="Q1112">
            <v>100.6</v>
          </cell>
        </row>
        <row r="1113">
          <cell r="C1113">
            <v>98</v>
          </cell>
          <cell r="D1113">
            <v>98</v>
          </cell>
          <cell r="E1113">
            <v>98</v>
          </cell>
          <cell r="F1113">
            <v>98</v>
          </cell>
          <cell r="G1113">
            <v>98.2</v>
          </cell>
          <cell r="H1113">
            <v>98.2</v>
          </cell>
          <cell r="I1113">
            <v>98.3</v>
          </cell>
          <cell r="J1113">
            <v>98.3</v>
          </cell>
          <cell r="K1113">
            <v>98.3</v>
          </cell>
          <cell r="L1113">
            <v>98.8</v>
          </cell>
          <cell r="M1113">
            <v>98.8</v>
          </cell>
          <cell r="N1113">
            <v>98.8</v>
          </cell>
          <cell r="O1113">
            <v>98.8</v>
          </cell>
          <cell r="P1113">
            <v>98.8</v>
          </cell>
          <cell r="Q1113">
            <v>98.8</v>
          </cell>
        </row>
        <row r="1114">
          <cell r="C1114">
            <v>97.2</v>
          </cell>
          <cell r="D1114">
            <v>97.2</v>
          </cell>
          <cell r="E1114">
            <v>97.2</v>
          </cell>
          <cell r="F1114">
            <v>97.2</v>
          </cell>
          <cell r="G1114">
            <v>97.2</v>
          </cell>
          <cell r="H1114">
            <v>97.2</v>
          </cell>
          <cell r="I1114">
            <v>97.2</v>
          </cell>
          <cell r="J1114">
            <v>97.2</v>
          </cell>
          <cell r="K1114">
            <v>97.2</v>
          </cell>
          <cell r="L1114">
            <v>97.2</v>
          </cell>
          <cell r="M1114">
            <v>97.2</v>
          </cell>
          <cell r="N1114">
            <v>97.2</v>
          </cell>
          <cell r="O1114">
            <v>97.2</v>
          </cell>
          <cell r="P1114">
            <v>97.2</v>
          </cell>
          <cell r="Q1114">
            <v>97.2</v>
          </cell>
        </row>
        <row r="1115">
          <cell r="C1115">
            <v>96.1</v>
          </cell>
          <cell r="D1115">
            <v>96.1</v>
          </cell>
          <cell r="E1115">
            <v>96.1</v>
          </cell>
          <cell r="F1115">
            <v>96.1</v>
          </cell>
          <cell r="G1115">
            <v>96.1</v>
          </cell>
          <cell r="H1115">
            <v>96.1</v>
          </cell>
          <cell r="I1115">
            <v>96.1</v>
          </cell>
          <cell r="J1115">
            <v>96.1</v>
          </cell>
          <cell r="K1115">
            <v>96.1</v>
          </cell>
          <cell r="L1115">
            <v>96.1</v>
          </cell>
          <cell r="M1115">
            <v>96.1</v>
          </cell>
          <cell r="N1115">
            <v>96.1</v>
          </cell>
          <cell r="O1115">
            <v>98.6</v>
          </cell>
          <cell r="P1115">
            <v>98.6</v>
          </cell>
          <cell r="Q1115">
            <v>98.6</v>
          </cell>
        </row>
        <row r="1116">
          <cell r="C1116">
            <v>104.1</v>
          </cell>
          <cell r="D1116">
            <v>104.1</v>
          </cell>
          <cell r="E1116">
            <v>104.1</v>
          </cell>
          <cell r="F1116">
            <v>104.1</v>
          </cell>
          <cell r="G1116">
            <v>100.6</v>
          </cell>
          <cell r="H1116">
            <v>100.6</v>
          </cell>
          <cell r="I1116">
            <v>100.6</v>
          </cell>
          <cell r="J1116">
            <v>100.6</v>
          </cell>
          <cell r="K1116">
            <v>100.6</v>
          </cell>
          <cell r="L1116">
            <v>100.6</v>
          </cell>
          <cell r="M1116">
            <v>100.6</v>
          </cell>
          <cell r="N1116">
            <v>100.6</v>
          </cell>
          <cell r="O1116">
            <v>100.6</v>
          </cell>
          <cell r="P1116">
            <v>100.6</v>
          </cell>
          <cell r="Q1116">
            <v>100.6</v>
          </cell>
        </row>
        <row r="1117">
          <cell r="C1117">
            <v>103.9</v>
          </cell>
          <cell r="D1117">
            <v>103.9</v>
          </cell>
          <cell r="E1117">
            <v>103.9</v>
          </cell>
          <cell r="F1117">
            <v>103.9</v>
          </cell>
          <cell r="G1117">
            <v>103.9</v>
          </cell>
          <cell r="H1117">
            <v>103.9</v>
          </cell>
          <cell r="I1117">
            <v>103.9</v>
          </cell>
          <cell r="J1117">
            <v>103.8</v>
          </cell>
          <cell r="K1117">
            <v>103.8</v>
          </cell>
          <cell r="L1117">
            <v>103.8</v>
          </cell>
          <cell r="M1117">
            <v>103.8</v>
          </cell>
          <cell r="N1117">
            <v>103.8</v>
          </cell>
          <cell r="O1117">
            <v>104.6</v>
          </cell>
          <cell r="P1117">
            <v>104.6</v>
          </cell>
          <cell r="Q1117">
            <v>104.6</v>
          </cell>
        </row>
        <row r="1118">
          <cell r="C1118">
            <v>101.8</v>
          </cell>
          <cell r="D1118">
            <v>101.8</v>
          </cell>
          <cell r="E1118">
            <v>101.8</v>
          </cell>
          <cell r="F1118">
            <v>101.8</v>
          </cell>
          <cell r="G1118">
            <v>101.8</v>
          </cell>
          <cell r="H1118">
            <v>101.8</v>
          </cell>
          <cell r="I1118">
            <v>101.8</v>
          </cell>
          <cell r="J1118">
            <v>101.8</v>
          </cell>
          <cell r="K1118">
            <v>101.8</v>
          </cell>
          <cell r="L1118">
            <v>101.8</v>
          </cell>
          <cell r="M1118">
            <v>101.8</v>
          </cell>
          <cell r="N1118">
            <v>101.8</v>
          </cell>
          <cell r="O1118">
            <v>101.8</v>
          </cell>
          <cell r="P1118">
            <v>101.8</v>
          </cell>
          <cell r="Q1118">
            <v>101.8</v>
          </cell>
        </row>
        <row r="1119">
          <cell r="C1119">
            <v>100</v>
          </cell>
          <cell r="D1119">
            <v>100</v>
          </cell>
          <cell r="E1119">
            <v>100</v>
          </cell>
          <cell r="F1119">
            <v>100</v>
          </cell>
          <cell r="G1119">
            <v>100</v>
          </cell>
          <cell r="H1119">
            <v>100</v>
          </cell>
          <cell r="I1119">
            <v>100</v>
          </cell>
          <cell r="J1119">
            <v>100</v>
          </cell>
          <cell r="K1119">
            <v>100</v>
          </cell>
          <cell r="L1119">
            <v>100</v>
          </cell>
          <cell r="M1119">
            <v>100</v>
          </cell>
          <cell r="N1119">
            <v>100</v>
          </cell>
          <cell r="O1119">
            <v>100</v>
          </cell>
          <cell r="P1119">
            <v>100</v>
          </cell>
          <cell r="Q1119">
            <v>100</v>
          </cell>
        </row>
        <row r="1121">
          <cell r="C1121">
            <v>108</v>
          </cell>
          <cell r="D1121">
            <v>108.2</v>
          </cell>
          <cell r="E1121">
            <v>107.7</v>
          </cell>
          <cell r="F1121">
            <v>103.5</v>
          </cell>
          <cell r="G1121">
            <v>98.5</v>
          </cell>
          <cell r="H1121">
            <v>98.7</v>
          </cell>
          <cell r="I1121">
            <v>101.5</v>
          </cell>
          <cell r="J1121">
            <v>102.8</v>
          </cell>
          <cell r="K1121">
            <v>103.6</v>
          </cell>
          <cell r="L1121">
            <v>102.7</v>
          </cell>
          <cell r="M1121">
            <v>102.6</v>
          </cell>
          <cell r="N1121">
            <v>102.6</v>
          </cell>
          <cell r="O1121">
            <v>102.3</v>
          </cell>
          <cell r="P1121">
            <v>103.2</v>
          </cell>
          <cell r="Q1121">
            <v>102.6</v>
          </cell>
        </row>
        <row r="1122">
          <cell r="C1122">
            <v>102.8</v>
          </cell>
          <cell r="D1122">
            <v>102.8</v>
          </cell>
          <cell r="E1122">
            <v>102.8</v>
          </cell>
          <cell r="F1122">
            <v>102.8</v>
          </cell>
          <cell r="G1122">
            <v>102.8</v>
          </cell>
          <cell r="H1122">
            <v>102.8</v>
          </cell>
          <cell r="I1122">
            <v>102.8</v>
          </cell>
          <cell r="J1122">
            <v>102.8</v>
          </cell>
          <cell r="K1122">
            <v>102.8</v>
          </cell>
          <cell r="L1122">
            <v>101.5</v>
          </cell>
          <cell r="M1122">
            <v>101.5</v>
          </cell>
          <cell r="N1122">
            <v>101.5</v>
          </cell>
          <cell r="O1122">
            <v>101.5</v>
          </cell>
          <cell r="P1122">
            <v>101.5</v>
          </cell>
          <cell r="Q1122">
            <v>101.5</v>
          </cell>
        </row>
        <row r="1123">
          <cell r="C1123">
            <v>100</v>
          </cell>
          <cell r="D1123">
            <v>100</v>
          </cell>
          <cell r="E1123">
            <v>100</v>
          </cell>
          <cell r="F1123">
            <v>100</v>
          </cell>
          <cell r="G1123">
            <v>100</v>
          </cell>
          <cell r="H1123">
            <v>100</v>
          </cell>
          <cell r="I1123">
            <v>100</v>
          </cell>
          <cell r="J1123">
            <v>100</v>
          </cell>
          <cell r="K1123">
            <v>100</v>
          </cell>
          <cell r="L1123">
            <v>100</v>
          </cell>
          <cell r="M1123">
            <v>100</v>
          </cell>
          <cell r="N1123">
            <v>100</v>
          </cell>
          <cell r="O1123">
            <v>100</v>
          </cell>
          <cell r="P1123">
            <v>100</v>
          </cell>
          <cell r="Q1123">
            <v>100</v>
          </cell>
        </row>
        <row r="1124">
          <cell r="C1124">
            <v>100</v>
          </cell>
          <cell r="D1124">
            <v>100</v>
          </cell>
          <cell r="E1124">
            <v>100</v>
          </cell>
          <cell r="F1124">
            <v>100</v>
          </cell>
          <cell r="G1124">
            <v>100</v>
          </cell>
          <cell r="H1124">
            <v>100</v>
          </cell>
          <cell r="I1124">
            <v>100</v>
          </cell>
          <cell r="J1124">
            <v>100</v>
          </cell>
          <cell r="K1124">
            <v>100</v>
          </cell>
          <cell r="L1124">
            <v>100</v>
          </cell>
          <cell r="M1124">
            <v>100</v>
          </cell>
          <cell r="N1124">
            <v>100</v>
          </cell>
          <cell r="O1124">
            <v>100</v>
          </cell>
          <cell r="P1124">
            <v>100</v>
          </cell>
          <cell r="Q1124">
            <v>100</v>
          </cell>
        </row>
        <row r="1125">
          <cell r="C1125">
            <v>101.2</v>
          </cell>
          <cell r="D1125">
            <v>101.2</v>
          </cell>
          <cell r="E1125">
            <v>101.2</v>
          </cell>
          <cell r="F1125">
            <v>101.2</v>
          </cell>
          <cell r="G1125">
            <v>101.1</v>
          </cell>
          <cell r="H1125">
            <v>101.3</v>
          </cell>
          <cell r="I1125">
            <v>101.2</v>
          </cell>
          <cell r="J1125">
            <v>101.2</v>
          </cell>
          <cell r="K1125">
            <v>101.2</v>
          </cell>
          <cell r="L1125">
            <v>101.2</v>
          </cell>
          <cell r="M1125">
            <v>101.2</v>
          </cell>
          <cell r="N1125">
            <v>101.2</v>
          </cell>
          <cell r="O1125">
            <v>100.4</v>
          </cell>
          <cell r="P1125">
            <v>100.5</v>
          </cell>
          <cell r="Q1125">
            <v>100.5</v>
          </cell>
        </row>
        <row r="1126">
          <cell r="C1126">
            <v>90.3</v>
          </cell>
          <cell r="D1126">
            <v>91.1</v>
          </cell>
          <cell r="E1126">
            <v>89.4</v>
          </cell>
          <cell r="F1126">
            <v>83.2</v>
          </cell>
          <cell r="G1126">
            <v>78.3</v>
          </cell>
          <cell r="H1126">
            <v>79.8</v>
          </cell>
          <cell r="I1126">
            <v>94.2</v>
          </cell>
          <cell r="J1126">
            <v>101</v>
          </cell>
          <cell r="K1126">
            <v>106.3</v>
          </cell>
          <cell r="L1126">
            <v>103.8</v>
          </cell>
          <cell r="M1126">
            <v>104.3</v>
          </cell>
          <cell r="N1126">
            <v>105</v>
          </cell>
          <cell r="O1126">
            <v>102.7</v>
          </cell>
          <cell r="P1126">
            <v>104.1</v>
          </cell>
          <cell r="Q1126">
            <v>104.5</v>
          </cell>
        </row>
        <row r="1127">
          <cell r="C1127">
            <v>103.7</v>
          </cell>
          <cell r="D1127">
            <v>103.7</v>
          </cell>
          <cell r="E1127">
            <v>102.4</v>
          </cell>
          <cell r="F1127">
            <v>102.7</v>
          </cell>
          <cell r="G1127">
            <v>101.9</v>
          </cell>
          <cell r="H1127">
            <v>101.5</v>
          </cell>
          <cell r="I1127">
            <v>102.7</v>
          </cell>
          <cell r="J1127">
            <v>102.7</v>
          </cell>
          <cell r="K1127">
            <v>102.7</v>
          </cell>
          <cell r="L1127">
            <v>102.7</v>
          </cell>
          <cell r="M1127">
            <v>101.3</v>
          </cell>
          <cell r="N1127">
            <v>101</v>
          </cell>
          <cell r="O1127">
            <v>101</v>
          </cell>
          <cell r="P1127">
            <v>99.7</v>
          </cell>
          <cell r="Q1127">
            <v>99.7</v>
          </cell>
        </row>
        <row r="1128">
          <cell r="C1128">
            <v>100.1</v>
          </cell>
          <cell r="D1128">
            <v>100.1</v>
          </cell>
          <cell r="E1128">
            <v>100.1</v>
          </cell>
          <cell r="F1128">
            <v>100.1</v>
          </cell>
          <cell r="G1128">
            <v>100.1</v>
          </cell>
          <cell r="H1128">
            <v>100.1</v>
          </cell>
          <cell r="I1128">
            <v>100.1</v>
          </cell>
          <cell r="J1128">
            <v>100.1</v>
          </cell>
          <cell r="K1128">
            <v>100.1</v>
          </cell>
          <cell r="L1128">
            <v>100.1</v>
          </cell>
          <cell r="M1128">
            <v>100.1</v>
          </cell>
          <cell r="N1128">
            <v>100.1</v>
          </cell>
          <cell r="O1128">
            <v>100.1</v>
          </cell>
          <cell r="P1128">
            <v>100.1</v>
          </cell>
          <cell r="Q1128">
            <v>100.1</v>
          </cell>
        </row>
        <row r="1129">
          <cell r="C1129">
            <v>107.8</v>
          </cell>
          <cell r="D1129">
            <v>107.8</v>
          </cell>
          <cell r="E1129">
            <v>107.8</v>
          </cell>
          <cell r="F1129">
            <v>107.8</v>
          </cell>
          <cell r="G1129">
            <v>107.8</v>
          </cell>
          <cell r="H1129">
            <v>107.8</v>
          </cell>
          <cell r="I1129">
            <v>107.8</v>
          </cell>
          <cell r="J1129">
            <v>107.8</v>
          </cell>
          <cell r="K1129">
            <v>107.8</v>
          </cell>
          <cell r="L1129">
            <v>107.8</v>
          </cell>
          <cell r="M1129">
            <v>107.8</v>
          </cell>
          <cell r="N1129">
            <v>107.8</v>
          </cell>
          <cell r="O1129">
            <v>107.8</v>
          </cell>
          <cell r="P1129">
            <v>107.8</v>
          </cell>
          <cell r="Q1129">
            <v>107.8</v>
          </cell>
        </row>
        <row r="1130">
          <cell r="C1130">
            <v>131.80000000000001</v>
          </cell>
          <cell r="D1130">
            <v>131.80000000000001</v>
          </cell>
          <cell r="E1130">
            <v>131.80000000000001</v>
          </cell>
          <cell r="F1130">
            <v>119.3</v>
          </cell>
          <cell r="G1130">
            <v>103.2</v>
          </cell>
          <cell r="H1130">
            <v>103.2</v>
          </cell>
          <cell r="I1130">
            <v>103.2</v>
          </cell>
          <cell r="J1130">
            <v>103.2</v>
          </cell>
          <cell r="K1130">
            <v>103.2</v>
          </cell>
          <cell r="L1130">
            <v>103.2</v>
          </cell>
          <cell r="M1130">
            <v>103.2</v>
          </cell>
          <cell r="N1130">
            <v>103.2</v>
          </cell>
          <cell r="O1130">
            <v>103.2</v>
          </cell>
          <cell r="P1130">
            <v>103.2</v>
          </cell>
          <cell r="Q1130">
            <v>103.2</v>
          </cell>
        </row>
        <row r="1131">
          <cell r="C1131">
            <v>138.4</v>
          </cell>
          <cell r="D1131">
            <v>138.4</v>
          </cell>
          <cell r="E1131">
            <v>138.4</v>
          </cell>
          <cell r="F1131">
            <v>138.4</v>
          </cell>
          <cell r="G1131">
            <v>138.4</v>
          </cell>
          <cell r="H1131">
            <v>138.4</v>
          </cell>
          <cell r="I1131">
            <v>134.9</v>
          </cell>
          <cell r="J1131">
            <v>140.5</v>
          </cell>
          <cell r="K1131">
            <v>117.8</v>
          </cell>
          <cell r="L1131">
            <v>126</v>
          </cell>
          <cell r="M1131">
            <v>118.3</v>
          </cell>
          <cell r="N1131">
            <v>106.7</v>
          </cell>
          <cell r="O1131">
            <v>123.3</v>
          </cell>
          <cell r="P1131">
            <v>187.4</v>
          </cell>
          <cell r="Q1131">
            <v>130.19999999999999</v>
          </cell>
        </row>
        <row r="1133">
          <cell r="C1133">
            <v>105.2</v>
          </cell>
          <cell r="D1133">
            <v>105.2</v>
          </cell>
          <cell r="E1133">
            <v>105.2</v>
          </cell>
          <cell r="F1133">
            <v>105.2</v>
          </cell>
          <cell r="G1133">
            <v>105.1</v>
          </cell>
          <cell r="H1133">
            <v>105.2</v>
          </cell>
          <cell r="I1133">
            <v>105.2</v>
          </cell>
          <cell r="J1133">
            <v>105.2</v>
          </cell>
          <cell r="K1133">
            <v>105.2</v>
          </cell>
          <cell r="L1133">
            <v>105.2</v>
          </cell>
          <cell r="M1133">
            <v>105.2</v>
          </cell>
          <cell r="N1133">
            <v>105.2</v>
          </cell>
          <cell r="O1133">
            <v>105.2</v>
          </cell>
          <cell r="P1133">
            <v>105.2</v>
          </cell>
          <cell r="Q1133">
            <v>105.2</v>
          </cell>
        </row>
        <row r="1134">
          <cell r="C1134">
            <v>100</v>
          </cell>
          <cell r="D1134">
            <v>100</v>
          </cell>
          <cell r="E1134">
            <v>100</v>
          </cell>
          <cell r="F1134">
            <v>100</v>
          </cell>
          <cell r="G1134">
            <v>100</v>
          </cell>
          <cell r="H1134">
            <v>100</v>
          </cell>
          <cell r="I1134">
            <v>100</v>
          </cell>
          <cell r="J1134">
            <v>100</v>
          </cell>
          <cell r="K1134">
            <v>100</v>
          </cell>
          <cell r="L1134">
            <v>100</v>
          </cell>
          <cell r="M1134">
            <v>100</v>
          </cell>
          <cell r="N1134">
            <v>100</v>
          </cell>
          <cell r="O1134">
            <v>100</v>
          </cell>
          <cell r="P1134">
            <v>100</v>
          </cell>
          <cell r="Q1134">
            <v>100</v>
          </cell>
        </row>
        <row r="1135">
          <cell r="C1135">
            <v>96.1</v>
          </cell>
          <cell r="D1135">
            <v>96.1</v>
          </cell>
          <cell r="E1135">
            <v>96.1</v>
          </cell>
          <cell r="F1135">
            <v>96.1</v>
          </cell>
          <cell r="G1135">
            <v>95.6</v>
          </cell>
          <cell r="H1135">
            <v>96.1</v>
          </cell>
          <cell r="I1135">
            <v>96.1</v>
          </cell>
          <cell r="J1135">
            <v>96.1</v>
          </cell>
          <cell r="K1135">
            <v>96.1</v>
          </cell>
          <cell r="L1135">
            <v>96.1</v>
          </cell>
          <cell r="M1135">
            <v>96.1</v>
          </cell>
          <cell r="N1135">
            <v>96.1</v>
          </cell>
          <cell r="O1135">
            <v>96.1</v>
          </cell>
          <cell r="P1135">
            <v>96.1</v>
          </cell>
          <cell r="Q1135">
            <v>96.1</v>
          </cell>
        </row>
        <row r="1136">
          <cell r="C1136">
            <v>106.3</v>
          </cell>
          <cell r="D1136">
            <v>106.3</v>
          </cell>
          <cell r="E1136">
            <v>106.3</v>
          </cell>
          <cell r="F1136">
            <v>106.3</v>
          </cell>
          <cell r="G1136">
            <v>106.3</v>
          </cell>
          <cell r="H1136">
            <v>106.3</v>
          </cell>
          <cell r="I1136">
            <v>106.3</v>
          </cell>
          <cell r="J1136">
            <v>106.3</v>
          </cell>
          <cell r="K1136">
            <v>106.3</v>
          </cell>
          <cell r="L1136">
            <v>106.3</v>
          </cell>
          <cell r="M1136">
            <v>106.3</v>
          </cell>
          <cell r="N1136">
            <v>106.3</v>
          </cell>
          <cell r="O1136">
            <v>106.3</v>
          </cell>
          <cell r="P1136">
            <v>106.3</v>
          </cell>
          <cell r="Q1136">
            <v>106.3</v>
          </cell>
        </row>
        <row r="1138">
          <cell r="C1138">
            <v>101.5</v>
          </cell>
          <cell r="D1138">
            <v>102.1</v>
          </cell>
          <cell r="E1138">
            <v>102.1</v>
          </cell>
          <cell r="F1138">
            <v>102.1</v>
          </cell>
          <cell r="G1138">
            <v>102.1</v>
          </cell>
          <cell r="H1138">
            <v>102.1</v>
          </cell>
          <cell r="I1138">
            <v>102.1</v>
          </cell>
          <cell r="J1138">
            <v>102.1</v>
          </cell>
          <cell r="K1138">
            <v>102</v>
          </cell>
          <cell r="L1138">
            <v>102.1</v>
          </cell>
          <cell r="M1138">
            <v>102.1</v>
          </cell>
          <cell r="N1138">
            <v>102.1</v>
          </cell>
          <cell r="O1138">
            <v>102.1</v>
          </cell>
          <cell r="P1138">
            <v>102.1</v>
          </cell>
          <cell r="Q1138">
            <v>101.9</v>
          </cell>
        </row>
        <row r="1139">
          <cell r="C1139">
            <v>96.6</v>
          </cell>
          <cell r="D1139">
            <v>99.7</v>
          </cell>
          <cell r="E1139">
            <v>99.7</v>
          </cell>
          <cell r="F1139">
            <v>99.7</v>
          </cell>
          <cell r="G1139">
            <v>99.7</v>
          </cell>
          <cell r="H1139">
            <v>99.6</v>
          </cell>
          <cell r="I1139">
            <v>99.7</v>
          </cell>
          <cell r="J1139">
            <v>99.7</v>
          </cell>
          <cell r="K1139">
            <v>99.6</v>
          </cell>
          <cell r="L1139">
            <v>99.7</v>
          </cell>
          <cell r="M1139">
            <v>99.7</v>
          </cell>
          <cell r="N1139">
            <v>99.7</v>
          </cell>
          <cell r="O1139">
            <v>99.7</v>
          </cell>
          <cell r="P1139">
            <v>99.7</v>
          </cell>
          <cell r="Q1139">
            <v>99.7</v>
          </cell>
        </row>
        <row r="1140">
          <cell r="C1140">
            <v>106.2</v>
          </cell>
          <cell r="D1140">
            <v>106.2</v>
          </cell>
          <cell r="E1140">
            <v>106.2</v>
          </cell>
          <cell r="F1140">
            <v>106.2</v>
          </cell>
          <cell r="G1140">
            <v>106.2</v>
          </cell>
          <cell r="H1140">
            <v>106.2</v>
          </cell>
          <cell r="I1140">
            <v>106.2</v>
          </cell>
          <cell r="J1140">
            <v>106.2</v>
          </cell>
          <cell r="K1140">
            <v>106.2</v>
          </cell>
          <cell r="L1140">
            <v>106.2</v>
          </cell>
          <cell r="M1140">
            <v>106.2</v>
          </cell>
          <cell r="N1140">
            <v>106.2</v>
          </cell>
          <cell r="O1140">
            <v>106.2</v>
          </cell>
          <cell r="P1140">
            <v>106.2</v>
          </cell>
          <cell r="Q1140">
            <v>106</v>
          </cell>
        </row>
        <row r="1141">
          <cell r="C1141">
            <v>110.6</v>
          </cell>
          <cell r="D1141">
            <v>101.8</v>
          </cell>
          <cell r="E1141">
            <v>101.8</v>
          </cell>
          <cell r="F1141">
            <v>101.8</v>
          </cell>
          <cell r="G1141">
            <v>101.8</v>
          </cell>
          <cell r="H1141">
            <v>101.8</v>
          </cell>
          <cell r="I1141">
            <v>101.8</v>
          </cell>
          <cell r="J1141">
            <v>101.8</v>
          </cell>
          <cell r="K1141">
            <v>101.8</v>
          </cell>
          <cell r="L1141">
            <v>101.8</v>
          </cell>
          <cell r="M1141">
            <v>101.8</v>
          </cell>
          <cell r="N1141">
            <v>101.8</v>
          </cell>
          <cell r="O1141">
            <v>101.8</v>
          </cell>
          <cell r="P1141">
            <v>101.8</v>
          </cell>
          <cell r="Q1141">
            <v>95</v>
          </cell>
        </row>
        <row r="1142">
          <cell r="C1142">
            <v>114.4</v>
          </cell>
          <cell r="D1142">
            <v>114.4</v>
          </cell>
          <cell r="E1142">
            <v>114.4</v>
          </cell>
          <cell r="F1142">
            <v>114.4</v>
          </cell>
          <cell r="G1142">
            <v>114.4</v>
          </cell>
          <cell r="H1142">
            <v>114.4</v>
          </cell>
          <cell r="I1142">
            <v>114.4</v>
          </cell>
          <cell r="J1142">
            <v>114.4</v>
          </cell>
          <cell r="K1142">
            <v>114.4</v>
          </cell>
          <cell r="L1142">
            <v>114.4</v>
          </cell>
          <cell r="M1142">
            <v>114.4</v>
          </cell>
          <cell r="N1142">
            <v>114.4</v>
          </cell>
          <cell r="O1142">
            <v>114.4</v>
          </cell>
          <cell r="P1142">
            <v>114.4</v>
          </cell>
          <cell r="Q1142">
            <v>114.4</v>
          </cell>
        </row>
        <row r="1143">
          <cell r="C1143">
            <v>100</v>
          </cell>
          <cell r="D1143">
            <v>100</v>
          </cell>
          <cell r="E1143">
            <v>100</v>
          </cell>
          <cell r="F1143">
            <v>100</v>
          </cell>
          <cell r="G1143">
            <v>100</v>
          </cell>
          <cell r="H1143">
            <v>100</v>
          </cell>
          <cell r="I1143">
            <v>100</v>
          </cell>
          <cell r="J1143">
            <v>100</v>
          </cell>
          <cell r="K1143">
            <v>100</v>
          </cell>
          <cell r="L1143">
            <v>100</v>
          </cell>
          <cell r="M1143">
            <v>100</v>
          </cell>
          <cell r="N1143">
            <v>100</v>
          </cell>
          <cell r="O1143">
            <v>100</v>
          </cell>
          <cell r="P1143">
            <v>100</v>
          </cell>
          <cell r="Q1143">
            <v>100</v>
          </cell>
        </row>
        <row r="1144">
          <cell r="C1144">
            <v>102.9</v>
          </cell>
          <cell r="D1144">
            <v>102.9</v>
          </cell>
          <cell r="E1144">
            <v>102.9</v>
          </cell>
          <cell r="F1144">
            <v>102.9</v>
          </cell>
          <cell r="G1144">
            <v>99.6</v>
          </cell>
          <cell r="H1144">
            <v>105.5</v>
          </cell>
          <cell r="I1144">
            <v>102.9</v>
          </cell>
          <cell r="J1144">
            <v>102.9</v>
          </cell>
          <cell r="K1144">
            <v>102.9</v>
          </cell>
          <cell r="L1144">
            <v>102.9</v>
          </cell>
          <cell r="M1144">
            <v>102.9</v>
          </cell>
          <cell r="N1144">
            <v>102.9</v>
          </cell>
          <cell r="O1144">
            <v>102.9</v>
          </cell>
          <cell r="P1144">
            <v>102.9</v>
          </cell>
          <cell r="Q1144">
            <v>102.9</v>
          </cell>
        </row>
        <row r="1145">
          <cell r="C1145">
            <v>100</v>
          </cell>
          <cell r="D1145">
            <v>100</v>
          </cell>
          <cell r="E1145">
            <v>100</v>
          </cell>
          <cell r="F1145">
            <v>100</v>
          </cell>
          <cell r="G1145">
            <v>100</v>
          </cell>
          <cell r="H1145">
            <v>100</v>
          </cell>
          <cell r="I1145">
            <v>100</v>
          </cell>
          <cell r="J1145">
            <v>100</v>
          </cell>
          <cell r="K1145">
            <v>100</v>
          </cell>
          <cell r="L1145">
            <v>100</v>
          </cell>
          <cell r="M1145">
            <v>100</v>
          </cell>
          <cell r="N1145">
            <v>100</v>
          </cell>
          <cell r="O1145">
            <v>100</v>
          </cell>
          <cell r="P1145">
            <v>100</v>
          </cell>
          <cell r="Q1145">
            <v>100</v>
          </cell>
        </row>
        <row r="1146">
          <cell r="C1146">
            <v>100</v>
          </cell>
          <cell r="D1146">
            <v>100</v>
          </cell>
          <cell r="E1146">
            <v>100</v>
          </cell>
          <cell r="F1146">
            <v>100</v>
          </cell>
          <cell r="G1146">
            <v>100</v>
          </cell>
          <cell r="H1146">
            <v>100</v>
          </cell>
          <cell r="I1146">
            <v>100</v>
          </cell>
          <cell r="J1146">
            <v>100</v>
          </cell>
          <cell r="K1146">
            <v>100</v>
          </cell>
          <cell r="L1146">
            <v>100</v>
          </cell>
          <cell r="M1146">
            <v>100</v>
          </cell>
          <cell r="N1146">
            <v>100</v>
          </cell>
          <cell r="O1146">
            <v>100</v>
          </cell>
          <cell r="P1146">
            <v>100</v>
          </cell>
          <cell r="Q1146">
            <v>100</v>
          </cell>
        </row>
        <row r="1147">
          <cell r="C1147">
            <v>100</v>
          </cell>
          <cell r="D1147">
            <v>100</v>
          </cell>
          <cell r="E1147">
            <v>100</v>
          </cell>
          <cell r="F1147">
            <v>100</v>
          </cell>
          <cell r="G1147">
            <v>100</v>
          </cell>
          <cell r="H1147">
            <v>100</v>
          </cell>
          <cell r="I1147">
            <v>100</v>
          </cell>
          <cell r="J1147">
            <v>100</v>
          </cell>
          <cell r="K1147">
            <v>100</v>
          </cell>
          <cell r="L1147">
            <v>100</v>
          </cell>
          <cell r="M1147">
            <v>100</v>
          </cell>
          <cell r="N1147">
            <v>100</v>
          </cell>
          <cell r="O1147">
            <v>100</v>
          </cell>
          <cell r="P1147">
            <v>100</v>
          </cell>
          <cell r="Q1147">
            <v>100</v>
          </cell>
        </row>
        <row r="1148">
          <cell r="C1148">
            <v>101.7</v>
          </cell>
          <cell r="D1148">
            <v>101.7</v>
          </cell>
          <cell r="E1148">
            <v>101.7</v>
          </cell>
          <cell r="F1148">
            <v>101.7</v>
          </cell>
          <cell r="G1148">
            <v>101.7</v>
          </cell>
          <cell r="H1148">
            <v>101.7</v>
          </cell>
          <cell r="I1148">
            <v>101.7</v>
          </cell>
          <cell r="J1148">
            <v>101.7</v>
          </cell>
          <cell r="K1148">
            <v>101.7</v>
          </cell>
          <cell r="L1148">
            <v>101.7</v>
          </cell>
          <cell r="M1148">
            <v>101.7</v>
          </cell>
          <cell r="N1148">
            <v>101.7</v>
          </cell>
          <cell r="O1148">
            <v>101.7</v>
          </cell>
          <cell r="P1148">
            <v>101.7</v>
          </cell>
          <cell r="Q1148">
            <v>101.7</v>
          </cell>
        </row>
        <row r="1149">
          <cell r="C1149">
            <v>100</v>
          </cell>
          <cell r="D1149">
            <v>100</v>
          </cell>
          <cell r="E1149">
            <v>100</v>
          </cell>
          <cell r="F1149">
            <v>100</v>
          </cell>
          <cell r="G1149">
            <v>100</v>
          </cell>
          <cell r="H1149">
            <v>100</v>
          </cell>
          <cell r="I1149">
            <v>100</v>
          </cell>
          <cell r="J1149">
            <v>100</v>
          </cell>
          <cell r="K1149">
            <v>100</v>
          </cell>
          <cell r="L1149">
            <v>100</v>
          </cell>
          <cell r="M1149">
            <v>100</v>
          </cell>
          <cell r="N1149">
            <v>100</v>
          </cell>
          <cell r="O1149">
            <v>100</v>
          </cell>
          <cell r="P1149">
            <v>100</v>
          </cell>
          <cell r="Q1149">
            <v>100</v>
          </cell>
        </row>
        <row r="1150">
          <cell r="C1150">
            <v>100.5</v>
          </cell>
          <cell r="D1150">
            <v>100.5</v>
          </cell>
          <cell r="E1150">
            <v>100.5</v>
          </cell>
          <cell r="F1150">
            <v>100.5</v>
          </cell>
          <cell r="G1150">
            <v>100.5</v>
          </cell>
          <cell r="H1150">
            <v>100.5</v>
          </cell>
          <cell r="I1150">
            <v>100.5</v>
          </cell>
          <cell r="J1150">
            <v>100.5</v>
          </cell>
          <cell r="K1150">
            <v>100.5</v>
          </cell>
          <cell r="L1150">
            <v>100.5</v>
          </cell>
          <cell r="M1150">
            <v>100.5</v>
          </cell>
          <cell r="N1150">
            <v>100.5</v>
          </cell>
          <cell r="O1150">
            <v>100.5</v>
          </cell>
          <cell r="P1150">
            <v>100.5</v>
          </cell>
          <cell r="Q1150">
            <v>100.5</v>
          </cell>
        </row>
        <row r="1151">
          <cell r="C1151">
            <v>99.6</v>
          </cell>
          <cell r="D1151">
            <v>99.6</v>
          </cell>
          <cell r="E1151">
            <v>99.6</v>
          </cell>
          <cell r="F1151">
            <v>99.6</v>
          </cell>
          <cell r="G1151">
            <v>99.6</v>
          </cell>
          <cell r="H1151">
            <v>99.6</v>
          </cell>
          <cell r="I1151">
            <v>99.6</v>
          </cell>
          <cell r="J1151">
            <v>99.6</v>
          </cell>
          <cell r="K1151">
            <v>99.6</v>
          </cell>
          <cell r="L1151">
            <v>99.6</v>
          </cell>
          <cell r="M1151">
            <v>99.6</v>
          </cell>
          <cell r="N1151">
            <v>99.6</v>
          </cell>
          <cell r="O1151">
            <v>100.2</v>
          </cell>
          <cell r="P1151">
            <v>100.2</v>
          </cell>
          <cell r="Q1151">
            <v>100.2</v>
          </cell>
        </row>
        <row r="1152">
          <cell r="C1152">
            <v>102.2</v>
          </cell>
          <cell r="D1152">
            <v>102.2</v>
          </cell>
          <cell r="E1152">
            <v>102.2</v>
          </cell>
          <cell r="F1152">
            <v>102.2</v>
          </cell>
          <cell r="G1152">
            <v>102.2</v>
          </cell>
          <cell r="H1152">
            <v>102.2</v>
          </cell>
          <cell r="I1152">
            <v>102.2</v>
          </cell>
          <cell r="J1152">
            <v>102.2</v>
          </cell>
          <cell r="K1152">
            <v>102.2</v>
          </cell>
          <cell r="L1152">
            <v>102.2</v>
          </cell>
          <cell r="M1152">
            <v>102.2</v>
          </cell>
          <cell r="N1152">
            <v>102.2</v>
          </cell>
          <cell r="O1152">
            <v>102.2</v>
          </cell>
          <cell r="P1152">
            <v>101.5</v>
          </cell>
          <cell r="Q1152">
            <v>101.5</v>
          </cell>
        </row>
        <row r="1153">
          <cell r="C1153">
            <v>106.4</v>
          </cell>
          <cell r="D1153">
            <v>107</v>
          </cell>
          <cell r="E1153">
            <v>107</v>
          </cell>
          <cell r="F1153">
            <v>107</v>
          </cell>
          <cell r="G1153">
            <v>107</v>
          </cell>
          <cell r="H1153">
            <v>107</v>
          </cell>
          <cell r="I1153">
            <v>107</v>
          </cell>
          <cell r="J1153">
            <v>107</v>
          </cell>
          <cell r="K1153">
            <v>107</v>
          </cell>
          <cell r="L1153">
            <v>107</v>
          </cell>
          <cell r="M1153">
            <v>107</v>
          </cell>
          <cell r="N1153">
            <v>107</v>
          </cell>
          <cell r="O1153">
            <v>107</v>
          </cell>
          <cell r="P1153">
            <v>107</v>
          </cell>
          <cell r="Q1153">
            <v>107</v>
          </cell>
        </row>
        <row r="1155">
          <cell r="C1155">
            <v>107.7</v>
          </cell>
          <cell r="D1155">
            <v>107.7</v>
          </cell>
          <cell r="E1155">
            <v>107.7</v>
          </cell>
          <cell r="F1155">
            <v>107.7</v>
          </cell>
          <cell r="G1155">
            <v>107.7</v>
          </cell>
          <cell r="H1155">
            <v>107.7</v>
          </cell>
          <cell r="I1155">
            <v>107.7</v>
          </cell>
          <cell r="J1155">
            <v>107.7</v>
          </cell>
          <cell r="K1155">
            <v>107.7</v>
          </cell>
          <cell r="L1155">
            <v>107.7</v>
          </cell>
          <cell r="M1155">
            <v>107.7</v>
          </cell>
          <cell r="N1155">
            <v>107.7</v>
          </cell>
          <cell r="O1155">
            <v>107.7</v>
          </cell>
          <cell r="P1155">
            <v>103.8</v>
          </cell>
          <cell r="Q1155">
            <v>103.8</v>
          </cell>
        </row>
        <row r="1156">
          <cell r="C1156">
            <v>111.6</v>
          </cell>
          <cell r="D1156">
            <v>111.6</v>
          </cell>
          <cell r="E1156">
            <v>111.6</v>
          </cell>
          <cell r="F1156">
            <v>111.6</v>
          </cell>
          <cell r="G1156">
            <v>111.6</v>
          </cell>
          <cell r="H1156">
            <v>111.6</v>
          </cell>
          <cell r="I1156">
            <v>111.6</v>
          </cell>
          <cell r="J1156">
            <v>111.6</v>
          </cell>
          <cell r="K1156">
            <v>111.6</v>
          </cell>
          <cell r="L1156">
            <v>111.6</v>
          </cell>
          <cell r="M1156">
            <v>111.6</v>
          </cell>
          <cell r="N1156">
            <v>111.6</v>
          </cell>
          <cell r="O1156">
            <v>111.6</v>
          </cell>
          <cell r="P1156">
            <v>106.7</v>
          </cell>
          <cell r="Q1156">
            <v>106.7</v>
          </cell>
        </row>
        <row r="1157">
          <cell r="C1157">
            <v>105.9</v>
          </cell>
          <cell r="D1157">
            <v>105.7</v>
          </cell>
          <cell r="E1157">
            <v>105.7</v>
          </cell>
          <cell r="F1157">
            <v>105.7</v>
          </cell>
          <cell r="G1157">
            <v>105.7</v>
          </cell>
          <cell r="H1157">
            <v>105.7</v>
          </cell>
          <cell r="I1157">
            <v>105.7</v>
          </cell>
          <cell r="J1157">
            <v>105.7</v>
          </cell>
          <cell r="K1157">
            <v>105.7</v>
          </cell>
          <cell r="L1157">
            <v>105.7</v>
          </cell>
          <cell r="M1157">
            <v>105.7</v>
          </cell>
          <cell r="N1157">
            <v>105.7</v>
          </cell>
          <cell r="O1157">
            <v>105.7</v>
          </cell>
          <cell r="P1157">
            <v>101.2</v>
          </cell>
          <cell r="Q1157">
            <v>101.2</v>
          </cell>
        </row>
        <row r="1158">
          <cell r="C1158">
            <v>100</v>
          </cell>
          <cell r="D1158">
            <v>100</v>
          </cell>
          <cell r="E1158">
            <v>100</v>
          </cell>
          <cell r="F1158">
            <v>100</v>
          </cell>
          <cell r="G1158">
            <v>100</v>
          </cell>
          <cell r="H1158">
            <v>100</v>
          </cell>
          <cell r="I1158">
            <v>100</v>
          </cell>
          <cell r="J1158">
            <v>100</v>
          </cell>
          <cell r="K1158">
            <v>100</v>
          </cell>
          <cell r="L1158">
            <v>100</v>
          </cell>
          <cell r="M1158">
            <v>100</v>
          </cell>
          <cell r="N1158">
            <v>100</v>
          </cell>
          <cell r="O1158">
            <v>100</v>
          </cell>
          <cell r="P1158">
            <v>100</v>
          </cell>
          <cell r="Q1158">
            <v>100</v>
          </cell>
        </row>
        <row r="1159">
          <cell r="C1159">
            <v>103.4</v>
          </cell>
          <cell r="D1159">
            <v>103.4</v>
          </cell>
          <cell r="E1159">
            <v>103.4</v>
          </cell>
          <cell r="F1159">
            <v>103.4</v>
          </cell>
          <cell r="G1159">
            <v>103.4</v>
          </cell>
          <cell r="H1159">
            <v>103.4</v>
          </cell>
          <cell r="I1159">
            <v>103.4</v>
          </cell>
          <cell r="J1159">
            <v>103.4</v>
          </cell>
          <cell r="K1159">
            <v>103.4</v>
          </cell>
          <cell r="L1159">
            <v>103.4</v>
          </cell>
          <cell r="M1159">
            <v>103.4</v>
          </cell>
          <cell r="N1159">
            <v>103.4</v>
          </cell>
          <cell r="O1159">
            <v>103.4</v>
          </cell>
          <cell r="P1159">
            <v>103.4</v>
          </cell>
          <cell r="Q1159">
            <v>103.4</v>
          </cell>
        </row>
        <row r="1160">
          <cell r="C1160">
            <v>100</v>
          </cell>
          <cell r="D1160">
            <v>100</v>
          </cell>
          <cell r="E1160">
            <v>100</v>
          </cell>
          <cell r="F1160">
            <v>100</v>
          </cell>
          <cell r="G1160">
            <v>100</v>
          </cell>
          <cell r="H1160">
            <v>100</v>
          </cell>
          <cell r="I1160">
            <v>100</v>
          </cell>
          <cell r="J1160">
            <v>100</v>
          </cell>
          <cell r="K1160">
            <v>100</v>
          </cell>
          <cell r="L1160">
            <v>100</v>
          </cell>
          <cell r="M1160">
            <v>100</v>
          </cell>
          <cell r="N1160">
            <v>100</v>
          </cell>
          <cell r="O1160">
            <v>100</v>
          </cell>
          <cell r="P1160">
            <v>100</v>
          </cell>
          <cell r="Q1160">
            <v>100</v>
          </cell>
        </row>
        <row r="1162">
          <cell r="C1162">
            <v>103.5</v>
          </cell>
          <cell r="D1162">
            <v>103.5</v>
          </cell>
          <cell r="E1162">
            <v>103.5</v>
          </cell>
          <cell r="F1162">
            <v>103.5</v>
          </cell>
          <cell r="G1162">
            <v>103.5</v>
          </cell>
          <cell r="H1162">
            <v>103.5</v>
          </cell>
          <cell r="I1162">
            <v>103.5</v>
          </cell>
          <cell r="J1162">
            <v>103.5</v>
          </cell>
          <cell r="K1162">
            <v>103.5</v>
          </cell>
          <cell r="L1162">
            <v>103.5</v>
          </cell>
          <cell r="M1162">
            <v>103.5</v>
          </cell>
          <cell r="N1162">
            <v>103</v>
          </cell>
          <cell r="O1162">
            <v>103</v>
          </cell>
          <cell r="P1162">
            <v>101</v>
          </cell>
          <cell r="Q1162">
            <v>101</v>
          </cell>
        </row>
        <row r="1163">
          <cell r="C1163">
            <v>104.1</v>
          </cell>
          <cell r="D1163">
            <v>104.1</v>
          </cell>
          <cell r="E1163">
            <v>104.1</v>
          </cell>
          <cell r="F1163">
            <v>104.1</v>
          </cell>
          <cell r="G1163">
            <v>104.1</v>
          </cell>
          <cell r="H1163">
            <v>104.1</v>
          </cell>
          <cell r="I1163">
            <v>104.1</v>
          </cell>
          <cell r="J1163">
            <v>104.1</v>
          </cell>
          <cell r="K1163">
            <v>104.1</v>
          </cell>
          <cell r="L1163">
            <v>104.1</v>
          </cell>
          <cell r="M1163">
            <v>104</v>
          </cell>
          <cell r="N1163">
            <v>103.5</v>
          </cell>
          <cell r="O1163">
            <v>103.5</v>
          </cell>
          <cell r="P1163">
            <v>101.1</v>
          </cell>
          <cell r="Q1163">
            <v>101.1</v>
          </cell>
        </row>
        <row r="1164">
          <cell r="C1164">
            <v>100</v>
          </cell>
          <cell r="D1164">
            <v>100</v>
          </cell>
          <cell r="E1164">
            <v>100</v>
          </cell>
          <cell r="F1164">
            <v>100</v>
          </cell>
          <cell r="G1164">
            <v>100</v>
          </cell>
          <cell r="H1164">
            <v>100</v>
          </cell>
          <cell r="I1164">
            <v>100</v>
          </cell>
          <cell r="J1164">
            <v>100</v>
          </cell>
          <cell r="K1164">
            <v>100</v>
          </cell>
          <cell r="L1164">
            <v>100</v>
          </cell>
          <cell r="M1164">
            <v>100</v>
          </cell>
          <cell r="N1164">
            <v>100</v>
          </cell>
          <cell r="O1164">
            <v>100</v>
          </cell>
          <cell r="P1164">
            <v>100</v>
          </cell>
          <cell r="Q1164">
            <v>100</v>
          </cell>
        </row>
        <row r="1165">
          <cell r="C1165">
            <v>100.2</v>
          </cell>
          <cell r="D1165">
            <v>100.2</v>
          </cell>
          <cell r="E1165">
            <v>100.2</v>
          </cell>
          <cell r="F1165">
            <v>100.2</v>
          </cell>
          <cell r="G1165">
            <v>100.2</v>
          </cell>
          <cell r="H1165">
            <v>100.2</v>
          </cell>
          <cell r="I1165">
            <v>100.2</v>
          </cell>
          <cell r="J1165">
            <v>100.2</v>
          </cell>
          <cell r="K1165">
            <v>100.2</v>
          </cell>
          <cell r="L1165">
            <v>100.2</v>
          </cell>
          <cell r="M1165">
            <v>100.2</v>
          </cell>
          <cell r="N1165">
            <v>100.2</v>
          </cell>
          <cell r="O1165">
            <v>100.2</v>
          </cell>
          <cell r="P1165">
            <v>100.2</v>
          </cell>
          <cell r="Q1165">
            <v>100.2</v>
          </cell>
        </row>
        <row r="1167">
          <cell r="C1167">
            <v>107.6</v>
          </cell>
          <cell r="D1167">
            <v>107.6</v>
          </cell>
          <cell r="E1167">
            <v>107.5</v>
          </cell>
          <cell r="F1167">
            <v>107.4</v>
          </cell>
          <cell r="G1167">
            <v>107.5</v>
          </cell>
          <cell r="H1167">
            <v>107.4</v>
          </cell>
          <cell r="I1167">
            <v>107.4</v>
          </cell>
          <cell r="J1167">
            <v>107.4</v>
          </cell>
          <cell r="K1167">
            <v>107.4</v>
          </cell>
          <cell r="L1167">
            <v>106.7</v>
          </cell>
          <cell r="M1167">
            <v>106.6</v>
          </cell>
          <cell r="N1167">
            <v>106.5</v>
          </cell>
          <cell r="O1167">
            <v>106.3</v>
          </cell>
          <cell r="P1167">
            <v>106.2</v>
          </cell>
          <cell r="Q1167">
            <v>106.2</v>
          </cell>
        </row>
        <row r="1168">
          <cell r="C1168">
            <v>113</v>
          </cell>
          <cell r="D1168">
            <v>113</v>
          </cell>
          <cell r="E1168">
            <v>113</v>
          </cell>
          <cell r="F1168">
            <v>113</v>
          </cell>
          <cell r="G1168">
            <v>113.1</v>
          </cell>
          <cell r="H1168">
            <v>113</v>
          </cell>
          <cell r="I1168">
            <v>113</v>
          </cell>
          <cell r="J1168">
            <v>113</v>
          </cell>
          <cell r="K1168">
            <v>113</v>
          </cell>
          <cell r="L1168">
            <v>113</v>
          </cell>
          <cell r="M1168">
            <v>113</v>
          </cell>
          <cell r="N1168">
            <v>113</v>
          </cell>
          <cell r="O1168">
            <v>113</v>
          </cell>
          <cell r="P1168">
            <v>113</v>
          </cell>
          <cell r="Q1168">
            <v>113</v>
          </cell>
        </row>
        <row r="1169">
          <cell r="C1169">
            <v>100</v>
          </cell>
          <cell r="D1169">
            <v>100</v>
          </cell>
          <cell r="E1169">
            <v>100</v>
          </cell>
          <cell r="F1169">
            <v>100</v>
          </cell>
          <cell r="G1169">
            <v>100</v>
          </cell>
          <cell r="H1169">
            <v>100</v>
          </cell>
          <cell r="I1169">
            <v>100</v>
          </cell>
          <cell r="J1169">
            <v>100</v>
          </cell>
          <cell r="K1169">
            <v>100</v>
          </cell>
          <cell r="L1169">
            <v>100</v>
          </cell>
          <cell r="M1169">
            <v>100</v>
          </cell>
          <cell r="N1169">
            <v>100</v>
          </cell>
          <cell r="O1169">
            <v>100</v>
          </cell>
          <cell r="P1169">
            <v>100</v>
          </cell>
          <cell r="Q1169">
            <v>100</v>
          </cell>
        </row>
        <row r="1170">
          <cell r="C1170">
            <v>102.4</v>
          </cell>
          <cell r="D1170">
            <v>102.5</v>
          </cell>
          <cell r="E1170">
            <v>102.2</v>
          </cell>
          <cell r="F1170">
            <v>102.1</v>
          </cell>
          <cell r="G1170">
            <v>102.1</v>
          </cell>
          <cell r="H1170">
            <v>102.1</v>
          </cell>
          <cell r="I1170">
            <v>102.1</v>
          </cell>
          <cell r="J1170">
            <v>102</v>
          </cell>
          <cell r="K1170">
            <v>102.2</v>
          </cell>
          <cell r="L1170">
            <v>101.9</v>
          </cell>
          <cell r="M1170">
            <v>101.7</v>
          </cell>
          <cell r="N1170">
            <v>101.7</v>
          </cell>
          <cell r="O1170">
            <v>101.6</v>
          </cell>
          <cell r="P1170">
            <v>101.6</v>
          </cell>
          <cell r="Q1170">
            <v>101.6</v>
          </cell>
        </row>
        <row r="1171">
          <cell r="C1171">
            <v>116.6</v>
          </cell>
          <cell r="D1171">
            <v>116.6</v>
          </cell>
          <cell r="E1171">
            <v>114.8</v>
          </cell>
          <cell r="F1171">
            <v>114.8</v>
          </cell>
          <cell r="G1171">
            <v>114.8</v>
          </cell>
          <cell r="H1171">
            <v>114.8</v>
          </cell>
          <cell r="I1171">
            <v>114.8</v>
          </cell>
          <cell r="J1171">
            <v>114.8</v>
          </cell>
          <cell r="K1171">
            <v>114.8</v>
          </cell>
          <cell r="L1171">
            <v>114.8</v>
          </cell>
          <cell r="M1171">
            <v>114.8</v>
          </cell>
          <cell r="N1171">
            <v>113.7</v>
          </cell>
          <cell r="O1171">
            <v>104.3</v>
          </cell>
          <cell r="P1171">
            <v>100.5</v>
          </cell>
          <cell r="Q1171">
            <v>100.5</v>
          </cell>
        </row>
        <row r="1172">
          <cell r="C1172">
            <v>106.8</v>
          </cell>
          <cell r="D1172">
            <v>106.8</v>
          </cell>
          <cell r="E1172">
            <v>106.8</v>
          </cell>
          <cell r="F1172">
            <v>106.8</v>
          </cell>
          <cell r="G1172">
            <v>106.8</v>
          </cell>
          <cell r="H1172">
            <v>106.8</v>
          </cell>
          <cell r="I1172">
            <v>106.8</v>
          </cell>
          <cell r="J1172">
            <v>106.8</v>
          </cell>
          <cell r="K1172">
            <v>106.8</v>
          </cell>
          <cell r="L1172">
            <v>106.8</v>
          </cell>
          <cell r="M1172">
            <v>106.4</v>
          </cell>
          <cell r="N1172">
            <v>106.4</v>
          </cell>
          <cell r="O1172">
            <v>106.4</v>
          </cell>
          <cell r="P1172">
            <v>106.4</v>
          </cell>
          <cell r="Q1172">
            <v>106.4</v>
          </cell>
        </row>
        <row r="1173">
          <cell r="C1173">
            <v>103.9</v>
          </cell>
          <cell r="D1173">
            <v>103.9</v>
          </cell>
          <cell r="E1173">
            <v>103.9</v>
          </cell>
          <cell r="F1173">
            <v>103.9</v>
          </cell>
          <cell r="G1173">
            <v>103.9</v>
          </cell>
          <cell r="H1173">
            <v>103.8</v>
          </cell>
          <cell r="I1173">
            <v>103.8</v>
          </cell>
          <cell r="J1173">
            <v>103.8</v>
          </cell>
          <cell r="K1173">
            <v>103.8</v>
          </cell>
          <cell r="L1173">
            <v>99.8</v>
          </cell>
          <cell r="M1173">
            <v>99.8</v>
          </cell>
          <cell r="N1173">
            <v>99.8</v>
          </cell>
          <cell r="O1173">
            <v>99.8</v>
          </cell>
          <cell r="P1173">
            <v>99.8</v>
          </cell>
          <cell r="Q1173">
            <v>99.8</v>
          </cell>
        </row>
        <row r="1174">
          <cell r="C1174">
            <v>113.1</v>
          </cell>
          <cell r="D1174">
            <v>113.1</v>
          </cell>
          <cell r="E1174">
            <v>113.1</v>
          </cell>
          <cell r="F1174">
            <v>113.1</v>
          </cell>
          <cell r="G1174">
            <v>113.1</v>
          </cell>
          <cell r="H1174">
            <v>113.1</v>
          </cell>
          <cell r="I1174">
            <v>113.1</v>
          </cell>
          <cell r="J1174">
            <v>113.1</v>
          </cell>
          <cell r="K1174">
            <v>111.3</v>
          </cell>
          <cell r="L1174">
            <v>110.8</v>
          </cell>
          <cell r="M1174">
            <v>110.8</v>
          </cell>
          <cell r="N1174">
            <v>110.8</v>
          </cell>
          <cell r="O1174">
            <v>110.8</v>
          </cell>
          <cell r="P1174">
            <v>110.8</v>
          </cell>
          <cell r="Q1174">
            <v>110.8</v>
          </cell>
        </row>
        <row r="1175">
          <cell r="C1175">
            <v>105.8</v>
          </cell>
          <cell r="D1175">
            <v>105.8</v>
          </cell>
          <cell r="E1175">
            <v>105.8</v>
          </cell>
          <cell r="F1175">
            <v>105.8</v>
          </cell>
          <cell r="G1175">
            <v>105.8</v>
          </cell>
          <cell r="H1175">
            <v>105.8</v>
          </cell>
          <cell r="I1175">
            <v>105.8</v>
          </cell>
          <cell r="J1175">
            <v>105.8</v>
          </cell>
          <cell r="K1175">
            <v>105.8</v>
          </cell>
          <cell r="L1175">
            <v>105.8</v>
          </cell>
          <cell r="M1175">
            <v>105.8</v>
          </cell>
          <cell r="N1175">
            <v>105.8</v>
          </cell>
          <cell r="O1175">
            <v>105.8</v>
          </cell>
          <cell r="P1175">
            <v>105.8</v>
          </cell>
          <cell r="Q1175">
            <v>105.8</v>
          </cell>
        </row>
        <row r="1177">
          <cell r="C1177">
            <v>103.1</v>
          </cell>
          <cell r="D1177">
            <v>102.8</v>
          </cell>
          <cell r="E1177">
            <v>101.5</v>
          </cell>
          <cell r="F1177">
            <v>102</v>
          </cell>
          <cell r="G1177">
            <v>102.4</v>
          </cell>
          <cell r="H1177">
            <v>102.8</v>
          </cell>
          <cell r="I1177">
            <v>102.5</v>
          </cell>
          <cell r="J1177">
            <v>102.1</v>
          </cell>
          <cell r="K1177">
            <v>102.4</v>
          </cell>
          <cell r="L1177">
            <v>102.2</v>
          </cell>
          <cell r="M1177">
            <v>102.3</v>
          </cell>
          <cell r="N1177">
            <v>101.6</v>
          </cell>
          <cell r="O1177">
            <v>101.4</v>
          </cell>
          <cell r="P1177">
            <v>101.8</v>
          </cell>
          <cell r="Q1177">
            <v>101.5</v>
          </cell>
        </row>
        <row r="1179">
          <cell r="C1179">
            <v>103.6</v>
          </cell>
          <cell r="D1179">
            <v>103</v>
          </cell>
          <cell r="E1179">
            <v>99.4</v>
          </cell>
          <cell r="F1179">
            <v>101.6</v>
          </cell>
          <cell r="G1179">
            <v>102.7</v>
          </cell>
          <cell r="H1179">
            <v>103.8</v>
          </cell>
          <cell r="I1179">
            <v>102.1</v>
          </cell>
          <cell r="J1179">
            <v>100.4</v>
          </cell>
          <cell r="K1179">
            <v>101.3</v>
          </cell>
          <cell r="L1179">
            <v>101.3</v>
          </cell>
          <cell r="M1179">
            <v>102.3</v>
          </cell>
          <cell r="N1179">
            <v>100.6</v>
          </cell>
          <cell r="O1179">
            <v>100.3</v>
          </cell>
          <cell r="P1179">
            <v>101.9</v>
          </cell>
          <cell r="Q1179">
            <v>101.1</v>
          </cell>
        </row>
        <row r="1180">
          <cell r="C1180">
            <v>101</v>
          </cell>
          <cell r="D1180">
            <v>100.9</v>
          </cell>
          <cell r="E1180">
            <v>100.8</v>
          </cell>
          <cell r="F1180">
            <v>100.5</v>
          </cell>
          <cell r="G1180">
            <v>100.5</v>
          </cell>
          <cell r="H1180">
            <v>101.1</v>
          </cell>
          <cell r="I1180">
            <v>100.8</v>
          </cell>
          <cell r="J1180">
            <v>100.8</v>
          </cell>
          <cell r="K1180">
            <v>100.9</v>
          </cell>
          <cell r="L1180">
            <v>100.7</v>
          </cell>
          <cell r="M1180">
            <v>100.6</v>
          </cell>
          <cell r="N1180">
            <v>100.7</v>
          </cell>
          <cell r="O1180">
            <v>100.4</v>
          </cell>
          <cell r="P1180">
            <v>100.5</v>
          </cell>
          <cell r="Q1180">
            <v>100.4</v>
          </cell>
        </row>
        <row r="1181">
          <cell r="C1181">
            <v>104.1</v>
          </cell>
          <cell r="D1181">
            <v>100.5</v>
          </cell>
          <cell r="E1181">
            <v>100.6</v>
          </cell>
          <cell r="F1181">
            <v>102.9</v>
          </cell>
          <cell r="G1181">
            <v>105</v>
          </cell>
          <cell r="H1181">
            <v>103.9</v>
          </cell>
          <cell r="I1181">
            <v>105.5</v>
          </cell>
          <cell r="J1181">
            <v>103.9</v>
          </cell>
          <cell r="K1181">
            <v>104</v>
          </cell>
          <cell r="L1181">
            <v>105.3</v>
          </cell>
          <cell r="M1181">
            <v>107.6</v>
          </cell>
          <cell r="N1181">
            <v>105.5</v>
          </cell>
          <cell r="O1181">
            <v>106.7</v>
          </cell>
          <cell r="P1181">
            <v>109.9</v>
          </cell>
          <cell r="Q1181">
            <v>109.4</v>
          </cell>
        </row>
        <row r="1182">
          <cell r="C1182">
            <v>103.9</v>
          </cell>
          <cell r="D1182">
            <v>106.9</v>
          </cell>
          <cell r="E1182">
            <v>98.5</v>
          </cell>
          <cell r="F1182">
            <v>105.5</v>
          </cell>
          <cell r="G1182">
            <v>114.4</v>
          </cell>
          <cell r="H1182">
            <v>117.8</v>
          </cell>
          <cell r="I1182">
            <v>103.6</v>
          </cell>
          <cell r="J1182">
            <v>101.8</v>
          </cell>
          <cell r="K1182">
            <v>102.5</v>
          </cell>
          <cell r="L1182">
            <v>98.6</v>
          </cell>
          <cell r="M1182">
            <v>113.5</v>
          </cell>
          <cell r="N1182">
            <v>107.4</v>
          </cell>
          <cell r="O1182">
            <v>113</v>
          </cell>
          <cell r="P1182">
            <v>127.1</v>
          </cell>
          <cell r="Q1182">
            <v>122.3</v>
          </cell>
        </row>
        <row r="1183">
          <cell r="C1183">
            <v>99.3</v>
          </cell>
          <cell r="D1183">
            <v>98.1</v>
          </cell>
          <cell r="E1183">
            <v>98.5</v>
          </cell>
          <cell r="F1183">
            <v>99.6</v>
          </cell>
          <cell r="G1183">
            <v>99.4</v>
          </cell>
          <cell r="H1183">
            <v>100</v>
          </cell>
          <cell r="I1183">
            <v>99.2</v>
          </cell>
          <cell r="J1183">
            <v>99.5</v>
          </cell>
          <cell r="K1183">
            <v>99.4</v>
          </cell>
          <cell r="L1183">
            <v>100.8</v>
          </cell>
          <cell r="M1183">
            <v>99.7</v>
          </cell>
          <cell r="N1183">
            <v>98.1</v>
          </cell>
          <cell r="O1183">
            <v>97</v>
          </cell>
          <cell r="P1183">
            <v>96.5</v>
          </cell>
          <cell r="Q1183">
            <v>96.6</v>
          </cell>
        </row>
        <row r="1184">
          <cell r="C1184">
            <v>88.3</v>
          </cell>
          <cell r="D1184">
            <v>88.2</v>
          </cell>
          <cell r="E1184">
            <v>88.3</v>
          </cell>
          <cell r="F1184">
            <v>89.7</v>
          </cell>
          <cell r="G1184">
            <v>89.6</v>
          </cell>
          <cell r="H1184">
            <v>89.5</v>
          </cell>
          <cell r="I1184">
            <v>89.5</v>
          </cell>
          <cell r="J1184">
            <v>89.6</v>
          </cell>
          <cell r="K1184">
            <v>89</v>
          </cell>
          <cell r="L1184">
            <v>89.3</v>
          </cell>
          <cell r="M1184">
            <v>89.3</v>
          </cell>
          <cell r="N1184">
            <v>89.2</v>
          </cell>
          <cell r="O1184">
            <v>89</v>
          </cell>
          <cell r="P1184">
            <v>86.9</v>
          </cell>
          <cell r="Q1184">
            <v>87.6</v>
          </cell>
        </row>
        <row r="1185">
          <cell r="C1185">
            <v>144.4</v>
          </cell>
          <cell r="D1185">
            <v>143</v>
          </cell>
          <cell r="E1185">
            <v>122</v>
          </cell>
          <cell r="F1185">
            <v>120.2</v>
          </cell>
          <cell r="G1185">
            <v>119.3</v>
          </cell>
          <cell r="H1185">
            <v>123.4</v>
          </cell>
          <cell r="I1185">
            <v>117.5</v>
          </cell>
          <cell r="J1185">
            <v>112.8</v>
          </cell>
          <cell r="K1185">
            <v>112</v>
          </cell>
          <cell r="L1185">
            <v>110.1</v>
          </cell>
          <cell r="M1185">
            <v>112</v>
          </cell>
          <cell r="N1185">
            <v>111.9</v>
          </cell>
          <cell r="O1185">
            <v>110</v>
          </cell>
          <cell r="P1185">
            <v>113.1</v>
          </cell>
          <cell r="Q1185">
            <v>104.7</v>
          </cell>
        </row>
        <row r="1186">
          <cell r="C1186">
            <v>99.2</v>
          </cell>
          <cell r="D1186">
            <v>99.1</v>
          </cell>
          <cell r="E1186">
            <v>91.7</v>
          </cell>
          <cell r="F1186">
            <v>101.2</v>
          </cell>
          <cell r="G1186">
            <v>103</v>
          </cell>
          <cell r="H1186">
            <v>105.9</v>
          </cell>
          <cell r="I1186">
            <v>104.8</v>
          </cell>
          <cell r="J1186">
            <v>98.4</v>
          </cell>
          <cell r="K1186">
            <v>105.3</v>
          </cell>
          <cell r="L1186">
            <v>106.5</v>
          </cell>
          <cell r="M1186">
            <v>103.6</v>
          </cell>
          <cell r="N1186">
            <v>98.5</v>
          </cell>
          <cell r="O1186">
            <v>94.9</v>
          </cell>
          <cell r="P1186">
            <v>95.4</v>
          </cell>
          <cell r="Q1186">
            <v>98.3</v>
          </cell>
        </row>
        <row r="1187">
          <cell r="C1187">
            <v>100.5</v>
          </cell>
          <cell r="D1187">
            <v>100.6</v>
          </cell>
          <cell r="E1187">
            <v>100.4</v>
          </cell>
          <cell r="F1187">
            <v>100.5</v>
          </cell>
          <cell r="G1187">
            <v>100.5</v>
          </cell>
          <cell r="H1187">
            <v>100.5</v>
          </cell>
          <cell r="I1187">
            <v>100.6</v>
          </cell>
          <cell r="J1187">
            <v>100.5</v>
          </cell>
          <cell r="K1187">
            <v>100.8</v>
          </cell>
          <cell r="L1187">
            <v>100.3</v>
          </cell>
          <cell r="M1187">
            <v>99.6</v>
          </cell>
          <cell r="N1187">
            <v>99.6</v>
          </cell>
          <cell r="O1187">
            <v>99.2</v>
          </cell>
          <cell r="P1187">
            <v>99.2</v>
          </cell>
          <cell r="Q1187">
            <v>99.5</v>
          </cell>
        </row>
        <row r="1188">
          <cell r="C1188">
            <v>91</v>
          </cell>
          <cell r="D1188">
            <v>90.8</v>
          </cell>
          <cell r="E1188">
            <v>91</v>
          </cell>
          <cell r="F1188">
            <v>92</v>
          </cell>
          <cell r="G1188">
            <v>92.1</v>
          </cell>
          <cell r="H1188">
            <v>91.9</v>
          </cell>
          <cell r="I1188">
            <v>91.9</v>
          </cell>
          <cell r="J1188">
            <v>91.4</v>
          </cell>
          <cell r="K1188">
            <v>91.3</v>
          </cell>
          <cell r="L1188">
            <v>91.6</v>
          </cell>
          <cell r="M1188">
            <v>90.4</v>
          </cell>
          <cell r="N1188">
            <v>90.5</v>
          </cell>
          <cell r="O1188">
            <v>90.8</v>
          </cell>
          <cell r="P1188">
            <v>90.3</v>
          </cell>
          <cell r="Q1188">
            <v>91.2</v>
          </cell>
        </row>
        <row r="1189">
          <cell r="C1189">
            <v>99.4</v>
          </cell>
          <cell r="D1189">
            <v>99.3</v>
          </cell>
          <cell r="E1189">
            <v>98.3</v>
          </cell>
          <cell r="F1189">
            <v>98.6</v>
          </cell>
          <cell r="G1189">
            <v>99.3</v>
          </cell>
          <cell r="H1189">
            <v>99.7</v>
          </cell>
          <cell r="I1189">
            <v>99.9</v>
          </cell>
          <cell r="J1189">
            <v>99.7</v>
          </cell>
          <cell r="K1189">
            <v>99.8</v>
          </cell>
          <cell r="L1189">
            <v>98.5</v>
          </cell>
          <cell r="M1189">
            <v>98.3</v>
          </cell>
          <cell r="N1189">
            <v>98.3</v>
          </cell>
          <cell r="O1189">
            <v>99.3</v>
          </cell>
          <cell r="P1189">
            <v>99.3</v>
          </cell>
          <cell r="Q1189">
            <v>98.7</v>
          </cell>
        </row>
        <row r="1190">
          <cell r="C1190">
            <v>99.9</v>
          </cell>
          <cell r="D1190">
            <v>100</v>
          </cell>
          <cell r="E1190">
            <v>100</v>
          </cell>
          <cell r="F1190">
            <v>99.9</v>
          </cell>
          <cell r="G1190">
            <v>100</v>
          </cell>
          <cell r="H1190">
            <v>100</v>
          </cell>
          <cell r="I1190">
            <v>99.9</v>
          </cell>
          <cell r="J1190">
            <v>100.1</v>
          </cell>
          <cell r="K1190">
            <v>100</v>
          </cell>
          <cell r="L1190">
            <v>100</v>
          </cell>
          <cell r="M1190">
            <v>99.9</v>
          </cell>
          <cell r="N1190">
            <v>99.9</v>
          </cell>
          <cell r="O1190">
            <v>100</v>
          </cell>
          <cell r="P1190">
            <v>100</v>
          </cell>
          <cell r="Q1190">
            <v>99.9</v>
          </cell>
        </row>
        <row r="1192">
          <cell r="C1192">
            <v>123.3</v>
          </cell>
          <cell r="D1192">
            <v>123.3</v>
          </cell>
          <cell r="E1192">
            <v>120.7</v>
          </cell>
          <cell r="F1192">
            <v>120.7</v>
          </cell>
          <cell r="G1192">
            <v>120.7</v>
          </cell>
          <cell r="H1192">
            <v>120.7</v>
          </cell>
          <cell r="I1192">
            <v>120.7</v>
          </cell>
          <cell r="J1192">
            <v>120.7</v>
          </cell>
          <cell r="K1192">
            <v>120.7</v>
          </cell>
          <cell r="L1192">
            <v>120.7</v>
          </cell>
          <cell r="M1192">
            <v>120.7</v>
          </cell>
          <cell r="N1192">
            <v>120.7</v>
          </cell>
          <cell r="O1192">
            <v>120.7</v>
          </cell>
          <cell r="P1192">
            <v>120.7</v>
          </cell>
          <cell r="Q1192">
            <v>120.7</v>
          </cell>
        </row>
        <row r="1193">
          <cell r="C1193">
            <v>97.7</v>
          </cell>
          <cell r="D1193">
            <v>97.7</v>
          </cell>
          <cell r="E1193">
            <v>87.1</v>
          </cell>
          <cell r="F1193">
            <v>87.1</v>
          </cell>
          <cell r="G1193">
            <v>87.1</v>
          </cell>
          <cell r="H1193">
            <v>87.1</v>
          </cell>
          <cell r="I1193">
            <v>87.1</v>
          </cell>
          <cell r="J1193">
            <v>87.1</v>
          </cell>
          <cell r="K1193">
            <v>87.1</v>
          </cell>
          <cell r="L1193">
            <v>87.3</v>
          </cell>
          <cell r="M1193">
            <v>87.3</v>
          </cell>
          <cell r="N1193">
            <v>87.3</v>
          </cell>
          <cell r="O1193">
            <v>87.3</v>
          </cell>
          <cell r="P1193">
            <v>87.3</v>
          </cell>
          <cell r="Q1193">
            <v>87.3</v>
          </cell>
        </row>
        <row r="1194">
          <cell r="C1194">
            <v>102.7</v>
          </cell>
          <cell r="D1194">
            <v>102.7</v>
          </cell>
          <cell r="E1194">
            <v>102.7</v>
          </cell>
          <cell r="F1194">
            <v>102.7</v>
          </cell>
          <cell r="G1194">
            <v>102.7</v>
          </cell>
          <cell r="H1194">
            <v>102.7</v>
          </cell>
          <cell r="I1194">
            <v>102.7</v>
          </cell>
          <cell r="J1194">
            <v>102.7</v>
          </cell>
          <cell r="K1194">
            <v>102.7</v>
          </cell>
          <cell r="L1194">
            <v>102.7</v>
          </cell>
          <cell r="M1194">
            <v>102.7</v>
          </cell>
          <cell r="N1194">
            <v>102.7</v>
          </cell>
          <cell r="O1194">
            <v>102.7</v>
          </cell>
          <cell r="P1194">
            <v>102.7</v>
          </cell>
          <cell r="Q1194">
            <v>102.7</v>
          </cell>
        </row>
        <row r="1195">
          <cell r="C1195">
            <v>109.7</v>
          </cell>
          <cell r="D1195">
            <v>109.7</v>
          </cell>
          <cell r="E1195">
            <v>109.7</v>
          </cell>
          <cell r="F1195">
            <v>109.7</v>
          </cell>
          <cell r="G1195">
            <v>109.7</v>
          </cell>
          <cell r="H1195">
            <v>109.7</v>
          </cell>
          <cell r="I1195">
            <v>109.7</v>
          </cell>
          <cell r="J1195">
            <v>109.7</v>
          </cell>
          <cell r="K1195">
            <v>109.7</v>
          </cell>
          <cell r="L1195">
            <v>113.7</v>
          </cell>
          <cell r="M1195">
            <v>113.7</v>
          </cell>
          <cell r="N1195">
            <v>113.7</v>
          </cell>
          <cell r="O1195">
            <v>111.7</v>
          </cell>
          <cell r="P1195">
            <v>111.7</v>
          </cell>
          <cell r="Q1195">
            <v>111.7</v>
          </cell>
        </row>
        <row r="1196">
          <cell r="C1196">
            <v>123.6</v>
          </cell>
          <cell r="D1196">
            <v>123.6</v>
          </cell>
          <cell r="E1196">
            <v>121.1</v>
          </cell>
          <cell r="F1196">
            <v>121.1</v>
          </cell>
          <cell r="G1196">
            <v>121.1</v>
          </cell>
          <cell r="H1196">
            <v>121.1</v>
          </cell>
          <cell r="I1196">
            <v>121.1</v>
          </cell>
          <cell r="J1196">
            <v>121.1</v>
          </cell>
          <cell r="K1196">
            <v>121.1</v>
          </cell>
          <cell r="L1196">
            <v>121.1</v>
          </cell>
          <cell r="M1196">
            <v>121.1</v>
          </cell>
          <cell r="N1196">
            <v>121.1</v>
          </cell>
          <cell r="O1196">
            <v>121.1</v>
          </cell>
          <cell r="P1196">
            <v>121.1</v>
          </cell>
          <cell r="Q1196">
            <v>121.1</v>
          </cell>
        </row>
        <row r="1198">
          <cell r="C1198">
            <v>98.9</v>
          </cell>
          <cell r="D1198">
            <v>98.6</v>
          </cell>
          <cell r="E1198">
            <v>98.5</v>
          </cell>
          <cell r="F1198">
            <v>98.2</v>
          </cell>
          <cell r="G1198">
            <v>99.2</v>
          </cell>
          <cell r="H1198">
            <v>99.1</v>
          </cell>
          <cell r="I1198">
            <v>99.5</v>
          </cell>
          <cell r="J1198">
            <v>99.7</v>
          </cell>
          <cell r="K1198">
            <v>100</v>
          </cell>
          <cell r="L1198">
            <v>100.1</v>
          </cell>
          <cell r="M1198">
            <v>100.1</v>
          </cell>
          <cell r="N1198">
            <v>100.2</v>
          </cell>
          <cell r="O1198">
            <v>99.8</v>
          </cell>
          <cell r="P1198">
            <v>99.9</v>
          </cell>
          <cell r="Q1198">
            <v>99.9</v>
          </cell>
        </row>
        <row r="1199">
          <cell r="C1199">
            <v>106</v>
          </cell>
          <cell r="D1199">
            <v>105.2</v>
          </cell>
          <cell r="E1199">
            <v>105.2</v>
          </cell>
          <cell r="F1199">
            <v>105.1</v>
          </cell>
          <cell r="G1199">
            <v>106</v>
          </cell>
          <cell r="H1199">
            <v>105.6</v>
          </cell>
          <cell r="I1199">
            <v>105.6</v>
          </cell>
          <cell r="J1199">
            <v>105.6</v>
          </cell>
          <cell r="K1199">
            <v>105.6</v>
          </cell>
          <cell r="L1199">
            <v>105.6</v>
          </cell>
          <cell r="M1199">
            <v>104.3</v>
          </cell>
          <cell r="N1199">
            <v>104.3</v>
          </cell>
          <cell r="O1199">
            <v>104.3</v>
          </cell>
          <cell r="P1199">
            <v>104.6</v>
          </cell>
          <cell r="Q1199">
            <v>105</v>
          </cell>
        </row>
        <row r="1200">
          <cell r="C1200">
            <v>98.7</v>
          </cell>
          <cell r="D1200">
            <v>98.5</v>
          </cell>
          <cell r="E1200">
            <v>98.7</v>
          </cell>
          <cell r="F1200">
            <v>98.5</v>
          </cell>
          <cell r="G1200">
            <v>99.4</v>
          </cell>
          <cell r="H1200">
            <v>99</v>
          </cell>
          <cell r="I1200">
            <v>99.4</v>
          </cell>
          <cell r="J1200">
            <v>99.7</v>
          </cell>
          <cell r="K1200">
            <v>99.9</v>
          </cell>
          <cell r="L1200">
            <v>100</v>
          </cell>
          <cell r="M1200">
            <v>99.7</v>
          </cell>
          <cell r="N1200">
            <v>99.4</v>
          </cell>
          <cell r="O1200">
            <v>99.1</v>
          </cell>
          <cell r="P1200">
            <v>99.2</v>
          </cell>
          <cell r="Q1200">
            <v>99.1</v>
          </cell>
        </row>
        <row r="1201">
          <cell r="C1201">
            <v>100.4</v>
          </cell>
          <cell r="D1201">
            <v>100.4</v>
          </cell>
          <cell r="E1201">
            <v>100.3</v>
          </cell>
          <cell r="F1201">
            <v>100.4</v>
          </cell>
          <cell r="G1201">
            <v>100.4</v>
          </cell>
          <cell r="H1201">
            <v>100.4</v>
          </cell>
          <cell r="I1201">
            <v>100.3</v>
          </cell>
          <cell r="J1201">
            <v>100.3</v>
          </cell>
          <cell r="K1201">
            <v>100.3</v>
          </cell>
          <cell r="L1201">
            <v>100.3</v>
          </cell>
          <cell r="M1201">
            <v>100.2</v>
          </cell>
          <cell r="N1201">
            <v>100.2</v>
          </cell>
          <cell r="O1201">
            <v>100.2</v>
          </cell>
          <cell r="P1201">
            <v>100.3</v>
          </cell>
          <cell r="Q1201">
            <v>100.2</v>
          </cell>
        </row>
        <row r="1202">
          <cell r="C1202">
            <v>98.6</v>
          </cell>
          <cell r="D1202">
            <v>98.6</v>
          </cell>
          <cell r="E1202">
            <v>98.6</v>
          </cell>
          <cell r="F1202">
            <v>98.6</v>
          </cell>
          <cell r="G1202">
            <v>100.2</v>
          </cell>
          <cell r="H1202">
            <v>100.2</v>
          </cell>
          <cell r="I1202">
            <v>98.6</v>
          </cell>
          <cell r="J1202">
            <v>98.6</v>
          </cell>
          <cell r="K1202">
            <v>98.6</v>
          </cell>
          <cell r="L1202">
            <v>98.6</v>
          </cell>
          <cell r="M1202">
            <v>98.6</v>
          </cell>
          <cell r="N1202">
            <v>98.6</v>
          </cell>
          <cell r="O1202">
            <v>98.6</v>
          </cell>
          <cell r="P1202">
            <v>98.6</v>
          </cell>
          <cell r="Q1202">
            <v>98.6</v>
          </cell>
        </row>
        <row r="1203">
          <cell r="C1203">
            <v>98.6</v>
          </cell>
          <cell r="D1203">
            <v>97.7</v>
          </cell>
          <cell r="E1203">
            <v>97</v>
          </cell>
          <cell r="F1203">
            <v>96.2</v>
          </cell>
          <cell r="G1203">
            <v>97.5</v>
          </cell>
          <cell r="H1203">
            <v>98.2</v>
          </cell>
          <cell r="I1203">
            <v>98.8</v>
          </cell>
          <cell r="J1203">
            <v>99.1</v>
          </cell>
          <cell r="K1203">
            <v>99.7</v>
          </cell>
          <cell r="L1203">
            <v>99.6</v>
          </cell>
          <cell r="M1203">
            <v>100.7</v>
          </cell>
          <cell r="N1203">
            <v>101.9</v>
          </cell>
          <cell r="O1203">
            <v>101.1</v>
          </cell>
          <cell r="P1203">
            <v>101.4</v>
          </cell>
          <cell r="Q1203">
            <v>101.3</v>
          </cell>
        </row>
        <row r="1204">
          <cell r="C1204">
            <v>100</v>
          </cell>
          <cell r="D1204">
            <v>100</v>
          </cell>
          <cell r="E1204">
            <v>100</v>
          </cell>
          <cell r="F1204">
            <v>100</v>
          </cell>
          <cell r="G1204">
            <v>100</v>
          </cell>
          <cell r="H1204">
            <v>100</v>
          </cell>
          <cell r="I1204">
            <v>100</v>
          </cell>
          <cell r="J1204">
            <v>100</v>
          </cell>
          <cell r="K1204">
            <v>100</v>
          </cell>
          <cell r="L1204">
            <v>100</v>
          </cell>
          <cell r="M1204">
            <v>100</v>
          </cell>
          <cell r="N1204">
            <v>100</v>
          </cell>
          <cell r="O1204">
            <v>100</v>
          </cell>
          <cell r="P1204">
            <v>100</v>
          </cell>
          <cell r="Q1204">
            <v>100</v>
          </cell>
        </row>
        <row r="1206">
          <cell r="C1206">
            <v>101.7</v>
          </cell>
          <cell r="D1206">
            <v>101.7</v>
          </cell>
          <cell r="E1206">
            <v>101.7</v>
          </cell>
          <cell r="F1206">
            <v>101.6</v>
          </cell>
          <cell r="G1206">
            <v>101.6</v>
          </cell>
          <cell r="H1206">
            <v>101.6</v>
          </cell>
          <cell r="I1206">
            <v>101.6</v>
          </cell>
          <cell r="J1206">
            <v>101.6</v>
          </cell>
          <cell r="K1206">
            <v>101.5</v>
          </cell>
          <cell r="L1206">
            <v>101.4</v>
          </cell>
          <cell r="M1206">
            <v>101.2</v>
          </cell>
          <cell r="N1206">
            <v>101.2</v>
          </cell>
          <cell r="O1206">
            <v>101.2</v>
          </cell>
          <cell r="P1206">
            <v>101.1</v>
          </cell>
          <cell r="Q1206">
            <v>101.1</v>
          </cell>
        </row>
        <row r="1207">
          <cell r="C1207">
            <v>100.8</v>
          </cell>
          <cell r="D1207">
            <v>100.8</v>
          </cell>
          <cell r="E1207">
            <v>100.8</v>
          </cell>
          <cell r="F1207">
            <v>100.8</v>
          </cell>
          <cell r="G1207">
            <v>100.8</v>
          </cell>
          <cell r="H1207">
            <v>100.8</v>
          </cell>
          <cell r="I1207">
            <v>100.8</v>
          </cell>
          <cell r="J1207">
            <v>100.7</v>
          </cell>
          <cell r="K1207">
            <v>100.7</v>
          </cell>
          <cell r="L1207">
            <v>100.6</v>
          </cell>
          <cell r="M1207">
            <v>100.5</v>
          </cell>
          <cell r="N1207">
            <v>100.5</v>
          </cell>
          <cell r="O1207">
            <v>100.4</v>
          </cell>
          <cell r="P1207">
            <v>100.3</v>
          </cell>
          <cell r="Q1207">
            <v>100.2</v>
          </cell>
        </row>
        <row r="1208">
          <cell r="C1208">
            <v>102.4</v>
          </cell>
          <cell r="D1208">
            <v>102.4</v>
          </cell>
          <cell r="E1208">
            <v>102.4</v>
          </cell>
          <cell r="F1208">
            <v>102.2</v>
          </cell>
          <cell r="G1208">
            <v>102.2</v>
          </cell>
          <cell r="H1208">
            <v>102.2</v>
          </cell>
          <cell r="I1208">
            <v>102.2</v>
          </cell>
          <cell r="J1208">
            <v>102.2</v>
          </cell>
          <cell r="K1208">
            <v>101.9</v>
          </cell>
          <cell r="L1208">
            <v>101.7</v>
          </cell>
          <cell r="M1208">
            <v>101.7</v>
          </cell>
          <cell r="N1208">
            <v>101.7</v>
          </cell>
          <cell r="O1208">
            <v>101.7</v>
          </cell>
          <cell r="P1208">
            <v>101.7</v>
          </cell>
          <cell r="Q1208">
            <v>101.7</v>
          </cell>
        </row>
        <row r="1209">
          <cell r="C1209">
            <v>109.9</v>
          </cell>
          <cell r="D1209">
            <v>109.9</v>
          </cell>
          <cell r="E1209">
            <v>109.9</v>
          </cell>
          <cell r="F1209">
            <v>109.3</v>
          </cell>
          <cell r="G1209">
            <v>109.3</v>
          </cell>
          <cell r="H1209">
            <v>109.3</v>
          </cell>
          <cell r="I1209">
            <v>109.3</v>
          </cell>
          <cell r="J1209">
            <v>109.3</v>
          </cell>
          <cell r="K1209">
            <v>108.6</v>
          </cell>
          <cell r="L1209">
            <v>107.9</v>
          </cell>
          <cell r="M1209">
            <v>106.6</v>
          </cell>
          <cell r="N1209">
            <v>106.6</v>
          </cell>
          <cell r="O1209">
            <v>106.6</v>
          </cell>
          <cell r="P1209">
            <v>106.6</v>
          </cell>
          <cell r="Q1209">
            <v>106.6</v>
          </cell>
        </row>
        <row r="1210">
          <cell r="C1210">
            <v>100</v>
          </cell>
          <cell r="D1210">
            <v>100</v>
          </cell>
          <cell r="E1210">
            <v>100</v>
          </cell>
          <cell r="F1210">
            <v>100</v>
          </cell>
          <cell r="G1210">
            <v>100</v>
          </cell>
          <cell r="H1210">
            <v>100</v>
          </cell>
          <cell r="I1210">
            <v>100</v>
          </cell>
          <cell r="J1210">
            <v>100</v>
          </cell>
          <cell r="K1210">
            <v>100</v>
          </cell>
          <cell r="L1210">
            <v>100</v>
          </cell>
          <cell r="M1210">
            <v>100</v>
          </cell>
          <cell r="N1210">
            <v>100</v>
          </cell>
          <cell r="O1210">
            <v>100</v>
          </cell>
          <cell r="P1210">
            <v>100</v>
          </cell>
          <cell r="Q1210">
            <v>100</v>
          </cell>
        </row>
        <row r="1211">
          <cell r="C1211">
            <v>100</v>
          </cell>
          <cell r="D1211">
            <v>100</v>
          </cell>
          <cell r="E1211">
            <v>100</v>
          </cell>
          <cell r="F1211">
            <v>100</v>
          </cell>
          <cell r="G1211">
            <v>100</v>
          </cell>
          <cell r="H1211">
            <v>100</v>
          </cell>
          <cell r="I1211">
            <v>100</v>
          </cell>
          <cell r="J1211">
            <v>100</v>
          </cell>
          <cell r="K1211">
            <v>100</v>
          </cell>
          <cell r="L1211">
            <v>100</v>
          </cell>
          <cell r="M1211">
            <v>100</v>
          </cell>
          <cell r="N1211">
            <v>100</v>
          </cell>
          <cell r="O1211">
            <v>100</v>
          </cell>
          <cell r="P1211">
            <v>100</v>
          </cell>
          <cell r="Q1211">
            <v>100</v>
          </cell>
        </row>
        <row r="1212">
          <cell r="C1212">
            <v>100</v>
          </cell>
          <cell r="D1212">
            <v>100</v>
          </cell>
          <cell r="E1212">
            <v>100</v>
          </cell>
          <cell r="F1212">
            <v>100</v>
          </cell>
          <cell r="G1212">
            <v>100</v>
          </cell>
          <cell r="H1212">
            <v>100</v>
          </cell>
          <cell r="I1212">
            <v>100</v>
          </cell>
          <cell r="J1212">
            <v>100</v>
          </cell>
          <cell r="K1212">
            <v>100</v>
          </cell>
          <cell r="L1212">
            <v>100</v>
          </cell>
          <cell r="M1212">
            <v>100</v>
          </cell>
          <cell r="N1212">
            <v>100</v>
          </cell>
          <cell r="O1212">
            <v>100</v>
          </cell>
          <cell r="P1212">
            <v>100</v>
          </cell>
          <cell r="Q1212">
            <v>100</v>
          </cell>
        </row>
        <row r="1213">
          <cell r="C1213">
            <v>100.1</v>
          </cell>
          <cell r="D1213">
            <v>100.1</v>
          </cell>
          <cell r="E1213">
            <v>100.1</v>
          </cell>
          <cell r="F1213">
            <v>100.1</v>
          </cell>
          <cell r="G1213">
            <v>100.1</v>
          </cell>
          <cell r="H1213">
            <v>100.1</v>
          </cell>
          <cell r="I1213">
            <v>100.1</v>
          </cell>
          <cell r="J1213">
            <v>100.1</v>
          </cell>
          <cell r="K1213">
            <v>100.1</v>
          </cell>
          <cell r="L1213">
            <v>100.1</v>
          </cell>
          <cell r="M1213">
            <v>100.1</v>
          </cell>
          <cell r="N1213">
            <v>100.1</v>
          </cell>
          <cell r="O1213">
            <v>100.1</v>
          </cell>
          <cell r="P1213">
            <v>100.1</v>
          </cell>
          <cell r="Q1213">
            <v>100.1</v>
          </cell>
        </row>
        <row r="1214">
          <cell r="C1214">
            <v>100</v>
          </cell>
          <cell r="D1214">
            <v>100</v>
          </cell>
          <cell r="E1214">
            <v>100</v>
          </cell>
          <cell r="F1214">
            <v>100</v>
          </cell>
          <cell r="G1214">
            <v>100</v>
          </cell>
          <cell r="H1214">
            <v>100</v>
          </cell>
          <cell r="I1214">
            <v>100</v>
          </cell>
          <cell r="J1214">
            <v>100</v>
          </cell>
          <cell r="K1214">
            <v>100</v>
          </cell>
          <cell r="L1214">
            <v>100</v>
          </cell>
          <cell r="M1214">
            <v>100</v>
          </cell>
          <cell r="N1214">
            <v>100</v>
          </cell>
          <cell r="O1214">
            <v>100</v>
          </cell>
          <cell r="P1214">
            <v>100</v>
          </cell>
          <cell r="Q1214">
            <v>100</v>
          </cell>
        </row>
        <row r="1215">
          <cell r="C1215">
            <v>117.9</v>
          </cell>
          <cell r="D1215">
            <v>115.6</v>
          </cell>
          <cell r="E1215">
            <v>115.6</v>
          </cell>
          <cell r="F1215">
            <v>109.8</v>
          </cell>
          <cell r="G1215">
            <v>116.6</v>
          </cell>
          <cell r="H1215">
            <v>116.6</v>
          </cell>
          <cell r="I1215">
            <v>116.6</v>
          </cell>
          <cell r="J1215">
            <v>116.6</v>
          </cell>
          <cell r="K1215">
            <v>118.7</v>
          </cell>
          <cell r="L1215">
            <v>118.7</v>
          </cell>
          <cell r="M1215">
            <v>118.7</v>
          </cell>
          <cell r="N1215">
            <v>118.7</v>
          </cell>
          <cell r="O1215">
            <v>118.7</v>
          </cell>
          <cell r="P1215">
            <v>115.5</v>
          </cell>
          <cell r="Q1215">
            <v>117.3</v>
          </cell>
        </row>
        <row r="1217">
          <cell r="C1217">
            <v>100.3</v>
          </cell>
          <cell r="D1217">
            <v>100.4</v>
          </cell>
          <cell r="E1217">
            <v>99.9</v>
          </cell>
          <cell r="F1217">
            <v>99.3</v>
          </cell>
          <cell r="G1217">
            <v>99.6</v>
          </cell>
          <cell r="H1217">
            <v>99.7</v>
          </cell>
          <cell r="I1217">
            <v>100</v>
          </cell>
          <cell r="J1217">
            <v>100.1</v>
          </cell>
          <cell r="K1217">
            <v>100</v>
          </cell>
          <cell r="L1217">
            <v>99.9</v>
          </cell>
          <cell r="M1217">
            <v>99.9</v>
          </cell>
          <cell r="N1217">
            <v>100</v>
          </cell>
          <cell r="O1217">
            <v>100.1</v>
          </cell>
          <cell r="P1217">
            <v>100.1</v>
          </cell>
          <cell r="Q1217">
            <v>99.9</v>
          </cell>
        </row>
        <row r="1218">
          <cell r="C1218">
            <v>99.8</v>
          </cell>
          <cell r="D1218">
            <v>100.2</v>
          </cell>
          <cell r="E1218">
            <v>100.1</v>
          </cell>
          <cell r="F1218">
            <v>98.2</v>
          </cell>
          <cell r="G1218">
            <v>98.1</v>
          </cell>
          <cell r="H1218">
            <v>98.4</v>
          </cell>
          <cell r="I1218">
            <v>99.7</v>
          </cell>
          <cell r="J1218">
            <v>99.7</v>
          </cell>
          <cell r="K1218">
            <v>99.7</v>
          </cell>
          <cell r="L1218">
            <v>99.2</v>
          </cell>
          <cell r="M1218">
            <v>99.5</v>
          </cell>
          <cell r="N1218">
            <v>98.6</v>
          </cell>
          <cell r="O1218">
            <v>98.9</v>
          </cell>
          <cell r="P1218">
            <v>98.5</v>
          </cell>
          <cell r="Q1218">
            <v>98.3</v>
          </cell>
        </row>
        <row r="1219">
          <cell r="C1219">
            <v>108.1</v>
          </cell>
          <cell r="D1219">
            <v>108.1</v>
          </cell>
          <cell r="E1219">
            <v>108.1</v>
          </cell>
          <cell r="F1219">
            <v>107.1</v>
          </cell>
          <cell r="G1219">
            <v>109.6</v>
          </cell>
          <cell r="H1219">
            <v>109.6</v>
          </cell>
          <cell r="I1219">
            <v>109.6</v>
          </cell>
          <cell r="J1219">
            <v>109.6</v>
          </cell>
          <cell r="K1219">
            <v>109.6</v>
          </cell>
          <cell r="L1219">
            <v>109.6</v>
          </cell>
          <cell r="M1219">
            <v>108.6</v>
          </cell>
          <cell r="N1219">
            <v>108.6</v>
          </cell>
          <cell r="O1219">
            <v>108.6</v>
          </cell>
          <cell r="P1219">
            <v>108.6</v>
          </cell>
          <cell r="Q1219">
            <v>108.6</v>
          </cell>
        </row>
        <row r="1220">
          <cell r="C1220">
            <v>98.5</v>
          </cell>
          <cell r="D1220">
            <v>98.4</v>
          </cell>
          <cell r="E1220">
            <v>98.7</v>
          </cell>
          <cell r="F1220">
            <v>98</v>
          </cell>
          <cell r="G1220">
            <v>99.9</v>
          </cell>
          <cell r="H1220">
            <v>99.7</v>
          </cell>
          <cell r="I1220">
            <v>99.9</v>
          </cell>
          <cell r="J1220">
            <v>100.5</v>
          </cell>
          <cell r="K1220">
            <v>100.4</v>
          </cell>
          <cell r="L1220">
            <v>100.6</v>
          </cell>
          <cell r="M1220">
            <v>100.6</v>
          </cell>
          <cell r="N1220">
            <v>100.8</v>
          </cell>
          <cell r="O1220">
            <v>100.7</v>
          </cell>
          <cell r="P1220">
            <v>100.9</v>
          </cell>
          <cell r="Q1220">
            <v>100.9</v>
          </cell>
        </row>
        <row r="1221">
          <cell r="C1221">
            <v>97.9</v>
          </cell>
          <cell r="D1221">
            <v>97.8</v>
          </cell>
          <cell r="E1221">
            <v>94.7</v>
          </cell>
          <cell r="F1221">
            <v>94.3</v>
          </cell>
          <cell r="G1221">
            <v>94.4</v>
          </cell>
          <cell r="H1221">
            <v>95.5</v>
          </cell>
          <cell r="I1221">
            <v>95.6</v>
          </cell>
          <cell r="J1221">
            <v>95.8</v>
          </cell>
          <cell r="K1221">
            <v>95.3</v>
          </cell>
          <cell r="L1221">
            <v>95.5</v>
          </cell>
          <cell r="M1221">
            <v>95.6</v>
          </cell>
          <cell r="N1221">
            <v>97</v>
          </cell>
          <cell r="O1221">
            <v>97.5</v>
          </cell>
          <cell r="P1221">
            <v>97.6</v>
          </cell>
          <cell r="Q1221">
            <v>97.1</v>
          </cell>
        </row>
        <row r="1222">
          <cell r="C1222">
            <v>102.2</v>
          </cell>
          <cell r="D1222">
            <v>101.7</v>
          </cell>
          <cell r="E1222">
            <v>99.9</v>
          </cell>
          <cell r="F1222">
            <v>100</v>
          </cell>
          <cell r="G1222">
            <v>98.9</v>
          </cell>
          <cell r="H1222">
            <v>97.8</v>
          </cell>
          <cell r="I1222">
            <v>97.8</v>
          </cell>
          <cell r="J1222">
            <v>97.8</v>
          </cell>
          <cell r="K1222">
            <v>99.6</v>
          </cell>
          <cell r="L1222">
            <v>99.6</v>
          </cell>
          <cell r="M1222">
            <v>99.6</v>
          </cell>
          <cell r="N1222">
            <v>99.6</v>
          </cell>
          <cell r="O1222">
            <v>99.6</v>
          </cell>
          <cell r="P1222">
            <v>100.3</v>
          </cell>
          <cell r="Q1222">
            <v>100.3</v>
          </cell>
        </row>
        <row r="1223">
          <cell r="C1223">
            <v>96.8</v>
          </cell>
          <cell r="D1223">
            <v>96.8</v>
          </cell>
          <cell r="E1223">
            <v>96.8</v>
          </cell>
          <cell r="F1223">
            <v>96.8</v>
          </cell>
          <cell r="G1223">
            <v>96.8</v>
          </cell>
          <cell r="H1223">
            <v>96.8</v>
          </cell>
          <cell r="I1223">
            <v>96.8</v>
          </cell>
          <cell r="J1223">
            <v>96.8</v>
          </cell>
          <cell r="K1223">
            <v>96.8</v>
          </cell>
          <cell r="L1223">
            <v>96.8</v>
          </cell>
          <cell r="M1223">
            <v>96.8</v>
          </cell>
          <cell r="N1223">
            <v>96.8</v>
          </cell>
          <cell r="O1223">
            <v>96.8</v>
          </cell>
          <cell r="P1223">
            <v>96.8</v>
          </cell>
          <cell r="Q1223">
            <v>96.8</v>
          </cell>
        </row>
        <row r="1224">
          <cell r="C1224">
            <v>100.7</v>
          </cell>
          <cell r="D1224">
            <v>100.7</v>
          </cell>
          <cell r="E1224">
            <v>100.6</v>
          </cell>
          <cell r="F1224">
            <v>100.8</v>
          </cell>
          <cell r="G1224">
            <v>101.1</v>
          </cell>
          <cell r="H1224">
            <v>100.1</v>
          </cell>
          <cell r="I1224">
            <v>100.1</v>
          </cell>
          <cell r="J1224">
            <v>100.2</v>
          </cell>
          <cell r="K1224">
            <v>100</v>
          </cell>
          <cell r="L1224">
            <v>99.3</v>
          </cell>
          <cell r="M1224">
            <v>99</v>
          </cell>
          <cell r="N1224">
            <v>99</v>
          </cell>
          <cell r="O1224">
            <v>98.7</v>
          </cell>
          <cell r="P1224">
            <v>98.7</v>
          </cell>
          <cell r="Q1224">
            <v>98.7</v>
          </cell>
        </row>
        <row r="1225">
          <cell r="C1225">
            <v>100.1</v>
          </cell>
          <cell r="D1225">
            <v>100.1</v>
          </cell>
          <cell r="E1225">
            <v>100.2</v>
          </cell>
          <cell r="F1225">
            <v>100</v>
          </cell>
          <cell r="G1225">
            <v>100</v>
          </cell>
          <cell r="H1225">
            <v>100</v>
          </cell>
          <cell r="I1225">
            <v>100</v>
          </cell>
          <cell r="J1225">
            <v>99.9</v>
          </cell>
          <cell r="K1225">
            <v>100.2</v>
          </cell>
          <cell r="L1225">
            <v>99.6</v>
          </cell>
          <cell r="M1225">
            <v>99.7</v>
          </cell>
          <cell r="N1225">
            <v>99.5</v>
          </cell>
          <cell r="O1225">
            <v>99.7</v>
          </cell>
          <cell r="P1225">
            <v>99.5</v>
          </cell>
          <cell r="Q1225">
            <v>99.5</v>
          </cell>
        </row>
        <row r="1226">
          <cell r="C1226">
            <v>99.5</v>
          </cell>
          <cell r="D1226">
            <v>99.5</v>
          </cell>
          <cell r="E1226">
            <v>99.5</v>
          </cell>
          <cell r="F1226">
            <v>99.5</v>
          </cell>
          <cell r="G1226">
            <v>99.5</v>
          </cell>
          <cell r="H1226">
            <v>99.5</v>
          </cell>
          <cell r="I1226">
            <v>99.5</v>
          </cell>
          <cell r="J1226">
            <v>99.5</v>
          </cell>
          <cell r="K1226">
            <v>99.5</v>
          </cell>
          <cell r="L1226">
            <v>99.5</v>
          </cell>
          <cell r="M1226">
            <v>99.5</v>
          </cell>
          <cell r="N1226">
            <v>99.5</v>
          </cell>
          <cell r="O1226">
            <v>99.5</v>
          </cell>
          <cell r="P1226">
            <v>99.5</v>
          </cell>
          <cell r="Q1226">
            <v>99.5</v>
          </cell>
        </row>
        <row r="1227">
          <cell r="C1227">
            <v>105.8</v>
          </cell>
          <cell r="D1227">
            <v>105.8</v>
          </cell>
          <cell r="E1227">
            <v>105.8</v>
          </cell>
          <cell r="F1227">
            <v>105.8</v>
          </cell>
          <cell r="G1227">
            <v>105.8</v>
          </cell>
          <cell r="H1227">
            <v>105.8</v>
          </cell>
          <cell r="I1227">
            <v>105.8</v>
          </cell>
          <cell r="J1227">
            <v>105.8</v>
          </cell>
          <cell r="K1227">
            <v>105.8</v>
          </cell>
          <cell r="L1227">
            <v>105.8</v>
          </cell>
          <cell r="M1227">
            <v>105.8</v>
          </cell>
          <cell r="N1227">
            <v>105.8</v>
          </cell>
          <cell r="O1227">
            <v>105.8</v>
          </cell>
          <cell r="P1227">
            <v>105.8</v>
          </cell>
          <cell r="Q1227">
            <v>105.8</v>
          </cell>
        </row>
        <row r="1229">
          <cell r="C1229">
            <v>108.3</v>
          </cell>
          <cell r="D1229">
            <v>108.3</v>
          </cell>
          <cell r="E1229">
            <v>108.3</v>
          </cell>
          <cell r="F1229">
            <v>108.3</v>
          </cell>
          <cell r="G1229">
            <v>108.4</v>
          </cell>
          <cell r="H1229">
            <v>108.4</v>
          </cell>
          <cell r="I1229">
            <v>108.5</v>
          </cell>
          <cell r="J1229">
            <v>108.5</v>
          </cell>
          <cell r="K1229">
            <v>107.4</v>
          </cell>
          <cell r="L1229">
            <v>107.5</v>
          </cell>
          <cell r="M1229">
            <v>105.1</v>
          </cell>
          <cell r="N1229">
            <v>103.9</v>
          </cell>
          <cell r="O1229">
            <v>103.2</v>
          </cell>
          <cell r="P1229">
            <v>103</v>
          </cell>
          <cell r="Q1229">
            <v>103</v>
          </cell>
        </row>
        <row r="1230">
          <cell r="C1230">
            <v>98</v>
          </cell>
          <cell r="D1230">
            <v>98</v>
          </cell>
          <cell r="E1230">
            <v>98</v>
          </cell>
          <cell r="F1230">
            <v>98</v>
          </cell>
          <cell r="G1230">
            <v>98.2</v>
          </cell>
          <cell r="H1230">
            <v>98.2</v>
          </cell>
          <cell r="I1230">
            <v>98.3</v>
          </cell>
          <cell r="J1230">
            <v>98.3</v>
          </cell>
          <cell r="K1230">
            <v>98.3</v>
          </cell>
          <cell r="L1230">
            <v>98.8</v>
          </cell>
          <cell r="M1230">
            <v>98.8</v>
          </cell>
          <cell r="N1230">
            <v>98.8</v>
          </cell>
          <cell r="O1230">
            <v>98.8</v>
          </cell>
          <cell r="P1230">
            <v>98.8</v>
          </cell>
          <cell r="Q1230">
            <v>98.8</v>
          </cell>
        </row>
        <row r="1231">
          <cell r="C1231">
            <v>100.1</v>
          </cell>
          <cell r="D1231">
            <v>100.1</v>
          </cell>
          <cell r="E1231">
            <v>100.1</v>
          </cell>
          <cell r="F1231">
            <v>100.1</v>
          </cell>
          <cell r="G1231">
            <v>100.1</v>
          </cell>
          <cell r="H1231">
            <v>100</v>
          </cell>
          <cell r="I1231">
            <v>100</v>
          </cell>
          <cell r="J1231">
            <v>100</v>
          </cell>
          <cell r="K1231">
            <v>100</v>
          </cell>
          <cell r="L1231">
            <v>100</v>
          </cell>
          <cell r="M1231">
            <v>100</v>
          </cell>
          <cell r="N1231">
            <v>100</v>
          </cell>
          <cell r="O1231">
            <v>100</v>
          </cell>
          <cell r="P1231">
            <v>100</v>
          </cell>
          <cell r="Q1231">
            <v>100</v>
          </cell>
        </row>
        <row r="1232">
          <cell r="C1232">
            <v>107</v>
          </cell>
          <cell r="D1232">
            <v>107</v>
          </cell>
          <cell r="E1232">
            <v>106.5</v>
          </cell>
          <cell r="F1232">
            <v>106.5</v>
          </cell>
          <cell r="G1232">
            <v>106.5</v>
          </cell>
          <cell r="H1232">
            <v>106.5</v>
          </cell>
          <cell r="I1232">
            <v>106.5</v>
          </cell>
          <cell r="J1232">
            <v>106.5</v>
          </cell>
          <cell r="K1232">
            <v>106.5</v>
          </cell>
          <cell r="L1232">
            <v>103</v>
          </cell>
          <cell r="M1232">
            <v>101.5</v>
          </cell>
          <cell r="N1232">
            <v>101.5</v>
          </cell>
          <cell r="O1232">
            <v>101.5</v>
          </cell>
          <cell r="P1232">
            <v>101.5</v>
          </cell>
          <cell r="Q1232">
            <v>101.5</v>
          </cell>
        </row>
        <row r="1233">
          <cell r="C1233">
            <v>130</v>
          </cell>
          <cell r="D1233">
            <v>130</v>
          </cell>
          <cell r="E1233">
            <v>130</v>
          </cell>
          <cell r="F1233">
            <v>130</v>
          </cell>
          <cell r="G1233">
            <v>130</v>
          </cell>
          <cell r="H1233">
            <v>130</v>
          </cell>
          <cell r="I1233">
            <v>130</v>
          </cell>
          <cell r="J1233">
            <v>130</v>
          </cell>
          <cell r="K1233">
            <v>123.4</v>
          </cell>
          <cell r="L1233">
            <v>123.4</v>
          </cell>
          <cell r="M1233">
            <v>109.8</v>
          </cell>
          <cell r="N1233">
            <v>102.9</v>
          </cell>
          <cell r="O1233">
            <v>101.5</v>
          </cell>
          <cell r="P1233">
            <v>101.5</v>
          </cell>
          <cell r="Q1233">
            <v>101.5</v>
          </cell>
        </row>
        <row r="1234">
          <cell r="C1234">
            <v>125.4</v>
          </cell>
          <cell r="D1234">
            <v>125.4</v>
          </cell>
          <cell r="E1234">
            <v>125.4</v>
          </cell>
          <cell r="F1234">
            <v>125.4</v>
          </cell>
          <cell r="G1234">
            <v>125.4</v>
          </cell>
          <cell r="H1234">
            <v>125.4</v>
          </cell>
          <cell r="I1234">
            <v>125.4</v>
          </cell>
          <cell r="J1234">
            <v>125.4</v>
          </cell>
          <cell r="K1234">
            <v>125.4</v>
          </cell>
          <cell r="L1234">
            <v>125.4</v>
          </cell>
          <cell r="M1234">
            <v>125.1</v>
          </cell>
          <cell r="N1234">
            <v>125.1</v>
          </cell>
          <cell r="O1234">
            <v>122</v>
          </cell>
          <cell r="P1234">
            <v>120.1</v>
          </cell>
          <cell r="Q1234">
            <v>120.1</v>
          </cell>
        </row>
        <row r="1235">
          <cell r="C1235">
            <v>100</v>
          </cell>
          <cell r="D1235">
            <v>100</v>
          </cell>
          <cell r="E1235">
            <v>100</v>
          </cell>
          <cell r="F1235">
            <v>100</v>
          </cell>
          <cell r="G1235">
            <v>100</v>
          </cell>
          <cell r="H1235">
            <v>100</v>
          </cell>
          <cell r="I1235">
            <v>100</v>
          </cell>
          <cell r="J1235">
            <v>100</v>
          </cell>
          <cell r="K1235">
            <v>100</v>
          </cell>
          <cell r="L1235">
            <v>100</v>
          </cell>
          <cell r="M1235">
            <v>100</v>
          </cell>
          <cell r="N1235">
            <v>100</v>
          </cell>
          <cell r="O1235">
            <v>100</v>
          </cell>
          <cell r="P1235">
            <v>100</v>
          </cell>
          <cell r="Q1235">
            <v>100</v>
          </cell>
        </row>
        <row r="1236">
          <cell r="C1236">
            <v>104.8</v>
          </cell>
          <cell r="D1236">
            <v>104.8</v>
          </cell>
          <cell r="E1236">
            <v>104.8</v>
          </cell>
          <cell r="F1236">
            <v>104.8</v>
          </cell>
          <cell r="G1236">
            <v>104.8</v>
          </cell>
          <cell r="H1236">
            <v>104.8</v>
          </cell>
          <cell r="I1236">
            <v>104.8</v>
          </cell>
          <cell r="J1236">
            <v>104.8</v>
          </cell>
          <cell r="K1236">
            <v>105</v>
          </cell>
          <cell r="L1236">
            <v>105</v>
          </cell>
          <cell r="M1236">
            <v>105</v>
          </cell>
          <cell r="N1236">
            <v>105.1</v>
          </cell>
          <cell r="O1236">
            <v>105.1</v>
          </cell>
          <cell r="P1236">
            <v>105.1</v>
          </cell>
          <cell r="Q1236">
            <v>105.1</v>
          </cell>
        </row>
        <row r="1238">
          <cell r="C1238">
            <v>99.9</v>
          </cell>
          <cell r="D1238">
            <v>100.1</v>
          </cell>
          <cell r="E1238">
            <v>100.1</v>
          </cell>
          <cell r="F1238">
            <v>98.8</v>
          </cell>
          <cell r="G1238">
            <v>97.5</v>
          </cell>
          <cell r="H1238">
            <v>97.4</v>
          </cell>
          <cell r="I1238">
            <v>100.8</v>
          </cell>
          <cell r="J1238">
            <v>102.4</v>
          </cell>
          <cell r="K1238">
            <v>103</v>
          </cell>
          <cell r="L1238">
            <v>102.1</v>
          </cell>
          <cell r="M1238">
            <v>102.2</v>
          </cell>
          <cell r="N1238">
            <v>102.4</v>
          </cell>
          <cell r="O1238">
            <v>101.8</v>
          </cell>
          <cell r="P1238">
            <v>102.1</v>
          </cell>
          <cell r="Q1238">
            <v>102.1</v>
          </cell>
        </row>
        <row r="1239">
          <cell r="C1239">
            <v>105.5</v>
          </cell>
          <cell r="D1239">
            <v>105.5</v>
          </cell>
          <cell r="E1239">
            <v>105.5</v>
          </cell>
          <cell r="F1239">
            <v>105.5</v>
          </cell>
          <cell r="G1239">
            <v>105.9</v>
          </cell>
          <cell r="H1239">
            <v>105.9</v>
          </cell>
          <cell r="I1239">
            <v>105.8</v>
          </cell>
          <cell r="J1239">
            <v>105.8</v>
          </cell>
          <cell r="K1239">
            <v>102.5</v>
          </cell>
          <cell r="L1239">
            <v>101.6</v>
          </cell>
          <cell r="M1239">
            <v>101.6</v>
          </cell>
          <cell r="N1239">
            <v>101.6</v>
          </cell>
          <cell r="O1239">
            <v>101.6</v>
          </cell>
          <cell r="P1239">
            <v>101.6</v>
          </cell>
          <cell r="Q1239">
            <v>101.6</v>
          </cell>
        </row>
        <row r="1240">
          <cell r="C1240">
            <v>100</v>
          </cell>
          <cell r="D1240">
            <v>100</v>
          </cell>
          <cell r="E1240">
            <v>100</v>
          </cell>
          <cell r="F1240">
            <v>100</v>
          </cell>
          <cell r="G1240">
            <v>100</v>
          </cell>
          <cell r="H1240">
            <v>100</v>
          </cell>
          <cell r="I1240">
            <v>100</v>
          </cell>
          <cell r="J1240">
            <v>100</v>
          </cell>
          <cell r="K1240">
            <v>100</v>
          </cell>
          <cell r="L1240">
            <v>100</v>
          </cell>
          <cell r="M1240">
            <v>100</v>
          </cell>
          <cell r="N1240">
            <v>100</v>
          </cell>
          <cell r="O1240">
            <v>100</v>
          </cell>
          <cell r="P1240">
            <v>91.7</v>
          </cell>
          <cell r="Q1240">
            <v>91.7</v>
          </cell>
        </row>
        <row r="1241">
          <cell r="C1241">
            <v>113.6</v>
          </cell>
          <cell r="D1241">
            <v>113.6</v>
          </cell>
          <cell r="E1241">
            <v>137.9</v>
          </cell>
          <cell r="F1241">
            <v>137.9</v>
          </cell>
          <cell r="G1241">
            <v>138.4</v>
          </cell>
          <cell r="H1241">
            <v>138.4</v>
          </cell>
          <cell r="I1241">
            <v>138.4</v>
          </cell>
          <cell r="J1241">
            <v>138.4</v>
          </cell>
          <cell r="K1241">
            <v>138.4</v>
          </cell>
          <cell r="L1241">
            <v>138.4</v>
          </cell>
          <cell r="M1241">
            <v>138.4</v>
          </cell>
          <cell r="N1241">
            <v>138.4</v>
          </cell>
          <cell r="O1241">
            <v>138.4</v>
          </cell>
          <cell r="P1241">
            <v>138.4</v>
          </cell>
          <cell r="Q1241">
            <v>138.4</v>
          </cell>
        </row>
        <row r="1242">
          <cell r="C1242">
            <v>96.5</v>
          </cell>
          <cell r="D1242">
            <v>96.5</v>
          </cell>
          <cell r="E1242">
            <v>96.5</v>
          </cell>
          <cell r="F1242">
            <v>96.5</v>
          </cell>
          <cell r="G1242">
            <v>96.5</v>
          </cell>
          <cell r="H1242">
            <v>96.5</v>
          </cell>
          <cell r="I1242">
            <v>96.5</v>
          </cell>
          <cell r="J1242">
            <v>96.5</v>
          </cell>
          <cell r="K1242">
            <v>96.5</v>
          </cell>
          <cell r="L1242">
            <v>96.5</v>
          </cell>
          <cell r="M1242">
            <v>96.5</v>
          </cell>
          <cell r="N1242">
            <v>96.5</v>
          </cell>
          <cell r="O1242">
            <v>96.5</v>
          </cell>
          <cell r="P1242">
            <v>92.3</v>
          </cell>
          <cell r="Q1242">
            <v>92.3</v>
          </cell>
        </row>
        <row r="1243">
          <cell r="C1243">
            <v>89.2</v>
          </cell>
          <cell r="D1243">
            <v>90.3</v>
          </cell>
          <cell r="E1243">
            <v>90</v>
          </cell>
          <cell r="F1243">
            <v>84.2</v>
          </cell>
          <cell r="G1243">
            <v>77.900000000000006</v>
          </cell>
          <cell r="H1243">
            <v>77.8</v>
          </cell>
          <cell r="I1243">
            <v>92.9</v>
          </cell>
          <cell r="J1243">
            <v>99.8</v>
          </cell>
          <cell r="K1243">
            <v>106.4</v>
          </cell>
          <cell r="L1243">
            <v>104.1</v>
          </cell>
          <cell r="M1243">
            <v>104.4</v>
          </cell>
          <cell r="N1243">
            <v>105.8</v>
          </cell>
          <cell r="O1243">
            <v>102.8</v>
          </cell>
          <cell r="P1243">
            <v>104.3</v>
          </cell>
          <cell r="Q1243">
            <v>104.1</v>
          </cell>
        </row>
        <row r="1244">
          <cell r="C1244">
            <v>102.9</v>
          </cell>
          <cell r="D1244">
            <v>102.9</v>
          </cell>
          <cell r="E1244">
            <v>102.9</v>
          </cell>
          <cell r="F1244">
            <v>102.9</v>
          </cell>
          <cell r="G1244">
            <v>102.9</v>
          </cell>
          <cell r="H1244">
            <v>102.9</v>
          </cell>
          <cell r="I1244">
            <v>102.9</v>
          </cell>
          <cell r="J1244">
            <v>102.9</v>
          </cell>
          <cell r="K1244">
            <v>102.9</v>
          </cell>
          <cell r="L1244">
            <v>102.9</v>
          </cell>
          <cell r="M1244">
            <v>102.2</v>
          </cell>
          <cell r="N1244">
            <v>102.2</v>
          </cell>
          <cell r="O1244">
            <v>102.2</v>
          </cell>
          <cell r="P1244">
            <v>102.2</v>
          </cell>
          <cell r="Q1244">
            <v>102.2</v>
          </cell>
        </row>
        <row r="1245">
          <cell r="C1245">
            <v>101.1</v>
          </cell>
          <cell r="D1245">
            <v>101.1</v>
          </cell>
          <cell r="E1245">
            <v>101.1</v>
          </cell>
          <cell r="F1245">
            <v>101.1</v>
          </cell>
          <cell r="G1245">
            <v>101.1</v>
          </cell>
          <cell r="H1245">
            <v>101.1</v>
          </cell>
          <cell r="I1245">
            <v>101.1</v>
          </cell>
          <cell r="J1245">
            <v>101.1</v>
          </cell>
          <cell r="K1245">
            <v>101.1</v>
          </cell>
          <cell r="L1245">
            <v>101.1</v>
          </cell>
          <cell r="M1245">
            <v>101.1</v>
          </cell>
          <cell r="N1245">
            <v>101.1</v>
          </cell>
          <cell r="O1245">
            <v>101.1</v>
          </cell>
          <cell r="P1245">
            <v>101.1</v>
          </cell>
          <cell r="Q1245">
            <v>101.1</v>
          </cell>
        </row>
        <row r="1246">
          <cell r="C1246">
            <v>100</v>
          </cell>
          <cell r="D1246">
            <v>100</v>
          </cell>
          <cell r="E1246">
            <v>100</v>
          </cell>
          <cell r="F1246">
            <v>100</v>
          </cell>
          <cell r="G1246">
            <v>100</v>
          </cell>
          <cell r="H1246">
            <v>100</v>
          </cell>
          <cell r="I1246">
            <v>100</v>
          </cell>
          <cell r="J1246">
            <v>100</v>
          </cell>
          <cell r="K1246">
            <v>100</v>
          </cell>
          <cell r="L1246">
            <v>100</v>
          </cell>
          <cell r="M1246">
            <v>100</v>
          </cell>
          <cell r="N1246">
            <v>100</v>
          </cell>
          <cell r="O1246">
            <v>100</v>
          </cell>
          <cell r="P1246">
            <v>100</v>
          </cell>
          <cell r="Q1246">
            <v>100</v>
          </cell>
        </row>
        <row r="1247">
          <cell r="C1247">
            <v>101.8</v>
          </cell>
          <cell r="D1247">
            <v>101.8</v>
          </cell>
          <cell r="E1247">
            <v>101.8</v>
          </cell>
          <cell r="F1247">
            <v>101.8</v>
          </cell>
          <cell r="G1247">
            <v>101.8</v>
          </cell>
          <cell r="H1247">
            <v>101.8</v>
          </cell>
          <cell r="I1247">
            <v>101.8</v>
          </cell>
          <cell r="J1247">
            <v>101.8</v>
          </cell>
          <cell r="K1247">
            <v>101.8</v>
          </cell>
          <cell r="L1247">
            <v>101.8</v>
          </cell>
          <cell r="M1247">
            <v>101.8</v>
          </cell>
          <cell r="N1247">
            <v>101.8</v>
          </cell>
          <cell r="O1247">
            <v>101.8</v>
          </cell>
          <cell r="P1247">
            <v>101.8</v>
          </cell>
          <cell r="Q1247">
            <v>101.8</v>
          </cell>
        </row>
        <row r="1248">
          <cell r="C1248">
            <v>105.7</v>
          </cell>
          <cell r="D1248">
            <v>105.7</v>
          </cell>
          <cell r="E1248">
            <v>105.7</v>
          </cell>
          <cell r="F1248">
            <v>105.7</v>
          </cell>
          <cell r="G1248">
            <v>105.7</v>
          </cell>
          <cell r="H1248">
            <v>105.7</v>
          </cell>
          <cell r="I1248">
            <v>105.7</v>
          </cell>
          <cell r="J1248">
            <v>105.7</v>
          </cell>
          <cell r="K1248">
            <v>105.7</v>
          </cell>
          <cell r="L1248">
            <v>93.7</v>
          </cell>
          <cell r="M1248">
            <v>100.2</v>
          </cell>
          <cell r="N1248">
            <v>94.2</v>
          </cell>
          <cell r="O1248">
            <v>94.2</v>
          </cell>
          <cell r="P1248">
            <v>108.4</v>
          </cell>
          <cell r="Q1248">
            <v>108.4</v>
          </cell>
        </row>
        <row r="1250">
          <cell r="C1250">
            <v>104.6</v>
          </cell>
          <cell r="D1250">
            <v>103.9</v>
          </cell>
          <cell r="E1250">
            <v>103.9</v>
          </cell>
          <cell r="F1250">
            <v>103.6</v>
          </cell>
          <cell r="G1250">
            <v>103.1</v>
          </cell>
          <cell r="H1250">
            <v>103.1</v>
          </cell>
          <cell r="I1250">
            <v>103.1</v>
          </cell>
          <cell r="J1250">
            <v>103.2</v>
          </cell>
          <cell r="K1250">
            <v>103.2</v>
          </cell>
          <cell r="L1250">
            <v>103.3</v>
          </cell>
          <cell r="M1250">
            <v>103.3</v>
          </cell>
          <cell r="N1250">
            <v>103.4</v>
          </cell>
          <cell r="O1250">
            <v>103.4</v>
          </cell>
          <cell r="P1250">
            <v>103.2</v>
          </cell>
          <cell r="Q1250">
            <v>103.2</v>
          </cell>
        </row>
        <row r="1251">
          <cell r="C1251">
            <v>100.4</v>
          </cell>
          <cell r="D1251">
            <v>100.4</v>
          </cell>
          <cell r="E1251">
            <v>100.4</v>
          </cell>
          <cell r="F1251">
            <v>100.4</v>
          </cell>
          <cell r="G1251">
            <v>100.4</v>
          </cell>
          <cell r="H1251">
            <v>100.4</v>
          </cell>
          <cell r="I1251">
            <v>100.4</v>
          </cell>
          <cell r="J1251">
            <v>100.4</v>
          </cell>
          <cell r="K1251">
            <v>100.4</v>
          </cell>
          <cell r="L1251">
            <v>100.3</v>
          </cell>
          <cell r="M1251">
            <v>100.3</v>
          </cell>
          <cell r="N1251">
            <v>100.3</v>
          </cell>
          <cell r="O1251">
            <v>100.4</v>
          </cell>
          <cell r="P1251">
            <v>100.4</v>
          </cell>
          <cell r="Q1251">
            <v>100.4</v>
          </cell>
        </row>
        <row r="1252">
          <cell r="C1252">
            <v>104.8</v>
          </cell>
          <cell r="D1252">
            <v>100</v>
          </cell>
          <cell r="E1252">
            <v>100</v>
          </cell>
          <cell r="F1252">
            <v>97.7</v>
          </cell>
          <cell r="G1252">
            <v>94.2</v>
          </cell>
          <cell r="H1252">
            <v>94.2</v>
          </cell>
          <cell r="I1252">
            <v>94.2</v>
          </cell>
          <cell r="J1252">
            <v>94.8</v>
          </cell>
          <cell r="K1252">
            <v>94.8</v>
          </cell>
          <cell r="L1252">
            <v>95.3</v>
          </cell>
          <cell r="M1252">
            <v>95.3</v>
          </cell>
          <cell r="N1252">
            <v>96</v>
          </cell>
          <cell r="O1252">
            <v>96</v>
          </cell>
          <cell r="P1252">
            <v>94.9</v>
          </cell>
          <cell r="Q1252">
            <v>94.9</v>
          </cell>
        </row>
        <row r="1253">
          <cell r="C1253">
            <v>104.6</v>
          </cell>
          <cell r="D1253">
            <v>104.6</v>
          </cell>
          <cell r="E1253">
            <v>104.6</v>
          </cell>
          <cell r="F1253">
            <v>104.6</v>
          </cell>
          <cell r="G1253">
            <v>104.6</v>
          </cell>
          <cell r="H1253">
            <v>104.6</v>
          </cell>
          <cell r="I1253">
            <v>104.6</v>
          </cell>
          <cell r="J1253">
            <v>104.6</v>
          </cell>
          <cell r="K1253">
            <v>104.6</v>
          </cell>
          <cell r="L1253">
            <v>104.6</v>
          </cell>
          <cell r="M1253">
            <v>104.6</v>
          </cell>
          <cell r="N1253">
            <v>104.6</v>
          </cell>
          <cell r="O1253">
            <v>104.6</v>
          </cell>
          <cell r="P1253">
            <v>104.6</v>
          </cell>
          <cell r="Q1253">
            <v>104.6</v>
          </cell>
        </row>
        <row r="1255">
          <cell r="C1255">
            <v>99.6</v>
          </cell>
          <cell r="D1255">
            <v>99.4</v>
          </cell>
          <cell r="E1255">
            <v>99.7</v>
          </cell>
          <cell r="F1255">
            <v>99.7</v>
          </cell>
          <cell r="G1255">
            <v>99.8</v>
          </cell>
          <cell r="H1255">
            <v>99.8</v>
          </cell>
          <cell r="I1255">
            <v>99.8</v>
          </cell>
          <cell r="J1255">
            <v>100</v>
          </cell>
          <cell r="K1255">
            <v>99.4</v>
          </cell>
          <cell r="L1255">
            <v>99.5</v>
          </cell>
          <cell r="M1255">
            <v>99.9</v>
          </cell>
          <cell r="N1255">
            <v>100.1</v>
          </cell>
          <cell r="O1255">
            <v>100.2</v>
          </cell>
          <cell r="P1255">
            <v>99.8</v>
          </cell>
          <cell r="Q1255">
            <v>99.8</v>
          </cell>
        </row>
        <row r="1256">
          <cell r="C1256">
            <v>86.6</v>
          </cell>
          <cell r="D1256">
            <v>85.7</v>
          </cell>
          <cell r="E1256">
            <v>87.3</v>
          </cell>
          <cell r="F1256">
            <v>87.1</v>
          </cell>
          <cell r="G1256">
            <v>87.7</v>
          </cell>
          <cell r="H1256">
            <v>87.7</v>
          </cell>
          <cell r="I1256">
            <v>87.9</v>
          </cell>
          <cell r="J1256">
            <v>89</v>
          </cell>
          <cell r="K1256">
            <v>89</v>
          </cell>
          <cell r="L1256">
            <v>89.7</v>
          </cell>
          <cell r="M1256">
            <v>92.1</v>
          </cell>
          <cell r="N1256">
            <v>92.6</v>
          </cell>
          <cell r="O1256">
            <v>92.6</v>
          </cell>
          <cell r="P1256">
            <v>92.6</v>
          </cell>
          <cell r="Q1256">
            <v>92.6</v>
          </cell>
        </row>
        <row r="1257">
          <cell r="C1257">
            <v>100</v>
          </cell>
          <cell r="D1257">
            <v>100</v>
          </cell>
          <cell r="E1257">
            <v>100</v>
          </cell>
          <cell r="F1257">
            <v>100</v>
          </cell>
          <cell r="G1257">
            <v>100</v>
          </cell>
          <cell r="H1257">
            <v>100</v>
          </cell>
          <cell r="I1257">
            <v>100</v>
          </cell>
          <cell r="J1257">
            <v>100</v>
          </cell>
          <cell r="K1257">
            <v>100</v>
          </cell>
          <cell r="L1257">
            <v>100</v>
          </cell>
          <cell r="M1257">
            <v>100</v>
          </cell>
          <cell r="N1257">
            <v>100</v>
          </cell>
          <cell r="O1257">
            <v>100</v>
          </cell>
          <cell r="P1257">
            <v>100</v>
          </cell>
          <cell r="Q1257">
            <v>100</v>
          </cell>
        </row>
        <row r="1258">
          <cell r="C1258">
            <v>90.3</v>
          </cell>
          <cell r="D1258">
            <v>89.7</v>
          </cell>
          <cell r="E1258">
            <v>89.7</v>
          </cell>
          <cell r="F1258">
            <v>89.7</v>
          </cell>
          <cell r="G1258">
            <v>89.7</v>
          </cell>
          <cell r="H1258">
            <v>89.7</v>
          </cell>
          <cell r="I1258">
            <v>89.7</v>
          </cell>
          <cell r="J1258">
            <v>89.7</v>
          </cell>
          <cell r="K1258">
            <v>89.7</v>
          </cell>
          <cell r="L1258">
            <v>89.7</v>
          </cell>
          <cell r="M1258">
            <v>90.3</v>
          </cell>
          <cell r="N1258">
            <v>90.3</v>
          </cell>
          <cell r="O1258">
            <v>91</v>
          </cell>
          <cell r="P1258">
            <v>91</v>
          </cell>
          <cell r="Q1258">
            <v>91</v>
          </cell>
        </row>
        <row r="1259">
          <cell r="C1259">
            <v>100</v>
          </cell>
          <cell r="D1259">
            <v>100</v>
          </cell>
          <cell r="E1259">
            <v>100</v>
          </cell>
          <cell r="F1259">
            <v>100</v>
          </cell>
          <cell r="G1259">
            <v>100</v>
          </cell>
          <cell r="H1259">
            <v>100</v>
          </cell>
          <cell r="I1259">
            <v>100</v>
          </cell>
          <cell r="J1259">
            <v>100</v>
          </cell>
          <cell r="K1259">
            <v>100</v>
          </cell>
          <cell r="L1259">
            <v>100</v>
          </cell>
          <cell r="M1259">
            <v>100</v>
          </cell>
          <cell r="N1259">
            <v>100</v>
          </cell>
          <cell r="O1259">
            <v>100</v>
          </cell>
          <cell r="P1259">
            <v>100</v>
          </cell>
          <cell r="Q1259">
            <v>100</v>
          </cell>
        </row>
        <row r="1260">
          <cell r="C1260">
            <v>114.1</v>
          </cell>
          <cell r="D1260">
            <v>112.5</v>
          </cell>
          <cell r="E1260">
            <v>112.5</v>
          </cell>
          <cell r="F1260">
            <v>112.5</v>
          </cell>
          <cell r="G1260">
            <v>112.5</v>
          </cell>
          <cell r="H1260">
            <v>112.5</v>
          </cell>
          <cell r="I1260">
            <v>112.5</v>
          </cell>
          <cell r="J1260">
            <v>112.5</v>
          </cell>
          <cell r="K1260">
            <v>112.5</v>
          </cell>
          <cell r="L1260">
            <v>112.5</v>
          </cell>
          <cell r="M1260">
            <v>103.5</v>
          </cell>
          <cell r="N1260">
            <v>103.5</v>
          </cell>
          <cell r="O1260">
            <v>103.5</v>
          </cell>
          <cell r="P1260">
            <v>103.5</v>
          </cell>
          <cell r="Q1260">
            <v>103.5</v>
          </cell>
        </row>
        <row r="1261">
          <cell r="C1261">
            <v>114.3</v>
          </cell>
          <cell r="D1261">
            <v>114.3</v>
          </cell>
          <cell r="E1261">
            <v>114.3</v>
          </cell>
          <cell r="F1261">
            <v>114.3</v>
          </cell>
          <cell r="G1261">
            <v>114.3</v>
          </cell>
          <cell r="H1261">
            <v>114.3</v>
          </cell>
          <cell r="I1261">
            <v>114.3</v>
          </cell>
          <cell r="J1261">
            <v>114.3</v>
          </cell>
          <cell r="K1261">
            <v>114.3</v>
          </cell>
          <cell r="L1261">
            <v>114.3</v>
          </cell>
          <cell r="M1261">
            <v>114.3</v>
          </cell>
          <cell r="N1261">
            <v>114.3</v>
          </cell>
          <cell r="O1261">
            <v>114.3</v>
          </cell>
          <cell r="P1261">
            <v>107.1</v>
          </cell>
          <cell r="Q1261">
            <v>107.1</v>
          </cell>
        </row>
        <row r="1262">
          <cell r="C1262">
            <v>112.1</v>
          </cell>
          <cell r="D1262">
            <v>112.1</v>
          </cell>
          <cell r="E1262">
            <v>112.1</v>
          </cell>
          <cell r="F1262">
            <v>112.1</v>
          </cell>
          <cell r="G1262">
            <v>110.6</v>
          </cell>
          <cell r="H1262">
            <v>110.6</v>
          </cell>
          <cell r="I1262">
            <v>108.2</v>
          </cell>
          <cell r="J1262">
            <v>108.2</v>
          </cell>
          <cell r="K1262">
            <v>107.7</v>
          </cell>
          <cell r="L1262">
            <v>108.9</v>
          </cell>
          <cell r="M1262">
            <v>107</v>
          </cell>
          <cell r="N1262">
            <v>107</v>
          </cell>
          <cell r="O1262">
            <v>107</v>
          </cell>
          <cell r="P1262">
            <v>105.5</v>
          </cell>
          <cell r="Q1262">
            <v>105.5</v>
          </cell>
        </row>
        <row r="1263">
          <cell r="C1263">
            <v>97</v>
          </cell>
          <cell r="D1263">
            <v>96.8</v>
          </cell>
          <cell r="E1263">
            <v>96.8</v>
          </cell>
          <cell r="F1263">
            <v>96.8</v>
          </cell>
          <cell r="G1263">
            <v>97</v>
          </cell>
          <cell r="H1263">
            <v>97</v>
          </cell>
          <cell r="I1263">
            <v>97</v>
          </cell>
          <cell r="J1263">
            <v>97</v>
          </cell>
          <cell r="K1263">
            <v>97</v>
          </cell>
          <cell r="L1263">
            <v>97</v>
          </cell>
          <cell r="M1263">
            <v>97</v>
          </cell>
          <cell r="N1263">
            <v>97</v>
          </cell>
          <cell r="O1263">
            <v>102.6</v>
          </cell>
          <cell r="P1263">
            <v>102.6</v>
          </cell>
          <cell r="Q1263">
            <v>102.6</v>
          </cell>
        </row>
        <row r="1264">
          <cell r="C1264">
            <v>111.8</v>
          </cell>
          <cell r="D1264">
            <v>111.8</v>
          </cell>
          <cell r="E1264">
            <v>111.8</v>
          </cell>
          <cell r="F1264">
            <v>111.8</v>
          </cell>
          <cell r="G1264">
            <v>111.8</v>
          </cell>
          <cell r="H1264">
            <v>111.8</v>
          </cell>
          <cell r="I1264">
            <v>111.8</v>
          </cell>
          <cell r="J1264">
            <v>111.8</v>
          </cell>
          <cell r="K1264">
            <v>106.1</v>
          </cell>
          <cell r="L1264">
            <v>106.1</v>
          </cell>
          <cell r="M1264">
            <v>100</v>
          </cell>
          <cell r="N1264">
            <v>100</v>
          </cell>
          <cell r="O1264">
            <v>100</v>
          </cell>
          <cell r="P1264">
            <v>100</v>
          </cell>
          <cell r="Q1264">
            <v>100</v>
          </cell>
        </row>
        <row r="1265">
          <cell r="C1265">
            <v>99.7</v>
          </cell>
          <cell r="D1265">
            <v>99.7</v>
          </cell>
          <cell r="E1265">
            <v>99.7</v>
          </cell>
          <cell r="F1265">
            <v>99.7</v>
          </cell>
          <cell r="G1265">
            <v>99.7</v>
          </cell>
          <cell r="H1265">
            <v>99.7</v>
          </cell>
          <cell r="I1265">
            <v>99.7</v>
          </cell>
          <cell r="J1265">
            <v>99.7</v>
          </cell>
          <cell r="K1265">
            <v>99.7</v>
          </cell>
          <cell r="L1265">
            <v>99.7</v>
          </cell>
          <cell r="M1265">
            <v>99.7</v>
          </cell>
          <cell r="N1265">
            <v>99.7</v>
          </cell>
          <cell r="O1265">
            <v>99.7</v>
          </cell>
          <cell r="P1265">
            <v>99.7</v>
          </cell>
          <cell r="Q1265">
            <v>99.7</v>
          </cell>
        </row>
        <row r="1266">
          <cell r="C1266">
            <v>104.7</v>
          </cell>
          <cell r="D1266">
            <v>104.7</v>
          </cell>
          <cell r="E1266">
            <v>104.7</v>
          </cell>
          <cell r="F1266">
            <v>104.7</v>
          </cell>
          <cell r="G1266">
            <v>104.7</v>
          </cell>
          <cell r="H1266">
            <v>104.7</v>
          </cell>
          <cell r="I1266">
            <v>104.7</v>
          </cell>
          <cell r="J1266">
            <v>104.7</v>
          </cell>
          <cell r="K1266">
            <v>104.7</v>
          </cell>
          <cell r="L1266">
            <v>104.7</v>
          </cell>
          <cell r="M1266">
            <v>104.7</v>
          </cell>
          <cell r="N1266">
            <v>104.7</v>
          </cell>
          <cell r="O1266">
            <v>104.7</v>
          </cell>
          <cell r="P1266">
            <v>96.8</v>
          </cell>
          <cell r="Q1266">
            <v>96.8</v>
          </cell>
        </row>
        <row r="1267">
          <cell r="C1267">
            <v>100</v>
          </cell>
          <cell r="D1267">
            <v>100</v>
          </cell>
          <cell r="E1267">
            <v>100</v>
          </cell>
          <cell r="F1267">
            <v>100</v>
          </cell>
          <cell r="G1267">
            <v>100</v>
          </cell>
          <cell r="H1267">
            <v>100</v>
          </cell>
          <cell r="I1267">
            <v>100</v>
          </cell>
          <cell r="J1267">
            <v>100</v>
          </cell>
          <cell r="K1267">
            <v>100</v>
          </cell>
          <cell r="L1267">
            <v>100</v>
          </cell>
          <cell r="M1267">
            <v>100</v>
          </cell>
          <cell r="N1267">
            <v>100</v>
          </cell>
          <cell r="O1267">
            <v>100</v>
          </cell>
          <cell r="P1267">
            <v>100</v>
          </cell>
          <cell r="Q1267">
            <v>100</v>
          </cell>
        </row>
        <row r="1268">
          <cell r="C1268">
            <v>100</v>
          </cell>
          <cell r="D1268">
            <v>100</v>
          </cell>
          <cell r="E1268">
            <v>100</v>
          </cell>
          <cell r="F1268">
            <v>100</v>
          </cell>
          <cell r="G1268">
            <v>100</v>
          </cell>
          <cell r="H1268">
            <v>100</v>
          </cell>
          <cell r="I1268">
            <v>100</v>
          </cell>
          <cell r="J1268">
            <v>100</v>
          </cell>
          <cell r="K1268">
            <v>100</v>
          </cell>
          <cell r="L1268">
            <v>100</v>
          </cell>
          <cell r="M1268">
            <v>100</v>
          </cell>
          <cell r="N1268">
            <v>100</v>
          </cell>
          <cell r="O1268">
            <v>100</v>
          </cell>
          <cell r="P1268">
            <v>100</v>
          </cell>
          <cell r="Q1268">
            <v>100</v>
          </cell>
        </row>
        <row r="1269">
          <cell r="C1269">
            <v>100</v>
          </cell>
          <cell r="D1269">
            <v>100</v>
          </cell>
          <cell r="E1269">
            <v>100</v>
          </cell>
          <cell r="F1269">
            <v>100</v>
          </cell>
          <cell r="G1269">
            <v>100</v>
          </cell>
          <cell r="H1269">
            <v>100</v>
          </cell>
          <cell r="I1269">
            <v>100</v>
          </cell>
          <cell r="J1269">
            <v>100</v>
          </cell>
          <cell r="K1269">
            <v>100</v>
          </cell>
          <cell r="L1269">
            <v>100</v>
          </cell>
          <cell r="M1269">
            <v>100</v>
          </cell>
          <cell r="N1269">
            <v>100</v>
          </cell>
          <cell r="O1269">
            <v>100</v>
          </cell>
          <cell r="P1269">
            <v>100</v>
          </cell>
          <cell r="Q1269">
            <v>100</v>
          </cell>
        </row>
        <row r="1270">
          <cell r="C1270">
            <v>100.9</v>
          </cell>
          <cell r="D1270">
            <v>102.8</v>
          </cell>
          <cell r="E1270">
            <v>102.8</v>
          </cell>
          <cell r="F1270">
            <v>102.8</v>
          </cell>
          <cell r="G1270">
            <v>102.8</v>
          </cell>
          <cell r="H1270">
            <v>102.8</v>
          </cell>
          <cell r="I1270">
            <v>102.8</v>
          </cell>
          <cell r="J1270">
            <v>102.8</v>
          </cell>
          <cell r="K1270">
            <v>102.8</v>
          </cell>
          <cell r="L1270">
            <v>102.8</v>
          </cell>
          <cell r="M1270">
            <v>102.8</v>
          </cell>
          <cell r="N1270">
            <v>102.8</v>
          </cell>
          <cell r="O1270">
            <v>102.8</v>
          </cell>
          <cell r="P1270">
            <v>102.8</v>
          </cell>
          <cell r="Q1270">
            <v>102.8</v>
          </cell>
        </row>
        <row r="1271">
          <cell r="C1271">
            <v>112.6</v>
          </cell>
          <cell r="D1271">
            <v>112.6</v>
          </cell>
          <cell r="E1271">
            <v>112.6</v>
          </cell>
          <cell r="F1271">
            <v>112.6</v>
          </cell>
          <cell r="G1271">
            <v>112.6</v>
          </cell>
          <cell r="H1271">
            <v>112.6</v>
          </cell>
          <cell r="I1271">
            <v>112.6</v>
          </cell>
          <cell r="J1271">
            <v>112.6</v>
          </cell>
          <cell r="K1271">
            <v>110.3</v>
          </cell>
          <cell r="L1271">
            <v>109.8</v>
          </cell>
          <cell r="M1271">
            <v>109.8</v>
          </cell>
          <cell r="N1271">
            <v>109.8</v>
          </cell>
          <cell r="O1271">
            <v>109.8</v>
          </cell>
          <cell r="P1271">
            <v>110.3</v>
          </cell>
          <cell r="Q1271">
            <v>110.3</v>
          </cell>
        </row>
        <row r="1273">
          <cell r="C1273">
            <v>103.4</v>
          </cell>
          <cell r="D1273">
            <v>102.6</v>
          </cell>
          <cell r="E1273">
            <v>102.6</v>
          </cell>
          <cell r="F1273">
            <v>102.6</v>
          </cell>
          <cell r="G1273">
            <v>102.9</v>
          </cell>
          <cell r="H1273">
            <v>102.9</v>
          </cell>
          <cell r="I1273">
            <v>102.9</v>
          </cell>
          <cell r="J1273">
            <v>102.9</v>
          </cell>
          <cell r="K1273">
            <v>102.9</v>
          </cell>
          <cell r="L1273">
            <v>102.9</v>
          </cell>
          <cell r="M1273">
            <v>102.4</v>
          </cell>
          <cell r="N1273">
            <v>102.4</v>
          </cell>
          <cell r="O1273">
            <v>102.4</v>
          </cell>
          <cell r="P1273">
            <v>99.8</v>
          </cell>
          <cell r="Q1273">
            <v>99.8</v>
          </cell>
        </row>
        <row r="1274">
          <cell r="C1274">
            <v>110.1</v>
          </cell>
          <cell r="D1274">
            <v>108.3</v>
          </cell>
          <cell r="E1274">
            <v>108.3</v>
          </cell>
          <cell r="F1274">
            <v>108.3</v>
          </cell>
          <cell r="G1274">
            <v>109.1</v>
          </cell>
          <cell r="H1274">
            <v>109.1</v>
          </cell>
          <cell r="I1274">
            <v>109.1</v>
          </cell>
          <cell r="J1274">
            <v>109.1</v>
          </cell>
          <cell r="K1274">
            <v>109.1</v>
          </cell>
          <cell r="L1274">
            <v>109.1</v>
          </cell>
          <cell r="M1274">
            <v>107.5</v>
          </cell>
          <cell r="N1274">
            <v>107.5</v>
          </cell>
          <cell r="O1274">
            <v>107.5</v>
          </cell>
          <cell r="P1274">
            <v>102.6</v>
          </cell>
          <cell r="Q1274">
            <v>102.6</v>
          </cell>
        </row>
        <row r="1275">
          <cell r="C1275">
            <v>108.9</v>
          </cell>
          <cell r="D1275">
            <v>108.4</v>
          </cell>
          <cell r="E1275">
            <v>108.4</v>
          </cell>
          <cell r="F1275">
            <v>108.4</v>
          </cell>
          <cell r="G1275">
            <v>108.4</v>
          </cell>
          <cell r="H1275">
            <v>108.4</v>
          </cell>
          <cell r="I1275">
            <v>108.4</v>
          </cell>
          <cell r="J1275">
            <v>108.4</v>
          </cell>
          <cell r="K1275">
            <v>108.4</v>
          </cell>
          <cell r="L1275">
            <v>108.4</v>
          </cell>
          <cell r="M1275">
            <v>108.4</v>
          </cell>
          <cell r="N1275">
            <v>108.4</v>
          </cell>
          <cell r="O1275">
            <v>108.4</v>
          </cell>
          <cell r="P1275">
            <v>104.4</v>
          </cell>
          <cell r="Q1275">
            <v>104.4</v>
          </cell>
        </row>
        <row r="1276">
          <cell r="C1276">
            <v>92.8</v>
          </cell>
          <cell r="D1276">
            <v>92.8</v>
          </cell>
          <cell r="E1276">
            <v>92.8</v>
          </cell>
          <cell r="F1276">
            <v>92.8</v>
          </cell>
          <cell r="G1276">
            <v>92.8</v>
          </cell>
          <cell r="H1276">
            <v>92.8</v>
          </cell>
          <cell r="I1276">
            <v>92.8</v>
          </cell>
          <cell r="J1276">
            <v>92.8</v>
          </cell>
          <cell r="K1276">
            <v>92.8</v>
          </cell>
          <cell r="L1276">
            <v>92.8</v>
          </cell>
          <cell r="M1276">
            <v>92.8</v>
          </cell>
          <cell r="N1276">
            <v>92.8</v>
          </cell>
          <cell r="O1276">
            <v>92.8</v>
          </cell>
          <cell r="P1276">
            <v>92.8</v>
          </cell>
          <cell r="Q1276">
            <v>92.8</v>
          </cell>
        </row>
        <row r="1277">
          <cell r="C1277">
            <v>100</v>
          </cell>
          <cell r="D1277">
            <v>100</v>
          </cell>
          <cell r="E1277">
            <v>100</v>
          </cell>
          <cell r="F1277">
            <v>100</v>
          </cell>
          <cell r="G1277">
            <v>100</v>
          </cell>
          <cell r="H1277">
            <v>100</v>
          </cell>
          <cell r="I1277">
            <v>100</v>
          </cell>
          <cell r="J1277">
            <v>100</v>
          </cell>
          <cell r="K1277">
            <v>100</v>
          </cell>
          <cell r="L1277">
            <v>100</v>
          </cell>
          <cell r="M1277">
            <v>100</v>
          </cell>
          <cell r="N1277">
            <v>100</v>
          </cell>
          <cell r="O1277">
            <v>100</v>
          </cell>
          <cell r="P1277">
            <v>100</v>
          </cell>
          <cell r="Q1277">
            <v>100</v>
          </cell>
        </row>
        <row r="1278">
          <cell r="C1278">
            <v>100</v>
          </cell>
          <cell r="D1278">
            <v>100</v>
          </cell>
          <cell r="E1278">
            <v>100</v>
          </cell>
          <cell r="F1278">
            <v>100</v>
          </cell>
          <cell r="G1278">
            <v>100</v>
          </cell>
          <cell r="H1278">
            <v>100</v>
          </cell>
          <cell r="I1278">
            <v>100</v>
          </cell>
          <cell r="J1278">
            <v>100</v>
          </cell>
          <cell r="K1278">
            <v>100</v>
          </cell>
          <cell r="L1278">
            <v>100</v>
          </cell>
          <cell r="M1278">
            <v>100</v>
          </cell>
          <cell r="N1278">
            <v>100</v>
          </cell>
          <cell r="O1278">
            <v>100</v>
          </cell>
          <cell r="P1278">
            <v>100</v>
          </cell>
          <cell r="Q1278">
            <v>100</v>
          </cell>
        </row>
        <row r="1280">
          <cell r="C1280">
            <v>102.7</v>
          </cell>
          <cell r="D1280">
            <v>102.7</v>
          </cell>
          <cell r="E1280">
            <v>102.7</v>
          </cell>
          <cell r="F1280">
            <v>102.2</v>
          </cell>
          <cell r="G1280">
            <v>102.2</v>
          </cell>
          <cell r="H1280">
            <v>102.2</v>
          </cell>
          <cell r="I1280">
            <v>102.2</v>
          </cell>
          <cell r="J1280">
            <v>102.2</v>
          </cell>
          <cell r="K1280">
            <v>102.2</v>
          </cell>
          <cell r="L1280">
            <v>101.7</v>
          </cell>
          <cell r="M1280">
            <v>100.7</v>
          </cell>
          <cell r="N1280">
            <v>100.7</v>
          </cell>
          <cell r="O1280">
            <v>100.7</v>
          </cell>
          <cell r="P1280">
            <v>100.7</v>
          </cell>
          <cell r="Q1280">
            <v>100.7</v>
          </cell>
        </row>
        <row r="1281">
          <cell r="C1281">
            <v>103.1</v>
          </cell>
          <cell r="D1281">
            <v>103.1</v>
          </cell>
          <cell r="E1281">
            <v>103.1</v>
          </cell>
          <cell r="F1281">
            <v>102.5</v>
          </cell>
          <cell r="G1281">
            <v>102.5</v>
          </cell>
          <cell r="H1281">
            <v>102.5</v>
          </cell>
          <cell r="I1281">
            <v>102.5</v>
          </cell>
          <cell r="J1281">
            <v>102.5</v>
          </cell>
          <cell r="K1281">
            <v>102.5</v>
          </cell>
          <cell r="L1281">
            <v>102</v>
          </cell>
          <cell r="M1281">
            <v>101</v>
          </cell>
          <cell r="N1281">
            <v>101</v>
          </cell>
          <cell r="O1281">
            <v>101</v>
          </cell>
          <cell r="P1281">
            <v>101</v>
          </cell>
          <cell r="Q1281">
            <v>101</v>
          </cell>
        </row>
        <row r="1282">
          <cell r="C1282">
            <v>100</v>
          </cell>
          <cell r="D1282">
            <v>100</v>
          </cell>
          <cell r="E1282">
            <v>100</v>
          </cell>
          <cell r="F1282">
            <v>100</v>
          </cell>
          <cell r="G1282">
            <v>100</v>
          </cell>
          <cell r="H1282">
            <v>100</v>
          </cell>
          <cell r="I1282">
            <v>100</v>
          </cell>
          <cell r="J1282">
            <v>100</v>
          </cell>
          <cell r="K1282">
            <v>100</v>
          </cell>
          <cell r="L1282">
            <v>100</v>
          </cell>
          <cell r="M1282">
            <v>100</v>
          </cell>
          <cell r="N1282">
            <v>100</v>
          </cell>
          <cell r="O1282">
            <v>100</v>
          </cell>
          <cell r="P1282">
            <v>100</v>
          </cell>
          <cell r="Q1282">
            <v>100</v>
          </cell>
        </row>
        <row r="1283">
          <cell r="C1283">
            <v>98.2</v>
          </cell>
          <cell r="D1283">
            <v>98.2</v>
          </cell>
          <cell r="E1283">
            <v>98.2</v>
          </cell>
          <cell r="F1283">
            <v>98.2</v>
          </cell>
          <cell r="G1283">
            <v>98.2</v>
          </cell>
          <cell r="H1283">
            <v>98.2</v>
          </cell>
          <cell r="I1283">
            <v>98.2</v>
          </cell>
          <cell r="J1283">
            <v>98.2</v>
          </cell>
          <cell r="K1283">
            <v>98.2</v>
          </cell>
          <cell r="L1283">
            <v>98.2</v>
          </cell>
          <cell r="M1283">
            <v>98.2</v>
          </cell>
          <cell r="N1283">
            <v>98.2</v>
          </cell>
          <cell r="O1283">
            <v>98.2</v>
          </cell>
          <cell r="P1283">
            <v>98.2</v>
          </cell>
          <cell r="Q1283">
            <v>98.2</v>
          </cell>
        </row>
        <row r="1285">
          <cell r="C1285">
            <v>103.9</v>
          </cell>
          <cell r="D1285">
            <v>104</v>
          </cell>
          <cell r="E1285">
            <v>103.8</v>
          </cell>
          <cell r="F1285">
            <v>103.5</v>
          </cell>
          <cell r="G1285">
            <v>103.4</v>
          </cell>
          <cell r="H1285">
            <v>103.3</v>
          </cell>
          <cell r="I1285">
            <v>103.2</v>
          </cell>
          <cell r="J1285">
            <v>103.3</v>
          </cell>
          <cell r="K1285">
            <v>103.1</v>
          </cell>
          <cell r="L1285">
            <v>102.4</v>
          </cell>
          <cell r="M1285">
            <v>101.9</v>
          </cell>
          <cell r="N1285">
            <v>101.9</v>
          </cell>
          <cell r="O1285">
            <v>102.2</v>
          </cell>
          <cell r="P1285">
            <v>102.2</v>
          </cell>
          <cell r="Q1285">
            <v>102</v>
          </cell>
        </row>
        <row r="1286">
          <cell r="C1286">
            <v>109.3</v>
          </cell>
          <cell r="D1286">
            <v>109.3</v>
          </cell>
          <cell r="E1286">
            <v>109.3</v>
          </cell>
          <cell r="F1286">
            <v>107.1</v>
          </cell>
          <cell r="G1286">
            <v>107.1</v>
          </cell>
          <cell r="H1286">
            <v>106.9</v>
          </cell>
          <cell r="I1286">
            <v>106.9</v>
          </cell>
          <cell r="J1286">
            <v>106.9</v>
          </cell>
          <cell r="K1286">
            <v>106.9</v>
          </cell>
          <cell r="L1286">
            <v>106.9</v>
          </cell>
          <cell r="M1286">
            <v>105.7</v>
          </cell>
          <cell r="N1286">
            <v>105.7</v>
          </cell>
          <cell r="O1286">
            <v>105.7</v>
          </cell>
          <cell r="P1286">
            <v>105.7</v>
          </cell>
          <cell r="Q1286">
            <v>105.2</v>
          </cell>
        </row>
        <row r="1287">
          <cell r="C1287">
            <v>102.9</v>
          </cell>
          <cell r="D1287">
            <v>102.9</v>
          </cell>
          <cell r="E1287">
            <v>102.9</v>
          </cell>
          <cell r="F1287">
            <v>103.1</v>
          </cell>
          <cell r="G1287">
            <v>103.1</v>
          </cell>
          <cell r="H1287">
            <v>102.9</v>
          </cell>
          <cell r="I1287">
            <v>102.9</v>
          </cell>
          <cell r="J1287">
            <v>102.9</v>
          </cell>
          <cell r="K1287">
            <v>102.9</v>
          </cell>
          <cell r="L1287">
            <v>102.9</v>
          </cell>
          <cell r="M1287">
            <v>102.9</v>
          </cell>
          <cell r="N1287">
            <v>102.9</v>
          </cell>
          <cell r="O1287">
            <v>102.9</v>
          </cell>
          <cell r="P1287">
            <v>102.9</v>
          </cell>
          <cell r="Q1287">
            <v>102.9</v>
          </cell>
        </row>
        <row r="1288">
          <cell r="C1288">
            <v>101.6</v>
          </cell>
          <cell r="D1288">
            <v>101.6</v>
          </cell>
          <cell r="E1288">
            <v>101.2</v>
          </cell>
          <cell r="F1288">
            <v>101.9</v>
          </cell>
          <cell r="G1288">
            <v>101.9</v>
          </cell>
          <cell r="H1288">
            <v>101.7</v>
          </cell>
          <cell r="I1288">
            <v>101.5</v>
          </cell>
          <cell r="J1288">
            <v>101.7</v>
          </cell>
          <cell r="K1288">
            <v>101.1</v>
          </cell>
          <cell r="L1288">
            <v>100.8</v>
          </cell>
          <cell r="M1288">
            <v>100.4</v>
          </cell>
          <cell r="N1288">
            <v>100.4</v>
          </cell>
          <cell r="O1288">
            <v>101.1</v>
          </cell>
          <cell r="P1288">
            <v>101</v>
          </cell>
          <cell r="Q1288">
            <v>101</v>
          </cell>
        </row>
        <row r="1289">
          <cell r="C1289">
            <v>100.8</v>
          </cell>
          <cell r="D1289">
            <v>100.8</v>
          </cell>
          <cell r="E1289">
            <v>100.8</v>
          </cell>
          <cell r="F1289">
            <v>100.8</v>
          </cell>
          <cell r="G1289">
            <v>100.8</v>
          </cell>
          <cell r="H1289">
            <v>100.9</v>
          </cell>
          <cell r="I1289">
            <v>100.8</v>
          </cell>
          <cell r="J1289">
            <v>100.8</v>
          </cell>
          <cell r="K1289">
            <v>100.8</v>
          </cell>
          <cell r="L1289">
            <v>100.8</v>
          </cell>
          <cell r="M1289">
            <v>100.8</v>
          </cell>
          <cell r="N1289">
            <v>100.8</v>
          </cell>
          <cell r="O1289">
            <v>100.8</v>
          </cell>
          <cell r="P1289">
            <v>100.8</v>
          </cell>
          <cell r="Q1289">
            <v>100.8</v>
          </cell>
        </row>
        <row r="1290">
          <cell r="C1290">
            <v>104.4</v>
          </cell>
          <cell r="D1290">
            <v>104.4</v>
          </cell>
          <cell r="E1290">
            <v>104.3</v>
          </cell>
          <cell r="F1290">
            <v>104.9</v>
          </cell>
          <cell r="G1290">
            <v>103.4</v>
          </cell>
          <cell r="H1290">
            <v>103.5</v>
          </cell>
          <cell r="I1290">
            <v>103.4</v>
          </cell>
          <cell r="J1290">
            <v>103.8</v>
          </cell>
          <cell r="K1290">
            <v>103.8</v>
          </cell>
          <cell r="L1290">
            <v>104.1</v>
          </cell>
          <cell r="M1290">
            <v>103.3</v>
          </cell>
          <cell r="N1290">
            <v>103.3</v>
          </cell>
          <cell r="O1290">
            <v>103.3</v>
          </cell>
          <cell r="P1290">
            <v>103.3</v>
          </cell>
          <cell r="Q1290">
            <v>103.3</v>
          </cell>
        </row>
        <row r="1291">
          <cell r="C1291">
            <v>103.1</v>
          </cell>
          <cell r="D1291">
            <v>103.1</v>
          </cell>
          <cell r="E1291">
            <v>103.1</v>
          </cell>
          <cell r="F1291">
            <v>103.1</v>
          </cell>
          <cell r="G1291">
            <v>103.1</v>
          </cell>
          <cell r="H1291">
            <v>103.1</v>
          </cell>
          <cell r="I1291">
            <v>103.1</v>
          </cell>
          <cell r="J1291">
            <v>103.1</v>
          </cell>
          <cell r="K1291">
            <v>103.1</v>
          </cell>
          <cell r="L1291">
            <v>99.7</v>
          </cell>
          <cell r="M1291">
            <v>99.7</v>
          </cell>
          <cell r="N1291">
            <v>99.7</v>
          </cell>
          <cell r="O1291">
            <v>99.7</v>
          </cell>
          <cell r="P1291">
            <v>99.7</v>
          </cell>
          <cell r="Q1291">
            <v>99.7</v>
          </cell>
        </row>
        <row r="1292">
          <cell r="C1292">
            <v>101.2</v>
          </cell>
          <cell r="D1292">
            <v>101.2</v>
          </cell>
          <cell r="E1292">
            <v>101.2</v>
          </cell>
          <cell r="F1292">
            <v>101.2</v>
          </cell>
          <cell r="G1292">
            <v>101.2</v>
          </cell>
          <cell r="H1292">
            <v>101.2</v>
          </cell>
          <cell r="I1292">
            <v>101.2</v>
          </cell>
          <cell r="J1292">
            <v>101.2</v>
          </cell>
          <cell r="K1292">
            <v>101.2</v>
          </cell>
          <cell r="L1292">
            <v>101.2</v>
          </cell>
          <cell r="M1292">
            <v>101.2</v>
          </cell>
          <cell r="N1292">
            <v>101.2</v>
          </cell>
          <cell r="O1292">
            <v>101.2</v>
          </cell>
          <cell r="P1292">
            <v>101.2</v>
          </cell>
          <cell r="Q1292">
            <v>101.2</v>
          </cell>
        </row>
        <row r="1293">
          <cell r="C1293">
            <v>102.5</v>
          </cell>
          <cell r="D1293">
            <v>102.5</v>
          </cell>
          <cell r="E1293">
            <v>102.5</v>
          </cell>
          <cell r="F1293">
            <v>102.5</v>
          </cell>
          <cell r="G1293">
            <v>102.5</v>
          </cell>
          <cell r="H1293">
            <v>102.5</v>
          </cell>
          <cell r="I1293">
            <v>102.5</v>
          </cell>
          <cell r="J1293">
            <v>102.5</v>
          </cell>
          <cell r="K1293">
            <v>102.5</v>
          </cell>
          <cell r="L1293">
            <v>102.5</v>
          </cell>
          <cell r="M1293">
            <v>102.5</v>
          </cell>
          <cell r="N1293">
            <v>102.5</v>
          </cell>
          <cell r="O1293">
            <v>102.5</v>
          </cell>
          <cell r="P1293">
            <v>102.5</v>
          </cell>
          <cell r="Q1293">
            <v>102.5</v>
          </cell>
        </row>
        <row r="1295">
          <cell r="C1295">
            <v>105.2</v>
          </cell>
          <cell r="D1295">
            <v>105.2</v>
          </cell>
          <cell r="E1295">
            <v>102.9</v>
          </cell>
          <cell r="F1295">
            <v>103</v>
          </cell>
          <cell r="G1295">
            <v>103</v>
          </cell>
          <cell r="H1295">
            <v>103</v>
          </cell>
          <cell r="I1295">
            <v>103.7</v>
          </cell>
          <cell r="J1295">
            <v>103.5</v>
          </cell>
          <cell r="K1295">
            <v>103.3</v>
          </cell>
          <cell r="L1295">
            <v>103.4</v>
          </cell>
          <cell r="M1295">
            <v>103.7</v>
          </cell>
          <cell r="N1295">
            <v>103.7</v>
          </cell>
          <cell r="O1295">
            <v>103.5</v>
          </cell>
          <cell r="P1295">
            <v>103.3</v>
          </cell>
          <cell r="Q1295">
            <v>102.1</v>
          </cell>
        </row>
        <row r="1297">
          <cell r="C1297">
            <v>108.6</v>
          </cell>
          <cell r="D1297">
            <v>108.3</v>
          </cell>
          <cell r="E1297">
            <v>102.8</v>
          </cell>
          <cell r="F1297">
            <v>103.5</v>
          </cell>
          <cell r="G1297">
            <v>103.7</v>
          </cell>
          <cell r="H1297">
            <v>103.6</v>
          </cell>
          <cell r="I1297">
            <v>104.4</v>
          </cell>
          <cell r="J1297">
            <v>103.6</v>
          </cell>
          <cell r="K1297">
            <v>103</v>
          </cell>
          <cell r="L1297">
            <v>103.3</v>
          </cell>
          <cell r="M1297">
            <v>104.1</v>
          </cell>
          <cell r="N1297">
            <v>104.3</v>
          </cell>
          <cell r="O1297">
            <v>103.7</v>
          </cell>
          <cell r="P1297">
            <v>104.7</v>
          </cell>
          <cell r="Q1297">
            <v>101.5</v>
          </cell>
        </row>
        <row r="1298">
          <cell r="C1298">
            <v>99.6</v>
          </cell>
          <cell r="D1298">
            <v>99.5</v>
          </cell>
          <cell r="E1298">
            <v>99.5</v>
          </cell>
          <cell r="F1298">
            <v>99.5</v>
          </cell>
          <cell r="G1298">
            <v>98.5</v>
          </cell>
          <cell r="H1298">
            <v>100.2</v>
          </cell>
          <cell r="I1298">
            <v>100.3</v>
          </cell>
          <cell r="J1298">
            <v>100.5</v>
          </cell>
          <cell r="K1298">
            <v>100.3</v>
          </cell>
          <cell r="L1298">
            <v>100.3</v>
          </cell>
          <cell r="M1298">
            <v>100.3</v>
          </cell>
          <cell r="N1298">
            <v>100.4</v>
          </cell>
          <cell r="O1298">
            <v>101.6</v>
          </cell>
          <cell r="P1298">
            <v>101.6</v>
          </cell>
          <cell r="Q1298">
            <v>101.6</v>
          </cell>
        </row>
        <row r="1299">
          <cell r="C1299">
            <v>111.6</v>
          </cell>
          <cell r="D1299">
            <v>109.8</v>
          </cell>
          <cell r="E1299">
            <v>107.2</v>
          </cell>
          <cell r="F1299">
            <v>105.6</v>
          </cell>
          <cell r="G1299">
            <v>105</v>
          </cell>
          <cell r="H1299">
            <v>103.6</v>
          </cell>
          <cell r="I1299">
            <v>109.1</v>
          </cell>
          <cell r="J1299">
            <v>107.9</v>
          </cell>
          <cell r="K1299">
            <v>107.2</v>
          </cell>
          <cell r="L1299">
            <v>107</v>
          </cell>
          <cell r="M1299">
            <v>109.1</v>
          </cell>
          <cell r="N1299">
            <v>108.5</v>
          </cell>
          <cell r="O1299">
            <v>108.5</v>
          </cell>
          <cell r="P1299">
            <v>108.8</v>
          </cell>
          <cell r="Q1299">
            <v>108.1</v>
          </cell>
        </row>
        <row r="1300">
          <cell r="C1300">
            <v>107.1</v>
          </cell>
          <cell r="D1300">
            <v>116.3</v>
          </cell>
          <cell r="E1300">
            <v>105.7</v>
          </cell>
          <cell r="F1300">
            <v>109</v>
          </cell>
          <cell r="G1300">
            <v>114</v>
          </cell>
          <cell r="H1300">
            <v>120</v>
          </cell>
          <cell r="I1300">
            <v>106.3</v>
          </cell>
          <cell r="J1300">
            <v>107.7</v>
          </cell>
          <cell r="K1300">
            <v>106.1</v>
          </cell>
          <cell r="L1300">
            <v>107</v>
          </cell>
          <cell r="M1300">
            <v>114.4</v>
          </cell>
          <cell r="N1300">
            <v>110.7</v>
          </cell>
          <cell r="O1300">
            <v>109.9</v>
          </cell>
          <cell r="P1300">
            <v>117.5</v>
          </cell>
          <cell r="Q1300">
            <v>107.3</v>
          </cell>
        </row>
        <row r="1301">
          <cell r="C1301">
            <v>97.9</v>
          </cell>
          <cell r="D1301">
            <v>97.6</v>
          </cell>
          <cell r="E1301">
            <v>98</v>
          </cell>
          <cell r="F1301">
            <v>99.7</v>
          </cell>
          <cell r="G1301">
            <v>99.7</v>
          </cell>
          <cell r="H1301">
            <v>99.2</v>
          </cell>
          <cell r="I1301">
            <v>99</v>
          </cell>
          <cell r="J1301">
            <v>99.9</v>
          </cell>
          <cell r="K1301">
            <v>99.8</v>
          </cell>
          <cell r="L1301">
            <v>100.4</v>
          </cell>
          <cell r="M1301">
            <v>99.2</v>
          </cell>
          <cell r="N1301">
            <v>98.9</v>
          </cell>
          <cell r="O1301">
            <v>98.4</v>
          </cell>
          <cell r="P1301">
            <v>97.6</v>
          </cell>
          <cell r="Q1301">
            <v>98.7</v>
          </cell>
        </row>
        <row r="1302">
          <cell r="C1302">
            <v>87.1</v>
          </cell>
          <cell r="D1302">
            <v>86.3</v>
          </cell>
          <cell r="E1302">
            <v>86.3</v>
          </cell>
          <cell r="F1302">
            <v>88.7</v>
          </cell>
          <cell r="G1302">
            <v>88.7</v>
          </cell>
          <cell r="H1302">
            <v>88.9</v>
          </cell>
          <cell r="I1302">
            <v>88.9</v>
          </cell>
          <cell r="J1302">
            <v>90.5</v>
          </cell>
          <cell r="K1302">
            <v>90.5</v>
          </cell>
          <cell r="L1302">
            <v>89.3</v>
          </cell>
          <cell r="M1302">
            <v>85.6</v>
          </cell>
          <cell r="N1302">
            <v>85.6</v>
          </cell>
          <cell r="O1302">
            <v>85.6</v>
          </cell>
          <cell r="P1302">
            <v>81.3</v>
          </cell>
          <cell r="Q1302">
            <v>81.3</v>
          </cell>
        </row>
        <row r="1303">
          <cell r="C1303">
            <v>152</v>
          </cell>
          <cell r="D1303">
            <v>152.1</v>
          </cell>
          <cell r="E1303">
            <v>121.3</v>
          </cell>
          <cell r="F1303">
            <v>121.7</v>
          </cell>
          <cell r="G1303">
            <v>121.2</v>
          </cell>
          <cell r="H1303">
            <v>116</v>
          </cell>
          <cell r="I1303">
            <v>117.7</v>
          </cell>
          <cell r="J1303">
            <v>113.5</v>
          </cell>
          <cell r="K1303">
            <v>110</v>
          </cell>
          <cell r="L1303">
            <v>110.4</v>
          </cell>
          <cell r="M1303">
            <v>112</v>
          </cell>
          <cell r="N1303">
            <v>113.6</v>
          </cell>
          <cell r="O1303">
            <v>116.4</v>
          </cell>
          <cell r="P1303">
            <v>117.8</v>
          </cell>
          <cell r="Q1303">
            <v>104.8</v>
          </cell>
        </row>
        <row r="1304">
          <cell r="C1304">
            <v>109.3</v>
          </cell>
          <cell r="D1304">
            <v>104</v>
          </cell>
          <cell r="E1304">
            <v>92.8</v>
          </cell>
          <cell r="F1304">
            <v>99.2</v>
          </cell>
          <cell r="G1304">
            <v>103.2</v>
          </cell>
          <cell r="H1304">
            <v>106.3</v>
          </cell>
          <cell r="I1304">
            <v>108.7</v>
          </cell>
          <cell r="J1304">
            <v>101.8</v>
          </cell>
          <cell r="K1304">
            <v>103.7</v>
          </cell>
          <cell r="L1304">
            <v>108.3</v>
          </cell>
          <cell r="M1304">
            <v>109.2</v>
          </cell>
          <cell r="N1304">
            <v>115.1</v>
          </cell>
          <cell r="O1304">
            <v>101.3</v>
          </cell>
          <cell r="P1304">
            <v>112.6</v>
          </cell>
          <cell r="Q1304">
            <v>96.4</v>
          </cell>
        </row>
        <row r="1305">
          <cell r="C1305">
            <v>98.9</v>
          </cell>
          <cell r="D1305">
            <v>98.6</v>
          </cell>
          <cell r="E1305">
            <v>98.6</v>
          </cell>
          <cell r="F1305">
            <v>98.6</v>
          </cell>
          <cell r="G1305">
            <v>98.6</v>
          </cell>
          <cell r="H1305">
            <v>98.9</v>
          </cell>
          <cell r="I1305">
            <v>98.9</v>
          </cell>
          <cell r="J1305">
            <v>98.9</v>
          </cell>
          <cell r="K1305">
            <v>98.9</v>
          </cell>
          <cell r="L1305">
            <v>99</v>
          </cell>
          <cell r="M1305">
            <v>99.6</v>
          </cell>
          <cell r="N1305">
            <v>99.6</v>
          </cell>
          <cell r="O1305">
            <v>98.6</v>
          </cell>
          <cell r="P1305">
            <v>98.8</v>
          </cell>
          <cell r="Q1305">
            <v>98.8</v>
          </cell>
        </row>
        <row r="1306">
          <cell r="C1306">
            <v>95.2</v>
          </cell>
          <cell r="D1306">
            <v>95.9</v>
          </cell>
          <cell r="E1306">
            <v>96</v>
          </cell>
          <cell r="F1306">
            <v>95.9</v>
          </cell>
          <cell r="G1306">
            <v>95.9</v>
          </cell>
          <cell r="H1306">
            <v>95.9</v>
          </cell>
          <cell r="I1306">
            <v>95.4</v>
          </cell>
          <cell r="J1306">
            <v>95.3</v>
          </cell>
          <cell r="K1306">
            <v>95.3</v>
          </cell>
          <cell r="L1306">
            <v>95.2</v>
          </cell>
          <cell r="M1306">
            <v>95.2</v>
          </cell>
          <cell r="N1306">
            <v>95.2</v>
          </cell>
          <cell r="O1306">
            <v>94.6</v>
          </cell>
          <cell r="P1306">
            <v>94.8</v>
          </cell>
          <cell r="Q1306">
            <v>94.6</v>
          </cell>
        </row>
        <row r="1307">
          <cell r="C1307">
            <v>106.3</v>
          </cell>
          <cell r="D1307">
            <v>106.2</v>
          </cell>
          <cell r="E1307">
            <v>106.2</v>
          </cell>
          <cell r="F1307">
            <v>106.4</v>
          </cell>
          <cell r="G1307">
            <v>106.4</v>
          </cell>
          <cell r="H1307">
            <v>106.4</v>
          </cell>
          <cell r="I1307">
            <v>106.4</v>
          </cell>
          <cell r="J1307">
            <v>106.5</v>
          </cell>
          <cell r="K1307">
            <v>106.4</v>
          </cell>
          <cell r="L1307">
            <v>105.9</v>
          </cell>
          <cell r="M1307">
            <v>105.9</v>
          </cell>
          <cell r="N1307">
            <v>105.9</v>
          </cell>
          <cell r="O1307">
            <v>106</v>
          </cell>
          <cell r="P1307">
            <v>105.9</v>
          </cell>
          <cell r="Q1307">
            <v>105.9</v>
          </cell>
        </row>
        <row r="1308">
          <cell r="C1308">
            <v>100.5</v>
          </cell>
          <cell r="D1308">
            <v>100.5</v>
          </cell>
          <cell r="E1308">
            <v>100.5</v>
          </cell>
          <cell r="F1308">
            <v>100.5</v>
          </cell>
          <cell r="G1308">
            <v>100.5</v>
          </cell>
          <cell r="H1308">
            <v>100.6</v>
          </cell>
          <cell r="I1308">
            <v>100.5</v>
          </cell>
          <cell r="J1308">
            <v>100.8</v>
          </cell>
          <cell r="K1308">
            <v>101.4</v>
          </cell>
          <cell r="L1308">
            <v>101.3</v>
          </cell>
          <cell r="M1308">
            <v>101.3</v>
          </cell>
          <cell r="N1308">
            <v>101.3</v>
          </cell>
          <cell r="O1308">
            <v>101.1</v>
          </cell>
          <cell r="P1308">
            <v>101.1</v>
          </cell>
          <cell r="Q1308">
            <v>101.1</v>
          </cell>
        </row>
        <row r="1310">
          <cell r="C1310">
            <v>123.6</v>
          </cell>
          <cell r="D1310">
            <v>123.6</v>
          </cell>
          <cell r="E1310">
            <v>121.1</v>
          </cell>
          <cell r="F1310">
            <v>121.1</v>
          </cell>
          <cell r="G1310">
            <v>121.1</v>
          </cell>
          <cell r="H1310">
            <v>121.1</v>
          </cell>
          <cell r="I1310">
            <v>121.1</v>
          </cell>
          <cell r="J1310">
            <v>121.1</v>
          </cell>
          <cell r="K1310">
            <v>121.1</v>
          </cell>
          <cell r="L1310">
            <v>121.1</v>
          </cell>
          <cell r="M1310">
            <v>121.1</v>
          </cell>
          <cell r="N1310">
            <v>121.1</v>
          </cell>
          <cell r="O1310">
            <v>121.1</v>
          </cell>
          <cell r="P1310">
            <v>121.1</v>
          </cell>
          <cell r="Q1310">
            <v>121.1</v>
          </cell>
        </row>
        <row r="1311">
          <cell r="C1311">
            <v>123.6</v>
          </cell>
          <cell r="D1311">
            <v>123.6</v>
          </cell>
          <cell r="E1311">
            <v>121.1</v>
          </cell>
          <cell r="F1311">
            <v>121.1</v>
          </cell>
          <cell r="G1311">
            <v>121.1</v>
          </cell>
          <cell r="H1311">
            <v>121.1</v>
          </cell>
          <cell r="I1311">
            <v>121.1</v>
          </cell>
          <cell r="J1311">
            <v>121.1</v>
          </cell>
          <cell r="K1311">
            <v>121.1</v>
          </cell>
          <cell r="L1311">
            <v>121.1</v>
          </cell>
          <cell r="M1311">
            <v>121.1</v>
          </cell>
          <cell r="N1311">
            <v>121.1</v>
          </cell>
          <cell r="O1311">
            <v>121.1</v>
          </cell>
          <cell r="P1311">
            <v>121.1</v>
          </cell>
          <cell r="Q1311">
            <v>121.1</v>
          </cell>
        </row>
        <row r="1313">
          <cell r="C1313">
            <v>98.9</v>
          </cell>
          <cell r="D1313">
            <v>98.9</v>
          </cell>
          <cell r="E1313">
            <v>98.9</v>
          </cell>
          <cell r="F1313">
            <v>98.9</v>
          </cell>
          <cell r="G1313">
            <v>98.8</v>
          </cell>
          <cell r="H1313">
            <v>98.6</v>
          </cell>
          <cell r="I1313">
            <v>98.6</v>
          </cell>
          <cell r="J1313">
            <v>98.5</v>
          </cell>
          <cell r="K1313">
            <v>98.2</v>
          </cell>
          <cell r="L1313">
            <v>98.2</v>
          </cell>
          <cell r="M1313">
            <v>98.2</v>
          </cell>
          <cell r="N1313">
            <v>98.2</v>
          </cell>
          <cell r="O1313">
            <v>97.9</v>
          </cell>
          <cell r="P1313">
            <v>97</v>
          </cell>
          <cell r="Q1313">
            <v>97</v>
          </cell>
        </row>
        <row r="1314">
          <cell r="C1314">
            <v>97.5</v>
          </cell>
          <cell r="D1314">
            <v>97.5</v>
          </cell>
          <cell r="E1314">
            <v>97.5</v>
          </cell>
          <cell r="F1314">
            <v>97.5</v>
          </cell>
          <cell r="G1314">
            <v>97.5</v>
          </cell>
          <cell r="H1314">
            <v>97.5</v>
          </cell>
          <cell r="I1314">
            <v>97.5</v>
          </cell>
          <cell r="J1314">
            <v>97.5</v>
          </cell>
          <cell r="K1314">
            <v>97.5</v>
          </cell>
          <cell r="L1314">
            <v>97.5</v>
          </cell>
          <cell r="M1314">
            <v>97.5</v>
          </cell>
          <cell r="N1314">
            <v>97.5</v>
          </cell>
          <cell r="O1314">
            <v>100</v>
          </cell>
          <cell r="P1314">
            <v>100</v>
          </cell>
          <cell r="Q1314">
            <v>100</v>
          </cell>
        </row>
        <row r="1315">
          <cell r="C1315">
            <v>100.2</v>
          </cell>
          <cell r="D1315">
            <v>100.2</v>
          </cell>
          <cell r="E1315">
            <v>100.2</v>
          </cell>
          <cell r="F1315">
            <v>100.2</v>
          </cell>
          <cell r="G1315">
            <v>100</v>
          </cell>
          <cell r="H1315">
            <v>99.8</v>
          </cell>
          <cell r="I1315">
            <v>99.7</v>
          </cell>
          <cell r="J1315">
            <v>99.7</v>
          </cell>
          <cell r="K1315">
            <v>99.3</v>
          </cell>
          <cell r="L1315">
            <v>99.2</v>
          </cell>
          <cell r="M1315">
            <v>99.2</v>
          </cell>
          <cell r="N1315">
            <v>99.2</v>
          </cell>
          <cell r="O1315">
            <v>98.9</v>
          </cell>
          <cell r="P1315">
            <v>98.7</v>
          </cell>
          <cell r="Q1315">
            <v>98.7</v>
          </cell>
        </row>
        <row r="1316">
          <cell r="C1316">
            <v>84.9</v>
          </cell>
          <cell r="D1316">
            <v>84.9</v>
          </cell>
          <cell r="E1316">
            <v>84.9</v>
          </cell>
          <cell r="F1316">
            <v>84.9</v>
          </cell>
          <cell r="G1316">
            <v>84.9</v>
          </cell>
          <cell r="H1316">
            <v>84.9</v>
          </cell>
          <cell r="I1316">
            <v>84.9</v>
          </cell>
          <cell r="J1316">
            <v>84.9</v>
          </cell>
          <cell r="K1316">
            <v>84.9</v>
          </cell>
          <cell r="L1316">
            <v>84.9</v>
          </cell>
          <cell r="M1316">
            <v>84.9</v>
          </cell>
          <cell r="N1316">
            <v>84.9</v>
          </cell>
          <cell r="O1316">
            <v>84.9</v>
          </cell>
          <cell r="P1316">
            <v>80.599999999999994</v>
          </cell>
          <cell r="Q1316">
            <v>80.599999999999994</v>
          </cell>
        </row>
        <row r="1317">
          <cell r="C1317">
            <v>123.1</v>
          </cell>
          <cell r="D1317">
            <v>123.1</v>
          </cell>
          <cell r="E1317">
            <v>123.1</v>
          </cell>
          <cell r="F1317">
            <v>123.1</v>
          </cell>
          <cell r="G1317">
            <v>123.1</v>
          </cell>
          <cell r="H1317">
            <v>123.1</v>
          </cell>
          <cell r="I1317">
            <v>123.1</v>
          </cell>
          <cell r="J1317">
            <v>123.1</v>
          </cell>
          <cell r="K1317">
            <v>123.1</v>
          </cell>
          <cell r="L1317">
            <v>123.1</v>
          </cell>
          <cell r="M1317">
            <v>123.1</v>
          </cell>
          <cell r="N1317">
            <v>123.1</v>
          </cell>
          <cell r="O1317">
            <v>111</v>
          </cell>
          <cell r="P1317">
            <v>100.8</v>
          </cell>
          <cell r="Q1317">
            <v>100.8</v>
          </cell>
        </row>
        <row r="1318">
          <cell r="C1318">
            <v>103.9</v>
          </cell>
          <cell r="D1318">
            <v>103.9</v>
          </cell>
          <cell r="E1318">
            <v>103.9</v>
          </cell>
          <cell r="F1318">
            <v>103.9</v>
          </cell>
          <cell r="G1318">
            <v>103.9</v>
          </cell>
          <cell r="H1318">
            <v>103.6</v>
          </cell>
          <cell r="I1318">
            <v>103.6</v>
          </cell>
          <cell r="J1318">
            <v>103.6</v>
          </cell>
          <cell r="K1318">
            <v>103</v>
          </cell>
          <cell r="L1318">
            <v>103.3</v>
          </cell>
          <cell r="M1318">
            <v>103.3</v>
          </cell>
          <cell r="N1318">
            <v>103.3</v>
          </cell>
          <cell r="O1318">
            <v>103.7</v>
          </cell>
          <cell r="P1318">
            <v>103.7</v>
          </cell>
          <cell r="Q1318">
            <v>103.7</v>
          </cell>
        </row>
        <row r="1319">
          <cell r="C1319">
            <v>100.2</v>
          </cell>
          <cell r="D1319">
            <v>100.2</v>
          </cell>
          <cell r="E1319">
            <v>100.2</v>
          </cell>
          <cell r="F1319">
            <v>100.2</v>
          </cell>
          <cell r="G1319">
            <v>100.2</v>
          </cell>
          <cell r="H1319">
            <v>100.2</v>
          </cell>
          <cell r="I1319">
            <v>100.2</v>
          </cell>
          <cell r="J1319">
            <v>100.2</v>
          </cell>
          <cell r="K1319">
            <v>100.2</v>
          </cell>
          <cell r="L1319">
            <v>100.2</v>
          </cell>
          <cell r="M1319">
            <v>100.2</v>
          </cell>
          <cell r="N1319">
            <v>100.2</v>
          </cell>
          <cell r="O1319">
            <v>100.2</v>
          </cell>
          <cell r="P1319">
            <v>100.2</v>
          </cell>
          <cell r="Q1319">
            <v>100.2</v>
          </cell>
        </row>
        <row r="1321">
          <cell r="C1321">
            <v>102</v>
          </cell>
          <cell r="D1321">
            <v>101.9</v>
          </cell>
          <cell r="E1321">
            <v>101.7</v>
          </cell>
          <cell r="F1321">
            <v>101.7</v>
          </cell>
          <cell r="G1321">
            <v>101.6</v>
          </cell>
          <cell r="H1321">
            <v>101.6</v>
          </cell>
          <cell r="I1321">
            <v>101.7</v>
          </cell>
          <cell r="J1321">
            <v>101.7</v>
          </cell>
          <cell r="K1321">
            <v>101.8</v>
          </cell>
          <cell r="L1321">
            <v>101.8</v>
          </cell>
          <cell r="M1321">
            <v>101.8</v>
          </cell>
          <cell r="N1321">
            <v>101.2</v>
          </cell>
          <cell r="O1321">
            <v>101.4</v>
          </cell>
          <cell r="P1321">
            <v>101.3</v>
          </cell>
          <cell r="Q1321">
            <v>101</v>
          </cell>
        </row>
        <row r="1322">
          <cell r="C1322">
            <v>102.6</v>
          </cell>
          <cell r="D1322">
            <v>102.5</v>
          </cell>
          <cell r="E1322">
            <v>102.3</v>
          </cell>
          <cell r="F1322">
            <v>102.3</v>
          </cell>
          <cell r="G1322">
            <v>101.9</v>
          </cell>
          <cell r="H1322">
            <v>102</v>
          </cell>
          <cell r="I1322">
            <v>101.9</v>
          </cell>
          <cell r="J1322">
            <v>101.9</v>
          </cell>
          <cell r="K1322">
            <v>102.1</v>
          </cell>
          <cell r="L1322">
            <v>102.1</v>
          </cell>
          <cell r="M1322">
            <v>102.1</v>
          </cell>
          <cell r="N1322">
            <v>100.8</v>
          </cell>
          <cell r="O1322">
            <v>100.8</v>
          </cell>
          <cell r="P1322">
            <v>100.6</v>
          </cell>
          <cell r="Q1322">
            <v>100.6</v>
          </cell>
        </row>
        <row r="1323">
          <cell r="C1323">
            <v>99.1</v>
          </cell>
          <cell r="D1323">
            <v>99.1</v>
          </cell>
          <cell r="E1323">
            <v>99.1</v>
          </cell>
          <cell r="F1323">
            <v>99.1</v>
          </cell>
          <cell r="G1323">
            <v>99.1</v>
          </cell>
          <cell r="H1323">
            <v>99.1</v>
          </cell>
          <cell r="I1323">
            <v>99.1</v>
          </cell>
          <cell r="J1323">
            <v>98.9</v>
          </cell>
          <cell r="K1323">
            <v>98.9</v>
          </cell>
          <cell r="L1323">
            <v>98.9</v>
          </cell>
          <cell r="M1323">
            <v>98.9</v>
          </cell>
          <cell r="N1323">
            <v>98.9</v>
          </cell>
          <cell r="O1323">
            <v>98.9</v>
          </cell>
          <cell r="P1323">
            <v>98.9</v>
          </cell>
          <cell r="Q1323">
            <v>98.7</v>
          </cell>
        </row>
        <row r="1324">
          <cell r="C1324">
            <v>100.2</v>
          </cell>
          <cell r="D1324">
            <v>100.2</v>
          </cell>
          <cell r="E1324">
            <v>100.2</v>
          </cell>
          <cell r="F1324">
            <v>100.2</v>
          </cell>
          <cell r="G1324">
            <v>100.2</v>
          </cell>
          <cell r="H1324">
            <v>100.2</v>
          </cell>
          <cell r="I1324">
            <v>100.2</v>
          </cell>
          <cell r="J1324">
            <v>100.2</v>
          </cell>
          <cell r="K1324">
            <v>100.2</v>
          </cell>
          <cell r="L1324">
            <v>100.2</v>
          </cell>
          <cell r="M1324">
            <v>100.2</v>
          </cell>
          <cell r="N1324">
            <v>100.2</v>
          </cell>
          <cell r="O1324">
            <v>100.2</v>
          </cell>
          <cell r="P1324">
            <v>100.2</v>
          </cell>
          <cell r="Q1324">
            <v>100.2</v>
          </cell>
        </row>
        <row r="1325">
          <cell r="C1325">
            <v>100</v>
          </cell>
          <cell r="D1325">
            <v>100</v>
          </cell>
          <cell r="E1325">
            <v>100</v>
          </cell>
          <cell r="F1325">
            <v>100</v>
          </cell>
          <cell r="G1325">
            <v>100</v>
          </cell>
          <cell r="H1325">
            <v>100</v>
          </cell>
          <cell r="I1325">
            <v>100</v>
          </cell>
          <cell r="J1325">
            <v>100</v>
          </cell>
          <cell r="K1325">
            <v>100</v>
          </cell>
          <cell r="L1325">
            <v>100</v>
          </cell>
          <cell r="M1325">
            <v>100</v>
          </cell>
          <cell r="N1325">
            <v>100</v>
          </cell>
          <cell r="O1325">
            <v>100</v>
          </cell>
          <cell r="P1325">
            <v>100</v>
          </cell>
          <cell r="Q1325">
            <v>100</v>
          </cell>
        </row>
        <row r="1326">
          <cell r="C1326">
            <v>100</v>
          </cell>
          <cell r="D1326">
            <v>100</v>
          </cell>
          <cell r="E1326">
            <v>100</v>
          </cell>
          <cell r="F1326">
            <v>100</v>
          </cell>
          <cell r="G1326">
            <v>100</v>
          </cell>
          <cell r="H1326">
            <v>100</v>
          </cell>
          <cell r="I1326">
            <v>100</v>
          </cell>
          <cell r="J1326">
            <v>100</v>
          </cell>
          <cell r="K1326">
            <v>100</v>
          </cell>
          <cell r="L1326">
            <v>100</v>
          </cell>
          <cell r="M1326">
            <v>100</v>
          </cell>
          <cell r="N1326">
            <v>100</v>
          </cell>
          <cell r="O1326">
            <v>100</v>
          </cell>
          <cell r="P1326">
            <v>100</v>
          </cell>
          <cell r="Q1326">
            <v>100</v>
          </cell>
        </row>
        <row r="1327">
          <cell r="C1327">
            <v>100</v>
          </cell>
          <cell r="D1327">
            <v>100</v>
          </cell>
          <cell r="E1327">
            <v>100</v>
          </cell>
          <cell r="F1327">
            <v>100</v>
          </cell>
          <cell r="G1327">
            <v>100</v>
          </cell>
          <cell r="H1327">
            <v>100</v>
          </cell>
          <cell r="I1327">
            <v>100</v>
          </cell>
          <cell r="J1327">
            <v>100</v>
          </cell>
          <cell r="K1327">
            <v>100</v>
          </cell>
          <cell r="L1327">
            <v>100</v>
          </cell>
          <cell r="M1327">
            <v>100</v>
          </cell>
          <cell r="N1327">
            <v>100</v>
          </cell>
          <cell r="O1327">
            <v>100</v>
          </cell>
          <cell r="P1327">
            <v>100</v>
          </cell>
          <cell r="Q1327">
            <v>100</v>
          </cell>
        </row>
        <row r="1328">
          <cell r="C1328">
            <v>114.3</v>
          </cell>
          <cell r="D1328">
            <v>114.3</v>
          </cell>
          <cell r="E1328">
            <v>112.5</v>
          </cell>
          <cell r="F1328">
            <v>112.5</v>
          </cell>
          <cell r="G1328">
            <v>112.5</v>
          </cell>
          <cell r="H1328">
            <v>112.5</v>
          </cell>
          <cell r="I1328">
            <v>114.3</v>
          </cell>
          <cell r="J1328">
            <v>114.3</v>
          </cell>
          <cell r="K1328">
            <v>114.3</v>
          </cell>
          <cell r="L1328">
            <v>114.3</v>
          </cell>
          <cell r="M1328">
            <v>114.3</v>
          </cell>
          <cell r="N1328">
            <v>114.3</v>
          </cell>
          <cell r="O1328">
            <v>117.9</v>
          </cell>
          <cell r="P1328">
            <v>117.9</v>
          </cell>
          <cell r="Q1328">
            <v>112.5</v>
          </cell>
        </row>
        <row r="1330">
          <cell r="C1330">
            <v>101.8</v>
          </cell>
          <cell r="D1330">
            <v>101.8</v>
          </cell>
          <cell r="E1330">
            <v>101.8</v>
          </cell>
          <cell r="F1330">
            <v>101.8</v>
          </cell>
          <cell r="G1330">
            <v>101.8</v>
          </cell>
          <cell r="H1330">
            <v>101.8</v>
          </cell>
          <cell r="I1330">
            <v>101.8</v>
          </cell>
          <cell r="J1330">
            <v>101.9</v>
          </cell>
          <cell r="K1330">
            <v>101.8</v>
          </cell>
          <cell r="L1330">
            <v>101.8</v>
          </cell>
          <cell r="M1330">
            <v>101.8</v>
          </cell>
          <cell r="N1330">
            <v>101.8</v>
          </cell>
          <cell r="O1330">
            <v>101.7</v>
          </cell>
          <cell r="P1330">
            <v>101.7</v>
          </cell>
          <cell r="Q1330">
            <v>101.7</v>
          </cell>
        </row>
        <row r="1331">
          <cell r="C1331">
            <v>100.8</v>
          </cell>
          <cell r="D1331">
            <v>100.8</v>
          </cell>
          <cell r="E1331">
            <v>100.8</v>
          </cell>
          <cell r="F1331">
            <v>100.8</v>
          </cell>
          <cell r="G1331">
            <v>100.8</v>
          </cell>
          <cell r="H1331">
            <v>100.8</v>
          </cell>
          <cell r="I1331">
            <v>100.8</v>
          </cell>
          <cell r="J1331">
            <v>100.8</v>
          </cell>
          <cell r="K1331">
            <v>100.7</v>
          </cell>
          <cell r="L1331">
            <v>100.6</v>
          </cell>
          <cell r="M1331">
            <v>100.6</v>
          </cell>
          <cell r="N1331">
            <v>100.6</v>
          </cell>
          <cell r="O1331">
            <v>100.6</v>
          </cell>
          <cell r="P1331">
            <v>100.6</v>
          </cell>
          <cell r="Q1331">
            <v>100.6</v>
          </cell>
        </row>
        <row r="1332">
          <cell r="C1332">
            <v>99.5</v>
          </cell>
          <cell r="D1332">
            <v>99.5</v>
          </cell>
          <cell r="E1332">
            <v>99.5</v>
          </cell>
          <cell r="F1332">
            <v>99.5</v>
          </cell>
          <cell r="G1332">
            <v>99.5</v>
          </cell>
          <cell r="H1332">
            <v>99.5</v>
          </cell>
          <cell r="I1332">
            <v>99.5</v>
          </cell>
          <cell r="J1332">
            <v>99.5</v>
          </cell>
          <cell r="K1332">
            <v>99.5</v>
          </cell>
          <cell r="L1332">
            <v>99.5</v>
          </cell>
          <cell r="M1332">
            <v>99.5</v>
          </cell>
          <cell r="N1332">
            <v>99.5</v>
          </cell>
          <cell r="O1332">
            <v>99.5</v>
          </cell>
          <cell r="P1332">
            <v>99.5</v>
          </cell>
          <cell r="Q1332">
            <v>99.5</v>
          </cell>
        </row>
        <row r="1333">
          <cell r="C1333">
            <v>99</v>
          </cell>
          <cell r="D1333">
            <v>99</v>
          </cell>
          <cell r="E1333">
            <v>99</v>
          </cell>
          <cell r="F1333">
            <v>99</v>
          </cell>
          <cell r="G1333">
            <v>99</v>
          </cell>
          <cell r="H1333">
            <v>99</v>
          </cell>
          <cell r="I1333">
            <v>99</v>
          </cell>
          <cell r="J1333">
            <v>99</v>
          </cell>
          <cell r="K1333">
            <v>99</v>
          </cell>
          <cell r="L1333">
            <v>99.1</v>
          </cell>
          <cell r="M1333">
            <v>99.1</v>
          </cell>
          <cell r="N1333">
            <v>99.1</v>
          </cell>
          <cell r="O1333">
            <v>99.1</v>
          </cell>
          <cell r="P1333">
            <v>99.1</v>
          </cell>
          <cell r="Q1333">
            <v>99.1</v>
          </cell>
        </row>
        <row r="1334">
          <cell r="C1334">
            <v>98.5</v>
          </cell>
          <cell r="D1334">
            <v>98.5</v>
          </cell>
          <cell r="E1334">
            <v>98.2</v>
          </cell>
          <cell r="F1334">
            <v>98.2</v>
          </cell>
          <cell r="G1334">
            <v>98.2</v>
          </cell>
          <cell r="H1334">
            <v>98.4</v>
          </cell>
          <cell r="I1334">
            <v>98.4</v>
          </cell>
          <cell r="J1334">
            <v>98.7</v>
          </cell>
          <cell r="K1334">
            <v>98.7</v>
          </cell>
          <cell r="L1334">
            <v>98.7</v>
          </cell>
          <cell r="M1334">
            <v>98.7</v>
          </cell>
          <cell r="N1334">
            <v>98.7</v>
          </cell>
          <cell r="O1334">
            <v>98.9</v>
          </cell>
          <cell r="P1334">
            <v>99.1</v>
          </cell>
          <cell r="Q1334">
            <v>99.3</v>
          </cell>
        </row>
        <row r="1335">
          <cell r="C1335">
            <v>93</v>
          </cell>
          <cell r="D1335">
            <v>93</v>
          </cell>
          <cell r="E1335">
            <v>93.8</v>
          </cell>
          <cell r="F1335">
            <v>93.6</v>
          </cell>
          <cell r="G1335">
            <v>93.6</v>
          </cell>
          <cell r="H1335">
            <v>94.8</v>
          </cell>
          <cell r="I1335">
            <v>94.8</v>
          </cell>
          <cell r="J1335">
            <v>94.8</v>
          </cell>
          <cell r="K1335">
            <v>93.3</v>
          </cell>
          <cell r="L1335">
            <v>93.3</v>
          </cell>
          <cell r="M1335">
            <v>93.4</v>
          </cell>
          <cell r="N1335">
            <v>93.4</v>
          </cell>
          <cell r="O1335">
            <v>93.4</v>
          </cell>
          <cell r="P1335">
            <v>93.4</v>
          </cell>
          <cell r="Q1335">
            <v>93.4</v>
          </cell>
        </row>
        <row r="1336">
          <cell r="C1336">
            <v>105.5</v>
          </cell>
          <cell r="D1336">
            <v>105.5</v>
          </cell>
          <cell r="E1336">
            <v>105.5</v>
          </cell>
          <cell r="F1336">
            <v>105.5</v>
          </cell>
          <cell r="G1336">
            <v>105.5</v>
          </cell>
          <cell r="H1336">
            <v>105.5</v>
          </cell>
          <cell r="I1336">
            <v>105.5</v>
          </cell>
          <cell r="J1336">
            <v>105.5</v>
          </cell>
          <cell r="K1336">
            <v>105.5</v>
          </cell>
          <cell r="L1336">
            <v>105.5</v>
          </cell>
          <cell r="M1336">
            <v>105.5</v>
          </cell>
          <cell r="N1336">
            <v>105.5</v>
          </cell>
          <cell r="O1336">
            <v>105.5</v>
          </cell>
          <cell r="P1336">
            <v>103.5</v>
          </cell>
          <cell r="Q1336">
            <v>103.5</v>
          </cell>
        </row>
        <row r="1337">
          <cell r="C1337">
            <v>99.9</v>
          </cell>
          <cell r="D1337">
            <v>99.9</v>
          </cell>
          <cell r="E1337">
            <v>99.9</v>
          </cell>
          <cell r="F1337">
            <v>99.9</v>
          </cell>
          <cell r="G1337">
            <v>99.9</v>
          </cell>
          <cell r="H1337">
            <v>99.9</v>
          </cell>
          <cell r="I1337">
            <v>99.9</v>
          </cell>
          <cell r="J1337">
            <v>99.9</v>
          </cell>
          <cell r="K1337">
            <v>99.9</v>
          </cell>
          <cell r="L1337">
            <v>99.9</v>
          </cell>
          <cell r="M1337">
            <v>99.9</v>
          </cell>
          <cell r="N1337">
            <v>99.9</v>
          </cell>
          <cell r="O1337">
            <v>100.1</v>
          </cell>
          <cell r="P1337">
            <v>100.1</v>
          </cell>
          <cell r="Q1337">
            <v>100.1</v>
          </cell>
        </row>
        <row r="1338">
          <cell r="C1338">
            <v>98.4</v>
          </cell>
          <cell r="D1338">
            <v>98.4</v>
          </cell>
          <cell r="E1338">
            <v>98.4</v>
          </cell>
          <cell r="F1338">
            <v>98.4</v>
          </cell>
          <cell r="G1338">
            <v>98.4</v>
          </cell>
          <cell r="H1338">
            <v>98.4</v>
          </cell>
          <cell r="I1338">
            <v>98.4</v>
          </cell>
          <cell r="J1338">
            <v>98.4</v>
          </cell>
          <cell r="K1338">
            <v>98.4</v>
          </cell>
          <cell r="L1338">
            <v>98.4</v>
          </cell>
          <cell r="M1338">
            <v>98.4</v>
          </cell>
          <cell r="N1338">
            <v>98.4</v>
          </cell>
          <cell r="O1338">
            <v>97.9</v>
          </cell>
          <cell r="P1338">
            <v>97.9</v>
          </cell>
          <cell r="Q1338">
            <v>97.9</v>
          </cell>
        </row>
        <row r="1339">
          <cell r="C1339">
            <v>103.5</v>
          </cell>
          <cell r="D1339">
            <v>103.5</v>
          </cell>
          <cell r="E1339">
            <v>103.5</v>
          </cell>
          <cell r="F1339">
            <v>103.5</v>
          </cell>
          <cell r="G1339">
            <v>103.5</v>
          </cell>
          <cell r="H1339">
            <v>103.5</v>
          </cell>
          <cell r="I1339">
            <v>103.5</v>
          </cell>
          <cell r="J1339">
            <v>103.5</v>
          </cell>
          <cell r="K1339">
            <v>103.5</v>
          </cell>
          <cell r="L1339">
            <v>103.6</v>
          </cell>
          <cell r="M1339">
            <v>103.6</v>
          </cell>
          <cell r="N1339">
            <v>103.5</v>
          </cell>
          <cell r="O1339">
            <v>103.6</v>
          </cell>
          <cell r="P1339">
            <v>103.6</v>
          </cell>
          <cell r="Q1339">
            <v>103.6</v>
          </cell>
        </row>
        <row r="1340">
          <cell r="C1340">
            <v>109.1</v>
          </cell>
          <cell r="D1340">
            <v>109.1</v>
          </cell>
          <cell r="E1340">
            <v>109.1</v>
          </cell>
          <cell r="F1340">
            <v>109.1</v>
          </cell>
          <cell r="G1340">
            <v>109.1</v>
          </cell>
          <cell r="H1340">
            <v>109.1</v>
          </cell>
          <cell r="I1340">
            <v>109.1</v>
          </cell>
          <cell r="J1340">
            <v>109.1</v>
          </cell>
          <cell r="K1340">
            <v>109.1</v>
          </cell>
          <cell r="L1340">
            <v>109.1</v>
          </cell>
          <cell r="M1340">
            <v>109.1</v>
          </cell>
          <cell r="N1340">
            <v>109.1</v>
          </cell>
          <cell r="O1340">
            <v>108.3</v>
          </cell>
          <cell r="P1340">
            <v>107.5</v>
          </cell>
          <cell r="Q1340">
            <v>107.5</v>
          </cell>
        </row>
        <row r="1342">
          <cell r="C1342">
            <v>98.7</v>
          </cell>
          <cell r="D1342">
            <v>98.7</v>
          </cell>
          <cell r="E1342">
            <v>98.7</v>
          </cell>
          <cell r="F1342">
            <v>98.7</v>
          </cell>
          <cell r="G1342">
            <v>98.8</v>
          </cell>
          <cell r="H1342">
            <v>98.8</v>
          </cell>
          <cell r="I1342">
            <v>98.9</v>
          </cell>
          <cell r="J1342">
            <v>98.9</v>
          </cell>
          <cell r="K1342">
            <v>98.9</v>
          </cell>
          <cell r="L1342">
            <v>99</v>
          </cell>
          <cell r="M1342">
            <v>99</v>
          </cell>
          <cell r="N1342">
            <v>99</v>
          </cell>
          <cell r="O1342">
            <v>99</v>
          </cell>
          <cell r="P1342">
            <v>99</v>
          </cell>
          <cell r="Q1342">
            <v>99</v>
          </cell>
        </row>
        <row r="1343">
          <cell r="C1343">
            <v>98</v>
          </cell>
          <cell r="D1343">
            <v>98</v>
          </cell>
          <cell r="E1343">
            <v>98</v>
          </cell>
          <cell r="F1343">
            <v>98</v>
          </cell>
          <cell r="G1343">
            <v>98.2</v>
          </cell>
          <cell r="H1343">
            <v>98.2</v>
          </cell>
          <cell r="I1343">
            <v>98.3</v>
          </cell>
          <cell r="J1343">
            <v>98.3</v>
          </cell>
          <cell r="K1343">
            <v>98.3</v>
          </cell>
          <cell r="L1343">
            <v>98.8</v>
          </cell>
          <cell r="M1343">
            <v>98.8</v>
          </cell>
          <cell r="N1343">
            <v>98.8</v>
          </cell>
          <cell r="O1343">
            <v>98.8</v>
          </cell>
          <cell r="P1343">
            <v>98.8</v>
          </cell>
          <cell r="Q1343">
            <v>98.8</v>
          </cell>
        </row>
        <row r="1344">
          <cell r="C1344">
            <v>101.5</v>
          </cell>
          <cell r="D1344">
            <v>101.5</v>
          </cell>
          <cell r="E1344">
            <v>101.5</v>
          </cell>
          <cell r="F1344">
            <v>101.5</v>
          </cell>
          <cell r="G1344">
            <v>101.5</v>
          </cell>
          <cell r="H1344">
            <v>101.5</v>
          </cell>
          <cell r="I1344">
            <v>101.5</v>
          </cell>
          <cell r="J1344">
            <v>101.5</v>
          </cell>
          <cell r="K1344">
            <v>101.5</v>
          </cell>
          <cell r="L1344">
            <v>101.5</v>
          </cell>
          <cell r="M1344">
            <v>101.5</v>
          </cell>
          <cell r="N1344">
            <v>101.5</v>
          </cell>
          <cell r="O1344">
            <v>101.5</v>
          </cell>
          <cell r="P1344">
            <v>101.5</v>
          </cell>
          <cell r="Q1344">
            <v>101.5</v>
          </cell>
        </row>
        <row r="1345">
          <cell r="C1345">
            <v>99.8</v>
          </cell>
          <cell r="D1345">
            <v>99.8</v>
          </cell>
          <cell r="E1345">
            <v>99.8</v>
          </cell>
          <cell r="F1345">
            <v>99.8</v>
          </cell>
          <cell r="G1345">
            <v>99.8</v>
          </cell>
          <cell r="H1345">
            <v>99.8</v>
          </cell>
          <cell r="I1345">
            <v>99.8</v>
          </cell>
          <cell r="J1345">
            <v>99.8</v>
          </cell>
          <cell r="K1345">
            <v>99.8</v>
          </cell>
          <cell r="L1345">
            <v>99.8</v>
          </cell>
          <cell r="M1345">
            <v>99.8</v>
          </cell>
          <cell r="N1345">
            <v>99.8</v>
          </cell>
          <cell r="O1345">
            <v>99.8</v>
          </cell>
          <cell r="P1345">
            <v>99.8</v>
          </cell>
          <cell r="Q1345">
            <v>99.8</v>
          </cell>
        </row>
        <row r="1346">
          <cell r="C1346">
            <v>101.3</v>
          </cell>
          <cell r="D1346">
            <v>101.3</v>
          </cell>
          <cell r="E1346">
            <v>101.3</v>
          </cell>
          <cell r="F1346">
            <v>101.3</v>
          </cell>
          <cell r="G1346">
            <v>101.3</v>
          </cell>
          <cell r="H1346">
            <v>101.3</v>
          </cell>
          <cell r="I1346">
            <v>101.3</v>
          </cell>
          <cell r="J1346">
            <v>101.3</v>
          </cell>
          <cell r="K1346">
            <v>101.3</v>
          </cell>
          <cell r="L1346">
            <v>101.3</v>
          </cell>
          <cell r="M1346">
            <v>101.3</v>
          </cell>
          <cell r="N1346">
            <v>101.3</v>
          </cell>
          <cell r="O1346">
            <v>101.3</v>
          </cell>
          <cell r="P1346">
            <v>101.3</v>
          </cell>
          <cell r="Q1346">
            <v>101.3</v>
          </cell>
        </row>
        <row r="1347">
          <cell r="C1347">
            <v>100</v>
          </cell>
          <cell r="D1347">
            <v>100</v>
          </cell>
          <cell r="E1347">
            <v>100</v>
          </cell>
          <cell r="F1347">
            <v>100</v>
          </cell>
          <cell r="G1347">
            <v>100</v>
          </cell>
          <cell r="H1347">
            <v>100</v>
          </cell>
          <cell r="I1347">
            <v>100</v>
          </cell>
          <cell r="J1347">
            <v>100</v>
          </cell>
          <cell r="K1347">
            <v>100</v>
          </cell>
          <cell r="L1347">
            <v>100</v>
          </cell>
          <cell r="M1347">
            <v>100</v>
          </cell>
          <cell r="N1347">
            <v>100</v>
          </cell>
          <cell r="O1347">
            <v>100</v>
          </cell>
          <cell r="P1347">
            <v>100</v>
          </cell>
          <cell r="Q1347">
            <v>100</v>
          </cell>
        </row>
        <row r="1348">
          <cell r="C1348">
            <v>96.4</v>
          </cell>
          <cell r="D1348">
            <v>96.4</v>
          </cell>
          <cell r="E1348">
            <v>96.3</v>
          </cell>
          <cell r="F1348">
            <v>96.3</v>
          </cell>
          <cell r="G1348">
            <v>96.3</v>
          </cell>
          <cell r="H1348">
            <v>96.3</v>
          </cell>
          <cell r="I1348">
            <v>96.3</v>
          </cell>
          <cell r="J1348">
            <v>96.3</v>
          </cell>
          <cell r="K1348">
            <v>96.3</v>
          </cell>
          <cell r="L1348">
            <v>96.3</v>
          </cell>
          <cell r="M1348">
            <v>96.3</v>
          </cell>
          <cell r="N1348">
            <v>96.3</v>
          </cell>
          <cell r="O1348">
            <v>96.3</v>
          </cell>
          <cell r="P1348">
            <v>96.3</v>
          </cell>
          <cell r="Q1348">
            <v>96.3</v>
          </cell>
        </row>
        <row r="1349">
          <cell r="C1349">
            <v>100</v>
          </cell>
          <cell r="D1349">
            <v>100</v>
          </cell>
          <cell r="E1349">
            <v>99.9</v>
          </cell>
          <cell r="F1349">
            <v>99.9</v>
          </cell>
          <cell r="G1349">
            <v>100</v>
          </cell>
          <cell r="H1349">
            <v>100</v>
          </cell>
          <cell r="I1349">
            <v>100</v>
          </cell>
          <cell r="J1349">
            <v>100</v>
          </cell>
          <cell r="K1349">
            <v>100</v>
          </cell>
          <cell r="L1349">
            <v>100</v>
          </cell>
          <cell r="M1349">
            <v>100</v>
          </cell>
          <cell r="N1349">
            <v>100</v>
          </cell>
          <cell r="O1349">
            <v>100</v>
          </cell>
          <cell r="P1349">
            <v>100</v>
          </cell>
          <cell r="Q1349">
            <v>100</v>
          </cell>
        </row>
        <row r="1351">
          <cell r="C1351">
            <v>99.7</v>
          </cell>
          <cell r="D1351">
            <v>100.4</v>
          </cell>
          <cell r="E1351">
            <v>100.1</v>
          </cell>
          <cell r="F1351">
            <v>97.9</v>
          </cell>
          <cell r="G1351">
            <v>96.5</v>
          </cell>
          <cell r="H1351">
            <v>97</v>
          </cell>
          <cell r="I1351">
            <v>101.3</v>
          </cell>
          <cell r="J1351">
            <v>102.9</v>
          </cell>
          <cell r="K1351">
            <v>103.9</v>
          </cell>
          <cell r="L1351">
            <v>103.7</v>
          </cell>
          <cell r="M1351">
            <v>103.5</v>
          </cell>
          <cell r="N1351">
            <v>103.8</v>
          </cell>
          <cell r="O1351">
            <v>103.4</v>
          </cell>
          <cell r="P1351">
            <v>102.8</v>
          </cell>
          <cell r="Q1351">
            <v>104.2</v>
          </cell>
        </row>
        <row r="1352">
          <cell r="C1352">
            <v>97.3</v>
          </cell>
          <cell r="D1352">
            <v>99</v>
          </cell>
          <cell r="E1352">
            <v>99</v>
          </cell>
          <cell r="F1352">
            <v>99</v>
          </cell>
          <cell r="G1352">
            <v>99</v>
          </cell>
          <cell r="H1352">
            <v>99</v>
          </cell>
          <cell r="I1352">
            <v>99</v>
          </cell>
          <cell r="J1352">
            <v>99</v>
          </cell>
          <cell r="K1352">
            <v>99</v>
          </cell>
          <cell r="L1352">
            <v>99</v>
          </cell>
          <cell r="M1352">
            <v>99</v>
          </cell>
          <cell r="N1352">
            <v>99</v>
          </cell>
          <cell r="O1352">
            <v>99</v>
          </cell>
          <cell r="P1352">
            <v>99</v>
          </cell>
          <cell r="Q1352">
            <v>99</v>
          </cell>
        </row>
        <row r="1353">
          <cell r="C1353">
            <v>100</v>
          </cell>
          <cell r="D1353">
            <v>100</v>
          </cell>
          <cell r="E1353">
            <v>100</v>
          </cell>
          <cell r="F1353">
            <v>100</v>
          </cell>
          <cell r="G1353">
            <v>100</v>
          </cell>
          <cell r="H1353">
            <v>100</v>
          </cell>
          <cell r="I1353">
            <v>100</v>
          </cell>
          <cell r="J1353">
            <v>100</v>
          </cell>
          <cell r="K1353">
            <v>100</v>
          </cell>
          <cell r="L1353">
            <v>100</v>
          </cell>
          <cell r="M1353">
            <v>100</v>
          </cell>
          <cell r="N1353">
            <v>100</v>
          </cell>
          <cell r="O1353">
            <v>100</v>
          </cell>
          <cell r="P1353">
            <v>100</v>
          </cell>
          <cell r="Q1353">
            <v>100</v>
          </cell>
        </row>
        <row r="1354">
          <cell r="C1354">
            <v>99.4</v>
          </cell>
          <cell r="D1354">
            <v>99.4</v>
          </cell>
          <cell r="E1354">
            <v>99.4</v>
          </cell>
          <cell r="F1354">
            <v>99.4</v>
          </cell>
          <cell r="G1354">
            <v>99.4</v>
          </cell>
          <cell r="H1354">
            <v>99.4</v>
          </cell>
          <cell r="I1354">
            <v>99.4</v>
          </cell>
          <cell r="J1354">
            <v>99.4</v>
          </cell>
          <cell r="K1354">
            <v>99.4</v>
          </cell>
          <cell r="L1354">
            <v>99.4</v>
          </cell>
          <cell r="M1354">
            <v>99.4</v>
          </cell>
          <cell r="N1354">
            <v>99.4</v>
          </cell>
          <cell r="O1354">
            <v>99.4</v>
          </cell>
          <cell r="P1354">
            <v>99.4</v>
          </cell>
          <cell r="Q1354">
            <v>99.4</v>
          </cell>
        </row>
        <row r="1355">
          <cell r="C1355">
            <v>98.1</v>
          </cell>
          <cell r="D1355">
            <v>98.1</v>
          </cell>
          <cell r="E1355">
            <v>98.1</v>
          </cell>
          <cell r="F1355">
            <v>98.1</v>
          </cell>
          <cell r="G1355">
            <v>98.1</v>
          </cell>
          <cell r="H1355">
            <v>98.1</v>
          </cell>
          <cell r="I1355">
            <v>98.1</v>
          </cell>
          <cell r="J1355">
            <v>98.1</v>
          </cell>
          <cell r="K1355">
            <v>98.1</v>
          </cell>
          <cell r="L1355">
            <v>98.1</v>
          </cell>
          <cell r="M1355">
            <v>98.1</v>
          </cell>
          <cell r="N1355">
            <v>98.1</v>
          </cell>
          <cell r="O1355">
            <v>98.1</v>
          </cell>
          <cell r="P1355">
            <v>98.1</v>
          </cell>
          <cell r="Q1355">
            <v>98.1</v>
          </cell>
        </row>
        <row r="1356">
          <cell r="C1356">
            <v>94</v>
          </cell>
          <cell r="D1356">
            <v>94.9</v>
          </cell>
          <cell r="E1356">
            <v>95</v>
          </cell>
          <cell r="F1356">
            <v>87.4</v>
          </cell>
          <cell r="G1356">
            <v>81.2</v>
          </cell>
          <cell r="H1356">
            <v>83.4</v>
          </cell>
          <cell r="I1356">
            <v>102.2</v>
          </cell>
          <cell r="J1356">
            <v>109.2</v>
          </cell>
          <cell r="K1356">
            <v>115.1</v>
          </cell>
          <cell r="L1356">
            <v>113.3</v>
          </cell>
          <cell r="M1356">
            <v>113</v>
          </cell>
          <cell r="N1356">
            <v>114.2</v>
          </cell>
          <cell r="O1356">
            <v>112.7</v>
          </cell>
          <cell r="P1356">
            <v>114.3</v>
          </cell>
          <cell r="Q1356">
            <v>118</v>
          </cell>
        </row>
        <row r="1357">
          <cell r="C1357">
            <v>98.8</v>
          </cell>
          <cell r="D1357">
            <v>98.8</v>
          </cell>
          <cell r="E1357">
            <v>98.8</v>
          </cell>
          <cell r="F1357">
            <v>98.4</v>
          </cell>
          <cell r="G1357">
            <v>98.4</v>
          </cell>
          <cell r="H1357">
            <v>98.4</v>
          </cell>
          <cell r="I1357">
            <v>98.8</v>
          </cell>
          <cell r="J1357">
            <v>98.8</v>
          </cell>
          <cell r="K1357">
            <v>98.8</v>
          </cell>
          <cell r="L1357">
            <v>98.8</v>
          </cell>
          <cell r="M1357">
            <v>98.8</v>
          </cell>
          <cell r="N1357">
            <v>98.8</v>
          </cell>
          <cell r="O1357">
            <v>98.8</v>
          </cell>
          <cell r="P1357">
            <v>98.8</v>
          </cell>
          <cell r="Q1357">
            <v>98.8</v>
          </cell>
        </row>
        <row r="1358">
          <cell r="C1358">
            <v>100.7</v>
          </cell>
          <cell r="D1358">
            <v>100.7</v>
          </cell>
          <cell r="E1358">
            <v>100.7</v>
          </cell>
          <cell r="F1358">
            <v>100.7</v>
          </cell>
          <cell r="G1358">
            <v>100.7</v>
          </cell>
          <cell r="H1358">
            <v>100.7</v>
          </cell>
          <cell r="I1358">
            <v>100.7</v>
          </cell>
          <cell r="J1358">
            <v>100.7</v>
          </cell>
          <cell r="K1358">
            <v>100.7</v>
          </cell>
          <cell r="L1358">
            <v>100.7</v>
          </cell>
          <cell r="M1358">
            <v>100.7</v>
          </cell>
          <cell r="N1358">
            <v>100.7</v>
          </cell>
          <cell r="O1358">
            <v>100.7</v>
          </cell>
          <cell r="P1358">
            <v>100.7</v>
          </cell>
          <cell r="Q1358">
            <v>100.7</v>
          </cell>
        </row>
        <row r="1359">
          <cell r="C1359">
            <v>109.8</v>
          </cell>
          <cell r="D1359">
            <v>109.8</v>
          </cell>
          <cell r="E1359">
            <v>108.5</v>
          </cell>
          <cell r="F1359">
            <v>106.2</v>
          </cell>
          <cell r="G1359">
            <v>106.2</v>
          </cell>
          <cell r="H1359">
            <v>106.2</v>
          </cell>
          <cell r="I1359">
            <v>106.2</v>
          </cell>
          <cell r="J1359">
            <v>106.2</v>
          </cell>
          <cell r="K1359">
            <v>106.2</v>
          </cell>
          <cell r="L1359">
            <v>106.2</v>
          </cell>
          <cell r="M1359">
            <v>106.2</v>
          </cell>
          <cell r="N1359">
            <v>106.2</v>
          </cell>
          <cell r="O1359">
            <v>106.2</v>
          </cell>
          <cell r="P1359">
            <v>101.1</v>
          </cell>
          <cell r="Q1359">
            <v>101.1</v>
          </cell>
        </row>
        <row r="1360">
          <cell r="C1360">
            <v>102.9</v>
          </cell>
          <cell r="D1360">
            <v>102.9</v>
          </cell>
          <cell r="E1360">
            <v>102.9</v>
          </cell>
          <cell r="F1360">
            <v>102.9</v>
          </cell>
          <cell r="G1360">
            <v>102.9</v>
          </cell>
          <cell r="H1360">
            <v>102.9</v>
          </cell>
          <cell r="I1360">
            <v>102</v>
          </cell>
          <cell r="J1360">
            <v>102</v>
          </cell>
          <cell r="K1360">
            <v>96.2</v>
          </cell>
          <cell r="L1360">
            <v>100</v>
          </cell>
          <cell r="M1360">
            <v>97.7</v>
          </cell>
          <cell r="N1360">
            <v>97.7</v>
          </cell>
          <cell r="O1360">
            <v>97.6</v>
          </cell>
          <cell r="P1360">
            <v>97.6</v>
          </cell>
          <cell r="Q1360">
            <v>105.8</v>
          </cell>
        </row>
        <row r="1362">
          <cell r="C1362">
            <v>100.4</v>
          </cell>
          <cell r="D1362">
            <v>100.5</v>
          </cell>
          <cell r="E1362">
            <v>100.5</v>
          </cell>
          <cell r="F1362">
            <v>100.5</v>
          </cell>
          <cell r="G1362">
            <v>100.5</v>
          </cell>
          <cell r="H1362">
            <v>100.6</v>
          </cell>
          <cell r="I1362">
            <v>100.6</v>
          </cell>
          <cell r="J1362">
            <v>100.6</v>
          </cell>
          <cell r="K1362">
            <v>100.6</v>
          </cell>
          <cell r="L1362">
            <v>100.6</v>
          </cell>
          <cell r="M1362">
            <v>100.7</v>
          </cell>
          <cell r="N1362">
            <v>100.7</v>
          </cell>
          <cell r="O1362">
            <v>100.7</v>
          </cell>
          <cell r="P1362">
            <v>100.7</v>
          </cell>
          <cell r="Q1362">
            <v>100.7</v>
          </cell>
        </row>
        <row r="1363">
          <cell r="C1363">
            <v>100</v>
          </cell>
          <cell r="D1363">
            <v>100</v>
          </cell>
          <cell r="E1363">
            <v>100</v>
          </cell>
          <cell r="F1363">
            <v>100</v>
          </cell>
          <cell r="G1363">
            <v>100</v>
          </cell>
          <cell r="H1363">
            <v>100</v>
          </cell>
          <cell r="I1363">
            <v>100</v>
          </cell>
          <cell r="J1363">
            <v>100</v>
          </cell>
          <cell r="K1363">
            <v>100</v>
          </cell>
          <cell r="L1363">
            <v>100</v>
          </cell>
          <cell r="M1363">
            <v>100</v>
          </cell>
          <cell r="N1363">
            <v>100</v>
          </cell>
          <cell r="O1363">
            <v>100</v>
          </cell>
          <cell r="P1363">
            <v>100</v>
          </cell>
          <cell r="Q1363">
            <v>100</v>
          </cell>
        </row>
        <row r="1364">
          <cell r="C1364">
            <v>82.7</v>
          </cell>
          <cell r="D1364">
            <v>83.7</v>
          </cell>
          <cell r="E1364">
            <v>83.7</v>
          </cell>
          <cell r="F1364">
            <v>83.7</v>
          </cell>
          <cell r="G1364">
            <v>83.7</v>
          </cell>
          <cell r="H1364">
            <v>84.7</v>
          </cell>
          <cell r="I1364">
            <v>84.7</v>
          </cell>
          <cell r="J1364">
            <v>84.7</v>
          </cell>
          <cell r="K1364">
            <v>84.7</v>
          </cell>
          <cell r="L1364">
            <v>84.7</v>
          </cell>
          <cell r="M1364">
            <v>86.3</v>
          </cell>
          <cell r="N1364">
            <v>86.3</v>
          </cell>
          <cell r="O1364">
            <v>86.3</v>
          </cell>
          <cell r="P1364">
            <v>86.3</v>
          </cell>
          <cell r="Q1364">
            <v>86.3</v>
          </cell>
        </row>
        <row r="1365">
          <cell r="C1365">
            <v>102.1</v>
          </cell>
          <cell r="D1365">
            <v>102.1</v>
          </cell>
          <cell r="E1365">
            <v>102.1</v>
          </cell>
          <cell r="F1365">
            <v>102.1</v>
          </cell>
          <cell r="G1365">
            <v>102.1</v>
          </cell>
          <cell r="H1365">
            <v>102.1</v>
          </cell>
          <cell r="I1365">
            <v>102.1</v>
          </cell>
          <cell r="J1365">
            <v>102.1</v>
          </cell>
          <cell r="K1365">
            <v>102.1</v>
          </cell>
          <cell r="L1365">
            <v>102.1</v>
          </cell>
          <cell r="M1365">
            <v>102.1</v>
          </cell>
          <cell r="N1365">
            <v>102.1</v>
          </cell>
          <cell r="O1365">
            <v>102.1</v>
          </cell>
          <cell r="P1365">
            <v>102.1</v>
          </cell>
          <cell r="Q1365">
            <v>102.1</v>
          </cell>
        </row>
        <row r="1367">
          <cell r="C1367">
            <v>100.4</v>
          </cell>
          <cell r="D1367">
            <v>100.4</v>
          </cell>
          <cell r="E1367">
            <v>100.5</v>
          </cell>
          <cell r="F1367">
            <v>100.5</v>
          </cell>
          <cell r="G1367">
            <v>100.5</v>
          </cell>
          <cell r="H1367">
            <v>100.6</v>
          </cell>
          <cell r="I1367">
            <v>100.6</v>
          </cell>
          <cell r="J1367">
            <v>100.6</v>
          </cell>
          <cell r="K1367">
            <v>100.4</v>
          </cell>
          <cell r="L1367">
            <v>100.2</v>
          </cell>
          <cell r="M1367">
            <v>100.2</v>
          </cell>
          <cell r="N1367">
            <v>100.2</v>
          </cell>
          <cell r="O1367">
            <v>100.2</v>
          </cell>
          <cell r="P1367">
            <v>99.7</v>
          </cell>
          <cell r="Q1367">
            <v>100</v>
          </cell>
        </row>
        <row r="1368">
          <cell r="C1368">
            <v>91.3</v>
          </cell>
          <cell r="D1368">
            <v>91.3</v>
          </cell>
          <cell r="E1368">
            <v>92.4</v>
          </cell>
          <cell r="F1368">
            <v>92.4</v>
          </cell>
          <cell r="G1368">
            <v>92.4</v>
          </cell>
          <cell r="H1368">
            <v>93</v>
          </cell>
          <cell r="I1368">
            <v>93</v>
          </cell>
          <cell r="J1368">
            <v>93</v>
          </cell>
          <cell r="K1368">
            <v>93</v>
          </cell>
          <cell r="L1368">
            <v>93</v>
          </cell>
          <cell r="M1368">
            <v>93</v>
          </cell>
          <cell r="N1368">
            <v>93</v>
          </cell>
          <cell r="O1368">
            <v>93</v>
          </cell>
          <cell r="P1368">
            <v>93</v>
          </cell>
          <cell r="Q1368">
            <v>94.7</v>
          </cell>
        </row>
        <row r="1369">
          <cell r="C1369">
            <v>92.4</v>
          </cell>
          <cell r="D1369">
            <v>92.4</v>
          </cell>
          <cell r="E1369">
            <v>92.4</v>
          </cell>
          <cell r="F1369">
            <v>92.4</v>
          </cell>
          <cell r="G1369">
            <v>92.4</v>
          </cell>
          <cell r="H1369">
            <v>92.4</v>
          </cell>
          <cell r="I1369">
            <v>92.4</v>
          </cell>
          <cell r="J1369">
            <v>92.4</v>
          </cell>
          <cell r="K1369">
            <v>92.4</v>
          </cell>
          <cell r="L1369">
            <v>92.4</v>
          </cell>
          <cell r="M1369">
            <v>92.4</v>
          </cell>
          <cell r="N1369">
            <v>92.4</v>
          </cell>
          <cell r="O1369">
            <v>92.4</v>
          </cell>
          <cell r="P1369">
            <v>92.4</v>
          </cell>
          <cell r="Q1369">
            <v>92.4</v>
          </cell>
        </row>
        <row r="1370">
          <cell r="C1370">
            <v>98.8</v>
          </cell>
          <cell r="D1370">
            <v>98.8</v>
          </cell>
          <cell r="E1370">
            <v>98.8</v>
          </cell>
          <cell r="F1370">
            <v>98.8</v>
          </cell>
          <cell r="G1370">
            <v>98.8</v>
          </cell>
          <cell r="H1370">
            <v>98.8</v>
          </cell>
          <cell r="I1370">
            <v>98.8</v>
          </cell>
          <cell r="J1370">
            <v>98.8</v>
          </cell>
          <cell r="K1370">
            <v>99.6</v>
          </cell>
          <cell r="L1370">
            <v>99.6</v>
          </cell>
          <cell r="M1370">
            <v>99.6</v>
          </cell>
          <cell r="N1370">
            <v>99.6</v>
          </cell>
          <cell r="O1370">
            <v>99.6</v>
          </cell>
          <cell r="P1370">
            <v>99.6</v>
          </cell>
          <cell r="Q1370">
            <v>99.6</v>
          </cell>
        </row>
        <row r="1371">
          <cell r="C1371">
            <v>91.4</v>
          </cell>
          <cell r="D1371">
            <v>91.4</v>
          </cell>
          <cell r="E1371">
            <v>91.4</v>
          </cell>
          <cell r="F1371">
            <v>91.4</v>
          </cell>
          <cell r="G1371">
            <v>91.4</v>
          </cell>
          <cell r="H1371">
            <v>91.4</v>
          </cell>
          <cell r="I1371">
            <v>91.4</v>
          </cell>
          <cell r="J1371">
            <v>91.4</v>
          </cell>
          <cell r="K1371">
            <v>91.4</v>
          </cell>
          <cell r="L1371">
            <v>91.4</v>
          </cell>
          <cell r="M1371">
            <v>91.4</v>
          </cell>
          <cell r="N1371">
            <v>91.4</v>
          </cell>
          <cell r="O1371">
            <v>90.9</v>
          </cell>
          <cell r="P1371">
            <v>92.9</v>
          </cell>
          <cell r="Q1371">
            <v>92.9</v>
          </cell>
        </row>
        <row r="1372">
          <cell r="C1372">
            <v>104.5</v>
          </cell>
          <cell r="D1372">
            <v>104.5</v>
          </cell>
          <cell r="E1372">
            <v>104.5</v>
          </cell>
          <cell r="F1372">
            <v>104.5</v>
          </cell>
          <cell r="G1372">
            <v>104.5</v>
          </cell>
          <cell r="H1372">
            <v>104.5</v>
          </cell>
          <cell r="I1372">
            <v>104.5</v>
          </cell>
          <cell r="J1372">
            <v>104.5</v>
          </cell>
          <cell r="K1372">
            <v>104.5</v>
          </cell>
          <cell r="L1372">
            <v>104.5</v>
          </cell>
          <cell r="M1372">
            <v>104.5</v>
          </cell>
          <cell r="N1372">
            <v>104.5</v>
          </cell>
          <cell r="O1372">
            <v>104.5</v>
          </cell>
          <cell r="P1372">
            <v>104.5</v>
          </cell>
          <cell r="Q1372">
            <v>104.5</v>
          </cell>
        </row>
        <row r="1373">
          <cell r="C1373">
            <v>100</v>
          </cell>
          <cell r="D1373">
            <v>100</v>
          </cell>
          <cell r="E1373">
            <v>99.9</v>
          </cell>
          <cell r="F1373">
            <v>99.9</v>
          </cell>
          <cell r="G1373">
            <v>99.9</v>
          </cell>
          <cell r="H1373">
            <v>100</v>
          </cell>
          <cell r="I1373">
            <v>100</v>
          </cell>
          <cell r="J1373">
            <v>100</v>
          </cell>
          <cell r="K1373">
            <v>100</v>
          </cell>
          <cell r="L1373">
            <v>100</v>
          </cell>
          <cell r="M1373">
            <v>100</v>
          </cell>
          <cell r="N1373">
            <v>100</v>
          </cell>
          <cell r="O1373">
            <v>100</v>
          </cell>
          <cell r="P1373">
            <v>100</v>
          </cell>
          <cell r="Q1373">
            <v>100</v>
          </cell>
        </row>
        <row r="1374">
          <cell r="C1374">
            <v>100.6</v>
          </cell>
          <cell r="D1374">
            <v>100.6</v>
          </cell>
          <cell r="E1374">
            <v>100.6</v>
          </cell>
          <cell r="F1374">
            <v>100.6</v>
          </cell>
          <cell r="G1374">
            <v>100.6</v>
          </cell>
          <cell r="H1374">
            <v>100.6</v>
          </cell>
          <cell r="I1374">
            <v>100.6</v>
          </cell>
          <cell r="J1374">
            <v>100.6</v>
          </cell>
          <cell r="K1374">
            <v>100.6</v>
          </cell>
          <cell r="L1374">
            <v>100.6</v>
          </cell>
          <cell r="M1374">
            <v>100.6</v>
          </cell>
          <cell r="N1374">
            <v>100.6</v>
          </cell>
          <cell r="O1374">
            <v>100.6</v>
          </cell>
          <cell r="P1374">
            <v>100.6</v>
          </cell>
          <cell r="Q1374">
            <v>100.6</v>
          </cell>
        </row>
        <row r="1375">
          <cell r="C1375">
            <v>102.9</v>
          </cell>
          <cell r="D1375">
            <v>102.9</v>
          </cell>
          <cell r="E1375">
            <v>102.9</v>
          </cell>
          <cell r="F1375">
            <v>102.9</v>
          </cell>
          <cell r="G1375">
            <v>102.9</v>
          </cell>
          <cell r="H1375">
            <v>102.9</v>
          </cell>
          <cell r="I1375">
            <v>102.9</v>
          </cell>
          <cell r="J1375">
            <v>102.9</v>
          </cell>
          <cell r="K1375">
            <v>102.9</v>
          </cell>
          <cell r="L1375">
            <v>98.8</v>
          </cell>
          <cell r="M1375">
            <v>98.8</v>
          </cell>
          <cell r="N1375">
            <v>100.2</v>
          </cell>
          <cell r="O1375">
            <v>100.7</v>
          </cell>
          <cell r="P1375">
            <v>100.7</v>
          </cell>
          <cell r="Q1375">
            <v>100.7</v>
          </cell>
        </row>
        <row r="1376">
          <cell r="C1376">
            <v>100</v>
          </cell>
          <cell r="D1376">
            <v>100</v>
          </cell>
          <cell r="E1376">
            <v>100</v>
          </cell>
          <cell r="F1376">
            <v>100</v>
          </cell>
          <cell r="G1376">
            <v>100</v>
          </cell>
          <cell r="H1376">
            <v>100</v>
          </cell>
          <cell r="I1376">
            <v>100</v>
          </cell>
          <cell r="J1376">
            <v>100</v>
          </cell>
          <cell r="K1376">
            <v>100</v>
          </cell>
          <cell r="L1376">
            <v>100</v>
          </cell>
          <cell r="M1376">
            <v>100</v>
          </cell>
          <cell r="N1376">
            <v>100</v>
          </cell>
          <cell r="O1376">
            <v>100</v>
          </cell>
          <cell r="P1376">
            <v>100</v>
          </cell>
          <cell r="Q1376">
            <v>100</v>
          </cell>
        </row>
        <row r="1377">
          <cell r="C1377">
            <v>99.6</v>
          </cell>
          <cell r="D1377">
            <v>99.6</v>
          </cell>
          <cell r="E1377">
            <v>99.6</v>
          </cell>
          <cell r="F1377">
            <v>99.6</v>
          </cell>
          <cell r="G1377">
            <v>99.6</v>
          </cell>
          <cell r="H1377">
            <v>99.6</v>
          </cell>
          <cell r="I1377">
            <v>99.6</v>
          </cell>
          <cell r="J1377">
            <v>99.6</v>
          </cell>
          <cell r="K1377">
            <v>99.6</v>
          </cell>
          <cell r="L1377">
            <v>99.6</v>
          </cell>
          <cell r="M1377">
            <v>99.6</v>
          </cell>
          <cell r="N1377">
            <v>99.6</v>
          </cell>
          <cell r="O1377">
            <v>99.6</v>
          </cell>
          <cell r="P1377">
            <v>99.6</v>
          </cell>
          <cell r="Q1377">
            <v>99.6</v>
          </cell>
        </row>
        <row r="1378">
          <cell r="C1378">
            <v>104.4</v>
          </cell>
          <cell r="D1378">
            <v>104.4</v>
          </cell>
          <cell r="E1378">
            <v>104.4</v>
          </cell>
          <cell r="F1378">
            <v>104.4</v>
          </cell>
          <cell r="G1378">
            <v>104.4</v>
          </cell>
          <cell r="H1378">
            <v>104.4</v>
          </cell>
          <cell r="I1378">
            <v>104.4</v>
          </cell>
          <cell r="J1378">
            <v>104.4</v>
          </cell>
          <cell r="K1378">
            <v>104.4</v>
          </cell>
          <cell r="L1378">
            <v>104.4</v>
          </cell>
          <cell r="M1378">
            <v>104.4</v>
          </cell>
          <cell r="N1378">
            <v>104.4</v>
          </cell>
          <cell r="O1378">
            <v>104.4</v>
          </cell>
          <cell r="P1378">
            <v>104.4</v>
          </cell>
          <cell r="Q1378">
            <v>104.4</v>
          </cell>
        </row>
        <row r="1379">
          <cell r="C1379">
            <v>100</v>
          </cell>
          <cell r="D1379">
            <v>100</v>
          </cell>
          <cell r="E1379">
            <v>100</v>
          </cell>
          <cell r="F1379">
            <v>100</v>
          </cell>
          <cell r="G1379">
            <v>100</v>
          </cell>
          <cell r="H1379">
            <v>100</v>
          </cell>
          <cell r="I1379">
            <v>100</v>
          </cell>
          <cell r="J1379">
            <v>100</v>
          </cell>
          <cell r="K1379">
            <v>100</v>
          </cell>
          <cell r="L1379">
            <v>100</v>
          </cell>
          <cell r="M1379">
            <v>100</v>
          </cell>
          <cell r="N1379">
            <v>100</v>
          </cell>
          <cell r="O1379">
            <v>100</v>
          </cell>
          <cell r="P1379">
            <v>100</v>
          </cell>
          <cell r="Q1379">
            <v>100</v>
          </cell>
        </row>
        <row r="1380">
          <cell r="C1380">
            <v>101</v>
          </cell>
          <cell r="D1380">
            <v>101</v>
          </cell>
          <cell r="E1380">
            <v>101</v>
          </cell>
          <cell r="F1380">
            <v>101</v>
          </cell>
          <cell r="G1380">
            <v>101</v>
          </cell>
          <cell r="H1380">
            <v>101</v>
          </cell>
          <cell r="I1380">
            <v>101</v>
          </cell>
          <cell r="J1380">
            <v>101</v>
          </cell>
          <cell r="K1380">
            <v>101</v>
          </cell>
          <cell r="L1380">
            <v>100.4</v>
          </cell>
          <cell r="M1380">
            <v>100.4</v>
          </cell>
          <cell r="N1380">
            <v>100.4</v>
          </cell>
          <cell r="O1380">
            <v>100.3</v>
          </cell>
          <cell r="P1380">
            <v>100</v>
          </cell>
          <cell r="Q1380">
            <v>100</v>
          </cell>
        </row>
        <row r="1381">
          <cell r="C1381">
            <v>100</v>
          </cell>
          <cell r="D1381">
            <v>100</v>
          </cell>
          <cell r="E1381">
            <v>100</v>
          </cell>
          <cell r="F1381">
            <v>100</v>
          </cell>
          <cell r="G1381">
            <v>100</v>
          </cell>
          <cell r="H1381">
            <v>100</v>
          </cell>
          <cell r="I1381">
            <v>100</v>
          </cell>
          <cell r="J1381">
            <v>100</v>
          </cell>
          <cell r="K1381">
            <v>100</v>
          </cell>
          <cell r="L1381">
            <v>100</v>
          </cell>
          <cell r="M1381">
            <v>100</v>
          </cell>
          <cell r="N1381">
            <v>100</v>
          </cell>
          <cell r="O1381">
            <v>100</v>
          </cell>
          <cell r="P1381">
            <v>100</v>
          </cell>
          <cell r="Q1381">
            <v>100</v>
          </cell>
        </row>
        <row r="1382">
          <cell r="C1382">
            <v>110.8</v>
          </cell>
          <cell r="D1382">
            <v>110.8</v>
          </cell>
          <cell r="E1382">
            <v>110.8</v>
          </cell>
          <cell r="F1382">
            <v>110.8</v>
          </cell>
          <cell r="G1382">
            <v>110.8</v>
          </cell>
          <cell r="H1382">
            <v>110.8</v>
          </cell>
          <cell r="I1382">
            <v>110.8</v>
          </cell>
          <cell r="J1382">
            <v>110.8</v>
          </cell>
          <cell r="K1382">
            <v>108</v>
          </cell>
          <cell r="L1382">
            <v>108</v>
          </cell>
          <cell r="M1382">
            <v>108</v>
          </cell>
          <cell r="N1382">
            <v>108</v>
          </cell>
          <cell r="O1382">
            <v>108</v>
          </cell>
          <cell r="P1382">
            <v>105.3</v>
          </cell>
          <cell r="Q1382">
            <v>105.3</v>
          </cell>
        </row>
        <row r="1383">
          <cell r="C1383">
            <v>103.8</v>
          </cell>
          <cell r="D1383">
            <v>103.8</v>
          </cell>
          <cell r="E1383">
            <v>104</v>
          </cell>
          <cell r="F1383">
            <v>104</v>
          </cell>
          <cell r="G1383">
            <v>104</v>
          </cell>
          <cell r="H1383">
            <v>104.1</v>
          </cell>
          <cell r="I1383">
            <v>104.1</v>
          </cell>
          <cell r="J1383">
            <v>104.1</v>
          </cell>
          <cell r="K1383">
            <v>103.5</v>
          </cell>
          <cell r="L1383">
            <v>103.5</v>
          </cell>
          <cell r="M1383">
            <v>103.5</v>
          </cell>
          <cell r="N1383">
            <v>103.5</v>
          </cell>
          <cell r="O1383">
            <v>103.5</v>
          </cell>
          <cell r="P1383">
            <v>103.5</v>
          </cell>
          <cell r="Q1383">
            <v>103.5</v>
          </cell>
        </row>
        <row r="1385">
          <cell r="C1385">
            <v>109.7</v>
          </cell>
          <cell r="D1385">
            <v>109.7</v>
          </cell>
          <cell r="E1385">
            <v>109.7</v>
          </cell>
          <cell r="F1385">
            <v>109.7</v>
          </cell>
          <cell r="G1385">
            <v>109.7</v>
          </cell>
          <cell r="H1385">
            <v>109.7</v>
          </cell>
          <cell r="I1385">
            <v>109.7</v>
          </cell>
          <cell r="J1385">
            <v>109.7</v>
          </cell>
          <cell r="K1385">
            <v>109.7</v>
          </cell>
          <cell r="L1385">
            <v>109.8</v>
          </cell>
          <cell r="M1385">
            <v>109.8</v>
          </cell>
          <cell r="N1385">
            <v>109.8</v>
          </cell>
          <cell r="O1385">
            <v>109.8</v>
          </cell>
          <cell r="P1385">
            <v>103.8</v>
          </cell>
          <cell r="Q1385">
            <v>103.8</v>
          </cell>
        </row>
        <row r="1386">
          <cell r="C1386">
            <v>112.9</v>
          </cell>
          <cell r="D1386">
            <v>112.9</v>
          </cell>
          <cell r="E1386">
            <v>112.9</v>
          </cell>
          <cell r="F1386">
            <v>112.9</v>
          </cell>
          <cell r="G1386">
            <v>112.9</v>
          </cell>
          <cell r="H1386">
            <v>112.9</v>
          </cell>
          <cell r="I1386">
            <v>112.9</v>
          </cell>
          <cell r="J1386">
            <v>112.9</v>
          </cell>
          <cell r="K1386">
            <v>112.9</v>
          </cell>
          <cell r="L1386">
            <v>113.3</v>
          </cell>
          <cell r="M1386">
            <v>113.3</v>
          </cell>
          <cell r="N1386">
            <v>113.3</v>
          </cell>
          <cell r="O1386">
            <v>113.3</v>
          </cell>
          <cell r="P1386">
            <v>100</v>
          </cell>
          <cell r="Q1386">
            <v>100</v>
          </cell>
        </row>
        <row r="1387">
          <cell r="C1387">
            <v>108.8</v>
          </cell>
          <cell r="D1387">
            <v>108.8</v>
          </cell>
          <cell r="E1387">
            <v>108.8</v>
          </cell>
          <cell r="F1387">
            <v>108.8</v>
          </cell>
          <cell r="G1387">
            <v>108.8</v>
          </cell>
          <cell r="H1387">
            <v>108.8</v>
          </cell>
          <cell r="I1387">
            <v>108.8</v>
          </cell>
          <cell r="J1387">
            <v>108.8</v>
          </cell>
          <cell r="K1387">
            <v>108.8</v>
          </cell>
          <cell r="L1387">
            <v>108.8</v>
          </cell>
          <cell r="M1387">
            <v>108.8</v>
          </cell>
          <cell r="N1387">
            <v>108.8</v>
          </cell>
          <cell r="O1387">
            <v>108.8</v>
          </cell>
          <cell r="P1387">
            <v>108.8</v>
          </cell>
          <cell r="Q1387">
            <v>108.8</v>
          </cell>
        </row>
        <row r="1388">
          <cell r="C1388">
            <v>100</v>
          </cell>
          <cell r="D1388">
            <v>100</v>
          </cell>
          <cell r="E1388">
            <v>100</v>
          </cell>
          <cell r="F1388">
            <v>100</v>
          </cell>
          <cell r="G1388">
            <v>100</v>
          </cell>
          <cell r="H1388">
            <v>100</v>
          </cell>
          <cell r="I1388">
            <v>100</v>
          </cell>
          <cell r="J1388">
            <v>100</v>
          </cell>
          <cell r="K1388">
            <v>100</v>
          </cell>
          <cell r="L1388">
            <v>100</v>
          </cell>
          <cell r="M1388">
            <v>100</v>
          </cell>
          <cell r="N1388">
            <v>100</v>
          </cell>
          <cell r="O1388">
            <v>100</v>
          </cell>
          <cell r="P1388">
            <v>100</v>
          </cell>
          <cell r="Q1388">
            <v>100</v>
          </cell>
        </row>
        <row r="1389">
          <cell r="C1389">
            <v>100</v>
          </cell>
          <cell r="D1389">
            <v>100</v>
          </cell>
          <cell r="E1389">
            <v>100</v>
          </cell>
          <cell r="F1389">
            <v>100</v>
          </cell>
          <cell r="G1389">
            <v>100</v>
          </cell>
          <cell r="H1389">
            <v>100</v>
          </cell>
          <cell r="I1389">
            <v>100</v>
          </cell>
          <cell r="J1389">
            <v>100</v>
          </cell>
          <cell r="K1389">
            <v>100</v>
          </cell>
          <cell r="L1389">
            <v>100</v>
          </cell>
          <cell r="M1389">
            <v>100</v>
          </cell>
          <cell r="N1389">
            <v>100</v>
          </cell>
          <cell r="O1389">
            <v>100</v>
          </cell>
          <cell r="P1389">
            <v>100</v>
          </cell>
          <cell r="Q1389">
            <v>100</v>
          </cell>
        </row>
        <row r="1390">
          <cell r="C1390">
            <v>100</v>
          </cell>
          <cell r="D1390">
            <v>100</v>
          </cell>
          <cell r="E1390">
            <v>100</v>
          </cell>
          <cell r="F1390">
            <v>100</v>
          </cell>
          <cell r="G1390">
            <v>100</v>
          </cell>
          <cell r="H1390">
            <v>100</v>
          </cell>
          <cell r="I1390">
            <v>100</v>
          </cell>
          <cell r="J1390">
            <v>100</v>
          </cell>
          <cell r="K1390">
            <v>100</v>
          </cell>
          <cell r="L1390">
            <v>100</v>
          </cell>
          <cell r="M1390">
            <v>100</v>
          </cell>
          <cell r="N1390">
            <v>100</v>
          </cell>
          <cell r="O1390">
            <v>100</v>
          </cell>
          <cell r="P1390">
            <v>100</v>
          </cell>
          <cell r="Q1390">
            <v>100</v>
          </cell>
        </row>
        <row r="1392">
          <cell r="C1392">
            <v>99.6</v>
          </cell>
          <cell r="D1392">
            <v>99.6</v>
          </cell>
          <cell r="E1392">
            <v>99.6</v>
          </cell>
          <cell r="F1392">
            <v>99.6</v>
          </cell>
          <cell r="G1392">
            <v>99.6</v>
          </cell>
          <cell r="H1392">
            <v>99.6</v>
          </cell>
          <cell r="I1392">
            <v>99.6</v>
          </cell>
          <cell r="J1392">
            <v>99.6</v>
          </cell>
          <cell r="K1392">
            <v>99.6</v>
          </cell>
          <cell r="L1392">
            <v>99.6</v>
          </cell>
          <cell r="M1392">
            <v>99.6</v>
          </cell>
          <cell r="N1392">
            <v>99.6</v>
          </cell>
          <cell r="O1392">
            <v>99.6</v>
          </cell>
          <cell r="P1392">
            <v>99.6</v>
          </cell>
          <cell r="Q1392">
            <v>100.9</v>
          </cell>
        </row>
        <row r="1393">
          <cell r="C1393">
            <v>99.5</v>
          </cell>
          <cell r="D1393">
            <v>99.5</v>
          </cell>
          <cell r="E1393">
            <v>99.5</v>
          </cell>
          <cell r="F1393">
            <v>99.5</v>
          </cell>
          <cell r="G1393">
            <v>99.5</v>
          </cell>
          <cell r="H1393">
            <v>99.5</v>
          </cell>
          <cell r="I1393">
            <v>99.5</v>
          </cell>
          <cell r="J1393">
            <v>99.5</v>
          </cell>
          <cell r="K1393">
            <v>99.5</v>
          </cell>
          <cell r="L1393">
            <v>99.5</v>
          </cell>
          <cell r="M1393">
            <v>99.5</v>
          </cell>
          <cell r="N1393">
            <v>99.5</v>
          </cell>
          <cell r="O1393">
            <v>99.5</v>
          </cell>
          <cell r="P1393">
            <v>99.5</v>
          </cell>
          <cell r="Q1393">
            <v>100.9</v>
          </cell>
        </row>
        <row r="1394">
          <cell r="C1394">
            <v>100.3</v>
          </cell>
          <cell r="D1394">
            <v>100.3</v>
          </cell>
          <cell r="E1394">
            <v>100.3</v>
          </cell>
          <cell r="F1394">
            <v>100.3</v>
          </cell>
          <cell r="G1394">
            <v>100.3</v>
          </cell>
          <cell r="H1394">
            <v>100.3</v>
          </cell>
          <cell r="I1394">
            <v>100.3</v>
          </cell>
          <cell r="J1394">
            <v>100.3</v>
          </cell>
          <cell r="K1394">
            <v>100.3</v>
          </cell>
          <cell r="L1394">
            <v>100.3</v>
          </cell>
          <cell r="M1394">
            <v>100.3</v>
          </cell>
          <cell r="N1394">
            <v>100.3</v>
          </cell>
          <cell r="O1394">
            <v>100.3</v>
          </cell>
          <cell r="P1394">
            <v>100.3</v>
          </cell>
          <cell r="Q1394">
            <v>100.3</v>
          </cell>
        </row>
        <row r="1396">
          <cell r="C1396">
            <v>106.7</v>
          </cell>
          <cell r="D1396">
            <v>106.6</v>
          </cell>
          <cell r="E1396">
            <v>106.5</v>
          </cell>
          <cell r="F1396">
            <v>106.6</v>
          </cell>
          <cell r="G1396">
            <v>106.6</v>
          </cell>
          <cell r="H1396">
            <v>106.6</v>
          </cell>
          <cell r="I1396">
            <v>106.6</v>
          </cell>
          <cell r="J1396">
            <v>106.6</v>
          </cell>
          <cell r="K1396">
            <v>106.6</v>
          </cell>
          <cell r="L1396">
            <v>106.2</v>
          </cell>
          <cell r="M1396">
            <v>106.1</v>
          </cell>
          <cell r="N1396">
            <v>106.1</v>
          </cell>
          <cell r="O1396">
            <v>106.2</v>
          </cell>
          <cell r="P1396">
            <v>106.4</v>
          </cell>
          <cell r="Q1396">
            <v>106.1</v>
          </cell>
        </row>
        <row r="1397">
          <cell r="C1397">
            <v>113</v>
          </cell>
          <cell r="D1397">
            <v>113</v>
          </cell>
          <cell r="E1397">
            <v>113</v>
          </cell>
          <cell r="F1397">
            <v>113</v>
          </cell>
          <cell r="G1397">
            <v>113</v>
          </cell>
          <cell r="H1397">
            <v>113</v>
          </cell>
          <cell r="I1397">
            <v>113</v>
          </cell>
          <cell r="J1397">
            <v>113</v>
          </cell>
          <cell r="K1397">
            <v>113</v>
          </cell>
          <cell r="L1397">
            <v>113</v>
          </cell>
          <cell r="M1397">
            <v>113</v>
          </cell>
          <cell r="N1397">
            <v>113</v>
          </cell>
          <cell r="O1397">
            <v>113</v>
          </cell>
          <cell r="P1397">
            <v>113</v>
          </cell>
          <cell r="Q1397">
            <v>113</v>
          </cell>
        </row>
        <row r="1398">
          <cell r="C1398">
            <v>107.4</v>
          </cell>
          <cell r="D1398">
            <v>107.4</v>
          </cell>
          <cell r="E1398">
            <v>107.4</v>
          </cell>
          <cell r="F1398">
            <v>107.4</v>
          </cell>
          <cell r="G1398">
            <v>107.4</v>
          </cell>
          <cell r="H1398">
            <v>107.4</v>
          </cell>
          <cell r="I1398">
            <v>107.4</v>
          </cell>
          <cell r="J1398">
            <v>107.4</v>
          </cell>
          <cell r="K1398">
            <v>107.4</v>
          </cell>
          <cell r="L1398">
            <v>107.4</v>
          </cell>
          <cell r="M1398">
            <v>107.4</v>
          </cell>
          <cell r="N1398">
            <v>107.4</v>
          </cell>
          <cell r="O1398">
            <v>107.4</v>
          </cell>
          <cell r="P1398">
            <v>107.4</v>
          </cell>
          <cell r="Q1398">
            <v>107.4</v>
          </cell>
        </row>
        <row r="1399">
          <cell r="C1399">
            <v>102</v>
          </cell>
          <cell r="D1399">
            <v>102.1</v>
          </cell>
          <cell r="E1399">
            <v>102.1</v>
          </cell>
          <cell r="F1399">
            <v>102.1</v>
          </cell>
          <cell r="G1399">
            <v>102.1</v>
          </cell>
          <cell r="H1399">
            <v>102.1</v>
          </cell>
          <cell r="I1399">
            <v>102.1</v>
          </cell>
          <cell r="J1399">
            <v>102.1</v>
          </cell>
          <cell r="K1399">
            <v>102.1</v>
          </cell>
          <cell r="L1399">
            <v>102.1</v>
          </cell>
          <cell r="M1399">
            <v>102.1</v>
          </cell>
          <cell r="N1399">
            <v>102.1</v>
          </cell>
          <cell r="O1399">
            <v>102.1</v>
          </cell>
          <cell r="P1399">
            <v>102.1</v>
          </cell>
          <cell r="Q1399">
            <v>101.8</v>
          </cell>
        </row>
        <row r="1400">
          <cell r="C1400">
            <v>138</v>
          </cell>
          <cell r="D1400">
            <v>130</v>
          </cell>
          <cell r="E1400">
            <v>127.6</v>
          </cell>
          <cell r="F1400">
            <v>130.19999999999999</v>
          </cell>
          <cell r="G1400">
            <v>130.19999999999999</v>
          </cell>
          <cell r="H1400">
            <v>130.19999999999999</v>
          </cell>
          <cell r="I1400">
            <v>130.19999999999999</v>
          </cell>
          <cell r="J1400">
            <v>130</v>
          </cell>
          <cell r="K1400">
            <v>130</v>
          </cell>
          <cell r="L1400">
            <v>128.9</v>
          </cell>
          <cell r="M1400">
            <v>127.7</v>
          </cell>
          <cell r="N1400">
            <v>125.4</v>
          </cell>
          <cell r="O1400">
            <v>130</v>
          </cell>
          <cell r="P1400">
            <v>140.5</v>
          </cell>
          <cell r="Q1400">
            <v>134.80000000000001</v>
          </cell>
        </row>
        <row r="1401">
          <cell r="C1401">
            <v>100</v>
          </cell>
          <cell r="D1401">
            <v>100.1</v>
          </cell>
          <cell r="E1401">
            <v>99.9</v>
          </cell>
          <cell r="F1401">
            <v>99.9</v>
          </cell>
          <cell r="G1401">
            <v>100.4</v>
          </cell>
          <cell r="H1401">
            <v>100.4</v>
          </cell>
          <cell r="I1401">
            <v>100.4</v>
          </cell>
          <cell r="J1401">
            <v>100.4</v>
          </cell>
          <cell r="K1401">
            <v>100.4</v>
          </cell>
          <cell r="L1401">
            <v>100.4</v>
          </cell>
          <cell r="M1401">
            <v>100.5</v>
          </cell>
          <cell r="N1401">
            <v>100.5</v>
          </cell>
          <cell r="O1401">
            <v>100.5</v>
          </cell>
          <cell r="P1401">
            <v>100.5</v>
          </cell>
          <cell r="Q1401">
            <v>100.5</v>
          </cell>
        </row>
        <row r="1402">
          <cell r="C1402">
            <v>102.8</v>
          </cell>
          <cell r="D1402">
            <v>102.8</v>
          </cell>
          <cell r="E1402">
            <v>102.8</v>
          </cell>
          <cell r="F1402">
            <v>102.8</v>
          </cell>
          <cell r="G1402">
            <v>102.8</v>
          </cell>
          <cell r="H1402">
            <v>102.8</v>
          </cell>
          <cell r="I1402">
            <v>102.8</v>
          </cell>
          <cell r="J1402">
            <v>102.8</v>
          </cell>
          <cell r="K1402">
            <v>102.8</v>
          </cell>
          <cell r="L1402">
            <v>100</v>
          </cell>
          <cell r="M1402">
            <v>100</v>
          </cell>
          <cell r="N1402">
            <v>100</v>
          </cell>
          <cell r="O1402">
            <v>100</v>
          </cell>
          <cell r="P1402">
            <v>100</v>
          </cell>
          <cell r="Q1402">
            <v>100</v>
          </cell>
        </row>
        <row r="1403">
          <cell r="C1403">
            <v>102.7</v>
          </cell>
          <cell r="D1403">
            <v>102.7</v>
          </cell>
          <cell r="E1403">
            <v>102.7</v>
          </cell>
          <cell r="F1403">
            <v>102.7</v>
          </cell>
          <cell r="G1403">
            <v>102.7</v>
          </cell>
          <cell r="H1403">
            <v>102.7</v>
          </cell>
          <cell r="I1403">
            <v>102.7</v>
          </cell>
          <cell r="J1403">
            <v>102.7</v>
          </cell>
          <cell r="K1403">
            <v>102.7</v>
          </cell>
          <cell r="L1403">
            <v>102.7</v>
          </cell>
          <cell r="M1403">
            <v>102.7</v>
          </cell>
          <cell r="N1403">
            <v>102.2</v>
          </cell>
          <cell r="O1403">
            <v>102.2</v>
          </cell>
          <cell r="P1403">
            <v>102.2</v>
          </cell>
          <cell r="Q1403">
            <v>102.2</v>
          </cell>
        </row>
        <row r="1404">
          <cell r="C1404">
            <v>102.3</v>
          </cell>
          <cell r="D1404">
            <v>102.3</v>
          </cell>
          <cell r="E1404">
            <v>102.3</v>
          </cell>
          <cell r="F1404">
            <v>102.3</v>
          </cell>
          <cell r="G1404">
            <v>102.3</v>
          </cell>
          <cell r="H1404">
            <v>102.3</v>
          </cell>
          <cell r="I1404">
            <v>102.3</v>
          </cell>
          <cell r="J1404">
            <v>102.3</v>
          </cell>
          <cell r="K1404">
            <v>102.3</v>
          </cell>
          <cell r="L1404">
            <v>102.3</v>
          </cell>
          <cell r="M1404">
            <v>102.3</v>
          </cell>
          <cell r="N1404">
            <v>102.3</v>
          </cell>
          <cell r="O1404">
            <v>102.3</v>
          </cell>
          <cell r="P1404">
            <v>102.3</v>
          </cell>
          <cell r="Q1404">
            <v>102.3</v>
          </cell>
        </row>
        <row r="1406">
          <cell r="C1406">
            <v>103.9</v>
          </cell>
          <cell r="D1406">
            <v>103.7</v>
          </cell>
          <cell r="E1406">
            <v>103.1</v>
          </cell>
          <cell r="F1406">
            <v>102.6</v>
          </cell>
          <cell r="G1406">
            <v>102.9</v>
          </cell>
          <cell r="H1406">
            <v>103.2</v>
          </cell>
          <cell r="I1406">
            <v>103.2</v>
          </cell>
          <cell r="J1406">
            <v>103.3</v>
          </cell>
          <cell r="K1406">
            <v>103.3</v>
          </cell>
          <cell r="L1406">
            <v>103.3</v>
          </cell>
          <cell r="M1406">
            <v>103.4</v>
          </cell>
          <cell r="N1406">
            <v>103.6</v>
          </cell>
          <cell r="O1406">
            <v>103.2</v>
          </cell>
          <cell r="P1406">
            <v>103.7</v>
          </cell>
          <cell r="Q1406">
            <v>102.7</v>
          </cell>
        </row>
        <row r="1408">
          <cell r="C1408">
            <v>104.3</v>
          </cell>
          <cell r="D1408">
            <v>103.7</v>
          </cell>
          <cell r="E1408">
            <v>102.6</v>
          </cell>
          <cell r="F1408">
            <v>101.6</v>
          </cell>
          <cell r="G1408">
            <v>102.5</v>
          </cell>
          <cell r="H1408">
            <v>103.5</v>
          </cell>
          <cell r="I1408">
            <v>102.9</v>
          </cell>
          <cell r="J1408">
            <v>102.8</v>
          </cell>
          <cell r="K1408">
            <v>102.9</v>
          </cell>
          <cell r="L1408">
            <v>103.2</v>
          </cell>
          <cell r="M1408">
            <v>103.5</v>
          </cell>
          <cell r="N1408">
            <v>104</v>
          </cell>
          <cell r="O1408">
            <v>102.9</v>
          </cell>
          <cell r="P1408">
            <v>104.1</v>
          </cell>
          <cell r="Q1408">
            <v>102.2</v>
          </cell>
        </row>
        <row r="1409">
          <cell r="C1409">
            <v>104.1</v>
          </cell>
          <cell r="D1409">
            <v>104.1</v>
          </cell>
          <cell r="E1409">
            <v>104.1</v>
          </cell>
          <cell r="F1409">
            <v>104.1</v>
          </cell>
          <cell r="G1409">
            <v>104.1</v>
          </cell>
          <cell r="H1409">
            <v>102.5</v>
          </cell>
          <cell r="I1409">
            <v>101.1</v>
          </cell>
          <cell r="J1409">
            <v>101.4</v>
          </cell>
          <cell r="K1409">
            <v>101.4</v>
          </cell>
          <cell r="L1409">
            <v>101.4</v>
          </cell>
          <cell r="M1409">
            <v>101.4</v>
          </cell>
          <cell r="N1409">
            <v>101.4</v>
          </cell>
          <cell r="O1409">
            <v>101.5</v>
          </cell>
          <cell r="P1409">
            <v>101.5</v>
          </cell>
          <cell r="Q1409">
            <v>101.5</v>
          </cell>
        </row>
        <row r="1410">
          <cell r="C1410">
            <v>104.7</v>
          </cell>
          <cell r="D1410">
            <v>102.6</v>
          </cell>
          <cell r="E1410">
            <v>102.5</v>
          </cell>
          <cell r="F1410">
            <v>100.2</v>
          </cell>
          <cell r="G1410">
            <v>98.1</v>
          </cell>
          <cell r="H1410">
            <v>101.5</v>
          </cell>
          <cell r="I1410">
            <v>105</v>
          </cell>
          <cell r="J1410">
            <v>104.6</v>
          </cell>
          <cell r="K1410">
            <v>106.3</v>
          </cell>
          <cell r="L1410">
            <v>107</v>
          </cell>
          <cell r="M1410">
            <v>107.8</v>
          </cell>
          <cell r="N1410">
            <v>106.8</v>
          </cell>
          <cell r="O1410">
            <v>106.7</v>
          </cell>
          <cell r="P1410">
            <v>108</v>
          </cell>
          <cell r="Q1410">
            <v>106.4</v>
          </cell>
        </row>
        <row r="1411">
          <cell r="C1411">
            <v>108.6</v>
          </cell>
          <cell r="D1411">
            <v>108.6</v>
          </cell>
          <cell r="E1411">
            <v>108.2</v>
          </cell>
          <cell r="F1411">
            <v>104</v>
          </cell>
          <cell r="G1411">
            <v>109.1</v>
          </cell>
          <cell r="H1411">
            <v>105.7</v>
          </cell>
          <cell r="I1411">
            <v>100.4</v>
          </cell>
          <cell r="J1411">
            <v>107.3</v>
          </cell>
          <cell r="K1411">
            <v>106.5</v>
          </cell>
          <cell r="L1411">
            <v>105.2</v>
          </cell>
          <cell r="M1411">
            <v>107.4</v>
          </cell>
          <cell r="N1411">
            <v>106</v>
          </cell>
          <cell r="O1411">
            <v>105.9</v>
          </cell>
          <cell r="P1411">
            <v>109.9</v>
          </cell>
          <cell r="Q1411">
            <v>107.9</v>
          </cell>
        </row>
        <row r="1412">
          <cell r="C1412">
            <v>100.1</v>
          </cell>
          <cell r="D1412">
            <v>100.1</v>
          </cell>
          <cell r="E1412">
            <v>100.1</v>
          </cell>
          <cell r="F1412">
            <v>100.1</v>
          </cell>
          <cell r="G1412">
            <v>100.1</v>
          </cell>
          <cell r="H1412">
            <v>100.1</v>
          </cell>
          <cell r="I1412">
            <v>99.6</v>
          </cell>
          <cell r="J1412">
            <v>99.6</v>
          </cell>
          <cell r="K1412">
            <v>99.6</v>
          </cell>
          <cell r="L1412">
            <v>99.6</v>
          </cell>
          <cell r="M1412">
            <v>99.6</v>
          </cell>
          <cell r="N1412">
            <v>99.6</v>
          </cell>
          <cell r="O1412">
            <v>99.1</v>
          </cell>
          <cell r="P1412">
            <v>99.3</v>
          </cell>
          <cell r="Q1412">
            <v>99.3</v>
          </cell>
        </row>
        <row r="1413">
          <cell r="C1413">
            <v>91</v>
          </cell>
          <cell r="D1413">
            <v>91</v>
          </cell>
          <cell r="E1413">
            <v>91</v>
          </cell>
          <cell r="F1413">
            <v>91</v>
          </cell>
          <cell r="G1413">
            <v>91</v>
          </cell>
          <cell r="H1413">
            <v>91</v>
          </cell>
          <cell r="I1413">
            <v>91</v>
          </cell>
          <cell r="J1413">
            <v>91</v>
          </cell>
          <cell r="K1413">
            <v>91</v>
          </cell>
          <cell r="L1413">
            <v>91</v>
          </cell>
          <cell r="M1413">
            <v>91</v>
          </cell>
          <cell r="N1413">
            <v>91</v>
          </cell>
          <cell r="O1413">
            <v>91</v>
          </cell>
          <cell r="P1413">
            <v>91.4</v>
          </cell>
          <cell r="Q1413">
            <v>91.4</v>
          </cell>
        </row>
        <row r="1414">
          <cell r="C1414">
            <v>119.5</v>
          </cell>
          <cell r="D1414">
            <v>118.2</v>
          </cell>
          <cell r="E1414">
            <v>112.7</v>
          </cell>
          <cell r="F1414">
            <v>109.8</v>
          </cell>
          <cell r="G1414">
            <v>113.7</v>
          </cell>
          <cell r="H1414">
            <v>117.5</v>
          </cell>
          <cell r="I1414">
            <v>113.9</v>
          </cell>
          <cell r="J1414">
            <v>112.8</v>
          </cell>
          <cell r="K1414">
            <v>109.8</v>
          </cell>
          <cell r="L1414">
            <v>110.3</v>
          </cell>
          <cell r="M1414">
            <v>109.9</v>
          </cell>
          <cell r="N1414">
            <v>110.7</v>
          </cell>
          <cell r="O1414">
            <v>113</v>
          </cell>
          <cell r="P1414">
            <v>110.3</v>
          </cell>
          <cell r="Q1414">
            <v>106</v>
          </cell>
        </row>
        <row r="1415">
          <cell r="C1415">
            <v>101.8</v>
          </cell>
          <cell r="D1415">
            <v>101.4</v>
          </cell>
          <cell r="E1415">
            <v>96.9</v>
          </cell>
          <cell r="F1415">
            <v>99.8</v>
          </cell>
          <cell r="G1415">
            <v>104.1</v>
          </cell>
          <cell r="H1415">
            <v>107</v>
          </cell>
          <cell r="I1415">
            <v>107</v>
          </cell>
          <cell r="J1415">
            <v>100.5</v>
          </cell>
          <cell r="K1415">
            <v>101.6</v>
          </cell>
          <cell r="L1415">
            <v>103.8</v>
          </cell>
          <cell r="M1415">
            <v>103.3</v>
          </cell>
          <cell r="N1415">
            <v>109.3</v>
          </cell>
          <cell r="O1415">
            <v>98.3</v>
          </cell>
          <cell r="P1415">
            <v>105.2</v>
          </cell>
          <cell r="Q1415">
            <v>97.2</v>
          </cell>
        </row>
        <row r="1416">
          <cell r="C1416">
            <v>101.4</v>
          </cell>
          <cell r="D1416">
            <v>101.4</v>
          </cell>
          <cell r="E1416">
            <v>101.4</v>
          </cell>
          <cell r="F1416">
            <v>101.4</v>
          </cell>
          <cell r="G1416">
            <v>101.4</v>
          </cell>
          <cell r="H1416">
            <v>101.4</v>
          </cell>
          <cell r="I1416">
            <v>101.4</v>
          </cell>
          <cell r="J1416">
            <v>101.4</v>
          </cell>
          <cell r="K1416">
            <v>101.4</v>
          </cell>
          <cell r="L1416">
            <v>101.4</v>
          </cell>
          <cell r="M1416">
            <v>101.4</v>
          </cell>
          <cell r="N1416">
            <v>101.4</v>
          </cell>
          <cell r="O1416">
            <v>102.9</v>
          </cell>
          <cell r="P1416">
            <v>102.9</v>
          </cell>
          <cell r="Q1416">
            <v>102.9</v>
          </cell>
        </row>
        <row r="1417">
          <cell r="C1417">
            <v>99.8</v>
          </cell>
          <cell r="D1417">
            <v>99.8</v>
          </cell>
          <cell r="E1417">
            <v>99.8</v>
          </cell>
          <cell r="F1417">
            <v>99.8</v>
          </cell>
          <cell r="G1417">
            <v>99.8</v>
          </cell>
          <cell r="H1417">
            <v>99.8</v>
          </cell>
          <cell r="I1417">
            <v>99.8</v>
          </cell>
          <cell r="J1417">
            <v>99</v>
          </cell>
          <cell r="K1417">
            <v>99</v>
          </cell>
          <cell r="L1417">
            <v>99</v>
          </cell>
          <cell r="M1417">
            <v>99.2</v>
          </cell>
          <cell r="N1417">
            <v>99.2</v>
          </cell>
          <cell r="O1417">
            <v>99.2</v>
          </cell>
          <cell r="P1417">
            <v>98.8</v>
          </cell>
          <cell r="Q1417">
            <v>98.5</v>
          </cell>
        </row>
        <row r="1418">
          <cell r="C1418">
            <v>106.8</v>
          </cell>
          <cell r="D1418">
            <v>107.8</v>
          </cell>
          <cell r="E1418">
            <v>107.1</v>
          </cell>
          <cell r="F1418">
            <v>107</v>
          </cell>
          <cell r="G1418">
            <v>106</v>
          </cell>
          <cell r="H1418">
            <v>107.2</v>
          </cell>
          <cell r="I1418">
            <v>100.1</v>
          </cell>
          <cell r="J1418">
            <v>103.2</v>
          </cell>
          <cell r="K1418">
            <v>102.8</v>
          </cell>
          <cell r="L1418">
            <v>101.2</v>
          </cell>
          <cell r="M1418">
            <v>100.9</v>
          </cell>
          <cell r="N1418">
            <v>105</v>
          </cell>
          <cell r="O1418">
            <v>102.6</v>
          </cell>
          <cell r="P1418">
            <v>101.1</v>
          </cell>
          <cell r="Q1418">
            <v>101.4</v>
          </cell>
        </row>
        <row r="1419">
          <cell r="C1419">
            <v>100.7</v>
          </cell>
          <cell r="D1419">
            <v>100.7</v>
          </cell>
          <cell r="E1419">
            <v>100.7</v>
          </cell>
          <cell r="F1419">
            <v>100.7</v>
          </cell>
          <cell r="G1419">
            <v>100.7</v>
          </cell>
          <cell r="H1419">
            <v>100.7</v>
          </cell>
          <cell r="I1419">
            <v>99.4</v>
          </cell>
          <cell r="J1419">
            <v>99.4</v>
          </cell>
          <cell r="K1419">
            <v>100</v>
          </cell>
          <cell r="L1419">
            <v>100</v>
          </cell>
          <cell r="M1419">
            <v>100</v>
          </cell>
          <cell r="N1419">
            <v>100</v>
          </cell>
          <cell r="O1419">
            <v>100</v>
          </cell>
          <cell r="P1419">
            <v>100</v>
          </cell>
          <cell r="Q1419">
            <v>100</v>
          </cell>
        </row>
        <row r="1421">
          <cell r="C1421">
            <v>123.6</v>
          </cell>
          <cell r="D1421">
            <v>123.6</v>
          </cell>
          <cell r="E1421">
            <v>121.1</v>
          </cell>
          <cell r="F1421">
            <v>121.1</v>
          </cell>
          <cell r="G1421">
            <v>121.1</v>
          </cell>
          <cell r="H1421">
            <v>121.1</v>
          </cell>
          <cell r="I1421">
            <v>121.1</v>
          </cell>
          <cell r="J1421">
            <v>121.1</v>
          </cell>
          <cell r="K1421">
            <v>121.1</v>
          </cell>
          <cell r="L1421">
            <v>121.1</v>
          </cell>
          <cell r="M1421">
            <v>121.1</v>
          </cell>
          <cell r="N1421">
            <v>121.1</v>
          </cell>
          <cell r="O1421">
            <v>121.1</v>
          </cell>
          <cell r="P1421">
            <v>121.1</v>
          </cell>
          <cell r="Q1421">
            <v>121.1</v>
          </cell>
        </row>
        <row r="1422">
          <cell r="C1422">
            <v>123.6</v>
          </cell>
          <cell r="D1422">
            <v>123.6</v>
          </cell>
          <cell r="E1422">
            <v>121.1</v>
          </cell>
          <cell r="F1422">
            <v>121.1</v>
          </cell>
          <cell r="G1422">
            <v>121.1</v>
          </cell>
          <cell r="H1422">
            <v>121.1</v>
          </cell>
          <cell r="I1422">
            <v>121.1</v>
          </cell>
          <cell r="J1422">
            <v>121.1</v>
          </cell>
          <cell r="K1422">
            <v>121.1</v>
          </cell>
          <cell r="L1422">
            <v>121.1</v>
          </cell>
          <cell r="M1422">
            <v>121.1</v>
          </cell>
          <cell r="N1422">
            <v>121.1</v>
          </cell>
          <cell r="O1422">
            <v>121.1</v>
          </cell>
          <cell r="P1422">
            <v>121.1</v>
          </cell>
          <cell r="Q1422">
            <v>121.1</v>
          </cell>
        </row>
        <row r="1424">
          <cell r="C1424">
            <v>107.4</v>
          </cell>
          <cell r="D1424">
            <v>107.4</v>
          </cell>
          <cell r="E1424">
            <v>107.4</v>
          </cell>
          <cell r="F1424">
            <v>107.4</v>
          </cell>
          <cell r="G1424">
            <v>106.2</v>
          </cell>
          <cell r="H1424">
            <v>106.5</v>
          </cell>
          <cell r="I1424">
            <v>106.5</v>
          </cell>
          <cell r="J1424">
            <v>106.5</v>
          </cell>
          <cell r="K1424">
            <v>106.5</v>
          </cell>
          <cell r="L1424">
            <v>106.5</v>
          </cell>
          <cell r="M1424">
            <v>106.5</v>
          </cell>
          <cell r="N1424">
            <v>106.5</v>
          </cell>
          <cell r="O1424">
            <v>106.5</v>
          </cell>
          <cell r="P1424">
            <v>106.5</v>
          </cell>
          <cell r="Q1424">
            <v>106.5</v>
          </cell>
        </row>
        <row r="1425">
          <cell r="C1425">
            <v>106.1</v>
          </cell>
          <cell r="D1425">
            <v>106.1</v>
          </cell>
          <cell r="E1425">
            <v>106.1</v>
          </cell>
          <cell r="F1425">
            <v>106.1</v>
          </cell>
          <cell r="G1425">
            <v>106.1</v>
          </cell>
          <cell r="H1425">
            <v>106.1</v>
          </cell>
          <cell r="I1425">
            <v>106.1</v>
          </cell>
          <cell r="J1425">
            <v>106.1</v>
          </cell>
          <cell r="K1425">
            <v>106.1</v>
          </cell>
          <cell r="L1425">
            <v>106.1</v>
          </cell>
          <cell r="M1425">
            <v>106.1</v>
          </cell>
          <cell r="N1425">
            <v>106.1</v>
          </cell>
          <cell r="O1425">
            <v>106.1</v>
          </cell>
          <cell r="P1425">
            <v>106.1</v>
          </cell>
          <cell r="Q1425">
            <v>106.1</v>
          </cell>
        </row>
        <row r="1426">
          <cell r="C1426">
            <v>109.4</v>
          </cell>
          <cell r="D1426">
            <v>109.4</v>
          </cell>
          <cell r="E1426">
            <v>109.4</v>
          </cell>
          <cell r="F1426">
            <v>109.4</v>
          </cell>
          <cell r="G1426">
            <v>106.7</v>
          </cell>
          <cell r="H1426">
            <v>107.1</v>
          </cell>
          <cell r="I1426">
            <v>107.1</v>
          </cell>
          <cell r="J1426">
            <v>107.1</v>
          </cell>
          <cell r="K1426">
            <v>107.2</v>
          </cell>
          <cell r="L1426">
            <v>107.2</v>
          </cell>
          <cell r="M1426">
            <v>107.2</v>
          </cell>
          <cell r="N1426">
            <v>107.2</v>
          </cell>
          <cell r="O1426">
            <v>107.2</v>
          </cell>
          <cell r="P1426">
            <v>107.2</v>
          </cell>
          <cell r="Q1426">
            <v>107.2</v>
          </cell>
        </row>
        <row r="1427">
          <cell r="C1427">
            <v>116.1</v>
          </cell>
          <cell r="D1427">
            <v>116.1</v>
          </cell>
          <cell r="E1427">
            <v>116.1</v>
          </cell>
          <cell r="F1427">
            <v>116.1</v>
          </cell>
          <cell r="G1427">
            <v>116.2</v>
          </cell>
          <cell r="H1427">
            <v>116.2</v>
          </cell>
          <cell r="I1427">
            <v>116.2</v>
          </cell>
          <cell r="J1427">
            <v>116.2</v>
          </cell>
          <cell r="K1427">
            <v>116.2</v>
          </cell>
          <cell r="L1427">
            <v>116.2</v>
          </cell>
          <cell r="M1427">
            <v>116.2</v>
          </cell>
          <cell r="N1427">
            <v>116.2</v>
          </cell>
          <cell r="O1427">
            <v>116.2</v>
          </cell>
          <cell r="P1427">
            <v>116.2</v>
          </cell>
          <cell r="Q1427">
            <v>116.2</v>
          </cell>
        </row>
        <row r="1428">
          <cell r="C1428">
            <v>98.7</v>
          </cell>
          <cell r="D1428">
            <v>98.7</v>
          </cell>
          <cell r="E1428">
            <v>98.7</v>
          </cell>
          <cell r="F1428">
            <v>98.7</v>
          </cell>
          <cell r="G1428">
            <v>98.7</v>
          </cell>
          <cell r="H1428">
            <v>98.7</v>
          </cell>
          <cell r="I1428">
            <v>98.7</v>
          </cell>
          <cell r="J1428">
            <v>98.7</v>
          </cell>
          <cell r="K1428">
            <v>98.7</v>
          </cell>
          <cell r="L1428">
            <v>98.7</v>
          </cell>
          <cell r="M1428">
            <v>98.7</v>
          </cell>
          <cell r="N1428">
            <v>98.7</v>
          </cell>
          <cell r="O1428">
            <v>98.7</v>
          </cell>
          <cell r="P1428">
            <v>98.7</v>
          </cell>
          <cell r="Q1428">
            <v>98.7</v>
          </cell>
        </row>
        <row r="1429">
          <cell r="C1429">
            <v>92.5</v>
          </cell>
          <cell r="D1429">
            <v>92.5</v>
          </cell>
          <cell r="E1429">
            <v>92.5</v>
          </cell>
          <cell r="F1429">
            <v>92.5</v>
          </cell>
          <cell r="G1429">
            <v>95.9</v>
          </cell>
          <cell r="H1429">
            <v>96.9</v>
          </cell>
          <cell r="I1429">
            <v>96.9</v>
          </cell>
          <cell r="J1429">
            <v>96.9</v>
          </cell>
          <cell r="K1429">
            <v>96.3</v>
          </cell>
          <cell r="L1429">
            <v>96.3</v>
          </cell>
          <cell r="M1429">
            <v>96.3</v>
          </cell>
          <cell r="N1429">
            <v>96.3</v>
          </cell>
          <cell r="O1429">
            <v>96.3</v>
          </cell>
          <cell r="P1429">
            <v>96.3</v>
          </cell>
          <cell r="Q1429">
            <v>96.3</v>
          </cell>
        </row>
        <row r="1430">
          <cell r="C1430">
            <v>110.7</v>
          </cell>
          <cell r="D1430">
            <v>110.7</v>
          </cell>
          <cell r="E1430">
            <v>110.7</v>
          </cell>
          <cell r="F1430">
            <v>110.7</v>
          </cell>
          <cell r="G1430">
            <v>110.7</v>
          </cell>
          <cell r="H1430">
            <v>106.4</v>
          </cell>
          <cell r="I1430">
            <v>106.4</v>
          </cell>
          <cell r="J1430">
            <v>110.7</v>
          </cell>
          <cell r="K1430">
            <v>110.7</v>
          </cell>
          <cell r="L1430">
            <v>114.6</v>
          </cell>
          <cell r="M1430">
            <v>110.2</v>
          </cell>
          <cell r="N1430">
            <v>110.2</v>
          </cell>
          <cell r="O1430">
            <v>110.2</v>
          </cell>
          <cell r="P1430">
            <v>110.2</v>
          </cell>
          <cell r="Q1430">
            <v>110.2</v>
          </cell>
        </row>
        <row r="1432">
          <cell r="C1432">
            <v>102.1</v>
          </cell>
          <cell r="D1432">
            <v>102.1</v>
          </cell>
          <cell r="E1432">
            <v>102</v>
          </cell>
          <cell r="F1432">
            <v>102</v>
          </cell>
          <cell r="G1432">
            <v>102</v>
          </cell>
          <cell r="H1432">
            <v>102.1</v>
          </cell>
          <cell r="I1432">
            <v>102.1</v>
          </cell>
          <cell r="J1432">
            <v>102.1</v>
          </cell>
          <cell r="K1432">
            <v>102</v>
          </cell>
          <cell r="L1432">
            <v>102</v>
          </cell>
          <cell r="M1432">
            <v>101.8</v>
          </cell>
          <cell r="N1432">
            <v>101.8</v>
          </cell>
          <cell r="O1432">
            <v>101.8</v>
          </cell>
          <cell r="P1432">
            <v>101.8</v>
          </cell>
          <cell r="Q1432">
            <v>101.8</v>
          </cell>
        </row>
        <row r="1433">
          <cell r="C1433">
            <v>100.5</v>
          </cell>
          <cell r="D1433">
            <v>100.5</v>
          </cell>
          <cell r="E1433">
            <v>100.6</v>
          </cell>
          <cell r="F1433">
            <v>100.6</v>
          </cell>
          <cell r="G1433">
            <v>100.6</v>
          </cell>
          <cell r="H1433">
            <v>100.6</v>
          </cell>
          <cell r="I1433">
            <v>100.6</v>
          </cell>
          <cell r="J1433">
            <v>100.6</v>
          </cell>
          <cell r="K1433">
            <v>100.3</v>
          </cell>
          <cell r="L1433">
            <v>100.4</v>
          </cell>
          <cell r="M1433">
            <v>100</v>
          </cell>
          <cell r="N1433">
            <v>100</v>
          </cell>
          <cell r="O1433">
            <v>100</v>
          </cell>
          <cell r="P1433">
            <v>100</v>
          </cell>
          <cell r="Q1433">
            <v>100</v>
          </cell>
        </row>
        <row r="1434">
          <cell r="C1434">
            <v>104.9</v>
          </cell>
          <cell r="D1434">
            <v>104.9</v>
          </cell>
          <cell r="E1434">
            <v>102.9</v>
          </cell>
          <cell r="F1434">
            <v>102.9</v>
          </cell>
          <cell r="G1434">
            <v>102.9</v>
          </cell>
          <cell r="H1434">
            <v>104.2</v>
          </cell>
          <cell r="I1434">
            <v>104.2</v>
          </cell>
          <cell r="J1434">
            <v>104.2</v>
          </cell>
          <cell r="K1434">
            <v>104.2</v>
          </cell>
          <cell r="L1434">
            <v>104.2</v>
          </cell>
          <cell r="M1434">
            <v>104.2</v>
          </cell>
          <cell r="N1434">
            <v>104.2</v>
          </cell>
          <cell r="O1434">
            <v>104.2</v>
          </cell>
          <cell r="P1434">
            <v>104.2</v>
          </cell>
          <cell r="Q1434">
            <v>104.2</v>
          </cell>
        </row>
        <row r="1435">
          <cell r="C1435">
            <v>116.1</v>
          </cell>
          <cell r="D1435">
            <v>116.1</v>
          </cell>
          <cell r="E1435">
            <v>116.1</v>
          </cell>
          <cell r="F1435">
            <v>116.1</v>
          </cell>
          <cell r="G1435">
            <v>116.1</v>
          </cell>
          <cell r="H1435">
            <v>116.1</v>
          </cell>
          <cell r="I1435">
            <v>116.1</v>
          </cell>
          <cell r="J1435">
            <v>116.1</v>
          </cell>
          <cell r="K1435">
            <v>116.1</v>
          </cell>
          <cell r="L1435">
            <v>116.1</v>
          </cell>
          <cell r="M1435">
            <v>116.1</v>
          </cell>
          <cell r="N1435">
            <v>116.1</v>
          </cell>
          <cell r="O1435">
            <v>116.1</v>
          </cell>
          <cell r="P1435">
            <v>116.1</v>
          </cell>
          <cell r="Q1435">
            <v>116.1</v>
          </cell>
        </row>
        <row r="1436">
          <cell r="C1436">
            <v>100</v>
          </cell>
          <cell r="D1436">
            <v>100</v>
          </cell>
          <cell r="E1436">
            <v>100</v>
          </cell>
          <cell r="F1436">
            <v>100</v>
          </cell>
          <cell r="G1436">
            <v>100</v>
          </cell>
          <cell r="H1436">
            <v>100</v>
          </cell>
          <cell r="I1436">
            <v>100</v>
          </cell>
          <cell r="J1436">
            <v>100</v>
          </cell>
          <cell r="K1436">
            <v>100</v>
          </cell>
          <cell r="L1436">
            <v>100</v>
          </cell>
          <cell r="M1436">
            <v>100</v>
          </cell>
          <cell r="N1436">
            <v>100</v>
          </cell>
          <cell r="O1436">
            <v>100</v>
          </cell>
          <cell r="P1436">
            <v>100</v>
          </cell>
          <cell r="Q1436">
            <v>100</v>
          </cell>
        </row>
        <row r="1437">
          <cell r="C1437">
            <v>100</v>
          </cell>
          <cell r="D1437">
            <v>100</v>
          </cell>
          <cell r="E1437">
            <v>100</v>
          </cell>
          <cell r="F1437">
            <v>100</v>
          </cell>
          <cell r="G1437">
            <v>100</v>
          </cell>
          <cell r="H1437">
            <v>100</v>
          </cell>
          <cell r="I1437">
            <v>100</v>
          </cell>
          <cell r="J1437">
            <v>100</v>
          </cell>
          <cell r="K1437">
            <v>100</v>
          </cell>
          <cell r="L1437">
            <v>100</v>
          </cell>
          <cell r="M1437">
            <v>100</v>
          </cell>
          <cell r="N1437">
            <v>100</v>
          </cell>
          <cell r="O1437">
            <v>100</v>
          </cell>
          <cell r="P1437">
            <v>100</v>
          </cell>
          <cell r="Q1437">
            <v>100</v>
          </cell>
        </row>
        <row r="1438">
          <cell r="C1438">
            <v>100</v>
          </cell>
          <cell r="D1438">
            <v>100</v>
          </cell>
          <cell r="E1438">
            <v>100</v>
          </cell>
          <cell r="F1438">
            <v>100</v>
          </cell>
          <cell r="G1438">
            <v>100</v>
          </cell>
          <cell r="H1438">
            <v>100</v>
          </cell>
          <cell r="I1438">
            <v>100</v>
          </cell>
          <cell r="J1438">
            <v>100</v>
          </cell>
          <cell r="K1438">
            <v>100</v>
          </cell>
          <cell r="L1438">
            <v>100</v>
          </cell>
          <cell r="M1438">
            <v>100</v>
          </cell>
          <cell r="N1438">
            <v>100</v>
          </cell>
          <cell r="O1438">
            <v>100</v>
          </cell>
          <cell r="P1438">
            <v>100</v>
          </cell>
          <cell r="Q1438">
            <v>100</v>
          </cell>
        </row>
        <row r="1439">
          <cell r="C1439">
            <v>100</v>
          </cell>
          <cell r="D1439">
            <v>100</v>
          </cell>
          <cell r="E1439">
            <v>100</v>
          </cell>
          <cell r="F1439">
            <v>100</v>
          </cell>
          <cell r="G1439">
            <v>100</v>
          </cell>
          <cell r="H1439">
            <v>100</v>
          </cell>
          <cell r="I1439">
            <v>100</v>
          </cell>
          <cell r="J1439">
            <v>100</v>
          </cell>
          <cell r="K1439">
            <v>100</v>
          </cell>
          <cell r="L1439">
            <v>100</v>
          </cell>
          <cell r="M1439">
            <v>100</v>
          </cell>
          <cell r="N1439">
            <v>100</v>
          </cell>
          <cell r="O1439">
            <v>100</v>
          </cell>
          <cell r="P1439">
            <v>100</v>
          </cell>
          <cell r="Q1439">
            <v>100</v>
          </cell>
        </row>
        <row r="1441">
          <cell r="C1441">
            <v>104.8</v>
          </cell>
          <cell r="D1441">
            <v>104.8</v>
          </cell>
          <cell r="E1441">
            <v>104.8</v>
          </cell>
          <cell r="F1441">
            <v>103.7</v>
          </cell>
          <cell r="G1441">
            <v>103.7</v>
          </cell>
          <cell r="H1441">
            <v>103.4</v>
          </cell>
          <cell r="I1441">
            <v>103.3</v>
          </cell>
          <cell r="J1441">
            <v>103.3</v>
          </cell>
          <cell r="K1441">
            <v>103.7</v>
          </cell>
          <cell r="L1441">
            <v>102.3</v>
          </cell>
          <cell r="M1441">
            <v>102</v>
          </cell>
          <cell r="N1441">
            <v>101.9</v>
          </cell>
          <cell r="O1441">
            <v>101.9</v>
          </cell>
          <cell r="P1441">
            <v>101.9</v>
          </cell>
          <cell r="Q1441">
            <v>101.6</v>
          </cell>
        </row>
        <row r="1442">
          <cell r="C1442">
            <v>105.6</v>
          </cell>
          <cell r="D1442">
            <v>105.6</v>
          </cell>
          <cell r="E1442">
            <v>105.6</v>
          </cell>
          <cell r="F1442">
            <v>105.6</v>
          </cell>
          <cell r="G1442">
            <v>105.8</v>
          </cell>
          <cell r="H1442">
            <v>105.8</v>
          </cell>
          <cell r="I1442">
            <v>105.8</v>
          </cell>
          <cell r="J1442">
            <v>105.8</v>
          </cell>
          <cell r="K1442">
            <v>105.8</v>
          </cell>
          <cell r="L1442">
            <v>99.7</v>
          </cell>
          <cell r="M1442">
            <v>99.7</v>
          </cell>
          <cell r="N1442">
            <v>99.5</v>
          </cell>
          <cell r="O1442">
            <v>99.5</v>
          </cell>
          <cell r="P1442">
            <v>99.5</v>
          </cell>
          <cell r="Q1442">
            <v>99.5</v>
          </cell>
        </row>
        <row r="1443">
          <cell r="C1443">
            <v>107.2</v>
          </cell>
          <cell r="D1443">
            <v>107.2</v>
          </cell>
          <cell r="E1443">
            <v>107.2</v>
          </cell>
          <cell r="F1443">
            <v>107.2</v>
          </cell>
          <cell r="G1443">
            <v>107.2</v>
          </cell>
          <cell r="H1443">
            <v>107.2</v>
          </cell>
          <cell r="I1443">
            <v>107.2</v>
          </cell>
          <cell r="J1443">
            <v>107.2</v>
          </cell>
          <cell r="K1443">
            <v>107.2</v>
          </cell>
          <cell r="L1443">
            <v>107.2</v>
          </cell>
          <cell r="M1443">
            <v>100.7</v>
          </cell>
          <cell r="N1443">
            <v>100.7</v>
          </cell>
          <cell r="O1443">
            <v>100.7</v>
          </cell>
          <cell r="P1443">
            <v>100.7</v>
          </cell>
          <cell r="Q1443">
            <v>100.7</v>
          </cell>
        </row>
        <row r="1444">
          <cell r="C1444">
            <v>105</v>
          </cell>
          <cell r="D1444">
            <v>105</v>
          </cell>
          <cell r="E1444">
            <v>105</v>
          </cell>
          <cell r="F1444">
            <v>105</v>
          </cell>
          <cell r="G1444">
            <v>105</v>
          </cell>
          <cell r="H1444">
            <v>105</v>
          </cell>
          <cell r="I1444">
            <v>105</v>
          </cell>
          <cell r="J1444">
            <v>105</v>
          </cell>
          <cell r="K1444">
            <v>105</v>
          </cell>
          <cell r="L1444">
            <v>105</v>
          </cell>
          <cell r="M1444">
            <v>102.9</v>
          </cell>
          <cell r="N1444">
            <v>102.9</v>
          </cell>
          <cell r="O1444">
            <v>102.9</v>
          </cell>
          <cell r="P1444">
            <v>102.9</v>
          </cell>
          <cell r="Q1444">
            <v>102.9</v>
          </cell>
        </row>
        <row r="1445">
          <cell r="C1445">
            <v>110.4</v>
          </cell>
          <cell r="D1445">
            <v>110.4</v>
          </cell>
          <cell r="E1445">
            <v>110.4</v>
          </cell>
          <cell r="F1445">
            <v>106.4</v>
          </cell>
          <cell r="G1445">
            <v>106.4</v>
          </cell>
          <cell r="H1445">
            <v>104.8</v>
          </cell>
          <cell r="I1445">
            <v>104.2</v>
          </cell>
          <cell r="J1445">
            <v>104.2</v>
          </cell>
          <cell r="K1445">
            <v>106.3</v>
          </cell>
          <cell r="L1445">
            <v>106.3</v>
          </cell>
          <cell r="M1445">
            <v>106.1</v>
          </cell>
          <cell r="N1445">
            <v>106.1</v>
          </cell>
          <cell r="O1445">
            <v>106.1</v>
          </cell>
          <cell r="P1445">
            <v>106.1</v>
          </cell>
          <cell r="Q1445">
            <v>104.6</v>
          </cell>
        </row>
        <row r="1446">
          <cell r="C1446">
            <v>111.2</v>
          </cell>
          <cell r="D1446">
            <v>111.2</v>
          </cell>
          <cell r="E1446">
            <v>111.2</v>
          </cell>
          <cell r="F1446">
            <v>111.2</v>
          </cell>
          <cell r="G1446">
            <v>111.2</v>
          </cell>
          <cell r="H1446">
            <v>111.2</v>
          </cell>
          <cell r="I1446">
            <v>111.2</v>
          </cell>
          <cell r="J1446">
            <v>111.2</v>
          </cell>
          <cell r="K1446">
            <v>111.2</v>
          </cell>
          <cell r="L1446">
            <v>111.2</v>
          </cell>
          <cell r="M1446">
            <v>111.2</v>
          </cell>
          <cell r="N1446">
            <v>111.2</v>
          </cell>
          <cell r="O1446">
            <v>111.2</v>
          </cell>
          <cell r="P1446">
            <v>111.2</v>
          </cell>
          <cell r="Q1446">
            <v>111.6</v>
          </cell>
        </row>
        <row r="1447">
          <cell r="C1447">
            <v>100</v>
          </cell>
          <cell r="D1447">
            <v>100</v>
          </cell>
          <cell r="E1447">
            <v>100</v>
          </cell>
          <cell r="F1447">
            <v>100</v>
          </cell>
          <cell r="G1447">
            <v>100</v>
          </cell>
          <cell r="H1447">
            <v>100</v>
          </cell>
          <cell r="I1447">
            <v>100</v>
          </cell>
          <cell r="J1447">
            <v>100</v>
          </cell>
          <cell r="K1447">
            <v>100</v>
          </cell>
          <cell r="L1447">
            <v>100</v>
          </cell>
          <cell r="M1447">
            <v>100</v>
          </cell>
          <cell r="N1447">
            <v>100</v>
          </cell>
          <cell r="O1447">
            <v>100</v>
          </cell>
          <cell r="P1447">
            <v>100</v>
          </cell>
          <cell r="Q1447">
            <v>100</v>
          </cell>
        </row>
        <row r="1448">
          <cell r="C1448">
            <v>100.8</v>
          </cell>
          <cell r="D1448">
            <v>100.8</v>
          </cell>
          <cell r="E1448">
            <v>100.8</v>
          </cell>
          <cell r="F1448">
            <v>100.7</v>
          </cell>
          <cell r="G1448">
            <v>100.7</v>
          </cell>
          <cell r="H1448">
            <v>100.2</v>
          </cell>
          <cell r="I1448">
            <v>100.7</v>
          </cell>
          <cell r="J1448">
            <v>100.7</v>
          </cell>
          <cell r="K1448">
            <v>100.7</v>
          </cell>
          <cell r="L1448">
            <v>100.7</v>
          </cell>
          <cell r="M1448">
            <v>100.6</v>
          </cell>
          <cell r="N1448">
            <v>100.6</v>
          </cell>
          <cell r="O1448">
            <v>100.6</v>
          </cell>
          <cell r="P1448">
            <v>100.6</v>
          </cell>
          <cell r="Q1448">
            <v>99.8</v>
          </cell>
        </row>
        <row r="1449">
          <cell r="C1449">
            <v>107</v>
          </cell>
          <cell r="D1449">
            <v>107</v>
          </cell>
          <cell r="E1449">
            <v>107</v>
          </cell>
          <cell r="F1449">
            <v>107</v>
          </cell>
          <cell r="G1449">
            <v>107</v>
          </cell>
          <cell r="H1449">
            <v>107</v>
          </cell>
          <cell r="I1449">
            <v>107</v>
          </cell>
          <cell r="J1449">
            <v>107</v>
          </cell>
          <cell r="K1449">
            <v>107</v>
          </cell>
          <cell r="L1449">
            <v>107</v>
          </cell>
          <cell r="M1449">
            <v>107</v>
          </cell>
          <cell r="N1449">
            <v>107</v>
          </cell>
          <cell r="O1449">
            <v>107</v>
          </cell>
          <cell r="P1449">
            <v>107</v>
          </cell>
          <cell r="Q1449">
            <v>107</v>
          </cell>
        </row>
        <row r="1450">
          <cell r="C1450">
            <v>101</v>
          </cell>
          <cell r="D1450">
            <v>101</v>
          </cell>
          <cell r="E1450">
            <v>101</v>
          </cell>
          <cell r="F1450">
            <v>101</v>
          </cell>
          <cell r="G1450">
            <v>101</v>
          </cell>
          <cell r="H1450">
            <v>101</v>
          </cell>
          <cell r="I1450">
            <v>101</v>
          </cell>
          <cell r="J1450">
            <v>101</v>
          </cell>
          <cell r="K1450">
            <v>101</v>
          </cell>
          <cell r="L1450">
            <v>101</v>
          </cell>
          <cell r="M1450">
            <v>101</v>
          </cell>
          <cell r="N1450">
            <v>101</v>
          </cell>
          <cell r="O1450">
            <v>101.1</v>
          </cell>
          <cell r="P1450">
            <v>101.1</v>
          </cell>
          <cell r="Q1450">
            <v>101.1</v>
          </cell>
        </row>
        <row r="1451">
          <cell r="C1451">
            <v>111.8</v>
          </cell>
          <cell r="D1451">
            <v>111.8</v>
          </cell>
          <cell r="E1451">
            <v>111.8</v>
          </cell>
          <cell r="F1451">
            <v>100</v>
          </cell>
          <cell r="G1451">
            <v>100</v>
          </cell>
          <cell r="H1451">
            <v>100</v>
          </cell>
          <cell r="I1451">
            <v>100</v>
          </cell>
          <cell r="J1451">
            <v>100</v>
          </cell>
          <cell r="K1451">
            <v>100</v>
          </cell>
          <cell r="L1451">
            <v>100</v>
          </cell>
          <cell r="M1451">
            <v>100</v>
          </cell>
          <cell r="N1451">
            <v>100</v>
          </cell>
          <cell r="O1451">
            <v>100</v>
          </cell>
          <cell r="P1451">
            <v>100</v>
          </cell>
          <cell r="Q1451">
            <v>100</v>
          </cell>
        </row>
        <row r="1453">
          <cell r="C1453">
            <v>100.8</v>
          </cell>
          <cell r="D1453">
            <v>100.8</v>
          </cell>
          <cell r="E1453">
            <v>99.9</v>
          </cell>
          <cell r="F1453">
            <v>99.9</v>
          </cell>
          <cell r="G1453">
            <v>100</v>
          </cell>
          <cell r="H1453">
            <v>100</v>
          </cell>
          <cell r="I1453">
            <v>100.1</v>
          </cell>
          <cell r="J1453">
            <v>100.1</v>
          </cell>
          <cell r="K1453">
            <v>100.1</v>
          </cell>
          <cell r="L1453">
            <v>100.3</v>
          </cell>
          <cell r="M1453">
            <v>100.3</v>
          </cell>
          <cell r="N1453">
            <v>100.3</v>
          </cell>
          <cell r="O1453">
            <v>100.3</v>
          </cell>
          <cell r="P1453">
            <v>100.3</v>
          </cell>
          <cell r="Q1453">
            <v>100.3</v>
          </cell>
        </row>
        <row r="1454">
          <cell r="C1454">
            <v>98</v>
          </cell>
          <cell r="D1454">
            <v>98</v>
          </cell>
          <cell r="E1454">
            <v>98</v>
          </cell>
          <cell r="F1454">
            <v>98</v>
          </cell>
          <cell r="G1454">
            <v>98.2</v>
          </cell>
          <cell r="H1454">
            <v>98.2</v>
          </cell>
          <cell r="I1454">
            <v>98.3</v>
          </cell>
          <cell r="J1454">
            <v>98.3</v>
          </cell>
          <cell r="K1454">
            <v>98.3</v>
          </cell>
          <cell r="L1454">
            <v>98.8</v>
          </cell>
          <cell r="M1454">
            <v>98.8</v>
          </cell>
          <cell r="N1454">
            <v>98.8</v>
          </cell>
          <cell r="O1454">
            <v>98.8</v>
          </cell>
          <cell r="P1454">
            <v>98.8</v>
          </cell>
          <cell r="Q1454">
            <v>98.8</v>
          </cell>
        </row>
        <row r="1455">
          <cell r="C1455">
            <v>103.7</v>
          </cell>
          <cell r="D1455">
            <v>103.7</v>
          </cell>
          <cell r="E1455">
            <v>103.7</v>
          </cell>
          <cell r="F1455">
            <v>103.7</v>
          </cell>
          <cell r="G1455">
            <v>103.7</v>
          </cell>
          <cell r="H1455">
            <v>101</v>
          </cell>
          <cell r="I1455">
            <v>101</v>
          </cell>
          <cell r="J1455">
            <v>101</v>
          </cell>
          <cell r="K1455">
            <v>101</v>
          </cell>
          <cell r="L1455">
            <v>103.7</v>
          </cell>
          <cell r="M1455">
            <v>103.7</v>
          </cell>
          <cell r="N1455">
            <v>103.7</v>
          </cell>
          <cell r="O1455">
            <v>103.7</v>
          </cell>
          <cell r="P1455">
            <v>103.7</v>
          </cell>
          <cell r="Q1455">
            <v>103.7</v>
          </cell>
        </row>
        <row r="1456">
          <cell r="C1456">
            <v>100</v>
          </cell>
          <cell r="D1456">
            <v>100</v>
          </cell>
          <cell r="E1456">
            <v>100</v>
          </cell>
          <cell r="F1456">
            <v>100</v>
          </cell>
          <cell r="G1456">
            <v>100</v>
          </cell>
          <cell r="H1456">
            <v>100</v>
          </cell>
          <cell r="I1456">
            <v>100</v>
          </cell>
          <cell r="J1456">
            <v>100</v>
          </cell>
          <cell r="K1456">
            <v>100</v>
          </cell>
          <cell r="L1456">
            <v>100</v>
          </cell>
          <cell r="M1456">
            <v>100</v>
          </cell>
          <cell r="N1456">
            <v>100</v>
          </cell>
          <cell r="O1456">
            <v>100</v>
          </cell>
          <cell r="P1456">
            <v>100</v>
          </cell>
          <cell r="Q1456">
            <v>100</v>
          </cell>
        </row>
        <row r="1457">
          <cell r="C1457">
            <v>100</v>
          </cell>
          <cell r="D1457">
            <v>100</v>
          </cell>
          <cell r="E1457">
            <v>100</v>
          </cell>
          <cell r="F1457">
            <v>100</v>
          </cell>
          <cell r="G1457">
            <v>100</v>
          </cell>
          <cell r="H1457">
            <v>100</v>
          </cell>
          <cell r="I1457">
            <v>100</v>
          </cell>
          <cell r="J1457">
            <v>100</v>
          </cell>
          <cell r="K1457">
            <v>100</v>
          </cell>
          <cell r="L1457">
            <v>100</v>
          </cell>
          <cell r="M1457">
            <v>100</v>
          </cell>
          <cell r="N1457">
            <v>100</v>
          </cell>
          <cell r="O1457">
            <v>100</v>
          </cell>
          <cell r="P1457">
            <v>100</v>
          </cell>
          <cell r="Q1457">
            <v>100</v>
          </cell>
        </row>
        <row r="1458">
          <cell r="C1458">
            <v>119.1</v>
          </cell>
          <cell r="D1458">
            <v>119.1</v>
          </cell>
          <cell r="E1458">
            <v>109.5</v>
          </cell>
          <cell r="F1458">
            <v>109.5</v>
          </cell>
          <cell r="G1458">
            <v>109.5</v>
          </cell>
          <cell r="H1458">
            <v>109.5</v>
          </cell>
          <cell r="I1458">
            <v>109.5</v>
          </cell>
          <cell r="J1458">
            <v>109.5</v>
          </cell>
          <cell r="K1458">
            <v>109.5</v>
          </cell>
          <cell r="L1458">
            <v>109.5</v>
          </cell>
          <cell r="M1458">
            <v>109.5</v>
          </cell>
          <cell r="N1458">
            <v>109.5</v>
          </cell>
          <cell r="O1458">
            <v>109.5</v>
          </cell>
          <cell r="P1458">
            <v>109.5</v>
          </cell>
          <cell r="Q1458">
            <v>109.5</v>
          </cell>
        </row>
        <row r="1459">
          <cell r="C1459">
            <v>100</v>
          </cell>
          <cell r="D1459">
            <v>100</v>
          </cell>
          <cell r="E1459">
            <v>100</v>
          </cell>
          <cell r="F1459">
            <v>100</v>
          </cell>
          <cell r="G1459">
            <v>100</v>
          </cell>
          <cell r="H1459">
            <v>100</v>
          </cell>
          <cell r="I1459">
            <v>100</v>
          </cell>
          <cell r="J1459">
            <v>100</v>
          </cell>
          <cell r="K1459">
            <v>100</v>
          </cell>
          <cell r="L1459">
            <v>100</v>
          </cell>
          <cell r="M1459">
            <v>100</v>
          </cell>
          <cell r="N1459">
            <v>100</v>
          </cell>
          <cell r="O1459">
            <v>100</v>
          </cell>
          <cell r="P1459">
            <v>100</v>
          </cell>
          <cell r="Q1459">
            <v>100</v>
          </cell>
        </row>
        <row r="1460">
          <cell r="C1460">
            <v>100</v>
          </cell>
          <cell r="D1460">
            <v>100</v>
          </cell>
          <cell r="E1460">
            <v>100</v>
          </cell>
          <cell r="F1460">
            <v>100</v>
          </cell>
          <cell r="G1460">
            <v>100</v>
          </cell>
          <cell r="H1460">
            <v>100</v>
          </cell>
          <cell r="I1460">
            <v>100</v>
          </cell>
          <cell r="J1460">
            <v>100</v>
          </cell>
          <cell r="K1460">
            <v>100</v>
          </cell>
          <cell r="L1460">
            <v>100</v>
          </cell>
          <cell r="M1460">
            <v>100</v>
          </cell>
          <cell r="N1460">
            <v>100</v>
          </cell>
          <cell r="O1460">
            <v>100</v>
          </cell>
          <cell r="P1460">
            <v>100</v>
          </cell>
          <cell r="Q1460">
            <v>100</v>
          </cell>
        </row>
        <row r="1462">
          <cell r="C1462">
            <v>101.9</v>
          </cell>
          <cell r="D1462">
            <v>101.9</v>
          </cell>
          <cell r="E1462">
            <v>101.5</v>
          </cell>
          <cell r="F1462">
            <v>100.7</v>
          </cell>
          <cell r="G1462">
            <v>100.3</v>
          </cell>
          <cell r="H1462">
            <v>99.7</v>
          </cell>
          <cell r="I1462">
            <v>102</v>
          </cell>
          <cell r="J1462">
            <v>103.3</v>
          </cell>
          <cell r="K1462">
            <v>102.8</v>
          </cell>
          <cell r="L1462">
            <v>103.3</v>
          </cell>
          <cell r="M1462">
            <v>103.2</v>
          </cell>
          <cell r="N1462">
            <v>103.5</v>
          </cell>
          <cell r="O1462">
            <v>103.6</v>
          </cell>
          <cell r="P1462">
            <v>103.9</v>
          </cell>
          <cell r="Q1462">
            <v>103.9</v>
          </cell>
        </row>
        <row r="1463">
          <cell r="C1463">
            <v>103.8</v>
          </cell>
          <cell r="D1463">
            <v>103.8</v>
          </cell>
          <cell r="E1463">
            <v>103.8</v>
          </cell>
          <cell r="F1463">
            <v>103.8</v>
          </cell>
          <cell r="G1463">
            <v>104.5</v>
          </cell>
          <cell r="H1463">
            <v>103.8</v>
          </cell>
          <cell r="I1463">
            <v>103.8</v>
          </cell>
          <cell r="J1463">
            <v>103.8</v>
          </cell>
          <cell r="K1463">
            <v>103.8</v>
          </cell>
          <cell r="L1463">
            <v>103.8</v>
          </cell>
          <cell r="M1463">
            <v>103.8</v>
          </cell>
          <cell r="N1463">
            <v>103.8</v>
          </cell>
          <cell r="O1463">
            <v>103.8</v>
          </cell>
          <cell r="P1463">
            <v>103.8</v>
          </cell>
          <cell r="Q1463">
            <v>103.8</v>
          </cell>
        </row>
        <row r="1464">
          <cell r="C1464">
            <v>95.7</v>
          </cell>
          <cell r="D1464">
            <v>95.7</v>
          </cell>
          <cell r="E1464">
            <v>95.7</v>
          </cell>
          <cell r="F1464">
            <v>95.7</v>
          </cell>
          <cell r="G1464">
            <v>96.3</v>
          </cell>
          <cell r="H1464">
            <v>95.7</v>
          </cell>
          <cell r="I1464">
            <v>95.7</v>
          </cell>
          <cell r="J1464">
            <v>95.7</v>
          </cell>
          <cell r="K1464">
            <v>95.7</v>
          </cell>
          <cell r="L1464">
            <v>95.7</v>
          </cell>
          <cell r="M1464">
            <v>95.7</v>
          </cell>
          <cell r="N1464">
            <v>95.7</v>
          </cell>
          <cell r="O1464">
            <v>95.7</v>
          </cell>
          <cell r="P1464">
            <v>95.7</v>
          </cell>
          <cell r="Q1464">
            <v>95.7</v>
          </cell>
        </row>
        <row r="1465">
          <cell r="C1465">
            <v>100</v>
          </cell>
          <cell r="D1465">
            <v>100</v>
          </cell>
          <cell r="E1465">
            <v>100</v>
          </cell>
          <cell r="F1465">
            <v>100</v>
          </cell>
          <cell r="G1465">
            <v>100.6</v>
          </cell>
          <cell r="H1465">
            <v>100</v>
          </cell>
          <cell r="I1465">
            <v>100</v>
          </cell>
          <cell r="J1465">
            <v>100</v>
          </cell>
          <cell r="K1465">
            <v>100</v>
          </cell>
          <cell r="L1465">
            <v>100</v>
          </cell>
          <cell r="M1465">
            <v>100</v>
          </cell>
          <cell r="N1465">
            <v>100</v>
          </cell>
          <cell r="O1465">
            <v>100</v>
          </cell>
          <cell r="P1465">
            <v>100</v>
          </cell>
          <cell r="Q1465">
            <v>100</v>
          </cell>
        </row>
        <row r="1466">
          <cell r="C1466">
            <v>100.3</v>
          </cell>
          <cell r="D1466">
            <v>100.3</v>
          </cell>
          <cell r="E1466">
            <v>100.3</v>
          </cell>
          <cell r="F1466">
            <v>100.3</v>
          </cell>
          <cell r="G1466">
            <v>100.3</v>
          </cell>
          <cell r="H1466">
            <v>100.3</v>
          </cell>
          <cell r="I1466">
            <v>100.3</v>
          </cell>
          <cell r="J1466">
            <v>100.3</v>
          </cell>
          <cell r="K1466">
            <v>100.3</v>
          </cell>
          <cell r="L1466">
            <v>100.3</v>
          </cell>
          <cell r="M1466">
            <v>100.3</v>
          </cell>
          <cell r="N1466">
            <v>100.3</v>
          </cell>
          <cell r="O1466">
            <v>100.3</v>
          </cell>
          <cell r="P1466">
            <v>100.3</v>
          </cell>
          <cell r="Q1466">
            <v>100.3</v>
          </cell>
        </row>
        <row r="1467">
          <cell r="C1467">
            <v>99.2</v>
          </cell>
          <cell r="D1467">
            <v>99.8</v>
          </cell>
          <cell r="E1467">
            <v>97</v>
          </cell>
          <cell r="F1467">
            <v>91.6</v>
          </cell>
          <cell r="G1467">
            <v>87.4</v>
          </cell>
          <cell r="H1467">
            <v>85.1</v>
          </cell>
          <cell r="I1467">
            <v>100.4</v>
          </cell>
          <cell r="J1467">
            <v>109.1</v>
          </cell>
          <cell r="K1467">
            <v>105.5</v>
          </cell>
          <cell r="L1467">
            <v>109</v>
          </cell>
          <cell r="M1467">
            <v>107.8</v>
          </cell>
          <cell r="N1467">
            <v>109.9</v>
          </cell>
          <cell r="O1467">
            <v>110.8</v>
          </cell>
          <cell r="P1467">
            <v>112.7</v>
          </cell>
          <cell r="Q1467">
            <v>112.6</v>
          </cell>
        </row>
        <row r="1468">
          <cell r="C1468">
            <v>102.1</v>
          </cell>
          <cell r="D1468">
            <v>102.1</v>
          </cell>
          <cell r="E1468">
            <v>102.1</v>
          </cell>
          <cell r="F1468">
            <v>102.1</v>
          </cell>
          <cell r="G1468">
            <v>102.1</v>
          </cell>
          <cell r="H1468">
            <v>102.1</v>
          </cell>
          <cell r="I1468">
            <v>102.1</v>
          </cell>
          <cell r="J1468">
            <v>102.1</v>
          </cell>
          <cell r="K1468">
            <v>102.1</v>
          </cell>
          <cell r="L1468">
            <v>102.1</v>
          </cell>
          <cell r="M1468">
            <v>102.1</v>
          </cell>
          <cell r="N1468">
            <v>102.1</v>
          </cell>
          <cell r="O1468">
            <v>102.1</v>
          </cell>
          <cell r="P1468">
            <v>102.1</v>
          </cell>
          <cell r="Q1468">
            <v>102.1</v>
          </cell>
        </row>
        <row r="1469">
          <cell r="C1469">
            <v>100</v>
          </cell>
          <cell r="D1469">
            <v>100</v>
          </cell>
          <cell r="E1469">
            <v>100</v>
          </cell>
          <cell r="F1469">
            <v>100</v>
          </cell>
          <cell r="G1469">
            <v>100</v>
          </cell>
          <cell r="H1469">
            <v>100</v>
          </cell>
          <cell r="I1469">
            <v>100</v>
          </cell>
          <cell r="J1469">
            <v>100</v>
          </cell>
          <cell r="K1469">
            <v>100</v>
          </cell>
          <cell r="L1469">
            <v>100</v>
          </cell>
          <cell r="M1469">
            <v>100</v>
          </cell>
          <cell r="N1469">
            <v>100</v>
          </cell>
          <cell r="O1469">
            <v>100</v>
          </cell>
          <cell r="P1469">
            <v>100</v>
          </cell>
          <cell r="Q1469">
            <v>100</v>
          </cell>
        </row>
        <row r="1470">
          <cell r="C1470">
            <v>101.4</v>
          </cell>
          <cell r="D1470">
            <v>101.4</v>
          </cell>
          <cell r="E1470">
            <v>101.4</v>
          </cell>
          <cell r="F1470">
            <v>101.4</v>
          </cell>
          <cell r="G1470">
            <v>101.4</v>
          </cell>
          <cell r="H1470">
            <v>101.4</v>
          </cell>
          <cell r="I1470">
            <v>101.4</v>
          </cell>
          <cell r="J1470">
            <v>101.4</v>
          </cell>
          <cell r="K1470">
            <v>101.4</v>
          </cell>
          <cell r="L1470">
            <v>101.4</v>
          </cell>
          <cell r="M1470">
            <v>101.4</v>
          </cell>
          <cell r="N1470">
            <v>101.4</v>
          </cell>
          <cell r="O1470">
            <v>101.4</v>
          </cell>
          <cell r="P1470">
            <v>101.4</v>
          </cell>
          <cell r="Q1470">
            <v>101.4</v>
          </cell>
        </row>
        <row r="1471">
          <cell r="C1471">
            <v>100</v>
          </cell>
          <cell r="D1471">
            <v>100</v>
          </cell>
          <cell r="E1471">
            <v>100</v>
          </cell>
          <cell r="F1471">
            <v>100</v>
          </cell>
          <cell r="G1471">
            <v>100</v>
          </cell>
          <cell r="H1471">
            <v>100</v>
          </cell>
          <cell r="I1471">
            <v>100</v>
          </cell>
          <cell r="J1471">
            <v>100</v>
          </cell>
          <cell r="K1471">
            <v>100</v>
          </cell>
          <cell r="L1471">
            <v>100</v>
          </cell>
          <cell r="M1471">
            <v>100</v>
          </cell>
          <cell r="N1471">
            <v>100</v>
          </cell>
          <cell r="O1471">
            <v>100</v>
          </cell>
          <cell r="P1471">
            <v>100</v>
          </cell>
          <cell r="Q1471">
            <v>100</v>
          </cell>
        </row>
        <row r="1473">
          <cell r="C1473">
            <v>103.7</v>
          </cell>
          <cell r="D1473">
            <v>103.7</v>
          </cell>
          <cell r="E1473">
            <v>103.7</v>
          </cell>
          <cell r="F1473">
            <v>103.7</v>
          </cell>
          <cell r="G1473">
            <v>103.7</v>
          </cell>
          <cell r="H1473">
            <v>103.7</v>
          </cell>
          <cell r="I1473">
            <v>103.7</v>
          </cell>
          <cell r="J1473">
            <v>103.7</v>
          </cell>
          <cell r="K1473">
            <v>103.7</v>
          </cell>
          <cell r="L1473">
            <v>103.7</v>
          </cell>
          <cell r="M1473">
            <v>103.7</v>
          </cell>
          <cell r="N1473">
            <v>103.7</v>
          </cell>
          <cell r="O1473">
            <v>103.7</v>
          </cell>
          <cell r="P1473">
            <v>103.7</v>
          </cell>
          <cell r="Q1473">
            <v>103.7</v>
          </cell>
        </row>
        <row r="1474">
          <cell r="C1474">
            <v>100.6</v>
          </cell>
          <cell r="D1474">
            <v>100.6</v>
          </cell>
          <cell r="E1474">
            <v>100.6</v>
          </cell>
          <cell r="F1474">
            <v>100.6</v>
          </cell>
          <cell r="G1474">
            <v>100.6</v>
          </cell>
          <cell r="H1474">
            <v>100.6</v>
          </cell>
          <cell r="I1474">
            <v>100.6</v>
          </cell>
          <cell r="J1474">
            <v>100.6</v>
          </cell>
          <cell r="K1474">
            <v>100.6</v>
          </cell>
          <cell r="L1474">
            <v>100.6</v>
          </cell>
          <cell r="M1474">
            <v>100.6</v>
          </cell>
          <cell r="N1474">
            <v>100.6</v>
          </cell>
          <cell r="O1474">
            <v>100.6</v>
          </cell>
          <cell r="P1474">
            <v>100.6</v>
          </cell>
          <cell r="Q1474">
            <v>100.6</v>
          </cell>
        </row>
        <row r="1475">
          <cell r="C1475">
            <v>100</v>
          </cell>
          <cell r="D1475">
            <v>100</v>
          </cell>
          <cell r="E1475">
            <v>100</v>
          </cell>
          <cell r="F1475">
            <v>100</v>
          </cell>
          <cell r="G1475">
            <v>100</v>
          </cell>
          <cell r="H1475">
            <v>100</v>
          </cell>
          <cell r="I1475">
            <v>100</v>
          </cell>
          <cell r="J1475">
            <v>100</v>
          </cell>
          <cell r="K1475">
            <v>100</v>
          </cell>
          <cell r="L1475">
            <v>100</v>
          </cell>
          <cell r="M1475">
            <v>100</v>
          </cell>
          <cell r="N1475">
            <v>100</v>
          </cell>
          <cell r="O1475">
            <v>100</v>
          </cell>
          <cell r="P1475">
            <v>100</v>
          </cell>
          <cell r="Q1475">
            <v>100</v>
          </cell>
        </row>
        <row r="1476">
          <cell r="C1476">
            <v>104.5</v>
          </cell>
          <cell r="D1476">
            <v>104.5</v>
          </cell>
          <cell r="E1476">
            <v>104.5</v>
          </cell>
          <cell r="F1476">
            <v>104.5</v>
          </cell>
          <cell r="G1476">
            <v>104.5</v>
          </cell>
          <cell r="H1476">
            <v>104.5</v>
          </cell>
          <cell r="I1476">
            <v>104.5</v>
          </cell>
          <cell r="J1476">
            <v>104.5</v>
          </cell>
          <cell r="K1476">
            <v>104.5</v>
          </cell>
          <cell r="L1476">
            <v>104.5</v>
          </cell>
          <cell r="M1476">
            <v>104.5</v>
          </cell>
          <cell r="N1476">
            <v>104.5</v>
          </cell>
          <cell r="O1476">
            <v>104.5</v>
          </cell>
          <cell r="P1476">
            <v>104.5</v>
          </cell>
          <cell r="Q1476">
            <v>104.5</v>
          </cell>
        </row>
        <row r="1478">
          <cell r="C1478">
            <v>103.5</v>
          </cell>
          <cell r="D1478">
            <v>103.5</v>
          </cell>
          <cell r="E1478">
            <v>103.5</v>
          </cell>
          <cell r="F1478">
            <v>103.5</v>
          </cell>
          <cell r="G1478">
            <v>103.2</v>
          </cell>
          <cell r="H1478">
            <v>103.2</v>
          </cell>
          <cell r="I1478">
            <v>103.2</v>
          </cell>
          <cell r="J1478">
            <v>103.2</v>
          </cell>
          <cell r="K1478">
            <v>103.2</v>
          </cell>
          <cell r="L1478">
            <v>103.1</v>
          </cell>
          <cell r="M1478">
            <v>103.1</v>
          </cell>
          <cell r="N1478">
            <v>103.1</v>
          </cell>
          <cell r="O1478">
            <v>103.1</v>
          </cell>
          <cell r="P1478">
            <v>103.1</v>
          </cell>
          <cell r="Q1478">
            <v>102.3</v>
          </cell>
        </row>
        <row r="1479">
          <cell r="C1479">
            <v>105.9</v>
          </cell>
          <cell r="D1479">
            <v>105.9</v>
          </cell>
          <cell r="E1479">
            <v>105.9</v>
          </cell>
          <cell r="F1479">
            <v>105.9</v>
          </cell>
          <cell r="G1479">
            <v>105.9</v>
          </cell>
          <cell r="H1479">
            <v>105.9</v>
          </cell>
          <cell r="I1479">
            <v>105.9</v>
          </cell>
          <cell r="J1479">
            <v>105.9</v>
          </cell>
          <cell r="K1479">
            <v>105.9</v>
          </cell>
          <cell r="L1479">
            <v>105.9</v>
          </cell>
          <cell r="M1479">
            <v>105.9</v>
          </cell>
          <cell r="N1479">
            <v>105.9</v>
          </cell>
          <cell r="O1479">
            <v>105.9</v>
          </cell>
          <cell r="P1479">
            <v>105.9</v>
          </cell>
          <cell r="Q1479">
            <v>103.1</v>
          </cell>
        </row>
        <row r="1480">
          <cell r="C1480">
            <v>100.4</v>
          </cell>
          <cell r="D1480">
            <v>100.4</v>
          </cell>
          <cell r="E1480">
            <v>100.4</v>
          </cell>
          <cell r="F1480">
            <v>100.4</v>
          </cell>
          <cell r="G1480">
            <v>100.4</v>
          </cell>
          <cell r="H1480">
            <v>100.4</v>
          </cell>
          <cell r="I1480">
            <v>100.4</v>
          </cell>
          <cell r="J1480">
            <v>100.4</v>
          </cell>
          <cell r="K1480">
            <v>100.4</v>
          </cell>
          <cell r="L1480">
            <v>100.4</v>
          </cell>
          <cell r="M1480">
            <v>100.4</v>
          </cell>
          <cell r="N1480">
            <v>100.4</v>
          </cell>
          <cell r="O1480">
            <v>100.4</v>
          </cell>
          <cell r="P1480">
            <v>100.4</v>
          </cell>
          <cell r="Q1480">
            <v>100.4</v>
          </cell>
        </row>
        <row r="1481">
          <cell r="C1481">
            <v>88.9</v>
          </cell>
          <cell r="D1481">
            <v>88.9</v>
          </cell>
          <cell r="E1481">
            <v>88.9</v>
          </cell>
          <cell r="F1481">
            <v>88.9</v>
          </cell>
          <cell r="G1481">
            <v>88.9</v>
          </cell>
          <cell r="H1481">
            <v>88</v>
          </cell>
          <cell r="I1481">
            <v>88</v>
          </cell>
          <cell r="J1481">
            <v>88</v>
          </cell>
          <cell r="K1481">
            <v>88</v>
          </cell>
          <cell r="L1481">
            <v>84.2</v>
          </cell>
          <cell r="M1481">
            <v>84.2</v>
          </cell>
          <cell r="N1481">
            <v>84.2</v>
          </cell>
          <cell r="O1481">
            <v>84.2</v>
          </cell>
          <cell r="P1481">
            <v>84.2</v>
          </cell>
          <cell r="Q1481">
            <v>84.2</v>
          </cell>
        </row>
        <row r="1482">
          <cell r="C1482">
            <v>100</v>
          </cell>
          <cell r="D1482">
            <v>100</v>
          </cell>
          <cell r="E1482">
            <v>100</v>
          </cell>
          <cell r="F1482">
            <v>100</v>
          </cell>
          <cell r="G1482">
            <v>100</v>
          </cell>
          <cell r="H1482">
            <v>100</v>
          </cell>
          <cell r="I1482">
            <v>100</v>
          </cell>
          <cell r="J1482">
            <v>100</v>
          </cell>
          <cell r="K1482">
            <v>100</v>
          </cell>
          <cell r="L1482">
            <v>100</v>
          </cell>
          <cell r="M1482">
            <v>100</v>
          </cell>
          <cell r="N1482">
            <v>100</v>
          </cell>
          <cell r="O1482">
            <v>100</v>
          </cell>
          <cell r="P1482">
            <v>100</v>
          </cell>
          <cell r="Q1482">
            <v>100</v>
          </cell>
        </row>
        <row r="1483">
          <cell r="C1483">
            <v>102.7</v>
          </cell>
          <cell r="D1483">
            <v>102.7</v>
          </cell>
          <cell r="E1483">
            <v>102.7</v>
          </cell>
          <cell r="F1483">
            <v>102.7</v>
          </cell>
          <cell r="G1483">
            <v>102.7</v>
          </cell>
          <cell r="H1483">
            <v>102.7</v>
          </cell>
          <cell r="I1483">
            <v>102.7</v>
          </cell>
          <cell r="J1483">
            <v>102.7</v>
          </cell>
          <cell r="K1483">
            <v>102.7</v>
          </cell>
          <cell r="L1483">
            <v>102.7</v>
          </cell>
          <cell r="M1483">
            <v>102.7</v>
          </cell>
          <cell r="N1483">
            <v>102.7</v>
          </cell>
          <cell r="O1483">
            <v>102.7</v>
          </cell>
          <cell r="P1483">
            <v>102.7</v>
          </cell>
          <cell r="Q1483">
            <v>102.7</v>
          </cell>
        </row>
        <row r="1484">
          <cell r="C1484">
            <v>106.3</v>
          </cell>
          <cell r="D1484">
            <v>106.3</v>
          </cell>
          <cell r="E1484">
            <v>106.3</v>
          </cell>
          <cell r="F1484">
            <v>106.3</v>
          </cell>
          <cell r="G1484">
            <v>106.3</v>
          </cell>
          <cell r="H1484">
            <v>106.3</v>
          </cell>
          <cell r="I1484">
            <v>106.3</v>
          </cell>
          <cell r="J1484">
            <v>106.3</v>
          </cell>
          <cell r="K1484">
            <v>106.3</v>
          </cell>
          <cell r="L1484">
            <v>106.3</v>
          </cell>
          <cell r="M1484">
            <v>106.3</v>
          </cell>
          <cell r="N1484">
            <v>106.3</v>
          </cell>
          <cell r="O1484">
            <v>106.3</v>
          </cell>
          <cell r="P1484">
            <v>106.3</v>
          </cell>
          <cell r="Q1484">
            <v>102.2</v>
          </cell>
        </row>
        <row r="1485">
          <cell r="C1485">
            <v>113</v>
          </cell>
          <cell r="D1485">
            <v>113</v>
          </cell>
          <cell r="E1485">
            <v>113</v>
          </cell>
          <cell r="F1485">
            <v>113</v>
          </cell>
          <cell r="G1485">
            <v>113</v>
          </cell>
          <cell r="H1485">
            <v>113</v>
          </cell>
          <cell r="I1485">
            <v>113</v>
          </cell>
          <cell r="J1485">
            <v>113</v>
          </cell>
          <cell r="K1485">
            <v>113</v>
          </cell>
          <cell r="L1485">
            <v>113</v>
          </cell>
          <cell r="M1485">
            <v>113</v>
          </cell>
          <cell r="N1485">
            <v>113</v>
          </cell>
          <cell r="O1485">
            <v>113</v>
          </cell>
          <cell r="P1485">
            <v>113</v>
          </cell>
          <cell r="Q1485">
            <v>113</v>
          </cell>
        </row>
        <row r="1486">
          <cell r="C1486">
            <v>119.4</v>
          </cell>
          <cell r="D1486">
            <v>119.4</v>
          </cell>
          <cell r="E1486">
            <v>119.4</v>
          </cell>
          <cell r="F1486">
            <v>119.4</v>
          </cell>
          <cell r="G1486">
            <v>119.4</v>
          </cell>
          <cell r="H1486">
            <v>119.4</v>
          </cell>
          <cell r="I1486">
            <v>119.4</v>
          </cell>
          <cell r="J1486">
            <v>119.4</v>
          </cell>
          <cell r="K1486">
            <v>119.4</v>
          </cell>
          <cell r="L1486">
            <v>119.4</v>
          </cell>
          <cell r="M1486">
            <v>119.4</v>
          </cell>
          <cell r="N1486">
            <v>119.4</v>
          </cell>
          <cell r="O1486">
            <v>119.4</v>
          </cell>
          <cell r="P1486">
            <v>119.4</v>
          </cell>
          <cell r="Q1486">
            <v>119.4</v>
          </cell>
        </row>
        <row r="1487">
          <cell r="C1487">
            <v>100</v>
          </cell>
          <cell r="D1487">
            <v>100</v>
          </cell>
          <cell r="E1487">
            <v>100</v>
          </cell>
          <cell r="F1487">
            <v>100</v>
          </cell>
          <cell r="G1487">
            <v>100</v>
          </cell>
          <cell r="H1487">
            <v>100</v>
          </cell>
          <cell r="I1487">
            <v>100</v>
          </cell>
          <cell r="J1487">
            <v>100</v>
          </cell>
          <cell r="K1487">
            <v>100</v>
          </cell>
          <cell r="L1487">
            <v>100</v>
          </cell>
          <cell r="M1487">
            <v>100</v>
          </cell>
          <cell r="N1487">
            <v>100</v>
          </cell>
          <cell r="O1487">
            <v>100</v>
          </cell>
          <cell r="P1487">
            <v>100</v>
          </cell>
          <cell r="Q1487">
            <v>100</v>
          </cell>
        </row>
        <row r="1488">
          <cell r="C1488">
            <v>100</v>
          </cell>
          <cell r="D1488">
            <v>100</v>
          </cell>
          <cell r="E1488">
            <v>100</v>
          </cell>
          <cell r="F1488">
            <v>100</v>
          </cell>
          <cell r="G1488">
            <v>100</v>
          </cell>
          <cell r="H1488">
            <v>100</v>
          </cell>
          <cell r="I1488">
            <v>100</v>
          </cell>
          <cell r="J1488">
            <v>100</v>
          </cell>
          <cell r="K1488">
            <v>100</v>
          </cell>
          <cell r="L1488">
            <v>100</v>
          </cell>
          <cell r="M1488">
            <v>100</v>
          </cell>
          <cell r="N1488">
            <v>100</v>
          </cell>
          <cell r="O1488">
            <v>100</v>
          </cell>
          <cell r="P1488">
            <v>100</v>
          </cell>
          <cell r="Q1488">
            <v>100</v>
          </cell>
        </row>
        <row r="1489">
          <cell r="C1489">
            <v>102.1</v>
          </cell>
          <cell r="D1489">
            <v>102.1</v>
          </cell>
          <cell r="E1489">
            <v>102.1</v>
          </cell>
          <cell r="F1489">
            <v>102.1</v>
          </cell>
          <cell r="G1489">
            <v>102.1</v>
          </cell>
          <cell r="H1489">
            <v>102.1</v>
          </cell>
          <cell r="I1489">
            <v>102.1</v>
          </cell>
          <cell r="J1489">
            <v>102.1</v>
          </cell>
          <cell r="K1489">
            <v>102.1</v>
          </cell>
          <cell r="L1489">
            <v>102.1</v>
          </cell>
          <cell r="M1489">
            <v>102.1</v>
          </cell>
          <cell r="N1489">
            <v>102.1</v>
          </cell>
          <cell r="O1489">
            <v>102.1</v>
          </cell>
          <cell r="P1489">
            <v>102.1</v>
          </cell>
          <cell r="Q1489">
            <v>102.1</v>
          </cell>
        </row>
        <row r="1490">
          <cell r="C1490">
            <v>100</v>
          </cell>
          <cell r="D1490">
            <v>100</v>
          </cell>
          <cell r="E1490">
            <v>100</v>
          </cell>
          <cell r="F1490">
            <v>100</v>
          </cell>
          <cell r="G1490">
            <v>100</v>
          </cell>
          <cell r="H1490">
            <v>100</v>
          </cell>
          <cell r="I1490">
            <v>100</v>
          </cell>
          <cell r="J1490">
            <v>100</v>
          </cell>
          <cell r="K1490">
            <v>100</v>
          </cell>
          <cell r="L1490">
            <v>100</v>
          </cell>
          <cell r="M1490">
            <v>100</v>
          </cell>
          <cell r="N1490">
            <v>100</v>
          </cell>
          <cell r="O1490">
            <v>100</v>
          </cell>
          <cell r="P1490">
            <v>100</v>
          </cell>
          <cell r="Q1490">
            <v>100</v>
          </cell>
        </row>
        <row r="1491">
          <cell r="C1491">
            <v>116.9</v>
          </cell>
          <cell r="D1491">
            <v>116.9</v>
          </cell>
          <cell r="E1491">
            <v>116.9</v>
          </cell>
          <cell r="F1491">
            <v>116.9</v>
          </cell>
          <cell r="G1491">
            <v>111.9</v>
          </cell>
          <cell r="H1491">
            <v>111.9</v>
          </cell>
          <cell r="I1491">
            <v>111.9</v>
          </cell>
          <cell r="J1491">
            <v>111.9</v>
          </cell>
          <cell r="K1491">
            <v>111.9</v>
          </cell>
          <cell r="L1491">
            <v>111.9</v>
          </cell>
          <cell r="M1491">
            <v>111.9</v>
          </cell>
          <cell r="N1491">
            <v>111.9</v>
          </cell>
          <cell r="O1491">
            <v>111.9</v>
          </cell>
          <cell r="P1491">
            <v>111.9</v>
          </cell>
          <cell r="Q1491">
            <v>111.9</v>
          </cell>
        </row>
        <row r="1493">
          <cell r="C1493">
            <v>100.2</v>
          </cell>
          <cell r="D1493">
            <v>100.2</v>
          </cell>
          <cell r="E1493">
            <v>100.2</v>
          </cell>
          <cell r="F1493">
            <v>100.2</v>
          </cell>
          <cell r="G1493">
            <v>100.2</v>
          </cell>
          <cell r="H1493">
            <v>100.2</v>
          </cell>
          <cell r="I1493">
            <v>100.2</v>
          </cell>
          <cell r="J1493">
            <v>100.2</v>
          </cell>
          <cell r="K1493">
            <v>100.2</v>
          </cell>
          <cell r="L1493">
            <v>100.2</v>
          </cell>
          <cell r="M1493">
            <v>100.2</v>
          </cell>
          <cell r="N1493">
            <v>100.2</v>
          </cell>
          <cell r="O1493">
            <v>100.2</v>
          </cell>
          <cell r="P1493">
            <v>100.2</v>
          </cell>
          <cell r="Q1493">
            <v>100.2</v>
          </cell>
        </row>
        <row r="1494">
          <cell r="C1494">
            <v>100.3</v>
          </cell>
          <cell r="D1494">
            <v>100.3</v>
          </cell>
          <cell r="E1494">
            <v>100.3</v>
          </cell>
          <cell r="F1494">
            <v>100.3</v>
          </cell>
          <cell r="G1494">
            <v>100.3</v>
          </cell>
          <cell r="H1494">
            <v>100.3</v>
          </cell>
          <cell r="I1494">
            <v>100.3</v>
          </cell>
          <cell r="J1494">
            <v>100.3</v>
          </cell>
          <cell r="K1494">
            <v>100.3</v>
          </cell>
          <cell r="L1494">
            <v>100.3</v>
          </cell>
          <cell r="M1494">
            <v>100.3</v>
          </cell>
          <cell r="N1494">
            <v>100.3</v>
          </cell>
          <cell r="O1494">
            <v>100.3</v>
          </cell>
          <cell r="P1494">
            <v>100.3</v>
          </cell>
          <cell r="Q1494">
            <v>100.3</v>
          </cell>
        </row>
        <row r="1495">
          <cell r="C1495">
            <v>100</v>
          </cell>
          <cell r="D1495">
            <v>100</v>
          </cell>
          <cell r="E1495">
            <v>100</v>
          </cell>
          <cell r="F1495">
            <v>100</v>
          </cell>
          <cell r="G1495">
            <v>100</v>
          </cell>
          <cell r="H1495">
            <v>100</v>
          </cell>
          <cell r="I1495">
            <v>100</v>
          </cell>
          <cell r="J1495">
            <v>100</v>
          </cell>
          <cell r="K1495">
            <v>100</v>
          </cell>
          <cell r="L1495">
            <v>100</v>
          </cell>
          <cell r="M1495">
            <v>100</v>
          </cell>
          <cell r="N1495">
            <v>100</v>
          </cell>
          <cell r="O1495">
            <v>100</v>
          </cell>
          <cell r="P1495">
            <v>100</v>
          </cell>
          <cell r="Q1495">
            <v>100</v>
          </cell>
        </row>
        <row r="1497">
          <cell r="C1497">
            <v>111.8</v>
          </cell>
          <cell r="D1497">
            <v>111.8</v>
          </cell>
          <cell r="E1497">
            <v>111.8</v>
          </cell>
          <cell r="F1497">
            <v>111.8</v>
          </cell>
          <cell r="G1497">
            <v>111.4</v>
          </cell>
          <cell r="H1497">
            <v>111.8</v>
          </cell>
          <cell r="I1497">
            <v>111.8</v>
          </cell>
          <cell r="J1497">
            <v>111.8</v>
          </cell>
          <cell r="K1497">
            <v>111.8</v>
          </cell>
          <cell r="L1497">
            <v>111.8</v>
          </cell>
          <cell r="M1497">
            <v>111.8</v>
          </cell>
          <cell r="N1497">
            <v>112.5</v>
          </cell>
          <cell r="O1497">
            <v>112.5</v>
          </cell>
          <cell r="P1497">
            <v>111.8</v>
          </cell>
          <cell r="Q1497">
            <v>110.4</v>
          </cell>
        </row>
        <row r="1498">
          <cell r="C1498">
            <v>111.9</v>
          </cell>
          <cell r="D1498">
            <v>111.9</v>
          </cell>
          <cell r="E1498">
            <v>111.9</v>
          </cell>
          <cell r="F1498">
            <v>111.9</v>
          </cell>
          <cell r="G1498">
            <v>111.5</v>
          </cell>
          <cell r="H1498">
            <v>111.9</v>
          </cell>
          <cell r="I1498">
            <v>111.9</v>
          </cell>
          <cell r="J1498">
            <v>111.9</v>
          </cell>
          <cell r="K1498">
            <v>111.9</v>
          </cell>
          <cell r="L1498">
            <v>111.9</v>
          </cell>
          <cell r="M1498">
            <v>111.9</v>
          </cell>
          <cell r="N1498">
            <v>112.6</v>
          </cell>
          <cell r="O1498">
            <v>112.6</v>
          </cell>
          <cell r="P1498">
            <v>111.9</v>
          </cell>
          <cell r="Q1498">
            <v>110.5</v>
          </cell>
        </row>
        <row r="1499">
          <cell r="C1499">
            <v>107.4</v>
          </cell>
          <cell r="D1499">
            <v>107.4</v>
          </cell>
          <cell r="E1499">
            <v>107.4</v>
          </cell>
          <cell r="F1499">
            <v>107.4</v>
          </cell>
          <cell r="G1499">
            <v>107</v>
          </cell>
          <cell r="H1499">
            <v>107.4</v>
          </cell>
          <cell r="I1499">
            <v>107.4</v>
          </cell>
          <cell r="J1499">
            <v>107.4</v>
          </cell>
          <cell r="K1499">
            <v>107.4</v>
          </cell>
          <cell r="L1499">
            <v>107.4</v>
          </cell>
          <cell r="M1499">
            <v>107.4</v>
          </cell>
          <cell r="N1499">
            <v>107.4</v>
          </cell>
          <cell r="O1499">
            <v>107.4</v>
          </cell>
          <cell r="P1499">
            <v>107.4</v>
          </cell>
          <cell r="Q1499">
            <v>107.4</v>
          </cell>
        </row>
        <row r="1501">
          <cell r="C1501">
            <v>103.5</v>
          </cell>
          <cell r="D1501">
            <v>103.5</v>
          </cell>
          <cell r="E1501">
            <v>103.5</v>
          </cell>
          <cell r="F1501">
            <v>103.5</v>
          </cell>
          <cell r="G1501">
            <v>103.5</v>
          </cell>
          <cell r="H1501">
            <v>103.5</v>
          </cell>
          <cell r="I1501">
            <v>103.5</v>
          </cell>
          <cell r="J1501">
            <v>103.5</v>
          </cell>
          <cell r="K1501">
            <v>103.5</v>
          </cell>
          <cell r="L1501">
            <v>103.1</v>
          </cell>
          <cell r="M1501">
            <v>103.1</v>
          </cell>
          <cell r="N1501">
            <v>103.1</v>
          </cell>
          <cell r="O1501">
            <v>103.1</v>
          </cell>
          <cell r="P1501">
            <v>103.1</v>
          </cell>
          <cell r="Q1501">
            <v>101.7</v>
          </cell>
        </row>
        <row r="1502">
          <cell r="C1502">
            <v>104.6</v>
          </cell>
          <cell r="D1502">
            <v>104.6</v>
          </cell>
          <cell r="E1502">
            <v>104.6</v>
          </cell>
          <cell r="F1502">
            <v>104.6</v>
          </cell>
          <cell r="G1502">
            <v>104.6</v>
          </cell>
          <cell r="H1502">
            <v>104.6</v>
          </cell>
          <cell r="I1502">
            <v>104.6</v>
          </cell>
          <cell r="J1502">
            <v>104.6</v>
          </cell>
          <cell r="K1502">
            <v>104.6</v>
          </cell>
          <cell r="L1502">
            <v>104.6</v>
          </cell>
          <cell r="M1502">
            <v>104.6</v>
          </cell>
          <cell r="N1502">
            <v>104.6</v>
          </cell>
          <cell r="O1502">
            <v>104.6</v>
          </cell>
          <cell r="P1502">
            <v>104.6</v>
          </cell>
          <cell r="Q1502">
            <v>100</v>
          </cell>
        </row>
        <row r="1503">
          <cell r="C1503">
            <v>100</v>
          </cell>
          <cell r="D1503">
            <v>100</v>
          </cell>
          <cell r="E1503">
            <v>100</v>
          </cell>
          <cell r="F1503">
            <v>100</v>
          </cell>
          <cell r="G1503">
            <v>100</v>
          </cell>
          <cell r="H1503">
            <v>100</v>
          </cell>
          <cell r="I1503">
            <v>100</v>
          </cell>
          <cell r="J1503">
            <v>100</v>
          </cell>
          <cell r="K1503">
            <v>100</v>
          </cell>
          <cell r="L1503">
            <v>100</v>
          </cell>
          <cell r="M1503">
            <v>100</v>
          </cell>
          <cell r="N1503">
            <v>100</v>
          </cell>
          <cell r="O1503">
            <v>100</v>
          </cell>
          <cell r="P1503">
            <v>100</v>
          </cell>
          <cell r="Q1503">
            <v>100</v>
          </cell>
        </row>
        <row r="1504">
          <cell r="C1504">
            <v>101.7</v>
          </cell>
          <cell r="D1504">
            <v>101.7</v>
          </cell>
          <cell r="E1504">
            <v>101.7</v>
          </cell>
          <cell r="F1504">
            <v>101.7</v>
          </cell>
          <cell r="G1504">
            <v>101.7</v>
          </cell>
          <cell r="H1504">
            <v>101.7</v>
          </cell>
          <cell r="I1504">
            <v>101.7</v>
          </cell>
          <cell r="J1504">
            <v>101.7</v>
          </cell>
          <cell r="K1504">
            <v>101.7</v>
          </cell>
          <cell r="L1504">
            <v>101.7</v>
          </cell>
          <cell r="M1504">
            <v>101.7</v>
          </cell>
          <cell r="N1504">
            <v>101.7</v>
          </cell>
          <cell r="O1504">
            <v>101.7</v>
          </cell>
          <cell r="P1504">
            <v>101.7</v>
          </cell>
          <cell r="Q1504">
            <v>101.7</v>
          </cell>
        </row>
        <row r="1505">
          <cell r="C1505">
            <v>102</v>
          </cell>
          <cell r="D1505">
            <v>102</v>
          </cell>
          <cell r="E1505">
            <v>102</v>
          </cell>
          <cell r="F1505">
            <v>102</v>
          </cell>
          <cell r="G1505">
            <v>102</v>
          </cell>
          <cell r="H1505">
            <v>102</v>
          </cell>
          <cell r="I1505">
            <v>102</v>
          </cell>
          <cell r="J1505">
            <v>102</v>
          </cell>
          <cell r="K1505">
            <v>102</v>
          </cell>
          <cell r="L1505">
            <v>102</v>
          </cell>
          <cell r="M1505">
            <v>102</v>
          </cell>
          <cell r="N1505">
            <v>102</v>
          </cell>
          <cell r="O1505">
            <v>102</v>
          </cell>
          <cell r="P1505">
            <v>102</v>
          </cell>
          <cell r="Q1505">
            <v>102</v>
          </cell>
        </row>
        <row r="1506">
          <cell r="C1506">
            <v>114.8</v>
          </cell>
          <cell r="D1506">
            <v>114.8</v>
          </cell>
          <cell r="E1506">
            <v>114.8</v>
          </cell>
          <cell r="F1506">
            <v>114.8</v>
          </cell>
          <cell r="G1506">
            <v>114.8</v>
          </cell>
          <cell r="H1506">
            <v>114.8</v>
          </cell>
          <cell r="I1506">
            <v>114.8</v>
          </cell>
          <cell r="J1506">
            <v>114.8</v>
          </cell>
          <cell r="K1506">
            <v>114.8</v>
          </cell>
          <cell r="L1506">
            <v>114.8</v>
          </cell>
          <cell r="M1506">
            <v>114.8</v>
          </cell>
          <cell r="N1506">
            <v>114.8</v>
          </cell>
          <cell r="O1506">
            <v>114.8</v>
          </cell>
          <cell r="P1506">
            <v>114.8</v>
          </cell>
          <cell r="Q1506">
            <v>114.8</v>
          </cell>
        </row>
        <row r="1507">
          <cell r="C1507">
            <v>103.2</v>
          </cell>
          <cell r="D1507">
            <v>103.2</v>
          </cell>
          <cell r="E1507">
            <v>103.2</v>
          </cell>
          <cell r="F1507">
            <v>103.2</v>
          </cell>
          <cell r="G1507">
            <v>103.2</v>
          </cell>
          <cell r="H1507">
            <v>103.2</v>
          </cell>
          <cell r="I1507">
            <v>103.2</v>
          </cell>
          <cell r="J1507">
            <v>103.2</v>
          </cell>
          <cell r="K1507">
            <v>103.2</v>
          </cell>
          <cell r="L1507">
            <v>99.3</v>
          </cell>
          <cell r="M1507">
            <v>99.3</v>
          </cell>
          <cell r="N1507">
            <v>99.3</v>
          </cell>
          <cell r="O1507">
            <v>99.3</v>
          </cell>
          <cell r="P1507">
            <v>99.3</v>
          </cell>
          <cell r="Q1507">
            <v>99.3</v>
          </cell>
        </row>
        <row r="1508">
          <cell r="C1508">
            <v>100</v>
          </cell>
          <cell r="D1508">
            <v>100</v>
          </cell>
          <cell r="E1508">
            <v>100</v>
          </cell>
          <cell r="F1508">
            <v>100</v>
          </cell>
          <cell r="G1508">
            <v>100</v>
          </cell>
          <cell r="H1508">
            <v>100</v>
          </cell>
          <cell r="I1508">
            <v>100</v>
          </cell>
          <cell r="J1508">
            <v>100</v>
          </cell>
          <cell r="K1508">
            <v>100</v>
          </cell>
          <cell r="L1508">
            <v>100</v>
          </cell>
          <cell r="M1508">
            <v>100</v>
          </cell>
          <cell r="N1508">
            <v>100</v>
          </cell>
          <cell r="O1508">
            <v>100</v>
          </cell>
          <cell r="P1508">
            <v>100</v>
          </cell>
          <cell r="Q1508">
            <v>100</v>
          </cell>
        </row>
        <row r="1509">
          <cell r="C1509">
            <v>105.9</v>
          </cell>
          <cell r="D1509">
            <v>105.9</v>
          </cell>
          <cell r="E1509">
            <v>105.9</v>
          </cell>
          <cell r="F1509">
            <v>105.9</v>
          </cell>
          <cell r="G1509">
            <v>105.9</v>
          </cell>
          <cell r="H1509">
            <v>105.9</v>
          </cell>
          <cell r="I1509">
            <v>105.9</v>
          </cell>
          <cell r="J1509">
            <v>105.9</v>
          </cell>
          <cell r="K1509">
            <v>105.9</v>
          </cell>
          <cell r="L1509">
            <v>105.9</v>
          </cell>
          <cell r="M1509">
            <v>105.9</v>
          </cell>
          <cell r="N1509">
            <v>105.9</v>
          </cell>
          <cell r="O1509">
            <v>105.9</v>
          </cell>
          <cell r="P1509">
            <v>105.9</v>
          </cell>
          <cell r="Q1509">
            <v>105.9</v>
          </cell>
        </row>
        <row r="1511">
          <cell r="C1511">
            <v>106.4</v>
          </cell>
          <cell r="D1511">
            <v>105.5</v>
          </cell>
          <cell r="E1511">
            <v>104.7</v>
          </cell>
          <cell r="F1511">
            <v>104.4</v>
          </cell>
          <cell r="G1511">
            <v>104.8</v>
          </cell>
          <cell r="H1511">
            <v>104.8</v>
          </cell>
          <cell r="I1511">
            <v>105.6</v>
          </cell>
          <cell r="J1511">
            <v>104.9</v>
          </cell>
          <cell r="K1511">
            <v>104.6</v>
          </cell>
          <cell r="L1511">
            <v>104.4</v>
          </cell>
          <cell r="M1511">
            <v>105.2</v>
          </cell>
          <cell r="N1511">
            <v>104</v>
          </cell>
          <cell r="O1511">
            <v>104</v>
          </cell>
          <cell r="P1511">
            <v>102.8</v>
          </cell>
          <cell r="Q1511">
            <v>102</v>
          </cell>
        </row>
        <row r="1513">
          <cell r="C1513">
            <v>109</v>
          </cell>
          <cell r="D1513">
            <v>107.1</v>
          </cell>
          <cell r="E1513">
            <v>105.1</v>
          </cell>
          <cell r="F1513">
            <v>104.7</v>
          </cell>
          <cell r="G1513">
            <v>105.9</v>
          </cell>
          <cell r="H1513">
            <v>106.1</v>
          </cell>
          <cell r="I1513">
            <v>107.2</v>
          </cell>
          <cell r="J1513">
            <v>105.1</v>
          </cell>
          <cell r="K1513">
            <v>104.4</v>
          </cell>
          <cell r="L1513">
            <v>104.3</v>
          </cell>
          <cell r="M1513">
            <v>106.3</v>
          </cell>
          <cell r="N1513">
            <v>103.5</v>
          </cell>
          <cell r="O1513">
            <v>103.5</v>
          </cell>
          <cell r="P1513">
            <v>104.3</v>
          </cell>
          <cell r="Q1513">
            <v>102.2</v>
          </cell>
        </row>
        <row r="1514">
          <cell r="C1514">
            <v>106.3</v>
          </cell>
          <cell r="D1514">
            <v>106.3</v>
          </cell>
          <cell r="E1514">
            <v>106.3</v>
          </cell>
          <cell r="F1514">
            <v>106.2</v>
          </cell>
          <cell r="G1514">
            <v>106.4</v>
          </cell>
          <cell r="H1514">
            <v>106.3</v>
          </cell>
          <cell r="I1514">
            <v>106.3</v>
          </cell>
          <cell r="J1514">
            <v>106.3</v>
          </cell>
          <cell r="K1514">
            <v>105.4</v>
          </cell>
          <cell r="L1514">
            <v>105.5</v>
          </cell>
          <cell r="M1514">
            <v>105.5</v>
          </cell>
          <cell r="N1514">
            <v>105.5</v>
          </cell>
          <cell r="O1514">
            <v>105.5</v>
          </cell>
          <cell r="P1514">
            <v>105.5</v>
          </cell>
          <cell r="Q1514">
            <v>105.5</v>
          </cell>
        </row>
        <row r="1515">
          <cell r="C1515">
            <v>108.7</v>
          </cell>
          <cell r="D1515">
            <v>105.7</v>
          </cell>
          <cell r="E1515">
            <v>106</v>
          </cell>
          <cell r="F1515">
            <v>104.8</v>
          </cell>
          <cell r="G1515">
            <v>104.5</v>
          </cell>
          <cell r="H1515">
            <v>107.6</v>
          </cell>
          <cell r="I1515">
            <v>106.6</v>
          </cell>
          <cell r="J1515">
            <v>104.8</v>
          </cell>
          <cell r="K1515">
            <v>103.4</v>
          </cell>
          <cell r="L1515">
            <v>104</v>
          </cell>
          <cell r="M1515">
            <v>107.2</v>
          </cell>
          <cell r="N1515">
            <v>106</v>
          </cell>
          <cell r="O1515">
            <v>106</v>
          </cell>
          <cell r="P1515">
            <v>105.2</v>
          </cell>
          <cell r="Q1515">
            <v>106.4</v>
          </cell>
        </row>
        <row r="1516">
          <cell r="C1516">
            <v>115.4</v>
          </cell>
          <cell r="D1516">
            <v>119.4</v>
          </cell>
          <cell r="E1516">
            <v>117.9</v>
          </cell>
          <cell r="F1516">
            <v>119.3</v>
          </cell>
          <cell r="G1516">
            <v>130.69999999999999</v>
          </cell>
          <cell r="H1516">
            <v>121</v>
          </cell>
          <cell r="I1516">
            <v>131.69999999999999</v>
          </cell>
          <cell r="J1516">
            <v>124.7</v>
          </cell>
          <cell r="K1516">
            <v>124.3</v>
          </cell>
          <cell r="L1516">
            <v>122.7</v>
          </cell>
          <cell r="M1516">
            <v>122.9</v>
          </cell>
          <cell r="N1516">
            <v>117.3</v>
          </cell>
          <cell r="O1516">
            <v>118.6</v>
          </cell>
          <cell r="P1516">
            <v>120.6</v>
          </cell>
          <cell r="Q1516">
            <v>117.5</v>
          </cell>
        </row>
        <row r="1517">
          <cell r="C1517">
            <v>99.6</v>
          </cell>
          <cell r="D1517">
            <v>99.2</v>
          </cell>
          <cell r="E1517">
            <v>99.2</v>
          </cell>
          <cell r="F1517">
            <v>99.2</v>
          </cell>
          <cell r="G1517">
            <v>101.4</v>
          </cell>
          <cell r="H1517">
            <v>100.3</v>
          </cell>
          <cell r="I1517">
            <v>100.7</v>
          </cell>
          <cell r="J1517">
            <v>100.7</v>
          </cell>
          <cell r="K1517">
            <v>100.4</v>
          </cell>
          <cell r="L1517">
            <v>100.1</v>
          </cell>
          <cell r="M1517">
            <v>100.1</v>
          </cell>
          <cell r="N1517">
            <v>100.4</v>
          </cell>
          <cell r="O1517">
            <v>99.7</v>
          </cell>
          <cell r="P1517">
            <v>100.5</v>
          </cell>
          <cell r="Q1517">
            <v>100.7</v>
          </cell>
        </row>
        <row r="1518">
          <cell r="C1518">
            <v>91.2</v>
          </cell>
          <cell r="D1518">
            <v>88.1</v>
          </cell>
          <cell r="E1518">
            <v>91.5</v>
          </cell>
          <cell r="F1518">
            <v>91.5</v>
          </cell>
          <cell r="G1518">
            <v>90.9</v>
          </cell>
          <cell r="H1518">
            <v>90.9</v>
          </cell>
          <cell r="I1518">
            <v>93.1</v>
          </cell>
          <cell r="J1518">
            <v>94.3</v>
          </cell>
          <cell r="K1518">
            <v>92.7</v>
          </cell>
          <cell r="L1518">
            <v>91.8</v>
          </cell>
          <cell r="M1518">
            <v>90.6</v>
          </cell>
          <cell r="N1518">
            <v>88.1</v>
          </cell>
          <cell r="O1518">
            <v>89.3</v>
          </cell>
          <cell r="P1518">
            <v>89.3</v>
          </cell>
          <cell r="Q1518">
            <v>88.3</v>
          </cell>
        </row>
        <row r="1519">
          <cell r="C1519">
            <v>150.4</v>
          </cell>
          <cell r="D1519">
            <v>147.69999999999999</v>
          </cell>
          <cell r="E1519">
            <v>121.5</v>
          </cell>
          <cell r="F1519">
            <v>123.9</v>
          </cell>
          <cell r="G1519">
            <v>124.5</v>
          </cell>
          <cell r="H1519">
            <v>121.5</v>
          </cell>
          <cell r="I1519">
            <v>119.7</v>
          </cell>
          <cell r="J1519">
            <v>116.3</v>
          </cell>
          <cell r="K1519">
            <v>114.7</v>
          </cell>
          <cell r="L1519">
            <v>112.5</v>
          </cell>
          <cell r="M1519">
            <v>113.3</v>
          </cell>
          <cell r="N1519">
            <v>106.9</v>
          </cell>
          <cell r="O1519">
            <v>105</v>
          </cell>
          <cell r="P1519">
            <v>110.3</v>
          </cell>
          <cell r="Q1519">
            <v>99.5</v>
          </cell>
        </row>
        <row r="1520">
          <cell r="C1520">
            <v>111.4</v>
          </cell>
          <cell r="D1520">
            <v>105.2</v>
          </cell>
          <cell r="E1520">
            <v>103.2</v>
          </cell>
          <cell r="F1520">
            <v>100.1</v>
          </cell>
          <cell r="G1520">
            <v>104.5</v>
          </cell>
          <cell r="H1520">
            <v>106.3</v>
          </cell>
          <cell r="I1520">
            <v>114.4</v>
          </cell>
          <cell r="J1520">
            <v>103.8</v>
          </cell>
          <cell r="K1520">
            <v>105.4</v>
          </cell>
          <cell r="L1520">
            <v>106.5</v>
          </cell>
          <cell r="M1520">
            <v>118.4</v>
          </cell>
          <cell r="N1520">
            <v>104.5</v>
          </cell>
          <cell r="O1520">
            <v>105.9</v>
          </cell>
          <cell r="P1520">
            <v>108.5</v>
          </cell>
          <cell r="Q1520">
            <v>97.6</v>
          </cell>
        </row>
        <row r="1521">
          <cell r="C1521">
            <v>100.2</v>
          </cell>
          <cell r="D1521">
            <v>100.8</v>
          </cell>
          <cell r="E1521">
            <v>100.8</v>
          </cell>
          <cell r="F1521">
            <v>100.8</v>
          </cell>
          <cell r="G1521">
            <v>100.8</v>
          </cell>
          <cell r="H1521">
            <v>100.8</v>
          </cell>
          <cell r="I1521">
            <v>100.8</v>
          </cell>
          <cell r="J1521">
            <v>101.4</v>
          </cell>
          <cell r="K1521">
            <v>100.4</v>
          </cell>
          <cell r="L1521">
            <v>100.4</v>
          </cell>
          <cell r="M1521">
            <v>100.4</v>
          </cell>
          <cell r="N1521">
            <v>100.4</v>
          </cell>
          <cell r="O1521">
            <v>100.4</v>
          </cell>
          <cell r="P1521">
            <v>101</v>
          </cell>
          <cell r="Q1521">
            <v>99.7</v>
          </cell>
        </row>
        <row r="1522">
          <cell r="C1522">
            <v>101.9</v>
          </cell>
          <cell r="D1522">
            <v>102.7</v>
          </cell>
          <cell r="E1522">
            <v>103</v>
          </cell>
          <cell r="F1522">
            <v>102.3</v>
          </cell>
          <cell r="G1522">
            <v>104.8</v>
          </cell>
          <cell r="H1522">
            <v>105</v>
          </cell>
          <cell r="I1522">
            <v>102.3</v>
          </cell>
          <cell r="J1522">
            <v>101.3</v>
          </cell>
          <cell r="K1522">
            <v>101.1</v>
          </cell>
          <cell r="L1522">
            <v>100.9</v>
          </cell>
          <cell r="M1522">
            <v>98.5</v>
          </cell>
          <cell r="N1522">
            <v>98.9</v>
          </cell>
          <cell r="O1522">
            <v>98.5</v>
          </cell>
          <cell r="P1522">
            <v>99</v>
          </cell>
          <cell r="Q1522">
            <v>98.6</v>
          </cell>
        </row>
        <row r="1523">
          <cell r="C1523">
            <v>104.4</v>
          </cell>
          <cell r="D1523">
            <v>104.4</v>
          </cell>
          <cell r="E1523">
            <v>104.4</v>
          </cell>
          <cell r="F1523">
            <v>104.6</v>
          </cell>
          <cell r="G1523">
            <v>104.3</v>
          </cell>
          <cell r="H1523">
            <v>104.4</v>
          </cell>
          <cell r="I1523">
            <v>104.3</v>
          </cell>
          <cell r="J1523">
            <v>104.4</v>
          </cell>
          <cell r="K1523">
            <v>104.5</v>
          </cell>
          <cell r="L1523">
            <v>104.5</v>
          </cell>
          <cell r="M1523">
            <v>104.5</v>
          </cell>
          <cell r="N1523">
            <v>104.5</v>
          </cell>
          <cell r="O1523">
            <v>104.5</v>
          </cell>
          <cell r="P1523">
            <v>104.5</v>
          </cell>
          <cell r="Q1523">
            <v>104.5</v>
          </cell>
        </row>
        <row r="1524">
          <cell r="C1524">
            <v>108</v>
          </cell>
          <cell r="D1524">
            <v>108</v>
          </cell>
          <cell r="E1524">
            <v>108</v>
          </cell>
          <cell r="F1524">
            <v>108</v>
          </cell>
          <cell r="G1524">
            <v>108</v>
          </cell>
          <cell r="H1524">
            <v>108</v>
          </cell>
          <cell r="I1524">
            <v>108</v>
          </cell>
          <cell r="J1524">
            <v>108</v>
          </cell>
          <cell r="K1524">
            <v>108.3</v>
          </cell>
          <cell r="L1524">
            <v>108.3</v>
          </cell>
          <cell r="M1524">
            <v>108.3</v>
          </cell>
          <cell r="N1524">
            <v>108.3</v>
          </cell>
          <cell r="O1524">
            <v>108.3</v>
          </cell>
          <cell r="P1524">
            <v>108.3</v>
          </cell>
          <cell r="Q1524">
            <v>108.3</v>
          </cell>
        </row>
        <row r="1526">
          <cell r="C1526">
            <v>123.1</v>
          </cell>
          <cell r="D1526">
            <v>123.1</v>
          </cell>
          <cell r="E1526">
            <v>120.6</v>
          </cell>
          <cell r="F1526">
            <v>120.6</v>
          </cell>
          <cell r="G1526">
            <v>120.6</v>
          </cell>
          <cell r="H1526">
            <v>120.6</v>
          </cell>
          <cell r="I1526">
            <v>120.6</v>
          </cell>
          <cell r="J1526">
            <v>120.6</v>
          </cell>
          <cell r="K1526">
            <v>120.6</v>
          </cell>
          <cell r="L1526">
            <v>120.6</v>
          </cell>
          <cell r="M1526">
            <v>120.6</v>
          </cell>
          <cell r="N1526">
            <v>120.6</v>
          </cell>
          <cell r="O1526">
            <v>120.6</v>
          </cell>
          <cell r="P1526">
            <v>120.6</v>
          </cell>
          <cell r="Q1526">
            <v>120.6</v>
          </cell>
        </row>
        <row r="1527">
          <cell r="C1527">
            <v>105.8</v>
          </cell>
          <cell r="D1527">
            <v>105.8</v>
          </cell>
          <cell r="E1527">
            <v>105.8</v>
          </cell>
          <cell r="F1527">
            <v>105.8</v>
          </cell>
          <cell r="G1527">
            <v>105.8</v>
          </cell>
          <cell r="H1527">
            <v>105.8</v>
          </cell>
          <cell r="I1527">
            <v>105.8</v>
          </cell>
          <cell r="J1527">
            <v>105.8</v>
          </cell>
          <cell r="K1527">
            <v>105.8</v>
          </cell>
          <cell r="L1527">
            <v>105.8</v>
          </cell>
          <cell r="M1527">
            <v>105.8</v>
          </cell>
          <cell r="N1527">
            <v>105.8</v>
          </cell>
          <cell r="O1527">
            <v>105.8</v>
          </cell>
          <cell r="P1527">
            <v>105.8</v>
          </cell>
          <cell r="Q1527">
            <v>105.8</v>
          </cell>
        </row>
        <row r="1528">
          <cell r="C1528">
            <v>100</v>
          </cell>
          <cell r="D1528">
            <v>100</v>
          </cell>
          <cell r="E1528">
            <v>100</v>
          </cell>
          <cell r="F1528">
            <v>100</v>
          </cell>
          <cell r="G1528">
            <v>100</v>
          </cell>
          <cell r="H1528">
            <v>100</v>
          </cell>
          <cell r="I1528">
            <v>100</v>
          </cell>
          <cell r="J1528">
            <v>100</v>
          </cell>
          <cell r="K1528">
            <v>100</v>
          </cell>
          <cell r="L1528">
            <v>100</v>
          </cell>
          <cell r="M1528">
            <v>100</v>
          </cell>
          <cell r="N1528">
            <v>100</v>
          </cell>
          <cell r="O1528">
            <v>100</v>
          </cell>
          <cell r="P1528">
            <v>100</v>
          </cell>
          <cell r="Q1528">
            <v>100</v>
          </cell>
        </row>
        <row r="1529">
          <cell r="C1529">
            <v>105.9</v>
          </cell>
          <cell r="D1529">
            <v>105.9</v>
          </cell>
          <cell r="E1529">
            <v>105.9</v>
          </cell>
          <cell r="F1529">
            <v>105.9</v>
          </cell>
          <cell r="G1529">
            <v>105.9</v>
          </cell>
          <cell r="H1529">
            <v>105.9</v>
          </cell>
          <cell r="I1529">
            <v>105.9</v>
          </cell>
          <cell r="J1529">
            <v>105.9</v>
          </cell>
          <cell r="K1529">
            <v>105.9</v>
          </cell>
          <cell r="L1529">
            <v>105.9</v>
          </cell>
          <cell r="M1529">
            <v>105.9</v>
          </cell>
          <cell r="N1529">
            <v>105.9</v>
          </cell>
          <cell r="O1529">
            <v>105.9</v>
          </cell>
          <cell r="P1529">
            <v>105.9</v>
          </cell>
          <cell r="Q1529">
            <v>105.9</v>
          </cell>
        </row>
        <row r="1530">
          <cell r="C1530">
            <v>123.6</v>
          </cell>
          <cell r="D1530">
            <v>123.6</v>
          </cell>
          <cell r="E1530">
            <v>121.1</v>
          </cell>
          <cell r="F1530">
            <v>121.1</v>
          </cell>
          <cell r="G1530">
            <v>121.1</v>
          </cell>
          <cell r="H1530">
            <v>121.1</v>
          </cell>
          <cell r="I1530">
            <v>121.1</v>
          </cell>
          <cell r="J1530">
            <v>121.1</v>
          </cell>
          <cell r="K1530">
            <v>121.1</v>
          </cell>
          <cell r="L1530">
            <v>121.1</v>
          </cell>
          <cell r="M1530">
            <v>121.1</v>
          </cell>
          <cell r="N1530">
            <v>121.1</v>
          </cell>
          <cell r="O1530">
            <v>121.1</v>
          </cell>
          <cell r="P1530">
            <v>121.1</v>
          </cell>
          <cell r="Q1530">
            <v>121.1</v>
          </cell>
        </row>
        <row r="1532">
          <cell r="C1532">
            <v>103.5</v>
          </cell>
          <cell r="D1532">
            <v>103.5</v>
          </cell>
          <cell r="E1532">
            <v>103.5</v>
          </cell>
          <cell r="F1532">
            <v>103.4</v>
          </cell>
          <cell r="G1532">
            <v>103.4</v>
          </cell>
          <cell r="H1532">
            <v>102.9</v>
          </cell>
          <cell r="I1532">
            <v>102.9</v>
          </cell>
          <cell r="J1532">
            <v>102.9</v>
          </cell>
          <cell r="K1532">
            <v>102.3</v>
          </cell>
          <cell r="L1532">
            <v>102.3</v>
          </cell>
          <cell r="M1532">
            <v>102.2</v>
          </cell>
          <cell r="N1532">
            <v>101.9</v>
          </cell>
          <cell r="O1532">
            <v>101.3</v>
          </cell>
          <cell r="P1532">
            <v>101.3</v>
          </cell>
          <cell r="Q1532">
            <v>101.3</v>
          </cell>
        </row>
        <row r="1533">
          <cell r="C1533">
            <v>102</v>
          </cell>
          <cell r="D1533">
            <v>102</v>
          </cell>
          <cell r="E1533">
            <v>102</v>
          </cell>
          <cell r="F1533">
            <v>102</v>
          </cell>
          <cell r="G1533">
            <v>102</v>
          </cell>
          <cell r="H1533">
            <v>101.1</v>
          </cell>
          <cell r="I1533">
            <v>101.1</v>
          </cell>
          <cell r="J1533">
            <v>101.1</v>
          </cell>
          <cell r="K1533">
            <v>101.1</v>
          </cell>
          <cell r="L1533">
            <v>101.1</v>
          </cell>
          <cell r="M1533">
            <v>101.1</v>
          </cell>
          <cell r="N1533">
            <v>99.6</v>
          </cell>
          <cell r="O1533">
            <v>99.6</v>
          </cell>
          <cell r="P1533">
            <v>99.6</v>
          </cell>
          <cell r="Q1533">
            <v>99.6</v>
          </cell>
        </row>
        <row r="1534">
          <cell r="C1534">
            <v>104.6</v>
          </cell>
          <cell r="D1534">
            <v>104.6</v>
          </cell>
          <cell r="E1534">
            <v>104.6</v>
          </cell>
          <cell r="F1534">
            <v>104.5</v>
          </cell>
          <cell r="G1534">
            <v>104.5</v>
          </cell>
          <cell r="H1534">
            <v>104.2</v>
          </cell>
          <cell r="I1534">
            <v>104.2</v>
          </cell>
          <cell r="J1534">
            <v>104.2</v>
          </cell>
          <cell r="K1534">
            <v>102.8</v>
          </cell>
          <cell r="L1534">
            <v>102.8</v>
          </cell>
          <cell r="M1534">
            <v>102.8</v>
          </cell>
          <cell r="N1534">
            <v>102.3</v>
          </cell>
          <cell r="O1534">
            <v>102.2</v>
          </cell>
          <cell r="P1534">
            <v>102.2</v>
          </cell>
          <cell r="Q1534">
            <v>102.2</v>
          </cell>
        </row>
        <row r="1535">
          <cell r="C1535">
            <v>103.4</v>
          </cell>
          <cell r="D1535">
            <v>103.4</v>
          </cell>
          <cell r="E1535">
            <v>103.4</v>
          </cell>
          <cell r="F1535">
            <v>103.4</v>
          </cell>
          <cell r="G1535">
            <v>103.4</v>
          </cell>
          <cell r="H1535">
            <v>103.4</v>
          </cell>
          <cell r="I1535">
            <v>103.4</v>
          </cell>
          <cell r="J1535">
            <v>103.4</v>
          </cell>
          <cell r="K1535">
            <v>103.4</v>
          </cell>
          <cell r="L1535">
            <v>103.4</v>
          </cell>
          <cell r="M1535">
            <v>103.4</v>
          </cell>
          <cell r="N1535">
            <v>103.4</v>
          </cell>
          <cell r="O1535">
            <v>100.1</v>
          </cell>
          <cell r="P1535">
            <v>100.1</v>
          </cell>
          <cell r="Q1535">
            <v>100.1</v>
          </cell>
        </row>
        <row r="1536">
          <cell r="C1536">
            <v>100</v>
          </cell>
          <cell r="D1536">
            <v>100</v>
          </cell>
          <cell r="E1536">
            <v>100</v>
          </cell>
          <cell r="F1536">
            <v>100</v>
          </cell>
          <cell r="G1536">
            <v>100</v>
          </cell>
          <cell r="H1536">
            <v>100</v>
          </cell>
          <cell r="I1536">
            <v>100</v>
          </cell>
          <cell r="J1536">
            <v>100</v>
          </cell>
          <cell r="K1536">
            <v>100</v>
          </cell>
          <cell r="L1536">
            <v>100</v>
          </cell>
          <cell r="M1536">
            <v>100</v>
          </cell>
          <cell r="N1536">
            <v>100</v>
          </cell>
          <cell r="O1536">
            <v>100</v>
          </cell>
          <cell r="P1536">
            <v>100</v>
          </cell>
          <cell r="Q1536">
            <v>100</v>
          </cell>
        </row>
        <row r="1537">
          <cell r="C1537">
            <v>100.7</v>
          </cell>
          <cell r="D1537">
            <v>100.7</v>
          </cell>
          <cell r="E1537">
            <v>100.7</v>
          </cell>
          <cell r="F1537">
            <v>100.7</v>
          </cell>
          <cell r="G1537">
            <v>100.7</v>
          </cell>
          <cell r="H1537">
            <v>99.4</v>
          </cell>
          <cell r="I1537">
            <v>99.4</v>
          </cell>
          <cell r="J1537">
            <v>99.4</v>
          </cell>
          <cell r="K1537">
            <v>99.9</v>
          </cell>
          <cell r="L1537">
            <v>99.9</v>
          </cell>
          <cell r="M1537">
            <v>99.9</v>
          </cell>
          <cell r="N1537">
            <v>99.9</v>
          </cell>
          <cell r="O1537">
            <v>99.9</v>
          </cell>
          <cell r="P1537">
            <v>99.9</v>
          </cell>
          <cell r="Q1537">
            <v>100</v>
          </cell>
        </row>
        <row r="1538">
          <cell r="C1538">
            <v>98.6</v>
          </cell>
          <cell r="D1538">
            <v>98.6</v>
          </cell>
          <cell r="E1538">
            <v>98.6</v>
          </cell>
          <cell r="F1538">
            <v>98.6</v>
          </cell>
          <cell r="G1538">
            <v>98.6</v>
          </cell>
          <cell r="H1538">
            <v>98.6</v>
          </cell>
          <cell r="I1538">
            <v>98.6</v>
          </cell>
          <cell r="J1538">
            <v>98.6</v>
          </cell>
          <cell r="K1538">
            <v>98.6</v>
          </cell>
          <cell r="L1538">
            <v>98.6</v>
          </cell>
          <cell r="M1538">
            <v>98.6</v>
          </cell>
          <cell r="N1538">
            <v>98.6</v>
          </cell>
          <cell r="O1538">
            <v>98.6</v>
          </cell>
          <cell r="P1538">
            <v>98.6</v>
          </cell>
          <cell r="Q1538">
            <v>100</v>
          </cell>
        </row>
        <row r="1540">
          <cell r="C1540">
            <v>101.4</v>
          </cell>
          <cell r="D1540">
            <v>101.4</v>
          </cell>
          <cell r="E1540">
            <v>101.4</v>
          </cell>
          <cell r="F1540">
            <v>101.4</v>
          </cell>
          <cell r="G1540">
            <v>101.4</v>
          </cell>
          <cell r="H1540">
            <v>101.4</v>
          </cell>
          <cell r="I1540">
            <v>101.4</v>
          </cell>
          <cell r="J1540">
            <v>101.3</v>
          </cell>
          <cell r="K1540">
            <v>101.1</v>
          </cell>
          <cell r="L1540">
            <v>100.9</v>
          </cell>
          <cell r="M1540">
            <v>100.9</v>
          </cell>
          <cell r="N1540">
            <v>100.9</v>
          </cell>
          <cell r="O1540">
            <v>100.9</v>
          </cell>
          <cell r="P1540">
            <v>100.9</v>
          </cell>
          <cell r="Q1540">
            <v>100.9</v>
          </cell>
        </row>
        <row r="1541">
          <cell r="C1541">
            <v>102.1</v>
          </cell>
          <cell r="D1541">
            <v>102.1</v>
          </cell>
          <cell r="E1541">
            <v>102.4</v>
          </cell>
          <cell r="F1541">
            <v>102.4</v>
          </cell>
          <cell r="G1541">
            <v>102.4</v>
          </cell>
          <cell r="H1541">
            <v>102.4</v>
          </cell>
          <cell r="I1541">
            <v>102.2</v>
          </cell>
          <cell r="J1541">
            <v>101.9</v>
          </cell>
          <cell r="K1541">
            <v>101.2</v>
          </cell>
          <cell r="L1541">
            <v>100</v>
          </cell>
          <cell r="M1541">
            <v>100</v>
          </cell>
          <cell r="N1541">
            <v>100</v>
          </cell>
          <cell r="O1541">
            <v>100</v>
          </cell>
          <cell r="P1541">
            <v>100</v>
          </cell>
          <cell r="Q1541">
            <v>100</v>
          </cell>
        </row>
        <row r="1542">
          <cell r="C1542">
            <v>104.5</v>
          </cell>
          <cell r="D1542">
            <v>104.5</v>
          </cell>
          <cell r="E1542">
            <v>104.5</v>
          </cell>
          <cell r="F1542">
            <v>104.5</v>
          </cell>
          <cell r="G1542">
            <v>104.5</v>
          </cell>
          <cell r="H1542">
            <v>104.5</v>
          </cell>
          <cell r="I1542">
            <v>104.5</v>
          </cell>
          <cell r="J1542">
            <v>104.5</v>
          </cell>
          <cell r="K1542">
            <v>104.5</v>
          </cell>
          <cell r="L1542">
            <v>104.5</v>
          </cell>
          <cell r="M1542">
            <v>104.5</v>
          </cell>
          <cell r="N1542">
            <v>104.5</v>
          </cell>
          <cell r="O1542">
            <v>104.5</v>
          </cell>
          <cell r="P1542">
            <v>104.5</v>
          </cell>
          <cell r="Q1542">
            <v>104.5</v>
          </cell>
        </row>
        <row r="1543">
          <cell r="C1543">
            <v>100</v>
          </cell>
          <cell r="D1543">
            <v>100</v>
          </cell>
          <cell r="E1543">
            <v>100</v>
          </cell>
          <cell r="F1543">
            <v>100</v>
          </cell>
          <cell r="G1543">
            <v>100</v>
          </cell>
          <cell r="H1543">
            <v>100</v>
          </cell>
          <cell r="I1543">
            <v>100</v>
          </cell>
          <cell r="J1543">
            <v>100</v>
          </cell>
          <cell r="K1543">
            <v>100</v>
          </cell>
          <cell r="L1543">
            <v>100</v>
          </cell>
          <cell r="M1543">
            <v>100</v>
          </cell>
          <cell r="N1543">
            <v>100</v>
          </cell>
          <cell r="O1543">
            <v>100</v>
          </cell>
          <cell r="P1543">
            <v>100</v>
          </cell>
          <cell r="Q1543">
            <v>100</v>
          </cell>
        </row>
        <row r="1544">
          <cell r="C1544">
            <v>100</v>
          </cell>
          <cell r="D1544">
            <v>100</v>
          </cell>
          <cell r="E1544">
            <v>100</v>
          </cell>
          <cell r="F1544">
            <v>100</v>
          </cell>
          <cell r="G1544">
            <v>100</v>
          </cell>
          <cell r="H1544">
            <v>100</v>
          </cell>
          <cell r="I1544">
            <v>100</v>
          </cell>
          <cell r="J1544">
            <v>100</v>
          </cell>
          <cell r="K1544">
            <v>100</v>
          </cell>
          <cell r="L1544">
            <v>100</v>
          </cell>
          <cell r="M1544">
            <v>100</v>
          </cell>
          <cell r="N1544">
            <v>100</v>
          </cell>
          <cell r="O1544">
            <v>100</v>
          </cell>
          <cell r="P1544">
            <v>100</v>
          </cell>
          <cell r="Q1544">
            <v>100</v>
          </cell>
        </row>
        <row r="1545">
          <cell r="C1545">
            <v>100</v>
          </cell>
          <cell r="D1545">
            <v>100</v>
          </cell>
          <cell r="E1545">
            <v>100</v>
          </cell>
          <cell r="F1545">
            <v>100</v>
          </cell>
          <cell r="G1545">
            <v>100</v>
          </cell>
          <cell r="H1545">
            <v>100</v>
          </cell>
          <cell r="I1545">
            <v>100</v>
          </cell>
          <cell r="J1545">
            <v>100</v>
          </cell>
          <cell r="K1545">
            <v>100</v>
          </cell>
          <cell r="L1545">
            <v>100</v>
          </cell>
          <cell r="M1545">
            <v>100</v>
          </cell>
          <cell r="N1545">
            <v>100</v>
          </cell>
          <cell r="O1545">
            <v>100</v>
          </cell>
          <cell r="P1545">
            <v>100</v>
          </cell>
          <cell r="Q1545">
            <v>100</v>
          </cell>
        </row>
        <row r="1546">
          <cell r="C1546">
            <v>100</v>
          </cell>
          <cell r="D1546">
            <v>100</v>
          </cell>
          <cell r="E1546">
            <v>100</v>
          </cell>
          <cell r="F1546">
            <v>100</v>
          </cell>
          <cell r="G1546">
            <v>100</v>
          </cell>
          <cell r="H1546">
            <v>100</v>
          </cell>
          <cell r="I1546">
            <v>100</v>
          </cell>
          <cell r="J1546">
            <v>100</v>
          </cell>
          <cell r="K1546">
            <v>100</v>
          </cell>
          <cell r="L1546">
            <v>100</v>
          </cell>
          <cell r="M1546">
            <v>100</v>
          </cell>
          <cell r="N1546">
            <v>100</v>
          </cell>
          <cell r="O1546">
            <v>100</v>
          </cell>
          <cell r="P1546">
            <v>100</v>
          </cell>
          <cell r="Q1546">
            <v>100</v>
          </cell>
        </row>
        <row r="1547">
          <cell r="C1547">
            <v>100</v>
          </cell>
          <cell r="D1547">
            <v>100</v>
          </cell>
          <cell r="E1547">
            <v>100</v>
          </cell>
          <cell r="F1547">
            <v>100</v>
          </cell>
          <cell r="G1547">
            <v>100</v>
          </cell>
          <cell r="H1547">
            <v>100</v>
          </cell>
          <cell r="I1547">
            <v>100</v>
          </cell>
          <cell r="J1547">
            <v>100</v>
          </cell>
          <cell r="K1547">
            <v>100</v>
          </cell>
          <cell r="L1547">
            <v>100</v>
          </cell>
          <cell r="M1547">
            <v>100</v>
          </cell>
          <cell r="N1547">
            <v>100</v>
          </cell>
          <cell r="O1547">
            <v>100</v>
          </cell>
          <cell r="P1547">
            <v>100</v>
          </cell>
          <cell r="Q1547">
            <v>100</v>
          </cell>
        </row>
        <row r="1548">
          <cell r="C1548">
            <v>100</v>
          </cell>
          <cell r="D1548">
            <v>100</v>
          </cell>
          <cell r="E1548">
            <v>100</v>
          </cell>
          <cell r="F1548">
            <v>100</v>
          </cell>
          <cell r="G1548">
            <v>100</v>
          </cell>
          <cell r="H1548">
            <v>100</v>
          </cell>
          <cell r="I1548">
            <v>100</v>
          </cell>
          <cell r="J1548">
            <v>100</v>
          </cell>
          <cell r="K1548">
            <v>100</v>
          </cell>
          <cell r="L1548">
            <v>100</v>
          </cell>
          <cell r="M1548">
            <v>100</v>
          </cell>
          <cell r="N1548">
            <v>100</v>
          </cell>
          <cell r="O1548">
            <v>100</v>
          </cell>
          <cell r="P1548">
            <v>100</v>
          </cell>
          <cell r="Q1548">
            <v>100</v>
          </cell>
        </row>
        <row r="1549">
          <cell r="C1549">
            <v>107.7</v>
          </cell>
          <cell r="D1549">
            <v>107.7</v>
          </cell>
          <cell r="E1549">
            <v>107.7</v>
          </cell>
          <cell r="F1549">
            <v>107.7</v>
          </cell>
          <cell r="G1549">
            <v>107.7</v>
          </cell>
          <cell r="H1549">
            <v>107.7</v>
          </cell>
          <cell r="I1549">
            <v>107.7</v>
          </cell>
          <cell r="J1549">
            <v>107.7</v>
          </cell>
          <cell r="K1549">
            <v>107.7</v>
          </cell>
          <cell r="L1549">
            <v>107.7</v>
          </cell>
          <cell r="M1549">
            <v>107.7</v>
          </cell>
          <cell r="N1549">
            <v>107.7</v>
          </cell>
          <cell r="O1549">
            <v>107.7</v>
          </cell>
          <cell r="P1549">
            <v>107.7</v>
          </cell>
          <cell r="Q1549">
            <v>107.7</v>
          </cell>
        </row>
        <row r="1551">
          <cell r="C1551">
            <v>102.1</v>
          </cell>
          <cell r="D1551">
            <v>102.1</v>
          </cell>
          <cell r="E1551">
            <v>102.1</v>
          </cell>
          <cell r="F1551">
            <v>102</v>
          </cell>
          <cell r="G1551">
            <v>101.8</v>
          </cell>
          <cell r="H1551">
            <v>101.8</v>
          </cell>
          <cell r="I1551">
            <v>101.8</v>
          </cell>
          <cell r="J1551">
            <v>101.8</v>
          </cell>
          <cell r="K1551">
            <v>101.8</v>
          </cell>
          <cell r="L1551">
            <v>101.8</v>
          </cell>
          <cell r="M1551">
            <v>101.5</v>
          </cell>
          <cell r="N1551">
            <v>101.5</v>
          </cell>
          <cell r="O1551">
            <v>101.5</v>
          </cell>
          <cell r="P1551">
            <v>101.5</v>
          </cell>
          <cell r="Q1551">
            <v>101.5</v>
          </cell>
        </row>
        <row r="1552">
          <cell r="C1552">
            <v>103.8</v>
          </cell>
          <cell r="D1552">
            <v>103.8</v>
          </cell>
          <cell r="E1552">
            <v>103.8</v>
          </cell>
          <cell r="F1552">
            <v>103.8</v>
          </cell>
          <cell r="G1552">
            <v>103</v>
          </cell>
          <cell r="H1552">
            <v>103</v>
          </cell>
          <cell r="I1552">
            <v>103</v>
          </cell>
          <cell r="J1552">
            <v>103</v>
          </cell>
          <cell r="K1552">
            <v>103</v>
          </cell>
          <cell r="L1552">
            <v>103</v>
          </cell>
          <cell r="M1552">
            <v>103</v>
          </cell>
          <cell r="N1552">
            <v>103</v>
          </cell>
          <cell r="O1552">
            <v>102.9</v>
          </cell>
          <cell r="P1552">
            <v>102.9</v>
          </cell>
          <cell r="Q1552">
            <v>102.9</v>
          </cell>
        </row>
        <row r="1553">
          <cell r="C1553">
            <v>100.7</v>
          </cell>
          <cell r="D1553">
            <v>100.7</v>
          </cell>
          <cell r="E1553">
            <v>100.7</v>
          </cell>
          <cell r="F1553">
            <v>100.7</v>
          </cell>
          <cell r="G1553">
            <v>100.7</v>
          </cell>
          <cell r="H1553">
            <v>100.7</v>
          </cell>
          <cell r="I1553">
            <v>100.7</v>
          </cell>
          <cell r="J1553">
            <v>100.7</v>
          </cell>
          <cell r="K1553">
            <v>100.7</v>
          </cell>
          <cell r="L1553">
            <v>100.7</v>
          </cell>
          <cell r="M1553">
            <v>100.7</v>
          </cell>
          <cell r="N1553">
            <v>100.7</v>
          </cell>
          <cell r="O1553">
            <v>100.7</v>
          </cell>
          <cell r="P1553">
            <v>100.7</v>
          </cell>
          <cell r="Q1553">
            <v>100.7</v>
          </cell>
        </row>
        <row r="1554">
          <cell r="C1554">
            <v>103.6</v>
          </cell>
          <cell r="D1554">
            <v>103.6</v>
          </cell>
          <cell r="E1554">
            <v>103.6</v>
          </cell>
          <cell r="F1554">
            <v>103.6</v>
          </cell>
          <cell r="G1554">
            <v>103.6</v>
          </cell>
          <cell r="H1554">
            <v>103.6</v>
          </cell>
          <cell r="I1554">
            <v>103.6</v>
          </cell>
          <cell r="J1554">
            <v>103.6</v>
          </cell>
          <cell r="K1554">
            <v>103.9</v>
          </cell>
          <cell r="L1554">
            <v>103.9</v>
          </cell>
          <cell r="M1554">
            <v>100.6</v>
          </cell>
          <cell r="N1554">
            <v>100.6</v>
          </cell>
          <cell r="O1554">
            <v>100.6</v>
          </cell>
          <cell r="P1554">
            <v>100.6</v>
          </cell>
          <cell r="Q1554">
            <v>100.7</v>
          </cell>
        </row>
        <row r="1555">
          <cell r="C1555">
            <v>103.7</v>
          </cell>
          <cell r="D1555">
            <v>103.7</v>
          </cell>
          <cell r="E1555">
            <v>103.7</v>
          </cell>
          <cell r="F1555">
            <v>103.4</v>
          </cell>
          <cell r="G1555">
            <v>103.4</v>
          </cell>
          <cell r="H1555">
            <v>103.1</v>
          </cell>
          <cell r="I1555">
            <v>103.3</v>
          </cell>
          <cell r="J1555">
            <v>103.3</v>
          </cell>
          <cell r="K1555">
            <v>103.5</v>
          </cell>
          <cell r="L1555">
            <v>103.5</v>
          </cell>
          <cell r="M1555">
            <v>103.5</v>
          </cell>
          <cell r="N1555">
            <v>103.5</v>
          </cell>
          <cell r="O1555">
            <v>103.5</v>
          </cell>
          <cell r="P1555">
            <v>103.5</v>
          </cell>
          <cell r="Q1555">
            <v>103.4</v>
          </cell>
        </row>
        <row r="1556">
          <cell r="C1556">
            <v>109.3</v>
          </cell>
          <cell r="D1556">
            <v>109.3</v>
          </cell>
          <cell r="E1556">
            <v>109.3</v>
          </cell>
          <cell r="F1556">
            <v>109.3</v>
          </cell>
          <cell r="G1556">
            <v>109.3</v>
          </cell>
          <cell r="H1556">
            <v>106.8</v>
          </cell>
          <cell r="I1556">
            <v>106.8</v>
          </cell>
          <cell r="J1556">
            <v>108.1</v>
          </cell>
          <cell r="K1556">
            <v>107.2</v>
          </cell>
          <cell r="L1556">
            <v>107.2</v>
          </cell>
          <cell r="M1556">
            <v>107.2</v>
          </cell>
          <cell r="N1556">
            <v>107.2</v>
          </cell>
          <cell r="O1556">
            <v>107.2</v>
          </cell>
          <cell r="P1556">
            <v>107.2</v>
          </cell>
          <cell r="Q1556">
            <v>108.8</v>
          </cell>
        </row>
        <row r="1557">
          <cell r="C1557">
            <v>111.6</v>
          </cell>
          <cell r="D1557">
            <v>111.6</v>
          </cell>
          <cell r="E1557">
            <v>111.6</v>
          </cell>
          <cell r="F1557">
            <v>111.6</v>
          </cell>
          <cell r="G1557">
            <v>111.6</v>
          </cell>
          <cell r="H1557">
            <v>111.6</v>
          </cell>
          <cell r="I1557">
            <v>111.6</v>
          </cell>
          <cell r="J1557">
            <v>111.6</v>
          </cell>
          <cell r="K1557">
            <v>111.6</v>
          </cell>
          <cell r="L1557">
            <v>111.6</v>
          </cell>
          <cell r="M1557">
            <v>111.6</v>
          </cell>
          <cell r="N1557">
            <v>111.6</v>
          </cell>
          <cell r="O1557">
            <v>111.6</v>
          </cell>
          <cell r="P1557">
            <v>111.6</v>
          </cell>
          <cell r="Q1557">
            <v>111.6</v>
          </cell>
        </row>
        <row r="1558">
          <cell r="C1558">
            <v>101.4</v>
          </cell>
          <cell r="D1558">
            <v>101.4</v>
          </cell>
          <cell r="E1558">
            <v>101.4</v>
          </cell>
          <cell r="F1558">
            <v>101.1</v>
          </cell>
          <cell r="G1558">
            <v>101.1</v>
          </cell>
          <cell r="H1558">
            <v>101.2</v>
          </cell>
          <cell r="I1558">
            <v>101.2</v>
          </cell>
          <cell r="J1558">
            <v>101.1</v>
          </cell>
          <cell r="K1558">
            <v>101.2</v>
          </cell>
          <cell r="L1558">
            <v>101.2</v>
          </cell>
          <cell r="M1558">
            <v>101.2</v>
          </cell>
          <cell r="N1558">
            <v>101.2</v>
          </cell>
          <cell r="O1558">
            <v>101.2</v>
          </cell>
          <cell r="P1558">
            <v>101.2</v>
          </cell>
          <cell r="Q1558">
            <v>101.2</v>
          </cell>
        </row>
        <row r="1559">
          <cell r="C1559">
            <v>104.9</v>
          </cell>
          <cell r="D1559">
            <v>104.9</v>
          </cell>
          <cell r="E1559">
            <v>104.9</v>
          </cell>
          <cell r="F1559">
            <v>104.9</v>
          </cell>
          <cell r="G1559">
            <v>104.9</v>
          </cell>
          <cell r="H1559">
            <v>104.9</v>
          </cell>
          <cell r="I1559">
            <v>104.9</v>
          </cell>
          <cell r="J1559">
            <v>104.9</v>
          </cell>
          <cell r="K1559">
            <v>104.9</v>
          </cell>
          <cell r="L1559">
            <v>104.9</v>
          </cell>
          <cell r="M1559">
            <v>99.8</v>
          </cell>
          <cell r="N1559">
            <v>99.8</v>
          </cell>
          <cell r="O1559">
            <v>99.8</v>
          </cell>
          <cell r="P1559">
            <v>99.8</v>
          </cell>
          <cell r="Q1559">
            <v>99.8</v>
          </cell>
        </row>
        <row r="1560">
          <cell r="C1560">
            <v>100.4</v>
          </cell>
          <cell r="D1560">
            <v>100.4</v>
          </cell>
          <cell r="E1560">
            <v>100.4</v>
          </cell>
          <cell r="F1560">
            <v>100.3</v>
          </cell>
          <cell r="G1560">
            <v>100.3</v>
          </cell>
          <cell r="H1560">
            <v>100.3</v>
          </cell>
          <cell r="I1560">
            <v>100.3</v>
          </cell>
          <cell r="J1560">
            <v>100.3</v>
          </cell>
          <cell r="K1560">
            <v>100.3</v>
          </cell>
          <cell r="L1560">
            <v>100.3</v>
          </cell>
          <cell r="M1560">
            <v>100.3</v>
          </cell>
          <cell r="N1560">
            <v>100.3</v>
          </cell>
          <cell r="O1560">
            <v>100.3</v>
          </cell>
          <cell r="P1560">
            <v>100.3</v>
          </cell>
          <cell r="Q1560">
            <v>100.3</v>
          </cell>
        </row>
        <row r="1561">
          <cell r="C1561">
            <v>100</v>
          </cell>
          <cell r="D1561">
            <v>100</v>
          </cell>
          <cell r="E1561">
            <v>100</v>
          </cell>
          <cell r="F1561">
            <v>100</v>
          </cell>
          <cell r="G1561">
            <v>100</v>
          </cell>
          <cell r="H1561">
            <v>100</v>
          </cell>
          <cell r="I1561">
            <v>100</v>
          </cell>
          <cell r="J1561">
            <v>100</v>
          </cell>
          <cell r="K1561">
            <v>100</v>
          </cell>
          <cell r="L1561">
            <v>100</v>
          </cell>
          <cell r="M1561">
            <v>100</v>
          </cell>
          <cell r="N1561">
            <v>100</v>
          </cell>
          <cell r="O1561">
            <v>100</v>
          </cell>
          <cell r="P1561">
            <v>100</v>
          </cell>
          <cell r="Q1561">
            <v>100</v>
          </cell>
        </row>
        <row r="1563">
          <cell r="C1563">
            <v>99.2</v>
          </cell>
          <cell r="D1563">
            <v>99.2</v>
          </cell>
          <cell r="E1563">
            <v>99.2</v>
          </cell>
          <cell r="F1563">
            <v>99.2</v>
          </cell>
          <cell r="G1563">
            <v>99.2</v>
          </cell>
          <cell r="H1563">
            <v>99.3</v>
          </cell>
          <cell r="I1563">
            <v>99.3</v>
          </cell>
          <cell r="J1563">
            <v>99.3</v>
          </cell>
          <cell r="K1563">
            <v>99.3</v>
          </cell>
          <cell r="L1563">
            <v>99.5</v>
          </cell>
          <cell r="M1563">
            <v>99.5</v>
          </cell>
          <cell r="N1563">
            <v>99.5</v>
          </cell>
          <cell r="O1563">
            <v>99.5</v>
          </cell>
          <cell r="P1563">
            <v>99.5</v>
          </cell>
          <cell r="Q1563">
            <v>99.5</v>
          </cell>
        </row>
        <row r="1564">
          <cell r="C1564">
            <v>98</v>
          </cell>
          <cell r="D1564">
            <v>98</v>
          </cell>
          <cell r="E1564">
            <v>98</v>
          </cell>
          <cell r="F1564">
            <v>98</v>
          </cell>
          <cell r="G1564">
            <v>98.2</v>
          </cell>
          <cell r="H1564">
            <v>98.2</v>
          </cell>
          <cell r="I1564">
            <v>98.3</v>
          </cell>
          <cell r="J1564">
            <v>98.3</v>
          </cell>
          <cell r="K1564">
            <v>98.3</v>
          </cell>
          <cell r="L1564">
            <v>98.8</v>
          </cell>
          <cell r="M1564">
            <v>98.8</v>
          </cell>
          <cell r="N1564">
            <v>98.8</v>
          </cell>
          <cell r="O1564">
            <v>98.8</v>
          </cell>
          <cell r="P1564">
            <v>98.8</v>
          </cell>
          <cell r="Q1564">
            <v>98.8</v>
          </cell>
        </row>
        <row r="1565">
          <cell r="C1565">
            <v>102.2</v>
          </cell>
          <cell r="D1565">
            <v>102.2</v>
          </cell>
          <cell r="E1565">
            <v>102.2</v>
          </cell>
          <cell r="F1565">
            <v>102.2</v>
          </cell>
          <cell r="G1565">
            <v>102.2</v>
          </cell>
          <cell r="H1565">
            <v>102.2</v>
          </cell>
          <cell r="I1565">
            <v>102.2</v>
          </cell>
          <cell r="J1565">
            <v>102.2</v>
          </cell>
          <cell r="K1565">
            <v>102.2</v>
          </cell>
          <cell r="L1565">
            <v>102.2</v>
          </cell>
          <cell r="M1565">
            <v>102.2</v>
          </cell>
          <cell r="N1565">
            <v>102.2</v>
          </cell>
          <cell r="O1565">
            <v>102.2</v>
          </cell>
          <cell r="P1565">
            <v>100</v>
          </cell>
          <cell r="Q1565">
            <v>100</v>
          </cell>
        </row>
        <row r="1566">
          <cell r="C1566">
            <v>100</v>
          </cell>
          <cell r="D1566">
            <v>100</v>
          </cell>
          <cell r="E1566">
            <v>100</v>
          </cell>
          <cell r="F1566">
            <v>100</v>
          </cell>
          <cell r="G1566">
            <v>100</v>
          </cell>
          <cell r="H1566">
            <v>100</v>
          </cell>
          <cell r="I1566">
            <v>100</v>
          </cell>
          <cell r="J1566">
            <v>100</v>
          </cell>
          <cell r="K1566">
            <v>100</v>
          </cell>
          <cell r="L1566">
            <v>100</v>
          </cell>
          <cell r="M1566">
            <v>100</v>
          </cell>
          <cell r="N1566">
            <v>100</v>
          </cell>
          <cell r="O1566">
            <v>100</v>
          </cell>
          <cell r="P1566">
            <v>100</v>
          </cell>
          <cell r="Q1566">
            <v>100</v>
          </cell>
        </row>
        <row r="1567">
          <cell r="C1567">
            <v>100</v>
          </cell>
          <cell r="D1567">
            <v>100</v>
          </cell>
          <cell r="E1567">
            <v>100</v>
          </cell>
          <cell r="F1567">
            <v>100</v>
          </cell>
          <cell r="G1567">
            <v>100</v>
          </cell>
          <cell r="H1567">
            <v>100</v>
          </cell>
          <cell r="I1567">
            <v>100</v>
          </cell>
          <cell r="J1567">
            <v>100</v>
          </cell>
          <cell r="K1567">
            <v>100</v>
          </cell>
          <cell r="L1567">
            <v>100</v>
          </cell>
          <cell r="M1567">
            <v>100</v>
          </cell>
          <cell r="N1567">
            <v>100</v>
          </cell>
          <cell r="O1567">
            <v>100</v>
          </cell>
          <cell r="P1567">
            <v>100</v>
          </cell>
          <cell r="Q1567">
            <v>100</v>
          </cell>
        </row>
        <row r="1568">
          <cell r="C1568">
            <v>100</v>
          </cell>
          <cell r="D1568">
            <v>100</v>
          </cell>
          <cell r="E1568">
            <v>100</v>
          </cell>
          <cell r="F1568">
            <v>100</v>
          </cell>
          <cell r="G1568">
            <v>100</v>
          </cell>
          <cell r="H1568">
            <v>100</v>
          </cell>
          <cell r="I1568">
            <v>100</v>
          </cell>
          <cell r="J1568">
            <v>100</v>
          </cell>
          <cell r="K1568">
            <v>100</v>
          </cell>
          <cell r="L1568">
            <v>100</v>
          </cell>
          <cell r="M1568">
            <v>100</v>
          </cell>
          <cell r="N1568">
            <v>100</v>
          </cell>
          <cell r="O1568">
            <v>100</v>
          </cell>
          <cell r="P1568">
            <v>100</v>
          </cell>
          <cell r="Q1568">
            <v>100</v>
          </cell>
        </row>
        <row r="1569">
          <cell r="C1569">
            <v>100</v>
          </cell>
          <cell r="D1569">
            <v>100</v>
          </cell>
          <cell r="E1569">
            <v>100</v>
          </cell>
          <cell r="F1569">
            <v>100</v>
          </cell>
          <cell r="G1569">
            <v>100</v>
          </cell>
          <cell r="H1569">
            <v>100</v>
          </cell>
          <cell r="I1569">
            <v>100</v>
          </cell>
          <cell r="J1569">
            <v>100</v>
          </cell>
          <cell r="K1569">
            <v>100</v>
          </cell>
          <cell r="L1569">
            <v>100</v>
          </cell>
          <cell r="M1569">
            <v>100</v>
          </cell>
          <cell r="N1569">
            <v>100</v>
          </cell>
          <cell r="O1569">
            <v>100</v>
          </cell>
          <cell r="P1569">
            <v>100</v>
          </cell>
          <cell r="Q1569">
            <v>100</v>
          </cell>
        </row>
        <row r="1570">
          <cell r="C1570">
            <v>100</v>
          </cell>
          <cell r="D1570">
            <v>100</v>
          </cell>
          <cell r="E1570">
            <v>100</v>
          </cell>
          <cell r="F1570">
            <v>100</v>
          </cell>
          <cell r="G1570">
            <v>100</v>
          </cell>
          <cell r="H1570">
            <v>100</v>
          </cell>
          <cell r="I1570">
            <v>100</v>
          </cell>
          <cell r="J1570">
            <v>100</v>
          </cell>
          <cell r="K1570">
            <v>100</v>
          </cell>
          <cell r="L1570">
            <v>100</v>
          </cell>
          <cell r="M1570">
            <v>100</v>
          </cell>
          <cell r="N1570">
            <v>100</v>
          </cell>
          <cell r="O1570">
            <v>100</v>
          </cell>
          <cell r="P1570">
            <v>100</v>
          </cell>
          <cell r="Q1570">
            <v>100</v>
          </cell>
        </row>
        <row r="1572">
          <cell r="C1572">
            <v>102</v>
          </cell>
          <cell r="D1572">
            <v>100.3</v>
          </cell>
          <cell r="E1572">
            <v>100.4</v>
          </cell>
          <cell r="F1572">
            <v>99</v>
          </cell>
          <cell r="G1572">
            <v>97.3</v>
          </cell>
          <cell r="H1572">
            <v>97.2</v>
          </cell>
          <cell r="I1572">
            <v>101.2</v>
          </cell>
          <cell r="J1572">
            <v>102.9</v>
          </cell>
          <cell r="K1572">
            <v>104</v>
          </cell>
          <cell r="L1572">
            <v>103.4</v>
          </cell>
          <cell r="M1572">
            <v>103.5</v>
          </cell>
          <cell r="N1572">
            <v>103.1</v>
          </cell>
          <cell r="O1572">
            <v>102.6</v>
          </cell>
          <cell r="P1572">
            <v>103</v>
          </cell>
          <cell r="Q1572">
            <v>103.4</v>
          </cell>
        </row>
        <row r="1573">
          <cell r="C1573">
            <v>100</v>
          </cell>
          <cell r="D1573">
            <v>100</v>
          </cell>
          <cell r="E1573">
            <v>100</v>
          </cell>
          <cell r="F1573">
            <v>100</v>
          </cell>
          <cell r="G1573">
            <v>100</v>
          </cell>
          <cell r="H1573">
            <v>100</v>
          </cell>
          <cell r="I1573">
            <v>100</v>
          </cell>
          <cell r="J1573">
            <v>100</v>
          </cell>
          <cell r="K1573">
            <v>100</v>
          </cell>
          <cell r="L1573">
            <v>100</v>
          </cell>
          <cell r="M1573">
            <v>100</v>
          </cell>
          <cell r="N1573">
            <v>100</v>
          </cell>
          <cell r="O1573">
            <v>100</v>
          </cell>
          <cell r="P1573">
            <v>100</v>
          </cell>
          <cell r="Q1573">
            <v>100</v>
          </cell>
        </row>
        <row r="1574">
          <cell r="C1574">
            <v>107.6</v>
          </cell>
          <cell r="D1574">
            <v>107.6</v>
          </cell>
          <cell r="E1574">
            <v>107.6</v>
          </cell>
          <cell r="F1574">
            <v>107.6</v>
          </cell>
          <cell r="G1574">
            <v>107.6</v>
          </cell>
          <cell r="H1574">
            <v>107.6</v>
          </cell>
          <cell r="I1574">
            <v>107.6</v>
          </cell>
          <cell r="J1574">
            <v>107.6</v>
          </cell>
          <cell r="K1574">
            <v>107.6</v>
          </cell>
          <cell r="L1574">
            <v>107.6</v>
          </cell>
          <cell r="M1574">
            <v>107.6</v>
          </cell>
          <cell r="N1574">
            <v>107.6</v>
          </cell>
          <cell r="O1574">
            <v>107.6</v>
          </cell>
          <cell r="P1574">
            <v>107.6</v>
          </cell>
          <cell r="Q1574">
            <v>107.6</v>
          </cell>
        </row>
        <row r="1575">
          <cell r="C1575">
            <v>100.6</v>
          </cell>
          <cell r="D1575">
            <v>100.6</v>
          </cell>
          <cell r="E1575">
            <v>100.6</v>
          </cell>
          <cell r="F1575">
            <v>100.6</v>
          </cell>
          <cell r="G1575">
            <v>100.6</v>
          </cell>
          <cell r="H1575">
            <v>100.6</v>
          </cell>
          <cell r="I1575">
            <v>100.6</v>
          </cell>
          <cell r="J1575">
            <v>100.6</v>
          </cell>
          <cell r="K1575">
            <v>100.6</v>
          </cell>
          <cell r="L1575">
            <v>100.6</v>
          </cell>
          <cell r="M1575">
            <v>100.6</v>
          </cell>
          <cell r="N1575">
            <v>100.6</v>
          </cell>
          <cell r="O1575">
            <v>100.6</v>
          </cell>
          <cell r="P1575">
            <v>100.6</v>
          </cell>
          <cell r="Q1575">
            <v>100.6</v>
          </cell>
        </row>
        <row r="1576">
          <cell r="C1576">
            <v>90</v>
          </cell>
          <cell r="D1576">
            <v>91</v>
          </cell>
          <cell r="E1576">
            <v>91.3</v>
          </cell>
          <cell r="F1576">
            <v>85.8</v>
          </cell>
          <cell r="G1576">
            <v>79.3</v>
          </cell>
          <cell r="H1576">
            <v>79</v>
          </cell>
          <cell r="I1576">
            <v>94.3</v>
          </cell>
          <cell r="J1576">
            <v>100.9</v>
          </cell>
          <cell r="K1576">
            <v>105.1</v>
          </cell>
          <cell r="L1576">
            <v>103.2</v>
          </cell>
          <cell r="M1576">
            <v>103.4</v>
          </cell>
          <cell r="N1576">
            <v>104.4</v>
          </cell>
          <cell r="O1576">
            <v>102.3</v>
          </cell>
          <cell r="P1576">
            <v>103.9</v>
          </cell>
          <cell r="Q1576">
            <v>105.2</v>
          </cell>
        </row>
        <row r="1577">
          <cell r="C1577">
            <v>109.6</v>
          </cell>
          <cell r="D1577">
            <v>109.6</v>
          </cell>
          <cell r="E1577">
            <v>109.6</v>
          </cell>
          <cell r="F1577">
            <v>109.6</v>
          </cell>
          <cell r="G1577">
            <v>109.6</v>
          </cell>
          <cell r="H1577">
            <v>109.6</v>
          </cell>
          <cell r="I1577">
            <v>109.6</v>
          </cell>
          <cell r="J1577">
            <v>109.6</v>
          </cell>
          <cell r="K1577">
            <v>109.6</v>
          </cell>
          <cell r="L1577">
            <v>109.6</v>
          </cell>
          <cell r="M1577">
            <v>109.6</v>
          </cell>
          <cell r="N1577">
            <v>107.3</v>
          </cell>
          <cell r="O1577">
            <v>107.3</v>
          </cell>
          <cell r="P1577">
            <v>107.3</v>
          </cell>
          <cell r="Q1577">
            <v>107.3</v>
          </cell>
        </row>
        <row r="1578">
          <cell r="C1578">
            <v>101.5</v>
          </cell>
          <cell r="D1578">
            <v>101.5</v>
          </cell>
          <cell r="E1578">
            <v>101.5</v>
          </cell>
          <cell r="F1578">
            <v>101.5</v>
          </cell>
          <cell r="G1578">
            <v>101.5</v>
          </cell>
          <cell r="H1578">
            <v>101.5</v>
          </cell>
          <cell r="I1578">
            <v>101.5</v>
          </cell>
          <cell r="J1578">
            <v>101.5</v>
          </cell>
          <cell r="K1578">
            <v>101.5</v>
          </cell>
          <cell r="L1578">
            <v>100</v>
          </cell>
          <cell r="M1578">
            <v>100</v>
          </cell>
          <cell r="N1578">
            <v>100</v>
          </cell>
          <cell r="O1578">
            <v>100</v>
          </cell>
          <cell r="P1578">
            <v>100</v>
          </cell>
          <cell r="Q1578">
            <v>100</v>
          </cell>
        </row>
        <row r="1579">
          <cell r="C1579">
            <v>105.7</v>
          </cell>
          <cell r="D1579">
            <v>100</v>
          </cell>
          <cell r="E1579">
            <v>100</v>
          </cell>
          <cell r="F1579">
            <v>100</v>
          </cell>
          <cell r="G1579">
            <v>100</v>
          </cell>
          <cell r="H1579">
            <v>100</v>
          </cell>
          <cell r="I1579">
            <v>100</v>
          </cell>
          <cell r="J1579">
            <v>100</v>
          </cell>
          <cell r="K1579">
            <v>100</v>
          </cell>
          <cell r="L1579">
            <v>100</v>
          </cell>
          <cell r="M1579">
            <v>100</v>
          </cell>
          <cell r="N1579">
            <v>100</v>
          </cell>
          <cell r="O1579">
            <v>100</v>
          </cell>
          <cell r="P1579">
            <v>100</v>
          </cell>
          <cell r="Q1579">
            <v>100</v>
          </cell>
        </row>
        <row r="1581">
          <cell r="C1581">
            <v>102.8</v>
          </cell>
          <cell r="D1581">
            <v>102.8</v>
          </cell>
          <cell r="E1581">
            <v>102.8</v>
          </cell>
          <cell r="F1581">
            <v>102.8</v>
          </cell>
          <cell r="G1581">
            <v>102.8</v>
          </cell>
          <cell r="H1581">
            <v>102.8</v>
          </cell>
          <cell r="I1581">
            <v>102.8</v>
          </cell>
          <cell r="J1581">
            <v>102.8</v>
          </cell>
          <cell r="K1581">
            <v>102.8</v>
          </cell>
          <cell r="L1581">
            <v>102.8</v>
          </cell>
          <cell r="M1581">
            <v>102.8</v>
          </cell>
          <cell r="N1581">
            <v>102.8</v>
          </cell>
          <cell r="O1581">
            <v>102.8</v>
          </cell>
          <cell r="P1581">
            <v>102.8</v>
          </cell>
          <cell r="Q1581">
            <v>102.8</v>
          </cell>
        </row>
        <row r="1582">
          <cell r="C1582">
            <v>100</v>
          </cell>
          <cell r="D1582">
            <v>100</v>
          </cell>
          <cell r="E1582">
            <v>100</v>
          </cell>
          <cell r="F1582">
            <v>100</v>
          </cell>
          <cell r="G1582">
            <v>100</v>
          </cell>
          <cell r="H1582">
            <v>100</v>
          </cell>
          <cell r="I1582">
            <v>100</v>
          </cell>
          <cell r="J1582">
            <v>100</v>
          </cell>
          <cell r="K1582">
            <v>100</v>
          </cell>
          <cell r="L1582">
            <v>100</v>
          </cell>
          <cell r="M1582">
            <v>100</v>
          </cell>
          <cell r="N1582">
            <v>100</v>
          </cell>
          <cell r="O1582">
            <v>100</v>
          </cell>
          <cell r="P1582">
            <v>100</v>
          </cell>
          <cell r="Q1582">
            <v>100</v>
          </cell>
        </row>
        <row r="1583">
          <cell r="C1583">
            <v>99.6</v>
          </cell>
          <cell r="D1583">
            <v>99.6</v>
          </cell>
          <cell r="E1583">
            <v>99.6</v>
          </cell>
          <cell r="F1583">
            <v>99.6</v>
          </cell>
          <cell r="G1583">
            <v>99.6</v>
          </cell>
          <cell r="H1583">
            <v>99.6</v>
          </cell>
          <cell r="I1583">
            <v>99.6</v>
          </cell>
          <cell r="J1583">
            <v>99.6</v>
          </cell>
          <cell r="K1583">
            <v>99.6</v>
          </cell>
          <cell r="L1583">
            <v>99.6</v>
          </cell>
          <cell r="M1583">
            <v>99.6</v>
          </cell>
          <cell r="N1583">
            <v>99.6</v>
          </cell>
          <cell r="O1583">
            <v>99.6</v>
          </cell>
          <cell r="P1583">
            <v>99.6</v>
          </cell>
          <cell r="Q1583">
            <v>99.6</v>
          </cell>
        </row>
        <row r="1584">
          <cell r="C1584">
            <v>103.4</v>
          </cell>
          <cell r="D1584">
            <v>103.4</v>
          </cell>
          <cell r="E1584">
            <v>103.4</v>
          </cell>
          <cell r="F1584">
            <v>103.4</v>
          </cell>
          <cell r="G1584">
            <v>103.4</v>
          </cell>
          <cell r="H1584">
            <v>103.4</v>
          </cell>
          <cell r="I1584">
            <v>103.4</v>
          </cell>
          <cell r="J1584">
            <v>103.4</v>
          </cell>
          <cell r="K1584">
            <v>103.4</v>
          </cell>
          <cell r="L1584">
            <v>103.4</v>
          </cell>
          <cell r="M1584">
            <v>103.4</v>
          </cell>
          <cell r="N1584">
            <v>103.4</v>
          </cell>
          <cell r="O1584">
            <v>103.4</v>
          </cell>
          <cell r="P1584">
            <v>103.4</v>
          </cell>
          <cell r="Q1584">
            <v>103.4</v>
          </cell>
        </row>
        <row r="1586">
          <cell r="C1586">
            <v>96.6</v>
          </cell>
          <cell r="D1586">
            <v>96.6</v>
          </cell>
          <cell r="E1586">
            <v>96.6</v>
          </cell>
          <cell r="F1586">
            <v>96.7</v>
          </cell>
          <cell r="G1586">
            <v>96.7</v>
          </cell>
          <cell r="H1586">
            <v>96.7</v>
          </cell>
          <cell r="I1586">
            <v>97.2</v>
          </cell>
          <cell r="J1586">
            <v>98.1</v>
          </cell>
          <cell r="K1586">
            <v>98.1</v>
          </cell>
          <cell r="L1586">
            <v>98.1</v>
          </cell>
          <cell r="M1586">
            <v>97.4</v>
          </cell>
          <cell r="N1586">
            <v>98.1</v>
          </cell>
          <cell r="O1586">
            <v>98.1</v>
          </cell>
          <cell r="P1586">
            <v>97.7</v>
          </cell>
          <cell r="Q1586">
            <v>98.7</v>
          </cell>
        </row>
        <row r="1587">
          <cell r="C1587">
            <v>84.5</v>
          </cell>
          <cell r="D1587">
            <v>84.2</v>
          </cell>
          <cell r="E1587">
            <v>84.2</v>
          </cell>
          <cell r="F1587">
            <v>84.6</v>
          </cell>
          <cell r="G1587">
            <v>84.6</v>
          </cell>
          <cell r="H1587">
            <v>84.6</v>
          </cell>
          <cell r="I1587">
            <v>87</v>
          </cell>
          <cell r="J1587">
            <v>86.7</v>
          </cell>
          <cell r="K1587">
            <v>87.1</v>
          </cell>
          <cell r="L1587">
            <v>87.1</v>
          </cell>
          <cell r="M1587">
            <v>83.5</v>
          </cell>
          <cell r="N1587">
            <v>87.1</v>
          </cell>
          <cell r="O1587">
            <v>87.1</v>
          </cell>
          <cell r="P1587">
            <v>87.1</v>
          </cell>
          <cell r="Q1587">
            <v>92.2</v>
          </cell>
        </row>
        <row r="1588">
          <cell r="C1588">
            <v>94.1</v>
          </cell>
          <cell r="D1588">
            <v>94.1</v>
          </cell>
          <cell r="E1588">
            <v>94.1</v>
          </cell>
          <cell r="F1588">
            <v>94.1</v>
          </cell>
          <cell r="G1588">
            <v>94.1</v>
          </cell>
          <cell r="H1588">
            <v>94.1</v>
          </cell>
          <cell r="I1588">
            <v>94.1</v>
          </cell>
          <cell r="J1588">
            <v>100</v>
          </cell>
          <cell r="K1588">
            <v>100</v>
          </cell>
          <cell r="L1588">
            <v>100</v>
          </cell>
          <cell r="M1588">
            <v>100</v>
          </cell>
          <cell r="N1588">
            <v>100</v>
          </cell>
          <cell r="O1588">
            <v>100</v>
          </cell>
          <cell r="P1588">
            <v>100</v>
          </cell>
          <cell r="Q1588">
            <v>100</v>
          </cell>
        </row>
        <row r="1589">
          <cell r="C1589">
            <v>93.6</v>
          </cell>
          <cell r="D1589">
            <v>93.6</v>
          </cell>
          <cell r="E1589">
            <v>93.6</v>
          </cell>
          <cell r="F1589">
            <v>93.6</v>
          </cell>
          <cell r="G1589">
            <v>93.6</v>
          </cell>
          <cell r="H1589">
            <v>93.6</v>
          </cell>
          <cell r="I1589">
            <v>94.6</v>
          </cell>
          <cell r="J1589">
            <v>100</v>
          </cell>
          <cell r="K1589">
            <v>100</v>
          </cell>
          <cell r="L1589">
            <v>100</v>
          </cell>
          <cell r="M1589">
            <v>100</v>
          </cell>
          <cell r="N1589">
            <v>100</v>
          </cell>
          <cell r="O1589">
            <v>100</v>
          </cell>
          <cell r="P1589">
            <v>100</v>
          </cell>
          <cell r="Q1589">
            <v>100</v>
          </cell>
        </row>
        <row r="1590">
          <cell r="C1590">
            <v>105.2</v>
          </cell>
          <cell r="D1590">
            <v>105.2</v>
          </cell>
          <cell r="E1590">
            <v>105.2</v>
          </cell>
          <cell r="F1590">
            <v>105.2</v>
          </cell>
          <cell r="G1590">
            <v>105.2</v>
          </cell>
          <cell r="H1590">
            <v>105.2</v>
          </cell>
          <cell r="I1590">
            <v>100.6</v>
          </cell>
          <cell r="J1590">
            <v>100.6</v>
          </cell>
          <cell r="K1590">
            <v>100.6</v>
          </cell>
          <cell r="L1590">
            <v>100.6</v>
          </cell>
          <cell r="M1590">
            <v>100.6</v>
          </cell>
          <cell r="N1590">
            <v>100.6</v>
          </cell>
          <cell r="O1590">
            <v>100.6</v>
          </cell>
          <cell r="P1590">
            <v>100.6</v>
          </cell>
          <cell r="Q1590">
            <v>100.6</v>
          </cell>
        </row>
        <row r="1591">
          <cell r="C1591">
            <v>99.7</v>
          </cell>
          <cell r="D1591">
            <v>99.7</v>
          </cell>
          <cell r="E1591">
            <v>99.7</v>
          </cell>
          <cell r="F1591">
            <v>99.7</v>
          </cell>
          <cell r="G1591">
            <v>99.7</v>
          </cell>
          <cell r="H1591">
            <v>99.7</v>
          </cell>
          <cell r="I1591">
            <v>99.7</v>
          </cell>
          <cell r="J1591">
            <v>99.7</v>
          </cell>
          <cell r="K1591">
            <v>99.7</v>
          </cell>
          <cell r="L1591">
            <v>99.7</v>
          </cell>
          <cell r="M1591">
            <v>99.7</v>
          </cell>
          <cell r="N1591">
            <v>99.7</v>
          </cell>
          <cell r="O1591">
            <v>99.7</v>
          </cell>
          <cell r="P1591">
            <v>99.7</v>
          </cell>
          <cell r="Q1591">
            <v>99.7</v>
          </cell>
        </row>
        <row r="1592">
          <cell r="C1592">
            <v>100</v>
          </cell>
          <cell r="D1592">
            <v>100</v>
          </cell>
          <cell r="E1592">
            <v>100</v>
          </cell>
          <cell r="F1592">
            <v>100</v>
          </cell>
          <cell r="G1592">
            <v>100</v>
          </cell>
          <cell r="H1592">
            <v>100</v>
          </cell>
          <cell r="I1592">
            <v>100</v>
          </cell>
          <cell r="J1592">
            <v>100</v>
          </cell>
          <cell r="K1592">
            <v>100</v>
          </cell>
          <cell r="L1592">
            <v>100</v>
          </cell>
          <cell r="M1592">
            <v>100</v>
          </cell>
          <cell r="N1592">
            <v>100</v>
          </cell>
          <cell r="O1592">
            <v>100</v>
          </cell>
          <cell r="P1592">
            <v>100</v>
          </cell>
          <cell r="Q1592">
            <v>100</v>
          </cell>
        </row>
        <row r="1593">
          <cell r="C1593">
            <v>102.4</v>
          </cell>
          <cell r="D1593">
            <v>102.4</v>
          </cell>
          <cell r="E1593">
            <v>102.4</v>
          </cell>
          <cell r="F1593">
            <v>102.4</v>
          </cell>
          <cell r="G1593">
            <v>102.4</v>
          </cell>
          <cell r="H1593">
            <v>102.4</v>
          </cell>
          <cell r="I1593">
            <v>102.4</v>
          </cell>
          <cell r="J1593">
            <v>102.4</v>
          </cell>
          <cell r="K1593">
            <v>102.4</v>
          </cell>
          <cell r="L1593">
            <v>102.4</v>
          </cell>
          <cell r="M1593">
            <v>102.4</v>
          </cell>
          <cell r="N1593">
            <v>102.4</v>
          </cell>
          <cell r="O1593">
            <v>102.4</v>
          </cell>
          <cell r="P1593">
            <v>102.4</v>
          </cell>
          <cell r="Q1593">
            <v>102.4</v>
          </cell>
        </row>
        <row r="1594">
          <cell r="C1594">
            <v>100</v>
          </cell>
          <cell r="D1594">
            <v>100</v>
          </cell>
          <cell r="E1594">
            <v>100</v>
          </cell>
          <cell r="F1594">
            <v>100</v>
          </cell>
          <cell r="G1594">
            <v>100</v>
          </cell>
          <cell r="H1594">
            <v>100</v>
          </cell>
          <cell r="I1594">
            <v>100</v>
          </cell>
          <cell r="J1594">
            <v>100</v>
          </cell>
          <cell r="K1594">
            <v>100</v>
          </cell>
          <cell r="L1594">
            <v>100</v>
          </cell>
          <cell r="M1594">
            <v>100</v>
          </cell>
          <cell r="N1594">
            <v>100</v>
          </cell>
          <cell r="O1594">
            <v>100</v>
          </cell>
          <cell r="P1594">
            <v>100</v>
          </cell>
          <cell r="Q1594">
            <v>100</v>
          </cell>
        </row>
        <row r="1595">
          <cell r="C1595">
            <v>100</v>
          </cell>
          <cell r="D1595">
            <v>100</v>
          </cell>
          <cell r="E1595">
            <v>100</v>
          </cell>
          <cell r="F1595">
            <v>100</v>
          </cell>
          <cell r="G1595">
            <v>100</v>
          </cell>
          <cell r="H1595">
            <v>100</v>
          </cell>
          <cell r="I1595">
            <v>100</v>
          </cell>
          <cell r="J1595">
            <v>100</v>
          </cell>
          <cell r="K1595">
            <v>100</v>
          </cell>
          <cell r="L1595">
            <v>100</v>
          </cell>
          <cell r="M1595">
            <v>100</v>
          </cell>
          <cell r="N1595">
            <v>100</v>
          </cell>
          <cell r="O1595">
            <v>100</v>
          </cell>
          <cell r="P1595">
            <v>100</v>
          </cell>
          <cell r="Q1595">
            <v>100</v>
          </cell>
        </row>
        <row r="1596">
          <cell r="C1596">
            <v>100</v>
          </cell>
          <cell r="D1596">
            <v>100</v>
          </cell>
          <cell r="E1596">
            <v>100</v>
          </cell>
          <cell r="F1596">
            <v>100</v>
          </cell>
          <cell r="G1596">
            <v>100</v>
          </cell>
          <cell r="H1596">
            <v>100</v>
          </cell>
          <cell r="I1596">
            <v>100</v>
          </cell>
          <cell r="J1596">
            <v>100</v>
          </cell>
          <cell r="K1596">
            <v>100</v>
          </cell>
          <cell r="L1596">
            <v>100</v>
          </cell>
          <cell r="M1596">
            <v>100</v>
          </cell>
          <cell r="N1596">
            <v>100</v>
          </cell>
          <cell r="O1596">
            <v>100</v>
          </cell>
          <cell r="P1596">
            <v>100</v>
          </cell>
          <cell r="Q1596">
            <v>100</v>
          </cell>
        </row>
        <row r="1597">
          <cell r="C1597">
            <v>100</v>
          </cell>
          <cell r="D1597">
            <v>100</v>
          </cell>
          <cell r="E1597">
            <v>100</v>
          </cell>
          <cell r="F1597">
            <v>100</v>
          </cell>
          <cell r="G1597">
            <v>100</v>
          </cell>
          <cell r="H1597">
            <v>100</v>
          </cell>
          <cell r="I1597">
            <v>100</v>
          </cell>
          <cell r="J1597">
            <v>100</v>
          </cell>
          <cell r="K1597">
            <v>100</v>
          </cell>
          <cell r="L1597">
            <v>100</v>
          </cell>
          <cell r="M1597">
            <v>100</v>
          </cell>
          <cell r="N1597">
            <v>100</v>
          </cell>
          <cell r="O1597">
            <v>100</v>
          </cell>
          <cell r="P1597">
            <v>100</v>
          </cell>
          <cell r="Q1597">
            <v>100</v>
          </cell>
        </row>
        <row r="1598">
          <cell r="C1598">
            <v>100.1</v>
          </cell>
          <cell r="D1598">
            <v>100.1</v>
          </cell>
          <cell r="E1598">
            <v>100.1</v>
          </cell>
          <cell r="F1598">
            <v>100.1</v>
          </cell>
          <cell r="G1598">
            <v>100.1</v>
          </cell>
          <cell r="H1598">
            <v>100.1</v>
          </cell>
          <cell r="I1598">
            <v>100.1</v>
          </cell>
          <cell r="J1598">
            <v>100.1</v>
          </cell>
          <cell r="K1598">
            <v>100.1</v>
          </cell>
          <cell r="L1598">
            <v>100.1</v>
          </cell>
          <cell r="M1598">
            <v>100.1</v>
          </cell>
          <cell r="N1598">
            <v>100.1</v>
          </cell>
          <cell r="O1598">
            <v>100.1</v>
          </cell>
          <cell r="P1598">
            <v>100.1</v>
          </cell>
          <cell r="Q1598">
            <v>100.1</v>
          </cell>
        </row>
        <row r="1599">
          <cell r="C1599">
            <v>100</v>
          </cell>
          <cell r="D1599">
            <v>100</v>
          </cell>
          <cell r="E1599">
            <v>100</v>
          </cell>
          <cell r="F1599">
            <v>100</v>
          </cell>
          <cell r="G1599">
            <v>100</v>
          </cell>
          <cell r="H1599">
            <v>100</v>
          </cell>
          <cell r="I1599">
            <v>100</v>
          </cell>
          <cell r="J1599">
            <v>100</v>
          </cell>
          <cell r="K1599">
            <v>100</v>
          </cell>
          <cell r="L1599">
            <v>100</v>
          </cell>
          <cell r="M1599">
            <v>100</v>
          </cell>
          <cell r="N1599">
            <v>100</v>
          </cell>
          <cell r="O1599">
            <v>100</v>
          </cell>
          <cell r="P1599">
            <v>100</v>
          </cell>
          <cell r="Q1599">
            <v>100</v>
          </cell>
        </row>
        <row r="1600">
          <cell r="C1600">
            <v>117.7</v>
          </cell>
          <cell r="D1600">
            <v>121</v>
          </cell>
          <cell r="E1600">
            <v>121</v>
          </cell>
          <cell r="F1600">
            <v>121</v>
          </cell>
          <cell r="G1600">
            <v>121</v>
          </cell>
          <cell r="H1600">
            <v>121</v>
          </cell>
          <cell r="I1600">
            <v>121</v>
          </cell>
          <cell r="J1600">
            <v>121</v>
          </cell>
          <cell r="K1600">
            <v>121</v>
          </cell>
          <cell r="L1600">
            <v>121</v>
          </cell>
          <cell r="M1600">
            <v>121</v>
          </cell>
          <cell r="N1600">
            <v>121</v>
          </cell>
          <cell r="O1600">
            <v>121</v>
          </cell>
          <cell r="P1600">
            <v>106.6</v>
          </cell>
          <cell r="Q1600">
            <v>106.6</v>
          </cell>
        </row>
        <row r="1601">
          <cell r="C1601">
            <v>99.9</v>
          </cell>
          <cell r="D1601">
            <v>99.9</v>
          </cell>
          <cell r="E1601">
            <v>99.9</v>
          </cell>
          <cell r="F1601">
            <v>100</v>
          </cell>
          <cell r="G1601">
            <v>100</v>
          </cell>
          <cell r="H1601">
            <v>100</v>
          </cell>
          <cell r="I1601">
            <v>100</v>
          </cell>
          <cell r="J1601">
            <v>100</v>
          </cell>
          <cell r="K1601">
            <v>100</v>
          </cell>
          <cell r="L1601">
            <v>100</v>
          </cell>
          <cell r="M1601">
            <v>100</v>
          </cell>
          <cell r="N1601">
            <v>100</v>
          </cell>
          <cell r="O1601">
            <v>100</v>
          </cell>
          <cell r="P1601">
            <v>100</v>
          </cell>
          <cell r="Q1601">
            <v>100</v>
          </cell>
        </row>
        <row r="1603">
          <cell r="C1603">
            <v>133.30000000000001</v>
          </cell>
          <cell r="D1603">
            <v>133.30000000000001</v>
          </cell>
          <cell r="E1603">
            <v>133.30000000000001</v>
          </cell>
          <cell r="F1603">
            <v>133.30000000000001</v>
          </cell>
          <cell r="G1603">
            <v>133.30000000000001</v>
          </cell>
          <cell r="H1603">
            <v>133.30000000000001</v>
          </cell>
          <cell r="I1603">
            <v>133.30000000000001</v>
          </cell>
          <cell r="J1603">
            <v>133.30000000000001</v>
          </cell>
          <cell r="K1603">
            <v>133.30000000000001</v>
          </cell>
          <cell r="L1603">
            <v>133.30000000000001</v>
          </cell>
          <cell r="M1603">
            <v>133.30000000000001</v>
          </cell>
          <cell r="N1603">
            <v>133.30000000000001</v>
          </cell>
          <cell r="O1603">
            <v>133.30000000000001</v>
          </cell>
          <cell r="P1603">
            <v>100</v>
          </cell>
          <cell r="Q1603">
            <v>100</v>
          </cell>
        </row>
        <row r="1604">
          <cell r="C1604">
            <v>142.9</v>
          </cell>
          <cell r="D1604">
            <v>142.9</v>
          </cell>
          <cell r="E1604">
            <v>142.9</v>
          </cell>
          <cell r="F1604">
            <v>142.9</v>
          </cell>
          <cell r="G1604">
            <v>142.9</v>
          </cell>
          <cell r="H1604">
            <v>142.9</v>
          </cell>
          <cell r="I1604">
            <v>142.9</v>
          </cell>
          <cell r="J1604">
            <v>142.9</v>
          </cell>
          <cell r="K1604">
            <v>142.9</v>
          </cell>
          <cell r="L1604">
            <v>142.9</v>
          </cell>
          <cell r="M1604">
            <v>142.9</v>
          </cell>
          <cell r="N1604">
            <v>142.9</v>
          </cell>
          <cell r="O1604">
            <v>142.9</v>
          </cell>
          <cell r="P1604">
            <v>100</v>
          </cell>
          <cell r="Q1604">
            <v>100</v>
          </cell>
        </row>
        <row r="1605">
          <cell r="C1605">
            <v>127.4</v>
          </cell>
          <cell r="D1605">
            <v>127.4</v>
          </cell>
          <cell r="E1605">
            <v>127.4</v>
          </cell>
          <cell r="F1605">
            <v>127.4</v>
          </cell>
          <cell r="G1605">
            <v>127.4</v>
          </cell>
          <cell r="H1605">
            <v>127.4</v>
          </cell>
          <cell r="I1605">
            <v>127.4</v>
          </cell>
          <cell r="J1605">
            <v>127.4</v>
          </cell>
          <cell r="K1605">
            <v>127.4</v>
          </cell>
          <cell r="L1605">
            <v>127.4</v>
          </cell>
          <cell r="M1605">
            <v>127.4</v>
          </cell>
          <cell r="N1605">
            <v>127.4</v>
          </cell>
          <cell r="O1605">
            <v>127.4</v>
          </cell>
          <cell r="P1605">
            <v>100</v>
          </cell>
          <cell r="Q1605">
            <v>100</v>
          </cell>
        </row>
        <row r="1606">
          <cell r="C1606">
            <v>100</v>
          </cell>
          <cell r="D1606">
            <v>100</v>
          </cell>
          <cell r="E1606">
            <v>100</v>
          </cell>
          <cell r="F1606">
            <v>100</v>
          </cell>
          <cell r="G1606">
            <v>100</v>
          </cell>
          <cell r="H1606">
            <v>100</v>
          </cell>
          <cell r="I1606">
            <v>100</v>
          </cell>
          <cell r="J1606">
            <v>100</v>
          </cell>
          <cell r="K1606">
            <v>100</v>
          </cell>
          <cell r="L1606">
            <v>100</v>
          </cell>
          <cell r="M1606">
            <v>100</v>
          </cell>
          <cell r="N1606">
            <v>100</v>
          </cell>
          <cell r="O1606">
            <v>100</v>
          </cell>
          <cell r="P1606">
            <v>100</v>
          </cell>
          <cell r="Q1606">
            <v>100</v>
          </cell>
        </row>
        <row r="1608">
          <cell r="C1608">
            <v>101.4</v>
          </cell>
          <cell r="D1608">
            <v>101.4</v>
          </cell>
          <cell r="E1608">
            <v>101.4</v>
          </cell>
          <cell r="F1608">
            <v>101.4</v>
          </cell>
          <cell r="G1608">
            <v>101.3</v>
          </cell>
          <cell r="H1608">
            <v>101.4</v>
          </cell>
          <cell r="I1608">
            <v>101.4</v>
          </cell>
          <cell r="J1608">
            <v>101.4</v>
          </cell>
          <cell r="K1608">
            <v>101.4</v>
          </cell>
          <cell r="L1608">
            <v>101.4</v>
          </cell>
          <cell r="M1608">
            <v>101.4</v>
          </cell>
          <cell r="N1608">
            <v>101.4</v>
          </cell>
          <cell r="O1608">
            <v>101.4</v>
          </cell>
          <cell r="P1608">
            <v>101.4</v>
          </cell>
          <cell r="Q1608">
            <v>101.4</v>
          </cell>
        </row>
        <row r="1609">
          <cell r="C1609">
            <v>100</v>
          </cell>
          <cell r="D1609">
            <v>100</v>
          </cell>
          <cell r="E1609">
            <v>100</v>
          </cell>
          <cell r="F1609">
            <v>100</v>
          </cell>
          <cell r="G1609">
            <v>99.9</v>
          </cell>
          <cell r="H1609">
            <v>100</v>
          </cell>
          <cell r="I1609">
            <v>100</v>
          </cell>
          <cell r="J1609">
            <v>100</v>
          </cell>
          <cell r="K1609">
            <v>100</v>
          </cell>
          <cell r="L1609">
            <v>100</v>
          </cell>
          <cell r="M1609">
            <v>100</v>
          </cell>
          <cell r="N1609">
            <v>100</v>
          </cell>
          <cell r="O1609">
            <v>100</v>
          </cell>
          <cell r="P1609">
            <v>100</v>
          </cell>
          <cell r="Q1609">
            <v>100</v>
          </cell>
        </row>
        <row r="1610">
          <cell r="C1610">
            <v>100</v>
          </cell>
          <cell r="D1610">
            <v>100</v>
          </cell>
          <cell r="E1610">
            <v>100</v>
          </cell>
          <cell r="F1610">
            <v>100</v>
          </cell>
          <cell r="G1610">
            <v>99.9</v>
          </cell>
          <cell r="H1610">
            <v>100</v>
          </cell>
          <cell r="I1610">
            <v>100</v>
          </cell>
          <cell r="J1610">
            <v>100</v>
          </cell>
          <cell r="K1610">
            <v>100</v>
          </cell>
          <cell r="L1610">
            <v>100</v>
          </cell>
          <cell r="M1610">
            <v>100</v>
          </cell>
          <cell r="N1610">
            <v>100</v>
          </cell>
          <cell r="O1610">
            <v>100</v>
          </cell>
          <cell r="P1610">
            <v>100</v>
          </cell>
          <cell r="Q1610">
            <v>100</v>
          </cell>
        </row>
        <row r="1611">
          <cell r="C1611">
            <v>103.1</v>
          </cell>
          <cell r="D1611">
            <v>103.1</v>
          </cell>
          <cell r="E1611">
            <v>103.1</v>
          </cell>
          <cell r="F1611">
            <v>103.1</v>
          </cell>
          <cell r="G1611">
            <v>103</v>
          </cell>
          <cell r="H1611">
            <v>103.1</v>
          </cell>
          <cell r="I1611">
            <v>103.1</v>
          </cell>
          <cell r="J1611">
            <v>103.1</v>
          </cell>
          <cell r="K1611">
            <v>103.1</v>
          </cell>
          <cell r="L1611">
            <v>103.1</v>
          </cell>
          <cell r="M1611">
            <v>103.1</v>
          </cell>
          <cell r="N1611">
            <v>103.1</v>
          </cell>
          <cell r="O1611">
            <v>103.1</v>
          </cell>
          <cell r="P1611">
            <v>103.1</v>
          </cell>
          <cell r="Q1611">
            <v>103.1</v>
          </cell>
        </row>
        <row r="1613">
          <cell r="C1613">
            <v>105.8</v>
          </cell>
          <cell r="D1613">
            <v>105.7</v>
          </cell>
          <cell r="E1613">
            <v>105.6</v>
          </cell>
          <cell r="F1613">
            <v>105.7</v>
          </cell>
          <cell r="G1613">
            <v>105.6</v>
          </cell>
          <cell r="H1613">
            <v>105.6</v>
          </cell>
          <cell r="I1613">
            <v>105.6</v>
          </cell>
          <cell r="J1613">
            <v>105.4</v>
          </cell>
          <cell r="K1613">
            <v>105.4</v>
          </cell>
          <cell r="L1613">
            <v>104.8</v>
          </cell>
          <cell r="M1613">
            <v>104.5</v>
          </cell>
          <cell r="N1613">
            <v>104.5</v>
          </cell>
          <cell r="O1613">
            <v>104.5</v>
          </cell>
          <cell r="P1613">
            <v>103.7</v>
          </cell>
          <cell r="Q1613">
            <v>103.7</v>
          </cell>
        </row>
        <row r="1614">
          <cell r="C1614">
            <v>113.3</v>
          </cell>
          <cell r="D1614">
            <v>113</v>
          </cell>
          <cell r="E1614">
            <v>113</v>
          </cell>
          <cell r="F1614">
            <v>113</v>
          </cell>
          <cell r="G1614">
            <v>113</v>
          </cell>
          <cell r="H1614">
            <v>113</v>
          </cell>
          <cell r="I1614">
            <v>113</v>
          </cell>
          <cell r="J1614">
            <v>113</v>
          </cell>
          <cell r="K1614">
            <v>113</v>
          </cell>
          <cell r="L1614">
            <v>113</v>
          </cell>
          <cell r="M1614">
            <v>113</v>
          </cell>
          <cell r="N1614">
            <v>113</v>
          </cell>
          <cell r="O1614">
            <v>113</v>
          </cell>
          <cell r="P1614">
            <v>110</v>
          </cell>
          <cell r="Q1614">
            <v>110</v>
          </cell>
        </row>
        <row r="1615">
          <cell r="C1615">
            <v>100</v>
          </cell>
          <cell r="D1615">
            <v>100</v>
          </cell>
          <cell r="E1615">
            <v>100</v>
          </cell>
          <cell r="F1615">
            <v>100</v>
          </cell>
          <cell r="G1615">
            <v>100</v>
          </cell>
          <cell r="H1615">
            <v>100</v>
          </cell>
          <cell r="I1615">
            <v>100</v>
          </cell>
          <cell r="J1615">
            <v>100</v>
          </cell>
          <cell r="K1615">
            <v>100</v>
          </cell>
          <cell r="L1615">
            <v>100</v>
          </cell>
          <cell r="M1615">
            <v>100</v>
          </cell>
          <cell r="N1615">
            <v>100</v>
          </cell>
          <cell r="O1615">
            <v>100</v>
          </cell>
          <cell r="P1615">
            <v>100</v>
          </cell>
          <cell r="Q1615">
            <v>100</v>
          </cell>
        </row>
        <row r="1616">
          <cell r="C1616">
            <v>105.5</v>
          </cell>
          <cell r="D1616">
            <v>105.5</v>
          </cell>
          <cell r="E1616">
            <v>105.4</v>
          </cell>
          <cell r="F1616">
            <v>105.7</v>
          </cell>
          <cell r="G1616">
            <v>105.6</v>
          </cell>
          <cell r="H1616">
            <v>105.6</v>
          </cell>
          <cell r="I1616">
            <v>105.6</v>
          </cell>
          <cell r="J1616">
            <v>104.9</v>
          </cell>
          <cell r="K1616">
            <v>104.9</v>
          </cell>
          <cell r="L1616">
            <v>104.5</v>
          </cell>
          <cell r="M1616">
            <v>103.7</v>
          </cell>
          <cell r="N1616">
            <v>103.7</v>
          </cell>
          <cell r="O1616">
            <v>103.7</v>
          </cell>
          <cell r="P1616">
            <v>103.7</v>
          </cell>
          <cell r="Q1616">
            <v>103.7</v>
          </cell>
        </row>
        <row r="1617">
          <cell r="C1617">
            <v>110.4</v>
          </cell>
          <cell r="D1617">
            <v>110.4</v>
          </cell>
          <cell r="E1617">
            <v>104.5</v>
          </cell>
          <cell r="F1617">
            <v>104.5</v>
          </cell>
          <cell r="G1617">
            <v>104.5</v>
          </cell>
          <cell r="H1617">
            <v>104.5</v>
          </cell>
          <cell r="I1617">
            <v>104.5</v>
          </cell>
          <cell r="J1617">
            <v>104.5</v>
          </cell>
          <cell r="K1617">
            <v>104.3</v>
          </cell>
          <cell r="L1617">
            <v>107</v>
          </cell>
          <cell r="M1617">
            <v>107</v>
          </cell>
          <cell r="N1617">
            <v>107</v>
          </cell>
          <cell r="O1617">
            <v>107</v>
          </cell>
          <cell r="P1617">
            <v>100.2</v>
          </cell>
          <cell r="Q1617">
            <v>100.2</v>
          </cell>
        </row>
        <row r="1618">
          <cell r="C1618">
            <v>101.3</v>
          </cell>
          <cell r="D1618">
            <v>101.3</v>
          </cell>
          <cell r="E1618">
            <v>101.3</v>
          </cell>
          <cell r="F1618">
            <v>101.3</v>
          </cell>
          <cell r="G1618">
            <v>101.3</v>
          </cell>
          <cell r="H1618">
            <v>101.3</v>
          </cell>
          <cell r="I1618">
            <v>101.3</v>
          </cell>
          <cell r="J1618">
            <v>101.3</v>
          </cell>
          <cell r="K1618">
            <v>101</v>
          </cell>
          <cell r="L1618">
            <v>101</v>
          </cell>
          <cell r="M1618">
            <v>101</v>
          </cell>
          <cell r="N1618">
            <v>101</v>
          </cell>
          <cell r="O1618">
            <v>101</v>
          </cell>
          <cell r="P1618">
            <v>101</v>
          </cell>
          <cell r="Q1618">
            <v>101</v>
          </cell>
        </row>
        <row r="1619">
          <cell r="C1619">
            <v>103.5</v>
          </cell>
          <cell r="D1619">
            <v>103.5</v>
          </cell>
          <cell r="E1619">
            <v>103.5</v>
          </cell>
          <cell r="F1619">
            <v>103.5</v>
          </cell>
          <cell r="G1619">
            <v>103.5</v>
          </cell>
          <cell r="H1619">
            <v>103.5</v>
          </cell>
          <cell r="I1619">
            <v>103.5</v>
          </cell>
          <cell r="J1619">
            <v>103.5</v>
          </cell>
          <cell r="K1619">
            <v>103.5</v>
          </cell>
          <cell r="L1619">
            <v>100</v>
          </cell>
          <cell r="M1619">
            <v>100</v>
          </cell>
          <cell r="N1619">
            <v>100</v>
          </cell>
          <cell r="O1619">
            <v>100</v>
          </cell>
          <cell r="P1619">
            <v>100</v>
          </cell>
          <cell r="Q1619">
            <v>100</v>
          </cell>
        </row>
        <row r="1620">
          <cell r="C1620">
            <v>100</v>
          </cell>
          <cell r="D1620">
            <v>100</v>
          </cell>
          <cell r="E1620">
            <v>100</v>
          </cell>
          <cell r="F1620">
            <v>100</v>
          </cell>
          <cell r="G1620">
            <v>100</v>
          </cell>
          <cell r="H1620">
            <v>100</v>
          </cell>
          <cell r="I1620">
            <v>100</v>
          </cell>
          <cell r="J1620">
            <v>100</v>
          </cell>
          <cell r="K1620">
            <v>100</v>
          </cell>
          <cell r="L1620">
            <v>100</v>
          </cell>
          <cell r="M1620">
            <v>100</v>
          </cell>
          <cell r="N1620">
            <v>100</v>
          </cell>
          <cell r="O1620">
            <v>100</v>
          </cell>
          <cell r="P1620">
            <v>100</v>
          </cell>
          <cell r="Q1620">
            <v>100</v>
          </cell>
        </row>
        <row r="1621">
          <cell r="C1621">
            <v>100.7</v>
          </cell>
          <cell r="D1621">
            <v>100.7</v>
          </cell>
          <cell r="E1621">
            <v>100.7</v>
          </cell>
          <cell r="F1621">
            <v>100.7</v>
          </cell>
          <cell r="G1621">
            <v>100.7</v>
          </cell>
          <cell r="H1621">
            <v>100.7</v>
          </cell>
          <cell r="I1621">
            <v>100.7</v>
          </cell>
          <cell r="J1621">
            <v>100.7</v>
          </cell>
          <cell r="K1621">
            <v>100.7</v>
          </cell>
          <cell r="L1621">
            <v>100.7</v>
          </cell>
          <cell r="M1621">
            <v>100.7</v>
          </cell>
          <cell r="N1621">
            <v>100.7</v>
          </cell>
          <cell r="O1621">
            <v>100.7</v>
          </cell>
          <cell r="P1621">
            <v>100.7</v>
          </cell>
          <cell r="Q1621">
            <v>100.7</v>
          </cell>
        </row>
        <row r="1623">
          <cell r="C1623">
            <v>103.5</v>
          </cell>
          <cell r="D1623">
            <v>102.1</v>
          </cell>
          <cell r="E1623">
            <v>100.6</v>
          </cell>
          <cell r="F1623">
            <v>100.9</v>
          </cell>
          <cell r="G1623">
            <v>101.5</v>
          </cell>
          <cell r="H1623">
            <v>100.9</v>
          </cell>
          <cell r="I1623">
            <v>101.5</v>
          </cell>
          <cell r="J1623">
            <v>100.8</v>
          </cell>
          <cell r="K1623">
            <v>101.1</v>
          </cell>
          <cell r="L1623">
            <v>101.6</v>
          </cell>
          <cell r="M1623">
            <v>101.8</v>
          </cell>
          <cell r="N1623">
            <v>101.4</v>
          </cell>
          <cell r="O1623">
            <v>101.2</v>
          </cell>
          <cell r="P1623">
            <v>100.7</v>
          </cell>
          <cell r="Q1623">
            <v>100.7</v>
          </cell>
        </row>
        <row r="1625">
          <cell r="C1625">
            <v>101.9</v>
          </cell>
          <cell r="D1625">
            <v>100.8</v>
          </cell>
          <cell r="E1625">
            <v>97.3</v>
          </cell>
          <cell r="F1625">
            <v>98.5</v>
          </cell>
          <cell r="G1625">
            <v>100</v>
          </cell>
          <cell r="H1625">
            <v>98.7</v>
          </cell>
          <cell r="I1625">
            <v>99.3</v>
          </cell>
          <cell r="J1625">
            <v>97.4</v>
          </cell>
          <cell r="K1625">
            <v>97.9</v>
          </cell>
          <cell r="L1625">
            <v>99.2</v>
          </cell>
          <cell r="M1625">
            <v>99.9</v>
          </cell>
          <cell r="N1625">
            <v>99</v>
          </cell>
          <cell r="O1625">
            <v>98.6</v>
          </cell>
          <cell r="P1625">
            <v>97.7</v>
          </cell>
          <cell r="Q1625">
            <v>97.8</v>
          </cell>
        </row>
        <row r="1626">
          <cell r="C1626">
            <v>99.4</v>
          </cell>
          <cell r="D1626">
            <v>99.7</v>
          </cell>
          <cell r="E1626">
            <v>100.7</v>
          </cell>
          <cell r="F1626">
            <v>100.9</v>
          </cell>
          <cell r="G1626">
            <v>100.9</v>
          </cell>
          <cell r="H1626">
            <v>100.1</v>
          </cell>
          <cell r="I1626">
            <v>98.7</v>
          </cell>
          <cell r="J1626">
            <v>98.7</v>
          </cell>
          <cell r="K1626">
            <v>98.6</v>
          </cell>
          <cell r="L1626">
            <v>97.9</v>
          </cell>
          <cell r="M1626">
            <v>97.8</v>
          </cell>
          <cell r="N1626">
            <v>99</v>
          </cell>
          <cell r="O1626">
            <v>99.4</v>
          </cell>
          <cell r="P1626">
            <v>99.4</v>
          </cell>
          <cell r="Q1626">
            <v>99.3</v>
          </cell>
        </row>
        <row r="1627">
          <cell r="C1627">
            <v>103.9</v>
          </cell>
          <cell r="D1627">
            <v>101.2</v>
          </cell>
          <cell r="E1627">
            <v>99.5</v>
          </cell>
          <cell r="F1627">
            <v>100.5</v>
          </cell>
          <cell r="G1627">
            <v>100.8</v>
          </cell>
          <cell r="H1627">
            <v>100.7</v>
          </cell>
          <cell r="I1627">
            <v>102.3</v>
          </cell>
          <cell r="J1627">
            <v>102.5</v>
          </cell>
          <cell r="K1627">
            <v>103.4</v>
          </cell>
          <cell r="L1627">
            <v>103.7</v>
          </cell>
          <cell r="M1627">
            <v>105.6</v>
          </cell>
          <cell r="N1627">
            <v>104.4</v>
          </cell>
          <cell r="O1627">
            <v>105</v>
          </cell>
          <cell r="P1627">
            <v>108.3</v>
          </cell>
          <cell r="Q1627">
            <v>105.9</v>
          </cell>
        </row>
        <row r="1628">
          <cell r="C1628">
            <v>108.7</v>
          </cell>
          <cell r="D1628">
            <v>115.2</v>
          </cell>
          <cell r="E1628">
            <v>108.9</v>
          </cell>
          <cell r="F1628">
            <v>104.2</v>
          </cell>
          <cell r="G1628">
            <v>118.5</v>
          </cell>
          <cell r="H1628">
            <v>116.4</v>
          </cell>
          <cell r="I1628">
            <v>102.6</v>
          </cell>
          <cell r="J1628">
            <v>101.1</v>
          </cell>
          <cell r="K1628">
            <v>109.6</v>
          </cell>
          <cell r="L1628">
            <v>114.7</v>
          </cell>
          <cell r="M1628">
            <v>116.3</v>
          </cell>
          <cell r="N1628">
            <v>112.6</v>
          </cell>
          <cell r="O1628">
            <v>113.1</v>
          </cell>
          <cell r="P1628">
            <v>104.8</v>
          </cell>
          <cell r="Q1628">
            <v>108.6</v>
          </cell>
        </row>
        <row r="1629">
          <cell r="C1629">
            <v>99.6</v>
          </cell>
          <cell r="D1629">
            <v>100.2</v>
          </cell>
          <cell r="E1629">
            <v>100.6</v>
          </cell>
          <cell r="F1629">
            <v>98</v>
          </cell>
          <cell r="G1629">
            <v>101.2</v>
          </cell>
          <cell r="H1629">
            <v>100.2</v>
          </cell>
          <cell r="I1629">
            <v>102.3</v>
          </cell>
          <cell r="J1629">
            <v>100.2</v>
          </cell>
          <cell r="K1629">
            <v>102.4</v>
          </cell>
          <cell r="L1629">
            <v>102.4</v>
          </cell>
          <cell r="M1629">
            <v>104.9</v>
          </cell>
          <cell r="N1629">
            <v>102.3</v>
          </cell>
          <cell r="O1629">
            <v>100.1</v>
          </cell>
          <cell r="P1629">
            <v>97.9</v>
          </cell>
          <cell r="Q1629">
            <v>97.9</v>
          </cell>
        </row>
        <row r="1630">
          <cell r="C1630">
            <v>87.4</v>
          </cell>
          <cell r="D1630">
            <v>88.6</v>
          </cell>
          <cell r="E1630">
            <v>84.9</v>
          </cell>
          <cell r="F1630">
            <v>85</v>
          </cell>
          <cell r="G1630">
            <v>86.6</v>
          </cell>
          <cell r="H1630">
            <v>86.1</v>
          </cell>
          <cell r="I1630">
            <v>86.1</v>
          </cell>
          <cell r="J1630">
            <v>86.1</v>
          </cell>
          <cell r="K1630">
            <v>89.1</v>
          </cell>
          <cell r="L1630">
            <v>88.6</v>
          </cell>
          <cell r="M1630">
            <v>88.6</v>
          </cell>
          <cell r="N1630">
            <v>84.5</v>
          </cell>
          <cell r="O1630">
            <v>84.5</v>
          </cell>
          <cell r="P1630">
            <v>83.6</v>
          </cell>
          <cell r="Q1630">
            <v>80.400000000000006</v>
          </cell>
        </row>
        <row r="1631">
          <cell r="C1631">
            <v>158.9</v>
          </cell>
          <cell r="D1631">
            <v>149.30000000000001</v>
          </cell>
          <cell r="E1631">
            <v>130.19999999999999</v>
          </cell>
          <cell r="F1631">
            <v>129.80000000000001</v>
          </cell>
          <cell r="G1631">
            <v>125.3</v>
          </cell>
          <cell r="H1631">
            <v>107.8</v>
          </cell>
          <cell r="I1631">
            <v>107.3</v>
          </cell>
          <cell r="J1631">
            <v>103</v>
          </cell>
          <cell r="K1631">
            <v>98.5</v>
          </cell>
          <cell r="L1631">
            <v>99.5</v>
          </cell>
          <cell r="M1631">
            <v>99.1</v>
          </cell>
          <cell r="N1631">
            <v>95.2</v>
          </cell>
          <cell r="O1631">
            <v>100.7</v>
          </cell>
          <cell r="P1631">
            <v>98.8</v>
          </cell>
          <cell r="Q1631">
            <v>102.6</v>
          </cell>
        </row>
        <row r="1632">
          <cell r="C1632">
            <v>95.9</v>
          </cell>
          <cell r="D1632">
            <v>91.6</v>
          </cell>
          <cell r="E1632">
            <v>79.2</v>
          </cell>
          <cell r="F1632">
            <v>90</v>
          </cell>
          <cell r="G1632">
            <v>95.7</v>
          </cell>
          <cell r="H1632">
            <v>97.4</v>
          </cell>
          <cell r="I1632">
            <v>105.3</v>
          </cell>
          <cell r="J1632">
            <v>92.9</v>
          </cell>
          <cell r="K1632">
            <v>91.8</v>
          </cell>
          <cell r="L1632">
            <v>102.1</v>
          </cell>
          <cell r="M1632">
            <v>101.9</v>
          </cell>
          <cell r="N1632">
            <v>101.1</v>
          </cell>
          <cell r="O1632">
            <v>94.7</v>
          </cell>
          <cell r="P1632">
            <v>88.9</v>
          </cell>
          <cell r="Q1632">
            <v>94.2</v>
          </cell>
        </row>
        <row r="1633">
          <cell r="C1633">
            <v>101.1</v>
          </cell>
          <cell r="D1633">
            <v>101.1</v>
          </cell>
          <cell r="E1633">
            <v>101.1</v>
          </cell>
          <cell r="F1633">
            <v>101.1</v>
          </cell>
          <cell r="G1633">
            <v>101.1</v>
          </cell>
          <cell r="H1633">
            <v>100.5</v>
          </cell>
          <cell r="I1633">
            <v>100.5</v>
          </cell>
          <cell r="J1633">
            <v>100.5</v>
          </cell>
          <cell r="K1633">
            <v>100.5</v>
          </cell>
          <cell r="L1633">
            <v>100.5</v>
          </cell>
          <cell r="M1633">
            <v>100.5</v>
          </cell>
          <cell r="N1633">
            <v>100.5</v>
          </cell>
          <cell r="O1633">
            <v>100.5</v>
          </cell>
          <cell r="P1633">
            <v>100.5</v>
          </cell>
          <cell r="Q1633">
            <v>100.5</v>
          </cell>
        </row>
        <row r="1634">
          <cell r="C1634">
            <v>86.5</v>
          </cell>
          <cell r="D1634">
            <v>86.8</v>
          </cell>
          <cell r="E1634">
            <v>88.2</v>
          </cell>
          <cell r="F1634">
            <v>88.5</v>
          </cell>
          <cell r="G1634">
            <v>90.9</v>
          </cell>
          <cell r="H1634">
            <v>92.7</v>
          </cell>
          <cell r="I1634">
            <v>91.6</v>
          </cell>
          <cell r="J1634">
            <v>92.1</v>
          </cell>
          <cell r="K1634">
            <v>90.5</v>
          </cell>
          <cell r="L1634">
            <v>91.2</v>
          </cell>
          <cell r="M1634">
            <v>91.3</v>
          </cell>
          <cell r="N1634">
            <v>93.3</v>
          </cell>
          <cell r="O1634">
            <v>93.1</v>
          </cell>
          <cell r="P1634">
            <v>91.4</v>
          </cell>
          <cell r="Q1634">
            <v>91.5</v>
          </cell>
        </row>
        <row r="1635">
          <cell r="C1635">
            <v>99.5</v>
          </cell>
          <cell r="D1635">
            <v>101.9</v>
          </cell>
          <cell r="E1635">
            <v>99.3</v>
          </cell>
          <cell r="F1635">
            <v>97.5</v>
          </cell>
          <cell r="G1635">
            <v>99.4</v>
          </cell>
          <cell r="H1635">
            <v>97.2</v>
          </cell>
          <cell r="I1635">
            <v>97.2</v>
          </cell>
          <cell r="J1635">
            <v>95.9</v>
          </cell>
          <cell r="K1635">
            <v>96.9</v>
          </cell>
          <cell r="L1635">
            <v>96.5</v>
          </cell>
          <cell r="M1635">
            <v>99.4</v>
          </cell>
          <cell r="N1635">
            <v>101.3</v>
          </cell>
          <cell r="O1635">
            <v>100.5</v>
          </cell>
          <cell r="P1635">
            <v>97.1</v>
          </cell>
          <cell r="Q1635">
            <v>98.1</v>
          </cell>
        </row>
        <row r="1636">
          <cell r="C1636">
            <v>99</v>
          </cell>
          <cell r="D1636">
            <v>98.1</v>
          </cell>
          <cell r="E1636">
            <v>98.5</v>
          </cell>
          <cell r="F1636">
            <v>98.5</v>
          </cell>
          <cell r="G1636">
            <v>100.3</v>
          </cell>
          <cell r="H1636">
            <v>100.3</v>
          </cell>
          <cell r="I1636">
            <v>99.9</v>
          </cell>
          <cell r="J1636">
            <v>99.9</v>
          </cell>
          <cell r="K1636">
            <v>99.9</v>
          </cell>
          <cell r="L1636">
            <v>99.9</v>
          </cell>
          <cell r="M1636">
            <v>99.9</v>
          </cell>
          <cell r="N1636">
            <v>99.9</v>
          </cell>
          <cell r="O1636">
            <v>99.9</v>
          </cell>
          <cell r="P1636">
            <v>99.9</v>
          </cell>
          <cell r="Q1636">
            <v>99.9</v>
          </cell>
        </row>
        <row r="1638">
          <cell r="C1638">
            <v>118.2</v>
          </cell>
          <cell r="D1638">
            <v>118.2</v>
          </cell>
          <cell r="E1638">
            <v>115.9</v>
          </cell>
          <cell r="F1638">
            <v>115.9</v>
          </cell>
          <cell r="G1638">
            <v>115.9</v>
          </cell>
          <cell r="H1638">
            <v>115.9</v>
          </cell>
          <cell r="I1638">
            <v>115.9</v>
          </cell>
          <cell r="J1638">
            <v>115.9</v>
          </cell>
          <cell r="K1638">
            <v>115.9</v>
          </cell>
          <cell r="L1638">
            <v>115.9</v>
          </cell>
          <cell r="M1638">
            <v>115.9</v>
          </cell>
          <cell r="N1638">
            <v>115.9</v>
          </cell>
          <cell r="O1638">
            <v>115.9</v>
          </cell>
          <cell r="P1638">
            <v>115.9</v>
          </cell>
          <cell r="Q1638">
            <v>115.9</v>
          </cell>
        </row>
        <row r="1639">
          <cell r="C1639">
            <v>99.1</v>
          </cell>
          <cell r="D1639">
            <v>99.1</v>
          </cell>
          <cell r="E1639">
            <v>99.1</v>
          </cell>
          <cell r="F1639">
            <v>99.1</v>
          </cell>
          <cell r="G1639">
            <v>99.1</v>
          </cell>
          <cell r="H1639">
            <v>99.1</v>
          </cell>
          <cell r="I1639">
            <v>99.1</v>
          </cell>
          <cell r="J1639">
            <v>99.1</v>
          </cell>
          <cell r="K1639">
            <v>99.1</v>
          </cell>
          <cell r="L1639">
            <v>99.1</v>
          </cell>
          <cell r="M1639">
            <v>99.1</v>
          </cell>
          <cell r="N1639">
            <v>99.1</v>
          </cell>
          <cell r="O1639">
            <v>99.1</v>
          </cell>
          <cell r="P1639">
            <v>99.1</v>
          </cell>
          <cell r="Q1639">
            <v>99.1</v>
          </cell>
        </row>
        <row r="1640">
          <cell r="C1640">
            <v>91.9</v>
          </cell>
          <cell r="D1640">
            <v>92.7</v>
          </cell>
          <cell r="E1640">
            <v>93.1</v>
          </cell>
          <cell r="F1640">
            <v>91.8</v>
          </cell>
          <cell r="G1640">
            <v>91.8</v>
          </cell>
          <cell r="H1640">
            <v>91.8</v>
          </cell>
          <cell r="I1640">
            <v>91.8</v>
          </cell>
          <cell r="J1640">
            <v>91.8</v>
          </cell>
          <cell r="K1640">
            <v>91.8</v>
          </cell>
          <cell r="L1640">
            <v>91.8</v>
          </cell>
          <cell r="M1640">
            <v>91.9</v>
          </cell>
          <cell r="N1640">
            <v>91.9</v>
          </cell>
          <cell r="O1640">
            <v>91.9</v>
          </cell>
          <cell r="P1640">
            <v>91.9</v>
          </cell>
          <cell r="Q1640">
            <v>91.9</v>
          </cell>
        </row>
        <row r="1641">
          <cell r="C1641">
            <v>110.6</v>
          </cell>
          <cell r="D1641">
            <v>110.6</v>
          </cell>
          <cell r="E1641">
            <v>110.6</v>
          </cell>
          <cell r="F1641">
            <v>113.4</v>
          </cell>
          <cell r="G1641">
            <v>113.4</v>
          </cell>
          <cell r="H1641">
            <v>113.4</v>
          </cell>
          <cell r="I1641">
            <v>113.4</v>
          </cell>
          <cell r="J1641">
            <v>113.4</v>
          </cell>
          <cell r="K1641">
            <v>113.4</v>
          </cell>
          <cell r="L1641">
            <v>113.4</v>
          </cell>
          <cell r="M1641">
            <v>107.1</v>
          </cell>
          <cell r="N1641">
            <v>107.1</v>
          </cell>
          <cell r="O1641">
            <v>107.1</v>
          </cell>
          <cell r="P1641">
            <v>107.1</v>
          </cell>
          <cell r="Q1641">
            <v>107.1</v>
          </cell>
        </row>
        <row r="1642">
          <cell r="C1642">
            <v>119.6</v>
          </cell>
          <cell r="D1642">
            <v>119.6</v>
          </cell>
          <cell r="E1642">
            <v>117.1</v>
          </cell>
          <cell r="F1642">
            <v>117.1</v>
          </cell>
          <cell r="G1642">
            <v>117.1</v>
          </cell>
          <cell r="H1642">
            <v>117.1</v>
          </cell>
          <cell r="I1642">
            <v>117.1</v>
          </cell>
          <cell r="J1642">
            <v>117.1</v>
          </cell>
          <cell r="K1642">
            <v>117.1</v>
          </cell>
          <cell r="L1642">
            <v>117.1</v>
          </cell>
          <cell r="M1642">
            <v>117.1</v>
          </cell>
          <cell r="N1642">
            <v>117.1</v>
          </cell>
          <cell r="O1642">
            <v>117.1</v>
          </cell>
          <cell r="P1642">
            <v>117.1</v>
          </cell>
          <cell r="Q1642">
            <v>117.1</v>
          </cell>
        </row>
        <row r="1644">
          <cell r="C1644">
            <v>101.1</v>
          </cell>
          <cell r="D1644">
            <v>101.1</v>
          </cell>
          <cell r="E1644">
            <v>100.9</v>
          </cell>
          <cell r="F1644">
            <v>100.9</v>
          </cell>
          <cell r="G1644">
            <v>101.6</v>
          </cell>
          <cell r="H1644">
            <v>101.1</v>
          </cell>
          <cell r="I1644">
            <v>101.1</v>
          </cell>
          <cell r="J1644">
            <v>101.1</v>
          </cell>
          <cell r="K1644">
            <v>101.1</v>
          </cell>
          <cell r="L1644">
            <v>101.1</v>
          </cell>
          <cell r="M1644">
            <v>101.1</v>
          </cell>
          <cell r="N1644">
            <v>101.1</v>
          </cell>
          <cell r="O1644">
            <v>101.1</v>
          </cell>
          <cell r="P1644">
            <v>101.1</v>
          </cell>
          <cell r="Q1644">
            <v>101.1</v>
          </cell>
        </row>
        <row r="1645">
          <cell r="C1645">
            <v>99.9</v>
          </cell>
          <cell r="D1645">
            <v>99.9</v>
          </cell>
          <cell r="E1645">
            <v>99.9</v>
          </cell>
          <cell r="F1645">
            <v>99.9</v>
          </cell>
          <cell r="G1645">
            <v>100.5</v>
          </cell>
          <cell r="H1645">
            <v>99.9</v>
          </cell>
          <cell r="I1645">
            <v>99.9</v>
          </cell>
          <cell r="J1645">
            <v>99.9</v>
          </cell>
          <cell r="K1645">
            <v>99.9</v>
          </cell>
          <cell r="L1645">
            <v>99.9</v>
          </cell>
          <cell r="M1645">
            <v>99.9</v>
          </cell>
          <cell r="N1645">
            <v>99.9</v>
          </cell>
          <cell r="O1645">
            <v>99.9</v>
          </cell>
          <cell r="P1645">
            <v>99.9</v>
          </cell>
          <cell r="Q1645">
            <v>99.9</v>
          </cell>
        </row>
        <row r="1646">
          <cell r="C1646">
            <v>101.5</v>
          </cell>
          <cell r="D1646">
            <v>101.5</v>
          </cell>
          <cell r="E1646">
            <v>101.5</v>
          </cell>
          <cell r="F1646">
            <v>101.5</v>
          </cell>
          <cell r="G1646">
            <v>102.1</v>
          </cell>
          <cell r="H1646">
            <v>101.5</v>
          </cell>
          <cell r="I1646">
            <v>101.5</v>
          </cell>
          <cell r="J1646">
            <v>101.5</v>
          </cell>
          <cell r="K1646">
            <v>101.5</v>
          </cell>
          <cell r="L1646">
            <v>101.5</v>
          </cell>
          <cell r="M1646">
            <v>101.5</v>
          </cell>
          <cell r="N1646">
            <v>101.5</v>
          </cell>
          <cell r="O1646">
            <v>101.5</v>
          </cell>
          <cell r="P1646">
            <v>101.5</v>
          </cell>
          <cell r="Q1646">
            <v>101.5</v>
          </cell>
        </row>
        <row r="1647">
          <cell r="C1647">
            <v>100</v>
          </cell>
          <cell r="D1647">
            <v>100</v>
          </cell>
          <cell r="E1647">
            <v>100</v>
          </cell>
          <cell r="F1647">
            <v>100</v>
          </cell>
          <cell r="G1647">
            <v>100.6</v>
          </cell>
          <cell r="H1647">
            <v>100</v>
          </cell>
          <cell r="I1647">
            <v>100</v>
          </cell>
          <cell r="J1647">
            <v>100</v>
          </cell>
          <cell r="K1647">
            <v>100</v>
          </cell>
          <cell r="L1647">
            <v>100</v>
          </cell>
          <cell r="M1647">
            <v>100</v>
          </cell>
          <cell r="N1647">
            <v>100</v>
          </cell>
          <cell r="O1647">
            <v>100</v>
          </cell>
          <cell r="P1647">
            <v>100</v>
          </cell>
          <cell r="Q1647">
            <v>100</v>
          </cell>
        </row>
        <row r="1648">
          <cell r="C1648">
            <v>100.2</v>
          </cell>
          <cell r="D1648">
            <v>100.2</v>
          </cell>
          <cell r="E1648">
            <v>96.5</v>
          </cell>
          <cell r="F1648">
            <v>96.5</v>
          </cell>
          <cell r="G1648">
            <v>100.7</v>
          </cell>
          <cell r="H1648">
            <v>100.2</v>
          </cell>
          <cell r="I1648">
            <v>100.2</v>
          </cell>
          <cell r="J1648">
            <v>100.2</v>
          </cell>
          <cell r="K1648">
            <v>100.2</v>
          </cell>
          <cell r="L1648">
            <v>100.2</v>
          </cell>
          <cell r="M1648">
            <v>100.2</v>
          </cell>
          <cell r="N1648">
            <v>100.2</v>
          </cell>
          <cell r="O1648">
            <v>100.2</v>
          </cell>
          <cell r="P1648">
            <v>100.2</v>
          </cell>
          <cell r="Q1648">
            <v>100.2</v>
          </cell>
        </row>
        <row r="1649">
          <cell r="C1649">
            <v>100.3</v>
          </cell>
          <cell r="D1649">
            <v>100.3</v>
          </cell>
          <cell r="E1649">
            <v>99.6</v>
          </cell>
          <cell r="F1649">
            <v>99.6</v>
          </cell>
          <cell r="G1649">
            <v>100.8</v>
          </cell>
          <cell r="H1649">
            <v>100.3</v>
          </cell>
          <cell r="I1649">
            <v>100.3</v>
          </cell>
          <cell r="J1649">
            <v>100.3</v>
          </cell>
          <cell r="K1649">
            <v>100.3</v>
          </cell>
          <cell r="L1649">
            <v>100.3</v>
          </cell>
          <cell r="M1649">
            <v>100.3</v>
          </cell>
          <cell r="N1649">
            <v>100.3</v>
          </cell>
          <cell r="O1649">
            <v>100.3</v>
          </cell>
          <cell r="P1649">
            <v>100.3</v>
          </cell>
          <cell r="Q1649">
            <v>100.3</v>
          </cell>
        </row>
        <row r="1650">
          <cell r="C1650">
            <v>101.3</v>
          </cell>
          <cell r="D1650">
            <v>101.3</v>
          </cell>
          <cell r="E1650">
            <v>101.3</v>
          </cell>
          <cell r="F1650">
            <v>101.3</v>
          </cell>
          <cell r="G1650">
            <v>101.8</v>
          </cell>
          <cell r="H1650">
            <v>101.3</v>
          </cell>
          <cell r="I1650">
            <v>101.3</v>
          </cell>
          <cell r="J1650">
            <v>101.3</v>
          </cell>
          <cell r="K1650">
            <v>101.3</v>
          </cell>
          <cell r="L1650">
            <v>101.3</v>
          </cell>
          <cell r="M1650">
            <v>101.3</v>
          </cell>
          <cell r="N1650">
            <v>101.3</v>
          </cell>
          <cell r="O1650">
            <v>101.3</v>
          </cell>
          <cell r="P1650">
            <v>101.3</v>
          </cell>
          <cell r="Q1650">
            <v>101.3</v>
          </cell>
        </row>
        <row r="1652">
          <cell r="C1652">
            <v>100.6</v>
          </cell>
          <cell r="D1652">
            <v>100.6</v>
          </cell>
          <cell r="E1652">
            <v>100.6</v>
          </cell>
          <cell r="F1652">
            <v>100.6</v>
          </cell>
          <cell r="G1652">
            <v>100.6</v>
          </cell>
          <cell r="H1652">
            <v>100.6</v>
          </cell>
          <cell r="I1652">
            <v>100.6</v>
          </cell>
          <cell r="J1652">
            <v>100.6</v>
          </cell>
          <cell r="K1652">
            <v>100.6</v>
          </cell>
          <cell r="L1652">
            <v>100.6</v>
          </cell>
          <cell r="M1652">
            <v>100.3</v>
          </cell>
          <cell r="N1652">
            <v>100.3</v>
          </cell>
          <cell r="O1652">
            <v>100.2</v>
          </cell>
          <cell r="P1652">
            <v>100.2</v>
          </cell>
          <cell r="Q1652">
            <v>100.2</v>
          </cell>
        </row>
        <row r="1653">
          <cell r="C1653">
            <v>102.2</v>
          </cell>
          <cell r="D1653">
            <v>102.1</v>
          </cell>
          <cell r="E1653">
            <v>102.1</v>
          </cell>
          <cell r="F1653">
            <v>102.1</v>
          </cell>
          <cell r="G1653">
            <v>102.1</v>
          </cell>
          <cell r="H1653">
            <v>102.1</v>
          </cell>
          <cell r="I1653">
            <v>102.1</v>
          </cell>
          <cell r="J1653">
            <v>102.1</v>
          </cell>
          <cell r="K1653">
            <v>102.1</v>
          </cell>
          <cell r="L1653">
            <v>102.1</v>
          </cell>
          <cell r="M1653">
            <v>101</v>
          </cell>
          <cell r="N1653">
            <v>101</v>
          </cell>
          <cell r="O1653">
            <v>100.9</v>
          </cell>
          <cell r="P1653">
            <v>100.9</v>
          </cell>
          <cell r="Q1653">
            <v>100.9</v>
          </cell>
        </row>
        <row r="1654">
          <cell r="C1654">
            <v>100</v>
          </cell>
          <cell r="D1654">
            <v>100</v>
          </cell>
          <cell r="E1654">
            <v>100</v>
          </cell>
          <cell r="F1654">
            <v>100</v>
          </cell>
          <cell r="G1654">
            <v>100</v>
          </cell>
          <cell r="H1654">
            <v>100</v>
          </cell>
          <cell r="I1654">
            <v>100</v>
          </cell>
          <cell r="J1654">
            <v>100</v>
          </cell>
          <cell r="K1654">
            <v>100</v>
          </cell>
          <cell r="L1654">
            <v>100</v>
          </cell>
          <cell r="M1654">
            <v>100</v>
          </cell>
          <cell r="N1654">
            <v>100</v>
          </cell>
          <cell r="O1654">
            <v>100</v>
          </cell>
          <cell r="P1654">
            <v>100</v>
          </cell>
          <cell r="Q1654">
            <v>100</v>
          </cell>
        </row>
        <row r="1655">
          <cell r="C1655">
            <v>100</v>
          </cell>
          <cell r="D1655">
            <v>100</v>
          </cell>
          <cell r="E1655">
            <v>100</v>
          </cell>
          <cell r="F1655">
            <v>100</v>
          </cell>
          <cell r="G1655">
            <v>100</v>
          </cell>
          <cell r="H1655">
            <v>100</v>
          </cell>
          <cell r="I1655">
            <v>100</v>
          </cell>
          <cell r="J1655">
            <v>100</v>
          </cell>
          <cell r="K1655">
            <v>100</v>
          </cell>
          <cell r="L1655">
            <v>100</v>
          </cell>
          <cell r="M1655">
            <v>100</v>
          </cell>
          <cell r="N1655">
            <v>100</v>
          </cell>
          <cell r="O1655">
            <v>100</v>
          </cell>
          <cell r="P1655">
            <v>100</v>
          </cell>
          <cell r="Q1655">
            <v>100</v>
          </cell>
        </row>
        <row r="1656">
          <cell r="C1656">
            <v>100</v>
          </cell>
          <cell r="D1656">
            <v>100</v>
          </cell>
          <cell r="E1656">
            <v>100</v>
          </cell>
          <cell r="F1656">
            <v>100</v>
          </cell>
          <cell r="G1656">
            <v>100</v>
          </cell>
          <cell r="H1656">
            <v>100</v>
          </cell>
          <cell r="I1656">
            <v>100</v>
          </cell>
          <cell r="J1656">
            <v>100</v>
          </cell>
          <cell r="K1656">
            <v>100</v>
          </cell>
          <cell r="L1656">
            <v>100</v>
          </cell>
          <cell r="M1656">
            <v>100</v>
          </cell>
          <cell r="N1656">
            <v>100</v>
          </cell>
          <cell r="O1656">
            <v>100</v>
          </cell>
          <cell r="P1656">
            <v>100</v>
          </cell>
          <cell r="Q1656">
            <v>100</v>
          </cell>
        </row>
        <row r="1657">
          <cell r="C1657">
            <v>100</v>
          </cell>
          <cell r="D1657">
            <v>100</v>
          </cell>
          <cell r="E1657">
            <v>100</v>
          </cell>
          <cell r="F1657">
            <v>100</v>
          </cell>
          <cell r="G1657">
            <v>100</v>
          </cell>
          <cell r="H1657">
            <v>100</v>
          </cell>
          <cell r="I1657">
            <v>100</v>
          </cell>
          <cell r="J1657">
            <v>100</v>
          </cell>
          <cell r="K1657">
            <v>100</v>
          </cell>
          <cell r="L1657">
            <v>100</v>
          </cell>
          <cell r="M1657">
            <v>100</v>
          </cell>
          <cell r="N1657">
            <v>100</v>
          </cell>
          <cell r="O1657">
            <v>100</v>
          </cell>
          <cell r="P1657">
            <v>100</v>
          </cell>
          <cell r="Q1657">
            <v>100</v>
          </cell>
        </row>
        <row r="1658">
          <cell r="C1658">
            <v>100</v>
          </cell>
          <cell r="D1658">
            <v>100</v>
          </cell>
          <cell r="E1658">
            <v>100</v>
          </cell>
          <cell r="F1658">
            <v>100</v>
          </cell>
          <cell r="G1658">
            <v>100</v>
          </cell>
          <cell r="H1658">
            <v>100</v>
          </cell>
          <cell r="I1658">
            <v>100</v>
          </cell>
          <cell r="J1658">
            <v>100</v>
          </cell>
          <cell r="K1658">
            <v>100</v>
          </cell>
          <cell r="L1658">
            <v>100</v>
          </cell>
          <cell r="M1658">
            <v>100</v>
          </cell>
          <cell r="N1658">
            <v>100</v>
          </cell>
          <cell r="O1658">
            <v>100</v>
          </cell>
          <cell r="P1658">
            <v>100</v>
          </cell>
          <cell r="Q1658">
            <v>100</v>
          </cell>
        </row>
        <row r="1659">
          <cell r="C1659">
            <v>100</v>
          </cell>
          <cell r="D1659">
            <v>100</v>
          </cell>
          <cell r="E1659">
            <v>100</v>
          </cell>
          <cell r="F1659">
            <v>100</v>
          </cell>
          <cell r="G1659">
            <v>100</v>
          </cell>
          <cell r="H1659">
            <v>100</v>
          </cell>
          <cell r="I1659">
            <v>100</v>
          </cell>
          <cell r="J1659">
            <v>100</v>
          </cell>
          <cell r="K1659">
            <v>100</v>
          </cell>
          <cell r="L1659">
            <v>100</v>
          </cell>
          <cell r="M1659">
            <v>100</v>
          </cell>
          <cell r="N1659">
            <v>100</v>
          </cell>
          <cell r="O1659">
            <v>100</v>
          </cell>
          <cell r="P1659">
            <v>100</v>
          </cell>
          <cell r="Q1659">
            <v>100</v>
          </cell>
        </row>
        <row r="1660">
          <cell r="C1660">
            <v>100</v>
          </cell>
          <cell r="D1660">
            <v>100</v>
          </cell>
          <cell r="E1660">
            <v>100</v>
          </cell>
          <cell r="F1660">
            <v>100</v>
          </cell>
          <cell r="G1660">
            <v>100</v>
          </cell>
          <cell r="H1660">
            <v>100</v>
          </cell>
          <cell r="I1660">
            <v>100</v>
          </cell>
          <cell r="J1660">
            <v>100</v>
          </cell>
          <cell r="K1660">
            <v>100</v>
          </cell>
          <cell r="L1660">
            <v>100</v>
          </cell>
          <cell r="M1660">
            <v>100</v>
          </cell>
          <cell r="N1660">
            <v>100</v>
          </cell>
          <cell r="O1660">
            <v>100</v>
          </cell>
          <cell r="P1660">
            <v>100</v>
          </cell>
          <cell r="Q1660">
            <v>100</v>
          </cell>
        </row>
        <row r="1661">
          <cell r="C1661">
            <v>100</v>
          </cell>
          <cell r="D1661">
            <v>100</v>
          </cell>
          <cell r="E1661">
            <v>100</v>
          </cell>
          <cell r="F1661">
            <v>100</v>
          </cell>
          <cell r="G1661">
            <v>100</v>
          </cell>
          <cell r="H1661">
            <v>100</v>
          </cell>
          <cell r="I1661">
            <v>100</v>
          </cell>
          <cell r="J1661">
            <v>100</v>
          </cell>
          <cell r="K1661">
            <v>100</v>
          </cell>
          <cell r="L1661">
            <v>100</v>
          </cell>
          <cell r="M1661">
            <v>100</v>
          </cell>
          <cell r="N1661">
            <v>100</v>
          </cell>
          <cell r="O1661">
            <v>100</v>
          </cell>
          <cell r="P1661">
            <v>100</v>
          </cell>
          <cell r="Q1661">
            <v>100</v>
          </cell>
        </row>
        <row r="1663">
          <cell r="C1663">
            <v>103.6</v>
          </cell>
          <cell r="D1663">
            <v>103.6</v>
          </cell>
          <cell r="E1663">
            <v>103.6</v>
          </cell>
          <cell r="F1663">
            <v>103.6</v>
          </cell>
          <cell r="G1663">
            <v>103.6</v>
          </cell>
          <cell r="H1663">
            <v>103.6</v>
          </cell>
          <cell r="I1663">
            <v>103.6</v>
          </cell>
          <cell r="J1663">
            <v>103.6</v>
          </cell>
          <cell r="K1663">
            <v>103.6</v>
          </cell>
          <cell r="L1663">
            <v>103.6</v>
          </cell>
          <cell r="M1663">
            <v>103.6</v>
          </cell>
          <cell r="N1663">
            <v>103.6</v>
          </cell>
          <cell r="O1663">
            <v>103.6</v>
          </cell>
          <cell r="P1663">
            <v>103.6</v>
          </cell>
          <cell r="Q1663">
            <v>103.6</v>
          </cell>
        </row>
        <row r="1664">
          <cell r="C1664">
            <v>101.3</v>
          </cell>
          <cell r="D1664">
            <v>101.3</v>
          </cell>
          <cell r="E1664">
            <v>101.3</v>
          </cell>
          <cell r="F1664">
            <v>101.3</v>
          </cell>
          <cell r="G1664">
            <v>101.3</v>
          </cell>
          <cell r="H1664">
            <v>101.3</v>
          </cell>
          <cell r="I1664">
            <v>101.3</v>
          </cell>
          <cell r="J1664">
            <v>101.3</v>
          </cell>
          <cell r="K1664">
            <v>101.3</v>
          </cell>
          <cell r="L1664">
            <v>101.3</v>
          </cell>
          <cell r="M1664">
            <v>101.3</v>
          </cell>
          <cell r="N1664">
            <v>101.3</v>
          </cell>
          <cell r="O1664">
            <v>101.3</v>
          </cell>
          <cell r="P1664">
            <v>101.3</v>
          </cell>
          <cell r="Q1664">
            <v>101.3</v>
          </cell>
        </row>
        <row r="1665">
          <cell r="C1665">
            <v>100.8</v>
          </cell>
          <cell r="D1665">
            <v>100.8</v>
          </cell>
          <cell r="E1665">
            <v>100.8</v>
          </cell>
          <cell r="F1665">
            <v>100.8</v>
          </cell>
          <cell r="G1665">
            <v>100.8</v>
          </cell>
          <cell r="H1665">
            <v>100.8</v>
          </cell>
          <cell r="I1665">
            <v>100.8</v>
          </cell>
          <cell r="J1665">
            <v>100.8</v>
          </cell>
          <cell r="K1665">
            <v>100.8</v>
          </cell>
          <cell r="L1665">
            <v>100.8</v>
          </cell>
          <cell r="M1665">
            <v>100.8</v>
          </cell>
          <cell r="N1665">
            <v>100.8</v>
          </cell>
          <cell r="O1665">
            <v>100.8</v>
          </cell>
          <cell r="P1665">
            <v>100.8</v>
          </cell>
          <cell r="Q1665">
            <v>100.8</v>
          </cell>
        </row>
        <row r="1666">
          <cell r="C1666">
            <v>101.3</v>
          </cell>
          <cell r="D1666">
            <v>101.3</v>
          </cell>
          <cell r="E1666">
            <v>101.3</v>
          </cell>
          <cell r="F1666">
            <v>101.3</v>
          </cell>
          <cell r="G1666">
            <v>101.3</v>
          </cell>
          <cell r="H1666">
            <v>101.3</v>
          </cell>
          <cell r="I1666">
            <v>101.3</v>
          </cell>
          <cell r="J1666">
            <v>101.3</v>
          </cell>
          <cell r="K1666">
            <v>101.3</v>
          </cell>
          <cell r="L1666">
            <v>101.3</v>
          </cell>
          <cell r="M1666">
            <v>101.3</v>
          </cell>
          <cell r="N1666">
            <v>101.3</v>
          </cell>
          <cell r="O1666">
            <v>101.3</v>
          </cell>
          <cell r="P1666">
            <v>101.3</v>
          </cell>
          <cell r="Q1666">
            <v>101.3</v>
          </cell>
        </row>
        <row r="1667">
          <cell r="C1667">
            <v>100</v>
          </cell>
          <cell r="D1667">
            <v>100</v>
          </cell>
          <cell r="E1667">
            <v>100</v>
          </cell>
          <cell r="F1667">
            <v>100</v>
          </cell>
          <cell r="G1667">
            <v>100</v>
          </cell>
          <cell r="H1667">
            <v>100</v>
          </cell>
          <cell r="I1667">
            <v>100</v>
          </cell>
          <cell r="J1667">
            <v>100</v>
          </cell>
          <cell r="K1667">
            <v>100</v>
          </cell>
          <cell r="L1667">
            <v>100</v>
          </cell>
          <cell r="M1667">
            <v>100</v>
          </cell>
          <cell r="N1667">
            <v>100</v>
          </cell>
          <cell r="O1667">
            <v>100</v>
          </cell>
          <cell r="P1667">
            <v>100</v>
          </cell>
          <cell r="Q1667">
            <v>100</v>
          </cell>
        </row>
        <row r="1668">
          <cell r="C1668">
            <v>100</v>
          </cell>
          <cell r="D1668">
            <v>100</v>
          </cell>
          <cell r="E1668">
            <v>100</v>
          </cell>
          <cell r="F1668">
            <v>100</v>
          </cell>
          <cell r="G1668">
            <v>100</v>
          </cell>
          <cell r="H1668">
            <v>100</v>
          </cell>
          <cell r="I1668">
            <v>100</v>
          </cell>
          <cell r="J1668">
            <v>100</v>
          </cell>
          <cell r="K1668">
            <v>100</v>
          </cell>
          <cell r="L1668">
            <v>100</v>
          </cell>
          <cell r="M1668">
            <v>100</v>
          </cell>
          <cell r="N1668">
            <v>100</v>
          </cell>
          <cell r="O1668">
            <v>100</v>
          </cell>
          <cell r="P1668">
            <v>100</v>
          </cell>
          <cell r="Q1668">
            <v>100</v>
          </cell>
        </row>
        <row r="1669">
          <cell r="C1669">
            <v>100</v>
          </cell>
          <cell r="D1669">
            <v>100</v>
          </cell>
          <cell r="E1669">
            <v>100</v>
          </cell>
          <cell r="F1669">
            <v>100</v>
          </cell>
          <cell r="G1669">
            <v>100</v>
          </cell>
          <cell r="H1669">
            <v>100</v>
          </cell>
          <cell r="I1669">
            <v>100</v>
          </cell>
          <cell r="J1669">
            <v>100</v>
          </cell>
          <cell r="K1669">
            <v>100</v>
          </cell>
          <cell r="L1669">
            <v>100</v>
          </cell>
          <cell r="M1669">
            <v>100</v>
          </cell>
          <cell r="N1669">
            <v>100</v>
          </cell>
          <cell r="O1669">
            <v>100</v>
          </cell>
          <cell r="P1669">
            <v>100</v>
          </cell>
          <cell r="Q1669">
            <v>100</v>
          </cell>
        </row>
        <row r="1670">
          <cell r="C1670">
            <v>99.5</v>
          </cell>
          <cell r="D1670">
            <v>99.5</v>
          </cell>
          <cell r="E1670">
            <v>99.5</v>
          </cell>
          <cell r="F1670">
            <v>99.5</v>
          </cell>
          <cell r="G1670">
            <v>99.5</v>
          </cell>
          <cell r="H1670">
            <v>99.5</v>
          </cell>
          <cell r="I1670">
            <v>99.5</v>
          </cell>
          <cell r="J1670">
            <v>99.5</v>
          </cell>
          <cell r="K1670">
            <v>99.5</v>
          </cell>
          <cell r="L1670">
            <v>99.5</v>
          </cell>
          <cell r="M1670">
            <v>99.5</v>
          </cell>
          <cell r="N1670">
            <v>99.5</v>
          </cell>
          <cell r="O1670">
            <v>99.4</v>
          </cell>
          <cell r="P1670">
            <v>99.4</v>
          </cell>
          <cell r="Q1670">
            <v>99.2</v>
          </cell>
        </row>
        <row r="1671">
          <cell r="C1671">
            <v>99.8</v>
          </cell>
          <cell r="D1671">
            <v>99.8</v>
          </cell>
          <cell r="E1671">
            <v>99.8</v>
          </cell>
          <cell r="F1671">
            <v>99.8</v>
          </cell>
          <cell r="G1671">
            <v>99.8</v>
          </cell>
          <cell r="H1671">
            <v>99.8</v>
          </cell>
          <cell r="I1671">
            <v>99.8</v>
          </cell>
          <cell r="J1671">
            <v>99.8</v>
          </cell>
          <cell r="K1671">
            <v>99.8</v>
          </cell>
          <cell r="L1671">
            <v>99.8</v>
          </cell>
          <cell r="M1671">
            <v>99.8</v>
          </cell>
          <cell r="N1671">
            <v>99.8</v>
          </cell>
          <cell r="O1671">
            <v>99.8</v>
          </cell>
          <cell r="P1671">
            <v>99.8</v>
          </cell>
          <cell r="Q1671">
            <v>99.8</v>
          </cell>
        </row>
        <row r="1672">
          <cell r="C1672">
            <v>109</v>
          </cell>
          <cell r="D1672">
            <v>109</v>
          </cell>
          <cell r="E1672">
            <v>109</v>
          </cell>
          <cell r="F1672">
            <v>109</v>
          </cell>
          <cell r="G1672">
            <v>109</v>
          </cell>
          <cell r="H1672">
            <v>109</v>
          </cell>
          <cell r="I1672">
            <v>109</v>
          </cell>
          <cell r="J1672">
            <v>109</v>
          </cell>
          <cell r="K1672">
            <v>109</v>
          </cell>
          <cell r="L1672">
            <v>109</v>
          </cell>
          <cell r="M1672">
            <v>109</v>
          </cell>
          <cell r="N1672">
            <v>109</v>
          </cell>
          <cell r="O1672">
            <v>109.1</v>
          </cell>
          <cell r="P1672">
            <v>109.1</v>
          </cell>
          <cell r="Q1672">
            <v>109.1</v>
          </cell>
        </row>
        <row r="1673">
          <cell r="C1673">
            <v>100</v>
          </cell>
          <cell r="D1673">
            <v>100</v>
          </cell>
          <cell r="E1673">
            <v>100</v>
          </cell>
          <cell r="F1673">
            <v>100</v>
          </cell>
          <cell r="G1673">
            <v>100</v>
          </cell>
          <cell r="H1673">
            <v>100</v>
          </cell>
          <cell r="I1673">
            <v>100</v>
          </cell>
          <cell r="J1673">
            <v>100</v>
          </cell>
          <cell r="K1673">
            <v>100</v>
          </cell>
          <cell r="L1673">
            <v>100</v>
          </cell>
          <cell r="M1673">
            <v>100</v>
          </cell>
          <cell r="N1673">
            <v>100</v>
          </cell>
          <cell r="O1673">
            <v>100</v>
          </cell>
          <cell r="P1673">
            <v>100</v>
          </cell>
          <cell r="Q1673">
            <v>100</v>
          </cell>
        </row>
        <row r="1675">
          <cell r="C1675">
            <v>99.4</v>
          </cell>
          <cell r="D1675">
            <v>99.4</v>
          </cell>
          <cell r="E1675">
            <v>99.3</v>
          </cell>
          <cell r="F1675">
            <v>99.3</v>
          </cell>
          <cell r="G1675">
            <v>99.4</v>
          </cell>
          <cell r="H1675">
            <v>99.5</v>
          </cell>
          <cell r="I1675">
            <v>99.5</v>
          </cell>
          <cell r="J1675">
            <v>99.5</v>
          </cell>
          <cell r="K1675">
            <v>99.5</v>
          </cell>
          <cell r="L1675">
            <v>99.7</v>
          </cell>
          <cell r="M1675">
            <v>99.7</v>
          </cell>
          <cell r="N1675">
            <v>99.7</v>
          </cell>
          <cell r="O1675">
            <v>99.7</v>
          </cell>
          <cell r="P1675">
            <v>99.7</v>
          </cell>
          <cell r="Q1675">
            <v>99.7</v>
          </cell>
        </row>
        <row r="1676">
          <cell r="C1676">
            <v>98</v>
          </cell>
          <cell r="D1676">
            <v>98</v>
          </cell>
          <cell r="E1676">
            <v>98</v>
          </cell>
          <cell r="F1676">
            <v>98</v>
          </cell>
          <cell r="G1676">
            <v>98.2</v>
          </cell>
          <cell r="H1676">
            <v>98.2</v>
          </cell>
          <cell r="I1676">
            <v>98.3</v>
          </cell>
          <cell r="J1676">
            <v>98.3</v>
          </cell>
          <cell r="K1676">
            <v>98.3</v>
          </cell>
          <cell r="L1676">
            <v>98.8</v>
          </cell>
          <cell r="M1676">
            <v>98.8</v>
          </cell>
          <cell r="N1676">
            <v>98.8</v>
          </cell>
          <cell r="O1676">
            <v>98.8</v>
          </cell>
          <cell r="P1676">
            <v>98.8</v>
          </cell>
          <cell r="Q1676">
            <v>98.8</v>
          </cell>
        </row>
        <row r="1677">
          <cell r="C1677">
            <v>100</v>
          </cell>
          <cell r="D1677">
            <v>100</v>
          </cell>
          <cell r="E1677">
            <v>100</v>
          </cell>
          <cell r="F1677">
            <v>100</v>
          </cell>
          <cell r="G1677">
            <v>100</v>
          </cell>
          <cell r="H1677">
            <v>100</v>
          </cell>
          <cell r="I1677">
            <v>100</v>
          </cell>
          <cell r="J1677">
            <v>100</v>
          </cell>
          <cell r="K1677">
            <v>100</v>
          </cell>
          <cell r="L1677">
            <v>100</v>
          </cell>
          <cell r="M1677">
            <v>100</v>
          </cell>
          <cell r="N1677">
            <v>100</v>
          </cell>
          <cell r="O1677">
            <v>100</v>
          </cell>
          <cell r="P1677">
            <v>100</v>
          </cell>
          <cell r="Q1677">
            <v>100</v>
          </cell>
        </row>
        <row r="1678">
          <cell r="C1678">
            <v>100</v>
          </cell>
          <cell r="D1678">
            <v>100</v>
          </cell>
          <cell r="E1678">
            <v>97.9</v>
          </cell>
          <cell r="F1678">
            <v>97.9</v>
          </cell>
          <cell r="G1678">
            <v>99.9</v>
          </cell>
          <cell r="H1678">
            <v>100</v>
          </cell>
          <cell r="I1678">
            <v>100</v>
          </cell>
          <cell r="J1678">
            <v>100</v>
          </cell>
          <cell r="K1678">
            <v>100</v>
          </cell>
          <cell r="L1678">
            <v>100</v>
          </cell>
          <cell r="M1678">
            <v>100</v>
          </cell>
          <cell r="N1678">
            <v>100</v>
          </cell>
          <cell r="O1678">
            <v>100</v>
          </cell>
          <cell r="P1678">
            <v>100</v>
          </cell>
          <cell r="Q1678">
            <v>100</v>
          </cell>
        </row>
        <row r="1679">
          <cell r="C1679">
            <v>100.9</v>
          </cell>
          <cell r="D1679">
            <v>100.9</v>
          </cell>
          <cell r="E1679">
            <v>100.9</v>
          </cell>
          <cell r="F1679">
            <v>100.9</v>
          </cell>
          <cell r="G1679">
            <v>100.9</v>
          </cell>
          <cell r="H1679">
            <v>100.9</v>
          </cell>
          <cell r="I1679">
            <v>100.9</v>
          </cell>
          <cell r="J1679">
            <v>100.9</v>
          </cell>
          <cell r="K1679">
            <v>100.9</v>
          </cell>
          <cell r="L1679">
            <v>100.9</v>
          </cell>
          <cell r="M1679">
            <v>100.9</v>
          </cell>
          <cell r="N1679">
            <v>100.9</v>
          </cell>
          <cell r="O1679">
            <v>100.9</v>
          </cell>
          <cell r="P1679">
            <v>100.9</v>
          </cell>
          <cell r="Q1679">
            <v>100.9</v>
          </cell>
        </row>
        <row r="1680">
          <cell r="C1680">
            <v>100.1</v>
          </cell>
          <cell r="D1680">
            <v>100.1</v>
          </cell>
          <cell r="E1680">
            <v>100.1</v>
          </cell>
          <cell r="F1680">
            <v>100.1</v>
          </cell>
          <cell r="G1680">
            <v>100.1</v>
          </cell>
          <cell r="H1680">
            <v>100.1</v>
          </cell>
          <cell r="I1680">
            <v>100.1</v>
          </cell>
          <cell r="J1680">
            <v>100.1</v>
          </cell>
          <cell r="K1680">
            <v>100.1</v>
          </cell>
          <cell r="L1680">
            <v>100.1</v>
          </cell>
          <cell r="M1680">
            <v>100.1</v>
          </cell>
          <cell r="N1680">
            <v>100.1</v>
          </cell>
          <cell r="O1680">
            <v>100.1</v>
          </cell>
          <cell r="P1680">
            <v>100.1</v>
          </cell>
          <cell r="Q1680">
            <v>100.1</v>
          </cell>
        </row>
        <row r="1681">
          <cell r="C1681">
            <v>100</v>
          </cell>
          <cell r="D1681">
            <v>100</v>
          </cell>
          <cell r="E1681">
            <v>100</v>
          </cell>
          <cell r="F1681">
            <v>100</v>
          </cell>
          <cell r="G1681">
            <v>100</v>
          </cell>
          <cell r="H1681">
            <v>100</v>
          </cell>
          <cell r="I1681">
            <v>100</v>
          </cell>
          <cell r="J1681">
            <v>100</v>
          </cell>
          <cell r="K1681">
            <v>100</v>
          </cell>
          <cell r="L1681">
            <v>100</v>
          </cell>
          <cell r="M1681">
            <v>100</v>
          </cell>
          <cell r="N1681">
            <v>100</v>
          </cell>
          <cell r="O1681">
            <v>100</v>
          </cell>
          <cell r="P1681">
            <v>100</v>
          </cell>
          <cell r="Q1681">
            <v>100</v>
          </cell>
        </row>
        <row r="1682">
          <cell r="C1682">
            <v>100</v>
          </cell>
          <cell r="D1682">
            <v>100</v>
          </cell>
          <cell r="E1682">
            <v>100</v>
          </cell>
          <cell r="F1682">
            <v>100</v>
          </cell>
          <cell r="G1682">
            <v>100</v>
          </cell>
          <cell r="H1682">
            <v>100</v>
          </cell>
          <cell r="I1682">
            <v>100</v>
          </cell>
          <cell r="J1682">
            <v>100</v>
          </cell>
          <cell r="K1682">
            <v>100</v>
          </cell>
          <cell r="L1682">
            <v>100</v>
          </cell>
          <cell r="M1682">
            <v>100</v>
          </cell>
          <cell r="N1682">
            <v>100</v>
          </cell>
          <cell r="O1682">
            <v>100</v>
          </cell>
          <cell r="P1682">
            <v>100</v>
          </cell>
          <cell r="Q1682">
            <v>100</v>
          </cell>
        </row>
        <row r="1684">
          <cell r="C1684">
            <v>114.8</v>
          </cell>
          <cell r="D1684">
            <v>97.8</v>
          </cell>
          <cell r="E1684">
            <v>97.8</v>
          </cell>
          <cell r="F1684">
            <v>96.2</v>
          </cell>
          <cell r="G1684">
            <v>93.9</v>
          </cell>
          <cell r="H1684">
            <v>93.7</v>
          </cell>
          <cell r="I1684">
            <v>99</v>
          </cell>
          <cell r="J1684">
            <v>101.1</v>
          </cell>
          <cell r="K1684">
            <v>103</v>
          </cell>
          <cell r="L1684">
            <v>102.5</v>
          </cell>
          <cell r="M1684">
            <v>102</v>
          </cell>
          <cell r="N1684">
            <v>102.3</v>
          </cell>
          <cell r="O1684">
            <v>101.8</v>
          </cell>
          <cell r="P1684">
            <v>102.5</v>
          </cell>
          <cell r="Q1684">
            <v>102.6</v>
          </cell>
        </row>
        <row r="1685">
          <cell r="C1685">
            <v>102.5</v>
          </cell>
          <cell r="D1685">
            <v>102.5</v>
          </cell>
          <cell r="E1685">
            <v>102.5</v>
          </cell>
          <cell r="F1685">
            <v>102.5</v>
          </cell>
          <cell r="G1685">
            <v>102.5</v>
          </cell>
          <cell r="H1685">
            <v>102.5</v>
          </cell>
          <cell r="I1685">
            <v>102.5</v>
          </cell>
          <cell r="J1685">
            <v>102.5</v>
          </cell>
          <cell r="K1685">
            <v>102.5</v>
          </cell>
          <cell r="L1685">
            <v>102.5</v>
          </cell>
          <cell r="M1685">
            <v>102.5</v>
          </cell>
          <cell r="N1685">
            <v>102.5</v>
          </cell>
          <cell r="O1685">
            <v>102.5</v>
          </cell>
          <cell r="P1685">
            <v>102.5</v>
          </cell>
          <cell r="Q1685">
            <v>102.5</v>
          </cell>
        </row>
        <row r="1686">
          <cell r="C1686">
            <v>100</v>
          </cell>
          <cell r="D1686">
            <v>100</v>
          </cell>
          <cell r="E1686">
            <v>100</v>
          </cell>
          <cell r="F1686">
            <v>100</v>
          </cell>
          <cell r="G1686">
            <v>100</v>
          </cell>
          <cell r="H1686">
            <v>100</v>
          </cell>
          <cell r="I1686">
            <v>100</v>
          </cell>
          <cell r="J1686">
            <v>100</v>
          </cell>
          <cell r="K1686">
            <v>100</v>
          </cell>
          <cell r="L1686">
            <v>100</v>
          </cell>
          <cell r="M1686">
            <v>100</v>
          </cell>
          <cell r="N1686">
            <v>100</v>
          </cell>
          <cell r="O1686">
            <v>100</v>
          </cell>
          <cell r="P1686">
            <v>100</v>
          </cell>
          <cell r="Q1686">
            <v>100</v>
          </cell>
        </row>
        <row r="1687">
          <cell r="C1687">
            <v>100</v>
          </cell>
          <cell r="D1687">
            <v>100</v>
          </cell>
          <cell r="E1687">
            <v>100</v>
          </cell>
          <cell r="F1687">
            <v>100</v>
          </cell>
          <cell r="G1687">
            <v>100</v>
          </cell>
          <cell r="H1687">
            <v>100</v>
          </cell>
          <cell r="I1687">
            <v>100</v>
          </cell>
          <cell r="J1687">
            <v>100</v>
          </cell>
          <cell r="K1687">
            <v>100</v>
          </cell>
          <cell r="L1687">
            <v>100</v>
          </cell>
          <cell r="M1687">
            <v>100</v>
          </cell>
          <cell r="N1687">
            <v>100</v>
          </cell>
          <cell r="O1687">
            <v>100</v>
          </cell>
          <cell r="P1687">
            <v>100</v>
          </cell>
          <cell r="Q1687">
            <v>100</v>
          </cell>
        </row>
        <row r="1688">
          <cell r="C1688">
            <v>100</v>
          </cell>
          <cell r="D1688">
            <v>100</v>
          </cell>
          <cell r="E1688">
            <v>100</v>
          </cell>
          <cell r="F1688">
            <v>100</v>
          </cell>
          <cell r="G1688">
            <v>100</v>
          </cell>
          <cell r="H1688">
            <v>100</v>
          </cell>
          <cell r="I1688">
            <v>100</v>
          </cell>
          <cell r="J1688">
            <v>100</v>
          </cell>
          <cell r="K1688">
            <v>100</v>
          </cell>
          <cell r="L1688">
            <v>100</v>
          </cell>
          <cell r="M1688">
            <v>100</v>
          </cell>
          <cell r="N1688">
            <v>100</v>
          </cell>
          <cell r="O1688">
            <v>100</v>
          </cell>
          <cell r="P1688">
            <v>100</v>
          </cell>
          <cell r="Q1688">
            <v>100</v>
          </cell>
        </row>
        <row r="1689">
          <cell r="C1689">
            <v>88.9</v>
          </cell>
          <cell r="D1689">
            <v>89.5</v>
          </cell>
          <cell r="E1689">
            <v>89.8</v>
          </cell>
          <cell r="F1689">
            <v>84.3</v>
          </cell>
          <cell r="G1689">
            <v>76.7</v>
          </cell>
          <cell r="H1689">
            <v>76.2</v>
          </cell>
          <cell r="I1689">
            <v>93.7</v>
          </cell>
          <cell r="J1689">
            <v>100.4</v>
          </cell>
          <cell r="K1689">
            <v>105.1</v>
          </cell>
          <cell r="L1689">
            <v>103.3</v>
          </cell>
          <cell r="M1689">
            <v>103.7</v>
          </cell>
          <cell r="N1689">
            <v>104.5</v>
          </cell>
          <cell r="O1689">
            <v>102.6</v>
          </cell>
          <cell r="P1689">
            <v>104.9</v>
          </cell>
          <cell r="Q1689">
            <v>105.4</v>
          </cell>
        </row>
        <row r="1690">
          <cell r="C1690">
            <v>100</v>
          </cell>
          <cell r="D1690">
            <v>100</v>
          </cell>
          <cell r="E1690">
            <v>100</v>
          </cell>
          <cell r="F1690">
            <v>100</v>
          </cell>
          <cell r="G1690">
            <v>100</v>
          </cell>
          <cell r="H1690">
            <v>100</v>
          </cell>
          <cell r="I1690">
            <v>100</v>
          </cell>
          <cell r="J1690">
            <v>100</v>
          </cell>
          <cell r="K1690">
            <v>100</v>
          </cell>
          <cell r="L1690">
            <v>100</v>
          </cell>
          <cell r="M1690">
            <v>100</v>
          </cell>
          <cell r="N1690">
            <v>100</v>
          </cell>
          <cell r="O1690">
            <v>100</v>
          </cell>
          <cell r="P1690">
            <v>100</v>
          </cell>
          <cell r="Q1690">
            <v>100</v>
          </cell>
        </row>
        <row r="1691">
          <cell r="C1691">
            <v>100</v>
          </cell>
          <cell r="D1691">
            <v>100</v>
          </cell>
          <cell r="E1691">
            <v>100</v>
          </cell>
          <cell r="F1691">
            <v>100</v>
          </cell>
          <cell r="G1691">
            <v>100</v>
          </cell>
          <cell r="H1691">
            <v>100</v>
          </cell>
          <cell r="I1691">
            <v>100</v>
          </cell>
          <cell r="J1691">
            <v>100</v>
          </cell>
          <cell r="K1691">
            <v>100</v>
          </cell>
          <cell r="L1691">
            <v>100</v>
          </cell>
          <cell r="M1691">
            <v>100</v>
          </cell>
          <cell r="N1691">
            <v>100</v>
          </cell>
          <cell r="O1691">
            <v>100</v>
          </cell>
          <cell r="P1691">
            <v>100</v>
          </cell>
          <cell r="Q1691">
            <v>100</v>
          </cell>
        </row>
        <row r="1692">
          <cell r="C1692">
            <v>113.5</v>
          </cell>
          <cell r="D1692">
            <v>113.5</v>
          </cell>
          <cell r="E1692">
            <v>113.5</v>
          </cell>
          <cell r="F1692">
            <v>113.5</v>
          </cell>
          <cell r="G1692">
            <v>113.5</v>
          </cell>
          <cell r="H1692">
            <v>113.5</v>
          </cell>
          <cell r="I1692">
            <v>113.5</v>
          </cell>
          <cell r="J1692">
            <v>113.5</v>
          </cell>
          <cell r="K1692">
            <v>113.5</v>
          </cell>
          <cell r="L1692">
            <v>113.5</v>
          </cell>
          <cell r="M1692">
            <v>113.5</v>
          </cell>
          <cell r="N1692">
            <v>113.5</v>
          </cell>
          <cell r="O1692">
            <v>113.5</v>
          </cell>
          <cell r="P1692">
            <v>113.5</v>
          </cell>
          <cell r="Q1692">
            <v>113.5</v>
          </cell>
        </row>
        <row r="1693">
          <cell r="C1693">
            <v>139.80000000000001</v>
          </cell>
          <cell r="D1693">
            <v>100</v>
          </cell>
          <cell r="E1693">
            <v>100</v>
          </cell>
          <cell r="F1693">
            <v>100</v>
          </cell>
          <cell r="G1693">
            <v>100</v>
          </cell>
          <cell r="H1693">
            <v>100</v>
          </cell>
          <cell r="I1693">
            <v>100</v>
          </cell>
          <cell r="J1693">
            <v>100</v>
          </cell>
          <cell r="K1693">
            <v>100</v>
          </cell>
          <cell r="L1693">
            <v>100</v>
          </cell>
          <cell r="M1693">
            <v>100</v>
          </cell>
          <cell r="N1693">
            <v>100</v>
          </cell>
          <cell r="O1693">
            <v>100</v>
          </cell>
          <cell r="P1693">
            <v>100</v>
          </cell>
          <cell r="Q1693">
            <v>100</v>
          </cell>
        </row>
        <row r="1694">
          <cell r="C1694">
            <v>108.6</v>
          </cell>
          <cell r="D1694">
            <v>108.6</v>
          </cell>
          <cell r="E1694">
            <v>108.6</v>
          </cell>
          <cell r="F1694">
            <v>108.6</v>
          </cell>
          <cell r="G1694">
            <v>108.6</v>
          </cell>
          <cell r="H1694">
            <v>108.6</v>
          </cell>
          <cell r="I1694">
            <v>108.6</v>
          </cell>
          <cell r="J1694">
            <v>108.6</v>
          </cell>
          <cell r="K1694">
            <v>118.9</v>
          </cell>
          <cell r="L1694">
            <v>121.2</v>
          </cell>
          <cell r="M1694">
            <v>108</v>
          </cell>
          <cell r="N1694">
            <v>108.9</v>
          </cell>
          <cell r="O1694">
            <v>110.1</v>
          </cell>
          <cell r="P1694">
            <v>110</v>
          </cell>
          <cell r="Q1694">
            <v>109</v>
          </cell>
        </row>
        <row r="1696">
          <cell r="C1696">
            <v>102.4</v>
          </cell>
          <cell r="D1696">
            <v>102.4</v>
          </cell>
          <cell r="E1696">
            <v>102.4</v>
          </cell>
          <cell r="F1696">
            <v>102.4</v>
          </cell>
          <cell r="G1696">
            <v>102.4</v>
          </cell>
          <cell r="H1696">
            <v>102.4</v>
          </cell>
          <cell r="I1696">
            <v>102.4</v>
          </cell>
          <cell r="J1696">
            <v>102.4</v>
          </cell>
          <cell r="K1696">
            <v>102.4</v>
          </cell>
          <cell r="L1696">
            <v>102.4</v>
          </cell>
          <cell r="M1696">
            <v>102.4</v>
          </cell>
          <cell r="N1696">
            <v>102.4</v>
          </cell>
          <cell r="O1696">
            <v>102.4</v>
          </cell>
          <cell r="P1696">
            <v>102.4</v>
          </cell>
          <cell r="Q1696">
            <v>102.4</v>
          </cell>
        </row>
        <row r="1697">
          <cell r="C1697">
            <v>100</v>
          </cell>
          <cell r="D1697">
            <v>100</v>
          </cell>
          <cell r="E1697">
            <v>100</v>
          </cell>
          <cell r="F1697">
            <v>100</v>
          </cell>
          <cell r="G1697">
            <v>100</v>
          </cell>
          <cell r="H1697">
            <v>100</v>
          </cell>
          <cell r="I1697">
            <v>100</v>
          </cell>
          <cell r="J1697">
            <v>100</v>
          </cell>
          <cell r="K1697">
            <v>100</v>
          </cell>
          <cell r="L1697">
            <v>100</v>
          </cell>
          <cell r="M1697">
            <v>100</v>
          </cell>
          <cell r="N1697">
            <v>100</v>
          </cell>
          <cell r="O1697">
            <v>100</v>
          </cell>
          <cell r="P1697">
            <v>100</v>
          </cell>
          <cell r="Q1697">
            <v>100</v>
          </cell>
        </row>
        <row r="1698">
          <cell r="C1698">
            <v>100</v>
          </cell>
          <cell r="D1698">
            <v>100</v>
          </cell>
          <cell r="E1698">
            <v>100</v>
          </cell>
          <cell r="F1698">
            <v>100</v>
          </cell>
          <cell r="G1698">
            <v>100</v>
          </cell>
          <cell r="H1698">
            <v>100</v>
          </cell>
          <cell r="I1698">
            <v>100</v>
          </cell>
          <cell r="J1698">
            <v>100</v>
          </cell>
          <cell r="K1698">
            <v>100</v>
          </cell>
          <cell r="L1698">
            <v>100</v>
          </cell>
          <cell r="M1698">
            <v>100</v>
          </cell>
          <cell r="N1698">
            <v>100</v>
          </cell>
          <cell r="O1698">
            <v>100</v>
          </cell>
          <cell r="P1698">
            <v>100</v>
          </cell>
          <cell r="Q1698">
            <v>100</v>
          </cell>
        </row>
        <row r="1699">
          <cell r="C1699">
            <v>102.9</v>
          </cell>
          <cell r="D1699">
            <v>102.9</v>
          </cell>
          <cell r="E1699">
            <v>102.9</v>
          </cell>
          <cell r="F1699">
            <v>102.9</v>
          </cell>
          <cell r="G1699">
            <v>102.9</v>
          </cell>
          <cell r="H1699">
            <v>102.9</v>
          </cell>
          <cell r="I1699">
            <v>102.9</v>
          </cell>
          <cell r="J1699">
            <v>102.9</v>
          </cell>
          <cell r="K1699">
            <v>102.9</v>
          </cell>
          <cell r="L1699">
            <v>102.9</v>
          </cell>
          <cell r="M1699">
            <v>102.9</v>
          </cell>
          <cell r="N1699">
            <v>102.9</v>
          </cell>
          <cell r="O1699">
            <v>102.9</v>
          </cell>
          <cell r="P1699">
            <v>102.9</v>
          </cell>
          <cell r="Q1699">
            <v>102.9</v>
          </cell>
        </row>
        <row r="1701">
          <cell r="C1701">
            <v>101.3</v>
          </cell>
          <cell r="D1701">
            <v>101.3</v>
          </cell>
          <cell r="E1701">
            <v>101.3</v>
          </cell>
          <cell r="F1701">
            <v>101.3</v>
          </cell>
          <cell r="G1701">
            <v>101.3</v>
          </cell>
          <cell r="H1701">
            <v>101.3</v>
          </cell>
          <cell r="I1701">
            <v>101.3</v>
          </cell>
          <cell r="J1701">
            <v>101.3</v>
          </cell>
          <cell r="K1701">
            <v>101.2</v>
          </cell>
          <cell r="L1701">
            <v>101.2</v>
          </cell>
          <cell r="M1701">
            <v>101.2</v>
          </cell>
          <cell r="N1701">
            <v>101.2</v>
          </cell>
          <cell r="O1701">
            <v>101.2</v>
          </cell>
          <cell r="P1701">
            <v>101.2</v>
          </cell>
          <cell r="Q1701">
            <v>101.1</v>
          </cell>
        </row>
        <row r="1702">
          <cell r="C1702">
            <v>100</v>
          </cell>
          <cell r="D1702">
            <v>100</v>
          </cell>
          <cell r="E1702">
            <v>100</v>
          </cell>
          <cell r="F1702">
            <v>100</v>
          </cell>
          <cell r="G1702">
            <v>100</v>
          </cell>
          <cell r="H1702">
            <v>100</v>
          </cell>
          <cell r="I1702">
            <v>100</v>
          </cell>
          <cell r="J1702">
            <v>100</v>
          </cell>
          <cell r="K1702">
            <v>100</v>
          </cell>
          <cell r="L1702">
            <v>100</v>
          </cell>
          <cell r="M1702">
            <v>100</v>
          </cell>
          <cell r="N1702">
            <v>100</v>
          </cell>
          <cell r="O1702">
            <v>100</v>
          </cell>
          <cell r="P1702">
            <v>100</v>
          </cell>
          <cell r="Q1702">
            <v>100</v>
          </cell>
        </row>
        <row r="1703">
          <cell r="C1703">
            <v>100</v>
          </cell>
          <cell r="D1703">
            <v>100</v>
          </cell>
          <cell r="E1703">
            <v>100</v>
          </cell>
          <cell r="F1703">
            <v>100</v>
          </cell>
          <cell r="G1703">
            <v>100</v>
          </cell>
          <cell r="H1703">
            <v>100</v>
          </cell>
          <cell r="I1703">
            <v>100</v>
          </cell>
          <cell r="J1703">
            <v>100</v>
          </cell>
          <cell r="K1703">
            <v>100</v>
          </cell>
          <cell r="L1703">
            <v>100</v>
          </cell>
          <cell r="M1703">
            <v>100</v>
          </cell>
          <cell r="N1703">
            <v>100</v>
          </cell>
          <cell r="O1703">
            <v>100</v>
          </cell>
          <cell r="P1703">
            <v>100</v>
          </cell>
          <cell r="Q1703">
            <v>100</v>
          </cell>
        </row>
        <row r="1704">
          <cell r="C1704">
            <v>101.9</v>
          </cell>
          <cell r="D1704">
            <v>101.9</v>
          </cell>
          <cell r="E1704">
            <v>101.9</v>
          </cell>
          <cell r="F1704">
            <v>101.9</v>
          </cell>
          <cell r="G1704">
            <v>101.9</v>
          </cell>
          <cell r="H1704">
            <v>101.9</v>
          </cell>
          <cell r="I1704">
            <v>101.9</v>
          </cell>
          <cell r="J1704">
            <v>101.9</v>
          </cell>
          <cell r="K1704">
            <v>101.9</v>
          </cell>
          <cell r="L1704">
            <v>101.9</v>
          </cell>
          <cell r="M1704">
            <v>101.9</v>
          </cell>
          <cell r="N1704">
            <v>101.9</v>
          </cell>
          <cell r="O1704">
            <v>101.9</v>
          </cell>
          <cell r="P1704">
            <v>101.9</v>
          </cell>
          <cell r="Q1704">
            <v>101.9</v>
          </cell>
        </row>
        <row r="1705">
          <cell r="C1705">
            <v>100</v>
          </cell>
          <cell r="D1705">
            <v>100</v>
          </cell>
          <cell r="E1705">
            <v>100</v>
          </cell>
          <cell r="F1705">
            <v>100</v>
          </cell>
          <cell r="G1705">
            <v>100</v>
          </cell>
          <cell r="H1705">
            <v>100</v>
          </cell>
          <cell r="I1705">
            <v>100</v>
          </cell>
          <cell r="J1705">
            <v>100</v>
          </cell>
          <cell r="K1705">
            <v>100</v>
          </cell>
          <cell r="L1705">
            <v>100</v>
          </cell>
          <cell r="M1705">
            <v>100</v>
          </cell>
          <cell r="N1705">
            <v>100</v>
          </cell>
          <cell r="O1705">
            <v>100</v>
          </cell>
          <cell r="P1705">
            <v>100</v>
          </cell>
          <cell r="Q1705">
            <v>100</v>
          </cell>
        </row>
        <row r="1706">
          <cell r="C1706">
            <v>100</v>
          </cell>
          <cell r="D1706">
            <v>100</v>
          </cell>
          <cell r="E1706">
            <v>100</v>
          </cell>
          <cell r="F1706">
            <v>100</v>
          </cell>
          <cell r="G1706">
            <v>100</v>
          </cell>
          <cell r="H1706">
            <v>100</v>
          </cell>
          <cell r="I1706">
            <v>100</v>
          </cell>
          <cell r="J1706">
            <v>100</v>
          </cell>
          <cell r="K1706">
            <v>100</v>
          </cell>
          <cell r="L1706">
            <v>100</v>
          </cell>
          <cell r="M1706">
            <v>100</v>
          </cell>
          <cell r="N1706">
            <v>100</v>
          </cell>
          <cell r="O1706">
            <v>100</v>
          </cell>
          <cell r="P1706">
            <v>100</v>
          </cell>
          <cell r="Q1706">
            <v>100</v>
          </cell>
        </row>
        <row r="1707">
          <cell r="C1707">
            <v>100</v>
          </cell>
          <cell r="D1707">
            <v>100</v>
          </cell>
          <cell r="E1707">
            <v>100</v>
          </cell>
          <cell r="F1707">
            <v>100</v>
          </cell>
          <cell r="G1707">
            <v>100</v>
          </cell>
          <cell r="H1707">
            <v>100</v>
          </cell>
          <cell r="I1707">
            <v>100</v>
          </cell>
          <cell r="J1707">
            <v>100</v>
          </cell>
          <cell r="K1707">
            <v>100</v>
          </cell>
          <cell r="L1707">
            <v>100</v>
          </cell>
          <cell r="M1707">
            <v>100</v>
          </cell>
          <cell r="N1707">
            <v>100</v>
          </cell>
          <cell r="O1707">
            <v>100</v>
          </cell>
          <cell r="P1707">
            <v>100</v>
          </cell>
          <cell r="Q1707">
            <v>100</v>
          </cell>
        </row>
        <row r="1708">
          <cell r="C1708">
            <v>100</v>
          </cell>
          <cell r="D1708">
            <v>100</v>
          </cell>
          <cell r="E1708">
            <v>100</v>
          </cell>
          <cell r="F1708">
            <v>100</v>
          </cell>
          <cell r="G1708">
            <v>100</v>
          </cell>
          <cell r="H1708">
            <v>100</v>
          </cell>
          <cell r="I1708">
            <v>100</v>
          </cell>
          <cell r="J1708">
            <v>100</v>
          </cell>
          <cell r="K1708">
            <v>100</v>
          </cell>
          <cell r="L1708">
            <v>100</v>
          </cell>
          <cell r="M1708">
            <v>100</v>
          </cell>
          <cell r="N1708">
            <v>100</v>
          </cell>
          <cell r="O1708">
            <v>100</v>
          </cell>
          <cell r="P1708">
            <v>100</v>
          </cell>
          <cell r="Q1708">
            <v>100</v>
          </cell>
        </row>
        <row r="1709">
          <cell r="C1709">
            <v>100</v>
          </cell>
          <cell r="D1709">
            <v>100</v>
          </cell>
          <cell r="E1709">
            <v>100</v>
          </cell>
          <cell r="F1709">
            <v>100</v>
          </cell>
          <cell r="G1709">
            <v>100</v>
          </cell>
          <cell r="H1709">
            <v>100</v>
          </cell>
          <cell r="I1709">
            <v>100</v>
          </cell>
          <cell r="J1709">
            <v>100</v>
          </cell>
          <cell r="K1709">
            <v>100</v>
          </cell>
          <cell r="L1709">
            <v>100</v>
          </cell>
          <cell r="M1709">
            <v>100</v>
          </cell>
          <cell r="N1709">
            <v>100</v>
          </cell>
          <cell r="O1709">
            <v>100</v>
          </cell>
          <cell r="P1709">
            <v>100</v>
          </cell>
          <cell r="Q1709">
            <v>100</v>
          </cell>
        </row>
        <row r="1710">
          <cell r="C1710">
            <v>100</v>
          </cell>
          <cell r="D1710">
            <v>100</v>
          </cell>
          <cell r="E1710">
            <v>100</v>
          </cell>
          <cell r="F1710">
            <v>100</v>
          </cell>
          <cell r="G1710">
            <v>100</v>
          </cell>
          <cell r="H1710">
            <v>100</v>
          </cell>
          <cell r="I1710">
            <v>100</v>
          </cell>
          <cell r="J1710">
            <v>100</v>
          </cell>
          <cell r="K1710">
            <v>100</v>
          </cell>
          <cell r="L1710">
            <v>100</v>
          </cell>
          <cell r="M1710">
            <v>100</v>
          </cell>
          <cell r="N1710">
            <v>100</v>
          </cell>
          <cell r="O1710">
            <v>100</v>
          </cell>
          <cell r="P1710">
            <v>100</v>
          </cell>
          <cell r="Q1710">
            <v>100</v>
          </cell>
        </row>
        <row r="1711">
          <cell r="C1711">
            <v>100</v>
          </cell>
          <cell r="D1711">
            <v>100</v>
          </cell>
          <cell r="E1711">
            <v>100</v>
          </cell>
          <cell r="F1711">
            <v>100</v>
          </cell>
          <cell r="G1711">
            <v>100</v>
          </cell>
          <cell r="H1711">
            <v>100</v>
          </cell>
          <cell r="I1711">
            <v>100</v>
          </cell>
          <cell r="J1711">
            <v>100</v>
          </cell>
          <cell r="K1711">
            <v>100</v>
          </cell>
          <cell r="L1711">
            <v>100</v>
          </cell>
          <cell r="M1711">
            <v>100</v>
          </cell>
          <cell r="N1711">
            <v>100</v>
          </cell>
          <cell r="O1711">
            <v>100</v>
          </cell>
          <cell r="P1711">
            <v>100</v>
          </cell>
          <cell r="Q1711">
            <v>100</v>
          </cell>
        </row>
        <row r="1712">
          <cell r="C1712">
            <v>100</v>
          </cell>
          <cell r="D1712">
            <v>100</v>
          </cell>
          <cell r="E1712">
            <v>100</v>
          </cell>
          <cell r="F1712">
            <v>100</v>
          </cell>
          <cell r="G1712">
            <v>100</v>
          </cell>
          <cell r="H1712">
            <v>100</v>
          </cell>
          <cell r="I1712">
            <v>100</v>
          </cell>
          <cell r="J1712">
            <v>100</v>
          </cell>
          <cell r="K1712">
            <v>100</v>
          </cell>
          <cell r="L1712">
            <v>100</v>
          </cell>
          <cell r="M1712">
            <v>100</v>
          </cell>
          <cell r="N1712">
            <v>100</v>
          </cell>
          <cell r="O1712">
            <v>100</v>
          </cell>
          <cell r="P1712">
            <v>100</v>
          </cell>
          <cell r="Q1712">
            <v>100</v>
          </cell>
        </row>
        <row r="1713">
          <cell r="C1713">
            <v>100</v>
          </cell>
          <cell r="D1713">
            <v>100</v>
          </cell>
          <cell r="E1713">
            <v>100</v>
          </cell>
          <cell r="F1713">
            <v>100</v>
          </cell>
          <cell r="G1713">
            <v>100</v>
          </cell>
          <cell r="H1713">
            <v>100</v>
          </cell>
          <cell r="I1713">
            <v>100</v>
          </cell>
          <cell r="J1713">
            <v>100</v>
          </cell>
          <cell r="K1713">
            <v>100</v>
          </cell>
          <cell r="L1713">
            <v>100</v>
          </cell>
          <cell r="M1713">
            <v>100</v>
          </cell>
          <cell r="N1713">
            <v>100</v>
          </cell>
          <cell r="O1713">
            <v>100</v>
          </cell>
          <cell r="P1713">
            <v>100</v>
          </cell>
          <cell r="Q1713">
            <v>100</v>
          </cell>
        </row>
        <row r="1714">
          <cell r="C1714">
            <v>100</v>
          </cell>
          <cell r="D1714">
            <v>100</v>
          </cell>
          <cell r="E1714">
            <v>100</v>
          </cell>
          <cell r="F1714">
            <v>100</v>
          </cell>
          <cell r="G1714">
            <v>100</v>
          </cell>
          <cell r="H1714">
            <v>100</v>
          </cell>
          <cell r="I1714">
            <v>100</v>
          </cell>
          <cell r="J1714">
            <v>100</v>
          </cell>
          <cell r="K1714">
            <v>100</v>
          </cell>
          <cell r="L1714">
            <v>100</v>
          </cell>
          <cell r="M1714">
            <v>100</v>
          </cell>
          <cell r="N1714">
            <v>100</v>
          </cell>
          <cell r="O1714">
            <v>100</v>
          </cell>
          <cell r="P1714">
            <v>100</v>
          </cell>
          <cell r="Q1714">
            <v>100</v>
          </cell>
        </row>
        <row r="1715">
          <cell r="C1715">
            <v>100</v>
          </cell>
          <cell r="D1715">
            <v>100</v>
          </cell>
          <cell r="E1715">
            <v>100</v>
          </cell>
          <cell r="F1715">
            <v>100</v>
          </cell>
          <cell r="G1715">
            <v>100</v>
          </cell>
          <cell r="H1715">
            <v>100</v>
          </cell>
          <cell r="I1715">
            <v>100</v>
          </cell>
          <cell r="J1715">
            <v>100</v>
          </cell>
          <cell r="K1715">
            <v>100</v>
          </cell>
          <cell r="L1715">
            <v>100</v>
          </cell>
          <cell r="M1715">
            <v>100</v>
          </cell>
          <cell r="N1715">
            <v>100</v>
          </cell>
          <cell r="O1715">
            <v>100</v>
          </cell>
          <cell r="P1715">
            <v>100</v>
          </cell>
          <cell r="Q1715">
            <v>100</v>
          </cell>
        </row>
        <row r="1716">
          <cell r="C1716">
            <v>100</v>
          </cell>
          <cell r="D1716">
            <v>100</v>
          </cell>
          <cell r="E1716">
            <v>100</v>
          </cell>
          <cell r="F1716">
            <v>100</v>
          </cell>
          <cell r="G1716">
            <v>100</v>
          </cell>
          <cell r="H1716">
            <v>100</v>
          </cell>
          <cell r="I1716">
            <v>100</v>
          </cell>
          <cell r="J1716">
            <v>100</v>
          </cell>
          <cell r="K1716">
            <v>100</v>
          </cell>
          <cell r="L1716">
            <v>100</v>
          </cell>
          <cell r="M1716">
            <v>100</v>
          </cell>
          <cell r="N1716">
            <v>100</v>
          </cell>
          <cell r="O1716">
            <v>100</v>
          </cell>
          <cell r="P1716">
            <v>100</v>
          </cell>
          <cell r="Q1716">
            <v>100</v>
          </cell>
        </row>
        <row r="1717">
          <cell r="C1717">
            <v>107.7</v>
          </cell>
          <cell r="D1717">
            <v>107.7</v>
          </cell>
          <cell r="E1717">
            <v>107.7</v>
          </cell>
          <cell r="F1717">
            <v>107.7</v>
          </cell>
          <cell r="G1717">
            <v>107.7</v>
          </cell>
          <cell r="H1717">
            <v>107.7</v>
          </cell>
          <cell r="I1717">
            <v>107.7</v>
          </cell>
          <cell r="J1717">
            <v>107.7</v>
          </cell>
          <cell r="K1717">
            <v>106.8</v>
          </cell>
          <cell r="L1717">
            <v>106.8</v>
          </cell>
          <cell r="M1717">
            <v>106.8</v>
          </cell>
          <cell r="N1717">
            <v>106.8</v>
          </cell>
          <cell r="O1717">
            <v>106.8</v>
          </cell>
          <cell r="P1717">
            <v>106.8</v>
          </cell>
          <cell r="Q1717">
            <v>106.2</v>
          </cell>
        </row>
        <row r="1719">
          <cell r="C1719">
            <v>105.8</v>
          </cell>
          <cell r="D1719">
            <v>105.8</v>
          </cell>
          <cell r="E1719">
            <v>105.8</v>
          </cell>
          <cell r="F1719">
            <v>105.8</v>
          </cell>
          <cell r="G1719">
            <v>105.8</v>
          </cell>
          <cell r="H1719">
            <v>105.8</v>
          </cell>
          <cell r="I1719">
            <v>105.8</v>
          </cell>
          <cell r="J1719">
            <v>105.8</v>
          </cell>
          <cell r="K1719">
            <v>105.8</v>
          </cell>
          <cell r="L1719">
            <v>105.8</v>
          </cell>
          <cell r="M1719">
            <v>105.8</v>
          </cell>
          <cell r="N1719">
            <v>105.8</v>
          </cell>
          <cell r="O1719">
            <v>105.8</v>
          </cell>
          <cell r="P1719">
            <v>99.7</v>
          </cell>
          <cell r="Q1719">
            <v>99.7</v>
          </cell>
        </row>
        <row r="1720">
          <cell r="C1720">
            <v>100</v>
          </cell>
          <cell r="D1720">
            <v>100</v>
          </cell>
          <cell r="E1720">
            <v>100</v>
          </cell>
          <cell r="F1720">
            <v>100</v>
          </cell>
          <cell r="G1720">
            <v>100</v>
          </cell>
          <cell r="H1720">
            <v>100</v>
          </cell>
          <cell r="I1720">
            <v>100</v>
          </cell>
          <cell r="J1720">
            <v>100</v>
          </cell>
          <cell r="K1720">
            <v>100</v>
          </cell>
          <cell r="L1720">
            <v>100</v>
          </cell>
          <cell r="M1720">
            <v>100</v>
          </cell>
          <cell r="N1720">
            <v>100</v>
          </cell>
          <cell r="O1720">
            <v>100</v>
          </cell>
          <cell r="P1720">
            <v>100</v>
          </cell>
          <cell r="Q1720">
            <v>100</v>
          </cell>
        </row>
        <row r="1721">
          <cell r="C1721">
            <v>106.3</v>
          </cell>
          <cell r="D1721">
            <v>106.3</v>
          </cell>
          <cell r="E1721">
            <v>106.3</v>
          </cell>
          <cell r="F1721">
            <v>106.3</v>
          </cell>
          <cell r="G1721">
            <v>106.3</v>
          </cell>
          <cell r="H1721">
            <v>106.3</v>
          </cell>
          <cell r="I1721">
            <v>106.3</v>
          </cell>
          <cell r="J1721">
            <v>106.3</v>
          </cell>
          <cell r="K1721">
            <v>106.3</v>
          </cell>
          <cell r="L1721">
            <v>106.3</v>
          </cell>
          <cell r="M1721">
            <v>106.3</v>
          </cell>
          <cell r="N1721">
            <v>106.3</v>
          </cell>
          <cell r="O1721">
            <v>106.3</v>
          </cell>
          <cell r="P1721">
            <v>100</v>
          </cell>
          <cell r="Q1721">
            <v>100</v>
          </cell>
        </row>
        <row r="1722">
          <cell r="C1722">
            <v>100</v>
          </cell>
          <cell r="D1722">
            <v>100</v>
          </cell>
          <cell r="E1722">
            <v>100</v>
          </cell>
          <cell r="F1722">
            <v>100</v>
          </cell>
          <cell r="G1722">
            <v>100</v>
          </cell>
          <cell r="H1722">
            <v>100</v>
          </cell>
          <cell r="I1722">
            <v>100</v>
          </cell>
          <cell r="J1722">
            <v>100</v>
          </cell>
          <cell r="K1722">
            <v>100</v>
          </cell>
          <cell r="L1722">
            <v>100</v>
          </cell>
          <cell r="M1722">
            <v>100</v>
          </cell>
          <cell r="N1722">
            <v>100</v>
          </cell>
          <cell r="O1722">
            <v>100</v>
          </cell>
          <cell r="P1722">
            <v>100</v>
          </cell>
          <cell r="Q1722">
            <v>100</v>
          </cell>
        </row>
        <row r="1723">
          <cell r="C1723">
            <v>114.1</v>
          </cell>
          <cell r="D1723">
            <v>114.1</v>
          </cell>
          <cell r="E1723">
            <v>114.1</v>
          </cell>
          <cell r="F1723">
            <v>114.1</v>
          </cell>
          <cell r="G1723">
            <v>114.1</v>
          </cell>
          <cell r="H1723">
            <v>114.1</v>
          </cell>
          <cell r="I1723">
            <v>114.1</v>
          </cell>
          <cell r="J1723">
            <v>114.1</v>
          </cell>
          <cell r="K1723">
            <v>114.1</v>
          </cell>
          <cell r="L1723">
            <v>114.1</v>
          </cell>
          <cell r="M1723">
            <v>114.1</v>
          </cell>
          <cell r="N1723">
            <v>114.1</v>
          </cell>
          <cell r="O1723">
            <v>114.1</v>
          </cell>
          <cell r="P1723">
            <v>100</v>
          </cell>
          <cell r="Q1723">
            <v>100</v>
          </cell>
        </row>
        <row r="1724">
          <cell r="C1724">
            <v>87.5</v>
          </cell>
          <cell r="D1724">
            <v>87.5</v>
          </cell>
          <cell r="E1724">
            <v>87.5</v>
          </cell>
          <cell r="F1724">
            <v>87.5</v>
          </cell>
          <cell r="G1724">
            <v>87.5</v>
          </cell>
          <cell r="H1724">
            <v>87.5</v>
          </cell>
          <cell r="I1724">
            <v>87.5</v>
          </cell>
          <cell r="J1724">
            <v>87.5</v>
          </cell>
          <cell r="K1724">
            <v>87.5</v>
          </cell>
          <cell r="L1724">
            <v>87.5</v>
          </cell>
          <cell r="M1724">
            <v>87.5</v>
          </cell>
          <cell r="N1724">
            <v>87.5</v>
          </cell>
          <cell r="O1724">
            <v>87.5</v>
          </cell>
          <cell r="P1724">
            <v>87.5</v>
          </cell>
          <cell r="Q1724">
            <v>87.5</v>
          </cell>
        </row>
        <row r="1726">
          <cell r="C1726">
            <v>101.6</v>
          </cell>
          <cell r="D1726">
            <v>101.6</v>
          </cell>
          <cell r="E1726">
            <v>101.6</v>
          </cell>
          <cell r="F1726">
            <v>101.1</v>
          </cell>
          <cell r="G1726">
            <v>101.6</v>
          </cell>
          <cell r="H1726">
            <v>101.1</v>
          </cell>
          <cell r="I1726">
            <v>101.1</v>
          </cell>
          <cell r="J1726">
            <v>101.1</v>
          </cell>
          <cell r="K1726">
            <v>101.1</v>
          </cell>
          <cell r="L1726">
            <v>101.1</v>
          </cell>
          <cell r="M1726">
            <v>101.1</v>
          </cell>
          <cell r="N1726">
            <v>101.1</v>
          </cell>
          <cell r="O1726">
            <v>101.1</v>
          </cell>
          <cell r="P1726">
            <v>101.1</v>
          </cell>
          <cell r="Q1726">
            <v>101.1</v>
          </cell>
        </row>
        <row r="1727">
          <cell r="C1727">
            <v>101.6</v>
          </cell>
          <cell r="D1727">
            <v>101.6</v>
          </cell>
          <cell r="E1727">
            <v>101.6</v>
          </cell>
          <cell r="F1727">
            <v>101.1</v>
          </cell>
          <cell r="G1727">
            <v>101.7</v>
          </cell>
          <cell r="H1727">
            <v>101.1</v>
          </cell>
          <cell r="I1727">
            <v>101.1</v>
          </cell>
          <cell r="J1727">
            <v>101.1</v>
          </cell>
          <cell r="K1727">
            <v>101.1</v>
          </cell>
          <cell r="L1727">
            <v>101.1</v>
          </cell>
          <cell r="M1727">
            <v>101.1</v>
          </cell>
          <cell r="N1727">
            <v>101.1</v>
          </cell>
          <cell r="O1727">
            <v>101.1</v>
          </cell>
          <cell r="P1727">
            <v>101.1</v>
          </cell>
          <cell r="Q1727">
            <v>101.1</v>
          </cell>
        </row>
        <row r="1728">
          <cell r="C1728">
            <v>100</v>
          </cell>
          <cell r="D1728">
            <v>100</v>
          </cell>
          <cell r="E1728">
            <v>100</v>
          </cell>
          <cell r="F1728">
            <v>100</v>
          </cell>
          <cell r="G1728">
            <v>100.6</v>
          </cell>
          <cell r="H1728">
            <v>100</v>
          </cell>
          <cell r="I1728">
            <v>100</v>
          </cell>
          <cell r="J1728">
            <v>100</v>
          </cell>
          <cell r="K1728">
            <v>100</v>
          </cell>
          <cell r="L1728">
            <v>100</v>
          </cell>
          <cell r="M1728">
            <v>100</v>
          </cell>
          <cell r="N1728">
            <v>100</v>
          </cell>
          <cell r="O1728">
            <v>100</v>
          </cell>
          <cell r="P1728">
            <v>100</v>
          </cell>
          <cell r="Q1728">
            <v>100</v>
          </cell>
        </row>
        <row r="1729">
          <cell r="C1729">
            <v>100</v>
          </cell>
          <cell r="D1729">
            <v>100</v>
          </cell>
          <cell r="E1729">
            <v>100</v>
          </cell>
          <cell r="F1729">
            <v>100</v>
          </cell>
          <cell r="G1729">
            <v>100.6</v>
          </cell>
          <cell r="H1729">
            <v>100</v>
          </cell>
          <cell r="I1729">
            <v>100</v>
          </cell>
          <cell r="J1729">
            <v>100</v>
          </cell>
          <cell r="K1729">
            <v>100</v>
          </cell>
          <cell r="L1729">
            <v>100</v>
          </cell>
          <cell r="M1729">
            <v>100</v>
          </cell>
          <cell r="N1729">
            <v>100</v>
          </cell>
          <cell r="O1729">
            <v>100</v>
          </cell>
          <cell r="P1729">
            <v>100</v>
          </cell>
          <cell r="Q1729">
            <v>100</v>
          </cell>
        </row>
        <row r="1731">
          <cell r="C1731">
            <v>109.2</v>
          </cell>
          <cell r="D1731">
            <v>108.9</v>
          </cell>
          <cell r="E1731">
            <v>108.9</v>
          </cell>
          <cell r="F1731">
            <v>108.8</v>
          </cell>
          <cell r="G1731">
            <v>108.8</v>
          </cell>
          <cell r="H1731">
            <v>108.8</v>
          </cell>
          <cell r="I1731">
            <v>108.8</v>
          </cell>
          <cell r="J1731">
            <v>108.8</v>
          </cell>
          <cell r="K1731">
            <v>108.8</v>
          </cell>
          <cell r="L1731">
            <v>108.4</v>
          </cell>
          <cell r="M1731">
            <v>108.4</v>
          </cell>
          <cell r="N1731">
            <v>108.4</v>
          </cell>
          <cell r="O1731">
            <v>108.2</v>
          </cell>
          <cell r="P1731">
            <v>108</v>
          </cell>
          <cell r="Q1731">
            <v>108</v>
          </cell>
        </row>
        <row r="1732">
          <cell r="C1732">
            <v>116.3</v>
          </cell>
          <cell r="D1732">
            <v>116.3</v>
          </cell>
          <cell r="E1732">
            <v>116.3</v>
          </cell>
          <cell r="F1732">
            <v>116.3</v>
          </cell>
          <cell r="G1732">
            <v>116.3</v>
          </cell>
          <cell r="H1732">
            <v>116.3</v>
          </cell>
          <cell r="I1732">
            <v>116.3</v>
          </cell>
          <cell r="J1732">
            <v>116.3</v>
          </cell>
          <cell r="K1732">
            <v>116.3</v>
          </cell>
          <cell r="L1732">
            <v>116.3</v>
          </cell>
          <cell r="M1732">
            <v>116.3</v>
          </cell>
          <cell r="N1732">
            <v>116.3</v>
          </cell>
          <cell r="O1732">
            <v>116.3</v>
          </cell>
          <cell r="P1732">
            <v>116.3</v>
          </cell>
          <cell r="Q1732">
            <v>116.3</v>
          </cell>
        </row>
        <row r="1733">
          <cell r="C1733">
            <v>100</v>
          </cell>
          <cell r="D1733">
            <v>100</v>
          </cell>
          <cell r="E1733">
            <v>100</v>
          </cell>
          <cell r="F1733">
            <v>100</v>
          </cell>
          <cell r="G1733">
            <v>100</v>
          </cell>
          <cell r="H1733">
            <v>100</v>
          </cell>
          <cell r="I1733">
            <v>100</v>
          </cell>
          <cell r="J1733">
            <v>100</v>
          </cell>
          <cell r="K1733">
            <v>100</v>
          </cell>
          <cell r="L1733">
            <v>100</v>
          </cell>
          <cell r="M1733">
            <v>100</v>
          </cell>
          <cell r="N1733">
            <v>100</v>
          </cell>
          <cell r="O1733">
            <v>100</v>
          </cell>
          <cell r="P1733">
            <v>100</v>
          </cell>
          <cell r="Q1733">
            <v>100</v>
          </cell>
        </row>
        <row r="1734">
          <cell r="C1734">
            <v>102</v>
          </cell>
          <cell r="D1734">
            <v>102</v>
          </cell>
          <cell r="E1734">
            <v>102</v>
          </cell>
          <cell r="F1734">
            <v>101.9</v>
          </cell>
          <cell r="G1734">
            <v>101.9</v>
          </cell>
          <cell r="H1734">
            <v>101.9</v>
          </cell>
          <cell r="I1734">
            <v>101.9</v>
          </cell>
          <cell r="J1734">
            <v>101.9</v>
          </cell>
          <cell r="K1734">
            <v>101.9</v>
          </cell>
          <cell r="L1734">
            <v>101.9</v>
          </cell>
          <cell r="M1734">
            <v>101.9</v>
          </cell>
          <cell r="N1734">
            <v>101.9</v>
          </cell>
          <cell r="O1734">
            <v>101.2</v>
          </cell>
          <cell r="P1734">
            <v>100.8</v>
          </cell>
          <cell r="Q1734">
            <v>100.7</v>
          </cell>
        </row>
        <row r="1735">
          <cell r="C1735">
            <v>122.1</v>
          </cell>
          <cell r="D1735">
            <v>106.1</v>
          </cell>
          <cell r="E1735">
            <v>106.1</v>
          </cell>
          <cell r="F1735">
            <v>106.1</v>
          </cell>
          <cell r="G1735">
            <v>106.1</v>
          </cell>
          <cell r="H1735">
            <v>106.1</v>
          </cell>
          <cell r="I1735">
            <v>106.1</v>
          </cell>
          <cell r="J1735">
            <v>106.1</v>
          </cell>
          <cell r="K1735">
            <v>106.1</v>
          </cell>
          <cell r="L1735">
            <v>99.3</v>
          </cell>
          <cell r="M1735">
            <v>99.3</v>
          </cell>
          <cell r="N1735">
            <v>99.3</v>
          </cell>
          <cell r="O1735">
            <v>99.3</v>
          </cell>
          <cell r="P1735">
            <v>99.3</v>
          </cell>
          <cell r="Q1735">
            <v>99.3</v>
          </cell>
        </row>
        <row r="1736">
          <cell r="C1736">
            <v>100.3</v>
          </cell>
          <cell r="D1736">
            <v>100.3</v>
          </cell>
          <cell r="E1736">
            <v>100.3</v>
          </cell>
          <cell r="F1736">
            <v>100.3</v>
          </cell>
          <cell r="G1736">
            <v>100.3</v>
          </cell>
          <cell r="H1736">
            <v>100.3</v>
          </cell>
          <cell r="I1736">
            <v>100.3</v>
          </cell>
          <cell r="J1736">
            <v>100.3</v>
          </cell>
          <cell r="K1736">
            <v>100.3</v>
          </cell>
          <cell r="L1736">
            <v>100.3</v>
          </cell>
          <cell r="M1736">
            <v>100.3</v>
          </cell>
          <cell r="N1736">
            <v>100.3</v>
          </cell>
          <cell r="O1736">
            <v>100.3</v>
          </cell>
          <cell r="P1736">
            <v>100.3</v>
          </cell>
          <cell r="Q1736">
            <v>100.3</v>
          </cell>
        </row>
        <row r="1737">
          <cell r="C1737">
            <v>103.4</v>
          </cell>
          <cell r="D1737">
            <v>103.4</v>
          </cell>
          <cell r="E1737">
            <v>103.4</v>
          </cell>
          <cell r="F1737">
            <v>103.4</v>
          </cell>
          <cell r="G1737">
            <v>103.4</v>
          </cell>
          <cell r="H1737">
            <v>103.4</v>
          </cell>
          <cell r="I1737">
            <v>103.4</v>
          </cell>
          <cell r="J1737">
            <v>103.4</v>
          </cell>
          <cell r="K1737">
            <v>103.4</v>
          </cell>
          <cell r="L1737">
            <v>100</v>
          </cell>
          <cell r="M1737">
            <v>100</v>
          </cell>
          <cell r="N1737">
            <v>100</v>
          </cell>
          <cell r="O1737">
            <v>100</v>
          </cell>
          <cell r="P1737">
            <v>100</v>
          </cell>
          <cell r="Q1737">
            <v>100</v>
          </cell>
        </row>
        <row r="1738">
          <cell r="C1738">
            <v>100</v>
          </cell>
          <cell r="D1738">
            <v>100</v>
          </cell>
          <cell r="E1738">
            <v>100</v>
          </cell>
          <cell r="F1738">
            <v>100</v>
          </cell>
          <cell r="G1738">
            <v>100</v>
          </cell>
          <cell r="H1738">
            <v>100</v>
          </cell>
          <cell r="I1738">
            <v>100</v>
          </cell>
          <cell r="J1738">
            <v>100</v>
          </cell>
          <cell r="K1738">
            <v>100</v>
          </cell>
          <cell r="L1738">
            <v>100</v>
          </cell>
          <cell r="M1738">
            <v>100</v>
          </cell>
          <cell r="N1738">
            <v>100</v>
          </cell>
          <cell r="O1738">
            <v>100</v>
          </cell>
          <cell r="P1738">
            <v>100</v>
          </cell>
          <cell r="Q1738">
            <v>100</v>
          </cell>
        </row>
        <row r="1739">
          <cell r="C1739">
            <v>104</v>
          </cell>
          <cell r="D1739">
            <v>104</v>
          </cell>
          <cell r="E1739">
            <v>104</v>
          </cell>
          <cell r="F1739">
            <v>104</v>
          </cell>
          <cell r="G1739">
            <v>104</v>
          </cell>
          <cell r="H1739">
            <v>104</v>
          </cell>
          <cell r="I1739">
            <v>104</v>
          </cell>
          <cell r="J1739">
            <v>104</v>
          </cell>
          <cell r="K1739">
            <v>104</v>
          </cell>
          <cell r="L1739">
            <v>104</v>
          </cell>
          <cell r="M1739">
            <v>104</v>
          </cell>
          <cell r="N1739">
            <v>104</v>
          </cell>
          <cell r="O1739">
            <v>104</v>
          </cell>
          <cell r="P1739">
            <v>104</v>
          </cell>
          <cell r="Q1739">
            <v>104</v>
          </cell>
        </row>
        <row r="1741">
          <cell r="C1741">
            <v>106.4</v>
          </cell>
          <cell r="D1741">
            <v>104.9</v>
          </cell>
          <cell r="E1741">
            <v>103.6</v>
          </cell>
          <cell r="F1741">
            <v>103.5</v>
          </cell>
          <cell r="G1741">
            <v>104.8</v>
          </cell>
          <cell r="H1741">
            <v>105.1</v>
          </cell>
          <cell r="I1741">
            <v>104.5</v>
          </cell>
          <cell r="J1741">
            <v>104.5</v>
          </cell>
          <cell r="K1741">
            <v>105.2</v>
          </cell>
          <cell r="L1741">
            <v>105.7</v>
          </cell>
          <cell r="M1741">
            <v>105.7</v>
          </cell>
          <cell r="N1741">
            <v>105.4</v>
          </cell>
          <cell r="O1741">
            <v>104.2</v>
          </cell>
          <cell r="P1741">
            <v>104.9</v>
          </cell>
          <cell r="Q1741">
            <v>103.6</v>
          </cell>
        </row>
        <row r="1743">
          <cell r="C1743">
            <v>103.5</v>
          </cell>
          <cell r="D1743">
            <v>101.4</v>
          </cell>
          <cell r="E1743">
            <v>98.4</v>
          </cell>
          <cell r="F1743">
            <v>98.5</v>
          </cell>
          <cell r="G1743">
            <v>102.6</v>
          </cell>
          <cell r="H1743">
            <v>103.3</v>
          </cell>
          <cell r="I1743">
            <v>101.3</v>
          </cell>
          <cell r="J1743">
            <v>101</v>
          </cell>
          <cell r="K1743">
            <v>102.5</v>
          </cell>
          <cell r="L1743">
            <v>103.6</v>
          </cell>
          <cell r="M1743">
            <v>103.7</v>
          </cell>
          <cell r="N1743">
            <v>102.6</v>
          </cell>
          <cell r="O1743">
            <v>101.4</v>
          </cell>
          <cell r="P1743">
            <v>103.8</v>
          </cell>
          <cell r="Q1743">
            <v>100.9</v>
          </cell>
        </row>
        <row r="1744">
          <cell r="C1744">
            <v>106.5</v>
          </cell>
          <cell r="D1744">
            <v>106</v>
          </cell>
          <cell r="E1744">
            <v>106.5</v>
          </cell>
          <cell r="F1744">
            <v>107.1</v>
          </cell>
          <cell r="G1744">
            <v>107.2</v>
          </cell>
          <cell r="H1744">
            <v>107.2</v>
          </cell>
          <cell r="I1744">
            <v>106.5</v>
          </cell>
          <cell r="J1744">
            <v>106.2</v>
          </cell>
          <cell r="K1744">
            <v>106.1</v>
          </cell>
          <cell r="L1744">
            <v>105.4</v>
          </cell>
          <cell r="M1744">
            <v>105.4</v>
          </cell>
          <cell r="N1744">
            <v>105.8</v>
          </cell>
          <cell r="O1744">
            <v>105.8</v>
          </cell>
          <cell r="P1744">
            <v>105.8</v>
          </cell>
          <cell r="Q1744">
            <v>106.3</v>
          </cell>
        </row>
        <row r="1745">
          <cell r="C1745">
            <v>99.3</v>
          </cell>
          <cell r="D1745">
            <v>98</v>
          </cell>
          <cell r="E1745">
            <v>95.2</v>
          </cell>
          <cell r="F1745">
            <v>90.7</v>
          </cell>
          <cell r="G1745">
            <v>95.6</v>
          </cell>
          <cell r="H1745">
            <v>97.9</v>
          </cell>
          <cell r="I1745">
            <v>98.4</v>
          </cell>
          <cell r="J1745">
            <v>99.1</v>
          </cell>
          <cell r="K1745">
            <v>101.6</v>
          </cell>
          <cell r="L1745">
            <v>104.5</v>
          </cell>
          <cell r="M1745">
            <v>105.5</v>
          </cell>
          <cell r="N1745">
            <v>104.1</v>
          </cell>
          <cell r="O1745">
            <v>102.6</v>
          </cell>
          <cell r="P1745">
            <v>104.5</v>
          </cell>
          <cell r="Q1745">
            <v>104.2</v>
          </cell>
        </row>
        <row r="1746">
          <cell r="C1746">
            <v>104.2</v>
          </cell>
          <cell r="D1746">
            <v>110.7</v>
          </cell>
          <cell r="E1746">
            <v>98.4</v>
          </cell>
          <cell r="F1746">
            <v>97.1</v>
          </cell>
          <cell r="G1746">
            <v>111.3</v>
          </cell>
          <cell r="H1746">
            <v>126.8</v>
          </cell>
          <cell r="I1746">
            <v>107.7</v>
          </cell>
          <cell r="J1746">
            <v>111.8</v>
          </cell>
          <cell r="K1746">
            <v>115.9</v>
          </cell>
          <cell r="L1746">
            <v>104.8</v>
          </cell>
          <cell r="M1746">
            <v>106.3</v>
          </cell>
          <cell r="N1746">
            <v>102.4</v>
          </cell>
          <cell r="O1746">
            <v>109.5</v>
          </cell>
          <cell r="P1746">
            <v>123.6</v>
          </cell>
          <cell r="Q1746">
            <v>105</v>
          </cell>
        </row>
        <row r="1747">
          <cell r="C1747">
            <v>95.7</v>
          </cell>
          <cell r="D1747">
            <v>95.2</v>
          </cell>
          <cell r="E1747">
            <v>96.1</v>
          </cell>
          <cell r="F1747">
            <v>96.9</v>
          </cell>
          <cell r="G1747">
            <v>99.1</v>
          </cell>
          <cell r="H1747">
            <v>98.3</v>
          </cell>
          <cell r="I1747">
            <v>99.9</v>
          </cell>
          <cell r="J1747">
            <v>98.2</v>
          </cell>
          <cell r="K1747">
            <v>98.4</v>
          </cell>
          <cell r="L1747">
            <v>97.6</v>
          </cell>
          <cell r="M1747">
            <v>97.6</v>
          </cell>
          <cell r="N1747">
            <v>95.7</v>
          </cell>
          <cell r="O1747">
            <v>96</v>
          </cell>
          <cell r="P1747">
            <v>94.8</v>
          </cell>
          <cell r="Q1747">
            <v>95.5</v>
          </cell>
        </row>
        <row r="1748">
          <cell r="C1748">
            <v>86.6</v>
          </cell>
          <cell r="D1748">
            <v>86.3</v>
          </cell>
          <cell r="E1748">
            <v>86.3</v>
          </cell>
          <cell r="F1748">
            <v>85.6</v>
          </cell>
          <cell r="G1748">
            <v>86.4</v>
          </cell>
          <cell r="H1748">
            <v>86.9</v>
          </cell>
          <cell r="I1748">
            <v>87.5</v>
          </cell>
          <cell r="J1748">
            <v>87.6</v>
          </cell>
          <cell r="K1748">
            <v>88.1</v>
          </cell>
          <cell r="L1748">
            <v>88.2</v>
          </cell>
          <cell r="M1748">
            <v>87.6</v>
          </cell>
          <cell r="N1748">
            <v>84.1</v>
          </cell>
          <cell r="O1748">
            <v>81.900000000000006</v>
          </cell>
          <cell r="P1748">
            <v>82.7</v>
          </cell>
          <cell r="Q1748">
            <v>82.7</v>
          </cell>
        </row>
        <row r="1749">
          <cell r="C1749">
            <v>124.5</v>
          </cell>
          <cell r="D1749">
            <v>128.1</v>
          </cell>
          <cell r="E1749">
            <v>117.7</v>
          </cell>
          <cell r="F1749">
            <v>123</v>
          </cell>
          <cell r="G1749">
            <v>123.8</v>
          </cell>
          <cell r="H1749">
            <v>130.1</v>
          </cell>
          <cell r="I1749">
            <v>113.1</v>
          </cell>
          <cell r="J1749">
            <v>115.4</v>
          </cell>
          <cell r="K1749">
            <v>115.1</v>
          </cell>
          <cell r="L1749">
            <v>113.8</v>
          </cell>
          <cell r="M1749">
            <v>109</v>
          </cell>
          <cell r="N1749">
            <v>111.3</v>
          </cell>
          <cell r="O1749">
            <v>116.1</v>
          </cell>
          <cell r="P1749">
            <v>119.7</v>
          </cell>
          <cell r="Q1749">
            <v>109.5</v>
          </cell>
        </row>
        <row r="1750">
          <cell r="C1750">
            <v>122.6</v>
          </cell>
          <cell r="D1750">
            <v>106</v>
          </cell>
          <cell r="E1750">
            <v>98.1</v>
          </cell>
          <cell r="F1750">
            <v>102.8</v>
          </cell>
          <cell r="G1750">
            <v>116.2</v>
          </cell>
          <cell r="H1750">
            <v>108</v>
          </cell>
          <cell r="I1750">
            <v>107.7</v>
          </cell>
          <cell r="J1750">
            <v>103.2</v>
          </cell>
          <cell r="K1750">
            <v>108.5</v>
          </cell>
          <cell r="L1750">
            <v>118.5</v>
          </cell>
          <cell r="M1750">
            <v>119.3</v>
          </cell>
          <cell r="N1750">
            <v>118.5</v>
          </cell>
          <cell r="O1750">
            <v>106.8</v>
          </cell>
          <cell r="P1750">
            <v>114.9</v>
          </cell>
          <cell r="Q1750">
            <v>106.7</v>
          </cell>
        </row>
        <row r="1751">
          <cell r="C1751">
            <v>101.4</v>
          </cell>
          <cell r="D1751">
            <v>101.4</v>
          </cell>
          <cell r="E1751">
            <v>101.3</v>
          </cell>
          <cell r="F1751">
            <v>101.3</v>
          </cell>
          <cell r="G1751">
            <v>102.1</v>
          </cell>
          <cell r="H1751">
            <v>102.9</v>
          </cell>
          <cell r="I1751">
            <v>101.5</v>
          </cell>
          <cell r="J1751">
            <v>101.1</v>
          </cell>
          <cell r="K1751">
            <v>101.3</v>
          </cell>
          <cell r="L1751">
            <v>101.4</v>
          </cell>
          <cell r="M1751">
            <v>101.5</v>
          </cell>
          <cell r="N1751">
            <v>101.5</v>
          </cell>
          <cell r="O1751">
            <v>101.5</v>
          </cell>
          <cell r="P1751">
            <v>101.5</v>
          </cell>
          <cell r="Q1751">
            <v>101.5</v>
          </cell>
        </row>
        <row r="1752">
          <cell r="C1752">
            <v>83.9</v>
          </cell>
          <cell r="D1752">
            <v>84</v>
          </cell>
          <cell r="E1752">
            <v>83.7</v>
          </cell>
          <cell r="F1752">
            <v>83.6</v>
          </cell>
          <cell r="G1752">
            <v>83.6</v>
          </cell>
          <cell r="H1752">
            <v>84</v>
          </cell>
          <cell r="I1752">
            <v>85.5</v>
          </cell>
          <cell r="J1752">
            <v>85.2</v>
          </cell>
          <cell r="K1752">
            <v>84.7</v>
          </cell>
          <cell r="L1752">
            <v>85.3</v>
          </cell>
          <cell r="M1752">
            <v>86.9</v>
          </cell>
          <cell r="N1752">
            <v>87.1</v>
          </cell>
          <cell r="O1752">
            <v>87.8</v>
          </cell>
          <cell r="P1752">
            <v>86.6</v>
          </cell>
          <cell r="Q1752">
            <v>86.2</v>
          </cell>
        </row>
        <row r="1753">
          <cell r="C1753">
            <v>105.8</v>
          </cell>
          <cell r="D1753">
            <v>106.3</v>
          </cell>
          <cell r="E1753">
            <v>103.6</v>
          </cell>
          <cell r="F1753">
            <v>102.5</v>
          </cell>
          <cell r="G1753">
            <v>103.8</v>
          </cell>
          <cell r="H1753">
            <v>104.2</v>
          </cell>
          <cell r="I1753">
            <v>104.4</v>
          </cell>
          <cell r="J1753">
            <v>104.2</v>
          </cell>
          <cell r="K1753">
            <v>105.5</v>
          </cell>
          <cell r="L1753">
            <v>106.1</v>
          </cell>
          <cell r="M1753">
            <v>106.1</v>
          </cell>
          <cell r="N1753">
            <v>104.8</v>
          </cell>
          <cell r="O1753">
            <v>107</v>
          </cell>
          <cell r="P1753">
            <v>106.2</v>
          </cell>
          <cell r="Q1753">
            <v>104.3</v>
          </cell>
        </row>
        <row r="1754">
          <cell r="C1754">
            <v>99.3</v>
          </cell>
          <cell r="D1754">
            <v>99.7</v>
          </cell>
          <cell r="E1754">
            <v>99.7</v>
          </cell>
          <cell r="F1754">
            <v>99.8</v>
          </cell>
          <cell r="G1754">
            <v>99.6</v>
          </cell>
          <cell r="H1754">
            <v>100.5</v>
          </cell>
          <cell r="I1754">
            <v>100.8</v>
          </cell>
          <cell r="J1754">
            <v>100.8</v>
          </cell>
          <cell r="K1754">
            <v>100.8</v>
          </cell>
          <cell r="L1754">
            <v>101.8</v>
          </cell>
          <cell r="M1754">
            <v>101.8</v>
          </cell>
          <cell r="N1754">
            <v>101.8</v>
          </cell>
          <cell r="O1754">
            <v>99.5</v>
          </cell>
          <cell r="P1754">
            <v>99.5</v>
          </cell>
          <cell r="Q1754">
            <v>99.5</v>
          </cell>
        </row>
        <row r="1756">
          <cell r="C1756">
            <v>122.2</v>
          </cell>
          <cell r="D1756">
            <v>122.2</v>
          </cell>
          <cell r="E1756">
            <v>119.8</v>
          </cell>
          <cell r="F1756">
            <v>119.8</v>
          </cell>
          <cell r="G1756">
            <v>119.8</v>
          </cell>
          <cell r="H1756">
            <v>119.8</v>
          </cell>
          <cell r="I1756">
            <v>119.8</v>
          </cell>
          <cell r="J1756">
            <v>119.8</v>
          </cell>
          <cell r="K1756">
            <v>119.8</v>
          </cell>
          <cell r="L1756">
            <v>119.8</v>
          </cell>
          <cell r="M1756">
            <v>119.8</v>
          </cell>
          <cell r="N1756">
            <v>119.8</v>
          </cell>
          <cell r="O1756">
            <v>119.8</v>
          </cell>
          <cell r="P1756">
            <v>119.8</v>
          </cell>
          <cell r="Q1756">
            <v>119.8</v>
          </cell>
        </row>
        <row r="1757">
          <cell r="C1757">
            <v>100</v>
          </cell>
          <cell r="D1757">
            <v>100</v>
          </cell>
          <cell r="E1757">
            <v>100</v>
          </cell>
          <cell r="F1757">
            <v>100</v>
          </cell>
          <cell r="G1757">
            <v>100</v>
          </cell>
          <cell r="H1757">
            <v>100</v>
          </cell>
          <cell r="I1757">
            <v>100</v>
          </cell>
          <cell r="J1757">
            <v>100</v>
          </cell>
          <cell r="K1757">
            <v>100</v>
          </cell>
          <cell r="L1757">
            <v>100</v>
          </cell>
          <cell r="M1757">
            <v>100</v>
          </cell>
          <cell r="N1757">
            <v>100</v>
          </cell>
          <cell r="O1757">
            <v>100</v>
          </cell>
          <cell r="P1757">
            <v>100</v>
          </cell>
          <cell r="Q1757">
            <v>100</v>
          </cell>
        </row>
        <row r="1758">
          <cell r="C1758">
            <v>100</v>
          </cell>
          <cell r="D1758">
            <v>100</v>
          </cell>
          <cell r="E1758">
            <v>100</v>
          </cell>
          <cell r="F1758">
            <v>100</v>
          </cell>
          <cell r="G1758">
            <v>100</v>
          </cell>
          <cell r="H1758">
            <v>100</v>
          </cell>
          <cell r="I1758">
            <v>100</v>
          </cell>
          <cell r="J1758">
            <v>100</v>
          </cell>
          <cell r="K1758">
            <v>100</v>
          </cell>
          <cell r="L1758">
            <v>100</v>
          </cell>
          <cell r="M1758">
            <v>100</v>
          </cell>
          <cell r="N1758">
            <v>100</v>
          </cell>
          <cell r="O1758">
            <v>100</v>
          </cell>
          <cell r="P1758">
            <v>100</v>
          </cell>
          <cell r="Q1758">
            <v>100</v>
          </cell>
        </row>
        <row r="1759">
          <cell r="C1759">
            <v>100</v>
          </cell>
          <cell r="D1759">
            <v>100</v>
          </cell>
          <cell r="E1759">
            <v>100</v>
          </cell>
          <cell r="F1759">
            <v>100</v>
          </cell>
          <cell r="G1759">
            <v>100</v>
          </cell>
          <cell r="H1759">
            <v>100</v>
          </cell>
          <cell r="I1759">
            <v>100</v>
          </cell>
          <cell r="J1759">
            <v>100</v>
          </cell>
          <cell r="K1759">
            <v>100</v>
          </cell>
          <cell r="L1759">
            <v>100</v>
          </cell>
          <cell r="M1759">
            <v>100</v>
          </cell>
          <cell r="N1759">
            <v>100</v>
          </cell>
          <cell r="O1759">
            <v>100</v>
          </cell>
          <cell r="P1759">
            <v>100</v>
          </cell>
          <cell r="Q1759">
            <v>100</v>
          </cell>
        </row>
        <row r="1760">
          <cell r="C1760">
            <v>123.6</v>
          </cell>
          <cell r="D1760">
            <v>123.6</v>
          </cell>
          <cell r="E1760">
            <v>121.1</v>
          </cell>
          <cell r="F1760">
            <v>121.1</v>
          </cell>
          <cell r="G1760">
            <v>121.1</v>
          </cell>
          <cell r="H1760">
            <v>121.1</v>
          </cell>
          <cell r="I1760">
            <v>121.1</v>
          </cell>
          <cell r="J1760">
            <v>121.1</v>
          </cell>
          <cell r="K1760">
            <v>121.1</v>
          </cell>
          <cell r="L1760">
            <v>121.1</v>
          </cell>
          <cell r="M1760">
            <v>121.1</v>
          </cell>
          <cell r="N1760">
            <v>121.1</v>
          </cell>
          <cell r="O1760">
            <v>121.1</v>
          </cell>
          <cell r="P1760">
            <v>121.1</v>
          </cell>
          <cell r="Q1760">
            <v>121.1</v>
          </cell>
        </row>
        <row r="1762">
          <cell r="C1762">
            <v>110</v>
          </cell>
          <cell r="D1762">
            <v>110.5</v>
          </cell>
          <cell r="E1762">
            <v>112</v>
          </cell>
          <cell r="F1762">
            <v>108.7</v>
          </cell>
          <cell r="G1762">
            <v>108.9</v>
          </cell>
          <cell r="H1762">
            <v>108.9</v>
          </cell>
          <cell r="I1762">
            <v>108.3</v>
          </cell>
          <cell r="J1762">
            <v>108.2</v>
          </cell>
          <cell r="K1762">
            <v>108.6</v>
          </cell>
          <cell r="L1762">
            <v>108.6</v>
          </cell>
          <cell r="M1762">
            <v>108.4</v>
          </cell>
          <cell r="N1762">
            <v>109.7</v>
          </cell>
          <cell r="O1762">
            <v>108.7</v>
          </cell>
          <cell r="P1762">
            <v>107.3</v>
          </cell>
          <cell r="Q1762">
            <v>107.3</v>
          </cell>
        </row>
        <row r="1763">
          <cell r="C1763">
            <v>86.2</v>
          </cell>
          <cell r="D1763">
            <v>86.2</v>
          </cell>
          <cell r="E1763">
            <v>85.9</v>
          </cell>
          <cell r="F1763">
            <v>83.1</v>
          </cell>
          <cell r="G1763">
            <v>83.7</v>
          </cell>
          <cell r="H1763">
            <v>83.7</v>
          </cell>
          <cell r="I1763">
            <v>83.7</v>
          </cell>
          <cell r="J1763">
            <v>85.6</v>
          </cell>
          <cell r="K1763">
            <v>85.6</v>
          </cell>
          <cell r="L1763">
            <v>87.7</v>
          </cell>
          <cell r="M1763">
            <v>87.7</v>
          </cell>
          <cell r="N1763">
            <v>87.7</v>
          </cell>
          <cell r="O1763">
            <v>90.6</v>
          </cell>
          <cell r="P1763">
            <v>90.6</v>
          </cell>
          <cell r="Q1763">
            <v>90.6</v>
          </cell>
        </row>
        <row r="1764">
          <cell r="C1764">
            <v>107.8</v>
          </cell>
          <cell r="D1764">
            <v>108.5</v>
          </cell>
          <cell r="E1764">
            <v>110.4</v>
          </cell>
          <cell r="F1764">
            <v>105.9</v>
          </cell>
          <cell r="G1764">
            <v>106.9</v>
          </cell>
          <cell r="H1764">
            <v>106.9</v>
          </cell>
          <cell r="I1764">
            <v>105.9</v>
          </cell>
          <cell r="J1764">
            <v>105.6</v>
          </cell>
          <cell r="K1764">
            <v>106</v>
          </cell>
          <cell r="L1764">
            <v>106.1</v>
          </cell>
          <cell r="M1764">
            <v>105.7</v>
          </cell>
          <cell r="N1764">
            <v>107.5</v>
          </cell>
          <cell r="O1764">
            <v>106.8</v>
          </cell>
          <cell r="P1764">
            <v>107.2</v>
          </cell>
          <cell r="Q1764">
            <v>107.2</v>
          </cell>
        </row>
        <row r="1765">
          <cell r="C1765">
            <v>123</v>
          </cell>
          <cell r="D1765">
            <v>123.1</v>
          </cell>
          <cell r="E1765">
            <v>125.2</v>
          </cell>
          <cell r="F1765">
            <v>125.2</v>
          </cell>
          <cell r="G1765">
            <v>125.2</v>
          </cell>
          <cell r="H1765">
            <v>125.2</v>
          </cell>
          <cell r="I1765">
            <v>125.2</v>
          </cell>
          <cell r="J1765">
            <v>126.4</v>
          </cell>
          <cell r="K1765">
            <v>126.3</v>
          </cell>
          <cell r="L1765">
            <v>126.3</v>
          </cell>
          <cell r="M1765">
            <v>126.3</v>
          </cell>
          <cell r="N1765">
            <v>126.3</v>
          </cell>
          <cell r="O1765">
            <v>126.3</v>
          </cell>
          <cell r="P1765">
            <v>115</v>
          </cell>
          <cell r="Q1765">
            <v>115</v>
          </cell>
        </row>
        <row r="1766">
          <cell r="C1766">
            <v>100.6</v>
          </cell>
          <cell r="D1766">
            <v>100.6</v>
          </cell>
          <cell r="E1766">
            <v>100.6</v>
          </cell>
          <cell r="F1766">
            <v>100.6</v>
          </cell>
          <cell r="G1766">
            <v>100.6</v>
          </cell>
          <cell r="H1766">
            <v>100.6</v>
          </cell>
          <cell r="I1766">
            <v>100.6</v>
          </cell>
          <cell r="J1766">
            <v>100.6</v>
          </cell>
          <cell r="K1766">
            <v>100.6</v>
          </cell>
          <cell r="L1766">
            <v>100.6</v>
          </cell>
          <cell r="M1766">
            <v>100.6</v>
          </cell>
          <cell r="N1766">
            <v>100.6</v>
          </cell>
          <cell r="O1766">
            <v>100.6</v>
          </cell>
          <cell r="P1766">
            <v>100.6</v>
          </cell>
          <cell r="Q1766">
            <v>100.6</v>
          </cell>
        </row>
        <row r="1767">
          <cell r="C1767">
            <v>110.2</v>
          </cell>
          <cell r="D1767">
            <v>109.9</v>
          </cell>
          <cell r="E1767">
            <v>109</v>
          </cell>
          <cell r="F1767">
            <v>107.7</v>
          </cell>
          <cell r="G1767">
            <v>104.3</v>
          </cell>
          <cell r="H1767">
            <v>104.3</v>
          </cell>
          <cell r="I1767">
            <v>104.5</v>
          </cell>
          <cell r="J1767">
            <v>104.2</v>
          </cell>
          <cell r="K1767">
            <v>104.6</v>
          </cell>
          <cell r="L1767">
            <v>104.6</v>
          </cell>
          <cell r="M1767">
            <v>105</v>
          </cell>
          <cell r="N1767">
            <v>105</v>
          </cell>
          <cell r="O1767">
            <v>100.4</v>
          </cell>
          <cell r="P1767">
            <v>100.7</v>
          </cell>
          <cell r="Q1767">
            <v>100.7</v>
          </cell>
        </row>
        <row r="1768">
          <cell r="C1768">
            <v>102.4</v>
          </cell>
          <cell r="D1768">
            <v>102.3</v>
          </cell>
          <cell r="E1768">
            <v>103.2</v>
          </cell>
          <cell r="F1768">
            <v>102.5</v>
          </cell>
          <cell r="G1768">
            <v>102.5</v>
          </cell>
          <cell r="H1768">
            <v>102.5</v>
          </cell>
          <cell r="I1768">
            <v>102.5</v>
          </cell>
          <cell r="J1768">
            <v>101.1</v>
          </cell>
          <cell r="K1768">
            <v>101.8</v>
          </cell>
          <cell r="L1768">
            <v>101.8</v>
          </cell>
          <cell r="M1768">
            <v>101.8</v>
          </cell>
          <cell r="N1768">
            <v>101.8</v>
          </cell>
          <cell r="O1768">
            <v>101.8</v>
          </cell>
          <cell r="P1768">
            <v>101.8</v>
          </cell>
          <cell r="Q1768">
            <v>101.8</v>
          </cell>
        </row>
        <row r="1770">
          <cell r="C1770">
            <v>107.6</v>
          </cell>
          <cell r="D1770">
            <v>107.7</v>
          </cell>
          <cell r="E1770">
            <v>107.7</v>
          </cell>
          <cell r="F1770">
            <v>107.7</v>
          </cell>
          <cell r="G1770">
            <v>106.4</v>
          </cell>
          <cell r="H1770">
            <v>106.4</v>
          </cell>
          <cell r="I1770">
            <v>106.4</v>
          </cell>
          <cell r="J1770">
            <v>106.4</v>
          </cell>
          <cell r="K1770">
            <v>106.4</v>
          </cell>
          <cell r="L1770">
            <v>106.1</v>
          </cell>
          <cell r="M1770">
            <v>106.1</v>
          </cell>
          <cell r="N1770">
            <v>106.1</v>
          </cell>
          <cell r="O1770">
            <v>105.6</v>
          </cell>
          <cell r="P1770">
            <v>104.5</v>
          </cell>
          <cell r="Q1770">
            <v>104.5</v>
          </cell>
        </row>
        <row r="1771">
          <cell r="C1771">
            <v>101.1</v>
          </cell>
          <cell r="D1771">
            <v>101.1</v>
          </cell>
          <cell r="E1771">
            <v>101.1</v>
          </cell>
          <cell r="F1771">
            <v>101.1</v>
          </cell>
          <cell r="G1771">
            <v>101.1</v>
          </cell>
          <cell r="H1771">
            <v>101.1</v>
          </cell>
          <cell r="I1771">
            <v>101.1</v>
          </cell>
          <cell r="J1771">
            <v>101.1</v>
          </cell>
          <cell r="K1771">
            <v>101.1</v>
          </cell>
          <cell r="L1771">
            <v>100.3</v>
          </cell>
          <cell r="M1771">
            <v>100.2</v>
          </cell>
          <cell r="N1771">
            <v>100.2</v>
          </cell>
          <cell r="O1771">
            <v>100.2</v>
          </cell>
          <cell r="P1771">
            <v>100.2</v>
          </cell>
          <cell r="Q1771">
            <v>100.2</v>
          </cell>
        </row>
        <row r="1772">
          <cell r="C1772">
            <v>97.7</v>
          </cell>
          <cell r="D1772">
            <v>99.8</v>
          </cell>
          <cell r="E1772">
            <v>99.8</v>
          </cell>
          <cell r="F1772">
            <v>99.8</v>
          </cell>
          <cell r="G1772">
            <v>99.8</v>
          </cell>
          <cell r="H1772">
            <v>99.8</v>
          </cell>
          <cell r="I1772">
            <v>99.8</v>
          </cell>
          <cell r="J1772">
            <v>99.8</v>
          </cell>
          <cell r="K1772">
            <v>99.8</v>
          </cell>
          <cell r="L1772">
            <v>99.8</v>
          </cell>
          <cell r="M1772">
            <v>99.8</v>
          </cell>
          <cell r="N1772">
            <v>100.5</v>
          </cell>
          <cell r="O1772">
            <v>100.5</v>
          </cell>
          <cell r="P1772">
            <v>100.5</v>
          </cell>
          <cell r="Q1772">
            <v>100.5</v>
          </cell>
        </row>
        <row r="1773">
          <cell r="C1773">
            <v>171.3</v>
          </cell>
          <cell r="D1773">
            <v>171.3</v>
          </cell>
          <cell r="E1773">
            <v>171.2</v>
          </cell>
          <cell r="F1773">
            <v>171.2</v>
          </cell>
          <cell r="G1773">
            <v>158.30000000000001</v>
          </cell>
          <cell r="H1773">
            <v>158.30000000000001</v>
          </cell>
          <cell r="I1773">
            <v>158.30000000000001</v>
          </cell>
          <cell r="J1773">
            <v>158.30000000000001</v>
          </cell>
          <cell r="K1773">
            <v>158.30000000000001</v>
          </cell>
          <cell r="L1773">
            <v>158.30000000000001</v>
          </cell>
          <cell r="M1773">
            <v>158.30000000000001</v>
          </cell>
          <cell r="N1773">
            <v>158.30000000000001</v>
          </cell>
          <cell r="O1773">
            <v>153.5</v>
          </cell>
          <cell r="P1773">
            <v>142.5</v>
          </cell>
          <cell r="Q1773">
            <v>142.5</v>
          </cell>
        </row>
        <row r="1774">
          <cell r="C1774">
            <v>100</v>
          </cell>
          <cell r="D1774">
            <v>100</v>
          </cell>
          <cell r="E1774">
            <v>100</v>
          </cell>
          <cell r="F1774">
            <v>100</v>
          </cell>
          <cell r="G1774">
            <v>100</v>
          </cell>
          <cell r="H1774">
            <v>100</v>
          </cell>
          <cell r="I1774">
            <v>100</v>
          </cell>
          <cell r="J1774">
            <v>100</v>
          </cell>
          <cell r="K1774">
            <v>100</v>
          </cell>
          <cell r="L1774">
            <v>100</v>
          </cell>
          <cell r="M1774">
            <v>100</v>
          </cell>
          <cell r="N1774">
            <v>100</v>
          </cell>
          <cell r="O1774">
            <v>100</v>
          </cell>
          <cell r="P1774">
            <v>100</v>
          </cell>
          <cell r="Q1774">
            <v>100</v>
          </cell>
        </row>
        <row r="1775">
          <cell r="C1775">
            <v>100</v>
          </cell>
          <cell r="D1775">
            <v>100</v>
          </cell>
          <cell r="E1775">
            <v>100</v>
          </cell>
          <cell r="F1775">
            <v>100</v>
          </cell>
          <cell r="G1775">
            <v>100</v>
          </cell>
          <cell r="H1775">
            <v>100</v>
          </cell>
          <cell r="I1775">
            <v>100</v>
          </cell>
          <cell r="J1775">
            <v>100</v>
          </cell>
          <cell r="K1775">
            <v>100</v>
          </cell>
          <cell r="L1775">
            <v>100</v>
          </cell>
          <cell r="M1775">
            <v>100</v>
          </cell>
          <cell r="N1775">
            <v>100</v>
          </cell>
          <cell r="O1775">
            <v>100</v>
          </cell>
          <cell r="P1775">
            <v>100</v>
          </cell>
          <cell r="Q1775">
            <v>100</v>
          </cell>
        </row>
        <row r="1776">
          <cell r="C1776">
            <v>100</v>
          </cell>
          <cell r="D1776">
            <v>100</v>
          </cell>
          <cell r="E1776">
            <v>100</v>
          </cell>
          <cell r="F1776">
            <v>100</v>
          </cell>
          <cell r="G1776">
            <v>100</v>
          </cell>
          <cell r="H1776">
            <v>100</v>
          </cell>
          <cell r="I1776">
            <v>100</v>
          </cell>
          <cell r="J1776">
            <v>100</v>
          </cell>
          <cell r="K1776">
            <v>100</v>
          </cell>
          <cell r="L1776">
            <v>100</v>
          </cell>
          <cell r="M1776">
            <v>100</v>
          </cell>
          <cell r="N1776">
            <v>100</v>
          </cell>
          <cell r="O1776">
            <v>100</v>
          </cell>
          <cell r="P1776">
            <v>100</v>
          </cell>
          <cell r="Q1776">
            <v>100</v>
          </cell>
        </row>
        <row r="1777">
          <cell r="C1777">
            <v>100</v>
          </cell>
          <cell r="D1777">
            <v>100</v>
          </cell>
          <cell r="E1777">
            <v>100</v>
          </cell>
          <cell r="F1777">
            <v>100</v>
          </cell>
          <cell r="G1777">
            <v>100</v>
          </cell>
          <cell r="H1777">
            <v>100</v>
          </cell>
          <cell r="I1777">
            <v>100</v>
          </cell>
          <cell r="J1777">
            <v>100</v>
          </cell>
          <cell r="K1777">
            <v>100</v>
          </cell>
          <cell r="L1777">
            <v>100</v>
          </cell>
          <cell r="M1777">
            <v>100</v>
          </cell>
          <cell r="N1777">
            <v>100</v>
          </cell>
          <cell r="O1777">
            <v>100</v>
          </cell>
          <cell r="P1777">
            <v>100</v>
          </cell>
          <cell r="Q1777">
            <v>100</v>
          </cell>
        </row>
        <row r="1778">
          <cell r="C1778">
            <v>100</v>
          </cell>
          <cell r="D1778">
            <v>100</v>
          </cell>
          <cell r="E1778">
            <v>100</v>
          </cell>
          <cell r="F1778">
            <v>100</v>
          </cell>
          <cell r="G1778">
            <v>100</v>
          </cell>
          <cell r="H1778">
            <v>100</v>
          </cell>
          <cell r="I1778">
            <v>100</v>
          </cell>
          <cell r="J1778">
            <v>100</v>
          </cell>
          <cell r="K1778">
            <v>100</v>
          </cell>
          <cell r="L1778">
            <v>100</v>
          </cell>
          <cell r="M1778">
            <v>100</v>
          </cell>
          <cell r="N1778">
            <v>100</v>
          </cell>
          <cell r="O1778">
            <v>100</v>
          </cell>
          <cell r="P1778">
            <v>100</v>
          </cell>
          <cell r="Q1778">
            <v>100</v>
          </cell>
        </row>
        <row r="1779">
          <cell r="C1779">
            <v>97.8</v>
          </cell>
          <cell r="D1779">
            <v>100.3</v>
          </cell>
          <cell r="E1779">
            <v>100.3</v>
          </cell>
          <cell r="F1779">
            <v>100.3</v>
          </cell>
          <cell r="G1779">
            <v>100.3</v>
          </cell>
          <cell r="H1779">
            <v>100.3</v>
          </cell>
          <cell r="I1779">
            <v>100.3</v>
          </cell>
          <cell r="J1779">
            <v>100.3</v>
          </cell>
          <cell r="K1779">
            <v>100.3</v>
          </cell>
          <cell r="L1779">
            <v>100.3</v>
          </cell>
          <cell r="M1779">
            <v>100.3</v>
          </cell>
          <cell r="N1779">
            <v>100.3</v>
          </cell>
          <cell r="O1779">
            <v>100.3</v>
          </cell>
          <cell r="P1779">
            <v>100.3</v>
          </cell>
          <cell r="Q1779">
            <v>100.3</v>
          </cell>
        </row>
        <row r="1781">
          <cell r="C1781">
            <v>102.8</v>
          </cell>
          <cell r="D1781">
            <v>103.5</v>
          </cell>
          <cell r="E1781">
            <v>103.3</v>
          </cell>
          <cell r="F1781">
            <v>103.4</v>
          </cell>
          <cell r="G1781">
            <v>102.7</v>
          </cell>
          <cell r="H1781">
            <v>102.7</v>
          </cell>
          <cell r="I1781">
            <v>103.4</v>
          </cell>
          <cell r="J1781">
            <v>103.7</v>
          </cell>
          <cell r="K1781">
            <v>103.3</v>
          </cell>
          <cell r="L1781">
            <v>103.2</v>
          </cell>
          <cell r="M1781">
            <v>103.3</v>
          </cell>
          <cell r="N1781">
            <v>103.2</v>
          </cell>
          <cell r="O1781">
            <v>102.8</v>
          </cell>
          <cell r="P1781">
            <v>102.4</v>
          </cell>
          <cell r="Q1781">
            <v>102.4</v>
          </cell>
        </row>
        <row r="1782">
          <cell r="C1782">
            <v>102.3</v>
          </cell>
          <cell r="D1782">
            <v>99.3</v>
          </cell>
          <cell r="E1782">
            <v>98.5</v>
          </cell>
          <cell r="F1782">
            <v>98.5</v>
          </cell>
          <cell r="G1782">
            <v>98.8</v>
          </cell>
          <cell r="H1782">
            <v>98.8</v>
          </cell>
          <cell r="I1782">
            <v>98.8</v>
          </cell>
          <cell r="J1782">
            <v>100.6</v>
          </cell>
          <cell r="K1782">
            <v>100.1</v>
          </cell>
          <cell r="L1782">
            <v>99.1</v>
          </cell>
          <cell r="M1782">
            <v>100.3</v>
          </cell>
          <cell r="N1782">
            <v>99.9</v>
          </cell>
          <cell r="O1782">
            <v>99.8</v>
          </cell>
          <cell r="P1782">
            <v>99.9</v>
          </cell>
          <cell r="Q1782">
            <v>99.9</v>
          </cell>
        </row>
        <row r="1783">
          <cell r="C1783">
            <v>109.4</v>
          </cell>
          <cell r="D1783">
            <v>109.4</v>
          </cell>
          <cell r="E1783">
            <v>104.9</v>
          </cell>
          <cell r="F1783">
            <v>104.9</v>
          </cell>
          <cell r="G1783">
            <v>104.9</v>
          </cell>
          <cell r="H1783">
            <v>104.9</v>
          </cell>
          <cell r="I1783">
            <v>104.9</v>
          </cell>
          <cell r="J1783">
            <v>104.9</v>
          </cell>
          <cell r="K1783">
            <v>104.9</v>
          </cell>
          <cell r="L1783">
            <v>104.9</v>
          </cell>
          <cell r="M1783">
            <v>104.9</v>
          </cell>
          <cell r="N1783">
            <v>104.9</v>
          </cell>
          <cell r="O1783">
            <v>107.1</v>
          </cell>
          <cell r="P1783">
            <v>107.1</v>
          </cell>
          <cell r="Q1783">
            <v>107.1</v>
          </cell>
        </row>
        <row r="1784">
          <cell r="C1784">
            <v>143</v>
          </cell>
          <cell r="D1784">
            <v>143</v>
          </cell>
          <cell r="E1784">
            <v>144.9</v>
          </cell>
          <cell r="F1784">
            <v>144.80000000000001</v>
          </cell>
          <cell r="G1784">
            <v>144.69999999999999</v>
          </cell>
          <cell r="H1784">
            <v>144.69999999999999</v>
          </cell>
          <cell r="I1784">
            <v>144.69999999999999</v>
          </cell>
          <cell r="J1784">
            <v>144.69999999999999</v>
          </cell>
          <cell r="K1784">
            <v>137</v>
          </cell>
          <cell r="L1784">
            <v>137.30000000000001</v>
          </cell>
          <cell r="M1784">
            <v>137.9</v>
          </cell>
          <cell r="N1784">
            <v>137.9</v>
          </cell>
          <cell r="O1784">
            <v>126.2</v>
          </cell>
          <cell r="P1784">
            <v>120.4</v>
          </cell>
          <cell r="Q1784">
            <v>120.4</v>
          </cell>
        </row>
        <row r="1785">
          <cell r="C1785">
            <v>98.7</v>
          </cell>
          <cell r="D1785">
            <v>97.7</v>
          </cell>
          <cell r="E1785">
            <v>99.7</v>
          </cell>
          <cell r="F1785">
            <v>100</v>
          </cell>
          <cell r="G1785">
            <v>100</v>
          </cell>
          <cell r="H1785">
            <v>100</v>
          </cell>
          <cell r="I1785">
            <v>100</v>
          </cell>
          <cell r="J1785">
            <v>100</v>
          </cell>
          <cell r="K1785">
            <v>100.1</v>
          </cell>
          <cell r="L1785">
            <v>100.1</v>
          </cell>
          <cell r="M1785">
            <v>99.1</v>
          </cell>
          <cell r="N1785">
            <v>98.6</v>
          </cell>
          <cell r="O1785">
            <v>98</v>
          </cell>
          <cell r="P1785">
            <v>98</v>
          </cell>
          <cell r="Q1785">
            <v>98</v>
          </cell>
        </row>
        <row r="1786">
          <cell r="C1786">
            <v>100.5</v>
          </cell>
          <cell r="D1786">
            <v>100.5</v>
          </cell>
          <cell r="E1786">
            <v>102.7</v>
          </cell>
          <cell r="F1786">
            <v>108</v>
          </cell>
          <cell r="G1786">
            <v>94.5</v>
          </cell>
          <cell r="H1786">
            <v>94.5</v>
          </cell>
          <cell r="I1786">
            <v>93.7</v>
          </cell>
          <cell r="J1786">
            <v>93.7</v>
          </cell>
          <cell r="K1786">
            <v>93.6</v>
          </cell>
          <cell r="L1786">
            <v>93.3</v>
          </cell>
          <cell r="M1786">
            <v>93.3</v>
          </cell>
          <cell r="N1786">
            <v>93.3</v>
          </cell>
          <cell r="O1786">
            <v>93.2</v>
          </cell>
          <cell r="P1786">
            <v>93.2</v>
          </cell>
          <cell r="Q1786">
            <v>93.2</v>
          </cell>
        </row>
        <row r="1787">
          <cell r="C1787">
            <v>112.7</v>
          </cell>
          <cell r="D1787">
            <v>111.2</v>
          </cell>
          <cell r="E1787">
            <v>111.2</v>
          </cell>
          <cell r="F1787">
            <v>111.2</v>
          </cell>
          <cell r="G1787">
            <v>110.9</v>
          </cell>
          <cell r="H1787">
            <v>110.9</v>
          </cell>
          <cell r="I1787">
            <v>110.9</v>
          </cell>
          <cell r="J1787">
            <v>110.9</v>
          </cell>
          <cell r="K1787">
            <v>110.9</v>
          </cell>
          <cell r="L1787">
            <v>110.9</v>
          </cell>
          <cell r="M1787">
            <v>110.9</v>
          </cell>
          <cell r="N1787">
            <v>110.9</v>
          </cell>
          <cell r="O1787">
            <v>110.9</v>
          </cell>
          <cell r="P1787">
            <v>110.9</v>
          </cell>
          <cell r="Q1787">
            <v>110.9</v>
          </cell>
        </row>
        <row r="1788">
          <cell r="C1788">
            <v>107.7</v>
          </cell>
          <cell r="D1788">
            <v>108.5</v>
          </cell>
          <cell r="E1788">
            <v>107.4</v>
          </cell>
          <cell r="F1788">
            <v>107.4</v>
          </cell>
          <cell r="G1788">
            <v>106</v>
          </cell>
          <cell r="H1788">
            <v>106</v>
          </cell>
          <cell r="I1788">
            <v>105.3</v>
          </cell>
          <cell r="J1788">
            <v>105.3</v>
          </cell>
          <cell r="K1788">
            <v>105.3</v>
          </cell>
          <cell r="L1788">
            <v>105.4</v>
          </cell>
          <cell r="M1788">
            <v>105.4</v>
          </cell>
          <cell r="N1788">
            <v>105.4</v>
          </cell>
          <cell r="O1788">
            <v>106</v>
          </cell>
          <cell r="P1788">
            <v>106</v>
          </cell>
          <cell r="Q1788">
            <v>106.2</v>
          </cell>
        </row>
        <row r="1789">
          <cell r="C1789">
            <v>106.5</v>
          </cell>
          <cell r="D1789">
            <v>106.2</v>
          </cell>
          <cell r="E1789">
            <v>106.2</v>
          </cell>
          <cell r="F1789">
            <v>106.2</v>
          </cell>
          <cell r="G1789">
            <v>103.4</v>
          </cell>
          <cell r="H1789">
            <v>103.4</v>
          </cell>
          <cell r="I1789">
            <v>103.4</v>
          </cell>
          <cell r="J1789">
            <v>103.4</v>
          </cell>
          <cell r="K1789">
            <v>103.4</v>
          </cell>
          <cell r="L1789">
            <v>103.4</v>
          </cell>
          <cell r="M1789">
            <v>103.2</v>
          </cell>
          <cell r="N1789">
            <v>103.2</v>
          </cell>
          <cell r="O1789">
            <v>103.2</v>
          </cell>
          <cell r="P1789">
            <v>100.5</v>
          </cell>
          <cell r="Q1789">
            <v>100.5</v>
          </cell>
        </row>
        <row r="1790">
          <cell r="C1790">
            <v>99.1</v>
          </cell>
          <cell r="D1790">
            <v>101.9</v>
          </cell>
          <cell r="E1790">
            <v>101.9</v>
          </cell>
          <cell r="F1790">
            <v>101.9</v>
          </cell>
          <cell r="G1790">
            <v>100.9</v>
          </cell>
          <cell r="H1790">
            <v>100.9</v>
          </cell>
          <cell r="I1790">
            <v>102.8</v>
          </cell>
          <cell r="J1790">
            <v>102.8</v>
          </cell>
          <cell r="K1790">
            <v>102.8</v>
          </cell>
          <cell r="L1790">
            <v>102.8</v>
          </cell>
          <cell r="M1790">
            <v>102.8</v>
          </cell>
          <cell r="N1790">
            <v>102.8</v>
          </cell>
          <cell r="O1790">
            <v>102.8</v>
          </cell>
          <cell r="P1790">
            <v>102.6</v>
          </cell>
          <cell r="Q1790">
            <v>102.6</v>
          </cell>
        </row>
        <row r="1791">
          <cell r="C1791">
            <v>99.1</v>
          </cell>
          <cell r="D1791">
            <v>99.1</v>
          </cell>
          <cell r="E1791">
            <v>99.1</v>
          </cell>
          <cell r="F1791">
            <v>99.1</v>
          </cell>
          <cell r="G1791">
            <v>99.1</v>
          </cell>
          <cell r="H1791">
            <v>99.1</v>
          </cell>
          <cell r="I1791">
            <v>99.1</v>
          </cell>
          <cell r="J1791">
            <v>99.1</v>
          </cell>
          <cell r="K1791">
            <v>99.1</v>
          </cell>
          <cell r="L1791">
            <v>99.1</v>
          </cell>
          <cell r="M1791">
            <v>99.1</v>
          </cell>
          <cell r="N1791">
            <v>99.1</v>
          </cell>
          <cell r="O1791">
            <v>99.1</v>
          </cell>
          <cell r="P1791">
            <v>99.1</v>
          </cell>
          <cell r="Q1791">
            <v>99.1</v>
          </cell>
        </row>
        <row r="1793">
          <cell r="C1793">
            <v>102.4</v>
          </cell>
          <cell r="D1793">
            <v>102.4</v>
          </cell>
          <cell r="E1793">
            <v>102.4</v>
          </cell>
          <cell r="F1793">
            <v>102.5</v>
          </cell>
          <cell r="G1793">
            <v>101.3</v>
          </cell>
          <cell r="H1793">
            <v>101.4</v>
          </cell>
          <cell r="I1793">
            <v>101.4</v>
          </cell>
          <cell r="J1793">
            <v>101.4</v>
          </cell>
          <cell r="K1793">
            <v>101.3</v>
          </cell>
          <cell r="L1793">
            <v>101.5</v>
          </cell>
          <cell r="M1793">
            <v>101.5</v>
          </cell>
          <cell r="N1793">
            <v>101.5</v>
          </cell>
          <cell r="O1793">
            <v>100.7</v>
          </cell>
          <cell r="P1793">
            <v>100.5</v>
          </cell>
          <cell r="Q1793">
            <v>100.5</v>
          </cell>
        </row>
        <row r="1794">
          <cell r="C1794">
            <v>98</v>
          </cell>
          <cell r="D1794">
            <v>98</v>
          </cell>
          <cell r="E1794">
            <v>98</v>
          </cell>
          <cell r="F1794">
            <v>98</v>
          </cell>
          <cell r="G1794">
            <v>98.2</v>
          </cell>
          <cell r="H1794">
            <v>98.2</v>
          </cell>
          <cell r="I1794">
            <v>98.3</v>
          </cell>
          <cell r="J1794">
            <v>98.3</v>
          </cell>
          <cell r="K1794">
            <v>98.3</v>
          </cell>
          <cell r="L1794">
            <v>98.8</v>
          </cell>
          <cell r="M1794">
            <v>98.8</v>
          </cell>
          <cell r="N1794">
            <v>98.8</v>
          </cell>
          <cell r="O1794">
            <v>98.8</v>
          </cell>
          <cell r="P1794">
            <v>98.8</v>
          </cell>
          <cell r="Q1794">
            <v>98.8</v>
          </cell>
        </row>
        <row r="1795">
          <cell r="C1795">
            <v>99.3</v>
          </cell>
          <cell r="D1795">
            <v>98.7</v>
          </cell>
          <cell r="E1795">
            <v>98.7</v>
          </cell>
          <cell r="F1795">
            <v>98.7</v>
          </cell>
          <cell r="G1795">
            <v>98.6</v>
          </cell>
          <cell r="H1795">
            <v>98.7</v>
          </cell>
          <cell r="I1795">
            <v>98</v>
          </cell>
          <cell r="J1795">
            <v>98</v>
          </cell>
          <cell r="K1795">
            <v>98</v>
          </cell>
          <cell r="L1795">
            <v>98</v>
          </cell>
          <cell r="M1795">
            <v>98</v>
          </cell>
          <cell r="N1795">
            <v>98</v>
          </cell>
          <cell r="O1795">
            <v>98.4</v>
          </cell>
          <cell r="P1795">
            <v>98.4</v>
          </cell>
          <cell r="Q1795">
            <v>98.4</v>
          </cell>
        </row>
        <row r="1796">
          <cell r="C1796">
            <v>116.4</v>
          </cell>
          <cell r="D1796">
            <v>116.4</v>
          </cell>
          <cell r="E1796">
            <v>116.4</v>
          </cell>
          <cell r="F1796">
            <v>116.4</v>
          </cell>
          <cell r="G1796">
            <v>116.3</v>
          </cell>
          <cell r="H1796">
            <v>116.4</v>
          </cell>
          <cell r="I1796">
            <v>116.4</v>
          </cell>
          <cell r="J1796">
            <v>116.4</v>
          </cell>
          <cell r="K1796">
            <v>113.3</v>
          </cell>
          <cell r="L1796">
            <v>112.6</v>
          </cell>
          <cell r="M1796">
            <v>112.6</v>
          </cell>
          <cell r="N1796">
            <v>108.2</v>
          </cell>
          <cell r="O1796">
            <v>108.2</v>
          </cell>
          <cell r="P1796">
            <v>108.2</v>
          </cell>
          <cell r="Q1796">
            <v>108.2</v>
          </cell>
        </row>
        <row r="1797">
          <cell r="C1797">
            <v>124.5</v>
          </cell>
          <cell r="D1797">
            <v>124.5</v>
          </cell>
          <cell r="E1797">
            <v>124.5</v>
          </cell>
          <cell r="F1797">
            <v>124.5</v>
          </cell>
          <cell r="G1797">
            <v>119.9</v>
          </cell>
          <cell r="H1797">
            <v>120</v>
          </cell>
          <cell r="I1797">
            <v>120</v>
          </cell>
          <cell r="J1797">
            <v>120</v>
          </cell>
          <cell r="K1797">
            <v>119.1</v>
          </cell>
          <cell r="L1797">
            <v>119.1</v>
          </cell>
          <cell r="M1797">
            <v>119.1</v>
          </cell>
          <cell r="N1797">
            <v>119.1</v>
          </cell>
          <cell r="O1797">
            <v>113.7</v>
          </cell>
          <cell r="P1797">
            <v>112.9</v>
          </cell>
          <cell r="Q1797">
            <v>112.9</v>
          </cell>
        </row>
        <row r="1798">
          <cell r="C1798">
            <v>99.2</v>
          </cell>
          <cell r="D1798">
            <v>100.8</v>
          </cell>
          <cell r="E1798">
            <v>100.8</v>
          </cell>
          <cell r="F1798">
            <v>100.8</v>
          </cell>
          <cell r="G1798">
            <v>100.1</v>
          </cell>
          <cell r="H1798">
            <v>100.1</v>
          </cell>
          <cell r="I1798">
            <v>100.1</v>
          </cell>
          <cell r="J1798">
            <v>101.1</v>
          </cell>
          <cell r="K1798">
            <v>101.5</v>
          </cell>
          <cell r="L1798">
            <v>101.5</v>
          </cell>
          <cell r="M1798">
            <v>101.5</v>
          </cell>
          <cell r="N1798">
            <v>101.5</v>
          </cell>
          <cell r="O1798">
            <v>101.5</v>
          </cell>
          <cell r="P1798">
            <v>101.5</v>
          </cell>
          <cell r="Q1798">
            <v>101.5</v>
          </cell>
        </row>
        <row r="1799">
          <cell r="C1799">
            <v>96.7</v>
          </cell>
          <cell r="D1799">
            <v>96.7</v>
          </cell>
          <cell r="E1799">
            <v>96.7</v>
          </cell>
          <cell r="F1799">
            <v>96.7</v>
          </cell>
          <cell r="G1799">
            <v>96.8</v>
          </cell>
          <cell r="H1799">
            <v>96.8</v>
          </cell>
          <cell r="I1799">
            <v>96.8</v>
          </cell>
          <cell r="J1799">
            <v>96.8</v>
          </cell>
          <cell r="K1799">
            <v>96.8</v>
          </cell>
          <cell r="L1799">
            <v>96.8</v>
          </cell>
          <cell r="M1799">
            <v>96.8</v>
          </cell>
          <cell r="N1799">
            <v>96.8</v>
          </cell>
          <cell r="O1799">
            <v>96.8</v>
          </cell>
          <cell r="P1799">
            <v>96.8</v>
          </cell>
          <cell r="Q1799">
            <v>96.8</v>
          </cell>
        </row>
        <row r="1800">
          <cell r="C1800">
            <v>111.2</v>
          </cell>
          <cell r="D1800">
            <v>111.6</v>
          </cell>
          <cell r="E1800">
            <v>111.6</v>
          </cell>
          <cell r="F1800">
            <v>111.6</v>
          </cell>
          <cell r="G1800">
            <v>101.7</v>
          </cell>
          <cell r="H1800">
            <v>101.7</v>
          </cell>
          <cell r="I1800">
            <v>101.7</v>
          </cell>
          <cell r="J1800">
            <v>101.7</v>
          </cell>
          <cell r="K1800">
            <v>101.7</v>
          </cell>
          <cell r="L1800">
            <v>101.7</v>
          </cell>
          <cell r="M1800">
            <v>101.7</v>
          </cell>
          <cell r="N1800">
            <v>101.7</v>
          </cell>
          <cell r="O1800">
            <v>101.7</v>
          </cell>
          <cell r="P1800">
            <v>101.7</v>
          </cell>
          <cell r="Q1800">
            <v>101.7</v>
          </cell>
        </row>
        <row r="1802">
          <cell r="C1802">
            <v>120</v>
          </cell>
          <cell r="D1802">
            <v>106.1</v>
          </cell>
          <cell r="E1802">
            <v>106.2</v>
          </cell>
          <cell r="F1802">
            <v>104.8</v>
          </cell>
          <cell r="G1802">
            <v>103.3</v>
          </cell>
          <cell r="H1802">
            <v>103.2</v>
          </cell>
          <cell r="I1802">
            <v>107.7</v>
          </cell>
          <cell r="J1802">
            <v>109.2</v>
          </cell>
          <cell r="K1802">
            <v>110.2</v>
          </cell>
          <cell r="L1802">
            <v>110.6</v>
          </cell>
          <cell r="M1802">
            <v>110.4</v>
          </cell>
          <cell r="N1802">
            <v>110.9</v>
          </cell>
          <cell r="O1802">
            <v>110.1</v>
          </cell>
          <cell r="P1802">
            <v>110.1</v>
          </cell>
          <cell r="Q1802">
            <v>110.2</v>
          </cell>
        </row>
        <row r="1803">
          <cell r="C1803">
            <v>107</v>
          </cell>
          <cell r="D1803">
            <v>107</v>
          </cell>
          <cell r="E1803">
            <v>107</v>
          </cell>
          <cell r="F1803">
            <v>107</v>
          </cell>
          <cell r="G1803">
            <v>107</v>
          </cell>
          <cell r="H1803">
            <v>107</v>
          </cell>
          <cell r="I1803">
            <v>107</v>
          </cell>
          <cell r="J1803">
            <v>107</v>
          </cell>
          <cell r="K1803">
            <v>107</v>
          </cell>
          <cell r="L1803">
            <v>107</v>
          </cell>
          <cell r="M1803">
            <v>107</v>
          </cell>
          <cell r="N1803">
            <v>107</v>
          </cell>
          <cell r="O1803">
            <v>106.3</v>
          </cell>
          <cell r="P1803">
            <v>106.3</v>
          </cell>
          <cell r="Q1803">
            <v>106.3</v>
          </cell>
        </row>
        <row r="1804">
          <cell r="C1804">
            <v>100.5</v>
          </cell>
          <cell r="D1804">
            <v>100.5</v>
          </cell>
          <cell r="E1804">
            <v>100.5</v>
          </cell>
          <cell r="F1804">
            <v>100.5</v>
          </cell>
          <cell r="G1804">
            <v>100.5</v>
          </cell>
          <cell r="H1804">
            <v>100.5</v>
          </cell>
          <cell r="I1804">
            <v>100.5</v>
          </cell>
          <cell r="J1804">
            <v>100.5</v>
          </cell>
          <cell r="K1804">
            <v>100.5</v>
          </cell>
          <cell r="L1804">
            <v>100.5</v>
          </cell>
          <cell r="M1804">
            <v>100.5</v>
          </cell>
          <cell r="N1804">
            <v>100.5</v>
          </cell>
          <cell r="O1804">
            <v>100.5</v>
          </cell>
          <cell r="P1804">
            <v>100.5</v>
          </cell>
          <cell r="Q1804">
            <v>100.5</v>
          </cell>
        </row>
        <row r="1805">
          <cell r="C1805">
            <v>92.3</v>
          </cell>
          <cell r="D1805">
            <v>92.3</v>
          </cell>
          <cell r="E1805">
            <v>92.3</v>
          </cell>
          <cell r="F1805">
            <v>92.3</v>
          </cell>
          <cell r="G1805">
            <v>92.3</v>
          </cell>
          <cell r="H1805">
            <v>92.3</v>
          </cell>
          <cell r="I1805">
            <v>92.3</v>
          </cell>
          <cell r="J1805">
            <v>92.3</v>
          </cell>
          <cell r="K1805">
            <v>92.3</v>
          </cell>
          <cell r="L1805">
            <v>92.3</v>
          </cell>
          <cell r="M1805">
            <v>92.3</v>
          </cell>
          <cell r="N1805">
            <v>92.3</v>
          </cell>
          <cell r="O1805">
            <v>92.3</v>
          </cell>
          <cell r="P1805">
            <v>92.3</v>
          </cell>
          <cell r="Q1805">
            <v>92.3</v>
          </cell>
        </row>
        <row r="1806">
          <cell r="C1806">
            <v>100</v>
          </cell>
          <cell r="D1806">
            <v>100.1</v>
          </cell>
          <cell r="E1806">
            <v>101.1</v>
          </cell>
          <cell r="F1806">
            <v>101.1</v>
          </cell>
          <cell r="G1806">
            <v>102</v>
          </cell>
          <cell r="H1806">
            <v>101.8</v>
          </cell>
          <cell r="I1806">
            <v>101.8</v>
          </cell>
          <cell r="J1806">
            <v>100</v>
          </cell>
          <cell r="K1806">
            <v>100</v>
          </cell>
          <cell r="L1806">
            <v>100</v>
          </cell>
          <cell r="M1806">
            <v>100</v>
          </cell>
          <cell r="N1806">
            <v>100</v>
          </cell>
          <cell r="O1806">
            <v>100</v>
          </cell>
          <cell r="P1806">
            <v>100</v>
          </cell>
          <cell r="Q1806">
            <v>100</v>
          </cell>
        </row>
        <row r="1807">
          <cell r="C1807">
            <v>88.8</v>
          </cell>
          <cell r="D1807">
            <v>89.6</v>
          </cell>
          <cell r="E1807">
            <v>89.6</v>
          </cell>
          <cell r="F1807">
            <v>83.8</v>
          </cell>
          <cell r="G1807">
            <v>77.599999999999994</v>
          </cell>
          <cell r="H1807">
            <v>77.5</v>
          </cell>
          <cell r="I1807">
            <v>94.3</v>
          </cell>
          <cell r="J1807">
            <v>100.1</v>
          </cell>
          <cell r="K1807">
            <v>105.1</v>
          </cell>
          <cell r="L1807">
            <v>103.3</v>
          </cell>
          <cell r="M1807">
            <v>103.1</v>
          </cell>
          <cell r="N1807">
            <v>104.5</v>
          </cell>
          <cell r="O1807">
            <v>103</v>
          </cell>
          <cell r="P1807">
            <v>104</v>
          </cell>
          <cell r="Q1807">
            <v>104.1</v>
          </cell>
        </row>
        <row r="1808">
          <cell r="C1808">
            <v>100</v>
          </cell>
          <cell r="D1808">
            <v>100</v>
          </cell>
          <cell r="E1808">
            <v>101</v>
          </cell>
          <cell r="F1808">
            <v>101</v>
          </cell>
          <cell r="G1808">
            <v>101</v>
          </cell>
          <cell r="H1808">
            <v>101</v>
          </cell>
          <cell r="I1808">
            <v>101</v>
          </cell>
          <cell r="J1808">
            <v>101.6</v>
          </cell>
          <cell r="K1808">
            <v>100.3</v>
          </cell>
          <cell r="L1808">
            <v>100.3</v>
          </cell>
          <cell r="M1808">
            <v>100.3</v>
          </cell>
          <cell r="N1808">
            <v>100.3</v>
          </cell>
          <cell r="O1808">
            <v>100.6</v>
          </cell>
          <cell r="P1808">
            <v>100.6</v>
          </cell>
          <cell r="Q1808">
            <v>100.6</v>
          </cell>
        </row>
        <row r="1809">
          <cell r="C1809">
            <v>103.7</v>
          </cell>
          <cell r="D1809">
            <v>103.7</v>
          </cell>
          <cell r="E1809">
            <v>103.7</v>
          </cell>
          <cell r="F1809">
            <v>103.7</v>
          </cell>
          <cell r="G1809">
            <v>103.7</v>
          </cell>
          <cell r="H1809">
            <v>103.7</v>
          </cell>
          <cell r="I1809">
            <v>103.7</v>
          </cell>
          <cell r="J1809">
            <v>103.7</v>
          </cell>
          <cell r="K1809">
            <v>103.7</v>
          </cell>
          <cell r="L1809">
            <v>103.7</v>
          </cell>
          <cell r="M1809">
            <v>103.7</v>
          </cell>
          <cell r="N1809">
            <v>103.7</v>
          </cell>
          <cell r="O1809">
            <v>103.7</v>
          </cell>
          <cell r="P1809">
            <v>103.7</v>
          </cell>
          <cell r="Q1809">
            <v>103.7</v>
          </cell>
        </row>
        <row r="1810">
          <cell r="C1810">
            <v>108.2</v>
          </cell>
          <cell r="D1810">
            <v>108.2</v>
          </cell>
          <cell r="E1810">
            <v>108.2</v>
          </cell>
          <cell r="F1810">
            <v>108.2</v>
          </cell>
          <cell r="G1810">
            <v>108.2</v>
          </cell>
          <cell r="H1810">
            <v>108.2</v>
          </cell>
          <cell r="I1810">
            <v>108.2</v>
          </cell>
          <cell r="J1810">
            <v>108.2</v>
          </cell>
          <cell r="K1810">
            <v>108.2</v>
          </cell>
          <cell r="L1810">
            <v>108.2</v>
          </cell>
          <cell r="M1810">
            <v>108.2</v>
          </cell>
          <cell r="N1810">
            <v>108.2</v>
          </cell>
          <cell r="O1810">
            <v>108.2</v>
          </cell>
          <cell r="P1810">
            <v>108.2</v>
          </cell>
          <cell r="Q1810">
            <v>108.2</v>
          </cell>
        </row>
        <row r="1811">
          <cell r="C1811">
            <v>160.30000000000001</v>
          </cell>
          <cell r="D1811">
            <v>120.5</v>
          </cell>
          <cell r="E1811">
            <v>120.5</v>
          </cell>
          <cell r="F1811">
            <v>120.5</v>
          </cell>
          <cell r="G1811">
            <v>120.5</v>
          </cell>
          <cell r="H1811">
            <v>120.5</v>
          </cell>
          <cell r="I1811">
            <v>120.5</v>
          </cell>
          <cell r="J1811">
            <v>120.5</v>
          </cell>
          <cell r="K1811">
            <v>120.5</v>
          </cell>
          <cell r="L1811">
            <v>120.5</v>
          </cell>
          <cell r="M1811">
            <v>120.5</v>
          </cell>
          <cell r="N1811">
            <v>120.5</v>
          </cell>
          <cell r="O1811">
            <v>120.5</v>
          </cell>
          <cell r="P1811">
            <v>117.8</v>
          </cell>
          <cell r="Q1811">
            <v>117.8</v>
          </cell>
        </row>
        <row r="1812">
          <cell r="C1812">
            <v>108.6</v>
          </cell>
          <cell r="D1812">
            <v>108.6</v>
          </cell>
          <cell r="E1812">
            <v>108.6</v>
          </cell>
          <cell r="F1812">
            <v>108.6</v>
          </cell>
          <cell r="G1812">
            <v>108.6</v>
          </cell>
          <cell r="H1812">
            <v>108.6</v>
          </cell>
          <cell r="I1812">
            <v>111.5</v>
          </cell>
          <cell r="J1812">
            <v>111.5</v>
          </cell>
          <cell r="K1812">
            <v>111.5</v>
          </cell>
          <cell r="L1812">
            <v>120.5</v>
          </cell>
          <cell r="M1812">
            <v>119</v>
          </cell>
          <cell r="N1812">
            <v>121.5</v>
          </cell>
          <cell r="O1812">
            <v>115.4</v>
          </cell>
          <cell r="P1812">
            <v>124.6</v>
          </cell>
          <cell r="Q1812">
            <v>124.6</v>
          </cell>
        </row>
        <row r="1814">
          <cell r="C1814">
            <v>105</v>
          </cell>
          <cell r="D1814">
            <v>105</v>
          </cell>
          <cell r="E1814">
            <v>105</v>
          </cell>
          <cell r="F1814">
            <v>105</v>
          </cell>
          <cell r="G1814">
            <v>105</v>
          </cell>
          <cell r="H1814">
            <v>105</v>
          </cell>
          <cell r="I1814">
            <v>105</v>
          </cell>
          <cell r="J1814">
            <v>105</v>
          </cell>
          <cell r="K1814">
            <v>105</v>
          </cell>
          <cell r="L1814">
            <v>105.3</v>
          </cell>
          <cell r="M1814">
            <v>105</v>
          </cell>
          <cell r="N1814">
            <v>105</v>
          </cell>
          <cell r="O1814">
            <v>105</v>
          </cell>
          <cell r="P1814">
            <v>105</v>
          </cell>
          <cell r="Q1814">
            <v>105</v>
          </cell>
        </row>
        <row r="1815">
          <cell r="C1815">
            <v>100</v>
          </cell>
          <cell r="D1815">
            <v>100</v>
          </cell>
          <cell r="E1815">
            <v>100</v>
          </cell>
          <cell r="F1815">
            <v>100</v>
          </cell>
          <cell r="G1815">
            <v>100</v>
          </cell>
          <cell r="H1815">
            <v>100</v>
          </cell>
          <cell r="I1815">
            <v>100</v>
          </cell>
          <cell r="J1815">
            <v>100</v>
          </cell>
          <cell r="K1815">
            <v>100</v>
          </cell>
          <cell r="L1815">
            <v>100</v>
          </cell>
          <cell r="M1815">
            <v>100</v>
          </cell>
          <cell r="N1815">
            <v>100</v>
          </cell>
          <cell r="O1815">
            <v>100</v>
          </cell>
          <cell r="P1815">
            <v>100</v>
          </cell>
          <cell r="Q1815">
            <v>100</v>
          </cell>
        </row>
        <row r="1816">
          <cell r="C1816">
            <v>106.8</v>
          </cell>
          <cell r="D1816">
            <v>106.8</v>
          </cell>
          <cell r="E1816">
            <v>106.8</v>
          </cell>
          <cell r="F1816">
            <v>106.8</v>
          </cell>
          <cell r="G1816">
            <v>106.8</v>
          </cell>
          <cell r="H1816">
            <v>106.8</v>
          </cell>
          <cell r="I1816">
            <v>106.8</v>
          </cell>
          <cell r="J1816">
            <v>106.8</v>
          </cell>
          <cell r="K1816">
            <v>106.8</v>
          </cell>
          <cell r="L1816">
            <v>109.5</v>
          </cell>
          <cell r="M1816">
            <v>106.8</v>
          </cell>
          <cell r="N1816">
            <v>106.8</v>
          </cell>
          <cell r="O1816">
            <v>106.8</v>
          </cell>
          <cell r="P1816">
            <v>106.8</v>
          </cell>
          <cell r="Q1816">
            <v>106.8</v>
          </cell>
        </row>
        <row r="1817">
          <cell r="C1817">
            <v>104.9</v>
          </cell>
          <cell r="D1817">
            <v>104.9</v>
          </cell>
          <cell r="E1817">
            <v>104.9</v>
          </cell>
          <cell r="F1817">
            <v>104.9</v>
          </cell>
          <cell r="G1817">
            <v>104.9</v>
          </cell>
          <cell r="H1817">
            <v>104.9</v>
          </cell>
          <cell r="I1817">
            <v>104.9</v>
          </cell>
          <cell r="J1817">
            <v>104.9</v>
          </cell>
          <cell r="K1817">
            <v>104.9</v>
          </cell>
          <cell r="L1817">
            <v>104.9</v>
          </cell>
          <cell r="M1817">
            <v>104.9</v>
          </cell>
          <cell r="N1817">
            <v>104.9</v>
          </cell>
          <cell r="O1817">
            <v>104.9</v>
          </cell>
          <cell r="P1817">
            <v>104.9</v>
          </cell>
          <cell r="Q1817">
            <v>104.9</v>
          </cell>
        </row>
        <row r="1819">
          <cell r="C1819">
            <v>99.3</v>
          </cell>
          <cell r="D1819">
            <v>99.6</v>
          </cell>
          <cell r="E1819">
            <v>99.6</v>
          </cell>
          <cell r="F1819">
            <v>99.8</v>
          </cell>
          <cell r="G1819">
            <v>99.7</v>
          </cell>
          <cell r="H1819">
            <v>99.8</v>
          </cell>
          <cell r="I1819">
            <v>99.8</v>
          </cell>
          <cell r="J1819">
            <v>99.8</v>
          </cell>
          <cell r="K1819">
            <v>99.8</v>
          </cell>
          <cell r="L1819">
            <v>99.9</v>
          </cell>
          <cell r="M1819">
            <v>100.6</v>
          </cell>
          <cell r="N1819">
            <v>100.9</v>
          </cell>
          <cell r="O1819">
            <v>101.5</v>
          </cell>
          <cell r="P1819">
            <v>101.3</v>
          </cell>
          <cell r="Q1819">
            <v>101.3</v>
          </cell>
        </row>
        <row r="1820">
          <cell r="C1820">
            <v>86.5</v>
          </cell>
          <cell r="D1820">
            <v>83.7</v>
          </cell>
          <cell r="E1820">
            <v>83.7</v>
          </cell>
          <cell r="F1820">
            <v>84.9</v>
          </cell>
          <cell r="G1820">
            <v>84.9</v>
          </cell>
          <cell r="H1820">
            <v>85.3</v>
          </cell>
          <cell r="I1820">
            <v>85.3</v>
          </cell>
          <cell r="J1820">
            <v>85.3</v>
          </cell>
          <cell r="K1820">
            <v>85.3</v>
          </cell>
          <cell r="L1820">
            <v>86.2</v>
          </cell>
          <cell r="M1820">
            <v>86.7</v>
          </cell>
          <cell r="N1820">
            <v>87.7</v>
          </cell>
          <cell r="O1820">
            <v>89.8</v>
          </cell>
          <cell r="P1820">
            <v>93.1</v>
          </cell>
          <cell r="Q1820">
            <v>93.1</v>
          </cell>
        </row>
        <row r="1821">
          <cell r="C1821">
            <v>98.7</v>
          </cell>
          <cell r="D1821">
            <v>99.6</v>
          </cell>
          <cell r="E1821">
            <v>99.6</v>
          </cell>
          <cell r="F1821">
            <v>100</v>
          </cell>
          <cell r="G1821">
            <v>99.7</v>
          </cell>
          <cell r="H1821">
            <v>100</v>
          </cell>
          <cell r="I1821">
            <v>100</v>
          </cell>
          <cell r="J1821">
            <v>100</v>
          </cell>
          <cell r="K1821">
            <v>100</v>
          </cell>
          <cell r="L1821">
            <v>100</v>
          </cell>
          <cell r="M1821">
            <v>100</v>
          </cell>
          <cell r="N1821">
            <v>100</v>
          </cell>
          <cell r="O1821">
            <v>100</v>
          </cell>
          <cell r="P1821">
            <v>100</v>
          </cell>
          <cell r="Q1821">
            <v>100</v>
          </cell>
        </row>
        <row r="1822">
          <cell r="C1822">
            <v>91.2</v>
          </cell>
          <cell r="D1822">
            <v>98.3</v>
          </cell>
          <cell r="E1822">
            <v>98.3</v>
          </cell>
          <cell r="F1822">
            <v>98.3</v>
          </cell>
          <cell r="G1822">
            <v>97</v>
          </cell>
          <cell r="H1822">
            <v>97.3</v>
          </cell>
          <cell r="I1822">
            <v>97.3</v>
          </cell>
          <cell r="J1822">
            <v>97.3</v>
          </cell>
          <cell r="K1822">
            <v>97.3</v>
          </cell>
          <cell r="L1822">
            <v>97.3</v>
          </cell>
          <cell r="M1822">
            <v>101.7</v>
          </cell>
          <cell r="N1822">
            <v>102.5</v>
          </cell>
          <cell r="O1822">
            <v>104.1</v>
          </cell>
          <cell r="P1822">
            <v>104.1</v>
          </cell>
          <cell r="Q1822">
            <v>104.1</v>
          </cell>
        </row>
        <row r="1823">
          <cell r="C1823">
            <v>99.9</v>
          </cell>
          <cell r="D1823">
            <v>98.9</v>
          </cell>
          <cell r="E1823">
            <v>98.9</v>
          </cell>
          <cell r="F1823">
            <v>98.9</v>
          </cell>
          <cell r="G1823">
            <v>99.9</v>
          </cell>
          <cell r="H1823">
            <v>99.9</v>
          </cell>
          <cell r="I1823">
            <v>99.9</v>
          </cell>
          <cell r="J1823">
            <v>99.9</v>
          </cell>
          <cell r="K1823">
            <v>99.2</v>
          </cell>
          <cell r="L1823">
            <v>99.2</v>
          </cell>
          <cell r="M1823">
            <v>99.2</v>
          </cell>
          <cell r="N1823">
            <v>99.2</v>
          </cell>
          <cell r="O1823">
            <v>99.2</v>
          </cell>
          <cell r="P1823">
            <v>99.2</v>
          </cell>
          <cell r="Q1823">
            <v>99.2</v>
          </cell>
        </row>
        <row r="1824">
          <cell r="C1824">
            <v>104.1</v>
          </cell>
          <cell r="D1824">
            <v>101.4</v>
          </cell>
          <cell r="E1824">
            <v>101.4</v>
          </cell>
          <cell r="F1824">
            <v>99.6</v>
          </cell>
          <cell r="G1824">
            <v>99.6</v>
          </cell>
          <cell r="H1824">
            <v>99.6</v>
          </cell>
          <cell r="I1824">
            <v>99.6</v>
          </cell>
          <cell r="J1824">
            <v>99.6</v>
          </cell>
          <cell r="K1824">
            <v>99.6</v>
          </cell>
          <cell r="L1824">
            <v>99.6</v>
          </cell>
          <cell r="M1824">
            <v>99.6</v>
          </cell>
          <cell r="N1824">
            <v>99.6</v>
          </cell>
          <cell r="O1824">
            <v>99.6</v>
          </cell>
          <cell r="P1824">
            <v>99.6</v>
          </cell>
          <cell r="Q1824">
            <v>99.6</v>
          </cell>
        </row>
        <row r="1825">
          <cell r="C1825">
            <v>111.1</v>
          </cell>
          <cell r="D1825">
            <v>111.1</v>
          </cell>
          <cell r="E1825">
            <v>111.1</v>
          </cell>
          <cell r="F1825">
            <v>111.1</v>
          </cell>
          <cell r="G1825">
            <v>111</v>
          </cell>
          <cell r="H1825">
            <v>111.1</v>
          </cell>
          <cell r="I1825">
            <v>111.1</v>
          </cell>
          <cell r="J1825">
            <v>111.1</v>
          </cell>
          <cell r="K1825">
            <v>111.1</v>
          </cell>
          <cell r="L1825">
            <v>111.1</v>
          </cell>
          <cell r="M1825">
            <v>111.1</v>
          </cell>
          <cell r="N1825">
            <v>111.1</v>
          </cell>
          <cell r="O1825">
            <v>111.1</v>
          </cell>
          <cell r="P1825">
            <v>111.1</v>
          </cell>
          <cell r="Q1825">
            <v>111.1</v>
          </cell>
        </row>
        <row r="1826">
          <cell r="C1826">
            <v>140.9</v>
          </cell>
          <cell r="D1826">
            <v>140.9</v>
          </cell>
          <cell r="E1826">
            <v>136.19999999999999</v>
          </cell>
          <cell r="F1826">
            <v>136.19999999999999</v>
          </cell>
          <cell r="G1826">
            <v>136.1</v>
          </cell>
          <cell r="H1826">
            <v>136.19999999999999</v>
          </cell>
          <cell r="I1826">
            <v>136.19999999999999</v>
          </cell>
          <cell r="J1826">
            <v>136.19999999999999</v>
          </cell>
          <cell r="K1826">
            <v>136.19999999999999</v>
          </cell>
          <cell r="L1826">
            <v>136.19999999999999</v>
          </cell>
          <cell r="M1826">
            <v>136.19999999999999</v>
          </cell>
          <cell r="N1826">
            <v>133.30000000000001</v>
          </cell>
          <cell r="O1826">
            <v>131.69999999999999</v>
          </cell>
          <cell r="P1826">
            <v>131.69999999999999</v>
          </cell>
          <cell r="Q1826">
            <v>131.69999999999999</v>
          </cell>
        </row>
        <row r="1827">
          <cell r="C1827">
            <v>101.2</v>
          </cell>
          <cell r="D1827">
            <v>106.1</v>
          </cell>
          <cell r="E1827">
            <v>106.1</v>
          </cell>
          <cell r="F1827">
            <v>106.1</v>
          </cell>
          <cell r="G1827">
            <v>106</v>
          </cell>
          <cell r="H1827">
            <v>106.1</v>
          </cell>
          <cell r="I1827">
            <v>106.1</v>
          </cell>
          <cell r="J1827">
            <v>106.1</v>
          </cell>
          <cell r="K1827">
            <v>106.1</v>
          </cell>
          <cell r="L1827">
            <v>106.1</v>
          </cell>
          <cell r="M1827">
            <v>105.3</v>
          </cell>
          <cell r="N1827">
            <v>101.2</v>
          </cell>
          <cell r="O1827">
            <v>101.2</v>
          </cell>
          <cell r="P1827">
            <v>101.2</v>
          </cell>
          <cell r="Q1827">
            <v>101.2</v>
          </cell>
        </row>
        <row r="1828">
          <cell r="C1828">
            <v>96.1</v>
          </cell>
          <cell r="D1828">
            <v>96.1</v>
          </cell>
          <cell r="E1828">
            <v>96.1</v>
          </cell>
          <cell r="F1828">
            <v>96.1</v>
          </cell>
          <cell r="G1828">
            <v>100.7</v>
          </cell>
          <cell r="H1828">
            <v>100.8</v>
          </cell>
          <cell r="I1828">
            <v>100.8</v>
          </cell>
          <cell r="J1828">
            <v>100.8</v>
          </cell>
          <cell r="K1828">
            <v>100.8</v>
          </cell>
          <cell r="L1828">
            <v>104.9</v>
          </cell>
          <cell r="M1828">
            <v>109.5</v>
          </cell>
          <cell r="N1828">
            <v>109.5</v>
          </cell>
          <cell r="O1828">
            <v>104.9</v>
          </cell>
          <cell r="P1828">
            <v>109.5</v>
          </cell>
          <cell r="Q1828">
            <v>109.5</v>
          </cell>
        </row>
        <row r="1829">
          <cell r="C1829">
            <v>101.9</v>
          </cell>
          <cell r="D1829">
            <v>101.9</v>
          </cell>
          <cell r="E1829">
            <v>101.9</v>
          </cell>
          <cell r="F1829">
            <v>103.2</v>
          </cell>
          <cell r="G1829">
            <v>103.2</v>
          </cell>
          <cell r="H1829">
            <v>103.2</v>
          </cell>
          <cell r="I1829">
            <v>103.2</v>
          </cell>
          <cell r="J1829">
            <v>103.2</v>
          </cell>
          <cell r="K1829">
            <v>103.2</v>
          </cell>
          <cell r="L1829">
            <v>103.2</v>
          </cell>
          <cell r="M1829">
            <v>103.2</v>
          </cell>
          <cell r="N1829">
            <v>103.2</v>
          </cell>
          <cell r="O1829">
            <v>103.2</v>
          </cell>
          <cell r="P1829">
            <v>103.2</v>
          </cell>
          <cell r="Q1829">
            <v>103.2</v>
          </cell>
        </row>
        <row r="1830">
          <cell r="C1830">
            <v>103.2</v>
          </cell>
          <cell r="D1830">
            <v>103.2</v>
          </cell>
          <cell r="E1830">
            <v>103.2</v>
          </cell>
          <cell r="F1830">
            <v>103.2</v>
          </cell>
          <cell r="G1830">
            <v>103.2</v>
          </cell>
          <cell r="H1830">
            <v>103.2</v>
          </cell>
          <cell r="I1830">
            <v>103.2</v>
          </cell>
          <cell r="J1830">
            <v>103.2</v>
          </cell>
          <cell r="K1830">
            <v>103.2</v>
          </cell>
          <cell r="L1830">
            <v>103.2</v>
          </cell>
          <cell r="M1830">
            <v>103.2</v>
          </cell>
          <cell r="N1830">
            <v>103.2</v>
          </cell>
          <cell r="O1830">
            <v>103.2</v>
          </cell>
          <cell r="P1830">
            <v>103.2</v>
          </cell>
          <cell r="Q1830">
            <v>103.2</v>
          </cell>
        </row>
        <row r="1831">
          <cell r="C1831">
            <v>100</v>
          </cell>
          <cell r="D1831">
            <v>100</v>
          </cell>
          <cell r="E1831">
            <v>100</v>
          </cell>
          <cell r="F1831">
            <v>100</v>
          </cell>
          <cell r="G1831">
            <v>100</v>
          </cell>
          <cell r="H1831">
            <v>100</v>
          </cell>
          <cell r="I1831">
            <v>100</v>
          </cell>
          <cell r="J1831">
            <v>100</v>
          </cell>
          <cell r="K1831">
            <v>100</v>
          </cell>
          <cell r="L1831">
            <v>100</v>
          </cell>
          <cell r="M1831">
            <v>100</v>
          </cell>
          <cell r="N1831">
            <v>100</v>
          </cell>
          <cell r="O1831">
            <v>100</v>
          </cell>
          <cell r="P1831">
            <v>100</v>
          </cell>
          <cell r="Q1831">
            <v>100</v>
          </cell>
        </row>
        <row r="1832">
          <cell r="C1832">
            <v>104.6</v>
          </cell>
          <cell r="D1832">
            <v>104.6</v>
          </cell>
          <cell r="E1832">
            <v>104.6</v>
          </cell>
          <cell r="F1832">
            <v>104.6</v>
          </cell>
          <cell r="G1832">
            <v>104.6</v>
          </cell>
          <cell r="H1832">
            <v>104.6</v>
          </cell>
          <cell r="I1832">
            <v>104.6</v>
          </cell>
          <cell r="J1832">
            <v>104.6</v>
          </cell>
          <cell r="K1832">
            <v>104.6</v>
          </cell>
          <cell r="L1832">
            <v>104.6</v>
          </cell>
          <cell r="M1832">
            <v>104.6</v>
          </cell>
          <cell r="N1832">
            <v>104.6</v>
          </cell>
          <cell r="O1832">
            <v>104.6</v>
          </cell>
          <cell r="P1832">
            <v>99.9</v>
          </cell>
          <cell r="Q1832">
            <v>99.9</v>
          </cell>
        </row>
        <row r="1833">
          <cell r="C1833">
            <v>100.9</v>
          </cell>
          <cell r="D1833">
            <v>100.9</v>
          </cell>
          <cell r="E1833">
            <v>100.9</v>
          </cell>
          <cell r="F1833">
            <v>100.9</v>
          </cell>
          <cell r="G1833">
            <v>100.9</v>
          </cell>
          <cell r="H1833">
            <v>100.9</v>
          </cell>
          <cell r="I1833">
            <v>100.9</v>
          </cell>
          <cell r="J1833">
            <v>100.9</v>
          </cell>
          <cell r="K1833">
            <v>100.9</v>
          </cell>
          <cell r="L1833">
            <v>100.9</v>
          </cell>
          <cell r="M1833">
            <v>100.9</v>
          </cell>
          <cell r="N1833">
            <v>100.9</v>
          </cell>
          <cell r="O1833">
            <v>100.9</v>
          </cell>
          <cell r="P1833">
            <v>100.9</v>
          </cell>
          <cell r="Q1833">
            <v>101.7</v>
          </cell>
        </row>
        <row r="1834">
          <cell r="C1834">
            <v>111.9</v>
          </cell>
          <cell r="D1834">
            <v>111.9</v>
          </cell>
          <cell r="E1834">
            <v>110.2</v>
          </cell>
          <cell r="F1834">
            <v>110.2</v>
          </cell>
          <cell r="G1834">
            <v>110.3</v>
          </cell>
          <cell r="H1834">
            <v>110.3</v>
          </cell>
          <cell r="I1834">
            <v>110.3</v>
          </cell>
          <cell r="J1834">
            <v>110</v>
          </cell>
          <cell r="K1834">
            <v>110</v>
          </cell>
          <cell r="L1834">
            <v>110</v>
          </cell>
          <cell r="M1834">
            <v>109.7</v>
          </cell>
          <cell r="N1834">
            <v>110.3</v>
          </cell>
          <cell r="O1834">
            <v>110.3</v>
          </cell>
          <cell r="P1834">
            <v>110.5</v>
          </cell>
          <cell r="Q1834">
            <v>110.5</v>
          </cell>
        </row>
        <row r="1835">
          <cell r="C1835">
            <v>106.7</v>
          </cell>
          <cell r="D1835">
            <v>106.7</v>
          </cell>
          <cell r="E1835">
            <v>106.7</v>
          </cell>
          <cell r="F1835">
            <v>106.7</v>
          </cell>
          <cell r="G1835">
            <v>106.7</v>
          </cell>
          <cell r="H1835">
            <v>106.7</v>
          </cell>
          <cell r="I1835">
            <v>106.7</v>
          </cell>
          <cell r="J1835">
            <v>106.7</v>
          </cell>
          <cell r="K1835">
            <v>106.7</v>
          </cell>
          <cell r="L1835">
            <v>106.7</v>
          </cell>
          <cell r="M1835">
            <v>106.7</v>
          </cell>
          <cell r="N1835">
            <v>106.7</v>
          </cell>
          <cell r="O1835">
            <v>106.7</v>
          </cell>
          <cell r="P1835">
            <v>106.7</v>
          </cell>
          <cell r="Q1835">
            <v>106.7</v>
          </cell>
        </row>
        <row r="1837">
          <cell r="C1837">
            <v>122.5</v>
          </cell>
          <cell r="D1837">
            <v>118.4</v>
          </cell>
          <cell r="E1837">
            <v>118.4</v>
          </cell>
          <cell r="F1837">
            <v>118.4</v>
          </cell>
          <cell r="G1837">
            <v>118.4</v>
          </cell>
          <cell r="H1837">
            <v>118.4</v>
          </cell>
          <cell r="I1837">
            <v>118.4</v>
          </cell>
          <cell r="J1837">
            <v>118.4</v>
          </cell>
          <cell r="K1837">
            <v>118.4</v>
          </cell>
          <cell r="L1837">
            <v>118.4</v>
          </cell>
          <cell r="M1837">
            <v>118.4</v>
          </cell>
          <cell r="N1837">
            <v>118.4</v>
          </cell>
          <cell r="O1837">
            <v>118.4</v>
          </cell>
          <cell r="P1837">
            <v>114.2</v>
          </cell>
          <cell r="Q1837">
            <v>114.2</v>
          </cell>
        </row>
        <row r="1838">
          <cell r="C1838">
            <v>124.7</v>
          </cell>
          <cell r="D1838">
            <v>117</v>
          </cell>
          <cell r="E1838">
            <v>117</v>
          </cell>
          <cell r="F1838">
            <v>117</v>
          </cell>
          <cell r="G1838">
            <v>117</v>
          </cell>
          <cell r="H1838">
            <v>117</v>
          </cell>
          <cell r="I1838">
            <v>117</v>
          </cell>
          <cell r="J1838">
            <v>117</v>
          </cell>
          <cell r="K1838">
            <v>117</v>
          </cell>
          <cell r="L1838">
            <v>117</v>
          </cell>
          <cell r="M1838">
            <v>117</v>
          </cell>
          <cell r="N1838">
            <v>117</v>
          </cell>
          <cell r="O1838">
            <v>117</v>
          </cell>
          <cell r="P1838">
            <v>116.2</v>
          </cell>
          <cell r="Q1838">
            <v>116.2</v>
          </cell>
        </row>
        <row r="1839">
          <cell r="C1839">
            <v>128.80000000000001</v>
          </cell>
          <cell r="D1839">
            <v>126.1</v>
          </cell>
          <cell r="E1839">
            <v>126.1</v>
          </cell>
          <cell r="F1839">
            <v>126.1</v>
          </cell>
          <cell r="G1839">
            <v>126.1</v>
          </cell>
          <cell r="H1839">
            <v>126.1</v>
          </cell>
          <cell r="I1839">
            <v>126.1</v>
          </cell>
          <cell r="J1839">
            <v>126.1</v>
          </cell>
          <cell r="K1839">
            <v>126.1</v>
          </cell>
          <cell r="L1839">
            <v>126.1</v>
          </cell>
          <cell r="M1839">
            <v>126.1</v>
          </cell>
          <cell r="N1839">
            <v>126.1</v>
          </cell>
          <cell r="O1839">
            <v>126.1</v>
          </cell>
          <cell r="P1839">
            <v>121.3</v>
          </cell>
          <cell r="Q1839">
            <v>121.3</v>
          </cell>
        </row>
        <row r="1840">
          <cell r="C1840">
            <v>113.6</v>
          </cell>
          <cell r="D1840">
            <v>118.2</v>
          </cell>
          <cell r="E1840">
            <v>118.2</v>
          </cell>
          <cell r="F1840">
            <v>118.2</v>
          </cell>
          <cell r="G1840">
            <v>118.2</v>
          </cell>
          <cell r="H1840">
            <v>118.2</v>
          </cell>
          <cell r="I1840">
            <v>118.2</v>
          </cell>
          <cell r="J1840">
            <v>118.2</v>
          </cell>
          <cell r="K1840">
            <v>118.2</v>
          </cell>
          <cell r="L1840">
            <v>118.2</v>
          </cell>
          <cell r="M1840">
            <v>118.2</v>
          </cell>
          <cell r="N1840">
            <v>118.2</v>
          </cell>
          <cell r="O1840">
            <v>118.2</v>
          </cell>
          <cell r="P1840">
            <v>100</v>
          </cell>
          <cell r="Q1840">
            <v>100</v>
          </cell>
        </row>
        <row r="1841">
          <cell r="C1841">
            <v>100</v>
          </cell>
          <cell r="D1841">
            <v>100</v>
          </cell>
          <cell r="E1841">
            <v>100</v>
          </cell>
          <cell r="F1841">
            <v>100</v>
          </cell>
          <cell r="G1841">
            <v>100</v>
          </cell>
          <cell r="H1841">
            <v>100</v>
          </cell>
          <cell r="I1841">
            <v>100</v>
          </cell>
          <cell r="J1841">
            <v>100</v>
          </cell>
          <cell r="K1841">
            <v>100</v>
          </cell>
          <cell r="L1841">
            <v>100</v>
          </cell>
          <cell r="M1841">
            <v>100</v>
          </cell>
          <cell r="N1841">
            <v>100</v>
          </cell>
          <cell r="O1841">
            <v>100</v>
          </cell>
          <cell r="P1841">
            <v>100</v>
          </cell>
          <cell r="Q1841">
            <v>100</v>
          </cell>
        </row>
        <row r="1843">
          <cell r="C1843">
            <v>106.7</v>
          </cell>
          <cell r="D1843">
            <v>106.7</v>
          </cell>
          <cell r="E1843">
            <v>106.7</v>
          </cell>
          <cell r="F1843">
            <v>105.6</v>
          </cell>
          <cell r="G1843">
            <v>104.5</v>
          </cell>
          <cell r="H1843">
            <v>104.8</v>
          </cell>
          <cell r="I1843">
            <v>104.8</v>
          </cell>
          <cell r="J1843">
            <v>104.8</v>
          </cell>
          <cell r="K1843">
            <v>104.8</v>
          </cell>
          <cell r="L1843">
            <v>104.9</v>
          </cell>
          <cell r="M1843">
            <v>105</v>
          </cell>
          <cell r="N1843">
            <v>105</v>
          </cell>
          <cell r="O1843">
            <v>105</v>
          </cell>
          <cell r="P1843">
            <v>103.8</v>
          </cell>
          <cell r="Q1843">
            <v>103.8</v>
          </cell>
        </row>
        <row r="1844">
          <cell r="C1844">
            <v>107.5</v>
          </cell>
          <cell r="D1844">
            <v>107.5</v>
          </cell>
          <cell r="E1844">
            <v>107.2</v>
          </cell>
          <cell r="F1844">
            <v>105.4</v>
          </cell>
          <cell r="G1844">
            <v>104.3</v>
          </cell>
          <cell r="H1844">
            <v>104.6</v>
          </cell>
          <cell r="I1844">
            <v>104.6</v>
          </cell>
          <cell r="J1844">
            <v>104.6</v>
          </cell>
          <cell r="K1844">
            <v>104.6</v>
          </cell>
          <cell r="L1844">
            <v>104.8</v>
          </cell>
          <cell r="M1844">
            <v>104.8</v>
          </cell>
          <cell r="N1844">
            <v>104.8</v>
          </cell>
          <cell r="O1844">
            <v>104.8</v>
          </cell>
          <cell r="P1844">
            <v>104.8</v>
          </cell>
          <cell r="Q1844">
            <v>104.8</v>
          </cell>
        </row>
        <row r="1845">
          <cell r="C1845">
            <v>104.6</v>
          </cell>
          <cell r="D1845">
            <v>104.6</v>
          </cell>
          <cell r="E1845">
            <v>105.4</v>
          </cell>
          <cell r="F1845">
            <v>106.2</v>
          </cell>
          <cell r="G1845">
            <v>105.1</v>
          </cell>
          <cell r="H1845">
            <v>105.4</v>
          </cell>
          <cell r="I1845">
            <v>105.4</v>
          </cell>
          <cell r="J1845">
            <v>105.4</v>
          </cell>
          <cell r="K1845">
            <v>105.4</v>
          </cell>
          <cell r="L1845">
            <v>105.4</v>
          </cell>
          <cell r="M1845">
            <v>105.5</v>
          </cell>
          <cell r="N1845">
            <v>105.5</v>
          </cell>
          <cell r="O1845">
            <v>105.5</v>
          </cell>
          <cell r="P1845">
            <v>101.3</v>
          </cell>
          <cell r="Q1845">
            <v>101.3</v>
          </cell>
        </row>
        <row r="1847">
          <cell r="C1847">
            <v>104.4</v>
          </cell>
          <cell r="D1847">
            <v>108.8</v>
          </cell>
          <cell r="E1847">
            <v>108.8</v>
          </cell>
          <cell r="F1847">
            <v>109.7</v>
          </cell>
          <cell r="G1847">
            <v>109.8</v>
          </cell>
          <cell r="H1847">
            <v>109.6</v>
          </cell>
          <cell r="I1847">
            <v>109.5</v>
          </cell>
          <cell r="J1847">
            <v>109.4</v>
          </cell>
          <cell r="K1847">
            <v>109.4</v>
          </cell>
          <cell r="L1847">
            <v>109.3</v>
          </cell>
          <cell r="M1847">
            <v>109.3</v>
          </cell>
          <cell r="N1847">
            <v>109.4</v>
          </cell>
          <cell r="O1847">
            <v>105.2</v>
          </cell>
          <cell r="P1847">
            <v>105.2</v>
          </cell>
          <cell r="Q1847">
            <v>105</v>
          </cell>
        </row>
        <row r="1848">
          <cell r="C1848">
            <v>106</v>
          </cell>
          <cell r="D1848">
            <v>114.6</v>
          </cell>
          <cell r="E1848">
            <v>114.6</v>
          </cell>
          <cell r="F1848">
            <v>116.4</v>
          </cell>
          <cell r="G1848">
            <v>116.7</v>
          </cell>
          <cell r="H1848">
            <v>116.4</v>
          </cell>
          <cell r="I1848">
            <v>116.4</v>
          </cell>
          <cell r="J1848">
            <v>116.4</v>
          </cell>
          <cell r="K1848">
            <v>116.4</v>
          </cell>
          <cell r="L1848">
            <v>116.4</v>
          </cell>
          <cell r="M1848">
            <v>116.4</v>
          </cell>
          <cell r="N1848">
            <v>116.4</v>
          </cell>
          <cell r="O1848">
            <v>108.2</v>
          </cell>
          <cell r="P1848">
            <v>108.2</v>
          </cell>
          <cell r="Q1848">
            <v>108.2</v>
          </cell>
        </row>
        <row r="1849">
          <cell r="C1849">
            <v>82.4</v>
          </cell>
          <cell r="D1849">
            <v>82.4</v>
          </cell>
          <cell r="E1849">
            <v>82.4</v>
          </cell>
          <cell r="F1849">
            <v>82.4</v>
          </cell>
          <cell r="G1849">
            <v>82.6</v>
          </cell>
          <cell r="H1849">
            <v>82.4</v>
          </cell>
          <cell r="I1849">
            <v>82.4</v>
          </cell>
          <cell r="J1849">
            <v>82.4</v>
          </cell>
          <cell r="K1849">
            <v>82.4</v>
          </cell>
          <cell r="L1849">
            <v>82.4</v>
          </cell>
          <cell r="M1849">
            <v>82.4</v>
          </cell>
          <cell r="N1849">
            <v>82.4</v>
          </cell>
          <cell r="O1849">
            <v>82.4</v>
          </cell>
          <cell r="P1849">
            <v>82.4</v>
          </cell>
          <cell r="Q1849">
            <v>82.4</v>
          </cell>
        </row>
        <row r="1850">
          <cell r="C1850">
            <v>102.7</v>
          </cell>
          <cell r="D1850">
            <v>102.8</v>
          </cell>
          <cell r="E1850">
            <v>103</v>
          </cell>
          <cell r="F1850">
            <v>102.9</v>
          </cell>
          <cell r="G1850">
            <v>102.8</v>
          </cell>
          <cell r="H1850">
            <v>102.6</v>
          </cell>
          <cell r="I1850">
            <v>102.2</v>
          </cell>
          <cell r="J1850">
            <v>102.1</v>
          </cell>
          <cell r="K1850">
            <v>102.2</v>
          </cell>
          <cell r="L1850">
            <v>102.8</v>
          </cell>
          <cell r="M1850">
            <v>102.9</v>
          </cell>
          <cell r="N1850">
            <v>103</v>
          </cell>
          <cell r="O1850">
            <v>103</v>
          </cell>
          <cell r="P1850">
            <v>103</v>
          </cell>
          <cell r="Q1850">
            <v>102.7</v>
          </cell>
        </row>
        <row r="1851">
          <cell r="C1851">
            <v>122.7</v>
          </cell>
          <cell r="D1851">
            <v>122.7</v>
          </cell>
          <cell r="E1851">
            <v>122.7</v>
          </cell>
          <cell r="F1851">
            <v>124</v>
          </cell>
          <cell r="G1851">
            <v>119.3</v>
          </cell>
          <cell r="H1851">
            <v>119.3</v>
          </cell>
          <cell r="I1851">
            <v>119.3</v>
          </cell>
          <cell r="J1851">
            <v>118.3</v>
          </cell>
          <cell r="K1851">
            <v>117.3</v>
          </cell>
          <cell r="L1851">
            <v>113.9</v>
          </cell>
          <cell r="M1851">
            <v>111.5</v>
          </cell>
          <cell r="N1851">
            <v>112</v>
          </cell>
          <cell r="O1851">
            <v>112.8</v>
          </cell>
          <cell r="P1851">
            <v>112.8</v>
          </cell>
          <cell r="Q1851">
            <v>107</v>
          </cell>
        </row>
        <row r="1852">
          <cell r="C1852">
            <v>110.6</v>
          </cell>
          <cell r="D1852">
            <v>112.3</v>
          </cell>
          <cell r="E1852">
            <v>112.3</v>
          </cell>
          <cell r="F1852">
            <v>112.3</v>
          </cell>
          <cell r="G1852">
            <v>112.2</v>
          </cell>
          <cell r="H1852">
            <v>112.2</v>
          </cell>
          <cell r="I1852">
            <v>112.2</v>
          </cell>
          <cell r="J1852">
            <v>112.2</v>
          </cell>
          <cell r="K1852">
            <v>112.3</v>
          </cell>
          <cell r="L1852">
            <v>112.2</v>
          </cell>
          <cell r="M1852">
            <v>112.3</v>
          </cell>
          <cell r="N1852">
            <v>112.3</v>
          </cell>
          <cell r="O1852">
            <v>112.3</v>
          </cell>
          <cell r="P1852">
            <v>112.3</v>
          </cell>
          <cell r="Q1852">
            <v>112.3</v>
          </cell>
        </row>
        <row r="1853">
          <cell r="C1853">
            <v>103.1</v>
          </cell>
          <cell r="D1853">
            <v>103.1</v>
          </cell>
          <cell r="E1853">
            <v>103.1</v>
          </cell>
          <cell r="F1853">
            <v>103.1</v>
          </cell>
          <cell r="G1853">
            <v>103.1</v>
          </cell>
          <cell r="H1853">
            <v>103.1</v>
          </cell>
          <cell r="I1853">
            <v>103.1</v>
          </cell>
          <cell r="J1853">
            <v>103.1</v>
          </cell>
          <cell r="K1853">
            <v>103.1</v>
          </cell>
          <cell r="L1853">
            <v>100</v>
          </cell>
          <cell r="M1853">
            <v>100</v>
          </cell>
          <cell r="N1853">
            <v>100</v>
          </cell>
          <cell r="O1853">
            <v>100</v>
          </cell>
          <cell r="P1853">
            <v>100</v>
          </cell>
          <cell r="Q1853">
            <v>100</v>
          </cell>
        </row>
        <row r="1854">
          <cell r="C1854">
            <v>96.6</v>
          </cell>
          <cell r="D1854">
            <v>96.6</v>
          </cell>
          <cell r="E1854">
            <v>96.6</v>
          </cell>
          <cell r="F1854">
            <v>96.6</v>
          </cell>
          <cell r="G1854">
            <v>96.6</v>
          </cell>
          <cell r="H1854">
            <v>96.6</v>
          </cell>
          <cell r="I1854">
            <v>96.6</v>
          </cell>
          <cell r="J1854">
            <v>96.6</v>
          </cell>
          <cell r="K1854">
            <v>96.6</v>
          </cell>
          <cell r="L1854">
            <v>96.6</v>
          </cell>
          <cell r="M1854">
            <v>96.6</v>
          </cell>
          <cell r="N1854">
            <v>96.6</v>
          </cell>
          <cell r="O1854">
            <v>96.6</v>
          </cell>
          <cell r="P1854">
            <v>96.6</v>
          </cell>
          <cell r="Q1854">
            <v>96.6</v>
          </cell>
        </row>
        <row r="1855">
          <cell r="C1855">
            <v>103.4</v>
          </cell>
          <cell r="D1855">
            <v>103.4</v>
          </cell>
          <cell r="E1855">
            <v>103.4</v>
          </cell>
          <cell r="F1855">
            <v>103.4</v>
          </cell>
          <cell r="G1855">
            <v>103.4</v>
          </cell>
          <cell r="H1855">
            <v>103.4</v>
          </cell>
          <cell r="I1855">
            <v>103.4</v>
          </cell>
          <cell r="J1855">
            <v>103.4</v>
          </cell>
          <cell r="K1855">
            <v>103.4</v>
          </cell>
          <cell r="L1855">
            <v>103.4</v>
          </cell>
          <cell r="M1855">
            <v>103.4</v>
          </cell>
          <cell r="N1855">
            <v>103.4</v>
          </cell>
          <cell r="O1855">
            <v>103.4</v>
          </cell>
          <cell r="P1855">
            <v>103.4</v>
          </cell>
          <cell r="Q1855">
            <v>103.4</v>
          </cell>
        </row>
        <row r="1857">
          <cell r="C1857">
            <v>105.1</v>
          </cell>
          <cell r="D1857">
            <v>104.2</v>
          </cell>
          <cell r="E1857">
            <v>101.4</v>
          </cell>
          <cell r="F1857">
            <v>100</v>
          </cell>
          <cell r="G1857">
            <v>101.1</v>
          </cell>
          <cell r="H1857">
            <v>102</v>
          </cell>
          <cell r="I1857">
            <v>102.6</v>
          </cell>
          <cell r="J1857">
            <v>101.4</v>
          </cell>
          <cell r="K1857">
            <v>101.7</v>
          </cell>
          <cell r="L1857">
            <v>102.1</v>
          </cell>
          <cell r="M1857">
            <v>101.9</v>
          </cell>
          <cell r="N1857">
            <v>101.8</v>
          </cell>
          <cell r="O1857">
            <v>100.6</v>
          </cell>
          <cell r="P1857">
            <v>101.8</v>
          </cell>
          <cell r="Q1857">
            <v>100.7</v>
          </cell>
        </row>
        <row r="1859">
          <cell r="C1859">
            <v>107.1</v>
          </cell>
          <cell r="D1859">
            <v>106.1</v>
          </cell>
          <cell r="E1859">
            <v>100.1</v>
          </cell>
          <cell r="F1859">
            <v>97.5</v>
          </cell>
          <cell r="G1859">
            <v>100.1</v>
          </cell>
          <cell r="H1859">
            <v>102.1</v>
          </cell>
          <cell r="I1859">
            <v>102.7</v>
          </cell>
          <cell r="J1859">
            <v>100</v>
          </cell>
          <cell r="K1859">
            <v>100.7</v>
          </cell>
          <cell r="L1859">
            <v>101.7</v>
          </cell>
          <cell r="M1859">
            <v>101.2</v>
          </cell>
          <cell r="N1859">
            <v>101.1</v>
          </cell>
          <cell r="O1859">
            <v>98.6</v>
          </cell>
          <cell r="P1859">
            <v>101.3</v>
          </cell>
          <cell r="Q1859">
            <v>98.9</v>
          </cell>
        </row>
        <row r="1860">
          <cell r="C1860">
            <v>100.8</v>
          </cell>
          <cell r="D1860">
            <v>99.7</v>
          </cell>
          <cell r="E1860">
            <v>100.6</v>
          </cell>
          <cell r="F1860">
            <v>100.7</v>
          </cell>
          <cell r="G1860">
            <v>99.6</v>
          </cell>
          <cell r="H1860">
            <v>104.2</v>
          </cell>
          <cell r="I1860">
            <v>103.8</v>
          </cell>
          <cell r="J1860">
            <v>100.6</v>
          </cell>
          <cell r="K1860">
            <v>99</v>
          </cell>
          <cell r="L1860">
            <v>98.7</v>
          </cell>
          <cell r="M1860">
            <v>98.9</v>
          </cell>
          <cell r="N1860">
            <v>98.1</v>
          </cell>
          <cell r="O1860">
            <v>97.7</v>
          </cell>
          <cell r="P1860">
            <v>97.2</v>
          </cell>
          <cell r="Q1860">
            <v>97.2</v>
          </cell>
        </row>
        <row r="1861">
          <cell r="C1861">
            <v>106.3</v>
          </cell>
          <cell r="D1861">
            <v>109.6</v>
          </cell>
          <cell r="E1861">
            <v>101</v>
          </cell>
          <cell r="F1861">
            <v>94.2</v>
          </cell>
          <cell r="G1861">
            <v>97.6</v>
          </cell>
          <cell r="H1861">
            <v>96</v>
          </cell>
          <cell r="I1861">
            <v>100.5</v>
          </cell>
          <cell r="J1861">
            <v>101.7</v>
          </cell>
          <cell r="K1861">
            <v>105.8</v>
          </cell>
          <cell r="L1861">
            <v>106.9</v>
          </cell>
          <cell r="M1861">
            <v>107</v>
          </cell>
          <cell r="N1861">
            <v>105.9</v>
          </cell>
          <cell r="O1861">
            <v>106.4</v>
          </cell>
          <cell r="P1861">
            <v>112.1</v>
          </cell>
          <cell r="Q1861">
            <v>110.7</v>
          </cell>
        </row>
        <row r="1862">
          <cell r="C1862">
            <v>120.2</v>
          </cell>
          <cell r="D1862">
            <v>130.9</v>
          </cell>
          <cell r="E1862">
            <v>114.1</v>
          </cell>
          <cell r="F1862">
            <v>113</v>
          </cell>
          <cell r="G1862">
            <v>125.1</v>
          </cell>
          <cell r="H1862">
            <v>144.5</v>
          </cell>
          <cell r="I1862">
            <v>110.7</v>
          </cell>
          <cell r="J1862">
            <v>113</v>
          </cell>
          <cell r="K1862">
            <v>122.1</v>
          </cell>
          <cell r="L1862">
            <v>116.4</v>
          </cell>
          <cell r="M1862">
            <v>117.4</v>
          </cell>
          <cell r="N1862">
            <v>108.7</v>
          </cell>
          <cell r="O1862">
            <v>113.9</v>
          </cell>
          <cell r="P1862">
            <v>118.7</v>
          </cell>
          <cell r="Q1862">
            <v>109.8</v>
          </cell>
        </row>
        <row r="1863">
          <cell r="C1863">
            <v>98</v>
          </cell>
          <cell r="D1863">
            <v>94.3</v>
          </cell>
          <cell r="E1863">
            <v>94.2</v>
          </cell>
          <cell r="F1863">
            <v>98</v>
          </cell>
          <cell r="G1863">
            <v>97.7</v>
          </cell>
          <cell r="H1863">
            <v>99.9</v>
          </cell>
          <cell r="I1863">
            <v>97.6</v>
          </cell>
          <cell r="J1863">
            <v>96.4</v>
          </cell>
          <cell r="K1863">
            <v>96.2</v>
          </cell>
          <cell r="L1863">
            <v>96.3</v>
          </cell>
          <cell r="M1863">
            <v>96.3</v>
          </cell>
          <cell r="N1863">
            <v>97.2</v>
          </cell>
          <cell r="O1863">
            <v>95</v>
          </cell>
          <cell r="P1863">
            <v>97.4</v>
          </cell>
          <cell r="Q1863">
            <v>100</v>
          </cell>
        </row>
        <row r="1864">
          <cell r="C1864">
            <v>90.3</v>
          </cell>
          <cell r="D1864">
            <v>89.5</v>
          </cell>
          <cell r="E1864">
            <v>88.6</v>
          </cell>
          <cell r="F1864">
            <v>88.6</v>
          </cell>
          <cell r="G1864">
            <v>92.5</v>
          </cell>
          <cell r="H1864">
            <v>92.3</v>
          </cell>
          <cell r="I1864">
            <v>92.4</v>
          </cell>
          <cell r="J1864">
            <v>92.4</v>
          </cell>
          <cell r="K1864">
            <v>92.3</v>
          </cell>
          <cell r="L1864">
            <v>92.3</v>
          </cell>
          <cell r="M1864">
            <v>93.6</v>
          </cell>
          <cell r="N1864">
            <v>89.8</v>
          </cell>
          <cell r="O1864">
            <v>91</v>
          </cell>
          <cell r="P1864">
            <v>89.9</v>
          </cell>
          <cell r="Q1864">
            <v>85.3</v>
          </cell>
        </row>
        <row r="1865">
          <cell r="C1865">
            <v>141.30000000000001</v>
          </cell>
          <cell r="D1865">
            <v>135.30000000000001</v>
          </cell>
          <cell r="E1865">
            <v>112.3</v>
          </cell>
          <cell r="F1865">
            <v>112.9</v>
          </cell>
          <cell r="G1865">
            <v>114</v>
          </cell>
          <cell r="H1865">
            <v>114.8</v>
          </cell>
          <cell r="I1865">
            <v>109.9</v>
          </cell>
          <cell r="J1865">
            <v>108.1</v>
          </cell>
          <cell r="K1865">
            <v>103</v>
          </cell>
          <cell r="L1865">
            <v>99.6</v>
          </cell>
          <cell r="M1865">
            <v>94.9</v>
          </cell>
          <cell r="N1865">
            <v>93.5</v>
          </cell>
          <cell r="O1865">
            <v>90</v>
          </cell>
          <cell r="P1865">
            <v>95.8</v>
          </cell>
          <cell r="Q1865">
            <v>88.1</v>
          </cell>
        </row>
        <row r="1866">
          <cell r="C1866">
            <v>115.6</v>
          </cell>
          <cell r="D1866">
            <v>108.9</v>
          </cell>
          <cell r="E1866">
            <v>100.5</v>
          </cell>
          <cell r="F1866">
            <v>91.8</v>
          </cell>
          <cell r="G1866">
            <v>99.3</v>
          </cell>
          <cell r="H1866">
            <v>105.7</v>
          </cell>
          <cell r="I1866">
            <v>114.5</v>
          </cell>
          <cell r="J1866">
            <v>98.4</v>
          </cell>
          <cell r="K1866">
            <v>100.6</v>
          </cell>
          <cell r="L1866">
            <v>108.8</v>
          </cell>
          <cell r="M1866">
            <v>106.5</v>
          </cell>
          <cell r="N1866">
            <v>113.6</v>
          </cell>
          <cell r="O1866">
            <v>96.2</v>
          </cell>
          <cell r="P1866">
            <v>101.8</v>
          </cell>
          <cell r="Q1866">
            <v>96.3</v>
          </cell>
        </row>
        <row r="1867">
          <cell r="C1867">
            <v>101.3</v>
          </cell>
          <cell r="D1867">
            <v>101.2</v>
          </cell>
          <cell r="E1867">
            <v>101.2</v>
          </cell>
          <cell r="F1867">
            <v>101.2</v>
          </cell>
          <cell r="G1867">
            <v>101.8</v>
          </cell>
          <cell r="H1867">
            <v>100.2</v>
          </cell>
          <cell r="I1867">
            <v>100.8</v>
          </cell>
          <cell r="J1867">
            <v>100.3</v>
          </cell>
          <cell r="K1867">
            <v>99.7</v>
          </cell>
          <cell r="L1867">
            <v>99.8</v>
          </cell>
          <cell r="M1867">
            <v>99.9</v>
          </cell>
          <cell r="N1867">
            <v>99.6</v>
          </cell>
          <cell r="O1867">
            <v>100.4</v>
          </cell>
          <cell r="P1867">
            <v>100.4</v>
          </cell>
          <cell r="Q1867">
            <v>100.4</v>
          </cell>
        </row>
        <row r="1868">
          <cell r="C1868">
            <v>95.1</v>
          </cell>
          <cell r="D1868">
            <v>94.4</v>
          </cell>
          <cell r="E1868">
            <v>94.3</v>
          </cell>
          <cell r="F1868">
            <v>94.4</v>
          </cell>
          <cell r="G1868">
            <v>93.5</v>
          </cell>
          <cell r="H1868">
            <v>93.9</v>
          </cell>
          <cell r="I1868">
            <v>91.5</v>
          </cell>
          <cell r="J1868">
            <v>91.2</v>
          </cell>
          <cell r="K1868">
            <v>89.7</v>
          </cell>
          <cell r="L1868">
            <v>91.7</v>
          </cell>
          <cell r="M1868">
            <v>92.7</v>
          </cell>
          <cell r="N1868">
            <v>93.7</v>
          </cell>
          <cell r="O1868">
            <v>92.7</v>
          </cell>
          <cell r="P1868">
            <v>91.4</v>
          </cell>
          <cell r="Q1868">
            <v>91.4</v>
          </cell>
        </row>
        <row r="1869">
          <cell r="C1869">
            <v>100.6</v>
          </cell>
          <cell r="D1869">
            <v>100.4</v>
          </cell>
          <cell r="E1869">
            <v>100.9</v>
          </cell>
          <cell r="F1869">
            <v>97.8</v>
          </cell>
          <cell r="G1869">
            <v>100.4</v>
          </cell>
          <cell r="H1869">
            <v>100.5</v>
          </cell>
          <cell r="I1869">
            <v>100.5</v>
          </cell>
          <cell r="J1869">
            <v>100.5</v>
          </cell>
          <cell r="K1869">
            <v>100.5</v>
          </cell>
          <cell r="L1869">
            <v>101.6</v>
          </cell>
          <cell r="M1869">
            <v>103.6</v>
          </cell>
          <cell r="N1869">
            <v>103.5</v>
          </cell>
          <cell r="O1869">
            <v>105</v>
          </cell>
          <cell r="P1869">
            <v>103.1</v>
          </cell>
          <cell r="Q1869">
            <v>103.1</v>
          </cell>
        </row>
        <row r="1870">
          <cell r="C1870">
            <v>93.1</v>
          </cell>
          <cell r="D1870">
            <v>93.1</v>
          </cell>
          <cell r="E1870">
            <v>94</v>
          </cell>
          <cell r="F1870">
            <v>94</v>
          </cell>
          <cell r="G1870">
            <v>94</v>
          </cell>
          <cell r="H1870">
            <v>93.8</v>
          </cell>
          <cell r="I1870">
            <v>93.8</v>
          </cell>
          <cell r="J1870">
            <v>93.7</v>
          </cell>
          <cell r="K1870">
            <v>93.8</v>
          </cell>
          <cell r="L1870">
            <v>93.8</v>
          </cell>
          <cell r="M1870">
            <v>93.8</v>
          </cell>
          <cell r="N1870">
            <v>93.8</v>
          </cell>
          <cell r="O1870">
            <v>92.1</v>
          </cell>
          <cell r="P1870">
            <v>92.1</v>
          </cell>
          <cell r="Q1870">
            <v>92.1</v>
          </cell>
        </row>
        <row r="1872">
          <cell r="C1872">
            <v>123.6</v>
          </cell>
          <cell r="D1872">
            <v>123.6</v>
          </cell>
          <cell r="E1872">
            <v>121.1</v>
          </cell>
          <cell r="F1872">
            <v>121.1</v>
          </cell>
          <cell r="G1872">
            <v>121.1</v>
          </cell>
          <cell r="H1872">
            <v>121.1</v>
          </cell>
          <cell r="I1872">
            <v>121.1</v>
          </cell>
          <cell r="J1872">
            <v>121.1</v>
          </cell>
          <cell r="K1872">
            <v>121.1</v>
          </cell>
          <cell r="L1872">
            <v>121.1</v>
          </cell>
          <cell r="M1872">
            <v>121.1</v>
          </cell>
          <cell r="N1872">
            <v>121.1</v>
          </cell>
          <cell r="O1872">
            <v>121.1</v>
          </cell>
          <cell r="P1872">
            <v>121.1</v>
          </cell>
          <cell r="Q1872">
            <v>121.1</v>
          </cell>
        </row>
        <row r="1873">
          <cell r="C1873">
            <v>123.6</v>
          </cell>
          <cell r="D1873">
            <v>123.6</v>
          </cell>
          <cell r="E1873">
            <v>121.1</v>
          </cell>
          <cell r="F1873">
            <v>121.1</v>
          </cell>
          <cell r="G1873">
            <v>121.1</v>
          </cell>
          <cell r="H1873">
            <v>121.1</v>
          </cell>
          <cell r="I1873">
            <v>121.1</v>
          </cell>
          <cell r="J1873">
            <v>121.1</v>
          </cell>
          <cell r="K1873">
            <v>121.1</v>
          </cell>
          <cell r="L1873">
            <v>121.1</v>
          </cell>
          <cell r="M1873">
            <v>121.1</v>
          </cell>
          <cell r="N1873">
            <v>121.1</v>
          </cell>
          <cell r="O1873">
            <v>121.1</v>
          </cell>
          <cell r="P1873">
            <v>121.1</v>
          </cell>
          <cell r="Q1873">
            <v>121.1</v>
          </cell>
        </row>
        <row r="1875">
          <cell r="C1875">
            <v>101.2</v>
          </cell>
          <cell r="D1875">
            <v>100.2</v>
          </cell>
          <cell r="E1875">
            <v>100.8</v>
          </cell>
          <cell r="F1875">
            <v>101.1</v>
          </cell>
          <cell r="G1875">
            <v>101.7</v>
          </cell>
          <cell r="H1875">
            <v>101.7</v>
          </cell>
          <cell r="I1875">
            <v>102.3</v>
          </cell>
          <cell r="J1875">
            <v>104.1</v>
          </cell>
          <cell r="K1875">
            <v>104.1</v>
          </cell>
          <cell r="L1875">
            <v>104.4</v>
          </cell>
          <cell r="M1875">
            <v>104.3</v>
          </cell>
          <cell r="N1875">
            <v>104.5</v>
          </cell>
          <cell r="O1875">
            <v>104.1</v>
          </cell>
          <cell r="P1875">
            <v>102.9</v>
          </cell>
          <cell r="Q1875">
            <v>103</v>
          </cell>
        </row>
        <row r="1876">
          <cell r="C1876">
            <v>99.6</v>
          </cell>
          <cell r="D1876">
            <v>99.8</v>
          </cell>
          <cell r="E1876">
            <v>100</v>
          </cell>
          <cell r="F1876">
            <v>100.1</v>
          </cell>
          <cell r="G1876">
            <v>100.1</v>
          </cell>
          <cell r="H1876">
            <v>100.1</v>
          </cell>
          <cell r="I1876">
            <v>100.1</v>
          </cell>
          <cell r="J1876">
            <v>100.1</v>
          </cell>
          <cell r="K1876">
            <v>100.1</v>
          </cell>
          <cell r="L1876">
            <v>100.1</v>
          </cell>
          <cell r="M1876">
            <v>100.4</v>
          </cell>
          <cell r="N1876">
            <v>100.4</v>
          </cell>
          <cell r="O1876">
            <v>100.4</v>
          </cell>
          <cell r="P1876">
            <v>100.4</v>
          </cell>
          <cell r="Q1876">
            <v>100.4</v>
          </cell>
        </row>
        <row r="1877">
          <cell r="C1877">
            <v>98.9</v>
          </cell>
          <cell r="D1877">
            <v>98.6</v>
          </cell>
          <cell r="E1877">
            <v>98.4</v>
          </cell>
          <cell r="F1877">
            <v>98.8</v>
          </cell>
          <cell r="G1877">
            <v>99.6</v>
          </cell>
          <cell r="H1877">
            <v>99.6</v>
          </cell>
          <cell r="I1877">
            <v>99.7</v>
          </cell>
          <cell r="J1877">
            <v>102.3</v>
          </cell>
          <cell r="K1877">
            <v>102.3</v>
          </cell>
          <cell r="L1877">
            <v>102.7</v>
          </cell>
          <cell r="M1877">
            <v>102.4</v>
          </cell>
          <cell r="N1877">
            <v>102.8</v>
          </cell>
          <cell r="O1877">
            <v>102.4</v>
          </cell>
          <cell r="P1877">
            <v>102.3</v>
          </cell>
          <cell r="Q1877">
            <v>102.5</v>
          </cell>
        </row>
        <row r="1878">
          <cell r="C1878">
            <v>110.5</v>
          </cell>
          <cell r="D1878">
            <v>105.7</v>
          </cell>
          <cell r="E1878">
            <v>105.6</v>
          </cell>
          <cell r="F1878">
            <v>105.5</v>
          </cell>
          <cell r="G1878">
            <v>105.5</v>
          </cell>
          <cell r="H1878">
            <v>105.5</v>
          </cell>
          <cell r="I1878">
            <v>110.3</v>
          </cell>
          <cell r="J1878">
            <v>110.3</v>
          </cell>
          <cell r="K1878">
            <v>110.3</v>
          </cell>
          <cell r="L1878">
            <v>110.3</v>
          </cell>
          <cell r="M1878">
            <v>110.3</v>
          </cell>
          <cell r="N1878">
            <v>110.3</v>
          </cell>
          <cell r="O1878">
            <v>109.7</v>
          </cell>
          <cell r="P1878">
            <v>100</v>
          </cell>
          <cell r="Q1878">
            <v>100</v>
          </cell>
        </row>
        <row r="1879">
          <cell r="C1879">
            <v>100</v>
          </cell>
          <cell r="D1879">
            <v>100</v>
          </cell>
          <cell r="E1879">
            <v>100</v>
          </cell>
          <cell r="F1879">
            <v>100</v>
          </cell>
          <cell r="G1879">
            <v>100</v>
          </cell>
          <cell r="H1879">
            <v>100</v>
          </cell>
          <cell r="I1879">
            <v>100</v>
          </cell>
          <cell r="J1879">
            <v>100</v>
          </cell>
          <cell r="K1879">
            <v>100</v>
          </cell>
          <cell r="L1879">
            <v>100</v>
          </cell>
          <cell r="M1879">
            <v>100</v>
          </cell>
          <cell r="N1879">
            <v>100</v>
          </cell>
          <cell r="O1879">
            <v>100</v>
          </cell>
          <cell r="P1879">
            <v>100</v>
          </cell>
          <cell r="Q1879">
            <v>100</v>
          </cell>
        </row>
        <row r="1880">
          <cell r="C1880">
            <v>103.4</v>
          </cell>
          <cell r="D1880">
            <v>102.6</v>
          </cell>
          <cell r="E1880">
            <v>106.3</v>
          </cell>
          <cell r="F1880">
            <v>106.6</v>
          </cell>
          <cell r="G1880">
            <v>106.9</v>
          </cell>
          <cell r="H1880">
            <v>106.9</v>
          </cell>
          <cell r="I1880">
            <v>106.9</v>
          </cell>
          <cell r="J1880">
            <v>106.9</v>
          </cell>
          <cell r="K1880">
            <v>106.9</v>
          </cell>
          <cell r="L1880">
            <v>106.9</v>
          </cell>
          <cell r="M1880">
            <v>107.3</v>
          </cell>
          <cell r="N1880">
            <v>107.3</v>
          </cell>
          <cell r="O1880">
            <v>107.3</v>
          </cell>
          <cell r="P1880">
            <v>107.3</v>
          </cell>
          <cell r="Q1880">
            <v>107.3</v>
          </cell>
        </row>
        <row r="1881">
          <cell r="C1881">
            <v>123.7</v>
          </cell>
          <cell r="D1881">
            <v>123.7</v>
          </cell>
          <cell r="E1881">
            <v>123.7</v>
          </cell>
          <cell r="F1881">
            <v>123.7</v>
          </cell>
          <cell r="G1881">
            <v>123.7</v>
          </cell>
          <cell r="H1881">
            <v>123.7</v>
          </cell>
          <cell r="I1881">
            <v>123.7</v>
          </cell>
          <cell r="J1881">
            <v>123.7</v>
          </cell>
          <cell r="K1881">
            <v>123.7</v>
          </cell>
          <cell r="L1881">
            <v>123.7</v>
          </cell>
          <cell r="M1881">
            <v>123.7</v>
          </cell>
          <cell r="N1881">
            <v>123.7</v>
          </cell>
          <cell r="O1881">
            <v>123.7</v>
          </cell>
          <cell r="P1881">
            <v>123.7</v>
          </cell>
          <cell r="Q1881">
            <v>123.7</v>
          </cell>
        </row>
        <row r="1883">
          <cell r="C1883">
            <v>101.8</v>
          </cell>
          <cell r="D1883">
            <v>101.7</v>
          </cell>
          <cell r="E1883">
            <v>101.8</v>
          </cell>
          <cell r="F1883">
            <v>101.8</v>
          </cell>
          <cell r="G1883">
            <v>101.7</v>
          </cell>
          <cell r="H1883">
            <v>101.7</v>
          </cell>
          <cell r="I1883">
            <v>101.7</v>
          </cell>
          <cell r="J1883">
            <v>101.6</v>
          </cell>
          <cell r="K1883">
            <v>101.5</v>
          </cell>
          <cell r="L1883">
            <v>101.4</v>
          </cell>
          <cell r="M1883">
            <v>101.4</v>
          </cell>
          <cell r="N1883">
            <v>100.8</v>
          </cell>
          <cell r="O1883">
            <v>101.1</v>
          </cell>
          <cell r="P1883">
            <v>101</v>
          </cell>
          <cell r="Q1883">
            <v>100.6</v>
          </cell>
        </row>
        <row r="1884">
          <cell r="C1884">
            <v>105.7</v>
          </cell>
          <cell r="D1884">
            <v>105.7</v>
          </cell>
          <cell r="E1884">
            <v>105.9</v>
          </cell>
          <cell r="F1884">
            <v>105.8</v>
          </cell>
          <cell r="G1884">
            <v>105.4</v>
          </cell>
          <cell r="H1884">
            <v>105.4</v>
          </cell>
          <cell r="I1884">
            <v>105.4</v>
          </cell>
          <cell r="J1884">
            <v>105.2</v>
          </cell>
          <cell r="K1884">
            <v>104.7</v>
          </cell>
          <cell r="L1884">
            <v>104.5</v>
          </cell>
          <cell r="M1884">
            <v>104.5</v>
          </cell>
          <cell r="N1884">
            <v>102.6</v>
          </cell>
          <cell r="O1884">
            <v>102.4</v>
          </cell>
          <cell r="P1884">
            <v>102.1</v>
          </cell>
          <cell r="Q1884">
            <v>101.8</v>
          </cell>
        </row>
        <row r="1885">
          <cell r="C1885">
            <v>101.1</v>
          </cell>
          <cell r="D1885">
            <v>101.1</v>
          </cell>
          <cell r="E1885">
            <v>100.6</v>
          </cell>
          <cell r="F1885">
            <v>100.5</v>
          </cell>
          <cell r="G1885">
            <v>100.5</v>
          </cell>
          <cell r="H1885">
            <v>100.5</v>
          </cell>
          <cell r="I1885">
            <v>100.5</v>
          </cell>
          <cell r="J1885">
            <v>100.5</v>
          </cell>
          <cell r="K1885">
            <v>100.5</v>
          </cell>
          <cell r="L1885">
            <v>103.7</v>
          </cell>
          <cell r="M1885">
            <v>103.7</v>
          </cell>
          <cell r="N1885">
            <v>103.6</v>
          </cell>
          <cell r="O1885">
            <v>103.6</v>
          </cell>
          <cell r="P1885">
            <v>103.6</v>
          </cell>
          <cell r="Q1885">
            <v>103.6</v>
          </cell>
        </row>
        <row r="1886">
          <cell r="C1886">
            <v>100</v>
          </cell>
          <cell r="D1886">
            <v>100</v>
          </cell>
          <cell r="E1886">
            <v>100</v>
          </cell>
          <cell r="F1886">
            <v>100</v>
          </cell>
          <cell r="G1886">
            <v>100</v>
          </cell>
          <cell r="H1886">
            <v>100</v>
          </cell>
          <cell r="I1886">
            <v>100</v>
          </cell>
          <cell r="J1886">
            <v>100</v>
          </cell>
          <cell r="K1886">
            <v>100</v>
          </cell>
          <cell r="L1886">
            <v>100</v>
          </cell>
          <cell r="M1886">
            <v>100</v>
          </cell>
          <cell r="N1886">
            <v>100</v>
          </cell>
          <cell r="O1886">
            <v>100</v>
          </cell>
          <cell r="P1886">
            <v>100</v>
          </cell>
          <cell r="Q1886">
            <v>100</v>
          </cell>
        </row>
        <row r="1887">
          <cell r="C1887">
            <v>100</v>
          </cell>
          <cell r="D1887">
            <v>100</v>
          </cell>
          <cell r="E1887">
            <v>100</v>
          </cell>
          <cell r="F1887">
            <v>100</v>
          </cell>
          <cell r="G1887">
            <v>100</v>
          </cell>
          <cell r="H1887">
            <v>100</v>
          </cell>
          <cell r="I1887">
            <v>100</v>
          </cell>
          <cell r="J1887">
            <v>100</v>
          </cell>
          <cell r="K1887">
            <v>100</v>
          </cell>
          <cell r="L1887">
            <v>100</v>
          </cell>
          <cell r="M1887">
            <v>100</v>
          </cell>
          <cell r="N1887">
            <v>100</v>
          </cell>
          <cell r="O1887">
            <v>100</v>
          </cell>
          <cell r="P1887">
            <v>100</v>
          </cell>
          <cell r="Q1887">
            <v>100</v>
          </cell>
        </row>
        <row r="1888">
          <cell r="C1888">
            <v>100</v>
          </cell>
          <cell r="D1888">
            <v>100</v>
          </cell>
          <cell r="E1888">
            <v>100</v>
          </cell>
          <cell r="F1888">
            <v>100</v>
          </cell>
          <cell r="G1888">
            <v>100</v>
          </cell>
          <cell r="H1888">
            <v>100</v>
          </cell>
          <cell r="I1888">
            <v>100</v>
          </cell>
          <cell r="J1888">
            <v>100</v>
          </cell>
          <cell r="K1888">
            <v>100</v>
          </cell>
          <cell r="L1888">
            <v>100</v>
          </cell>
          <cell r="M1888">
            <v>100</v>
          </cell>
          <cell r="N1888">
            <v>100</v>
          </cell>
          <cell r="O1888">
            <v>100</v>
          </cell>
          <cell r="P1888">
            <v>100</v>
          </cell>
          <cell r="Q1888">
            <v>100</v>
          </cell>
        </row>
        <row r="1889">
          <cell r="C1889">
            <v>100</v>
          </cell>
          <cell r="D1889">
            <v>100</v>
          </cell>
          <cell r="E1889">
            <v>100</v>
          </cell>
          <cell r="F1889">
            <v>100</v>
          </cell>
          <cell r="G1889">
            <v>100</v>
          </cell>
          <cell r="H1889">
            <v>100</v>
          </cell>
          <cell r="I1889">
            <v>100</v>
          </cell>
          <cell r="J1889">
            <v>100</v>
          </cell>
          <cell r="K1889">
            <v>100</v>
          </cell>
          <cell r="L1889">
            <v>100</v>
          </cell>
          <cell r="M1889">
            <v>100</v>
          </cell>
          <cell r="N1889">
            <v>100</v>
          </cell>
          <cell r="O1889">
            <v>100</v>
          </cell>
          <cell r="P1889">
            <v>100</v>
          </cell>
          <cell r="Q1889">
            <v>100</v>
          </cell>
        </row>
        <row r="1890">
          <cell r="C1890">
            <v>100</v>
          </cell>
          <cell r="D1890">
            <v>100</v>
          </cell>
          <cell r="E1890">
            <v>100</v>
          </cell>
          <cell r="F1890">
            <v>100</v>
          </cell>
          <cell r="G1890">
            <v>100</v>
          </cell>
          <cell r="H1890">
            <v>100</v>
          </cell>
          <cell r="I1890">
            <v>100</v>
          </cell>
          <cell r="J1890">
            <v>100</v>
          </cell>
          <cell r="K1890">
            <v>100</v>
          </cell>
          <cell r="L1890">
            <v>100</v>
          </cell>
          <cell r="M1890">
            <v>100</v>
          </cell>
          <cell r="N1890">
            <v>100</v>
          </cell>
          <cell r="O1890">
            <v>100</v>
          </cell>
          <cell r="P1890">
            <v>100</v>
          </cell>
          <cell r="Q1890">
            <v>100</v>
          </cell>
        </row>
        <row r="1891">
          <cell r="C1891">
            <v>100</v>
          </cell>
          <cell r="D1891">
            <v>100</v>
          </cell>
          <cell r="E1891">
            <v>100</v>
          </cell>
          <cell r="F1891">
            <v>100</v>
          </cell>
          <cell r="G1891">
            <v>100</v>
          </cell>
          <cell r="H1891">
            <v>100</v>
          </cell>
          <cell r="I1891">
            <v>100</v>
          </cell>
          <cell r="J1891">
            <v>100</v>
          </cell>
          <cell r="K1891">
            <v>100</v>
          </cell>
          <cell r="L1891">
            <v>100</v>
          </cell>
          <cell r="M1891">
            <v>100</v>
          </cell>
          <cell r="N1891">
            <v>100</v>
          </cell>
          <cell r="O1891">
            <v>116.7</v>
          </cell>
          <cell r="P1891">
            <v>116.7</v>
          </cell>
          <cell r="Q1891">
            <v>100</v>
          </cell>
        </row>
        <row r="1893">
          <cell r="C1893">
            <v>101.8</v>
          </cell>
          <cell r="D1893">
            <v>101.9</v>
          </cell>
          <cell r="E1893">
            <v>101.8</v>
          </cell>
          <cell r="F1893">
            <v>101.1</v>
          </cell>
          <cell r="G1893">
            <v>101.4</v>
          </cell>
          <cell r="H1893">
            <v>101</v>
          </cell>
          <cell r="I1893">
            <v>101</v>
          </cell>
          <cell r="J1893">
            <v>100.6</v>
          </cell>
          <cell r="K1893">
            <v>101.2</v>
          </cell>
          <cell r="L1893">
            <v>101</v>
          </cell>
          <cell r="M1893">
            <v>101.3</v>
          </cell>
          <cell r="N1893">
            <v>101</v>
          </cell>
          <cell r="O1893">
            <v>101.1</v>
          </cell>
          <cell r="P1893">
            <v>101</v>
          </cell>
          <cell r="Q1893">
            <v>101.2</v>
          </cell>
        </row>
        <row r="1894">
          <cell r="C1894">
            <v>103.8</v>
          </cell>
          <cell r="D1894">
            <v>103.8</v>
          </cell>
          <cell r="E1894">
            <v>102.5</v>
          </cell>
          <cell r="F1894">
            <v>102.3</v>
          </cell>
          <cell r="G1894">
            <v>102.7</v>
          </cell>
          <cell r="H1894">
            <v>102.7</v>
          </cell>
          <cell r="I1894">
            <v>102.7</v>
          </cell>
          <cell r="J1894">
            <v>100.6</v>
          </cell>
          <cell r="K1894">
            <v>100.6</v>
          </cell>
          <cell r="L1894">
            <v>100.6</v>
          </cell>
          <cell r="M1894">
            <v>100.6</v>
          </cell>
          <cell r="N1894">
            <v>100.6</v>
          </cell>
          <cell r="O1894">
            <v>100.6</v>
          </cell>
          <cell r="P1894">
            <v>100.4</v>
          </cell>
          <cell r="Q1894">
            <v>100.4</v>
          </cell>
        </row>
        <row r="1895">
          <cell r="C1895">
            <v>114.7</v>
          </cell>
          <cell r="D1895">
            <v>113.8</v>
          </cell>
          <cell r="E1895">
            <v>113.8</v>
          </cell>
          <cell r="F1895">
            <v>113.8</v>
          </cell>
          <cell r="G1895">
            <v>111.2</v>
          </cell>
          <cell r="H1895">
            <v>111.2</v>
          </cell>
          <cell r="I1895">
            <v>111.2</v>
          </cell>
          <cell r="J1895">
            <v>111.2</v>
          </cell>
          <cell r="K1895">
            <v>105.3</v>
          </cell>
          <cell r="L1895">
            <v>100.9</v>
          </cell>
          <cell r="M1895">
            <v>100.9</v>
          </cell>
          <cell r="N1895">
            <v>100.9</v>
          </cell>
          <cell r="O1895">
            <v>100.9</v>
          </cell>
          <cell r="P1895">
            <v>100.9</v>
          </cell>
          <cell r="Q1895">
            <v>100.9</v>
          </cell>
        </row>
        <row r="1896">
          <cell r="C1896">
            <v>103.6</v>
          </cell>
          <cell r="D1896">
            <v>106.9</v>
          </cell>
          <cell r="E1896">
            <v>106.8</v>
          </cell>
          <cell r="F1896">
            <v>105.4</v>
          </cell>
          <cell r="G1896">
            <v>105</v>
          </cell>
          <cell r="H1896">
            <v>105</v>
          </cell>
          <cell r="I1896">
            <v>105</v>
          </cell>
          <cell r="J1896">
            <v>104.6</v>
          </cell>
          <cell r="K1896">
            <v>104.6</v>
          </cell>
          <cell r="L1896">
            <v>104.6</v>
          </cell>
          <cell r="M1896">
            <v>104.6</v>
          </cell>
          <cell r="N1896">
            <v>105</v>
          </cell>
          <cell r="O1896">
            <v>105</v>
          </cell>
          <cell r="P1896">
            <v>105</v>
          </cell>
          <cell r="Q1896">
            <v>105</v>
          </cell>
        </row>
        <row r="1897">
          <cell r="C1897">
            <v>99.7</v>
          </cell>
          <cell r="D1897">
            <v>99.8</v>
          </cell>
          <cell r="E1897">
            <v>100.3</v>
          </cell>
          <cell r="F1897">
            <v>97.5</v>
          </cell>
          <cell r="G1897">
            <v>98.7</v>
          </cell>
          <cell r="H1897">
            <v>98.7</v>
          </cell>
          <cell r="I1897">
            <v>98.7</v>
          </cell>
          <cell r="J1897">
            <v>98.7</v>
          </cell>
          <cell r="K1897">
            <v>100.5</v>
          </cell>
          <cell r="L1897">
            <v>100.5</v>
          </cell>
          <cell r="M1897">
            <v>100.5</v>
          </cell>
          <cell r="N1897">
            <v>99.4</v>
          </cell>
          <cell r="O1897">
            <v>99.4</v>
          </cell>
          <cell r="P1897">
            <v>99.4</v>
          </cell>
          <cell r="Q1897">
            <v>100.9</v>
          </cell>
        </row>
        <row r="1898">
          <cell r="C1898">
            <v>102.2</v>
          </cell>
          <cell r="D1898">
            <v>97</v>
          </cell>
          <cell r="E1898">
            <v>97.5</v>
          </cell>
          <cell r="F1898">
            <v>97.5</v>
          </cell>
          <cell r="G1898">
            <v>96.3</v>
          </cell>
          <cell r="H1898">
            <v>96.3</v>
          </cell>
          <cell r="I1898">
            <v>96.3</v>
          </cell>
          <cell r="J1898">
            <v>96.7</v>
          </cell>
          <cell r="K1898">
            <v>102.6</v>
          </cell>
          <cell r="L1898">
            <v>102.6</v>
          </cell>
          <cell r="M1898">
            <v>101.2</v>
          </cell>
          <cell r="N1898">
            <v>100.1</v>
          </cell>
          <cell r="O1898">
            <v>100.1</v>
          </cell>
          <cell r="P1898">
            <v>100.1</v>
          </cell>
          <cell r="Q1898">
            <v>100.1</v>
          </cell>
        </row>
        <row r="1899">
          <cell r="C1899">
            <v>102.6</v>
          </cell>
          <cell r="D1899">
            <v>100</v>
          </cell>
          <cell r="E1899">
            <v>100</v>
          </cell>
          <cell r="F1899">
            <v>100</v>
          </cell>
          <cell r="G1899">
            <v>100</v>
          </cell>
          <cell r="H1899">
            <v>100</v>
          </cell>
          <cell r="I1899">
            <v>100</v>
          </cell>
          <cell r="J1899">
            <v>100</v>
          </cell>
          <cell r="K1899">
            <v>100</v>
          </cell>
          <cell r="L1899">
            <v>100</v>
          </cell>
          <cell r="M1899">
            <v>100</v>
          </cell>
          <cell r="N1899">
            <v>100</v>
          </cell>
          <cell r="O1899">
            <v>100</v>
          </cell>
          <cell r="P1899">
            <v>100</v>
          </cell>
          <cell r="Q1899">
            <v>100</v>
          </cell>
        </row>
        <row r="1900">
          <cell r="C1900">
            <v>108</v>
          </cell>
          <cell r="D1900">
            <v>107.9</v>
          </cell>
          <cell r="E1900">
            <v>108.5</v>
          </cell>
          <cell r="F1900">
            <v>107.6</v>
          </cell>
          <cell r="G1900">
            <v>107.7</v>
          </cell>
          <cell r="H1900">
            <v>107.3</v>
          </cell>
          <cell r="I1900">
            <v>107.3</v>
          </cell>
          <cell r="J1900">
            <v>107.1</v>
          </cell>
          <cell r="K1900">
            <v>107.3</v>
          </cell>
          <cell r="L1900">
            <v>107.3</v>
          </cell>
          <cell r="M1900">
            <v>107.5</v>
          </cell>
          <cell r="N1900">
            <v>106.2</v>
          </cell>
          <cell r="O1900">
            <v>106.9</v>
          </cell>
          <cell r="P1900">
            <v>106.8</v>
          </cell>
          <cell r="Q1900">
            <v>105.5</v>
          </cell>
        </row>
        <row r="1901">
          <cell r="C1901">
            <v>101.1</v>
          </cell>
          <cell r="D1901">
            <v>100.6</v>
          </cell>
          <cell r="E1901">
            <v>100.1</v>
          </cell>
          <cell r="F1901">
            <v>100.1</v>
          </cell>
          <cell r="G1901">
            <v>100.1</v>
          </cell>
          <cell r="H1901">
            <v>100.1</v>
          </cell>
          <cell r="I1901">
            <v>99.9</v>
          </cell>
          <cell r="J1901">
            <v>99.9</v>
          </cell>
          <cell r="K1901">
            <v>99.9</v>
          </cell>
          <cell r="L1901">
            <v>99.9</v>
          </cell>
          <cell r="M1901">
            <v>100</v>
          </cell>
          <cell r="N1901">
            <v>100</v>
          </cell>
          <cell r="O1901">
            <v>100</v>
          </cell>
          <cell r="P1901">
            <v>100</v>
          </cell>
          <cell r="Q1901">
            <v>100</v>
          </cell>
        </row>
        <row r="1902">
          <cell r="C1902">
            <v>97.8</v>
          </cell>
          <cell r="D1902">
            <v>97.7</v>
          </cell>
          <cell r="E1902">
            <v>97.7</v>
          </cell>
          <cell r="F1902">
            <v>97.7</v>
          </cell>
          <cell r="G1902">
            <v>98.3</v>
          </cell>
          <cell r="H1902">
            <v>97.4</v>
          </cell>
          <cell r="I1902">
            <v>97.3</v>
          </cell>
          <cell r="J1902">
            <v>97.3</v>
          </cell>
          <cell r="K1902">
            <v>98.7</v>
          </cell>
          <cell r="L1902">
            <v>98.7</v>
          </cell>
          <cell r="M1902">
            <v>99.5</v>
          </cell>
          <cell r="N1902">
            <v>99.6</v>
          </cell>
          <cell r="O1902">
            <v>99.6</v>
          </cell>
          <cell r="P1902">
            <v>99.6</v>
          </cell>
          <cell r="Q1902">
            <v>99.7</v>
          </cell>
        </row>
        <row r="1903">
          <cell r="C1903">
            <v>100</v>
          </cell>
          <cell r="D1903">
            <v>100</v>
          </cell>
          <cell r="E1903">
            <v>100</v>
          </cell>
          <cell r="F1903">
            <v>100</v>
          </cell>
          <cell r="G1903">
            <v>100</v>
          </cell>
          <cell r="H1903">
            <v>100</v>
          </cell>
          <cell r="I1903">
            <v>100</v>
          </cell>
          <cell r="J1903">
            <v>100</v>
          </cell>
          <cell r="K1903">
            <v>100</v>
          </cell>
          <cell r="L1903">
            <v>100</v>
          </cell>
          <cell r="M1903">
            <v>100</v>
          </cell>
          <cell r="N1903">
            <v>100</v>
          </cell>
          <cell r="O1903">
            <v>100</v>
          </cell>
          <cell r="P1903">
            <v>100</v>
          </cell>
          <cell r="Q1903">
            <v>100</v>
          </cell>
        </row>
        <row r="1905">
          <cell r="C1905">
            <v>100.2</v>
          </cell>
          <cell r="D1905">
            <v>100.3</v>
          </cell>
          <cell r="E1905">
            <v>100.3</v>
          </cell>
          <cell r="F1905">
            <v>100.3</v>
          </cell>
          <cell r="G1905">
            <v>100.4</v>
          </cell>
          <cell r="H1905">
            <v>100.4</v>
          </cell>
          <cell r="I1905">
            <v>100.5</v>
          </cell>
          <cell r="J1905">
            <v>100.5</v>
          </cell>
          <cell r="K1905">
            <v>100.3</v>
          </cell>
          <cell r="L1905">
            <v>100.6</v>
          </cell>
          <cell r="M1905">
            <v>100.5</v>
          </cell>
          <cell r="N1905">
            <v>100.5</v>
          </cell>
          <cell r="O1905">
            <v>100.3</v>
          </cell>
          <cell r="P1905">
            <v>100.3</v>
          </cell>
          <cell r="Q1905">
            <v>100.3</v>
          </cell>
        </row>
        <row r="1906">
          <cell r="C1906">
            <v>98</v>
          </cell>
          <cell r="D1906">
            <v>98</v>
          </cell>
          <cell r="E1906">
            <v>98</v>
          </cell>
          <cell r="F1906">
            <v>98</v>
          </cell>
          <cell r="G1906">
            <v>98.2</v>
          </cell>
          <cell r="H1906">
            <v>98.2</v>
          </cell>
          <cell r="I1906">
            <v>98.3</v>
          </cell>
          <cell r="J1906">
            <v>98.3</v>
          </cell>
          <cell r="K1906">
            <v>98.3</v>
          </cell>
          <cell r="L1906">
            <v>98.8</v>
          </cell>
          <cell r="M1906">
            <v>98.8</v>
          </cell>
          <cell r="N1906">
            <v>98.8</v>
          </cell>
          <cell r="O1906">
            <v>98.8</v>
          </cell>
          <cell r="P1906">
            <v>98.8</v>
          </cell>
          <cell r="Q1906">
            <v>98.8</v>
          </cell>
        </row>
        <row r="1907">
          <cell r="C1907">
            <v>100</v>
          </cell>
          <cell r="D1907">
            <v>100</v>
          </cell>
          <cell r="E1907">
            <v>100</v>
          </cell>
          <cell r="F1907">
            <v>100</v>
          </cell>
          <cell r="G1907">
            <v>100</v>
          </cell>
          <cell r="H1907">
            <v>100</v>
          </cell>
          <cell r="I1907">
            <v>100</v>
          </cell>
          <cell r="J1907">
            <v>100</v>
          </cell>
          <cell r="K1907">
            <v>100</v>
          </cell>
          <cell r="L1907">
            <v>100</v>
          </cell>
          <cell r="M1907">
            <v>100</v>
          </cell>
          <cell r="N1907">
            <v>100</v>
          </cell>
          <cell r="O1907">
            <v>100</v>
          </cell>
          <cell r="P1907">
            <v>100</v>
          </cell>
          <cell r="Q1907">
            <v>100</v>
          </cell>
        </row>
        <row r="1908">
          <cell r="C1908">
            <v>100</v>
          </cell>
          <cell r="D1908">
            <v>100</v>
          </cell>
          <cell r="E1908">
            <v>100</v>
          </cell>
          <cell r="F1908">
            <v>100</v>
          </cell>
          <cell r="G1908">
            <v>100</v>
          </cell>
          <cell r="H1908">
            <v>100</v>
          </cell>
          <cell r="I1908">
            <v>100</v>
          </cell>
          <cell r="J1908">
            <v>100</v>
          </cell>
          <cell r="K1908">
            <v>100</v>
          </cell>
          <cell r="L1908">
            <v>100</v>
          </cell>
          <cell r="M1908">
            <v>100</v>
          </cell>
          <cell r="N1908">
            <v>100</v>
          </cell>
          <cell r="O1908">
            <v>100</v>
          </cell>
          <cell r="P1908">
            <v>100</v>
          </cell>
          <cell r="Q1908">
            <v>100</v>
          </cell>
        </row>
        <row r="1909">
          <cell r="C1909">
            <v>107.3</v>
          </cell>
          <cell r="D1909">
            <v>107.3</v>
          </cell>
          <cell r="E1909">
            <v>107.3</v>
          </cell>
          <cell r="F1909">
            <v>107.3</v>
          </cell>
          <cell r="G1909">
            <v>107.3</v>
          </cell>
          <cell r="H1909">
            <v>107.3</v>
          </cell>
          <cell r="I1909">
            <v>107.3</v>
          </cell>
          <cell r="J1909">
            <v>107.3</v>
          </cell>
          <cell r="K1909">
            <v>107.3</v>
          </cell>
          <cell r="L1909">
            <v>106.9</v>
          </cell>
          <cell r="M1909">
            <v>106.9</v>
          </cell>
          <cell r="N1909">
            <v>106.9</v>
          </cell>
          <cell r="O1909">
            <v>105.4</v>
          </cell>
          <cell r="P1909">
            <v>105.4</v>
          </cell>
          <cell r="Q1909">
            <v>105.4</v>
          </cell>
        </row>
        <row r="1910">
          <cell r="C1910">
            <v>99.9</v>
          </cell>
          <cell r="D1910">
            <v>99.9</v>
          </cell>
          <cell r="E1910">
            <v>99.9</v>
          </cell>
          <cell r="F1910">
            <v>99.9</v>
          </cell>
          <cell r="G1910">
            <v>99.9</v>
          </cell>
          <cell r="H1910">
            <v>99.9</v>
          </cell>
          <cell r="I1910">
            <v>99.9</v>
          </cell>
          <cell r="J1910">
            <v>99.9</v>
          </cell>
          <cell r="K1910">
            <v>99</v>
          </cell>
          <cell r="L1910">
            <v>100.7</v>
          </cell>
          <cell r="M1910">
            <v>100.6</v>
          </cell>
          <cell r="N1910">
            <v>100.6</v>
          </cell>
          <cell r="O1910">
            <v>100.6</v>
          </cell>
          <cell r="P1910">
            <v>100.6</v>
          </cell>
          <cell r="Q1910">
            <v>100.6</v>
          </cell>
        </row>
        <row r="1911">
          <cell r="C1911">
            <v>100</v>
          </cell>
          <cell r="D1911">
            <v>100.7</v>
          </cell>
          <cell r="E1911">
            <v>100.7</v>
          </cell>
          <cell r="F1911">
            <v>100.7</v>
          </cell>
          <cell r="G1911">
            <v>100.7</v>
          </cell>
          <cell r="H1911">
            <v>100.7</v>
          </cell>
          <cell r="I1911">
            <v>100.7</v>
          </cell>
          <cell r="J1911">
            <v>100.7</v>
          </cell>
          <cell r="K1911">
            <v>100.4</v>
          </cell>
          <cell r="L1911">
            <v>100.4</v>
          </cell>
          <cell r="M1911">
            <v>100</v>
          </cell>
          <cell r="N1911">
            <v>100</v>
          </cell>
          <cell r="O1911">
            <v>100</v>
          </cell>
          <cell r="P1911">
            <v>100</v>
          </cell>
          <cell r="Q1911">
            <v>100</v>
          </cell>
        </row>
        <row r="1912">
          <cell r="C1912">
            <v>100</v>
          </cell>
          <cell r="D1912">
            <v>100</v>
          </cell>
          <cell r="E1912">
            <v>100</v>
          </cell>
          <cell r="F1912">
            <v>100</v>
          </cell>
          <cell r="G1912">
            <v>100</v>
          </cell>
          <cell r="H1912">
            <v>100</v>
          </cell>
          <cell r="I1912">
            <v>100</v>
          </cell>
          <cell r="J1912">
            <v>100</v>
          </cell>
          <cell r="K1912">
            <v>100</v>
          </cell>
          <cell r="L1912">
            <v>100</v>
          </cell>
          <cell r="M1912">
            <v>100</v>
          </cell>
          <cell r="N1912">
            <v>100</v>
          </cell>
          <cell r="O1912">
            <v>100</v>
          </cell>
          <cell r="P1912">
            <v>100</v>
          </cell>
          <cell r="Q1912">
            <v>100</v>
          </cell>
        </row>
        <row r="1914">
          <cell r="C1914">
            <v>111.6</v>
          </cell>
          <cell r="D1914">
            <v>105.3</v>
          </cell>
          <cell r="E1914">
            <v>104.8</v>
          </cell>
          <cell r="F1914">
            <v>103</v>
          </cell>
          <cell r="G1914">
            <v>101.5</v>
          </cell>
          <cell r="H1914">
            <v>101.4</v>
          </cell>
          <cell r="I1914">
            <v>104.5</v>
          </cell>
          <cell r="J1914">
            <v>104.7</v>
          </cell>
          <cell r="K1914">
            <v>105.6</v>
          </cell>
          <cell r="L1914">
            <v>104.6</v>
          </cell>
          <cell r="M1914">
            <v>104.6</v>
          </cell>
          <cell r="N1914">
            <v>105.6</v>
          </cell>
          <cell r="O1914">
            <v>105.3</v>
          </cell>
          <cell r="P1914">
            <v>105.6</v>
          </cell>
          <cell r="Q1914">
            <v>105.8</v>
          </cell>
        </row>
        <row r="1915">
          <cell r="C1915">
            <v>114.6</v>
          </cell>
          <cell r="D1915">
            <v>114.6</v>
          </cell>
          <cell r="E1915">
            <v>110.7</v>
          </cell>
          <cell r="F1915">
            <v>110.7</v>
          </cell>
          <cell r="G1915">
            <v>110.9</v>
          </cell>
          <cell r="H1915">
            <v>110.7</v>
          </cell>
          <cell r="I1915">
            <v>110.7</v>
          </cell>
          <cell r="J1915">
            <v>105.4</v>
          </cell>
          <cell r="K1915">
            <v>104.8</v>
          </cell>
          <cell r="L1915">
            <v>103.6</v>
          </cell>
          <cell r="M1915">
            <v>103.6</v>
          </cell>
          <cell r="N1915">
            <v>108.4</v>
          </cell>
          <cell r="O1915">
            <v>108.4</v>
          </cell>
          <cell r="P1915">
            <v>108.2</v>
          </cell>
          <cell r="Q1915">
            <v>108.2</v>
          </cell>
        </row>
        <row r="1916">
          <cell r="C1916">
            <v>101.9</v>
          </cell>
          <cell r="D1916">
            <v>103.8</v>
          </cell>
          <cell r="E1916">
            <v>103.8</v>
          </cell>
          <cell r="F1916">
            <v>103.8</v>
          </cell>
          <cell r="G1916">
            <v>103.9</v>
          </cell>
          <cell r="H1916">
            <v>103.8</v>
          </cell>
          <cell r="I1916">
            <v>103.8</v>
          </cell>
          <cell r="J1916">
            <v>103.8</v>
          </cell>
          <cell r="K1916">
            <v>103.8</v>
          </cell>
          <cell r="L1916">
            <v>103.8</v>
          </cell>
          <cell r="M1916">
            <v>103.8</v>
          </cell>
          <cell r="N1916">
            <v>103.8</v>
          </cell>
          <cell r="O1916">
            <v>103.8</v>
          </cell>
          <cell r="P1916">
            <v>103.8</v>
          </cell>
          <cell r="Q1916">
            <v>103.8</v>
          </cell>
        </row>
        <row r="1917">
          <cell r="C1917">
            <v>128.6</v>
          </cell>
          <cell r="D1917">
            <v>128.6</v>
          </cell>
          <cell r="E1917">
            <v>128.6</v>
          </cell>
          <cell r="F1917">
            <v>120</v>
          </cell>
          <cell r="G1917">
            <v>120.1</v>
          </cell>
          <cell r="H1917">
            <v>120</v>
          </cell>
          <cell r="I1917">
            <v>120</v>
          </cell>
          <cell r="J1917">
            <v>120</v>
          </cell>
          <cell r="K1917">
            <v>120</v>
          </cell>
          <cell r="L1917">
            <v>120</v>
          </cell>
          <cell r="M1917">
            <v>120</v>
          </cell>
          <cell r="N1917">
            <v>120</v>
          </cell>
          <cell r="O1917">
            <v>120</v>
          </cell>
          <cell r="P1917">
            <v>120</v>
          </cell>
          <cell r="Q1917">
            <v>120</v>
          </cell>
        </row>
        <row r="1918">
          <cell r="C1918">
            <v>104.3</v>
          </cell>
          <cell r="D1918">
            <v>105.4</v>
          </cell>
          <cell r="E1918">
            <v>105</v>
          </cell>
          <cell r="F1918">
            <v>104.6</v>
          </cell>
          <cell r="G1918">
            <v>104.7</v>
          </cell>
          <cell r="H1918">
            <v>104.7</v>
          </cell>
          <cell r="I1918">
            <v>104.7</v>
          </cell>
          <cell r="J1918">
            <v>104.7</v>
          </cell>
          <cell r="K1918">
            <v>104.3</v>
          </cell>
          <cell r="L1918">
            <v>98.9</v>
          </cell>
          <cell r="M1918">
            <v>98.9</v>
          </cell>
          <cell r="N1918">
            <v>98.9</v>
          </cell>
          <cell r="O1918">
            <v>98.9</v>
          </cell>
          <cell r="P1918">
            <v>98.9</v>
          </cell>
          <cell r="Q1918">
            <v>98.9</v>
          </cell>
        </row>
        <row r="1919">
          <cell r="C1919">
            <v>87.8</v>
          </cell>
          <cell r="D1919">
            <v>89.1</v>
          </cell>
          <cell r="E1919">
            <v>90.4</v>
          </cell>
          <cell r="F1919">
            <v>85.3</v>
          </cell>
          <cell r="G1919">
            <v>78.400000000000006</v>
          </cell>
          <cell r="H1919">
            <v>79.099999999999994</v>
          </cell>
          <cell r="I1919">
            <v>93.6</v>
          </cell>
          <cell r="J1919">
            <v>100.3</v>
          </cell>
          <cell r="K1919">
            <v>105.2</v>
          </cell>
          <cell r="L1919">
            <v>103.4</v>
          </cell>
          <cell r="M1919">
            <v>103.7</v>
          </cell>
          <cell r="N1919">
            <v>103.8</v>
          </cell>
          <cell r="O1919">
            <v>102.6</v>
          </cell>
          <cell r="P1919">
            <v>104.2</v>
          </cell>
          <cell r="Q1919">
            <v>105.4</v>
          </cell>
        </row>
        <row r="1920">
          <cell r="C1920">
            <v>123.4</v>
          </cell>
          <cell r="D1920">
            <v>123.4</v>
          </cell>
          <cell r="E1920">
            <v>123.4</v>
          </cell>
          <cell r="F1920">
            <v>121.2</v>
          </cell>
          <cell r="G1920">
            <v>121.2</v>
          </cell>
          <cell r="H1920">
            <v>119.3</v>
          </cell>
          <cell r="I1920">
            <v>119.3</v>
          </cell>
          <cell r="J1920">
            <v>117.8</v>
          </cell>
          <cell r="K1920">
            <v>117.8</v>
          </cell>
          <cell r="L1920">
            <v>115.9</v>
          </cell>
          <cell r="M1920">
            <v>115.9</v>
          </cell>
          <cell r="N1920">
            <v>115.5</v>
          </cell>
          <cell r="O1920">
            <v>114.7</v>
          </cell>
          <cell r="P1920">
            <v>114.7</v>
          </cell>
          <cell r="Q1920">
            <v>114.7</v>
          </cell>
        </row>
        <row r="1921">
          <cell r="C1921">
            <v>111</v>
          </cell>
          <cell r="D1921">
            <v>111</v>
          </cell>
          <cell r="E1921">
            <v>111</v>
          </cell>
          <cell r="F1921">
            <v>111</v>
          </cell>
          <cell r="G1921">
            <v>111</v>
          </cell>
          <cell r="H1921">
            <v>111</v>
          </cell>
          <cell r="I1921">
            <v>111</v>
          </cell>
          <cell r="J1921">
            <v>111</v>
          </cell>
          <cell r="K1921">
            <v>111</v>
          </cell>
          <cell r="L1921">
            <v>111</v>
          </cell>
          <cell r="M1921">
            <v>111</v>
          </cell>
          <cell r="N1921">
            <v>111</v>
          </cell>
          <cell r="O1921">
            <v>111</v>
          </cell>
          <cell r="P1921">
            <v>111</v>
          </cell>
          <cell r="Q1921">
            <v>111</v>
          </cell>
        </row>
        <row r="1922">
          <cell r="C1922">
            <v>122</v>
          </cell>
          <cell r="D1922">
            <v>102.2</v>
          </cell>
          <cell r="E1922">
            <v>102.2</v>
          </cell>
          <cell r="F1922">
            <v>101.1</v>
          </cell>
          <cell r="G1922">
            <v>101.1</v>
          </cell>
          <cell r="H1922">
            <v>101.1</v>
          </cell>
          <cell r="I1922">
            <v>101.1</v>
          </cell>
          <cell r="J1922">
            <v>101.1</v>
          </cell>
          <cell r="K1922">
            <v>101.1</v>
          </cell>
          <cell r="L1922">
            <v>101.1</v>
          </cell>
          <cell r="M1922">
            <v>101.1</v>
          </cell>
          <cell r="N1922">
            <v>101.1</v>
          </cell>
          <cell r="O1922">
            <v>101.1</v>
          </cell>
          <cell r="P1922">
            <v>101.1</v>
          </cell>
          <cell r="Q1922">
            <v>101.1</v>
          </cell>
        </row>
        <row r="1924">
          <cell r="C1924">
            <v>103.3</v>
          </cell>
          <cell r="D1924">
            <v>103.3</v>
          </cell>
          <cell r="E1924">
            <v>103.3</v>
          </cell>
          <cell r="F1924">
            <v>103.3</v>
          </cell>
          <cell r="G1924">
            <v>103.3</v>
          </cell>
          <cell r="H1924">
            <v>103.3</v>
          </cell>
          <cell r="I1924">
            <v>103.4</v>
          </cell>
          <cell r="J1924">
            <v>103.4</v>
          </cell>
          <cell r="K1924">
            <v>103.4</v>
          </cell>
          <cell r="L1924">
            <v>103.4</v>
          </cell>
          <cell r="M1924">
            <v>103.4</v>
          </cell>
          <cell r="N1924">
            <v>103.4</v>
          </cell>
          <cell r="O1924">
            <v>103.4</v>
          </cell>
          <cell r="P1924">
            <v>103.4</v>
          </cell>
          <cell r="Q1924">
            <v>103.4</v>
          </cell>
        </row>
        <row r="1925">
          <cell r="C1925">
            <v>100</v>
          </cell>
          <cell r="D1925">
            <v>100</v>
          </cell>
          <cell r="E1925">
            <v>100</v>
          </cell>
          <cell r="F1925">
            <v>100</v>
          </cell>
          <cell r="G1925">
            <v>100</v>
          </cell>
          <cell r="H1925">
            <v>100</v>
          </cell>
          <cell r="I1925">
            <v>100</v>
          </cell>
          <cell r="J1925">
            <v>100</v>
          </cell>
          <cell r="K1925">
            <v>100</v>
          </cell>
          <cell r="L1925">
            <v>100</v>
          </cell>
          <cell r="M1925">
            <v>100</v>
          </cell>
          <cell r="N1925">
            <v>100</v>
          </cell>
          <cell r="O1925">
            <v>100</v>
          </cell>
          <cell r="P1925">
            <v>100</v>
          </cell>
          <cell r="Q1925">
            <v>100</v>
          </cell>
        </row>
        <row r="1926">
          <cell r="C1926">
            <v>79</v>
          </cell>
          <cell r="D1926">
            <v>79</v>
          </cell>
          <cell r="E1926">
            <v>79</v>
          </cell>
          <cell r="F1926">
            <v>79</v>
          </cell>
          <cell r="G1926">
            <v>79</v>
          </cell>
          <cell r="H1926">
            <v>79</v>
          </cell>
          <cell r="I1926">
            <v>80.5</v>
          </cell>
          <cell r="J1926">
            <v>80.5</v>
          </cell>
          <cell r="K1926">
            <v>80.5</v>
          </cell>
          <cell r="L1926">
            <v>80.5</v>
          </cell>
          <cell r="M1926">
            <v>80.5</v>
          </cell>
          <cell r="N1926">
            <v>80.5</v>
          </cell>
          <cell r="O1926">
            <v>80.5</v>
          </cell>
          <cell r="P1926">
            <v>80.5</v>
          </cell>
          <cell r="Q1926">
            <v>80.5</v>
          </cell>
        </row>
        <row r="1927">
          <cell r="C1927">
            <v>105.6</v>
          </cell>
          <cell r="D1927">
            <v>105.6</v>
          </cell>
          <cell r="E1927">
            <v>105.6</v>
          </cell>
          <cell r="F1927">
            <v>105.6</v>
          </cell>
          <cell r="G1927">
            <v>105.6</v>
          </cell>
          <cell r="H1927">
            <v>105.6</v>
          </cell>
          <cell r="I1927">
            <v>105.6</v>
          </cell>
          <cell r="J1927">
            <v>105.6</v>
          </cell>
          <cell r="K1927">
            <v>105.6</v>
          </cell>
          <cell r="L1927">
            <v>105.6</v>
          </cell>
          <cell r="M1927">
            <v>105.6</v>
          </cell>
          <cell r="N1927">
            <v>105.6</v>
          </cell>
          <cell r="O1927">
            <v>105.6</v>
          </cell>
          <cell r="P1927">
            <v>105.6</v>
          </cell>
          <cell r="Q1927">
            <v>105.6</v>
          </cell>
        </row>
        <row r="1929">
          <cell r="C1929">
            <v>97.8</v>
          </cell>
          <cell r="D1929">
            <v>98.7</v>
          </cell>
          <cell r="E1929">
            <v>98.7</v>
          </cell>
          <cell r="F1929">
            <v>99.5</v>
          </cell>
          <cell r="G1929">
            <v>99.6</v>
          </cell>
          <cell r="H1929">
            <v>99.6</v>
          </cell>
          <cell r="I1929">
            <v>99.8</v>
          </cell>
          <cell r="J1929">
            <v>99.7</v>
          </cell>
          <cell r="K1929">
            <v>99.8</v>
          </cell>
          <cell r="L1929">
            <v>99.8</v>
          </cell>
          <cell r="M1929">
            <v>99.8</v>
          </cell>
          <cell r="N1929">
            <v>99.9</v>
          </cell>
          <cell r="O1929">
            <v>100</v>
          </cell>
          <cell r="P1929">
            <v>100.2</v>
          </cell>
          <cell r="Q1929">
            <v>100.2</v>
          </cell>
        </row>
        <row r="1930">
          <cell r="C1930">
            <v>79.5</v>
          </cell>
          <cell r="D1930">
            <v>79.5</v>
          </cell>
          <cell r="E1930">
            <v>79.5</v>
          </cell>
          <cell r="F1930">
            <v>81.099999999999994</v>
          </cell>
          <cell r="G1930">
            <v>81.400000000000006</v>
          </cell>
          <cell r="H1930">
            <v>81.400000000000006</v>
          </cell>
          <cell r="I1930">
            <v>82.4</v>
          </cell>
          <cell r="J1930">
            <v>82.4</v>
          </cell>
          <cell r="K1930">
            <v>82.8</v>
          </cell>
          <cell r="L1930">
            <v>82.8</v>
          </cell>
          <cell r="M1930">
            <v>82.8</v>
          </cell>
          <cell r="N1930">
            <v>83.6</v>
          </cell>
          <cell r="O1930">
            <v>84.1</v>
          </cell>
          <cell r="P1930">
            <v>85.4</v>
          </cell>
          <cell r="Q1930">
            <v>85.4</v>
          </cell>
        </row>
        <row r="1931">
          <cell r="C1931">
            <v>100</v>
          </cell>
          <cell r="D1931">
            <v>100</v>
          </cell>
          <cell r="E1931">
            <v>100</v>
          </cell>
          <cell r="F1931">
            <v>100</v>
          </cell>
          <cell r="G1931">
            <v>100</v>
          </cell>
          <cell r="H1931">
            <v>100</v>
          </cell>
          <cell r="I1931">
            <v>100</v>
          </cell>
          <cell r="J1931">
            <v>100</v>
          </cell>
          <cell r="K1931">
            <v>100</v>
          </cell>
          <cell r="L1931">
            <v>100</v>
          </cell>
          <cell r="M1931">
            <v>100</v>
          </cell>
          <cell r="N1931">
            <v>100</v>
          </cell>
          <cell r="O1931">
            <v>100</v>
          </cell>
          <cell r="P1931">
            <v>100</v>
          </cell>
          <cell r="Q1931">
            <v>100</v>
          </cell>
        </row>
        <row r="1932">
          <cell r="C1932">
            <v>99.9</v>
          </cell>
          <cell r="D1932">
            <v>106.8</v>
          </cell>
          <cell r="E1932">
            <v>107.2</v>
          </cell>
          <cell r="F1932">
            <v>109.2</v>
          </cell>
          <cell r="G1932">
            <v>109.2</v>
          </cell>
          <cell r="H1932">
            <v>109.2</v>
          </cell>
          <cell r="I1932">
            <v>109.2</v>
          </cell>
          <cell r="J1932">
            <v>109.2</v>
          </cell>
          <cell r="K1932">
            <v>109.2</v>
          </cell>
          <cell r="L1932">
            <v>109.2</v>
          </cell>
          <cell r="M1932">
            <v>109.2</v>
          </cell>
          <cell r="N1932">
            <v>109.2</v>
          </cell>
          <cell r="O1932">
            <v>108.8</v>
          </cell>
          <cell r="P1932">
            <v>108.5</v>
          </cell>
          <cell r="Q1932">
            <v>108.5</v>
          </cell>
        </row>
        <row r="1933">
          <cell r="C1933">
            <v>92.5</v>
          </cell>
          <cell r="D1933">
            <v>92.5</v>
          </cell>
          <cell r="E1933">
            <v>92.5</v>
          </cell>
          <cell r="F1933">
            <v>98.4</v>
          </cell>
          <cell r="G1933">
            <v>98.4</v>
          </cell>
          <cell r="H1933">
            <v>98.4</v>
          </cell>
          <cell r="I1933">
            <v>98.4</v>
          </cell>
          <cell r="J1933">
            <v>98.4</v>
          </cell>
          <cell r="K1933">
            <v>98.4</v>
          </cell>
          <cell r="L1933">
            <v>98.4</v>
          </cell>
          <cell r="M1933">
            <v>98.4</v>
          </cell>
          <cell r="N1933">
            <v>98.4</v>
          </cell>
          <cell r="O1933">
            <v>100</v>
          </cell>
          <cell r="P1933">
            <v>100</v>
          </cell>
          <cell r="Q1933">
            <v>100</v>
          </cell>
        </row>
        <row r="1934">
          <cell r="C1934">
            <v>110.6</v>
          </cell>
          <cell r="D1934">
            <v>110.6</v>
          </cell>
          <cell r="E1934">
            <v>110.6</v>
          </cell>
          <cell r="F1934">
            <v>110.6</v>
          </cell>
          <cell r="G1934">
            <v>110.6</v>
          </cell>
          <cell r="H1934">
            <v>110.6</v>
          </cell>
          <cell r="I1934">
            <v>110.6</v>
          </cell>
          <cell r="J1934">
            <v>109.1</v>
          </cell>
          <cell r="K1934">
            <v>107.6</v>
          </cell>
          <cell r="L1934">
            <v>107.6</v>
          </cell>
          <cell r="M1934">
            <v>106.1</v>
          </cell>
          <cell r="N1934">
            <v>103</v>
          </cell>
          <cell r="O1934">
            <v>100</v>
          </cell>
          <cell r="P1934">
            <v>100</v>
          </cell>
          <cell r="Q1934">
            <v>100</v>
          </cell>
        </row>
        <row r="1935">
          <cell r="C1935">
            <v>103.6</v>
          </cell>
          <cell r="D1935">
            <v>100</v>
          </cell>
          <cell r="E1935">
            <v>100</v>
          </cell>
          <cell r="F1935">
            <v>100</v>
          </cell>
          <cell r="G1935">
            <v>100</v>
          </cell>
          <cell r="H1935">
            <v>100</v>
          </cell>
          <cell r="I1935">
            <v>100</v>
          </cell>
          <cell r="J1935">
            <v>100</v>
          </cell>
          <cell r="K1935">
            <v>100</v>
          </cell>
          <cell r="L1935">
            <v>100</v>
          </cell>
          <cell r="M1935">
            <v>100</v>
          </cell>
          <cell r="N1935">
            <v>100</v>
          </cell>
          <cell r="O1935">
            <v>100</v>
          </cell>
          <cell r="P1935">
            <v>100</v>
          </cell>
          <cell r="Q1935">
            <v>100</v>
          </cell>
        </row>
        <row r="1936">
          <cell r="C1936">
            <v>100</v>
          </cell>
          <cell r="D1936">
            <v>100</v>
          </cell>
          <cell r="E1936">
            <v>100</v>
          </cell>
          <cell r="F1936">
            <v>100</v>
          </cell>
          <cell r="G1936">
            <v>100</v>
          </cell>
          <cell r="H1936">
            <v>100</v>
          </cell>
          <cell r="I1936">
            <v>100</v>
          </cell>
          <cell r="J1936">
            <v>100</v>
          </cell>
          <cell r="K1936">
            <v>100</v>
          </cell>
          <cell r="L1936">
            <v>100</v>
          </cell>
          <cell r="M1936">
            <v>100</v>
          </cell>
          <cell r="N1936">
            <v>100</v>
          </cell>
          <cell r="O1936">
            <v>100</v>
          </cell>
          <cell r="P1936">
            <v>100</v>
          </cell>
          <cell r="Q1936">
            <v>100</v>
          </cell>
        </row>
        <row r="1937">
          <cell r="C1937">
            <v>141.4</v>
          </cell>
          <cell r="D1937">
            <v>149.1</v>
          </cell>
          <cell r="E1937">
            <v>149.1</v>
          </cell>
          <cell r="F1937">
            <v>149.1</v>
          </cell>
          <cell r="G1937">
            <v>149.1</v>
          </cell>
          <cell r="H1937">
            <v>149.1</v>
          </cell>
          <cell r="I1937">
            <v>149.1</v>
          </cell>
          <cell r="J1937">
            <v>149.1</v>
          </cell>
          <cell r="K1937">
            <v>149.1</v>
          </cell>
          <cell r="L1937">
            <v>149.1</v>
          </cell>
          <cell r="M1937">
            <v>149.1</v>
          </cell>
          <cell r="N1937">
            <v>149.1</v>
          </cell>
          <cell r="O1937">
            <v>149.1</v>
          </cell>
          <cell r="P1937">
            <v>149.1</v>
          </cell>
          <cell r="Q1937">
            <v>149.1</v>
          </cell>
        </row>
        <row r="1938">
          <cell r="C1938">
            <v>98.1</v>
          </cell>
          <cell r="D1938">
            <v>98.1</v>
          </cell>
          <cell r="E1938">
            <v>98.1</v>
          </cell>
          <cell r="F1938">
            <v>98.1</v>
          </cell>
          <cell r="G1938">
            <v>98.1</v>
          </cell>
          <cell r="H1938">
            <v>98.1</v>
          </cell>
          <cell r="I1938">
            <v>98.1</v>
          </cell>
          <cell r="J1938">
            <v>98.1</v>
          </cell>
          <cell r="K1938">
            <v>98.1</v>
          </cell>
          <cell r="L1938">
            <v>98.1</v>
          </cell>
          <cell r="M1938">
            <v>98.1</v>
          </cell>
          <cell r="N1938">
            <v>98.1</v>
          </cell>
          <cell r="O1938">
            <v>98.1</v>
          </cell>
          <cell r="P1938">
            <v>98.1</v>
          </cell>
          <cell r="Q1938">
            <v>98.1</v>
          </cell>
        </row>
        <row r="1939">
          <cell r="C1939">
            <v>100</v>
          </cell>
          <cell r="D1939">
            <v>100</v>
          </cell>
          <cell r="E1939">
            <v>100</v>
          </cell>
          <cell r="F1939">
            <v>100</v>
          </cell>
          <cell r="G1939">
            <v>100</v>
          </cell>
          <cell r="H1939">
            <v>100</v>
          </cell>
          <cell r="I1939">
            <v>100</v>
          </cell>
          <cell r="J1939">
            <v>100</v>
          </cell>
          <cell r="K1939">
            <v>100</v>
          </cell>
          <cell r="L1939">
            <v>100</v>
          </cell>
          <cell r="M1939">
            <v>100</v>
          </cell>
          <cell r="N1939">
            <v>100</v>
          </cell>
          <cell r="O1939">
            <v>100</v>
          </cell>
          <cell r="P1939">
            <v>100</v>
          </cell>
          <cell r="Q1939">
            <v>100</v>
          </cell>
        </row>
        <row r="1940">
          <cell r="C1940">
            <v>100</v>
          </cell>
          <cell r="D1940">
            <v>100</v>
          </cell>
          <cell r="E1940">
            <v>100</v>
          </cell>
          <cell r="F1940">
            <v>100</v>
          </cell>
          <cell r="G1940">
            <v>100</v>
          </cell>
          <cell r="H1940">
            <v>100</v>
          </cell>
          <cell r="I1940">
            <v>100</v>
          </cell>
          <cell r="J1940">
            <v>100</v>
          </cell>
          <cell r="K1940">
            <v>100</v>
          </cell>
          <cell r="L1940">
            <v>100</v>
          </cell>
          <cell r="M1940">
            <v>100</v>
          </cell>
          <cell r="N1940">
            <v>100</v>
          </cell>
          <cell r="O1940">
            <v>100</v>
          </cell>
          <cell r="P1940">
            <v>100</v>
          </cell>
          <cell r="Q1940">
            <v>100</v>
          </cell>
        </row>
        <row r="1941">
          <cell r="C1941">
            <v>100</v>
          </cell>
          <cell r="D1941">
            <v>100</v>
          </cell>
          <cell r="E1941">
            <v>100</v>
          </cell>
          <cell r="F1941">
            <v>100</v>
          </cell>
          <cell r="G1941">
            <v>100</v>
          </cell>
          <cell r="H1941">
            <v>100</v>
          </cell>
          <cell r="I1941">
            <v>100</v>
          </cell>
          <cell r="J1941">
            <v>100</v>
          </cell>
          <cell r="K1941">
            <v>100</v>
          </cell>
          <cell r="L1941">
            <v>100</v>
          </cell>
          <cell r="M1941">
            <v>100</v>
          </cell>
          <cell r="N1941">
            <v>100</v>
          </cell>
          <cell r="O1941">
            <v>100</v>
          </cell>
          <cell r="P1941">
            <v>100</v>
          </cell>
          <cell r="Q1941">
            <v>100</v>
          </cell>
        </row>
        <row r="1942">
          <cell r="C1942">
            <v>127.3</v>
          </cell>
          <cell r="D1942">
            <v>127.3</v>
          </cell>
          <cell r="E1942">
            <v>127.3</v>
          </cell>
          <cell r="F1942">
            <v>127.3</v>
          </cell>
          <cell r="G1942">
            <v>127.3</v>
          </cell>
          <cell r="H1942">
            <v>127.3</v>
          </cell>
          <cell r="I1942">
            <v>127.3</v>
          </cell>
          <cell r="J1942">
            <v>127.3</v>
          </cell>
          <cell r="K1942">
            <v>127.3</v>
          </cell>
          <cell r="L1942">
            <v>127.3</v>
          </cell>
          <cell r="M1942">
            <v>127.3</v>
          </cell>
          <cell r="N1942">
            <v>127.3</v>
          </cell>
          <cell r="O1942">
            <v>127.3</v>
          </cell>
          <cell r="P1942">
            <v>127.3</v>
          </cell>
          <cell r="Q1942">
            <v>127.3</v>
          </cell>
        </row>
        <row r="1943">
          <cell r="C1943">
            <v>100</v>
          </cell>
          <cell r="D1943">
            <v>100</v>
          </cell>
          <cell r="E1943">
            <v>100</v>
          </cell>
          <cell r="F1943">
            <v>100</v>
          </cell>
          <cell r="G1943">
            <v>100</v>
          </cell>
          <cell r="H1943">
            <v>100</v>
          </cell>
          <cell r="I1943">
            <v>100</v>
          </cell>
          <cell r="J1943">
            <v>100</v>
          </cell>
          <cell r="K1943">
            <v>100</v>
          </cell>
          <cell r="L1943">
            <v>100</v>
          </cell>
          <cell r="M1943">
            <v>100</v>
          </cell>
          <cell r="N1943">
            <v>100</v>
          </cell>
          <cell r="O1943">
            <v>100</v>
          </cell>
          <cell r="P1943">
            <v>100</v>
          </cell>
          <cell r="Q1943">
            <v>100</v>
          </cell>
        </row>
        <row r="1944">
          <cell r="C1944">
            <v>119</v>
          </cell>
          <cell r="D1944">
            <v>119</v>
          </cell>
          <cell r="E1944">
            <v>119</v>
          </cell>
          <cell r="F1944">
            <v>119</v>
          </cell>
          <cell r="G1944">
            <v>119</v>
          </cell>
          <cell r="H1944">
            <v>119</v>
          </cell>
          <cell r="I1944">
            <v>119</v>
          </cell>
          <cell r="J1944">
            <v>119</v>
          </cell>
          <cell r="K1944">
            <v>119</v>
          </cell>
          <cell r="L1944">
            <v>119</v>
          </cell>
          <cell r="M1944">
            <v>119</v>
          </cell>
          <cell r="N1944">
            <v>119</v>
          </cell>
          <cell r="O1944">
            <v>119</v>
          </cell>
          <cell r="P1944">
            <v>119</v>
          </cell>
          <cell r="Q1944">
            <v>119</v>
          </cell>
        </row>
        <row r="1946">
          <cell r="C1946">
            <v>100</v>
          </cell>
          <cell r="D1946">
            <v>100</v>
          </cell>
          <cell r="E1946">
            <v>100</v>
          </cell>
          <cell r="F1946">
            <v>100</v>
          </cell>
          <cell r="G1946">
            <v>100</v>
          </cell>
          <cell r="H1946">
            <v>100</v>
          </cell>
          <cell r="I1946">
            <v>100</v>
          </cell>
          <cell r="J1946">
            <v>100</v>
          </cell>
          <cell r="K1946">
            <v>100</v>
          </cell>
          <cell r="L1946">
            <v>100</v>
          </cell>
          <cell r="M1946">
            <v>100</v>
          </cell>
          <cell r="N1946">
            <v>100</v>
          </cell>
          <cell r="O1946">
            <v>100</v>
          </cell>
          <cell r="P1946">
            <v>100</v>
          </cell>
          <cell r="Q1946">
            <v>100</v>
          </cell>
        </row>
        <row r="1947">
          <cell r="C1947">
            <v>100</v>
          </cell>
          <cell r="D1947">
            <v>100</v>
          </cell>
          <cell r="E1947">
            <v>100</v>
          </cell>
          <cell r="F1947">
            <v>100</v>
          </cell>
          <cell r="G1947">
            <v>100</v>
          </cell>
          <cell r="H1947">
            <v>100</v>
          </cell>
          <cell r="I1947">
            <v>100</v>
          </cell>
          <cell r="J1947">
            <v>100</v>
          </cell>
          <cell r="K1947">
            <v>100</v>
          </cell>
          <cell r="L1947">
            <v>100</v>
          </cell>
          <cell r="M1947">
            <v>100</v>
          </cell>
          <cell r="N1947">
            <v>100</v>
          </cell>
          <cell r="O1947">
            <v>100</v>
          </cell>
          <cell r="P1947">
            <v>100</v>
          </cell>
          <cell r="Q1947">
            <v>100</v>
          </cell>
        </row>
        <row r="1948">
          <cell r="C1948">
            <v>100</v>
          </cell>
          <cell r="D1948">
            <v>100</v>
          </cell>
          <cell r="E1948">
            <v>100</v>
          </cell>
          <cell r="F1948">
            <v>100</v>
          </cell>
          <cell r="G1948">
            <v>100</v>
          </cell>
          <cell r="H1948">
            <v>100</v>
          </cell>
          <cell r="I1948">
            <v>100</v>
          </cell>
          <cell r="J1948">
            <v>100</v>
          </cell>
          <cell r="K1948">
            <v>100</v>
          </cell>
          <cell r="L1948">
            <v>100</v>
          </cell>
          <cell r="M1948">
            <v>100</v>
          </cell>
          <cell r="N1948">
            <v>100</v>
          </cell>
          <cell r="O1948">
            <v>100</v>
          </cell>
          <cell r="P1948">
            <v>100</v>
          </cell>
          <cell r="Q1948">
            <v>100</v>
          </cell>
        </row>
        <row r="1949">
          <cell r="C1949">
            <v>100</v>
          </cell>
          <cell r="D1949">
            <v>100</v>
          </cell>
          <cell r="E1949">
            <v>100</v>
          </cell>
          <cell r="F1949">
            <v>100</v>
          </cell>
          <cell r="G1949">
            <v>100</v>
          </cell>
          <cell r="H1949">
            <v>100</v>
          </cell>
          <cell r="I1949">
            <v>100</v>
          </cell>
          <cell r="J1949">
            <v>100</v>
          </cell>
          <cell r="K1949">
            <v>100</v>
          </cell>
          <cell r="L1949">
            <v>100</v>
          </cell>
          <cell r="M1949">
            <v>100</v>
          </cell>
          <cell r="N1949">
            <v>100</v>
          </cell>
          <cell r="O1949">
            <v>100</v>
          </cell>
          <cell r="P1949">
            <v>100</v>
          </cell>
          <cell r="Q1949">
            <v>100</v>
          </cell>
        </row>
        <row r="1950">
          <cell r="C1950">
            <v>100</v>
          </cell>
          <cell r="D1950">
            <v>100</v>
          </cell>
          <cell r="E1950">
            <v>100</v>
          </cell>
          <cell r="F1950">
            <v>100</v>
          </cell>
          <cell r="G1950">
            <v>100</v>
          </cell>
          <cell r="H1950">
            <v>100</v>
          </cell>
          <cell r="I1950">
            <v>100</v>
          </cell>
          <cell r="J1950">
            <v>100</v>
          </cell>
          <cell r="K1950">
            <v>100</v>
          </cell>
          <cell r="L1950">
            <v>100</v>
          </cell>
          <cell r="M1950">
            <v>100</v>
          </cell>
          <cell r="N1950">
            <v>100</v>
          </cell>
          <cell r="O1950">
            <v>100</v>
          </cell>
          <cell r="P1950">
            <v>100</v>
          </cell>
          <cell r="Q1950">
            <v>100</v>
          </cell>
        </row>
        <row r="1951">
          <cell r="C1951">
            <v>100</v>
          </cell>
          <cell r="D1951">
            <v>100</v>
          </cell>
          <cell r="E1951">
            <v>100</v>
          </cell>
          <cell r="F1951">
            <v>100</v>
          </cell>
          <cell r="G1951">
            <v>100</v>
          </cell>
          <cell r="H1951">
            <v>100</v>
          </cell>
          <cell r="I1951">
            <v>100</v>
          </cell>
          <cell r="J1951">
            <v>100</v>
          </cell>
          <cell r="K1951">
            <v>100</v>
          </cell>
          <cell r="L1951">
            <v>100</v>
          </cell>
          <cell r="M1951">
            <v>100</v>
          </cell>
          <cell r="N1951">
            <v>100</v>
          </cell>
          <cell r="O1951">
            <v>100</v>
          </cell>
          <cell r="P1951">
            <v>100</v>
          </cell>
          <cell r="Q1951">
            <v>100</v>
          </cell>
        </row>
        <row r="1953">
          <cell r="C1953">
            <v>113.3</v>
          </cell>
          <cell r="D1953">
            <v>113.3</v>
          </cell>
          <cell r="E1953">
            <v>111.1</v>
          </cell>
          <cell r="F1953">
            <v>108.4</v>
          </cell>
          <cell r="G1953">
            <v>107.4</v>
          </cell>
          <cell r="H1953">
            <v>108.4</v>
          </cell>
          <cell r="I1953">
            <v>108.4</v>
          </cell>
          <cell r="J1953">
            <v>108.4</v>
          </cell>
          <cell r="K1953">
            <v>108.4</v>
          </cell>
          <cell r="L1953">
            <v>108.4</v>
          </cell>
          <cell r="M1953">
            <v>108.4</v>
          </cell>
          <cell r="N1953">
            <v>108.4</v>
          </cell>
          <cell r="O1953">
            <v>108.4</v>
          </cell>
          <cell r="P1953">
            <v>108.4</v>
          </cell>
          <cell r="Q1953">
            <v>108.3</v>
          </cell>
        </row>
        <row r="1954">
          <cell r="C1954">
            <v>113.6</v>
          </cell>
          <cell r="D1954">
            <v>113.6</v>
          </cell>
          <cell r="E1954">
            <v>111.1</v>
          </cell>
          <cell r="F1954">
            <v>108.4</v>
          </cell>
          <cell r="G1954">
            <v>107.4</v>
          </cell>
          <cell r="H1954">
            <v>108.4</v>
          </cell>
          <cell r="I1954">
            <v>108.4</v>
          </cell>
          <cell r="J1954">
            <v>108.4</v>
          </cell>
          <cell r="K1954">
            <v>108.4</v>
          </cell>
          <cell r="L1954">
            <v>108.4</v>
          </cell>
          <cell r="M1954">
            <v>108.4</v>
          </cell>
          <cell r="N1954">
            <v>108.4</v>
          </cell>
          <cell r="O1954">
            <v>108.4</v>
          </cell>
          <cell r="P1954">
            <v>108.4</v>
          </cell>
          <cell r="Q1954">
            <v>108.4</v>
          </cell>
        </row>
        <row r="1955">
          <cell r="C1955">
            <v>107.9</v>
          </cell>
          <cell r="D1955">
            <v>107.9</v>
          </cell>
          <cell r="E1955">
            <v>110.7</v>
          </cell>
          <cell r="F1955">
            <v>107.9</v>
          </cell>
          <cell r="G1955">
            <v>107</v>
          </cell>
          <cell r="H1955">
            <v>107.9</v>
          </cell>
          <cell r="I1955">
            <v>107.9</v>
          </cell>
          <cell r="J1955">
            <v>107.9</v>
          </cell>
          <cell r="K1955">
            <v>107.9</v>
          </cell>
          <cell r="L1955">
            <v>107.9</v>
          </cell>
          <cell r="M1955">
            <v>107.9</v>
          </cell>
          <cell r="N1955">
            <v>109.2</v>
          </cell>
          <cell r="O1955">
            <v>109.2</v>
          </cell>
          <cell r="P1955">
            <v>109.2</v>
          </cell>
          <cell r="Q1955">
            <v>107.7</v>
          </cell>
        </row>
        <row r="1957">
          <cell r="C1957">
            <v>101.2</v>
          </cell>
          <cell r="D1957">
            <v>101.3</v>
          </cell>
          <cell r="E1957">
            <v>101.3</v>
          </cell>
          <cell r="F1957">
            <v>101.2</v>
          </cell>
          <cell r="G1957">
            <v>101.2</v>
          </cell>
          <cell r="H1957">
            <v>101.2</v>
          </cell>
          <cell r="I1957">
            <v>101.2</v>
          </cell>
          <cell r="J1957">
            <v>101.5</v>
          </cell>
          <cell r="K1957">
            <v>101.1</v>
          </cell>
          <cell r="L1957">
            <v>100.7</v>
          </cell>
          <cell r="M1957">
            <v>100.6</v>
          </cell>
          <cell r="N1957">
            <v>100.4</v>
          </cell>
          <cell r="O1957">
            <v>100.2</v>
          </cell>
          <cell r="P1957">
            <v>100.2</v>
          </cell>
          <cell r="Q1957">
            <v>100.1</v>
          </cell>
        </row>
        <row r="1958">
          <cell r="C1958">
            <v>100</v>
          </cell>
          <cell r="D1958">
            <v>100</v>
          </cell>
          <cell r="E1958">
            <v>100</v>
          </cell>
          <cell r="F1958">
            <v>100</v>
          </cell>
          <cell r="G1958">
            <v>100</v>
          </cell>
          <cell r="H1958">
            <v>100</v>
          </cell>
          <cell r="I1958">
            <v>100</v>
          </cell>
          <cell r="J1958">
            <v>100</v>
          </cell>
          <cell r="K1958">
            <v>100</v>
          </cell>
          <cell r="L1958">
            <v>100</v>
          </cell>
          <cell r="M1958">
            <v>100</v>
          </cell>
          <cell r="N1958">
            <v>100</v>
          </cell>
          <cell r="O1958">
            <v>100</v>
          </cell>
          <cell r="P1958">
            <v>100</v>
          </cell>
          <cell r="Q1958">
            <v>100</v>
          </cell>
        </row>
        <row r="1959">
          <cell r="C1959">
            <v>100</v>
          </cell>
          <cell r="D1959">
            <v>100</v>
          </cell>
          <cell r="E1959">
            <v>100</v>
          </cell>
          <cell r="F1959">
            <v>100</v>
          </cell>
          <cell r="G1959">
            <v>100</v>
          </cell>
          <cell r="H1959">
            <v>100</v>
          </cell>
          <cell r="I1959">
            <v>100</v>
          </cell>
          <cell r="J1959">
            <v>100</v>
          </cell>
          <cell r="K1959">
            <v>100</v>
          </cell>
          <cell r="L1959">
            <v>100</v>
          </cell>
          <cell r="M1959">
            <v>100</v>
          </cell>
          <cell r="N1959">
            <v>100</v>
          </cell>
          <cell r="O1959">
            <v>100</v>
          </cell>
          <cell r="P1959">
            <v>100</v>
          </cell>
          <cell r="Q1959">
            <v>100</v>
          </cell>
        </row>
        <row r="1960">
          <cell r="C1960">
            <v>102.1</v>
          </cell>
          <cell r="D1960">
            <v>102.4</v>
          </cell>
          <cell r="E1960">
            <v>102.6</v>
          </cell>
          <cell r="F1960">
            <v>102.3</v>
          </cell>
          <cell r="G1960">
            <v>102</v>
          </cell>
          <cell r="H1960">
            <v>102</v>
          </cell>
          <cell r="I1960">
            <v>102</v>
          </cell>
          <cell r="J1960">
            <v>102.6</v>
          </cell>
          <cell r="K1960">
            <v>101.6</v>
          </cell>
          <cell r="L1960">
            <v>101.5</v>
          </cell>
          <cell r="M1960">
            <v>101.5</v>
          </cell>
          <cell r="N1960">
            <v>100.9</v>
          </cell>
          <cell r="O1960">
            <v>100.3</v>
          </cell>
          <cell r="P1960">
            <v>100.3</v>
          </cell>
          <cell r="Q1960">
            <v>100.2</v>
          </cell>
        </row>
        <row r="1961">
          <cell r="C1961">
            <v>100</v>
          </cell>
          <cell r="D1961">
            <v>100</v>
          </cell>
          <cell r="E1961">
            <v>100</v>
          </cell>
          <cell r="F1961">
            <v>100</v>
          </cell>
          <cell r="G1961">
            <v>100</v>
          </cell>
          <cell r="H1961">
            <v>100</v>
          </cell>
          <cell r="I1961">
            <v>100</v>
          </cell>
          <cell r="J1961">
            <v>100</v>
          </cell>
          <cell r="K1961">
            <v>100</v>
          </cell>
          <cell r="L1961">
            <v>100</v>
          </cell>
          <cell r="M1961">
            <v>100</v>
          </cell>
          <cell r="N1961">
            <v>100</v>
          </cell>
          <cell r="O1961">
            <v>100</v>
          </cell>
          <cell r="P1961">
            <v>100</v>
          </cell>
          <cell r="Q1961">
            <v>100</v>
          </cell>
        </row>
        <row r="1962">
          <cell r="C1962">
            <v>91.9</v>
          </cell>
          <cell r="D1962">
            <v>90.1</v>
          </cell>
          <cell r="E1962">
            <v>83.9</v>
          </cell>
          <cell r="F1962">
            <v>83.9</v>
          </cell>
          <cell r="G1962">
            <v>94.4</v>
          </cell>
          <cell r="H1962">
            <v>94.4</v>
          </cell>
          <cell r="I1962">
            <v>94.4</v>
          </cell>
          <cell r="J1962">
            <v>95.4</v>
          </cell>
          <cell r="K1962">
            <v>96.6</v>
          </cell>
          <cell r="L1962">
            <v>96.6</v>
          </cell>
          <cell r="M1962">
            <v>96.6</v>
          </cell>
          <cell r="N1962">
            <v>96.6</v>
          </cell>
          <cell r="O1962">
            <v>96.6</v>
          </cell>
          <cell r="P1962">
            <v>96.6</v>
          </cell>
          <cell r="Q1962">
            <v>96.6</v>
          </cell>
        </row>
        <row r="1963">
          <cell r="C1963">
            <v>103.7</v>
          </cell>
          <cell r="D1963">
            <v>103.7</v>
          </cell>
          <cell r="E1963">
            <v>103.7</v>
          </cell>
          <cell r="F1963">
            <v>103.7</v>
          </cell>
          <cell r="G1963">
            <v>103.7</v>
          </cell>
          <cell r="H1963">
            <v>103.7</v>
          </cell>
          <cell r="I1963">
            <v>103.7</v>
          </cell>
          <cell r="J1963">
            <v>103.7</v>
          </cell>
          <cell r="K1963">
            <v>103.7</v>
          </cell>
          <cell r="L1963">
            <v>100</v>
          </cell>
          <cell r="M1963">
            <v>100</v>
          </cell>
          <cell r="N1963">
            <v>100</v>
          </cell>
          <cell r="O1963">
            <v>100</v>
          </cell>
          <cell r="P1963">
            <v>100</v>
          </cell>
          <cell r="Q1963">
            <v>100</v>
          </cell>
        </row>
        <row r="1964">
          <cell r="C1964">
            <v>100</v>
          </cell>
          <cell r="D1964">
            <v>100</v>
          </cell>
          <cell r="E1964">
            <v>100</v>
          </cell>
          <cell r="F1964">
            <v>100</v>
          </cell>
          <cell r="G1964">
            <v>100</v>
          </cell>
          <cell r="H1964">
            <v>100</v>
          </cell>
          <cell r="I1964">
            <v>100</v>
          </cell>
          <cell r="J1964">
            <v>100</v>
          </cell>
          <cell r="K1964">
            <v>100</v>
          </cell>
          <cell r="L1964">
            <v>100</v>
          </cell>
          <cell r="M1964">
            <v>100</v>
          </cell>
          <cell r="N1964">
            <v>100</v>
          </cell>
          <cell r="O1964">
            <v>100</v>
          </cell>
          <cell r="P1964">
            <v>100</v>
          </cell>
          <cell r="Q1964">
            <v>100</v>
          </cell>
        </row>
        <row r="1965">
          <cell r="C1965">
            <v>103.3</v>
          </cell>
          <cell r="D1965">
            <v>103.3</v>
          </cell>
          <cell r="E1965">
            <v>103.3</v>
          </cell>
          <cell r="F1965">
            <v>103.3</v>
          </cell>
          <cell r="G1965">
            <v>103.3</v>
          </cell>
          <cell r="H1965">
            <v>103.3</v>
          </cell>
          <cell r="I1965">
            <v>103.3</v>
          </cell>
          <cell r="J1965">
            <v>103.3</v>
          </cell>
          <cell r="K1965">
            <v>103.3</v>
          </cell>
          <cell r="L1965">
            <v>103.3</v>
          </cell>
          <cell r="M1965">
            <v>103.3</v>
          </cell>
          <cell r="N1965">
            <v>103.3</v>
          </cell>
          <cell r="O1965">
            <v>103.3</v>
          </cell>
          <cell r="P1965">
            <v>103.3</v>
          </cell>
          <cell r="Q1965">
            <v>103.3</v>
          </cell>
        </row>
        <row r="1967">
          <cell r="C1967">
            <v>102.3</v>
          </cell>
          <cell r="D1967">
            <v>103</v>
          </cell>
          <cell r="E1967">
            <v>101.3</v>
          </cell>
          <cell r="F1967">
            <v>101.9</v>
          </cell>
          <cell r="G1967">
            <v>104</v>
          </cell>
          <cell r="H1967">
            <v>103.4</v>
          </cell>
          <cell r="I1967">
            <v>102.2</v>
          </cell>
          <cell r="J1967">
            <v>101</v>
          </cell>
          <cell r="K1967">
            <v>100.9</v>
          </cell>
          <cell r="L1967">
            <v>101.9</v>
          </cell>
          <cell r="M1967">
            <v>102.2</v>
          </cell>
          <cell r="N1967">
            <v>101.3</v>
          </cell>
          <cell r="O1967">
            <v>101.7</v>
          </cell>
          <cell r="P1967">
            <v>103.2</v>
          </cell>
          <cell r="Q1967">
            <v>101.7</v>
          </cell>
        </row>
        <row r="1969">
          <cell r="C1969">
            <v>100.7</v>
          </cell>
          <cell r="D1969">
            <v>102.7</v>
          </cell>
          <cell r="E1969">
            <v>100.1</v>
          </cell>
          <cell r="F1969">
            <v>101.9</v>
          </cell>
          <cell r="G1969">
            <v>106.5</v>
          </cell>
          <cell r="H1969">
            <v>105.2</v>
          </cell>
          <cell r="I1969">
            <v>102</v>
          </cell>
          <cell r="J1969">
            <v>99.2</v>
          </cell>
          <cell r="K1969">
            <v>98.7</v>
          </cell>
          <cell r="L1969">
            <v>100.9</v>
          </cell>
          <cell r="M1969">
            <v>101.3</v>
          </cell>
          <cell r="N1969">
            <v>99.3</v>
          </cell>
          <cell r="O1969">
            <v>100</v>
          </cell>
          <cell r="P1969">
            <v>103.5</v>
          </cell>
          <cell r="Q1969">
            <v>100.6</v>
          </cell>
        </row>
        <row r="1970">
          <cell r="C1970">
            <v>100.6</v>
          </cell>
          <cell r="D1970">
            <v>100.6</v>
          </cell>
          <cell r="E1970">
            <v>100.6</v>
          </cell>
          <cell r="F1970">
            <v>100.7</v>
          </cell>
          <cell r="G1970">
            <v>100.6</v>
          </cell>
          <cell r="H1970">
            <v>100.6</v>
          </cell>
          <cell r="I1970">
            <v>100.5</v>
          </cell>
          <cell r="J1970">
            <v>100.8</v>
          </cell>
          <cell r="K1970">
            <v>100.7</v>
          </cell>
          <cell r="L1970">
            <v>100.6</v>
          </cell>
          <cell r="M1970">
            <v>100.4</v>
          </cell>
          <cell r="N1970">
            <v>100.6</v>
          </cell>
          <cell r="O1970">
            <v>100.8</v>
          </cell>
          <cell r="P1970">
            <v>100.6</v>
          </cell>
          <cell r="Q1970">
            <v>100.5</v>
          </cell>
        </row>
        <row r="1971">
          <cell r="C1971">
            <v>104.4</v>
          </cell>
          <cell r="D1971">
            <v>101.9</v>
          </cell>
          <cell r="E1971">
            <v>101.2</v>
          </cell>
          <cell r="F1971">
            <v>102.5</v>
          </cell>
          <cell r="G1971">
            <v>102.2</v>
          </cell>
          <cell r="H1971">
            <v>101.5</v>
          </cell>
          <cell r="I1971">
            <v>102.4</v>
          </cell>
          <cell r="J1971">
            <v>102.9</v>
          </cell>
          <cell r="K1971">
            <v>103.7</v>
          </cell>
          <cell r="L1971">
            <v>104</v>
          </cell>
          <cell r="M1971">
            <v>104.2</v>
          </cell>
          <cell r="N1971">
            <v>105.1</v>
          </cell>
          <cell r="O1971">
            <v>106.5</v>
          </cell>
          <cell r="P1971">
            <v>108.8</v>
          </cell>
          <cell r="Q1971">
            <v>107.4</v>
          </cell>
        </row>
        <row r="1972">
          <cell r="C1972">
            <v>105.8</v>
          </cell>
          <cell r="D1972">
            <v>115.3</v>
          </cell>
          <cell r="E1972">
            <v>110.1</v>
          </cell>
          <cell r="F1972">
            <v>108.9</v>
          </cell>
          <cell r="G1972">
            <v>117.3</v>
          </cell>
          <cell r="H1972">
            <v>112.5</v>
          </cell>
          <cell r="I1972">
            <v>94.2</v>
          </cell>
          <cell r="J1972">
            <v>85.4</v>
          </cell>
          <cell r="K1972">
            <v>80.599999999999994</v>
          </cell>
          <cell r="L1972">
            <v>86.6</v>
          </cell>
          <cell r="M1972">
            <v>103.3</v>
          </cell>
          <cell r="N1972">
            <v>92.2</v>
          </cell>
          <cell r="O1972">
            <v>99.8</v>
          </cell>
          <cell r="P1972">
            <v>118.7</v>
          </cell>
          <cell r="Q1972">
            <v>106.7</v>
          </cell>
        </row>
        <row r="1973">
          <cell r="C1973">
            <v>95.4</v>
          </cell>
          <cell r="D1973">
            <v>96</v>
          </cell>
          <cell r="E1973">
            <v>95.9</v>
          </cell>
          <cell r="F1973">
            <v>98.1</v>
          </cell>
          <cell r="G1973">
            <v>98</v>
          </cell>
          <cell r="H1973">
            <v>99.1</v>
          </cell>
          <cell r="I1973">
            <v>99.4</v>
          </cell>
          <cell r="J1973">
            <v>99.4</v>
          </cell>
          <cell r="K1973">
            <v>100.2</v>
          </cell>
          <cell r="L1973">
            <v>101.4</v>
          </cell>
          <cell r="M1973">
            <v>100.6</v>
          </cell>
          <cell r="N1973">
            <v>98.9</v>
          </cell>
          <cell r="O1973">
            <v>98.1</v>
          </cell>
          <cell r="P1973">
            <v>98.5</v>
          </cell>
          <cell r="Q1973">
            <v>98.8</v>
          </cell>
        </row>
        <row r="1974">
          <cell r="C1974">
            <v>85</v>
          </cell>
          <cell r="D1974">
            <v>85.3</v>
          </cell>
          <cell r="E1974">
            <v>85.3</v>
          </cell>
          <cell r="F1974">
            <v>84.8</v>
          </cell>
          <cell r="G1974">
            <v>85.1</v>
          </cell>
          <cell r="H1974">
            <v>85.5</v>
          </cell>
          <cell r="I1974">
            <v>85.5</v>
          </cell>
          <cell r="J1974">
            <v>86.9</v>
          </cell>
          <cell r="K1974">
            <v>88</v>
          </cell>
          <cell r="L1974">
            <v>91.1</v>
          </cell>
          <cell r="M1974">
            <v>87.7</v>
          </cell>
          <cell r="N1974">
            <v>86.8</v>
          </cell>
          <cell r="O1974">
            <v>88.1</v>
          </cell>
          <cell r="P1974">
            <v>87.5</v>
          </cell>
          <cell r="Q1974">
            <v>85.8</v>
          </cell>
        </row>
        <row r="1975">
          <cell r="C1975">
            <v>107.7</v>
          </cell>
          <cell r="D1975">
            <v>120.2</v>
          </cell>
          <cell r="E1975">
            <v>127.8</v>
          </cell>
          <cell r="F1975">
            <v>120.9</v>
          </cell>
          <cell r="G1975">
            <v>127.1</v>
          </cell>
          <cell r="H1975">
            <v>120.8</v>
          </cell>
          <cell r="I1975">
            <v>111.7</v>
          </cell>
          <cell r="J1975">
            <v>110.5</v>
          </cell>
          <cell r="K1975">
            <v>106</v>
          </cell>
          <cell r="L1975">
            <v>106.5</v>
          </cell>
          <cell r="M1975">
            <v>103.8</v>
          </cell>
          <cell r="N1975">
            <v>101.7</v>
          </cell>
          <cell r="O1975">
            <v>99.2</v>
          </cell>
          <cell r="P1975">
            <v>102.9</v>
          </cell>
          <cell r="Q1975">
            <v>96.7</v>
          </cell>
        </row>
        <row r="1976">
          <cell r="C1976">
            <v>100.3</v>
          </cell>
          <cell r="D1976">
            <v>99.2</v>
          </cell>
          <cell r="E1976">
            <v>84.7</v>
          </cell>
          <cell r="F1976">
            <v>97.6</v>
          </cell>
          <cell r="G1976">
            <v>113.8</v>
          </cell>
          <cell r="H1976">
            <v>113.9</v>
          </cell>
          <cell r="I1976">
            <v>114.2</v>
          </cell>
          <cell r="J1976">
            <v>103.5</v>
          </cell>
          <cell r="K1976">
            <v>104.7</v>
          </cell>
          <cell r="L1976">
            <v>109.7</v>
          </cell>
          <cell r="M1976">
            <v>104.9</v>
          </cell>
          <cell r="N1976">
            <v>103.1</v>
          </cell>
          <cell r="O1976">
            <v>101.1</v>
          </cell>
          <cell r="P1976">
            <v>102.7</v>
          </cell>
          <cell r="Q1976">
            <v>102.2</v>
          </cell>
        </row>
        <row r="1977">
          <cell r="C1977">
            <v>102.5</v>
          </cell>
          <cell r="D1977">
            <v>101.1</v>
          </cell>
          <cell r="E1977">
            <v>101.1</v>
          </cell>
          <cell r="F1977">
            <v>101.2</v>
          </cell>
          <cell r="G1977">
            <v>101.2</v>
          </cell>
          <cell r="H1977">
            <v>101</v>
          </cell>
          <cell r="I1977">
            <v>101.2</v>
          </cell>
          <cell r="J1977">
            <v>101.2</v>
          </cell>
          <cell r="K1977">
            <v>101.2</v>
          </cell>
          <cell r="L1977">
            <v>101.9</v>
          </cell>
          <cell r="M1977">
            <v>101.9</v>
          </cell>
          <cell r="N1977">
            <v>101.6</v>
          </cell>
          <cell r="O1977">
            <v>101.7</v>
          </cell>
          <cell r="P1977">
            <v>101.7</v>
          </cell>
          <cell r="Q1977">
            <v>101.9</v>
          </cell>
        </row>
        <row r="1978">
          <cell r="C1978">
            <v>99.5</v>
          </cell>
          <cell r="D1978">
            <v>99.1</v>
          </cell>
          <cell r="E1978">
            <v>99.1</v>
          </cell>
          <cell r="F1978">
            <v>99.4</v>
          </cell>
          <cell r="G1978">
            <v>99.9</v>
          </cell>
          <cell r="H1978">
            <v>98.4</v>
          </cell>
          <cell r="I1978">
            <v>97.7</v>
          </cell>
          <cell r="J1978">
            <v>98.6</v>
          </cell>
          <cell r="K1978">
            <v>98.2</v>
          </cell>
          <cell r="L1978">
            <v>97.7</v>
          </cell>
          <cell r="M1978">
            <v>97.6</v>
          </cell>
          <cell r="N1978">
            <v>99.4</v>
          </cell>
          <cell r="O1978">
            <v>99.4</v>
          </cell>
          <cell r="P1978">
            <v>99.1</v>
          </cell>
          <cell r="Q1978">
            <v>99.8</v>
          </cell>
        </row>
        <row r="1979">
          <cell r="C1979">
            <v>104.6</v>
          </cell>
          <cell r="D1979">
            <v>104.2</v>
          </cell>
          <cell r="E1979">
            <v>99.5</v>
          </cell>
          <cell r="F1979">
            <v>98.5</v>
          </cell>
          <cell r="G1979">
            <v>98.5</v>
          </cell>
          <cell r="H1979">
            <v>99.4</v>
          </cell>
          <cell r="I1979">
            <v>99.5</v>
          </cell>
          <cell r="J1979">
            <v>100.6</v>
          </cell>
          <cell r="K1979">
            <v>101.1</v>
          </cell>
          <cell r="L1979">
            <v>102</v>
          </cell>
          <cell r="M1979">
            <v>101.9</v>
          </cell>
          <cell r="N1979">
            <v>102.4</v>
          </cell>
          <cell r="O1979">
            <v>103.6</v>
          </cell>
          <cell r="P1979">
            <v>105.1</v>
          </cell>
          <cell r="Q1979">
            <v>100</v>
          </cell>
        </row>
        <row r="1980">
          <cell r="C1980">
            <v>102.7</v>
          </cell>
          <cell r="D1980">
            <v>100.4</v>
          </cell>
          <cell r="E1980">
            <v>101.6</v>
          </cell>
          <cell r="F1980">
            <v>101.9</v>
          </cell>
          <cell r="G1980">
            <v>102.7</v>
          </cell>
          <cell r="H1980">
            <v>104.8</v>
          </cell>
          <cell r="I1980">
            <v>104.7</v>
          </cell>
          <cell r="J1980">
            <v>102.4</v>
          </cell>
          <cell r="K1980">
            <v>103.1</v>
          </cell>
          <cell r="L1980">
            <v>102.9</v>
          </cell>
          <cell r="M1980">
            <v>102.7</v>
          </cell>
          <cell r="N1980">
            <v>101.6</v>
          </cell>
          <cell r="O1980">
            <v>101.6</v>
          </cell>
          <cell r="P1980">
            <v>100.9</v>
          </cell>
          <cell r="Q1980">
            <v>100.8</v>
          </cell>
        </row>
        <row r="1982">
          <cell r="C1982">
            <v>122.7</v>
          </cell>
          <cell r="D1982">
            <v>122.7</v>
          </cell>
          <cell r="E1982">
            <v>120.4</v>
          </cell>
          <cell r="F1982">
            <v>120.5</v>
          </cell>
          <cell r="G1982">
            <v>120.5</v>
          </cell>
          <cell r="H1982">
            <v>120.5</v>
          </cell>
          <cell r="I1982">
            <v>120.5</v>
          </cell>
          <cell r="J1982">
            <v>120.5</v>
          </cell>
          <cell r="K1982">
            <v>120.5</v>
          </cell>
          <cell r="L1982">
            <v>120.5</v>
          </cell>
          <cell r="M1982">
            <v>120.5</v>
          </cell>
          <cell r="N1982">
            <v>120.5</v>
          </cell>
          <cell r="O1982">
            <v>120.5</v>
          </cell>
          <cell r="P1982">
            <v>120.5</v>
          </cell>
          <cell r="Q1982">
            <v>120.5</v>
          </cell>
        </row>
        <row r="1983">
          <cell r="C1983">
            <v>100</v>
          </cell>
          <cell r="D1983">
            <v>100</v>
          </cell>
          <cell r="E1983">
            <v>100</v>
          </cell>
          <cell r="F1983">
            <v>100</v>
          </cell>
          <cell r="G1983">
            <v>100</v>
          </cell>
          <cell r="H1983">
            <v>100</v>
          </cell>
          <cell r="I1983">
            <v>100</v>
          </cell>
          <cell r="J1983">
            <v>100</v>
          </cell>
          <cell r="K1983">
            <v>100</v>
          </cell>
          <cell r="L1983">
            <v>100</v>
          </cell>
          <cell r="M1983">
            <v>100</v>
          </cell>
          <cell r="N1983">
            <v>100</v>
          </cell>
          <cell r="O1983">
            <v>100</v>
          </cell>
          <cell r="P1983">
            <v>100</v>
          </cell>
          <cell r="Q1983">
            <v>100</v>
          </cell>
        </row>
        <row r="1984">
          <cell r="C1984">
            <v>95.6</v>
          </cell>
          <cell r="D1984">
            <v>95.6</v>
          </cell>
          <cell r="E1984">
            <v>95.6</v>
          </cell>
          <cell r="F1984">
            <v>100</v>
          </cell>
          <cell r="G1984">
            <v>100</v>
          </cell>
          <cell r="H1984">
            <v>100</v>
          </cell>
          <cell r="I1984">
            <v>100</v>
          </cell>
          <cell r="J1984">
            <v>100</v>
          </cell>
          <cell r="K1984">
            <v>100</v>
          </cell>
          <cell r="L1984">
            <v>100</v>
          </cell>
          <cell r="M1984">
            <v>100</v>
          </cell>
          <cell r="N1984">
            <v>100</v>
          </cell>
          <cell r="O1984">
            <v>100</v>
          </cell>
          <cell r="P1984">
            <v>100</v>
          </cell>
          <cell r="Q1984">
            <v>100</v>
          </cell>
        </row>
        <row r="1985">
          <cell r="C1985">
            <v>100</v>
          </cell>
          <cell r="D1985">
            <v>100</v>
          </cell>
          <cell r="E1985">
            <v>100</v>
          </cell>
          <cell r="F1985">
            <v>100</v>
          </cell>
          <cell r="G1985">
            <v>100</v>
          </cell>
          <cell r="H1985">
            <v>100</v>
          </cell>
          <cell r="I1985">
            <v>100</v>
          </cell>
          <cell r="J1985">
            <v>100</v>
          </cell>
          <cell r="K1985">
            <v>100</v>
          </cell>
          <cell r="L1985">
            <v>100</v>
          </cell>
          <cell r="M1985">
            <v>100</v>
          </cell>
          <cell r="N1985">
            <v>100</v>
          </cell>
          <cell r="O1985">
            <v>100</v>
          </cell>
          <cell r="P1985">
            <v>100</v>
          </cell>
          <cell r="Q1985">
            <v>100</v>
          </cell>
        </row>
        <row r="1986">
          <cell r="C1986">
            <v>124.2</v>
          </cell>
          <cell r="D1986">
            <v>124.2</v>
          </cell>
          <cell r="E1986">
            <v>121.8</v>
          </cell>
          <cell r="F1986">
            <v>121.8</v>
          </cell>
          <cell r="G1986">
            <v>121.8</v>
          </cell>
          <cell r="H1986">
            <v>121.8</v>
          </cell>
          <cell r="I1986">
            <v>121.8</v>
          </cell>
          <cell r="J1986">
            <v>121.8</v>
          </cell>
          <cell r="K1986">
            <v>121.8</v>
          </cell>
          <cell r="L1986">
            <v>121.8</v>
          </cell>
          <cell r="M1986">
            <v>121.8</v>
          </cell>
          <cell r="N1986">
            <v>121.8</v>
          </cell>
          <cell r="O1986">
            <v>121.8</v>
          </cell>
          <cell r="P1986">
            <v>121.8</v>
          </cell>
          <cell r="Q1986">
            <v>121.8</v>
          </cell>
        </row>
        <row r="1988">
          <cell r="C1988">
            <v>108.2</v>
          </cell>
          <cell r="D1988">
            <v>107.9</v>
          </cell>
          <cell r="E1988">
            <v>107.9</v>
          </cell>
          <cell r="F1988">
            <v>107.6</v>
          </cell>
          <cell r="G1988">
            <v>107.6</v>
          </cell>
          <cell r="H1988">
            <v>107.6</v>
          </cell>
          <cell r="I1988">
            <v>107.6</v>
          </cell>
          <cell r="J1988">
            <v>107.7</v>
          </cell>
          <cell r="K1988">
            <v>107.2</v>
          </cell>
          <cell r="L1988">
            <v>107</v>
          </cell>
          <cell r="M1988">
            <v>106.9</v>
          </cell>
          <cell r="N1988">
            <v>106.9</v>
          </cell>
          <cell r="O1988">
            <v>106.4</v>
          </cell>
          <cell r="P1988">
            <v>104.4</v>
          </cell>
          <cell r="Q1988">
            <v>104.4</v>
          </cell>
        </row>
        <row r="1989">
          <cell r="C1989">
            <v>95.2</v>
          </cell>
          <cell r="D1989">
            <v>95.2</v>
          </cell>
          <cell r="E1989">
            <v>95.2</v>
          </cell>
          <cell r="F1989">
            <v>95.2</v>
          </cell>
          <cell r="G1989">
            <v>95.2</v>
          </cell>
          <cell r="H1989">
            <v>95.2</v>
          </cell>
          <cell r="I1989">
            <v>95.2</v>
          </cell>
          <cell r="J1989">
            <v>95.2</v>
          </cell>
          <cell r="K1989">
            <v>97.7</v>
          </cell>
          <cell r="L1989">
            <v>97.7</v>
          </cell>
          <cell r="M1989">
            <v>97.7</v>
          </cell>
          <cell r="N1989">
            <v>97.7</v>
          </cell>
          <cell r="O1989">
            <v>102.6</v>
          </cell>
          <cell r="P1989">
            <v>102.3</v>
          </cell>
          <cell r="Q1989">
            <v>102.3</v>
          </cell>
        </row>
        <row r="1990">
          <cell r="C1990">
            <v>109.1</v>
          </cell>
          <cell r="D1990">
            <v>108.6</v>
          </cell>
          <cell r="E1990">
            <v>108.5</v>
          </cell>
          <cell r="F1990">
            <v>107.8</v>
          </cell>
          <cell r="G1990">
            <v>107.5</v>
          </cell>
          <cell r="H1990">
            <v>107.5</v>
          </cell>
          <cell r="I1990">
            <v>107.5</v>
          </cell>
          <cell r="J1990">
            <v>107.6</v>
          </cell>
          <cell r="K1990">
            <v>107.3</v>
          </cell>
          <cell r="L1990">
            <v>107.5</v>
          </cell>
          <cell r="M1990">
            <v>107.3</v>
          </cell>
          <cell r="N1990">
            <v>107.3</v>
          </cell>
          <cell r="O1990">
            <v>107</v>
          </cell>
          <cell r="P1990">
            <v>107</v>
          </cell>
          <cell r="Q1990">
            <v>107</v>
          </cell>
        </row>
        <row r="1991">
          <cell r="C1991">
            <v>112</v>
          </cell>
          <cell r="D1991">
            <v>112</v>
          </cell>
          <cell r="E1991">
            <v>112</v>
          </cell>
          <cell r="F1991">
            <v>112</v>
          </cell>
          <cell r="G1991">
            <v>112</v>
          </cell>
          <cell r="H1991">
            <v>112</v>
          </cell>
          <cell r="I1991">
            <v>112</v>
          </cell>
          <cell r="J1991">
            <v>112</v>
          </cell>
          <cell r="K1991">
            <v>112</v>
          </cell>
          <cell r="L1991">
            <v>112</v>
          </cell>
          <cell r="M1991">
            <v>112</v>
          </cell>
          <cell r="N1991">
            <v>112</v>
          </cell>
          <cell r="O1991">
            <v>112</v>
          </cell>
          <cell r="P1991">
            <v>99.9</v>
          </cell>
          <cell r="Q1991">
            <v>99.9</v>
          </cell>
        </row>
        <row r="1992">
          <cell r="C1992">
            <v>103.6</v>
          </cell>
          <cell r="D1992">
            <v>103.6</v>
          </cell>
          <cell r="E1992">
            <v>103.6</v>
          </cell>
          <cell r="F1992">
            <v>103.6</v>
          </cell>
          <cell r="G1992">
            <v>103.6</v>
          </cell>
          <cell r="H1992">
            <v>103.6</v>
          </cell>
          <cell r="I1992">
            <v>103.6</v>
          </cell>
          <cell r="J1992">
            <v>103.6</v>
          </cell>
          <cell r="K1992">
            <v>100</v>
          </cell>
          <cell r="L1992">
            <v>100</v>
          </cell>
          <cell r="M1992">
            <v>100</v>
          </cell>
          <cell r="N1992">
            <v>100</v>
          </cell>
          <cell r="O1992">
            <v>100</v>
          </cell>
          <cell r="P1992">
            <v>100</v>
          </cell>
          <cell r="Q1992">
            <v>100</v>
          </cell>
        </row>
        <row r="1993">
          <cell r="C1993">
            <v>103.3</v>
          </cell>
          <cell r="D1993">
            <v>103.3</v>
          </cell>
          <cell r="E1993">
            <v>103.3</v>
          </cell>
          <cell r="F1993">
            <v>104.1</v>
          </cell>
          <cell r="G1993">
            <v>105.4</v>
          </cell>
          <cell r="H1993">
            <v>105.4</v>
          </cell>
          <cell r="I1993">
            <v>105.4</v>
          </cell>
          <cell r="J1993">
            <v>105.4</v>
          </cell>
          <cell r="K1993">
            <v>104.1</v>
          </cell>
          <cell r="L1993">
            <v>102.7</v>
          </cell>
          <cell r="M1993">
            <v>102.7</v>
          </cell>
          <cell r="N1993">
            <v>102.7</v>
          </cell>
          <cell r="O1993">
            <v>101.2</v>
          </cell>
          <cell r="P1993">
            <v>99.6</v>
          </cell>
          <cell r="Q1993">
            <v>99.6</v>
          </cell>
        </row>
        <row r="1994">
          <cell r="C1994">
            <v>86.9</v>
          </cell>
          <cell r="D1994">
            <v>86.9</v>
          </cell>
          <cell r="E1994">
            <v>86.9</v>
          </cell>
          <cell r="F1994">
            <v>86.9</v>
          </cell>
          <cell r="G1994">
            <v>86.9</v>
          </cell>
          <cell r="H1994">
            <v>86.9</v>
          </cell>
          <cell r="I1994">
            <v>86.9</v>
          </cell>
          <cell r="J1994">
            <v>86.9</v>
          </cell>
          <cell r="K1994">
            <v>86.9</v>
          </cell>
          <cell r="L1994">
            <v>86.9</v>
          </cell>
          <cell r="M1994">
            <v>86.9</v>
          </cell>
          <cell r="N1994">
            <v>86.9</v>
          </cell>
          <cell r="O1994">
            <v>86.9</v>
          </cell>
          <cell r="P1994">
            <v>86.9</v>
          </cell>
          <cell r="Q1994">
            <v>86.9</v>
          </cell>
        </row>
        <row r="1996">
          <cell r="C1996">
            <v>99.1</v>
          </cell>
          <cell r="D1996">
            <v>99.1</v>
          </cell>
          <cell r="E1996">
            <v>99.1</v>
          </cell>
          <cell r="F1996">
            <v>99.1</v>
          </cell>
          <cell r="G1996">
            <v>99.2</v>
          </cell>
          <cell r="H1996">
            <v>99.2</v>
          </cell>
          <cell r="I1996">
            <v>99.5</v>
          </cell>
          <cell r="J1996">
            <v>99.6</v>
          </cell>
          <cell r="K1996">
            <v>99.6</v>
          </cell>
          <cell r="L1996">
            <v>99.6</v>
          </cell>
          <cell r="M1996">
            <v>100</v>
          </cell>
          <cell r="N1996">
            <v>100.2</v>
          </cell>
          <cell r="O1996">
            <v>99.9</v>
          </cell>
          <cell r="P1996">
            <v>99.9</v>
          </cell>
          <cell r="Q1996">
            <v>100</v>
          </cell>
        </row>
        <row r="1997">
          <cell r="C1997">
            <v>99.6</v>
          </cell>
          <cell r="D1997">
            <v>99.6</v>
          </cell>
          <cell r="E1997">
            <v>99.6</v>
          </cell>
          <cell r="F1997">
            <v>99.6</v>
          </cell>
          <cell r="G1997">
            <v>99.6</v>
          </cell>
          <cell r="H1997">
            <v>99.6</v>
          </cell>
          <cell r="I1997">
            <v>99.6</v>
          </cell>
          <cell r="J1997">
            <v>100</v>
          </cell>
          <cell r="K1997">
            <v>100</v>
          </cell>
          <cell r="L1997">
            <v>99.8</v>
          </cell>
          <cell r="M1997">
            <v>99.8</v>
          </cell>
          <cell r="N1997">
            <v>100.3</v>
          </cell>
          <cell r="O1997">
            <v>99.5</v>
          </cell>
          <cell r="P1997">
            <v>99.5</v>
          </cell>
          <cell r="Q1997">
            <v>99.7</v>
          </cell>
        </row>
        <row r="1998">
          <cell r="C1998">
            <v>98.4</v>
          </cell>
          <cell r="D1998">
            <v>98.4</v>
          </cell>
          <cell r="E1998">
            <v>98.4</v>
          </cell>
          <cell r="F1998">
            <v>98.4</v>
          </cell>
          <cell r="G1998">
            <v>98.9</v>
          </cell>
          <cell r="H1998">
            <v>98.9</v>
          </cell>
          <cell r="I1998">
            <v>98.9</v>
          </cell>
          <cell r="J1998">
            <v>98.9</v>
          </cell>
          <cell r="K1998">
            <v>98.9</v>
          </cell>
          <cell r="L1998">
            <v>99.4</v>
          </cell>
          <cell r="M1998">
            <v>99.4</v>
          </cell>
          <cell r="N1998">
            <v>99.4</v>
          </cell>
          <cell r="O1998">
            <v>99.4</v>
          </cell>
          <cell r="P1998">
            <v>99.4</v>
          </cell>
          <cell r="Q1998">
            <v>99.4</v>
          </cell>
        </row>
        <row r="1999">
          <cell r="C1999">
            <v>100.2</v>
          </cell>
          <cell r="D1999">
            <v>100.2</v>
          </cell>
          <cell r="E1999">
            <v>100.2</v>
          </cell>
          <cell r="F1999">
            <v>100.2</v>
          </cell>
          <cell r="G1999">
            <v>100.2</v>
          </cell>
          <cell r="H1999">
            <v>100.2</v>
          </cell>
          <cell r="I1999">
            <v>100.2</v>
          </cell>
          <cell r="J1999">
            <v>100.2</v>
          </cell>
          <cell r="K1999">
            <v>100.2</v>
          </cell>
          <cell r="L1999">
            <v>100.2</v>
          </cell>
          <cell r="M1999">
            <v>100.2</v>
          </cell>
          <cell r="N1999">
            <v>100.2</v>
          </cell>
          <cell r="O1999">
            <v>100.2</v>
          </cell>
          <cell r="P1999">
            <v>100.2</v>
          </cell>
          <cell r="Q1999">
            <v>100.2</v>
          </cell>
        </row>
        <row r="2000">
          <cell r="C2000">
            <v>100</v>
          </cell>
          <cell r="D2000">
            <v>100</v>
          </cell>
          <cell r="E2000">
            <v>100</v>
          </cell>
          <cell r="F2000">
            <v>100</v>
          </cell>
          <cell r="G2000">
            <v>100</v>
          </cell>
          <cell r="H2000">
            <v>100</v>
          </cell>
          <cell r="I2000">
            <v>100</v>
          </cell>
          <cell r="J2000">
            <v>100</v>
          </cell>
          <cell r="K2000">
            <v>100</v>
          </cell>
          <cell r="L2000">
            <v>100</v>
          </cell>
          <cell r="M2000">
            <v>100</v>
          </cell>
          <cell r="N2000">
            <v>100</v>
          </cell>
          <cell r="O2000">
            <v>100</v>
          </cell>
          <cell r="P2000">
            <v>100</v>
          </cell>
          <cell r="Q2000">
            <v>100</v>
          </cell>
        </row>
        <row r="2001">
          <cell r="C2001">
            <v>120</v>
          </cell>
          <cell r="D2001">
            <v>120</v>
          </cell>
          <cell r="E2001">
            <v>120</v>
          </cell>
          <cell r="F2001">
            <v>120</v>
          </cell>
          <cell r="G2001">
            <v>120</v>
          </cell>
          <cell r="H2001">
            <v>120</v>
          </cell>
          <cell r="I2001">
            <v>120</v>
          </cell>
          <cell r="J2001">
            <v>120</v>
          </cell>
          <cell r="K2001">
            <v>120</v>
          </cell>
          <cell r="L2001">
            <v>120</v>
          </cell>
          <cell r="M2001">
            <v>120</v>
          </cell>
          <cell r="N2001">
            <v>120</v>
          </cell>
          <cell r="O2001">
            <v>120</v>
          </cell>
          <cell r="P2001">
            <v>120</v>
          </cell>
          <cell r="Q2001">
            <v>120</v>
          </cell>
        </row>
        <row r="2002">
          <cell r="C2002">
            <v>100</v>
          </cell>
          <cell r="D2002">
            <v>100</v>
          </cell>
          <cell r="E2002">
            <v>100</v>
          </cell>
          <cell r="F2002">
            <v>100</v>
          </cell>
          <cell r="G2002">
            <v>100</v>
          </cell>
          <cell r="H2002">
            <v>100</v>
          </cell>
          <cell r="I2002">
            <v>100</v>
          </cell>
          <cell r="J2002">
            <v>100</v>
          </cell>
          <cell r="K2002">
            <v>100</v>
          </cell>
          <cell r="L2002">
            <v>100</v>
          </cell>
          <cell r="M2002">
            <v>100</v>
          </cell>
          <cell r="N2002">
            <v>100</v>
          </cell>
          <cell r="O2002">
            <v>100</v>
          </cell>
          <cell r="P2002">
            <v>100</v>
          </cell>
          <cell r="Q2002">
            <v>100</v>
          </cell>
        </row>
        <row r="2003">
          <cell r="C2003">
            <v>100</v>
          </cell>
          <cell r="D2003">
            <v>100</v>
          </cell>
          <cell r="E2003">
            <v>100</v>
          </cell>
          <cell r="F2003">
            <v>100</v>
          </cell>
          <cell r="G2003">
            <v>100</v>
          </cell>
          <cell r="H2003">
            <v>100</v>
          </cell>
          <cell r="I2003">
            <v>100</v>
          </cell>
          <cell r="J2003">
            <v>100</v>
          </cell>
          <cell r="K2003">
            <v>100</v>
          </cell>
          <cell r="L2003">
            <v>100</v>
          </cell>
          <cell r="M2003">
            <v>100</v>
          </cell>
          <cell r="N2003">
            <v>100</v>
          </cell>
          <cell r="O2003">
            <v>100</v>
          </cell>
          <cell r="P2003">
            <v>100</v>
          </cell>
          <cell r="Q2003">
            <v>100</v>
          </cell>
        </row>
        <row r="2004">
          <cell r="C2004">
            <v>80</v>
          </cell>
          <cell r="D2004">
            <v>80</v>
          </cell>
          <cell r="E2004">
            <v>80</v>
          </cell>
          <cell r="F2004">
            <v>80</v>
          </cell>
          <cell r="G2004">
            <v>80</v>
          </cell>
          <cell r="H2004">
            <v>80</v>
          </cell>
          <cell r="I2004">
            <v>90</v>
          </cell>
          <cell r="J2004">
            <v>90</v>
          </cell>
          <cell r="K2004">
            <v>90</v>
          </cell>
          <cell r="L2004">
            <v>90</v>
          </cell>
          <cell r="M2004">
            <v>100</v>
          </cell>
          <cell r="N2004">
            <v>100</v>
          </cell>
          <cell r="O2004">
            <v>100</v>
          </cell>
          <cell r="P2004">
            <v>100</v>
          </cell>
          <cell r="Q2004">
            <v>100</v>
          </cell>
        </row>
        <row r="2006">
          <cell r="C2006">
            <v>101.6</v>
          </cell>
          <cell r="D2006">
            <v>101.6</v>
          </cell>
          <cell r="E2006">
            <v>101.6</v>
          </cell>
          <cell r="F2006">
            <v>101.7</v>
          </cell>
          <cell r="G2006">
            <v>100.7</v>
          </cell>
          <cell r="H2006">
            <v>100.6</v>
          </cell>
          <cell r="I2006">
            <v>100.8</v>
          </cell>
          <cell r="J2006">
            <v>100.6</v>
          </cell>
          <cell r="K2006">
            <v>100.1</v>
          </cell>
          <cell r="L2006">
            <v>100.2</v>
          </cell>
          <cell r="M2006">
            <v>100.1</v>
          </cell>
          <cell r="N2006">
            <v>100</v>
          </cell>
          <cell r="O2006">
            <v>100.6</v>
          </cell>
          <cell r="P2006">
            <v>100.3</v>
          </cell>
          <cell r="Q2006">
            <v>100.2</v>
          </cell>
        </row>
        <row r="2007">
          <cell r="C2007">
            <v>110.1</v>
          </cell>
          <cell r="D2007">
            <v>109.7</v>
          </cell>
          <cell r="E2007">
            <v>109.7</v>
          </cell>
          <cell r="F2007">
            <v>109.7</v>
          </cell>
          <cell r="G2007">
            <v>109.4</v>
          </cell>
          <cell r="H2007">
            <v>109.4</v>
          </cell>
          <cell r="I2007">
            <v>109.7</v>
          </cell>
          <cell r="J2007">
            <v>109.7</v>
          </cell>
          <cell r="K2007">
            <v>109.7</v>
          </cell>
          <cell r="L2007">
            <v>109.8</v>
          </cell>
          <cell r="M2007">
            <v>109.8</v>
          </cell>
          <cell r="N2007">
            <v>109.8</v>
          </cell>
          <cell r="O2007">
            <v>109.8</v>
          </cell>
          <cell r="P2007">
            <v>109.8</v>
          </cell>
          <cell r="Q2007">
            <v>109.8</v>
          </cell>
        </row>
        <row r="2008">
          <cell r="C2008">
            <v>99.4</v>
          </cell>
          <cell r="D2008">
            <v>99.4</v>
          </cell>
          <cell r="E2008">
            <v>99.4</v>
          </cell>
          <cell r="F2008">
            <v>99.5</v>
          </cell>
          <cell r="G2008">
            <v>99.5</v>
          </cell>
          <cell r="H2008">
            <v>99.5</v>
          </cell>
          <cell r="I2008">
            <v>99.6</v>
          </cell>
          <cell r="J2008">
            <v>99.6</v>
          </cell>
          <cell r="K2008">
            <v>99.6</v>
          </cell>
          <cell r="L2008">
            <v>99.6</v>
          </cell>
          <cell r="M2008">
            <v>99.7</v>
          </cell>
          <cell r="N2008">
            <v>99.7</v>
          </cell>
          <cell r="O2008">
            <v>99.7</v>
          </cell>
          <cell r="P2008">
            <v>99.7</v>
          </cell>
          <cell r="Q2008">
            <v>99.7</v>
          </cell>
        </row>
        <row r="2009">
          <cell r="C2009">
            <v>92.1</v>
          </cell>
          <cell r="D2009">
            <v>92.1</v>
          </cell>
          <cell r="E2009">
            <v>92.1</v>
          </cell>
          <cell r="F2009">
            <v>92.1</v>
          </cell>
          <cell r="G2009">
            <v>95</v>
          </cell>
          <cell r="H2009">
            <v>95</v>
          </cell>
          <cell r="I2009">
            <v>95</v>
          </cell>
          <cell r="J2009">
            <v>95</v>
          </cell>
          <cell r="K2009">
            <v>95</v>
          </cell>
          <cell r="L2009">
            <v>92</v>
          </cell>
          <cell r="M2009">
            <v>89.9</v>
          </cell>
          <cell r="N2009">
            <v>89.8</v>
          </cell>
          <cell r="O2009">
            <v>89.5</v>
          </cell>
          <cell r="P2009">
            <v>89.5</v>
          </cell>
          <cell r="Q2009">
            <v>89.5</v>
          </cell>
        </row>
        <row r="2010">
          <cell r="C2010">
            <v>94.6</v>
          </cell>
          <cell r="D2010">
            <v>94.3</v>
          </cell>
          <cell r="E2010">
            <v>94.7</v>
          </cell>
          <cell r="F2010">
            <v>95.6</v>
          </cell>
          <cell r="G2010">
            <v>95.7</v>
          </cell>
          <cell r="H2010">
            <v>95.6</v>
          </cell>
          <cell r="I2010">
            <v>96</v>
          </cell>
          <cell r="J2010">
            <v>95.9</v>
          </cell>
          <cell r="K2010">
            <v>95.9</v>
          </cell>
          <cell r="L2010">
            <v>94.3</v>
          </cell>
          <cell r="M2010">
            <v>94.5</v>
          </cell>
          <cell r="N2010">
            <v>94.9</v>
          </cell>
          <cell r="O2010">
            <v>98.6</v>
          </cell>
          <cell r="P2010">
            <v>98.6</v>
          </cell>
          <cell r="Q2010">
            <v>98.6</v>
          </cell>
        </row>
        <row r="2011">
          <cell r="C2011">
            <v>100.3</v>
          </cell>
          <cell r="D2011">
            <v>94.5</v>
          </cell>
          <cell r="E2011">
            <v>95.7</v>
          </cell>
          <cell r="F2011">
            <v>100.7</v>
          </cell>
          <cell r="G2011">
            <v>98.3</v>
          </cell>
          <cell r="H2011">
            <v>98.3</v>
          </cell>
          <cell r="I2011">
            <v>98.3</v>
          </cell>
          <cell r="J2011">
            <v>96.5</v>
          </cell>
          <cell r="K2011">
            <v>96.6</v>
          </cell>
          <cell r="L2011">
            <v>96.6</v>
          </cell>
          <cell r="M2011">
            <v>97.2</v>
          </cell>
          <cell r="N2011">
            <v>97.2</v>
          </cell>
          <cell r="O2011">
            <v>98.1</v>
          </cell>
          <cell r="P2011">
            <v>98.1</v>
          </cell>
          <cell r="Q2011">
            <v>98.1</v>
          </cell>
        </row>
        <row r="2012">
          <cell r="C2012">
            <v>104.8</v>
          </cell>
          <cell r="D2012">
            <v>104.8</v>
          </cell>
          <cell r="E2012">
            <v>104.8</v>
          </cell>
          <cell r="F2012">
            <v>104.8</v>
          </cell>
          <cell r="G2012">
            <v>104.8</v>
          </cell>
          <cell r="H2012">
            <v>104.8</v>
          </cell>
          <cell r="I2012">
            <v>104.8</v>
          </cell>
          <cell r="J2012">
            <v>104.8</v>
          </cell>
          <cell r="K2012">
            <v>104.3</v>
          </cell>
          <cell r="L2012">
            <v>104.3</v>
          </cell>
          <cell r="M2012">
            <v>104.3</v>
          </cell>
          <cell r="N2012">
            <v>104.3</v>
          </cell>
          <cell r="O2012">
            <v>103.1</v>
          </cell>
          <cell r="P2012">
            <v>103.1</v>
          </cell>
          <cell r="Q2012">
            <v>103.1</v>
          </cell>
        </row>
        <row r="2013">
          <cell r="C2013">
            <v>101</v>
          </cell>
          <cell r="D2013">
            <v>102.7</v>
          </cell>
          <cell r="E2013">
            <v>102.6</v>
          </cell>
          <cell r="F2013">
            <v>102.7</v>
          </cell>
          <cell r="G2013">
            <v>102.6</v>
          </cell>
          <cell r="H2013">
            <v>102.6</v>
          </cell>
          <cell r="I2013">
            <v>102.6</v>
          </cell>
          <cell r="J2013">
            <v>102.7</v>
          </cell>
          <cell r="K2013">
            <v>102.7</v>
          </cell>
          <cell r="L2013">
            <v>103</v>
          </cell>
          <cell r="M2013">
            <v>103.1</v>
          </cell>
          <cell r="N2013">
            <v>103.3</v>
          </cell>
          <cell r="O2013">
            <v>103.3</v>
          </cell>
          <cell r="P2013">
            <v>103.3</v>
          </cell>
          <cell r="Q2013">
            <v>103.1</v>
          </cell>
        </row>
        <row r="2014">
          <cell r="C2014">
            <v>104.1</v>
          </cell>
          <cell r="D2014">
            <v>104.1</v>
          </cell>
          <cell r="E2014">
            <v>104.1</v>
          </cell>
          <cell r="F2014">
            <v>104.2</v>
          </cell>
          <cell r="G2014">
            <v>103.9</v>
          </cell>
          <cell r="H2014">
            <v>103.9</v>
          </cell>
          <cell r="I2014">
            <v>103.9</v>
          </cell>
          <cell r="J2014">
            <v>103.9</v>
          </cell>
          <cell r="K2014">
            <v>103.9</v>
          </cell>
          <cell r="L2014">
            <v>103.9</v>
          </cell>
          <cell r="M2014">
            <v>103.9</v>
          </cell>
          <cell r="N2014">
            <v>103.9</v>
          </cell>
          <cell r="O2014">
            <v>104.7</v>
          </cell>
          <cell r="P2014">
            <v>104.7</v>
          </cell>
          <cell r="Q2014">
            <v>104.7</v>
          </cell>
        </row>
        <row r="2015">
          <cell r="C2015">
            <v>97.4</v>
          </cell>
          <cell r="D2015">
            <v>97.3</v>
          </cell>
          <cell r="E2015">
            <v>97</v>
          </cell>
          <cell r="F2015">
            <v>96.9</v>
          </cell>
          <cell r="G2015">
            <v>97</v>
          </cell>
          <cell r="H2015">
            <v>96.8</v>
          </cell>
          <cell r="I2015">
            <v>97</v>
          </cell>
          <cell r="J2015">
            <v>97.1</v>
          </cell>
          <cell r="K2015">
            <v>96.2</v>
          </cell>
          <cell r="L2015">
            <v>97.3</v>
          </cell>
          <cell r="M2015">
            <v>97.3</v>
          </cell>
          <cell r="N2015">
            <v>97</v>
          </cell>
          <cell r="O2015">
            <v>97.4</v>
          </cell>
          <cell r="P2015">
            <v>96.4</v>
          </cell>
          <cell r="Q2015">
            <v>96.4</v>
          </cell>
        </row>
        <row r="2016">
          <cell r="C2016">
            <v>128.1</v>
          </cell>
          <cell r="D2016">
            <v>128.1</v>
          </cell>
          <cell r="E2016">
            <v>128.1</v>
          </cell>
          <cell r="F2016">
            <v>128.1</v>
          </cell>
          <cell r="G2016">
            <v>113.2</v>
          </cell>
          <cell r="H2016">
            <v>113.2</v>
          </cell>
          <cell r="I2016">
            <v>113.2</v>
          </cell>
          <cell r="J2016">
            <v>110.2</v>
          </cell>
          <cell r="K2016">
            <v>108.3</v>
          </cell>
          <cell r="L2016">
            <v>108.3</v>
          </cell>
          <cell r="M2016">
            <v>108.3</v>
          </cell>
          <cell r="N2016">
            <v>108.3</v>
          </cell>
          <cell r="O2016">
            <v>108.3</v>
          </cell>
          <cell r="P2016">
            <v>108.3</v>
          </cell>
          <cell r="Q2016">
            <v>108.3</v>
          </cell>
        </row>
        <row r="2018">
          <cell r="C2018">
            <v>101.4</v>
          </cell>
          <cell r="D2018">
            <v>101.5</v>
          </cell>
          <cell r="E2018">
            <v>101.5</v>
          </cell>
          <cell r="F2018">
            <v>101.5</v>
          </cell>
          <cell r="G2018">
            <v>101.6</v>
          </cell>
          <cell r="H2018">
            <v>101.6</v>
          </cell>
          <cell r="I2018">
            <v>101.6</v>
          </cell>
          <cell r="J2018">
            <v>101.6</v>
          </cell>
          <cell r="K2018">
            <v>101.5</v>
          </cell>
          <cell r="L2018">
            <v>102.1</v>
          </cell>
          <cell r="M2018">
            <v>102.1</v>
          </cell>
          <cell r="N2018">
            <v>102.1</v>
          </cell>
          <cell r="O2018">
            <v>102.1</v>
          </cell>
          <cell r="P2018">
            <v>102.1</v>
          </cell>
          <cell r="Q2018">
            <v>102.1</v>
          </cell>
        </row>
        <row r="2019">
          <cell r="C2019">
            <v>98</v>
          </cell>
          <cell r="D2019">
            <v>98</v>
          </cell>
          <cell r="E2019">
            <v>98</v>
          </cell>
          <cell r="F2019">
            <v>98</v>
          </cell>
          <cell r="G2019">
            <v>98.2</v>
          </cell>
          <cell r="H2019">
            <v>98.2</v>
          </cell>
          <cell r="I2019">
            <v>98.3</v>
          </cell>
          <cell r="J2019">
            <v>98.3</v>
          </cell>
          <cell r="K2019">
            <v>98.3</v>
          </cell>
          <cell r="L2019">
            <v>98.8</v>
          </cell>
          <cell r="M2019">
            <v>98.8</v>
          </cell>
          <cell r="N2019">
            <v>98.8</v>
          </cell>
          <cell r="O2019">
            <v>98.8</v>
          </cell>
          <cell r="P2019">
            <v>98.8</v>
          </cell>
          <cell r="Q2019">
            <v>98.8</v>
          </cell>
        </row>
        <row r="2020">
          <cell r="C2020">
            <v>99.7</v>
          </cell>
          <cell r="D2020">
            <v>99.7</v>
          </cell>
          <cell r="E2020">
            <v>99.7</v>
          </cell>
          <cell r="F2020">
            <v>99.7</v>
          </cell>
          <cell r="G2020">
            <v>99.7</v>
          </cell>
          <cell r="H2020">
            <v>99.7</v>
          </cell>
          <cell r="I2020">
            <v>99.3</v>
          </cell>
          <cell r="J2020">
            <v>99.3</v>
          </cell>
          <cell r="K2020">
            <v>99.3</v>
          </cell>
          <cell r="L2020">
            <v>99.3</v>
          </cell>
          <cell r="M2020">
            <v>99.3</v>
          </cell>
          <cell r="N2020">
            <v>99.3</v>
          </cell>
          <cell r="O2020">
            <v>99.3</v>
          </cell>
          <cell r="P2020">
            <v>99.3</v>
          </cell>
          <cell r="Q2020">
            <v>99.3</v>
          </cell>
        </row>
        <row r="2021">
          <cell r="C2021">
            <v>107.7</v>
          </cell>
          <cell r="D2021">
            <v>107.7</v>
          </cell>
          <cell r="E2021">
            <v>107.7</v>
          </cell>
          <cell r="F2021">
            <v>107.7</v>
          </cell>
          <cell r="G2021">
            <v>107.7</v>
          </cell>
          <cell r="H2021">
            <v>107.7</v>
          </cell>
          <cell r="I2021">
            <v>107.7</v>
          </cell>
          <cell r="J2021">
            <v>107.7</v>
          </cell>
          <cell r="K2021">
            <v>107.7</v>
          </cell>
          <cell r="L2021">
            <v>107.7</v>
          </cell>
          <cell r="M2021">
            <v>107.7</v>
          </cell>
          <cell r="N2021">
            <v>107.7</v>
          </cell>
          <cell r="O2021">
            <v>107.7</v>
          </cell>
          <cell r="P2021">
            <v>107.7</v>
          </cell>
          <cell r="Q2021">
            <v>107.7</v>
          </cell>
        </row>
        <row r="2022">
          <cell r="C2022">
            <v>100.5</v>
          </cell>
          <cell r="D2022">
            <v>100.5</v>
          </cell>
          <cell r="E2022">
            <v>100.5</v>
          </cell>
          <cell r="F2022">
            <v>100.5</v>
          </cell>
          <cell r="G2022">
            <v>100.5</v>
          </cell>
          <cell r="H2022">
            <v>100.5</v>
          </cell>
          <cell r="I2022">
            <v>100.5</v>
          </cell>
          <cell r="J2022">
            <v>100</v>
          </cell>
          <cell r="K2022">
            <v>100</v>
          </cell>
          <cell r="L2022">
            <v>100</v>
          </cell>
          <cell r="M2022">
            <v>100</v>
          </cell>
          <cell r="N2022">
            <v>100</v>
          </cell>
          <cell r="O2022">
            <v>100</v>
          </cell>
          <cell r="P2022">
            <v>100</v>
          </cell>
          <cell r="Q2022">
            <v>100</v>
          </cell>
        </row>
        <row r="2023">
          <cell r="C2023">
            <v>116</v>
          </cell>
          <cell r="D2023">
            <v>116.6</v>
          </cell>
          <cell r="E2023">
            <v>116.6</v>
          </cell>
          <cell r="F2023">
            <v>116.6</v>
          </cell>
          <cell r="G2023">
            <v>116.6</v>
          </cell>
          <cell r="H2023">
            <v>116.6</v>
          </cell>
          <cell r="I2023">
            <v>116.6</v>
          </cell>
          <cell r="J2023">
            <v>116.6</v>
          </cell>
          <cell r="K2023">
            <v>116</v>
          </cell>
          <cell r="L2023">
            <v>119</v>
          </cell>
          <cell r="M2023">
            <v>119</v>
          </cell>
          <cell r="N2023">
            <v>119</v>
          </cell>
          <cell r="O2023">
            <v>119</v>
          </cell>
          <cell r="P2023">
            <v>119</v>
          </cell>
          <cell r="Q2023">
            <v>119</v>
          </cell>
        </row>
        <row r="2024">
          <cell r="C2024">
            <v>99.6</v>
          </cell>
          <cell r="D2024">
            <v>99.6</v>
          </cell>
          <cell r="E2024">
            <v>99.6</v>
          </cell>
          <cell r="F2024">
            <v>99.6</v>
          </cell>
          <cell r="G2024">
            <v>99.6</v>
          </cell>
          <cell r="H2024">
            <v>99.6</v>
          </cell>
          <cell r="I2024">
            <v>99.6</v>
          </cell>
          <cell r="J2024">
            <v>99.6</v>
          </cell>
          <cell r="K2024">
            <v>99.6</v>
          </cell>
          <cell r="L2024">
            <v>99.6</v>
          </cell>
          <cell r="M2024">
            <v>99.6</v>
          </cell>
          <cell r="N2024">
            <v>99.6</v>
          </cell>
          <cell r="O2024">
            <v>99.6</v>
          </cell>
          <cell r="P2024">
            <v>99.6</v>
          </cell>
          <cell r="Q2024">
            <v>99.6</v>
          </cell>
        </row>
        <row r="2025">
          <cell r="C2025">
            <v>100</v>
          </cell>
          <cell r="D2025">
            <v>100</v>
          </cell>
          <cell r="E2025">
            <v>100</v>
          </cell>
          <cell r="F2025">
            <v>100</v>
          </cell>
          <cell r="G2025">
            <v>100</v>
          </cell>
          <cell r="H2025">
            <v>100</v>
          </cell>
          <cell r="I2025">
            <v>100</v>
          </cell>
          <cell r="J2025">
            <v>100</v>
          </cell>
          <cell r="K2025">
            <v>100</v>
          </cell>
          <cell r="L2025">
            <v>100</v>
          </cell>
          <cell r="M2025">
            <v>100</v>
          </cell>
          <cell r="N2025">
            <v>100</v>
          </cell>
          <cell r="O2025">
            <v>100</v>
          </cell>
          <cell r="P2025">
            <v>100</v>
          </cell>
          <cell r="Q2025">
            <v>100</v>
          </cell>
        </row>
        <row r="2027">
          <cell r="C2027">
            <v>106.5</v>
          </cell>
          <cell r="D2027">
            <v>102</v>
          </cell>
          <cell r="E2027">
            <v>98.8</v>
          </cell>
          <cell r="F2027">
            <v>97</v>
          </cell>
          <cell r="G2027">
            <v>94.8</v>
          </cell>
          <cell r="H2027">
            <v>95.5</v>
          </cell>
          <cell r="I2027">
            <v>99.9</v>
          </cell>
          <cell r="J2027">
            <v>102.4</v>
          </cell>
          <cell r="K2027">
            <v>104.4</v>
          </cell>
          <cell r="L2027">
            <v>103.4</v>
          </cell>
          <cell r="M2027">
            <v>104</v>
          </cell>
          <cell r="N2027">
            <v>104.7</v>
          </cell>
          <cell r="O2027">
            <v>104</v>
          </cell>
          <cell r="P2027">
            <v>103.5</v>
          </cell>
          <cell r="Q2027">
            <v>103.4</v>
          </cell>
        </row>
        <row r="2028">
          <cell r="C2028">
            <v>105.9</v>
          </cell>
          <cell r="D2028">
            <v>105.9</v>
          </cell>
          <cell r="E2028">
            <v>105.9</v>
          </cell>
          <cell r="F2028">
            <v>105.9</v>
          </cell>
          <cell r="G2028">
            <v>105.9</v>
          </cell>
          <cell r="H2028">
            <v>105.9</v>
          </cell>
          <cell r="I2028">
            <v>105.9</v>
          </cell>
          <cell r="J2028">
            <v>105.9</v>
          </cell>
          <cell r="K2028">
            <v>105.9</v>
          </cell>
          <cell r="L2028">
            <v>104.9</v>
          </cell>
          <cell r="M2028">
            <v>104.9</v>
          </cell>
          <cell r="N2028">
            <v>104.9</v>
          </cell>
          <cell r="O2028">
            <v>104.9</v>
          </cell>
          <cell r="P2028">
            <v>104.9</v>
          </cell>
          <cell r="Q2028">
            <v>104.9</v>
          </cell>
        </row>
        <row r="2029">
          <cell r="C2029">
            <v>108.9</v>
          </cell>
          <cell r="D2029">
            <v>100.3</v>
          </cell>
          <cell r="E2029">
            <v>100.3</v>
          </cell>
          <cell r="F2029">
            <v>100.3</v>
          </cell>
          <cell r="G2029">
            <v>100</v>
          </cell>
          <cell r="H2029">
            <v>100</v>
          </cell>
          <cell r="I2029">
            <v>100</v>
          </cell>
          <cell r="J2029">
            <v>100</v>
          </cell>
          <cell r="K2029">
            <v>100</v>
          </cell>
          <cell r="L2029">
            <v>100</v>
          </cell>
          <cell r="M2029">
            <v>100</v>
          </cell>
          <cell r="N2029">
            <v>100</v>
          </cell>
          <cell r="O2029">
            <v>92.9</v>
          </cell>
          <cell r="P2029">
            <v>92.9</v>
          </cell>
          <cell r="Q2029">
            <v>92.9</v>
          </cell>
        </row>
        <row r="2030">
          <cell r="C2030">
            <v>113.6</v>
          </cell>
          <cell r="D2030">
            <v>113.6</v>
          </cell>
          <cell r="E2030">
            <v>113.6</v>
          </cell>
          <cell r="F2030">
            <v>113.6</v>
          </cell>
          <cell r="G2030">
            <v>108.3</v>
          </cell>
          <cell r="H2030">
            <v>108.3</v>
          </cell>
          <cell r="I2030">
            <v>108.3</v>
          </cell>
          <cell r="J2030">
            <v>108.3</v>
          </cell>
          <cell r="K2030">
            <v>116.3</v>
          </cell>
          <cell r="L2030">
            <v>108.3</v>
          </cell>
          <cell r="M2030">
            <v>104.1</v>
          </cell>
          <cell r="N2030">
            <v>104.1</v>
          </cell>
          <cell r="O2030">
            <v>104.1</v>
          </cell>
          <cell r="P2030">
            <v>104.1</v>
          </cell>
          <cell r="Q2030">
            <v>104.1</v>
          </cell>
        </row>
        <row r="2031">
          <cell r="C2031">
            <v>86.1</v>
          </cell>
          <cell r="D2031">
            <v>86.1</v>
          </cell>
          <cell r="E2031">
            <v>86.1</v>
          </cell>
          <cell r="F2031">
            <v>86.1</v>
          </cell>
          <cell r="G2031">
            <v>94.2</v>
          </cell>
          <cell r="H2031">
            <v>94.2</v>
          </cell>
          <cell r="I2031">
            <v>94.2</v>
          </cell>
          <cell r="J2031">
            <v>94.2</v>
          </cell>
          <cell r="K2031">
            <v>94.9</v>
          </cell>
          <cell r="L2031">
            <v>94.9</v>
          </cell>
          <cell r="M2031">
            <v>101.6</v>
          </cell>
          <cell r="N2031">
            <v>101.6</v>
          </cell>
          <cell r="O2031">
            <v>101.6</v>
          </cell>
          <cell r="P2031">
            <v>101.6</v>
          </cell>
          <cell r="Q2031">
            <v>101.6</v>
          </cell>
        </row>
        <row r="2032">
          <cell r="C2032">
            <v>91.5</v>
          </cell>
          <cell r="D2032">
            <v>92.7</v>
          </cell>
          <cell r="E2032">
            <v>91.9</v>
          </cell>
          <cell r="F2032">
            <v>87.2</v>
          </cell>
          <cell r="G2032">
            <v>81.5</v>
          </cell>
          <cell r="H2032">
            <v>83.2</v>
          </cell>
          <cell r="I2032">
            <v>94.7</v>
          </cell>
          <cell r="J2032">
            <v>101.3</v>
          </cell>
          <cell r="K2032">
            <v>106.2</v>
          </cell>
          <cell r="L2032">
            <v>103.9</v>
          </cell>
          <cell r="M2032">
            <v>104.3</v>
          </cell>
          <cell r="N2032">
            <v>105.9</v>
          </cell>
          <cell r="O2032">
            <v>103.1</v>
          </cell>
          <cell r="P2032">
            <v>104.4</v>
          </cell>
          <cell r="Q2032">
            <v>103.7</v>
          </cell>
        </row>
        <row r="2033">
          <cell r="C2033">
            <v>108.5</v>
          </cell>
          <cell r="D2033">
            <v>108.5</v>
          </cell>
          <cell r="E2033">
            <v>108.5</v>
          </cell>
          <cell r="F2033">
            <v>108.5</v>
          </cell>
          <cell r="G2033">
            <v>108.5</v>
          </cell>
          <cell r="H2033">
            <v>108.5</v>
          </cell>
          <cell r="I2033">
            <v>108.5</v>
          </cell>
          <cell r="J2033">
            <v>108.5</v>
          </cell>
          <cell r="K2033">
            <v>108.5</v>
          </cell>
          <cell r="L2033">
            <v>108.5</v>
          </cell>
          <cell r="M2033">
            <v>108.5</v>
          </cell>
          <cell r="N2033">
            <v>108.5</v>
          </cell>
          <cell r="O2033">
            <v>108.5</v>
          </cell>
          <cell r="P2033">
            <v>108.5</v>
          </cell>
          <cell r="Q2033">
            <v>107.7</v>
          </cell>
        </row>
        <row r="2034">
          <cell r="C2034">
            <v>100.6</v>
          </cell>
          <cell r="D2034">
            <v>100.6</v>
          </cell>
          <cell r="E2034">
            <v>100.6</v>
          </cell>
          <cell r="F2034">
            <v>100.6</v>
          </cell>
          <cell r="G2034">
            <v>100</v>
          </cell>
          <cell r="H2034">
            <v>100</v>
          </cell>
          <cell r="I2034">
            <v>100</v>
          </cell>
          <cell r="J2034">
            <v>100</v>
          </cell>
          <cell r="K2034">
            <v>100</v>
          </cell>
          <cell r="L2034">
            <v>100</v>
          </cell>
          <cell r="M2034">
            <v>100</v>
          </cell>
          <cell r="N2034">
            <v>100</v>
          </cell>
          <cell r="O2034">
            <v>100</v>
          </cell>
          <cell r="P2034">
            <v>100</v>
          </cell>
          <cell r="Q2034">
            <v>100</v>
          </cell>
        </row>
        <row r="2035">
          <cell r="C2035">
            <v>125</v>
          </cell>
          <cell r="D2035">
            <v>110.1</v>
          </cell>
          <cell r="E2035">
            <v>101.4</v>
          </cell>
          <cell r="F2035">
            <v>101.4</v>
          </cell>
          <cell r="G2035">
            <v>100.6</v>
          </cell>
          <cell r="H2035">
            <v>100.6</v>
          </cell>
          <cell r="I2035">
            <v>100.6</v>
          </cell>
          <cell r="J2035">
            <v>100.6</v>
          </cell>
          <cell r="K2035">
            <v>100.6</v>
          </cell>
          <cell r="L2035">
            <v>100.6</v>
          </cell>
          <cell r="M2035">
            <v>100.6</v>
          </cell>
          <cell r="N2035">
            <v>100.6</v>
          </cell>
          <cell r="O2035">
            <v>101</v>
          </cell>
          <cell r="P2035">
            <v>100.6</v>
          </cell>
          <cell r="Q2035">
            <v>100.6</v>
          </cell>
        </row>
        <row r="2036">
          <cell r="C2036">
            <v>134.6</v>
          </cell>
          <cell r="D2036">
            <v>134.6</v>
          </cell>
          <cell r="E2036">
            <v>135.69999999999999</v>
          </cell>
          <cell r="F2036">
            <v>135.69999999999999</v>
          </cell>
          <cell r="G2036">
            <v>134.6</v>
          </cell>
          <cell r="H2036">
            <v>134.6</v>
          </cell>
          <cell r="I2036">
            <v>134.6</v>
          </cell>
          <cell r="J2036">
            <v>131.4</v>
          </cell>
          <cell r="K2036">
            <v>133.1</v>
          </cell>
          <cell r="L2036">
            <v>129.80000000000001</v>
          </cell>
          <cell r="M2036">
            <v>135.1</v>
          </cell>
          <cell r="N2036">
            <v>135.4</v>
          </cell>
          <cell r="O2036">
            <v>147.6</v>
          </cell>
          <cell r="P2036">
            <v>116.5</v>
          </cell>
          <cell r="Q2036">
            <v>124.4</v>
          </cell>
        </row>
        <row r="2038">
          <cell r="C2038">
            <v>101.6</v>
          </cell>
          <cell r="D2038">
            <v>101.6</v>
          </cell>
          <cell r="E2038">
            <v>101.6</v>
          </cell>
          <cell r="F2038">
            <v>101.6</v>
          </cell>
          <cell r="G2038">
            <v>101.6</v>
          </cell>
          <cell r="H2038">
            <v>101.6</v>
          </cell>
          <cell r="I2038">
            <v>101.6</v>
          </cell>
          <cell r="J2038">
            <v>101.6</v>
          </cell>
          <cell r="K2038">
            <v>101.6</v>
          </cell>
          <cell r="L2038">
            <v>101.8</v>
          </cell>
          <cell r="M2038">
            <v>101.8</v>
          </cell>
          <cell r="N2038">
            <v>101.8</v>
          </cell>
          <cell r="O2038">
            <v>102</v>
          </cell>
          <cell r="P2038">
            <v>102</v>
          </cell>
          <cell r="Q2038">
            <v>102</v>
          </cell>
        </row>
        <row r="2039">
          <cell r="C2039">
            <v>100</v>
          </cell>
          <cell r="D2039">
            <v>100</v>
          </cell>
          <cell r="E2039">
            <v>100</v>
          </cell>
          <cell r="F2039">
            <v>100</v>
          </cell>
          <cell r="G2039">
            <v>100</v>
          </cell>
          <cell r="H2039">
            <v>100</v>
          </cell>
          <cell r="I2039">
            <v>100</v>
          </cell>
          <cell r="J2039">
            <v>100</v>
          </cell>
          <cell r="K2039">
            <v>100</v>
          </cell>
          <cell r="L2039">
            <v>100</v>
          </cell>
          <cell r="M2039">
            <v>100</v>
          </cell>
          <cell r="N2039">
            <v>100</v>
          </cell>
          <cell r="O2039">
            <v>100</v>
          </cell>
          <cell r="P2039">
            <v>100</v>
          </cell>
          <cell r="Q2039">
            <v>100</v>
          </cell>
        </row>
        <row r="2040">
          <cell r="C2040">
            <v>86.8</v>
          </cell>
          <cell r="D2040">
            <v>86.8</v>
          </cell>
          <cell r="E2040">
            <v>86.8</v>
          </cell>
          <cell r="F2040">
            <v>86.8</v>
          </cell>
          <cell r="G2040">
            <v>86.8</v>
          </cell>
          <cell r="H2040">
            <v>86.8</v>
          </cell>
          <cell r="I2040">
            <v>86.8</v>
          </cell>
          <cell r="J2040">
            <v>86.8</v>
          </cell>
          <cell r="K2040">
            <v>86.8</v>
          </cell>
          <cell r="L2040">
            <v>89.1</v>
          </cell>
          <cell r="M2040">
            <v>89.1</v>
          </cell>
          <cell r="N2040">
            <v>89.1</v>
          </cell>
          <cell r="O2040">
            <v>90.6</v>
          </cell>
          <cell r="P2040">
            <v>90.6</v>
          </cell>
          <cell r="Q2040">
            <v>90.6</v>
          </cell>
        </row>
        <row r="2041">
          <cell r="C2041">
            <v>103.4</v>
          </cell>
          <cell r="D2041">
            <v>103.4</v>
          </cell>
          <cell r="E2041">
            <v>103.4</v>
          </cell>
          <cell r="F2041">
            <v>103.4</v>
          </cell>
          <cell r="G2041">
            <v>103.4</v>
          </cell>
          <cell r="H2041">
            <v>103.4</v>
          </cell>
          <cell r="I2041">
            <v>103.4</v>
          </cell>
          <cell r="J2041">
            <v>103.4</v>
          </cell>
          <cell r="K2041">
            <v>103.4</v>
          </cell>
          <cell r="L2041">
            <v>103.4</v>
          </cell>
          <cell r="M2041">
            <v>103.4</v>
          </cell>
          <cell r="N2041">
            <v>103.4</v>
          </cell>
          <cell r="O2041">
            <v>103.4</v>
          </cell>
          <cell r="P2041">
            <v>103.4</v>
          </cell>
          <cell r="Q2041">
            <v>103.4</v>
          </cell>
        </row>
        <row r="2043">
          <cell r="C2043">
            <v>94.3</v>
          </cell>
          <cell r="D2043">
            <v>94.3</v>
          </cell>
          <cell r="E2043">
            <v>94.3</v>
          </cell>
          <cell r="F2043">
            <v>95.3</v>
          </cell>
          <cell r="G2043">
            <v>95.3</v>
          </cell>
          <cell r="H2043">
            <v>95.3</v>
          </cell>
          <cell r="I2043">
            <v>95.6</v>
          </cell>
          <cell r="J2043">
            <v>96</v>
          </cell>
          <cell r="K2043">
            <v>96.1</v>
          </cell>
          <cell r="L2043">
            <v>96.4</v>
          </cell>
          <cell r="M2043">
            <v>96.6</v>
          </cell>
          <cell r="N2043">
            <v>96.8</v>
          </cell>
          <cell r="O2043">
            <v>97.3</v>
          </cell>
          <cell r="P2043">
            <v>97.5</v>
          </cell>
          <cell r="Q2043">
            <v>96.7</v>
          </cell>
        </row>
        <row r="2044">
          <cell r="C2044">
            <v>90.1</v>
          </cell>
          <cell r="D2044">
            <v>90.1</v>
          </cell>
          <cell r="E2044">
            <v>90.1</v>
          </cell>
          <cell r="F2044">
            <v>94.6</v>
          </cell>
          <cell r="G2044">
            <v>94.9</v>
          </cell>
          <cell r="H2044">
            <v>94.9</v>
          </cell>
          <cell r="I2044">
            <v>95.9</v>
          </cell>
          <cell r="J2044">
            <v>97</v>
          </cell>
          <cell r="K2044">
            <v>97.3</v>
          </cell>
          <cell r="L2044">
            <v>97.8</v>
          </cell>
          <cell r="M2044">
            <v>98.4</v>
          </cell>
          <cell r="N2044">
            <v>98.9</v>
          </cell>
          <cell r="O2044">
            <v>101.3</v>
          </cell>
          <cell r="P2044">
            <v>102.4</v>
          </cell>
          <cell r="Q2044">
            <v>99.1</v>
          </cell>
        </row>
        <row r="2045">
          <cell r="C2045">
            <v>100</v>
          </cell>
          <cell r="D2045">
            <v>100</v>
          </cell>
          <cell r="E2045">
            <v>100</v>
          </cell>
          <cell r="F2045">
            <v>100</v>
          </cell>
          <cell r="G2045">
            <v>100</v>
          </cell>
          <cell r="H2045">
            <v>100</v>
          </cell>
          <cell r="I2045">
            <v>100</v>
          </cell>
          <cell r="J2045">
            <v>100</v>
          </cell>
          <cell r="K2045">
            <v>100</v>
          </cell>
          <cell r="L2045">
            <v>100</v>
          </cell>
          <cell r="M2045">
            <v>100</v>
          </cell>
          <cell r="N2045">
            <v>100</v>
          </cell>
          <cell r="O2045">
            <v>100</v>
          </cell>
          <cell r="P2045">
            <v>100</v>
          </cell>
          <cell r="Q2045">
            <v>100</v>
          </cell>
        </row>
        <row r="2046">
          <cell r="C2046">
            <v>79.3</v>
          </cell>
          <cell r="D2046">
            <v>79.3</v>
          </cell>
          <cell r="E2046">
            <v>79.3</v>
          </cell>
          <cell r="F2046">
            <v>79.3</v>
          </cell>
          <cell r="G2046">
            <v>79.3</v>
          </cell>
          <cell r="H2046">
            <v>79.3</v>
          </cell>
          <cell r="I2046">
            <v>79.3</v>
          </cell>
          <cell r="J2046">
            <v>79.8</v>
          </cell>
          <cell r="K2046">
            <v>79.8</v>
          </cell>
          <cell r="L2046">
            <v>81.400000000000006</v>
          </cell>
          <cell r="M2046">
            <v>81.400000000000006</v>
          </cell>
          <cell r="N2046">
            <v>81.400000000000006</v>
          </cell>
          <cell r="O2046">
            <v>81.400000000000006</v>
          </cell>
          <cell r="P2046">
            <v>81.400000000000006</v>
          </cell>
          <cell r="Q2046">
            <v>81.400000000000006</v>
          </cell>
        </row>
        <row r="2047">
          <cell r="C2047">
            <v>80.900000000000006</v>
          </cell>
          <cell r="D2047">
            <v>80.900000000000006</v>
          </cell>
          <cell r="E2047">
            <v>80.900000000000006</v>
          </cell>
          <cell r="F2047">
            <v>80.900000000000006</v>
          </cell>
          <cell r="G2047">
            <v>80.900000000000006</v>
          </cell>
          <cell r="H2047">
            <v>80.900000000000006</v>
          </cell>
          <cell r="I2047">
            <v>80.900000000000006</v>
          </cell>
          <cell r="J2047">
            <v>85.9</v>
          </cell>
          <cell r="K2047">
            <v>88.4</v>
          </cell>
          <cell r="L2047">
            <v>88.4</v>
          </cell>
          <cell r="M2047">
            <v>88.4</v>
          </cell>
          <cell r="N2047">
            <v>90.9</v>
          </cell>
          <cell r="O2047">
            <v>90.9</v>
          </cell>
          <cell r="P2047">
            <v>90.9</v>
          </cell>
          <cell r="Q2047">
            <v>90.9</v>
          </cell>
        </row>
        <row r="2048">
          <cell r="C2048">
            <v>108.3</v>
          </cell>
          <cell r="D2048">
            <v>108.3</v>
          </cell>
          <cell r="E2048">
            <v>108.3</v>
          </cell>
          <cell r="F2048">
            <v>108.3</v>
          </cell>
          <cell r="G2048">
            <v>108.3</v>
          </cell>
          <cell r="H2048">
            <v>108.3</v>
          </cell>
          <cell r="I2048">
            <v>108.3</v>
          </cell>
          <cell r="J2048">
            <v>108.3</v>
          </cell>
          <cell r="K2048">
            <v>108.3</v>
          </cell>
          <cell r="L2048">
            <v>108.3</v>
          </cell>
          <cell r="M2048">
            <v>108.3</v>
          </cell>
          <cell r="N2048">
            <v>108.3</v>
          </cell>
          <cell r="O2048">
            <v>108.3</v>
          </cell>
          <cell r="P2048">
            <v>108.3</v>
          </cell>
          <cell r="Q2048">
            <v>103.3</v>
          </cell>
        </row>
        <row r="2049">
          <cell r="C2049">
            <v>116.7</v>
          </cell>
          <cell r="D2049">
            <v>116.7</v>
          </cell>
          <cell r="E2049">
            <v>116.7</v>
          </cell>
          <cell r="F2049">
            <v>116.7</v>
          </cell>
          <cell r="G2049">
            <v>116.7</v>
          </cell>
          <cell r="H2049">
            <v>116.7</v>
          </cell>
          <cell r="I2049">
            <v>116.7</v>
          </cell>
          <cell r="J2049">
            <v>116.7</v>
          </cell>
          <cell r="K2049">
            <v>116.7</v>
          </cell>
          <cell r="L2049">
            <v>116.7</v>
          </cell>
          <cell r="M2049">
            <v>116.7</v>
          </cell>
          <cell r="N2049">
            <v>116.7</v>
          </cell>
          <cell r="O2049">
            <v>116.7</v>
          </cell>
          <cell r="P2049">
            <v>116.7</v>
          </cell>
          <cell r="Q2049">
            <v>116.7</v>
          </cell>
        </row>
        <row r="2050">
          <cell r="C2050">
            <v>102.1</v>
          </cell>
          <cell r="D2050">
            <v>102.1</v>
          </cell>
          <cell r="E2050">
            <v>102.1</v>
          </cell>
          <cell r="F2050">
            <v>102.1</v>
          </cell>
          <cell r="G2050">
            <v>102.1</v>
          </cell>
          <cell r="H2050">
            <v>102.1</v>
          </cell>
          <cell r="I2050">
            <v>102.1</v>
          </cell>
          <cell r="J2050">
            <v>102.1</v>
          </cell>
          <cell r="K2050">
            <v>102.1</v>
          </cell>
          <cell r="L2050">
            <v>102.1</v>
          </cell>
          <cell r="M2050">
            <v>102.1</v>
          </cell>
          <cell r="N2050">
            <v>102.1</v>
          </cell>
          <cell r="O2050">
            <v>102.1</v>
          </cell>
          <cell r="P2050">
            <v>102.1</v>
          </cell>
          <cell r="Q2050">
            <v>102.1</v>
          </cell>
        </row>
        <row r="2051">
          <cell r="C2051">
            <v>99.4</v>
          </cell>
          <cell r="D2051">
            <v>99.4</v>
          </cell>
          <cell r="E2051">
            <v>99.4</v>
          </cell>
          <cell r="F2051">
            <v>99.4</v>
          </cell>
          <cell r="G2051">
            <v>99.4</v>
          </cell>
          <cell r="H2051">
            <v>99.4</v>
          </cell>
          <cell r="I2051">
            <v>99.4</v>
          </cell>
          <cell r="J2051">
            <v>99.4</v>
          </cell>
          <cell r="K2051">
            <v>99.4</v>
          </cell>
          <cell r="L2051">
            <v>99.4</v>
          </cell>
          <cell r="M2051">
            <v>99.4</v>
          </cell>
          <cell r="N2051">
            <v>99.4</v>
          </cell>
          <cell r="O2051">
            <v>99.4</v>
          </cell>
          <cell r="P2051">
            <v>99.4</v>
          </cell>
          <cell r="Q2051">
            <v>99.4</v>
          </cell>
        </row>
        <row r="2052">
          <cell r="C2052">
            <v>120</v>
          </cell>
          <cell r="D2052">
            <v>120</v>
          </cell>
          <cell r="E2052">
            <v>120</v>
          </cell>
          <cell r="F2052">
            <v>120</v>
          </cell>
          <cell r="G2052">
            <v>120</v>
          </cell>
          <cell r="H2052">
            <v>120</v>
          </cell>
          <cell r="I2052">
            <v>120</v>
          </cell>
          <cell r="J2052">
            <v>120</v>
          </cell>
          <cell r="K2052">
            <v>120</v>
          </cell>
          <cell r="L2052">
            <v>120</v>
          </cell>
          <cell r="M2052">
            <v>120</v>
          </cell>
          <cell r="N2052">
            <v>120</v>
          </cell>
          <cell r="O2052">
            <v>120</v>
          </cell>
          <cell r="P2052">
            <v>120</v>
          </cell>
          <cell r="Q2052">
            <v>120</v>
          </cell>
        </row>
        <row r="2053">
          <cell r="C2053">
            <v>115.1</v>
          </cell>
          <cell r="D2053">
            <v>115.1</v>
          </cell>
          <cell r="E2053">
            <v>115.1</v>
          </cell>
          <cell r="F2053">
            <v>115.1</v>
          </cell>
          <cell r="G2053">
            <v>115.1</v>
          </cell>
          <cell r="H2053">
            <v>115.1</v>
          </cell>
          <cell r="I2053">
            <v>115.1</v>
          </cell>
          <cell r="J2053">
            <v>108.3</v>
          </cell>
          <cell r="K2053">
            <v>104.9</v>
          </cell>
          <cell r="L2053">
            <v>104.9</v>
          </cell>
          <cell r="M2053">
            <v>104.9</v>
          </cell>
          <cell r="N2053">
            <v>104.9</v>
          </cell>
          <cell r="O2053">
            <v>104.9</v>
          </cell>
          <cell r="P2053">
            <v>104.9</v>
          </cell>
          <cell r="Q2053">
            <v>104.9</v>
          </cell>
        </row>
        <row r="2054">
          <cell r="C2054">
            <v>100</v>
          </cell>
          <cell r="D2054">
            <v>100</v>
          </cell>
          <cell r="E2054">
            <v>100</v>
          </cell>
          <cell r="F2054">
            <v>100</v>
          </cell>
          <cell r="G2054">
            <v>100</v>
          </cell>
          <cell r="H2054">
            <v>100</v>
          </cell>
          <cell r="I2054">
            <v>100</v>
          </cell>
          <cell r="J2054">
            <v>100</v>
          </cell>
          <cell r="K2054">
            <v>100</v>
          </cell>
          <cell r="L2054">
            <v>100</v>
          </cell>
          <cell r="M2054">
            <v>100</v>
          </cell>
          <cell r="N2054">
            <v>100</v>
          </cell>
          <cell r="O2054">
            <v>100</v>
          </cell>
          <cell r="P2054">
            <v>100</v>
          </cell>
          <cell r="Q2054">
            <v>100</v>
          </cell>
        </row>
        <row r="2055">
          <cell r="C2055">
            <v>100</v>
          </cell>
          <cell r="D2055">
            <v>100</v>
          </cell>
          <cell r="E2055">
            <v>100</v>
          </cell>
          <cell r="F2055">
            <v>100</v>
          </cell>
          <cell r="G2055">
            <v>100</v>
          </cell>
          <cell r="H2055">
            <v>100</v>
          </cell>
          <cell r="I2055">
            <v>100</v>
          </cell>
          <cell r="J2055">
            <v>100</v>
          </cell>
          <cell r="K2055">
            <v>100</v>
          </cell>
          <cell r="L2055">
            <v>100</v>
          </cell>
          <cell r="M2055">
            <v>100</v>
          </cell>
          <cell r="N2055">
            <v>100</v>
          </cell>
          <cell r="O2055">
            <v>100</v>
          </cell>
          <cell r="P2055">
            <v>100</v>
          </cell>
          <cell r="Q2055">
            <v>100</v>
          </cell>
        </row>
        <row r="2056">
          <cell r="C2056">
            <v>100.3</v>
          </cell>
          <cell r="D2056">
            <v>100.3</v>
          </cell>
          <cell r="E2056">
            <v>100.3</v>
          </cell>
          <cell r="F2056">
            <v>100.3</v>
          </cell>
          <cell r="G2056">
            <v>100.3</v>
          </cell>
          <cell r="H2056">
            <v>100.3</v>
          </cell>
          <cell r="I2056">
            <v>100.3</v>
          </cell>
          <cell r="J2056">
            <v>100.3</v>
          </cell>
          <cell r="K2056">
            <v>100.3</v>
          </cell>
          <cell r="L2056">
            <v>100.3</v>
          </cell>
          <cell r="M2056">
            <v>100.3</v>
          </cell>
          <cell r="N2056">
            <v>100.3</v>
          </cell>
          <cell r="O2056">
            <v>100.3</v>
          </cell>
          <cell r="P2056">
            <v>100.2</v>
          </cell>
          <cell r="Q2056">
            <v>100.2</v>
          </cell>
        </row>
        <row r="2057">
          <cell r="C2057">
            <v>100</v>
          </cell>
          <cell r="D2057">
            <v>100</v>
          </cell>
          <cell r="E2057">
            <v>100</v>
          </cell>
          <cell r="F2057">
            <v>100</v>
          </cell>
          <cell r="G2057">
            <v>100</v>
          </cell>
          <cell r="H2057">
            <v>100</v>
          </cell>
          <cell r="I2057">
            <v>100</v>
          </cell>
          <cell r="J2057">
            <v>100</v>
          </cell>
          <cell r="K2057">
            <v>100</v>
          </cell>
          <cell r="L2057">
            <v>100</v>
          </cell>
          <cell r="M2057">
            <v>100</v>
          </cell>
          <cell r="N2057">
            <v>100</v>
          </cell>
          <cell r="O2057">
            <v>100</v>
          </cell>
          <cell r="P2057">
            <v>100</v>
          </cell>
          <cell r="Q2057">
            <v>100</v>
          </cell>
        </row>
        <row r="2058">
          <cell r="C2058">
            <v>101.2</v>
          </cell>
          <cell r="D2058">
            <v>101.2</v>
          </cell>
          <cell r="E2058">
            <v>101.2</v>
          </cell>
          <cell r="F2058">
            <v>101.2</v>
          </cell>
          <cell r="G2058">
            <v>101.2</v>
          </cell>
          <cell r="H2058">
            <v>101.2</v>
          </cell>
          <cell r="I2058">
            <v>101.2</v>
          </cell>
          <cell r="J2058">
            <v>101.2</v>
          </cell>
          <cell r="K2058">
            <v>101.2</v>
          </cell>
          <cell r="L2058">
            <v>101.2</v>
          </cell>
          <cell r="M2058">
            <v>101.2</v>
          </cell>
          <cell r="N2058">
            <v>101.5</v>
          </cell>
          <cell r="O2058">
            <v>101.5</v>
          </cell>
          <cell r="P2058">
            <v>101.5</v>
          </cell>
          <cell r="Q2058">
            <v>101.5</v>
          </cell>
        </row>
        <row r="2060">
          <cell r="C2060">
            <v>109.4</v>
          </cell>
          <cell r="D2060">
            <v>108.6</v>
          </cell>
          <cell r="E2060">
            <v>108.6</v>
          </cell>
          <cell r="F2060">
            <v>108.6</v>
          </cell>
          <cell r="G2060">
            <v>108.6</v>
          </cell>
          <cell r="H2060">
            <v>108.6</v>
          </cell>
          <cell r="I2060">
            <v>108.6</v>
          </cell>
          <cell r="J2060">
            <v>108.6</v>
          </cell>
          <cell r="K2060">
            <v>108.6</v>
          </cell>
          <cell r="L2060">
            <v>108.6</v>
          </cell>
          <cell r="M2060">
            <v>108.6</v>
          </cell>
          <cell r="N2060">
            <v>108.6</v>
          </cell>
          <cell r="O2060">
            <v>108.6</v>
          </cell>
          <cell r="P2060">
            <v>108.6</v>
          </cell>
          <cell r="Q2060">
            <v>108.6</v>
          </cell>
        </row>
        <row r="2061">
          <cell r="C2061">
            <v>105.9</v>
          </cell>
          <cell r="D2061">
            <v>102.3</v>
          </cell>
          <cell r="E2061">
            <v>102.3</v>
          </cell>
          <cell r="F2061">
            <v>102.3</v>
          </cell>
          <cell r="G2061">
            <v>102.3</v>
          </cell>
          <cell r="H2061">
            <v>102.3</v>
          </cell>
          <cell r="I2061">
            <v>102.3</v>
          </cell>
          <cell r="J2061">
            <v>102.3</v>
          </cell>
          <cell r="K2061">
            <v>102.3</v>
          </cell>
          <cell r="L2061">
            <v>102.3</v>
          </cell>
          <cell r="M2061">
            <v>102.3</v>
          </cell>
          <cell r="N2061">
            <v>102.3</v>
          </cell>
          <cell r="O2061">
            <v>102.3</v>
          </cell>
          <cell r="P2061">
            <v>102.3</v>
          </cell>
          <cell r="Q2061">
            <v>102.3</v>
          </cell>
        </row>
        <row r="2062">
          <cell r="C2062">
            <v>111.7</v>
          </cell>
          <cell r="D2062">
            <v>111.7</v>
          </cell>
          <cell r="E2062">
            <v>111.7</v>
          </cell>
          <cell r="F2062">
            <v>111.7</v>
          </cell>
          <cell r="G2062">
            <v>111.7</v>
          </cell>
          <cell r="H2062">
            <v>111.7</v>
          </cell>
          <cell r="I2062">
            <v>111.7</v>
          </cell>
          <cell r="J2062">
            <v>111.7</v>
          </cell>
          <cell r="K2062">
            <v>111.7</v>
          </cell>
          <cell r="L2062">
            <v>111.7</v>
          </cell>
          <cell r="M2062">
            <v>111.7</v>
          </cell>
          <cell r="N2062">
            <v>111.7</v>
          </cell>
          <cell r="O2062">
            <v>111.7</v>
          </cell>
          <cell r="P2062">
            <v>111.7</v>
          </cell>
          <cell r="Q2062">
            <v>111.7</v>
          </cell>
        </row>
        <row r="2063">
          <cell r="C2063">
            <v>100</v>
          </cell>
          <cell r="D2063">
            <v>100</v>
          </cell>
          <cell r="E2063">
            <v>100</v>
          </cell>
          <cell r="F2063">
            <v>100</v>
          </cell>
          <cell r="G2063">
            <v>100</v>
          </cell>
          <cell r="H2063">
            <v>100</v>
          </cell>
          <cell r="I2063">
            <v>100</v>
          </cell>
          <cell r="J2063">
            <v>100</v>
          </cell>
          <cell r="K2063">
            <v>100</v>
          </cell>
          <cell r="L2063">
            <v>100</v>
          </cell>
          <cell r="M2063">
            <v>100</v>
          </cell>
          <cell r="N2063">
            <v>100</v>
          </cell>
          <cell r="O2063">
            <v>100</v>
          </cell>
          <cell r="P2063">
            <v>100</v>
          </cell>
          <cell r="Q2063">
            <v>100</v>
          </cell>
        </row>
        <row r="2064">
          <cell r="C2064">
            <v>100</v>
          </cell>
          <cell r="D2064">
            <v>100</v>
          </cell>
          <cell r="E2064">
            <v>100</v>
          </cell>
          <cell r="F2064">
            <v>100</v>
          </cell>
          <cell r="G2064">
            <v>100</v>
          </cell>
          <cell r="H2064">
            <v>100</v>
          </cell>
          <cell r="I2064">
            <v>100</v>
          </cell>
          <cell r="J2064">
            <v>100</v>
          </cell>
          <cell r="K2064">
            <v>100</v>
          </cell>
          <cell r="L2064">
            <v>100</v>
          </cell>
          <cell r="M2064">
            <v>100</v>
          </cell>
          <cell r="N2064">
            <v>100</v>
          </cell>
          <cell r="O2064">
            <v>100</v>
          </cell>
          <cell r="P2064">
            <v>100</v>
          </cell>
          <cell r="Q2064">
            <v>100</v>
          </cell>
        </row>
        <row r="2066">
          <cell r="C2066">
            <v>114.1</v>
          </cell>
          <cell r="D2066">
            <v>117.2</v>
          </cell>
          <cell r="E2066">
            <v>109.4</v>
          </cell>
          <cell r="F2066">
            <v>104.9</v>
          </cell>
          <cell r="G2066">
            <v>103.7</v>
          </cell>
          <cell r="H2066">
            <v>103.7</v>
          </cell>
          <cell r="I2066">
            <v>103.7</v>
          </cell>
          <cell r="J2066">
            <v>103.7</v>
          </cell>
          <cell r="K2066">
            <v>103.7</v>
          </cell>
          <cell r="L2066">
            <v>103.7</v>
          </cell>
          <cell r="M2066">
            <v>103.7</v>
          </cell>
          <cell r="N2066">
            <v>107</v>
          </cell>
          <cell r="O2066">
            <v>109.1</v>
          </cell>
          <cell r="P2066">
            <v>107.7</v>
          </cell>
          <cell r="Q2066">
            <v>105.9</v>
          </cell>
        </row>
        <row r="2067">
          <cell r="C2067">
            <v>106.3</v>
          </cell>
          <cell r="D2067">
            <v>109.5</v>
          </cell>
          <cell r="E2067">
            <v>110.9</v>
          </cell>
          <cell r="F2067">
            <v>110.9</v>
          </cell>
          <cell r="G2067">
            <v>106.8</v>
          </cell>
          <cell r="H2067">
            <v>106.8</v>
          </cell>
          <cell r="I2067">
            <v>106.8</v>
          </cell>
          <cell r="J2067">
            <v>106.8</v>
          </cell>
          <cell r="K2067">
            <v>106.8</v>
          </cell>
          <cell r="L2067">
            <v>106.8</v>
          </cell>
          <cell r="M2067">
            <v>106.8</v>
          </cell>
          <cell r="N2067">
            <v>106.8</v>
          </cell>
          <cell r="O2067">
            <v>105</v>
          </cell>
          <cell r="P2067">
            <v>105</v>
          </cell>
          <cell r="Q2067">
            <v>105</v>
          </cell>
        </row>
        <row r="2068">
          <cell r="C2068">
            <v>124.2</v>
          </cell>
          <cell r="D2068">
            <v>127.2</v>
          </cell>
          <cell r="E2068">
            <v>107.5</v>
          </cell>
          <cell r="F2068">
            <v>97</v>
          </cell>
          <cell r="G2068">
            <v>99.7</v>
          </cell>
          <cell r="H2068">
            <v>99.7</v>
          </cell>
          <cell r="I2068">
            <v>99.7</v>
          </cell>
          <cell r="J2068">
            <v>99.7</v>
          </cell>
          <cell r="K2068">
            <v>99.7</v>
          </cell>
          <cell r="L2068">
            <v>99.7</v>
          </cell>
          <cell r="M2068">
            <v>99.7</v>
          </cell>
          <cell r="N2068">
            <v>107.2</v>
          </cell>
          <cell r="O2068">
            <v>114.4</v>
          </cell>
          <cell r="P2068">
            <v>111.4</v>
          </cell>
          <cell r="Q2068">
            <v>107.2</v>
          </cell>
        </row>
        <row r="2070">
          <cell r="C2070">
            <v>102.4</v>
          </cell>
          <cell r="D2070">
            <v>102.7</v>
          </cell>
          <cell r="E2070">
            <v>102.5</v>
          </cell>
          <cell r="F2070">
            <v>102.4</v>
          </cell>
          <cell r="G2070">
            <v>102.1</v>
          </cell>
          <cell r="H2070">
            <v>102.1</v>
          </cell>
          <cell r="I2070">
            <v>102.2</v>
          </cell>
          <cell r="J2070">
            <v>102.3</v>
          </cell>
          <cell r="K2070">
            <v>102.3</v>
          </cell>
          <cell r="L2070">
            <v>101.2</v>
          </cell>
          <cell r="M2070">
            <v>101.5</v>
          </cell>
          <cell r="N2070">
            <v>101.7</v>
          </cell>
          <cell r="O2070">
            <v>101.7</v>
          </cell>
          <cell r="P2070">
            <v>101.5</v>
          </cell>
          <cell r="Q2070">
            <v>101.2</v>
          </cell>
        </row>
        <row r="2071">
          <cell r="C2071">
            <v>100.1</v>
          </cell>
          <cell r="D2071">
            <v>100.1</v>
          </cell>
          <cell r="E2071">
            <v>100.1</v>
          </cell>
          <cell r="F2071">
            <v>100.1</v>
          </cell>
          <cell r="G2071">
            <v>100.1</v>
          </cell>
          <cell r="H2071">
            <v>100.1</v>
          </cell>
          <cell r="I2071">
            <v>100.1</v>
          </cell>
          <cell r="J2071">
            <v>100.1</v>
          </cell>
          <cell r="K2071">
            <v>100.1</v>
          </cell>
          <cell r="L2071">
            <v>100.1</v>
          </cell>
          <cell r="M2071">
            <v>100.1</v>
          </cell>
          <cell r="N2071">
            <v>100.1</v>
          </cell>
          <cell r="O2071">
            <v>100.1</v>
          </cell>
          <cell r="P2071">
            <v>100</v>
          </cell>
          <cell r="Q2071">
            <v>100</v>
          </cell>
        </row>
        <row r="2072">
          <cell r="C2072">
            <v>108</v>
          </cell>
          <cell r="D2072">
            <v>108</v>
          </cell>
          <cell r="E2072">
            <v>108</v>
          </cell>
          <cell r="F2072">
            <v>108</v>
          </cell>
          <cell r="G2072">
            <v>108</v>
          </cell>
          <cell r="H2072">
            <v>108</v>
          </cell>
          <cell r="I2072">
            <v>108</v>
          </cell>
          <cell r="J2072">
            <v>108</v>
          </cell>
          <cell r="K2072">
            <v>108</v>
          </cell>
          <cell r="L2072">
            <v>108</v>
          </cell>
          <cell r="M2072">
            <v>108</v>
          </cell>
          <cell r="N2072">
            <v>108</v>
          </cell>
          <cell r="O2072">
            <v>108</v>
          </cell>
          <cell r="P2072">
            <v>108</v>
          </cell>
          <cell r="Q2072">
            <v>108</v>
          </cell>
        </row>
        <row r="2073">
          <cell r="C2073">
            <v>100.7</v>
          </cell>
          <cell r="D2073">
            <v>101.2</v>
          </cell>
          <cell r="E2073">
            <v>101.2</v>
          </cell>
          <cell r="F2073">
            <v>101.2</v>
          </cell>
          <cell r="G2073">
            <v>100.6</v>
          </cell>
          <cell r="H2073">
            <v>100.6</v>
          </cell>
          <cell r="I2073">
            <v>100.7</v>
          </cell>
          <cell r="J2073">
            <v>100.9</v>
          </cell>
          <cell r="K2073">
            <v>100.9</v>
          </cell>
          <cell r="L2073">
            <v>101</v>
          </cell>
          <cell r="M2073">
            <v>101.4</v>
          </cell>
          <cell r="N2073">
            <v>101.8</v>
          </cell>
          <cell r="O2073">
            <v>101.8</v>
          </cell>
          <cell r="P2073">
            <v>101.4</v>
          </cell>
          <cell r="Q2073">
            <v>101.3</v>
          </cell>
        </row>
        <row r="2074">
          <cell r="C2074">
            <v>115.3</v>
          </cell>
          <cell r="D2074">
            <v>116.8</v>
          </cell>
          <cell r="E2074">
            <v>111</v>
          </cell>
          <cell r="F2074">
            <v>108.1</v>
          </cell>
          <cell r="G2074">
            <v>106.5</v>
          </cell>
          <cell r="H2074">
            <v>106.5</v>
          </cell>
          <cell r="I2074">
            <v>106.5</v>
          </cell>
          <cell r="J2074">
            <v>106.5</v>
          </cell>
          <cell r="K2074">
            <v>105.3</v>
          </cell>
          <cell r="L2074">
            <v>103</v>
          </cell>
          <cell r="M2074">
            <v>103.1</v>
          </cell>
          <cell r="N2074">
            <v>103.1</v>
          </cell>
          <cell r="O2074">
            <v>101.7</v>
          </cell>
          <cell r="P2074">
            <v>103.1</v>
          </cell>
          <cell r="Q2074">
            <v>96.8</v>
          </cell>
        </row>
        <row r="2075">
          <cell r="C2075">
            <v>97</v>
          </cell>
          <cell r="D2075">
            <v>97</v>
          </cell>
          <cell r="E2075">
            <v>97</v>
          </cell>
          <cell r="F2075">
            <v>97</v>
          </cell>
          <cell r="G2075">
            <v>99.4</v>
          </cell>
          <cell r="H2075">
            <v>99.4</v>
          </cell>
          <cell r="I2075">
            <v>99.4</v>
          </cell>
          <cell r="J2075">
            <v>99.4</v>
          </cell>
          <cell r="K2075">
            <v>99.4</v>
          </cell>
          <cell r="L2075">
            <v>99.4</v>
          </cell>
          <cell r="M2075">
            <v>102.5</v>
          </cell>
          <cell r="N2075">
            <v>102.5</v>
          </cell>
          <cell r="O2075">
            <v>102.5</v>
          </cell>
          <cell r="P2075">
            <v>102.5</v>
          </cell>
          <cell r="Q2075">
            <v>102.5</v>
          </cell>
        </row>
        <row r="2076">
          <cell r="C2076">
            <v>103.5</v>
          </cell>
          <cell r="D2076">
            <v>103.5</v>
          </cell>
          <cell r="E2076">
            <v>103.5</v>
          </cell>
          <cell r="F2076">
            <v>103.5</v>
          </cell>
          <cell r="G2076">
            <v>103.5</v>
          </cell>
          <cell r="H2076">
            <v>103.5</v>
          </cell>
          <cell r="I2076">
            <v>103.5</v>
          </cell>
          <cell r="J2076">
            <v>103.5</v>
          </cell>
          <cell r="K2076">
            <v>103.5</v>
          </cell>
          <cell r="L2076">
            <v>99.2</v>
          </cell>
          <cell r="M2076">
            <v>99.2</v>
          </cell>
          <cell r="N2076">
            <v>99.2</v>
          </cell>
          <cell r="O2076">
            <v>99.2</v>
          </cell>
          <cell r="P2076">
            <v>99.2</v>
          </cell>
          <cell r="Q2076">
            <v>99.2</v>
          </cell>
        </row>
        <row r="2077">
          <cell r="C2077">
            <v>101.6</v>
          </cell>
          <cell r="D2077">
            <v>101.6</v>
          </cell>
          <cell r="E2077">
            <v>101.6</v>
          </cell>
          <cell r="F2077">
            <v>101.6</v>
          </cell>
          <cell r="G2077">
            <v>101.6</v>
          </cell>
          <cell r="H2077">
            <v>101.6</v>
          </cell>
          <cell r="I2077">
            <v>101.6</v>
          </cell>
          <cell r="J2077">
            <v>101.6</v>
          </cell>
          <cell r="K2077">
            <v>101.6</v>
          </cell>
          <cell r="L2077">
            <v>101.6</v>
          </cell>
          <cell r="M2077">
            <v>101.6</v>
          </cell>
          <cell r="N2077">
            <v>101.6</v>
          </cell>
          <cell r="O2077">
            <v>101.6</v>
          </cell>
          <cell r="P2077">
            <v>101.6</v>
          </cell>
          <cell r="Q2077">
            <v>101.6</v>
          </cell>
        </row>
        <row r="2078">
          <cell r="C2078">
            <v>114.9</v>
          </cell>
          <cell r="D2078">
            <v>114.9</v>
          </cell>
          <cell r="E2078">
            <v>114.9</v>
          </cell>
          <cell r="F2078">
            <v>114.9</v>
          </cell>
          <cell r="G2078">
            <v>114.9</v>
          </cell>
          <cell r="H2078">
            <v>114.9</v>
          </cell>
          <cell r="I2078">
            <v>114.9</v>
          </cell>
          <cell r="J2078">
            <v>114.9</v>
          </cell>
          <cell r="K2078">
            <v>115.4</v>
          </cell>
          <cell r="L2078">
            <v>115.4</v>
          </cell>
          <cell r="M2078">
            <v>115.4</v>
          </cell>
          <cell r="N2078">
            <v>115.4</v>
          </cell>
          <cell r="O2078">
            <v>115.4</v>
          </cell>
          <cell r="P2078">
            <v>115.4</v>
          </cell>
          <cell r="Q2078">
            <v>115.4</v>
          </cell>
        </row>
        <row r="2080">
          <cell r="C2080">
            <v>103</v>
          </cell>
          <cell r="D2080">
            <v>102.5</v>
          </cell>
          <cell r="E2080">
            <v>100.5</v>
          </cell>
          <cell r="F2080">
            <v>100.5</v>
          </cell>
          <cell r="G2080">
            <v>101.3</v>
          </cell>
          <cell r="H2080">
            <v>101.7</v>
          </cell>
          <cell r="I2080">
            <v>101.3</v>
          </cell>
          <cell r="J2080">
            <v>100.8</v>
          </cell>
          <cell r="K2080">
            <v>101.2</v>
          </cell>
          <cell r="L2080">
            <v>101.8</v>
          </cell>
          <cell r="M2080">
            <v>101.4</v>
          </cell>
          <cell r="N2080">
            <v>101.4</v>
          </cell>
          <cell r="O2080">
            <v>100.9</v>
          </cell>
          <cell r="P2080">
            <v>100.7</v>
          </cell>
          <cell r="Q2080">
            <v>101</v>
          </cell>
        </row>
        <row r="2082">
          <cell r="C2082">
            <v>103.8</v>
          </cell>
          <cell r="D2082">
            <v>102.8</v>
          </cell>
          <cell r="E2082">
            <v>98</v>
          </cell>
          <cell r="F2082">
            <v>98.5</v>
          </cell>
          <cell r="G2082">
            <v>100.6</v>
          </cell>
          <cell r="H2082">
            <v>101.8</v>
          </cell>
          <cell r="I2082">
            <v>99.9</v>
          </cell>
          <cell r="J2082">
            <v>98.7</v>
          </cell>
          <cell r="K2082">
            <v>99.3</v>
          </cell>
          <cell r="L2082">
            <v>101.1</v>
          </cell>
          <cell r="M2082">
            <v>100.2</v>
          </cell>
          <cell r="N2082">
            <v>100.2</v>
          </cell>
          <cell r="O2082">
            <v>99</v>
          </cell>
          <cell r="P2082">
            <v>98.9</v>
          </cell>
          <cell r="Q2082">
            <v>99.8</v>
          </cell>
        </row>
        <row r="2083">
          <cell r="C2083">
            <v>101.8</v>
          </cell>
          <cell r="D2083">
            <v>101.8</v>
          </cell>
          <cell r="E2083">
            <v>101.9</v>
          </cell>
          <cell r="F2083">
            <v>101.9</v>
          </cell>
          <cell r="G2083">
            <v>101.2</v>
          </cell>
          <cell r="H2083">
            <v>101.2</v>
          </cell>
          <cell r="I2083">
            <v>100.3</v>
          </cell>
          <cell r="J2083">
            <v>100</v>
          </cell>
          <cell r="K2083">
            <v>100</v>
          </cell>
          <cell r="L2083">
            <v>100</v>
          </cell>
          <cell r="M2083">
            <v>100.2</v>
          </cell>
          <cell r="N2083">
            <v>100.2</v>
          </cell>
          <cell r="O2083">
            <v>100.3</v>
          </cell>
          <cell r="P2083">
            <v>100.1</v>
          </cell>
          <cell r="Q2083">
            <v>100.1</v>
          </cell>
        </row>
        <row r="2084">
          <cell r="C2084">
            <v>99.3</v>
          </cell>
          <cell r="D2084">
            <v>98.7</v>
          </cell>
          <cell r="E2084">
            <v>98.8</v>
          </cell>
          <cell r="F2084">
            <v>96.5</v>
          </cell>
          <cell r="G2084">
            <v>98.2</v>
          </cell>
          <cell r="H2084">
            <v>99.1</v>
          </cell>
          <cell r="I2084">
            <v>100.1</v>
          </cell>
          <cell r="J2084">
            <v>100</v>
          </cell>
          <cell r="K2084">
            <v>101.3</v>
          </cell>
          <cell r="L2084">
            <v>105.1</v>
          </cell>
          <cell r="M2084">
            <v>104.7</v>
          </cell>
          <cell r="N2084">
            <v>107.2</v>
          </cell>
          <cell r="O2084">
            <v>106.5</v>
          </cell>
          <cell r="P2084">
            <v>107.4</v>
          </cell>
          <cell r="Q2084">
            <v>107.4</v>
          </cell>
        </row>
        <row r="2085">
          <cell r="C2085">
            <v>97.4</v>
          </cell>
          <cell r="D2085">
            <v>105</v>
          </cell>
          <cell r="E2085">
            <v>100.5</v>
          </cell>
          <cell r="F2085">
            <v>98.7</v>
          </cell>
          <cell r="G2085">
            <v>110.4</v>
          </cell>
          <cell r="H2085">
            <v>121.8</v>
          </cell>
          <cell r="I2085">
            <v>97.8</v>
          </cell>
          <cell r="J2085">
            <v>98.6</v>
          </cell>
          <cell r="K2085">
            <v>98.8</v>
          </cell>
          <cell r="L2085">
            <v>97.2</v>
          </cell>
          <cell r="M2085">
            <v>99.1</v>
          </cell>
          <cell r="N2085">
            <v>98.2</v>
          </cell>
          <cell r="O2085">
            <v>95.9</v>
          </cell>
          <cell r="P2085">
            <v>97.7</v>
          </cell>
          <cell r="Q2085">
            <v>92.8</v>
          </cell>
        </row>
        <row r="2086">
          <cell r="C2086">
            <v>102.5</v>
          </cell>
          <cell r="D2086">
            <v>101.1</v>
          </cell>
          <cell r="E2086">
            <v>101</v>
          </cell>
          <cell r="F2086">
            <v>101</v>
          </cell>
          <cell r="G2086">
            <v>102.5</v>
          </cell>
          <cell r="H2086">
            <v>102.5</v>
          </cell>
          <cell r="I2086">
            <v>102.5</v>
          </cell>
          <cell r="J2086">
            <v>102.1</v>
          </cell>
          <cell r="K2086">
            <v>103.1</v>
          </cell>
          <cell r="L2086">
            <v>103.1</v>
          </cell>
          <cell r="M2086">
            <v>102</v>
          </cell>
          <cell r="N2086">
            <v>101.2</v>
          </cell>
          <cell r="O2086">
            <v>101.9</v>
          </cell>
          <cell r="P2086">
            <v>101.6</v>
          </cell>
          <cell r="Q2086">
            <v>102.3</v>
          </cell>
        </row>
        <row r="2087">
          <cell r="C2087">
            <v>92.5</v>
          </cell>
          <cell r="D2087">
            <v>92.4</v>
          </cell>
          <cell r="E2087">
            <v>92.4</v>
          </cell>
          <cell r="F2087">
            <v>89.8</v>
          </cell>
          <cell r="G2087">
            <v>89.8</v>
          </cell>
          <cell r="H2087">
            <v>89.8</v>
          </cell>
          <cell r="I2087">
            <v>92</v>
          </cell>
          <cell r="J2087">
            <v>92</v>
          </cell>
          <cell r="K2087">
            <v>94.4</v>
          </cell>
          <cell r="L2087">
            <v>94</v>
          </cell>
          <cell r="M2087">
            <v>91.7</v>
          </cell>
          <cell r="N2087">
            <v>91.4</v>
          </cell>
          <cell r="O2087">
            <v>91</v>
          </cell>
          <cell r="P2087">
            <v>90.9</v>
          </cell>
          <cell r="Q2087">
            <v>90.9</v>
          </cell>
        </row>
        <row r="2088">
          <cell r="C2088">
            <v>127.9</v>
          </cell>
          <cell r="D2088">
            <v>127.5</v>
          </cell>
          <cell r="E2088">
            <v>106.7</v>
          </cell>
          <cell r="F2088">
            <v>105.6</v>
          </cell>
          <cell r="G2088">
            <v>108.5</v>
          </cell>
          <cell r="H2088">
            <v>116.5</v>
          </cell>
          <cell r="I2088">
            <v>103.7</v>
          </cell>
          <cell r="J2088">
            <v>101.3</v>
          </cell>
          <cell r="K2088">
            <v>96.2</v>
          </cell>
          <cell r="L2088">
            <v>97.2</v>
          </cell>
          <cell r="M2088">
            <v>92.6</v>
          </cell>
          <cell r="N2088">
            <v>94.1</v>
          </cell>
          <cell r="O2088">
            <v>92.8</v>
          </cell>
          <cell r="P2088">
            <v>92.5</v>
          </cell>
          <cell r="Q2088">
            <v>88.8</v>
          </cell>
        </row>
        <row r="2089">
          <cell r="C2089">
            <v>108.1</v>
          </cell>
          <cell r="D2089">
            <v>102</v>
          </cell>
          <cell r="E2089">
            <v>84.9</v>
          </cell>
          <cell r="F2089">
            <v>95.5</v>
          </cell>
          <cell r="G2089">
            <v>103.8</v>
          </cell>
          <cell r="H2089">
            <v>101.9</v>
          </cell>
          <cell r="I2089">
            <v>101</v>
          </cell>
          <cell r="J2089">
            <v>95</v>
          </cell>
          <cell r="K2089">
            <v>99</v>
          </cell>
          <cell r="L2089">
            <v>105.9</v>
          </cell>
          <cell r="M2089">
            <v>105.5</v>
          </cell>
          <cell r="N2089">
            <v>100.9</v>
          </cell>
          <cell r="O2089">
            <v>94.6</v>
          </cell>
          <cell r="P2089">
            <v>92.6</v>
          </cell>
          <cell r="Q2089">
            <v>103.1</v>
          </cell>
        </row>
        <row r="2090">
          <cell r="C2090">
            <v>99.9</v>
          </cell>
          <cell r="D2090">
            <v>99.9</v>
          </cell>
          <cell r="E2090">
            <v>99.9</v>
          </cell>
          <cell r="F2090">
            <v>99.6</v>
          </cell>
          <cell r="G2090">
            <v>99.5</v>
          </cell>
          <cell r="H2090">
            <v>99.5</v>
          </cell>
          <cell r="I2090">
            <v>99.5</v>
          </cell>
          <cell r="J2090">
            <v>99.5</v>
          </cell>
          <cell r="K2090">
            <v>99.3</v>
          </cell>
          <cell r="L2090">
            <v>99.3</v>
          </cell>
          <cell r="M2090">
            <v>99.4</v>
          </cell>
          <cell r="N2090">
            <v>99.4</v>
          </cell>
          <cell r="O2090">
            <v>99.4</v>
          </cell>
          <cell r="P2090">
            <v>99.5</v>
          </cell>
          <cell r="Q2090">
            <v>99.3</v>
          </cell>
        </row>
        <row r="2091">
          <cell r="C2091">
            <v>97.8</v>
          </cell>
          <cell r="D2091">
            <v>97.8</v>
          </cell>
          <cell r="E2091">
            <v>97.7</v>
          </cell>
          <cell r="F2091">
            <v>98.5</v>
          </cell>
          <cell r="G2091">
            <v>98.1</v>
          </cell>
          <cell r="H2091">
            <v>98.1</v>
          </cell>
          <cell r="I2091">
            <v>97.8</v>
          </cell>
          <cell r="J2091">
            <v>95.9</v>
          </cell>
          <cell r="K2091">
            <v>96.9</v>
          </cell>
          <cell r="L2091">
            <v>96.8</v>
          </cell>
          <cell r="M2091">
            <v>96.6</v>
          </cell>
          <cell r="N2091">
            <v>96.6</v>
          </cell>
          <cell r="O2091">
            <v>96.3</v>
          </cell>
          <cell r="P2091">
            <v>96.3</v>
          </cell>
          <cell r="Q2091">
            <v>96.6</v>
          </cell>
        </row>
        <row r="2092">
          <cell r="C2092">
            <v>104.7</v>
          </cell>
          <cell r="D2092">
            <v>104.7</v>
          </cell>
          <cell r="E2092">
            <v>102.8</v>
          </cell>
          <cell r="F2092">
            <v>101.9</v>
          </cell>
          <cell r="G2092">
            <v>102.4</v>
          </cell>
          <cell r="H2092">
            <v>101.7</v>
          </cell>
          <cell r="I2092">
            <v>102.1</v>
          </cell>
          <cell r="J2092">
            <v>101.6</v>
          </cell>
          <cell r="K2092">
            <v>101.3</v>
          </cell>
          <cell r="L2092">
            <v>101.3</v>
          </cell>
          <cell r="M2092">
            <v>101.3</v>
          </cell>
          <cell r="N2092">
            <v>101.2</v>
          </cell>
          <cell r="O2092">
            <v>101.2</v>
          </cell>
          <cell r="P2092">
            <v>102</v>
          </cell>
          <cell r="Q2092">
            <v>100.5</v>
          </cell>
        </row>
        <row r="2093">
          <cell r="C2093">
            <v>98.9</v>
          </cell>
          <cell r="D2093">
            <v>98.9</v>
          </cell>
          <cell r="E2093">
            <v>98.6</v>
          </cell>
          <cell r="F2093">
            <v>98.6</v>
          </cell>
          <cell r="G2093">
            <v>97.4</v>
          </cell>
          <cell r="H2093">
            <v>97.5</v>
          </cell>
          <cell r="I2093">
            <v>97.5</v>
          </cell>
          <cell r="J2093">
            <v>97.2</v>
          </cell>
          <cell r="K2093">
            <v>98.9</v>
          </cell>
          <cell r="L2093">
            <v>98.9</v>
          </cell>
          <cell r="M2093">
            <v>98.9</v>
          </cell>
          <cell r="N2093">
            <v>98.9</v>
          </cell>
          <cell r="O2093">
            <v>98.9</v>
          </cell>
          <cell r="P2093">
            <v>99.5</v>
          </cell>
          <cell r="Q2093">
            <v>99.2</v>
          </cell>
        </row>
        <row r="2095">
          <cell r="C2095">
            <v>122.8</v>
          </cell>
          <cell r="D2095">
            <v>122.8</v>
          </cell>
          <cell r="E2095">
            <v>120.5</v>
          </cell>
          <cell r="F2095">
            <v>120.5</v>
          </cell>
          <cell r="G2095">
            <v>120.5</v>
          </cell>
          <cell r="H2095">
            <v>120.5</v>
          </cell>
          <cell r="I2095">
            <v>120.5</v>
          </cell>
          <cell r="J2095">
            <v>120.5</v>
          </cell>
          <cell r="K2095">
            <v>120.5</v>
          </cell>
          <cell r="L2095">
            <v>120.5</v>
          </cell>
          <cell r="M2095">
            <v>120.5</v>
          </cell>
          <cell r="N2095">
            <v>120.5</v>
          </cell>
          <cell r="O2095">
            <v>120.5</v>
          </cell>
          <cell r="P2095">
            <v>120.5</v>
          </cell>
          <cell r="Q2095">
            <v>120.5</v>
          </cell>
        </row>
        <row r="2096">
          <cell r="C2096">
            <v>100</v>
          </cell>
          <cell r="D2096">
            <v>100</v>
          </cell>
          <cell r="E2096">
            <v>100</v>
          </cell>
          <cell r="F2096">
            <v>100</v>
          </cell>
          <cell r="G2096">
            <v>100</v>
          </cell>
          <cell r="H2096">
            <v>100</v>
          </cell>
          <cell r="I2096">
            <v>100</v>
          </cell>
          <cell r="J2096">
            <v>100</v>
          </cell>
          <cell r="K2096">
            <v>100</v>
          </cell>
          <cell r="L2096">
            <v>100</v>
          </cell>
          <cell r="M2096">
            <v>100</v>
          </cell>
          <cell r="N2096">
            <v>100</v>
          </cell>
          <cell r="O2096">
            <v>100</v>
          </cell>
          <cell r="P2096">
            <v>100</v>
          </cell>
          <cell r="Q2096">
            <v>100</v>
          </cell>
        </row>
        <row r="2097">
          <cell r="C2097">
            <v>102.9</v>
          </cell>
          <cell r="D2097">
            <v>102.9</v>
          </cell>
          <cell r="E2097">
            <v>102.9</v>
          </cell>
          <cell r="F2097">
            <v>102.9</v>
          </cell>
          <cell r="G2097">
            <v>102.9</v>
          </cell>
          <cell r="H2097">
            <v>102.9</v>
          </cell>
          <cell r="I2097">
            <v>102.9</v>
          </cell>
          <cell r="J2097">
            <v>102.9</v>
          </cell>
          <cell r="K2097">
            <v>102.9</v>
          </cell>
          <cell r="L2097">
            <v>102.9</v>
          </cell>
          <cell r="M2097">
            <v>102.9</v>
          </cell>
          <cell r="N2097">
            <v>102.9</v>
          </cell>
          <cell r="O2097">
            <v>102.9</v>
          </cell>
          <cell r="P2097">
            <v>102.9</v>
          </cell>
          <cell r="Q2097">
            <v>102.9</v>
          </cell>
        </row>
        <row r="2098">
          <cell r="C2098">
            <v>97.3</v>
          </cell>
          <cell r="D2098">
            <v>97.3</v>
          </cell>
          <cell r="E2098">
            <v>97.3</v>
          </cell>
          <cell r="F2098">
            <v>97.3</v>
          </cell>
          <cell r="G2098">
            <v>97.3</v>
          </cell>
          <cell r="H2098">
            <v>97.3</v>
          </cell>
          <cell r="I2098">
            <v>97.3</v>
          </cell>
          <cell r="J2098">
            <v>97.3</v>
          </cell>
          <cell r="K2098">
            <v>97.3</v>
          </cell>
          <cell r="L2098">
            <v>97.3</v>
          </cell>
          <cell r="M2098">
            <v>97.3</v>
          </cell>
          <cell r="N2098">
            <v>97.3</v>
          </cell>
          <cell r="O2098">
            <v>97.3</v>
          </cell>
          <cell r="P2098">
            <v>97.3</v>
          </cell>
          <cell r="Q2098">
            <v>97.3</v>
          </cell>
        </row>
        <row r="2099">
          <cell r="C2099">
            <v>124.2</v>
          </cell>
          <cell r="D2099">
            <v>124.2</v>
          </cell>
          <cell r="E2099">
            <v>121.8</v>
          </cell>
          <cell r="F2099">
            <v>121.8</v>
          </cell>
          <cell r="G2099">
            <v>121.8</v>
          </cell>
          <cell r="H2099">
            <v>121.8</v>
          </cell>
          <cell r="I2099">
            <v>121.8</v>
          </cell>
          <cell r="J2099">
            <v>121.8</v>
          </cell>
          <cell r="K2099">
            <v>121.8</v>
          </cell>
          <cell r="L2099">
            <v>121.8</v>
          </cell>
          <cell r="M2099">
            <v>121.8</v>
          </cell>
          <cell r="N2099">
            <v>121.8</v>
          </cell>
          <cell r="O2099">
            <v>121.8</v>
          </cell>
          <cell r="P2099">
            <v>121.8</v>
          </cell>
          <cell r="Q2099">
            <v>121.8</v>
          </cell>
        </row>
        <row r="2101">
          <cell r="C2101">
            <v>101.3</v>
          </cell>
          <cell r="D2101">
            <v>101.3</v>
          </cell>
          <cell r="E2101">
            <v>101.3</v>
          </cell>
          <cell r="F2101">
            <v>101.4</v>
          </cell>
          <cell r="G2101">
            <v>101.4</v>
          </cell>
          <cell r="H2101">
            <v>101.4</v>
          </cell>
          <cell r="I2101">
            <v>101.4</v>
          </cell>
          <cell r="J2101">
            <v>101.4</v>
          </cell>
          <cell r="K2101">
            <v>101.4</v>
          </cell>
          <cell r="L2101">
            <v>101</v>
          </cell>
          <cell r="M2101">
            <v>100.9</v>
          </cell>
          <cell r="N2101">
            <v>101.1</v>
          </cell>
          <cell r="O2101">
            <v>101.1</v>
          </cell>
          <cell r="P2101">
            <v>101.1</v>
          </cell>
          <cell r="Q2101">
            <v>101</v>
          </cell>
        </row>
        <row r="2102">
          <cell r="C2102">
            <v>85</v>
          </cell>
          <cell r="D2102">
            <v>85</v>
          </cell>
          <cell r="E2102">
            <v>85</v>
          </cell>
          <cell r="F2102">
            <v>85</v>
          </cell>
          <cell r="G2102">
            <v>85</v>
          </cell>
          <cell r="H2102">
            <v>85</v>
          </cell>
          <cell r="I2102">
            <v>85</v>
          </cell>
          <cell r="J2102">
            <v>85</v>
          </cell>
          <cell r="K2102">
            <v>85</v>
          </cell>
          <cell r="L2102">
            <v>85</v>
          </cell>
          <cell r="M2102">
            <v>85</v>
          </cell>
          <cell r="N2102">
            <v>85</v>
          </cell>
          <cell r="O2102">
            <v>85</v>
          </cell>
          <cell r="P2102">
            <v>85</v>
          </cell>
          <cell r="Q2102">
            <v>85</v>
          </cell>
        </row>
        <row r="2103">
          <cell r="C2103">
            <v>103.4</v>
          </cell>
          <cell r="D2103">
            <v>103.4</v>
          </cell>
          <cell r="E2103">
            <v>103.4</v>
          </cell>
          <cell r="F2103">
            <v>103.5</v>
          </cell>
          <cell r="G2103">
            <v>103.5</v>
          </cell>
          <cell r="H2103">
            <v>103.5</v>
          </cell>
          <cell r="I2103">
            <v>103.5</v>
          </cell>
          <cell r="J2103">
            <v>103.5</v>
          </cell>
          <cell r="K2103">
            <v>103.5</v>
          </cell>
          <cell r="L2103">
            <v>103.4</v>
          </cell>
          <cell r="M2103">
            <v>103.2</v>
          </cell>
          <cell r="N2103">
            <v>103.5</v>
          </cell>
          <cell r="O2103">
            <v>103.5</v>
          </cell>
          <cell r="P2103">
            <v>103.5</v>
          </cell>
          <cell r="Q2103">
            <v>103.4</v>
          </cell>
        </row>
        <row r="2104">
          <cell r="C2104">
            <v>96.7</v>
          </cell>
          <cell r="D2104">
            <v>96.7</v>
          </cell>
          <cell r="E2104">
            <v>96.7</v>
          </cell>
          <cell r="F2104">
            <v>96.7</v>
          </cell>
          <cell r="G2104">
            <v>96.7</v>
          </cell>
          <cell r="H2104">
            <v>96.7</v>
          </cell>
          <cell r="I2104">
            <v>96.7</v>
          </cell>
          <cell r="J2104">
            <v>96.7</v>
          </cell>
          <cell r="K2104">
            <v>96.7</v>
          </cell>
          <cell r="L2104">
            <v>96.7</v>
          </cell>
          <cell r="M2104">
            <v>96.7</v>
          </cell>
          <cell r="N2104">
            <v>96.7</v>
          </cell>
          <cell r="O2104">
            <v>96.7</v>
          </cell>
          <cell r="P2104">
            <v>96.7</v>
          </cell>
          <cell r="Q2104">
            <v>96.7</v>
          </cell>
        </row>
        <row r="2105">
          <cell r="C2105">
            <v>112.1</v>
          </cell>
          <cell r="D2105">
            <v>112.1</v>
          </cell>
          <cell r="E2105">
            <v>112.1</v>
          </cell>
          <cell r="F2105">
            <v>112.1</v>
          </cell>
          <cell r="G2105">
            <v>112.1</v>
          </cell>
          <cell r="H2105">
            <v>112.1</v>
          </cell>
          <cell r="I2105">
            <v>112.1</v>
          </cell>
          <cell r="J2105">
            <v>112.1</v>
          </cell>
          <cell r="K2105">
            <v>112.1</v>
          </cell>
          <cell r="L2105">
            <v>112.1</v>
          </cell>
          <cell r="M2105">
            <v>112.1</v>
          </cell>
          <cell r="N2105">
            <v>112.1</v>
          </cell>
          <cell r="O2105">
            <v>112.1</v>
          </cell>
          <cell r="P2105">
            <v>112.1</v>
          </cell>
          <cell r="Q2105">
            <v>112.1</v>
          </cell>
        </row>
        <row r="2106">
          <cell r="C2106">
            <v>99.3</v>
          </cell>
          <cell r="D2106">
            <v>99.3</v>
          </cell>
          <cell r="E2106">
            <v>99.3</v>
          </cell>
          <cell r="F2106">
            <v>99.3</v>
          </cell>
          <cell r="G2106">
            <v>99.3</v>
          </cell>
          <cell r="H2106">
            <v>99.3</v>
          </cell>
          <cell r="I2106">
            <v>99.3</v>
          </cell>
          <cell r="J2106">
            <v>99.3</v>
          </cell>
          <cell r="K2106">
            <v>99.3</v>
          </cell>
          <cell r="L2106">
            <v>97.3</v>
          </cell>
          <cell r="M2106">
            <v>97.3</v>
          </cell>
          <cell r="N2106">
            <v>97.3</v>
          </cell>
          <cell r="O2106">
            <v>97.3</v>
          </cell>
          <cell r="P2106">
            <v>97.4</v>
          </cell>
          <cell r="Q2106">
            <v>97.3</v>
          </cell>
        </row>
        <row r="2107">
          <cell r="C2107">
            <v>100</v>
          </cell>
          <cell r="D2107">
            <v>100</v>
          </cell>
          <cell r="E2107">
            <v>100</v>
          </cell>
          <cell r="F2107">
            <v>100</v>
          </cell>
          <cell r="G2107">
            <v>100</v>
          </cell>
          <cell r="H2107">
            <v>100</v>
          </cell>
          <cell r="I2107">
            <v>100</v>
          </cell>
          <cell r="J2107">
            <v>100</v>
          </cell>
          <cell r="K2107">
            <v>100</v>
          </cell>
          <cell r="L2107">
            <v>100</v>
          </cell>
          <cell r="M2107">
            <v>100</v>
          </cell>
          <cell r="N2107">
            <v>100</v>
          </cell>
          <cell r="O2107">
            <v>100</v>
          </cell>
          <cell r="P2107">
            <v>100</v>
          </cell>
          <cell r="Q2107">
            <v>100</v>
          </cell>
        </row>
        <row r="2109">
          <cell r="C2109">
            <v>101.5</v>
          </cell>
          <cell r="D2109">
            <v>101.3</v>
          </cell>
          <cell r="E2109">
            <v>101.4</v>
          </cell>
          <cell r="F2109">
            <v>101.4</v>
          </cell>
          <cell r="G2109">
            <v>101.4</v>
          </cell>
          <cell r="H2109">
            <v>101.4</v>
          </cell>
          <cell r="I2109">
            <v>101.4</v>
          </cell>
          <cell r="J2109">
            <v>101.3</v>
          </cell>
          <cell r="K2109">
            <v>101.3</v>
          </cell>
          <cell r="L2109">
            <v>101</v>
          </cell>
          <cell r="M2109">
            <v>101</v>
          </cell>
          <cell r="N2109">
            <v>101</v>
          </cell>
          <cell r="O2109">
            <v>100.9</v>
          </cell>
          <cell r="P2109">
            <v>101</v>
          </cell>
          <cell r="Q2109">
            <v>100.8</v>
          </cell>
        </row>
        <row r="2110">
          <cell r="C2110">
            <v>107.2</v>
          </cell>
          <cell r="D2110">
            <v>106.6</v>
          </cell>
          <cell r="E2110">
            <v>106.6</v>
          </cell>
          <cell r="F2110">
            <v>106.6</v>
          </cell>
          <cell r="G2110">
            <v>106.6</v>
          </cell>
          <cell r="H2110">
            <v>106.6</v>
          </cell>
          <cell r="I2110">
            <v>106.6</v>
          </cell>
          <cell r="J2110">
            <v>106.5</v>
          </cell>
          <cell r="K2110">
            <v>106.4</v>
          </cell>
          <cell r="L2110">
            <v>104.4</v>
          </cell>
          <cell r="M2110">
            <v>104.4</v>
          </cell>
          <cell r="N2110">
            <v>104.4</v>
          </cell>
          <cell r="O2110">
            <v>104.1</v>
          </cell>
          <cell r="P2110">
            <v>104.3</v>
          </cell>
          <cell r="Q2110">
            <v>103.8</v>
          </cell>
        </row>
        <row r="2111">
          <cell r="C2111">
            <v>107.5</v>
          </cell>
          <cell r="D2111">
            <v>107.5</v>
          </cell>
          <cell r="E2111">
            <v>107.7</v>
          </cell>
          <cell r="F2111">
            <v>107.7</v>
          </cell>
          <cell r="G2111">
            <v>107.7</v>
          </cell>
          <cell r="H2111">
            <v>107.7</v>
          </cell>
          <cell r="I2111">
            <v>107.7</v>
          </cell>
          <cell r="J2111">
            <v>107.7</v>
          </cell>
          <cell r="K2111">
            <v>107.7</v>
          </cell>
          <cell r="L2111">
            <v>107.7</v>
          </cell>
          <cell r="M2111">
            <v>107.7</v>
          </cell>
          <cell r="N2111">
            <v>107.7</v>
          </cell>
          <cell r="O2111">
            <v>107.7</v>
          </cell>
          <cell r="P2111">
            <v>107.5</v>
          </cell>
          <cell r="Q2111">
            <v>107.5</v>
          </cell>
        </row>
        <row r="2112">
          <cell r="C2112">
            <v>98.9</v>
          </cell>
          <cell r="D2112">
            <v>98.9</v>
          </cell>
          <cell r="E2112">
            <v>98.9</v>
          </cell>
          <cell r="F2112">
            <v>98.9</v>
          </cell>
          <cell r="G2112">
            <v>98.9</v>
          </cell>
          <cell r="H2112">
            <v>98.9</v>
          </cell>
          <cell r="I2112">
            <v>98.9</v>
          </cell>
          <cell r="J2112">
            <v>98.9</v>
          </cell>
          <cell r="K2112">
            <v>98.9</v>
          </cell>
          <cell r="L2112">
            <v>98.9</v>
          </cell>
          <cell r="M2112">
            <v>98.9</v>
          </cell>
          <cell r="N2112">
            <v>98.9</v>
          </cell>
          <cell r="O2112">
            <v>98.9</v>
          </cell>
          <cell r="P2112">
            <v>98.9</v>
          </cell>
          <cell r="Q2112">
            <v>98.9</v>
          </cell>
        </row>
        <row r="2113">
          <cell r="C2113">
            <v>100</v>
          </cell>
          <cell r="D2113">
            <v>100</v>
          </cell>
          <cell r="E2113">
            <v>100</v>
          </cell>
          <cell r="F2113">
            <v>100</v>
          </cell>
          <cell r="G2113">
            <v>100</v>
          </cell>
          <cell r="H2113">
            <v>100</v>
          </cell>
          <cell r="I2113">
            <v>100</v>
          </cell>
          <cell r="J2113">
            <v>100</v>
          </cell>
          <cell r="K2113">
            <v>100</v>
          </cell>
          <cell r="L2113">
            <v>100</v>
          </cell>
          <cell r="M2113">
            <v>100</v>
          </cell>
          <cell r="N2113">
            <v>100</v>
          </cell>
          <cell r="O2113">
            <v>100</v>
          </cell>
          <cell r="P2113">
            <v>100</v>
          </cell>
          <cell r="Q2113">
            <v>100</v>
          </cell>
        </row>
        <row r="2114">
          <cell r="C2114">
            <v>100</v>
          </cell>
          <cell r="D2114">
            <v>100</v>
          </cell>
          <cell r="E2114">
            <v>100</v>
          </cell>
          <cell r="F2114">
            <v>100</v>
          </cell>
          <cell r="G2114">
            <v>100</v>
          </cell>
          <cell r="H2114">
            <v>100</v>
          </cell>
          <cell r="I2114">
            <v>100</v>
          </cell>
          <cell r="J2114">
            <v>100</v>
          </cell>
          <cell r="K2114">
            <v>100</v>
          </cell>
          <cell r="L2114">
            <v>100</v>
          </cell>
          <cell r="M2114">
            <v>100</v>
          </cell>
          <cell r="N2114">
            <v>100</v>
          </cell>
          <cell r="O2114">
            <v>100</v>
          </cell>
          <cell r="P2114">
            <v>100</v>
          </cell>
          <cell r="Q2114">
            <v>100</v>
          </cell>
        </row>
        <row r="2115">
          <cell r="C2115">
            <v>100</v>
          </cell>
          <cell r="D2115">
            <v>100</v>
          </cell>
          <cell r="E2115">
            <v>100</v>
          </cell>
          <cell r="F2115">
            <v>100</v>
          </cell>
          <cell r="G2115">
            <v>100</v>
          </cell>
          <cell r="H2115">
            <v>100</v>
          </cell>
          <cell r="I2115">
            <v>100</v>
          </cell>
          <cell r="J2115">
            <v>100</v>
          </cell>
          <cell r="K2115">
            <v>100</v>
          </cell>
          <cell r="L2115">
            <v>100</v>
          </cell>
          <cell r="M2115">
            <v>100</v>
          </cell>
          <cell r="N2115">
            <v>100</v>
          </cell>
          <cell r="O2115">
            <v>100</v>
          </cell>
          <cell r="P2115">
            <v>100</v>
          </cell>
          <cell r="Q2115">
            <v>100</v>
          </cell>
        </row>
        <row r="2116">
          <cell r="C2116">
            <v>100</v>
          </cell>
          <cell r="D2116">
            <v>100</v>
          </cell>
          <cell r="E2116">
            <v>100</v>
          </cell>
          <cell r="F2116">
            <v>100</v>
          </cell>
          <cell r="G2116">
            <v>100</v>
          </cell>
          <cell r="H2116">
            <v>100</v>
          </cell>
          <cell r="I2116">
            <v>100</v>
          </cell>
          <cell r="J2116">
            <v>100</v>
          </cell>
          <cell r="K2116">
            <v>100</v>
          </cell>
          <cell r="L2116">
            <v>100</v>
          </cell>
          <cell r="M2116">
            <v>100</v>
          </cell>
          <cell r="N2116">
            <v>100</v>
          </cell>
          <cell r="O2116">
            <v>100</v>
          </cell>
          <cell r="P2116">
            <v>100</v>
          </cell>
          <cell r="Q2116">
            <v>100</v>
          </cell>
        </row>
        <row r="2117">
          <cell r="C2117">
            <v>99.7</v>
          </cell>
          <cell r="D2117">
            <v>99.7</v>
          </cell>
          <cell r="E2117">
            <v>99.7</v>
          </cell>
          <cell r="F2117">
            <v>99.7</v>
          </cell>
          <cell r="G2117">
            <v>99.7</v>
          </cell>
          <cell r="H2117">
            <v>99.7</v>
          </cell>
          <cell r="I2117">
            <v>99.7</v>
          </cell>
          <cell r="J2117">
            <v>99.7</v>
          </cell>
          <cell r="K2117">
            <v>99.7</v>
          </cell>
          <cell r="L2117">
            <v>99.7</v>
          </cell>
          <cell r="M2117">
            <v>100</v>
          </cell>
          <cell r="N2117">
            <v>100</v>
          </cell>
          <cell r="O2117">
            <v>99.4</v>
          </cell>
          <cell r="P2117">
            <v>100</v>
          </cell>
          <cell r="Q2117">
            <v>99.7</v>
          </cell>
        </row>
        <row r="2119">
          <cell r="C2119">
            <v>101</v>
          </cell>
          <cell r="D2119">
            <v>101</v>
          </cell>
          <cell r="E2119">
            <v>101.1</v>
          </cell>
          <cell r="F2119">
            <v>101.2</v>
          </cell>
          <cell r="G2119">
            <v>101.1</v>
          </cell>
          <cell r="H2119">
            <v>101.1</v>
          </cell>
          <cell r="I2119">
            <v>101.1</v>
          </cell>
          <cell r="J2119">
            <v>101.1</v>
          </cell>
          <cell r="K2119">
            <v>100.8</v>
          </cell>
          <cell r="L2119">
            <v>100.7</v>
          </cell>
          <cell r="M2119">
            <v>100.8</v>
          </cell>
          <cell r="N2119">
            <v>100.8</v>
          </cell>
          <cell r="O2119">
            <v>100.8</v>
          </cell>
          <cell r="P2119">
            <v>100.8</v>
          </cell>
          <cell r="Q2119">
            <v>100.8</v>
          </cell>
        </row>
        <row r="2120">
          <cell r="C2120">
            <v>101.3</v>
          </cell>
          <cell r="D2120">
            <v>101.3</v>
          </cell>
          <cell r="E2120">
            <v>101.3</v>
          </cell>
          <cell r="F2120">
            <v>101.6</v>
          </cell>
          <cell r="G2120">
            <v>101.3</v>
          </cell>
          <cell r="H2120">
            <v>101.3</v>
          </cell>
          <cell r="I2120">
            <v>101.3</v>
          </cell>
          <cell r="J2120">
            <v>101.3</v>
          </cell>
          <cell r="K2120">
            <v>101.3</v>
          </cell>
          <cell r="L2120">
            <v>101.1</v>
          </cell>
          <cell r="M2120">
            <v>101.1</v>
          </cell>
          <cell r="N2120">
            <v>101.1</v>
          </cell>
          <cell r="O2120">
            <v>101.1</v>
          </cell>
          <cell r="P2120">
            <v>101.1</v>
          </cell>
          <cell r="Q2120">
            <v>101.1</v>
          </cell>
        </row>
        <row r="2121">
          <cell r="C2121">
            <v>101.7</v>
          </cell>
          <cell r="D2121">
            <v>101.7</v>
          </cell>
          <cell r="E2121">
            <v>101.7</v>
          </cell>
          <cell r="F2121">
            <v>101.7</v>
          </cell>
          <cell r="G2121">
            <v>101.7</v>
          </cell>
          <cell r="H2121">
            <v>101.7</v>
          </cell>
          <cell r="I2121">
            <v>101.7</v>
          </cell>
          <cell r="J2121">
            <v>101.7</v>
          </cell>
          <cell r="K2121">
            <v>101.7</v>
          </cell>
          <cell r="L2121">
            <v>101.7</v>
          </cell>
          <cell r="M2121">
            <v>101.7</v>
          </cell>
          <cell r="N2121">
            <v>101.7</v>
          </cell>
          <cell r="O2121">
            <v>101.7</v>
          </cell>
          <cell r="P2121">
            <v>101.7</v>
          </cell>
          <cell r="Q2121">
            <v>101.7</v>
          </cell>
        </row>
        <row r="2122">
          <cell r="C2122">
            <v>99</v>
          </cell>
          <cell r="D2122">
            <v>99</v>
          </cell>
          <cell r="E2122">
            <v>99</v>
          </cell>
          <cell r="F2122">
            <v>99</v>
          </cell>
          <cell r="G2122">
            <v>99</v>
          </cell>
          <cell r="H2122">
            <v>99</v>
          </cell>
          <cell r="I2122">
            <v>99</v>
          </cell>
          <cell r="J2122">
            <v>99</v>
          </cell>
          <cell r="K2122">
            <v>99</v>
          </cell>
          <cell r="L2122">
            <v>99.3</v>
          </cell>
          <cell r="M2122">
            <v>99.3</v>
          </cell>
          <cell r="N2122">
            <v>99.3</v>
          </cell>
          <cell r="O2122">
            <v>99.3</v>
          </cell>
          <cell r="P2122">
            <v>99.3</v>
          </cell>
          <cell r="Q2122">
            <v>99.3</v>
          </cell>
        </row>
        <row r="2123">
          <cell r="C2123">
            <v>100.4</v>
          </cell>
          <cell r="D2123">
            <v>100.4</v>
          </cell>
          <cell r="E2123">
            <v>100.7</v>
          </cell>
          <cell r="F2123">
            <v>100.7</v>
          </cell>
          <cell r="G2123">
            <v>100.7</v>
          </cell>
          <cell r="H2123">
            <v>100.7</v>
          </cell>
          <cell r="I2123">
            <v>100.7</v>
          </cell>
          <cell r="J2123">
            <v>100.7</v>
          </cell>
          <cell r="K2123">
            <v>100.7</v>
          </cell>
          <cell r="L2123">
            <v>100.7</v>
          </cell>
          <cell r="M2123">
            <v>100.7</v>
          </cell>
          <cell r="N2123">
            <v>100.7</v>
          </cell>
          <cell r="O2123">
            <v>100.7</v>
          </cell>
          <cell r="P2123">
            <v>100.7</v>
          </cell>
          <cell r="Q2123">
            <v>100.7</v>
          </cell>
        </row>
        <row r="2124">
          <cell r="C2124">
            <v>102.8</v>
          </cell>
          <cell r="D2124">
            <v>102.8</v>
          </cell>
          <cell r="E2124">
            <v>102.8</v>
          </cell>
          <cell r="F2124">
            <v>102.8</v>
          </cell>
          <cell r="G2124">
            <v>102.8</v>
          </cell>
          <cell r="H2124">
            <v>102.8</v>
          </cell>
          <cell r="I2124">
            <v>102.8</v>
          </cell>
          <cell r="J2124">
            <v>102.8</v>
          </cell>
          <cell r="K2124">
            <v>102.8</v>
          </cell>
          <cell r="L2124">
            <v>102.8</v>
          </cell>
          <cell r="M2124">
            <v>102.8</v>
          </cell>
          <cell r="N2124">
            <v>102.8</v>
          </cell>
          <cell r="O2124">
            <v>102.8</v>
          </cell>
          <cell r="P2124">
            <v>102.8</v>
          </cell>
          <cell r="Q2124">
            <v>102.8</v>
          </cell>
        </row>
        <row r="2125">
          <cell r="C2125">
            <v>101.6</v>
          </cell>
          <cell r="D2125">
            <v>101.6</v>
          </cell>
          <cell r="E2125">
            <v>101.6</v>
          </cell>
          <cell r="F2125">
            <v>101.6</v>
          </cell>
          <cell r="G2125">
            <v>101.6</v>
          </cell>
          <cell r="H2125">
            <v>101.6</v>
          </cell>
          <cell r="I2125">
            <v>101.6</v>
          </cell>
          <cell r="J2125">
            <v>101.6</v>
          </cell>
          <cell r="K2125">
            <v>101.6</v>
          </cell>
          <cell r="L2125">
            <v>101.6</v>
          </cell>
          <cell r="M2125">
            <v>101.6</v>
          </cell>
          <cell r="N2125">
            <v>101.6</v>
          </cell>
          <cell r="O2125">
            <v>101.6</v>
          </cell>
          <cell r="P2125">
            <v>101.6</v>
          </cell>
          <cell r="Q2125">
            <v>101.6</v>
          </cell>
        </row>
        <row r="2126">
          <cell r="C2126">
            <v>101.5</v>
          </cell>
          <cell r="D2126">
            <v>101.5</v>
          </cell>
          <cell r="E2126">
            <v>101.5</v>
          </cell>
          <cell r="F2126">
            <v>101.5</v>
          </cell>
          <cell r="G2126">
            <v>101.5</v>
          </cell>
          <cell r="H2126">
            <v>101.5</v>
          </cell>
          <cell r="I2126">
            <v>101.5</v>
          </cell>
          <cell r="J2126">
            <v>101.5</v>
          </cell>
          <cell r="K2126">
            <v>101.5</v>
          </cell>
          <cell r="L2126">
            <v>101.3</v>
          </cell>
          <cell r="M2126">
            <v>101.3</v>
          </cell>
          <cell r="N2126">
            <v>101.3</v>
          </cell>
          <cell r="O2126">
            <v>101.3</v>
          </cell>
          <cell r="P2126">
            <v>101.3</v>
          </cell>
          <cell r="Q2126">
            <v>101.5</v>
          </cell>
        </row>
        <row r="2127">
          <cell r="C2127">
            <v>95.8</v>
          </cell>
          <cell r="D2127">
            <v>95.8</v>
          </cell>
          <cell r="E2127">
            <v>97.8</v>
          </cell>
          <cell r="F2127">
            <v>97.8</v>
          </cell>
          <cell r="G2127">
            <v>97.8</v>
          </cell>
          <cell r="H2127">
            <v>97.8</v>
          </cell>
          <cell r="I2127">
            <v>97.8</v>
          </cell>
          <cell r="J2127">
            <v>97.8</v>
          </cell>
          <cell r="K2127">
            <v>97.8</v>
          </cell>
          <cell r="L2127">
            <v>97.8</v>
          </cell>
          <cell r="M2127">
            <v>97.8</v>
          </cell>
          <cell r="N2127">
            <v>97.8</v>
          </cell>
          <cell r="O2127">
            <v>97.8</v>
          </cell>
          <cell r="P2127">
            <v>97.8</v>
          </cell>
          <cell r="Q2127">
            <v>97.8</v>
          </cell>
        </row>
        <row r="2128">
          <cell r="C2128">
            <v>102.1</v>
          </cell>
          <cell r="D2128">
            <v>102.1</v>
          </cell>
          <cell r="E2128">
            <v>102.1</v>
          </cell>
          <cell r="F2128">
            <v>102.1</v>
          </cell>
          <cell r="G2128">
            <v>102.1</v>
          </cell>
          <cell r="H2128">
            <v>102.1</v>
          </cell>
          <cell r="I2128">
            <v>102.1</v>
          </cell>
          <cell r="J2128">
            <v>102</v>
          </cell>
          <cell r="K2128">
            <v>101</v>
          </cell>
          <cell r="L2128">
            <v>101</v>
          </cell>
          <cell r="M2128">
            <v>101.2</v>
          </cell>
          <cell r="N2128">
            <v>101.2</v>
          </cell>
          <cell r="O2128">
            <v>101.2</v>
          </cell>
          <cell r="P2128">
            <v>101.2</v>
          </cell>
          <cell r="Q2128">
            <v>101.2</v>
          </cell>
        </row>
        <row r="2129">
          <cell r="C2129">
            <v>100</v>
          </cell>
          <cell r="D2129">
            <v>100</v>
          </cell>
          <cell r="E2129">
            <v>100</v>
          </cell>
          <cell r="F2129">
            <v>100</v>
          </cell>
          <cell r="G2129">
            <v>100</v>
          </cell>
          <cell r="H2129">
            <v>100</v>
          </cell>
          <cell r="I2129">
            <v>100</v>
          </cell>
          <cell r="J2129">
            <v>100</v>
          </cell>
          <cell r="K2129">
            <v>100</v>
          </cell>
          <cell r="L2129">
            <v>100</v>
          </cell>
          <cell r="M2129">
            <v>100</v>
          </cell>
          <cell r="N2129">
            <v>100</v>
          </cell>
          <cell r="O2129">
            <v>100</v>
          </cell>
          <cell r="P2129">
            <v>100</v>
          </cell>
          <cell r="Q2129">
            <v>100</v>
          </cell>
        </row>
        <row r="2131">
          <cell r="C2131">
            <v>105.2</v>
          </cell>
          <cell r="D2131">
            <v>105.2</v>
          </cell>
          <cell r="E2131">
            <v>105.2</v>
          </cell>
          <cell r="F2131">
            <v>105.2</v>
          </cell>
          <cell r="G2131">
            <v>105.2</v>
          </cell>
          <cell r="H2131">
            <v>105.3</v>
          </cell>
          <cell r="I2131">
            <v>105.3</v>
          </cell>
          <cell r="J2131">
            <v>105.3</v>
          </cell>
          <cell r="K2131">
            <v>105.3</v>
          </cell>
          <cell r="L2131">
            <v>104.6</v>
          </cell>
          <cell r="M2131">
            <v>104.6</v>
          </cell>
          <cell r="N2131">
            <v>104.6</v>
          </cell>
          <cell r="O2131">
            <v>104.6</v>
          </cell>
          <cell r="P2131">
            <v>101</v>
          </cell>
          <cell r="Q2131">
            <v>101</v>
          </cell>
        </row>
        <row r="2132">
          <cell r="C2132">
            <v>98</v>
          </cell>
          <cell r="D2132">
            <v>98</v>
          </cell>
          <cell r="E2132">
            <v>98</v>
          </cell>
          <cell r="F2132">
            <v>98</v>
          </cell>
          <cell r="G2132">
            <v>98.2</v>
          </cell>
          <cell r="H2132">
            <v>98.2</v>
          </cell>
          <cell r="I2132">
            <v>98.3</v>
          </cell>
          <cell r="J2132">
            <v>98.3</v>
          </cell>
          <cell r="K2132">
            <v>98.3</v>
          </cell>
          <cell r="L2132">
            <v>98.8</v>
          </cell>
          <cell r="M2132">
            <v>98.8</v>
          </cell>
          <cell r="N2132">
            <v>98.8</v>
          </cell>
          <cell r="O2132">
            <v>98.8</v>
          </cell>
          <cell r="P2132">
            <v>98.8</v>
          </cell>
          <cell r="Q2132">
            <v>98.8</v>
          </cell>
        </row>
        <row r="2133">
          <cell r="C2133">
            <v>107.3</v>
          </cell>
          <cell r="D2133">
            <v>107.3</v>
          </cell>
          <cell r="E2133">
            <v>107.3</v>
          </cell>
          <cell r="F2133">
            <v>107.3</v>
          </cell>
          <cell r="G2133">
            <v>107.3</v>
          </cell>
          <cell r="H2133">
            <v>107.3</v>
          </cell>
          <cell r="I2133">
            <v>107.3</v>
          </cell>
          <cell r="J2133">
            <v>107.3</v>
          </cell>
          <cell r="K2133">
            <v>107.3</v>
          </cell>
          <cell r="L2133">
            <v>107.3</v>
          </cell>
          <cell r="M2133">
            <v>107.3</v>
          </cell>
          <cell r="N2133">
            <v>107.3</v>
          </cell>
          <cell r="O2133">
            <v>107.3</v>
          </cell>
          <cell r="P2133">
            <v>107.3</v>
          </cell>
          <cell r="Q2133">
            <v>107.3</v>
          </cell>
        </row>
        <row r="2134">
          <cell r="C2134">
            <v>100</v>
          </cell>
          <cell r="D2134">
            <v>100</v>
          </cell>
          <cell r="E2134">
            <v>100</v>
          </cell>
          <cell r="F2134">
            <v>100</v>
          </cell>
          <cell r="G2134">
            <v>99.9</v>
          </cell>
          <cell r="H2134">
            <v>100</v>
          </cell>
          <cell r="I2134">
            <v>100</v>
          </cell>
          <cell r="J2134">
            <v>100</v>
          </cell>
          <cell r="K2134">
            <v>100</v>
          </cell>
          <cell r="L2134">
            <v>100</v>
          </cell>
          <cell r="M2134">
            <v>100</v>
          </cell>
          <cell r="N2134">
            <v>100</v>
          </cell>
          <cell r="O2134">
            <v>100</v>
          </cell>
          <cell r="P2134">
            <v>100</v>
          </cell>
          <cell r="Q2134">
            <v>100</v>
          </cell>
        </row>
        <row r="2135">
          <cell r="C2135">
            <v>121.7</v>
          </cell>
          <cell r="D2135">
            <v>121.7</v>
          </cell>
          <cell r="E2135">
            <v>121.7</v>
          </cell>
          <cell r="F2135">
            <v>121.7</v>
          </cell>
          <cell r="G2135">
            <v>121.7</v>
          </cell>
          <cell r="H2135">
            <v>121.7</v>
          </cell>
          <cell r="I2135">
            <v>121.7</v>
          </cell>
          <cell r="J2135">
            <v>121.7</v>
          </cell>
          <cell r="K2135">
            <v>121.7</v>
          </cell>
          <cell r="L2135">
            <v>121.7</v>
          </cell>
          <cell r="M2135">
            <v>121.7</v>
          </cell>
          <cell r="N2135">
            <v>121.7</v>
          </cell>
          <cell r="O2135">
            <v>121.7</v>
          </cell>
          <cell r="P2135">
            <v>101.1</v>
          </cell>
          <cell r="Q2135">
            <v>101.1</v>
          </cell>
        </row>
        <row r="2136">
          <cell r="C2136">
            <v>104.3</v>
          </cell>
          <cell r="D2136">
            <v>104.3</v>
          </cell>
          <cell r="E2136">
            <v>104.3</v>
          </cell>
          <cell r="F2136">
            <v>104.3</v>
          </cell>
          <cell r="G2136">
            <v>104.3</v>
          </cell>
          <cell r="H2136">
            <v>104.3</v>
          </cell>
          <cell r="I2136">
            <v>104.3</v>
          </cell>
          <cell r="J2136">
            <v>104.3</v>
          </cell>
          <cell r="K2136">
            <v>104.3</v>
          </cell>
          <cell r="L2136">
            <v>104.3</v>
          </cell>
          <cell r="M2136">
            <v>104.3</v>
          </cell>
          <cell r="N2136">
            <v>104.3</v>
          </cell>
          <cell r="O2136">
            <v>104.3</v>
          </cell>
          <cell r="P2136">
            <v>104.3</v>
          </cell>
          <cell r="Q2136">
            <v>104.3</v>
          </cell>
        </row>
        <row r="2137">
          <cell r="C2137">
            <v>105.5</v>
          </cell>
          <cell r="D2137">
            <v>105.5</v>
          </cell>
          <cell r="E2137">
            <v>105.5</v>
          </cell>
          <cell r="F2137">
            <v>105.5</v>
          </cell>
          <cell r="G2137">
            <v>105.5</v>
          </cell>
          <cell r="H2137">
            <v>105.5</v>
          </cell>
          <cell r="I2137">
            <v>105.5</v>
          </cell>
          <cell r="J2137">
            <v>105.5</v>
          </cell>
          <cell r="K2137">
            <v>105.5</v>
          </cell>
          <cell r="L2137">
            <v>100.6</v>
          </cell>
          <cell r="M2137">
            <v>100.6</v>
          </cell>
          <cell r="N2137">
            <v>100.6</v>
          </cell>
          <cell r="O2137">
            <v>100.6</v>
          </cell>
          <cell r="P2137">
            <v>100.6</v>
          </cell>
          <cell r="Q2137">
            <v>100.6</v>
          </cell>
        </row>
        <row r="2138">
          <cell r="C2138">
            <v>108</v>
          </cell>
          <cell r="D2138">
            <v>108</v>
          </cell>
          <cell r="E2138">
            <v>108</v>
          </cell>
          <cell r="F2138">
            <v>108</v>
          </cell>
          <cell r="G2138">
            <v>108</v>
          </cell>
          <cell r="H2138">
            <v>108</v>
          </cell>
          <cell r="I2138">
            <v>108</v>
          </cell>
          <cell r="J2138">
            <v>108</v>
          </cell>
          <cell r="K2138">
            <v>108</v>
          </cell>
          <cell r="L2138">
            <v>108</v>
          </cell>
          <cell r="M2138">
            <v>108</v>
          </cell>
          <cell r="N2138">
            <v>108</v>
          </cell>
          <cell r="O2138">
            <v>108</v>
          </cell>
          <cell r="P2138">
            <v>108</v>
          </cell>
          <cell r="Q2138">
            <v>108</v>
          </cell>
        </row>
        <row r="2140">
          <cell r="C2140">
            <v>101.8</v>
          </cell>
          <cell r="D2140">
            <v>100.9</v>
          </cell>
          <cell r="E2140">
            <v>101.5</v>
          </cell>
          <cell r="F2140">
            <v>99.6</v>
          </cell>
          <cell r="G2140">
            <v>98.4</v>
          </cell>
          <cell r="H2140">
            <v>98.2</v>
          </cell>
          <cell r="I2140">
            <v>101.6</v>
          </cell>
          <cell r="J2140">
            <v>102.5</v>
          </cell>
          <cell r="K2140">
            <v>103</v>
          </cell>
          <cell r="L2140">
            <v>103.2</v>
          </cell>
          <cell r="M2140">
            <v>103.2</v>
          </cell>
          <cell r="N2140">
            <v>103.4</v>
          </cell>
          <cell r="O2140">
            <v>103.1</v>
          </cell>
          <cell r="P2140">
            <v>103.7</v>
          </cell>
          <cell r="Q2140">
            <v>103.6</v>
          </cell>
        </row>
        <row r="2141">
          <cell r="C2141">
            <v>101.9</v>
          </cell>
          <cell r="D2141">
            <v>101.9</v>
          </cell>
          <cell r="E2141">
            <v>103.8</v>
          </cell>
          <cell r="F2141">
            <v>106.2</v>
          </cell>
          <cell r="G2141">
            <v>106.2</v>
          </cell>
          <cell r="H2141">
            <v>106.2</v>
          </cell>
          <cell r="I2141">
            <v>106.2</v>
          </cell>
          <cell r="J2141">
            <v>106.2</v>
          </cell>
          <cell r="K2141">
            <v>105.3</v>
          </cell>
          <cell r="L2141">
            <v>105.3</v>
          </cell>
          <cell r="M2141">
            <v>105.3</v>
          </cell>
          <cell r="N2141">
            <v>105.3</v>
          </cell>
          <cell r="O2141">
            <v>105.3</v>
          </cell>
          <cell r="P2141">
            <v>105.3</v>
          </cell>
          <cell r="Q2141">
            <v>105.3</v>
          </cell>
        </row>
        <row r="2142">
          <cell r="C2142">
            <v>96</v>
          </cell>
          <cell r="D2142">
            <v>96</v>
          </cell>
          <cell r="E2142">
            <v>97.8</v>
          </cell>
          <cell r="F2142">
            <v>100</v>
          </cell>
          <cell r="G2142">
            <v>100</v>
          </cell>
          <cell r="H2142">
            <v>100</v>
          </cell>
          <cell r="I2142">
            <v>100</v>
          </cell>
          <cell r="J2142">
            <v>100</v>
          </cell>
          <cell r="K2142">
            <v>100</v>
          </cell>
          <cell r="L2142">
            <v>100</v>
          </cell>
          <cell r="M2142">
            <v>100</v>
          </cell>
          <cell r="N2142">
            <v>100</v>
          </cell>
          <cell r="O2142">
            <v>100</v>
          </cell>
          <cell r="P2142">
            <v>100</v>
          </cell>
          <cell r="Q2142">
            <v>100</v>
          </cell>
        </row>
        <row r="2143">
          <cell r="C2143">
            <v>100</v>
          </cell>
          <cell r="D2143">
            <v>100</v>
          </cell>
          <cell r="E2143">
            <v>100</v>
          </cell>
          <cell r="F2143">
            <v>100</v>
          </cell>
          <cell r="G2143">
            <v>100</v>
          </cell>
          <cell r="H2143">
            <v>100</v>
          </cell>
          <cell r="I2143">
            <v>100</v>
          </cell>
          <cell r="J2143">
            <v>100</v>
          </cell>
          <cell r="K2143">
            <v>100</v>
          </cell>
          <cell r="L2143">
            <v>100</v>
          </cell>
          <cell r="M2143">
            <v>100</v>
          </cell>
          <cell r="N2143">
            <v>100</v>
          </cell>
          <cell r="O2143">
            <v>100</v>
          </cell>
          <cell r="P2143">
            <v>100</v>
          </cell>
          <cell r="Q2143">
            <v>100</v>
          </cell>
        </row>
        <row r="2144">
          <cell r="C2144">
            <v>87.5</v>
          </cell>
          <cell r="D2144">
            <v>87.5</v>
          </cell>
          <cell r="E2144">
            <v>87.5</v>
          </cell>
          <cell r="F2144">
            <v>87.5</v>
          </cell>
          <cell r="G2144">
            <v>87.5</v>
          </cell>
          <cell r="H2144">
            <v>87.5</v>
          </cell>
          <cell r="I2144">
            <v>87.5</v>
          </cell>
          <cell r="J2144">
            <v>87.5</v>
          </cell>
          <cell r="K2144">
            <v>90.5</v>
          </cell>
          <cell r="L2144">
            <v>90.5</v>
          </cell>
          <cell r="M2144">
            <v>90.5</v>
          </cell>
          <cell r="N2144">
            <v>90.5</v>
          </cell>
          <cell r="O2144">
            <v>93.1</v>
          </cell>
          <cell r="P2144">
            <v>93.1</v>
          </cell>
          <cell r="Q2144">
            <v>95.8</v>
          </cell>
        </row>
        <row r="2145">
          <cell r="C2145">
            <v>89</v>
          </cell>
          <cell r="D2145">
            <v>89.5</v>
          </cell>
          <cell r="E2145">
            <v>88.9</v>
          </cell>
          <cell r="F2145">
            <v>83.9</v>
          </cell>
          <cell r="G2145">
            <v>77.2</v>
          </cell>
          <cell r="H2145">
            <v>76.3</v>
          </cell>
          <cell r="I2145">
            <v>94.6</v>
          </cell>
          <cell r="J2145">
            <v>99.4</v>
          </cell>
          <cell r="K2145">
            <v>103.9</v>
          </cell>
          <cell r="L2145">
            <v>102.2</v>
          </cell>
          <cell r="M2145">
            <v>102.5</v>
          </cell>
          <cell r="N2145">
            <v>103.6</v>
          </cell>
          <cell r="O2145">
            <v>101.7</v>
          </cell>
          <cell r="P2145">
            <v>104</v>
          </cell>
          <cell r="Q2145">
            <v>103.6</v>
          </cell>
        </row>
        <row r="2146">
          <cell r="C2146">
            <v>99.7</v>
          </cell>
          <cell r="D2146">
            <v>99.7</v>
          </cell>
          <cell r="E2146">
            <v>99.7</v>
          </cell>
          <cell r="F2146">
            <v>99.7</v>
          </cell>
          <cell r="G2146">
            <v>99.7</v>
          </cell>
          <cell r="H2146">
            <v>99.7</v>
          </cell>
          <cell r="I2146">
            <v>99.7</v>
          </cell>
          <cell r="J2146">
            <v>99.7</v>
          </cell>
          <cell r="K2146">
            <v>99.7</v>
          </cell>
          <cell r="L2146">
            <v>99.7</v>
          </cell>
          <cell r="M2146">
            <v>99.7</v>
          </cell>
          <cell r="N2146">
            <v>99.7</v>
          </cell>
          <cell r="O2146">
            <v>99.7</v>
          </cell>
          <cell r="P2146">
            <v>99.7</v>
          </cell>
          <cell r="Q2146">
            <v>99.7</v>
          </cell>
        </row>
        <row r="2147">
          <cell r="C2147">
            <v>99.9</v>
          </cell>
          <cell r="D2147">
            <v>99.9</v>
          </cell>
          <cell r="E2147">
            <v>99.9</v>
          </cell>
          <cell r="F2147">
            <v>99.9</v>
          </cell>
          <cell r="G2147">
            <v>99.9</v>
          </cell>
          <cell r="H2147">
            <v>99.9</v>
          </cell>
          <cell r="I2147">
            <v>99.9</v>
          </cell>
          <cell r="J2147">
            <v>99.9</v>
          </cell>
          <cell r="K2147">
            <v>99.9</v>
          </cell>
          <cell r="L2147">
            <v>99.9</v>
          </cell>
          <cell r="M2147">
            <v>99.9</v>
          </cell>
          <cell r="N2147">
            <v>99.9</v>
          </cell>
          <cell r="O2147">
            <v>99.9</v>
          </cell>
          <cell r="P2147">
            <v>99.9</v>
          </cell>
          <cell r="Q2147">
            <v>99.9</v>
          </cell>
        </row>
        <row r="2148">
          <cell r="C2148">
            <v>113.5</v>
          </cell>
          <cell r="D2148">
            <v>109.1</v>
          </cell>
          <cell r="E2148">
            <v>109.1</v>
          </cell>
          <cell r="F2148">
            <v>103.1</v>
          </cell>
          <cell r="G2148">
            <v>103.1</v>
          </cell>
          <cell r="H2148">
            <v>103.1</v>
          </cell>
          <cell r="I2148">
            <v>103.1</v>
          </cell>
          <cell r="J2148">
            <v>103.1</v>
          </cell>
          <cell r="K2148">
            <v>103.1</v>
          </cell>
          <cell r="L2148">
            <v>104.7</v>
          </cell>
          <cell r="M2148">
            <v>104.7</v>
          </cell>
          <cell r="N2148">
            <v>104.7</v>
          </cell>
          <cell r="O2148">
            <v>104.7</v>
          </cell>
          <cell r="P2148">
            <v>104.7</v>
          </cell>
          <cell r="Q2148">
            <v>104.7</v>
          </cell>
        </row>
        <row r="2149">
          <cell r="C2149">
            <v>104.7</v>
          </cell>
          <cell r="D2149">
            <v>113.1</v>
          </cell>
          <cell r="E2149">
            <v>115.9</v>
          </cell>
          <cell r="F2149">
            <v>95.1</v>
          </cell>
          <cell r="G2149">
            <v>95.1</v>
          </cell>
          <cell r="H2149">
            <v>95.1</v>
          </cell>
          <cell r="I2149">
            <v>92.3</v>
          </cell>
          <cell r="J2149">
            <v>92.3</v>
          </cell>
          <cell r="K2149">
            <v>87.3</v>
          </cell>
          <cell r="L2149">
            <v>95</v>
          </cell>
          <cell r="M2149">
            <v>87.5</v>
          </cell>
          <cell r="N2149">
            <v>89.5</v>
          </cell>
          <cell r="O2149">
            <v>95.2</v>
          </cell>
          <cell r="P2149">
            <v>112.7</v>
          </cell>
          <cell r="Q2149">
            <v>104.5</v>
          </cell>
        </row>
        <row r="2151">
          <cell r="C2151">
            <v>104.1</v>
          </cell>
          <cell r="D2151">
            <v>104.1</v>
          </cell>
          <cell r="E2151">
            <v>104.1</v>
          </cell>
          <cell r="F2151">
            <v>104.1</v>
          </cell>
          <cell r="G2151">
            <v>104.1</v>
          </cell>
          <cell r="H2151">
            <v>104.1</v>
          </cell>
          <cell r="I2151">
            <v>104.1</v>
          </cell>
          <cell r="J2151">
            <v>104.1</v>
          </cell>
          <cell r="K2151">
            <v>104.1</v>
          </cell>
          <cell r="L2151">
            <v>104.1</v>
          </cell>
          <cell r="M2151">
            <v>104.1</v>
          </cell>
          <cell r="N2151">
            <v>104.1</v>
          </cell>
          <cell r="O2151">
            <v>104.1</v>
          </cell>
          <cell r="P2151">
            <v>104.1</v>
          </cell>
          <cell r="Q2151">
            <v>104.1</v>
          </cell>
        </row>
        <row r="2152">
          <cell r="C2152">
            <v>102.2</v>
          </cell>
          <cell r="D2152">
            <v>102.2</v>
          </cell>
          <cell r="E2152">
            <v>102.2</v>
          </cell>
          <cell r="F2152">
            <v>102.2</v>
          </cell>
          <cell r="G2152">
            <v>102.2</v>
          </cell>
          <cell r="H2152">
            <v>102.2</v>
          </cell>
          <cell r="I2152">
            <v>102.2</v>
          </cell>
          <cell r="J2152">
            <v>102.2</v>
          </cell>
          <cell r="K2152">
            <v>102.2</v>
          </cell>
          <cell r="L2152">
            <v>102.2</v>
          </cell>
          <cell r="M2152">
            <v>102.2</v>
          </cell>
          <cell r="N2152">
            <v>102.2</v>
          </cell>
          <cell r="O2152">
            <v>102.2</v>
          </cell>
          <cell r="P2152">
            <v>102.2</v>
          </cell>
          <cell r="Q2152">
            <v>102.2</v>
          </cell>
        </row>
        <row r="2153">
          <cell r="C2153">
            <v>100</v>
          </cell>
          <cell r="D2153">
            <v>100</v>
          </cell>
          <cell r="E2153">
            <v>100</v>
          </cell>
          <cell r="F2153">
            <v>100</v>
          </cell>
          <cell r="G2153">
            <v>100</v>
          </cell>
          <cell r="H2153">
            <v>100</v>
          </cell>
          <cell r="I2153">
            <v>100</v>
          </cell>
          <cell r="J2153">
            <v>100</v>
          </cell>
          <cell r="K2153">
            <v>100</v>
          </cell>
          <cell r="L2153">
            <v>100</v>
          </cell>
          <cell r="M2153">
            <v>100</v>
          </cell>
          <cell r="N2153">
            <v>100</v>
          </cell>
          <cell r="O2153">
            <v>100</v>
          </cell>
          <cell r="P2153">
            <v>100</v>
          </cell>
          <cell r="Q2153">
            <v>100</v>
          </cell>
        </row>
        <row r="2154">
          <cell r="C2154">
            <v>104.7</v>
          </cell>
          <cell r="D2154">
            <v>104.7</v>
          </cell>
          <cell r="E2154">
            <v>104.7</v>
          </cell>
          <cell r="F2154">
            <v>104.7</v>
          </cell>
          <cell r="G2154">
            <v>104.7</v>
          </cell>
          <cell r="H2154">
            <v>104.7</v>
          </cell>
          <cell r="I2154">
            <v>104.7</v>
          </cell>
          <cell r="J2154">
            <v>104.7</v>
          </cell>
          <cell r="K2154">
            <v>104.7</v>
          </cell>
          <cell r="L2154">
            <v>104.7</v>
          </cell>
          <cell r="M2154">
            <v>104.7</v>
          </cell>
          <cell r="N2154">
            <v>104.7</v>
          </cell>
          <cell r="O2154">
            <v>104.7</v>
          </cell>
          <cell r="P2154">
            <v>104.7</v>
          </cell>
          <cell r="Q2154">
            <v>104.7</v>
          </cell>
        </row>
        <row r="2156">
          <cell r="C2156">
            <v>99.4</v>
          </cell>
          <cell r="D2156">
            <v>99.4</v>
          </cell>
          <cell r="E2156">
            <v>99.2</v>
          </cell>
          <cell r="F2156">
            <v>98.9</v>
          </cell>
          <cell r="G2156">
            <v>98.9</v>
          </cell>
          <cell r="H2156">
            <v>98.9</v>
          </cell>
          <cell r="I2156">
            <v>98.9</v>
          </cell>
          <cell r="J2156">
            <v>98.9</v>
          </cell>
          <cell r="K2156">
            <v>98.9</v>
          </cell>
          <cell r="L2156">
            <v>99.6</v>
          </cell>
          <cell r="M2156">
            <v>99.6</v>
          </cell>
          <cell r="N2156">
            <v>99.5</v>
          </cell>
          <cell r="O2156">
            <v>99.5</v>
          </cell>
          <cell r="P2156">
            <v>100.4</v>
          </cell>
          <cell r="Q2156">
            <v>100.4</v>
          </cell>
        </row>
        <row r="2157">
          <cell r="C2157">
            <v>81.3</v>
          </cell>
          <cell r="D2157">
            <v>81.3</v>
          </cell>
          <cell r="E2157">
            <v>81.3</v>
          </cell>
          <cell r="F2157">
            <v>81.3</v>
          </cell>
          <cell r="G2157">
            <v>81.3</v>
          </cell>
          <cell r="H2157">
            <v>81.3</v>
          </cell>
          <cell r="I2157">
            <v>81.3</v>
          </cell>
          <cell r="J2157">
            <v>81.3</v>
          </cell>
          <cell r="K2157">
            <v>81.3</v>
          </cell>
          <cell r="L2157">
            <v>85.5</v>
          </cell>
          <cell r="M2157">
            <v>85.5</v>
          </cell>
          <cell r="N2157">
            <v>85.5</v>
          </cell>
          <cell r="O2157">
            <v>85.5</v>
          </cell>
          <cell r="P2157">
            <v>88.7</v>
          </cell>
          <cell r="Q2157">
            <v>88.7</v>
          </cell>
        </row>
        <row r="2158">
          <cell r="C2158">
            <v>99.8</v>
          </cell>
          <cell r="D2158">
            <v>99.8</v>
          </cell>
          <cell r="E2158">
            <v>99.8</v>
          </cell>
          <cell r="F2158">
            <v>99.8</v>
          </cell>
          <cell r="G2158">
            <v>99.8</v>
          </cell>
          <cell r="H2158">
            <v>99.8</v>
          </cell>
          <cell r="I2158">
            <v>99.8</v>
          </cell>
          <cell r="J2158">
            <v>99.8</v>
          </cell>
          <cell r="K2158">
            <v>99.8</v>
          </cell>
          <cell r="L2158">
            <v>99.8</v>
          </cell>
          <cell r="M2158">
            <v>99.8</v>
          </cell>
          <cell r="N2158">
            <v>99.8</v>
          </cell>
          <cell r="O2158">
            <v>99.8</v>
          </cell>
          <cell r="P2158">
            <v>99.8</v>
          </cell>
          <cell r="Q2158">
            <v>99.8</v>
          </cell>
        </row>
        <row r="2159">
          <cell r="C2159">
            <v>109.6</v>
          </cell>
          <cell r="D2159">
            <v>109.6</v>
          </cell>
          <cell r="E2159">
            <v>107.3</v>
          </cell>
          <cell r="F2159">
            <v>107.3</v>
          </cell>
          <cell r="G2159">
            <v>107.3</v>
          </cell>
          <cell r="H2159">
            <v>107.3</v>
          </cell>
          <cell r="I2159">
            <v>107.3</v>
          </cell>
          <cell r="J2159">
            <v>107.3</v>
          </cell>
          <cell r="K2159">
            <v>107.3</v>
          </cell>
          <cell r="L2159">
            <v>107.3</v>
          </cell>
          <cell r="M2159">
            <v>107.3</v>
          </cell>
          <cell r="N2159">
            <v>107.3</v>
          </cell>
          <cell r="O2159">
            <v>107.3</v>
          </cell>
          <cell r="P2159">
            <v>114.4</v>
          </cell>
          <cell r="Q2159">
            <v>114.4</v>
          </cell>
        </row>
        <row r="2160">
          <cell r="C2160">
            <v>103.1</v>
          </cell>
          <cell r="D2160">
            <v>103.1</v>
          </cell>
          <cell r="E2160">
            <v>103.1</v>
          </cell>
          <cell r="F2160">
            <v>95.9</v>
          </cell>
          <cell r="G2160">
            <v>95.9</v>
          </cell>
          <cell r="H2160">
            <v>95.9</v>
          </cell>
          <cell r="I2160">
            <v>95.9</v>
          </cell>
          <cell r="J2160">
            <v>95.9</v>
          </cell>
          <cell r="K2160">
            <v>95.9</v>
          </cell>
          <cell r="L2160">
            <v>95.9</v>
          </cell>
          <cell r="M2160">
            <v>95.9</v>
          </cell>
          <cell r="N2160">
            <v>95.9</v>
          </cell>
          <cell r="O2160">
            <v>95.9</v>
          </cell>
          <cell r="P2160">
            <v>95.9</v>
          </cell>
          <cell r="Q2160">
            <v>95.9</v>
          </cell>
        </row>
        <row r="2161">
          <cell r="C2161">
            <v>100</v>
          </cell>
          <cell r="D2161">
            <v>100</v>
          </cell>
          <cell r="E2161">
            <v>100</v>
          </cell>
          <cell r="F2161">
            <v>100</v>
          </cell>
          <cell r="G2161">
            <v>100</v>
          </cell>
          <cell r="H2161">
            <v>100</v>
          </cell>
          <cell r="I2161">
            <v>100</v>
          </cell>
          <cell r="J2161">
            <v>100</v>
          </cell>
          <cell r="K2161">
            <v>100</v>
          </cell>
          <cell r="L2161">
            <v>100</v>
          </cell>
          <cell r="M2161">
            <v>100</v>
          </cell>
          <cell r="N2161">
            <v>100</v>
          </cell>
          <cell r="O2161">
            <v>100</v>
          </cell>
          <cell r="P2161">
            <v>100</v>
          </cell>
          <cell r="Q2161">
            <v>100</v>
          </cell>
        </row>
        <row r="2162">
          <cell r="C2162">
            <v>100</v>
          </cell>
          <cell r="D2162">
            <v>100</v>
          </cell>
          <cell r="E2162">
            <v>100</v>
          </cell>
          <cell r="F2162">
            <v>100</v>
          </cell>
          <cell r="G2162">
            <v>100</v>
          </cell>
          <cell r="H2162">
            <v>100</v>
          </cell>
          <cell r="I2162">
            <v>100</v>
          </cell>
          <cell r="J2162">
            <v>100</v>
          </cell>
          <cell r="K2162">
            <v>100</v>
          </cell>
          <cell r="L2162">
            <v>100</v>
          </cell>
          <cell r="M2162">
            <v>100</v>
          </cell>
          <cell r="N2162">
            <v>100</v>
          </cell>
          <cell r="O2162">
            <v>100</v>
          </cell>
          <cell r="P2162">
            <v>100</v>
          </cell>
          <cell r="Q2162">
            <v>100</v>
          </cell>
        </row>
        <row r="2163">
          <cell r="C2163">
            <v>100</v>
          </cell>
          <cell r="D2163">
            <v>100</v>
          </cell>
          <cell r="E2163">
            <v>100</v>
          </cell>
          <cell r="F2163">
            <v>100</v>
          </cell>
          <cell r="G2163">
            <v>100</v>
          </cell>
          <cell r="H2163">
            <v>100</v>
          </cell>
          <cell r="I2163">
            <v>100</v>
          </cell>
          <cell r="J2163">
            <v>100</v>
          </cell>
          <cell r="K2163">
            <v>100</v>
          </cell>
          <cell r="L2163">
            <v>100</v>
          </cell>
          <cell r="M2163">
            <v>100</v>
          </cell>
          <cell r="N2163">
            <v>100</v>
          </cell>
          <cell r="O2163">
            <v>100</v>
          </cell>
          <cell r="P2163">
            <v>100</v>
          </cell>
          <cell r="Q2163">
            <v>100</v>
          </cell>
        </row>
        <row r="2164">
          <cell r="C2164">
            <v>105.5</v>
          </cell>
          <cell r="D2164">
            <v>105.5</v>
          </cell>
          <cell r="E2164">
            <v>105.5</v>
          </cell>
          <cell r="F2164">
            <v>105.5</v>
          </cell>
          <cell r="G2164">
            <v>105.5</v>
          </cell>
          <cell r="H2164">
            <v>105.5</v>
          </cell>
          <cell r="I2164">
            <v>105.5</v>
          </cell>
          <cell r="J2164">
            <v>105.5</v>
          </cell>
          <cell r="K2164">
            <v>105.5</v>
          </cell>
          <cell r="L2164">
            <v>105.5</v>
          </cell>
          <cell r="M2164">
            <v>105.5</v>
          </cell>
          <cell r="N2164">
            <v>105.5</v>
          </cell>
          <cell r="O2164">
            <v>105.5</v>
          </cell>
          <cell r="P2164">
            <v>105.5</v>
          </cell>
          <cell r="Q2164">
            <v>105.5</v>
          </cell>
        </row>
        <row r="2165">
          <cell r="C2165">
            <v>109.4</v>
          </cell>
          <cell r="D2165">
            <v>109.4</v>
          </cell>
          <cell r="E2165">
            <v>109.4</v>
          </cell>
          <cell r="F2165">
            <v>104.5</v>
          </cell>
          <cell r="G2165">
            <v>104.5</v>
          </cell>
          <cell r="H2165">
            <v>104.5</v>
          </cell>
          <cell r="I2165">
            <v>104.5</v>
          </cell>
          <cell r="J2165">
            <v>104.5</v>
          </cell>
          <cell r="K2165">
            <v>104.5</v>
          </cell>
          <cell r="L2165">
            <v>104.5</v>
          </cell>
          <cell r="M2165">
            <v>104.5</v>
          </cell>
          <cell r="N2165">
            <v>104.5</v>
          </cell>
          <cell r="O2165">
            <v>104.5</v>
          </cell>
          <cell r="P2165">
            <v>104.5</v>
          </cell>
          <cell r="Q2165">
            <v>104.5</v>
          </cell>
        </row>
        <row r="2166">
          <cell r="C2166">
            <v>107.2</v>
          </cell>
          <cell r="D2166">
            <v>107.2</v>
          </cell>
          <cell r="E2166">
            <v>107.2</v>
          </cell>
          <cell r="F2166">
            <v>107.2</v>
          </cell>
          <cell r="G2166">
            <v>107.2</v>
          </cell>
          <cell r="H2166">
            <v>107.2</v>
          </cell>
          <cell r="I2166">
            <v>107.2</v>
          </cell>
          <cell r="J2166">
            <v>107.2</v>
          </cell>
          <cell r="K2166">
            <v>107.2</v>
          </cell>
          <cell r="L2166">
            <v>107.2</v>
          </cell>
          <cell r="M2166">
            <v>107.2</v>
          </cell>
          <cell r="N2166">
            <v>107.2</v>
          </cell>
          <cell r="O2166">
            <v>107.2</v>
          </cell>
          <cell r="P2166">
            <v>107.2</v>
          </cell>
          <cell r="Q2166">
            <v>107.2</v>
          </cell>
        </row>
        <row r="2167">
          <cell r="C2167">
            <v>100</v>
          </cell>
          <cell r="D2167">
            <v>100</v>
          </cell>
          <cell r="E2167">
            <v>100</v>
          </cell>
          <cell r="F2167">
            <v>100</v>
          </cell>
          <cell r="G2167">
            <v>100</v>
          </cell>
          <cell r="H2167">
            <v>100</v>
          </cell>
          <cell r="I2167">
            <v>100</v>
          </cell>
          <cell r="J2167">
            <v>100</v>
          </cell>
          <cell r="K2167">
            <v>100</v>
          </cell>
          <cell r="L2167">
            <v>100</v>
          </cell>
          <cell r="M2167">
            <v>100</v>
          </cell>
          <cell r="N2167">
            <v>100</v>
          </cell>
          <cell r="O2167">
            <v>100</v>
          </cell>
          <cell r="P2167">
            <v>100</v>
          </cell>
          <cell r="Q2167">
            <v>100</v>
          </cell>
        </row>
        <row r="2168">
          <cell r="C2168">
            <v>100</v>
          </cell>
          <cell r="D2168">
            <v>100</v>
          </cell>
          <cell r="E2168">
            <v>100</v>
          </cell>
          <cell r="F2168">
            <v>100</v>
          </cell>
          <cell r="G2168">
            <v>100</v>
          </cell>
          <cell r="H2168">
            <v>100</v>
          </cell>
          <cell r="I2168">
            <v>100</v>
          </cell>
          <cell r="J2168">
            <v>100</v>
          </cell>
          <cell r="K2168">
            <v>100</v>
          </cell>
          <cell r="L2168">
            <v>100</v>
          </cell>
          <cell r="M2168">
            <v>100</v>
          </cell>
          <cell r="N2168">
            <v>100</v>
          </cell>
          <cell r="O2168">
            <v>100</v>
          </cell>
          <cell r="P2168">
            <v>100</v>
          </cell>
          <cell r="Q2168">
            <v>100</v>
          </cell>
        </row>
        <row r="2169">
          <cell r="C2169">
            <v>100</v>
          </cell>
          <cell r="D2169">
            <v>100</v>
          </cell>
          <cell r="E2169">
            <v>100</v>
          </cell>
          <cell r="F2169">
            <v>100</v>
          </cell>
          <cell r="G2169">
            <v>100</v>
          </cell>
          <cell r="H2169">
            <v>100</v>
          </cell>
          <cell r="I2169">
            <v>100</v>
          </cell>
          <cell r="J2169">
            <v>100</v>
          </cell>
          <cell r="K2169">
            <v>100</v>
          </cell>
          <cell r="L2169">
            <v>100</v>
          </cell>
          <cell r="M2169">
            <v>100</v>
          </cell>
          <cell r="N2169">
            <v>100</v>
          </cell>
          <cell r="O2169">
            <v>100</v>
          </cell>
          <cell r="P2169">
            <v>100</v>
          </cell>
          <cell r="Q2169">
            <v>100</v>
          </cell>
        </row>
        <row r="2170">
          <cell r="C2170">
            <v>100</v>
          </cell>
          <cell r="D2170">
            <v>100</v>
          </cell>
          <cell r="E2170">
            <v>100</v>
          </cell>
          <cell r="F2170">
            <v>100</v>
          </cell>
          <cell r="G2170">
            <v>100</v>
          </cell>
          <cell r="H2170">
            <v>100</v>
          </cell>
          <cell r="I2170">
            <v>100</v>
          </cell>
          <cell r="J2170">
            <v>100</v>
          </cell>
          <cell r="K2170">
            <v>100</v>
          </cell>
          <cell r="L2170">
            <v>100</v>
          </cell>
          <cell r="M2170">
            <v>100</v>
          </cell>
          <cell r="N2170">
            <v>100</v>
          </cell>
          <cell r="O2170">
            <v>100</v>
          </cell>
          <cell r="P2170">
            <v>100</v>
          </cell>
          <cell r="Q2170">
            <v>100</v>
          </cell>
        </row>
        <row r="2171">
          <cell r="C2171">
            <v>110.8</v>
          </cell>
          <cell r="D2171">
            <v>110.8</v>
          </cell>
          <cell r="E2171">
            <v>110.7</v>
          </cell>
          <cell r="F2171">
            <v>110.3</v>
          </cell>
          <cell r="G2171">
            <v>110.3</v>
          </cell>
          <cell r="H2171">
            <v>110.3</v>
          </cell>
          <cell r="I2171">
            <v>110.3</v>
          </cell>
          <cell r="J2171">
            <v>110.3</v>
          </cell>
          <cell r="K2171">
            <v>110.3</v>
          </cell>
          <cell r="L2171">
            <v>110.3</v>
          </cell>
          <cell r="M2171">
            <v>110.3</v>
          </cell>
          <cell r="N2171">
            <v>108.7</v>
          </cell>
          <cell r="O2171">
            <v>108.7</v>
          </cell>
          <cell r="P2171">
            <v>108.7</v>
          </cell>
          <cell r="Q2171">
            <v>108.7</v>
          </cell>
        </row>
        <row r="2173">
          <cell r="C2173">
            <v>102.6</v>
          </cell>
          <cell r="D2173">
            <v>102.6</v>
          </cell>
          <cell r="E2173">
            <v>102.6</v>
          </cell>
          <cell r="F2173">
            <v>102.6</v>
          </cell>
          <cell r="G2173">
            <v>102.6</v>
          </cell>
          <cell r="H2173">
            <v>102.6</v>
          </cell>
          <cell r="I2173">
            <v>102.6</v>
          </cell>
          <cell r="J2173">
            <v>102.6</v>
          </cell>
          <cell r="K2173">
            <v>102.6</v>
          </cell>
          <cell r="L2173">
            <v>102.6</v>
          </cell>
          <cell r="M2173">
            <v>102.6</v>
          </cell>
          <cell r="N2173">
            <v>102.6</v>
          </cell>
          <cell r="O2173">
            <v>102.6</v>
          </cell>
          <cell r="P2173">
            <v>102.6</v>
          </cell>
          <cell r="Q2173">
            <v>102.6</v>
          </cell>
        </row>
        <row r="2174">
          <cell r="C2174">
            <v>107.7</v>
          </cell>
          <cell r="D2174">
            <v>107.7</v>
          </cell>
          <cell r="E2174">
            <v>107.7</v>
          </cell>
          <cell r="F2174">
            <v>107.7</v>
          </cell>
          <cell r="G2174">
            <v>107.7</v>
          </cell>
          <cell r="H2174">
            <v>107.7</v>
          </cell>
          <cell r="I2174">
            <v>107.7</v>
          </cell>
          <cell r="J2174">
            <v>107.7</v>
          </cell>
          <cell r="K2174">
            <v>107.7</v>
          </cell>
          <cell r="L2174">
            <v>107.7</v>
          </cell>
          <cell r="M2174">
            <v>107.7</v>
          </cell>
          <cell r="N2174">
            <v>107.7</v>
          </cell>
          <cell r="O2174">
            <v>107.7</v>
          </cell>
          <cell r="P2174">
            <v>107.7</v>
          </cell>
          <cell r="Q2174">
            <v>107.7</v>
          </cell>
        </row>
        <row r="2175">
          <cell r="C2175">
            <v>100.4</v>
          </cell>
          <cell r="D2175">
            <v>100.4</v>
          </cell>
          <cell r="E2175">
            <v>100.4</v>
          </cell>
          <cell r="F2175">
            <v>100.4</v>
          </cell>
          <cell r="G2175">
            <v>100.4</v>
          </cell>
          <cell r="H2175">
            <v>100.4</v>
          </cell>
          <cell r="I2175">
            <v>100.4</v>
          </cell>
          <cell r="J2175">
            <v>100.4</v>
          </cell>
          <cell r="K2175">
            <v>100.4</v>
          </cell>
          <cell r="L2175">
            <v>100.4</v>
          </cell>
          <cell r="M2175">
            <v>100.4</v>
          </cell>
          <cell r="N2175">
            <v>100.4</v>
          </cell>
          <cell r="O2175">
            <v>100.4</v>
          </cell>
          <cell r="P2175">
            <v>100.4</v>
          </cell>
          <cell r="Q2175">
            <v>100.4</v>
          </cell>
        </row>
        <row r="2176">
          <cell r="C2176">
            <v>100</v>
          </cell>
          <cell r="D2176">
            <v>100</v>
          </cell>
          <cell r="E2176">
            <v>100</v>
          </cell>
          <cell r="F2176">
            <v>100</v>
          </cell>
          <cell r="G2176">
            <v>100</v>
          </cell>
          <cell r="H2176">
            <v>100</v>
          </cell>
          <cell r="I2176">
            <v>100</v>
          </cell>
          <cell r="J2176">
            <v>100</v>
          </cell>
          <cell r="K2176">
            <v>100</v>
          </cell>
          <cell r="L2176">
            <v>100</v>
          </cell>
          <cell r="M2176">
            <v>100</v>
          </cell>
          <cell r="N2176">
            <v>100</v>
          </cell>
          <cell r="O2176">
            <v>100</v>
          </cell>
          <cell r="P2176">
            <v>100</v>
          </cell>
          <cell r="Q2176">
            <v>100</v>
          </cell>
        </row>
        <row r="2177">
          <cell r="C2177">
            <v>92.6</v>
          </cell>
          <cell r="D2177">
            <v>92.6</v>
          </cell>
          <cell r="E2177">
            <v>92.6</v>
          </cell>
          <cell r="F2177">
            <v>92.6</v>
          </cell>
          <cell r="G2177">
            <v>92.6</v>
          </cell>
          <cell r="H2177">
            <v>92.6</v>
          </cell>
          <cell r="I2177">
            <v>92.6</v>
          </cell>
          <cell r="J2177">
            <v>92.6</v>
          </cell>
          <cell r="K2177">
            <v>92.6</v>
          </cell>
          <cell r="L2177">
            <v>92.6</v>
          </cell>
          <cell r="M2177">
            <v>92.6</v>
          </cell>
          <cell r="N2177">
            <v>92.6</v>
          </cell>
          <cell r="O2177">
            <v>92.6</v>
          </cell>
          <cell r="P2177">
            <v>92.6</v>
          </cell>
          <cell r="Q2177">
            <v>92.6</v>
          </cell>
        </row>
        <row r="2178">
          <cell r="C2178">
            <v>100</v>
          </cell>
          <cell r="D2178">
            <v>100</v>
          </cell>
          <cell r="E2178">
            <v>100</v>
          </cell>
          <cell r="F2178">
            <v>100</v>
          </cell>
          <cell r="G2178">
            <v>100</v>
          </cell>
          <cell r="H2178">
            <v>100</v>
          </cell>
          <cell r="I2178">
            <v>100</v>
          </cell>
          <cell r="J2178">
            <v>100</v>
          </cell>
          <cell r="K2178">
            <v>100</v>
          </cell>
          <cell r="L2178">
            <v>100</v>
          </cell>
          <cell r="M2178">
            <v>100</v>
          </cell>
          <cell r="N2178">
            <v>100</v>
          </cell>
          <cell r="O2178">
            <v>100</v>
          </cell>
          <cell r="P2178">
            <v>100</v>
          </cell>
          <cell r="Q2178">
            <v>100</v>
          </cell>
        </row>
        <row r="2180">
          <cell r="C2180">
            <v>101.8</v>
          </cell>
          <cell r="D2180">
            <v>101.8</v>
          </cell>
          <cell r="E2180">
            <v>101.8</v>
          </cell>
          <cell r="F2180">
            <v>101.8</v>
          </cell>
          <cell r="G2180">
            <v>101.8</v>
          </cell>
          <cell r="H2180">
            <v>101.8</v>
          </cell>
          <cell r="I2180">
            <v>101.8</v>
          </cell>
          <cell r="J2180">
            <v>101.8</v>
          </cell>
          <cell r="K2180">
            <v>101.8</v>
          </cell>
          <cell r="L2180">
            <v>101.8</v>
          </cell>
          <cell r="M2180">
            <v>101.8</v>
          </cell>
          <cell r="N2180">
            <v>101.8</v>
          </cell>
          <cell r="O2180">
            <v>101.8</v>
          </cell>
          <cell r="P2180">
            <v>101.8</v>
          </cell>
          <cell r="Q2180">
            <v>100.7</v>
          </cell>
        </row>
        <row r="2181">
          <cell r="C2181">
            <v>101.8</v>
          </cell>
          <cell r="D2181">
            <v>101.8</v>
          </cell>
          <cell r="E2181">
            <v>101.8</v>
          </cell>
          <cell r="F2181">
            <v>101.8</v>
          </cell>
          <cell r="G2181">
            <v>101.8</v>
          </cell>
          <cell r="H2181">
            <v>101.8</v>
          </cell>
          <cell r="I2181">
            <v>101.8</v>
          </cell>
          <cell r="J2181">
            <v>101.8</v>
          </cell>
          <cell r="K2181">
            <v>101.8</v>
          </cell>
          <cell r="L2181">
            <v>101.8</v>
          </cell>
          <cell r="M2181">
            <v>101.8</v>
          </cell>
          <cell r="N2181">
            <v>101.8</v>
          </cell>
          <cell r="O2181">
            <v>101.8</v>
          </cell>
          <cell r="P2181">
            <v>101.8</v>
          </cell>
          <cell r="Q2181">
            <v>100.3</v>
          </cell>
        </row>
        <row r="2182">
          <cell r="C2182">
            <v>100</v>
          </cell>
          <cell r="D2182">
            <v>100</v>
          </cell>
          <cell r="E2182">
            <v>100</v>
          </cell>
          <cell r="F2182">
            <v>100</v>
          </cell>
          <cell r="G2182">
            <v>100</v>
          </cell>
          <cell r="H2182">
            <v>100</v>
          </cell>
          <cell r="I2182">
            <v>100</v>
          </cell>
          <cell r="J2182">
            <v>100</v>
          </cell>
          <cell r="K2182">
            <v>100</v>
          </cell>
          <cell r="L2182">
            <v>100</v>
          </cell>
          <cell r="M2182">
            <v>100</v>
          </cell>
          <cell r="N2182">
            <v>100</v>
          </cell>
          <cell r="O2182">
            <v>100</v>
          </cell>
          <cell r="P2182">
            <v>100</v>
          </cell>
          <cell r="Q2182">
            <v>100</v>
          </cell>
        </row>
        <row r="2183">
          <cell r="C2183">
            <v>101.9</v>
          </cell>
          <cell r="D2183">
            <v>101.9</v>
          </cell>
          <cell r="E2183">
            <v>101.9</v>
          </cell>
          <cell r="F2183">
            <v>101.9</v>
          </cell>
          <cell r="G2183">
            <v>101.9</v>
          </cell>
          <cell r="H2183">
            <v>101.9</v>
          </cell>
          <cell r="I2183">
            <v>101.9</v>
          </cell>
          <cell r="J2183">
            <v>101.9</v>
          </cell>
          <cell r="K2183">
            <v>101.9</v>
          </cell>
          <cell r="L2183">
            <v>101.9</v>
          </cell>
          <cell r="M2183">
            <v>101.9</v>
          </cell>
          <cell r="N2183">
            <v>101.9</v>
          </cell>
          <cell r="O2183">
            <v>101.9</v>
          </cell>
          <cell r="P2183">
            <v>101.9</v>
          </cell>
          <cell r="Q2183">
            <v>101.9</v>
          </cell>
        </row>
        <row r="2185">
          <cell r="C2185">
            <v>102.5</v>
          </cell>
          <cell r="D2185">
            <v>102.5</v>
          </cell>
          <cell r="E2185">
            <v>102.4</v>
          </cell>
          <cell r="F2185">
            <v>102.4</v>
          </cell>
          <cell r="G2185">
            <v>102.4</v>
          </cell>
          <cell r="H2185">
            <v>102.1</v>
          </cell>
          <cell r="I2185">
            <v>102.1</v>
          </cell>
          <cell r="J2185">
            <v>102.1</v>
          </cell>
          <cell r="K2185">
            <v>102.3</v>
          </cell>
          <cell r="L2185">
            <v>101.4</v>
          </cell>
          <cell r="M2185">
            <v>101.4</v>
          </cell>
          <cell r="N2185">
            <v>101.4</v>
          </cell>
          <cell r="O2185">
            <v>101.3</v>
          </cell>
          <cell r="P2185">
            <v>101</v>
          </cell>
          <cell r="Q2185">
            <v>100.8</v>
          </cell>
        </row>
        <row r="2186">
          <cell r="C2186">
            <v>103.7</v>
          </cell>
          <cell r="D2186">
            <v>103.7</v>
          </cell>
          <cell r="E2186">
            <v>103.7</v>
          </cell>
          <cell r="F2186">
            <v>103.7</v>
          </cell>
          <cell r="G2186">
            <v>104.2</v>
          </cell>
          <cell r="H2186">
            <v>103.7</v>
          </cell>
          <cell r="I2186">
            <v>103.7</v>
          </cell>
          <cell r="J2186">
            <v>103.7</v>
          </cell>
          <cell r="K2186">
            <v>103.7</v>
          </cell>
          <cell r="L2186">
            <v>103.7</v>
          </cell>
          <cell r="M2186">
            <v>103.7</v>
          </cell>
          <cell r="N2186">
            <v>103.7</v>
          </cell>
          <cell r="O2186">
            <v>103.7</v>
          </cell>
          <cell r="P2186">
            <v>102.1</v>
          </cell>
          <cell r="Q2186">
            <v>102.1</v>
          </cell>
        </row>
        <row r="2187">
          <cell r="C2187">
            <v>100</v>
          </cell>
          <cell r="D2187">
            <v>100</v>
          </cell>
          <cell r="E2187">
            <v>100</v>
          </cell>
          <cell r="F2187">
            <v>100</v>
          </cell>
          <cell r="G2187">
            <v>100.5</v>
          </cell>
          <cell r="H2187">
            <v>100</v>
          </cell>
          <cell r="I2187">
            <v>100</v>
          </cell>
          <cell r="J2187">
            <v>100</v>
          </cell>
          <cell r="K2187">
            <v>100</v>
          </cell>
          <cell r="L2187">
            <v>100</v>
          </cell>
          <cell r="M2187">
            <v>100</v>
          </cell>
          <cell r="N2187">
            <v>100</v>
          </cell>
          <cell r="O2187">
            <v>100</v>
          </cell>
          <cell r="P2187">
            <v>100</v>
          </cell>
          <cell r="Q2187">
            <v>100</v>
          </cell>
        </row>
        <row r="2188">
          <cell r="C2188">
            <v>100.5</v>
          </cell>
          <cell r="D2188">
            <v>100.5</v>
          </cell>
          <cell r="E2188">
            <v>100.8</v>
          </cell>
          <cell r="F2188">
            <v>100.9</v>
          </cell>
          <cell r="G2188">
            <v>100.7</v>
          </cell>
          <cell r="H2188">
            <v>100.2</v>
          </cell>
          <cell r="I2188">
            <v>100.4</v>
          </cell>
          <cell r="J2188">
            <v>100.3</v>
          </cell>
          <cell r="K2188">
            <v>100.8</v>
          </cell>
          <cell r="L2188">
            <v>100.8</v>
          </cell>
          <cell r="M2188">
            <v>100.8</v>
          </cell>
          <cell r="N2188">
            <v>100.8</v>
          </cell>
          <cell r="O2188">
            <v>100.8</v>
          </cell>
          <cell r="P2188">
            <v>101</v>
          </cell>
          <cell r="Q2188">
            <v>100.9</v>
          </cell>
        </row>
        <row r="2189">
          <cell r="C2189">
            <v>113.7</v>
          </cell>
          <cell r="D2189">
            <v>115.1</v>
          </cell>
          <cell r="E2189">
            <v>109.4</v>
          </cell>
          <cell r="F2189">
            <v>109.4</v>
          </cell>
          <cell r="G2189">
            <v>106.4</v>
          </cell>
          <cell r="H2189">
            <v>106.4</v>
          </cell>
          <cell r="I2189">
            <v>106.4</v>
          </cell>
          <cell r="J2189">
            <v>106.4</v>
          </cell>
          <cell r="K2189">
            <v>106.4</v>
          </cell>
          <cell r="L2189">
            <v>103.6</v>
          </cell>
          <cell r="M2189">
            <v>103.6</v>
          </cell>
          <cell r="N2189">
            <v>103.6</v>
          </cell>
          <cell r="O2189">
            <v>103.6</v>
          </cell>
          <cell r="P2189">
            <v>103.6</v>
          </cell>
          <cell r="Q2189">
            <v>100.7</v>
          </cell>
        </row>
        <row r="2190">
          <cell r="C2190">
            <v>101.9</v>
          </cell>
          <cell r="D2190">
            <v>101.9</v>
          </cell>
          <cell r="E2190">
            <v>101.9</v>
          </cell>
          <cell r="F2190">
            <v>101.9</v>
          </cell>
          <cell r="G2190">
            <v>102</v>
          </cell>
          <cell r="H2190">
            <v>101.9</v>
          </cell>
          <cell r="I2190">
            <v>101.9</v>
          </cell>
          <cell r="J2190">
            <v>101.9</v>
          </cell>
          <cell r="K2190">
            <v>101.9</v>
          </cell>
          <cell r="L2190">
            <v>101.9</v>
          </cell>
          <cell r="M2190">
            <v>101.9</v>
          </cell>
          <cell r="N2190">
            <v>101.9</v>
          </cell>
          <cell r="O2190">
            <v>100</v>
          </cell>
          <cell r="P2190">
            <v>100</v>
          </cell>
          <cell r="Q2190">
            <v>100</v>
          </cell>
        </row>
        <row r="2191">
          <cell r="C2191">
            <v>103.3</v>
          </cell>
          <cell r="D2191">
            <v>103.3</v>
          </cell>
          <cell r="E2191">
            <v>103.3</v>
          </cell>
          <cell r="F2191">
            <v>103.3</v>
          </cell>
          <cell r="G2191">
            <v>103.3</v>
          </cell>
          <cell r="H2191">
            <v>103.3</v>
          </cell>
          <cell r="I2191">
            <v>103.3</v>
          </cell>
          <cell r="J2191">
            <v>103.3</v>
          </cell>
          <cell r="K2191">
            <v>103.3</v>
          </cell>
          <cell r="L2191">
            <v>99</v>
          </cell>
          <cell r="M2191">
            <v>99</v>
          </cell>
          <cell r="N2191">
            <v>99</v>
          </cell>
          <cell r="O2191">
            <v>99</v>
          </cell>
          <cell r="P2191">
            <v>99</v>
          </cell>
          <cell r="Q2191">
            <v>99</v>
          </cell>
        </row>
        <row r="2192">
          <cell r="C2192">
            <v>99.8</v>
          </cell>
          <cell r="D2192">
            <v>99.8</v>
          </cell>
          <cell r="E2192">
            <v>99.8</v>
          </cell>
          <cell r="F2192">
            <v>99.8</v>
          </cell>
          <cell r="G2192">
            <v>99.8</v>
          </cell>
          <cell r="H2192">
            <v>99.8</v>
          </cell>
          <cell r="I2192">
            <v>99.8</v>
          </cell>
          <cell r="J2192">
            <v>99.8</v>
          </cell>
          <cell r="K2192">
            <v>99.8</v>
          </cell>
          <cell r="L2192">
            <v>99.8</v>
          </cell>
          <cell r="M2192">
            <v>99.8</v>
          </cell>
          <cell r="N2192">
            <v>99.8</v>
          </cell>
          <cell r="O2192">
            <v>99.8</v>
          </cell>
          <cell r="P2192">
            <v>99.8</v>
          </cell>
          <cell r="Q2192">
            <v>99.8</v>
          </cell>
        </row>
        <row r="2193">
          <cell r="C2193">
            <v>102.9</v>
          </cell>
          <cell r="D2193">
            <v>102.9</v>
          </cell>
          <cell r="E2193">
            <v>102.9</v>
          </cell>
          <cell r="F2193">
            <v>102.9</v>
          </cell>
          <cell r="G2193">
            <v>102.9</v>
          </cell>
          <cell r="H2193">
            <v>102.9</v>
          </cell>
          <cell r="I2193">
            <v>102.9</v>
          </cell>
          <cell r="J2193">
            <v>102.9</v>
          </cell>
          <cell r="K2193">
            <v>102.9</v>
          </cell>
          <cell r="L2193">
            <v>102.9</v>
          </cell>
          <cell r="M2193">
            <v>102.9</v>
          </cell>
          <cell r="N2193">
            <v>102.9</v>
          </cell>
          <cell r="O2193">
            <v>102.9</v>
          </cell>
          <cell r="P2193">
            <v>102.9</v>
          </cell>
          <cell r="Q2193">
            <v>102.9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"/>
  <sheetViews>
    <sheetView topLeftCell="A34" workbookViewId="0">
      <selection activeCell="K35" sqref="K35"/>
    </sheetView>
  </sheetViews>
  <sheetFormatPr baseColWidth="10" defaultRowHeight="12"/>
  <cols>
    <col min="1" max="16384" width="11" style="968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5:H26"/>
  <sheetViews>
    <sheetView workbookViewId="0">
      <selection activeCell="O25" sqref="O25"/>
    </sheetView>
  </sheetViews>
  <sheetFormatPr baseColWidth="10" defaultRowHeight="12"/>
  <cols>
    <col min="1" max="16384" width="11" style="969"/>
  </cols>
  <sheetData>
    <row r="5" spans="2:6">
      <c r="B5" s="2205"/>
      <c r="C5" s="2205"/>
      <c r="D5" s="2205"/>
      <c r="E5" s="2205"/>
      <c r="F5" s="2205"/>
    </row>
    <row r="6" spans="2:6">
      <c r="B6" s="2205"/>
      <c r="C6" s="2205"/>
      <c r="D6" s="2205"/>
      <c r="E6" s="2205"/>
      <c r="F6" s="2205"/>
    </row>
    <row r="17" spans="1:8" ht="15">
      <c r="A17" s="970" t="s">
        <v>2856</v>
      </c>
    </row>
    <row r="23" spans="1:8" ht="4.5" customHeight="1">
      <c r="A23" s="971" t="s">
        <v>2857</v>
      </c>
    </row>
    <row r="26" spans="1:8" ht="20.25">
      <c r="H26" s="972"/>
    </row>
  </sheetData>
  <mergeCells count="1">
    <mergeCell ref="B5:F6"/>
  </mergeCells>
  <printOptions gridLines="1"/>
  <pageMargins left="0.7" right="0.7" top="0.75" bottom="0.75" header="0.3" footer="0.3"/>
  <pageSetup paperSize="9" scale="70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syncVertical="1" syncRef="A19" transitionEvaluation="1">
    <tabColor theme="7" tint="0.39997558519241921"/>
  </sheetPr>
  <dimension ref="A1:U75"/>
  <sheetViews>
    <sheetView showGridLines="0" topLeftCell="A19" workbookViewId="0">
      <selection activeCell="K35" sqref="K35"/>
    </sheetView>
  </sheetViews>
  <sheetFormatPr baseColWidth="10" defaultRowHeight="15"/>
  <cols>
    <col min="1" max="1" width="26.625" style="1038" customWidth="1"/>
    <col min="2" max="5" width="10.625" style="346" customWidth="1"/>
    <col min="6" max="6" width="13.375" style="346" customWidth="1"/>
    <col min="7" max="7" width="10.625" style="333" customWidth="1"/>
    <col min="8" max="9" width="10.625" style="346" customWidth="1"/>
    <col min="10" max="10" width="9.375" style="333" customWidth="1"/>
    <col min="11" max="12" width="10.625" style="346" customWidth="1"/>
    <col min="13" max="14" width="10.625" style="333" customWidth="1"/>
    <col min="15" max="16" width="10.625" style="346" customWidth="1"/>
    <col min="17" max="17" width="33.75" style="1040" customWidth="1"/>
    <col min="18" max="30" width="9.625" style="334" customWidth="1"/>
    <col min="31" max="16384" width="11" style="334"/>
  </cols>
  <sheetData>
    <row r="1" spans="1:21" ht="24" customHeight="1">
      <c r="A1" s="1017" t="s">
        <v>2863</v>
      </c>
      <c r="B1" s="1018"/>
      <c r="C1" s="1018"/>
      <c r="D1" s="1018"/>
      <c r="E1" s="1018"/>
      <c r="F1" s="1018"/>
      <c r="G1" s="1019"/>
      <c r="H1" s="1018"/>
      <c r="I1" s="1018"/>
      <c r="J1" s="1019"/>
      <c r="K1" s="1018"/>
      <c r="L1" s="1018"/>
      <c r="M1" s="1019"/>
      <c r="N1" s="335"/>
      <c r="O1" s="1018"/>
      <c r="P1" s="1018"/>
      <c r="Q1" s="1020" t="s">
        <v>2800</v>
      </c>
    </row>
    <row r="2" spans="1:21" ht="15.95" customHeight="1">
      <c r="A2" s="1021"/>
      <c r="B2" s="1022"/>
      <c r="C2" s="1022"/>
      <c r="D2" s="1022"/>
      <c r="E2" s="1022"/>
      <c r="F2" s="1022"/>
      <c r="G2" s="1023"/>
      <c r="H2" s="1022"/>
      <c r="I2" s="1022"/>
      <c r="J2" s="1023"/>
      <c r="K2" s="1022"/>
      <c r="L2" s="1022"/>
      <c r="M2" s="1023"/>
      <c r="N2" s="2116"/>
      <c r="O2" s="2116"/>
      <c r="P2" s="2116"/>
      <c r="Q2" s="2116"/>
      <c r="R2" s="1"/>
      <c r="S2" s="1"/>
      <c r="T2" s="2"/>
      <c r="U2" s="11"/>
    </row>
    <row r="3" spans="1:21" ht="11.1" customHeight="1">
      <c r="A3" s="2206" t="s">
        <v>2864</v>
      </c>
      <c r="B3" s="2209">
        <v>2020</v>
      </c>
      <c r="C3" s="2210"/>
      <c r="D3" s="2210"/>
      <c r="E3" s="2210"/>
      <c r="F3" s="2210"/>
      <c r="G3" s="2210"/>
      <c r="H3" s="2210"/>
      <c r="I3" s="2210"/>
      <c r="J3" s="2211"/>
      <c r="K3" s="2209">
        <v>2019</v>
      </c>
      <c r="L3" s="2210"/>
      <c r="M3" s="2210"/>
      <c r="N3" s="2210"/>
      <c r="O3" s="2210"/>
      <c r="P3" s="2210"/>
      <c r="Q3" s="2215" t="s">
        <v>2865</v>
      </c>
    </row>
    <row r="4" spans="1:21" ht="11.1" customHeight="1">
      <c r="A4" s="2207"/>
      <c r="B4" s="2212"/>
      <c r="C4" s="2213"/>
      <c r="D4" s="2213"/>
      <c r="E4" s="2213"/>
      <c r="F4" s="2213"/>
      <c r="G4" s="2213"/>
      <c r="H4" s="2213"/>
      <c r="I4" s="2213"/>
      <c r="J4" s="2214"/>
      <c r="K4" s="2212"/>
      <c r="L4" s="2213"/>
      <c r="M4" s="2213"/>
      <c r="N4" s="2213"/>
      <c r="O4" s="2213"/>
      <c r="P4" s="2213"/>
      <c r="Q4" s="2216"/>
    </row>
    <row r="5" spans="1:21" ht="11.1" customHeight="1">
      <c r="A5" s="2207"/>
      <c r="B5" s="8" t="s">
        <v>45</v>
      </c>
      <c r="C5" s="8" t="s">
        <v>47</v>
      </c>
      <c r="D5" s="8" t="s">
        <v>27</v>
      </c>
      <c r="E5" s="1026" t="s">
        <v>28</v>
      </c>
      <c r="F5" s="336" t="s">
        <v>29</v>
      </c>
      <c r="G5" s="336" t="s">
        <v>30</v>
      </c>
      <c r="H5" s="15" t="s">
        <v>23</v>
      </c>
      <c r="I5" s="15" t="s">
        <v>24</v>
      </c>
      <c r="J5" s="13" t="s">
        <v>25</v>
      </c>
      <c r="K5" s="1027" t="s">
        <v>40</v>
      </c>
      <c r="L5" s="1027" t="s">
        <v>41</v>
      </c>
      <c r="M5" s="1028" t="s">
        <v>26</v>
      </c>
      <c r="N5" s="8" t="s">
        <v>45</v>
      </c>
      <c r="O5" s="8" t="s">
        <v>47</v>
      </c>
      <c r="P5" s="8" t="s">
        <v>27</v>
      </c>
      <c r="Q5" s="2216"/>
    </row>
    <row r="6" spans="1:21" ht="11.1" customHeight="1">
      <c r="A6" s="2208"/>
      <c r="B6" s="9" t="s">
        <v>13</v>
      </c>
      <c r="C6" s="10" t="s">
        <v>46</v>
      </c>
      <c r="D6" s="9" t="s">
        <v>12</v>
      </c>
      <c r="E6" s="337" t="s">
        <v>11</v>
      </c>
      <c r="F6" s="338" t="s">
        <v>10</v>
      </c>
      <c r="G6" s="338" t="s">
        <v>9</v>
      </c>
      <c r="H6" s="9" t="s">
        <v>8</v>
      </c>
      <c r="I6" s="9" t="s">
        <v>7</v>
      </c>
      <c r="J6" s="14" t="s">
        <v>6</v>
      </c>
      <c r="K6" s="338" t="s">
        <v>42</v>
      </c>
      <c r="L6" s="339" t="s">
        <v>43</v>
      </c>
      <c r="M6" s="1029" t="s">
        <v>44</v>
      </c>
      <c r="N6" s="9" t="s">
        <v>13</v>
      </c>
      <c r="O6" s="10" t="s">
        <v>46</v>
      </c>
      <c r="P6" s="9" t="s">
        <v>12</v>
      </c>
      <c r="Q6" s="2217"/>
      <c r="R6" s="1030"/>
      <c r="S6" s="1030"/>
    </row>
    <row r="7" spans="1:21" ht="26.25" customHeight="1">
      <c r="A7" s="343" t="s">
        <v>2866</v>
      </c>
      <c r="B7" s="340">
        <v>2707.8276000000001</v>
      </c>
      <c r="C7" s="340">
        <v>1505.0455999999999</v>
      </c>
      <c r="D7" s="340">
        <v>2706.6059</v>
      </c>
      <c r="E7" s="340">
        <v>3019.1677</v>
      </c>
      <c r="F7" s="340">
        <v>3055.3413</v>
      </c>
      <c r="G7" s="340">
        <v>4334.0491000000002</v>
      </c>
      <c r="H7" s="340">
        <v>6463.1061000000009</v>
      </c>
      <c r="I7" s="340">
        <v>3085.1804000000002</v>
      </c>
      <c r="J7" s="340">
        <v>3359.4195000000004</v>
      </c>
      <c r="K7" s="341">
        <v>2219.16444</v>
      </c>
      <c r="L7" s="340">
        <v>1255.9629</v>
      </c>
      <c r="M7" s="342">
        <v>1786.13689</v>
      </c>
      <c r="N7" s="1031">
        <v>1200.8579199999999</v>
      </c>
      <c r="O7" s="340">
        <v>1226.1297</v>
      </c>
      <c r="P7" s="340">
        <v>2557.5415999999996</v>
      </c>
      <c r="Q7" s="1032" t="s">
        <v>2002</v>
      </c>
    </row>
    <row r="8" spans="1:21" ht="26.25" customHeight="1">
      <c r="A8" s="343" t="s">
        <v>2003</v>
      </c>
      <c r="B8" s="340">
        <v>3060.8573999999999</v>
      </c>
      <c r="C8" s="340">
        <v>3467.0616</v>
      </c>
      <c r="D8" s="340">
        <v>3428.9507999999996</v>
      </c>
      <c r="E8" s="340">
        <v>4786.9881999999998</v>
      </c>
      <c r="F8" s="340">
        <v>4055.0624999999995</v>
      </c>
      <c r="G8" s="340">
        <v>2452.1509999999998</v>
      </c>
      <c r="H8" s="340">
        <v>2188.3874999999998</v>
      </c>
      <c r="I8" s="340">
        <v>4309.3289999999997</v>
      </c>
      <c r="J8" s="340">
        <v>1443.0205000000001</v>
      </c>
      <c r="K8" s="341">
        <v>2374.694</v>
      </c>
      <c r="L8" s="340">
        <v>1087.6155000000001</v>
      </c>
      <c r="M8" s="342">
        <v>1898.6224999999999</v>
      </c>
      <c r="N8" s="342">
        <v>6397.4025000000001</v>
      </c>
      <c r="O8" s="340">
        <v>3182.3397500000001</v>
      </c>
      <c r="P8" s="340">
        <v>8750.7212</v>
      </c>
      <c r="Q8" s="1032" t="s">
        <v>2004</v>
      </c>
    </row>
    <row r="9" spans="1:21" ht="26.25" customHeight="1">
      <c r="A9" s="343" t="s">
        <v>2005</v>
      </c>
      <c r="B9" s="340">
        <v>23206.075000000001</v>
      </c>
      <c r="C9" s="340">
        <v>5131.4354999999996</v>
      </c>
      <c r="D9" s="340">
        <v>6720.7169999999996</v>
      </c>
      <c r="E9" s="340">
        <v>15921.944</v>
      </c>
      <c r="F9" s="340">
        <v>7026.9414999999999</v>
      </c>
      <c r="G9" s="340">
        <v>1146.2155</v>
      </c>
      <c r="H9" s="340">
        <v>1987.557</v>
      </c>
      <c r="I9" s="340">
        <v>1653.6320000000001</v>
      </c>
      <c r="J9" s="340">
        <v>3510.7429999999995</v>
      </c>
      <c r="K9" s="341">
        <v>5127.424</v>
      </c>
      <c r="L9" s="340">
        <v>6887.0682400000005</v>
      </c>
      <c r="M9" s="342">
        <v>24242.571</v>
      </c>
      <c r="N9" s="342">
        <v>24302.708500000001</v>
      </c>
      <c r="O9" s="340">
        <v>6033.0079999999998</v>
      </c>
      <c r="P9" s="340">
        <v>13000.4962</v>
      </c>
      <c r="Q9" s="1032" t="s">
        <v>2006</v>
      </c>
    </row>
    <row r="10" spans="1:21" ht="26.25" customHeight="1">
      <c r="A10" s="343" t="s">
        <v>2007</v>
      </c>
      <c r="B10" s="340">
        <v>882.24928</v>
      </c>
      <c r="C10" s="340">
        <v>680.84400000000005</v>
      </c>
      <c r="D10" s="340">
        <v>1480.8801000000001</v>
      </c>
      <c r="E10" s="340">
        <v>1804.8753000000002</v>
      </c>
      <c r="F10" s="340">
        <v>343.95132000000001</v>
      </c>
      <c r="G10" s="340">
        <v>87.27</v>
      </c>
      <c r="H10" s="340">
        <v>978.23284000000001</v>
      </c>
      <c r="I10" s="340">
        <v>1384.99334</v>
      </c>
      <c r="J10" s="340">
        <v>1350.1973600000001</v>
      </c>
      <c r="K10" s="341">
        <v>2091.7315600000002</v>
      </c>
      <c r="L10" s="340">
        <v>936.95573999999999</v>
      </c>
      <c r="M10" s="342">
        <v>556.96262999999999</v>
      </c>
      <c r="N10" s="342">
        <v>603.10665000000006</v>
      </c>
      <c r="O10" s="340">
        <v>431.62819000000002</v>
      </c>
      <c r="P10" s="340">
        <v>1509.9116000000001</v>
      </c>
      <c r="Q10" s="1032" t="s">
        <v>2008</v>
      </c>
    </row>
    <row r="11" spans="1:21" ht="26.25" customHeight="1">
      <c r="A11" s="343" t="s">
        <v>2009</v>
      </c>
      <c r="B11" s="340">
        <v>2425.0925000000002</v>
      </c>
      <c r="C11" s="340">
        <v>2010.098</v>
      </c>
      <c r="D11" s="340">
        <v>861.77499999999998</v>
      </c>
      <c r="E11" s="340">
        <v>1189.5305000000001</v>
      </c>
      <c r="F11" s="340">
        <v>3209.194</v>
      </c>
      <c r="G11" s="340">
        <v>2463.8469999999998</v>
      </c>
      <c r="H11" s="340">
        <v>4659.2659999999996</v>
      </c>
      <c r="I11" s="340">
        <v>1709.4275</v>
      </c>
      <c r="J11" s="340">
        <v>3788.2254999999996</v>
      </c>
      <c r="K11" s="341">
        <v>3812.6774999999998</v>
      </c>
      <c r="L11" s="340">
        <v>3625.27</v>
      </c>
      <c r="M11" s="342">
        <v>4472.3784999999998</v>
      </c>
      <c r="N11" s="342">
        <v>2790.6115</v>
      </c>
      <c r="O11" s="340">
        <v>1196.799</v>
      </c>
      <c r="P11" s="340">
        <v>842.673</v>
      </c>
      <c r="Q11" s="1032" t="s">
        <v>2010</v>
      </c>
    </row>
    <row r="12" spans="1:21" ht="26.25" customHeight="1">
      <c r="A12" s="343" t="s">
        <v>2011</v>
      </c>
      <c r="B12" s="340">
        <v>2112.5204800000001</v>
      </c>
      <c r="C12" s="340">
        <v>373.03632999999996</v>
      </c>
      <c r="D12" s="340">
        <v>672.3309099999999</v>
      </c>
      <c r="E12" s="340">
        <v>712.77737000000002</v>
      </c>
      <c r="F12" s="340">
        <v>414.34429999999998</v>
      </c>
      <c r="G12" s="340">
        <v>424.94772</v>
      </c>
      <c r="H12" s="340">
        <v>2447.5756300000003</v>
      </c>
      <c r="I12" s="340">
        <v>184.26770999999999</v>
      </c>
      <c r="J12" s="340">
        <v>5470.4750899999999</v>
      </c>
      <c r="K12" s="341">
        <v>999.97413000000006</v>
      </c>
      <c r="L12" s="340">
        <v>679.55969999999991</v>
      </c>
      <c r="M12" s="342">
        <v>1045.5425500000001</v>
      </c>
      <c r="N12" s="342">
        <v>1021.46414</v>
      </c>
      <c r="O12" s="340">
        <v>822.78079000000002</v>
      </c>
      <c r="P12" s="340">
        <v>2235.9055199999998</v>
      </c>
      <c r="Q12" s="1032" t="s">
        <v>2012</v>
      </c>
    </row>
    <row r="13" spans="1:21" ht="26.25" customHeight="1">
      <c r="A13" s="343" t="s">
        <v>2013</v>
      </c>
      <c r="B13" s="340">
        <v>950.255</v>
      </c>
      <c r="C13" s="340">
        <v>365.78800000000001</v>
      </c>
      <c r="D13" s="340">
        <v>757.95500000000004</v>
      </c>
      <c r="E13" s="340">
        <v>1025.425</v>
      </c>
      <c r="F13" s="340">
        <v>451.02600000000001</v>
      </c>
      <c r="G13" s="340">
        <v>118.07599999999999</v>
      </c>
      <c r="H13" s="340">
        <v>836.23799999999994</v>
      </c>
      <c r="I13" s="340">
        <v>181.27900000000002</v>
      </c>
      <c r="J13" s="340">
        <v>1627.7240000000002</v>
      </c>
      <c r="K13" s="341">
        <v>1146.1859999999999</v>
      </c>
      <c r="L13" s="340">
        <v>987.524</v>
      </c>
      <c r="M13" s="342">
        <v>944.20299999999997</v>
      </c>
      <c r="N13" s="342">
        <v>608.89300000000003</v>
      </c>
      <c r="O13" s="340">
        <v>643.93499999999995</v>
      </c>
      <c r="P13" s="340">
        <v>1421.384</v>
      </c>
      <c r="Q13" s="1032" t="s">
        <v>2014</v>
      </c>
    </row>
    <row r="14" spans="1:21" ht="26.25" customHeight="1">
      <c r="A14" s="343" t="s">
        <v>2015</v>
      </c>
      <c r="B14" s="340">
        <v>306.15800000000002</v>
      </c>
      <c r="C14" s="340">
        <v>113.494</v>
      </c>
      <c r="D14" s="340">
        <v>163.66849999999999</v>
      </c>
      <c r="E14" s="340">
        <v>235.76150000000001</v>
      </c>
      <c r="F14" s="340">
        <v>20.8445</v>
      </c>
      <c r="G14" s="340">
        <v>30.698</v>
      </c>
      <c r="H14" s="340">
        <v>271.17399999999998</v>
      </c>
      <c r="I14" s="340">
        <v>114.46250000000001</v>
      </c>
      <c r="J14" s="340">
        <v>444.47199999999998</v>
      </c>
      <c r="K14" s="341">
        <v>621.91650000000004</v>
      </c>
      <c r="L14" s="340">
        <v>319.53949999999998</v>
      </c>
      <c r="M14" s="342">
        <v>312.56950000000001</v>
      </c>
      <c r="N14" s="342">
        <v>197.04</v>
      </c>
      <c r="O14" s="340">
        <v>35.86</v>
      </c>
      <c r="P14" s="340">
        <v>417.44650000000001</v>
      </c>
      <c r="Q14" s="1032" t="s">
        <v>2016</v>
      </c>
    </row>
    <row r="15" spans="1:21" ht="26.25" customHeight="1">
      <c r="A15" s="343" t="s">
        <v>2017</v>
      </c>
      <c r="B15" s="340">
        <v>16.347999999999999</v>
      </c>
      <c r="C15" s="340">
        <v>29.634499999999999</v>
      </c>
      <c r="D15" s="340">
        <v>31.628</v>
      </c>
      <c r="E15" s="340">
        <v>451.37137000000001</v>
      </c>
      <c r="F15" s="340">
        <v>0</v>
      </c>
      <c r="G15" s="340">
        <v>2.1850000000000001</v>
      </c>
      <c r="H15" s="340">
        <v>10.667999999999999</v>
      </c>
      <c r="I15" s="340">
        <v>5.1485000000000003</v>
      </c>
      <c r="J15" s="340">
        <v>65.999499999999998</v>
      </c>
      <c r="K15" s="341">
        <v>1.0720000000000001</v>
      </c>
      <c r="L15" s="340">
        <v>0.15</v>
      </c>
      <c r="M15" s="342">
        <v>0.25800000000000001</v>
      </c>
      <c r="N15" s="342">
        <v>10.5425</v>
      </c>
      <c r="O15" s="340">
        <v>39.698</v>
      </c>
      <c r="P15" s="340">
        <v>30.730499999999999</v>
      </c>
      <c r="Q15" s="1032" t="s">
        <v>2018</v>
      </c>
    </row>
    <row r="16" spans="1:21" s="344" customFormat="1" ht="26.25" customHeight="1">
      <c r="A16" s="343" t="s">
        <v>2019</v>
      </c>
      <c r="B16" s="340">
        <v>8535.9546999999984</v>
      </c>
      <c r="C16" s="340">
        <v>2384.1891000000001</v>
      </c>
      <c r="D16" s="340">
        <v>6698.6225000000004</v>
      </c>
      <c r="E16" s="340">
        <v>13322.659599999999</v>
      </c>
      <c r="F16" s="340">
        <v>6129.7671999999993</v>
      </c>
      <c r="G16" s="340">
        <v>3345.1439</v>
      </c>
      <c r="H16" s="340">
        <v>2884.4107999999997</v>
      </c>
      <c r="I16" s="340">
        <v>1634.4875</v>
      </c>
      <c r="J16" s="340">
        <v>2075.5253000000002</v>
      </c>
      <c r="K16" s="341">
        <v>5687.7839000000004</v>
      </c>
      <c r="L16" s="340">
        <v>5097.2237999999998</v>
      </c>
      <c r="M16" s="342">
        <v>9200.8163999999997</v>
      </c>
      <c r="N16" s="342">
        <v>4536.2557000000006</v>
      </c>
      <c r="O16" s="340">
        <v>1496.4888999999998</v>
      </c>
      <c r="P16" s="340">
        <v>6260.5996999999998</v>
      </c>
      <c r="Q16" s="1032" t="s">
        <v>2020</v>
      </c>
    </row>
    <row r="17" spans="1:17" ht="26.25" customHeight="1">
      <c r="A17" s="343" t="s">
        <v>2021</v>
      </c>
      <c r="B17" s="340">
        <v>4851.3069999999998</v>
      </c>
      <c r="C17" s="340">
        <v>2985.5664999999999</v>
      </c>
      <c r="D17" s="340">
        <v>2431.5479999999998</v>
      </c>
      <c r="E17" s="340">
        <v>3302.4360000000001</v>
      </c>
      <c r="F17" s="340">
        <v>2593.4165000000003</v>
      </c>
      <c r="G17" s="340">
        <v>1222.1095</v>
      </c>
      <c r="H17" s="340">
        <v>2705.9900000000002</v>
      </c>
      <c r="I17" s="340">
        <v>839.83800000000008</v>
      </c>
      <c r="J17" s="340">
        <v>7514.5240000000003</v>
      </c>
      <c r="K17" s="341">
        <v>1431.9794999999999</v>
      </c>
      <c r="L17" s="340">
        <v>1219.9549999999999</v>
      </c>
      <c r="M17" s="342">
        <v>8351.1679999999997</v>
      </c>
      <c r="N17" s="342">
        <v>10486.117</v>
      </c>
      <c r="O17" s="340">
        <v>533.69150000000002</v>
      </c>
      <c r="P17" s="340">
        <v>2246.837</v>
      </c>
      <c r="Q17" s="1032" t="s">
        <v>2022</v>
      </c>
    </row>
    <row r="18" spans="1:17" ht="26.25" customHeight="1">
      <c r="A18" s="343" t="s">
        <v>2023</v>
      </c>
      <c r="B18" s="340">
        <v>62324.201500000003</v>
      </c>
      <c r="C18" s="340">
        <v>40263.7405</v>
      </c>
      <c r="D18" s="340">
        <v>47975.981</v>
      </c>
      <c r="E18" s="340">
        <v>43304.097500000003</v>
      </c>
      <c r="F18" s="340">
        <v>30310.673500000001</v>
      </c>
      <c r="G18" s="340">
        <v>39452.936000000002</v>
      </c>
      <c r="H18" s="340">
        <v>28003.1535</v>
      </c>
      <c r="I18" s="340">
        <v>36416.51352</v>
      </c>
      <c r="J18" s="340">
        <v>28114.980999999992</v>
      </c>
      <c r="K18" s="341">
        <v>70612.10248999999</v>
      </c>
      <c r="L18" s="340">
        <v>55475.088000000003</v>
      </c>
      <c r="M18" s="342">
        <v>83713.628519999998</v>
      </c>
      <c r="N18" s="342">
        <v>55580.165500000003</v>
      </c>
      <c r="O18" s="340">
        <v>29956.940500000001</v>
      </c>
      <c r="P18" s="340">
        <v>53298.479500000001</v>
      </c>
      <c r="Q18" s="1032" t="s">
        <v>2024</v>
      </c>
    </row>
    <row r="19" spans="1:17" ht="26.25" customHeight="1">
      <c r="A19" s="343" t="s">
        <v>2025</v>
      </c>
      <c r="B19" s="340">
        <v>48141.9424</v>
      </c>
      <c r="C19" s="340">
        <v>31678.023399999998</v>
      </c>
      <c r="D19" s="340">
        <v>25788.704899999997</v>
      </c>
      <c r="E19" s="340">
        <v>45172.701700000005</v>
      </c>
      <c r="F19" s="340">
        <v>4986.9856</v>
      </c>
      <c r="G19" s="340">
        <v>9119.8606999999993</v>
      </c>
      <c r="H19" s="340">
        <v>22466.1044</v>
      </c>
      <c r="I19" s="340">
        <v>11077.800099999999</v>
      </c>
      <c r="J19" s="340">
        <v>40836.823180000007</v>
      </c>
      <c r="K19" s="341">
        <v>48094.356299999999</v>
      </c>
      <c r="L19" s="340">
        <v>25881.660400000001</v>
      </c>
      <c r="M19" s="342">
        <v>55603.214799999994</v>
      </c>
      <c r="N19" s="342">
        <v>53740.734799999998</v>
      </c>
      <c r="O19" s="340">
        <v>9978.3821800000005</v>
      </c>
      <c r="P19" s="340">
        <v>38629.598800000007</v>
      </c>
      <c r="Q19" s="1032" t="s">
        <v>2026</v>
      </c>
    </row>
    <row r="20" spans="1:17" ht="26.25" customHeight="1">
      <c r="A20" s="343" t="s">
        <v>2027</v>
      </c>
      <c r="B20" s="340">
        <v>286.88099999999997</v>
      </c>
      <c r="C20" s="340">
        <v>331.99450000000002</v>
      </c>
      <c r="D20" s="340">
        <v>295.33249999999998</v>
      </c>
      <c r="E20" s="340">
        <v>119.596</v>
      </c>
      <c r="F20" s="340">
        <v>141.8785</v>
      </c>
      <c r="G20" s="340">
        <v>181.00899999999999</v>
      </c>
      <c r="H20" s="340">
        <v>220.43950000000001</v>
      </c>
      <c r="I20" s="340">
        <v>112.73350000000001</v>
      </c>
      <c r="J20" s="340">
        <v>462.80628000000007</v>
      </c>
      <c r="K20" s="341">
        <v>182.911</v>
      </c>
      <c r="L20" s="340">
        <v>95.867999999999995</v>
      </c>
      <c r="M20" s="342">
        <v>279.15550000000002</v>
      </c>
      <c r="N20" s="342">
        <v>421.036</v>
      </c>
      <c r="O20" s="340">
        <v>541.20349999999996</v>
      </c>
      <c r="P20" s="340">
        <v>634.32000000000005</v>
      </c>
      <c r="Q20" s="1032" t="s">
        <v>2028</v>
      </c>
    </row>
    <row r="21" spans="1:17" ht="26.25" customHeight="1">
      <c r="A21" s="343" t="s">
        <v>2029</v>
      </c>
      <c r="B21" s="340">
        <v>211.36699999999999</v>
      </c>
      <c r="C21" s="340">
        <v>70.088999999999999</v>
      </c>
      <c r="D21" s="340">
        <v>116.604</v>
      </c>
      <c r="E21" s="340">
        <v>57.128500000000003</v>
      </c>
      <c r="F21" s="340">
        <v>7.49</v>
      </c>
      <c r="G21" s="340">
        <v>26.939999999999998</v>
      </c>
      <c r="H21" s="340">
        <v>172.27600000000001</v>
      </c>
      <c r="I21" s="340">
        <v>91.8005</v>
      </c>
      <c r="J21" s="340">
        <v>277.214</v>
      </c>
      <c r="K21" s="341">
        <v>203.53749999999999</v>
      </c>
      <c r="L21" s="340">
        <v>311.86149999999998</v>
      </c>
      <c r="M21" s="342">
        <v>267.19799999999998</v>
      </c>
      <c r="N21" s="342">
        <v>139.00450000000001</v>
      </c>
      <c r="O21" s="340">
        <v>86.5505</v>
      </c>
      <c r="P21" s="340">
        <v>175.51599999999999</v>
      </c>
      <c r="Q21" s="1032" t="s">
        <v>2030</v>
      </c>
    </row>
    <row r="22" spans="1:17" ht="26.25" customHeight="1">
      <c r="A22" s="343" t="s">
        <v>2031</v>
      </c>
      <c r="B22" s="340">
        <v>719.31449999999995</v>
      </c>
      <c r="C22" s="340">
        <v>676.25450000000001</v>
      </c>
      <c r="D22" s="340">
        <v>833.71301000000005</v>
      </c>
      <c r="E22" s="340">
        <v>582.5</v>
      </c>
      <c r="F22" s="340">
        <v>465.98050000000001</v>
      </c>
      <c r="G22" s="340">
        <v>509.137</v>
      </c>
      <c r="H22" s="340">
        <v>1609.8869999999999</v>
      </c>
      <c r="I22" s="340">
        <v>783.43200000000002</v>
      </c>
      <c r="J22" s="340">
        <v>2052.663</v>
      </c>
      <c r="K22" s="341">
        <v>1835.4124999999999</v>
      </c>
      <c r="L22" s="340">
        <v>1698.002</v>
      </c>
      <c r="M22" s="342">
        <v>667.15300000000002</v>
      </c>
      <c r="N22" s="342">
        <v>484.423</v>
      </c>
      <c r="O22" s="340">
        <v>606.12800000000004</v>
      </c>
      <c r="P22" s="340">
        <v>1259.5295000000001</v>
      </c>
      <c r="Q22" s="1032" t="s">
        <v>2032</v>
      </c>
    </row>
    <row r="23" spans="1:17" ht="26.25" customHeight="1">
      <c r="A23" s="343" t="s">
        <v>2033</v>
      </c>
      <c r="B23" s="340">
        <v>462.27749999999997</v>
      </c>
      <c r="C23" s="340">
        <v>265.99400000000003</v>
      </c>
      <c r="D23" s="340">
        <v>470.13799999999998</v>
      </c>
      <c r="E23" s="340">
        <v>382.41300000000001</v>
      </c>
      <c r="F23" s="340">
        <v>223.45050000000001</v>
      </c>
      <c r="G23" s="340">
        <v>222.60599999999999</v>
      </c>
      <c r="H23" s="340">
        <v>364.89099999999996</v>
      </c>
      <c r="I23" s="340">
        <v>232.35699999999997</v>
      </c>
      <c r="J23" s="340">
        <v>470.29649999999998</v>
      </c>
      <c r="K23" s="341">
        <v>228.95349999999999</v>
      </c>
      <c r="L23" s="340">
        <v>291.4855</v>
      </c>
      <c r="M23" s="342">
        <v>350.11799999999999</v>
      </c>
      <c r="N23" s="342">
        <v>377.52850000000001</v>
      </c>
      <c r="O23" s="340">
        <v>232.37649999999999</v>
      </c>
      <c r="P23" s="340">
        <v>499.80349999999999</v>
      </c>
      <c r="Q23" s="1032" t="s">
        <v>2034</v>
      </c>
    </row>
    <row r="24" spans="1:17" ht="26.25" customHeight="1">
      <c r="A24" s="343" t="s">
        <v>2035</v>
      </c>
      <c r="B24" s="340">
        <v>689.31050000000005</v>
      </c>
      <c r="C24" s="340">
        <v>601.61300000000006</v>
      </c>
      <c r="D24" s="340">
        <v>784.1395</v>
      </c>
      <c r="E24" s="340">
        <v>428.88150000000002</v>
      </c>
      <c r="F24" s="340">
        <v>367.68099999999998</v>
      </c>
      <c r="G24" s="340">
        <v>436.67399999999998</v>
      </c>
      <c r="H24" s="340">
        <v>569.14800000000002</v>
      </c>
      <c r="I24" s="340">
        <v>326.41000000000003</v>
      </c>
      <c r="J24" s="340">
        <v>869.30349999999999</v>
      </c>
      <c r="K24" s="341">
        <v>458.03149999999999</v>
      </c>
      <c r="L24" s="340">
        <v>186.63300000000001</v>
      </c>
      <c r="M24" s="342">
        <v>667.19949999999994</v>
      </c>
      <c r="N24" s="342">
        <v>601.27750000000003</v>
      </c>
      <c r="O24" s="340">
        <v>389.84500000000003</v>
      </c>
      <c r="P24" s="340">
        <v>600.00599999999997</v>
      </c>
      <c r="Q24" s="1032" t="s">
        <v>2036</v>
      </c>
    </row>
    <row r="25" spans="1:17" ht="26.25" customHeight="1">
      <c r="A25" s="1033" t="s">
        <v>2037</v>
      </c>
      <c r="B25" s="1034">
        <v>277.185</v>
      </c>
      <c r="C25" s="1034">
        <v>301.6825</v>
      </c>
      <c r="D25" s="1034">
        <v>307.2235</v>
      </c>
      <c r="E25" s="1034">
        <v>531.03800000000001</v>
      </c>
      <c r="F25" s="1034">
        <v>435.14249999999998</v>
      </c>
      <c r="G25" s="1034">
        <v>265.03399999999999</v>
      </c>
      <c r="H25" s="1034">
        <v>1609.395</v>
      </c>
      <c r="I25" s="1034">
        <v>555.66549999999995</v>
      </c>
      <c r="J25" s="1034">
        <v>847.24199999999996</v>
      </c>
      <c r="K25" s="1035">
        <v>367.93200000000002</v>
      </c>
      <c r="L25" s="1034">
        <v>269.7955</v>
      </c>
      <c r="M25" s="1034">
        <v>279.39550000000003</v>
      </c>
      <c r="N25" s="1034">
        <v>233.95400000000001</v>
      </c>
      <c r="O25" s="1034">
        <v>178.8905</v>
      </c>
      <c r="P25" s="1034">
        <v>490.41640000000001</v>
      </c>
      <c r="Q25" s="1036" t="s">
        <v>2038</v>
      </c>
    </row>
    <row r="26" spans="1:17" s="344" customFormat="1" ht="26.25" customHeight="1">
      <c r="A26" s="2119" t="s">
        <v>775</v>
      </c>
      <c r="B26" s="2117">
        <f>SUM(B7:B25)</f>
        <v>162167.12435999999</v>
      </c>
      <c r="C26" s="2117">
        <f t="shared" ref="C26:P26" si="0">SUM(C7:C25)</f>
        <v>93235.584529999993</v>
      </c>
      <c r="D26" s="2117">
        <f t="shared" si="0"/>
        <v>102526.51812000002</v>
      </c>
      <c r="E26" s="2117">
        <f t="shared" si="0"/>
        <v>136351.29273999998</v>
      </c>
      <c r="F26" s="2117">
        <f t="shared" si="0"/>
        <v>64239.171219999989</v>
      </c>
      <c r="G26" s="2117">
        <f t="shared" si="0"/>
        <v>65840.889420000007</v>
      </c>
      <c r="H26" s="2117">
        <f t="shared" si="0"/>
        <v>80447.900269999998</v>
      </c>
      <c r="I26" s="2117">
        <f t="shared" si="0"/>
        <v>64698.757570000002</v>
      </c>
      <c r="J26" s="2117">
        <f t="shared" si="0"/>
        <v>104581.65521</v>
      </c>
      <c r="K26" s="2117">
        <f t="shared" si="0"/>
        <v>147497.84031999999</v>
      </c>
      <c r="L26" s="2117">
        <f t="shared" si="0"/>
        <v>106307.21827999997</v>
      </c>
      <c r="M26" s="2117">
        <f t="shared" si="0"/>
        <v>194638.29178999996</v>
      </c>
      <c r="N26" s="2117">
        <f t="shared" si="0"/>
        <v>163733.12320999999</v>
      </c>
      <c r="O26" s="2117">
        <f t="shared" si="0"/>
        <v>57612.675510000001</v>
      </c>
      <c r="P26" s="2117">
        <f t="shared" si="0"/>
        <v>134861.91652</v>
      </c>
      <c r="Q26" s="2118" t="s">
        <v>142</v>
      </c>
    </row>
    <row r="27" spans="1:17" ht="11.25" customHeight="1">
      <c r="N27" s="1037"/>
      <c r="O27" s="1039"/>
      <c r="P27" s="1037"/>
      <c r="Q27" s="334"/>
    </row>
    <row r="28" spans="1:17" ht="12" customHeight="1">
      <c r="Q28" s="1037"/>
    </row>
    <row r="29" spans="1:17" ht="27">
      <c r="A29" s="1017" t="s">
        <v>2863</v>
      </c>
      <c r="B29" s="1018"/>
      <c r="C29" s="1018"/>
      <c r="D29" s="1018"/>
      <c r="E29" s="1018"/>
      <c r="F29" s="1018"/>
      <c r="G29" s="1019"/>
      <c r="H29" s="1018"/>
      <c r="I29" s="1018"/>
      <c r="J29" s="1019"/>
      <c r="K29" s="1018"/>
      <c r="L29" s="1018"/>
      <c r="M29" s="1019"/>
      <c r="N29" s="335"/>
      <c r="O29" s="1018"/>
      <c r="P29" s="1018"/>
      <c r="Q29" s="1020" t="s">
        <v>2800</v>
      </c>
    </row>
    <row r="30" spans="1:17" ht="12" customHeight="1">
      <c r="A30" s="1021"/>
      <c r="B30" s="1022"/>
      <c r="C30" s="1022"/>
      <c r="D30" s="1022"/>
      <c r="E30" s="1022"/>
      <c r="F30" s="1022"/>
      <c r="G30" s="1023"/>
      <c r="H30" s="1022"/>
      <c r="I30" s="1022"/>
      <c r="J30" s="1023"/>
      <c r="K30" s="1022"/>
      <c r="L30" s="1022"/>
      <c r="M30" s="1023"/>
      <c r="N30" s="1024"/>
      <c r="O30" s="1022"/>
      <c r="P30" s="1022"/>
      <c r="Q30" s="1025"/>
    </row>
    <row r="31" spans="1:17" ht="12" customHeight="1">
      <c r="A31" s="2206" t="s">
        <v>2867</v>
      </c>
      <c r="B31" s="2209">
        <v>2020</v>
      </c>
      <c r="C31" s="2210"/>
      <c r="D31" s="2210"/>
      <c r="E31" s="2210"/>
      <c r="F31" s="2210"/>
      <c r="G31" s="2210"/>
      <c r="H31" s="2210"/>
      <c r="I31" s="2210"/>
      <c r="J31" s="2211"/>
      <c r="K31" s="2209">
        <v>2019</v>
      </c>
      <c r="L31" s="2210"/>
      <c r="M31" s="2210"/>
      <c r="N31" s="2210"/>
      <c r="O31" s="2210"/>
      <c r="P31" s="2210"/>
      <c r="Q31" s="2218" t="s">
        <v>3151</v>
      </c>
    </row>
    <row r="32" spans="1:17" ht="12" customHeight="1">
      <c r="A32" s="2207"/>
      <c r="B32" s="2212"/>
      <c r="C32" s="2213"/>
      <c r="D32" s="2213"/>
      <c r="E32" s="2213"/>
      <c r="F32" s="2213"/>
      <c r="G32" s="2213"/>
      <c r="H32" s="2213"/>
      <c r="I32" s="2213"/>
      <c r="J32" s="2214"/>
      <c r="K32" s="2212"/>
      <c r="L32" s="2213"/>
      <c r="M32" s="2213"/>
      <c r="N32" s="2213"/>
      <c r="O32" s="2213"/>
      <c r="P32" s="2213"/>
      <c r="Q32" s="2219"/>
    </row>
    <row r="33" spans="1:17" ht="12" customHeight="1">
      <c r="A33" s="2207"/>
      <c r="B33" s="8" t="s">
        <v>45</v>
      </c>
      <c r="C33" s="8" t="s">
        <v>47</v>
      </c>
      <c r="D33" s="8" t="s">
        <v>27</v>
      </c>
      <c r="E33" s="1026" t="s">
        <v>28</v>
      </c>
      <c r="F33" s="336" t="s">
        <v>29</v>
      </c>
      <c r="G33" s="336" t="s">
        <v>30</v>
      </c>
      <c r="H33" s="15" t="s">
        <v>23</v>
      </c>
      <c r="I33" s="15" t="s">
        <v>24</v>
      </c>
      <c r="J33" s="13" t="s">
        <v>25</v>
      </c>
      <c r="K33" s="1027" t="s">
        <v>40</v>
      </c>
      <c r="L33" s="1027" t="s">
        <v>41</v>
      </c>
      <c r="M33" s="1028" t="s">
        <v>26</v>
      </c>
      <c r="N33" s="8" t="s">
        <v>45</v>
      </c>
      <c r="O33" s="8" t="s">
        <v>47</v>
      </c>
      <c r="P33" s="8" t="s">
        <v>27</v>
      </c>
      <c r="Q33" s="2219"/>
    </row>
    <row r="34" spans="1:17" ht="12" customHeight="1">
      <c r="A34" s="2208"/>
      <c r="B34" s="9" t="s">
        <v>13</v>
      </c>
      <c r="C34" s="10" t="s">
        <v>46</v>
      </c>
      <c r="D34" s="9" t="s">
        <v>12</v>
      </c>
      <c r="E34" s="337" t="s">
        <v>11</v>
      </c>
      <c r="F34" s="338" t="s">
        <v>10</v>
      </c>
      <c r="G34" s="338" t="s">
        <v>9</v>
      </c>
      <c r="H34" s="9" t="s">
        <v>8</v>
      </c>
      <c r="I34" s="9" t="s">
        <v>7</v>
      </c>
      <c r="J34" s="14" t="s">
        <v>6</v>
      </c>
      <c r="K34" s="338" t="s">
        <v>42</v>
      </c>
      <c r="L34" s="339" t="s">
        <v>43</v>
      </c>
      <c r="M34" s="1029" t="s">
        <v>44</v>
      </c>
      <c r="N34" s="9" t="s">
        <v>13</v>
      </c>
      <c r="O34" s="10" t="s">
        <v>46</v>
      </c>
      <c r="P34" s="9" t="s">
        <v>12</v>
      </c>
      <c r="Q34" s="2220"/>
    </row>
    <row r="35" spans="1:17" ht="23.25" customHeight="1">
      <c r="A35" s="343" t="s">
        <v>2866</v>
      </c>
      <c r="B35" s="340">
        <v>25109.968350000003</v>
      </c>
      <c r="C35" s="340">
        <v>22302.299810000004</v>
      </c>
      <c r="D35" s="340">
        <v>35733.662739999992</v>
      </c>
      <c r="E35" s="340">
        <v>21064.533299999999</v>
      </c>
      <c r="F35" s="340">
        <v>17060.207409999999</v>
      </c>
      <c r="G35" s="340">
        <v>24562.715880000003</v>
      </c>
      <c r="H35" s="340">
        <v>51640.050259999996</v>
      </c>
      <c r="I35" s="340">
        <v>27679.106729999996</v>
      </c>
      <c r="J35" s="340">
        <v>37761.99252</v>
      </c>
      <c r="K35" s="340">
        <v>23343.262210000001</v>
      </c>
      <c r="L35" s="340">
        <v>15401.495130000001</v>
      </c>
      <c r="M35" s="340">
        <v>19882.160240000001</v>
      </c>
      <c r="N35" s="340">
        <v>18547.458740000002</v>
      </c>
      <c r="O35" s="340">
        <v>21531.677849999996</v>
      </c>
      <c r="P35" s="340">
        <v>38244.388220000008</v>
      </c>
      <c r="Q35" s="2123" t="s">
        <v>2002</v>
      </c>
    </row>
    <row r="36" spans="1:17" ht="23.25" customHeight="1">
      <c r="A36" s="343" t="s">
        <v>2003</v>
      </c>
      <c r="B36" s="340">
        <v>14420.96725</v>
      </c>
      <c r="C36" s="340">
        <v>15088.656789999999</v>
      </c>
      <c r="D36" s="340">
        <v>16370.371239999999</v>
      </c>
      <c r="E36" s="340">
        <v>18962.83785</v>
      </c>
      <c r="F36" s="340">
        <v>13017.991890000001</v>
      </c>
      <c r="G36" s="340">
        <v>8136.3886600000005</v>
      </c>
      <c r="H36" s="340">
        <v>10991.18599</v>
      </c>
      <c r="I36" s="340">
        <v>14703.22249</v>
      </c>
      <c r="J36" s="340">
        <v>9891.0156500000012</v>
      </c>
      <c r="K36" s="340">
        <v>12048.027840000001</v>
      </c>
      <c r="L36" s="340">
        <v>5596.2160600000007</v>
      </c>
      <c r="M36" s="340">
        <v>9252.9444100000001</v>
      </c>
      <c r="N36" s="340">
        <v>26853.679349999999</v>
      </c>
      <c r="O36" s="340">
        <v>13492.346170000001</v>
      </c>
      <c r="P36" s="340">
        <v>35574.004439999997</v>
      </c>
      <c r="Q36" s="2123" t="s">
        <v>2004</v>
      </c>
    </row>
    <row r="37" spans="1:17" ht="23.25" customHeight="1">
      <c r="A37" s="343" t="s">
        <v>2005</v>
      </c>
      <c r="B37" s="340">
        <v>93238.80184</v>
      </c>
      <c r="C37" s="340">
        <v>42320.319059999994</v>
      </c>
      <c r="D37" s="340">
        <v>44169.881930000003</v>
      </c>
      <c r="E37" s="340">
        <v>47957.564599999991</v>
      </c>
      <c r="F37" s="340">
        <v>29685.605439999999</v>
      </c>
      <c r="G37" s="340">
        <v>16857.848180000001</v>
      </c>
      <c r="H37" s="340">
        <v>44500.08509</v>
      </c>
      <c r="I37" s="340">
        <v>30823.522949999999</v>
      </c>
      <c r="J37" s="340">
        <v>61805.734260000005</v>
      </c>
      <c r="K37" s="340">
        <v>30412.353219999997</v>
      </c>
      <c r="L37" s="340">
        <v>30017.803680000001</v>
      </c>
      <c r="M37" s="340">
        <v>79415.853780000005</v>
      </c>
      <c r="N37" s="340">
        <v>84334.627670000002</v>
      </c>
      <c r="O37" s="340">
        <v>31590.18174</v>
      </c>
      <c r="P37" s="340">
        <v>85494.845610000004</v>
      </c>
      <c r="Q37" s="2123" t="s">
        <v>2006</v>
      </c>
    </row>
    <row r="38" spans="1:17" ht="23.25" customHeight="1">
      <c r="A38" s="343" t="s">
        <v>2007</v>
      </c>
      <c r="B38" s="340">
        <v>13554.101349999999</v>
      </c>
      <c r="C38" s="340">
        <v>12119.0234</v>
      </c>
      <c r="D38" s="340">
        <v>15167.55899</v>
      </c>
      <c r="E38" s="340">
        <v>9957.8644000000004</v>
      </c>
      <c r="F38" s="340">
        <v>2826.1400199999998</v>
      </c>
      <c r="G38" s="340">
        <v>418.5</v>
      </c>
      <c r="H38" s="340">
        <v>12786.920970000001</v>
      </c>
      <c r="I38" s="340">
        <v>11766.503050000001</v>
      </c>
      <c r="J38" s="340">
        <v>15737.488519999999</v>
      </c>
      <c r="K38" s="340">
        <v>13460.84834</v>
      </c>
      <c r="L38" s="340">
        <v>10451.29499</v>
      </c>
      <c r="M38" s="340">
        <v>11135.406000000001</v>
      </c>
      <c r="N38" s="340">
        <v>13267.466259999999</v>
      </c>
      <c r="O38" s="340">
        <v>12436.27951</v>
      </c>
      <c r="P38" s="340">
        <v>25086.291499999999</v>
      </c>
      <c r="Q38" s="2123" t="s">
        <v>2008</v>
      </c>
    </row>
    <row r="39" spans="1:17" ht="23.25" customHeight="1">
      <c r="A39" s="343" t="s">
        <v>2009</v>
      </c>
      <c r="B39" s="340">
        <v>14342.809499999999</v>
      </c>
      <c r="C39" s="340">
        <v>9539.6919999999991</v>
      </c>
      <c r="D39" s="340">
        <v>6598.1885000000002</v>
      </c>
      <c r="E39" s="340">
        <v>4875.9279999999999</v>
      </c>
      <c r="F39" s="340">
        <v>13661.093010000001</v>
      </c>
      <c r="G39" s="340">
        <v>10436.60396</v>
      </c>
      <c r="H39" s="340">
        <v>23618.608499999998</v>
      </c>
      <c r="I39" s="340">
        <v>7570.1189999999997</v>
      </c>
      <c r="J39" s="340">
        <v>19602.811699999998</v>
      </c>
      <c r="K39" s="340">
        <v>15975.897570000001</v>
      </c>
      <c r="L39" s="340">
        <v>10290.356679999999</v>
      </c>
      <c r="M39" s="340">
        <v>11661.76899</v>
      </c>
      <c r="N39" s="340">
        <v>12200.29501</v>
      </c>
      <c r="O39" s="340">
        <v>6205.3575000000001</v>
      </c>
      <c r="P39" s="340">
        <v>7451.5289699999994</v>
      </c>
      <c r="Q39" s="2123" t="s">
        <v>2010</v>
      </c>
    </row>
    <row r="40" spans="1:17" ht="23.25" customHeight="1">
      <c r="A40" s="343" t="s">
        <v>2011</v>
      </c>
      <c r="B40" s="340">
        <v>16911.40523</v>
      </c>
      <c r="C40" s="340">
        <v>10623.11455</v>
      </c>
      <c r="D40" s="340">
        <v>18716.44615</v>
      </c>
      <c r="E40" s="340">
        <v>7273.38213</v>
      </c>
      <c r="F40" s="340">
        <v>4276.76235</v>
      </c>
      <c r="G40" s="340">
        <v>3180.9052999999999</v>
      </c>
      <c r="H40" s="340">
        <v>16451.616450000001</v>
      </c>
      <c r="I40" s="340">
        <v>3189.5737200000003</v>
      </c>
      <c r="J40" s="340">
        <v>31511.077669999999</v>
      </c>
      <c r="K40" s="340">
        <v>9136.2522800000006</v>
      </c>
      <c r="L40" s="340">
        <v>5483.8075499999995</v>
      </c>
      <c r="M40" s="340">
        <v>9789.0196500000002</v>
      </c>
      <c r="N40" s="340">
        <v>11884.112300000001</v>
      </c>
      <c r="O40" s="340">
        <v>13292.334919999999</v>
      </c>
      <c r="P40" s="340">
        <v>21819.21184</v>
      </c>
      <c r="Q40" s="2123" t="s">
        <v>2012</v>
      </c>
    </row>
    <row r="41" spans="1:17" ht="23.25" customHeight="1">
      <c r="A41" s="343" t="s">
        <v>2013</v>
      </c>
      <c r="B41" s="340">
        <v>2977.1970000000001</v>
      </c>
      <c r="C41" s="340">
        <v>2410.0140000000001</v>
      </c>
      <c r="D41" s="340">
        <v>5090.2780000000002</v>
      </c>
      <c r="E41" s="340">
        <v>5735.8050000000003</v>
      </c>
      <c r="F41" s="340">
        <v>2174.5549999999998</v>
      </c>
      <c r="G41" s="340">
        <v>1049.74</v>
      </c>
      <c r="H41" s="340">
        <v>4969.2299999999996</v>
      </c>
      <c r="I41" s="340">
        <v>2002.729</v>
      </c>
      <c r="J41" s="340">
        <v>6752.3220099999999</v>
      </c>
      <c r="K41" s="340">
        <v>4125.5399500000003</v>
      </c>
      <c r="L41" s="340">
        <v>3822.855</v>
      </c>
      <c r="M41" s="340">
        <v>2710.5659999999998</v>
      </c>
      <c r="N41" s="340">
        <v>4343.82</v>
      </c>
      <c r="O41" s="340">
        <v>5584.3130000000001</v>
      </c>
      <c r="P41" s="340">
        <v>8172.0860000000002</v>
      </c>
      <c r="Q41" s="2123" t="s">
        <v>2014</v>
      </c>
    </row>
    <row r="42" spans="1:17" ht="23.25" customHeight="1">
      <c r="A42" s="343" t="s">
        <v>2015</v>
      </c>
      <c r="B42" s="340">
        <v>2000.3285000000001</v>
      </c>
      <c r="C42" s="340">
        <v>1018.2919899999999</v>
      </c>
      <c r="D42" s="340">
        <v>1530.0060000000001</v>
      </c>
      <c r="E42" s="340">
        <v>925.29399999999998</v>
      </c>
      <c r="F42" s="340">
        <v>289.20699999999999</v>
      </c>
      <c r="G42" s="340">
        <v>319.55</v>
      </c>
      <c r="H42" s="340">
        <v>1752.412</v>
      </c>
      <c r="I42" s="340">
        <v>1035.55999</v>
      </c>
      <c r="J42" s="340">
        <v>1611.9675</v>
      </c>
      <c r="K42" s="340">
        <v>2141.75</v>
      </c>
      <c r="L42" s="340">
        <v>2171.8349900000003</v>
      </c>
      <c r="M42" s="340">
        <v>1454.4940100000001</v>
      </c>
      <c r="N42" s="340">
        <v>1202.50801</v>
      </c>
      <c r="O42" s="340">
        <v>345.315</v>
      </c>
      <c r="P42" s="340">
        <v>1775.5229999999999</v>
      </c>
      <c r="Q42" s="2123" t="s">
        <v>2016</v>
      </c>
    </row>
    <row r="43" spans="1:17" ht="23.25" customHeight="1">
      <c r="A43" s="343" t="s">
        <v>2017</v>
      </c>
      <c r="B43" s="340">
        <v>627.40599999999995</v>
      </c>
      <c r="C43" s="340">
        <v>1162.1115</v>
      </c>
      <c r="D43" s="340">
        <v>1264.6095</v>
      </c>
      <c r="E43" s="340">
        <v>0</v>
      </c>
      <c r="F43" s="340">
        <v>0</v>
      </c>
      <c r="G43" s="340">
        <v>64.826499999999996</v>
      </c>
      <c r="H43" s="340">
        <v>727.37149999999997</v>
      </c>
      <c r="I43" s="340">
        <v>258.27949999999998</v>
      </c>
      <c r="J43" s="340">
        <v>1052.384</v>
      </c>
      <c r="K43" s="340">
        <v>40.72</v>
      </c>
      <c r="L43" s="340">
        <v>6</v>
      </c>
      <c r="M43" s="340">
        <v>13.82</v>
      </c>
      <c r="N43" s="340">
        <v>433.79</v>
      </c>
      <c r="O43" s="340">
        <v>1648.0675000000001</v>
      </c>
      <c r="P43" s="340">
        <v>1570.4204999999999</v>
      </c>
      <c r="Q43" s="2123" t="s">
        <v>2018</v>
      </c>
    </row>
    <row r="44" spans="1:17" s="345" customFormat="1" ht="23.25" customHeight="1">
      <c r="A44" s="343" t="s">
        <v>2019</v>
      </c>
      <c r="B44" s="340">
        <v>38546.694179999999</v>
      </c>
      <c r="C44" s="340">
        <v>24092.761710000002</v>
      </c>
      <c r="D44" s="340">
        <v>41829.547100000003</v>
      </c>
      <c r="E44" s="340">
        <v>44887.496770000005</v>
      </c>
      <c r="F44" s="340">
        <v>21460.087589999999</v>
      </c>
      <c r="G44" s="340">
        <v>11533.022210000001</v>
      </c>
      <c r="H44" s="340">
        <v>22254.856060000002</v>
      </c>
      <c r="I44" s="340">
        <v>11979.82957</v>
      </c>
      <c r="J44" s="340">
        <v>27566.555880000004</v>
      </c>
      <c r="K44" s="340">
        <v>21699.26743</v>
      </c>
      <c r="L44" s="340">
        <v>18051.462489999998</v>
      </c>
      <c r="M44" s="340">
        <v>31737.000950000001</v>
      </c>
      <c r="N44" s="340">
        <v>26313.45564</v>
      </c>
      <c r="O44" s="340">
        <v>17097.694780000002</v>
      </c>
      <c r="P44" s="340">
        <v>37904.704969999999</v>
      </c>
      <c r="Q44" s="2123" t="s">
        <v>2020</v>
      </c>
    </row>
    <row r="45" spans="1:17" ht="23.25" customHeight="1">
      <c r="A45" s="343" t="s">
        <v>2021</v>
      </c>
      <c r="B45" s="340">
        <v>47743.210820000008</v>
      </c>
      <c r="C45" s="340">
        <v>34521.303089999994</v>
      </c>
      <c r="D45" s="340">
        <v>41633.066679999996</v>
      </c>
      <c r="E45" s="340">
        <v>34574.993269999999</v>
      </c>
      <c r="F45" s="340">
        <v>33400.515940000005</v>
      </c>
      <c r="G45" s="340">
        <v>23534.89085</v>
      </c>
      <c r="H45" s="340">
        <v>30709.892889999999</v>
      </c>
      <c r="I45" s="340">
        <v>22609.036560000004</v>
      </c>
      <c r="J45" s="340">
        <v>124750.09106999999</v>
      </c>
      <c r="K45" s="340">
        <v>44064.229519999993</v>
      </c>
      <c r="L45" s="340">
        <v>31196.174289999999</v>
      </c>
      <c r="M45" s="340">
        <v>49238.47838</v>
      </c>
      <c r="N45" s="340">
        <v>51541.921970000003</v>
      </c>
      <c r="O45" s="340">
        <v>10640.83085</v>
      </c>
      <c r="P45" s="340">
        <v>30122.286909999999</v>
      </c>
      <c r="Q45" s="2123" t="s">
        <v>2022</v>
      </c>
    </row>
    <row r="46" spans="1:17" ht="23.25" customHeight="1">
      <c r="A46" s="343" t="s">
        <v>2023</v>
      </c>
      <c r="B46" s="340">
        <v>240688.96753999998</v>
      </c>
      <c r="C46" s="340">
        <v>133305.26645999998</v>
      </c>
      <c r="D46" s="340">
        <v>223913.71234</v>
      </c>
      <c r="E46" s="340">
        <v>124136.18138999998</v>
      </c>
      <c r="F46" s="340">
        <v>75290.970740000004</v>
      </c>
      <c r="G46" s="340">
        <v>109228.25020000001</v>
      </c>
      <c r="H46" s="340">
        <v>179766.75687000001</v>
      </c>
      <c r="I46" s="340">
        <v>142390.60519</v>
      </c>
      <c r="J46" s="340">
        <v>331380.43487</v>
      </c>
      <c r="K46" s="340">
        <v>172536.73144999999</v>
      </c>
      <c r="L46" s="340">
        <v>137556.00391999999</v>
      </c>
      <c r="M46" s="340">
        <v>222493.67967000001</v>
      </c>
      <c r="N46" s="340">
        <v>230128.73663</v>
      </c>
      <c r="O46" s="340">
        <v>86158.572799999994</v>
      </c>
      <c r="P46" s="340">
        <v>159476.98275999998</v>
      </c>
      <c r="Q46" s="2123" t="s">
        <v>2024</v>
      </c>
    </row>
    <row r="47" spans="1:17" ht="23.25" customHeight="1">
      <c r="A47" s="343" t="s">
        <v>2025</v>
      </c>
      <c r="B47" s="340">
        <v>209184.19873999999</v>
      </c>
      <c r="C47" s="340">
        <v>144135.19685000001</v>
      </c>
      <c r="D47" s="340">
        <v>122783.54759999999</v>
      </c>
      <c r="E47" s="340">
        <v>128307.93259</v>
      </c>
      <c r="F47" s="340">
        <v>22588.259759999997</v>
      </c>
      <c r="G47" s="340">
        <v>87726.957119999992</v>
      </c>
      <c r="H47" s="340">
        <v>173286.8645</v>
      </c>
      <c r="I47" s="340">
        <v>112289.83174999998</v>
      </c>
      <c r="J47" s="340">
        <v>236989.0275</v>
      </c>
      <c r="K47" s="340">
        <v>166975.60189000002</v>
      </c>
      <c r="L47" s="340">
        <v>81588.221930000014</v>
      </c>
      <c r="M47" s="340">
        <v>165063.26843999999</v>
      </c>
      <c r="N47" s="340">
        <v>190507.18774999998</v>
      </c>
      <c r="O47" s="340">
        <v>69625.572910000003</v>
      </c>
      <c r="P47" s="340">
        <v>195685.71550999998</v>
      </c>
      <c r="Q47" s="2123" t="s">
        <v>2026</v>
      </c>
    </row>
    <row r="48" spans="1:17" ht="23.25" customHeight="1">
      <c r="A48" s="343" t="s">
        <v>2027</v>
      </c>
      <c r="B48" s="340">
        <v>10585.690500000001</v>
      </c>
      <c r="C48" s="340">
        <v>10980.8665</v>
      </c>
      <c r="D48" s="340">
        <v>9597.1589999999997</v>
      </c>
      <c r="E48" s="340">
        <v>2961.3829999999998</v>
      </c>
      <c r="F48" s="340">
        <v>5580.5784999999996</v>
      </c>
      <c r="G48" s="340">
        <v>6823.7934999999998</v>
      </c>
      <c r="H48" s="340">
        <v>10479.584500000001</v>
      </c>
      <c r="I48" s="340">
        <v>4069.1514999999999</v>
      </c>
      <c r="J48" s="340">
        <v>21142.06004</v>
      </c>
      <c r="K48" s="340">
        <v>5039.7184999999999</v>
      </c>
      <c r="L48" s="340">
        <v>2396.2285000000002</v>
      </c>
      <c r="M48" s="340">
        <v>4600.76</v>
      </c>
      <c r="N48" s="340">
        <v>7261.9335000000001</v>
      </c>
      <c r="O48" s="340">
        <v>10096.462</v>
      </c>
      <c r="P48" s="340">
        <v>12767.936</v>
      </c>
      <c r="Q48" s="2123" t="s">
        <v>2028</v>
      </c>
    </row>
    <row r="49" spans="1:17" ht="23.25" customHeight="1">
      <c r="A49" s="343" t="s">
        <v>2029</v>
      </c>
      <c r="B49" s="340">
        <v>3392.4445000000001</v>
      </c>
      <c r="C49" s="340">
        <v>1515.5005000000001</v>
      </c>
      <c r="D49" s="340">
        <v>3502.8580000000002</v>
      </c>
      <c r="E49" s="340">
        <v>648.89250000000004</v>
      </c>
      <c r="F49" s="340">
        <v>67.349999999999994</v>
      </c>
      <c r="G49" s="340">
        <v>331.15550000000002</v>
      </c>
      <c r="H49" s="340">
        <v>3220.74325</v>
      </c>
      <c r="I49" s="340">
        <v>1184.99575</v>
      </c>
      <c r="J49" s="340">
        <v>9648.0830000000005</v>
      </c>
      <c r="K49" s="340">
        <v>1560.374</v>
      </c>
      <c r="L49" s="340">
        <v>2443.9899999999998</v>
      </c>
      <c r="M49" s="340">
        <v>1930.1025</v>
      </c>
      <c r="N49" s="340">
        <v>1245.06</v>
      </c>
      <c r="O49" s="340">
        <v>1273.7529999999999</v>
      </c>
      <c r="P49" s="340">
        <v>2538.4389999999999</v>
      </c>
      <c r="Q49" s="2123" t="s">
        <v>2030</v>
      </c>
    </row>
    <row r="50" spans="1:17" ht="23.25" customHeight="1">
      <c r="A50" s="343" t="s">
        <v>2031</v>
      </c>
      <c r="B50" s="340">
        <v>11542.527529999999</v>
      </c>
      <c r="C50" s="340">
        <v>10871.219499999999</v>
      </c>
      <c r="D50" s="340">
        <v>14060.284009999999</v>
      </c>
      <c r="E50" s="340">
        <v>11961.13401</v>
      </c>
      <c r="F50" s="340">
        <v>9013.7380099999991</v>
      </c>
      <c r="G50" s="340">
        <v>8415.9840100000001</v>
      </c>
      <c r="H50" s="340">
        <v>21350.236929999999</v>
      </c>
      <c r="I50" s="340">
        <v>12016.825999999999</v>
      </c>
      <c r="J50" s="340">
        <v>19722.61406</v>
      </c>
      <c r="K50" s="340">
        <v>14725.596119999998</v>
      </c>
      <c r="L50" s="340">
        <v>14453.700050000001</v>
      </c>
      <c r="M50" s="340">
        <v>9394.2880000000005</v>
      </c>
      <c r="N50" s="340">
        <v>11503.540999999999</v>
      </c>
      <c r="O50" s="340">
        <v>10970.322</v>
      </c>
      <c r="P50" s="340">
        <v>28339.338500000002</v>
      </c>
      <c r="Q50" s="2123" t="s">
        <v>2032</v>
      </c>
    </row>
    <row r="51" spans="1:17" s="344" customFormat="1" ht="23.25" customHeight="1">
      <c r="A51" s="343" t="s">
        <v>2033</v>
      </c>
      <c r="B51" s="340">
        <v>10177.114250000001</v>
      </c>
      <c r="C51" s="340">
        <v>7977.1715000000004</v>
      </c>
      <c r="D51" s="340">
        <v>14041.30449</v>
      </c>
      <c r="E51" s="340">
        <v>5833.0060000000003</v>
      </c>
      <c r="F51" s="340">
        <v>4775.5249999999996</v>
      </c>
      <c r="G51" s="340">
        <v>6501.9555</v>
      </c>
      <c r="H51" s="340">
        <v>8439.7420000000002</v>
      </c>
      <c r="I51" s="340">
        <v>5323.5884999999998</v>
      </c>
      <c r="J51" s="340">
        <v>19224.535500000002</v>
      </c>
      <c r="K51" s="340">
        <v>3838.8530000000001</v>
      </c>
      <c r="L51" s="340">
        <v>5689.0439999999999</v>
      </c>
      <c r="M51" s="340">
        <v>5349.3725000000004</v>
      </c>
      <c r="N51" s="340">
        <v>6474.16</v>
      </c>
      <c r="O51" s="340">
        <v>6772.3305</v>
      </c>
      <c r="P51" s="340">
        <v>11562.6265</v>
      </c>
      <c r="Q51" s="2123" t="s">
        <v>2034</v>
      </c>
    </row>
    <row r="52" spans="1:17" ht="23.25" customHeight="1">
      <c r="A52" s="343" t="s">
        <v>2035</v>
      </c>
      <c r="B52" s="340">
        <v>13083.17201</v>
      </c>
      <c r="C52" s="340">
        <v>11478.314490000001</v>
      </c>
      <c r="D52" s="340">
        <v>16675.561010000001</v>
      </c>
      <c r="E52" s="340">
        <v>5621.0225</v>
      </c>
      <c r="F52" s="340">
        <v>7025.6954999999998</v>
      </c>
      <c r="G52" s="340">
        <v>6211.8554999999997</v>
      </c>
      <c r="H52" s="340">
        <v>18332.067999999999</v>
      </c>
      <c r="I52" s="340">
        <v>11121.058000000001</v>
      </c>
      <c r="J52" s="340">
        <v>25377.692999999999</v>
      </c>
      <c r="K52" s="340">
        <v>6586.5434999999998</v>
      </c>
      <c r="L52" s="340">
        <v>2662.73</v>
      </c>
      <c r="M52" s="340">
        <v>6333.7945</v>
      </c>
      <c r="N52" s="340">
        <v>9069.5730000000003</v>
      </c>
      <c r="O52" s="340">
        <v>10260.166499999999</v>
      </c>
      <c r="P52" s="340">
        <v>14721.99101</v>
      </c>
      <c r="Q52" s="2123" t="s">
        <v>2036</v>
      </c>
    </row>
    <row r="53" spans="1:17" ht="23.25" customHeight="1">
      <c r="A53" s="1033" t="s">
        <v>2037</v>
      </c>
      <c r="B53" s="1034">
        <v>7835.9345000000003</v>
      </c>
      <c r="C53" s="1034">
        <v>11172.143</v>
      </c>
      <c r="D53" s="1034">
        <v>9435.3135000000002</v>
      </c>
      <c r="E53" s="1034">
        <v>17899.261500000001</v>
      </c>
      <c r="F53" s="1034">
        <v>25328.062000000002</v>
      </c>
      <c r="G53" s="1034">
        <v>18289.698499999999</v>
      </c>
      <c r="H53" s="1034">
        <v>15839.897499999999</v>
      </c>
      <c r="I53" s="1034">
        <v>7401.4314999999997</v>
      </c>
      <c r="J53" s="1034">
        <v>12011.669</v>
      </c>
      <c r="K53" s="1034">
        <v>9518.8410000000003</v>
      </c>
      <c r="L53" s="1034">
        <v>5356.3230000000003</v>
      </c>
      <c r="M53" s="1034">
        <v>9434.8349999999991</v>
      </c>
      <c r="N53" s="1034">
        <v>9604.6735000000008</v>
      </c>
      <c r="O53" s="1034">
        <v>7577.4570000000003</v>
      </c>
      <c r="P53" s="1034">
        <v>22593.783660000001</v>
      </c>
      <c r="Q53" s="2124" t="s">
        <v>2038</v>
      </c>
    </row>
    <row r="54" spans="1:17" ht="23.25" customHeight="1" thickBot="1">
      <c r="A54" s="2120" t="s">
        <v>775</v>
      </c>
      <c r="B54" s="2121">
        <f>SUM(B35:B53)</f>
        <v>775962.93958999985</v>
      </c>
      <c r="C54" s="2121">
        <f t="shared" ref="C54:P54" si="1">SUM(C35:C53)</f>
        <v>506633.26670000004</v>
      </c>
      <c r="D54" s="2121">
        <f t="shared" si="1"/>
        <v>642113.35677999991</v>
      </c>
      <c r="E54" s="2121">
        <f t="shared" si="1"/>
        <v>493584.51280999993</v>
      </c>
      <c r="F54" s="2121">
        <f t="shared" si="1"/>
        <v>287522.34515999997</v>
      </c>
      <c r="G54" s="2121">
        <f t="shared" si="1"/>
        <v>343624.64137000003</v>
      </c>
      <c r="H54" s="2121">
        <f t="shared" si="1"/>
        <v>651118.12326000002</v>
      </c>
      <c r="I54" s="2121">
        <f t="shared" si="1"/>
        <v>429414.97074999998</v>
      </c>
      <c r="J54" s="2121">
        <f t="shared" si="1"/>
        <v>1013539.55775</v>
      </c>
      <c r="K54" s="2121">
        <f t="shared" si="1"/>
        <v>557230.40782000008</v>
      </c>
      <c r="L54" s="2121">
        <f t="shared" si="1"/>
        <v>384635.54225999996</v>
      </c>
      <c r="M54" s="2121">
        <f t="shared" si="1"/>
        <v>650891.61301999993</v>
      </c>
      <c r="N54" s="2121">
        <f t="shared" si="1"/>
        <v>716718.00033000018</v>
      </c>
      <c r="O54" s="2121">
        <f t="shared" si="1"/>
        <v>336599.03552999999</v>
      </c>
      <c r="P54" s="2121">
        <f t="shared" si="1"/>
        <v>740902.10489999992</v>
      </c>
      <c r="Q54" s="2122" t="s">
        <v>142</v>
      </c>
    </row>
    <row r="55" spans="1:17" s="344" customFormat="1" ht="14.1" customHeight="1" thickTop="1">
      <c r="A55" s="1038"/>
      <c r="B55" s="346"/>
      <c r="C55" s="346"/>
      <c r="D55" s="346"/>
      <c r="E55" s="346"/>
      <c r="F55" s="346"/>
      <c r="G55" s="333"/>
      <c r="H55" s="346"/>
      <c r="I55" s="346"/>
      <c r="J55" s="333"/>
      <c r="K55" s="346"/>
      <c r="L55" s="346"/>
      <c r="M55" s="333"/>
      <c r="N55" s="333"/>
      <c r="O55" s="346"/>
      <c r="P55" s="346"/>
      <c r="Q55" s="1040"/>
    </row>
    <row r="56" spans="1:17" ht="14.1" customHeight="1"/>
    <row r="57" spans="1:17" ht="14.1" customHeight="1"/>
    <row r="58" spans="1:17" ht="14.1" customHeight="1"/>
    <row r="59" spans="1:17" ht="14.1" customHeight="1"/>
    <row r="60" spans="1:17" ht="14.1" customHeight="1"/>
    <row r="61" spans="1:17" s="344" customFormat="1" ht="14.1" customHeight="1">
      <c r="A61" s="1038"/>
      <c r="B61" s="346"/>
      <c r="C61" s="346"/>
      <c r="D61" s="346"/>
      <c r="E61" s="346"/>
      <c r="F61" s="346"/>
      <c r="G61" s="333"/>
      <c r="H61" s="346"/>
      <c r="I61" s="346"/>
      <c r="J61" s="333"/>
      <c r="K61" s="346"/>
      <c r="L61" s="346"/>
      <c r="M61" s="333"/>
      <c r="N61" s="333"/>
      <c r="O61" s="346"/>
      <c r="P61" s="346"/>
      <c r="Q61" s="1040"/>
    </row>
    <row r="62" spans="1:17" s="344" customFormat="1" ht="14.1" customHeight="1">
      <c r="A62" s="1038"/>
      <c r="B62" s="346"/>
      <c r="C62" s="346"/>
      <c r="D62" s="346"/>
      <c r="E62" s="346"/>
      <c r="F62" s="346"/>
      <c r="G62" s="333"/>
      <c r="H62" s="346"/>
      <c r="I62" s="346"/>
      <c r="J62" s="333"/>
      <c r="K62" s="346"/>
      <c r="L62" s="346"/>
      <c r="M62" s="333"/>
      <c r="N62" s="333"/>
      <c r="O62" s="346"/>
      <c r="P62" s="346"/>
      <c r="Q62" s="1040"/>
    </row>
    <row r="63" spans="1:17" ht="14.1" customHeight="1"/>
    <row r="64" spans="1:17" ht="14.1" customHeight="1"/>
    <row r="65" spans="1:17" ht="14.1" customHeight="1"/>
    <row r="66" spans="1:17" s="344" customFormat="1" ht="14.1" customHeight="1">
      <c r="A66" s="1038"/>
      <c r="B66" s="346"/>
      <c r="C66" s="346"/>
      <c r="D66" s="346"/>
      <c r="E66" s="346"/>
      <c r="F66" s="346"/>
      <c r="G66" s="333"/>
      <c r="H66" s="346"/>
      <c r="I66" s="346"/>
      <c r="J66" s="333"/>
      <c r="K66" s="346"/>
      <c r="L66" s="346"/>
      <c r="M66" s="333"/>
      <c r="N66" s="333"/>
      <c r="O66" s="346"/>
      <c r="P66" s="346"/>
      <c r="Q66" s="1040"/>
    </row>
    <row r="67" spans="1:17" ht="14.1" customHeight="1"/>
    <row r="68" spans="1:17" ht="14.1" customHeight="1"/>
    <row r="69" spans="1:17" ht="14.1" customHeight="1"/>
    <row r="70" spans="1:17" ht="14.1" customHeight="1"/>
    <row r="71" spans="1:17" ht="14.1" customHeight="1"/>
    <row r="72" spans="1:17" s="344" customFormat="1" ht="14.1" customHeight="1">
      <c r="A72" s="1038"/>
      <c r="B72" s="346"/>
      <c r="C72" s="346"/>
      <c r="D72" s="346"/>
      <c r="E72" s="346"/>
      <c r="F72" s="346"/>
      <c r="G72" s="333"/>
      <c r="H72" s="346"/>
      <c r="I72" s="346"/>
      <c r="J72" s="333"/>
      <c r="K72" s="346"/>
      <c r="L72" s="346"/>
      <c r="M72" s="333"/>
      <c r="N72" s="333"/>
      <c r="O72" s="346"/>
      <c r="P72" s="346"/>
      <c r="Q72" s="1040"/>
    </row>
    <row r="73" spans="1:17" ht="14.1" customHeight="1"/>
    <row r="74" spans="1:17" ht="14.1" customHeight="1"/>
    <row r="75" spans="1:17" ht="14.1" customHeight="1"/>
  </sheetData>
  <mergeCells count="8">
    <mergeCell ref="A3:A6"/>
    <mergeCell ref="B3:J4"/>
    <mergeCell ref="K3:P4"/>
    <mergeCell ref="Q3:Q6"/>
    <mergeCell ref="A31:A34"/>
    <mergeCell ref="B31:J32"/>
    <mergeCell ref="K31:P32"/>
    <mergeCell ref="Q31:Q34"/>
  </mergeCells>
  <printOptions gridLinesSet="0"/>
  <pageMargins left="0.19685039370078741" right="0.19685039370078741" top="0.39370078740157483" bottom="0.19685039370078741" header="0.31496062992125984" footer="0.51181102362204722"/>
  <pageSetup paperSize="9" scale="55" firstPageNumber="3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V113"/>
  <sheetViews>
    <sheetView showGridLines="0" workbookViewId="0">
      <selection activeCell="F41" sqref="F41"/>
    </sheetView>
  </sheetViews>
  <sheetFormatPr baseColWidth="10" defaultRowHeight="15"/>
  <cols>
    <col min="1" max="1" width="41.125" style="1046" customWidth="1"/>
    <col min="2" max="6" width="10.625" style="1073" customWidth="1"/>
    <col min="7" max="7" width="10.625" style="1054" customWidth="1"/>
    <col min="8" max="9" width="10.625" style="1073" customWidth="1"/>
    <col min="10" max="10" width="10.625" style="1054" customWidth="1"/>
    <col min="11" max="12" width="10.625" style="1073" customWidth="1"/>
    <col min="13" max="14" width="10.625" style="1054" customWidth="1"/>
    <col min="15" max="16" width="10.625" style="1073" customWidth="1"/>
    <col min="17" max="17" width="1.125" style="1054" customWidth="1"/>
    <col min="18" max="18" width="1.625" style="1045" customWidth="1"/>
    <col min="19" max="19" width="22.375" style="1079" customWidth="1"/>
    <col min="20" max="20" width="7.875" style="1046" customWidth="1"/>
    <col min="21" max="33" width="9.625" style="1046" customWidth="1"/>
    <col min="34" max="256" width="11" style="1046"/>
    <col min="257" max="257" width="41.125" style="1046" customWidth="1"/>
    <col min="258" max="273" width="10.625" style="1046" customWidth="1"/>
    <col min="274" max="274" width="1.625" style="1046" customWidth="1"/>
    <col min="275" max="275" width="22.375" style="1046" customWidth="1"/>
    <col min="276" max="276" width="7.875" style="1046" customWidth="1"/>
    <col min="277" max="289" width="9.625" style="1046" customWidth="1"/>
    <col min="290" max="512" width="11" style="1046"/>
    <col min="513" max="513" width="41.125" style="1046" customWidth="1"/>
    <col min="514" max="529" width="10.625" style="1046" customWidth="1"/>
    <col min="530" max="530" width="1.625" style="1046" customWidth="1"/>
    <col min="531" max="531" width="22.375" style="1046" customWidth="1"/>
    <col min="532" max="532" width="7.875" style="1046" customWidth="1"/>
    <col min="533" max="545" width="9.625" style="1046" customWidth="1"/>
    <col min="546" max="768" width="11" style="1046"/>
    <col min="769" max="769" width="41.125" style="1046" customWidth="1"/>
    <col min="770" max="785" width="10.625" style="1046" customWidth="1"/>
    <col min="786" max="786" width="1.625" style="1046" customWidth="1"/>
    <col min="787" max="787" width="22.375" style="1046" customWidth="1"/>
    <col min="788" max="788" width="7.875" style="1046" customWidth="1"/>
    <col min="789" max="801" width="9.625" style="1046" customWidth="1"/>
    <col min="802" max="1024" width="11" style="1046"/>
    <col min="1025" max="1025" width="41.125" style="1046" customWidth="1"/>
    <col min="1026" max="1041" width="10.625" style="1046" customWidth="1"/>
    <col min="1042" max="1042" width="1.625" style="1046" customWidth="1"/>
    <col min="1043" max="1043" width="22.375" style="1046" customWidth="1"/>
    <col min="1044" max="1044" width="7.875" style="1046" customWidth="1"/>
    <col min="1045" max="1057" width="9.625" style="1046" customWidth="1"/>
    <col min="1058" max="1280" width="11" style="1046"/>
    <col min="1281" max="1281" width="41.125" style="1046" customWidth="1"/>
    <col min="1282" max="1297" width="10.625" style="1046" customWidth="1"/>
    <col min="1298" max="1298" width="1.625" style="1046" customWidth="1"/>
    <col min="1299" max="1299" width="22.375" style="1046" customWidth="1"/>
    <col min="1300" max="1300" width="7.875" style="1046" customWidth="1"/>
    <col min="1301" max="1313" width="9.625" style="1046" customWidth="1"/>
    <col min="1314" max="1536" width="11" style="1046"/>
    <col min="1537" max="1537" width="41.125" style="1046" customWidth="1"/>
    <col min="1538" max="1553" width="10.625" style="1046" customWidth="1"/>
    <col min="1554" max="1554" width="1.625" style="1046" customWidth="1"/>
    <col min="1555" max="1555" width="22.375" style="1046" customWidth="1"/>
    <col min="1556" max="1556" width="7.875" style="1046" customWidth="1"/>
    <col min="1557" max="1569" width="9.625" style="1046" customWidth="1"/>
    <col min="1570" max="1792" width="11" style="1046"/>
    <col min="1793" max="1793" width="41.125" style="1046" customWidth="1"/>
    <col min="1794" max="1809" width="10.625" style="1046" customWidth="1"/>
    <col min="1810" max="1810" width="1.625" style="1046" customWidth="1"/>
    <col min="1811" max="1811" width="22.375" style="1046" customWidth="1"/>
    <col min="1812" max="1812" width="7.875" style="1046" customWidth="1"/>
    <col min="1813" max="1825" width="9.625" style="1046" customWidth="1"/>
    <col min="1826" max="2048" width="11" style="1046"/>
    <col min="2049" max="2049" width="41.125" style="1046" customWidth="1"/>
    <col min="2050" max="2065" width="10.625" style="1046" customWidth="1"/>
    <col min="2066" max="2066" width="1.625" style="1046" customWidth="1"/>
    <col min="2067" max="2067" width="22.375" style="1046" customWidth="1"/>
    <col min="2068" max="2068" width="7.875" style="1046" customWidth="1"/>
    <col min="2069" max="2081" width="9.625" style="1046" customWidth="1"/>
    <col min="2082" max="2304" width="11" style="1046"/>
    <col min="2305" max="2305" width="41.125" style="1046" customWidth="1"/>
    <col min="2306" max="2321" width="10.625" style="1046" customWidth="1"/>
    <col min="2322" max="2322" width="1.625" style="1046" customWidth="1"/>
    <col min="2323" max="2323" width="22.375" style="1046" customWidth="1"/>
    <col min="2324" max="2324" width="7.875" style="1046" customWidth="1"/>
    <col min="2325" max="2337" width="9.625" style="1046" customWidth="1"/>
    <col min="2338" max="2560" width="11" style="1046"/>
    <col min="2561" max="2561" width="41.125" style="1046" customWidth="1"/>
    <col min="2562" max="2577" width="10.625" style="1046" customWidth="1"/>
    <col min="2578" max="2578" width="1.625" style="1046" customWidth="1"/>
    <col min="2579" max="2579" width="22.375" style="1046" customWidth="1"/>
    <col min="2580" max="2580" width="7.875" style="1046" customWidth="1"/>
    <col min="2581" max="2593" width="9.625" style="1046" customWidth="1"/>
    <col min="2594" max="2816" width="11" style="1046"/>
    <col min="2817" max="2817" width="41.125" style="1046" customWidth="1"/>
    <col min="2818" max="2833" width="10.625" style="1046" customWidth="1"/>
    <col min="2834" max="2834" width="1.625" style="1046" customWidth="1"/>
    <col min="2835" max="2835" width="22.375" style="1046" customWidth="1"/>
    <col min="2836" max="2836" width="7.875" style="1046" customWidth="1"/>
    <col min="2837" max="2849" width="9.625" style="1046" customWidth="1"/>
    <col min="2850" max="3072" width="11" style="1046"/>
    <col min="3073" max="3073" width="41.125" style="1046" customWidth="1"/>
    <col min="3074" max="3089" width="10.625" style="1046" customWidth="1"/>
    <col min="3090" max="3090" width="1.625" style="1046" customWidth="1"/>
    <col min="3091" max="3091" width="22.375" style="1046" customWidth="1"/>
    <col min="3092" max="3092" width="7.875" style="1046" customWidth="1"/>
    <col min="3093" max="3105" width="9.625" style="1046" customWidth="1"/>
    <col min="3106" max="3328" width="11" style="1046"/>
    <col min="3329" max="3329" width="41.125" style="1046" customWidth="1"/>
    <col min="3330" max="3345" width="10.625" style="1046" customWidth="1"/>
    <col min="3346" max="3346" width="1.625" style="1046" customWidth="1"/>
    <col min="3347" max="3347" width="22.375" style="1046" customWidth="1"/>
    <col min="3348" max="3348" width="7.875" style="1046" customWidth="1"/>
    <col min="3349" max="3361" width="9.625" style="1046" customWidth="1"/>
    <col min="3362" max="3584" width="11" style="1046"/>
    <col min="3585" max="3585" width="41.125" style="1046" customWidth="1"/>
    <col min="3586" max="3601" width="10.625" style="1046" customWidth="1"/>
    <col min="3602" max="3602" width="1.625" style="1046" customWidth="1"/>
    <col min="3603" max="3603" width="22.375" style="1046" customWidth="1"/>
    <col min="3604" max="3604" width="7.875" style="1046" customWidth="1"/>
    <col min="3605" max="3617" width="9.625" style="1046" customWidth="1"/>
    <col min="3618" max="3840" width="11" style="1046"/>
    <col min="3841" max="3841" width="41.125" style="1046" customWidth="1"/>
    <col min="3842" max="3857" width="10.625" style="1046" customWidth="1"/>
    <col min="3858" max="3858" width="1.625" style="1046" customWidth="1"/>
    <col min="3859" max="3859" width="22.375" style="1046" customWidth="1"/>
    <col min="3860" max="3860" width="7.875" style="1046" customWidth="1"/>
    <col min="3861" max="3873" width="9.625" style="1046" customWidth="1"/>
    <col min="3874" max="4096" width="11" style="1046"/>
    <col min="4097" max="4097" width="41.125" style="1046" customWidth="1"/>
    <col min="4098" max="4113" width="10.625" style="1046" customWidth="1"/>
    <col min="4114" max="4114" width="1.625" style="1046" customWidth="1"/>
    <col min="4115" max="4115" width="22.375" style="1046" customWidth="1"/>
    <col min="4116" max="4116" width="7.875" style="1046" customWidth="1"/>
    <col min="4117" max="4129" width="9.625" style="1046" customWidth="1"/>
    <col min="4130" max="4352" width="11" style="1046"/>
    <col min="4353" max="4353" width="41.125" style="1046" customWidth="1"/>
    <col min="4354" max="4369" width="10.625" style="1046" customWidth="1"/>
    <col min="4370" max="4370" width="1.625" style="1046" customWidth="1"/>
    <col min="4371" max="4371" width="22.375" style="1046" customWidth="1"/>
    <col min="4372" max="4372" width="7.875" style="1046" customWidth="1"/>
    <col min="4373" max="4385" width="9.625" style="1046" customWidth="1"/>
    <col min="4386" max="4608" width="11" style="1046"/>
    <col min="4609" max="4609" width="41.125" style="1046" customWidth="1"/>
    <col min="4610" max="4625" width="10.625" style="1046" customWidth="1"/>
    <col min="4626" max="4626" width="1.625" style="1046" customWidth="1"/>
    <col min="4627" max="4627" width="22.375" style="1046" customWidth="1"/>
    <col min="4628" max="4628" width="7.875" style="1046" customWidth="1"/>
    <col min="4629" max="4641" width="9.625" style="1046" customWidth="1"/>
    <col min="4642" max="4864" width="11" style="1046"/>
    <col min="4865" max="4865" width="41.125" style="1046" customWidth="1"/>
    <col min="4866" max="4881" width="10.625" style="1046" customWidth="1"/>
    <col min="4882" max="4882" width="1.625" style="1046" customWidth="1"/>
    <col min="4883" max="4883" width="22.375" style="1046" customWidth="1"/>
    <col min="4884" max="4884" width="7.875" style="1046" customWidth="1"/>
    <col min="4885" max="4897" width="9.625" style="1046" customWidth="1"/>
    <col min="4898" max="5120" width="11" style="1046"/>
    <col min="5121" max="5121" width="41.125" style="1046" customWidth="1"/>
    <col min="5122" max="5137" width="10.625" style="1046" customWidth="1"/>
    <col min="5138" max="5138" width="1.625" style="1046" customWidth="1"/>
    <col min="5139" max="5139" width="22.375" style="1046" customWidth="1"/>
    <col min="5140" max="5140" width="7.875" style="1046" customWidth="1"/>
    <col min="5141" max="5153" width="9.625" style="1046" customWidth="1"/>
    <col min="5154" max="5376" width="11" style="1046"/>
    <col min="5377" max="5377" width="41.125" style="1046" customWidth="1"/>
    <col min="5378" max="5393" width="10.625" style="1046" customWidth="1"/>
    <col min="5394" max="5394" width="1.625" style="1046" customWidth="1"/>
    <col min="5395" max="5395" width="22.375" style="1046" customWidth="1"/>
    <col min="5396" max="5396" width="7.875" style="1046" customWidth="1"/>
    <col min="5397" max="5409" width="9.625" style="1046" customWidth="1"/>
    <col min="5410" max="5632" width="11" style="1046"/>
    <col min="5633" max="5633" width="41.125" style="1046" customWidth="1"/>
    <col min="5634" max="5649" width="10.625" style="1046" customWidth="1"/>
    <col min="5650" max="5650" width="1.625" style="1046" customWidth="1"/>
    <col min="5651" max="5651" width="22.375" style="1046" customWidth="1"/>
    <col min="5652" max="5652" width="7.875" style="1046" customWidth="1"/>
    <col min="5653" max="5665" width="9.625" style="1046" customWidth="1"/>
    <col min="5666" max="5888" width="11" style="1046"/>
    <col min="5889" max="5889" width="41.125" style="1046" customWidth="1"/>
    <col min="5890" max="5905" width="10.625" style="1046" customWidth="1"/>
    <col min="5906" max="5906" width="1.625" style="1046" customWidth="1"/>
    <col min="5907" max="5907" width="22.375" style="1046" customWidth="1"/>
    <col min="5908" max="5908" width="7.875" style="1046" customWidth="1"/>
    <col min="5909" max="5921" width="9.625" style="1046" customWidth="1"/>
    <col min="5922" max="6144" width="11" style="1046"/>
    <col min="6145" max="6145" width="41.125" style="1046" customWidth="1"/>
    <col min="6146" max="6161" width="10.625" style="1046" customWidth="1"/>
    <col min="6162" max="6162" width="1.625" style="1046" customWidth="1"/>
    <col min="6163" max="6163" width="22.375" style="1046" customWidth="1"/>
    <col min="6164" max="6164" width="7.875" style="1046" customWidth="1"/>
    <col min="6165" max="6177" width="9.625" style="1046" customWidth="1"/>
    <col min="6178" max="6400" width="11" style="1046"/>
    <col min="6401" max="6401" width="41.125" style="1046" customWidth="1"/>
    <col min="6402" max="6417" width="10.625" style="1046" customWidth="1"/>
    <col min="6418" max="6418" width="1.625" style="1046" customWidth="1"/>
    <col min="6419" max="6419" width="22.375" style="1046" customWidth="1"/>
    <col min="6420" max="6420" width="7.875" style="1046" customWidth="1"/>
    <col min="6421" max="6433" width="9.625" style="1046" customWidth="1"/>
    <col min="6434" max="6656" width="11" style="1046"/>
    <col min="6657" max="6657" width="41.125" style="1046" customWidth="1"/>
    <col min="6658" max="6673" width="10.625" style="1046" customWidth="1"/>
    <col min="6674" max="6674" width="1.625" style="1046" customWidth="1"/>
    <col min="6675" max="6675" width="22.375" style="1046" customWidth="1"/>
    <col min="6676" max="6676" width="7.875" style="1046" customWidth="1"/>
    <col min="6677" max="6689" width="9.625" style="1046" customWidth="1"/>
    <col min="6690" max="6912" width="11" style="1046"/>
    <col min="6913" max="6913" width="41.125" style="1046" customWidth="1"/>
    <col min="6914" max="6929" width="10.625" style="1046" customWidth="1"/>
    <col min="6930" max="6930" width="1.625" style="1046" customWidth="1"/>
    <col min="6931" max="6931" width="22.375" style="1046" customWidth="1"/>
    <col min="6932" max="6932" width="7.875" style="1046" customWidth="1"/>
    <col min="6933" max="6945" width="9.625" style="1046" customWidth="1"/>
    <col min="6946" max="7168" width="11" style="1046"/>
    <col min="7169" max="7169" width="41.125" style="1046" customWidth="1"/>
    <col min="7170" max="7185" width="10.625" style="1046" customWidth="1"/>
    <col min="7186" max="7186" width="1.625" style="1046" customWidth="1"/>
    <col min="7187" max="7187" width="22.375" style="1046" customWidth="1"/>
    <col min="7188" max="7188" width="7.875" style="1046" customWidth="1"/>
    <col min="7189" max="7201" width="9.625" style="1046" customWidth="1"/>
    <col min="7202" max="7424" width="11" style="1046"/>
    <col min="7425" max="7425" width="41.125" style="1046" customWidth="1"/>
    <col min="7426" max="7441" width="10.625" style="1046" customWidth="1"/>
    <col min="7442" max="7442" width="1.625" style="1046" customWidth="1"/>
    <col min="7443" max="7443" width="22.375" style="1046" customWidth="1"/>
    <col min="7444" max="7444" width="7.875" style="1046" customWidth="1"/>
    <col min="7445" max="7457" width="9.625" style="1046" customWidth="1"/>
    <col min="7458" max="7680" width="11" style="1046"/>
    <col min="7681" max="7681" width="41.125" style="1046" customWidth="1"/>
    <col min="7682" max="7697" width="10.625" style="1046" customWidth="1"/>
    <col min="7698" max="7698" width="1.625" style="1046" customWidth="1"/>
    <col min="7699" max="7699" width="22.375" style="1046" customWidth="1"/>
    <col min="7700" max="7700" width="7.875" style="1046" customWidth="1"/>
    <col min="7701" max="7713" width="9.625" style="1046" customWidth="1"/>
    <col min="7714" max="7936" width="11" style="1046"/>
    <col min="7937" max="7937" width="41.125" style="1046" customWidth="1"/>
    <col min="7938" max="7953" width="10.625" style="1046" customWidth="1"/>
    <col min="7954" max="7954" width="1.625" style="1046" customWidth="1"/>
    <col min="7955" max="7955" width="22.375" style="1046" customWidth="1"/>
    <col min="7956" max="7956" width="7.875" style="1046" customWidth="1"/>
    <col min="7957" max="7969" width="9.625" style="1046" customWidth="1"/>
    <col min="7970" max="8192" width="11" style="1046"/>
    <col min="8193" max="8193" width="41.125" style="1046" customWidth="1"/>
    <col min="8194" max="8209" width="10.625" style="1046" customWidth="1"/>
    <col min="8210" max="8210" width="1.625" style="1046" customWidth="1"/>
    <col min="8211" max="8211" width="22.375" style="1046" customWidth="1"/>
    <col min="8212" max="8212" width="7.875" style="1046" customWidth="1"/>
    <col min="8213" max="8225" width="9.625" style="1046" customWidth="1"/>
    <col min="8226" max="8448" width="11" style="1046"/>
    <col min="8449" max="8449" width="41.125" style="1046" customWidth="1"/>
    <col min="8450" max="8465" width="10.625" style="1046" customWidth="1"/>
    <col min="8466" max="8466" width="1.625" style="1046" customWidth="1"/>
    <col min="8467" max="8467" width="22.375" style="1046" customWidth="1"/>
    <col min="8468" max="8468" width="7.875" style="1046" customWidth="1"/>
    <col min="8469" max="8481" width="9.625" style="1046" customWidth="1"/>
    <col min="8482" max="8704" width="11" style="1046"/>
    <col min="8705" max="8705" width="41.125" style="1046" customWidth="1"/>
    <col min="8706" max="8721" width="10.625" style="1046" customWidth="1"/>
    <col min="8722" max="8722" width="1.625" style="1046" customWidth="1"/>
    <col min="8723" max="8723" width="22.375" style="1046" customWidth="1"/>
    <col min="8724" max="8724" width="7.875" style="1046" customWidth="1"/>
    <col min="8725" max="8737" width="9.625" style="1046" customWidth="1"/>
    <col min="8738" max="8960" width="11" style="1046"/>
    <col min="8961" max="8961" width="41.125" style="1046" customWidth="1"/>
    <col min="8962" max="8977" width="10.625" style="1046" customWidth="1"/>
    <col min="8978" max="8978" width="1.625" style="1046" customWidth="1"/>
    <col min="8979" max="8979" width="22.375" style="1046" customWidth="1"/>
    <col min="8980" max="8980" width="7.875" style="1046" customWidth="1"/>
    <col min="8981" max="8993" width="9.625" style="1046" customWidth="1"/>
    <col min="8994" max="9216" width="11" style="1046"/>
    <col min="9217" max="9217" width="41.125" style="1046" customWidth="1"/>
    <col min="9218" max="9233" width="10.625" style="1046" customWidth="1"/>
    <col min="9234" max="9234" width="1.625" style="1046" customWidth="1"/>
    <col min="9235" max="9235" width="22.375" style="1046" customWidth="1"/>
    <col min="9236" max="9236" width="7.875" style="1046" customWidth="1"/>
    <col min="9237" max="9249" width="9.625" style="1046" customWidth="1"/>
    <col min="9250" max="9472" width="11" style="1046"/>
    <col min="9473" max="9473" width="41.125" style="1046" customWidth="1"/>
    <col min="9474" max="9489" width="10.625" style="1046" customWidth="1"/>
    <col min="9490" max="9490" width="1.625" style="1046" customWidth="1"/>
    <col min="9491" max="9491" width="22.375" style="1046" customWidth="1"/>
    <col min="9492" max="9492" width="7.875" style="1046" customWidth="1"/>
    <col min="9493" max="9505" width="9.625" style="1046" customWidth="1"/>
    <col min="9506" max="9728" width="11" style="1046"/>
    <col min="9729" max="9729" width="41.125" style="1046" customWidth="1"/>
    <col min="9730" max="9745" width="10.625" style="1046" customWidth="1"/>
    <col min="9746" max="9746" width="1.625" style="1046" customWidth="1"/>
    <col min="9747" max="9747" width="22.375" style="1046" customWidth="1"/>
    <col min="9748" max="9748" width="7.875" style="1046" customWidth="1"/>
    <col min="9749" max="9761" width="9.625" style="1046" customWidth="1"/>
    <col min="9762" max="9984" width="11" style="1046"/>
    <col min="9985" max="9985" width="41.125" style="1046" customWidth="1"/>
    <col min="9986" max="10001" width="10.625" style="1046" customWidth="1"/>
    <col min="10002" max="10002" width="1.625" style="1046" customWidth="1"/>
    <col min="10003" max="10003" width="22.375" style="1046" customWidth="1"/>
    <col min="10004" max="10004" width="7.875" style="1046" customWidth="1"/>
    <col min="10005" max="10017" width="9.625" style="1046" customWidth="1"/>
    <col min="10018" max="10240" width="11" style="1046"/>
    <col min="10241" max="10241" width="41.125" style="1046" customWidth="1"/>
    <col min="10242" max="10257" width="10.625" style="1046" customWidth="1"/>
    <col min="10258" max="10258" width="1.625" style="1046" customWidth="1"/>
    <col min="10259" max="10259" width="22.375" style="1046" customWidth="1"/>
    <col min="10260" max="10260" width="7.875" style="1046" customWidth="1"/>
    <col min="10261" max="10273" width="9.625" style="1046" customWidth="1"/>
    <col min="10274" max="10496" width="11" style="1046"/>
    <col min="10497" max="10497" width="41.125" style="1046" customWidth="1"/>
    <col min="10498" max="10513" width="10.625" style="1046" customWidth="1"/>
    <col min="10514" max="10514" width="1.625" style="1046" customWidth="1"/>
    <col min="10515" max="10515" width="22.375" style="1046" customWidth="1"/>
    <col min="10516" max="10516" width="7.875" style="1046" customWidth="1"/>
    <col min="10517" max="10529" width="9.625" style="1046" customWidth="1"/>
    <col min="10530" max="10752" width="11" style="1046"/>
    <col min="10753" max="10753" width="41.125" style="1046" customWidth="1"/>
    <col min="10754" max="10769" width="10.625" style="1046" customWidth="1"/>
    <col min="10770" max="10770" width="1.625" style="1046" customWidth="1"/>
    <col min="10771" max="10771" width="22.375" style="1046" customWidth="1"/>
    <col min="10772" max="10772" width="7.875" style="1046" customWidth="1"/>
    <col min="10773" max="10785" width="9.625" style="1046" customWidth="1"/>
    <col min="10786" max="11008" width="11" style="1046"/>
    <col min="11009" max="11009" width="41.125" style="1046" customWidth="1"/>
    <col min="11010" max="11025" width="10.625" style="1046" customWidth="1"/>
    <col min="11026" max="11026" width="1.625" style="1046" customWidth="1"/>
    <col min="11027" max="11027" width="22.375" style="1046" customWidth="1"/>
    <col min="11028" max="11028" width="7.875" style="1046" customWidth="1"/>
    <col min="11029" max="11041" width="9.625" style="1046" customWidth="1"/>
    <col min="11042" max="11264" width="11" style="1046"/>
    <col min="11265" max="11265" width="41.125" style="1046" customWidth="1"/>
    <col min="11266" max="11281" width="10.625" style="1046" customWidth="1"/>
    <col min="11282" max="11282" width="1.625" style="1046" customWidth="1"/>
    <col min="11283" max="11283" width="22.375" style="1046" customWidth="1"/>
    <col min="11284" max="11284" width="7.875" style="1046" customWidth="1"/>
    <col min="11285" max="11297" width="9.625" style="1046" customWidth="1"/>
    <col min="11298" max="11520" width="11" style="1046"/>
    <col min="11521" max="11521" width="41.125" style="1046" customWidth="1"/>
    <col min="11522" max="11537" width="10.625" style="1046" customWidth="1"/>
    <col min="11538" max="11538" width="1.625" style="1046" customWidth="1"/>
    <col min="11539" max="11539" width="22.375" style="1046" customWidth="1"/>
    <col min="11540" max="11540" width="7.875" style="1046" customWidth="1"/>
    <col min="11541" max="11553" width="9.625" style="1046" customWidth="1"/>
    <col min="11554" max="11776" width="11" style="1046"/>
    <col min="11777" max="11777" width="41.125" style="1046" customWidth="1"/>
    <col min="11778" max="11793" width="10.625" style="1046" customWidth="1"/>
    <col min="11794" max="11794" width="1.625" style="1046" customWidth="1"/>
    <col min="11795" max="11795" width="22.375" style="1046" customWidth="1"/>
    <col min="11796" max="11796" width="7.875" style="1046" customWidth="1"/>
    <col min="11797" max="11809" width="9.625" style="1046" customWidth="1"/>
    <col min="11810" max="12032" width="11" style="1046"/>
    <col min="12033" max="12033" width="41.125" style="1046" customWidth="1"/>
    <col min="12034" max="12049" width="10.625" style="1046" customWidth="1"/>
    <col min="12050" max="12050" width="1.625" style="1046" customWidth="1"/>
    <col min="12051" max="12051" width="22.375" style="1046" customWidth="1"/>
    <col min="12052" max="12052" width="7.875" style="1046" customWidth="1"/>
    <col min="12053" max="12065" width="9.625" style="1046" customWidth="1"/>
    <col min="12066" max="12288" width="11" style="1046"/>
    <col min="12289" max="12289" width="41.125" style="1046" customWidth="1"/>
    <col min="12290" max="12305" width="10.625" style="1046" customWidth="1"/>
    <col min="12306" max="12306" width="1.625" style="1046" customWidth="1"/>
    <col min="12307" max="12307" width="22.375" style="1046" customWidth="1"/>
    <col min="12308" max="12308" width="7.875" style="1046" customWidth="1"/>
    <col min="12309" max="12321" width="9.625" style="1046" customWidth="1"/>
    <col min="12322" max="12544" width="11" style="1046"/>
    <col min="12545" max="12545" width="41.125" style="1046" customWidth="1"/>
    <col min="12546" max="12561" width="10.625" style="1046" customWidth="1"/>
    <col min="12562" max="12562" width="1.625" style="1046" customWidth="1"/>
    <col min="12563" max="12563" width="22.375" style="1046" customWidth="1"/>
    <col min="12564" max="12564" width="7.875" style="1046" customWidth="1"/>
    <col min="12565" max="12577" width="9.625" style="1046" customWidth="1"/>
    <col min="12578" max="12800" width="11" style="1046"/>
    <col min="12801" max="12801" width="41.125" style="1046" customWidth="1"/>
    <col min="12802" max="12817" width="10.625" style="1046" customWidth="1"/>
    <col min="12818" max="12818" width="1.625" style="1046" customWidth="1"/>
    <col min="12819" max="12819" width="22.375" style="1046" customWidth="1"/>
    <col min="12820" max="12820" width="7.875" style="1046" customWidth="1"/>
    <col min="12821" max="12833" width="9.625" style="1046" customWidth="1"/>
    <col min="12834" max="13056" width="11" style="1046"/>
    <col min="13057" max="13057" width="41.125" style="1046" customWidth="1"/>
    <col min="13058" max="13073" width="10.625" style="1046" customWidth="1"/>
    <col min="13074" max="13074" width="1.625" style="1046" customWidth="1"/>
    <col min="13075" max="13075" width="22.375" style="1046" customWidth="1"/>
    <col min="13076" max="13076" width="7.875" style="1046" customWidth="1"/>
    <col min="13077" max="13089" width="9.625" style="1046" customWidth="1"/>
    <col min="13090" max="13312" width="11" style="1046"/>
    <col min="13313" max="13313" width="41.125" style="1046" customWidth="1"/>
    <col min="13314" max="13329" width="10.625" style="1046" customWidth="1"/>
    <col min="13330" max="13330" width="1.625" style="1046" customWidth="1"/>
    <col min="13331" max="13331" width="22.375" style="1046" customWidth="1"/>
    <col min="13332" max="13332" width="7.875" style="1046" customWidth="1"/>
    <col min="13333" max="13345" width="9.625" style="1046" customWidth="1"/>
    <col min="13346" max="13568" width="11" style="1046"/>
    <col min="13569" max="13569" width="41.125" style="1046" customWidth="1"/>
    <col min="13570" max="13585" width="10.625" style="1046" customWidth="1"/>
    <col min="13586" max="13586" width="1.625" style="1046" customWidth="1"/>
    <col min="13587" max="13587" width="22.375" style="1046" customWidth="1"/>
    <col min="13588" max="13588" width="7.875" style="1046" customWidth="1"/>
    <col min="13589" max="13601" width="9.625" style="1046" customWidth="1"/>
    <col min="13602" max="13824" width="11" style="1046"/>
    <col min="13825" max="13825" width="41.125" style="1046" customWidth="1"/>
    <col min="13826" max="13841" width="10.625" style="1046" customWidth="1"/>
    <col min="13842" max="13842" width="1.625" style="1046" customWidth="1"/>
    <col min="13843" max="13843" width="22.375" style="1046" customWidth="1"/>
    <col min="13844" max="13844" width="7.875" style="1046" customWidth="1"/>
    <col min="13845" max="13857" width="9.625" style="1046" customWidth="1"/>
    <col min="13858" max="14080" width="11" style="1046"/>
    <col min="14081" max="14081" width="41.125" style="1046" customWidth="1"/>
    <col min="14082" max="14097" width="10.625" style="1046" customWidth="1"/>
    <col min="14098" max="14098" width="1.625" style="1046" customWidth="1"/>
    <col min="14099" max="14099" width="22.375" style="1046" customWidth="1"/>
    <col min="14100" max="14100" width="7.875" style="1046" customWidth="1"/>
    <col min="14101" max="14113" width="9.625" style="1046" customWidth="1"/>
    <col min="14114" max="14336" width="11" style="1046"/>
    <col min="14337" max="14337" width="41.125" style="1046" customWidth="1"/>
    <col min="14338" max="14353" width="10.625" style="1046" customWidth="1"/>
    <col min="14354" max="14354" width="1.625" style="1046" customWidth="1"/>
    <col min="14355" max="14355" width="22.375" style="1046" customWidth="1"/>
    <col min="14356" max="14356" width="7.875" style="1046" customWidth="1"/>
    <col min="14357" max="14369" width="9.625" style="1046" customWidth="1"/>
    <col min="14370" max="14592" width="11" style="1046"/>
    <col min="14593" max="14593" width="41.125" style="1046" customWidth="1"/>
    <col min="14594" max="14609" width="10.625" style="1046" customWidth="1"/>
    <col min="14610" max="14610" width="1.625" style="1046" customWidth="1"/>
    <col min="14611" max="14611" width="22.375" style="1046" customWidth="1"/>
    <col min="14612" max="14612" width="7.875" style="1046" customWidth="1"/>
    <col min="14613" max="14625" width="9.625" style="1046" customWidth="1"/>
    <col min="14626" max="14848" width="11" style="1046"/>
    <col min="14849" max="14849" width="41.125" style="1046" customWidth="1"/>
    <col min="14850" max="14865" width="10.625" style="1046" customWidth="1"/>
    <col min="14866" max="14866" width="1.625" style="1046" customWidth="1"/>
    <col min="14867" max="14867" width="22.375" style="1046" customWidth="1"/>
    <col min="14868" max="14868" width="7.875" style="1046" customWidth="1"/>
    <col min="14869" max="14881" width="9.625" style="1046" customWidth="1"/>
    <col min="14882" max="15104" width="11" style="1046"/>
    <col min="15105" max="15105" width="41.125" style="1046" customWidth="1"/>
    <col min="15106" max="15121" width="10.625" style="1046" customWidth="1"/>
    <col min="15122" max="15122" width="1.625" style="1046" customWidth="1"/>
    <col min="15123" max="15123" width="22.375" style="1046" customWidth="1"/>
    <col min="15124" max="15124" width="7.875" style="1046" customWidth="1"/>
    <col min="15125" max="15137" width="9.625" style="1046" customWidth="1"/>
    <col min="15138" max="15360" width="11" style="1046"/>
    <col min="15361" max="15361" width="41.125" style="1046" customWidth="1"/>
    <col min="15362" max="15377" width="10.625" style="1046" customWidth="1"/>
    <col min="15378" max="15378" width="1.625" style="1046" customWidth="1"/>
    <col min="15379" max="15379" width="22.375" style="1046" customWidth="1"/>
    <col min="15380" max="15380" width="7.875" style="1046" customWidth="1"/>
    <col min="15381" max="15393" width="9.625" style="1046" customWidth="1"/>
    <col min="15394" max="15616" width="11" style="1046"/>
    <col min="15617" max="15617" width="41.125" style="1046" customWidth="1"/>
    <col min="15618" max="15633" width="10.625" style="1046" customWidth="1"/>
    <col min="15634" max="15634" width="1.625" style="1046" customWidth="1"/>
    <col min="15635" max="15635" width="22.375" style="1046" customWidth="1"/>
    <col min="15636" max="15636" width="7.875" style="1046" customWidth="1"/>
    <col min="15637" max="15649" width="9.625" style="1046" customWidth="1"/>
    <col min="15650" max="15872" width="11" style="1046"/>
    <col min="15873" max="15873" width="41.125" style="1046" customWidth="1"/>
    <col min="15874" max="15889" width="10.625" style="1046" customWidth="1"/>
    <col min="15890" max="15890" width="1.625" style="1046" customWidth="1"/>
    <col min="15891" max="15891" width="22.375" style="1046" customWidth="1"/>
    <col min="15892" max="15892" width="7.875" style="1046" customWidth="1"/>
    <col min="15893" max="15905" width="9.625" style="1046" customWidth="1"/>
    <col min="15906" max="16128" width="11" style="1046"/>
    <col min="16129" max="16129" width="41.125" style="1046" customWidth="1"/>
    <col min="16130" max="16145" width="10.625" style="1046" customWidth="1"/>
    <col min="16146" max="16146" width="1.625" style="1046" customWidth="1"/>
    <col min="16147" max="16147" width="22.375" style="1046" customWidth="1"/>
    <col min="16148" max="16148" width="7.875" style="1046" customWidth="1"/>
    <col min="16149" max="16161" width="9.625" style="1046" customWidth="1"/>
    <col min="16162" max="16384" width="11" style="1046"/>
  </cols>
  <sheetData>
    <row r="1" spans="1:21" ht="24" customHeight="1">
      <c r="A1" s="1041" t="s">
        <v>0</v>
      </c>
      <c r="B1" s="1042"/>
      <c r="C1" s="1042"/>
      <c r="D1" s="1042"/>
      <c r="E1" s="1042"/>
      <c r="F1" s="1042"/>
      <c r="G1" s="1043"/>
      <c r="H1" s="1042"/>
      <c r="I1" s="1042"/>
      <c r="J1" s="1043"/>
      <c r="K1" s="1042"/>
      <c r="L1" s="1042"/>
      <c r="M1" s="1043"/>
      <c r="N1" s="1044"/>
      <c r="O1" s="1042"/>
      <c r="P1" s="1042"/>
      <c r="Q1" s="1043"/>
      <c r="S1" s="2221" t="s">
        <v>14</v>
      </c>
      <c r="T1" s="2221"/>
    </row>
    <row r="2" spans="1:21" ht="15.95" customHeight="1">
      <c r="A2" s="1047" t="s">
        <v>1</v>
      </c>
      <c r="B2" s="1048"/>
      <c r="C2" s="1048"/>
      <c r="D2" s="1048"/>
      <c r="E2" s="1048"/>
      <c r="F2" s="1048"/>
      <c r="G2" s="1049"/>
      <c r="H2" s="1048"/>
      <c r="I2" s="1048"/>
      <c r="J2" s="1049"/>
      <c r="K2" s="1048"/>
      <c r="L2" s="1048"/>
      <c r="M2" s="1049"/>
      <c r="N2" s="1050"/>
      <c r="O2" s="1048"/>
      <c r="P2" s="1048"/>
      <c r="Q2" s="2222" t="s">
        <v>15</v>
      </c>
      <c r="R2" s="2222"/>
      <c r="S2" s="2222"/>
      <c r="T2" s="2222"/>
    </row>
    <row r="3" spans="1:21" ht="15.95" customHeight="1">
      <c r="A3" s="1052" t="s">
        <v>150</v>
      </c>
      <c r="B3" s="1044"/>
      <c r="C3" s="1044"/>
      <c r="D3" s="1044"/>
      <c r="E3" s="1044"/>
      <c r="F3" s="1044"/>
      <c r="G3" s="1044"/>
      <c r="H3" s="1044"/>
      <c r="I3" s="1044"/>
      <c r="J3" s="1044"/>
      <c r="K3" s="1044"/>
      <c r="L3" s="1044"/>
      <c r="M3" s="1044"/>
      <c r="N3" s="1044"/>
      <c r="O3" s="1044"/>
      <c r="P3" s="1044"/>
      <c r="Q3" s="1044"/>
      <c r="R3" s="2223" t="s">
        <v>151</v>
      </c>
      <c r="S3" s="2223"/>
      <c r="T3" s="2223"/>
    </row>
    <row r="4" spans="1:21" ht="15.95" customHeight="1">
      <c r="A4" s="1053"/>
      <c r="B4" s="1054"/>
      <c r="C4" s="1054"/>
      <c r="D4" s="1054"/>
      <c r="E4" s="1054"/>
      <c r="F4" s="1054"/>
      <c r="H4" s="1054"/>
      <c r="I4" s="1054"/>
      <c r="K4" s="1054"/>
      <c r="L4" s="1054"/>
      <c r="O4" s="1054"/>
      <c r="P4" s="1054"/>
      <c r="R4" s="1055"/>
      <c r="S4" s="1056"/>
      <c r="T4" s="1094"/>
    </row>
    <row r="5" spans="1:21" ht="11.1" customHeight="1">
      <c r="B5" s="2226">
        <v>2020</v>
      </c>
      <c r="C5" s="2226"/>
      <c r="D5" s="2226"/>
      <c r="E5" s="2226"/>
      <c r="F5" s="2226"/>
      <c r="G5" s="2226"/>
      <c r="H5" s="2226"/>
      <c r="I5" s="2226"/>
      <c r="J5" s="2226"/>
      <c r="K5" s="2226">
        <v>2019</v>
      </c>
      <c r="L5" s="2226"/>
      <c r="M5" s="2226"/>
      <c r="N5" s="2226"/>
      <c r="O5" s="2226"/>
      <c r="P5" s="2226"/>
      <c r="Q5" s="2226"/>
      <c r="R5" s="1057"/>
      <c r="S5" s="1046"/>
      <c r="T5" s="2129"/>
    </row>
    <row r="6" spans="1:21" ht="11.1" customHeight="1">
      <c r="B6" s="2226"/>
      <c r="C6" s="2226"/>
      <c r="D6" s="2226"/>
      <c r="E6" s="2226"/>
      <c r="F6" s="2226"/>
      <c r="G6" s="2226"/>
      <c r="H6" s="2226"/>
      <c r="I6" s="2226"/>
      <c r="J6" s="2226"/>
      <c r="K6" s="2226"/>
      <c r="L6" s="2226"/>
      <c r="M6" s="2226"/>
      <c r="N6" s="2226"/>
      <c r="O6" s="2226"/>
      <c r="P6" s="2226"/>
      <c r="Q6" s="2226"/>
      <c r="R6" s="1058"/>
      <c r="S6" s="1046"/>
    </row>
    <row r="7" spans="1:21" ht="11.1" customHeight="1">
      <c r="B7" s="1059"/>
      <c r="C7" s="1060" t="s">
        <v>3</v>
      </c>
      <c r="D7" s="1054"/>
      <c r="E7" s="1059"/>
      <c r="F7" s="1061" t="s">
        <v>2</v>
      </c>
      <c r="H7" s="1062"/>
      <c r="I7" s="1061" t="s">
        <v>112</v>
      </c>
      <c r="J7" s="1063"/>
      <c r="K7" s="1062"/>
      <c r="L7" s="1060" t="s">
        <v>39</v>
      </c>
      <c r="M7" s="1063"/>
      <c r="N7" s="1062"/>
      <c r="O7" s="1060" t="s">
        <v>3</v>
      </c>
      <c r="P7" s="1063"/>
      <c r="Q7" s="1064"/>
      <c r="R7" s="1065"/>
      <c r="S7" s="1046"/>
    </row>
    <row r="8" spans="1:21" ht="11.1" customHeight="1">
      <c r="A8" s="1066"/>
      <c r="B8" s="1067"/>
      <c r="C8" s="1068" t="s">
        <v>33</v>
      </c>
      <c r="D8" s="1069"/>
      <c r="E8" s="1067"/>
      <c r="F8" s="1068" t="s">
        <v>34</v>
      </c>
      <c r="G8" s="1069"/>
      <c r="H8" s="1067"/>
      <c r="I8" s="1068" t="s">
        <v>31</v>
      </c>
      <c r="J8" s="1069"/>
      <c r="K8" s="1067"/>
      <c r="L8" s="1068" t="s">
        <v>32</v>
      </c>
      <c r="M8" s="1069"/>
      <c r="N8" s="1070"/>
      <c r="O8" s="1068" t="s">
        <v>33</v>
      </c>
      <c r="P8" s="1069"/>
      <c r="Q8" s="1071"/>
      <c r="R8" s="1072"/>
      <c r="S8" s="1053"/>
      <c r="T8" s="1053"/>
    </row>
    <row r="9" spans="1:21" ht="9" customHeight="1">
      <c r="B9" s="1059"/>
      <c r="D9" s="1054"/>
      <c r="E9" s="1059"/>
      <c r="H9" s="1059"/>
      <c r="K9" s="1059"/>
      <c r="L9" s="1054"/>
      <c r="N9" s="1059"/>
      <c r="O9" s="1054"/>
      <c r="P9" s="1054"/>
      <c r="Q9" s="1074"/>
      <c r="R9" s="1075"/>
      <c r="S9" s="1046"/>
    </row>
    <row r="10" spans="1:21" ht="13.5" customHeight="1">
      <c r="A10" s="1076" t="s">
        <v>37</v>
      </c>
      <c r="B10" s="1077"/>
      <c r="D10" s="1043"/>
      <c r="E10" s="1077"/>
      <c r="G10" s="1043"/>
      <c r="H10" s="1077"/>
      <c r="J10" s="1043"/>
      <c r="K10" s="1077"/>
      <c r="L10" s="1043"/>
      <c r="M10" s="1043"/>
      <c r="N10" s="1059"/>
      <c r="O10" s="1043"/>
      <c r="P10" s="1043"/>
      <c r="Q10" s="1078"/>
      <c r="R10" s="1079"/>
      <c r="S10" s="1046"/>
      <c r="T10" s="1080" t="s">
        <v>14</v>
      </c>
    </row>
    <row r="11" spans="1:21" ht="6" customHeight="1">
      <c r="B11" s="1059"/>
      <c r="D11" s="1054"/>
      <c r="E11" s="1059"/>
      <c r="H11" s="1059"/>
      <c r="K11" s="1059"/>
      <c r="L11" s="1054"/>
      <c r="N11" s="1059"/>
      <c r="O11" s="1054"/>
      <c r="P11" s="1054"/>
      <c r="Q11" s="1074"/>
      <c r="R11" s="1079"/>
      <c r="S11" s="1046"/>
      <c r="T11" s="1081"/>
    </row>
    <row r="12" spans="1:21" ht="13.5" customHeight="1">
      <c r="A12" s="1082" t="s">
        <v>36</v>
      </c>
      <c r="B12" s="1083"/>
      <c r="C12" s="1084">
        <v>136</v>
      </c>
      <c r="D12" s="1085"/>
      <c r="E12" s="1083"/>
      <c r="F12" s="1086">
        <v>112.7</v>
      </c>
      <c r="G12" s="1085"/>
      <c r="H12" s="1083"/>
      <c r="I12" s="1087">
        <v>120.9</v>
      </c>
      <c r="J12" s="1085"/>
      <c r="K12" s="1083"/>
      <c r="L12" s="1084">
        <v>125.1</v>
      </c>
      <c r="M12" s="1085"/>
      <c r="N12" s="1059"/>
      <c r="O12" s="1084">
        <v>135</v>
      </c>
      <c r="P12" s="1085"/>
      <c r="Q12" s="1074"/>
      <c r="R12" s="1079"/>
      <c r="S12" s="1046"/>
      <c r="T12" s="1088" t="s">
        <v>38</v>
      </c>
    </row>
    <row r="13" spans="1:21" ht="11.1" customHeight="1">
      <c r="A13" s="1053"/>
      <c r="B13" s="1070"/>
      <c r="C13" s="1089"/>
      <c r="D13" s="1089"/>
      <c r="E13" s="1070"/>
      <c r="F13" s="1089"/>
      <c r="G13" s="1089"/>
      <c r="H13" s="1070"/>
      <c r="I13" s="1089"/>
      <c r="J13" s="1089"/>
      <c r="K13" s="1070"/>
      <c r="L13" s="1089"/>
      <c r="M13" s="1089"/>
      <c r="N13" s="1070"/>
      <c r="O13" s="1089"/>
      <c r="P13" s="1089"/>
      <c r="Q13" s="1090"/>
      <c r="R13" s="1091"/>
      <c r="S13" s="1053"/>
      <c r="T13" s="1053"/>
    </row>
    <row r="14" spans="1:21">
      <c r="S14" s="1046"/>
      <c r="T14" s="1045" t="s">
        <v>16</v>
      </c>
      <c r="U14" s="1092"/>
    </row>
    <row r="15" spans="1:21">
      <c r="A15" s="1046" t="s">
        <v>4</v>
      </c>
      <c r="R15" s="1065"/>
    </row>
    <row r="16" spans="1:21" ht="24" customHeight="1">
      <c r="A16" s="1047" t="s">
        <v>5</v>
      </c>
      <c r="B16" s="1048"/>
      <c r="C16" s="1048"/>
      <c r="D16" s="1048"/>
      <c r="E16" s="1048"/>
      <c r="F16" s="1048"/>
      <c r="G16" s="1049"/>
      <c r="H16" s="1048"/>
      <c r="I16" s="1048"/>
      <c r="J16" s="1049"/>
      <c r="K16" s="1048"/>
      <c r="L16" s="1048"/>
      <c r="M16" s="1049"/>
      <c r="N16" s="1050"/>
      <c r="O16" s="1048"/>
      <c r="P16" s="1048"/>
      <c r="Q16" s="1049"/>
      <c r="R16" s="1065"/>
      <c r="S16" s="1046"/>
      <c r="T16" s="1051" t="s">
        <v>17</v>
      </c>
    </row>
    <row r="17" spans="1:22" ht="11.1" customHeight="1">
      <c r="A17" s="2125"/>
      <c r="B17" s="2226">
        <v>2020</v>
      </c>
      <c r="C17" s="2226"/>
      <c r="D17" s="2226"/>
      <c r="E17" s="2226"/>
      <c r="F17" s="2226"/>
      <c r="G17" s="2226"/>
      <c r="H17" s="2226"/>
      <c r="I17" s="2226"/>
      <c r="J17" s="2226"/>
      <c r="K17" s="2226">
        <v>2019</v>
      </c>
      <c r="L17" s="2226"/>
      <c r="M17" s="2226"/>
      <c r="N17" s="2226"/>
      <c r="O17" s="2226"/>
      <c r="P17" s="2226"/>
      <c r="Q17" s="2226"/>
      <c r="R17" s="2126"/>
      <c r="S17" s="2127"/>
      <c r="T17" s="2127"/>
    </row>
    <row r="18" spans="1:22" ht="11.1" customHeight="1">
      <c r="A18" s="1093"/>
      <c r="B18" s="2226"/>
      <c r="C18" s="2226"/>
      <c r="D18" s="2226"/>
      <c r="E18" s="2226"/>
      <c r="F18" s="2226"/>
      <c r="G18" s="2226"/>
      <c r="H18" s="2226"/>
      <c r="I18" s="2226"/>
      <c r="J18" s="2226"/>
      <c r="K18" s="2226"/>
      <c r="L18" s="2226"/>
      <c r="M18" s="2226"/>
      <c r="N18" s="2226"/>
      <c r="O18" s="2226"/>
      <c r="P18" s="2226"/>
      <c r="Q18" s="2226"/>
      <c r="R18" s="1065" t="s">
        <v>1570</v>
      </c>
      <c r="S18" s="1046"/>
      <c r="T18" s="1094"/>
    </row>
    <row r="19" spans="1:22" ht="11.1" customHeight="1">
      <c r="B19" s="1095" t="s">
        <v>45</v>
      </c>
      <c r="C19" s="1096" t="s">
        <v>47</v>
      </c>
      <c r="D19" s="1096" t="s">
        <v>27</v>
      </c>
      <c r="E19" s="1097" t="s">
        <v>28</v>
      </c>
      <c r="F19" s="1098" t="s">
        <v>29</v>
      </c>
      <c r="G19" s="1098" t="s">
        <v>30</v>
      </c>
      <c r="H19" s="1099" t="s">
        <v>23</v>
      </c>
      <c r="I19" s="1099" t="s">
        <v>24</v>
      </c>
      <c r="J19" s="1099" t="s">
        <v>25</v>
      </c>
      <c r="K19" s="1060" t="s">
        <v>40</v>
      </c>
      <c r="L19" s="1060" t="s">
        <v>41</v>
      </c>
      <c r="M19" s="1060" t="s">
        <v>26</v>
      </c>
      <c r="N19" s="1095" t="s">
        <v>45</v>
      </c>
      <c r="O19" s="1096" t="s">
        <v>47</v>
      </c>
      <c r="P19" s="1096" t="s">
        <v>27</v>
      </c>
      <c r="Q19" s="1100"/>
      <c r="R19" s="1065"/>
      <c r="S19" s="1046"/>
      <c r="T19" s="1094"/>
    </row>
    <row r="20" spans="1:22" ht="11.1" customHeight="1">
      <c r="A20" s="1066"/>
      <c r="B20" s="1101" t="s">
        <v>13</v>
      </c>
      <c r="C20" s="1102" t="s">
        <v>46</v>
      </c>
      <c r="D20" s="1103" t="s">
        <v>12</v>
      </c>
      <c r="E20" s="1104" t="s">
        <v>11</v>
      </c>
      <c r="F20" s="1105" t="s">
        <v>10</v>
      </c>
      <c r="G20" s="1105" t="s">
        <v>9</v>
      </c>
      <c r="H20" s="1103" t="s">
        <v>8</v>
      </c>
      <c r="I20" s="1103" t="s">
        <v>7</v>
      </c>
      <c r="J20" s="1103" t="s">
        <v>6</v>
      </c>
      <c r="K20" s="1105" t="s">
        <v>42</v>
      </c>
      <c r="L20" s="1106" t="s">
        <v>43</v>
      </c>
      <c r="M20" s="1105" t="s">
        <v>44</v>
      </c>
      <c r="N20" s="1101" t="s">
        <v>13</v>
      </c>
      <c r="O20" s="1102" t="s">
        <v>46</v>
      </c>
      <c r="P20" s="1103" t="s">
        <v>12</v>
      </c>
      <c r="Q20" s="1107"/>
      <c r="R20" s="1072"/>
      <c r="S20" s="1053"/>
      <c r="T20" s="1053"/>
      <c r="U20" s="1094"/>
      <c r="V20" s="1094"/>
    </row>
    <row r="21" spans="1:22" ht="11.1" customHeight="1">
      <c r="A21" s="1093"/>
      <c r="B21" s="1108"/>
      <c r="C21" s="1046"/>
      <c r="D21" s="1046"/>
      <c r="E21" s="1109"/>
      <c r="F21" s="1061"/>
      <c r="G21" s="1061"/>
      <c r="H21" s="1110"/>
      <c r="I21" s="1110"/>
      <c r="J21" s="1110"/>
      <c r="K21" s="1061"/>
      <c r="L21" s="1111"/>
      <c r="M21" s="1061"/>
      <c r="N21" s="1112"/>
      <c r="O21" s="1113"/>
      <c r="P21" s="1110"/>
      <c r="Q21" s="1114"/>
      <c r="R21" s="1058"/>
      <c r="S21" s="1094"/>
      <c r="T21" s="1094"/>
      <c r="U21" s="1094"/>
      <c r="V21" s="1094"/>
    </row>
    <row r="22" spans="1:22" ht="11.25" customHeight="1">
      <c r="A22" s="1115" t="s">
        <v>107</v>
      </c>
      <c r="B22" s="1108"/>
      <c r="C22" s="1046"/>
      <c r="D22" s="1046"/>
      <c r="E22" s="1059"/>
      <c r="F22" s="1054"/>
      <c r="H22" s="1054"/>
      <c r="I22" s="1054"/>
      <c r="J22" s="1073"/>
      <c r="K22" s="1054"/>
      <c r="M22" s="1073"/>
      <c r="N22" s="1059"/>
      <c r="O22" s="1054"/>
      <c r="P22" s="1054"/>
      <c r="Q22" s="1116"/>
      <c r="R22" s="1117"/>
      <c r="S22" s="1046"/>
      <c r="T22" s="1051" t="s">
        <v>111</v>
      </c>
    </row>
    <row r="23" spans="1:22" ht="11.25" customHeight="1">
      <c r="A23" s="1094"/>
      <c r="B23" s="1108"/>
      <c r="C23" s="1046"/>
      <c r="D23" s="1046"/>
      <c r="E23" s="1059"/>
      <c r="F23" s="1054"/>
      <c r="H23" s="1054"/>
      <c r="I23" s="1054"/>
      <c r="J23" s="1073"/>
      <c r="K23" s="1054"/>
      <c r="M23" s="1073"/>
      <c r="N23" s="1059"/>
      <c r="O23" s="1054"/>
      <c r="P23" s="1054"/>
      <c r="Q23" s="1116"/>
      <c r="R23" s="1117"/>
      <c r="S23" s="1046"/>
    </row>
    <row r="24" spans="1:22" ht="12" customHeight="1">
      <c r="A24" s="1118" t="s">
        <v>98</v>
      </c>
      <c r="B24" s="1119">
        <f t="shared" ref="B24:P24" si="0">B29+B28+B27+B25</f>
        <v>743.13760300000047</v>
      </c>
      <c r="C24" s="1120">
        <f t="shared" si="0"/>
        <v>768.17499999999984</v>
      </c>
      <c r="D24" s="1120">
        <f t="shared" si="0"/>
        <v>841.65499999999963</v>
      </c>
      <c r="E24" s="1119">
        <f t="shared" si="0"/>
        <v>665.6497300000002</v>
      </c>
      <c r="F24" s="1120">
        <f t="shared" si="0"/>
        <v>446.09600000000006</v>
      </c>
      <c r="G24" s="1120">
        <f t="shared" si="0"/>
        <v>357.91400000000016</v>
      </c>
      <c r="H24" s="1120">
        <f t="shared" si="0"/>
        <v>574.29999999999995</v>
      </c>
      <c r="I24" s="1121">
        <f t="shared" si="0"/>
        <v>695.30000000000007</v>
      </c>
      <c r="J24" s="1120">
        <f t="shared" si="0"/>
        <v>739.1</v>
      </c>
      <c r="K24" s="1120">
        <f t="shared" si="0"/>
        <v>733.8</v>
      </c>
      <c r="L24" s="1121">
        <f t="shared" si="0"/>
        <v>842.69999999999993</v>
      </c>
      <c r="M24" s="1121">
        <f t="shared" si="0"/>
        <v>952.89999999999964</v>
      </c>
      <c r="N24" s="1119">
        <f t="shared" si="0"/>
        <v>863.50000000000034</v>
      </c>
      <c r="O24" s="1120">
        <f t="shared" si="0"/>
        <v>781.10000000000014</v>
      </c>
      <c r="P24" s="1120">
        <f t="shared" si="0"/>
        <v>861.50000000000011</v>
      </c>
      <c r="Q24" s="1122"/>
      <c r="R24" s="1123"/>
      <c r="S24" s="1124"/>
      <c r="T24" s="1125" t="s">
        <v>69</v>
      </c>
    </row>
    <row r="25" spans="1:22" ht="12" customHeight="1">
      <c r="A25" s="1126" t="s">
        <v>48</v>
      </c>
      <c r="B25" s="1127">
        <v>84.197000000000116</v>
      </c>
      <c r="C25" s="1128">
        <v>107.50199999999995</v>
      </c>
      <c r="D25" s="1128">
        <v>125.81100000000004</v>
      </c>
      <c r="E25" s="1127">
        <v>141.42173000000003</v>
      </c>
      <c r="F25" s="1128">
        <v>140.04700000000003</v>
      </c>
      <c r="G25" s="1128">
        <v>121.38400000000001</v>
      </c>
      <c r="H25" s="1128">
        <v>116.4</v>
      </c>
      <c r="I25" s="1128">
        <v>116.2</v>
      </c>
      <c r="J25" s="1128">
        <v>110.5</v>
      </c>
      <c r="K25" s="1128">
        <f>1653.8-1560.8</f>
        <v>93</v>
      </c>
      <c r="L25" s="1128">
        <f>1560.8-1459.6</f>
        <v>101.20000000000005</v>
      </c>
      <c r="M25" s="1129">
        <f>1459.6-1328.7</f>
        <v>130.89999999999986</v>
      </c>
      <c r="N25" s="1127">
        <v>118.8</v>
      </c>
      <c r="O25" s="1128">
        <f>1209.9-1046.1</f>
        <v>163.80000000000018</v>
      </c>
      <c r="P25" s="1129">
        <f>1046.1-884.1</f>
        <v>161.99999999999989</v>
      </c>
      <c r="Q25" s="1122"/>
      <c r="R25" s="1123"/>
      <c r="S25" s="1124"/>
      <c r="T25" s="1130" t="s">
        <v>70</v>
      </c>
    </row>
    <row r="26" spans="1:22" ht="12" customHeight="1">
      <c r="A26" s="1131" t="s">
        <v>49</v>
      </c>
      <c r="B26" s="1127">
        <v>32.742000000000019</v>
      </c>
      <c r="C26" s="1128">
        <v>20.367999999999995</v>
      </c>
      <c r="D26" s="1128">
        <v>33.344000000000023</v>
      </c>
      <c r="E26" s="1127">
        <v>31.305730000000011</v>
      </c>
      <c r="F26" s="1128">
        <v>42.472999999999985</v>
      </c>
      <c r="G26" s="1128">
        <v>44.396999999999991</v>
      </c>
      <c r="H26" s="1128">
        <v>36.200000000000003</v>
      </c>
      <c r="I26" s="1128">
        <v>35.5</v>
      </c>
      <c r="J26" s="1128">
        <v>37.1</v>
      </c>
      <c r="K26" s="1128">
        <v>39.1</v>
      </c>
      <c r="L26" s="1128">
        <f>351.9-313.6</f>
        <v>38.299999999999955</v>
      </c>
      <c r="M26" s="1129">
        <f>313.6-271.1</f>
        <v>42.5</v>
      </c>
      <c r="N26" s="1127">
        <f>271.1-239.7</f>
        <v>31.400000000000034</v>
      </c>
      <c r="O26" s="1128">
        <f>239.7-203.9</f>
        <v>35.799999999999983</v>
      </c>
      <c r="P26" s="1129">
        <f>203.9-173.9</f>
        <v>30</v>
      </c>
      <c r="Q26" s="1122"/>
      <c r="R26" s="1123"/>
      <c r="S26" s="1124"/>
      <c r="T26" s="1130" t="s">
        <v>71</v>
      </c>
    </row>
    <row r="27" spans="1:22" ht="12" customHeight="1">
      <c r="A27" s="1126" t="s">
        <v>50</v>
      </c>
      <c r="B27" s="1127">
        <v>606.44300000000021</v>
      </c>
      <c r="C27" s="1128">
        <v>609.84999999999991</v>
      </c>
      <c r="D27" s="1128">
        <v>657.85299999999961</v>
      </c>
      <c r="E27" s="1127">
        <v>473.13700000000017</v>
      </c>
      <c r="F27" s="1128">
        <v>252.41300000000001</v>
      </c>
      <c r="G27" s="1128">
        <v>179.63800000000015</v>
      </c>
      <c r="H27" s="1128">
        <v>404.7</v>
      </c>
      <c r="I27" s="1128">
        <v>535.70000000000005</v>
      </c>
      <c r="J27" s="1128">
        <v>592.20000000000005</v>
      </c>
      <c r="K27" s="1128">
        <f>6900-6310.5</f>
        <v>589.5</v>
      </c>
      <c r="L27" s="1128">
        <f>6310.5-5624.8</f>
        <v>685.69999999999982</v>
      </c>
      <c r="M27" s="1129">
        <f>5624.8-4838.1</f>
        <v>786.69999999999982</v>
      </c>
      <c r="N27" s="1127">
        <f>4838.1-4129</f>
        <v>709.10000000000036</v>
      </c>
      <c r="O27" s="1128">
        <f>4129-3565.5</f>
        <v>563.5</v>
      </c>
      <c r="P27" s="1129">
        <f>3565.5-2918.2</f>
        <v>647.30000000000018</v>
      </c>
      <c r="Q27" s="1122"/>
      <c r="R27" s="1123"/>
      <c r="S27" s="1124"/>
      <c r="T27" s="1130" t="s">
        <v>18</v>
      </c>
    </row>
    <row r="28" spans="1:22" ht="12" customHeight="1">
      <c r="A28" s="1126" t="s">
        <v>51</v>
      </c>
      <c r="B28" s="1132">
        <v>52.409603000000118</v>
      </c>
      <c r="C28" s="1133">
        <v>50.74799999999999</v>
      </c>
      <c r="D28" s="1128">
        <v>57.904999999999973</v>
      </c>
      <c r="E28" s="1127">
        <v>50.990999999999985</v>
      </c>
      <c r="F28" s="1133">
        <v>53.518000000000001</v>
      </c>
      <c r="G28" s="1128">
        <v>56.763000000000005</v>
      </c>
      <c r="H28" s="1128">
        <v>53.1</v>
      </c>
      <c r="I28" s="1133">
        <v>43.3</v>
      </c>
      <c r="J28" s="1128">
        <v>36.299999999999997</v>
      </c>
      <c r="K28" s="1128">
        <f>582.4-531.2</f>
        <v>51.199999999999932</v>
      </c>
      <c r="L28" s="1128">
        <f>531.2-475.5</f>
        <v>55.700000000000045</v>
      </c>
      <c r="M28" s="1129">
        <f>475.5-440.3</f>
        <v>35.199999999999989</v>
      </c>
      <c r="N28" s="1127">
        <f>440.3-404.8</f>
        <v>35.5</v>
      </c>
      <c r="O28" s="1128">
        <f>404.8-351.1</f>
        <v>53.699999999999989</v>
      </c>
      <c r="P28" s="1129">
        <f>351.1-299</f>
        <v>52.100000000000023</v>
      </c>
      <c r="Q28" s="1122"/>
      <c r="R28" s="1123"/>
      <c r="S28" s="1124"/>
      <c r="T28" s="1130" t="s">
        <v>19</v>
      </c>
    </row>
    <row r="29" spans="1:22" ht="12" customHeight="1">
      <c r="A29" s="1126" t="s">
        <v>52</v>
      </c>
      <c r="B29" s="1134">
        <v>8.7999999999999967E-2</v>
      </c>
      <c r="C29" s="1135">
        <v>7.4999999999999956E-2</v>
      </c>
      <c r="D29" s="1133">
        <v>8.5999999999999965E-2</v>
      </c>
      <c r="E29" s="1132">
        <v>9.9999999999999978E-2</v>
      </c>
      <c r="F29" s="1084">
        <v>0.11799999999999994</v>
      </c>
      <c r="G29" s="1133">
        <v>0.129</v>
      </c>
      <c r="H29" s="1133">
        <v>0.1</v>
      </c>
      <c r="I29" s="1084">
        <v>0.1</v>
      </c>
      <c r="J29" s="1133">
        <v>0.1</v>
      </c>
      <c r="K29" s="1128">
        <f>1.4-1.3</f>
        <v>9.9999999999999867E-2</v>
      </c>
      <c r="L29" s="1133">
        <f>1.3-1.2</f>
        <v>0.10000000000000009</v>
      </c>
      <c r="M29" s="1129">
        <f>1.2-1.1</f>
        <v>9.9999999999999867E-2</v>
      </c>
      <c r="N29" s="1127">
        <f>1.1-1</f>
        <v>0.10000000000000009</v>
      </c>
      <c r="O29" s="1128">
        <f>1-0.9</f>
        <v>9.9999999999999978E-2</v>
      </c>
      <c r="P29" s="1129">
        <f>0.9-0.8</f>
        <v>9.9999999999999978E-2</v>
      </c>
      <c r="Q29" s="1122"/>
      <c r="R29" s="1123"/>
      <c r="S29" s="1124"/>
      <c r="T29" s="1130" t="s">
        <v>72</v>
      </c>
    </row>
    <row r="30" spans="1:22" ht="12" customHeight="1">
      <c r="A30" s="1126"/>
      <c r="B30" s="1108"/>
      <c r="C30" s="1094"/>
      <c r="D30" s="1128"/>
      <c r="E30" s="1127"/>
      <c r="F30" s="1128"/>
      <c r="G30" s="1128"/>
      <c r="H30" s="1128"/>
      <c r="I30" s="1128"/>
      <c r="J30" s="1128"/>
      <c r="K30" s="1128"/>
      <c r="L30" s="1129"/>
      <c r="M30" s="1129"/>
      <c r="N30" s="1136"/>
      <c r="O30" s="1137"/>
      <c r="P30" s="1137"/>
      <c r="Q30" s="1122"/>
      <c r="R30" s="1123"/>
      <c r="S30" s="1124"/>
      <c r="T30" s="1124"/>
    </row>
    <row r="31" spans="1:22" s="1140" customFormat="1" ht="29.25" customHeight="1">
      <c r="A31" s="1118" t="s">
        <v>99</v>
      </c>
      <c r="B31" s="1127">
        <v>-43.329999999999984</v>
      </c>
      <c r="C31" s="1128">
        <v>-28.963000000000022</v>
      </c>
      <c r="D31" s="1120">
        <v>-44.658999999999992</v>
      </c>
      <c r="E31" s="1119">
        <v>-42.154260000000022</v>
      </c>
      <c r="F31" s="1120">
        <v>-59.012999999999977</v>
      </c>
      <c r="G31" s="1120">
        <v>-59.545999999999992</v>
      </c>
      <c r="H31" s="1120">
        <v>-48.1</v>
      </c>
      <c r="I31" s="1120">
        <v>-49.6</v>
      </c>
      <c r="J31" s="1120">
        <v>-50.6</v>
      </c>
      <c r="K31" s="1120">
        <f>-527.3+473.4</f>
        <v>-53.899999999999977</v>
      </c>
      <c r="L31" s="1120">
        <f>-473.4+419.8</f>
        <v>-53.599999999999966</v>
      </c>
      <c r="M31" s="1121">
        <f>-419.8+361.3</f>
        <v>-58.5</v>
      </c>
      <c r="N31" s="1119">
        <f>-361.3+319.7</f>
        <v>-41.600000000000023</v>
      </c>
      <c r="O31" s="1120">
        <f>-319.7+272.5</f>
        <v>-47.199999999999989</v>
      </c>
      <c r="P31" s="1121">
        <f>-272.5+233.1</f>
        <v>-39.400000000000006</v>
      </c>
      <c r="Q31" s="1138"/>
      <c r="R31" s="2224" t="s">
        <v>35</v>
      </c>
      <c r="S31" s="2225"/>
      <c r="T31" s="2225"/>
    </row>
    <row r="32" spans="1:22" ht="12" customHeight="1">
      <c r="A32" s="1126"/>
      <c r="B32" s="1119"/>
      <c r="C32" s="1120"/>
      <c r="D32" s="1128"/>
      <c r="E32" s="1127"/>
      <c r="F32" s="1128"/>
      <c r="G32" s="1128"/>
      <c r="H32" s="1128"/>
      <c r="I32" s="1128"/>
      <c r="J32" s="1128"/>
      <c r="K32" s="1128"/>
      <c r="L32" s="1128"/>
      <c r="M32" s="1129"/>
      <c r="N32" s="1127"/>
      <c r="O32" s="1128"/>
      <c r="P32" s="1129"/>
      <c r="Q32" s="1141"/>
      <c r="R32" s="1123"/>
      <c r="S32" s="1124"/>
      <c r="T32" s="1124"/>
    </row>
    <row r="33" spans="1:20" ht="12" customHeight="1">
      <c r="A33" s="1118" t="s">
        <v>100</v>
      </c>
      <c r="B33" s="1127">
        <v>34.047913999999992</v>
      </c>
      <c r="C33" s="1128">
        <v>30.273237999999992</v>
      </c>
      <c r="D33" s="1120">
        <v>32.057072000000034</v>
      </c>
      <c r="E33" s="1119">
        <v>32.143622999999991</v>
      </c>
      <c r="F33" s="1120">
        <v>35.087438000000006</v>
      </c>
      <c r="G33" s="1120">
        <v>31.478832000000011</v>
      </c>
      <c r="H33" s="1120">
        <v>30.6</v>
      </c>
      <c r="I33" s="1120">
        <v>23.4</v>
      </c>
      <c r="J33" s="1120">
        <v>28.2</v>
      </c>
      <c r="K33" s="1120">
        <f>200.1-157</f>
        <v>43.099999999999994</v>
      </c>
      <c r="L33" s="1120">
        <f>157-132.2</f>
        <v>24.800000000000011</v>
      </c>
      <c r="M33" s="1121">
        <f>132.2-115.9</f>
        <v>16.299999999999983</v>
      </c>
      <c r="N33" s="1119">
        <f>115.9-104.7</f>
        <v>11.200000000000003</v>
      </c>
      <c r="O33" s="1120">
        <f>104.7-85.6</f>
        <v>19.100000000000009</v>
      </c>
      <c r="P33" s="1121">
        <f>85.6-72.6</f>
        <v>13</v>
      </c>
      <c r="Q33" s="1141"/>
      <c r="R33" s="1123"/>
      <c r="S33" s="1124"/>
      <c r="T33" s="1142" t="s">
        <v>20</v>
      </c>
    </row>
    <row r="34" spans="1:20" ht="12" customHeight="1">
      <c r="A34" s="1118"/>
      <c r="B34" s="1119"/>
      <c r="C34" s="1120"/>
      <c r="D34" s="1128"/>
      <c r="E34" s="1127"/>
      <c r="F34" s="1128"/>
      <c r="G34" s="1128"/>
      <c r="H34" s="1128"/>
      <c r="I34" s="1128"/>
      <c r="J34" s="1128"/>
      <c r="K34" s="1128"/>
      <c r="L34" s="1129"/>
      <c r="M34" s="1129"/>
      <c r="N34" s="1059"/>
      <c r="O34" s="1054"/>
      <c r="P34" s="1054"/>
      <c r="Q34" s="1141"/>
      <c r="R34" s="1123"/>
      <c r="S34" s="1124"/>
      <c r="T34" s="1124"/>
    </row>
    <row r="35" spans="1:20" ht="12" customHeight="1">
      <c r="A35" s="1118" t="s">
        <v>101</v>
      </c>
      <c r="B35" s="1127">
        <f t="shared" ref="B35:P35" si="1">B36-B37</f>
        <v>0.94300000000004047</v>
      </c>
      <c r="C35" s="1128">
        <f t="shared" si="1"/>
        <v>77.59499999999997</v>
      </c>
      <c r="D35" s="1120">
        <f t="shared" si="1"/>
        <v>24.944360000000017</v>
      </c>
      <c r="E35" s="1119">
        <f t="shared" si="1"/>
        <v>17.627640000000042</v>
      </c>
      <c r="F35" s="1121">
        <f t="shared" si="1"/>
        <v>12.064999999999969</v>
      </c>
      <c r="G35" s="1120">
        <f t="shared" si="1"/>
        <v>32.427999999999997</v>
      </c>
      <c r="H35" s="1143">
        <f t="shared" si="1"/>
        <v>41.9</v>
      </c>
      <c r="I35" s="1121">
        <f t="shared" si="1"/>
        <v>-34.399999999999991</v>
      </c>
      <c r="J35" s="1120">
        <f t="shared" si="1"/>
        <v>-45.099999999999994</v>
      </c>
      <c r="K35" s="1120">
        <f t="shared" si="1"/>
        <v>-47.200000000000159</v>
      </c>
      <c r="L35" s="1121">
        <f t="shared" si="1"/>
        <v>-101</v>
      </c>
      <c r="M35" s="1121">
        <f t="shared" si="1"/>
        <v>-38.099999999999909</v>
      </c>
      <c r="N35" s="1119">
        <f t="shared" si="1"/>
        <v>72.799999999999841</v>
      </c>
      <c r="O35" s="1120">
        <f t="shared" si="1"/>
        <v>12.80000000000004</v>
      </c>
      <c r="P35" s="1120">
        <f t="shared" si="1"/>
        <v>-47.199999999999932</v>
      </c>
      <c r="Q35" s="1144"/>
      <c r="R35" s="1145"/>
      <c r="S35" s="1130"/>
      <c r="T35" s="1139" t="s">
        <v>73</v>
      </c>
    </row>
    <row r="36" spans="1:20" ht="9.75" customHeight="1">
      <c r="A36" s="1126" t="s">
        <v>53</v>
      </c>
      <c r="B36" s="1119">
        <v>53.643000000000029</v>
      </c>
      <c r="C36" s="1120">
        <v>130.303</v>
      </c>
      <c r="D36" s="1128">
        <v>66.058840000000032</v>
      </c>
      <c r="E36" s="1127">
        <v>58.737160000000017</v>
      </c>
      <c r="F36" s="1128">
        <v>47.249999999999972</v>
      </c>
      <c r="G36" s="1128">
        <v>63.77000000000001</v>
      </c>
      <c r="H36" s="1128">
        <v>84.5</v>
      </c>
      <c r="I36" s="1128">
        <v>34.700000000000003</v>
      </c>
      <c r="J36" s="1128">
        <v>41</v>
      </c>
      <c r="K36" s="1128">
        <f>525.8-488.9</f>
        <v>36.899999999999977</v>
      </c>
      <c r="L36" s="1128">
        <f>488.9-469.6</f>
        <v>19.299999999999955</v>
      </c>
      <c r="M36" s="1129">
        <f>469.6-456.4</f>
        <v>13.200000000000045</v>
      </c>
      <c r="N36" s="1127">
        <f>456.4-348.5</f>
        <v>107.89999999999998</v>
      </c>
      <c r="O36" s="1128">
        <f>348.5-233.9</f>
        <v>114.6</v>
      </c>
      <c r="P36" s="1129">
        <f>233.9-186.9</f>
        <v>47</v>
      </c>
      <c r="Q36" s="1141"/>
      <c r="R36" s="1123"/>
      <c r="S36" s="1124"/>
      <c r="T36" s="1124" t="s">
        <v>74</v>
      </c>
    </row>
    <row r="37" spans="1:20" ht="12" customHeight="1">
      <c r="A37" s="1126" t="s">
        <v>54</v>
      </c>
      <c r="B37" s="1127">
        <v>52.699999999999989</v>
      </c>
      <c r="C37" s="1128">
        <v>52.708000000000027</v>
      </c>
      <c r="D37" s="1128">
        <v>41.114480000000015</v>
      </c>
      <c r="E37" s="1127">
        <v>41.109519999999975</v>
      </c>
      <c r="F37" s="1128">
        <v>35.185000000000002</v>
      </c>
      <c r="G37" s="1128">
        <v>31.342000000000013</v>
      </c>
      <c r="H37" s="1128">
        <v>42.6</v>
      </c>
      <c r="I37" s="1128">
        <v>69.099999999999994</v>
      </c>
      <c r="J37" s="1128">
        <v>86.1</v>
      </c>
      <c r="K37" s="1128">
        <f>1453.4-1369.3</f>
        <v>84.100000000000136</v>
      </c>
      <c r="L37" s="1128">
        <f>1369.3-1249</f>
        <v>120.29999999999995</v>
      </c>
      <c r="M37" s="1129">
        <f>1249-1197.7</f>
        <v>51.299999999999955</v>
      </c>
      <c r="N37" s="1127">
        <f>1197.7-1162.6</f>
        <v>35.100000000000136</v>
      </c>
      <c r="O37" s="1128">
        <f>1162.6-1060.8</f>
        <v>101.79999999999995</v>
      </c>
      <c r="P37" s="1129">
        <f>1060.8-966.6</f>
        <v>94.199999999999932</v>
      </c>
      <c r="Q37" s="1141"/>
      <c r="R37" s="1123"/>
      <c r="S37" s="1124"/>
      <c r="T37" s="1124" t="s">
        <v>75</v>
      </c>
    </row>
    <row r="38" spans="1:20" ht="12" customHeight="1">
      <c r="A38" s="1126"/>
      <c r="B38" s="1127"/>
      <c r="C38" s="1128"/>
      <c r="D38" s="1128"/>
      <c r="E38" s="1127"/>
      <c r="F38" s="1128"/>
      <c r="G38" s="1128"/>
      <c r="H38" s="1128"/>
      <c r="I38" s="1128"/>
      <c r="J38" s="1128"/>
      <c r="K38" s="1128"/>
      <c r="L38" s="1129"/>
      <c r="M38" s="1129"/>
      <c r="N38" s="1136"/>
      <c r="O38" s="1146"/>
      <c r="P38" s="1137"/>
      <c r="Q38" s="1141"/>
      <c r="R38" s="1123"/>
      <c r="S38" s="1124"/>
      <c r="T38" s="1124"/>
    </row>
    <row r="39" spans="1:20" ht="12" customHeight="1">
      <c r="A39" s="1118" t="s">
        <v>102</v>
      </c>
      <c r="B39" s="1127">
        <f t="shared" ref="B39:P39" si="2">SUM(B40:B46)</f>
        <v>2503.0513700000001</v>
      </c>
      <c r="C39" s="1128">
        <f t="shared" si="2"/>
        <v>2430.6229999999996</v>
      </c>
      <c r="D39" s="1120">
        <f t="shared" si="2"/>
        <v>2597.7570000000005</v>
      </c>
      <c r="E39" s="1119">
        <f t="shared" si="2"/>
        <v>2309.7459999999996</v>
      </c>
      <c r="F39" s="1120">
        <f t="shared" si="2"/>
        <v>2300.0210000000002</v>
      </c>
      <c r="G39" s="1120">
        <f t="shared" si="2"/>
        <v>2114.0549999999998</v>
      </c>
      <c r="H39" s="1120">
        <f t="shared" si="2"/>
        <v>2276.4</v>
      </c>
      <c r="I39" s="1120">
        <f t="shared" si="2"/>
        <v>2180.1999999999998</v>
      </c>
      <c r="J39" s="1120">
        <f t="shared" si="2"/>
        <v>2318.3999999999996</v>
      </c>
      <c r="K39" s="1120">
        <f t="shared" si="2"/>
        <v>2233.1000000000013</v>
      </c>
      <c r="L39" s="1120">
        <f t="shared" si="2"/>
        <v>2074.9999999999991</v>
      </c>
      <c r="M39" s="1120">
        <f t="shared" si="2"/>
        <v>2252.1000000000022</v>
      </c>
      <c r="N39" s="1119">
        <f t="shared" si="2"/>
        <v>2288.5000000000014</v>
      </c>
      <c r="O39" s="1120">
        <f t="shared" si="2"/>
        <v>2479.9999999999986</v>
      </c>
      <c r="P39" s="1120">
        <f t="shared" si="2"/>
        <v>2541.5</v>
      </c>
      <c r="Q39" s="1144"/>
      <c r="R39" s="1123"/>
      <c r="S39" s="1124"/>
      <c r="T39" s="1125" t="s">
        <v>76</v>
      </c>
    </row>
    <row r="40" spans="1:20" ht="12" customHeight="1">
      <c r="A40" s="1126" t="s">
        <v>97</v>
      </c>
      <c r="B40" s="1119">
        <f>857.4+425.4</f>
        <v>1282.8</v>
      </c>
      <c r="C40" s="1120">
        <f>886.1+442.4</f>
        <v>1328.5</v>
      </c>
      <c r="D40" s="1128">
        <v>1312.4</v>
      </c>
      <c r="E40" s="1127">
        <v>1294.5740000000001</v>
      </c>
      <c r="F40" s="1128">
        <v>1298.0420000000001</v>
      </c>
      <c r="G40" s="1128">
        <v>1205.2879999999998</v>
      </c>
      <c r="H40" s="1128">
        <f>856.3+437.5</f>
        <v>1293.8</v>
      </c>
      <c r="I40" s="1128">
        <f>832.8+394.7</f>
        <v>1227.5</v>
      </c>
      <c r="J40" s="1128">
        <f>868.3+448</f>
        <v>1316.3</v>
      </c>
      <c r="K40" s="1128">
        <f>10547.7+4578-9647.4-4176.9</f>
        <v>1301.4000000000015</v>
      </c>
      <c r="L40" s="1128">
        <f>9647.4+4176.9-8797.1-3973.8</f>
        <v>1053.3999999999987</v>
      </c>
      <c r="M40" s="1128">
        <f>8797.1+3973.8-7863-3749.7</f>
        <v>1158.2000000000016</v>
      </c>
      <c r="N40" s="1127">
        <f>7863+3749.7-7090.4-3338</f>
        <v>1184.3000000000011</v>
      </c>
      <c r="O40" s="1128">
        <f>7090.4+3338-6173.1-2903.9</f>
        <v>1351.3999999999992</v>
      </c>
      <c r="P40" s="1129">
        <f>6173.1+2903.9-5249.5-2469.5</f>
        <v>1358</v>
      </c>
      <c r="Q40" s="1141"/>
      <c r="R40" s="1123"/>
      <c r="S40" s="1124"/>
      <c r="T40" s="1124" t="s">
        <v>105</v>
      </c>
    </row>
    <row r="41" spans="1:20" ht="11.25" customHeight="1">
      <c r="A41" s="1147" t="s">
        <v>55</v>
      </c>
      <c r="B41" s="1132">
        <v>186.10000000000002</v>
      </c>
      <c r="C41" s="1133">
        <v>181.13900000000001</v>
      </c>
      <c r="D41" s="1128">
        <v>206.625</v>
      </c>
      <c r="E41" s="1127">
        <v>0.22199999999997999</v>
      </c>
      <c r="F41" s="1133" t="s">
        <v>149</v>
      </c>
      <c r="G41" s="1133" t="s">
        <v>149</v>
      </c>
      <c r="H41" s="1128">
        <v>135.9</v>
      </c>
      <c r="I41" s="1128">
        <v>106</v>
      </c>
      <c r="J41" s="1128">
        <v>106.6</v>
      </c>
      <c r="K41" s="1128">
        <f>2103.4-1945.7</f>
        <v>157.70000000000005</v>
      </c>
      <c r="L41" s="1128">
        <f>1945.7-1772.8</f>
        <v>172.90000000000009</v>
      </c>
      <c r="M41" s="1128">
        <f>1772.8-1583.9</f>
        <v>188.89999999999986</v>
      </c>
      <c r="N41" s="1127">
        <f>1583.9-1391.1</f>
        <v>192.80000000000018</v>
      </c>
      <c r="O41" s="1128">
        <f>1391.1-1193.3</f>
        <v>197.79999999999995</v>
      </c>
      <c r="P41" s="1129">
        <f>1193.3-1019.6</f>
        <v>173.69999999999993</v>
      </c>
      <c r="Q41" s="1141"/>
      <c r="R41" s="1123"/>
      <c r="S41" s="1124"/>
      <c r="T41" s="1130" t="s">
        <v>77</v>
      </c>
    </row>
    <row r="42" spans="1:20" ht="12" customHeight="1">
      <c r="A42" s="1147" t="s">
        <v>56</v>
      </c>
      <c r="B42" s="1132" t="s">
        <v>149</v>
      </c>
      <c r="C42" s="1133" t="s">
        <v>149</v>
      </c>
      <c r="D42" s="1133">
        <v>0</v>
      </c>
      <c r="E42" s="1132" t="s">
        <v>149</v>
      </c>
      <c r="F42" s="1133" t="s">
        <v>149</v>
      </c>
      <c r="G42" s="1133" t="s">
        <v>149</v>
      </c>
      <c r="H42" s="1133" t="s">
        <v>149</v>
      </c>
      <c r="I42" s="1133" t="s">
        <v>149</v>
      </c>
      <c r="J42" s="1133" t="s">
        <v>149</v>
      </c>
      <c r="K42" s="1128">
        <f>92.2-87.4</f>
        <v>4.7999999999999972</v>
      </c>
      <c r="L42" s="1128">
        <f>87.4-79.5</f>
        <v>7.9000000000000057</v>
      </c>
      <c r="M42" s="1128">
        <f>79.5-75.5</f>
        <v>4</v>
      </c>
      <c r="N42" s="1127">
        <v>0.9</v>
      </c>
      <c r="O42" s="1128">
        <v>9.6999999999999993</v>
      </c>
      <c r="P42" s="1129">
        <f>64.9-53.5</f>
        <v>11.400000000000006</v>
      </c>
      <c r="Q42" s="1141"/>
      <c r="R42" s="1123"/>
      <c r="S42" s="1124"/>
      <c r="T42" s="1130" t="s">
        <v>78</v>
      </c>
    </row>
    <row r="43" spans="1:20">
      <c r="A43" s="1147" t="s">
        <v>95</v>
      </c>
      <c r="B43" s="1127">
        <v>106.04700000000003</v>
      </c>
      <c r="C43" s="1128">
        <v>167.48299999999995</v>
      </c>
      <c r="D43" s="1128">
        <v>175.43100000000004</v>
      </c>
      <c r="E43" s="1127">
        <v>106.286</v>
      </c>
      <c r="F43" s="1128">
        <v>95.557000000000016</v>
      </c>
      <c r="G43" s="1128">
        <v>79.346000000000004</v>
      </c>
      <c r="H43" s="1128">
        <v>102</v>
      </c>
      <c r="I43" s="1128">
        <v>104.5</v>
      </c>
      <c r="J43" s="1128">
        <v>67.3</v>
      </c>
      <c r="K43" s="1128">
        <f>1268.4-1203.8</f>
        <v>64.600000000000136</v>
      </c>
      <c r="L43" s="1128">
        <f>1203.8-1090.5</f>
        <v>113.29999999999995</v>
      </c>
      <c r="M43" s="1128">
        <f>1090.5-997.2</f>
        <v>93.299999999999955</v>
      </c>
      <c r="N43" s="1127">
        <f>997.2-896.7</f>
        <v>100.5</v>
      </c>
      <c r="O43" s="1128">
        <f>896.7-733.8</f>
        <v>162.90000000000009</v>
      </c>
      <c r="P43" s="1129">
        <f>733.8-562</f>
        <v>171.79999999999995</v>
      </c>
      <c r="Q43" s="1141"/>
      <c r="R43" s="1123"/>
      <c r="S43" s="1124"/>
      <c r="T43" s="1130" t="s">
        <v>79</v>
      </c>
    </row>
    <row r="44" spans="1:20" ht="12" customHeight="1">
      <c r="A44" s="1046" t="s">
        <v>96</v>
      </c>
      <c r="B44" s="1127">
        <v>140.72037</v>
      </c>
      <c r="C44" s="1128">
        <v>114.74800000000005</v>
      </c>
      <c r="D44" s="1128">
        <v>120.47799999999995</v>
      </c>
      <c r="E44" s="1127">
        <v>181.19399999999996</v>
      </c>
      <c r="F44" s="1128">
        <v>172.31899999999996</v>
      </c>
      <c r="G44" s="1128">
        <v>162.262</v>
      </c>
      <c r="H44" s="1128">
        <v>146.80000000000001</v>
      </c>
      <c r="I44" s="1128">
        <v>71.7</v>
      </c>
      <c r="J44" s="1128">
        <v>76.400000000000006</v>
      </c>
      <c r="K44" s="1128">
        <f>1580.1-1493.4</f>
        <v>86.699999999999818</v>
      </c>
      <c r="L44" s="1128">
        <f>1493.4-1405.2</f>
        <v>88.200000000000045</v>
      </c>
      <c r="M44" s="1128">
        <f>1405.2-1320.1</f>
        <v>85.100000000000136</v>
      </c>
      <c r="N44" s="1127">
        <f>1320.1-1227.1</f>
        <v>93</v>
      </c>
      <c r="O44" s="1128">
        <f>1227.1-1126.5</f>
        <v>100.59999999999991</v>
      </c>
      <c r="P44" s="1129">
        <f>1126.5-974.1</f>
        <v>152.39999999999998</v>
      </c>
      <c r="Q44" s="1122"/>
      <c r="R44" s="1123"/>
      <c r="S44" s="1124"/>
      <c r="T44" s="1130" t="s">
        <v>80</v>
      </c>
    </row>
    <row r="45" spans="1:20" ht="12" customHeight="1">
      <c r="A45" s="1046" t="s">
        <v>152</v>
      </c>
      <c r="B45" s="1127">
        <v>769.65999999999985</v>
      </c>
      <c r="C45" s="1128">
        <v>626.76299999999992</v>
      </c>
      <c r="D45" s="1128">
        <v>772.97900000000027</v>
      </c>
      <c r="E45" s="1127">
        <v>717.77199999999993</v>
      </c>
      <c r="F45" s="1128">
        <v>726.90300000000025</v>
      </c>
      <c r="G45" s="1128">
        <v>661.40000000000009</v>
      </c>
      <c r="H45" s="1128">
        <v>591.1</v>
      </c>
      <c r="I45" s="1128">
        <v>669.3</v>
      </c>
      <c r="J45" s="1128">
        <v>751.8</v>
      </c>
      <c r="K45" s="1128">
        <f>8084.7-7466.8</f>
        <v>617.89999999999964</v>
      </c>
      <c r="L45" s="1128">
        <f>7466.8-6827.5</f>
        <v>639.30000000000018</v>
      </c>
      <c r="M45" s="1133">
        <f>6827.5-6104.9</f>
        <v>722.60000000000036</v>
      </c>
      <c r="N45" s="1132">
        <f>6104.9-5387.9</f>
        <v>717</v>
      </c>
      <c r="O45" s="1133">
        <f>5387.9-4730.3</f>
        <v>657.59999999999945</v>
      </c>
      <c r="P45" s="1148">
        <f>4730.3-4056.1</f>
        <v>674.20000000000027</v>
      </c>
      <c r="Q45" s="1122"/>
      <c r="R45" s="1123"/>
      <c r="S45" s="1124"/>
      <c r="T45" s="1130" t="s">
        <v>143</v>
      </c>
    </row>
    <row r="46" spans="1:20" ht="12" customHeight="1">
      <c r="A46" s="1147" t="s">
        <v>153</v>
      </c>
      <c r="B46" s="1127">
        <v>17.724000000000004</v>
      </c>
      <c r="C46" s="1128">
        <v>11.990000000000002</v>
      </c>
      <c r="D46" s="1128">
        <v>9.8440000000000012</v>
      </c>
      <c r="E46" s="1127">
        <v>9.6980000000000004</v>
      </c>
      <c r="F46" s="1128">
        <v>7.2000000000000011</v>
      </c>
      <c r="G46" s="1133">
        <v>5.7590000000000003</v>
      </c>
      <c r="H46" s="1128">
        <v>6.8</v>
      </c>
      <c r="I46" s="1128">
        <v>1.2</v>
      </c>
      <c r="J46" s="1133" t="s">
        <v>149</v>
      </c>
      <c r="K46" s="1133" t="s">
        <v>149</v>
      </c>
      <c r="L46" s="1133" t="s">
        <v>149</v>
      </c>
      <c r="M46" s="1133" t="s">
        <v>149</v>
      </c>
      <c r="N46" s="1132" t="s">
        <v>149</v>
      </c>
      <c r="O46" s="1133" t="s">
        <v>149</v>
      </c>
      <c r="P46" s="1133" t="s">
        <v>149</v>
      </c>
      <c r="Q46" s="1122"/>
      <c r="R46" s="1123"/>
      <c r="S46" s="1124"/>
      <c r="T46" s="1130" t="s">
        <v>154</v>
      </c>
    </row>
    <row r="47" spans="1:20" ht="12" customHeight="1">
      <c r="A47" s="1147"/>
      <c r="B47" s="1127"/>
      <c r="C47" s="1128"/>
      <c r="D47" s="1128"/>
      <c r="E47" s="1127"/>
      <c r="F47" s="1128"/>
      <c r="G47" s="1128"/>
      <c r="H47" s="1128"/>
      <c r="I47" s="1128"/>
      <c r="J47" s="1128"/>
      <c r="K47" s="1128"/>
      <c r="L47" s="1129"/>
      <c r="M47" s="1129"/>
      <c r="N47" s="1136"/>
      <c r="O47" s="1146"/>
      <c r="P47" s="1137"/>
      <c r="Q47" s="1122"/>
      <c r="R47" s="1123"/>
      <c r="S47" s="1124"/>
      <c r="T47" s="1124"/>
    </row>
    <row r="48" spans="1:20" ht="36.75" customHeight="1">
      <c r="A48" s="1149" t="s">
        <v>103</v>
      </c>
      <c r="B48" s="1119">
        <f t="shared" ref="B48:P48" si="3">SUM(B49:B53)</f>
        <v>226.44166000000013</v>
      </c>
      <c r="C48" s="1120">
        <f t="shared" si="3"/>
        <v>273.84870000000001</v>
      </c>
      <c r="D48" s="1120">
        <f t="shared" si="3"/>
        <v>287.92359999999996</v>
      </c>
      <c r="E48" s="1119">
        <f t="shared" si="3"/>
        <v>212.62718000000001</v>
      </c>
      <c r="F48" s="1120">
        <f t="shared" si="3"/>
        <v>205.995938</v>
      </c>
      <c r="G48" s="1120">
        <f t="shared" si="3"/>
        <v>198.16183000000001</v>
      </c>
      <c r="H48" s="1120">
        <f t="shared" si="3"/>
        <v>207.5</v>
      </c>
      <c r="I48" s="1120">
        <f t="shared" si="3"/>
        <v>208.9</v>
      </c>
      <c r="J48" s="1120">
        <f t="shared" si="3"/>
        <v>182.6</v>
      </c>
      <c r="K48" s="1120">
        <f t="shared" si="3"/>
        <v>183.49999999999997</v>
      </c>
      <c r="L48" s="1120">
        <f t="shared" si="3"/>
        <v>219.69999999999987</v>
      </c>
      <c r="M48" s="1120">
        <f t="shared" si="3"/>
        <v>199.00000000000006</v>
      </c>
      <c r="N48" s="1119">
        <f t="shared" si="3"/>
        <v>215.10000000000014</v>
      </c>
      <c r="O48" s="1120">
        <f t="shared" si="3"/>
        <v>270.59999999999997</v>
      </c>
      <c r="P48" s="1120">
        <f t="shared" si="3"/>
        <v>308.49999999999989</v>
      </c>
      <c r="Q48" s="1144"/>
      <c r="R48" s="2224" t="s">
        <v>3153</v>
      </c>
      <c r="S48" s="2225"/>
      <c r="T48" s="2225"/>
    </row>
    <row r="49" spans="1:20">
      <c r="A49" s="1147" t="s">
        <v>57</v>
      </c>
      <c r="B49" s="1127">
        <v>58.561000000000035</v>
      </c>
      <c r="C49" s="1128">
        <v>94.789000000000044</v>
      </c>
      <c r="D49" s="1128">
        <v>99.613</v>
      </c>
      <c r="E49" s="1127">
        <v>66.141999999999996</v>
      </c>
      <c r="F49" s="1128">
        <v>54.19</v>
      </c>
      <c r="G49" s="1128">
        <v>56.849999999999994</v>
      </c>
      <c r="H49" s="1128">
        <v>62.8</v>
      </c>
      <c r="I49" s="1128">
        <v>54.6</v>
      </c>
      <c r="J49" s="1128">
        <v>42.4</v>
      </c>
      <c r="K49" s="1128">
        <f>771.5-734.2</f>
        <v>37.299999999999955</v>
      </c>
      <c r="L49" s="1128">
        <f>734.2-675.6</f>
        <v>58.600000000000023</v>
      </c>
      <c r="M49" s="1129">
        <f>675.6-620.5</f>
        <v>55.100000000000023</v>
      </c>
      <c r="N49" s="1127">
        <f>620.5-559.3</f>
        <v>61.200000000000045</v>
      </c>
      <c r="O49" s="1128">
        <f>559.3-470.9</f>
        <v>88.399999999999977</v>
      </c>
      <c r="P49" s="1129">
        <f>470.9-355.1</f>
        <v>115.79999999999995</v>
      </c>
      <c r="Q49" s="1116"/>
      <c r="R49" s="1123"/>
      <c r="S49" s="1124"/>
      <c r="T49" s="1150" t="s">
        <v>81</v>
      </c>
    </row>
    <row r="50" spans="1:20" ht="13.5" customHeight="1">
      <c r="A50" s="1147" t="s">
        <v>58</v>
      </c>
      <c r="B50" s="1127">
        <v>17.564000000000007</v>
      </c>
      <c r="C50" s="1128">
        <v>12.122</v>
      </c>
      <c r="D50" s="1128">
        <v>13.679999999999993</v>
      </c>
      <c r="E50" s="1127">
        <v>12.483000000000004</v>
      </c>
      <c r="F50" s="1128">
        <v>14.856999999999999</v>
      </c>
      <c r="G50" s="1128">
        <v>16.777999999999999</v>
      </c>
      <c r="H50" s="1128">
        <v>14</v>
      </c>
      <c r="I50" s="1128">
        <v>11.6</v>
      </c>
      <c r="J50" s="1128">
        <v>9.6</v>
      </c>
      <c r="K50" s="1128">
        <f>168.6-150.2</f>
        <v>18.400000000000006</v>
      </c>
      <c r="L50" s="1128">
        <f>150.2-131.1</f>
        <v>19.099999999999994</v>
      </c>
      <c r="M50" s="1129">
        <f>131.1-120.8</f>
        <v>10.299999999999997</v>
      </c>
      <c r="N50" s="1127">
        <f>120.8-110.2</f>
        <v>10.599999999999994</v>
      </c>
      <c r="O50" s="1128">
        <f>110.2-95.9</f>
        <v>14.299999999999997</v>
      </c>
      <c r="P50" s="1129">
        <f>95.9-84.4</f>
        <v>11.5</v>
      </c>
      <c r="Q50" s="1116"/>
      <c r="R50" s="1123"/>
      <c r="S50" s="1124"/>
      <c r="T50" s="1150" t="s">
        <v>82</v>
      </c>
    </row>
    <row r="51" spans="1:20">
      <c r="A51" s="1147" t="s">
        <v>59</v>
      </c>
      <c r="B51" s="1127">
        <v>18.328660000000013</v>
      </c>
      <c r="C51" s="1128">
        <v>23.832699999999988</v>
      </c>
      <c r="D51" s="1128">
        <v>24.160600000000002</v>
      </c>
      <c r="E51" s="1127">
        <v>16.920180000000002</v>
      </c>
      <c r="F51" s="1128">
        <v>15.789938000000006</v>
      </c>
      <c r="G51" s="1128">
        <v>13.181830000000005</v>
      </c>
      <c r="H51" s="1128">
        <v>16.100000000000001</v>
      </c>
      <c r="I51" s="1128">
        <v>19.2</v>
      </c>
      <c r="J51" s="1128">
        <v>15.1</v>
      </c>
      <c r="K51" s="1128">
        <f>144.8-135.7</f>
        <v>9.1000000000000227</v>
      </c>
      <c r="L51" s="1128">
        <f>135.7-125.4</f>
        <v>10.299999999999983</v>
      </c>
      <c r="M51" s="1129">
        <f>125.4-115.6</f>
        <v>9.8000000000000114</v>
      </c>
      <c r="N51" s="1127">
        <f>115.6-103.2</f>
        <v>12.399999999999991</v>
      </c>
      <c r="O51" s="1128">
        <f>103.2-81.1</f>
        <v>22.100000000000009</v>
      </c>
      <c r="P51" s="1129">
        <f>81.1-59.7</f>
        <v>21.399999999999991</v>
      </c>
      <c r="Q51" s="1116"/>
      <c r="R51" s="1123"/>
      <c r="S51" s="1124"/>
      <c r="T51" s="1150" t="s">
        <v>83</v>
      </c>
    </row>
    <row r="52" spans="1:20">
      <c r="A52" s="1147" t="s">
        <v>144</v>
      </c>
      <c r="B52" s="1132">
        <v>36.927000000000021</v>
      </c>
      <c r="C52" s="1133">
        <v>25.422999999999973</v>
      </c>
      <c r="D52" s="1133">
        <v>32.15100000000001</v>
      </c>
      <c r="E52" s="1132">
        <v>30.051999999999992</v>
      </c>
      <c r="F52" s="1133">
        <v>39.02600000000001</v>
      </c>
      <c r="G52" s="1133">
        <v>38.63900000000001</v>
      </c>
      <c r="H52" s="1133">
        <v>34.9</v>
      </c>
      <c r="I52" s="1133">
        <v>29.7</v>
      </c>
      <c r="J52" s="1133">
        <v>26.8</v>
      </c>
      <c r="K52" s="1128">
        <f>411.2-366</f>
        <v>45.199999999999989</v>
      </c>
      <c r="L52" s="1133">
        <f>366-324.2</f>
        <v>41.800000000000011</v>
      </c>
      <c r="M52" s="1133">
        <f>324.2-300.5</f>
        <v>23.699999999999989</v>
      </c>
      <c r="N52" s="1132">
        <f>300.5-275.9</f>
        <v>24.600000000000023</v>
      </c>
      <c r="O52" s="1133">
        <f>275.9-243.1</f>
        <v>32.799999999999983</v>
      </c>
      <c r="P52" s="1148">
        <f>243.1-216</f>
        <v>27.099999999999994</v>
      </c>
      <c r="Q52" s="1116"/>
      <c r="R52" s="1123"/>
      <c r="S52" s="1124"/>
      <c r="T52" s="1150" t="s">
        <v>145</v>
      </c>
    </row>
    <row r="53" spans="1:20">
      <c r="A53" s="1147" t="s">
        <v>146</v>
      </c>
      <c r="B53" s="1127">
        <v>95.061000000000035</v>
      </c>
      <c r="C53" s="1128">
        <v>117.68200000000002</v>
      </c>
      <c r="D53" s="1128">
        <v>118.31899999999996</v>
      </c>
      <c r="E53" s="1127">
        <v>87.03000000000003</v>
      </c>
      <c r="F53" s="1128">
        <v>82.132999999999981</v>
      </c>
      <c r="G53" s="1128">
        <v>72.713000000000022</v>
      </c>
      <c r="H53" s="1128">
        <v>79.7</v>
      </c>
      <c r="I53" s="1128">
        <v>93.8</v>
      </c>
      <c r="J53" s="1128">
        <v>88.7</v>
      </c>
      <c r="K53" s="1128">
        <f>1117.6-1044.1</f>
        <v>73.5</v>
      </c>
      <c r="L53" s="1128">
        <f>1044.1-954.2</f>
        <v>89.899999999999864</v>
      </c>
      <c r="M53" s="1129">
        <f>954.2-854.1</f>
        <v>100.10000000000002</v>
      </c>
      <c r="N53" s="1127">
        <f>854.1-747.8</f>
        <v>106.30000000000007</v>
      </c>
      <c r="O53" s="1128">
        <f>747.8-634.8</f>
        <v>113</v>
      </c>
      <c r="P53" s="1128">
        <f>634.8-502.1</f>
        <v>132.69999999999993</v>
      </c>
      <c r="Q53" s="1141"/>
      <c r="R53" s="1123"/>
      <c r="S53" s="1124"/>
      <c r="T53" s="1150" t="s">
        <v>148</v>
      </c>
    </row>
    <row r="54" spans="1:20">
      <c r="A54" s="1151"/>
      <c r="B54" s="1127"/>
      <c r="C54" s="1128"/>
      <c r="D54" s="1128"/>
      <c r="E54" s="1127"/>
      <c r="F54" s="1128"/>
      <c r="G54" s="1128"/>
      <c r="H54" s="1128"/>
      <c r="I54" s="1128"/>
      <c r="J54" s="1128"/>
      <c r="K54" s="1128"/>
      <c r="L54" s="1129"/>
      <c r="M54" s="1129"/>
      <c r="N54" s="1152"/>
      <c r="O54" s="1049"/>
      <c r="P54" s="1049"/>
      <c r="Q54" s="1141"/>
      <c r="R54" s="1123"/>
      <c r="S54" s="1124"/>
      <c r="T54" s="1150"/>
    </row>
    <row r="55" spans="1:20" ht="24.75" customHeight="1">
      <c r="A55" s="1153" t="s">
        <v>104</v>
      </c>
      <c r="B55" s="1119">
        <v>-3.027000000000001</v>
      </c>
      <c r="C55" s="1120">
        <v>-2.4909999999999997</v>
      </c>
      <c r="D55" s="1120">
        <v>-3.1700000000000017</v>
      </c>
      <c r="E55" s="1119">
        <v>-2.4289999999999985</v>
      </c>
      <c r="F55" s="1120">
        <v>-3.5730000000000004</v>
      </c>
      <c r="G55" s="1120">
        <v>-4.5</v>
      </c>
      <c r="H55" s="1120">
        <v>-4.3</v>
      </c>
      <c r="I55" s="1120">
        <v>-3.9</v>
      </c>
      <c r="J55" s="1120">
        <v>-1.6</v>
      </c>
      <c r="K55" s="1120">
        <f>-40.7+37.7</f>
        <v>-3</v>
      </c>
      <c r="L55" s="1120">
        <f>-37.7+34</f>
        <v>-3.7000000000000028</v>
      </c>
      <c r="M55" s="1120">
        <f>-34+30.5</f>
        <v>-3.5</v>
      </c>
      <c r="N55" s="1119">
        <f>-30.5+27.5</f>
        <v>-3</v>
      </c>
      <c r="O55" s="1120">
        <f>-27.5+24.4</f>
        <v>-3.1000000000000014</v>
      </c>
      <c r="P55" s="1121">
        <f>-24.4+22.3</f>
        <v>-2.0999999999999979</v>
      </c>
      <c r="Q55" s="1154"/>
      <c r="R55" s="2224" t="s">
        <v>106</v>
      </c>
      <c r="S55" s="2225"/>
      <c r="T55" s="2225"/>
    </row>
    <row r="56" spans="1:20" ht="12.95" customHeight="1">
      <c r="A56" s="1153"/>
      <c r="B56" s="1127"/>
      <c r="C56" s="1128"/>
      <c r="D56" s="1128"/>
      <c r="E56" s="1127"/>
      <c r="F56" s="1128"/>
      <c r="G56" s="1128"/>
      <c r="H56" s="1128"/>
      <c r="I56" s="1128"/>
      <c r="J56" s="1128"/>
      <c r="K56" s="1128"/>
      <c r="L56" s="1128"/>
      <c r="M56" s="1128"/>
      <c r="N56" s="1127"/>
      <c r="O56" s="1128"/>
      <c r="P56" s="1129"/>
      <c r="Q56" s="1154"/>
      <c r="R56" s="1123"/>
      <c r="S56" s="1124"/>
      <c r="T56" s="1155"/>
    </row>
    <row r="57" spans="1:20" ht="12.95" customHeight="1">
      <c r="A57" s="1153"/>
      <c r="B57" s="1127"/>
      <c r="C57" s="1128"/>
      <c r="D57" s="1128"/>
      <c r="E57" s="1127"/>
      <c r="F57" s="1128"/>
      <c r="G57" s="1128"/>
      <c r="H57" s="1128"/>
      <c r="I57" s="1128"/>
      <c r="J57" s="1128"/>
      <c r="K57" s="1128"/>
      <c r="L57" s="1128"/>
      <c r="M57" s="1128"/>
      <c r="N57" s="1127"/>
      <c r="O57" s="1128"/>
      <c r="P57" s="1129"/>
      <c r="Q57" s="1154"/>
      <c r="R57" s="1123"/>
      <c r="S57" s="1124"/>
      <c r="T57" s="1155"/>
    </row>
    <row r="58" spans="1:20" s="1164" customFormat="1" ht="12" customHeight="1">
      <c r="A58" s="1156" t="s">
        <v>155</v>
      </c>
      <c r="B58" s="1157">
        <v>3461.2835470000064</v>
      </c>
      <c r="C58" s="1158">
        <v>3549.0579379999908</v>
      </c>
      <c r="D58" s="1158">
        <v>3736.4580320000059</v>
      </c>
      <c r="E58" s="1157">
        <v>3193.2109130000008</v>
      </c>
      <c r="F58" s="1159">
        <v>2936.6803759999984</v>
      </c>
      <c r="G58" s="1158">
        <v>2670.0406619999976</v>
      </c>
      <c r="H58" s="1158">
        <v>3078.5</v>
      </c>
      <c r="I58" s="1159">
        <v>3019.8</v>
      </c>
      <c r="J58" s="1159">
        <v>3171</v>
      </c>
      <c r="K58" s="1158">
        <f>38710.2-35621.1</f>
        <v>3089.0999999999985</v>
      </c>
      <c r="L58" s="1159">
        <f>35621.1-32617</f>
        <v>3004.0999999999985</v>
      </c>
      <c r="M58" s="1158">
        <f>32617-29297</f>
        <v>3320</v>
      </c>
      <c r="N58" s="1157">
        <f>29297-25890.2</f>
        <v>3406.7999999999993</v>
      </c>
      <c r="O58" s="1158">
        <f>25890.2-22377.2</f>
        <v>3513</v>
      </c>
      <c r="P58" s="1159">
        <f>22377.2-18741.1</f>
        <v>3636.1000000000022</v>
      </c>
      <c r="Q58" s="1160"/>
      <c r="R58" s="1161"/>
      <c r="S58" s="1162"/>
      <c r="T58" s="1163" t="s">
        <v>147</v>
      </c>
    </row>
    <row r="59" spans="1:20" ht="12.95" customHeight="1">
      <c r="A59" s="1153"/>
      <c r="B59" s="1127"/>
      <c r="C59" s="1128"/>
      <c r="D59" s="1128"/>
      <c r="E59" s="1127"/>
      <c r="F59" s="1128"/>
      <c r="G59" s="1128"/>
      <c r="H59" s="1128"/>
      <c r="I59" s="1128"/>
      <c r="J59" s="1128"/>
      <c r="K59" s="1128"/>
      <c r="L59" s="1128"/>
      <c r="M59" s="1128"/>
      <c r="N59" s="1127"/>
      <c r="O59" s="1128"/>
      <c r="P59" s="1129"/>
      <c r="Q59" s="1154"/>
      <c r="R59" s="1123"/>
      <c r="S59" s="1124"/>
      <c r="T59" s="1155"/>
    </row>
    <row r="60" spans="1:20" ht="12.95" customHeight="1">
      <c r="B60" s="1127"/>
      <c r="C60" s="1128"/>
      <c r="D60" s="1128"/>
      <c r="E60" s="1127"/>
      <c r="F60" s="1128"/>
      <c r="G60" s="1128"/>
      <c r="H60" s="1128"/>
      <c r="I60" s="1128"/>
      <c r="J60" s="1128"/>
      <c r="K60" s="1128"/>
      <c r="L60" s="1128"/>
      <c r="M60" s="1128"/>
      <c r="N60" s="1127"/>
      <c r="O60" s="1128"/>
      <c r="P60" s="1129"/>
      <c r="R60" s="1165"/>
    </row>
    <row r="61" spans="1:20">
      <c r="B61" s="1127"/>
      <c r="C61" s="1128"/>
      <c r="D61" s="1128"/>
      <c r="E61" s="1127"/>
      <c r="F61" s="1128"/>
      <c r="G61" s="1128"/>
      <c r="H61" s="1128"/>
      <c r="I61" s="1128"/>
      <c r="J61" s="1129"/>
      <c r="K61" s="1128"/>
      <c r="L61" s="1129"/>
      <c r="M61" s="1129"/>
      <c r="N61" s="1059"/>
      <c r="O61" s="1054"/>
      <c r="Q61" s="1116"/>
      <c r="R61" s="1117"/>
      <c r="S61" s="1046"/>
    </row>
    <row r="62" spans="1:20" ht="15.75" customHeight="1">
      <c r="A62" s="1166" t="s">
        <v>108</v>
      </c>
      <c r="B62" s="1119">
        <f t="shared" ref="B62:P62" si="4">SUM(B64:B67)</f>
        <v>2955.22</v>
      </c>
      <c r="C62" s="1120">
        <f t="shared" si="4"/>
        <v>2636.6450000000013</v>
      </c>
      <c r="D62" s="1120">
        <f t="shared" si="4"/>
        <v>2694.5189999999993</v>
      </c>
      <c r="E62" s="1119">
        <f t="shared" si="4"/>
        <v>2655.5749999999994</v>
      </c>
      <c r="F62" s="1121">
        <f t="shared" si="4"/>
        <v>2114.5989999999993</v>
      </c>
      <c r="G62" s="1120">
        <f t="shared" si="4"/>
        <v>1910.3860000000004</v>
      </c>
      <c r="H62" s="1120">
        <f t="shared" si="4"/>
        <v>2767.6000000000004</v>
      </c>
      <c r="I62" s="1121">
        <f t="shared" si="4"/>
        <v>2295.8000000000002</v>
      </c>
      <c r="J62" s="1121">
        <f t="shared" si="4"/>
        <v>2468.1</v>
      </c>
      <c r="K62" s="1120">
        <f t="shared" si="4"/>
        <v>2495.2999999999988</v>
      </c>
      <c r="L62" s="1120">
        <f t="shared" si="4"/>
        <v>2502.4000000000015</v>
      </c>
      <c r="M62" s="1121">
        <f t="shared" si="4"/>
        <v>2730.5000000000009</v>
      </c>
      <c r="N62" s="1119">
        <f t="shared" si="4"/>
        <v>2802.2</v>
      </c>
      <c r="O62" s="1120">
        <f t="shared" si="4"/>
        <v>2712.3</v>
      </c>
      <c r="P62" s="1120">
        <f t="shared" si="4"/>
        <v>2677.8999999999996</v>
      </c>
      <c r="Q62" s="1144"/>
      <c r="R62" s="1123"/>
      <c r="S62" s="1124"/>
      <c r="T62" s="1142" t="s">
        <v>84</v>
      </c>
    </row>
    <row r="63" spans="1:20" ht="14.1" customHeight="1">
      <c r="A63" s="1118"/>
      <c r="B63" s="1108"/>
      <c r="C63" s="1094"/>
      <c r="D63" s="1128"/>
      <c r="E63" s="1127"/>
      <c r="F63" s="1128"/>
      <c r="G63" s="1128"/>
      <c r="H63" s="1128"/>
      <c r="I63" s="1128"/>
      <c r="J63" s="1129"/>
      <c r="K63" s="1128"/>
      <c r="L63" s="1129"/>
      <c r="M63" s="1128"/>
      <c r="N63" s="1059"/>
      <c r="O63" s="1054"/>
      <c r="Q63" s="1116"/>
      <c r="R63" s="1123"/>
      <c r="S63" s="1124"/>
      <c r="T63" s="1142"/>
    </row>
    <row r="64" spans="1:20" ht="14.1" customHeight="1">
      <c r="A64" s="1126" t="s">
        <v>60</v>
      </c>
      <c r="B64" s="1127">
        <v>1110.5450000000001</v>
      </c>
      <c r="C64" s="1128">
        <v>1113.4630000000006</v>
      </c>
      <c r="D64" s="1128">
        <v>1195.8310000000001</v>
      </c>
      <c r="E64" s="1127">
        <v>1004.4579999999996</v>
      </c>
      <c r="F64" s="1128">
        <v>950.04699999999957</v>
      </c>
      <c r="G64" s="1128">
        <v>882.70499999999993</v>
      </c>
      <c r="H64" s="1128">
        <v>1030.4000000000001</v>
      </c>
      <c r="I64" s="1128">
        <v>1043.2</v>
      </c>
      <c r="J64" s="1128">
        <v>1142.4000000000001</v>
      </c>
      <c r="K64" s="1128">
        <f>13297.6-12174.2</f>
        <v>1123.3999999999996</v>
      </c>
      <c r="L64" s="1128">
        <f>12174.2-11107.2</f>
        <v>1067</v>
      </c>
      <c r="M64" s="1128">
        <f>11107.2-9973</f>
        <v>1134.2000000000007</v>
      </c>
      <c r="N64" s="1127">
        <f>9973-8813.9</f>
        <v>1159.1000000000004</v>
      </c>
      <c r="O64" s="1128">
        <f>8813.9-7670</f>
        <v>1143.8999999999996</v>
      </c>
      <c r="P64" s="1128">
        <v>1199.5999999999999</v>
      </c>
      <c r="Q64" s="1116"/>
      <c r="R64" s="1123"/>
      <c r="S64" s="1124"/>
      <c r="T64" s="1167" t="s">
        <v>85</v>
      </c>
    </row>
    <row r="65" spans="1:20" s="1140" customFormat="1" ht="14.1" customHeight="1">
      <c r="A65" s="1126" t="s">
        <v>61</v>
      </c>
      <c r="B65" s="1127">
        <v>207.221</v>
      </c>
      <c r="C65" s="1128">
        <v>136.05500000000006</v>
      </c>
      <c r="D65" s="1128">
        <v>148.60000000000002</v>
      </c>
      <c r="E65" s="1127">
        <v>171.404</v>
      </c>
      <c r="F65" s="1128">
        <v>95.625999999999976</v>
      </c>
      <c r="G65" s="1128">
        <v>102.029</v>
      </c>
      <c r="H65" s="1128">
        <v>194.5</v>
      </c>
      <c r="I65" s="1128">
        <v>204.2</v>
      </c>
      <c r="J65" s="1128">
        <v>223.2</v>
      </c>
      <c r="K65" s="1128">
        <f>2397.9-2188.8</f>
        <v>209.09999999999991</v>
      </c>
      <c r="L65" s="1128">
        <f>2188.8-2008.2</f>
        <v>180.60000000000014</v>
      </c>
      <c r="M65" s="1128">
        <f>2008.2-1774.6</f>
        <v>233.60000000000014</v>
      </c>
      <c r="N65" s="1127">
        <f>1774.6-1575.8</f>
        <v>198.79999999999995</v>
      </c>
      <c r="O65" s="1168">
        <f>1575.8-1444</f>
        <v>131.79999999999995</v>
      </c>
      <c r="P65" s="1128">
        <v>171.8</v>
      </c>
      <c r="Q65" s="1116"/>
      <c r="R65" s="1123"/>
      <c r="S65" s="1124"/>
      <c r="T65" s="1167" t="s">
        <v>86</v>
      </c>
    </row>
    <row r="66" spans="1:20" ht="14.1" customHeight="1">
      <c r="A66" s="1126" t="s">
        <v>62</v>
      </c>
      <c r="B66" s="1127">
        <v>716.40599999999995</v>
      </c>
      <c r="C66" s="1128">
        <v>643.4409999999998</v>
      </c>
      <c r="D66" s="1128">
        <v>652.20599999999968</v>
      </c>
      <c r="E66" s="1127">
        <v>649.14800000000014</v>
      </c>
      <c r="F66" s="1128">
        <v>502.26899999999978</v>
      </c>
      <c r="G66" s="1128">
        <v>362.99800000000005</v>
      </c>
      <c r="H66" s="1128">
        <v>731</v>
      </c>
      <c r="I66" s="1128">
        <v>516.4</v>
      </c>
      <c r="J66" s="1128">
        <v>538.4</v>
      </c>
      <c r="K66" s="1128">
        <f>7125.5-6537.3</f>
        <v>588.19999999999982</v>
      </c>
      <c r="L66" s="1128">
        <f>6537.3-5998.9</f>
        <v>538.40000000000055</v>
      </c>
      <c r="M66" s="1128">
        <f>5998.9-5379.2</f>
        <v>619.69999999999982</v>
      </c>
      <c r="N66" s="1127">
        <f>5379.2-4845.6</f>
        <v>533.59999999999945</v>
      </c>
      <c r="O66" s="1128">
        <f>4845.6-4109.5</f>
        <v>736.10000000000036</v>
      </c>
      <c r="P66" s="1128">
        <f>4109.5-3436.4</f>
        <v>673.09999999999991</v>
      </c>
      <c r="Q66" s="1116"/>
      <c r="R66" s="1123"/>
      <c r="S66" s="1124"/>
      <c r="T66" s="1167" t="s">
        <v>87</v>
      </c>
    </row>
    <row r="67" spans="1:20" ht="14.1" customHeight="1">
      <c r="A67" s="1126" t="s">
        <v>63</v>
      </c>
      <c r="B67" s="1127">
        <v>921.04799999999977</v>
      </c>
      <c r="C67" s="1128">
        <v>743.6860000000006</v>
      </c>
      <c r="D67" s="1128">
        <v>697.88199999999961</v>
      </c>
      <c r="E67" s="1127">
        <v>830.5649999999996</v>
      </c>
      <c r="F67" s="1128">
        <v>566.65700000000015</v>
      </c>
      <c r="G67" s="1128">
        <v>562.65400000000045</v>
      </c>
      <c r="H67" s="1128">
        <v>811.7</v>
      </c>
      <c r="I67" s="1128">
        <v>532</v>
      </c>
      <c r="J67" s="1128">
        <v>564.1</v>
      </c>
      <c r="K67" s="1128">
        <f>8011.9-7437.3</f>
        <v>574.59999999999945</v>
      </c>
      <c r="L67" s="1128">
        <f>7437.3-6720.9</f>
        <v>716.40000000000055</v>
      </c>
      <c r="M67" s="1128">
        <f>6720.9-5977.9</f>
        <v>743</v>
      </c>
      <c r="N67" s="1127">
        <f>5977.9-5067.2</f>
        <v>910.69999999999982</v>
      </c>
      <c r="O67" s="1128">
        <f>5067.2-4366.7</f>
        <v>700.5</v>
      </c>
      <c r="P67" s="1128">
        <v>633.4</v>
      </c>
      <c r="Q67" s="1116"/>
      <c r="R67" s="1123"/>
      <c r="S67" s="1124"/>
      <c r="T67" s="1167" t="s">
        <v>88</v>
      </c>
    </row>
    <row r="68" spans="1:20" ht="14.1" customHeight="1">
      <c r="A68" s="1169"/>
      <c r="B68" s="1059"/>
      <c r="C68" s="1054"/>
      <c r="D68" s="1054"/>
      <c r="E68" s="1059"/>
      <c r="F68" s="1054"/>
      <c r="H68" s="1054"/>
      <c r="I68" s="1054"/>
      <c r="K68" s="1054"/>
      <c r="M68" s="1073"/>
      <c r="N68" s="1059"/>
      <c r="O68" s="1054"/>
      <c r="Q68" s="1116"/>
      <c r="R68" s="1123"/>
      <c r="S68" s="1124"/>
      <c r="T68" s="1170"/>
    </row>
    <row r="69" spans="1:20" s="1140" customFormat="1" ht="14.1" customHeight="1">
      <c r="A69" s="1126"/>
      <c r="B69" s="1171"/>
      <c r="C69" s="1052"/>
      <c r="D69" s="1052"/>
      <c r="E69" s="1171"/>
      <c r="F69" s="1052"/>
      <c r="G69" s="1052"/>
      <c r="H69" s="1052"/>
      <c r="I69" s="1052"/>
      <c r="J69" s="1052"/>
      <c r="K69" s="1052"/>
      <c r="N69" s="1059"/>
      <c r="O69" s="1054"/>
      <c r="P69" s="1073"/>
      <c r="Q69" s="1116"/>
      <c r="R69" s="1123"/>
      <c r="S69" s="1124"/>
      <c r="T69" s="1170"/>
    </row>
    <row r="70" spans="1:20" ht="14.1" customHeight="1">
      <c r="A70" s="1166" t="s">
        <v>109</v>
      </c>
      <c r="B70" s="1059"/>
      <c r="C70" s="1054"/>
      <c r="D70" s="1054"/>
      <c r="E70" s="1059"/>
      <c r="F70" s="1054"/>
      <c r="H70" s="1054"/>
      <c r="I70" s="1054"/>
      <c r="K70" s="1054"/>
      <c r="M70" s="1073"/>
      <c r="N70" s="1059"/>
      <c r="O70" s="1054"/>
      <c r="P70" s="1054"/>
      <c r="Q70" s="1116"/>
      <c r="R70" s="1123"/>
      <c r="S70" s="1124"/>
      <c r="T70" s="1142" t="s">
        <v>89</v>
      </c>
    </row>
    <row r="71" spans="1:20" ht="14.1" customHeight="1">
      <c r="A71" s="1126"/>
      <c r="B71" s="1059"/>
      <c r="C71" s="1054"/>
      <c r="D71" s="1054"/>
      <c r="E71" s="1059"/>
      <c r="F71" s="1054"/>
      <c r="H71" s="1054"/>
      <c r="I71" s="1054"/>
      <c r="K71" s="1054"/>
      <c r="M71" s="1073"/>
      <c r="N71" s="1059"/>
      <c r="O71" s="1054"/>
      <c r="Q71" s="1116"/>
      <c r="R71" s="1123"/>
      <c r="S71" s="1124"/>
      <c r="T71" s="1142"/>
    </row>
    <row r="72" spans="1:20" ht="14.1" customHeight="1">
      <c r="A72" s="1118" t="s">
        <v>64</v>
      </c>
      <c r="B72" s="1172">
        <v>10462.557429807988</v>
      </c>
      <c r="C72" s="1173">
        <v>11120.337933547809</v>
      </c>
      <c r="D72" s="1173">
        <v>16074.612625233662</v>
      </c>
      <c r="E72" s="1172">
        <v>6457</v>
      </c>
      <c r="F72" s="1173">
        <v>3935</v>
      </c>
      <c r="G72" s="1173">
        <v>3661</v>
      </c>
      <c r="H72" s="1173">
        <v>7294</v>
      </c>
      <c r="I72" s="1173">
        <v>7498</v>
      </c>
      <c r="J72" s="1173">
        <v>5022</v>
      </c>
      <c r="K72" s="1173">
        <f>160802-149088</f>
        <v>11714</v>
      </c>
      <c r="L72" s="1173">
        <f>149088-112986</f>
        <v>36102</v>
      </c>
      <c r="M72" s="1173">
        <f>112986-74733</f>
        <v>38253</v>
      </c>
      <c r="N72" s="1172">
        <f>74733-47119</f>
        <v>27614</v>
      </c>
      <c r="O72" s="1173">
        <f>47119-39401</f>
        <v>7718</v>
      </c>
      <c r="P72" s="1174">
        <f>39401-34259</f>
        <v>5142</v>
      </c>
      <c r="Q72" s="1116"/>
      <c r="R72" s="1123"/>
      <c r="S72" s="1124"/>
      <c r="T72" s="1175" t="s">
        <v>90</v>
      </c>
    </row>
    <row r="73" spans="1:20" ht="14.1" customHeight="1">
      <c r="A73" s="1118" t="s">
        <v>65</v>
      </c>
      <c r="B73" s="1172">
        <v>886677</v>
      </c>
      <c r="C73" s="1173">
        <v>857180</v>
      </c>
      <c r="D73" s="1173">
        <v>897390</v>
      </c>
      <c r="E73" s="1172">
        <v>854170</v>
      </c>
      <c r="F73" s="1173">
        <v>840617</v>
      </c>
      <c r="G73" s="1173">
        <v>748464</v>
      </c>
      <c r="H73" s="1173">
        <v>798587</v>
      </c>
      <c r="I73" s="1173">
        <v>850296</v>
      </c>
      <c r="J73" s="1173">
        <v>897142</v>
      </c>
      <c r="K73" s="1173">
        <v>1486250</v>
      </c>
      <c r="L73" s="1173">
        <f>8582310-7827003</f>
        <v>755307</v>
      </c>
      <c r="M73" s="1173">
        <f>7827003-6994043</f>
        <v>832960</v>
      </c>
      <c r="N73" s="1172">
        <f>6994043-6157281</f>
        <v>836762</v>
      </c>
      <c r="O73" s="1173">
        <f>6157281-4748621</f>
        <v>1408660</v>
      </c>
      <c r="P73" s="1174">
        <f>4748621-2564152</f>
        <v>2184469</v>
      </c>
      <c r="Q73" s="1176"/>
      <c r="R73" s="1123"/>
      <c r="S73" s="1124"/>
      <c r="T73" s="1175" t="s">
        <v>21</v>
      </c>
    </row>
    <row r="74" spans="1:20" ht="14.1" customHeight="1">
      <c r="A74" s="1118" t="s">
        <v>66</v>
      </c>
      <c r="B74" s="1172">
        <v>383.96573861182378</v>
      </c>
      <c r="C74" s="1173">
        <v>399.84409671152071</v>
      </c>
      <c r="D74" s="1173">
        <v>489.2672156914532</v>
      </c>
      <c r="E74" s="1172">
        <v>266</v>
      </c>
      <c r="F74" s="1173">
        <v>130</v>
      </c>
      <c r="G74" s="1173">
        <v>111</v>
      </c>
      <c r="H74" s="1173">
        <v>315</v>
      </c>
      <c r="I74" s="1173">
        <v>434</v>
      </c>
      <c r="J74" s="1173">
        <v>320</v>
      </c>
      <c r="K74" s="1173">
        <f>4337-4143</f>
        <v>194</v>
      </c>
      <c r="L74" s="1173">
        <f>4143-3696</f>
        <v>447</v>
      </c>
      <c r="M74" s="1173">
        <f>3696-2845</f>
        <v>851</v>
      </c>
      <c r="N74" s="1172">
        <f>2845-2050</f>
        <v>795</v>
      </c>
      <c r="O74" s="1173">
        <f>2050-1715</f>
        <v>335</v>
      </c>
      <c r="P74" s="1174">
        <f>1715-1490</f>
        <v>225</v>
      </c>
      <c r="Q74" s="1116"/>
      <c r="R74" s="1123"/>
      <c r="S74" s="1124"/>
      <c r="T74" s="1175" t="s">
        <v>22</v>
      </c>
    </row>
    <row r="75" spans="1:20" s="1140" customFormat="1" ht="14.1" customHeight="1">
      <c r="A75" s="1118" t="s">
        <v>2868</v>
      </c>
      <c r="B75" s="1172">
        <f t="shared" ref="B75:N75" si="5">SUM(B76:B77)</f>
        <v>76432</v>
      </c>
      <c r="C75" s="1173">
        <f t="shared" si="5"/>
        <v>75052</v>
      </c>
      <c r="D75" s="1173">
        <f t="shared" si="5"/>
        <v>83415</v>
      </c>
      <c r="E75" s="1172">
        <f t="shared" si="5"/>
        <v>35140</v>
      </c>
      <c r="F75" s="1173">
        <f t="shared" si="5"/>
        <v>727</v>
      </c>
      <c r="G75" s="1173">
        <f t="shared" si="5"/>
        <v>301</v>
      </c>
      <c r="H75" s="1173">
        <f t="shared" si="5"/>
        <v>33340</v>
      </c>
      <c r="I75" s="1173">
        <f t="shared" si="5"/>
        <v>62872</v>
      </c>
      <c r="J75" s="1173">
        <f t="shared" si="5"/>
        <v>65457</v>
      </c>
      <c r="K75" s="1173">
        <f t="shared" si="5"/>
        <v>137924</v>
      </c>
      <c r="L75" s="1173">
        <f t="shared" si="5"/>
        <v>78244</v>
      </c>
      <c r="M75" s="1173">
        <f t="shared" si="5"/>
        <v>82593</v>
      </c>
      <c r="N75" s="1172">
        <f t="shared" si="5"/>
        <v>82100</v>
      </c>
      <c r="O75" s="1177" t="s">
        <v>149</v>
      </c>
      <c r="P75" s="1173">
        <f>SUM(P76:P77)</f>
        <v>77038</v>
      </c>
      <c r="Q75" s="1176"/>
      <c r="R75" s="1123"/>
      <c r="S75" s="1124"/>
      <c r="T75" s="1178" t="s">
        <v>91</v>
      </c>
    </row>
    <row r="76" spans="1:20" s="1140" customFormat="1" ht="14.1" customHeight="1">
      <c r="A76" s="1126" t="s">
        <v>67</v>
      </c>
      <c r="B76" s="1179">
        <v>42618</v>
      </c>
      <c r="C76" s="1180">
        <v>41926</v>
      </c>
      <c r="D76" s="1180">
        <v>46473</v>
      </c>
      <c r="E76" s="1179">
        <v>34778</v>
      </c>
      <c r="F76" s="1180">
        <v>727</v>
      </c>
      <c r="G76" s="1180">
        <v>301</v>
      </c>
      <c r="H76" s="1180">
        <v>9153</v>
      </c>
      <c r="I76" s="1180">
        <v>42461</v>
      </c>
      <c r="J76" s="1180">
        <v>45731</v>
      </c>
      <c r="K76" s="1180">
        <v>76323</v>
      </c>
      <c r="L76" s="1180">
        <f>424543-380838</f>
        <v>43705</v>
      </c>
      <c r="M76" s="1180">
        <f>380838-332784</f>
        <v>48054</v>
      </c>
      <c r="N76" s="1179">
        <f>332784-285601</f>
        <v>47183</v>
      </c>
      <c r="O76" s="1181" t="s">
        <v>149</v>
      </c>
      <c r="P76" s="1182">
        <f>285601-240956</f>
        <v>44645</v>
      </c>
      <c r="Q76" s="1116"/>
      <c r="R76" s="1123"/>
      <c r="S76" s="1124"/>
      <c r="T76" s="1183" t="s">
        <v>92</v>
      </c>
    </row>
    <row r="77" spans="1:20" ht="14.1" customHeight="1">
      <c r="A77" s="1151" t="s">
        <v>68</v>
      </c>
      <c r="B77" s="1184">
        <v>33814</v>
      </c>
      <c r="C77" s="1181">
        <v>33126</v>
      </c>
      <c r="D77" s="1180">
        <v>36942</v>
      </c>
      <c r="E77" s="1179">
        <v>362</v>
      </c>
      <c r="F77" s="1181" t="s">
        <v>149</v>
      </c>
      <c r="G77" s="1181" t="s">
        <v>149</v>
      </c>
      <c r="H77" s="1180">
        <v>24187</v>
      </c>
      <c r="I77" s="1180">
        <v>20411</v>
      </c>
      <c r="J77" s="1180">
        <v>19726</v>
      </c>
      <c r="K77" s="1180">
        <v>61601</v>
      </c>
      <c r="L77" s="1180">
        <f>321823-287284</f>
        <v>34539</v>
      </c>
      <c r="M77" s="1180">
        <f>287284-252745</f>
        <v>34539</v>
      </c>
      <c r="N77" s="1179">
        <f>252745-217828</f>
        <v>34917</v>
      </c>
      <c r="O77" s="1181" t="s">
        <v>149</v>
      </c>
      <c r="P77" s="1182">
        <f>217828-185435</f>
        <v>32393</v>
      </c>
      <c r="Q77" s="1116"/>
      <c r="R77" s="1123"/>
      <c r="S77" s="1185"/>
      <c r="T77" s="1186" t="s">
        <v>93</v>
      </c>
    </row>
    <row r="78" spans="1:20" ht="14.1" customHeight="1">
      <c r="A78" s="1187"/>
      <c r="B78" s="1188"/>
      <c r="C78" s="1189"/>
      <c r="D78" s="1190"/>
      <c r="E78" s="1089"/>
      <c r="F78" s="1089"/>
      <c r="G78" s="1089"/>
      <c r="H78" s="1053"/>
      <c r="I78" s="1053"/>
      <c r="J78" s="1053"/>
      <c r="K78" s="1089"/>
      <c r="L78" s="1089"/>
      <c r="M78" s="1089"/>
      <c r="N78" s="1070"/>
      <c r="O78" s="1089"/>
      <c r="P78" s="1089"/>
      <c r="Q78" s="1191"/>
      <c r="R78" s="1091"/>
      <c r="S78" s="1053"/>
      <c r="T78" s="1053"/>
    </row>
    <row r="79" spans="1:20" ht="14.1" customHeight="1">
      <c r="A79" s="1192"/>
    </row>
    <row r="80" spans="1:20" ht="21.75" customHeight="1">
      <c r="A80" s="1193" t="s">
        <v>94</v>
      </c>
      <c r="T80" s="1092" t="s">
        <v>110</v>
      </c>
    </row>
    <row r="81" spans="1:22" ht="21.75" customHeight="1">
      <c r="A81" s="1041" t="s">
        <v>126</v>
      </c>
      <c r="T81" s="2128" t="s">
        <v>3152</v>
      </c>
    </row>
    <row r="82" spans="1:22" ht="14.1" customHeight="1"/>
    <row r="83" spans="1:22" ht="14.1" customHeight="1">
      <c r="A83" s="1140" t="s">
        <v>127</v>
      </c>
      <c r="S83" s="1140"/>
      <c r="T83" s="1140" t="s">
        <v>128</v>
      </c>
    </row>
    <row r="84" spans="1:22" ht="19.5" customHeight="1">
      <c r="A84" s="1046" t="s">
        <v>2869</v>
      </c>
      <c r="S84" s="1140"/>
      <c r="T84" s="1140" t="s">
        <v>129</v>
      </c>
    </row>
    <row r="85" spans="1:22" ht="11.1" customHeight="1">
      <c r="A85" s="2125"/>
      <c r="B85" s="2226">
        <v>2020</v>
      </c>
      <c r="C85" s="2226"/>
      <c r="D85" s="2226"/>
      <c r="E85" s="2226"/>
      <c r="F85" s="2226"/>
      <c r="G85" s="2226"/>
      <c r="H85" s="2226"/>
      <c r="I85" s="2226"/>
      <c r="J85" s="2226"/>
      <c r="K85" s="2226">
        <v>2019</v>
      </c>
      <c r="L85" s="2226"/>
      <c r="M85" s="2226"/>
      <c r="N85" s="2226"/>
      <c r="O85" s="2226"/>
      <c r="P85" s="2226"/>
      <c r="Q85" s="2226"/>
      <c r="R85" s="2126"/>
      <c r="S85" s="2127"/>
      <c r="T85" s="2127"/>
    </row>
    <row r="86" spans="1:22" ht="11.1" customHeight="1">
      <c r="A86" s="1093"/>
      <c r="B86" s="2226"/>
      <c r="C86" s="2226"/>
      <c r="D86" s="2226"/>
      <c r="E86" s="2226"/>
      <c r="F86" s="2226"/>
      <c r="G86" s="2226"/>
      <c r="H86" s="2226"/>
      <c r="I86" s="2226"/>
      <c r="J86" s="2226"/>
      <c r="K86" s="2226"/>
      <c r="L86" s="2226"/>
      <c r="M86" s="2226"/>
      <c r="N86" s="2226"/>
      <c r="O86" s="2226"/>
      <c r="P86" s="2226"/>
      <c r="Q86" s="2226"/>
      <c r="R86" s="1065" t="s">
        <v>1570</v>
      </c>
      <c r="S86" s="1046"/>
      <c r="T86" s="1094"/>
    </row>
    <row r="87" spans="1:22" ht="11.1" customHeight="1">
      <c r="B87" s="1095" t="s">
        <v>45</v>
      </c>
      <c r="C87" s="1096" t="s">
        <v>47</v>
      </c>
      <c r="D87" s="1194" t="s">
        <v>27</v>
      </c>
      <c r="E87" s="1097" t="s">
        <v>28</v>
      </c>
      <c r="F87" s="1098" t="s">
        <v>29</v>
      </c>
      <c r="G87" s="1098" t="s">
        <v>30</v>
      </c>
      <c r="H87" s="1099" t="s">
        <v>23</v>
      </c>
      <c r="I87" s="1099" t="s">
        <v>24</v>
      </c>
      <c r="J87" s="1099" t="s">
        <v>25</v>
      </c>
      <c r="K87" s="1060" t="s">
        <v>40</v>
      </c>
      <c r="L87" s="1060" t="s">
        <v>41</v>
      </c>
      <c r="M87" s="1060" t="s">
        <v>26</v>
      </c>
      <c r="N87" s="1096" t="s">
        <v>45</v>
      </c>
      <c r="O87" s="1096" t="s">
        <v>47</v>
      </c>
      <c r="P87" s="1096" t="s">
        <v>27</v>
      </c>
      <c r="Q87" s="1100"/>
      <c r="R87" s="1065"/>
      <c r="S87" s="1046"/>
      <c r="T87" s="1094"/>
    </row>
    <row r="88" spans="1:22" ht="11.1" customHeight="1">
      <c r="A88" s="1066"/>
      <c r="B88" s="1101" t="s">
        <v>13</v>
      </c>
      <c r="C88" s="1102" t="s">
        <v>46</v>
      </c>
      <c r="D88" s="1195" t="s">
        <v>12</v>
      </c>
      <c r="E88" s="1104" t="s">
        <v>11</v>
      </c>
      <c r="F88" s="1105" t="s">
        <v>10</v>
      </c>
      <c r="G88" s="1105" t="s">
        <v>9</v>
      </c>
      <c r="H88" s="1103" t="s">
        <v>8</v>
      </c>
      <c r="I88" s="1103" t="s">
        <v>7</v>
      </c>
      <c r="J88" s="1103" t="s">
        <v>6</v>
      </c>
      <c r="K88" s="1105" t="s">
        <v>42</v>
      </c>
      <c r="L88" s="1106" t="s">
        <v>43</v>
      </c>
      <c r="M88" s="1105" t="s">
        <v>44</v>
      </c>
      <c r="N88" s="1103" t="s">
        <v>13</v>
      </c>
      <c r="O88" s="1102" t="s">
        <v>46</v>
      </c>
      <c r="P88" s="1103" t="s">
        <v>12</v>
      </c>
      <c r="Q88" s="1107"/>
      <c r="R88" s="1072"/>
      <c r="S88" s="1053"/>
      <c r="T88" s="1053"/>
      <c r="U88" s="1094"/>
      <c r="V88" s="1094"/>
    </row>
    <row r="89" spans="1:22" ht="14.1" customHeight="1">
      <c r="A89" s="1093"/>
      <c r="B89" s="1059"/>
      <c r="E89" s="1059"/>
      <c r="F89" s="1054"/>
      <c r="H89" s="1054"/>
      <c r="I89" s="1063"/>
      <c r="K89" s="1060"/>
      <c r="L89" s="1061"/>
      <c r="M89" s="1061"/>
      <c r="N89" s="1196"/>
      <c r="O89" s="1061"/>
      <c r="P89" s="1061"/>
      <c r="Q89" s="1114"/>
      <c r="R89" s="1197"/>
      <c r="S89" s="1094"/>
      <c r="T89" s="1094"/>
    </row>
    <row r="90" spans="1:22" ht="14.1" customHeight="1">
      <c r="A90" s="3" t="s">
        <v>113</v>
      </c>
      <c r="B90" s="1198" t="s">
        <v>179</v>
      </c>
      <c r="C90" s="1079" t="s">
        <v>179</v>
      </c>
      <c r="D90" s="1079" t="s">
        <v>179</v>
      </c>
      <c r="E90" s="1179">
        <v>14201.017</v>
      </c>
      <c r="F90" s="1180">
        <v>13315.89</v>
      </c>
      <c r="G90" s="1180">
        <v>11662.367</v>
      </c>
      <c r="H90" s="1180">
        <v>12587.621999999999</v>
      </c>
      <c r="I90" s="1180">
        <v>11723.304</v>
      </c>
      <c r="J90" s="1180">
        <v>12128.003000000001</v>
      </c>
      <c r="K90" s="1180">
        <v>12145.47</v>
      </c>
      <c r="L90" s="1180">
        <v>12020.918</v>
      </c>
      <c r="M90" s="1180">
        <v>13717.674999999999</v>
      </c>
      <c r="N90" s="1179">
        <v>14499.504000000001</v>
      </c>
      <c r="O90" s="1180">
        <v>16723.024000000001</v>
      </c>
      <c r="P90" s="1180">
        <v>16225.429</v>
      </c>
      <c r="Q90" s="1116"/>
      <c r="R90" s="1117"/>
      <c r="S90" s="1046"/>
      <c r="T90" s="6" t="s">
        <v>130</v>
      </c>
    </row>
    <row r="91" spans="1:22" ht="14.25" customHeight="1">
      <c r="A91" s="3" t="s">
        <v>114</v>
      </c>
      <c r="B91" s="1198" t="s">
        <v>179</v>
      </c>
      <c r="C91" s="1079" t="s">
        <v>179</v>
      </c>
      <c r="D91" s="1079" t="s">
        <v>179</v>
      </c>
      <c r="E91" s="1179">
        <v>8102.3</v>
      </c>
      <c r="F91" s="1180">
        <v>7543.4110000000001</v>
      </c>
      <c r="G91" s="1180">
        <v>6834.34</v>
      </c>
      <c r="H91" s="1180">
        <v>7048.6329999999998</v>
      </c>
      <c r="I91" s="1180">
        <v>6465.1719999999996</v>
      </c>
      <c r="J91" s="1180">
        <v>6774.9129999999996</v>
      </c>
      <c r="K91" s="1180">
        <v>6754.1329999999998</v>
      </c>
      <c r="L91" s="1180">
        <v>6748.232</v>
      </c>
      <c r="M91" s="1180">
        <v>7564.866</v>
      </c>
      <c r="N91" s="1179">
        <v>7796.0479999999998</v>
      </c>
      <c r="O91" s="1180">
        <v>9046.134</v>
      </c>
      <c r="P91" s="1180">
        <v>8519.0339999999997</v>
      </c>
      <c r="Q91" s="1116"/>
      <c r="R91" s="1117"/>
      <c r="S91" s="1046"/>
      <c r="T91" s="6" t="s">
        <v>131</v>
      </c>
    </row>
    <row r="92" spans="1:22">
      <c r="A92" s="3" t="s">
        <v>115</v>
      </c>
      <c r="B92" s="1198" t="s">
        <v>179</v>
      </c>
      <c r="C92" s="1079" t="s">
        <v>179</v>
      </c>
      <c r="D92" s="1079" t="s">
        <v>179</v>
      </c>
      <c r="E92" s="1179">
        <v>12624.373</v>
      </c>
      <c r="F92" s="1180">
        <v>12355.125</v>
      </c>
      <c r="G92" s="1180">
        <v>10893.870999999999</v>
      </c>
      <c r="H92" s="1180">
        <v>10829.972</v>
      </c>
      <c r="I92" s="1180">
        <v>10047.156999999999</v>
      </c>
      <c r="J92" s="1180">
        <v>10547.377</v>
      </c>
      <c r="K92" s="1180">
        <v>10674.858</v>
      </c>
      <c r="L92" s="1180">
        <v>10682.886</v>
      </c>
      <c r="M92" s="1180">
        <v>12126.391</v>
      </c>
      <c r="N92" s="1179">
        <v>12681.382</v>
      </c>
      <c r="O92" s="1180">
        <v>13930.040999999999</v>
      </c>
      <c r="P92" s="1180">
        <v>12939.769</v>
      </c>
      <c r="Q92" s="1116"/>
      <c r="R92" s="1117"/>
      <c r="S92" s="1046"/>
      <c r="T92" s="6" t="s">
        <v>132</v>
      </c>
    </row>
    <row r="93" spans="1:22">
      <c r="A93" s="3" t="s">
        <v>116</v>
      </c>
      <c r="B93" s="1198" t="s">
        <v>179</v>
      </c>
      <c r="C93" s="1079" t="s">
        <v>179</v>
      </c>
      <c r="D93" s="1079" t="s">
        <v>179</v>
      </c>
      <c r="E93" s="1179">
        <v>28272.044999999998</v>
      </c>
      <c r="F93" s="1180">
        <v>27589.026000000002</v>
      </c>
      <c r="G93" s="1180">
        <v>24146.792000000001</v>
      </c>
      <c r="H93" s="1180">
        <v>24836.495999999999</v>
      </c>
      <c r="I93" s="1180">
        <v>22350.702000000001</v>
      </c>
      <c r="J93" s="1180">
        <v>22512.573</v>
      </c>
      <c r="K93" s="1180">
        <v>22314.192999999999</v>
      </c>
      <c r="L93" s="1180">
        <v>21848.611000000001</v>
      </c>
      <c r="M93" s="1180">
        <v>25719.359</v>
      </c>
      <c r="N93" s="1179">
        <v>27310.914000000001</v>
      </c>
      <c r="O93" s="1180">
        <v>28059.061000000002</v>
      </c>
      <c r="P93" s="1180">
        <v>28539.376</v>
      </c>
      <c r="Q93" s="1116"/>
      <c r="R93" s="1117"/>
      <c r="S93" s="1046"/>
      <c r="T93" s="6" t="s">
        <v>133</v>
      </c>
    </row>
    <row r="94" spans="1:22">
      <c r="A94" s="3" t="s">
        <v>117</v>
      </c>
      <c r="B94" s="1198" t="s">
        <v>179</v>
      </c>
      <c r="C94" s="1079" t="s">
        <v>179</v>
      </c>
      <c r="D94" s="1079" t="s">
        <v>179</v>
      </c>
      <c r="E94" s="1179">
        <v>9319.0540000000001</v>
      </c>
      <c r="F94" s="1180">
        <v>9615.4390000000003</v>
      </c>
      <c r="G94" s="1180">
        <v>8733.5069999999996</v>
      </c>
      <c r="H94" s="1180">
        <v>8946.0169999999998</v>
      </c>
      <c r="I94" s="1180">
        <v>7984.6610000000001</v>
      </c>
      <c r="J94" s="1180">
        <v>8786.1530000000002</v>
      </c>
      <c r="K94" s="1180">
        <v>8832.8700000000008</v>
      </c>
      <c r="L94" s="1180">
        <v>8918.4320000000007</v>
      </c>
      <c r="M94" s="1180">
        <v>9576.8950000000004</v>
      </c>
      <c r="N94" s="1179">
        <v>10057.611999999999</v>
      </c>
      <c r="O94" s="1180">
        <v>10425.813</v>
      </c>
      <c r="P94" s="1180">
        <v>10018.869000000001</v>
      </c>
      <c r="Q94" s="1116"/>
      <c r="R94" s="1117"/>
      <c r="S94" s="1046"/>
      <c r="T94" s="6" t="s">
        <v>134</v>
      </c>
    </row>
    <row r="95" spans="1:22">
      <c r="A95" s="4" t="s">
        <v>118</v>
      </c>
      <c r="B95" s="1198" t="s">
        <v>179</v>
      </c>
      <c r="C95" s="1079" t="s">
        <v>179</v>
      </c>
      <c r="D95" s="1079" t="s">
        <v>179</v>
      </c>
      <c r="E95" s="1179">
        <v>12221.939</v>
      </c>
      <c r="F95" s="1180">
        <v>11879.108</v>
      </c>
      <c r="G95" s="1180">
        <v>11211.572</v>
      </c>
      <c r="H95" s="1180">
        <v>11492.54</v>
      </c>
      <c r="I95" s="1180">
        <v>10191.829</v>
      </c>
      <c r="J95" s="1180">
        <v>10841.13</v>
      </c>
      <c r="K95" s="1180">
        <v>11510.253000000001</v>
      </c>
      <c r="L95" s="1180">
        <v>10965.598</v>
      </c>
      <c r="M95" s="1180">
        <v>11729.57</v>
      </c>
      <c r="N95" s="1179">
        <v>11696</v>
      </c>
      <c r="O95" s="1180">
        <v>12249.548000000001</v>
      </c>
      <c r="P95" s="1180">
        <v>12264.977000000001</v>
      </c>
      <c r="Q95" s="1116"/>
      <c r="R95" s="1117"/>
      <c r="S95" s="1046"/>
      <c r="T95" s="6" t="s">
        <v>135</v>
      </c>
    </row>
    <row r="96" spans="1:22">
      <c r="A96" s="3" t="s">
        <v>119</v>
      </c>
      <c r="B96" s="1198" t="s">
        <v>179</v>
      </c>
      <c r="C96" s="1079" t="s">
        <v>179</v>
      </c>
      <c r="D96" s="1079" t="s">
        <v>179</v>
      </c>
      <c r="E96" s="1179">
        <v>11230.252</v>
      </c>
      <c r="F96" s="1180">
        <v>11141.034</v>
      </c>
      <c r="G96" s="1180">
        <v>10001.621999999999</v>
      </c>
      <c r="H96" s="1180">
        <v>10117.790000000001</v>
      </c>
      <c r="I96" s="1180">
        <v>9589.5849999999991</v>
      </c>
      <c r="J96" s="1180">
        <v>9717.1759999999995</v>
      </c>
      <c r="K96" s="1180">
        <v>9957.3220000000001</v>
      </c>
      <c r="L96" s="1180">
        <v>10169.576999999999</v>
      </c>
      <c r="M96" s="1180">
        <v>11542.611999999999</v>
      </c>
      <c r="N96" s="1179">
        <v>11539.611999999999</v>
      </c>
      <c r="O96" s="1180">
        <v>12390.669</v>
      </c>
      <c r="P96" s="1180">
        <v>11892.973</v>
      </c>
      <c r="Q96" s="1116"/>
      <c r="R96" s="1117"/>
      <c r="S96" s="1046"/>
      <c r="T96" s="6" t="s">
        <v>136</v>
      </c>
    </row>
    <row r="97" spans="1:20">
      <c r="A97" s="3" t="s">
        <v>120</v>
      </c>
      <c r="B97" s="1198" t="s">
        <v>179</v>
      </c>
      <c r="C97" s="1079" t="s">
        <v>179</v>
      </c>
      <c r="D97" s="1079" t="s">
        <v>179</v>
      </c>
      <c r="E97" s="1179">
        <v>3306.7750000000001</v>
      </c>
      <c r="F97" s="1180">
        <v>3174.84</v>
      </c>
      <c r="G97" s="1180">
        <v>2980.491</v>
      </c>
      <c r="H97" s="1180">
        <v>2916.4639999999999</v>
      </c>
      <c r="I97" s="1180">
        <v>2660.047</v>
      </c>
      <c r="J97" s="1180">
        <v>2738.1179999999999</v>
      </c>
      <c r="K97" s="1180">
        <v>2709.4189999999999</v>
      </c>
      <c r="L97" s="1180">
        <v>2798.0639999999999</v>
      </c>
      <c r="M97" s="1180">
        <v>3138.3159999999998</v>
      </c>
      <c r="N97" s="1179">
        <v>3081.9949999999999</v>
      </c>
      <c r="O97" s="1180">
        <v>3430.4169999999999</v>
      </c>
      <c r="P97" s="1180">
        <v>3223.6309999999999</v>
      </c>
      <c r="Q97" s="1116"/>
      <c r="R97" s="1117"/>
      <c r="S97" s="1046"/>
      <c r="T97" s="6" t="s">
        <v>137</v>
      </c>
    </row>
    <row r="98" spans="1:20">
      <c r="A98" s="4" t="s">
        <v>121</v>
      </c>
      <c r="B98" s="1198" t="s">
        <v>179</v>
      </c>
      <c r="C98" s="1079" t="s">
        <v>179</v>
      </c>
      <c r="D98" s="1079" t="s">
        <v>179</v>
      </c>
      <c r="E98" s="1179">
        <v>6784.0060000000003</v>
      </c>
      <c r="F98" s="1180">
        <v>6785.7870000000003</v>
      </c>
      <c r="G98" s="1180">
        <v>6245.5169999999998</v>
      </c>
      <c r="H98" s="1180">
        <v>6453.2550000000001</v>
      </c>
      <c r="I98" s="1180">
        <v>6280.9059999999999</v>
      </c>
      <c r="J98" s="1180">
        <v>6616.5950000000003</v>
      </c>
      <c r="K98" s="1180">
        <v>5994.2960000000003</v>
      </c>
      <c r="L98" s="1180">
        <v>6557.9440000000004</v>
      </c>
      <c r="M98" s="1180">
        <v>7151.8320000000003</v>
      </c>
      <c r="N98" s="1179">
        <v>7039.1239999999998</v>
      </c>
      <c r="O98" s="1180">
        <v>7605.8869999999997</v>
      </c>
      <c r="P98" s="1180">
        <v>7541.6679999999997</v>
      </c>
      <c r="Q98" s="1116"/>
      <c r="R98" s="1117"/>
      <c r="S98" s="1046"/>
      <c r="T98" s="6" t="s">
        <v>138</v>
      </c>
    </row>
    <row r="99" spans="1:20">
      <c r="A99" s="4" t="s">
        <v>122</v>
      </c>
      <c r="B99" s="1198" t="s">
        <v>179</v>
      </c>
      <c r="C99" s="1079" t="s">
        <v>179</v>
      </c>
      <c r="D99" s="1079" t="s">
        <v>179</v>
      </c>
      <c r="E99" s="1179">
        <v>1048.027</v>
      </c>
      <c r="F99" s="1180">
        <v>1070.4090000000001</v>
      </c>
      <c r="G99" s="1180">
        <v>999.44799999999998</v>
      </c>
      <c r="H99" s="1180">
        <v>1010.0309999999999</v>
      </c>
      <c r="I99" s="1180">
        <v>926.47699999999998</v>
      </c>
      <c r="J99" s="1180">
        <v>986.94</v>
      </c>
      <c r="K99" s="1180">
        <v>992.67200000000003</v>
      </c>
      <c r="L99" s="1180">
        <v>960.93499999999995</v>
      </c>
      <c r="M99" s="1180">
        <v>1046.33</v>
      </c>
      <c r="N99" s="1179">
        <v>1029.385</v>
      </c>
      <c r="O99" s="1180">
        <v>1088.252</v>
      </c>
      <c r="P99" s="1180">
        <v>1058.1279999999999</v>
      </c>
      <c r="Q99" s="1116"/>
      <c r="R99" s="1117"/>
      <c r="S99" s="1046"/>
      <c r="T99" s="6" t="s">
        <v>139</v>
      </c>
    </row>
    <row r="100" spans="1:20">
      <c r="A100" s="4" t="s">
        <v>123</v>
      </c>
      <c r="B100" s="1198" t="s">
        <v>179</v>
      </c>
      <c r="C100" s="1079" t="s">
        <v>179</v>
      </c>
      <c r="D100" s="1079" t="s">
        <v>179</v>
      </c>
      <c r="E100" s="1179">
        <v>1363.5039999999999</v>
      </c>
      <c r="F100" s="1180">
        <v>1387.9359999999999</v>
      </c>
      <c r="G100" s="1180">
        <v>1369.877</v>
      </c>
      <c r="H100" s="1180">
        <v>1383.4860000000001</v>
      </c>
      <c r="I100" s="1180">
        <v>1264.3979999999999</v>
      </c>
      <c r="J100" s="1180">
        <v>1433.4480000000001</v>
      </c>
      <c r="K100" s="1180">
        <v>1405.1569999999999</v>
      </c>
      <c r="L100" s="1180">
        <v>1335.2270000000001</v>
      </c>
      <c r="M100" s="1180">
        <v>1360.7070000000001</v>
      </c>
      <c r="N100" s="1179">
        <v>1311.0419999999999</v>
      </c>
      <c r="O100" s="1180">
        <v>1301.8030000000001</v>
      </c>
      <c r="P100" s="1180">
        <v>1337.5909999999999</v>
      </c>
      <c r="Q100" s="1116"/>
      <c r="R100" s="1117"/>
      <c r="S100" s="1046"/>
      <c r="T100" s="6" t="s">
        <v>140</v>
      </c>
    </row>
    <row r="101" spans="1:20">
      <c r="A101" s="4" t="s">
        <v>124</v>
      </c>
      <c r="B101" s="1198" t="s">
        <v>179</v>
      </c>
      <c r="C101" s="1079" t="s">
        <v>179</v>
      </c>
      <c r="D101" s="1079" t="s">
        <v>179</v>
      </c>
      <c r="E101" s="1179">
        <v>591.61099999999999</v>
      </c>
      <c r="F101" s="1180">
        <v>622.84199999999998</v>
      </c>
      <c r="G101" s="1180">
        <v>584.721</v>
      </c>
      <c r="H101" s="1180">
        <v>573.678</v>
      </c>
      <c r="I101" s="1180">
        <v>525.96400000000006</v>
      </c>
      <c r="J101" s="1180">
        <v>570.11500000000001</v>
      </c>
      <c r="K101" s="1180">
        <v>580.50699999999995</v>
      </c>
      <c r="L101" s="1180">
        <v>568.75</v>
      </c>
      <c r="M101" s="1180">
        <v>612.80799999999999</v>
      </c>
      <c r="N101" s="1179">
        <v>546.78700000000003</v>
      </c>
      <c r="O101" s="1180">
        <v>536.649</v>
      </c>
      <c r="P101" s="1180">
        <v>623.42100000000005</v>
      </c>
      <c r="Q101" s="1116"/>
      <c r="R101" s="1117"/>
      <c r="S101" s="1046"/>
      <c r="T101" s="6" t="s">
        <v>141</v>
      </c>
    </row>
    <row r="102" spans="1:20">
      <c r="B102" s="1199"/>
      <c r="D102" s="1079"/>
      <c r="E102" s="1179"/>
      <c r="F102" s="1180"/>
      <c r="G102" s="1180"/>
      <c r="H102" s="1180"/>
      <c r="I102" s="1180"/>
      <c r="J102" s="1180"/>
      <c r="K102" s="1180"/>
      <c r="L102" s="1180"/>
      <c r="M102" s="1180"/>
      <c r="N102" s="1179"/>
      <c r="O102" s="1180"/>
      <c r="P102" s="1180"/>
      <c r="Q102" s="1116"/>
      <c r="R102" s="1117"/>
      <c r="S102" s="1094"/>
      <c r="T102" s="1094"/>
    </row>
    <row r="103" spans="1:20">
      <c r="A103" s="7" t="s">
        <v>125</v>
      </c>
      <c r="B103" s="1198" t="s">
        <v>179</v>
      </c>
      <c r="C103" s="1079" t="s">
        <v>179</v>
      </c>
      <c r="D103" s="1079" t="s">
        <v>179</v>
      </c>
      <c r="E103" s="1172">
        <f t="shared" ref="E103:P103" si="6">SUM(E90:E102)</f>
        <v>109064.90300000001</v>
      </c>
      <c r="F103" s="1173">
        <f t="shared" si="6"/>
        <v>106480.84700000001</v>
      </c>
      <c r="G103" s="1173">
        <f t="shared" si="6"/>
        <v>95664.125</v>
      </c>
      <c r="H103" s="1173">
        <f t="shared" si="6"/>
        <v>98195.984000000026</v>
      </c>
      <c r="I103" s="1173">
        <f t="shared" si="6"/>
        <v>90010.202000000019</v>
      </c>
      <c r="J103" s="1173">
        <f t="shared" si="6"/>
        <v>93652.541000000027</v>
      </c>
      <c r="K103" s="1173">
        <f t="shared" si="6"/>
        <v>93871.150000000009</v>
      </c>
      <c r="L103" s="1173">
        <f t="shared" si="6"/>
        <v>93575.173999999999</v>
      </c>
      <c r="M103" s="1173">
        <f t="shared" si="6"/>
        <v>105287.36099999999</v>
      </c>
      <c r="N103" s="1172">
        <f t="shared" si="6"/>
        <v>108589.40499999997</v>
      </c>
      <c r="O103" s="1173">
        <f t="shared" si="6"/>
        <v>116787.298</v>
      </c>
      <c r="P103" s="1173">
        <f t="shared" si="6"/>
        <v>114184.86600000001</v>
      </c>
      <c r="Q103" s="1116"/>
      <c r="R103" s="1117"/>
      <c r="S103" s="1094"/>
      <c r="T103" s="5" t="s">
        <v>142</v>
      </c>
    </row>
    <row r="104" spans="1:20">
      <c r="A104" s="1053"/>
      <c r="B104" s="1070"/>
      <c r="C104" s="1089"/>
      <c r="D104" s="1190"/>
      <c r="E104" s="1070"/>
      <c r="F104" s="1089"/>
      <c r="G104" s="1089"/>
      <c r="H104" s="1089"/>
      <c r="I104" s="1089"/>
      <c r="J104" s="1089"/>
      <c r="K104" s="1089"/>
      <c r="L104" s="1089"/>
      <c r="M104" s="1089"/>
      <c r="N104" s="1070"/>
      <c r="O104" s="1089"/>
      <c r="P104" s="1089"/>
      <c r="Q104" s="1191"/>
      <c r="R104" s="1091"/>
      <c r="S104" s="1053"/>
      <c r="T104" s="1053"/>
    </row>
    <row r="107" spans="1:20">
      <c r="B107" s="1200"/>
      <c r="C107" s="1200"/>
      <c r="D107" s="1200"/>
      <c r="E107" s="1200"/>
      <c r="F107" s="1200"/>
      <c r="G107" s="1200"/>
      <c r="H107" s="1174"/>
      <c r="I107" s="1174"/>
      <c r="J107" s="1173"/>
      <c r="K107" s="1174"/>
      <c r="L107" s="1174"/>
      <c r="M107" s="1173"/>
      <c r="N107" s="1173"/>
      <c r="O107" s="1174"/>
      <c r="P107" s="1174"/>
    </row>
    <row r="113" spans="1:21">
      <c r="A113" s="1193" t="s">
        <v>94</v>
      </c>
      <c r="U113" s="1092" t="s">
        <v>110</v>
      </c>
    </row>
  </sheetData>
  <sheetProtection selectLockedCells="1" selectUnlockedCells="1"/>
  <mergeCells count="12">
    <mergeCell ref="B85:J86"/>
    <mergeCell ref="K85:Q86"/>
    <mergeCell ref="R55:T55"/>
    <mergeCell ref="B5:J6"/>
    <mergeCell ref="K5:Q6"/>
    <mergeCell ref="B17:J18"/>
    <mergeCell ref="K17:Q18"/>
    <mergeCell ref="S1:T1"/>
    <mergeCell ref="Q2:T2"/>
    <mergeCell ref="R3:T3"/>
    <mergeCell ref="R31:T31"/>
    <mergeCell ref="R48:T48"/>
  </mergeCells>
  <pageMargins left="0.19652777777777777" right="0.19652777777777777" top="0.39374999999999999" bottom="0.19652777777777777" header="0.51180555555555551" footer="0.51180555555555551"/>
  <pageSetup paperSize="9" scale="51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S78"/>
  <sheetViews>
    <sheetView showGridLines="0" zoomScale="80" zoomScaleNormal="80" workbookViewId="0"/>
  </sheetViews>
  <sheetFormatPr baseColWidth="10" defaultColWidth="11" defaultRowHeight="15"/>
  <cols>
    <col min="1" max="1" width="29.75" style="1237" customWidth="1"/>
    <col min="2" max="6" width="10.625" style="1204" customWidth="1"/>
    <col min="7" max="7" width="10.625" style="1210" customWidth="1"/>
    <col min="8" max="9" width="10.625" style="1204" customWidth="1"/>
    <col min="10" max="10" width="10.625" style="1210" customWidth="1"/>
    <col min="11" max="12" width="10.625" style="1204" customWidth="1"/>
    <col min="13" max="13" width="10.625" style="1210" customWidth="1"/>
    <col min="14" max="15" width="10.625" style="1204" customWidth="1"/>
    <col min="16" max="16" width="9.375" style="1210" customWidth="1"/>
    <col min="17" max="17" width="35.875" style="1265" customWidth="1"/>
    <col min="18" max="255" width="11" style="1206"/>
    <col min="256" max="256" width="29.75" style="1206" customWidth="1"/>
    <col min="257" max="270" width="10.625" style="1206" customWidth="1"/>
    <col min="271" max="271" width="9.375" style="1206" customWidth="1"/>
    <col min="272" max="272" width="9.25" style="1206" customWidth="1"/>
    <col min="273" max="273" width="35.875" style="1206" customWidth="1"/>
    <col min="274" max="511" width="11" style="1206"/>
    <col min="512" max="512" width="29.75" style="1206" customWidth="1"/>
    <col min="513" max="526" width="10.625" style="1206" customWidth="1"/>
    <col min="527" max="527" width="9.375" style="1206" customWidth="1"/>
    <col min="528" max="528" width="9.25" style="1206" customWidth="1"/>
    <col min="529" max="529" width="35.875" style="1206" customWidth="1"/>
    <col min="530" max="767" width="11" style="1206"/>
    <col min="768" max="768" width="29.75" style="1206" customWidth="1"/>
    <col min="769" max="782" width="10.625" style="1206" customWidth="1"/>
    <col min="783" max="783" width="9.375" style="1206" customWidth="1"/>
    <col min="784" max="784" width="9.25" style="1206" customWidth="1"/>
    <col min="785" max="785" width="35.875" style="1206" customWidth="1"/>
    <col min="786" max="1023" width="11" style="1206"/>
    <col min="1024" max="1024" width="29.75" style="1206" customWidth="1"/>
    <col min="1025" max="1038" width="10.625" style="1206" customWidth="1"/>
    <col min="1039" max="1039" width="9.375" style="1206" customWidth="1"/>
    <col min="1040" max="1040" width="9.25" style="1206" customWidth="1"/>
    <col min="1041" max="1041" width="35.875" style="1206" customWidth="1"/>
    <col min="1042" max="1279" width="11" style="1206"/>
    <col min="1280" max="1280" width="29.75" style="1206" customWidth="1"/>
    <col min="1281" max="1294" width="10.625" style="1206" customWidth="1"/>
    <col min="1295" max="1295" width="9.375" style="1206" customWidth="1"/>
    <col min="1296" max="1296" width="9.25" style="1206" customWidth="1"/>
    <col min="1297" max="1297" width="35.875" style="1206" customWidth="1"/>
    <col min="1298" max="1535" width="11" style="1206"/>
    <col min="1536" max="1536" width="29.75" style="1206" customWidth="1"/>
    <col min="1537" max="1550" width="10.625" style="1206" customWidth="1"/>
    <col min="1551" max="1551" width="9.375" style="1206" customWidth="1"/>
    <col min="1552" max="1552" width="9.25" style="1206" customWidth="1"/>
    <col min="1553" max="1553" width="35.875" style="1206" customWidth="1"/>
    <col min="1554" max="1791" width="11" style="1206"/>
    <col min="1792" max="1792" width="29.75" style="1206" customWidth="1"/>
    <col min="1793" max="1806" width="10.625" style="1206" customWidth="1"/>
    <col min="1807" max="1807" width="9.375" style="1206" customWidth="1"/>
    <col min="1808" max="1808" width="9.25" style="1206" customWidth="1"/>
    <col min="1809" max="1809" width="35.875" style="1206" customWidth="1"/>
    <col min="1810" max="2047" width="11" style="1206"/>
    <col min="2048" max="2048" width="29.75" style="1206" customWidth="1"/>
    <col min="2049" max="2062" width="10.625" style="1206" customWidth="1"/>
    <col min="2063" max="2063" width="9.375" style="1206" customWidth="1"/>
    <col min="2064" max="2064" width="9.25" style="1206" customWidth="1"/>
    <col min="2065" max="2065" width="35.875" style="1206" customWidth="1"/>
    <col min="2066" max="2303" width="11" style="1206"/>
    <col min="2304" max="2304" width="29.75" style="1206" customWidth="1"/>
    <col min="2305" max="2318" width="10.625" style="1206" customWidth="1"/>
    <col min="2319" max="2319" width="9.375" style="1206" customWidth="1"/>
    <col min="2320" max="2320" width="9.25" style="1206" customWidth="1"/>
    <col min="2321" max="2321" width="35.875" style="1206" customWidth="1"/>
    <col min="2322" max="2559" width="11" style="1206"/>
    <col min="2560" max="2560" width="29.75" style="1206" customWidth="1"/>
    <col min="2561" max="2574" width="10.625" style="1206" customWidth="1"/>
    <col min="2575" max="2575" width="9.375" style="1206" customWidth="1"/>
    <col min="2576" max="2576" width="9.25" style="1206" customWidth="1"/>
    <col min="2577" max="2577" width="35.875" style="1206" customWidth="1"/>
    <col min="2578" max="2815" width="11" style="1206"/>
    <col min="2816" max="2816" width="29.75" style="1206" customWidth="1"/>
    <col min="2817" max="2830" width="10.625" style="1206" customWidth="1"/>
    <col min="2831" max="2831" width="9.375" style="1206" customWidth="1"/>
    <col min="2832" max="2832" width="9.25" style="1206" customWidth="1"/>
    <col min="2833" max="2833" width="35.875" style="1206" customWidth="1"/>
    <col min="2834" max="3071" width="11" style="1206"/>
    <col min="3072" max="3072" width="29.75" style="1206" customWidth="1"/>
    <col min="3073" max="3086" width="10.625" style="1206" customWidth="1"/>
    <col min="3087" max="3087" width="9.375" style="1206" customWidth="1"/>
    <col min="3088" max="3088" width="9.25" style="1206" customWidth="1"/>
    <col min="3089" max="3089" width="35.875" style="1206" customWidth="1"/>
    <col min="3090" max="3327" width="11" style="1206"/>
    <col min="3328" max="3328" width="29.75" style="1206" customWidth="1"/>
    <col min="3329" max="3342" width="10.625" style="1206" customWidth="1"/>
    <col min="3343" max="3343" width="9.375" style="1206" customWidth="1"/>
    <col min="3344" max="3344" width="9.25" style="1206" customWidth="1"/>
    <col min="3345" max="3345" width="35.875" style="1206" customWidth="1"/>
    <col min="3346" max="3583" width="11" style="1206"/>
    <col min="3584" max="3584" width="29.75" style="1206" customWidth="1"/>
    <col min="3585" max="3598" width="10.625" style="1206" customWidth="1"/>
    <col min="3599" max="3599" width="9.375" style="1206" customWidth="1"/>
    <col min="3600" max="3600" width="9.25" style="1206" customWidth="1"/>
    <col min="3601" max="3601" width="35.875" style="1206" customWidth="1"/>
    <col min="3602" max="3839" width="11" style="1206"/>
    <col min="3840" max="3840" width="29.75" style="1206" customWidth="1"/>
    <col min="3841" max="3854" width="10.625" style="1206" customWidth="1"/>
    <col min="3855" max="3855" width="9.375" style="1206" customWidth="1"/>
    <col min="3856" max="3856" width="9.25" style="1206" customWidth="1"/>
    <col min="3857" max="3857" width="35.875" style="1206" customWidth="1"/>
    <col min="3858" max="4095" width="11" style="1206"/>
    <col min="4096" max="4096" width="29.75" style="1206" customWidth="1"/>
    <col min="4097" max="4110" width="10.625" style="1206" customWidth="1"/>
    <col min="4111" max="4111" width="9.375" style="1206" customWidth="1"/>
    <col min="4112" max="4112" width="9.25" style="1206" customWidth="1"/>
    <col min="4113" max="4113" width="35.875" style="1206" customWidth="1"/>
    <col min="4114" max="4351" width="11" style="1206"/>
    <col min="4352" max="4352" width="29.75" style="1206" customWidth="1"/>
    <col min="4353" max="4366" width="10.625" style="1206" customWidth="1"/>
    <col min="4367" max="4367" width="9.375" style="1206" customWidth="1"/>
    <col min="4368" max="4368" width="9.25" style="1206" customWidth="1"/>
    <col min="4369" max="4369" width="35.875" style="1206" customWidth="1"/>
    <col min="4370" max="4607" width="11" style="1206"/>
    <col min="4608" max="4608" width="29.75" style="1206" customWidth="1"/>
    <col min="4609" max="4622" width="10.625" style="1206" customWidth="1"/>
    <col min="4623" max="4623" width="9.375" style="1206" customWidth="1"/>
    <col min="4624" max="4624" width="9.25" style="1206" customWidth="1"/>
    <col min="4625" max="4625" width="35.875" style="1206" customWidth="1"/>
    <col min="4626" max="4863" width="11" style="1206"/>
    <col min="4864" max="4864" width="29.75" style="1206" customWidth="1"/>
    <col min="4865" max="4878" width="10.625" style="1206" customWidth="1"/>
    <col min="4879" max="4879" width="9.375" style="1206" customWidth="1"/>
    <col min="4880" max="4880" width="9.25" style="1206" customWidth="1"/>
    <col min="4881" max="4881" width="35.875" style="1206" customWidth="1"/>
    <col min="4882" max="5119" width="11" style="1206"/>
    <col min="5120" max="5120" width="29.75" style="1206" customWidth="1"/>
    <col min="5121" max="5134" width="10.625" style="1206" customWidth="1"/>
    <col min="5135" max="5135" width="9.375" style="1206" customWidth="1"/>
    <col min="5136" max="5136" width="9.25" style="1206" customWidth="1"/>
    <col min="5137" max="5137" width="35.875" style="1206" customWidth="1"/>
    <col min="5138" max="5375" width="11" style="1206"/>
    <col min="5376" max="5376" width="29.75" style="1206" customWidth="1"/>
    <col min="5377" max="5390" width="10.625" style="1206" customWidth="1"/>
    <col min="5391" max="5391" width="9.375" style="1206" customWidth="1"/>
    <col min="5392" max="5392" width="9.25" style="1206" customWidth="1"/>
    <col min="5393" max="5393" width="35.875" style="1206" customWidth="1"/>
    <col min="5394" max="5631" width="11" style="1206"/>
    <col min="5632" max="5632" width="29.75" style="1206" customWidth="1"/>
    <col min="5633" max="5646" width="10.625" style="1206" customWidth="1"/>
    <col min="5647" max="5647" width="9.375" style="1206" customWidth="1"/>
    <col min="5648" max="5648" width="9.25" style="1206" customWidth="1"/>
    <col min="5649" max="5649" width="35.875" style="1206" customWidth="1"/>
    <col min="5650" max="5887" width="11" style="1206"/>
    <col min="5888" max="5888" width="29.75" style="1206" customWidth="1"/>
    <col min="5889" max="5902" width="10.625" style="1206" customWidth="1"/>
    <col min="5903" max="5903" width="9.375" style="1206" customWidth="1"/>
    <col min="5904" max="5904" width="9.25" style="1206" customWidth="1"/>
    <col min="5905" max="5905" width="35.875" style="1206" customWidth="1"/>
    <col min="5906" max="6143" width="11" style="1206"/>
    <col min="6144" max="6144" width="29.75" style="1206" customWidth="1"/>
    <col min="6145" max="6158" width="10.625" style="1206" customWidth="1"/>
    <col min="6159" max="6159" width="9.375" style="1206" customWidth="1"/>
    <col min="6160" max="6160" width="9.25" style="1206" customWidth="1"/>
    <col min="6161" max="6161" width="35.875" style="1206" customWidth="1"/>
    <col min="6162" max="6399" width="11" style="1206"/>
    <col min="6400" max="6400" width="29.75" style="1206" customWidth="1"/>
    <col min="6401" max="6414" width="10.625" style="1206" customWidth="1"/>
    <col min="6415" max="6415" width="9.375" style="1206" customWidth="1"/>
    <col min="6416" max="6416" width="9.25" style="1206" customWidth="1"/>
    <col min="6417" max="6417" width="35.875" style="1206" customWidth="1"/>
    <col min="6418" max="6655" width="11" style="1206"/>
    <col min="6656" max="6656" width="29.75" style="1206" customWidth="1"/>
    <col min="6657" max="6670" width="10.625" style="1206" customWidth="1"/>
    <col min="6671" max="6671" width="9.375" style="1206" customWidth="1"/>
    <col min="6672" max="6672" width="9.25" style="1206" customWidth="1"/>
    <col min="6673" max="6673" width="35.875" style="1206" customWidth="1"/>
    <col min="6674" max="6911" width="11" style="1206"/>
    <col min="6912" max="6912" width="29.75" style="1206" customWidth="1"/>
    <col min="6913" max="6926" width="10.625" style="1206" customWidth="1"/>
    <col min="6927" max="6927" width="9.375" style="1206" customWidth="1"/>
    <col min="6928" max="6928" width="9.25" style="1206" customWidth="1"/>
    <col min="6929" max="6929" width="35.875" style="1206" customWidth="1"/>
    <col min="6930" max="7167" width="11" style="1206"/>
    <col min="7168" max="7168" width="29.75" style="1206" customWidth="1"/>
    <col min="7169" max="7182" width="10.625" style="1206" customWidth="1"/>
    <col min="7183" max="7183" width="9.375" style="1206" customWidth="1"/>
    <col min="7184" max="7184" width="9.25" style="1206" customWidth="1"/>
    <col min="7185" max="7185" width="35.875" style="1206" customWidth="1"/>
    <col min="7186" max="7423" width="11" style="1206"/>
    <col min="7424" max="7424" width="29.75" style="1206" customWidth="1"/>
    <col min="7425" max="7438" width="10.625" style="1206" customWidth="1"/>
    <col min="7439" max="7439" width="9.375" style="1206" customWidth="1"/>
    <col min="7440" max="7440" width="9.25" style="1206" customWidth="1"/>
    <col min="7441" max="7441" width="35.875" style="1206" customWidth="1"/>
    <col min="7442" max="7679" width="11" style="1206"/>
    <col min="7680" max="7680" width="29.75" style="1206" customWidth="1"/>
    <col min="7681" max="7694" width="10.625" style="1206" customWidth="1"/>
    <col min="7695" max="7695" width="9.375" style="1206" customWidth="1"/>
    <col min="7696" max="7696" width="9.25" style="1206" customWidth="1"/>
    <col min="7697" max="7697" width="35.875" style="1206" customWidth="1"/>
    <col min="7698" max="7935" width="11" style="1206"/>
    <col min="7936" max="7936" width="29.75" style="1206" customWidth="1"/>
    <col min="7937" max="7950" width="10.625" style="1206" customWidth="1"/>
    <col min="7951" max="7951" width="9.375" style="1206" customWidth="1"/>
    <col min="7952" max="7952" width="9.25" style="1206" customWidth="1"/>
    <col min="7953" max="7953" width="35.875" style="1206" customWidth="1"/>
    <col min="7954" max="8191" width="11" style="1206"/>
    <col min="8192" max="8192" width="29.75" style="1206" customWidth="1"/>
    <col min="8193" max="8206" width="10.625" style="1206" customWidth="1"/>
    <col min="8207" max="8207" width="9.375" style="1206" customWidth="1"/>
    <col min="8208" max="8208" width="9.25" style="1206" customWidth="1"/>
    <col min="8209" max="8209" width="35.875" style="1206" customWidth="1"/>
    <col min="8210" max="8447" width="11" style="1206"/>
    <col min="8448" max="8448" width="29.75" style="1206" customWidth="1"/>
    <col min="8449" max="8462" width="10.625" style="1206" customWidth="1"/>
    <col min="8463" max="8463" width="9.375" style="1206" customWidth="1"/>
    <col min="8464" max="8464" width="9.25" style="1206" customWidth="1"/>
    <col min="8465" max="8465" width="35.875" style="1206" customWidth="1"/>
    <col min="8466" max="8703" width="11" style="1206"/>
    <col min="8704" max="8704" width="29.75" style="1206" customWidth="1"/>
    <col min="8705" max="8718" width="10.625" style="1206" customWidth="1"/>
    <col min="8719" max="8719" width="9.375" style="1206" customWidth="1"/>
    <col min="8720" max="8720" width="9.25" style="1206" customWidth="1"/>
    <col min="8721" max="8721" width="35.875" style="1206" customWidth="1"/>
    <col min="8722" max="8959" width="11" style="1206"/>
    <col min="8960" max="8960" width="29.75" style="1206" customWidth="1"/>
    <col min="8961" max="8974" width="10.625" style="1206" customWidth="1"/>
    <col min="8975" max="8975" width="9.375" style="1206" customWidth="1"/>
    <col min="8976" max="8976" width="9.25" style="1206" customWidth="1"/>
    <col min="8977" max="8977" width="35.875" style="1206" customWidth="1"/>
    <col min="8978" max="9215" width="11" style="1206"/>
    <col min="9216" max="9216" width="29.75" style="1206" customWidth="1"/>
    <col min="9217" max="9230" width="10.625" style="1206" customWidth="1"/>
    <col min="9231" max="9231" width="9.375" style="1206" customWidth="1"/>
    <col min="9232" max="9232" width="9.25" style="1206" customWidth="1"/>
    <col min="9233" max="9233" width="35.875" style="1206" customWidth="1"/>
    <col min="9234" max="9471" width="11" style="1206"/>
    <col min="9472" max="9472" width="29.75" style="1206" customWidth="1"/>
    <col min="9473" max="9486" width="10.625" style="1206" customWidth="1"/>
    <col min="9487" max="9487" width="9.375" style="1206" customWidth="1"/>
    <col min="9488" max="9488" width="9.25" style="1206" customWidth="1"/>
    <col min="9489" max="9489" width="35.875" style="1206" customWidth="1"/>
    <col min="9490" max="9727" width="11" style="1206"/>
    <col min="9728" max="9728" width="29.75" style="1206" customWidth="1"/>
    <col min="9729" max="9742" width="10.625" style="1206" customWidth="1"/>
    <col min="9743" max="9743" width="9.375" style="1206" customWidth="1"/>
    <col min="9744" max="9744" width="9.25" style="1206" customWidth="1"/>
    <col min="9745" max="9745" width="35.875" style="1206" customWidth="1"/>
    <col min="9746" max="9983" width="11" style="1206"/>
    <col min="9984" max="9984" width="29.75" style="1206" customWidth="1"/>
    <col min="9985" max="9998" width="10.625" style="1206" customWidth="1"/>
    <col min="9999" max="9999" width="9.375" style="1206" customWidth="1"/>
    <col min="10000" max="10000" width="9.25" style="1206" customWidth="1"/>
    <col min="10001" max="10001" width="35.875" style="1206" customWidth="1"/>
    <col min="10002" max="10239" width="11" style="1206"/>
    <col min="10240" max="10240" width="29.75" style="1206" customWidth="1"/>
    <col min="10241" max="10254" width="10.625" style="1206" customWidth="1"/>
    <col min="10255" max="10255" width="9.375" style="1206" customWidth="1"/>
    <col min="10256" max="10256" width="9.25" style="1206" customWidth="1"/>
    <col min="10257" max="10257" width="35.875" style="1206" customWidth="1"/>
    <col min="10258" max="10495" width="11" style="1206"/>
    <col min="10496" max="10496" width="29.75" style="1206" customWidth="1"/>
    <col min="10497" max="10510" width="10.625" style="1206" customWidth="1"/>
    <col min="10511" max="10511" width="9.375" style="1206" customWidth="1"/>
    <col min="10512" max="10512" width="9.25" style="1206" customWidth="1"/>
    <col min="10513" max="10513" width="35.875" style="1206" customWidth="1"/>
    <col min="10514" max="10751" width="11" style="1206"/>
    <col min="10752" max="10752" width="29.75" style="1206" customWidth="1"/>
    <col min="10753" max="10766" width="10.625" style="1206" customWidth="1"/>
    <col min="10767" max="10767" width="9.375" style="1206" customWidth="1"/>
    <col min="10768" max="10768" width="9.25" style="1206" customWidth="1"/>
    <col min="10769" max="10769" width="35.875" style="1206" customWidth="1"/>
    <col min="10770" max="11007" width="11" style="1206"/>
    <col min="11008" max="11008" width="29.75" style="1206" customWidth="1"/>
    <col min="11009" max="11022" width="10.625" style="1206" customWidth="1"/>
    <col min="11023" max="11023" width="9.375" style="1206" customWidth="1"/>
    <col min="11024" max="11024" width="9.25" style="1206" customWidth="1"/>
    <col min="11025" max="11025" width="35.875" style="1206" customWidth="1"/>
    <col min="11026" max="11263" width="11" style="1206"/>
    <col min="11264" max="11264" width="29.75" style="1206" customWidth="1"/>
    <col min="11265" max="11278" width="10.625" style="1206" customWidth="1"/>
    <col min="11279" max="11279" width="9.375" style="1206" customWidth="1"/>
    <col min="11280" max="11280" width="9.25" style="1206" customWidth="1"/>
    <col min="11281" max="11281" width="35.875" style="1206" customWidth="1"/>
    <col min="11282" max="11519" width="11" style="1206"/>
    <col min="11520" max="11520" width="29.75" style="1206" customWidth="1"/>
    <col min="11521" max="11534" width="10.625" style="1206" customWidth="1"/>
    <col min="11535" max="11535" width="9.375" style="1206" customWidth="1"/>
    <col min="11536" max="11536" width="9.25" style="1206" customWidth="1"/>
    <col min="11537" max="11537" width="35.875" style="1206" customWidth="1"/>
    <col min="11538" max="11775" width="11" style="1206"/>
    <col min="11776" max="11776" width="29.75" style="1206" customWidth="1"/>
    <col min="11777" max="11790" width="10.625" style="1206" customWidth="1"/>
    <col min="11791" max="11791" width="9.375" style="1206" customWidth="1"/>
    <col min="11792" max="11792" width="9.25" style="1206" customWidth="1"/>
    <col min="11793" max="11793" width="35.875" style="1206" customWidth="1"/>
    <col min="11794" max="12031" width="11" style="1206"/>
    <col min="12032" max="12032" width="29.75" style="1206" customWidth="1"/>
    <col min="12033" max="12046" width="10.625" style="1206" customWidth="1"/>
    <col min="12047" max="12047" width="9.375" style="1206" customWidth="1"/>
    <col min="12048" max="12048" width="9.25" style="1206" customWidth="1"/>
    <col min="12049" max="12049" width="35.875" style="1206" customWidth="1"/>
    <col min="12050" max="12287" width="11" style="1206"/>
    <col min="12288" max="12288" width="29.75" style="1206" customWidth="1"/>
    <col min="12289" max="12302" width="10.625" style="1206" customWidth="1"/>
    <col min="12303" max="12303" width="9.375" style="1206" customWidth="1"/>
    <col min="12304" max="12304" width="9.25" style="1206" customWidth="1"/>
    <col min="12305" max="12305" width="35.875" style="1206" customWidth="1"/>
    <col min="12306" max="12543" width="11" style="1206"/>
    <col min="12544" max="12544" width="29.75" style="1206" customWidth="1"/>
    <col min="12545" max="12558" width="10.625" style="1206" customWidth="1"/>
    <col min="12559" max="12559" width="9.375" style="1206" customWidth="1"/>
    <col min="12560" max="12560" width="9.25" style="1206" customWidth="1"/>
    <col min="12561" max="12561" width="35.875" style="1206" customWidth="1"/>
    <col min="12562" max="12799" width="11" style="1206"/>
    <col min="12800" max="12800" width="29.75" style="1206" customWidth="1"/>
    <col min="12801" max="12814" width="10.625" style="1206" customWidth="1"/>
    <col min="12815" max="12815" width="9.375" style="1206" customWidth="1"/>
    <col min="12816" max="12816" width="9.25" style="1206" customWidth="1"/>
    <col min="12817" max="12817" width="35.875" style="1206" customWidth="1"/>
    <col min="12818" max="13055" width="11" style="1206"/>
    <col min="13056" max="13056" width="29.75" style="1206" customWidth="1"/>
    <col min="13057" max="13070" width="10.625" style="1206" customWidth="1"/>
    <col min="13071" max="13071" width="9.375" style="1206" customWidth="1"/>
    <col min="13072" max="13072" width="9.25" style="1206" customWidth="1"/>
    <col min="13073" max="13073" width="35.875" style="1206" customWidth="1"/>
    <col min="13074" max="13311" width="11" style="1206"/>
    <col min="13312" max="13312" width="29.75" style="1206" customWidth="1"/>
    <col min="13313" max="13326" width="10.625" style="1206" customWidth="1"/>
    <col min="13327" max="13327" width="9.375" style="1206" customWidth="1"/>
    <col min="13328" max="13328" width="9.25" style="1206" customWidth="1"/>
    <col min="13329" max="13329" width="35.875" style="1206" customWidth="1"/>
    <col min="13330" max="13567" width="11" style="1206"/>
    <col min="13568" max="13568" width="29.75" style="1206" customWidth="1"/>
    <col min="13569" max="13582" width="10.625" style="1206" customWidth="1"/>
    <col min="13583" max="13583" width="9.375" style="1206" customWidth="1"/>
    <col min="13584" max="13584" width="9.25" style="1206" customWidth="1"/>
    <col min="13585" max="13585" width="35.875" style="1206" customWidth="1"/>
    <col min="13586" max="13823" width="11" style="1206"/>
    <col min="13824" max="13824" width="29.75" style="1206" customWidth="1"/>
    <col min="13825" max="13838" width="10.625" style="1206" customWidth="1"/>
    <col min="13839" max="13839" width="9.375" style="1206" customWidth="1"/>
    <col min="13840" max="13840" width="9.25" style="1206" customWidth="1"/>
    <col min="13841" max="13841" width="35.875" style="1206" customWidth="1"/>
    <col min="13842" max="14079" width="11" style="1206"/>
    <col min="14080" max="14080" width="29.75" style="1206" customWidth="1"/>
    <col min="14081" max="14094" width="10.625" style="1206" customWidth="1"/>
    <col min="14095" max="14095" width="9.375" style="1206" customWidth="1"/>
    <col min="14096" max="14096" width="9.25" style="1206" customWidth="1"/>
    <col min="14097" max="14097" width="35.875" style="1206" customWidth="1"/>
    <col min="14098" max="14335" width="11" style="1206"/>
    <col min="14336" max="14336" width="29.75" style="1206" customWidth="1"/>
    <col min="14337" max="14350" width="10.625" style="1206" customWidth="1"/>
    <col min="14351" max="14351" width="9.375" style="1206" customWidth="1"/>
    <col min="14352" max="14352" width="9.25" style="1206" customWidth="1"/>
    <col min="14353" max="14353" width="35.875" style="1206" customWidth="1"/>
    <col min="14354" max="14591" width="11" style="1206"/>
    <col min="14592" max="14592" width="29.75" style="1206" customWidth="1"/>
    <col min="14593" max="14606" width="10.625" style="1206" customWidth="1"/>
    <col min="14607" max="14607" width="9.375" style="1206" customWidth="1"/>
    <col min="14608" max="14608" width="9.25" style="1206" customWidth="1"/>
    <col min="14609" max="14609" width="35.875" style="1206" customWidth="1"/>
    <col min="14610" max="14847" width="11" style="1206"/>
    <col min="14848" max="14848" width="29.75" style="1206" customWidth="1"/>
    <col min="14849" max="14862" width="10.625" style="1206" customWidth="1"/>
    <col min="14863" max="14863" width="9.375" style="1206" customWidth="1"/>
    <col min="14864" max="14864" width="9.25" style="1206" customWidth="1"/>
    <col min="14865" max="14865" width="35.875" style="1206" customWidth="1"/>
    <col min="14866" max="15103" width="11" style="1206"/>
    <col min="15104" max="15104" width="29.75" style="1206" customWidth="1"/>
    <col min="15105" max="15118" width="10.625" style="1206" customWidth="1"/>
    <col min="15119" max="15119" width="9.375" style="1206" customWidth="1"/>
    <col min="15120" max="15120" width="9.25" style="1206" customWidth="1"/>
    <col min="15121" max="15121" width="35.875" style="1206" customWidth="1"/>
    <col min="15122" max="15359" width="11" style="1206"/>
    <col min="15360" max="15360" width="29.75" style="1206" customWidth="1"/>
    <col min="15361" max="15374" width="10.625" style="1206" customWidth="1"/>
    <col min="15375" max="15375" width="9.375" style="1206" customWidth="1"/>
    <col min="15376" max="15376" width="9.25" style="1206" customWidth="1"/>
    <col min="15377" max="15377" width="35.875" style="1206" customWidth="1"/>
    <col min="15378" max="15615" width="11" style="1206"/>
    <col min="15616" max="15616" width="29.75" style="1206" customWidth="1"/>
    <col min="15617" max="15630" width="10.625" style="1206" customWidth="1"/>
    <col min="15631" max="15631" width="9.375" style="1206" customWidth="1"/>
    <col min="15632" max="15632" width="9.25" style="1206" customWidth="1"/>
    <col min="15633" max="15633" width="35.875" style="1206" customWidth="1"/>
    <col min="15634" max="15871" width="11" style="1206"/>
    <col min="15872" max="15872" width="29.75" style="1206" customWidth="1"/>
    <col min="15873" max="15886" width="10.625" style="1206" customWidth="1"/>
    <col min="15887" max="15887" width="9.375" style="1206" customWidth="1"/>
    <col min="15888" max="15888" width="9.25" style="1206" customWidth="1"/>
    <col min="15889" max="15889" width="35.875" style="1206" customWidth="1"/>
    <col min="15890" max="16127" width="11" style="1206"/>
    <col min="16128" max="16128" width="29.75" style="1206" customWidth="1"/>
    <col min="16129" max="16142" width="10.625" style="1206" customWidth="1"/>
    <col min="16143" max="16143" width="9.375" style="1206" customWidth="1"/>
    <col min="16144" max="16144" width="9.25" style="1206" customWidth="1"/>
    <col min="16145" max="16145" width="35.875" style="1206" customWidth="1"/>
    <col min="16146" max="16384" width="11" style="1206"/>
  </cols>
  <sheetData>
    <row r="1" spans="1:17" ht="27">
      <c r="A1" s="1201" t="s">
        <v>156</v>
      </c>
      <c r="B1" s="1202"/>
      <c r="C1" s="1202"/>
      <c r="D1" s="1202"/>
      <c r="E1" s="1202"/>
      <c r="F1" s="1202"/>
      <c r="G1" s="1203"/>
      <c r="I1" s="1202"/>
      <c r="J1" s="1203"/>
      <c r="K1" s="1202"/>
      <c r="L1" s="1202"/>
      <c r="M1" s="1203"/>
      <c r="N1" s="1202"/>
      <c r="O1" s="1202"/>
      <c r="P1" s="1203"/>
      <c r="Q1" s="1205" t="s">
        <v>157</v>
      </c>
    </row>
    <row r="2" spans="1:17" ht="20.25">
      <c r="A2" s="1207" t="s">
        <v>158</v>
      </c>
      <c r="B2" s="1208"/>
      <c r="C2" s="1208"/>
      <c r="D2" s="1208"/>
      <c r="E2" s="1208"/>
      <c r="F2" s="1208"/>
      <c r="G2" s="1209"/>
      <c r="I2" s="1208"/>
      <c r="K2" s="1208"/>
      <c r="L2" s="1208"/>
      <c r="M2" s="1209"/>
      <c r="N2" s="1208"/>
      <c r="O2" s="1208"/>
      <c r="P2" s="1209"/>
      <c r="Q2" s="1211" t="s">
        <v>159</v>
      </c>
    </row>
    <row r="3" spans="1:17" ht="15.75">
      <c r="A3" s="1212" t="s">
        <v>160</v>
      </c>
      <c r="B3" s="1213"/>
      <c r="C3" s="1213"/>
      <c r="D3" s="1213"/>
      <c r="E3" s="1213"/>
      <c r="F3" s="1213"/>
      <c r="G3" s="1213"/>
      <c r="H3" s="1213"/>
      <c r="I3" s="1213"/>
      <c r="K3" s="1213"/>
      <c r="L3" s="1213"/>
      <c r="M3" s="1213"/>
      <c r="N3" s="1213"/>
      <c r="O3" s="1213"/>
      <c r="P3" s="1213"/>
      <c r="Q3" s="1214" t="s">
        <v>161</v>
      </c>
    </row>
    <row r="4" spans="1:17" ht="20.25">
      <c r="A4" s="1207"/>
      <c r="B4" s="1210"/>
      <c r="C4" s="1210"/>
      <c r="D4" s="1210"/>
      <c r="E4" s="1210"/>
      <c r="F4" s="1210"/>
      <c r="H4" s="1210"/>
      <c r="I4" s="1210"/>
      <c r="K4" s="1210"/>
      <c r="L4" s="1210"/>
      <c r="N4" s="1210"/>
      <c r="O4" s="1210"/>
      <c r="Q4" s="1215"/>
    </row>
    <row r="5" spans="1:17">
      <c r="A5" s="1216"/>
      <c r="B5" s="2227">
        <v>2020</v>
      </c>
      <c r="C5" s="2227"/>
      <c r="D5" s="2227"/>
      <c r="E5" s="2227"/>
      <c r="F5" s="2227"/>
      <c r="G5" s="2227"/>
      <c r="H5" s="2227"/>
      <c r="I5" s="2227"/>
      <c r="J5" s="2227"/>
      <c r="K5" s="2227">
        <v>2019</v>
      </c>
      <c r="L5" s="2227"/>
      <c r="M5" s="2227"/>
      <c r="N5" s="2227"/>
      <c r="O5" s="2227"/>
      <c r="P5" s="2227"/>
      <c r="Q5" s="1217"/>
    </row>
    <row r="6" spans="1:17">
      <c r="A6" s="1218" t="s">
        <v>162</v>
      </c>
      <c r="B6" s="2227"/>
      <c r="C6" s="2227"/>
      <c r="D6" s="2227"/>
      <c r="E6" s="2227"/>
      <c r="F6" s="2227"/>
      <c r="G6" s="2227"/>
      <c r="H6" s="2227"/>
      <c r="I6" s="2227"/>
      <c r="J6" s="2227"/>
      <c r="K6" s="2227"/>
      <c r="L6" s="2227"/>
      <c r="M6" s="2227"/>
      <c r="N6" s="2227"/>
      <c r="O6" s="2227"/>
      <c r="P6" s="2227"/>
      <c r="Q6" s="1219"/>
    </row>
    <row r="7" spans="1:17">
      <c r="A7" s="1220"/>
      <c r="B7" s="1221"/>
      <c r="C7" s="1222" t="s">
        <v>163</v>
      </c>
      <c r="D7" s="1223"/>
      <c r="E7" s="1221"/>
      <c r="F7" s="1222" t="s">
        <v>2</v>
      </c>
      <c r="G7" s="1224"/>
      <c r="H7" s="1224"/>
      <c r="I7" s="1224"/>
      <c r="J7" s="1222" t="s">
        <v>112</v>
      </c>
      <c r="K7" s="1224"/>
      <c r="L7" s="1222" t="s">
        <v>39</v>
      </c>
      <c r="M7" s="1224"/>
      <c r="N7" s="1221"/>
      <c r="O7" s="1222" t="s">
        <v>163</v>
      </c>
      <c r="P7" s="1224"/>
      <c r="Q7" s="1225"/>
    </row>
    <row r="8" spans="1:17">
      <c r="A8" s="1226"/>
      <c r="B8" s="1227"/>
      <c r="C8" s="1228" t="s">
        <v>33</v>
      </c>
      <c r="D8" s="1229"/>
      <c r="E8" s="1227"/>
      <c r="F8" s="1228" t="s">
        <v>34</v>
      </c>
      <c r="G8" s="1230"/>
      <c r="H8" s="1231"/>
      <c r="I8" s="1210"/>
      <c r="J8" s="1228" t="s">
        <v>31</v>
      </c>
      <c r="K8" s="1231"/>
      <c r="L8" s="1228" t="s">
        <v>32</v>
      </c>
      <c r="M8" s="1230"/>
      <c r="N8" s="1232"/>
      <c r="O8" s="1228" t="s">
        <v>33</v>
      </c>
      <c r="P8" s="1230"/>
      <c r="Q8" s="1233"/>
    </row>
    <row r="9" spans="1:17">
      <c r="A9" s="1234"/>
      <c r="B9" s="1235"/>
      <c r="C9" s="1210"/>
      <c r="D9" s="1210"/>
      <c r="E9" s="1235"/>
      <c r="F9" s="1210"/>
      <c r="H9" s="1224"/>
      <c r="I9" s="1224"/>
      <c r="K9" s="1224"/>
      <c r="N9" s="1221"/>
      <c r="O9" s="1224"/>
      <c r="Q9" s="1236"/>
    </row>
    <row r="10" spans="1:17" ht="14.25">
      <c r="B10" s="1238"/>
      <c r="C10" s="1210"/>
      <c r="D10" s="1203"/>
      <c r="E10" s="1238"/>
      <c r="F10" s="1210"/>
      <c r="G10" s="1203"/>
      <c r="H10" s="1203"/>
      <c r="I10" s="1203"/>
      <c r="K10" s="1203"/>
      <c r="M10" s="1203"/>
      <c r="N10" s="1235"/>
      <c r="O10" s="1203"/>
      <c r="P10" s="1203"/>
      <c r="Q10" s="1239"/>
    </row>
    <row r="11" spans="1:17" ht="16.5">
      <c r="A11" s="1240" t="s">
        <v>164</v>
      </c>
      <c r="B11" s="1235"/>
      <c r="C11" s="1241">
        <v>140.1</v>
      </c>
      <c r="D11" s="1241"/>
      <c r="E11" s="1242"/>
      <c r="F11" s="1241">
        <v>141.6</v>
      </c>
      <c r="H11" s="1210"/>
      <c r="I11" s="1210"/>
      <c r="J11" s="1241">
        <v>124.2</v>
      </c>
      <c r="K11" s="1210"/>
      <c r="L11" s="1241">
        <v>137</v>
      </c>
      <c r="N11" s="1235"/>
      <c r="O11" s="1241">
        <v>135</v>
      </c>
      <c r="Q11" s="1243" t="s">
        <v>165</v>
      </c>
    </row>
    <row r="12" spans="1:17" ht="16.5">
      <c r="A12" s="1240"/>
      <c r="B12" s="1244"/>
      <c r="C12" s="1241"/>
      <c r="D12" s="1245"/>
      <c r="E12" s="1246"/>
      <c r="F12" s="1241"/>
      <c r="G12" s="1247"/>
      <c r="H12" s="1247"/>
      <c r="I12" s="1210"/>
      <c r="J12" s="1241"/>
      <c r="K12" s="1247"/>
      <c r="L12" s="1248"/>
      <c r="M12" s="1247"/>
      <c r="N12" s="1235"/>
      <c r="O12" s="1248"/>
      <c r="P12" s="1247"/>
      <c r="Q12" s="1243"/>
    </row>
    <row r="13" spans="1:17" ht="16.5">
      <c r="A13" s="1249" t="s">
        <v>166</v>
      </c>
      <c r="B13" s="1235"/>
      <c r="C13" s="1241">
        <v>96.8</v>
      </c>
      <c r="D13" s="1241"/>
      <c r="E13" s="1242"/>
      <c r="F13" s="1241">
        <v>88.1</v>
      </c>
      <c r="H13" s="1210"/>
      <c r="I13" s="1210"/>
      <c r="J13" s="1241">
        <v>99.9</v>
      </c>
      <c r="K13" s="1210"/>
      <c r="L13" s="1241">
        <v>112.2</v>
      </c>
      <c r="N13" s="1235"/>
      <c r="O13" s="1241">
        <v>103.4</v>
      </c>
      <c r="Q13" s="1250" t="s">
        <v>167</v>
      </c>
    </row>
    <row r="14" spans="1:17" ht="16.5">
      <c r="A14" s="2130"/>
      <c r="B14" s="1235"/>
      <c r="C14" s="1251"/>
      <c r="D14" s="1251"/>
      <c r="E14" s="1252"/>
      <c r="F14" s="1251"/>
      <c r="H14" s="1210"/>
      <c r="I14" s="1210"/>
      <c r="J14" s="1251"/>
      <c r="K14" s="1210"/>
      <c r="L14" s="1251"/>
      <c r="N14" s="1235"/>
      <c r="O14" s="1251"/>
      <c r="Q14" s="1250"/>
    </row>
    <row r="15" spans="1:17" ht="16.5">
      <c r="A15" s="1259" t="s">
        <v>168</v>
      </c>
      <c r="B15" s="1235"/>
      <c r="C15" s="1251">
        <v>101.3</v>
      </c>
      <c r="D15" s="1251"/>
      <c r="E15" s="1252"/>
      <c r="F15" s="1251">
        <v>81.7</v>
      </c>
      <c r="H15" s="1210"/>
      <c r="I15" s="1210"/>
      <c r="J15" s="1251">
        <v>102.6</v>
      </c>
      <c r="K15" s="1210"/>
      <c r="L15" s="1251">
        <v>123.6</v>
      </c>
      <c r="N15" s="1235"/>
      <c r="O15" s="1251">
        <v>109.3</v>
      </c>
      <c r="Q15" s="1253" t="s">
        <v>169</v>
      </c>
    </row>
    <row r="16" spans="1:17" ht="16.5">
      <c r="A16" s="1259"/>
      <c r="B16" s="1235"/>
      <c r="C16" s="1251"/>
      <c r="D16" s="1251"/>
      <c r="E16" s="1252"/>
      <c r="F16" s="1251"/>
      <c r="H16" s="1210"/>
      <c r="I16" s="1210"/>
      <c r="J16" s="1251"/>
      <c r="K16" s="1210"/>
      <c r="L16" s="1251"/>
      <c r="N16" s="1235"/>
      <c r="O16" s="1251"/>
      <c r="Q16" s="1253"/>
    </row>
    <row r="17" spans="1:17" ht="16.5">
      <c r="A17" s="1259" t="s">
        <v>170</v>
      </c>
      <c r="B17" s="1235"/>
      <c r="C17" s="1251">
        <v>96.8</v>
      </c>
      <c r="D17" s="1251"/>
      <c r="E17" s="1252"/>
      <c r="F17" s="1251">
        <v>88.1</v>
      </c>
      <c r="H17" s="1210"/>
      <c r="I17" s="1210"/>
      <c r="J17" s="1251">
        <v>99.9</v>
      </c>
      <c r="K17" s="1210"/>
      <c r="L17" s="1251">
        <v>112.1</v>
      </c>
      <c r="N17" s="1235"/>
      <c r="O17" s="1251">
        <v>103.3</v>
      </c>
      <c r="Q17" s="1253" t="s">
        <v>171</v>
      </c>
    </row>
    <row r="18" spans="1:17" ht="16.5">
      <c r="A18" s="1259"/>
      <c r="B18" s="1235"/>
      <c r="C18" s="1251"/>
      <c r="D18" s="1251"/>
      <c r="E18" s="1252"/>
      <c r="F18" s="1251"/>
      <c r="H18" s="1210"/>
      <c r="I18" s="1210"/>
      <c r="J18" s="1251"/>
      <c r="K18" s="1210"/>
      <c r="L18" s="1251"/>
      <c r="N18" s="1235"/>
      <c r="O18" s="1251"/>
      <c r="Q18" s="1253"/>
    </row>
    <row r="19" spans="1:17" ht="16.5">
      <c r="A19" s="2130" t="s">
        <v>172</v>
      </c>
      <c r="B19" s="1235"/>
      <c r="C19" s="1241">
        <v>142.30000000000001</v>
      </c>
      <c r="D19" s="1241"/>
      <c r="E19" s="1242"/>
      <c r="F19" s="1241">
        <v>144.4</v>
      </c>
      <c r="H19" s="1210"/>
      <c r="I19" s="1210"/>
      <c r="J19" s="1241">
        <v>125.4</v>
      </c>
      <c r="K19" s="1210"/>
      <c r="L19" s="1241">
        <v>138.4</v>
      </c>
      <c r="N19" s="1235"/>
      <c r="O19" s="1241">
        <v>136.6</v>
      </c>
      <c r="Q19" s="1250" t="s">
        <v>173</v>
      </c>
    </row>
    <row r="20" spans="1:17" ht="16.5">
      <c r="A20" s="2130"/>
      <c r="B20" s="1235"/>
      <c r="C20" s="1251"/>
      <c r="D20" s="1251"/>
      <c r="E20" s="1252"/>
      <c r="F20" s="1251"/>
      <c r="H20" s="1210"/>
      <c r="I20" s="1210"/>
      <c r="J20" s="1251"/>
      <c r="K20" s="1210"/>
      <c r="L20" s="1251"/>
      <c r="N20" s="1235"/>
      <c r="O20" s="1251"/>
      <c r="Q20" s="1250"/>
    </row>
    <row r="21" spans="1:17" ht="16.5">
      <c r="A21" s="1259" t="s">
        <v>174</v>
      </c>
      <c r="B21" s="1235"/>
      <c r="C21" s="1251">
        <v>99.2</v>
      </c>
      <c r="D21" s="1251"/>
      <c r="E21" s="1252"/>
      <c r="F21" s="1251">
        <v>89.2</v>
      </c>
      <c r="H21" s="1210"/>
      <c r="I21" s="1210"/>
      <c r="J21" s="1251">
        <v>105</v>
      </c>
      <c r="K21" s="1210"/>
      <c r="L21" s="1251">
        <v>98.4</v>
      </c>
      <c r="N21" s="1235"/>
      <c r="O21" s="1251">
        <v>110.8</v>
      </c>
      <c r="Q21" s="1253" t="s">
        <v>175</v>
      </c>
    </row>
    <row r="22" spans="1:17" ht="16.5">
      <c r="A22" s="1259"/>
      <c r="B22" s="1235"/>
      <c r="C22" s="1251"/>
      <c r="D22" s="1251"/>
      <c r="E22" s="1252"/>
      <c r="F22" s="1251"/>
      <c r="H22" s="1210"/>
      <c r="I22" s="1210"/>
      <c r="J22" s="1251"/>
      <c r="K22" s="1210"/>
      <c r="L22" s="1251"/>
      <c r="N22" s="1235"/>
      <c r="O22" s="1251"/>
      <c r="Q22" s="1253"/>
    </row>
    <row r="23" spans="1:17" ht="16.5">
      <c r="A23" s="1259" t="s">
        <v>176</v>
      </c>
      <c r="B23" s="1235"/>
      <c r="C23" s="1251">
        <v>144.80000000000001</v>
      </c>
      <c r="D23" s="1251"/>
      <c r="E23" s="1252"/>
      <c r="F23" s="1251">
        <v>147</v>
      </c>
      <c r="H23" s="1210"/>
      <c r="I23" s="1210"/>
      <c r="J23" s="1251">
        <v>126.3</v>
      </c>
      <c r="K23" s="1210"/>
      <c r="L23" s="1251">
        <v>138.30000000000001</v>
      </c>
      <c r="N23" s="1235"/>
      <c r="O23" s="1251">
        <v>138.5</v>
      </c>
      <c r="Q23" s="1253" t="s">
        <v>177</v>
      </c>
    </row>
    <row r="24" spans="1:17" ht="16.5">
      <c r="A24" s="1259"/>
      <c r="B24" s="1235"/>
      <c r="C24" s="1241"/>
      <c r="D24" s="1251"/>
      <c r="E24" s="1252"/>
      <c r="F24" s="1241"/>
      <c r="H24" s="1210"/>
      <c r="I24" s="1210"/>
      <c r="J24" s="1241"/>
      <c r="K24" s="1210"/>
      <c r="N24" s="1235"/>
      <c r="O24" s="1251"/>
      <c r="Q24" s="1253"/>
    </row>
    <row r="25" spans="1:17">
      <c r="A25" s="1254" t="s">
        <v>178</v>
      </c>
      <c r="B25" s="1235"/>
      <c r="C25" s="1251">
        <v>92.3</v>
      </c>
      <c r="D25" s="1210"/>
      <c r="E25" s="1235"/>
      <c r="F25" s="1251">
        <v>91.8</v>
      </c>
      <c r="H25" s="1210"/>
      <c r="I25" s="1210"/>
      <c r="J25" s="1251">
        <v>107.2</v>
      </c>
      <c r="K25" s="1255"/>
      <c r="L25" s="1251">
        <v>144.6</v>
      </c>
      <c r="N25" s="1235"/>
      <c r="O25" s="1251">
        <v>96.2</v>
      </c>
      <c r="Q25" s="1256" t="s">
        <v>180</v>
      </c>
    </row>
    <row r="26" spans="1:17" ht="15.75">
      <c r="A26" s="2131"/>
      <c r="B26" s="1232"/>
      <c r="C26" s="1257"/>
      <c r="D26" s="1257"/>
      <c r="E26" s="1232"/>
      <c r="F26" s="1257"/>
      <c r="G26" s="1257"/>
      <c r="H26" s="1257"/>
      <c r="I26" s="1257"/>
      <c r="J26" s="1257"/>
      <c r="K26" s="1257"/>
      <c r="L26" s="1257"/>
      <c r="M26" s="1257"/>
      <c r="N26" s="1232"/>
      <c r="O26" s="1257"/>
      <c r="P26" s="1257"/>
      <c r="Q26" s="1258"/>
    </row>
    <row r="27" spans="1:17" ht="15.75">
      <c r="A27" s="1259"/>
      <c r="H27" s="1224"/>
      <c r="Q27" s="1260"/>
    </row>
    <row r="28" spans="1:17" ht="15.75">
      <c r="A28" s="1259" t="s">
        <v>181</v>
      </c>
      <c r="Q28" s="1261" t="s">
        <v>16</v>
      </c>
    </row>
    <row r="29" spans="1:17" ht="15.75">
      <c r="A29" s="1259"/>
      <c r="B29" s="1208"/>
      <c r="C29" s="1208"/>
      <c r="D29" s="1208"/>
      <c r="E29" s="1208"/>
      <c r="F29" s="1208"/>
      <c r="G29" s="1209"/>
      <c r="H29" s="1208"/>
      <c r="I29" s="1208"/>
      <c r="J29" s="1209"/>
      <c r="K29" s="1208"/>
      <c r="L29" s="1208"/>
      <c r="M29" s="1209"/>
      <c r="N29" s="1208"/>
      <c r="O29" s="1208"/>
      <c r="P29" s="1209"/>
      <c r="Q29" s="1215"/>
    </row>
    <row r="30" spans="1:17" ht="15.75">
      <c r="A30" s="1259"/>
      <c r="B30" s="1210"/>
      <c r="C30" s="1210"/>
      <c r="D30" s="1210"/>
      <c r="E30" s="1210"/>
      <c r="F30" s="1210"/>
      <c r="H30" s="1210"/>
      <c r="I30" s="1210"/>
      <c r="K30" s="1210"/>
      <c r="L30" s="1210"/>
      <c r="N30" s="1210"/>
      <c r="O30" s="1210"/>
      <c r="Q30" s="1215"/>
    </row>
    <row r="31" spans="1:17" ht="20.25">
      <c r="A31" s="1207" t="s">
        <v>182</v>
      </c>
      <c r="B31" s="1263"/>
      <c r="C31" s="1263"/>
      <c r="D31" s="1263"/>
      <c r="E31" s="1263"/>
      <c r="F31" s="1263"/>
      <c r="G31" s="1263"/>
      <c r="H31" s="1263"/>
      <c r="I31" s="1263"/>
      <c r="J31" s="1263"/>
      <c r="K31" s="1263"/>
      <c r="L31" s="1263"/>
      <c r="M31" s="1263"/>
      <c r="N31" s="1263"/>
      <c r="O31" s="1263"/>
      <c r="P31" s="1263"/>
      <c r="Q31" s="1264" t="s">
        <v>183</v>
      </c>
    </row>
    <row r="32" spans="1:17">
      <c r="B32" s="1263"/>
      <c r="C32" s="1263"/>
      <c r="D32" s="1263"/>
      <c r="E32" s="1263"/>
      <c r="F32" s="1263"/>
      <c r="G32" s="1263"/>
      <c r="H32" s="1263"/>
      <c r="I32" s="1263"/>
      <c r="J32" s="1263"/>
      <c r="K32" s="1263"/>
      <c r="L32" s="1263"/>
      <c r="M32" s="1263"/>
      <c r="N32" s="1263"/>
      <c r="O32" s="1263"/>
      <c r="P32" s="1263"/>
    </row>
    <row r="33" spans="1:19" ht="15.75">
      <c r="A33" s="1266"/>
      <c r="B33" s="2227">
        <v>2020</v>
      </c>
      <c r="C33" s="2227"/>
      <c r="D33" s="2227"/>
      <c r="E33" s="2227"/>
      <c r="F33" s="2227"/>
      <c r="G33" s="2227"/>
      <c r="H33" s="2227"/>
      <c r="I33" s="2227"/>
      <c r="J33" s="2227"/>
      <c r="K33" s="2227">
        <v>2019</v>
      </c>
      <c r="L33" s="2227"/>
      <c r="M33" s="2227"/>
      <c r="N33" s="2227"/>
      <c r="O33" s="2227"/>
      <c r="P33" s="2227"/>
      <c r="Q33" s="1267"/>
    </row>
    <row r="34" spans="1:19" ht="14.25">
      <c r="A34" s="1268"/>
      <c r="B34" s="2227"/>
      <c r="C34" s="2227"/>
      <c r="D34" s="2227"/>
      <c r="E34" s="2227"/>
      <c r="F34" s="2227"/>
      <c r="G34" s="2227"/>
      <c r="H34" s="2227"/>
      <c r="I34" s="2227"/>
      <c r="J34" s="2227"/>
      <c r="K34" s="2227"/>
      <c r="L34" s="2227"/>
      <c r="M34" s="2227"/>
      <c r="N34" s="2227"/>
      <c r="O34" s="2227"/>
      <c r="P34" s="2227"/>
      <c r="Q34" s="1269"/>
    </row>
    <row r="35" spans="1:19" ht="14.25">
      <c r="A35" s="1270"/>
      <c r="B35" s="1271" t="s">
        <v>45</v>
      </c>
      <c r="C35" s="1272" t="s">
        <v>47</v>
      </c>
      <c r="D35" s="1272" t="s">
        <v>27</v>
      </c>
      <c r="E35" s="1273" t="s">
        <v>28</v>
      </c>
      <c r="F35" s="1273" t="s">
        <v>29</v>
      </c>
      <c r="G35" s="1273" t="s">
        <v>30</v>
      </c>
      <c r="H35" s="1274" t="s">
        <v>23</v>
      </c>
      <c r="I35" s="1274" t="s">
        <v>24</v>
      </c>
      <c r="J35" s="1274" t="s">
        <v>25</v>
      </c>
      <c r="K35" s="1275" t="s">
        <v>40</v>
      </c>
      <c r="L35" s="1275" t="s">
        <v>41</v>
      </c>
      <c r="M35" s="1275" t="s">
        <v>26</v>
      </c>
      <c r="N35" s="1276" t="s">
        <v>45</v>
      </c>
      <c r="O35" s="1277" t="s">
        <v>47</v>
      </c>
      <c r="P35" s="1277" t="s">
        <v>27</v>
      </c>
      <c r="Q35" s="1269"/>
    </row>
    <row r="36" spans="1:19">
      <c r="A36" s="1278"/>
      <c r="B36" s="1279" t="s">
        <v>13</v>
      </c>
      <c r="C36" s="1280" t="s">
        <v>46</v>
      </c>
      <c r="D36" s="1281" t="s">
        <v>12</v>
      </c>
      <c r="E36" s="1282" t="s">
        <v>11</v>
      </c>
      <c r="F36" s="1282" t="s">
        <v>10</v>
      </c>
      <c r="G36" s="1282" t="s">
        <v>9</v>
      </c>
      <c r="H36" s="1281" t="s">
        <v>8</v>
      </c>
      <c r="I36" s="1281" t="s">
        <v>7</v>
      </c>
      <c r="J36" s="1281" t="s">
        <v>6</v>
      </c>
      <c r="K36" s="1282" t="s">
        <v>42</v>
      </c>
      <c r="L36" s="1283" t="s">
        <v>43</v>
      </c>
      <c r="M36" s="1282" t="s">
        <v>44</v>
      </c>
      <c r="N36" s="1279" t="s">
        <v>13</v>
      </c>
      <c r="O36" s="1280" t="s">
        <v>46</v>
      </c>
      <c r="P36" s="1281" t="s">
        <v>12</v>
      </c>
      <c r="Q36" s="1284"/>
    </row>
    <row r="37" spans="1:19">
      <c r="A37" s="1285"/>
      <c r="B37" s="1235"/>
      <c r="E37" s="1221"/>
      <c r="F37" s="1210"/>
      <c r="H37" s="1210"/>
      <c r="J37" s="1204"/>
      <c r="K37" s="1210"/>
      <c r="N37" s="1235"/>
      <c r="O37" s="1210"/>
      <c r="Q37" s="1286"/>
      <c r="R37" s="1287"/>
    </row>
    <row r="38" spans="1:19" ht="13.5">
      <c r="A38" s="1288"/>
      <c r="B38" s="1235"/>
      <c r="E38" s="1235"/>
      <c r="F38" s="1210"/>
      <c r="H38" s="1210"/>
      <c r="J38" s="1204"/>
      <c r="K38" s="1210"/>
      <c r="N38" s="1289"/>
      <c r="O38" s="1290"/>
      <c r="P38" s="1290"/>
      <c r="Q38" s="1291"/>
    </row>
    <row r="39" spans="1:19" ht="18.75">
      <c r="A39" s="1292" t="s">
        <v>2870</v>
      </c>
      <c r="B39" s="1235"/>
      <c r="E39" s="1235"/>
      <c r="F39" s="1210"/>
      <c r="H39" s="1210"/>
      <c r="J39" s="1204"/>
      <c r="K39" s="1210"/>
      <c r="N39" s="1293"/>
      <c r="O39" s="1294"/>
      <c r="P39" s="1294"/>
      <c r="Q39" s="1295" t="s">
        <v>2871</v>
      </c>
    </row>
    <row r="40" spans="1:19" ht="15.75">
      <c r="A40" s="1296"/>
      <c r="B40" s="1235"/>
      <c r="E40" s="1235"/>
      <c r="F40" s="1210"/>
      <c r="H40" s="1210"/>
      <c r="J40" s="1204"/>
      <c r="K40" s="1210"/>
      <c r="N40" s="1293"/>
      <c r="O40" s="1294"/>
      <c r="P40" s="1294"/>
      <c r="Q40" s="1297"/>
    </row>
    <row r="41" spans="1:19" ht="18.75">
      <c r="A41" s="1296" t="s">
        <v>184</v>
      </c>
      <c r="B41" s="1298">
        <f>SUM(B43:B49)</f>
        <v>3357</v>
      </c>
      <c r="C41" s="1299">
        <f>SUM(C43:C49)</f>
        <v>3139</v>
      </c>
      <c r="D41" s="1299">
        <f>SUM(D43:D49)</f>
        <v>3012</v>
      </c>
      <c r="E41" s="1298">
        <f t="shared" ref="E41:P41" si="0">SUM(E43:E49)</f>
        <v>3447</v>
      </c>
      <c r="F41" s="1299">
        <f t="shared" si="0"/>
        <v>3176</v>
      </c>
      <c r="G41" s="1299">
        <f t="shared" si="0"/>
        <v>3031</v>
      </c>
      <c r="H41" s="1300">
        <f t="shared" si="0"/>
        <v>2992</v>
      </c>
      <c r="I41" s="1300">
        <f t="shared" si="0"/>
        <v>2487</v>
      </c>
      <c r="J41" s="1300">
        <f t="shared" si="0"/>
        <v>2817</v>
      </c>
      <c r="K41" s="1300">
        <f t="shared" si="0"/>
        <v>2913</v>
      </c>
      <c r="L41" s="1300">
        <f t="shared" si="0"/>
        <v>2969</v>
      </c>
      <c r="M41" s="1300">
        <f t="shared" si="0"/>
        <v>3201</v>
      </c>
      <c r="N41" s="1301">
        <f t="shared" si="0"/>
        <v>3070</v>
      </c>
      <c r="O41" s="1300">
        <f t="shared" si="0"/>
        <v>2876</v>
      </c>
      <c r="P41" s="1300">
        <f t="shared" si="0"/>
        <v>3109</v>
      </c>
      <c r="Q41" s="1295" t="s">
        <v>185</v>
      </c>
      <c r="R41" s="1302"/>
      <c r="S41" s="1302"/>
    </row>
    <row r="42" spans="1:19" ht="15.75">
      <c r="A42" s="1303"/>
      <c r="B42" s="1235"/>
      <c r="E42" s="1304"/>
      <c r="F42" s="1305"/>
      <c r="G42" s="1305"/>
      <c r="H42" s="1210"/>
      <c r="I42" s="1306"/>
      <c r="J42" s="1306"/>
      <c r="K42" s="1306"/>
      <c r="L42" s="1306"/>
      <c r="M42" s="1306"/>
      <c r="N42" s="1307"/>
      <c r="O42" s="1308"/>
      <c r="P42" s="1308"/>
      <c r="Q42" s="1309"/>
      <c r="R42" s="1302"/>
      <c r="S42" s="1302"/>
    </row>
    <row r="43" spans="1:19" ht="15.75">
      <c r="A43" s="1303" t="s">
        <v>186</v>
      </c>
      <c r="B43" s="1304">
        <v>403</v>
      </c>
      <c r="C43" s="1310">
        <v>365</v>
      </c>
      <c r="D43" s="1306">
        <v>363</v>
      </c>
      <c r="E43" s="1304">
        <v>474</v>
      </c>
      <c r="F43" s="1305">
        <v>413</v>
      </c>
      <c r="G43" s="1305">
        <v>405</v>
      </c>
      <c r="H43" s="1305">
        <v>271</v>
      </c>
      <c r="I43" s="1305">
        <v>392</v>
      </c>
      <c r="J43" s="1305">
        <v>327</v>
      </c>
      <c r="K43" s="1308">
        <v>258</v>
      </c>
      <c r="L43" s="1308">
        <v>371</v>
      </c>
      <c r="M43" s="1308">
        <v>358</v>
      </c>
      <c r="N43" s="1307">
        <v>400</v>
      </c>
      <c r="O43" s="1308">
        <v>398</v>
      </c>
      <c r="P43" s="1308">
        <v>349</v>
      </c>
      <c r="Q43" s="1311" t="s">
        <v>187</v>
      </c>
      <c r="R43" s="1302"/>
      <c r="S43" s="1302"/>
    </row>
    <row r="44" spans="1:19" ht="15.75">
      <c r="A44" s="1303"/>
      <c r="B44" s="1304"/>
      <c r="C44" s="1310"/>
      <c r="D44" s="1306"/>
      <c r="E44" s="1304"/>
      <c r="F44" s="1305"/>
      <c r="G44" s="1305"/>
      <c r="H44" s="1305"/>
      <c r="I44" s="1305"/>
      <c r="J44" s="1305"/>
      <c r="K44" s="1308"/>
      <c r="L44" s="1308"/>
      <c r="M44" s="1308"/>
      <c r="N44" s="1307"/>
      <c r="O44" s="1308"/>
      <c r="P44" s="1308"/>
      <c r="Q44" s="1312"/>
      <c r="R44" s="1302"/>
      <c r="S44" s="1302"/>
    </row>
    <row r="45" spans="1:19" ht="15.75">
      <c r="A45" s="1303" t="s">
        <v>188</v>
      </c>
      <c r="B45" s="1304">
        <v>2701</v>
      </c>
      <c r="C45" s="1305">
        <v>2607</v>
      </c>
      <c r="D45" s="1306">
        <v>2495</v>
      </c>
      <c r="E45" s="1304">
        <v>2669</v>
      </c>
      <c r="F45" s="1305">
        <v>2629</v>
      </c>
      <c r="G45" s="1305">
        <v>2485</v>
      </c>
      <c r="H45" s="1305">
        <v>2383</v>
      </c>
      <c r="I45" s="1305">
        <v>1977</v>
      </c>
      <c r="J45" s="1305">
        <v>2268</v>
      </c>
      <c r="K45" s="1308">
        <v>2563</v>
      </c>
      <c r="L45" s="1308">
        <v>2436</v>
      </c>
      <c r="M45" s="1308">
        <v>2574</v>
      </c>
      <c r="N45" s="1307">
        <v>2399</v>
      </c>
      <c r="O45" s="1308">
        <v>2348</v>
      </c>
      <c r="P45" s="1308">
        <v>2448</v>
      </c>
      <c r="Q45" s="1311" t="s">
        <v>189</v>
      </c>
      <c r="R45" s="1302"/>
      <c r="S45" s="1302"/>
    </row>
    <row r="46" spans="1:19" ht="15.75">
      <c r="A46" s="1303"/>
      <c r="B46" s="1304"/>
      <c r="C46" s="1305"/>
      <c r="D46" s="1306"/>
      <c r="E46" s="1304"/>
      <c r="F46" s="1305"/>
      <c r="G46" s="1305"/>
      <c r="H46" s="1305"/>
      <c r="I46" s="1305"/>
      <c r="J46" s="1305"/>
      <c r="K46" s="1308"/>
      <c r="L46" s="1308"/>
      <c r="M46" s="1308"/>
      <c r="N46" s="1307"/>
      <c r="O46" s="1308"/>
      <c r="P46" s="1308"/>
      <c r="Q46" s="1312"/>
      <c r="R46" s="1302"/>
      <c r="S46" s="1302"/>
    </row>
    <row r="47" spans="1:19" ht="15.75">
      <c r="A47" s="1303" t="s">
        <v>190</v>
      </c>
      <c r="B47" s="1304">
        <v>151</v>
      </c>
      <c r="C47" s="1305">
        <v>146</v>
      </c>
      <c r="D47" s="1306">
        <v>154</v>
      </c>
      <c r="E47" s="1304">
        <v>173</v>
      </c>
      <c r="F47" s="1305">
        <v>134</v>
      </c>
      <c r="G47" s="1305">
        <v>140</v>
      </c>
      <c r="H47" s="1305">
        <v>174</v>
      </c>
      <c r="I47" s="1305">
        <v>118</v>
      </c>
      <c r="J47" s="1305">
        <v>108</v>
      </c>
      <c r="K47" s="1308">
        <v>92</v>
      </c>
      <c r="L47" s="1308">
        <v>99</v>
      </c>
      <c r="M47" s="1308">
        <v>115</v>
      </c>
      <c r="N47" s="1307">
        <v>126</v>
      </c>
      <c r="O47" s="1308">
        <v>130</v>
      </c>
      <c r="P47" s="1308">
        <v>150</v>
      </c>
      <c r="Q47" s="1311" t="s">
        <v>191</v>
      </c>
      <c r="R47" s="1302"/>
      <c r="S47" s="1302"/>
    </row>
    <row r="48" spans="1:19" ht="15.75">
      <c r="A48" s="1303" t="s">
        <v>162</v>
      </c>
      <c r="B48" s="1304"/>
      <c r="C48" s="1305"/>
      <c r="D48" s="1306"/>
      <c r="E48" s="1304"/>
      <c r="F48" s="1305"/>
      <c r="G48" s="1305"/>
      <c r="H48" s="1305"/>
      <c r="I48" s="1305"/>
      <c r="J48" s="1305"/>
      <c r="K48" s="1210"/>
      <c r="M48" s="1308"/>
      <c r="N48" s="1307"/>
      <c r="O48" s="1210"/>
      <c r="P48" s="1308"/>
      <c r="Q48" s="1312"/>
      <c r="R48" s="1302"/>
      <c r="S48" s="1302"/>
    </row>
    <row r="49" spans="1:19" ht="15.75">
      <c r="A49" s="1303" t="s">
        <v>192</v>
      </c>
      <c r="B49" s="1304">
        <v>102</v>
      </c>
      <c r="C49" s="1305">
        <v>21</v>
      </c>
      <c r="D49" s="1306" t="s">
        <v>149</v>
      </c>
      <c r="E49" s="1304">
        <v>131</v>
      </c>
      <c r="F49" s="1308" t="s">
        <v>149</v>
      </c>
      <c r="G49" s="1305">
        <v>1</v>
      </c>
      <c r="H49" s="1305">
        <v>164</v>
      </c>
      <c r="I49" s="1308" t="s">
        <v>149</v>
      </c>
      <c r="J49" s="1305">
        <v>114</v>
      </c>
      <c r="K49" s="1255" t="s">
        <v>149</v>
      </c>
      <c r="L49" s="1308">
        <v>63</v>
      </c>
      <c r="M49" s="1308">
        <v>154</v>
      </c>
      <c r="N49" s="1307">
        <v>145</v>
      </c>
      <c r="O49" s="1255" t="s">
        <v>149</v>
      </c>
      <c r="P49" s="1308">
        <v>162</v>
      </c>
      <c r="Q49" s="1311" t="s">
        <v>193</v>
      </c>
      <c r="R49" s="1302"/>
      <c r="S49" s="1302"/>
    </row>
    <row r="50" spans="1:19" ht="15.75">
      <c r="A50" s="1303"/>
      <c r="B50" s="1235"/>
      <c r="E50" s="1304"/>
      <c r="F50" s="1305"/>
      <c r="G50" s="1305"/>
      <c r="H50" s="1210"/>
      <c r="K50" s="1210"/>
      <c r="N50" s="1313"/>
      <c r="O50" s="1308"/>
      <c r="P50" s="1308"/>
      <c r="Q50" s="1309"/>
      <c r="R50" s="1302"/>
      <c r="S50" s="1302"/>
    </row>
    <row r="51" spans="1:19" ht="18.75">
      <c r="A51" s="1296" t="s">
        <v>194</v>
      </c>
      <c r="B51" s="1298">
        <f>SUM(B53:B57)</f>
        <v>1409</v>
      </c>
      <c r="C51" s="1305">
        <f>SUM(C53:C57)</f>
        <v>825</v>
      </c>
      <c r="D51" s="1299">
        <f>SUM(D53:D57)</f>
        <v>971</v>
      </c>
      <c r="E51" s="1298">
        <f t="shared" ref="E51:P51" si="1">SUM(E53:E57)</f>
        <v>826</v>
      </c>
      <c r="F51" s="1299">
        <f t="shared" si="1"/>
        <v>555</v>
      </c>
      <c r="G51" s="1299">
        <f t="shared" si="1"/>
        <v>507</v>
      </c>
      <c r="H51" s="1314">
        <f t="shared" si="1"/>
        <v>782</v>
      </c>
      <c r="I51" s="1314">
        <f t="shared" si="1"/>
        <v>322</v>
      </c>
      <c r="J51" s="1314">
        <f t="shared" si="1"/>
        <v>624</v>
      </c>
      <c r="K51" s="1314">
        <f t="shared" si="1"/>
        <v>1142</v>
      </c>
      <c r="L51" s="1314">
        <f t="shared" si="1"/>
        <v>988</v>
      </c>
      <c r="M51" s="1314">
        <f t="shared" si="1"/>
        <v>861</v>
      </c>
      <c r="N51" s="1315">
        <f t="shared" si="1"/>
        <v>770</v>
      </c>
      <c r="O51" s="1314">
        <f t="shared" si="1"/>
        <v>820</v>
      </c>
      <c r="P51" s="1314">
        <f t="shared" si="1"/>
        <v>931</v>
      </c>
      <c r="Q51" s="1295" t="s">
        <v>195</v>
      </c>
      <c r="R51" s="1302"/>
      <c r="S51" s="1302"/>
    </row>
    <row r="52" spans="1:19" ht="15.75">
      <c r="A52" s="1303"/>
      <c r="B52" s="1235"/>
      <c r="E52" s="1304"/>
      <c r="F52" s="1305"/>
      <c r="G52" s="1305"/>
      <c r="H52" s="1210"/>
      <c r="K52" s="1210"/>
      <c r="N52" s="1307"/>
      <c r="O52" s="1308"/>
      <c r="P52" s="1308"/>
      <c r="Q52" s="1312"/>
      <c r="R52" s="1302"/>
      <c r="S52" s="1302"/>
    </row>
    <row r="53" spans="1:19" ht="15.75">
      <c r="A53" s="1303" t="s">
        <v>186</v>
      </c>
      <c r="B53" s="1307" t="s">
        <v>149</v>
      </c>
      <c r="C53" s="1308" t="s">
        <v>149</v>
      </c>
      <c r="D53" s="1306" t="s">
        <v>149</v>
      </c>
      <c r="E53" s="1307" t="s">
        <v>149</v>
      </c>
      <c r="F53" s="1308" t="s">
        <v>149</v>
      </c>
      <c r="G53" s="1308" t="s">
        <v>149</v>
      </c>
      <c r="H53" s="1255" t="s">
        <v>196</v>
      </c>
      <c r="I53" s="1316" t="s">
        <v>196</v>
      </c>
      <c r="J53" s="1255" t="s">
        <v>149</v>
      </c>
      <c r="K53" s="1300" t="s">
        <v>197</v>
      </c>
      <c r="L53" s="1300" t="s">
        <v>197</v>
      </c>
      <c r="M53" s="1300" t="s">
        <v>197</v>
      </c>
      <c r="N53" s="1301" t="s">
        <v>197</v>
      </c>
      <c r="O53" s="1300" t="s">
        <v>197</v>
      </c>
      <c r="P53" s="1300" t="s">
        <v>149</v>
      </c>
      <c r="Q53" s="1311" t="s">
        <v>187</v>
      </c>
      <c r="R53" s="1302"/>
      <c r="S53" s="1302"/>
    </row>
    <row r="54" spans="1:19" ht="15.75">
      <c r="A54" s="1303"/>
      <c r="B54" s="1304"/>
      <c r="C54" s="1305"/>
      <c r="D54" s="1306"/>
      <c r="E54" s="1304" t="s">
        <v>162</v>
      </c>
      <c r="F54" s="1305"/>
      <c r="G54" s="1305"/>
      <c r="H54" s="1210"/>
      <c r="K54" s="1210"/>
      <c r="N54" s="1313"/>
      <c r="O54" s="1317"/>
      <c r="P54" s="1308"/>
      <c r="Q54" s="1312"/>
      <c r="R54" s="1302"/>
      <c r="S54" s="1302"/>
    </row>
    <row r="55" spans="1:19" ht="15.75">
      <c r="A55" s="1303" t="s">
        <v>188</v>
      </c>
      <c r="B55" s="1304">
        <v>1409</v>
      </c>
      <c r="C55" s="1305">
        <v>825</v>
      </c>
      <c r="D55" s="1306">
        <v>971</v>
      </c>
      <c r="E55" s="1304">
        <v>826</v>
      </c>
      <c r="F55" s="1305">
        <v>555</v>
      </c>
      <c r="G55" s="1305">
        <v>507</v>
      </c>
      <c r="H55" s="1305">
        <v>782</v>
      </c>
      <c r="I55" s="1305">
        <v>322</v>
      </c>
      <c r="J55" s="1305">
        <v>624</v>
      </c>
      <c r="K55" s="1308">
        <v>1142</v>
      </c>
      <c r="L55" s="1308">
        <v>988</v>
      </c>
      <c r="M55" s="1308">
        <v>861</v>
      </c>
      <c r="N55" s="1307">
        <v>770</v>
      </c>
      <c r="O55" s="1308">
        <v>820</v>
      </c>
      <c r="P55" s="1317">
        <v>931</v>
      </c>
      <c r="Q55" s="1311" t="s">
        <v>189</v>
      </c>
      <c r="R55" s="1302"/>
      <c r="S55" s="1302"/>
    </row>
    <row r="56" spans="1:19" ht="15.75">
      <c r="A56" s="1303"/>
      <c r="B56" s="1304"/>
      <c r="C56" s="1305"/>
      <c r="D56" s="1306"/>
      <c r="E56" s="1304"/>
      <c r="F56" s="1305"/>
      <c r="G56" s="1305"/>
      <c r="H56" s="1210"/>
      <c r="I56" s="1204" t="s">
        <v>198</v>
      </c>
      <c r="K56" s="1210"/>
      <c r="N56" s="1313"/>
      <c r="O56" s="1317"/>
      <c r="P56" s="1308"/>
      <c r="Q56" s="1312"/>
      <c r="R56" s="1302"/>
      <c r="S56" s="1302"/>
    </row>
    <row r="57" spans="1:19" ht="15.75">
      <c r="A57" s="1303" t="s">
        <v>199</v>
      </c>
      <c r="B57" s="1307" t="s">
        <v>149</v>
      </c>
      <c r="C57" s="1308" t="s">
        <v>149</v>
      </c>
      <c r="D57" s="1306" t="s">
        <v>149</v>
      </c>
      <c r="E57" s="1307" t="s">
        <v>149</v>
      </c>
      <c r="F57" s="1308" t="s">
        <v>149</v>
      </c>
      <c r="G57" s="1308" t="s">
        <v>149</v>
      </c>
      <c r="H57" s="1255" t="s">
        <v>149</v>
      </c>
      <c r="I57" s="1316" t="s">
        <v>149</v>
      </c>
      <c r="J57" s="1255" t="s">
        <v>149</v>
      </c>
      <c r="K57" s="1317" t="s">
        <v>149</v>
      </c>
      <c r="L57" s="1317" t="s">
        <v>149</v>
      </c>
      <c r="M57" s="1317" t="s">
        <v>149</v>
      </c>
      <c r="N57" s="1313" t="s">
        <v>149</v>
      </c>
      <c r="O57" s="1317" t="s">
        <v>149</v>
      </c>
      <c r="P57" s="1308" t="s">
        <v>149</v>
      </c>
      <c r="Q57" s="1311" t="s">
        <v>200</v>
      </c>
      <c r="R57" s="1302"/>
      <c r="S57" s="1302"/>
    </row>
    <row r="58" spans="1:19" ht="15.75">
      <c r="A58" s="1318"/>
      <c r="B58" s="1304"/>
      <c r="C58" s="1308"/>
      <c r="E58" s="1304"/>
      <c r="F58" s="1305"/>
      <c r="G58" s="1305"/>
      <c r="H58" s="1210"/>
      <c r="K58" s="1210"/>
      <c r="N58" s="1313"/>
      <c r="O58" s="1317"/>
      <c r="P58" s="1308"/>
      <c r="Q58" s="1312"/>
      <c r="R58" s="1302"/>
      <c r="S58" s="1302"/>
    </row>
    <row r="59" spans="1:19" ht="15.75">
      <c r="A59" s="1319" t="s">
        <v>2872</v>
      </c>
      <c r="B59" s="1298">
        <f>SUM(B61:B67)</f>
        <v>1164</v>
      </c>
      <c r="C59" s="1299">
        <f>SUM(C61:C67)</f>
        <v>825</v>
      </c>
      <c r="D59" s="1299">
        <f>SUM(D61:D67)</f>
        <v>573</v>
      </c>
      <c r="E59" s="1298">
        <f t="shared" ref="E59:P59" si="2">SUM(E61:E67)</f>
        <v>914</v>
      </c>
      <c r="F59" s="1299">
        <f t="shared" si="2"/>
        <v>995</v>
      </c>
      <c r="G59" s="1299">
        <f t="shared" si="2"/>
        <v>915</v>
      </c>
      <c r="H59" s="1314">
        <f t="shared" si="2"/>
        <v>941</v>
      </c>
      <c r="I59" s="1314">
        <f t="shared" si="2"/>
        <v>535</v>
      </c>
      <c r="J59" s="1314">
        <f t="shared" si="2"/>
        <v>821</v>
      </c>
      <c r="K59" s="1314">
        <f t="shared" si="2"/>
        <v>877</v>
      </c>
      <c r="L59" s="1314">
        <f t="shared" si="2"/>
        <v>708</v>
      </c>
      <c r="M59" s="1314">
        <f t="shared" si="2"/>
        <v>953</v>
      </c>
      <c r="N59" s="1315">
        <f t="shared" si="2"/>
        <v>846</v>
      </c>
      <c r="O59" s="1314">
        <f t="shared" si="2"/>
        <v>714</v>
      </c>
      <c r="P59" s="1314">
        <f t="shared" si="2"/>
        <v>810</v>
      </c>
      <c r="Q59" s="1320" t="s">
        <v>2873</v>
      </c>
      <c r="R59" s="1302"/>
      <c r="S59" s="1302"/>
    </row>
    <row r="60" spans="1:19" ht="15.75">
      <c r="A60" s="1319"/>
      <c r="B60" s="1235"/>
      <c r="E60" s="1304"/>
      <c r="F60" s="1305"/>
      <c r="G60" s="1305"/>
      <c r="H60" s="1210"/>
      <c r="K60" s="1210"/>
      <c r="N60" s="1301"/>
      <c r="O60" s="1300"/>
      <c r="P60" s="1300"/>
      <c r="Q60" s="1321"/>
      <c r="R60" s="1302"/>
      <c r="S60" s="1302"/>
    </row>
    <row r="61" spans="1:19" ht="15.75">
      <c r="A61" s="1303" t="s">
        <v>201</v>
      </c>
      <c r="B61" s="1304">
        <v>74</v>
      </c>
      <c r="C61" s="1305">
        <v>73</v>
      </c>
      <c r="D61" s="1306">
        <v>16</v>
      </c>
      <c r="E61" s="1304">
        <v>63</v>
      </c>
      <c r="F61" s="1305">
        <v>28</v>
      </c>
      <c r="G61" s="1305">
        <v>35</v>
      </c>
      <c r="H61" s="1305">
        <v>36</v>
      </c>
      <c r="I61" s="1305">
        <v>9</v>
      </c>
      <c r="J61" s="1305">
        <v>17</v>
      </c>
      <c r="K61" s="1308">
        <v>8</v>
      </c>
      <c r="L61" s="1308">
        <v>28</v>
      </c>
      <c r="M61" s="1308">
        <v>9</v>
      </c>
      <c r="N61" s="1307">
        <v>20</v>
      </c>
      <c r="O61" s="1308">
        <v>26</v>
      </c>
      <c r="P61" s="1308">
        <v>52</v>
      </c>
      <c r="Q61" s="1311" t="s">
        <v>202</v>
      </c>
      <c r="R61" s="1302"/>
      <c r="S61" s="1302"/>
    </row>
    <row r="62" spans="1:19" ht="15.75">
      <c r="A62" s="1303"/>
      <c r="B62" s="1304"/>
      <c r="C62" s="1305"/>
      <c r="D62" s="1306"/>
      <c r="E62" s="1304"/>
      <c r="F62" s="1305"/>
      <c r="G62" s="1305"/>
      <c r="H62" s="1305"/>
      <c r="I62" s="1305"/>
      <c r="J62" s="1305"/>
      <c r="K62" s="1317"/>
      <c r="L62" s="1317"/>
      <c r="M62" s="1317"/>
      <c r="N62" s="1313"/>
      <c r="O62" s="1317"/>
      <c r="P62" s="1317"/>
      <c r="Q62" s="1312"/>
      <c r="R62" s="1302"/>
      <c r="S62" s="1302"/>
    </row>
    <row r="63" spans="1:19" ht="15.75">
      <c r="A63" s="1303" t="s">
        <v>203</v>
      </c>
      <c r="B63" s="1304">
        <v>931</v>
      </c>
      <c r="C63" s="1305">
        <v>698</v>
      </c>
      <c r="D63" s="1306">
        <v>504</v>
      </c>
      <c r="E63" s="1304">
        <v>751</v>
      </c>
      <c r="F63" s="1305">
        <v>861</v>
      </c>
      <c r="G63" s="1305">
        <v>769</v>
      </c>
      <c r="H63" s="1305">
        <v>821</v>
      </c>
      <c r="I63" s="1305">
        <v>526</v>
      </c>
      <c r="J63" s="1305">
        <v>699</v>
      </c>
      <c r="K63" s="1317">
        <v>815</v>
      </c>
      <c r="L63" s="1317">
        <v>582</v>
      </c>
      <c r="M63" s="1317">
        <v>807</v>
      </c>
      <c r="N63" s="1313">
        <v>771</v>
      </c>
      <c r="O63" s="1317">
        <v>569</v>
      </c>
      <c r="P63" s="1317">
        <v>675</v>
      </c>
      <c r="Q63" s="1311" t="s">
        <v>189</v>
      </c>
      <c r="R63" s="1302"/>
      <c r="S63" s="1302"/>
    </row>
    <row r="64" spans="1:19" ht="15.75">
      <c r="A64" s="1322"/>
      <c r="B64" s="1304"/>
      <c r="C64" s="1305"/>
      <c r="D64" s="1306"/>
      <c r="E64" s="1304"/>
      <c r="F64" s="1305"/>
      <c r="G64" s="1305"/>
      <c r="H64" s="1305"/>
      <c r="I64" s="1305"/>
      <c r="J64" s="1305"/>
      <c r="K64" s="1317"/>
      <c r="L64" s="1317"/>
      <c r="M64" s="1317"/>
      <c r="N64" s="1313"/>
      <c r="O64" s="1317"/>
      <c r="P64" s="1317"/>
      <c r="Q64" s="1312"/>
      <c r="R64" s="1302"/>
      <c r="S64" s="1302"/>
    </row>
    <row r="65" spans="1:19" ht="15.75">
      <c r="A65" s="1303" t="s">
        <v>192</v>
      </c>
      <c r="B65" s="1304">
        <v>159</v>
      </c>
      <c r="C65" s="1308">
        <v>54</v>
      </c>
      <c r="D65" s="1306">
        <v>53</v>
      </c>
      <c r="E65" s="1304">
        <v>100</v>
      </c>
      <c r="F65" s="1308">
        <v>106</v>
      </c>
      <c r="G65" s="1305">
        <v>111</v>
      </c>
      <c r="H65" s="1305">
        <v>84</v>
      </c>
      <c r="I65" s="1308" t="s">
        <v>149</v>
      </c>
      <c r="J65" s="1305">
        <v>105</v>
      </c>
      <c r="K65" s="1317">
        <v>54</v>
      </c>
      <c r="L65" s="1317">
        <v>98</v>
      </c>
      <c r="M65" s="1317">
        <v>137</v>
      </c>
      <c r="N65" s="1313">
        <v>55</v>
      </c>
      <c r="O65" s="1317">
        <v>119</v>
      </c>
      <c r="P65" s="1317">
        <v>83</v>
      </c>
      <c r="Q65" s="1311" t="s">
        <v>193</v>
      </c>
      <c r="R65" s="1302"/>
      <c r="S65" s="1302"/>
    </row>
    <row r="66" spans="1:19" ht="15.75">
      <c r="A66" s="1303"/>
      <c r="B66" s="1304"/>
      <c r="C66" s="1305"/>
      <c r="D66" s="1306"/>
      <c r="E66" s="1304"/>
      <c r="F66" s="1305"/>
      <c r="G66" s="1305"/>
      <c r="H66" s="1305"/>
      <c r="I66" s="1305"/>
      <c r="J66" s="1305"/>
      <c r="K66" s="1210"/>
      <c r="L66" s="1210"/>
      <c r="N66" s="1235"/>
      <c r="O66" s="1210"/>
      <c r="Q66" s="1312"/>
      <c r="R66" s="1302"/>
      <c r="S66" s="1302"/>
    </row>
    <row r="67" spans="1:19" ht="15.75">
      <c r="A67" s="1303" t="s">
        <v>190</v>
      </c>
      <c r="B67" s="1307" t="s">
        <v>149</v>
      </c>
      <c r="C67" s="1308" t="s">
        <v>149</v>
      </c>
      <c r="D67" s="1306" t="s">
        <v>149</v>
      </c>
      <c r="E67" s="1307" t="s">
        <v>149</v>
      </c>
      <c r="F67" s="1308" t="s">
        <v>149</v>
      </c>
      <c r="G67" s="1308" t="s">
        <v>149</v>
      </c>
      <c r="H67" s="1308" t="s">
        <v>149</v>
      </c>
      <c r="I67" s="1308" t="s">
        <v>149</v>
      </c>
      <c r="J67" s="1308" t="s">
        <v>149</v>
      </c>
      <c r="K67" s="1300" t="s">
        <v>149</v>
      </c>
      <c r="L67" s="1300" t="s">
        <v>149</v>
      </c>
      <c r="M67" s="1300" t="s">
        <v>149</v>
      </c>
      <c r="N67" s="1301" t="s">
        <v>149</v>
      </c>
      <c r="O67" s="1300" t="s">
        <v>149</v>
      </c>
      <c r="P67" s="1300" t="s">
        <v>149</v>
      </c>
      <c r="Q67" s="1311" t="s">
        <v>191</v>
      </c>
      <c r="R67" s="1302"/>
      <c r="S67" s="1302"/>
    </row>
    <row r="68" spans="1:19">
      <c r="A68" s="1323"/>
      <c r="B68" s="1324"/>
      <c r="C68" s="1325"/>
      <c r="D68" s="1326"/>
      <c r="E68" s="1327"/>
      <c r="F68" s="1328"/>
      <c r="G68" s="1328"/>
      <c r="H68" s="1329"/>
      <c r="I68" s="1329"/>
      <c r="J68" s="1329"/>
      <c r="K68" s="1330"/>
      <c r="L68" s="1299"/>
      <c r="M68" s="1299"/>
      <c r="N68" s="1331"/>
      <c r="O68" s="1325"/>
      <c r="P68" s="1325"/>
      <c r="Q68" s="1332"/>
      <c r="R68" s="1302"/>
      <c r="S68" s="1302"/>
    </row>
    <row r="69" spans="1:19">
      <c r="A69" s="1318"/>
      <c r="B69" s="1335"/>
      <c r="C69" s="1335"/>
      <c r="D69" s="1335"/>
      <c r="E69" s="1335"/>
      <c r="F69" s="1336"/>
      <c r="G69" s="1336"/>
      <c r="H69" s="2132"/>
      <c r="I69" s="2132"/>
      <c r="J69" s="2132"/>
      <c r="K69" s="2132"/>
      <c r="L69" s="2132"/>
      <c r="M69" s="2132"/>
      <c r="N69" s="1335"/>
      <c r="O69" s="1335"/>
      <c r="P69" s="1335"/>
      <c r="Q69" s="1334"/>
    </row>
    <row r="70" spans="1:19" ht="15.75">
      <c r="A70" s="1303" t="s">
        <v>204</v>
      </c>
      <c r="B70" s="1294"/>
      <c r="C70" s="1294"/>
      <c r="D70" s="1294"/>
      <c r="E70" s="1294"/>
      <c r="F70" s="1333"/>
      <c r="G70" s="1333"/>
      <c r="H70" s="1210"/>
      <c r="J70" s="1204"/>
      <c r="K70" s="1210"/>
      <c r="N70" s="1210"/>
      <c r="O70" s="1210"/>
      <c r="Q70" s="1261" t="s">
        <v>205</v>
      </c>
    </row>
    <row r="72" spans="1:19" ht="12.75" customHeight="1"/>
    <row r="73" spans="1:19" ht="12.75" customHeight="1"/>
    <row r="74" spans="1:19" s="1337" customFormat="1">
      <c r="A74" s="1288"/>
      <c r="B74" s="1210"/>
      <c r="C74" s="1210"/>
      <c r="D74" s="1210"/>
      <c r="E74" s="1210"/>
      <c r="F74" s="1210"/>
      <c r="G74" s="1210"/>
      <c r="H74" s="1210"/>
      <c r="I74" s="1210"/>
      <c r="J74" s="1210"/>
      <c r="K74" s="1210"/>
      <c r="L74" s="1210"/>
      <c r="M74" s="1210"/>
      <c r="N74" s="1210"/>
      <c r="O74" s="1210"/>
      <c r="P74" s="1210"/>
      <c r="Q74" s="1322"/>
    </row>
    <row r="75" spans="1:19" s="1339" customFormat="1" ht="11.1" customHeight="1">
      <c r="A75" s="1338"/>
      <c r="B75" s="2228"/>
      <c r="C75" s="2228"/>
      <c r="D75" s="2228"/>
      <c r="E75" s="2228"/>
      <c r="F75" s="2228"/>
      <c r="G75" s="2228"/>
      <c r="H75" s="2228"/>
      <c r="I75" s="2228"/>
      <c r="J75" s="2228"/>
      <c r="K75" s="2228"/>
      <c r="L75" s="2228"/>
      <c r="M75" s="2228"/>
      <c r="N75" s="2228"/>
      <c r="O75" s="2228"/>
      <c r="P75" s="2228"/>
      <c r="Q75" s="1262"/>
    </row>
    <row r="76" spans="1:19" s="1339" customFormat="1" ht="11.1" customHeight="1">
      <c r="A76" s="1338"/>
      <c r="B76" s="2228"/>
      <c r="C76" s="2228"/>
      <c r="D76" s="2228"/>
      <c r="E76" s="2228"/>
      <c r="F76" s="2228"/>
      <c r="G76" s="2228"/>
      <c r="H76" s="2228"/>
      <c r="I76" s="2228"/>
      <c r="J76" s="2228"/>
      <c r="K76" s="2228"/>
      <c r="L76" s="2228"/>
      <c r="M76" s="2228"/>
      <c r="N76" s="2228"/>
      <c r="O76" s="2228"/>
      <c r="P76" s="2228"/>
      <c r="Q76" s="1262"/>
    </row>
    <row r="77" spans="1:19" s="1339" customFormat="1" ht="11.1" customHeight="1">
      <c r="B77" s="1273"/>
      <c r="C77" s="1273"/>
      <c r="D77" s="1273"/>
      <c r="E77" s="1274"/>
      <c r="F77" s="1274"/>
      <c r="G77" s="1274"/>
      <c r="H77" s="1275"/>
      <c r="I77" s="1275"/>
      <c r="J77" s="1275"/>
      <c r="K77" s="1272"/>
      <c r="L77" s="1272"/>
      <c r="M77" s="1272"/>
      <c r="N77" s="1273"/>
      <c r="O77" s="1273"/>
      <c r="P77" s="1273"/>
      <c r="Q77" s="1262"/>
    </row>
    <row r="78" spans="1:19" s="1339" customFormat="1" ht="11.1" customHeight="1">
      <c r="A78" s="1338"/>
      <c r="B78" s="1275"/>
      <c r="C78" s="1275"/>
      <c r="D78" s="1275"/>
      <c r="E78" s="1272"/>
      <c r="F78" s="1272"/>
      <c r="G78" s="1272"/>
      <c r="H78" s="1275"/>
      <c r="I78" s="1340"/>
      <c r="J78" s="1275"/>
      <c r="K78" s="1272"/>
      <c r="L78" s="1341"/>
      <c r="M78" s="1272"/>
      <c r="N78" s="1275"/>
      <c r="O78" s="1275"/>
      <c r="P78" s="1275"/>
      <c r="Q78" s="1262"/>
    </row>
  </sheetData>
  <sheetProtection selectLockedCells="1" selectUnlockedCells="1"/>
  <mergeCells count="6">
    <mergeCell ref="B5:J6"/>
    <mergeCell ref="K5:P6"/>
    <mergeCell ref="B33:J34"/>
    <mergeCell ref="K33:P34"/>
    <mergeCell ref="B75:G76"/>
    <mergeCell ref="H75:P76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37" transitionEvaluation="1">
    <tabColor theme="7" tint="0.39997558519241921"/>
  </sheetPr>
  <dimension ref="A1:AU923"/>
  <sheetViews>
    <sheetView showGridLines="0" topLeftCell="A37" workbookViewId="0">
      <selection activeCell="K35" sqref="K35"/>
    </sheetView>
  </sheetViews>
  <sheetFormatPr baseColWidth="10" defaultRowHeight="15"/>
  <cols>
    <col min="1" max="1" width="3.375" style="160" customWidth="1"/>
    <col min="2" max="2" width="76.75" style="190" customWidth="1"/>
    <col min="3" max="4" width="14.375" style="159" customWidth="1"/>
    <col min="5" max="5" width="14.75" style="159" customWidth="1"/>
    <col min="6" max="6" width="11.625" style="160" customWidth="1"/>
    <col min="7" max="7" width="13.125" style="191" customWidth="1"/>
    <col min="8" max="8" width="12.875" style="160" customWidth="1"/>
    <col min="9" max="9" width="13.125" style="161" customWidth="1"/>
    <col min="10" max="10" width="9.625" style="25" hidden="1" customWidth="1"/>
    <col min="11" max="11" width="1.625" style="26" hidden="1" customWidth="1"/>
    <col min="12" max="12" width="52.625" style="186" customWidth="1"/>
    <col min="13" max="13" width="9.625" style="160" customWidth="1"/>
    <col min="14" max="47" width="9.625" style="164" customWidth="1"/>
    <col min="48" max="256" width="11" style="160"/>
    <col min="257" max="257" width="3.375" style="160" customWidth="1"/>
    <col min="258" max="258" width="76.75" style="160" customWidth="1"/>
    <col min="259" max="260" width="14.375" style="160" customWidth="1"/>
    <col min="261" max="261" width="14.75" style="160" customWidth="1"/>
    <col min="262" max="262" width="11.625" style="160" customWidth="1"/>
    <col min="263" max="263" width="13.125" style="160" customWidth="1"/>
    <col min="264" max="264" width="12.875" style="160" customWidth="1"/>
    <col min="265" max="265" width="13.125" style="160" customWidth="1"/>
    <col min="266" max="267" width="0" style="160" hidden="1" customWidth="1"/>
    <col min="268" max="268" width="52.625" style="160" customWidth="1"/>
    <col min="269" max="303" width="9.625" style="160" customWidth="1"/>
    <col min="304" max="512" width="11" style="160"/>
    <col min="513" max="513" width="3.375" style="160" customWidth="1"/>
    <col min="514" max="514" width="76.75" style="160" customWidth="1"/>
    <col min="515" max="516" width="14.375" style="160" customWidth="1"/>
    <col min="517" max="517" width="14.75" style="160" customWidth="1"/>
    <col min="518" max="518" width="11.625" style="160" customWidth="1"/>
    <col min="519" max="519" width="13.125" style="160" customWidth="1"/>
    <col min="520" max="520" width="12.875" style="160" customWidth="1"/>
    <col min="521" max="521" width="13.125" style="160" customWidth="1"/>
    <col min="522" max="523" width="0" style="160" hidden="1" customWidth="1"/>
    <col min="524" max="524" width="52.625" style="160" customWidth="1"/>
    <col min="525" max="559" width="9.625" style="160" customWidth="1"/>
    <col min="560" max="768" width="11" style="160"/>
    <col min="769" max="769" width="3.375" style="160" customWidth="1"/>
    <col min="770" max="770" width="76.75" style="160" customWidth="1"/>
    <col min="771" max="772" width="14.375" style="160" customWidth="1"/>
    <col min="773" max="773" width="14.75" style="160" customWidth="1"/>
    <col min="774" max="774" width="11.625" style="160" customWidth="1"/>
    <col min="775" max="775" width="13.125" style="160" customWidth="1"/>
    <col min="776" max="776" width="12.875" style="160" customWidth="1"/>
    <col min="777" max="777" width="13.125" style="160" customWidth="1"/>
    <col min="778" max="779" width="0" style="160" hidden="1" customWidth="1"/>
    <col min="780" max="780" width="52.625" style="160" customWidth="1"/>
    <col min="781" max="815" width="9.625" style="160" customWidth="1"/>
    <col min="816" max="1024" width="11" style="160"/>
    <col min="1025" max="1025" width="3.375" style="160" customWidth="1"/>
    <col min="1026" max="1026" width="76.75" style="160" customWidth="1"/>
    <col min="1027" max="1028" width="14.375" style="160" customWidth="1"/>
    <col min="1029" max="1029" width="14.75" style="160" customWidth="1"/>
    <col min="1030" max="1030" width="11.625" style="160" customWidth="1"/>
    <col min="1031" max="1031" width="13.125" style="160" customWidth="1"/>
    <col min="1032" max="1032" width="12.875" style="160" customWidth="1"/>
    <col min="1033" max="1033" width="13.125" style="160" customWidth="1"/>
    <col min="1034" max="1035" width="0" style="160" hidden="1" customWidth="1"/>
    <col min="1036" max="1036" width="52.625" style="160" customWidth="1"/>
    <col min="1037" max="1071" width="9.625" style="160" customWidth="1"/>
    <col min="1072" max="1280" width="11" style="160"/>
    <col min="1281" max="1281" width="3.375" style="160" customWidth="1"/>
    <col min="1282" max="1282" width="76.75" style="160" customWidth="1"/>
    <col min="1283" max="1284" width="14.375" style="160" customWidth="1"/>
    <col min="1285" max="1285" width="14.75" style="160" customWidth="1"/>
    <col min="1286" max="1286" width="11.625" style="160" customWidth="1"/>
    <col min="1287" max="1287" width="13.125" style="160" customWidth="1"/>
    <col min="1288" max="1288" width="12.875" style="160" customWidth="1"/>
    <col min="1289" max="1289" width="13.125" style="160" customWidth="1"/>
    <col min="1290" max="1291" width="0" style="160" hidden="1" customWidth="1"/>
    <col min="1292" max="1292" width="52.625" style="160" customWidth="1"/>
    <col min="1293" max="1327" width="9.625" style="160" customWidth="1"/>
    <col min="1328" max="1536" width="11" style="160"/>
    <col min="1537" max="1537" width="3.375" style="160" customWidth="1"/>
    <col min="1538" max="1538" width="76.75" style="160" customWidth="1"/>
    <col min="1539" max="1540" width="14.375" style="160" customWidth="1"/>
    <col min="1541" max="1541" width="14.75" style="160" customWidth="1"/>
    <col min="1542" max="1542" width="11.625" style="160" customWidth="1"/>
    <col min="1543" max="1543" width="13.125" style="160" customWidth="1"/>
    <col min="1544" max="1544" width="12.875" style="160" customWidth="1"/>
    <col min="1545" max="1545" width="13.125" style="160" customWidth="1"/>
    <col min="1546" max="1547" width="0" style="160" hidden="1" customWidth="1"/>
    <col min="1548" max="1548" width="52.625" style="160" customWidth="1"/>
    <col min="1549" max="1583" width="9.625" style="160" customWidth="1"/>
    <col min="1584" max="1792" width="11" style="160"/>
    <col min="1793" max="1793" width="3.375" style="160" customWidth="1"/>
    <col min="1794" max="1794" width="76.75" style="160" customWidth="1"/>
    <col min="1795" max="1796" width="14.375" style="160" customWidth="1"/>
    <col min="1797" max="1797" width="14.75" style="160" customWidth="1"/>
    <col min="1798" max="1798" width="11.625" style="160" customWidth="1"/>
    <col min="1799" max="1799" width="13.125" style="160" customWidth="1"/>
    <col min="1800" max="1800" width="12.875" style="160" customWidth="1"/>
    <col min="1801" max="1801" width="13.125" style="160" customWidth="1"/>
    <col min="1802" max="1803" width="0" style="160" hidden="1" customWidth="1"/>
    <col min="1804" max="1804" width="52.625" style="160" customWidth="1"/>
    <col min="1805" max="1839" width="9.625" style="160" customWidth="1"/>
    <col min="1840" max="2048" width="11" style="160"/>
    <col min="2049" max="2049" width="3.375" style="160" customWidth="1"/>
    <col min="2050" max="2050" width="76.75" style="160" customWidth="1"/>
    <col min="2051" max="2052" width="14.375" style="160" customWidth="1"/>
    <col min="2053" max="2053" width="14.75" style="160" customWidth="1"/>
    <col min="2054" max="2054" width="11.625" style="160" customWidth="1"/>
    <col min="2055" max="2055" width="13.125" style="160" customWidth="1"/>
    <col min="2056" max="2056" width="12.875" style="160" customWidth="1"/>
    <col min="2057" max="2057" width="13.125" style="160" customWidth="1"/>
    <col min="2058" max="2059" width="0" style="160" hidden="1" customWidth="1"/>
    <col min="2060" max="2060" width="52.625" style="160" customWidth="1"/>
    <col min="2061" max="2095" width="9.625" style="160" customWidth="1"/>
    <col min="2096" max="2304" width="11" style="160"/>
    <col min="2305" max="2305" width="3.375" style="160" customWidth="1"/>
    <col min="2306" max="2306" width="76.75" style="160" customWidth="1"/>
    <col min="2307" max="2308" width="14.375" style="160" customWidth="1"/>
    <col min="2309" max="2309" width="14.75" style="160" customWidth="1"/>
    <col min="2310" max="2310" width="11.625" style="160" customWidth="1"/>
    <col min="2311" max="2311" width="13.125" style="160" customWidth="1"/>
    <col min="2312" max="2312" width="12.875" style="160" customWidth="1"/>
    <col min="2313" max="2313" width="13.125" style="160" customWidth="1"/>
    <col min="2314" max="2315" width="0" style="160" hidden="1" customWidth="1"/>
    <col min="2316" max="2316" width="52.625" style="160" customWidth="1"/>
    <col min="2317" max="2351" width="9.625" style="160" customWidth="1"/>
    <col min="2352" max="2560" width="11" style="160"/>
    <col min="2561" max="2561" width="3.375" style="160" customWidth="1"/>
    <col min="2562" max="2562" width="76.75" style="160" customWidth="1"/>
    <col min="2563" max="2564" width="14.375" style="160" customWidth="1"/>
    <col min="2565" max="2565" width="14.75" style="160" customWidth="1"/>
    <col min="2566" max="2566" width="11.625" style="160" customWidth="1"/>
    <col min="2567" max="2567" width="13.125" style="160" customWidth="1"/>
    <col min="2568" max="2568" width="12.875" style="160" customWidth="1"/>
    <col min="2569" max="2569" width="13.125" style="160" customWidth="1"/>
    <col min="2570" max="2571" width="0" style="160" hidden="1" customWidth="1"/>
    <col min="2572" max="2572" width="52.625" style="160" customWidth="1"/>
    <col min="2573" max="2607" width="9.625" style="160" customWidth="1"/>
    <col min="2608" max="2816" width="11" style="160"/>
    <col min="2817" max="2817" width="3.375" style="160" customWidth="1"/>
    <col min="2818" max="2818" width="76.75" style="160" customWidth="1"/>
    <col min="2819" max="2820" width="14.375" style="160" customWidth="1"/>
    <col min="2821" max="2821" width="14.75" style="160" customWidth="1"/>
    <col min="2822" max="2822" width="11.625" style="160" customWidth="1"/>
    <col min="2823" max="2823" width="13.125" style="160" customWidth="1"/>
    <col min="2824" max="2824" width="12.875" style="160" customWidth="1"/>
    <col min="2825" max="2825" width="13.125" style="160" customWidth="1"/>
    <col min="2826" max="2827" width="0" style="160" hidden="1" customWidth="1"/>
    <col min="2828" max="2828" width="52.625" style="160" customWidth="1"/>
    <col min="2829" max="2863" width="9.625" style="160" customWidth="1"/>
    <col min="2864" max="3072" width="11" style="160"/>
    <col min="3073" max="3073" width="3.375" style="160" customWidth="1"/>
    <col min="3074" max="3074" width="76.75" style="160" customWidth="1"/>
    <col min="3075" max="3076" width="14.375" style="160" customWidth="1"/>
    <col min="3077" max="3077" width="14.75" style="160" customWidth="1"/>
    <col min="3078" max="3078" width="11.625" style="160" customWidth="1"/>
    <col min="3079" max="3079" width="13.125" style="160" customWidth="1"/>
    <col min="3080" max="3080" width="12.875" style="160" customWidth="1"/>
    <col min="3081" max="3081" width="13.125" style="160" customWidth="1"/>
    <col min="3082" max="3083" width="0" style="160" hidden="1" customWidth="1"/>
    <col min="3084" max="3084" width="52.625" style="160" customWidth="1"/>
    <col min="3085" max="3119" width="9.625" style="160" customWidth="1"/>
    <col min="3120" max="3328" width="11" style="160"/>
    <col min="3329" max="3329" width="3.375" style="160" customWidth="1"/>
    <col min="3330" max="3330" width="76.75" style="160" customWidth="1"/>
    <col min="3331" max="3332" width="14.375" style="160" customWidth="1"/>
    <col min="3333" max="3333" width="14.75" style="160" customWidth="1"/>
    <col min="3334" max="3334" width="11.625" style="160" customWidth="1"/>
    <col min="3335" max="3335" width="13.125" style="160" customWidth="1"/>
    <col min="3336" max="3336" width="12.875" style="160" customWidth="1"/>
    <col min="3337" max="3337" width="13.125" style="160" customWidth="1"/>
    <col min="3338" max="3339" width="0" style="160" hidden="1" customWidth="1"/>
    <col min="3340" max="3340" width="52.625" style="160" customWidth="1"/>
    <col min="3341" max="3375" width="9.625" style="160" customWidth="1"/>
    <col min="3376" max="3584" width="11" style="160"/>
    <col min="3585" max="3585" width="3.375" style="160" customWidth="1"/>
    <col min="3586" max="3586" width="76.75" style="160" customWidth="1"/>
    <col min="3587" max="3588" width="14.375" style="160" customWidth="1"/>
    <col min="3589" max="3589" width="14.75" style="160" customWidth="1"/>
    <col min="3590" max="3590" width="11.625" style="160" customWidth="1"/>
    <col min="3591" max="3591" width="13.125" style="160" customWidth="1"/>
    <col min="3592" max="3592" width="12.875" style="160" customWidth="1"/>
    <col min="3593" max="3593" width="13.125" style="160" customWidth="1"/>
    <col min="3594" max="3595" width="0" style="160" hidden="1" customWidth="1"/>
    <col min="3596" max="3596" width="52.625" style="160" customWidth="1"/>
    <col min="3597" max="3631" width="9.625" style="160" customWidth="1"/>
    <col min="3632" max="3840" width="11" style="160"/>
    <col min="3841" max="3841" width="3.375" style="160" customWidth="1"/>
    <col min="3842" max="3842" width="76.75" style="160" customWidth="1"/>
    <col min="3843" max="3844" width="14.375" style="160" customWidth="1"/>
    <col min="3845" max="3845" width="14.75" style="160" customWidth="1"/>
    <col min="3846" max="3846" width="11.625" style="160" customWidth="1"/>
    <col min="3847" max="3847" width="13.125" style="160" customWidth="1"/>
    <col min="3848" max="3848" width="12.875" style="160" customWidth="1"/>
    <col min="3849" max="3849" width="13.125" style="160" customWidth="1"/>
    <col min="3850" max="3851" width="0" style="160" hidden="1" customWidth="1"/>
    <col min="3852" max="3852" width="52.625" style="160" customWidth="1"/>
    <col min="3853" max="3887" width="9.625" style="160" customWidth="1"/>
    <col min="3888" max="4096" width="11" style="160"/>
    <col min="4097" max="4097" width="3.375" style="160" customWidth="1"/>
    <col min="4098" max="4098" width="76.75" style="160" customWidth="1"/>
    <col min="4099" max="4100" width="14.375" style="160" customWidth="1"/>
    <col min="4101" max="4101" width="14.75" style="160" customWidth="1"/>
    <col min="4102" max="4102" width="11.625" style="160" customWidth="1"/>
    <col min="4103" max="4103" width="13.125" style="160" customWidth="1"/>
    <col min="4104" max="4104" width="12.875" style="160" customWidth="1"/>
    <col min="4105" max="4105" width="13.125" style="160" customWidth="1"/>
    <col min="4106" max="4107" width="0" style="160" hidden="1" customWidth="1"/>
    <col min="4108" max="4108" width="52.625" style="160" customWidth="1"/>
    <col min="4109" max="4143" width="9.625" style="160" customWidth="1"/>
    <col min="4144" max="4352" width="11" style="160"/>
    <col min="4353" max="4353" width="3.375" style="160" customWidth="1"/>
    <col min="4354" max="4354" width="76.75" style="160" customWidth="1"/>
    <col min="4355" max="4356" width="14.375" style="160" customWidth="1"/>
    <col min="4357" max="4357" width="14.75" style="160" customWidth="1"/>
    <col min="4358" max="4358" width="11.625" style="160" customWidth="1"/>
    <col min="4359" max="4359" width="13.125" style="160" customWidth="1"/>
    <col min="4360" max="4360" width="12.875" style="160" customWidth="1"/>
    <col min="4361" max="4361" width="13.125" style="160" customWidth="1"/>
    <col min="4362" max="4363" width="0" style="160" hidden="1" customWidth="1"/>
    <col min="4364" max="4364" width="52.625" style="160" customWidth="1"/>
    <col min="4365" max="4399" width="9.625" style="160" customWidth="1"/>
    <col min="4400" max="4608" width="11" style="160"/>
    <col min="4609" max="4609" width="3.375" style="160" customWidth="1"/>
    <col min="4610" max="4610" width="76.75" style="160" customWidth="1"/>
    <col min="4611" max="4612" width="14.375" style="160" customWidth="1"/>
    <col min="4613" max="4613" width="14.75" style="160" customWidth="1"/>
    <col min="4614" max="4614" width="11.625" style="160" customWidth="1"/>
    <col min="4615" max="4615" width="13.125" style="160" customWidth="1"/>
    <col min="4616" max="4616" width="12.875" style="160" customWidth="1"/>
    <col min="4617" max="4617" width="13.125" style="160" customWidth="1"/>
    <col min="4618" max="4619" width="0" style="160" hidden="1" customWidth="1"/>
    <col min="4620" max="4620" width="52.625" style="160" customWidth="1"/>
    <col min="4621" max="4655" width="9.625" style="160" customWidth="1"/>
    <col min="4656" max="4864" width="11" style="160"/>
    <col min="4865" max="4865" width="3.375" style="160" customWidth="1"/>
    <col min="4866" max="4866" width="76.75" style="160" customWidth="1"/>
    <col min="4867" max="4868" width="14.375" style="160" customWidth="1"/>
    <col min="4869" max="4869" width="14.75" style="160" customWidth="1"/>
    <col min="4870" max="4870" width="11.625" style="160" customWidth="1"/>
    <col min="4871" max="4871" width="13.125" style="160" customWidth="1"/>
    <col min="4872" max="4872" width="12.875" style="160" customWidth="1"/>
    <col min="4873" max="4873" width="13.125" style="160" customWidth="1"/>
    <col min="4874" max="4875" width="0" style="160" hidden="1" customWidth="1"/>
    <col min="4876" max="4876" width="52.625" style="160" customWidth="1"/>
    <col min="4877" max="4911" width="9.625" style="160" customWidth="1"/>
    <col min="4912" max="5120" width="11" style="160"/>
    <col min="5121" max="5121" width="3.375" style="160" customWidth="1"/>
    <col min="5122" max="5122" width="76.75" style="160" customWidth="1"/>
    <col min="5123" max="5124" width="14.375" style="160" customWidth="1"/>
    <col min="5125" max="5125" width="14.75" style="160" customWidth="1"/>
    <col min="5126" max="5126" width="11.625" style="160" customWidth="1"/>
    <col min="5127" max="5127" width="13.125" style="160" customWidth="1"/>
    <col min="5128" max="5128" width="12.875" style="160" customWidth="1"/>
    <col min="5129" max="5129" width="13.125" style="160" customWidth="1"/>
    <col min="5130" max="5131" width="0" style="160" hidden="1" customWidth="1"/>
    <col min="5132" max="5132" width="52.625" style="160" customWidth="1"/>
    <col min="5133" max="5167" width="9.625" style="160" customWidth="1"/>
    <col min="5168" max="5376" width="11" style="160"/>
    <col min="5377" max="5377" width="3.375" style="160" customWidth="1"/>
    <col min="5378" max="5378" width="76.75" style="160" customWidth="1"/>
    <col min="5379" max="5380" width="14.375" style="160" customWidth="1"/>
    <col min="5381" max="5381" width="14.75" style="160" customWidth="1"/>
    <col min="5382" max="5382" width="11.625" style="160" customWidth="1"/>
    <col min="5383" max="5383" width="13.125" style="160" customWidth="1"/>
    <col min="5384" max="5384" width="12.875" style="160" customWidth="1"/>
    <col min="5385" max="5385" width="13.125" style="160" customWidth="1"/>
    <col min="5386" max="5387" width="0" style="160" hidden="1" customWidth="1"/>
    <col min="5388" max="5388" width="52.625" style="160" customWidth="1"/>
    <col min="5389" max="5423" width="9.625" style="160" customWidth="1"/>
    <col min="5424" max="5632" width="11" style="160"/>
    <col min="5633" max="5633" width="3.375" style="160" customWidth="1"/>
    <col min="5634" max="5634" width="76.75" style="160" customWidth="1"/>
    <col min="5635" max="5636" width="14.375" style="160" customWidth="1"/>
    <col min="5637" max="5637" width="14.75" style="160" customWidth="1"/>
    <col min="5638" max="5638" width="11.625" style="160" customWidth="1"/>
    <col min="5639" max="5639" width="13.125" style="160" customWidth="1"/>
    <col min="5640" max="5640" width="12.875" style="160" customWidth="1"/>
    <col min="5641" max="5641" width="13.125" style="160" customWidth="1"/>
    <col min="5642" max="5643" width="0" style="160" hidden="1" customWidth="1"/>
    <col min="5644" max="5644" width="52.625" style="160" customWidth="1"/>
    <col min="5645" max="5679" width="9.625" style="160" customWidth="1"/>
    <col min="5680" max="5888" width="11" style="160"/>
    <col min="5889" max="5889" width="3.375" style="160" customWidth="1"/>
    <col min="5890" max="5890" width="76.75" style="160" customWidth="1"/>
    <col min="5891" max="5892" width="14.375" style="160" customWidth="1"/>
    <col min="5893" max="5893" width="14.75" style="160" customWidth="1"/>
    <col min="5894" max="5894" width="11.625" style="160" customWidth="1"/>
    <col min="5895" max="5895" width="13.125" style="160" customWidth="1"/>
    <col min="5896" max="5896" width="12.875" style="160" customWidth="1"/>
    <col min="5897" max="5897" width="13.125" style="160" customWidth="1"/>
    <col min="5898" max="5899" width="0" style="160" hidden="1" customWidth="1"/>
    <col min="5900" max="5900" width="52.625" style="160" customWidth="1"/>
    <col min="5901" max="5935" width="9.625" style="160" customWidth="1"/>
    <col min="5936" max="6144" width="11" style="160"/>
    <col min="6145" max="6145" width="3.375" style="160" customWidth="1"/>
    <col min="6146" max="6146" width="76.75" style="160" customWidth="1"/>
    <col min="6147" max="6148" width="14.375" style="160" customWidth="1"/>
    <col min="6149" max="6149" width="14.75" style="160" customWidth="1"/>
    <col min="6150" max="6150" width="11.625" style="160" customWidth="1"/>
    <col min="6151" max="6151" width="13.125" style="160" customWidth="1"/>
    <col min="6152" max="6152" width="12.875" style="160" customWidth="1"/>
    <col min="6153" max="6153" width="13.125" style="160" customWidth="1"/>
    <col min="6154" max="6155" width="0" style="160" hidden="1" customWidth="1"/>
    <col min="6156" max="6156" width="52.625" style="160" customWidth="1"/>
    <col min="6157" max="6191" width="9.625" style="160" customWidth="1"/>
    <col min="6192" max="6400" width="11" style="160"/>
    <col min="6401" max="6401" width="3.375" style="160" customWidth="1"/>
    <col min="6402" max="6402" width="76.75" style="160" customWidth="1"/>
    <col min="6403" max="6404" width="14.375" style="160" customWidth="1"/>
    <col min="6405" max="6405" width="14.75" style="160" customWidth="1"/>
    <col min="6406" max="6406" width="11.625" style="160" customWidth="1"/>
    <col min="6407" max="6407" width="13.125" style="160" customWidth="1"/>
    <col min="6408" max="6408" width="12.875" style="160" customWidth="1"/>
    <col min="6409" max="6409" width="13.125" style="160" customWidth="1"/>
    <col min="6410" max="6411" width="0" style="160" hidden="1" customWidth="1"/>
    <col min="6412" max="6412" width="52.625" style="160" customWidth="1"/>
    <col min="6413" max="6447" width="9.625" style="160" customWidth="1"/>
    <col min="6448" max="6656" width="11" style="160"/>
    <col min="6657" max="6657" width="3.375" style="160" customWidth="1"/>
    <col min="6658" max="6658" width="76.75" style="160" customWidth="1"/>
    <col min="6659" max="6660" width="14.375" style="160" customWidth="1"/>
    <col min="6661" max="6661" width="14.75" style="160" customWidth="1"/>
    <col min="6662" max="6662" width="11.625" style="160" customWidth="1"/>
    <col min="6663" max="6663" width="13.125" style="160" customWidth="1"/>
    <col min="6664" max="6664" width="12.875" style="160" customWidth="1"/>
    <col min="6665" max="6665" width="13.125" style="160" customWidth="1"/>
    <col min="6666" max="6667" width="0" style="160" hidden="1" customWidth="1"/>
    <col min="6668" max="6668" width="52.625" style="160" customWidth="1"/>
    <col min="6669" max="6703" width="9.625" style="160" customWidth="1"/>
    <col min="6704" max="6912" width="11" style="160"/>
    <col min="6913" max="6913" width="3.375" style="160" customWidth="1"/>
    <col min="6914" max="6914" width="76.75" style="160" customWidth="1"/>
    <col min="6915" max="6916" width="14.375" style="160" customWidth="1"/>
    <col min="6917" max="6917" width="14.75" style="160" customWidth="1"/>
    <col min="6918" max="6918" width="11.625" style="160" customWidth="1"/>
    <col min="6919" max="6919" width="13.125" style="160" customWidth="1"/>
    <col min="6920" max="6920" width="12.875" style="160" customWidth="1"/>
    <col min="6921" max="6921" width="13.125" style="160" customWidth="1"/>
    <col min="6922" max="6923" width="0" style="160" hidden="1" customWidth="1"/>
    <col min="6924" max="6924" width="52.625" style="160" customWidth="1"/>
    <col min="6925" max="6959" width="9.625" style="160" customWidth="1"/>
    <col min="6960" max="7168" width="11" style="160"/>
    <col min="7169" max="7169" width="3.375" style="160" customWidth="1"/>
    <col min="7170" max="7170" width="76.75" style="160" customWidth="1"/>
    <col min="7171" max="7172" width="14.375" style="160" customWidth="1"/>
    <col min="7173" max="7173" width="14.75" style="160" customWidth="1"/>
    <col min="7174" max="7174" width="11.625" style="160" customWidth="1"/>
    <col min="7175" max="7175" width="13.125" style="160" customWidth="1"/>
    <col min="7176" max="7176" width="12.875" style="160" customWidth="1"/>
    <col min="7177" max="7177" width="13.125" style="160" customWidth="1"/>
    <col min="7178" max="7179" width="0" style="160" hidden="1" customWidth="1"/>
    <col min="7180" max="7180" width="52.625" style="160" customWidth="1"/>
    <col min="7181" max="7215" width="9.625" style="160" customWidth="1"/>
    <col min="7216" max="7424" width="11" style="160"/>
    <col min="7425" max="7425" width="3.375" style="160" customWidth="1"/>
    <col min="7426" max="7426" width="76.75" style="160" customWidth="1"/>
    <col min="7427" max="7428" width="14.375" style="160" customWidth="1"/>
    <col min="7429" max="7429" width="14.75" style="160" customWidth="1"/>
    <col min="7430" max="7430" width="11.625" style="160" customWidth="1"/>
    <col min="7431" max="7431" width="13.125" style="160" customWidth="1"/>
    <col min="7432" max="7432" width="12.875" style="160" customWidth="1"/>
    <col min="7433" max="7433" width="13.125" style="160" customWidth="1"/>
    <col min="7434" max="7435" width="0" style="160" hidden="1" customWidth="1"/>
    <col min="7436" max="7436" width="52.625" style="160" customWidth="1"/>
    <col min="7437" max="7471" width="9.625" style="160" customWidth="1"/>
    <col min="7472" max="7680" width="11" style="160"/>
    <col min="7681" max="7681" width="3.375" style="160" customWidth="1"/>
    <col min="7682" max="7682" width="76.75" style="160" customWidth="1"/>
    <col min="7683" max="7684" width="14.375" style="160" customWidth="1"/>
    <col min="7685" max="7685" width="14.75" style="160" customWidth="1"/>
    <col min="7686" max="7686" width="11.625" style="160" customWidth="1"/>
    <col min="7687" max="7687" width="13.125" style="160" customWidth="1"/>
    <col min="7688" max="7688" width="12.875" style="160" customWidth="1"/>
    <col min="7689" max="7689" width="13.125" style="160" customWidth="1"/>
    <col min="7690" max="7691" width="0" style="160" hidden="1" customWidth="1"/>
    <col min="7692" max="7692" width="52.625" style="160" customWidth="1"/>
    <col min="7693" max="7727" width="9.625" style="160" customWidth="1"/>
    <col min="7728" max="7936" width="11" style="160"/>
    <col min="7937" max="7937" width="3.375" style="160" customWidth="1"/>
    <col min="7938" max="7938" width="76.75" style="160" customWidth="1"/>
    <col min="7939" max="7940" width="14.375" style="160" customWidth="1"/>
    <col min="7941" max="7941" width="14.75" style="160" customWidth="1"/>
    <col min="7942" max="7942" width="11.625" style="160" customWidth="1"/>
    <col min="7943" max="7943" width="13.125" style="160" customWidth="1"/>
    <col min="7944" max="7944" width="12.875" style="160" customWidth="1"/>
    <col min="7945" max="7945" width="13.125" style="160" customWidth="1"/>
    <col min="7946" max="7947" width="0" style="160" hidden="1" customWidth="1"/>
    <col min="7948" max="7948" width="52.625" style="160" customWidth="1"/>
    <col min="7949" max="7983" width="9.625" style="160" customWidth="1"/>
    <col min="7984" max="8192" width="11" style="160"/>
    <col min="8193" max="8193" width="3.375" style="160" customWidth="1"/>
    <col min="8194" max="8194" width="76.75" style="160" customWidth="1"/>
    <col min="8195" max="8196" width="14.375" style="160" customWidth="1"/>
    <col min="8197" max="8197" width="14.75" style="160" customWidth="1"/>
    <col min="8198" max="8198" width="11.625" style="160" customWidth="1"/>
    <col min="8199" max="8199" width="13.125" style="160" customWidth="1"/>
    <col min="8200" max="8200" width="12.875" style="160" customWidth="1"/>
    <col min="8201" max="8201" width="13.125" style="160" customWidth="1"/>
    <col min="8202" max="8203" width="0" style="160" hidden="1" customWidth="1"/>
    <col min="8204" max="8204" width="52.625" style="160" customWidth="1"/>
    <col min="8205" max="8239" width="9.625" style="160" customWidth="1"/>
    <col min="8240" max="8448" width="11" style="160"/>
    <col min="8449" max="8449" width="3.375" style="160" customWidth="1"/>
    <col min="8450" max="8450" width="76.75" style="160" customWidth="1"/>
    <col min="8451" max="8452" width="14.375" style="160" customWidth="1"/>
    <col min="8453" max="8453" width="14.75" style="160" customWidth="1"/>
    <col min="8454" max="8454" width="11.625" style="160" customWidth="1"/>
    <col min="8455" max="8455" width="13.125" style="160" customWidth="1"/>
    <col min="8456" max="8456" width="12.875" style="160" customWidth="1"/>
    <col min="8457" max="8457" width="13.125" style="160" customWidth="1"/>
    <col min="8458" max="8459" width="0" style="160" hidden="1" customWidth="1"/>
    <col min="8460" max="8460" width="52.625" style="160" customWidth="1"/>
    <col min="8461" max="8495" width="9.625" style="160" customWidth="1"/>
    <col min="8496" max="8704" width="11" style="160"/>
    <col min="8705" max="8705" width="3.375" style="160" customWidth="1"/>
    <col min="8706" max="8706" width="76.75" style="160" customWidth="1"/>
    <col min="8707" max="8708" width="14.375" style="160" customWidth="1"/>
    <col min="8709" max="8709" width="14.75" style="160" customWidth="1"/>
    <col min="8710" max="8710" width="11.625" style="160" customWidth="1"/>
    <col min="8711" max="8711" width="13.125" style="160" customWidth="1"/>
    <col min="8712" max="8712" width="12.875" style="160" customWidth="1"/>
    <col min="8713" max="8713" width="13.125" style="160" customWidth="1"/>
    <col min="8714" max="8715" width="0" style="160" hidden="1" customWidth="1"/>
    <col min="8716" max="8716" width="52.625" style="160" customWidth="1"/>
    <col min="8717" max="8751" width="9.625" style="160" customWidth="1"/>
    <col min="8752" max="8960" width="11" style="160"/>
    <col min="8961" max="8961" width="3.375" style="160" customWidth="1"/>
    <col min="8962" max="8962" width="76.75" style="160" customWidth="1"/>
    <col min="8963" max="8964" width="14.375" style="160" customWidth="1"/>
    <col min="8965" max="8965" width="14.75" style="160" customWidth="1"/>
    <col min="8966" max="8966" width="11.625" style="160" customWidth="1"/>
    <col min="8967" max="8967" width="13.125" style="160" customWidth="1"/>
    <col min="8968" max="8968" width="12.875" style="160" customWidth="1"/>
    <col min="8969" max="8969" width="13.125" style="160" customWidth="1"/>
    <col min="8970" max="8971" width="0" style="160" hidden="1" customWidth="1"/>
    <col min="8972" max="8972" width="52.625" style="160" customWidth="1"/>
    <col min="8973" max="9007" width="9.625" style="160" customWidth="1"/>
    <col min="9008" max="9216" width="11" style="160"/>
    <col min="9217" max="9217" width="3.375" style="160" customWidth="1"/>
    <col min="9218" max="9218" width="76.75" style="160" customWidth="1"/>
    <col min="9219" max="9220" width="14.375" style="160" customWidth="1"/>
    <col min="9221" max="9221" width="14.75" style="160" customWidth="1"/>
    <col min="9222" max="9222" width="11.625" style="160" customWidth="1"/>
    <col min="9223" max="9223" width="13.125" style="160" customWidth="1"/>
    <col min="9224" max="9224" width="12.875" style="160" customWidth="1"/>
    <col min="9225" max="9225" width="13.125" style="160" customWidth="1"/>
    <col min="9226" max="9227" width="0" style="160" hidden="1" customWidth="1"/>
    <col min="9228" max="9228" width="52.625" style="160" customWidth="1"/>
    <col min="9229" max="9263" width="9.625" style="160" customWidth="1"/>
    <col min="9264" max="9472" width="11" style="160"/>
    <col min="9473" max="9473" width="3.375" style="160" customWidth="1"/>
    <col min="9474" max="9474" width="76.75" style="160" customWidth="1"/>
    <col min="9475" max="9476" width="14.375" style="160" customWidth="1"/>
    <col min="9477" max="9477" width="14.75" style="160" customWidth="1"/>
    <col min="9478" max="9478" width="11.625" style="160" customWidth="1"/>
    <col min="9479" max="9479" width="13.125" style="160" customWidth="1"/>
    <col min="9480" max="9480" width="12.875" style="160" customWidth="1"/>
    <col min="9481" max="9481" width="13.125" style="160" customWidth="1"/>
    <col min="9482" max="9483" width="0" style="160" hidden="1" customWidth="1"/>
    <col min="9484" max="9484" width="52.625" style="160" customWidth="1"/>
    <col min="9485" max="9519" width="9.625" style="160" customWidth="1"/>
    <col min="9520" max="9728" width="11" style="160"/>
    <col min="9729" max="9729" width="3.375" style="160" customWidth="1"/>
    <col min="9730" max="9730" width="76.75" style="160" customWidth="1"/>
    <col min="9731" max="9732" width="14.375" style="160" customWidth="1"/>
    <col min="9733" max="9733" width="14.75" style="160" customWidth="1"/>
    <col min="9734" max="9734" width="11.625" style="160" customWidth="1"/>
    <col min="9735" max="9735" width="13.125" style="160" customWidth="1"/>
    <col min="9736" max="9736" width="12.875" style="160" customWidth="1"/>
    <col min="9737" max="9737" width="13.125" style="160" customWidth="1"/>
    <col min="9738" max="9739" width="0" style="160" hidden="1" customWidth="1"/>
    <col min="9740" max="9740" width="52.625" style="160" customWidth="1"/>
    <col min="9741" max="9775" width="9.625" style="160" customWidth="1"/>
    <col min="9776" max="9984" width="11" style="160"/>
    <col min="9985" max="9985" width="3.375" style="160" customWidth="1"/>
    <col min="9986" max="9986" width="76.75" style="160" customWidth="1"/>
    <col min="9987" max="9988" width="14.375" style="160" customWidth="1"/>
    <col min="9989" max="9989" width="14.75" style="160" customWidth="1"/>
    <col min="9990" max="9990" width="11.625" style="160" customWidth="1"/>
    <col min="9991" max="9991" width="13.125" style="160" customWidth="1"/>
    <col min="9992" max="9992" width="12.875" style="160" customWidth="1"/>
    <col min="9993" max="9993" width="13.125" style="160" customWidth="1"/>
    <col min="9994" max="9995" width="0" style="160" hidden="1" customWidth="1"/>
    <col min="9996" max="9996" width="52.625" style="160" customWidth="1"/>
    <col min="9997" max="10031" width="9.625" style="160" customWidth="1"/>
    <col min="10032" max="10240" width="11" style="160"/>
    <col min="10241" max="10241" width="3.375" style="160" customWidth="1"/>
    <col min="10242" max="10242" width="76.75" style="160" customWidth="1"/>
    <col min="10243" max="10244" width="14.375" style="160" customWidth="1"/>
    <col min="10245" max="10245" width="14.75" style="160" customWidth="1"/>
    <col min="10246" max="10246" width="11.625" style="160" customWidth="1"/>
    <col min="10247" max="10247" width="13.125" style="160" customWidth="1"/>
    <col min="10248" max="10248" width="12.875" style="160" customWidth="1"/>
    <col min="10249" max="10249" width="13.125" style="160" customWidth="1"/>
    <col min="10250" max="10251" width="0" style="160" hidden="1" customWidth="1"/>
    <col min="10252" max="10252" width="52.625" style="160" customWidth="1"/>
    <col min="10253" max="10287" width="9.625" style="160" customWidth="1"/>
    <col min="10288" max="10496" width="11" style="160"/>
    <col min="10497" max="10497" width="3.375" style="160" customWidth="1"/>
    <col min="10498" max="10498" width="76.75" style="160" customWidth="1"/>
    <col min="10499" max="10500" width="14.375" style="160" customWidth="1"/>
    <col min="10501" max="10501" width="14.75" style="160" customWidth="1"/>
    <col min="10502" max="10502" width="11.625" style="160" customWidth="1"/>
    <col min="10503" max="10503" width="13.125" style="160" customWidth="1"/>
    <col min="10504" max="10504" width="12.875" style="160" customWidth="1"/>
    <col min="10505" max="10505" width="13.125" style="160" customWidth="1"/>
    <col min="10506" max="10507" width="0" style="160" hidden="1" customWidth="1"/>
    <col min="10508" max="10508" width="52.625" style="160" customWidth="1"/>
    <col min="10509" max="10543" width="9.625" style="160" customWidth="1"/>
    <col min="10544" max="10752" width="11" style="160"/>
    <col min="10753" max="10753" width="3.375" style="160" customWidth="1"/>
    <col min="10754" max="10754" width="76.75" style="160" customWidth="1"/>
    <col min="10755" max="10756" width="14.375" style="160" customWidth="1"/>
    <col min="10757" max="10757" width="14.75" style="160" customWidth="1"/>
    <col min="10758" max="10758" width="11.625" style="160" customWidth="1"/>
    <col min="10759" max="10759" width="13.125" style="160" customWidth="1"/>
    <col min="10760" max="10760" width="12.875" style="160" customWidth="1"/>
    <col min="10761" max="10761" width="13.125" style="160" customWidth="1"/>
    <col min="10762" max="10763" width="0" style="160" hidden="1" customWidth="1"/>
    <col min="10764" max="10764" width="52.625" style="160" customWidth="1"/>
    <col min="10765" max="10799" width="9.625" style="160" customWidth="1"/>
    <col min="10800" max="11008" width="11" style="160"/>
    <col min="11009" max="11009" width="3.375" style="160" customWidth="1"/>
    <col min="11010" max="11010" width="76.75" style="160" customWidth="1"/>
    <col min="11011" max="11012" width="14.375" style="160" customWidth="1"/>
    <col min="11013" max="11013" width="14.75" style="160" customWidth="1"/>
    <col min="11014" max="11014" width="11.625" style="160" customWidth="1"/>
    <col min="11015" max="11015" width="13.125" style="160" customWidth="1"/>
    <col min="11016" max="11016" width="12.875" style="160" customWidth="1"/>
    <col min="11017" max="11017" width="13.125" style="160" customWidth="1"/>
    <col min="11018" max="11019" width="0" style="160" hidden="1" customWidth="1"/>
    <col min="11020" max="11020" width="52.625" style="160" customWidth="1"/>
    <col min="11021" max="11055" width="9.625" style="160" customWidth="1"/>
    <col min="11056" max="11264" width="11" style="160"/>
    <col min="11265" max="11265" width="3.375" style="160" customWidth="1"/>
    <col min="11266" max="11266" width="76.75" style="160" customWidth="1"/>
    <col min="11267" max="11268" width="14.375" style="160" customWidth="1"/>
    <col min="11269" max="11269" width="14.75" style="160" customWidth="1"/>
    <col min="11270" max="11270" width="11.625" style="160" customWidth="1"/>
    <col min="11271" max="11271" width="13.125" style="160" customWidth="1"/>
    <col min="11272" max="11272" width="12.875" style="160" customWidth="1"/>
    <col min="11273" max="11273" width="13.125" style="160" customWidth="1"/>
    <col min="11274" max="11275" width="0" style="160" hidden="1" customWidth="1"/>
    <col min="11276" max="11276" width="52.625" style="160" customWidth="1"/>
    <col min="11277" max="11311" width="9.625" style="160" customWidth="1"/>
    <col min="11312" max="11520" width="11" style="160"/>
    <col min="11521" max="11521" width="3.375" style="160" customWidth="1"/>
    <col min="11522" max="11522" width="76.75" style="160" customWidth="1"/>
    <col min="11523" max="11524" width="14.375" style="160" customWidth="1"/>
    <col min="11525" max="11525" width="14.75" style="160" customWidth="1"/>
    <col min="11526" max="11526" width="11.625" style="160" customWidth="1"/>
    <col min="11527" max="11527" width="13.125" style="160" customWidth="1"/>
    <col min="11528" max="11528" width="12.875" style="160" customWidth="1"/>
    <col min="11529" max="11529" width="13.125" style="160" customWidth="1"/>
    <col min="11530" max="11531" width="0" style="160" hidden="1" customWidth="1"/>
    <col min="11532" max="11532" width="52.625" style="160" customWidth="1"/>
    <col min="11533" max="11567" width="9.625" style="160" customWidth="1"/>
    <col min="11568" max="11776" width="11" style="160"/>
    <col min="11777" max="11777" width="3.375" style="160" customWidth="1"/>
    <col min="11778" max="11778" width="76.75" style="160" customWidth="1"/>
    <col min="11779" max="11780" width="14.375" style="160" customWidth="1"/>
    <col min="11781" max="11781" width="14.75" style="160" customWidth="1"/>
    <col min="11782" max="11782" width="11.625" style="160" customWidth="1"/>
    <col min="11783" max="11783" width="13.125" style="160" customWidth="1"/>
    <col min="11784" max="11784" width="12.875" style="160" customWidth="1"/>
    <col min="11785" max="11785" width="13.125" style="160" customWidth="1"/>
    <col min="11786" max="11787" width="0" style="160" hidden="1" customWidth="1"/>
    <col min="11788" max="11788" width="52.625" style="160" customWidth="1"/>
    <col min="11789" max="11823" width="9.625" style="160" customWidth="1"/>
    <col min="11824" max="12032" width="11" style="160"/>
    <col min="12033" max="12033" width="3.375" style="160" customWidth="1"/>
    <col min="12034" max="12034" width="76.75" style="160" customWidth="1"/>
    <col min="12035" max="12036" width="14.375" style="160" customWidth="1"/>
    <col min="12037" max="12037" width="14.75" style="160" customWidth="1"/>
    <col min="12038" max="12038" width="11.625" style="160" customWidth="1"/>
    <col min="12039" max="12039" width="13.125" style="160" customWidth="1"/>
    <col min="12040" max="12040" width="12.875" style="160" customWidth="1"/>
    <col min="12041" max="12041" width="13.125" style="160" customWidth="1"/>
    <col min="12042" max="12043" width="0" style="160" hidden="1" customWidth="1"/>
    <col min="12044" max="12044" width="52.625" style="160" customWidth="1"/>
    <col min="12045" max="12079" width="9.625" style="160" customWidth="1"/>
    <col min="12080" max="12288" width="11" style="160"/>
    <col min="12289" max="12289" width="3.375" style="160" customWidth="1"/>
    <col min="12290" max="12290" width="76.75" style="160" customWidth="1"/>
    <col min="12291" max="12292" width="14.375" style="160" customWidth="1"/>
    <col min="12293" max="12293" width="14.75" style="160" customWidth="1"/>
    <col min="12294" max="12294" width="11.625" style="160" customWidth="1"/>
    <col min="12295" max="12295" width="13.125" style="160" customWidth="1"/>
    <col min="12296" max="12296" width="12.875" style="160" customWidth="1"/>
    <col min="12297" max="12297" width="13.125" style="160" customWidth="1"/>
    <col min="12298" max="12299" width="0" style="160" hidden="1" customWidth="1"/>
    <col min="12300" max="12300" width="52.625" style="160" customWidth="1"/>
    <col min="12301" max="12335" width="9.625" style="160" customWidth="1"/>
    <col min="12336" max="12544" width="11" style="160"/>
    <col min="12545" max="12545" width="3.375" style="160" customWidth="1"/>
    <col min="12546" max="12546" width="76.75" style="160" customWidth="1"/>
    <col min="12547" max="12548" width="14.375" style="160" customWidth="1"/>
    <col min="12549" max="12549" width="14.75" style="160" customWidth="1"/>
    <col min="12550" max="12550" width="11.625" style="160" customWidth="1"/>
    <col min="12551" max="12551" width="13.125" style="160" customWidth="1"/>
    <col min="12552" max="12552" width="12.875" style="160" customWidth="1"/>
    <col min="12553" max="12553" width="13.125" style="160" customWidth="1"/>
    <col min="12554" max="12555" width="0" style="160" hidden="1" customWidth="1"/>
    <col min="12556" max="12556" width="52.625" style="160" customWidth="1"/>
    <col min="12557" max="12591" width="9.625" style="160" customWidth="1"/>
    <col min="12592" max="12800" width="11" style="160"/>
    <col min="12801" max="12801" width="3.375" style="160" customWidth="1"/>
    <col min="12802" max="12802" width="76.75" style="160" customWidth="1"/>
    <col min="12803" max="12804" width="14.375" style="160" customWidth="1"/>
    <col min="12805" max="12805" width="14.75" style="160" customWidth="1"/>
    <col min="12806" max="12806" width="11.625" style="160" customWidth="1"/>
    <col min="12807" max="12807" width="13.125" style="160" customWidth="1"/>
    <col min="12808" max="12808" width="12.875" style="160" customWidth="1"/>
    <col min="12809" max="12809" width="13.125" style="160" customWidth="1"/>
    <col min="12810" max="12811" width="0" style="160" hidden="1" customWidth="1"/>
    <col min="12812" max="12812" width="52.625" style="160" customWidth="1"/>
    <col min="12813" max="12847" width="9.625" style="160" customWidth="1"/>
    <col min="12848" max="13056" width="11" style="160"/>
    <col min="13057" max="13057" width="3.375" style="160" customWidth="1"/>
    <col min="13058" max="13058" width="76.75" style="160" customWidth="1"/>
    <col min="13059" max="13060" width="14.375" style="160" customWidth="1"/>
    <col min="13061" max="13061" width="14.75" style="160" customWidth="1"/>
    <col min="13062" max="13062" width="11.625" style="160" customWidth="1"/>
    <col min="13063" max="13063" width="13.125" style="160" customWidth="1"/>
    <col min="13064" max="13064" width="12.875" style="160" customWidth="1"/>
    <col min="13065" max="13065" width="13.125" style="160" customWidth="1"/>
    <col min="13066" max="13067" width="0" style="160" hidden="1" customWidth="1"/>
    <col min="13068" max="13068" width="52.625" style="160" customWidth="1"/>
    <col min="13069" max="13103" width="9.625" style="160" customWidth="1"/>
    <col min="13104" max="13312" width="11" style="160"/>
    <col min="13313" max="13313" width="3.375" style="160" customWidth="1"/>
    <col min="13314" max="13314" width="76.75" style="160" customWidth="1"/>
    <col min="13315" max="13316" width="14.375" style="160" customWidth="1"/>
    <col min="13317" max="13317" width="14.75" style="160" customWidth="1"/>
    <col min="13318" max="13318" width="11.625" style="160" customWidth="1"/>
    <col min="13319" max="13319" width="13.125" style="160" customWidth="1"/>
    <col min="13320" max="13320" width="12.875" style="160" customWidth="1"/>
    <col min="13321" max="13321" width="13.125" style="160" customWidth="1"/>
    <col min="13322" max="13323" width="0" style="160" hidden="1" customWidth="1"/>
    <col min="13324" max="13324" width="52.625" style="160" customWidth="1"/>
    <col min="13325" max="13359" width="9.625" style="160" customWidth="1"/>
    <col min="13360" max="13568" width="11" style="160"/>
    <col min="13569" max="13569" width="3.375" style="160" customWidth="1"/>
    <col min="13570" max="13570" width="76.75" style="160" customWidth="1"/>
    <col min="13571" max="13572" width="14.375" style="160" customWidth="1"/>
    <col min="13573" max="13573" width="14.75" style="160" customWidth="1"/>
    <col min="13574" max="13574" width="11.625" style="160" customWidth="1"/>
    <col min="13575" max="13575" width="13.125" style="160" customWidth="1"/>
    <col min="13576" max="13576" width="12.875" style="160" customWidth="1"/>
    <col min="13577" max="13577" width="13.125" style="160" customWidth="1"/>
    <col min="13578" max="13579" width="0" style="160" hidden="1" customWidth="1"/>
    <col min="13580" max="13580" width="52.625" style="160" customWidth="1"/>
    <col min="13581" max="13615" width="9.625" style="160" customWidth="1"/>
    <col min="13616" max="13824" width="11" style="160"/>
    <col min="13825" max="13825" width="3.375" style="160" customWidth="1"/>
    <col min="13826" max="13826" width="76.75" style="160" customWidth="1"/>
    <col min="13827" max="13828" width="14.375" style="160" customWidth="1"/>
    <col min="13829" max="13829" width="14.75" style="160" customWidth="1"/>
    <col min="13830" max="13830" width="11.625" style="160" customWidth="1"/>
    <col min="13831" max="13831" width="13.125" style="160" customWidth="1"/>
    <col min="13832" max="13832" width="12.875" style="160" customWidth="1"/>
    <col min="13833" max="13833" width="13.125" style="160" customWidth="1"/>
    <col min="13834" max="13835" width="0" style="160" hidden="1" customWidth="1"/>
    <col min="13836" max="13836" width="52.625" style="160" customWidth="1"/>
    <col min="13837" max="13871" width="9.625" style="160" customWidth="1"/>
    <col min="13872" max="14080" width="11" style="160"/>
    <col min="14081" max="14081" width="3.375" style="160" customWidth="1"/>
    <col min="14082" max="14082" width="76.75" style="160" customWidth="1"/>
    <col min="14083" max="14084" width="14.375" style="160" customWidth="1"/>
    <col min="14085" max="14085" width="14.75" style="160" customWidth="1"/>
    <col min="14086" max="14086" width="11.625" style="160" customWidth="1"/>
    <col min="14087" max="14087" width="13.125" style="160" customWidth="1"/>
    <col min="14088" max="14088" width="12.875" style="160" customWidth="1"/>
    <col min="14089" max="14089" width="13.125" style="160" customWidth="1"/>
    <col min="14090" max="14091" width="0" style="160" hidden="1" customWidth="1"/>
    <col min="14092" max="14092" width="52.625" style="160" customWidth="1"/>
    <col min="14093" max="14127" width="9.625" style="160" customWidth="1"/>
    <col min="14128" max="14336" width="11" style="160"/>
    <col min="14337" max="14337" width="3.375" style="160" customWidth="1"/>
    <col min="14338" max="14338" width="76.75" style="160" customWidth="1"/>
    <col min="14339" max="14340" width="14.375" style="160" customWidth="1"/>
    <col min="14341" max="14341" width="14.75" style="160" customWidth="1"/>
    <col min="14342" max="14342" width="11.625" style="160" customWidth="1"/>
    <col min="14343" max="14343" width="13.125" style="160" customWidth="1"/>
    <col min="14344" max="14344" width="12.875" style="160" customWidth="1"/>
    <col min="14345" max="14345" width="13.125" style="160" customWidth="1"/>
    <col min="14346" max="14347" width="0" style="160" hidden="1" customWidth="1"/>
    <col min="14348" max="14348" width="52.625" style="160" customWidth="1"/>
    <col min="14349" max="14383" width="9.625" style="160" customWidth="1"/>
    <col min="14384" max="14592" width="11" style="160"/>
    <col min="14593" max="14593" width="3.375" style="160" customWidth="1"/>
    <col min="14594" max="14594" width="76.75" style="160" customWidth="1"/>
    <col min="14595" max="14596" width="14.375" style="160" customWidth="1"/>
    <col min="14597" max="14597" width="14.75" style="160" customWidth="1"/>
    <col min="14598" max="14598" width="11.625" style="160" customWidth="1"/>
    <col min="14599" max="14599" width="13.125" style="160" customWidth="1"/>
    <col min="14600" max="14600" width="12.875" style="160" customWidth="1"/>
    <col min="14601" max="14601" width="13.125" style="160" customWidth="1"/>
    <col min="14602" max="14603" width="0" style="160" hidden="1" customWidth="1"/>
    <col min="14604" max="14604" width="52.625" style="160" customWidth="1"/>
    <col min="14605" max="14639" width="9.625" style="160" customWidth="1"/>
    <col min="14640" max="14848" width="11" style="160"/>
    <col min="14849" max="14849" width="3.375" style="160" customWidth="1"/>
    <col min="14850" max="14850" width="76.75" style="160" customWidth="1"/>
    <col min="14851" max="14852" width="14.375" style="160" customWidth="1"/>
    <col min="14853" max="14853" width="14.75" style="160" customWidth="1"/>
    <col min="14854" max="14854" width="11.625" style="160" customWidth="1"/>
    <col min="14855" max="14855" width="13.125" style="160" customWidth="1"/>
    <col min="14856" max="14856" width="12.875" style="160" customWidth="1"/>
    <col min="14857" max="14857" width="13.125" style="160" customWidth="1"/>
    <col min="14858" max="14859" width="0" style="160" hidden="1" customWidth="1"/>
    <col min="14860" max="14860" width="52.625" style="160" customWidth="1"/>
    <col min="14861" max="14895" width="9.625" style="160" customWidth="1"/>
    <col min="14896" max="15104" width="11" style="160"/>
    <col min="15105" max="15105" width="3.375" style="160" customWidth="1"/>
    <col min="15106" max="15106" width="76.75" style="160" customWidth="1"/>
    <col min="15107" max="15108" width="14.375" style="160" customWidth="1"/>
    <col min="15109" max="15109" width="14.75" style="160" customWidth="1"/>
    <col min="15110" max="15110" width="11.625" style="160" customWidth="1"/>
    <col min="15111" max="15111" width="13.125" style="160" customWidth="1"/>
    <col min="15112" max="15112" width="12.875" style="160" customWidth="1"/>
    <col min="15113" max="15113" width="13.125" style="160" customWidth="1"/>
    <col min="15114" max="15115" width="0" style="160" hidden="1" customWidth="1"/>
    <col min="15116" max="15116" width="52.625" style="160" customWidth="1"/>
    <col min="15117" max="15151" width="9.625" style="160" customWidth="1"/>
    <col min="15152" max="15360" width="11" style="160"/>
    <col min="15361" max="15361" width="3.375" style="160" customWidth="1"/>
    <col min="15362" max="15362" width="76.75" style="160" customWidth="1"/>
    <col min="15363" max="15364" width="14.375" style="160" customWidth="1"/>
    <col min="15365" max="15365" width="14.75" style="160" customWidth="1"/>
    <col min="15366" max="15366" width="11.625" style="160" customWidth="1"/>
    <col min="15367" max="15367" width="13.125" style="160" customWidth="1"/>
    <col min="15368" max="15368" width="12.875" style="160" customWidth="1"/>
    <col min="15369" max="15369" width="13.125" style="160" customWidth="1"/>
    <col min="15370" max="15371" width="0" style="160" hidden="1" customWidth="1"/>
    <col min="15372" max="15372" width="52.625" style="160" customWidth="1"/>
    <col min="15373" max="15407" width="9.625" style="160" customWidth="1"/>
    <col min="15408" max="15616" width="11" style="160"/>
    <col min="15617" max="15617" width="3.375" style="160" customWidth="1"/>
    <col min="15618" max="15618" width="76.75" style="160" customWidth="1"/>
    <col min="15619" max="15620" width="14.375" style="160" customWidth="1"/>
    <col min="15621" max="15621" width="14.75" style="160" customWidth="1"/>
    <col min="15622" max="15622" width="11.625" style="160" customWidth="1"/>
    <col min="15623" max="15623" width="13.125" style="160" customWidth="1"/>
    <col min="15624" max="15624" width="12.875" style="160" customWidth="1"/>
    <col min="15625" max="15625" width="13.125" style="160" customWidth="1"/>
    <col min="15626" max="15627" width="0" style="160" hidden="1" customWidth="1"/>
    <col min="15628" max="15628" width="52.625" style="160" customWidth="1"/>
    <col min="15629" max="15663" width="9.625" style="160" customWidth="1"/>
    <col min="15664" max="15872" width="11" style="160"/>
    <col min="15873" max="15873" width="3.375" style="160" customWidth="1"/>
    <col min="15874" max="15874" width="76.75" style="160" customWidth="1"/>
    <col min="15875" max="15876" width="14.375" style="160" customWidth="1"/>
    <col min="15877" max="15877" width="14.75" style="160" customWidth="1"/>
    <col min="15878" max="15878" width="11.625" style="160" customWidth="1"/>
    <col min="15879" max="15879" width="13.125" style="160" customWidth="1"/>
    <col min="15880" max="15880" width="12.875" style="160" customWidth="1"/>
    <col min="15881" max="15881" width="13.125" style="160" customWidth="1"/>
    <col min="15882" max="15883" width="0" style="160" hidden="1" customWidth="1"/>
    <col min="15884" max="15884" width="52.625" style="160" customWidth="1"/>
    <col min="15885" max="15919" width="9.625" style="160" customWidth="1"/>
    <col min="15920" max="16128" width="11" style="160"/>
    <col min="16129" max="16129" width="3.375" style="160" customWidth="1"/>
    <col min="16130" max="16130" width="76.75" style="160" customWidth="1"/>
    <col min="16131" max="16132" width="14.375" style="160" customWidth="1"/>
    <col min="16133" max="16133" width="14.75" style="160" customWidth="1"/>
    <col min="16134" max="16134" width="11.625" style="160" customWidth="1"/>
    <col min="16135" max="16135" width="13.125" style="160" customWidth="1"/>
    <col min="16136" max="16136" width="12.875" style="160" customWidth="1"/>
    <col min="16137" max="16137" width="13.125" style="160" customWidth="1"/>
    <col min="16138" max="16139" width="0" style="160" hidden="1" customWidth="1"/>
    <col min="16140" max="16140" width="52.625" style="160" customWidth="1"/>
    <col min="16141" max="16175" width="9.625" style="160" customWidth="1"/>
    <col min="16176" max="16384" width="11" style="160"/>
  </cols>
  <sheetData>
    <row r="1" spans="1:47" s="25" customFormat="1" ht="24" customHeight="1">
      <c r="B1" s="16" t="s">
        <v>206</v>
      </c>
      <c r="C1" s="17"/>
      <c r="D1" s="17"/>
      <c r="E1" s="17"/>
      <c r="F1" s="18"/>
      <c r="G1" s="19"/>
      <c r="H1" s="20"/>
      <c r="I1" s="21"/>
      <c r="J1" s="22"/>
      <c r="K1" s="23"/>
      <c r="L1" s="24" t="s">
        <v>207</v>
      </c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</row>
    <row r="2" spans="1:47" s="25" customFormat="1" ht="20.25">
      <c r="B2" s="27" t="s">
        <v>208</v>
      </c>
      <c r="C2" s="28"/>
      <c r="D2" s="28"/>
      <c r="E2" s="28"/>
      <c r="F2" s="29"/>
      <c r="G2" s="30"/>
      <c r="H2" s="31"/>
      <c r="I2" s="32"/>
      <c r="J2" s="33"/>
      <c r="K2" s="34"/>
      <c r="L2" s="35" t="s">
        <v>209</v>
      </c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</row>
    <row r="3" spans="1:47" s="25" customFormat="1" ht="14.1" customHeight="1">
      <c r="B3" s="36" t="s">
        <v>210</v>
      </c>
      <c r="C3" s="37"/>
      <c r="D3" s="37"/>
      <c r="E3" s="37"/>
      <c r="F3" s="31"/>
      <c r="G3" s="38"/>
      <c r="H3" s="31"/>
      <c r="I3" s="32"/>
      <c r="J3" s="33"/>
      <c r="K3" s="34"/>
      <c r="L3" s="39" t="s">
        <v>151</v>
      </c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</row>
    <row r="4" spans="1:47" s="25" customFormat="1" ht="7.5" customHeight="1">
      <c r="B4" s="40"/>
      <c r="C4" s="41"/>
      <c r="D4" s="41"/>
      <c r="E4" s="41"/>
      <c r="F4" s="42"/>
      <c r="G4" s="43"/>
      <c r="H4" s="44"/>
      <c r="I4" s="45"/>
      <c r="J4" s="42"/>
      <c r="K4" s="46"/>
      <c r="L4" s="47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</row>
    <row r="5" spans="1:47" s="25" customFormat="1" ht="11.1" customHeight="1">
      <c r="A5" s="48"/>
      <c r="B5" s="49"/>
      <c r="C5" s="2229">
        <v>2020</v>
      </c>
      <c r="D5" s="2230"/>
      <c r="E5" s="2231"/>
      <c r="F5" s="1342"/>
      <c r="G5" s="1012">
        <v>2019</v>
      </c>
      <c r="H5" s="1343"/>
      <c r="I5" s="50"/>
      <c r="J5" s="51"/>
      <c r="K5" s="51"/>
      <c r="L5" s="937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</row>
    <row r="6" spans="1:47" s="25" customFormat="1" ht="11.1" customHeight="1">
      <c r="B6" s="52"/>
      <c r="C6" s="2232"/>
      <c r="D6" s="2233"/>
      <c r="E6" s="2234"/>
      <c r="F6" s="1344"/>
      <c r="G6" s="1344"/>
      <c r="H6" s="1344"/>
      <c r="I6" s="1345"/>
      <c r="J6" s="53"/>
      <c r="K6" s="53"/>
      <c r="L6" s="938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</row>
    <row r="7" spans="1:47" s="25" customFormat="1" ht="11.1" customHeight="1">
      <c r="B7" s="52"/>
      <c r="C7" s="54" t="s">
        <v>163</v>
      </c>
      <c r="D7" s="54" t="s">
        <v>2</v>
      </c>
      <c r="E7" s="54" t="s">
        <v>112</v>
      </c>
      <c r="F7" s="55" t="s">
        <v>211</v>
      </c>
      <c r="G7" s="54" t="s">
        <v>163</v>
      </c>
      <c r="H7" s="54" t="s">
        <v>2</v>
      </c>
      <c r="I7" s="54" t="s">
        <v>112</v>
      </c>
      <c r="J7" s="56"/>
      <c r="K7" s="56"/>
      <c r="L7" s="57"/>
      <c r="M7" s="57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</row>
    <row r="8" spans="1:47" s="25" customFormat="1" ht="11.1" customHeight="1">
      <c r="A8" s="58"/>
      <c r="B8" s="59"/>
      <c r="C8" s="62" t="s">
        <v>213</v>
      </c>
      <c r="D8" s="60" t="s">
        <v>34</v>
      </c>
      <c r="E8" s="60" t="s">
        <v>212</v>
      </c>
      <c r="F8" s="61" t="s">
        <v>32</v>
      </c>
      <c r="G8" s="62" t="s">
        <v>213</v>
      </c>
      <c r="H8" s="60" t="s">
        <v>34</v>
      </c>
      <c r="I8" s="60" t="s">
        <v>212</v>
      </c>
      <c r="J8" s="63"/>
      <c r="K8" s="63"/>
      <c r="L8" s="939"/>
      <c r="M8" s="75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</row>
    <row r="9" spans="1:47" s="25" customFormat="1" ht="11.25" customHeight="1">
      <c r="B9" s="52"/>
      <c r="C9" s="64"/>
      <c r="D9" s="64"/>
      <c r="E9" s="64"/>
      <c r="F9" s="50"/>
      <c r="G9" s="65"/>
      <c r="H9" s="64"/>
      <c r="I9" s="66"/>
      <c r="J9" s="67"/>
      <c r="K9" s="68"/>
      <c r="L9" s="940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</row>
    <row r="10" spans="1:47" s="69" customFormat="1" ht="15" customHeight="1">
      <c r="B10" s="70" t="s">
        <v>214</v>
      </c>
      <c r="C10" s="71"/>
      <c r="D10" s="71"/>
      <c r="E10" s="71"/>
      <c r="F10" s="72"/>
      <c r="G10" s="72"/>
      <c r="H10" s="73"/>
      <c r="I10" s="71"/>
      <c r="J10" s="57"/>
      <c r="K10" s="74"/>
      <c r="L10" s="941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</row>
    <row r="11" spans="1:47" s="25" customFormat="1" ht="6" customHeight="1">
      <c r="B11" s="76"/>
      <c r="C11" s="77"/>
      <c r="D11" s="77"/>
      <c r="E11" s="77"/>
      <c r="F11" s="78"/>
      <c r="G11" s="78"/>
      <c r="H11" s="79"/>
      <c r="I11" s="77"/>
      <c r="J11" s="75"/>
      <c r="K11" s="74"/>
      <c r="L11" s="153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</row>
    <row r="12" spans="1:47" s="69" customFormat="1" ht="15" customHeight="1">
      <c r="A12" s="80" t="s">
        <v>215</v>
      </c>
      <c r="B12" s="81" t="s">
        <v>216</v>
      </c>
      <c r="C12" s="82">
        <v>113.7</v>
      </c>
      <c r="D12" s="82">
        <v>113.2</v>
      </c>
      <c r="E12" s="82">
        <v>129.19999999999999</v>
      </c>
      <c r="F12" s="1346">
        <v>113.2</v>
      </c>
      <c r="G12" s="83">
        <v>118.4</v>
      </c>
      <c r="H12" s="84">
        <v>114.4</v>
      </c>
      <c r="I12" s="82">
        <v>120.2</v>
      </c>
      <c r="J12" s="85"/>
      <c r="K12" s="85"/>
      <c r="L12" s="98" t="s">
        <v>217</v>
      </c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</row>
    <row r="13" spans="1:47" s="25" customFormat="1" ht="15" customHeight="1">
      <c r="A13" s="80" t="s">
        <v>218</v>
      </c>
      <c r="B13" s="86" t="s">
        <v>219</v>
      </c>
      <c r="C13" s="87">
        <v>86.7</v>
      </c>
      <c r="D13" s="87">
        <v>100.1</v>
      </c>
      <c r="E13" s="87">
        <v>106.9</v>
      </c>
      <c r="F13" s="1347">
        <v>106.5</v>
      </c>
      <c r="G13" s="88">
        <v>90.1</v>
      </c>
      <c r="H13" s="89">
        <v>103.6</v>
      </c>
      <c r="I13" s="87">
        <v>103.3</v>
      </c>
      <c r="J13" s="90">
        <v>100.2</v>
      </c>
      <c r="K13" s="91">
        <v>100.2</v>
      </c>
      <c r="L13" s="93" t="s">
        <v>220</v>
      </c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</row>
    <row r="14" spans="1:47" s="25" customFormat="1" ht="15" customHeight="1">
      <c r="A14" s="80" t="s">
        <v>221</v>
      </c>
      <c r="B14" s="86" t="s">
        <v>222</v>
      </c>
      <c r="C14" s="87">
        <v>132.80000000000001</v>
      </c>
      <c r="D14" s="87">
        <v>130.1</v>
      </c>
      <c r="E14" s="87">
        <v>161.9</v>
      </c>
      <c r="F14" s="1347">
        <v>116.6</v>
      </c>
      <c r="G14" s="88">
        <v>133.1</v>
      </c>
      <c r="H14" s="89">
        <v>128.4</v>
      </c>
      <c r="I14" s="87">
        <v>154</v>
      </c>
      <c r="J14" s="90">
        <v>138.9</v>
      </c>
      <c r="K14" s="91">
        <v>138.9</v>
      </c>
      <c r="L14" s="93" t="s">
        <v>223</v>
      </c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</row>
    <row r="15" spans="1:47" s="25" customFormat="1" ht="15" customHeight="1">
      <c r="A15" s="80" t="s">
        <v>224</v>
      </c>
      <c r="B15" s="86" t="s">
        <v>225</v>
      </c>
      <c r="C15" s="87">
        <v>114.3</v>
      </c>
      <c r="D15" s="87">
        <v>111.5</v>
      </c>
      <c r="E15" s="87">
        <v>115.6</v>
      </c>
      <c r="F15" s="1347">
        <v>97</v>
      </c>
      <c r="G15" s="88">
        <v>109.5</v>
      </c>
      <c r="H15" s="89">
        <v>138.5</v>
      </c>
      <c r="I15" s="87">
        <v>118.6</v>
      </c>
      <c r="J15" s="90">
        <v>127.6</v>
      </c>
      <c r="K15" s="91">
        <v>127.6</v>
      </c>
      <c r="L15" s="93" t="s">
        <v>226</v>
      </c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</row>
    <row r="16" spans="1:47" s="25" customFormat="1" ht="15" customHeight="1">
      <c r="A16" s="80" t="s">
        <v>227</v>
      </c>
      <c r="B16" s="86" t="s">
        <v>228</v>
      </c>
      <c r="C16" s="87">
        <v>99.4</v>
      </c>
      <c r="D16" s="87">
        <v>123.5</v>
      </c>
      <c r="E16" s="87">
        <v>114.7</v>
      </c>
      <c r="F16" s="1347">
        <v>120.6</v>
      </c>
      <c r="G16" s="88">
        <v>104.5</v>
      </c>
      <c r="H16" s="89">
        <v>108</v>
      </c>
      <c r="I16" s="87">
        <v>107.1</v>
      </c>
      <c r="J16" s="90">
        <v>138.80000000000001</v>
      </c>
      <c r="K16" s="91">
        <v>138.80000000000001</v>
      </c>
      <c r="L16" s="93" t="s">
        <v>229</v>
      </c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</row>
    <row r="17" spans="1:47" s="25" customFormat="1" ht="15" customHeight="1">
      <c r="A17" s="80" t="s">
        <v>230</v>
      </c>
      <c r="B17" s="86" t="s">
        <v>231</v>
      </c>
      <c r="C17" s="87">
        <v>113.3</v>
      </c>
      <c r="D17" s="87">
        <v>99.6</v>
      </c>
      <c r="E17" s="87">
        <v>120.5</v>
      </c>
      <c r="F17" s="1347">
        <v>107.3</v>
      </c>
      <c r="G17" s="88">
        <v>117.8</v>
      </c>
      <c r="H17" s="89">
        <v>104.3</v>
      </c>
      <c r="I17" s="87">
        <v>106.3</v>
      </c>
      <c r="J17" s="90">
        <v>112.7</v>
      </c>
      <c r="K17" s="91">
        <v>112.7</v>
      </c>
      <c r="L17" s="93" t="s">
        <v>232</v>
      </c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</row>
    <row r="18" spans="1:47" s="69" customFormat="1" ht="15" customHeight="1">
      <c r="A18" s="80" t="s">
        <v>233</v>
      </c>
      <c r="B18" s="86" t="s">
        <v>234</v>
      </c>
      <c r="C18" s="87">
        <v>100.7</v>
      </c>
      <c r="D18" s="87">
        <v>86.9</v>
      </c>
      <c r="E18" s="87">
        <v>99.4</v>
      </c>
      <c r="F18" s="1347">
        <v>90.8</v>
      </c>
      <c r="G18" s="88">
        <v>118.4</v>
      </c>
      <c r="H18" s="89">
        <v>104.4</v>
      </c>
      <c r="I18" s="87">
        <v>99.5</v>
      </c>
      <c r="J18" s="90">
        <v>104.4</v>
      </c>
      <c r="K18" s="91">
        <v>104.4</v>
      </c>
      <c r="L18" s="93" t="s">
        <v>235</v>
      </c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</row>
    <row r="19" spans="1:47" s="25" customFormat="1" ht="15" customHeight="1">
      <c r="A19" s="80" t="s">
        <v>236</v>
      </c>
      <c r="B19" s="86" t="s">
        <v>237</v>
      </c>
      <c r="C19" s="87">
        <v>93.3</v>
      </c>
      <c r="D19" s="87">
        <v>85.1</v>
      </c>
      <c r="E19" s="87">
        <v>115.4</v>
      </c>
      <c r="F19" s="1347">
        <v>124.7</v>
      </c>
      <c r="G19" s="88">
        <v>105.4</v>
      </c>
      <c r="H19" s="89">
        <v>84.3</v>
      </c>
      <c r="I19" s="87">
        <v>103.9</v>
      </c>
      <c r="J19" s="90">
        <v>113.4</v>
      </c>
      <c r="K19" s="91">
        <v>113.4</v>
      </c>
      <c r="L19" s="93" t="s">
        <v>238</v>
      </c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</row>
    <row r="20" spans="1:47" s="25" customFormat="1" ht="15" customHeight="1">
      <c r="A20" s="80" t="s">
        <v>239</v>
      </c>
      <c r="B20" s="86" t="s">
        <v>240</v>
      </c>
      <c r="C20" s="87">
        <v>142.30000000000001</v>
      </c>
      <c r="D20" s="87">
        <v>191.5</v>
      </c>
      <c r="E20" s="87">
        <v>135</v>
      </c>
      <c r="F20" s="1347">
        <v>133.5</v>
      </c>
      <c r="G20" s="88">
        <v>140.9</v>
      </c>
      <c r="H20" s="89">
        <v>179.8</v>
      </c>
      <c r="I20" s="87">
        <v>118.9</v>
      </c>
      <c r="J20" s="90">
        <v>158.80000000000001</v>
      </c>
      <c r="K20" s="92">
        <v>158.80000000000001</v>
      </c>
      <c r="L20" s="93" t="s">
        <v>241</v>
      </c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</row>
    <row r="21" spans="1:47" s="25" customFormat="1" ht="16.5" customHeight="1">
      <c r="A21" s="80" t="s">
        <v>242</v>
      </c>
      <c r="B21" s="86" t="s">
        <v>243</v>
      </c>
      <c r="C21" s="87">
        <v>97.7</v>
      </c>
      <c r="D21" s="87">
        <v>120.4</v>
      </c>
      <c r="E21" s="87">
        <v>116.8</v>
      </c>
      <c r="F21" s="1347">
        <v>116.4</v>
      </c>
      <c r="G21" s="88">
        <v>114.5</v>
      </c>
      <c r="H21" s="89">
        <v>116.3</v>
      </c>
      <c r="I21" s="87">
        <v>108.7</v>
      </c>
      <c r="J21" s="90">
        <v>84.9</v>
      </c>
      <c r="K21" s="92">
        <v>84.9</v>
      </c>
      <c r="L21" s="93" t="s">
        <v>244</v>
      </c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</row>
    <row r="22" spans="1:47" s="69" customFormat="1" ht="16.5" customHeight="1">
      <c r="A22" s="94" t="s">
        <v>245</v>
      </c>
      <c r="B22" s="95" t="s">
        <v>246</v>
      </c>
      <c r="C22" s="82">
        <v>99.5</v>
      </c>
      <c r="D22" s="82">
        <v>62.3</v>
      </c>
      <c r="E22" s="82">
        <v>82.2</v>
      </c>
      <c r="F22" s="1346">
        <v>125.7</v>
      </c>
      <c r="G22" s="83">
        <v>99.4</v>
      </c>
      <c r="H22" s="84">
        <v>69.5</v>
      </c>
      <c r="I22" s="82">
        <v>84.6</v>
      </c>
      <c r="J22" s="96"/>
      <c r="K22" s="97"/>
      <c r="L22" s="98" t="s">
        <v>247</v>
      </c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</row>
    <row r="23" spans="1:47" s="69" customFormat="1" ht="15" customHeight="1">
      <c r="A23" s="80" t="s">
        <v>248</v>
      </c>
      <c r="B23" s="86" t="s">
        <v>246</v>
      </c>
      <c r="C23" s="87">
        <v>99.5</v>
      </c>
      <c r="D23" s="87">
        <v>62.3</v>
      </c>
      <c r="E23" s="87">
        <v>82.2</v>
      </c>
      <c r="F23" s="1347">
        <v>125.7</v>
      </c>
      <c r="G23" s="88">
        <v>99.4</v>
      </c>
      <c r="H23" s="89">
        <v>69.5</v>
      </c>
      <c r="I23" s="87">
        <v>84.6</v>
      </c>
      <c r="J23" s="96"/>
      <c r="K23" s="97"/>
      <c r="L23" s="93" t="s">
        <v>249</v>
      </c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</row>
    <row r="24" spans="1:47" s="69" customFormat="1" ht="15" customHeight="1">
      <c r="A24" s="94" t="s">
        <v>250</v>
      </c>
      <c r="B24" s="95" t="s">
        <v>251</v>
      </c>
      <c r="C24" s="82">
        <v>101.1</v>
      </c>
      <c r="D24" s="82">
        <v>88.7</v>
      </c>
      <c r="E24" s="82">
        <v>91.1</v>
      </c>
      <c r="F24" s="1346">
        <v>100.9</v>
      </c>
      <c r="G24" s="83">
        <v>95.9</v>
      </c>
      <c r="H24" s="84">
        <v>98.2</v>
      </c>
      <c r="I24" s="82">
        <v>95.2</v>
      </c>
      <c r="J24" s="99">
        <v>112.3</v>
      </c>
      <c r="K24" s="100">
        <v>112.3</v>
      </c>
      <c r="L24" s="101" t="s">
        <v>252</v>
      </c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</row>
    <row r="25" spans="1:47" s="25" customFormat="1" ht="15" customHeight="1">
      <c r="A25" s="80" t="s">
        <v>253</v>
      </c>
      <c r="B25" s="86" t="s">
        <v>251</v>
      </c>
      <c r="C25" s="87">
        <v>101.1</v>
      </c>
      <c r="D25" s="87">
        <v>88.7</v>
      </c>
      <c r="E25" s="87">
        <v>91.1</v>
      </c>
      <c r="F25" s="1347">
        <v>100.9</v>
      </c>
      <c r="G25" s="88">
        <v>95.9</v>
      </c>
      <c r="H25" s="89">
        <v>98.2</v>
      </c>
      <c r="I25" s="87">
        <v>95.2</v>
      </c>
      <c r="J25" s="99"/>
      <c r="K25" s="100"/>
      <c r="L25" s="102" t="s">
        <v>254</v>
      </c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</row>
    <row r="26" spans="1:47" s="69" customFormat="1" ht="15" customHeight="1">
      <c r="A26" s="94" t="s">
        <v>255</v>
      </c>
      <c r="B26" s="95" t="s">
        <v>256</v>
      </c>
      <c r="C26" s="82">
        <v>72.8</v>
      </c>
      <c r="D26" s="82">
        <v>55.7</v>
      </c>
      <c r="E26" s="82">
        <v>103.8</v>
      </c>
      <c r="F26" s="1346">
        <v>92.4</v>
      </c>
      <c r="G26" s="83">
        <v>75.7</v>
      </c>
      <c r="H26" s="84">
        <v>100.7</v>
      </c>
      <c r="I26" s="82">
        <v>106.3</v>
      </c>
      <c r="J26" s="99">
        <v>112.3</v>
      </c>
      <c r="K26" s="100">
        <v>112.3</v>
      </c>
      <c r="L26" s="101" t="s">
        <v>257</v>
      </c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</row>
    <row r="27" spans="1:47" s="25" customFormat="1" ht="13.5" customHeight="1">
      <c r="A27" s="80" t="s">
        <v>258</v>
      </c>
      <c r="B27" s="86" t="s">
        <v>259</v>
      </c>
      <c r="C27" s="87">
        <v>71.900000000000006</v>
      </c>
      <c r="D27" s="87">
        <v>50.3</v>
      </c>
      <c r="E27" s="87">
        <v>113.3</v>
      </c>
      <c r="F27" s="1347">
        <v>110.6</v>
      </c>
      <c r="G27" s="88">
        <v>73.900000000000006</v>
      </c>
      <c r="H27" s="89">
        <v>85.1</v>
      </c>
      <c r="I27" s="87">
        <v>114.1</v>
      </c>
      <c r="J27" s="99"/>
      <c r="K27" s="100"/>
      <c r="L27" s="102" t="s">
        <v>260</v>
      </c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</row>
    <row r="28" spans="1:47" s="25" customFormat="1" ht="13.5" customHeight="1">
      <c r="A28" s="80" t="s">
        <v>261</v>
      </c>
      <c r="B28" s="86" t="s">
        <v>262</v>
      </c>
      <c r="C28" s="87">
        <v>59.8</v>
      </c>
      <c r="D28" s="87">
        <v>47.3</v>
      </c>
      <c r="E28" s="87">
        <v>90.8</v>
      </c>
      <c r="F28" s="1347">
        <v>76.7</v>
      </c>
      <c r="G28" s="88">
        <v>65.5</v>
      </c>
      <c r="H28" s="89">
        <v>92.3</v>
      </c>
      <c r="I28" s="87">
        <v>91.9</v>
      </c>
      <c r="J28" s="99"/>
      <c r="K28" s="100"/>
      <c r="L28" s="102" t="s">
        <v>263</v>
      </c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</row>
    <row r="29" spans="1:47" s="69" customFormat="1" ht="15" customHeight="1">
      <c r="A29" s="80" t="s">
        <v>264</v>
      </c>
      <c r="B29" s="86" t="s">
        <v>265</v>
      </c>
      <c r="C29" s="87">
        <v>70</v>
      </c>
      <c r="D29" s="87">
        <v>72.7</v>
      </c>
      <c r="E29" s="87">
        <v>117.3</v>
      </c>
      <c r="F29" s="1347">
        <v>75.599999999999994</v>
      </c>
      <c r="G29" s="88">
        <v>70.8</v>
      </c>
      <c r="H29" s="89">
        <v>118.1</v>
      </c>
      <c r="I29" s="87">
        <v>113.2</v>
      </c>
      <c r="J29" s="99">
        <v>103.9</v>
      </c>
      <c r="K29" s="100">
        <v>103.9</v>
      </c>
      <c r="L29" s="102" t="s">
        <v>266</v>
      </c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</row>
    <row r="30" spans="1:47" s="25" customFormat="1" ht="15" customHeight="1">
      <c r="A30" s="80" t="s">
        <v>267</v>
      </c>
      <c r="B30" s="86" t="s">
        <v>268</v>
      </c>
      <c r="C30" s="87">
        <v>184.1</v>
      </c>
      <c r="D30" s="87">
        <v>130.4</v>
      </c>
      <c r="E30" s="87">
        <v>153.1</v>
      </c>
      <c r="F30" s="1347">
        <v>207.8</v>
      </c>
      <c r="G30" s="88">
        <v>184.5</v>
      </c>
      <c r="H30" s="89">
        <v>166.9</v>
      </c>
      <c r="I30" s="87">
        <v>145.69999999999999</v>
      </c>
      <c r="J30" s="90">
        <v>103.9</v>
      </c>
      <c r="K30" s="92">
        <v>103.9</v>
      </c>
      <c r="L30" s="93" t="s">
        <v>269</v>
      </c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</row>
    <row r="31" spans="1:47" s="25" customFormat="1" ht="15" customHeight="1">
      <c r="A31" s="80" t="s">
        <v>270</v>
      </c>
      <c r="B31" s="86" t="s">
        <v>271</v>
      </c>
      <c r="C31" s="87">
        <v>79.099999999999994</v>
      </c>
      <c r="D31" s="87">
        <v>46.3</v>
      </c>
      <c r="E31" s="87">
        <v>93.3</v>
      </c>
      <c r="F31" s="1347">
        <v>95.7</v>
      </c>
      <c r="G31" s="88">
        <v>80.900000000000006</v>
      </c>
      <c r="H31" s="89">
        <v>102.7</v>
      </c>
      <c r="I31" s="87">
        <v>107.6</v>
      </c>
      <c r="J31" s="90">
        <v>89.8</v>
      </c>
      <c r="K31" s="92">
        <v>89.8</v>
      </c>
      <c r="L31" s="102" t="s">
        <v>272</v>
      </c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</row>
    <row r="32" spans="1:47" s="69" customFormat="1" ht="15" customHeight="1">
      <c r="A32" s="94" t="s">
        <v>273</v>
      </c>
      <c r="B32" s="95" t="s">
        <v>274</v>
      </c>
      <c r="C32" s="82">
        <v>90.7</v>
      </c>
      <c r="D32" s="82">
        <v>64.7</v>
      </c>
      <c r="E32" s="82">
        <v>109.5</v>
      </c>
      <c r="F32" s="1346">
        <v>102.6</v>
      </c>
      <c r="G32" s="83">
        <v>92.3</v>
      </c>
      <c r="H32" s="84">
        <v>103.4</v>
      </c>
      <c r="I32" s="82">
        <v>102.9</v>
      </c>
      <c r="J32" s="96">
        <v>83.7</v>
      </c>
      <c r="K32" s="97">
        <v>83.7</v>
      </c>
      <c r="L32" s="101" t="s">
        <v>275</v>
      </c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</row>
    <row r="33" spans="1:47" s="25" customFormat="1" ht="15" customHeight="1">
      <c r="A33" s="80" t="s">
        <v>276</v>
      </c>
      <c r="B33" s="86" t="s">
        <v>277</v>
      </c>
      <c r="C33" s="87">
        <v>92.3</v>
      </c>
      <c r="D33" s="87">
        <v>65.400000000000006</v>
      </c>
      <c r="E33" s="87">
        <v>111.8</v>
      </c>
      <c r="F33" s="1347">
        <v>103.2</v>
      </c>
      <c r="G33" s="88">
        <v>94.1</v>
      </c>
      <c r="H33" s="89">
        <v>106</v>
      </c>
      <c r="I33" s="87">
        <v>105</v>
      </c>
      <c r="J33" s="90">
        <v>163.69999999999999</v>
      </c>
      <c r="K33" s="92">
        <v>163.69999999999999</v>
      </c>
      <c r="L33" s="102" t="s">
        <v>278</v>
      </c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</row>
    <row r="34" spans="1:47" s="25" customFormat="1" ht="15" customHeight="1">
      <c r="A34" s="80" t="s">
        <v>279</v>
      </c>
      <c r="B34" s="86" t="s">
        <v>280</v>
      </c>
      <c r="C34" s="87">
        <v>65</v>
      </c>
      <c r="D34" s="87">
        <v>53.7</v>
      </c>
      <c r="E34" s="87">
        <v>72.7</v>
      </c>
      <c r="F34" s="1347">
        <v>93.8</v>
      </c>
      <c r="G34" s="88">
        <v>63</v>
      </c>
      <c r="H34" s="89">
        <v>60.6</v>
      </c>
      <c r="I34" s="87">
        <v>70.400000000000006</v>
      </c>
      <c r="J34" s="90">
        <v>148.1</v>
      </c>
      <c r="K34" s="92">
        <v>148.1</v>
      </c>
      <c r="L34" s="93" t="s">
        <v>281</v>
      </c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</row>
    <row r="35" spans="1:47" s="69" customFormat="1" ht="15" customHeight="1">
      <c r="A35" s="94" t="s">
        <v>282</v>
      </c>
      <c r="B35" s="95" t="s">
        <v>283</v>
      </c>
      <c r="C35" s="82">
        <v>56.3</v>
      </c>
      <c r="D35" s="82">
        <v>46.8</v>
      </c>
      <c r="E35" s="82">
        <v>71.7</v>
      </c>
      <c r="F35" s="1346">
        <v>75.3</v>
      </c>
      <c r="G35" s="83">
        <v>57.9</v>
      </c>
      <c r="H35" s="84">
        <v>82.1</v>
      </c>
      <c r="I35" s="82">
        <v>97.3</v>
      </c>
      <c r="J35" s="96"/>
      <c r="K35" s="97"/>
      <c r="L35" s="98" t="s">
        <v>284</v>
      </c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</row>
    <row r="36" spans="1:47" s="69" customFormat="1" ht="15" customHeight="1">
      <c r="A36" s="80" t="s">
        <v>285</v>
      </c>
      <c r="B36" s="86" t="s">
        <v>286</v>
      </c>
      <c r="C36" s="87">
        <v>55.8</v>
      </c>
      <c r="D36" s="87">
        <v>63.2</v>
      </c>
      <c r="E36" s="87">
        <v>51.3</v>
      </c>
      <c r="F36" s="1347">
        <v>64.5</v>
      </c>
      <c r="G36" s="88">
        <v>59.9</v>
      </c>
      <c r="H36" s="89">
        <v>88.6</v>
      </c>
      <c r="I36" s="87">
        <v>51.5</v>
      </c>
      <c r="J36" s="96">
        <v>108.4</v>
      </c>
      <c r="K36" s="97">
        <v>108.4</v>
      </c>
      <c r="L36" s="93" t="s">
        <v>287</v>
      </c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</row>
    <row r="37" spans="1:47" s="25" customFormat="1" ht="15" customHeight="1">
      <c r="A37" s="80" t="s">
        <v>288</v>
      </c>
      <c r="B37" s="86" t="s">
        <v>289</v>
      </c>
      <c r="C37" s="87">
        <v>56.3</v>
      </c>
      <c r="D37" s="87">
        <v>43.1</v>
      </c>
      <c r="E37" s="87">
        <v>76.2</v>
      </c>
      <c r="F37" s="1347">
        <v>77.7</v>
      </c>
      <c r="G37" s="88">
        <v>57.5</v>
      </c>
      <c r="H37" s="89">
        <v>80.7</v>
      </c>
      <c r="I37" s="87">
        <v>107.5</v>
      </c>
      <c r="J37" s="90">
        <v>63.8</v>
      </c>
      <c r="K37" s="92">
        <v>63.8</v>
      </c>
      <c r="L37" s="93" t="s">
        <v>290</v>
      </c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</row>
    <row r="38" spans="1:47" s="69" customFormat="1" ht="12" customHeight="1">
      <c r="A38" s="94" t="s">
        <v>291</v>
      </c>
      <c r="B38" s="95" t="s">
        <v>292</v>
      </c>
      <c r="C38" s="82">
        <v>71.900000000000006</v>
      </c>
      <c r="D38" s="82">
        <v>29.4</v>
      </c>
      <c r="E38" s="82">
        <v>93</v>
      </c>
      <c r="F38" s="1346">
        <v>92</v>
      </c>
      <c r="G38" s="83">
        <v>79.3</v>
      </c>
      <c r="H38" s="84">
        <v>78.5</v>
      </c>
      <c r="I38" s="82">
        <v>87.8</v>
      </c>
      <c r="J38" s="96"/>
      <c r="K38" s="97"/>
      <c r="L38" s="98" t="s">
        <v>293</v>
      </c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</row>
    <row r="39" spans="1:47" s="25" customFormat="1" ht="12" customHeight="1">
      <c r="A39" s="80" t="s">
        <v>294</v>
      </c>
      <c r="B39" s="86" t="s">
        <v>295</v>
      </c>
      <c r="C39" s="87">
        <v>59.3</v>
      </c>
      <c r="D39" s="87">
        <v>17</v>
      </c>
      <c r="E39" s="87">
        <v>69</v>
      </c>
      <c r="F39" s="1347">
        <v>63.6</v>
      </c>
      <c r="G39" s="88">
        <v>81.3</v>
      </c>
      <c r="H39" s="89">
        <v>60.8</v>
      </c>
      <c r="I39" s="87">
        <v>71.599999999999994</v>
      </c>
      <c r="J39" s="90"/>
      <c r="K39" s="92"/>
      <c r="L39" s="102" t="s">
        <v>296</v>
      </c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</row>
    <row r="40" spans="1:47" s="69" customFormat="1" ht="15" customHeight="1">
      <c r="A40" s="80" t="s">
        <v>297</v>
      </c>
      <c r="B40" s="86" t="s">
        <v>298</v>
      </c>
      <c r="C40" s="87">
        <v>73.099999999999994</v>
      </c>
      <c r="D40" s="87">
        <v>30.6</v>
      </c>
      <c r="E40" s="87">
        <v>95.2</v>
      </c>
      <c r="F40" s="1347">
        <v>94.6</v>
      </c>
      <c r="G40" s="88">
        <v>79.099999999999994</v>
      </c>
      <c r="H40" s="89">
        <v>80.099999999999994</v>
      </c>
      <c r="I40" s="87">
        <v>89.3</v>
      </c>
      <c r="J40" s="99">
        <v>127</v>
      </c>
      <c r="K40" s="100">
        <v>127</v>
      </c>
      <c r="L40" s="102" t="s">
        <v>299</v>
      </c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</row>
    <row r="41" spans="1:47" s="69" customFormat="1" ht="15" customHeight="1">
      <c r="A41" s="94" t="s">
        <v>300</v>
      </c>
      <c r="B41" s="95" t="s">
        <v>301</v>
      </c>
      <c r="C41" s="82">
        <v>100.9</v>
      </c>
      <c r="D41" s="82">
        <v>105.6</v>
      </c>
      <c r="E41" s="82">
        <v>138.9</v>
      </c>
      <c r="F41" s="1346">
        <v>106</v>
      </c>
      <c r="G41" s="83">
        <v>100.8</v>
      </c>
      <c r="H41" s="84">
        <v>119.4</v>
      </c>
      <c r="I41" s="82">
        <v>126.9</v>
      </c>
      <c r="J41" s="96">
        <v>97.5</v>
      </c>
      <c r="K41" s="97">
        <v>97.5</v>
      </c>
      <c r="L41" s="98" t="s">
        <v>302</v>
      </c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</row>
    <row r="42" spans="1:47" s="25" customFormat="1" ht="15" customHeight="1">
      <c r="A42" s="80" t="s">
        <v>303</v>
      </c>
      <c r="B42" s="86" t="s">
        <v>304</v>
      </c>
      <c r="C42" s="87">
        <v>93.4</v>
      </c>
      <c r="D42" s="87">
        <v>101.8</v>
      </c>
      <c r="E42" s="87">
        <v>161.6</v>
      </c>
      <c r="F42" s="1347">
        <v>103.4</v>
      </c>
      <c r="G42" s="88">
        <v>101.5</v>
      </c>
      <c r="H42" s="89">
        <v>102.6</v>
      </c>
      <c r="I42" s="87">
        <v>102.8</v>
      </c>
      <c r="J42" s="90">
        <v>127.2</v>
      </c>
      <c r="K42" s="92">
        <v>127.2</v>
      </c>
      <c r="L42" s="93" t="s">
        <v>305</v>
      </c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</row>
    <row r="43" spans="1:47" s="25" customFormat="1" ht="15" customHeight="1">
      <c r="A43" s="80" t="s">
        <v>306</v>
      </c>
      <c r="B43" s="86" t="s">
        <v>307</v>
      </c>
      <c r="C43" s="87">
        <v>102</v>
      </c>
      <c r="D43" s="87">
        <v>106.1</v>
      </c>
      <c r="E43" s="87">
        <v>135.6</v>
      </c>
      <c r="F43" s="1347">
        <v>106.4</v>
      </c>
      <c r="G43" s="88">
        <v>100.7</v>
      </c>
      <c r="H43" s="89">
        <v>121.8</v>
      </c>
      <c r="I43" s="87">
        <v>130.4</v>
      </c>
      <c r="J43" s="90"/>
      <c r="K43" s="92"/>
      <c r="L43" s="93" t="s">
        <v>308</v>
      </c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</row>
    <row r="44" spans="1:47" s="69" customFormat="1" ht="12" customHeight="1">
      <c r="A44" s="94" t="s">
        <v>309</v>
      </c>
      <c r="B44" s="95" t="s">
        <v>310</v>
      </c>
      <c r="C44" s="82">
        <v>73.5</v>
      </c>
      <c r="D44" s="82">
        <v>89</v>
      </c>
      <c r="E44" s="82">
        <v>121.6</v>
      </c>
      <c r="F44" s="1346">
        <v>120.7</v>
      </c>
      <c r="G44" s="83">
        <v>111.8</v>
      </c>
      <c r="H44" s="84">
        <v>109.4</v>
      </c>
      <c r="I44" s="82">
        <v>123.1</v>
      </c>
      <c r="J44" s="96"/>
      <c r="K44" s="97"/>
      <c r="L44" s="101" t="s">
        <v>311</v>
      </c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</row>
    <row r="45" spans="1:47" s="25" customFormat="1" ht="15" customHeight="1">
      <c r="A45" s="80" t="s">
        <v>312</v>
      </c>
      <c r="B45" s="86" t="s">
        <v>313</v>
      </c>
      <c r="C45" s="87">
        <v>73.5</v>
      </c>
      <c r="D45" s="87">
        <v>89</v>
      </c>
      <c r="E45" s="87">
        <v>121.6</v>
      </c>
      <c r="F45" s="1347">
        <v>120.7</v>
      </c>
      <c r="G45" s="88">
        <v>111.8</v>
      </c>
      <c r="H45" s="89">
        <v>109.4</v>
      </c>
      <c r="I45" s="87">
        <v>123.1</v>
      </c>
      <c r="J45" s="99">
        <v>73.400000000000006</v>
      </c>
      <c r="K45" s="100">
        <v>73.400000000000006</v>
      </c>
      <c r="L45" s="102" t="s">
        <v>314</v>
      </c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</row>
    <row r="46" spans="1:47" s="69" customFormat="1" ht="12" customHeight="1">
      <c r="A46" s="94" t="s">
        <v>315</v>
      </c>
      <c r="B46" s="95" t="s">
        <v>316</v>
      </c>
      <c r="C46" s="82">
        <v>147.5</v>
      </c>
      <c r="D46" s="82">
        <v>153.9</v>
      </c>
      <c r="E46" s="82">
        <v>139.6</v>
      </c>
      <c r="F46" s="1346">
        <v>133.19999999999999</v>
      </c>
      <c r="G46" s="83">
        <v>132.4</v>
      </c>
      <c r="H46" s="84">
        <v>149</v>
      </c>
      <c r="I46" s="82">
        <v>129</v>
      </c>
      <c r="J46" s="96">
        <v>46.5</v>
      </c>
      <c r="K46" s="97">
        <v>46.5</v>
      </c>
      <c r="L46" s="101" t="s">
        <v>317</v>
      </c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</row>
    <row r="47" spans="1:47" s="25" customFormat="1" ht="15" customHeight="1">
      <c r="A47" s="80" t="s">
        <v>318</v>
      </c>
      <c r="B47" s="86" t="s">
        <v>319</v>
      </c>
      <c r="C47" s="87">
        <v>162.4</v>
      </c>
      <c r="D47" s="87">
        <v>174.7</v>
      </c>
      <c r="E47" s="87">
        <v>144.9</v>
      </c>
      <c r="F47" s="1347">
        <v>139.80000000000001</v>
      </c>
      <c r="G47" s="88">
        <v>142.80000000000001</v>
      </c>
      <c r="H47" s="89">
        <v>165</v>
      </c>
      <c r="I47" s="87">
        <v>136.1</v>
      </c>
      <c r="J47" s="90"/>
      <c r="K47" s="92"/>
      <c r="L47" s="93" t="s">
        <v>320</v>
      </c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</row>
    <row r="48" spans="1:47" s="69" customFormat="1" ht="15" customHeight="1">
      <c r="A48" s="80" t="s">
        <v>321</v>
      </c>
      <c r="B48" s="86" t="s">
        <v>322</v>
      </c>
      <c r="C48" s="87">
        <v>179.5</v>
      </c>
      <c r="D48" s="87">
        <v>43.3</v>
      </c>
      <c r="E48" s="87">
        <v>93.9</v>
      </c>
      <c r="F48" s="1347">
        <v>325.60000000000002</v>
      </c>
      <c r="G48" s="88">
        <v>80.8</v>
      </c>
      <c r="H48" s="89">
        <v>76.7</v>
      </c>
      <c r="I48" s="87">
        <v>102.9</v>
      </c>
      <c r="J48" s="96">
        <v>79.099999999999994</v>
      </c>
      <c r="K48" s="97">
        <v>79.099999999999994</v>
      </c>
      <c r="L48" s="93" t="s">
        <v>323</v>
      </c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</row>
    <row r="49" spans="1:47" s="25" customFormat="1" ht="15" customHeight="1">
      <c r="A49" s="80" t="s">
        <v>324</v>
      </c>
      <c r="B49" s="86" t="s">
        <v>325</v>
      </c>
      <c r="C49" s="87">
        <v>102.9</v>
      </c>
      <c r="D49" s="87">
        <v>87.3</v>
      </c>
      <c r="E49" s="87">
        <v>100.5</v>
      </c>
      <c r="F49" s="1347">
        <v>108.8</v>
      </c>
      <c r="G49" s="88">
        <v>99.9</v>
      </c>
      <c r="H49" s="89">
        <v>113.1</v>
      </c>
      <c r="I49" s="87">
        <v>98.1</v>
      </c>
      <c r="J49" s="90">
        <v>76.5</v>
      </c>
      <c r="K49" s="92">
        <v>76.5</v>
      </c>
      <c r="L49" s="93" t="s">
        <v>326</v>
      </c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</row>
    <row r="50" spans="1:47" s="25" customFormat="1" ht="18" customHeight="1">
      <c r="A50" s="80" t="s">
        <v>327</v>
      </c>
      <c r="B50" s="86" t="s">
        <v>328</v>
      </c>
      <c r="C50" s="87">
        <v>86.2</v>
      </c>
      <c r="D50" s="87">
        <v>75.2</v>
      </c>
      <c r="E50" s="87">
        <v>137.9</v>
      </c>
      <c r="F50" s="1347">
        <v>92.2</v>
      </c>
      <c r="G50" s="88">
        <v>79.099999999999994</v>
      </c>
      <c r="H50" s="89">
        <v>63.2</v>
      </c>
      <c r="I50" s="87">
        <v>101.2</v>
      </c>
      <c r="J50" s="90"/>
      <c r="K50" s="92"/>
      <c r="L50" s="93" t="s">
        <v>329</v>
      </c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</row>
    <row r="51" spans="1:47" s="25" customFormat="1" ht="15" customHeight="1">
      <c r="A51" s="80" t="s">
        <v>330</v>
      </c>
      <c r="B51" s="86" t="s">
        <v>331</v>
      </c>
      <c r="C51" s="87">
        <v>89.9</v>
      </c>
      <c r="D51" s="87">
        <v>78.400000000000006</v>
      </c>
      <c r="E51" s="87">
        <v>124.8</v>
      </c>
      <c r="F51" s="1347">
        <v>158.4</v>
      </c>
      <c r="G51" s="88">
        <v>151.30000000000001</v>
      </c>
      <c r="H51" s="89">
        <v>145.6</v>
      </c>
      <c r="I51" s="87">
        <v>136.30000000000001</v>
      </c>
      <c r="J51" s="99">
        <v>67.8</v>
      </c>
      <c r="K51" s="100">
        <v>67.8</v>
      </c>
      <c r="L51" s="102" t="s">
        <v>332</v>
      </c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</row>
    <row r="52" spans="1:47" s="69" customFormat="1" ht="12" customHeight="1">
      <c r="A52" s="94" t="s">
        <v>333</v>
      </c>
      <c r="B52" s="95" t="s">
        <v>334</v>
      </c>
      <c r="C52" s="82">
        <v>96.9</v>
      </c>
      <c r="D52" s="82">
        <v>91.8</v>
      </c>
      <c r="E52" s="82">
        <v>129</v>
      </c>
      <c r="F52" s="1346">
        <v>111.5</v>
      </c>
      <c r="G52" s="83">
        <v>99.1</v>
      </c>
      <c r="H52" s="84">
        <v>103.8</v>
      </c>
      <c r="I52" s="82">
        <v>109.8</v>
      </c>
      <c r="J52" s="96">
        <v>59.3</v>
      </c>
      <c r="K52" s="97">
        <v>59.3</v>
      </c>
      <c r="L52" s="101" t="s">
        <v>335</v>
      </c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</row>
    <row r="53" spans="1:47" s="25" customFormat="1" ht="15" customHeight="1">
      <c r="A53" s="80" t="s">
        <v>336</v>
      </c>
      <c r="B53" s="86" t="s">
        <v>337</v>
      </c>
      <c r="C53" s="87">
        <v>96.9</v>
      </c>
      <c r="D53" s="87">
        <v>91.8</v>
      </c>
      <c r="E53" s="87">
        <v>129</v>
      </c>
      <c r="F53" s="1347">
        <v>111.5</v>
      </c>
      <c r="G53" s="88">
        <v>99.1</v>
      </c>
      <c r="H53" s="89">
        <v>103.8</v>
      </c>
      <c r="I53" s="87">
        <v>109.8</v>
      </c>
      <c r="J53" s="90">
        <v>68.099999999999994</v>
      </c>
      <c r="K53" s="92">
        <v>68.099999999999994</v>
      </c>
      <c r="L53" s="102" t="s">
        <v>338</v>
      </c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</row>
    <row r="54" spans="1:47" s="69" customFormat="1" ht="12" customHeight="1">
      <c r="A54" s="94" t="s">
        <v>339</v>
      </c>
      <c r="B54" s="95" t="s">
        <v>340</v>
      </c>
      <c r="C54" s="82">
        <v>92.4</v>
      </c>
      <c r="D54" s="82">
        <v>75.7</v>
      </c>
      <c r="E54" s="82">
        <v>113.2</v>
      </c>
      <c r="F54" s="1346">
        <v>112</v>
      </c>
      <c r="G54" s="83">
        <v>88.9</v>
      </c>
      <c r="H54" s="84">
        <v>145.80000000000001</v>
      </c>
      <c r="I54" s="82">
        <v>114.4</v>
      </c>
      <c r="J54" s="96">
        <v>59.6</v>
      </c>
      <c r="K54" s="97">
        <v>59.6</v>
      </c>
      <c r="L54" s="98" t="s">
        <v>341</v>
      </c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</row>
    <row r="55" spans="1:47" s="25" customFormat="1" ht="15" customHeight="1">
      <c r="A55" s="80" t="s">
        <v>342</v>
      </c>
      <c r="B55" s="86" t="s">
        <v>343</v>
      </c>
      <c r="C55" s="87">
        <v>157</v>
      </c>
      <c r="D55" s="87">
        <v>100.3</v>
      </c>
      <c r="E55" s="87">
        <v>254.2</v>
      </c>
      <c r="F55" s="1347">
        <v>287.2</v>
      </c>
      <c r="G55" s="88">
        <v>143.6</v>
      </c>
      <c r="H55" s="89">
        <v>303.60000000000002</v>
      </c>
      <c r="I55" s="87">
        <v>258.5</v>
      </c>
      <c r="J55" s="90">
        <v>94.1</v>
      </c>
      <c r="K55" s="92">
        <v>94.1</v>
      </c>
      <c r="L55" s="93" t="s">
        <v>344</v>
      </c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</row>
    <row r="56" spans="1:47" s="25" customFormat="1" ht="15" customHeight="1">
      <c r="A56" s="80" t="s">
        <v>345</v>
      </c>
      <c r="B56" s="86" t="s">
        <v>346</v>
      </c>
      <c r="C56" s="87">
        <v>86.9</v>
      </c>
      <c r="D56" s="87">
        <v>73.5</v>
      </c>
      <c r="E56" s="87">
        <v>101</v>
      </c>
      <c r="F56" s="1347">
        <v>96.9</v>
      </c>
      <c r="G56" s="88">
        <v>84.2</v>
      </c>
      <c r="H56" s="89">
        <v>132.19999999999999</v>
      </c>
      <c r="I56" s="87">
        <v>102</v>
      </c>
      <c r="J56" s="90">
        <v>65.8</v>
      </c>
      <c r="K56" s="92">
        <v>65.8</v>
      </c>
      <c r="L56" s="93" t="s">
        <v>347</v>
      </c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</row>
    <row r="57" spans="1:47" s="69" customFormat="1" ht="12" customHeight="1">
      <c r="A57" s="94" t="s">
        <v>348</v>
      </c>
      <c r="B57" s="95" t="s">
        <v>349</v>
      </c>
      <c r="C57" s="82">
        <v>91.1</v>
      </c>
      <c r="D57" s="82">
        <v>68.8</v>
      </c>
      <c r="E57" s="82">
        <v>98.6</v>
      </c>
      <c r="F57" s="1346">
        <v>105.7</v>
      </c>
      <c r="G57" s="83">
        <v>94.2</v>
      </c>
      <c r="H57" s="84">
        <v>100.4</v>
      </c>
      <c r="I57" s="82">
        <v>103.3</v>
      </c>
      <c r="J57" s="96"/>
      <c r="K57" s="97"/>
      <c r="L57" s="942" t="s">
        <v>350</v>
      </c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</row>
    <row r="58" spans="1:47" s="69" customFormat="1" ht="15" customHeight="1">
      <c r="A58" s="80" t="s">
        <v>351</v>
      </c>
      <c r="B58" s="86" t="s">
        <v>352</v>
      </c>
      <c r="C58" s="87">
        <v>171.9</v>
      </c>
      <c r="D58" s="87">
        <v>103.4</v>
      </c>
      <c r="E58" s="87">
        <v>186.6</v>
      </c>
      <c r="F58" s="1347">
        <v>165.9</v>
      </c>
      <c r="G58" s="88">
        <v>148.19999999999999</v>
      </c>
      <c r="H58" s="89">
        <v>147</v>
      </c>
      <c r="I58" s="87">
        <v>162.6</v>
      </c>
      <c r="J58" s="99">
        <v>116.2</v>
      </c>
      <c r="K58" s="100">
        <v>116.2</v>
      </c>
      <c r="L58" s="102" t="s">
        <v>353</v>
      </c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</row>
    <row r="59" spans="1:47" s="25" customFormat="1" ht="15" customHeight="1">
      <c r="A59" s="80" t="s">
        <v>354</v>
      </c>
      <c r="B59" s="86" t="s">
        <v>355</v>
      </c>
      <c r="C59" s="87">
        <v>140</v>
      </c>
      <c r="D59" s="87">
        <v>35.4</v>
      </c>
      <c r="E59" s="87">
        <v>125.7</v>
      </c>
      <c r="F59" s="1347">
        <v>149.80000000000001</v>
      </c>
      <c r="G59" s="88">
        <v>140</v>
      </c>
      <c r="H59" s="89">
        <v>60.1</v>
      </c>
      <c r="I59" s="87">
        <v>125.7</v>
      </c>
      <c r="J59" s="90">
        <v>101.4</v>
      </c>
      <c r="K59" s="92">
        <v>101.4</v>
      </c>
      <c r="L59" s="93" t="s">
        <v>356</v>
      </c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</row>
    <row r="60" spans="1:47" s="25" customFormat="1" ht="15" customHeight="1">
      <c r="A60" s="80" t="s">
        <v>357</v>
      </c>
      <c r="B60" s="86" t="s">
        <v>358</v>
      </c>
      <c r="C60" s="87">
        <v>50.6</v>
      </c>
      <c r="D60" s="87">
        <v>72.3</v>
      </c>
      <c r="E60" s="87">
        <v>100.1</v>
      </c>
      <c r="F60" s="1347">
        <v>216.8</v>
      </c>
      <c r="G60" s="88">
        <v>81.400000000000006</v>
      </c>
      <c r="H60" s="89">
        <v>138.80000000000001</v>
      </c>
      <c r="I60" s="87">
        <v>102</v>
      </c>
      <c r="J60" s="90">
        <v>125.5</v>
      </c>
      <c r="K60" s="92">
        <v>125.5</v>
      </c>
      <c r="L60" s="93" t="s">
        <v>359</v>
      </c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</row>
    <row r="61" spans="1:47" s="25" customFormat="1" ht="11.25" customHeight="1">
      <c r="A61" s="80" t="s">
        <v>360</v>
      </c>
      <c r="B61" s="86" t="s">
        <v>361</v>
      </c>
      <c r="C61" s="87">
        <v>96.7</v>
      </c>
      <c r="D61" s="87">
        <v>76.3</v>
      </c>
      <c r="E61" s="87">
        <v>97.7</v>
      </c>
      <c r="F61" s="1347">
        <v>99.8</v>
      </c>
      <c r="G61" s="88">
        <v>97</v>
      </c>
      <c r="H61" s="89">
        <v>96.9</v>
      </c>
      <c r="I61" s="87">
        <v>98.7</v>
      </c>
      <c r="J61" s="103"/>
      <c r="K61" s="103"/>
      <c r="L61" s="93" t="s">
        <v>362</v>
      </c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</row>
    <row r="62" spans="1:47" s="25" customFormat="1" ht="12.75" customHeight="1">
      <c r="A62" s="80" t="s">
        <v>363</v>
      </c>
      <c r="B62" s="86" t="s">
        <v>364</v>
      </c>
      <c r="C62" s="87">
        <v>89.9</v>
      </c>
      <c r="D62" s="87">
        <v>62.7</v>
      </c>
      <c r="E62" s="87">
        <v>93.3</v>
      </c>
      <c r="F62" s="1347">
        <v>100.7</v>
      </c>
      <c r="G62" s="88">
        <v>92.2</v>
      </c>
      <c r="H62" s="89">
        <v>88.8</v>
      </c>
      <c r="I62" s="87">
        <v>100.4</v>
      </c>
      <c r="J62" s="103"/>
      <c r="K62" s="103"/>
      <c r="L62" s="93" t="s">
        <v>365</v>
      </c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</row>
    <row r="63" spans="1:47" s="25" customFormat="1" ht="12.75" customHeight="1">
      <c r="B63" s="1011"/>
      <c r="C63" s="77"/>
      <c r="D63" s="77"/>
      <c r="E63" s="77"/>
      <c r="F63" s="104"/>
      <c r="G63" s="77"/>
      <c r="H63" s="79"/>
      <c r="I63" s="77"/>
      <c r="J63" s="80"/>
      <c r="K63" s="80"/>
      <c r="L63" s="943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</row>
    <row r="64" spans="1:47" s="25" customFormat="1" ht="12.75" customHeight="1">
      <c r="B64" s="105"/>
      <c r="C64" s="106"/>
      <c r="D64" s="106"/>
      <c r="E64" s="106"/>
      <c r="F64" s="104"/>
      <c r="G64" s="106"/>
      <c r="H64" s="107"/>
      <c r="I64" s="106"/>
      <c r="J64" s="108"/>
      <c r="K64" s="108"/>
      <c r="L64" s="109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</row>
    <row r="65" spans="1:47" s="25" customFormat="1" ht="12.75" customHeight="1">
      <c r="A65" s="48"/>
      <c r="B65" s="1011"/>
      <c r="C65" s="104"/>
      <c r="D65" s="104"/>
      <c r="E65" s="104"/>
      <c r="F65" s="110"/>
      <c r="G65" s="111"/>
      <c r="H65" s="112"/>
      <c r="I65" s="113"/>
      <c r="J65" s="113"/>
      <c r="K65" s="114"/>
      <c r="L65" s="944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</row>
    <row r="66" spans="1:47" s="25" customFormat="1" ht="24" customHeight="1">
      <c r="A66" s="26"/>
      <c r="B66" s="16" t="s">
        <v>206</v>
      </c>
      <c r="C66" s="115"/>
      <c r="D66" s="115"/>
      <c r="E66" s="115"/>
      <c r="F66" s="115"/>
      <c r="G66" s="19"/>
      <c r="H66" s="116"/>
      <c r="I66" s="117"/>
      <c r="J66" s="117"/>
      <c r="K66" s="114"/>
      <c r="L66" s="945" t="s">
        <v>207</v>
      </c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</row>
    <row r="67" spans="1:47" s="25" customFormat="1" ht="20.25">
      <c r="A67" s="26"/>
      <c r="B67" s="70" t="s">
        <v>366</v>
      </c>
      <c r="C67" s="118"/>
      <c r="D67" s="118"/>
      <c r="E67" s="118"/>
      <c r="F67" s="118"/>
      <c r="G67" s="119"/>
      <c r="H67" s="116"/>
      <c r="I67" s="117"/>
      <c r="J67" s="117"/>
      <c r="K67" s="114"/>
      <c r="L67" s="946" t="s">
        <v>209</v>
      </c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</row>
    <row r="68" spans="1:47" s="25" customFormat="1" ht="14.1" customHeight="1">
      <c r="A68" s="26"/>
      <c r="B68" s="36" t="s">
        <v>367</v>
      </c>
      <c r="C68" s="120"/>
      <c r="D68" s="120"/>
      <c r="E68" s="120"/>
      <c r="F68" s="120"/>
      <c r="G68" s="38"/>
      <c r="H68" s="116"/>
      <c r="I68" s="117"/>
      <c r="J68" s="117"/>
      <c r="K68" s="114"/>
      <c r="L68" s="947" t="s">
        <v>151</v>
      </c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</row>
    <row r="69" spans="1:47" s="25" customFormat="1" ht="9" customHeight="1">
      <c r="A69" s="58"/>
      <c r="B69" s="40"/>
      <c r="C69" s="121"/>
      <c r="D69" s="121"/>
      <c r="E69" s="121"/>
      <c r="F69" s="121"/>
      <c r="G69" s="46"/>
      <c r="H69" s="116"/>
      <c r="I69" s="117"/>
      <c r="J69" s="117"/>
      <c r="K69" s="122"/>
      <c r="L69" s="948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</row>
    <row r="70" spans="1:47" s="25" customFormat="1" ht="11.1" customHeight="1">
      <c r="B70" s="123"/>
      <c r="C70" s="2229">
        <v>2020</v>
      </c>
      <c r="D70" s="2230"/>
      <c r="E70" s="2231"/>
      <c r="F70" s="1348"/>
      <c r="G70" s="124">
        <v>2019</v>
      </c>
      <c r="H70" s="124"/>
      <c r="I70" s="125"/>
      <c r="J70" s="124"/>
      <c r="K70" s="125"/>
      <c r="L70" s="2133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</row>
    <row r="71" spans="1:47" s="25" customFormat="1" ht="11.1" customHeight="1">
      <c r="B71" s="126"/>
      <c r="C71" s="2232"/>
      <c r="D71" s="2233"/>
      <c r="E71" s="2234"/>
      <c r="F71" s="1349"/>
      <c r="G71" s="58"/>
      <c r="H71" s="127"/>
      <c r="I71" s="128"/>
      <c r="J71" s="127"/>
      <c r="K71" s="128"/>
      <c r="L71" s="129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</row>
    <row r="72" spans="1:47" s="25" customFormat="1" ht="11.1" customHeight="1">
      <c r="B72" s="126"/>
      <c r="C72" s="54" t="s">
        <v>163</v>
      </c>
      <c r="D72" s="54" t="s">
        <v>2</v>
      </c>
      <c r="E72" s="54" t="s">
        <v>112</v>
      </c>
      <c r="F72" s="55" t="s">
        <v>211</v>
      </c>
      <c r="G72" s="54" t="s">
        <v>163</v>
      </c>
      <c r="H72" s="54" t="s">
        <v>2</v>
      </c>
      <c r="I72" s="54" t="s">
        <v>112</v>
      </c>
      <c r="J72" s="130"/>
      <c r="K72" s="55"/>
      <c r="L72" s="131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</row>
    <row r="73" spans="1:47" s="25" customFormat="1" ht="11.1" customHeight="1">
      <c r="A73" s="58"/>
      <c r="B73" s="132"/>
      <c r="C73" s="62" t="s">
        <v>213</v>
      </c>
      <c r="D73" s="60" t="s">
        <v>34</v>
      </c>
      <c r="E73" s="60" t="s">
        <v>212</v>
      </c>
      <c r="F73" s="61" t="s">
        <v>32</v>
      </c>
      <c r="G73" s="62" t="s">
        <v>213</v>
      </c>
      <c r="H73" s="60" t="s">
        <v>34</v>
      </c>
      <c r="I73" s="60" t="s">
        <v>212</v>
      </c>
      <c r="J73" s="61"/>
      <c r="K73" s="133"/>
      <c r="L73" s="134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</row>
    <row r="74" spans="1:47" s="25" customFormat="1" ht="13.5" customHeight="1">
      <c r="B74" s="135"/>
      <c r="C74" s="136"/>
      <c r="D74" s="136"/>
      <c r="E74" s="136"/>
      <c r="F74" s="137"/>
      <c r="G74" s="138"/>
      <c r="H74" s="139"/>
      <c r="I74" s="140"/>
      <c r="J74" s="141"/>
      <c r="K74" s="142"/>
      <c r="L74" s="101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</row>
    <row r="75" spans="1:47" s="25" customFormat="1" ht="13.5" customHeight="1">
      <c r="A75" s="80" t="s">
        <v>368</v>
      </c>
      <c r="B75" s="143" t="s">
        <v>369</v>
      </c>
      <c r="C75" s="87">
        <v>85.4</v>
      </c>
      <c r="D75" s="87">
        <v>81.599999999999994</v>
      </c>
      <c r="E75" s="87">
        <v>100</v>
      </c>
      <c r="F75" s="144">
        <v>64.099999999999994</v>
      </c>
      <c r="G75" s="145">
        <v>90.7</v>
      </c>
      <c r="H75" s="145">
        <v>123.3</v>
      </c>
      <c r="I75" s="145">
        <v>103.4</v>
      </c>
      <c r="J75" s="146">
        <v>123.1</v>
      </c>
      <c r="K75" s="147">
        <v>123.1</v>
      </c>
      <c r="L75" s="101" t="s">
        <v>370</v>
      </c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</row>
    <row r="76" spans="1:47" s="25" customFormat="1" ht="13.5" customHeight="1">
      <c r="A76" s="80" t="s">
        <v>371</v>
      </c>
      <c r="B76" s="143" t="s">
        <v>372</v>
      </c>
      <c r="C76" s="87">
        <v>105.3</v>
      </c>
      <c r="D76" s="87">
        <v>101</v>
      </c>
      <c r="E76" s="87">
        <v>122</v>
      </c>
      <c r="F76" s="144">
        <v>118.3</v>
      </c>
      <c r="G76" s="145">
        <v>93.6</v>
      </c>
      <c r="H76" s="145">
        <v>135.1</v>
      </c>
      <c r="I76" s="145">
        <v>113.8</v>
      </c>
      <c r="J76" s="103">
        <v>97</v>
      </c>
      <c r="K76" s="148">
        <v>97</v>
      </c>
      <c r="L76" s="93" t="s">
        <v>373</v>
      </c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</row>
    <row r="77" spans="1:47" s="25" customFormat="1" ht="13.5" customHeight="1">
      <c r="A77" s="80" t="s">
        <v>374</v>
      </c>
      <c r="B77" s="143" t="s">
        <v>375</v>
      </c>
      <c r="C77" s="87">
        <v>146.69999999999999</v>
      </c>
      <c r="D77" s="87">
        <v>85.2</v>
      </c>
      <c r="E77" s="87">
        <v>97</v>
      </c>
      <c r="F77" s="144">
        <v>133.19999999999999</v>
      </c>
      <c r="G77" s="145">
        <v>136</v>
      </c>
      <c r="H77" s="145">
        <v>118.1</v>
      </c>
      <c r="I77" s="145">
        <v>102.2</v>
      </c>
      <c r="J77" s="103">
        <v>129.30000000000001</v>
      </c>
      <c r="K77" s="148">
        <v>129.30000000000001</v>
      </c>
      <c r="L77" s="93" t="s">
        <v>376</v>
      </c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</row>
    <row r="78" spans="1:47" s="69" customFormat="1" ht="13.5" customHeight="1">
      <c r="A78" s="94" t="s">
        <v>377</v>
      </c>
      <c r="B78" s="149" t="s">
        <v>378</v>
      </c>
      <c r="C78" s="82">
        <v>90.3</v>
      </c>
      <c r="D78" s="82">
        <v>36.200000000000003</v>
      </c>
      <c r="E78" s="82">
        <v>80</v>
      </c>
      <c r="F78" s="150">
        <v>105.2</v>
      </c>
      <c r="G78" s="100">
        <v>86.2</v>
      </c>
      <c r="H78" s="100">
        <v>70</v>
      </c>
      <c r="I78" s="100">
        <v>93.8</v>
      </c>
      <c r="J78" s="146"/>
      <c r="K78" s="147"/>
      <c r="L78" s="98" t="s">
        <v>379</v>
      </c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</row>
    <row r="79" spans="1:47" s="25" customFormat="1" ht="13.5" customHeight="1">
      <c r="A79" s="80" t="s">
        <v>380</v>
      </c>
      <c r="B79" s="143" t="s">
        <v>381</v>
      </c>
      <c r="C79" s="87">
        <v>100.5</v>
      </c>
      <c r="D79" s="87">
        <v>35</v>
      </c>
      <c r="E79" s="87">
        <v>86.8</v>
      </c>
      <c r="F79" s="144">
        <v>116.6</v>
      </c>
      <c r="G79" s="145">
        <v>94.4</v>
      </c>
      <c r="H79" s="145">
        <v>70.2</v>
      </c>
      <c r="I79" s="145">
        <v>101.9</v>
      </c>
      <c r="J79" s="146">
        <v>134.1</v>
      </c>
      <c r="K79" s="147">
        <v>134.1</v>
      </c>
      <c r="L79" s="102" t="s">
        <v>382</v>
      </c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</row>
    <row r="80" spans="1:47" s="25" customFormat="1" ht="13.5" customHeight="1">
      <c r="A80" s="80" t="s">
        <v>383</v>
      </c>
      <c r="B80" s="143" t="s">
        <v>384</v>
      </c>
      <c r="C80" s="87">
        <v>71.599999999999994</v>
      </c>
      <c r="D80" s="87">
        <v>69.400000000000006</v>
      </c>
      <c r="E80" s="87">
        <v>61.9</v>
      </c>
      <c r="F80" s="144">
        <v>75.8</v>
      </c>
      <c r="G80" s="145">
        <v>62.8</v>
      </c>
      <c r="H80" s="145">
        <v>76.099999999999994</v>
      </c>
      <c r="I80" s="145">
        <v>74.400000000000006</v>
      </c>
      <c r="J80" s="103">
        <v>145.9</v>
      </c>
      <c r="K80" s="148">
        <v>145.9</v>
      </c>
      <c r="L80" s="102" t="s">
        <v>385</v>
      </c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</row>
    <row r="81" spans="1:47" s="69" customFormat="1" ht="13.5" customHeight="1">
      <c r="A81" s="80" t="s">
        <v>386</v>
      </c>
      <c r="B81" s="143" t="s">
        <v>387</v>
      </c>
      <c r="C81" s="87">
        <v>73.599999999999994</v>
      </c>
      <c r="D81" s="87">
        <v>57.9</v>
      </c>
      <c r="E81" s="87">
        <v>93.3</v>
      </c>
      <c r="F81" s="144">
        <v>100.4</v>
      </c>
      <c r="G81" s="145">
        <v>82.2</v>
      </c>
      <c r="H81" s="145">
        <v>87.2</v>
      </c>
      <c r="I81" s="145">
        <v>92.1</v>
      </c>
      <c r="J81" s="103">
        <v>102.1</v>
      </c>
      <c r="K81" s="148">
        <v>102.1</v>
      </c>
      <c r="L81" s="93" t="s">
        <v>388</v>
      </c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</row>
    <row r="82" spans="1:47" s="25" customFormat="1" ht="13.5" customHeight="1">
      <c r="A82" s="80" t="s">
        <v>389</v>
      </c>
      <c r="B82" s="143" t="s">
        <v>390</v>
      </c>
      <c r="C82" s="87">
        <v>77.2</v>
      </c>
      <c r="D82" s="87">
        <v>20.7</v>
      </c>
      <c r="E82" s="87">
        <v>60.4</v>
      </c>
      <c r="F82" s="144">
        <v>91.5</v>
      </c>
      <c r="G82" s="145">
        <v>75.900000000000006</v>
      </c>
      <c r="H82" s="145">
        <v>63</v>
      </c>
      <c r="I82" s="145">
        <v>80.099999999999994</v>
      </c>
      <c r="J82" s="103">
        <v>171.2</v>
      </c>
      <c r="K82" s="148">
        <v>171.2</v>
      </c>
      <c r="L82" s="93" t="s">
        <v>391</v>
      </c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</row>
    <row r="83" spans="1:47" s="25" customFormat="1" ht="13.5" customHeight="1">
      <c r="A83" s="80" t="s">
        <v>392</v>
      </c>
      <c r="B83" s="143" t="s">
        <v>393</v>
      </c>
      <c r="C83" s="87">
        <v>58.7</v>
      </c>
      <c r="D83" s="87">
        <v>26.6</v>
      </c>
      <c r="E83" s="87">
        <v>68.599999999999994</v>
      </c>
      <c r="F83" s="144">
        <v>60.8</v>
      </c>
      <c r="G83" s="145">
        <v>59.1</v>
      </c>
      <c r="H83" s="145">
        <v>58.1</v>
      </c>
      <c r="I83" s="145">
        <v>69.3</v>
      </c>
      <c r="J83" s="103">
        <v>100.7</v>
      </c>
      <c r="K83" s="148">
        <v>100.7</v>
      </c>
      <c r="L83" s="93" t="s">
        <v>394</v>
      </c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</row>
    <row r="84" spans="1:47" s="69" customFormat="1" ht="13.5" customHeight="1">
      <c r="A84" s="94" t="s">
        <v>395</v>
      </c>
      <c r="B84" s="149" t="s">
        <v>396</v>
      </c>
      <c r="C84" s="82">
        <v>73.2</v>
      </c>
      <c r="D84" s="82">
        <v>49.3</v>
      </c>
      <c r="E84" s="82">
        <v>91.9</v>
      </c>
      <c r="F84" s="150">
        <v>91.8</v>
      </c>
      <c r="G84" s="100">
        <v>103.5</v>
      </c>
      <c r="H84" s="100">
        <v>98.2</v>
      </c>
      <c r="I84" s="100">
        <v>83.9</v>
      </c>
      <c r="J84" s="146">
        <v>152.1</v>
      </c>
      <c r="K84" s="147">
        <v>152.1</v>
      </c>
      <c r="L84" s="98" t="s">
        <v>397</v>
      </c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</row>
    <row r="85" spans="1:47" s="25" customFormat="1" ht="13.5" customHeight="1">
      <c r="A85" s="80" t="s">
        <v>398</v>
      </c>
      <c r="B85" s="143" t="s">
        <v>399</v>
      </c>
      <c r="C85" s="87">
        <v>55.8</v>
      </c>
      <c r="D85" s="87">
        <v>33.799999999999997</v>
      </c>
      <c r="E85" s="87">
        <v>94</v>
      </c>
      <c r="F85" s="144">
        <v>102.4</v>
      </c>
      <c r="G85" s="145">
        <v>106.2</v>
      </c>
      <c r="H85" s="145">
        <v>102.7</v>
      </c>
      <c r="I85" s="145">
        <v>83.6</v>
      </c>
      <c r="J85" s="103">
        <v>87.9</v>
      </c>
      <c r="K85" s="148">
        <v>87.9</v>
      </c>
      <c r="L85" s="93" t="s">
        <v>400</v>
      </c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</row>
    <row r="86" spans="1:47" s="25" customFormat="1" ht="12" customHeight="1">
      <c r="A86" s="80" t="s">
        <v>401</v>
      </c>
      <c r="B86" s="143" t="s">
        <v>402</v>
      </c>
      <c r="C86" s="87">
        <v>48.4</v>
      </c>
      <c r="D86" s="87">
        <v>58.5</v>
      </c>
      <c r="E86" s="87">
        <v>68.599999999999994</v>
      </c>
      <c r="F86" s="144">
        <v>43.8</v>
      </c>
      <c r="G86" s="145">
        <v>75.7</v>
      </c>
      <c r="H86" s="145">
        <v>59.4</v>
      </c>
      <c r="I86" s="145">
        <v>68</v>
      </c>
      <c r="J86" s="103"/>
      <c r="K86" s="148"/>
      <c r="L86" s="93" t="s">
        <v>403</v>
      </c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</row>
    <row r="87" spans="1:47" s="25" customFormat="1" ht="13.5" customHeight="1">
      <c r="A87" s="80" t="s">
        <v>404</v>
      </c>
      <c r="B87" s="143" t="s">
        <v>405</v>
      </c>
      <c r="C87" s="87">
        <v>88.1</v>
      </c>
      <c r="D87" s="87">
        <v>29.6</v>
      </c>
      <c r="E87" s="87">
        <v>51.3</v>
      </c>
      <c r="F87" s="144">
        <v>59.5</v>
      </c>
      <c r="G87" s="145">
        <v>94.6</v>
      </c>
      <c r="H87" s="145">
        <v>68.400000000000006</v>
      </c>
      <c r="I87" s="145">
        <v>49</v>
      </c>
      <c r="J87" s="146">
        <v>112</v>
      </c>
      <c r="K87" s="147">
        <v>112</v>
      </c>
      <c r="L87" s="102" t="s">
        <v>406</v>
      </c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</row>
    <row r="88" spans="1:47" s="25" customFormat="1" ht="13.5" customHeight="1">
      <c r="A88" s="80" t="s">
        <v>407</v>
      </c>
      <c r="B88" s="143" t="s">
        <v>408</v>
      </c>
      <c r="C88" s="87">
        <v>94.2</v>
      </c>
      <c r="D88" s="87">
        <v>51.1</v>
      </c>
      <c r="E88" s="87">
        <v>112.5</v>
      </c>
      <c r="F88" s="144">
        <v>116.9</v>
      </c>
      <c r="G88" s="145">
        <v>102.8</v>
      </c>
      <c r="H88" s="145">
        <v>108.7</v>
      </c>
      <c r="I88" s="145">
        <v>111.5</v>
      </c>
      <c r="J88" s="103">
        <v>114</v>
      </c>
      <c r="K88" s="148">
        <v>114</v>
      </c>
      <c r="L88" s="93" t="s">
        <v>409</v>
      </c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</row>
    <row r="89" spans="1:47" s="25" customFormat="1" ht="13.5" customHeight="1">
      <c r="A89" s="80" t="s">
        <v>410</v>
      </c>
      <c r="B89" s="143" t="s">
        <v>411</v>
      </c>
      <c r="C89" s="87">
        <v>112.3</v>
      </c>
      <c r="D89" s="87">
        <v>61.1</v>
      </c>
      <c r="E89" s="87">
        <v>124.6</v>
      </c>
      <c r="F89" s="144">
        <v>98</v>
      </c>
      <c r="G89" s="145">
        <v>109.9</v>
      </c>
      <c r="H89" s="145">
        <v>128.30000000000001</v>
      </c>
      <c r="I89" s="145">
        <v>120.8</v>
      </c>
      <c r="J89" s="103">
        <v>111.9</v>
      </c>
      <c r="K89" s="148">
        <v>111.9</v>
      </c>
      <c r="L89" s="93" t="s">
        <v>412</v>
      </c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</row>
    <row r="90" spans="1:47" s="25" customFormat="1" ht="12" customHeight="1">
      <c r="A90" s="80" t="s">
        <v>413</v>
      </c>
      <c r="B90" s="143" t="s">
        <v>414</v>
      </c>
      <c r="C90" s="87">
        <v>109.8</v>
      </c>
      <c r="D90" s="87">
        <v>91.5</v>
      </c>
      <c r="E90" s="87">
        <v>99.5</v>
      </c>
      <c r="F90" s="144">
        <v>85.4</v>
      </c>
      <c r="G90" s="145">
        <v>112.5</v>
      </c>
      <c r="H90" s="145">
        <v>107.4</v>
      </c>
      <c r="I90" s="145">
        <v>88.1</v>
      </c>
      <c r="J90" s="103"/>
      <c r="K90" s="148"/>
      <c r="L90" s="102" t="s">
        <v>415</v>
      </c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</row>
    <row r="91" spans="1:47" s="69" customFormat="1" ht="13.5" customHeight="1">
      <c r="A91" s="94" t="s">
        <v>416</v>
      </c>
      <c r="B91" s="149" t="s">
        <v>417</v>
      </c>
      <c r="C91" s="82">
        <v>78.400000000000006</v>
      </c>
      <c r="D91" s="82">
        <v>95.5</v>
      </c>
      <c r="E91" s="82">
        <v>99.1</v>
      </c>
      <c r="F91" s="150">
        <v>126.8</v>
      </c>
      <c r="G91" s="100">
        <v>105.4</v>
      </c>
      <c r="H91" s="100">
        <v>108.7</v>
      </c>
      <c r="I91" s="100">
        <v>117.1</v>
      </c>
      <c r="J91" s="146">
        <v>89.2</v>
      </c>
      <c r="K91" s="147">
        <v>89.2</v>
      </c>
      <c r="L91" s="101" t="s">
        <v>418</v>
      </c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</row>
    <row r="92" spans="1:47" s="69" customFormat="1" ht="13.5" customHeight="1">
      <c r="A92" s="80" t="s">
        <v>419</v>
      </c>
      <c r="B92" s="143" t="s">
        <v>420</v>
      </c>
      <c r="C92" s="87">
        <v>76.400000000000006</v>
      </c>
      <c r="D92" s="87">
        <v>97.7</v>
      </c>
      <c r="E92" s="87">
        <v>98.6</v>
      </c>
      <c r="F92" s="144">
        <v>135.80000000000001</v>
      </c>
      <c r="G92" s="145">
        <v>113.5</v>
      </c>
      <c r="H92" s="145">
        <v>120.1</v>
      </c>
      <c r="I92" s="145">
        <v>124.5</v>
      </c>
      <c r="J92" s="103">
        <v>144.4</v>
      </c>
      <c r="K92" s="148">
        <v>144.4</v>
      </c>
      <c r="L92" s="93" t="s">
        <v>421</v>
      </c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</row>
    <row r="93" spans="1:47" s="25" customFormat="1" ht="13.5" customHeight="1">
      <c r="A93" s="80" t="s">
        <v>422</v>
      </c>
      <c r="B93" s="143" t="s">
        <v>423</v>
      </c>
      <c r="C93" s="87">
        <v>86.6</v>
      </c>
      <c r="D93" s="87">
        <v>86.6</v>
      </c>
      <c r="E93" s="87">
        <v>100.8</v>
      </c>
      <c r="F93" s="144">
        <v>90.3</v>
      </c>
      <c r="G93" s="145">
        <v>72.400000000000006</v>
      </c>
      <c r="H93" s="145">
        <v>62.4</v>
      </c>
      <c r="I93" s="145">
        <v>86.6</v>
      </c>
      <c r="J93" s="103">
        <v>113.2</v>
      </c>
      <c r="K93" s="148">
        <v>113.2</v>
      </c>
      <c r="L93" s="93" t="s">
        <v>424</v>
      </c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</row>
    <row r="94" spans="1:47" s="69" customFormat="1" ht="13.5" customHeight="1">
      <c r="A94" s="94" t="s">
        <v>425</v>
      </c>
      <c r="B94" s="149" t="s">
        <v>426</v>
      </c>
      <c r="C94" s="82">
        <v>84.1</v>
      </c>
      <c r="D94" s="82">
        <v>63.6</v>
      </c>
      <c r="E94" s="82">
        <v>98.6</v>
      </c>
      <c r="F94" s="150">
        <v>139.30000000000001</v>
      </c>
      <c r="G94" s="100">
        <v>89.1</v>
      </c>
      <c r="H94" s="100">
        <v>110.4</v>
      </c>
      <c r="I94" s="100">
        <v>99.2</v>
      </c>
      <c r="J94" s="146">
        <v>147.9</v>
      </c>
      <c r="K94" s="147">
        <v>147.9</v>
      </c>
      <c r="L94" s="98" t="s">
        <v>427</v>
      </c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</row>
    <row r="95" spans="1:47" s="25" customFormat="1" ht="13.5" customHeight="1">
      <c r="A95" s="80" t="s">
        <v>428</v>
      </c>
      <c r="B95" s="143" t="s">
        <v>429</v>
      </c>
      <c r="C95" s="87">
        <v>72.400000000000006</v>
      </c>
      <c r="D95" s="87">
        <v>49.8</v>
      </c>
      <c r="E95" s="87">
        <v>105.2</v>
      </c>
      <c r="F95" s="144">
        <v>114.7</v>
      </c>
      <c r="G95" s="145">
        <v>97</v>
      </c>
      <c r="H95" s="145">
        <v>95.1</v>
      </c>
      <c r="I95" s="145">
        <v>104.3</v>
      </c>
      <c r="J95" s="103">
        <v>73.400000000000006</v>
      </c>
      <c r="K95" s="148">
        <v>73.400000000000006</v>
      </c>
      <c r="L95" s="93" t="s">
        <v>430</v>
      </c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</row>
    <row r="96" spans="1:47" s="69" customFormat="1" ht="13.5" customHeight="1">
      <c r="A96" s="80" t="s">
        <v>431</v>
      </c>
      <c r="B96" s="143" t="s">
        <v>432</v>
      </c>
      <c r="C96" s="87">
        <v>93</v>
      </c>
      <c r="D96" s="87">
        <v>29.1</v>
      </c>
      <c r="E96" s="87">
        <v>96.3</v>
      </c>
      <c r="F96" s="144">
        <v>110.4</v>
      </c>
      <c r="G96" s="145">
        <v>69.2</v>
      </c>
      <c r="H96" s="145">
        <v>92.7</v>
      </c>
      <c r="I96" s="145">
        <v>112</v>
      </c>
      <c r="J96" s="103">
        <v>89.2</v>
      </c>
      <c r="K96" s="148">
        <v>89.2</v>
      </c>
      <c r="L96" s="93" t="s">
        <v>433</v>
      </c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</row>
    <row r="97" spans="1:47" s="69" customFormat="1" ht="13.5" customHeight="1">
      <c r="A97" s="80" t="s">
        <v>434</v>
      </c>
      <c r="B97" s="143" t="s">
        <v>435</v>
      </c>
      <c r="C97" s="87">
        <v>91.6</v>
      </c>
      <c r="D97" s="87">
        <v>73.2</v>
      </c>
      <c r="E97" s="87">
        <v>83.5</v>
      </c>
      <c r="F97" s="144">
        <v>159.19999999999999</v>
      </c>
      <c r="G97" s="145">
        <v>77.2</v>
      </c>
      <c r="H97" s="145">
        <v>109.6</v>
      </c>
      <c r="I97" s="145">
        <v>83.5</v>
      </c>
      <c r="J97" s="103">
        <v>85.2</v>
      </c>
      <c r="K97" s="148">
        <v>85.2</v>
      </c>
      <c r="L97" s="93" t="s">
        <v>436</v>
      </c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</row>
    <row r="98" spans="1:47" s="25" customFormat="1" ht="13.5" customHeight="1">
      <c r="A98" s="80" t="s">
        <v>437</v>
      </c>
      <c r="B98" s="143" t="s">
        <v>438</v>
      </c>
      <c r="C98" s="87">
        <v>47.2</v>
      </c>
      <c r="D98" s="87">
        <v>38.6</v>
      </c>
      <c r="E98" s="87">
        <v>46.7</v>
      </c>
      <c r="F98" s="144">
        <v>83</v>
      </c>
      <c r="G98" s="145">
        <v>48.9</v>
      </c>
      <c r="H98" s="145">
        <v>72.900000000000006</v>
      </c>
      <c r="I98" s="145">
        <v>53.4</v>
      </c>
      <c r="J98" s="103">
        <v>50.1</v>
      </c>
      <c r="K98" s="148">
        <v>50.1</v>
      </c>
      <c r="L98" s="151" t="s">
        <v>439</v>
      </c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</row>
    <row r="99" spans="1:47" s="25" customFormat="1" ht="13.5" customHeight="1">
      <c r="A99" s="80" t="s">
        <v>440</v>
      </c>
      <c r="B99" s="143" t="s">
        <v>441</v>
      </c>
      <c r="C99" s="87">
        <v>103.3</v>
      </c>
      <c r="D99" s="87">
        <v>51.6</v>
      </c>
      <c r="E99" s="87">
        <v>112.3</v>
      </c>
      <c r="F99" s="144">
        <v>86.7</v>
      </c>
      <c r="G99" s="145">
        <v>83.7</v>
      </c>
      <c r="H99" s="145">
        <v>122.5</v>
      </c>
      <c r="I99" s="145">
        <v>107.5</v>
      </c>
      <c r="J99" s="103">
        <v>71.8</v>
      </c>
      <c r="K99" s="148">
        <v>71.8</v>
      </c>
      <c r="L99" s="93" t="s">
        <v>442</v>
      </c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</row>
    <row r="100" spans="1:47" s="25" customFormat="1" ht="12" customHeight="1">
      <c r="A100" s="80" t="s">
        <v>443</v>
      </c>
      <c r="B100" s="143" t="s">
        <v>444</v>
      </c>
      <c r="C100" s="87">
        <v>75.5</v>
      </c>
      <c r="D100" s="87">
        <v>61.3</v>
      </c>
      <c r="E100" s="87">
        <v>138.9</v>
      </c>
      <c r="F100" s="144">
        <v>134.6</v>
      </c>
      <c r="G100" s="145">
        <v>126.1</v>
      </c>
      <c r="H100" s="145">
        <v>126.5</v>
      </c>
      <c r="I100" s="145">
        <v>139.4</v>
      </c>
      <c r="J100" s="103"/>
      <c r="K100" s="148"/>
      <c r="L100" s="102" t="s">
        <v>445</v>
      </c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</row>
    <row r="101" spans="1:47" s="69" customFormat="1" ht="13.5" customHeight="1">
      <c r="A101" s="94" t="s">
        <v>446</v>
      </c>
      <c r="B101" s="149" t="s">
        <v>447</v>
      </c>
      <c r="C101" s="82">
        <v>113.3</v>
      </c>
      <c r="D101" s="82">
        <v>66.400000000000006</v>
      </c>
      <c r="E101" s="82">
        <v>87</v>
      </c>
      <c r="F101" s="150">
        <v>124.5</v>
      </c>
      <c r="G101" s="100">
        <v>111.5</v>
      </c>
      <c r="H101" s="100">
        <v>119.5</v>
      </c>
      <c r="I101" s="100">
        <v>92.8</v>
      </c>
      <c r="J101" s="146">
        <v>102.6</v>
      </c>
      <c r="K101" s="147">
        <v>102.6</v>
      </c>
      <c r="L101" s="101" t="s">
        <v>448</v>
      </c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  <c r="AQ101" s="75"/>
      <c r="AR101" s="75"/>
      <c r="AS101" s="75"/>
      <c r="AT101" s="75"/>
      <c r="AU101" s="75"/>
    </row>
    <row r="102" spans="1:47" s="25" customFormat="1" ht="13.5" customHeight="1">
      <c r="A102" s="80" t="s">
        <v>449</v>
      </c>
      <c r="B102" s="143" t="s">
        <v>450</v>
      </c>
      <c r="C102" s="87">
        <v>109.1</v>
      </c>
      <c r="D102" s="87">
        <v>50.7</v>
      </c>
      <c r="E102" s="87">
        <v>93.8</v>
      </c>
      <c r="F102" s="144">
        <v>89.7</v>
      </c>
      <c r="G102" s="145">
        <v>93.7</v>
      </c>
      <c r="H102" s="145">
        <v>78.5</v>
      </c>
      <c r="I102" s="145">
        <v>93.6</v>
      </c>
      <c r="J102" s="103">
        <v>94.5</v>
      </c>
      <c r="K102" s="148">
        <v>94.5</v>
      </c>
      <c r="L102" s="102" t="s">
        <v>451</v>
      </c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</row>
    <row r="103" spans="1:47" s="25" customFormat="1" ht="13.5" customHeight="1">
      <c r="A103" s="80" t="s">
        <v>452</v>
      </c>
      <c r="B103" s="143" t="s">
        <v>453</v>
      </c>
      <c r="C103" s="87">
        <v>126</v>
      </c>
      <c r="D103" s="87">
        <v>74.7</v>
      </c>
      <c r="E103" s="87">
        <v>83.7</v>
      </c>
      <c r="F103" s="144">
        <v>153.19999999999999</v>
      </c>
      <c r="G103" s="145">
        <v>122.9</v>
      </c>
      <c r="H103" s="145">
        <v>157.4</v>
      </c>
      <c r="I103" s="145">
        <v>94.8</v>
      </c>
      <c r="J103" s="103">
        <v>112.1</v>
      </c>
      <c r="K103" s="148">
        <v>112.1</v>
      </c>
      <c r="L103" s="93" t="s">
        <v>454</v>
      </c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</row>
    <row r="104" spans="1:47" s="25" customFormat="1" ht="13.5" customHeight="1">
      <c r="A104" s="152">
        <v>283</v>
      </c>
      <c r="B104" s="143" t="s">
        <v>455</v>
      </c>
      <c r="C104" s="87">
        <v>95.1</v>
      </c>
      <c r="D104" s="87">
        <v>64.8</v>
      </c>
      <c r="E104" s="87">
        <v>79</v>
      </c>
      <c r="F104" s="144">
        <v>93.2</v>
      </c>
      <c r="G104" s="145">
        <v>104.3</v>
      </c>
      <c r="H104" s="145">
        <v>75.3</v>
      </c>
      <c r="I104" s="145">
        <v>79</v>
      </c>
      <c r="J104" s="103">
        <v>100.4</v>
      </c>
      <c r="K104" s="148">
        <v>100.4</v>
      </c>
      <c r="L104" s="151" t="s">
        <v>456</v>
      </c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</row>
    <row r="105" spans="1:47" s="25" customFormat="1" ht="13.5" customHeight="1">
      <c r="A105" s="80" t="s">
        <v>457</v>
      </c>
      <c r="B105" s="143" t="s">
        <v>458</v>
      </c>
      <c r="C105" s="87">
        <v>78.7</v>
      </c>
      <c r="D105" s="87">
        <v>71.3</v>
      </c>
      <c r="E105" s="87">
        <v>94.6</v>
      </c>
      <c r="F105" s="144">
        <v>99.5</v>
      </c>
      <c r="G105" s="145">
        <v>99</v>
      </c>
      <c r="H105" s="145">
        <v>89.9</v>
      </c>
      <c r="I105" s="145">
        <v>97.7</v>
      </c>
      <c r="J105" s="103">
        <v>96.4</v>
      </c>
      <c r="K105" s="148">
        <v>96.4</v>
      </c>
      <c r="L105" s="151" t="s">
        <v>459</v>
      </c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</row>
    <row r="106" spans="1:47" s="25" customFormat="1" ht="13.5" customHeight="1">
      <c r="A106" s="80" t="s">
        <v>460</v>
      </c>
      <c r="B106" s="143" t="s">
        <v>461</v>
      </c>
      <c r="C106" s="87">
        <v>113.5</v>
      </c>
      <c r="D106" s="87">
        <v>43.4</v>
      </c>
      <c r="E106" s="87">
        <v>121.6</v>
      </c>
      <c r="F106" s="144">
        <v>133.1</v>
      </c>
      <c r="G106" s="145">
        <v>114.8</v>
      </c>
      <c r="H106" s="145">
        <v>113.2</v>
      </c>
      <c r="I106" s="145">
        <v>124.5</v>
      </c>
      <c r="J106" s="103">
        <v>182</v>
      </c>
      <c r="K106" s="103">
        <v>182</v>
      </c>
      <c r="L106" s="151" t="s">
        <v>462</v>
      </c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</row>
    <row r="107" spans="1:47" s="69" customFormat="1" ht="13.5" customHeight="1">
      <c r="A107" s="94" t="s">
        <v>463</v>
      </c>
      <c r="B107" s="149" t="s">
        <v>464</v>
      </c>
      <c r="C107" s="82">
        <v>96.6</v>
      </c>
      <c r="D107" s="82">
        <v>61.4</v>
      </c>
      <c r="E107" s="82">
        <v>116.9</v>
      </c>
      <c r="F107" s="150">
        <v>143.19999999999999</v>
      </c>
      <c r="G107" s="100">
        <v>107.1</v>
      </c>
      <c r="H107" s="100">
        <v>143</v>
      </c>
      <c r="I107" s="100">
        <v>146.6</v>
      </c>
      <c r="J107" s="146"/>
      <c r="K107" s="146"/>
      <c r="L107" s="153" t="s">
        <v>465</v>
      </c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  <c r="AQ107" s="75"/>
      <c r="AR107" s="75"/>
      <c r="AS107" s="75"/>
      <c r="AT107" s="75"/>
      <c r="AU107" s="75"/>
    </row>
    <row r="108" spans="1:47" s="25" customFormat="1" ht="13.5" customHeight="1">
      <c r="A108" s="80" t="s">
        <v>466</v>
      </c>
      <c r="B108" s="143" t="s">
        <v>467</v>
      </c>
      <c r="C108" s="87">
        <v>97.8</v>
      </c>
      <c r="D108" s="87">
        <v>53.9</v>
      </c>
      <c r="E108" s="87">
        <v>99.1</v>
      </c>
      <c r="F108" s="144">
        <v>135.1</v>
      </c>
      <c r="G108" s="145">
        <v>104.6</v>
      </c>
      <c r="H108" s="145">
        <v>148</v>
      </c>
      <c r="I108" s="145">
        <v>137</v>
      </c>
      <c r="J108" s="146"/>
      <c r="K108" s="146"/>
      <c r="L108" s="949" t="s">
        <v>468</v>
      </c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</row>
    <row r="109" spans="1:47" s="25" customFormat="1" ht="13.5" customHeight="1">
      <c r="A109" s="80" t="s">
        <v>469</v>
      </c>
      <c r="B109" s="143" t="s">
        <v>470</v>
      </c>
      <c r="C109" s="87">
        <v>30.8</v>
      </c>
      <c r="D109" s="87">
        <v>31.3</v>
      </c>
      <c r="E109" s="87">
        <v>207.2</v>
      </c>
      <c r="F109" s="144">
        <v>99.1</v>
      </c>
      <c r="G109" s="145">
        <v>79.7</v>
      </c>
      <c r="H109" s="145">
        <v>128.69999999999999</v>
      </c>
      <c r="I109" s="145">
        <v>178</v>
      </c>
      <c r="J109" s="103"/>
      <c r="K109" s="148"/>
      <c r="L109" s="151" t="s">
        <v>471</v>
      </c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</row>
    <row r="110" spans="1:47" s="25" customFormat="1" ht="13.5" customHeight="1">
      <c r="A110" s="80" t="s">
        <v>472</v>
      </c>
      <c r="B110" s="143" t="s">
        <v>473</v>
      </c>
      <c r="C110" s="87">
        <v>133.19999999999999</v>
      </c>
      <c r="D110" s="87">
        <v>107.7</v>
      </c>
      <c r="E110" s="87">
        <v>126.4</v>
      </c>
      <c r="F110" s="144">
        <v>200.2</v>
      </c>
      <c r="G110" s="145">
        <v>133.30000000000001</v>
      </c>
      <c r="H110" s="145">
        <v>133.5</v>
      </c>
      <c r="I110" s="145">
        <v>162.30000000000001</v>
      </c>
      <c r="J110" s="103"/>
      <c r="K110" s="148"/>
      <c r="L110" s="151" t="s">
        <v>474</v>
      </c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</row>
    <row r="111" spans="1:47" s="69" customFormat="1" ht="17.25" customHeight="1">
      <c r="A111" s="94" t="s">
        <v>475</v>
      </c>
      <c r="B111" s="149" t="s">
        <v>476</v>
      </c>
      <c r="C111" s="82">
        <v>80</v>
      </c>
      <c r="D111" s="82">
        <v>80</v>
      </c>
      <c r="E111" s="82">
        <v>167.5</v>
      </c>
      <c r="F111" s="150">
        <v>221.9</v>
      </c>
      <c r="G111" s="100">
        <v>184.7</v>
      </c>
      <c r="H111" s="100">
        <v>197.8</v>
      </c>
      <c r="I111" s="100">
        <v>164.3</v>
      </c>
      <c r="J111" s="146"/>
      <c r="K111" s="147"/>
      <c r="L111" s="153" t="s">
        <v>477</v>
      </c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75"/>
      <c r="AE111" s="75"/>
      <c r="AF111" s="75"/>
      <c r="AG111" s="75"/>
      <c r="AH111" s="75"/>
      <c r="AI111" s="75"/>
      <c r="AJ111" s="75"/>
      <c r="AK111" s="75"/>
      <c r="AL111" s="75"/>
      <c r="AM111" s="75"/>
      <c r="AN111" s="75"/>
      <c r="AO111" s="75"/>
      <c r="AP111" s="75"/>
      <c r="AQ111" s="75"/>
      <c r="AR111" s="75"/>
      <c r="AS111" s="75"/>
      <c r="AT111" s="75"/>
      <c r="AU111" s="75"/>
    </row>
    <row r="112" spans="1:47" s="69" customFormat="1" ht="15.75">
      <c r="A112" s="80" t="s">
        <v>478</v>
      </c>
      <c r="B112" s="143" t="s">
        <v>479</v>
      </c>
      <c r="C112" s="87">
        <v>80.8</v>
      </c>
      <c r="D112" s="87">
        <v>83.3</v>
      </c>
      <c r="E112" s="87">
        <v>177.8</v>
      </c>
      <c r="F112" s="144">
        <v>236.6</v>
      </c>
      <c r="G112" s="145">
        <v>196.9</v>
      </c>
      <c r="H112" s="145">
        <v>212.3</v>
      </c>
      <c r="I112" s="145">
        <v>174.2</v>
      </c>
      <c r="J112" s="103"/>
      <c r="K112" s="148"/>
      <c r="L112" s="153" t="s">
        <v>480</v>
      </c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5"/>
      <c r="AI112" s="75"/>
      <c r="AJ112" s="75"/>
      <c r="AK112" s="75"/>
      <c r="AL112" s="75"/>
      <c r="AM112" s="75"/>
      <c r="AN112" s="75"/>
      <c r="AO112" s="75"/>
      <c r="AP112" s="75"/>
      <c r="AQ112" s="75"/>
      <c r="AR112" s="75"/>
      <c r="AS112" s="75"/>
      <c r="AT112" s="75"/>
      <c r="AU112" s="75"/>
    </row>
    <row r="113" spans="1:47" s="25" customFormat="1" ht="13.5" customHeight="1">
      <c r="A113" s="80" t="s">
        <v>481</v>
      </c>
      <c r="B113" s="143" t="s">
        <v>482</v>
      </c>
      <c r="C113" s="87">
        <v>73.400000000000006</v>
      </c>
      <c r="D113" s="87">
        <v>51.5</v>
      </c>
      <c r="E113" s="87">
        <v>78.5</v>
      </c>
      <c r="F113" s="144">
        <v>95</v>
      </c>
      <c r="G113" s="145">
        <v>79.3</v>
      </c>
      <c r="H113" s="145">
        <v>73.400000000000006</v>
      </c>
      <c r="I113" s="145">
        <v>78.5</v>
      </c>
      <c r="J113" s="103"/>
      <c r="K113" s="148"/>
      <c r="L113" s="151" t="s">
        <v>483</v>
      </c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</row>
    <row r="114" spans="1:47" s="69" customFormat="1" ht="13.5" customHeight="1">
      <c r="A114" s="94" t="s">
        <v>484</v>
      </c>
      <c r="B114" s="149" t="s">
        <v>485</v>
      </c>
      <c r="C114" s="82">
        <v>84.7</v>
      </c>
      <c r="D114" s="82">
        <v>69.5</v>
      </c>
      <c r="E114" s="82">
        <v>81.3</v>
      </c>
      <c r="F114" s="150">
        <v>103.3</v>
      </c>
      <c r="G114" s="100">
        <v>85.6</v>
      </c>
      <c r="H114" s="100">
        <v>78.2</v>
      </c>
      <c r="I114" s="100">
        <v>86</v>
      </c>
      <c r="J114" s="146"/>
      <c r="K114" s="147"/>
      <c r="L114" s="153" t="s">
        <v>486</v>
      </c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</row>
    <row r="115" spans="1:47" s="25" customFormat="1" ht="13.5" customHeight="1">
      <c r="A115" s="80" t="s">
        <v>487</v>
      </c>
      <c r="B115" s="143" t="s">
        <v>485</v>
      </c>
      <c r="C115" s="87">
        <v>84.7</v>
      </c>
      <c r="D115" s="87">
        <v>69.5</v>
      </c>
      <c r="E115" s="87">
        <v>81.3</v>
      </c>
      <c r="F115" s="144">
        <v>103.3</v>
      </c>
      <c r="G115" s="145">
        <v>85.6</v>
      </c>
      <c r="H115" s="145">
        <v>78.2</v>
      </c>
      <c r="I115" s="145">
        <v>86</v>
      </c>
      <c r="J115" s="103"/>
      <c r="K115" s="148"/>
      <c r="L115" s="151" t="s">
        <v>488</v>
      </c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</row>
    <row r="116" spans="1:47" s="69" customFormat="1" ht="13.5" customHeight="1">
      <c r="A116" s="94" t="s">
        <v>489</v>
      </c>
      <c r="B116" s="149" t="s">
        <v>490</v>
      </c>
      <c r="C116" s="82">
        <v>88.9</v>
      </c>
      <c r="D116" s="82">
        <v>75.599999999999994</v>
      </c>
      <c r="E116" s="82">
        <v>104.6</v>
      </c>
      <c r="F116" s="150">
        <v>100</v>
      </c>
      <c r="G116" s="100">
        <v>99.2</v>
      </c>
      <c r="H116" s="100">
        <v>108.1</v>
      </c>
      <c r="I116" s="100">
        <v>106.4</v>
      </c>
      <c r="J116" s="146"/>
      <c r="K116" s="147"/>
      <c r="L116" s="153" t="s">
        <v>491</v>
      </c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  <c r="AA116" s="75"/>
      <c r="AB116" s="75"/>
      <c r="AC116" s="75"/>
      <c r="AD116" s="75"/>
      <c r="AE116" s="75"/>
      <c r="AF116" s="75"/>
      <c r="AG116" s="75"/>
      <c r="AH116" s="75"/>
      <c r="AI116" s="75"/>
      <c r="AJ116" s="75"/>
      <c r="AK116" s="75"/>
      <c r="AL116" s="75"/>
      <c r="AM116" s="75"/>
      <c r="AN116" s="75"/>
      <c r="AO116" s="75"/>
      <c r="AP116" s="75"/>
      <c r="AQ116" s="75"/>
      <c r="AR116" s="75"/>
      <c r="AS116" s="75"/>
      <c r="AT116" s="75"/>
      <c r="AU116" s="75"/>
    </row>
    <row r="117" spans="1:47" s="69" customFormat="1" ht="13.5" customHeight="1">
      <c r="A117" s="80" t="s">
        <v>492</v>
      </c>
      <c r="B117" s="143" t="s">
        <v>493</v>
      </c>
      <c r="C117" s="87">
        <v>90.7</v>
      </c>
      <c r="D117" s="87">
        <v>56</v>
      </c>
      <c r="E117" s="87">
        <v>96.8</v>
      </c>
      <c r="F117" s="144">
        <v>97.8</v>
      </c>
      <c r="G117" s="145">
        <v>82.7</v>
      </c>
      <c r="H117" s="145">
        <v>92.4</v>
      </c>
      <c r="I117" s="145">
        <v>99.3</v>
      </c>
      <c r="J117" s="146"/>
      <c r="K117" s="147"/>
      <c r="L117" s="151" t="s">
        <v>494</v>
      </c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75"/>
      <c r="AL117" s="75"/>
      <c r="AM117" s="75"/>
      <c r="AN117" s="75"/>
      <c r="AO117" s="75"/>
      <c r="AP117" s="75"/>
      <c r="AQ117" s="75"/>
      <c r="AR117" s="75"/>
      <c r="AS117" s="75"/>
      <c r="AT117" s="75"/>
      <c r="AU117" s="75"/>
    </row>
    <row r="118" spans="1:47" s="25" customFormat="1" ht="13.5" customHeight="1">
      <c r="A118" s="80" t="s">
        <v>495</v>
      </c>
      <c r="B118" s="143" t="s">
        <v>496</v>
      </c>
      <c r="C118" s="87">
        <v>74.099999999999994</v>
      </c>
      <c r="D118" s="87">
        <v>78.7</v>
      </c>
      <c r="E118" s="87">
        <v>125.9</v>
      </c>
      <c r="F118" s="144">
        <v>138.9</v>
      </c>
      <c r="G118" s="145">
        <v>189</v>
      </c>
      <c r="H118" s="145">
        <v>173.7</v>
      </c>
      <c r="I118" s="145">
        <v>125.3</v>
      </c>
      <c r="J118" s="103">
        <v>76.099999999999994</v>
      </c>
      <c r="K118" s="148">
        <v>76.099999999999994</v>
      </c>
      <c r="L118" s="151" t="s">
        <v>497</v>
      </c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</row>
    <row r="119" spans="1:47" s="25" customFormat="1" ht="13.5" customHeight="1">
      <c r="A119" s="80" t="s">
        <v>498</v>
      </c>
      <c r="B119" s="143" t="s">
        <v>499</v>
      </c>
      <c r="C119" s="87">
        <v>98</v>
      </c>
      <c r="D119" s="87">
        <v>95</v>
      </c>
      <c r="E119" s="87">
        <v>130.69999999999999</v>
      </c>
      <c r="F119" s="144">
        <v>56.8</v>
      </c>
      <c r="G119" s="145">
        <v>99.7</v>
      </c>
      <c r="H119" s="145">
        <v>105.3</v>
      </c>
      <c r="I119" s="145">
        <v>133.30000000000001</v>
      </c>
      <c r="J119" s="103"/>
      <c r="K119" s="148"/>
      <c r="L119" s="151" t="s">
        <v>500</v>
      </c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</row>
    <row r="120" spans="1:47" s="25" customFormat="1" ht="13.5" customHeight="1">
      <c r="A120" s="80" t="s">
        <v>501</v>
      </c>
      <c r="B120" s="143" t="s">
        <v>502</v>
      </c>
      <c r="C120" s="87">
        <v>87.3</v>
      </c>
      <c r="D120" s="87">
        <v>97.8</v>
      </c>
      <c r="E120" s="87">
        <v>100</v>
      </c>
      <c r="F120" s="144">
        <v>107.7</v>
      </c>
      <c r="G120" s="145">
        <v>96.6</v>
      </c>
      <c r="H120" s="145">
        <v>112.9</v>
      </c>
      <c r="I120" s="145">
        <v>101.2</v>
      </c>
      <c r="J120" s="103"/>
      <c r="K120" s="148"/>
      <c r="L120" s="151" t="s">
        <v>503</v>
      </c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</row>
    <row r="121" spans="1:47" s="69" customFormat="1" ht="13.5" customHeight="1">
      <c r="A121" s="94" t="s">
        <v>504</v>
      </c>
      <c r="B121" s="149" t="s">
        <v>505</v>
      </c>
      <c r="C121" s="82">
        <v>98.8</v>
      </c>
      <c r="D121" s="82">
        <v>63.3</v>
      </c>
      <c r="E121" s="82">
        <v>105.3</v>
      </c>
      <c r="F121" s="150">
        <v>108.9</v>
      </c>
      <c r="G121" s="100">
        <v>100.9</v>
      </c>
      <c r="H121" s="100">
        <v>105.7</v>
      </c>
      <c r="I121" s="100">
        <v>107.5</v>
      </c>
      <c r="J121" s="146"/>
      <c r="K121" s="147"/>
      <c r="L121" s="153" t="s">
        <v>506</v>
      </c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5"/>
      <c r="AI121" s="75"/>
      <c r="AJ121" s="75"/>
      <c r="AK121" s="75"/>
      <c r="AL121" s="75"/>
      <c r="AM121" s="75"/>
      <c r="AN121" s="75"/>
      <c r="AO121" s="75"/>
      <c r="AP121" s="75"/>
      <c r="AQ121" s="75"/>
      <c r="AR121" s="75"/>
      <c r="AS121" s="75"/>
      <c r="AT121" s="75"/>
      <c r="AU121" s="75"/>
    </row>
    <row r="122" spans="1:47" s="25" customFormat="1" ht="13.5" customHeight="1">
      <c r="A122" s="80" t="s">
        <v>507</v>
      </c>
      <c r="B122" s="143" t="s">
        <v>508</v>
      </c>
      <c r="C122" s="87">
        <v>98.8</v>
      </c>
      <c r="D122" s="87">
        <v>63.3</v>
      </c>
      <c r="E122" s="87">
        <v>105.3</v>
      </c>
      <c r="F122" s="144">
        <v>108.9</v>
      </c>
      <c r="G122" s="145">
        <v>100.9</v>
      </c>
      <c r="H122" s="145">
        <v>105.7</v>
      </c>
      <c r="I122" s="145">
        <v>107.5</v>
      </c>
      <c r="J122" s="103">
        <v>128</v>
      </c>
      <c r="K122" s="103">
        <v>128</v>
      </c>
      <c r="L122" s="950" t="s">
        <v>509</v>
      </c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</row>
    <row r="123" spans="1:47" s="25" customFormat="1" ht="13.5" customHeight="1">
      <c r="B123" s="154"/>
      <c r="C123" s="92"/>
      <c r="D123" s="92"/>
      <c r="E123" s="92"/>
      <c r="F123" s="91"/>
      <c r="G123" s="92"/>
      <c r="H123" s="92"/>
      <c r="I123" s="92"/>
      <c r="J123" s="103">
        <v>115.1</v>
      </c>
      <c r="K123" s="103">
        <v>115.1</v>
      </c>
      <c r="L123" s="951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</row>
    <row r="124" spans="1:47" s="25" customFormat="1" ht="13.5" customHeight="1">
      <c r="B124" s="154"/>
      <c r="C124" s="106"/>
      <c r="D124" s="106"/>
      <c r="E124" s="106"/>
      <c r="F124" s="106"/>
      <c r="G124" s="155"/>
      <c r="H124" s="106"/>
      <c r="I124" s="106"/>
      <c r="J124" s="156"/>
      <c r="K124" s="157"/>
      <c r="L124" s="952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</row>
    <row r="125" spans="1:47" s="25" customFormat="1" ht="12" customHeight="1">
      <c r="A125" s="48"/>
      <c r="B125" s="158"/>
      <c r="C125" s="159"/>
      <c r="D125" s="159"/>
      <c r="E125" s="159"/>
      <c r="F125" s="110"/>
      <c r="G125" s="111"/>
      <c r="H125" s="160"/>
      <c r="I125" s="161"/>
      <c r="K125" s="114"/>
      <c r="L125" s="162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</row>
    <row r="126" spans="1:47" s="163" customFormat="1" ht="12.95" customHeight="1">
      <c r="B126" s="76" t="s">
        <v>510</v>
      </c>
      <c r="C126" s="159"/>
      <c r="D126" s="159"/>
      <c r="E126" s="159"/>
      <c r="F126" s="44"/>
      <c r="G126" s="164"/>
      <c r="H126" s="160"/>
      <c r="I126" s="161"/>
      <c r="J126" s="25"/>
      <c r="K126" s="26"/>
      <c r="L126" s="165" t="s">
        <v>511</v>
      </c>
      <c r="N126" s="166"/>
      <c r="O126" s="166"/>
      <c r="P126" s="166"/>
      <c r="Q126" s="166"/>
      <c r="R126" s="166"/>
      <c r="S126" s="166"/>
      <c r="T126" s="166"/>
      <c r="U126" s="166"/>
      <c r="V126" s="166"/>
      <c r="W126" s="166"/>
      <c r="X126" s="166"/>
      <c r="Y126" s="166"/>
      <c r="Z126" s="166"/>
      <c r="AA126" s="166"/>
      <c r="AB126" s="166"/>
      <c r="AC126" s="166"/>
      <c r="AD126" s="166"/>
      <c r="AE126" s="166"/>
      <c r="AF126" s="166"/>
      <c r="AG126" s="166"/>
      <c r="AH126" s="166"/>
      <c r="AI126" s="166"/>
      <c r="AJ126" s="166"/>
      <c r="AK126" s="166"/>
      <c r="AL126" s="166"/>
      <c r="AM126" s="166"/>
      <c r="AN126" s="166"/>
      <c r="AO126" s="166"/>
      <c r="AP126" s="166"/>
      <c r="AQ126" s="166"/>
      <c r="AR126" s="166"/>
      <c r="AS126" s="166"/>
      <c r="AT126" s="166"/>
      <c r="AU126" s="166"/>
    </row>
    <row r="127" spans="1:47" ht="12.75" customHeight="1">
      <c r="B127" s="167"/>
      <c r="C127" s="168"/>
      <c r="D127" s="168"/>
      <c r="E127" s="168"/>
      <c r="F127" s="164"/>
      <c r="G127" s="169"/>
      <c r="H127" s="44"/>
      <c r="I127" s="45"/>
      <c r="J127" s="42"/>
      <c r="K127" s="46"/>
      <c r="L127" s="170"/>
    </row>
    <row r="128" spans="1:47" ht="12.75" customHeight="1">
      <c r="B128" s="171"/>
      <c r="C128" s="172"/>
      <c r="D128" s="172"/>
      <c r="E128" s="172"/>
      <c r="F128" s="20"/>
      <c r="G128" s="173"/>
      <c r="H128" s="164"/>
      <c r="I128" s="174"/>
      <c r="J128" s="26"/>
      <c r="L128" s="175"/>
    </row>
    <row r="129" spans="2:12" ht="12.95" customHeight="1">
      <c r="B129" s="176"/>
      <c r="C129" s="177"/>
      <c r="D129" s="177"/>
      <c r="E129" s="177"/>
      <c r="F129" s="44"/>
      <c r="G129" s="178"/>
      <c r="H129" s="20"/>
      <c r="I129" s="21"/>
      <c r="J129" s="22"/>
      <c r="K129" s="23"/>
      <c r="L129" s="175"/>
    </row>
    <row r="130" spans="2:12" ht="12.95" customHeight="1">
      <c r="B130" s="167"/>
      <c r="C130" s="168"/>
      <c r="D130" s="168"/>
      <c r="E130" s="168"/>
      <c r="F130" s="179"/>
      <c r="G130" s="169"/>
      <c r="H130" s="44"/>
      <c r="I130" s="45"/>
      <c r="J130" s="42"/>
      <c r="K130" s="46"/>
      <c r="L130" s="175"/>
    </row>
    <row r="131" spans="2:12" ht="15.75">
      <c r="B131" s="180"/>
      <c r="C131" s="181"/>
      <c r="D131" s="181"/>
      <c r="E131" s="181"/>
      <c r="F131" s="20"/>
      <c r="G131" s="182"/>
      <c r="H131" s="179"/>
      <c r="I131" s="183"/>
      <c r="J131" s="184"/>
      <c r="K131" s="185"/>
    </row>
    <row r="132" spans="2:12" ht="15.75">
      <c r="B132" s="167"/>
      <c r="C132" s="168"/>
      <c r="D132" s="168"/>
      <c r="E132" s="168"/>
      <c r="F132" s="44"/>
      <c r="G132" s="169"/>
      <c r="H132" s="44"/>
      <c r="I132" s="45"/>
      <c r="J132" s="42"/>
      <c r="K132" s="46"/>
    </row>
    <row r="133" spans="2:12" ht="15.75">
      <c r="B133" s="167"/>
      <c r="C133" s="168"/>
      <c r="D133" s="168"/>
      <c r="E133" s="168"/>
      <c r="F133" s="179"/>
      <c r="G133" s="169"/>
      <c r="H133" s="44"/>
      <c r="I133" s="45"/>
      <c r="J133" s="42"/>
      <c r="K133" s="46"/>
    </row>
    <row r="134" spans="2:12" ht="15.75">
      <c r="B134" s="180"/>
      <c r="C134" s="181"/>
      <c r="D134" s="181"/>
      <c r="E134" s="181"/>
      <c r="F134" s="20"/>
      <c r="G134" s="182"/>
      <c r="H134" s="179"/>
      <c r="I134" s="183"/>
      <c r="J134" s="184"/>
      <c r="K134" s="185"/>
    </row>
    <row r="135" spans="2:12" ht="15.75">
      <c r="B135" s="167"/>
      <c r="C135" s="168"/>
      <c r="D135" s="168"/>
      <c r="E135" s="168"/>
      <c r="F135" s="44"/>
      <c r="G135" s="169"/>
      <c r="H135" s="44"/>
      <c r="I135" s="45"/>
      <c r="J135" s="42"/>
      <c r="K135" s="46"/>
    </row>
    <row r="136" spans="2:12" ht="15.75">
      <c r="B136" s="167"/>
      <c r="C136" s="168"/>
      <c r="D136" s="168"/>
      <c r="E136" s="168"/>
      <c r="F136" s="179"/>
      <c r="G136" s="169"/>
      <c r="H136" s="44"/>
      <c r="I136" s="45"/>
      <c r="J136" s="42"/>
      <c r="K136" s="46"/>
    </row>
    <row r="137" spans="2:12" ht="15.75">
      <c r="B137" s="167"/>
      <c r="C137" s="168"/>
      <c r="D137" s="168"/>
      <c r="E137" s="168"/>
      <c r="F137" s="20"/>
      <c r="G137" s="169"/>
      <c r="H137" s="44"/>
      <c r="I137" s="45"/>
      <c r="J137" s="42"/>
      <c r="K137" s="46"/>
    </row>
    <row r="138" spans="2:12" ht="15.75">
      <c r="B138" s="187"/>
      <c r="C138" s="188"/>
      <c r="D138" s="188"/>
      <c r="E138" s="188"/>
      <c r="F138" s="44"/>
      <c r="G138" s="189"/>
      <c r="H138" s="31"/>
      <c r="I138" s="32"/>
      <c r="J138" s="33"/>
      <c r="K138" s="34"/>
    </row>
    <row r="139" spans="2:12">
      <c r="B139" s="76"/>
      <c r="F139" s="179"/>
      <c r="G139" s="164"/>
    </row>
    <row r="140" spans="2:12">
      <c r="B140" s="76"/>
      <c r="F140" s="20"/>
      <c r="G140" s="164"/>
    </row>
    <row r="141" spans="2:12">
      <c r="B141" s="76"/>
      <c r="F141" s="44"/>
      <c r="G141" s="164"/>
    </row>
    <row r="142" spans="2:12">
      <c r="B142" s="76"/>
      <c r="F142" s="179"/>
      <c r="G142" s="164"/>
    </row>
    <row r="143" spans="2:12">
      <c r="B143" s="76"/>
      <c r="F143" s="20"/>
      <c r="G143" s="164"/>
    </row>
    <row r="144" spans="2:12">
      <c r="B144" s="76"/>
      <c r="F144" s="44"/>
      <c r="G144" s="164"/>
    </row>
    <row r="145" spans="2:7">
      <c r="B145" s="76"/>
      <c r="F145" s="179"/>
      <c r="G145" s="164"/>
    </row>
    <row r="146" spans="2:7">
      <c r="B146" s="76"/>
      <c r="F146" s="20"/>
      <c r="G146" s="164"/>
    </row>
    <row r="147" spans="2:7">
      <c r="B147" s="76"/>
      <c r="F147" s="44"/>
      <c r="G147" s="164"/>
    </row>
    <row r="148" spans="2:7">
      <c r="B148" s="76"/>
      <c r="F148" s="179"/>
      <c r="G148" s="164"/>
    </row>
    <row r="149" spans="2:7">
      <c r="B149" s="76"/>
      <c r="F149" s="20"/>
      <c r="G149" s="164"/>
    </row>
    <row r="150" spans="2:7">
      <c r="B150" s="76"/>
      <c r="F150" s="44"/>
      <c r="G150" s="164"/>
    </row>
    <row r="151" spans="2:7">
      <c r="B151" s="76"/>
      <c r="F151" s="179"/>
      <c r="G151" s="164"/>
    </row>
    <row r="152" spans="2:7">
      <c r="B152" s="76"/>
      <c r="F152" s="20"/>
      <c r="G152" s="164"/>
    </row>
    <row r="153" spans="2:7">
      <c r="B153" s="76"/>
      <c r="F153" s="44"/>
      <c r="G153" s="164"/>
    </row>
    <row r="154" spans="2:7">
      <c r="B154" s="76"/>
      <c r="F154" s="179"/>
      <c r="G154" s="164"/>
    </row>
    <row r="155" spans="2:7">
      <c r="B155" s="76"/>
      <c r="F155" s="20"/>
      <c r="G155" s="164"/>
    </row>
    <row r="156" spans="2:7">
      <c r="B156" s="76"/>
      <c r="F156" s="44"/>
      <c r="G156" s="164"/>
    </row>
    <row r="157" spans="2:7">
      <c r="B157" s="76"/>
      <c r="F157" s="179"/>
      <c r="G157" s="164"/>
    </row>
    <row r="158" spans="2:7">
      <c r="B158" s="76"/>
      <c r="F158" s="20"/>
      <c r="G158" s="164"/>
    </row>
    <row r="159" spans="2:7">
      <c r="B159" s="76"/>
      <c r="F159" s="44"/>
      <c r="G159" s="164"/>
    </row>
    <row r="160" spans="2:7">
      <c r="B160" s="76"/>
      <c r="F160" s="179"/>
      <c r="G160" s="164"/>
    </row>
    <row r="161" spans="2:7">
      <c r="B161" s="76"/>
      <c r="F161" s="20"/>
      <c r="G161" s="164"/>
    </row>
    <row r="162" spans="2:7">
      <c r="B162" s="76"/>
      <c r="F162" s="44"/>
      <c r="G162" s="164"/>
    </row>
    <row r="163" spans="2:7">
      <c r="B163" s="76"/>
      <c r="F163" s="179"/>
      <c r="G163" s="164"/>
    </row>
    <row r="164" spans="2:7">
      <c r="B164" s="76"/>
      <c r="F164" s="20"/>
      <c r="G164" s="164"/>
    </row>
    <row r="165" spans="2:7">
      <c r="B165" s="76"/>
      <c r="F165" s="44"/>
      <c r="G165" s="164"/>
    </row>
    <row r="166" spans="2:7">
      <c r="B166" s="76"/>
      <c r="F166" s="179"/>
      <c r="G166" s="164"/>
    </row>
    <row r="167" spans="2:7">
      <c r="B167" s="76"/>
      <c r="F167" s="20"/>
      <c r="G167" s="164"/>
    </row>
    <row r="168" spans="2:7">
      <c r="B168" s="76"/>
      <c r="F168" s="44"/>
      <c r="G168" s="164"/>
    </row>
    <row r="169" spans="2:7">
      <c r="B169" s="76"/>
      <c r="F169" s="179"/>
      <c r="G169" s="164"/>
    </row>
    <row r="170" spans="2:7">
      <c r="B170" s="76"/>
      <c r="F170" s="20"/>
      <c r="G170" s="164"/>
    </row>
    <row r="171" spans="2:7">
      <c r="B171" s="76"/>
      <c r="F171" s="44"/>
      <c r="G171" s="164"/>
    </row>
    <row r="172" spans="2:7">
      <c r="B172" s="76"/>
      <c r="F172" s="179"/>
      <c r="G172" s="164"/>
    </row>
    <row r="173" spans="2:7">
      <c r="B173" s="76"/>
      <c r="F173" s="20"/>
      <c r="G173" s="164"/>
    </row>
    <row r="174" spans="2:7">
      <c r="B174" s="76"/>
      <c r="F174" s="44"/>
      <c r="G174" s="164"/>
    </row>
    <row r="175" spans="2:7">
      <c r="B175" s="76"/>
      <c r="F175" s="179"/>
      <c r="G175" s="164"/>
    </row>
    <row r="176" spans="2:7">
      <c r="B176" s="76"/>
      <c r="F176" s="20"/>
      <c r="G176" s="164"/>
    </row>
    <row r="177" spans="2:7">
      <c r="B177" s="76"/>
      <c r="F177" s="44"/>
      <c r="G177" s="164"/>
    </row>
    <row r="178" spans="2:7">
      <c r="B178" s="76"/>
      <c r="F178" s="179"/>
      <c r="G178" s="164"/>
    </row>
    <row r="179" spans="2:7">
      <c r="B179" s="76"/>
      <c r="F179" s="20"/>
      <c r="G179" s="164"/>
    </row>
    <row r="180" spans="2:7">
      <c r="B180" s="76"/>
      <c r="F180" s="44"/>
      <c r="G180" s="164"/>
    </row>
    <row r="181" spans="2:7">
      <c r="B181" s="76"/>
      <c r="G181" s="164"/>
    </row>
    <row r="182" spans="2:7">
      <c r="B182" s="76"/>
      <c r="G182" s="164"/>
    </row>
    <row r="183" spans="2:7">
      <c r="B183" s="76"/>
      <c r="G183" s="164"/>
    </row>
    <row r="184" spans="2:7">
      <c r="B184" s="76"/>
      <c r="G184" s="164"/>
    </row>
    <row r="185" spans="2:7">
      <c r="B185" s="76"/>
      <c r="G185" s="164"/>
    </row>
    <row r="186" spans="2:7">
      <c r="B186" s="76"/>
      <c r="G186" s="164"/>
    </row>
    <row r="187" spans="2:7">
      <c r="B187" s="76"/>
      <c r="G187" s="164"/>
    </row>
    <row r="188" spans="2:7">
      <c r="B188" s="76"/>
      <c r="G188" s="164"/>
    </row>
    <row r="189" spans="2:7">
      <c r="B189" s="76"/>
      <c r="G189" s="164"/>
    </row>
    <row r="190" spans="2:7">
      <c r="B190" s="76"/>
      <c r="G190" s="164"/>
    </row>
    <row r="191" spans="2:7">
      <c r="B191" s="76"/>
      <c r="G191" s="164"/>
    </row>
    <row r="192" spans="2:7">
      <c r="B192" s="76"/>
      <c r="G192" s="164"/>
    </row>
    <row r="193" spans="2:7">
      <c r="B193" s="76"/>
      <c r="G193" s="164"/>
    </row>
    <row r="194" spans="2:7">
      <c r="B194" s="76"/>
      <c r="G194" s="164"/>
    </row>
    <row r="195" spans="2:7">
      <c r="B195" s="76"/>
      <c r="G195" s="164"/>
    </row>
    <row r="196" spans="2:7">
      <c r="B196" s="76"/>
      <c r="G196" s="164"/>
    </row>
    <row r="197" spans="2:7">
      <c r="B197" s="76"/>
      <c r="G197" s="164"/>
    </row>
    <row r="198" spans="2:7">
      <c r="B198" s="76"/>
      <c r="G198" s="164"/>
    </row>
    <row r="199" spans="2:7">
      <c r="B199" s="76"/>
      <c r="G199" s="164"/>
    </row>
    <row r="200" spans="2:7">
      <c r="B200" s="76"/>
      <c r="G200" s="164"/>
    </row>
    <row r="201" spans="2:7">
      <c r="B201" s="76"/>
      <c r="G201" s="164"/>
    </row>
    <row r="202" spans="2:7">
      <c r="B202" s="76"/>
      <c r="G202" s="164"/>
    </row>
    <row r="203" spans="2:7">
      <c r="B203" s="76"/>
      <c r="G203" s="164"/>
    </row>
    <row r="204" spans="2:7">
      <c r="B204" s="76"/>
      <c r="G204" s="164"/>
    </row>
    <row r="205" spans="2:7">
      <c r="B205" s="76"/>
      <c r="G205" s="164"/>
    </row>
    <row r="206" spans="2:7">
      <c r="B206" s="76"/>
      <c r="G206" s="164"/>
    </row>
    <row r="207" spans="2:7">
      <c r="B207" s="76"/>
      <c r="G207" s="164"/>
    </row>
    <row r="208" spans="2:7">
      <c r="B208" s="76"/>
      <c r="G208" s="164"/>
    </row>
    <row r="209" spans="2:7">
      <c r="B209" s="76"/>
      <c r="G209" s="164"/>
    </row>
    <row r="210" spans="2:7">
      <c r="B210" s="76"/>
      <c r="G210" s="164"/>
    </row>
    <row r="211" spans="2:7">
      <c r="B211" s="76"/>
      <c r="G211" s="164"/>
    </row>
    <row r="212" spans="2:7">
      <c r="B212" s="76"/>
      <c r="G212" s="164"/>
    </row>
    <row r="213" spans="2:7">
      <c r="B213" s="76"/>
      <c r="G213" s="164"/>
    </row>
    <row r="214" spans="2:7">
      <c r="B214" s="76"/>
      <c r="G214" s="164"/>
    </row>
    <row r="215" spans="2:7">
      <c r="B215" s="76"/>
      <c r="G215" s="164"/>
    </row>
    <row r="216" spans="2:7">
      <c r="B216" s="76"/>
      <c r="G216" s="164"/>
    </row>
    <row r="217" spans="2:7">
      <c r="B217" s="76"/>
      <c r="G217" s="164"/>
    </row>
    <row r="218" spans="2:7">
      <c r="B218" s="76"/>
      <c r="G218" s="164"/>
    </row>
    <row r="219" spans="2:7">
      <c r="B219" s="76"/>
      <c r="G219" s="164"/>
    </row>
    <row r="220" spans="2:7">
      <c r="B220" s="76"/>
      <c r="G220" s="164"/>
    </row>
    <row r="221" spans="2:7">
      <c r="B221" s="76"/>
      <c r="G221" s="164"/>
    </row>
    <row r="222" spans="2:7">
      <c r="B222" s="76"/>
      <c r="G222" s="164"/>
    </row>
    <row r="223" spans="2:7">
      <c r="B223" s="76"/>
      <c r="G223" s="164"/>
    </row>
    <row r="224" spans="2:7">
      <c r="B224" s="76"/>
      <c r="G224" s="164"/>
    </row>
    <row r="225" spans="2:7">
      <c r="B225" s="76"/>
      <c r="G225" s="164"/>
    </row>
    <row r="226" spans="2:7">
      <c r="B226" s="76"/>
      <c r="G226" s="164"/>
    </row>
    <row r="227" spans="2:7">
      <c r="B227" s="76"/>
      <c r="G227" s="164"/>
    </row>
    <row r="228" spans="2:7">
      <c r="B228" s="76"/>
      <c r="G228" s="164"/>
    </row>
    <row r="229" spans="2:7">
      <c r="B229" s="76"/>
      <c r="G229" s="164"/>
    </row>
    <row r="230" spans="2:7">
      <c r="B230" s="76"/>
      <c r="G230" s="164"/>
    </row>
    <row r="231" spans="2:7">
      <c r="B231" s="76"/>
      <c r="G231" s="164"/>
    </row>
    <row r="232" spans="2:7">
      <c r="B232" s="76"/>
      <c r="G232" s="164"/>
    </row>
    <row r="233" spans="2:7">
      <c r="B233" s="76"/>
      <c r="G233" s="164"/>
    </row>
    <row r="234" spans="2:7">
      <c r="B234" s="76"/>
      <c r="G234" s="164"/>
    </row>
    <row r="235" spans="2:7">
      <c r="B235" s="76"/>
      <c r="G235" s="164"/>
    </row>
    <row r="236" spans="2:7">
      <c r="B236" s="76"/>
      <c r="G236" s="164"/>
    </row>
    <row r="237" spans="2:7">
      <c r="B237" s="76"/>
      <c r="G237" s="164"/>
    </row>
    <row r="238" spans="2:7">
      <c r="B238" s="76"/>
      <c r="G238" s="164"/>
    </row>
    <row r="239" spans="2:7">
      <c r="B239" s="76"/>
      <c r="G239" s="164"/>
    </row>
    <row r="240" spans="2:7">
      <c r="B240" s="76"/>
      <c r="G240" s="164"/>
    </row>
    <row r="241" spans="2:7">
      <c r="B241" s="76"/>
      <c r="G241" s="164"/>
    </row>
    <row r="242" spans="2:7">
      <c r="B242" s="76"/>
      <c r="G242" s="164"/>
    </row>
    <row r="243" spans="2:7">
      <c r="B243" s="76"/>
      <c r="G243" s="164"/>
    </row>
    <row r="244" spans="2:7">
      <c r="B244" s="76"/>
      <c r="G244" s="164"/>
    </row>
    <row r="245" spans="2:7">
      <c r="B245" s="76"/>
      <c r="G245" s="164"/>
    </row>
    <row r="246" spans="2:7">
      <c r="B246" s="76"/>
      <c r="G246" s="164"/>
    </row>
    <row r="247" spans="2:7">
      <c r="B247" s="76"/>
      <c r="G247" s="164"/>
    </row>
    <row r="248" spans="2:7">
      <c r="B248" s="76"/>
      <c r="G248" s="164"/>
    </row>
    <row r="249" spans="2:7">
      <c r="B249" s="76"/>
      <c r="G249" s="164"/>
    </row>
    <row r="250" spans="2:7">
      <c r="B250" s="76"/>
      <c r="G250" s="164"/>
    </row>
    <row r="251" spans="2:7">
      <c r="B251" s="76"/>
      <c r="G251" s="164"/>
    </row>
    <row r="252" spans="2:7">
      <c r="B252" s="76"/>
      <c r="G252" s="164"/>
    </row>
    <row r="253" spans="2:7">
      <c r="B253" s="76"/>
      <c r="G253" s="164"/>
    </row>
    <row r="254" spans="2:7">
      <c r="B254" s="76"/>
      <c r="G254" s="164"/>
    </row>
    <row r="255" spans="2:7">
      <c r="B255" s="76"/>
      <c r="G255" s="164"/>
    </row>
    <row r="256" spans="2:7">
      <c r="B256" s="76"/>
      <c r="G256" s="164"/>
    </row>
    <row r="257" spans="2:7">
      <c r="B257" s="76"/>
      <c r="G257" s="164"/>
    </row>
    <row r="258" spans="2:7">
      <c r="B258" s="76"/>
      <c r="G258" s="164"/>
    </row>
    <row r="259" spans="2:7">
      <c r="B259" s="76"/>
      <c r="G259" s="164"/>
    </row>
    <row r="260" spans="2:7">
      <c r="B260" s="76"/>
      <c r="G260" s="164"/>
    </row>
    <row r="261" spans="2:7">
      <c r="B261" s="76"/>
      <c r="G261" s="164"/>
    </row>
    <row r="262" spans="2:7">
      <c r="B262" s="76"/>
      <c r="G262" s="164"/>
    </row>
    <row r="263" spans="2:7">
      <c r="B263" s="76"/>
      <c r="G263" s="164"/>
    </row>
    <row r="264" spans="2:7">
      <c r="B264" s="76"/>
      <c r="G264" s="164"/>
    </row>
    <row r="265" spans="2:7">
      <c r="B265" s="76"/>
      <c r="G265" s="164"/>
    </row>
    <row r="266" spans="2:7">
      <c r="B266" s="76"/>
      <c r="G266" s="164"/>
    </row>
    <row r="267" spans="2:7">
      <c r="B267" s="76"/>
      <c r="G267" s="164"/>
    </row>
    <row r="268" spans="2:7">
      <c r="B268" s="76"/>
      <c r="G268" s="164"/>
    </row>
    <row r="269" spans="2:7">
      <c r="B269" s="76"/>
      <c r="G269" s="164"/>
    </row>
    <row r="270" spans="2:7">
      <c r="B270" s="76"/>
      <c r="G270" s="164"/>
    </row>
    <row r="271" spans="2:7">
      <c r="B271" s="76"/>
      <c r="G271" s="164"/>
    </row>
    <row r="272" spans="2:7">
      <c r="B272" s="76"/>
      <c r="G272" s="164"/>
    </row>
    <row r="273" spans="2:7">
      <c r="B273" s="76"/>
      <c r="G273" s="164"/>
    </row>
    <row r="274" spans="2:7">
      <c r="B274" s="76"/>
      <c r="G274" s="164"/>
    </row>
    <row r="275" spans="2:7">
      <c r="B275" s="76"/>
      <c r="G275" s="164"/>
    </row>
    <row r="276" spans="2:7">
      <c r="B276" s="76"/>
      <c r="G276" s="164"/>
    </row>
    <row r="277" spans="2:7">
      <c r="B277" s="76"/>
      <c r="G277" s="164"/>
    </row>
    <row r="278" spans="2:7">
      <c r="B278" s="76"/>
      <c r="G278" s="164"/>
    </row>
    <row r="279" spans="2:7">
      <c r="B279" s="76"/>
      <c r="G279" s="164"/>
    </row>
    <row r="280" spans="2:7">
      <c r="B280" s="76"/>
      <c r="G280" s="164"/>
    </row>
    <row r="281" spans="2:7">
      <c r="B281" s="76"/>
      <c r="G281" s="164"/>
    </row>
    <row r="282" spans="2:7">
      <c r="B282" s="76"/>
      <c r="C282" s="104"/>
      <c r="D282" s="104"/>
      <c r="E282" s="104"/>
      <c r="F282" s="164"/>
      <c r="G282" s="164"/>
    </row>
    <row r="283" spans="2:7">
      <c r="B283" s="76"/>
      <c r="C283" s="104"/>
      <c r="D283" s="104"/>
      <c r="E283" s="104"/>
      <c r="F283" s="164"/>
      <c r="G283" s="164"/>
    </row>
    <row r="284" spans="2:7">
      <c r="B284" s="76"/>
      <c r="C284" s="104"/>
      <c r="D284" s="104"/>
      <c r="E284" s="104"/>
      <c r="F284" s="164"/>
      <c r="G284" s="164"/>
    </row>
    <row r="285" spans="2:7">
      <c r="B285" s="76"/>
      <c r="C285" s="104"/>
      <c r="D285" s="104"/>
      <c r="E285" s="104"/>
      <c r="F285" s="164"/>
      <c r="G285" s="164"/>
    </row>
    <row r="286" spans="2:7">
      <c r="B286" s="76"/>
      <c r="C286" s="104"/>
      <c r="D286" s="104"/>
      <c r="E286" s="104"/>
      <c r="F286" s="164"/>
      <c r="G286" s="164"/>
    </row>
    <row r="287" spans="2:7">
      <c r="B287" s="76"/>
      <c r="C287" s="104"/>
      <c r="D287" s="104"/>
      <c r="E287" s="104"/>
      <c r="F287" s="164"/>
      <c r="G287" s="164"/>
    </row>
    <row r="288" spans="2:7">
      <c r="B288" s="76"/>
      <c r="C288" s="104"/>
      <c r="D288" s="104"/>
      <c r="E288" s="104"/>
      <c r="F288" s="164"/>
      <c r="G288" s="164"/>
    </row>
    <row r="289" spans="2:7">
      <c r="B289" s="76"/>
      <c r="C289" s="104"/>
      <c r="D289" s="104"/>
      <c r="E289" s="104"/>
      <c r="F289" s="164"/>
      <c r="G289" s="164"/>
    </row>
    <row r="290" spans="2:7">
      <c r="B290" s="76"/>
      <c r="C290" s="104"/>
      <c r="D290" s="104"/>
      <c r="E290" s="104"/>
      <c r="F290" s="164"/>
      <c r="G290" s="164"/>
    </row>
    <row r="291" spans="2:7">
      <c r="B291" s="76"/>
      <c r="C291" s="104"/>
      <c r="D291" s="104"/>
      <c r="E291" s="104"/>
      <c r="F291" s="164"/>
      <c r="G291" s="164"/>
    </row>
    <row r="292" spans="2:7">
      <c r="B292" s="76"/>
      <c r="C292" s="104"/>
      <c r="D292" s="104"/>
      <c r="E292" s="104"/>
      <c r="F292" s="164"/>
      <c r="G292" s="164"/>
    </row>
    <row r="293" spans="2:7">
      <c r="B293" s="76"/>
      <c r="C293" s="104"/>
      <c r="D293" s="104"/>
      <c r="E293" s="104"/>
      <c r="F293" s="164"/>
      <c r="G293" s="164"/>
    </row>
    <row r="294" spans="2:7">
      <c r="B294" s="76"/>
      <c r="C294" s="104"/>
      <c r="D294" s="104"/>
      <c r="E294" s="104"/>
      <c r="F294" s="164"/>
      <c r="G294" s="164"/>
    </row>
    <row r="295" spans="2:7">
      <c r="B295" s="76"/>
      <c r="C295" s="104"/>
      <c r="D295" s="104"/>
      <c r="E295" s="104"/>
      <c r="F295" s="164"/>
      <c r="G295" s="164"/>
    </row>
    <row r="296" spans="2:7">
      <c r="B296" s="76"/>
      <c r="C296" s="104"/>
      <c r="D296" s="104"/>
      <c r="E296" s="104"/>
      <c r="F296" s="164"/>
      <c r="G296" s="164"/>
    </row>
    <row r="297" spans="2:7">
      <c r="B297" s="76"/>
      <c r="C297" s="104"/>
      <c r="D297" s="104"/>
      <c r="E297" s="104"/>
      <c r="F297" s="164"/>
      <c r="G297" s="164"/>
    </row>
    <row r="298" spans="2:7">
      <c r="B298" s="76"/>
      <c r="C298" s="104"/>
      <c r="D298" s="104"/>
      <c r="E298" s="104"/>
      <c r="F298" s="164"/>
      <c r="G298" s="164"/>
    </row>
    <row r="299" spans="2:7">
      <c r="B299" s="76"/>
      <c r="C299" s="104"/>
      <c r="D299" s="104"/>
      <c r="E299" s="104"/>
      <c r="F299" s="164"/>
      <c r="G299" s="164"/>
    </row>
    <row r="300" spans="2:7">
      <c r="B300" s="76"/>
      <c r="C300" s="104"/>
      <c r="D300" s="104"/>
      <c r="E300" s="104"/>
      <c r="F300" s="164"/>
      <c r="G300" s="164"/>
    </row>
    <row r="301" spans="2:7">
      <c r="B301" s="76"/>
      <c r="C301" s="104"/>
      <c r="D301" s="104"/>
      <c r="E301" s="104"/>
      <c r="F301" s="164"/>
      <c r="G301" s="164"/>
    </row>
    <row r="302" spans="2:7">
      <c r="B302" s="76"/>
      <c r="C302" s="104"/>
      <c r="D302" s="104"/>
      <c r="E302" s="104"/>
      <c r="F302" s="164"/>
      <c r="G302" s="164"/>
    </row>
    <row r="303" spans="2:7">
      <c r="B303" s="76"/>
      <c r="C303" s="104"/>
      <c r="D303" s="104"/>
      <c r="E303" s="104"/>
      <c r="F303" s="164"/>
      <c r="G303" s="164"/>
    </row>
    <row r="304" spans="2:7">
      <c r="B304" s="76"/>
      <c r="C304" s="104"/>
      <c r="D304" s="104"/>
      <c r="E304" s="104"/>
      <c r="F304" s="164"/>
      <c r="G304" s="164"/>
    </row>
    <row r="305" spans="2:7">
      <c r="B305" s="76"/>
      <c r="C305" s="104"/>
      <c r="D305" s="104"/>
      <c r="E305" s="104"/>
      <c r="F305" s="164"/>
      <c r="G305" s="164"/>
    </row>
    <row r="306" spans="2:7">
      <c r="B306" s="76"/>
      <c r="C306" s="104"/>
      <c r="D306" s="104"/>
      <c r="E306" s="104"/>
      <c r="F306" s="164"/>
      <c r="G306" s="164"/>
    </row>
    <row r="307" spans="2:7">
      <c r="B307" s="76"/>
      <c r="C307" s="104"/>
      <c r="D307" s="104"/>
      <c r="E307" s="104"/>
      <c r="F307" s="164"/>
      <c r="G307" s="164"/>
    </row>
    <row r="308" spans="2:7">
      <c r="B308" s="76"/>
      <c r="C308" s="104"/>
      <c r="D308" s="104"/>
      <c r="E308" s="104"/>
      <c r="F308" s="164"/>
      <c r="G308" s="164"/>
    </row>
    <row r="309" spans="2:7">
      <c r="B309" s="76"/>
      <c r="C309" s="104"/>
      <c r="D309" s="104"/>
      <c r="E309" s="104"/>
      <c r="F309" s="164"/>
      <c r="G309" s="164"/>
    </row>
    <row r="310" spans="2:7">
      <c r="B310" s="76"/>
      <c r="C310" s="104"/>
      <c r="D310" s="104"/>
      <c r="E310" s="104"/>
      <c r="F310" s="164"/>
      <c r="G310" s="164"/>
    </row>
    <row r="311" spans="2:7">
      <c r="B311" s="76"/>
      <c r="C311" s="104"/>
      <c r="D311" s="104"/>
      <c r="E311" s="104"/>
      <c r="F311" s="164"/>
      <c r="G311" s="164"/>
    </row>
    <row r="312" spans="2:7">
      <c r="B312" s="76"/>
      <c r="C312" s="104"/>
      <c r="D312" s="104"/>
      <c r="E312" s="104"/>
      <c r="F312" s="164"/>
      <c r="G312" s="164"/>
    </row>
    <row r="313" spans="2:7">
      <c r="B313" s="76"/>
      <c r="C313" s="104"/>
      <c r="D313" s="104"/>
      <c r="E313" s="104"/>
      <c r="F313" s="164"/>
      <c r="G313" s="164"/>
    </row>
    <row r="314" spans="2:7">
      <c r="B314" s="76"/>
      <c r="C314" s="104"/>
      <c r="D314" s="104"/>
      <c r="E314" s="104"/>
      <c r="F314" s="164"/>
      <c r="G314" s="164"/>
    </row>
    <row r="315" spans="2:7">
      <c r="B315" s="76"/>
      <c r="C315" s="104"/>
      <c r="D315" s="104"/>
      <c r="E315" s="104"/>
      <c r="F315" s="164"/>
      <c r="G315" s="164"/>
    </row>
    <row r="316" spans="2:7">
      <c r="B316" s="76"/>
      <c r="C316" s="104"/>
      <c r="D316" s="104"/>
      <c r="E316" s="104"/>
      <c r="F316" s="164"/>
      <c r="G316" s="164"/>
    </row>
    <row r="317" spans="2:7">
      <c r="B317" s="76"/>
      <c r="C317" s="104"/>
      <c r="D317" s="104"/>
      <c r="E317" s="104"/>
      <c r="F317" s="164"/>
      <c r="G317" s="164"/>
    </row>
    <row r="318" spans="2:7">
      <c r="B318" s="76"/>
      <c r="C318" s="104"/>
      <c r="D318" s="104"/>
      <c r="E318" s="104"/>
      <c r="F318" s="164"/>
      <c r="G318" s="164"/>
    </row>
    <row r="319" spans="2:7">
      <c r="B319" s="76"/>
      <c r="C319" s="104"/>
      <c r="D319" s="104"/>
      <c r="E319" s="104"/>
      <c r="F319" s="164"/>
      <c r="G319" s="164"/>
    </row>
    <row r="320" spans="2:7">
      <c r="B320" s="76"/>
      <c r="C320" s="104"/>
      <c r="D320" s="104"/>
      <c r="E320" s="104"/>
      <c r="F320" s="164"/>
      <c r="G320" s="164"/>
    </row>
    <row r="321" spans="2:7">
      <c r="B321" s="76"/>
      <c r="C321" s="104"/>
      <c r="D321" s="104"/>
      <c r="E321" s="104"/>
      <c r="F321" s="164"/>
      <c r="G321" s="164"/>
    </row>
    <row r="322" spans="2:7">
      <c r="B322" s="76"/>
      <c r="C322" s="104"/>
      <c r="D322" s="104"/>
      <c r="E322" s="104"/>
      <c r="F322" s="164"/>
      <c r="G322" s="164"/>
    </row>
    <row r="323" spans="2:7">
      <c r="B323" s="76"/>
      <c r="C323" s="104"/>
      <c r="D323" s="104"/>
      <c r="E323" s="104"/>
      <c r="F323" s="164"/>
      <c r="G323" s="164"/>
    </row>
    <row r="324" spans="2:7">
      <c r="B324" s="76"/>
      <c r="C324" s="104"/>
      <c r="D324" s="104"/>
      <c r="E324" s="104"/>
      <c r="F324" s="164"/>
      <c r="G324" s="164"/>
    </row>
    <row r="325" spans="2:7">
      <c r="B325" s="76"/>
      <c r="C325" s="104"/>
      <c r="D325" s="104"/>
      <c r="E325" s="104"/>
      <c r="F325" s="164"/>
      <c r="G325" s="164"/>
    </row>
    <row r="326" spans="2:7">
      <c r="B326" s="76"/>
      <c r="C326" s="104"/>
      <c r="D326" s="104"/>
      <c r="E326" s="104"/>
      <c r="F326" s="164"/>
      <c r="G326" s="164"/>
    </row>
    <row r="327" spans="2:7">
      <c r="B327" s="76"/>
      <c r="C327" s="104"/>
      <c r="D327" s="104"/>
      <c r="E327" s="104"/>
      <c r="F327" s="164"/>
      <c r="G327" s="164"/>
    </row>
    <row r="328" spans="2:7">
      <c r="B328" s="76"/>
      <c r="C328" s="104"/>
      <c r="D328" s="104"/>
      <c r="E328" s="104"/>
      <c r="F328" s="164"/>
      <c r="G328" s="164"/>
    </row>
    <row r="329" spans="2:7">
      <c r="B329" s="76"/>
      <c r="C329" s="104"/>
      <c r="D329" s="104"/>
      <c r="E329" s="104"/>
      <c r="F329" s="164"/>
      <c r="G329" s="164"/>
    </row>
    <row r="330" spans="2:7">
      <c r="B330" s="76"/>
      <c r="C330" s="104"/>
      <c r="D330" s="104"/>
      <c r="E330" s="104"/>
      <c r="F330" s="164"/>
      <c r="G330" s="164"/>
    </row>
    <row r="331" spans="2:7">
      <c r="B331" s="76"/>
      <c r="C331" s="104"/>
      <c r="D331" s="104"/>
      <c r="E331" s="104"/>
      <c r="F331" s="164"/>
      <c r="G331" s="164"/>
    </row>
    <row r="332" spans="2:7">
      <c r="B332" s="76"/>
      <c r="C332" s="104"/>
      <c r="D332" s="104"/>
      <c r="E332" s="104"/>
      <c r="F332" s="164"/>
      <c r="G332" s="164"/>
    </row>
    <row r="333" spans="2:7">
      <c r="B333" s="76"/>
      <c r="C333" s="104"/>
      <c r="D333" s="104"/>
      <c r="E333" s="104"/>
      <c r="F333" s="164"/>
      <c r="G333" s="164"/>
    </row>
    <row r="334" spans="2:7">
      <c r="B334" s="76"/>
      <c r="C334" s="104"/>
      <c r="D334" s="104"/>
      <c r="E334" s="104"/>
      <c r="F334" s="164"/>
      <c r="G334" s="164"/>
    </row>
    <row r="335" spans="2:7">
      <c r="B335" s="76"/>
      <c r="C335" s="104"/>
      <c r="D335" s="104"/>
      <c r="E335" s="104"/>
      <c r="F335" s="164"/>
      <c r="G335" s="164"/>
    </row>
    <row r="336" spans="2:7">
      <c r="B336" s="76"/>
      <c r="C336" s="104"/>
      <c r="D336" s="104"/>
      <c r="E336" s="104"/>
      <c r="F336" s="164"/>
      <c r="G336" s="164"/>
    </row>
    <row r="337" spans="2:7">
      <c r="B337" s="76"/>
      <c r="C337" s="104"/>
      <c r="D337" s="104"/>
      <c r="E337" s="104"/>
      <c r="F337" s="164"/>
      <c r="G337" s="164"/>
    </row>
    <row r="338" spans="2:7">
      <c r="B338" s="76"/>
      <c r="C338" s="104"/>
      <c r="D338" s="104"/>
      <c r="E338" s="104"/>
      <c r="F338" s="164"/>
      <c r="G338" s="164"/>
    </row>
    <row r="339" spans="2:7">
      <c r="B339" s="76"/>
      <c r="C339" s="104"/>
      <c r="D339" s="104"/>
      <c r="E339" s="104"/>
      <c r="F339" s="164"/>
      <c r="G339" s="164"/>
    </row>
    <row r="340" spans="2:7">
      <c r="B340" s="76"/>
      <c r="C340" s="104"/>
      <c r="D340" s="104"/>
      <c r="E340" s="104"/>
      <c r="F340" s="164"/>
      <c r="G340" s="164"/>
    </row>
    <row r="341" spans="2:7">
      <c r="B341" s="76"/>
      <c r="C341" s="104"/>
      <c r="D341" s="104"/>
      <c r="E341" s="104"/>
      <c r="F341" s="164"/>
      <c r="G341" s="164"/>
    </row>
    <row r="342" spans="2:7">
      <c r="B342" s="76"/>
      <c r="C342" s="104"/>
      <c r="D342" s="104"/>
      <c r="E342" s="104"/>
      <c r="F342" s="164"/>
      <c r="G342" s="164"/>
    </row>
    <row r="343" spans="2:7">
      <c r="B343" s="76"/>
      <c r="C343" s="104"/>
      <c r="D343" s="104"/>
      <c r="E343" s="104"/>
      <c r="F343" s="164"/>
      <c r="G343" s="164"/>
    </row>
    <row r="344" spans="2:7">
      <c r="B344" s="76"/>
      <c r="C344" s="104"/>
      <c r="D344" s="104"/>
      <c r="E344" s="104"/>
      <c r="F344" s="164"/>
      <c r="G344" s="164"/>
    </row>
    <row r="345" spans="2:7">
      <c r="B345" s="76"/>
      <c r="C345" s="104"/>
      <c r="D345" s="104"/>
      <c r="E345" s="104"/>
      <c r="F345" s="164"/>
      <c r="G345" s="164"/>
    </row>
    <row r="346" spans="2:7">
      <c r="B346" s="76"/>
      <c r="C346" s="104"/>
      <c r="D346" s="104"/>
      <c r="E346" s="104"/>
      <c r="F346" s="164"/>
      <c r="G346" s="164"/>
    </row>
    <row r="347" spans="2:7">
      <c r="B347" s="76"/>
      <c r="C347" s="104"/>
      <c r="D347" s="104"/>
      <c r="E347" s="104"/>
      <c r="F347" s="164"/>
      <c r="G347" s="164"/>
    </row>
    <row r="348" spans="2:7">
      <c r="B348" s="76"/>
      <c r="C348" s="104"/>
      <c r="D348" s="104"/>
      <c r="E348" s="104"/>
      <c r="F348" s="164"/>
      <c r="G348" s="164"/>
    </row>
    <row r="349" spans="2:7">
      <c r="B349" s="76"/>
      <c r="C349" s="104"/>
      <c r="D349" s="104"/>
      <c r="E349" s="104"/>
      <c r="F349" s="164"/>
      <c r="G349" s="164"/>
    </row>
    <row r="350" spans="2:7">
      <c r="B350" s="76"/>
      <c r="C350" s="104"/>
      <c r="D350" s="104"/>
      <c r="E350" s="104"/>
      <c r="F350" s="164"/>
      <c r="G350" s="164"/>
    </row>
    <row r="351" spans="2:7">
      <c r="B351" s="76"/>
      <c r="C351" s="104"/>
      <c r="D351" s="104"/>
      <c r="E351" s="104"/>
      <c r="F351" s="164"/>
      <c r="G351" s="164"/>
    </row>
    <row r="352" spans="2:7">
      <c r="B352" s="76"/>
      <c r="C352" s="104"/>
      <c r="D352" s="104"/>
      <c r="E352" s="104"/>
      <c r="F352" s="164"/>
      <c r="G352" s="164"/>
    </row>
    <row r="353" spans="2:7">
      <c r="B353" s="76"/>
      <c r="C353" s="104"/>
      <c r="D353" s="104"/>
      <c r="E353" s="104"/>
      <c r="F353" s="164"/>
      <c r="G353" s="164"/>
    </row>
    <row r="354" spans="2:7">
      <c r="B354" s="76"/>
      <c r="C354" s="104"/>
      <c r="D354" s="104"/>
      <c r="E354" s="104"/>
      <c r="F354" s="164"/>
      <c r="G354" s="164"/>
    </row>
    <row r="355" spans="2:7">
      <c r="B355" s="76"/>
      <c r="C355" s="104"/>
      <c r="D355" s="104"/>
      <c r="E355" s="104"/>
      <c r="F355" s="164"/>
      <c r="G355" s="164"/>
    </row>
    <row r="356" spans="2:7">
      <c r="B356" s="76"/>
      <c r="C356" s="104"/>
      <c r="D356" s="104"/>
      <c r="E356" s="104"/>
      <c r="F356" s="164"/>
      <c r="G356" s="164"/>
    </row>
    <row r="357" spans="2:7">
      <c r="B357" s="76"/>
      <c r="C357" s="104"/>
      <c r="D357" s="104"/>
      <c r="E357" s="104"/>
      <c r="F357" s="164"/>
      <c r="G357" s="164"/>
    </row>
    <row r="358" spans="2:7">
      <c r="B358" s="76"/>
      <c r="C358" s="104"/>
      <c r="D358" s="104"/>
      <c r="E358" s="104"/>
      <c r="F358" s="164"/>
      <c r="G358" s="164"/>
    </row>
    <row r="359" spans="2:7">
      <c r="B359" s="76"/>
      <c r="C359" s="104"/>
      <c r="D359" s="104"/>
      <c r="E359" s="104"/>
      <c r="F359" s="164"/>
      <c r="G359" s="164"/>
    </row>
    <row r="360" spans="2:7">
      <c r="B360" s="76"/>
      <c r="C360" s="104"/>
      <c r="D360" s="104"/>
      <c r="E360" s="104"/>
      <c r="F360" s="164"/>
      <c r="G360" s="164"/>
    </row>
    <row r="361" spans="2:7">
      <c r="B361" s="76"/>
      <c r="C361" s="104"/>
      <c r="D361" s="104"/>
      <c r="E361" s="104"/>
      <c r="F361" s="164"/>
      <c r="G361" s="164"/>
    </row>
    <row r="362" spans="2:7">
      <c r="B362" s="76"/>
      <c r="C362" s="104"/>
      <c r="D362" s="104"/>
      <c r="E362" s="104"/>
      <c r="F362" s="164"/>
      <c r="G362" s="164"/>
    </row>
    <row r="363" spans="2:7">
      <c r="B363" s="76"/>
      <c r="C363" s="104"/>
      <c r="D363" s="104"/>
      <c r="E363" s="104"/>
      <c r="F363" s="164"/>
      <c r="G363" s="164"/>
    </row>
    <row r="364" spans="2:7">
      <c r="B364" s="76"/>
      <c r="C364" s="104"/>
      <c r="D364" s="104"/>
      <c r="E364" s="104"/>
      <c r="F364" s="164"/>
      <c r="G364" s="164"/>
    </row>
    <row r="365" spans="2:7">
      <c r="B365" s="76"/>
      <c r="C365" s="104"/>
      <c r="D365" s="104"/>
      <c r="E365" s="104"/>
      <c r="F365" s="164"/>
      <c r="G365" s="164"/>
    </row>
    <row r="366" spans="2:7">
      <c r="B366" s="76"/>
      <c r="C366" s="104"/>
      <c r="D366" s="104"/>
      <c r="E366" s="104"/>
      <c r="F366" s="164"/>
      <c r="G366" s="164"/>
    </row>
    <row r="367" spans="2:7">
      <c r="B367" s="76"/>
      <c r="C367" s="104"/>
      <c r="D367" s="104"/>
      <c r="E367" s="104"/>
      <c r="F367" s="164"/>
      <c r="G367" s="164"/>
    </row>
    <row r="368" spans="2:7">
      <c r="B368" s="76"/>
      <c r="C368" s="104"/>
      <c r="D368" s="104"/>
      <c r="E368" s="104"/>
      <c r="F368" s="164"/>
      <c r="G368" s="164"/>
    </row>
    <row r="369" spans="2:7">
      <c r="B369" s="76"/>
      <c r="C369" s="104"/>
      <c r="D369" s="104"/>
      <c r="E369" s="104"/>
      <c r="F369" s="164"/>
      <c r="G369" s="164"/>
    </row>
    <row r="370" spans="2:7">
      <c r="B370" s="76"/>
      <c r="C370" s="104"/>
      <c r="D370" s="104"/>
      <c r="E370" s="104"/>
      <c r="F370" s="164"/>
      <c r="G370" s="164"/>
    </row>
    <row r="371" spans="2:7">
      <c r="B371" s="76"/>
      <c r="C371" s="104"/>
      <c r="D371" s="104"/>
      <c r="E371" s="104"/>
      <c r="F371" s="164"/>
      <c r="G371" s="164"/>
    </row>
    <row r="372" spans="2:7">
      <c r="B372" s="76"/>
      <c r="C372" s="104"/>
      <c r="D372" s="104"/>
      <c r="E372" s="104"/>
      <c r="F372" s="164"/>
      <c r="G372" s="164"/>
    </row>
    <row r="373" spans="2:7">
      <c r="B373" s="76"/>
      <c r="C373" s="104"/>
      <c r="D373" s="104"/>
      <c r="E373" s="104"/>
      <c r="F373" s="164"/>
      <c r="G373" s="164"/>
    </row>
    <row r="374" spans="2:7">
      <c r="B374" s="76"/>
      <c r="C374" s="104"/>
      <c r="D374" s="104"/>
      <c r="E374" s="104"/>
      <c r="F374" s="164"/>
      <c r="G374" s="164"/>
    </row>
    <row r="375" spans="2:7">
      <c r="B375" s="76"/>
      <c r="C375" s="104"/>
      <c r="D375" s="104"/>
      <c r="E375" s="104"/>
      <c r="F375" s="164"/>
      <c r="G375" s="164"/>
    </row>
    <row r="376" spans="2:7">
      <c r="B376" s="76"/>
      <c r="C376" s="104"/>
      <c r="D376" s="104"/>
      <c r="E376" s="104"/>
      <c r="F376" s="164"/>
      <c r="G376" s="164"/>
    </row>
    <row r="377" spans="2:7">
      <c r="B377" s="76"/>
      <c r="C377" s="104"/>
      <c r="D377" s="104"/>
      <c r="E377" s="104"/>
      <c r="F377" s="164"/>
      <c r="G377" s="164"/>
    </row>
    <row r="378" spans="2:7">
      <c r="B378" s="76"/>
      <c r="C378" s="104"/>
      <c r="D378" s="104"/>
      <c r="E378" s="104"/>
      <c r="F378" s="164"/>
      <c r="G378" s="164"/>
    </row>
    <row r="379" spans="2:7">
      <c r="B379" s="76"/>
      <c r="C379" s="104"/>
      <c r="D379" s="104"/>
      <c r="E379" s="104"/>
      <c r="F379" s="164"/>
      <c r="G379" s="164"/>
    </row>
    <row r="380" spans="2:7">
      <c r="B380" s="76"/>
      <c r="C380" s="104"/>
      <c r="D380" s="104"/>
      <c r="E380" s="104"/>
      <c r="F380" s="164"/>
      <c r="G380" s="164"/>
    </row>
    <row r="381" spans="2:7">
      <c r="B381" s="76"/>
      <c r="C381" s="104"/>
      <c r="D381" s="104"/>
      <c r="E381" s="104"/>
      <c r="F381" s="164"/>
      <c r="G381" s="164"/>
    </row>
    <row r="382" spans="2:7">
      <c r="B382" s="76"/>
      <c r="C382" s="104"/>
      <c r="D382" s="104"/>
      <c r="E382" s="104"/>
      <c r="F382" s="164"/>
      <c r="G382" s="164"/>
    </row>
    <row r="383" spans="2:7">
      <c r="B383" s="76"/>
      <c r="C383" s="104"/>
      <c r="D383" s="104"/>
      <c r="E383" s="104"/>
      <c r="F383" s="164"/>
      <c r="G383" s="164"/>
    </row>
    <row r="384" spans="2:7">
      <c r="B384" s="76"/>
      <c r="C384" s="104"/>
      <c r="D384" s="104"/>
      <c r="E384" s="104"/>
      <c r="F384" s="164"/>
      <c r="G384" s="164"/>
    </row>
    <row r="385" spans="2:7">
      <c r="B385" s="76"/>
      <c r="C385" s="104"/>
      <c r="D385" s="104"/>
      <c r="E385" s="104"/>
      <c r="F385" s="164"/>
      <c r="G385" s="164"/>
    </row>
    <row r="386" spans="2:7">
      <c r="B386" s="76"/>
      <c r="C386" s="104"/>
      <c r="D386" s="104"/>
      <c r="E386" s="104"/>
      <c r="F386" s="164"/>
      <c r="G386" s="164"/>
    </row>
    <row r="387" spans="2:7">
      <c r="B387" s="76"/>
      <c r="C387" s="104"/>
      <c r="D387" s="104"/>
      <c r="E387" s="104"/>
      <c r="F387" s="164"/>
      <c r="G387" s="164"/>
    </row>
    <row r="388" spans="2:7">
      <c r="B388" s="76"/>
      <c r="C388" s="104"/>
      <c r="D388" s="104"/>
      <c r="E388" s="104"/>
      <c r="F388" s="164"/>
      <c r="G388" s="164"/>
    </row>
    <row r="389" spans="2:7">
      <c r="B389" s="76"/>
      <c r="C389" s="104"/>
      <c r="D389" s="104"/>
      <c r="E389" s="104"/>
      <c r="F389" s="164"/>
      <c r="G389" s="164"/>
    </row>
    <row r="390" spans="2:7">
      <c r="B390" s="76"/>
      <c r="C390" s="104"/>
      <c r="D390" s="104"/>
      <c r="E390" s="104"/>
      <c r="F390" s="164"/>
      <c r="G390" s="164"/>
    </row>
    <row r="391" spans="2:7">
      <c r="B391" s="76"/>
      <c r="C391" s="104"/>
      <c r="D391" s="104"/>
      <c r="E391" s="104"/>
      <c r="F391" s="164"/>
      <c r="G391" s="164"/>
    </row>
    <row r="392" spans="2:7">
      <c r="B392" s="76"/>
      <c r="C392" s="104"/>
      <c r="D392" s="104"/>
      <c r="E392" s="104"/>
      <c r="F392" s="164"/>
      <c r="G392" s="164"/>
    </row>
    <row r="393" spans="2:7">
      <c r="B393" s="76"/>
      <c r="C393" s="104"/>
      <c r="D393" s="104"/>
      <c r="E393" s="104"/>
      <c r="F393" s="164"/>
      <c r="G393" s="164"/>
    </row>
    <row r="394" spans="2:7">
      <c r="B394" s="76"/>
      <c r="C394" s="104"/>
      <c r="D394" s="104"/>
      <c r="E394" s="104"/>
      <c r="F394" s="164"/>
      <c r="G394" s="164"/>
    </row>
    <row r="395" spans="2:7">
      <c r="B395" s="76"/>
      <c r="C395" s="104"/>
      <c r="D395" s="104"/>
      <c r="E395" s="104"/>
      <c r="F395" s="164"/>
      <c r="G395" s="164"/>
    </row>
    <row r="396" spans="2:7">
      <c r="B396" s="76"/>
      <c r="C396" s="104"/>
      <c r="D396" s="104"/>
      <c r="E396" s="104"/>
      <c r="F396" s="164"/>
      <c r="G396" s="164"/>
    </row>
    <row r="397" spans="2:7">
      <c r="B397" s="76"/>
      <c r="C397" s="104"/>
      <c r="D397" s="104"/>
      <c r="E397" s="104"/>
      <c r="F397" s="164"/>
      <c r="G397" s="164"/>
    </row>
    <row r="398" spans="2:7">
      <c r="B398" s="76"/>
      <c r="C398" s="104"/>
      <c r="D398" s="104"/>
      <c r="E398" s="104"/>
      <c r="F398" s="164"/>
      <c r="G398" s="164"/>
    </row>
    <row r="399" spans="2:7">
      <c r="B399" s="76"/>
      <c r="C399" s="104"/>
      <c r="D399" s="104"/>
      <c r="E399" s="104"/>
      <c r="F399" s="164"/>
      <c r="G399" s="164"/>
    </row>
    <row r="400" spans="2:7">
      <c r="B400" s="76"/>
      <c r="C400" s="104"/>
      <c r="D400" s="104"/>
      <c r="E400" s="104"/>
      <c r="F400" s="164"/>
      <c r="G400" s="164"/>
    </row>
    <row r="401" spans="2:7">
      <c r="B401" s="76"/>
      <c r="C401" s="104"/>
      <c r="D401" s="104"/>
      <c r="E401" s="104"/>
      <c r="F401" s="164"/>
      <c r="G401" s="164"/>
    </row>
    <row r="402" spans="2:7">
      <c r="B402" s="76"/>
      <c r="C402" s="104"/>
      <c r="D402" s="104"/>
      <c r="E402" s="104"/>
      <c r="F402" s="164"/>
      <c r="G402" s="164"/>
    </row>
    <row r="403" spans="2:7">
      <c r="B403" s="76"/>
      <c r="C403" s="104"/>
      <c r="D403" s="104"/>
      <c r="E403" s="104"/>
      <c r="F403" s="164"/>
      <c r="G403" s="164"/>
    </row>
    <row r="404" spans="2:7">
      <c r="B404" s="76"/>
      <c r="C404" s="104"/>
      <c r="D404" s="104"/>
      <c r="E404" s="104"/>
      <c r="F404" s="164"/>
      <c r="G404" s="164"/>
    </row>
    <row r="405" spans="2:7">
      <c r="B405" s="76"/>
      <c r="C405" s="104"/>
      <c r="D405" s="104"/>
      <c r="E405" s="104"/>
      <c r="F405" s="164"/>
      <c r="G405" s="164"/>
    </row>
    <row r="406" spans="2:7">
      <c r="B406" s="76"/>
      <c r="C406" s="104"/>
      <c r="D406" s="104"/>
      <c r="E406" s="104"/>
      <c r="F406" s="164"/>
      <c r="G406" s="164"/>
    </row>
    <row r="407" spans="2:7">
      <c r="B407" s="76"/>
      <c r="C407" s="104"/>
      <c r="D407" s="104"/>
      <c r="E407" s="104"/>
      <c r="F407" s="164"/>
      <c r="G407" s="164"/>
    </row>
    <row r="408" spans="2:7">
      <c r="B408" s="76"/>
      <c r="C408" s="104"/>
      <c r="D408" s="104"/>
      <c r="E408" s="104"/>
      <c r="F408" s="164"/>
      <c r="G408" s="164"/>
    </row>
    <row r="409" spans="2:7">
      <c r="B409" s="76"/>
      <c r="C409" s="104"/>
      <c r="D409" s="104"/>
      <c r="E409" s="104"/>
      <c r="F409" s="164"/>
      <c r="G409" s="164"/>
    </row>
    <row r="410" spans="2:7">
      <c r="B410" s="76"/>
      <c r="C410" s="104"/>
      <c r="D410" s="104"/>
      <c r="E410" s="104"/>
      <c r="F410" s="164"/>
      <c r="G410" s="164"/>
    </row>
    <row r="411" spans="2:7">
      <c r="B411" s="76"/>
      <c r="C411" s="104"/>
      <c r="D411" s="104"/>
      <c r="E411" s="104"/>
      <c r="F411" s="164"/>
      <c r="G411" s="164"/>
    </row>
    <row r="412" spans="2:7">
      <c r="B412" s="76"/>
      <c r="C412" s="104"/>
      <c r="D412" s="104"/>
      <c r="E412" s="104"/>
      <c r="F412" s="164"/>
      <c r="G412" s="164"/>
    </row>
    <row r="413" spans="2:7">
      <c r="B413" s="76"/>
      <c r="C413" s="104"/>
      <c r="D413" s="104"/>
      <c r="E413" s="104"/>
      <c r="F413" s="164"/>
      <c r="G413" s="164"/>
    </row>
    <row r="414" spans="2:7">
      <c r="B414" s="76"/>
      <c r="C414" s="104"/>
      <c r="D414" s="104"/>
      <c r="E414" s="104"/>
      <c r="F414" s="164"/>
      <c r="G414" s="164"/>
    </row>
    <row r="415" spans="2:7">
      <c r="B415" s="76"/>
      <c r="C415" s="104"/>
      <c r="D415" s="104"/>
      <c r="E415" s="104"/>
      <c r="F415" s="164"/>
      <c r="G415" s="164"/>
    </row>
    <row r="416" spans="2:7">
      <c r="B416" s="76"/>
      <c r="C416" s="104"/>
      <c r="D416" s="104"/>
      <c r="E416" s="104"/>
      <c r="F416" s="164"/>
      <c r="G416" s="164"/>
    </row>
    <row r="417" spans="2:7">
      <c r="B417" s="76"/>
      <c r="C417" s="104"/>
      <c r="D417" s="104"/>
      <c r="E417" s="104"/>
      <c r="F417" s="164"/>
      <c r="G417" s="164"/>
    </row>
    <row r="418" spans="2:7">
      <c r="B418" s="76"/>
      <c r="C418" s="104"/>
      <c r="D418" s="104"/>
      <c r="E418" s="104"/>
      <c r="F418" s="164"/>
      <c r="G418" s="164"/>
    </row>
    <row r="419" spans="2:7">
      <c r="B419" s="76"/>
      <c r="C419" s="104"/>
      <c r="D419" s="104"/>
      <c r="E419" s="104"/>
      <c r="F419" s="164"/>
      <c r="G419" s="164"/>
    </row>
    <row r="420" spans="2:7">
      <c r="B420" s="76"/>
      <c r="C420" s="104"/>
      <c r="D420" s="104"/>
      <c r="E420" s="104"/>
      <c r="F420" s="164"/>
      <c r="G420" s="164"/>
    </row>
    <row r="421" spans="2:7">
      <c r="B421" s="76"/>
      <c r="C421" s="104"/>
      <c r="D421" s="104"/>
      <c r="E421" s="104"/>
      <c r="F421" s="164"/>
      <c r="G421" s="164"/>
    </row>
    <row r="422" spans="2:7">
      <c r="B422" s="76"/>
      <c r="C422" s="104"/>
      <c r="D422" s="104"/>
      <c r="E422" s="104"/>
      <c r="F422" s="164"/>
      <c r="G422" s="164"/>
    </row>
    <row r="423" spans="2:7">
      <c r="B423" s="76"/>
      <c r="C423" s="104"/>
      <c r="D423" s="104"/>
      <c r="E423" s="104"/>
      <c r="F423" s="164"/>
      <c r="G423" s="164"/>
    </row>
    <row r="424" spans="2:7">
      <c r="B424" s="76"/>
      <c r="C424" s="104"/>
      <c r="D424" s="104"/>
      <c r="E424" s="104"/>
      <c r="F424" s="164"/>
      <c r="G424" s="164"/>
    </row>
    <row r="425" spans="2:7">
      <c r="B425" s="76"/>
      <c r="C425" s="104"/>
      <c r="D425" s="104"/>
      <c r="E425" s="104"/>
      <c r="F425" s="164"/>
      <c r="G425" s="164"/>
    </row>
    <row r="426" spans="2:7">
      <c r="B426" s="76"/>
      <c r="C426" s="104"/>
      <c r="D426" s="104"/>
      <c r="E426" s="104"/>
      <c r="F426" s="164"/>
      <c r="G426" s="164"/>
    </row>
    <row r="427" spans="2:7">
      <c r="B427" s="76"/>
      <c r="C427" s="104"/>
      <c r="D427" s="104"/>
      <c r="E427" s="104"/>
      <c r="F427" s="164"/>
      <c r="G427" s="164"/>
    </row>
    <row r="428" spans="2:7">
      <c r="B428" s="76"/>
      <c r="C428" s="104"/>
      <c r="D428" s="104"/>
      <c r="E428" s="104"/>
      <c r="F428" s="164"/>
      <c r="G428" s="164"/>
    </row>
    <row r="429" spans="2:7">
      <c r="B429" s="76"/>
      <c r="C429" s="104"/>
      <c r="D429" s="104"/>
      <c r="E429" s="104"/>
      <c r="F429" s="164"/>
      <c r="G429" s="164"/>
    </row>
    <row r="430" spans="2:7">
      <c r="B430" s="76"/>
      <c r="C430" s="104"/>
      <c r="D430" s="104"/>
      <c r="E430" s="104"/>
      <c r="F430" s="164"/>
      <c r="G430" s="164"/>
    </row>
    <row r="431" spans="2:7">
      <c r="B431" s="76"/>
      <c r="C431" s="104"/>
      <c r="D431" s="104"/>
      <c r="E431" s="104"/>
      <c r="F431" s="164"/>
      <c r="G431" s="164"/>
    </row>
    <row r="432" spans="2:7">
      <c r="B432" s="76"/>
      <c r="C432" s="104"/>
      <c r="D432" s="104"/>
      <c r="E432" s="104"/>
      <c r="F432" s="164"/>
      <c r="G432" s="164"/>
    </row>
    <row r="433" spans="2:7">
      <c r="B433" s="76"/>
      <c r="C433" s="104"/>
      <c r="D433" s="104"/>
      <c r="E433" s="104"/>
      <c r="F433" s="164"/>
      <c r="G433" s="164"/>
    </row>
    <row r="434" spans="2:7">
      <c r="B434" s="76"/>
      <c r="C434" s="104"/>
      <c r="D434" s="104"/>
      <c r="E434" s="104"/>
      <c r="F434" s="164"/>
      <c r="G434" s="164"/>
    </row>
    <row r="435" spans="2:7">
      <c r="B435" s="76"/>
      <c r="C435" s="104"/>
      <c r="D435" s="104"/>
      <c r="E435" s="104"/>
      <c r="F435" s="164"/>
      <c r="G435" s="164"/>
    </row>
    <row r="436" spans="2:7">
      <c r="B436" s="76"/>
      <c r="C436" s="104"/>
      <c r="D436" s="104"/>
      <c r="E436" s="104"/>
      <c r="F436" s="164"/>
      <c r="G436" s="164"/>
    </row>
    <row r="437" spans="2:7">
      <c r="B437" s="76"/>
      <c r="C437" s="104"/>
      <c r="D437" s="104"/>
      <c r="E437" s="104"/>
      <c r="F437" s="164"/>
      <c r="G437" s="164"/>
    </row>
    <row r="438" spans="2:7">
      <c r="B438" s="76"/>
      <c r="C438" s="104"/>
      <c r="D438" s="104"/>
      <c r="E438" s="104"/>
      <c r="F438" s="164"/>
      <c r="G438" s="164"/>
    </row>
    <row r="439" spans="2:7">
      <c r="B439" s="76"/>
      <c r="C439" s="104"/>
      <c r="D439" s="104"/>
      <c r="E439" s="104"/>
      <c r="F439" s="164"/>
      <c r="G439" s="164"/>
    </row>
    <row r="440" spans="2:7">
      <c r="B440" s="76"/>
      <c r="C440" s="104"/>
      <c r="D440" s="104"/>
      <c r="E440" s="104"/>
      <c r="F440" s="164"/>
      <c r="G440" s="164"/>
    </row>
    <row r="441" spans="2:7">
      <c r="B441" s="76"/>
      <c r="C441" s="104"/>
      <c r="D441" s="104"/>
      <c r="E441" s="104"/>
      <c r="F441" s="164"/>
      <c r="G441" s="164"/>
    </row>
    <row r="442" spans="2:7">
      <c r="B442" s="76"/>
      <c r="C442" s="104"/>
      <c r="D442" s="104"/>
      <c r="E442" s="104"/>
      <c r="F442" s="164"/>
      <c r="G442" s="164"/>
    </row>
    <row r="443" spans="2:7">
      <c r="B443" s="76"/>
      <c r="C443" s="104"/>
      <c r="D443" s="104"/>
      <c r="E443" s="104"/>
      <c r="F443" s="164"/>
      <c r="G443" s="164"/>
    </row>
    <row r="444" spans="2:7">
      <c r="B444" s="76"/>
      <c r="C444" s="104"/>
      <c r="D444" s="104"/>
      <c r="E444" s="104"/>
      <c r="F444" s="164"/>
      <c r="G444" s="164"/>
    </row>
    <row r="445" spans="2:7">
      <c r="B445" s="76"/>
      <c r="C445" s="104"/>
      <c r="D445" s="104"/>
      <c r="E445" s="104"/>
      <c r="F445" s="164"/>
      <c r="G445" s="164"/>
    </row>
    <row r="446" spans="2:7">
      <c r="B446" s="76"/>
      <c r="C446" s="104"/>
      <c r="D446" s="104"/>
      <c r="E446" s="104"/>
      <c r="F446" s="164"/>
      <c r="G446" s="164"/>
    </row>
    <row r="447" spans="2:7">
      <c r="B447" s="76"/>
      <c r="C447" s="104"/>
      <c r="D447" s="104"/>
      <c r="E447" s="104"/>
      <c r="F447" s="164"/>
      <c r="G447" s="164"/>
    </row>
    <row r="448" spans="2:7">
      <c r="B448" s="76"/>
      <c r="C448" s="104"/>
      <c r="D448" s="104"/>
      <c r="E448" s="104"/>
      <c r="F448" s="164"/>
      <c r="G448" s="164"/>
    </row>
    <row r="449" spans="2:7">
      <c r="B449" s="76"/>
      <c r="C449" s="104"/>
      <c r="D449" s="104"/>
      <c r="E449" s="104"/>
      <c r="F449" s="164"/>
      <c r="G449" s="164"/>
    </row>
    <row r="450" spans="2:7">
      <c r="B450" s="76"/>
      <c r="C450" s="104"/>
      <c r="D450" s="104"/>
      <c r="E450" s="104"/>
      <c r="F450" s="164"/>
      <c r="G450" s="164"/>
    </row>
    <row r="451" spans="2:7">
      <c r="B451" s="76"/>
      <c r="C451" s="104"/>
      <c r="D451" s="104"/>
      <c r="E451" s="104"/>
      <c r="F451" s="164"/>
      <c r="G451" s="164"/>
    </row>
    <row r="452" spans="2:7">
      <c r="B452" s="76"/>
      <c r="C452" s="104"/>
      <c r="D452" s="104"/>
      <c r="E452" s="104"/>
      <c r="F452" s="164"/>
      <c r="G452" s="164"/>
    </row>
    <row r="453" spans="2:7">
      <c r="B453" s="76"/>
      <c r="C453" s="104"/>
      <c r="D453" s="104"/>
      <c r="E453" s="104"/>
      <c r="F453" s="164"/>
      <c r="G453" s="164"/>
    </row>
    <row r="454" spans="2:7">
      <c r="B454" s="76"/>
      <c r="C454" s="104"/>
      <c r="D454" s="104"/>
      <c r="E454" s="104"/>
      <c r="F454" s="164"/>
      <c r="G454" s="164"/>
    </row>
    <row r="455" spans="2:7">
      <c r="B455" s="76"/>
      <c r="C455" s="104"/>
      <c r="D455" s="104"/>
      <c r="E455" s="104"/>
      <c r="F455" s="164"/>
      <c r="G455" s="164"/>
    </row>
    <row r="456" spans="2:7">
      <c r="B456" s="76"/>
      <c r="C456" s="104"/>
      <c r="D456" s="104"/>
      <c r="E456" s="104"/>
      <c r="F456" s="164"/>
      <c r="G456" s="164"/>
    </row>
    <row r="457" spans="2:7">
      <c r="B457" s="76"/>
      <c r="C457" s="104"/>
      <c r="D457" s="104"/>
      <c r="E457" s="104"/>
      <c r="F457" s="164"/>
      <c r="G457" s="164"/>
    </row>
    <row r="458" spans="2:7">
      <c r="B458" s="76"/>
      <c r="C458" s="104"/>
      <c r="D458" s="104"/>
      <c r="E458" s="104"/>
      <c r="F458" s="164"/>
      <c r="G458" s="164"/>
    </row>
    <row r="459" spans="2:7">
      <c r="B459" s="76"/>
      <c r="C459" s="104"/>
      <c r="D459" s="104"/>
      <c r="E459" s="104"/>
      <c r="F459" s="164"/>
      <c r="G459" s="164"/>
    </row>
    <row r="460" spans="2:7">
      <c r="B460" s="76"/>
      <c r="C460" s="104"/>
      <c r="D460" s="104"/>
      <c r="E460" s="104"/>
      <c r="F460" s="164"/>
      <c r="G460" s="164"/>
    </row>
    <row r="461" spans="2:7">
      <c r="B461" s="76"/>
      <c r="C461" s="104"/>
      <c r="D461" s="104"/>
      <c r="E461" s="104"/>
      <c r="F461" s="164"/>
      <c r="G461" s="164"/>
    </row>
    <row r="462" spans="2:7">
      <c r="B462" s="76"/>
      <c r="C462" s="104"/>
      <c r="D462" s="104"/>
      <c r="E462" s="104"/>
      <c r="F462" s="164"/>
      <c r="G462" s="164"/>
    </row>
    <row r="463" spans="2:7">
      <c r="B463" s="76"/>
      <c r="C463" s="104"/>
      <c r="D463" s="104"/>
      <c r="E463" s="104"/>
      <c r="F463" s="164"/>
      <c r="G463" s="164"/>
    </row>
    <row r="464" spans="2:7">
      <c r="B464" s="76"/>
      <c r="C464" s="104"/>
      <c r="D464" s="104"/>
      <c r="E464" s="104"/>
      <c r="F464" s="164"/>
      <c r="G464" s="164"/>
    </row>
    <row r="465" spans="2:7">
      <c r="B465" s="76"/>
      <c r="C465" s="104"/>
      <c r="D465" s="104"/>
      <c r="E465" s="104"/>
      <c r="F465" s="164"/>
      <c r="G465" s="164"/>
    </row>
    <row r="466" spans="2:7">
      <c r="B466" s="76"/>
      <c r="C466" s="104"/>
      <c r="D466" s="104"/>
      <c r="E466" s="104"/>
      <c r="F466" s="164"/>
      <c r="G466" s="164"/>
    </row>
    <row r="467" spans="2:7">
      <c r="B467" s="76"/>
      <c r="C467" s="104"/>
      <c r="D467" s="104"/>
      <c r="E467" s="104"/>
      <c r="F467" s="164"/>
      <c r="G467" s="164"/>
    </row>
    <row r="468" spans="2:7">
      <c r="B468" s="76"/>
      <c r="C468" s="104"/>
      <c r="D468" s="104"/>
      <c r="E468" s="104"/>
      <c r="F468" s="164"/>
      <c r="G468" s="164"/>
    </row>
    <row r="469" spans="2:7">
      <c r="B469" s="76"/>
      <c r="C469" s="104"/>
      <c r="D469" s="104"/>
      <c r="E469" s="104"/>
      <c r="F469" s="164"/>
      <c r="G469" s="164"/>
    </row>
    <row r="470" spans="2:7">
      <c r="B470" s="76"/>
      <c r="C470" s="104"/>
      <c r="D470" s="104"/>
      <c r="E470" s="104"/>
      <c r="F470" s="164"/>
      <c r="G470" s="164"/>
    </row>
    <row r="471" spans="2:7">
      <c r="B471" s="76"/>
      <c r="C471" s="104"/>
      <c r="D471" s="104"/>
      <c r="E471" s="104"/>
      <c r="F471" s="164"/>
      <c r="G471" s="164"/>
    </row>
    <row r="472" spans="2:7">
      <c r="B472" s="76"/>
      <c r="C472" s="104"/>
      <c r="D472" s="104"/>
      <c r="E472" s="104"/>
      <c r="F472" s="164"/>
      <c r="G472" s="164"/>
    </row>
    <row r="473" spans="2:7">
      <c r="B473" s="76"/>
      <c r="C473" s="104"/>
      <c r="D473" s="104"/>
      <c r="E473" s="104"/>
      <c r="F473" s="164"/>
      <c r="G473" s="164"/>
    </row>
    <row r="474" spans="2:7">
      <c r="B474" s="76"/>
      <c r="C474" s="104"/>
      <c r="D474" s="104"/>
      <c r="E474" s="104"/>
      <c r="F474" s="164"/>
      <c r="G474" s="164"/>
    </row>
    <row r="475" spans="2:7">
      <c r="B475" s="76"/>
      <c r="C475" s="104"/>
      <c r="D475" s="104"/>
      <c r="E475" s="104"/>
      <c r="F475" s="164"/>
      <c r="G475" s="164"/>
    </row>
    <row r="476" spans="2:7">
      <c r="B476" s="76"/>
      <c r="C476" s="104"/>
      <c r="D476" s="104"/>
      <c r="E476" s="104"/>
      <c r="F476" s="164"/>
      <c r="G476" s="164"/>
    </row>
    <row r="477" spans="2:7">
      <c r="B477" s="76"/>
      <c r="C477" s="104"/>
      <c r="D477" s="104"/>
      <c r="E477" s="104"/>
      <c r="F477" s="164"/>
      <c r="G477" s="164"/>
    </row>
    <row r="478" spans="2:7">
      <c r="B478" s="76"/>
      <c r="C478" s="104"/>
      <c r="D478" s="104"/>
      <c r="E478" s="104"/>
      <c r="F478" s="164"/>
      <c r="G478" s="164"/>
    </row>
    <row r="479" spans="2:7">
      <c r="B479" s="76"/>
      <c r="C479" s="104"/>
      <c r="D479" s="104"/>
      <c r="E479" s="104"/>
      <c r="F479" s="164"/>
      <c r="G479" s="164"/>
    </row>
    <row r="480" spans="2:7">
      <c r="B480" s="76"/>
      <c r="C480" s="104"/>
      <c r="D480" s="104"/>
      <c r="E480" s="104"/>
      <c r="F480" s="164"/>
      <c r="G480" s="164"/>
    </row>
    <row r="481" spans="2:7">
      <c r="B481" s="76"/>
      <c r="C481" s="104"/>
      <c r="D481" s="104"/>
      <c r="E481" s="104"/>
      <c r="F481" s="164"/>
      <c r="G481" s="164"/>
    </row>
    <row r="482" spans="2:7">
      <c r="B482" s="76"/>
      <c r="C482" s="104"/>
      <c r="D482" s="104"/>
      <c r="E482" s="104"/>
      <c r="F482" s="164"/>
      <c r="G482" s="164"/>
    </row>
    <row r="483" spans="2:7">
      <c r="B483" s="76"/>
      <c r="C483" s="104"/>
      <c r="D483" s="104"/>
      <c r="E483" s="104"/>
      <c r="F483" s="164"/>
      <c r="G483" s="164"/>
    </row>
    <row r="484" spans="2:7">
      <c r="B484" s="76"/>
      <c r="C484" s="104"/>
      <c r="D484" s="104"/>
      <c r="E484" s="104"/>
      <c r="F484" s="164"/>
      <c r="G484" s="164"/>
    </row>
    <row r="485" spans="2:7">
      <c r="B485" s="76"/>
      <c r="C485" s="104"/>
      <c r="D485" s="104"/>
      <c r="E485" s="104"/>
      <c r="F485" s="164"/>
      <c r="G485" s="164"/>
    </row>
    <row r="486" spans="2:7">
      <c r="B486" s="76"/>
      <c r="C486" s="104"/>
      <c r="D486" s="104"/>
      <c r="E486" s="104"/>
      <c r="F486" s="164"/>
      <c r="G486" s="164"/>
    </row>
    <row r="487" spans="2:7">
      <c r="B487" s="76"/>
      <c r="C487" s="104"/>
      <c r="D487" s="104"/>
      <c r="E487" s="104"/>
      <c r="F487" s="164"/>
      <c r="G487" s="164"/>
    </row>
    <row r="488" spans="2:7">
      <c r="B488" s="76"/>
      <c r="C488" s="104"/>
      <c r="D488" s="104"/>
      <c r="E488" s="104"/>
      <c r="F488" s="164"/>
      <c r="G488" s="164"/>
    </row>
    <row r="489" spans="2:7">
      <c r="B489" s="76"/>
      <c r="C489" s="104"/>
      <c r="D489" s="104"/>
      <c r="E489" s="104"/>
      <c r="F489" s="164"/>
      <c r="G489" s="164"/>
    </row>
    <row r="490" spans="2:7">
      <c r="B490" s="76"/>
      <c r="C490" s="104"/>
      <c r="D490" s="104"/>
      <c r="E490" s="104"/>
      <c r="F490" s="164"/>
      <c r="G490" s="164"/>
    </row>
    <row r="491" spans="2:7">
      <c r="B491" s="76"/>
      <c r="C491" s="104"/>
      <c r="D491" s="104"/>
      <c r="E491" s="104"/>
      <c r="F491" s="164"/>
      <c r="G491" s="164"/>
    </row>
    <row r="492" spans="2:7">
      <c r="B492" s="76"/>
      <c r="C492" s="104"/>
      <c r="D492" s="104"/>
      <c r="E492" s="104"/>
      <c r="F492" s="164"/>
      <c r="G492" s="164"/>
    </row>
    <row r="493" spans="2:7">
      <c r="B493" s="76"/>
      <c r="C493" s="104"/>
      <c r="D493" s="104"/>
      <c r="E493" s="104"/>
      <c r="F493" s="164"/>
      <c r="G493" s="164"/>
    </row>
    <row r="494" spans="2:7">
      <c r="B494" s="76"/>
      <c r="C494" s="104"/>
      <c r="D494" s="104"/>
      <c r="E494" s="104"/>
      <c r="F494" s="164"/>
      <c r="G494" s="164"/>
    </row>
    <row r="495" spans="2:7">
      <c r="B495" s="76"/>
      <c r="C495" s="104"/>
      <c r="D495" s="104"/>
      <c r="E495" s="104"/>
      <c r="F495" s="164"/>
      <c r="G495" s="164"/>
    </row>
    <row r="496" spans="2:7">
      <c r="B496" s="76"/>
      <c r="C496" s="104"/>
      <c r="D496" s="104"/>
      <c r="E496" s="104"/>
      <c r="F496" s="164"/>
      <c r="G496" s="164"/>
    </row>
    <row r="497" spans="2:7">
      <c r="B497" s="76"/>
      <c r="C497" s="104"/>
      <c r="D497" s="104"/>
      <c r="E497" s="104"/>
      <c r="F497" s="164"/>
      <c r="G497" s="164"/>
    </row>
    <row r="498" spans="2:7">
      <c r="B498" s="76"/>
      <c r="C498" s="104"/>
      <c r="D498" s="104"/>
      <c r="E498" s="104"/>
      <c r="F498" s="164"/>
      <c r="G498" s="164"/>
    </row>
    <row r="499" spans="2:7">
      <c r="B499" s="76"/>
      <c r="C499" s="104"/>
      <c r="D499" s="104"/>
      <c r="E499" s="104"/>
      <c r="F499" s="164"/>
      <c r="G499" s="164"/>
    </row>
    <row r="500" spans="2:7">
      <c r="B500" s="76"/>
      <c r="C500" s="104"/>
      <c r="D500" s="104"/>
      <c r="E500" s="104"/>
      <c r="F500" s="164"/>
      <c r="G500" s="164"/>
    </row>
    <row r="501" spans="2:7">
      <c r="B501" s="76"/>
      <c r="C501" s="104"/>
      <c r="D501" s="104"/>
      <c r="E501" s="104"/>
      <c r="F501" s="164"/>
      <c r="G501" s="164"/>
    </row>
    <row r="502" spans="2:7">
      <c r="B502" s="76"/>
      <c r="C502" s="104"/>
      <c r="D502" s="104"/>
      <c r="E502" s="104"/>
      <c r="F502" s="164"/>
      <c r="G502" s="164"/>
    </row>
    <row r="503" spans="2:7">
      <c r="B503" s="76"/>
      <c r="C503" s="104"/>
      <c r="D503" s="104"/>
      <c r="E503" s="104"/>
      <c r="F503" s="164"/>
      <c r="G503" s="164"/>
    </row>
    <row r="504" spans="2:7">
      <c r="B504" s="76"/>
      <c r="C504" s="104"/>
      <c r="D504" s="104"/>
      <c r="E504" s="104"/>
      <c r="F504" s="164"/>
      <c r="G504" s="164"/>
    </row>
    <row r="505" spans="2:7">
      <c r="B505" s="76"/>
      <c r="C505" s="104"/>
      <c r="D505" s="104"/>
      <c r="E505" s="104"/>
      <c r="F505" s="164"/>
      <c r="G505" s="164"/>
    </row>
    <row r="506" spans="2:7">
      <c r="B506" s="76"/>
      <c r="C506" s="104"/>
      <c r="D506" s="104"/>
      <c r="E506" s="104"/>
      <c r="F506" s="164"/>
      <c r="G506" s="164"/>
    </row>
    <row r="507" spans="2:7">
      <c r="B507" s="76"/>
      <c r="C507" s="104"/>
      <c r="D507" s="104"/>
      <c r="E507" s="104"/>
      <c r="F507" s="164"/>
      <c r="G507" s="164"/>
    </row>
    <row r="508" spans="2:7">
      <c r="B508" s="76"/>
      <c r="C508" s="104"/>
      <c r="D508" s="104"/>
      <c r="E508" s="104"/>
      <c r="F508" s="164"/>
      <c r="G508" s="164"/>
    </row>
    <row r="509" spans="2:7">
      <c r="B509" s="76"/>
      <c r="C509" s="104"/>
      <c r="D509" s="104"/>
      <c r="E509" s="104"/>
      <c r="F509" s="164"/>
      <c r="G509" s="164"/>
    </row>
    <row r="510" spans="2:7">
      <c r="B510" s="76"/>
      <c r="C510" s="104"/>
      <c r="D510" s="104"/>
      <c r="E510" s="104"/>
      <c r="F510" s="164"/>
      <c r="G510" s="164"/>
    </row>
    <row r="511" spans="2:7">
      <c r="B511" s="76"/>
      <c r="C511" s="104"/>
      <c r="D511" s="104"/>
      <c r="E511" s="104"/>
      <c r="F511" s="164"/>
      <c r="G511" s="164"/>
    </row>
    <row r="512" spans="2:7">
      <c r="B512" s="76"/>
      <c r="C512" s="104"/>
      <c r="D512" s="104"/>
      <c r="E512" s="104"/>
      <c r="F512" s="164"/>
      <c r="G512" s="164"/>
    </row>
    <row r="513" spans="2:7">
      <c r="B513" s="76"/>
      <c r="C513" s="104"/>
      <c r="D513" s="104"/>
      <c r="E513" s="104"/>
      <c r="F513" s="164"/>
      <c r="G513" s="164"/>
    </row>
    <row r="514" spans="2:7">
      <c r="B514" s="76"/>
      <c r="C514" s="104"/>
      <c r="D514" s="104"/>
      <c r="E514" s="104"/>
      <c r="F514" s="164"/>
      <c r="G514" s="164"/>
    </row>
    <row r="515" spans="2:7">
      <c r="B515" s="76"/>
      <c r="C515" s="104"/>
      <c r="D515" s="104"/>
      <c r="E515" s="104"/>
      <c r="F515" s="164"/>
      <c r="G515" s="164"/>
    </row>
    <row r="516" spans="2:7">
      <c r="B516" s="76"/>
      <c r="C516" s="104"/>
      <c r="D516" s="104"/>
      <c r="E516" s="104"/>
      <c r="F516" s="164"/>
      <c r="G516" s="164"/>
    </row>
    <row r="517" spans="2:7">
      <c r="B517" s="76"/>
      <c r="C517" s="104"/>
      <c r="D517" s="104"/>
      <c r="E517" s="104"/>
      <c r="F517" s="164"/>
      <c r="G517" s="164"/>
    </row>
    <row r="518" spans="2:7">
      <c r="B518" s="76"/>
      <c r="C518" s="104"/>
      <c r="D518" s="104"/>
      <c r="E518" s="104"/>
      <c r="F518" s="164"/>
      <c r="G518" s="164"/>
    </row>
    <row r="519" spans="2:7">
      <c r="B519" s="76"/>
      <c r="C519" s="104"/>
      <c r="D519" s="104"/>
      <c r="E519" s="104"/>
      <c r="F519" s="164"/>
      <c r="G519" s="164"/>
    </row>
    <row r="520" spans="2:7">
      <c r="B520" s="76"/>
      <c r="C520" s="104"/>
      <c r="D520" s="104"/>
      <c r="E520" s="104"/>
      <c r="F520" s="164"/>
      <c r="G520" s="164"/>
    </row>
    <row r="521" spans="2:7">
      <c r="B521" s="76"/>
      <c r="C521" s="104"/>
      <c r="D521" s="104"/>
      <c r="E521" s="104"/>
      <c r="F521" s="164"/>
      <c r="G521" s="164"/>
    </row>
    <row r="522" spans="2:7">
      <c r="B522" s="76"/>
      <c r="C522" s="104"/>
      <c r="D522" s="104"/>
      <c r="E522" s="104"/>
      <c r="F522" s="164"/>
      <c r="G522" s="164"/>
    </row>
    <row r="523" spans="2:7">
      <c r="B523" s="76"/>
      <c r="C523" s="104"/>
      <c r="D523" s="104"/>
      <c r="E523" s="104"/>
      <c r="F523" s="164"/>
      <c r="G523" s="164"/>
    </row>
    <row r="524" spans="2:7">
      <c r="B524" s="76"/>
      <c r="C524" s="104"/>
      <c r="D524" s="104"/>
      <c r="E524" s="104"/>
      <c r="F524" s="164"/>
      <c r="G524" s="164"/>
    </row>
    <row r="525" spans="2:7">
      <c r="B525" s="76"/>
      <c r="C525" s="104"/>
      <c r="D525" s="104"/>
      <c r="E525" s="104"/>
      <c r="F525" s="164"/>
      <c r="G525" s="164"/>
    </row>
    <row r="526" spans="2:7">
      <c r="B526" s="76"/>
      <c r="C526" s="104"/>
      <c r="D526" s="104"/>
      <c r="E526" s="104"/>
      <c r="F526" s="164"/>
      <c r="G526" s="164"/>
    </row>
    <row r="527" spans="2:7">
      <c r="B527" s="76"/>
      <c r="C527" s="104"/>
      <c r="D527" s="104"/>
      <c r="E527" s="104"/>
      <c r="F527" s="164"/>
      <c r="G527" s="164"/>
    </row>
    <row r="528" spans="2:7">
      <c r="B528" s="76"/>
      <c r="C528" s="104"/>
      <c r="D528" s="104"/>
      <c r="E528" s="104"/>
      <c r="F528" s="164"/>
      <c r="G528" s="164"/>
    </row>
    <row r="529" spans="2:7">
      <c r="B529" s="76"/>
      <c r="C529" s="104"/>
      <c r="D529" s="104"/>
      <c r="E529" s="104"/>
      <c r="F529" s="164"/>
      <c r="G529" s="164"/>
    </row>
    <row r="530" spans="2:7">
      <c r="B530" s="76"/>
      <c r="C530" s="104"/>
      <c r="D530" s="104"/>
      <c r="E530" s="104"/>
      <c r="F530" s="164"/>
      <c r="G530" s="164"/>
    </row>
    <row r="531" spans="2:7">
      <c r="B531" s="76"/>
      <c r="C531" s="104"/>
      <c r="D531" s="104"/>
      <c r="E531" s="104"/>
      <c r="F531" s="164"/>
      <c r="G531" s="164"/>
    </row>
    <row r="532" spans="2:7">
      <c r="B532" s="76"/>
      <c r="C532" s="104"/>
      <c r="D532" s="104"/>
      <c r="E532" s="104"/>
      <c r="F532" s="164"/>
      <c r="G532" s="164"/>
    </row>
    <row r="533" spans="2:7">
      <c r="B533" s="76"/>
      <c r="C533" s="104"/>
      <c r="D533" s="104"/>
      <c r="E533" s="104"/>
      <c r="F533" s="164"/>
      <c r="G533" s="164"/>
    </row>
    <row r="534" spans="2:7">
      <c r="B534" s="76"/>
      <c r="C534" s="104"/>
      <c r="D534" s="104"/>
      <c r="E534" s="104"/>
      <c r="F534" s="164"/>
      <c r="G534" s="164"/>
    </row>
    <row r="535" spans="2:7">
      <c r="B535" s="76"/>
      <c r="C535" s="104"/>
      <c r="D535" s="104"/>
      <c r="E535" s="104"/>
      <c r="F535" s="164"/>
      <c r="G535" s="164"/>
    </row>
    <row r="536" spans="2:7">
      <c r="B536" s="76"/>
      <c r="C536" s="104"/>
      <c r="D536" s="104"/>
      <c r="E536" s="104"/>
      <c r="F536" s="164"/>
      <c r="G536" s="164"/>
    </row>
    <row r="537" spans="2:7">
      <c r="B537" s="76"/>
      <c r="C537" s="104"/>
      <c r="D537" s="104"/>
      <c r="E537" s="104"/>
      <c r="F537" s="164"/>
      <c r="G537" s="164"/>
    </row>
    <row r="538" spans="2:7">
      <c r="B538" s="76"/>
      <c r="C538" s="104"/>
      <c r="D538" s="104"/>
      <c r="E538" s="104"/>
      <c r="F538" s="164"/>
      <c r="G538" s="164"/>
    </row>
    <row r="539" spans="2:7">
      <c r="B539" s="76"/>
      <c r="C539" s="104"/>
      <c r="D539" s="104"/>
      <c r="E539" s="104"/>
      <c r="F539" s="164"/>
      <c r="G539" s="164"/>
    </row>
    <row r="540" spans="2:7">
      <c r="B540" s="76"/>
      <c r="C540" s="104"/>
      <c r="D540" s="104"/>
      <c r="E540" s="104"/>
      <c r="F540" s="164"/>
      <c r="G540" s="164"/>
    </row>
    <row r="541" spans="2:7">
      <c r="B541" s="76"/>
      <c r="C541" s="104"/>
      <c r="D541" s="104"/>
      <c r="E541" s="104"/>
      <c r="F541" s="164"/>
      <c r="G541" s="164"/>
    </row>
    <row r="542" spans="2:7">
      <c r="B542" s="76"/>
      <c r="C542" s="104"/>
      <c r="D542" s="104"/>
      <c r="E542" s="104"/>
      <c r="F542" s="164"/>
      <c r="G542" s="164"/>
    </row>
    <row r="543" spans="2:7">
      <c r="B543" s="76"/>
      <c r="C543" s="104"/>
      <c r="D543" s="104"/>
      <c r="E543" s="104"/>
      <c r="F543" s="164"/>
      <c r="G543" s="164"/>
    </row>
    <row r="544" spans="2:7">
      <c r="B544" s="76"/>
      <c r="C544" s="104"/>
      <c r="D544" s="104"/>
      <c r="E544" s="104"/>
      <c r="F544" s="164"/>
      <c r="G544" s="164"/>
    </row>
    <row r="545" spans="2:7">
      <c r="B545" s="76"/>
      <c r="C545" s="104"/>
      <c r="D545" s="104"/>
      <c r="E545" s="104"/>
      <c r="F545" s="164"/>
      <c r="G545" s="164"/>
    </row>
    <row r="546" spans="2:7">
      <c r="B546" s="76"/>
      <c r="C546" s="104"/>
      <c r="D546" s="104"/>
      <c r="E546" s="104"/>
      <c r="F546" s="164"/>
      <c r="G546" s="164"/>
    </row>
    <row r="547" spans="2:7">
      <c r="B547" s="76"/>
      <c r="C547" s="104"/>
      <c r="D547" s="104"/>
      <c r="E547" s="104"/>
      <c r="F547" s="164"/>
      <c r="G547" s="164"/>
    </row>
    <row r="548" spans="2:7">
      <c r="B548" s="76"/>
      <c r="C548" s="104"/>
      <c r="D548" s="104"/>
      <c r="E548" s="104"/>
      <c r="F548" s="164"/>
      <c r="G548" s="164"/>
    </row>
    <row r="549" spans="2:7">
      <c r="B549" s="76"/>
      <c r="C549" s="104"/>
      <c r="D549" s="104"/>
      <c r="E549" s="104"/>
      <c r="F549" s="164"/>
      <c r="G549" s="164"/>
    </row>
    <row r="550" spans="2:7">
      <c r="B550" s="76"/>
      <c r="C550" s="104"/>
      <c r="D550" s="104"/>
      <c r="E550" s="104"/>
      <c r="F550" s="164"/>
      <c r="G550" s="164"/>
    </row>
    <row r="551" spans="2:7">
      <c r="B551" s="76"/>
      <c r="C551" s="104"/>
      <c r="D551" s="104"/>
      <c r="E551" s="104"/>
      <c r="F551" s="164"/>
      <c r="G551" s="164"/>
    </row>
    <row r="552" spans="2:7">
      <c r="B552" s="76"/>
      <c r="C552" s="104"/>
      <c r="D552" s="104"/>
      <c r="E552" s="104"/>
      <c r="F552" s="164"/>
      <c r="G552" s="164"/>
    </row>
    <row r="553" spans="2:7">
      <c r="B553" s="76"/>
      <c r="C553" s="104"/>
      <c r="D553" s="104"/>
      <c r="E553" s="104"/>
      <c r="F553" s="164"/>
      <c r="G553" s="164"/>
    </row>
    <row r="554" spans="2:7">
      <c r="B554" s="76"/>
      <c r="C554" s="104"/>
      <c r="D554" s="104"/>
      <c r="E554" s="104"/>
      <c r="F554" s="164"/>
      <c r="G554" s="164"/>
    </row>
    <row r="555" spans="2:7">
      <c r="B555" s="76"/>
      <c r="C555" s="104"/>
      <c r="D555" s="104"/>
      <c r="E555" s="104"/>
      <c r="F555" s="164"/>
      <c r="G555" s="164"/>
    </row>
    <row r="556" spans="2:7">
      <c r="B556" s="76"/>
      <c r="C556" s="104"/>
      <c r="D556" s="104"/>
      <c r="E556" s="104"/>
      <c r="F556" s="164"/>
      <c r="G556" s="164"/>
    </row>
    <row r="557" spans="2:7">
      <c r="B557" s="76"/>
      <c r="C557" s="104"/>
      <c r="D557" s="104"/>
      <c r="E557" s="104"/>
      <c r="F557" s="164"/>
      <c r="G557" s="164"/>
    </row>
    <row r="558" spans="2:7">
      <c r="B558" s="76"/>
      <c r="C558" s="104"/>
      <c r="D558" s="104"/>
      <c r="E558" s="104"/>
      <c r="F558" s="164"/>
      <c r="G558" s="164"/>
    </row>
    <row r="559" spans="2:7">
      <c r="B559" s="76"/>
      <c r="C559" s="104"/>
      <c r="D559" s="104"/>
      <c r="E559" s="104"/>
      <c r="F559" s="164"/>
      <c r="G559" s="164"/>
    </row>
    <row r="560" spans="2:7">
      <c r="B560" s="76"/>
      <c r="C560" s="104"/>
      <c r="D560" s="104"/>
      <c r="E560" s="104"/>
      <c r="F560" s="164"/>
      <c r="G560" s="164"/>
    </row>
    <row r="561" spans="2:7">
      <c r="B561" s="76"/>
      <c r="C561" s="104"/>
      <c r="D561" s="104"/>
      <c r="E561" s="104"/>
      <c r="F561" s="164"/>
      <c r="G561" s="164"/>
    </row>
    <row r="562" spans="2:7">
      <c r="B562" s="76"/>
      <c r="C562" s="104"/>
      <c r="D562" s="104"/>
      <c r="E562" s="104"/>
      <c r="F562" s="164"/>
      <c r="G562" s="164"/>
    </row>
    <row r="563" spans="2:7">
      <c r="B563" s="76"/>
      <c r="C563" s="104"/>
      <c r="D563" s="104"/>
      <c r="E563" s="104"/>
      <c r="F563" s="164"/>
      <c r="G563" s="164"/>
    </row>
    <row r="564" spans="2:7">
      <c r="B564" s="76"/>
      <c r="C564" s="104"/>
      <c r="D564" s="104"/>
      <c r="E564" s="104"/>
      <c r="F564" s="164"/>
      <c r="G564" s="164"/>
    </row>
    <row r="565" spans="2:7">
      <c r="B565" s="76"/>
      <c r="C565" s="104"/>
      <c r="D565" s="104"/>
      <c r="E565" s="104"/>
      <c r="F565" s="164"/>
      <c r="G565" s="164"/>
    </row>
    <row r="566" spans="2:7">
      <c r="B566" s="76"/>
      <c r="C566" s="104"/>
      <c r="D566" s="104"/>
      <c r="E566" s="104"/>
      <c r="F566" s="164"/>
      <c r="G566" s="164"/>
    </row>
    <row r="567" spans="2:7">
      <c r="B567" s="76"/>
      <c r="C567" s="104"/>
      <c r="D567" s="104"/>
      <c r="E567" s="104"/>
      <c r="F567" s="164"/>
      <c r="G567" s="164"/>
    </row>
    <row r="568" spans="2:7">
      <c r="B568" s="76"/>
      <c r="C568" s="104"/>
      <c r="D568" s="104"/>
      <c r="E568" s="104"/>
      <c r="F568" s="164"/>
      <c r="G568" s="164"/>
    </row>
    <row r="569" spans="2:7">
      <c r="B569" s="76"/>
      <c r="C569" s="104"/>
      <c r="D569" s="104"/>
      <c r="E569" s="104"/>
      <c r="F569" s="164"/>
      <c r="G569" s="164"/>
    </row>
    <row r="570" spans="2:7">
      <c r="B570" s="76"/>
      <c r="C570" s="104"/>
      <c r="D570" s="104"/>
      <c r="E570" s="104"/>
      <c r="F570" s="164"/>
      <c r="G570" s="164"/>
    </row>
    <row r="571" spans="2:7">
      <c r="B571" s="76"/>
      <c r="C571" s="104"/>
      <c r="D571" s="104"/>
      <c r="E571" s="104"/>
      <c r="F571" s="164"/>
      <c r="G571" s="164"/>
    </row>
    <row r="572" spans="2:7">
      <c r="B572" s="76"/>
      <c r="C572" s="104"/>
      <c r="D572" s="104"/>
      <c r="E572" s="104"/>
      <c r="F572" s="164"/>
      <c r="G572" s="164"/>
    </row>
    <row r="573" spans="2:7">
      <c r="B573" s="76"/>
      <c r="C573" s="104"/>
      <c r="D573" s="104"/>
      <c r="E573" s="104"/>
      <c r="F573" s="164"/>
      <c r="G573" s="164"/>
    </row>
    <row r="574" spans="2:7">
      <c r="B574" s="76"/>
      <c r="C574" s="104"/>
      <c r="D574" s="104"/>
      <c r="E574" s="104"/>
      <c r="F574" s="164"/>
      <c r="G574" s="164"/>
    </row>
    <row r="575" spans="2:7">
      <c r="B575" s="76"/>
      <c r="C575" s="104"/>
      <c r="D575" s="104"/>
      <c r="E575" s="104"/>
      <c r="F575" s="164"/>
      <c r="G575" s="164"/>
    </row>
    <row r="576" spans="2:7">
      <c r="B576" s="76"/>
      <c r="C576" s="104"/>
      <c r="D576" s="104"/>
      <c r="E576" s="104"/>
      <c r="F576" s="164"/>
      <c r="G576" s="164"/>
    </row>
    <row r="577" spans="2:7">
      <c r="B577" s="76"/>
      <c r="C577" s="104"/>
      <c r="D577" s="104"/>
      <c r="E577" s="104"/>
      <c r="F577" s="164"/>
      <c r="G577" s="164"/>
    </row>
    <row r="578" spans="2:7">
      <c r="B578" s="76"/>
      <c r="C578" s="104"/>
      <c r="D578" s="104"/>
      <c r="E578" s="104"/>
      <c r="F578" s="164"/>
      <c r="G578" s="164"/>
    </row>
    <row r="579" spans="2:7">
      <c r="B579" s="76"/>
      <c r="C579" s="104"/>
      <c r="D579" s="104"/>
      <c r="E579" s="104"/>
      <c r="F579" s="164"/>
      <c r="G579" s="164"/>
    </row>
    <row r="580" spans="2:7">
      <c r="B580" s="76"/>
      <c r="C580" s="104"/>
      <c r="D580" s="104"/>
      <c r="E580" s="104"/>
      <c r="F580" s="164"/>
      <c r="G580" s="164"/>
    </row>
    <row r="581" spans="2:7">
      <c r="B581" s="76"/>
      <c r="C581" s="104"/>
      <c r="D581" s="104"/>
      <c r="E581" s="104"/>
      <c r="F581" s="164"/>
      <c r="G581" s="164"/>
    </row>
    <row r="582" spans="2:7">
      <c r="B582" s="76"/>
      <c r="C582" s="104"/>
      <c r="D582" s="104"/>
      <c r="E582" s="104"/>
      <c r="F582" s="164"/>
      <c r="G582" s="164"/>
    </row>
    <row r="583" spans="2:7">
      <c r="B583" s="76"/>
      <c r="C583" s="104"/>
      <c r="D583" s="104"/>
      <c r="E583" s="104"/>
      <c r="F583" s="164"/>
      <c r="G583" s="164"/>
    </row>
    <row r="584" spans="2:7">
      <c r="B584" s="76"/>
      <c r="C584" s="104"/>
      <c r="D584" s="104"/>
      <c r="E584" s="104"/>
      <c r="F584" s="164"/>
      <c r="G584" s="164"/>
    </row>
    <row r="585" spans="2:7">
      <c r="B585" s="76"/>
      <c r="C585" s="104"/>
      <c r="D585" s="104"/>
      <c r="E585" s="104"/>
      <c r="F585" s="164"/>
      <c r="G585" s="164"/>
    </row>
    <row r="586" spans="2:7">
      <c r="B586" s="76"/>
      <c r="C586" s="104"/>
      <c r="D586" s="104"/>
      <c r="E586" s="104"/>
      <c r="F586" s="164"/>
      <c r="G586" s="164"/>
    </row>
    <row r="587" spans="2:7">
      <c r="B587" s="76"/>
      <c r="C587" s="104"/>
      <c r="D587" s="104"/>
      <c r="E587" s="104"/>
      <c r="F587" s="164"/>
      <c r="G587" s="164"/>
    </row>
    <row r="588" spans="2:7">
      <c r="B588" s="76"/>
      <c r="C588" s="104"/>
      <c r="D588" s="104"/>
      <c r="E588" s="104"/>
      <c r="F588" s="164"/>
      <c r="G588" s="164"/>
    </row>
    <row r="589" spans="2:7">
      <c r="B589" s="76"/>
      <c r="C589" s="104"/>
      <c r="D589" s="104"/>
      <c r="E589" s="104"/>
      <c r="F589" s="164"/>
      <c r="G589" s="164"/>
    </row>
    <row r="590" spans="2:7">
      <c r="B590" s="76"/>
      <c r="C590" s="104"/>
      <c r="D590" s="104"/>
      <c r="E590" s="104"/>
      <c r="F590" s="164"/>
      <c r="G590" s="164"/>
    </row>
    <row r="591" spans="2:7">
      <c r="B591" s="76"/>
      <c r="C591" s="104"/>
      <c r="D591" s="104"/>
      <c r="E591" s="104"/>
      <c r="F591" s="164"/>
      <c r="G591" s="164"/>
    </row>
    <row r="592" spans="2:7">
      <c r="B592" s="76"/>
      <c r="C592" s="104"/>
      <c r="D592" s="104"/>
      <c r="E592" s="104"/>
      <c r="F592" s="164"/>
      <c r="G592" s="164"/>
    </row>
    <row r="593" spans="2:7">
      <c r="B593" s="76"/>
      <c r="C593" s="104"/>
      <c r="D593" s="104"/>
      <c r="E593" s="104"/>
      <c r="F593" s="164"/>
      <c r="G593" s="164"/>
    </row>
    <row r="594" spans="2:7">
      <c r="B594" s="76"/>
      <c r="C594" s="104"/>
      <c r="D594" s="104"/>
      <c r="E594" s="104"/>
      <c r="F594" s="164"/>
      <c r="G594" s="164"/>
    </row>
    <row r="595" spans="2:7">
      <c r="B595" s="76"/>
      <c r="C595" s="104"/>
      <c r="D595" s="104"/>
      <c r="E595" s="104"/>
      <c r="F595" s="164"/>
      <c r="G595" s="164"/>
    </row>
    <row r="596" spans="2:7">
      <c r="B596" s="76"/>
      <c r="C596" s="104"/>
      <c r="D596" s="104"/>
      <c r="E596" s="104"/>
      <c r="F596" s="164"/>
      <c r="G596" s="164"/>
    </row>
    <row r="597" spans="2:7">
      <c r="B597" s="76"/>
      <c r="C597" s="104"/>
      <c r="D597" s="104"/>
      <c r="E597" s="104"/>
      <c r="F597" s="164"/>
      <c r="G597" s="164"/>
    </row>
    <row r="598" spans="2:7">
      <c r="B598" s="76"/>
      <c r="C598" s="104"/>
      <c r="D598" s="104"/>
      <c r="E598" s="104"/>
      <c r="F598" s="164"/>
      <c r="G598" s="164"/>
    </row>
    <row r="599" spans="2:7">
      <c r="B599" s="76"/>
      <c r="C599" s="104"/>
      <c r="D599" s="104"/>
      <c r="E599" s="104"/>
      <c r="F599" s="164"/>
      <c r="G599" s="164"/>
    </row>
    <row r="600" spans="2:7">
      <c r="B600" s="76"/>
      <c r="C600" s="104"/>
      <c r="D600" s="104"/>
      <c r="E600" s="104"/>
      <c r="F600" s="164"/>
      <c r="G600" s="164"/>
    </row>
    <row r="601" spans="2:7">
      <c r="B601" s="76"/>
      <c r="C601" s="104"/>
      <c r="D601" s="104"/>
      <c r="E601" s="104"/>
      <c r="F601" s="164"/>
      <c r="G601" s="164"/>
    </row>
    <row r="602" spans="2:7">
      <c r="B602" s="76"/>
      <c r="C602" s="104"/>
      <c r="D602" s="104"/>
      <c r="E602" s="104"/>
      <c r="F602" s="164"/>
      <c r="G602" s="164"/>
    </row>
    <row r="603" spans="2:7">
      <c r="B603" s="76"/>
      <c r="C603" s="104"/>
      <c r="D603" s="104"/>
      <c r="E603" s="104"/>
      <c r="F603" s="164"/>
      <c r="G603" s="164"/>
    </row>
    <row r="604" spans="2:7">
      <c r="B604" s="76"/>
      <c r="C604" s="104"/>
      <c r="D604" s="104"/>
      <c r="E604" s="104"/>
      <c r="F604" s="164"/>
      <c r="G604" s="164"/>
    </row>
    <row r="605" spans="2:7">
      <c r="B605" s="76"/>
      <c r="C605" s="104"/>
      <c r="D605" s="104"/>
      <c r="E605" s="104"/>
      <c r="F605" s="164"/>
      <c r="G605" s="164"/>
    </row>
    <row r="606" spans="2:7">
      <c r="B606" s="76"/>
      <c r="C606" s="104"/>
      <c r="D606" s="104"/>
      <c r="E606" s="104"/>
      <c r="F606" s="164"/>
      <c r="G606" s="164"/>
    </row>
    <row r="607" spans="2:7">
      <c r="B607" s="76"/>
      <c r="C607" s="104"/>
      <c r="D607" s="104"/>
      <c r="E607" s="104"/>
      <c r="F607" s="164"/>
      <c r="G607" s="164"/>
    </row>
    <row r="608" spans="2:7">
      <c r="B608" s="76"/>
      <c r="C608" s="104"/>
      <c r="D608" s="104"/>
      <c r="E608" s="104"/>
      <c r="F608" s="164"/>
      <c r="G608" s="164"/>
    </row>
    <row r="609" spans="2:7">
      <c r="B609" s="76"/>
      <c r="C609" s="104"/>
      <c r="D609" s="104"/>
      <c r="E609" s="104"/>
      <c r="F609" s="164"/>
      <c r="G609" s="164"/>
    </row>
    <row r="610" spans="2:7">
      <c r="B610" s="76"/>
      <c r="C610" s="104"/>
      <c r="D610" s="104"/>
      <c r="E610" s="104"/>
      <c r="F610" s="164"/>
      <c r="G610" s="164"/>
    </row>
    <row r="611" spans="2:7">
      <c r="B611" s="76"/>
      <c r="C611" s="104"/>
      <c r="D611" s="104"/>
      <c r="E611" s="104"/>
      <c r="F611" s="164"/>
      <c r="G611" s="164"/>
    </row>
    <row r="612" spans="2:7">
      <c r="B612" s="76"/>
      <c r="C612" s="104"/>
      <c r="D612" s="104"/>
      <c r="E612" s="104"/>
      <c r="F612" s="164"/>
      <c r="G612" s="164"/>
    </row>
    <row r="613" spans="2:7">
      <c r="B613" s="76"/>
      <c r="C613" s="104"/>
      <c r="D613" s="104"/>
      <c r="E613" s="104"/>
      <c r="F613" s="164"/>
      <c r="G613" s="164"/>
    </row>
    <row r="614" spans="2:7">
      <c r="B614" s="76"/>
      <c r="C614" s="104"/>
      <c r="D614" s="104"/>
      <c r="E614" s="104"/>
      <c r="F614" s="164"/>
      <c r="G614" s="164"/>
    </row>
    <row r="615" spans="2:7">
      <c r="B615" s="76"/>
      <c r="C615" s="104"/>
      <c r="D615" s="104"/>
      <c r="E615" s="104"/>
      <c r="F615" s="164"/>
      <c r="G615" s="164"/>
    </row>
    <row r="616" spans="2:7">
      <c r="B616" s="76"/>
      <c r="C616" s="104"/>
      <c r="D616" s="104"/>
      <c r="E616" s="104"/>
      <c r="F616" s="164"/>
      <c r="G616" s="164"/>
    </row>
    <row r="617" spans="2:7">
      <c r="B617" s="76"/>
      <c r="C617" s="104"/>
      <c r="D617" s="104"/>
      <c r="E617" s="104"/>
      <c r="F617" s="164"/>
      <c r="G617" s="164"/>
    </row>
    <row r="618" spans="2:7">
      <c r="B618" s="76"/>
      <c r="C618" s="104"/>
      <c r="D618" s="104"/>
      <c r="E618" s="104"/>
      <c r="F618" s="164"/>
      <c r="G618" s="164"/>
    </row>
    <row r="619" spans="2:7">
      <c r="B619" s="76"/>
      <c r="C619" s="104"/>
      <c r="D619" s="104"/>
      <c r="E619" s="104"/>
      <c r="F619" s="164"/>
      <c r="G619" s="164"/>
    </row>
    <row r="620" spans="2:7">
      <c r="B620" s="76"/>
      <c r="C620" s="104"/>
      <c r="D620" s="104"/>
      <c r="E620" s="104"/>
      <c r="F620" s="164"/>
      <c r="G620" s="164"/>
    </row>
    <row r="621" spans="2:7">
      <c r="B621" s="76"/>
      <c r="C621" s="104"/>
      <c r="D621" s="104"/>
      <c r="E621" s="104"/>
      <c r="F621" s="164"/>
      <c r="G621" s="164"/>
    </row>
    <row r="622" spans="2:7">
      <c r="B622" s="76"/>
      <c r="C622" s="104"/>
      <c r="D622" s="104"/>
      <c r="E622" s="104"/>
      <c r="F622" s="164"/>
      <c r="G622" s="164"/>
    </row>
    <row r="623" spans="2:7">
      <c r="B623" s="76"/>
      <c r="C623" s="104"/>
      <c r="D623" s="104"/>
      <c r="E623" s="104"/>
      <c r="F623" s="164"/>
      <c r="G623" s="164"/>
    </row>
    <row r="624" spans="2:7">
      <c r="B624" s="76"/>
      <c r="C624" s="104"/>
      <c r="D624" s="104"/>
      <c r="E624" s="104"/>
      <c r="F624" s="164"/>
      <c r="G624" s="164"/>
    </row>
    <row r="625" spans="2:7">
      <c r="B625" s="76"/>
      <c r="C625" s="104"/>
      <c r="D625" s="104"/>
      <c r="E625" s="104"/>
      <c r="F625" s="164"/>
      <c r="G625" s="164"/>
    </row>
    <row r="626" spans="2:7">
      <c r="B626" s="76"/>
      <c r="C626" s="104"/>
      <c r="D626" s="104"/>
      <c r="E626" s="104"/>
      <c r="F626" s="164"/>
      <c r="G626" s="164"/>
    </row>
    <row r="627" spans="2:7">
      <c r="B627" s="76"/>
      <c r="C627" s="104"/>
      <c r="D627" s="104"/>
      <c r="E627" s="104"/>
      <c r="F627" s="164"/>
      <c r="G627" s="164"/>
    </row>
    <row r="628" spans="2:7">
      <c r="B628" s="76"/>
      <c r="C628" s="104"/>
      <c r="D628" s="104"/>
      <c r="E628" s="104"/>
      <c r="F628" s="164"/>
      <c r="G628" s="164"/>
    </row>
    <row r="629" spans="2:7">
      <c r="B629" s="76"/>
      <c r="C629" s="104"/>
      <c r="D629" s="104"/>
      <c r="E629" s="104"/>
      <c r="F629" s="164"/>
      <c r="G629" s="164"/>
    </row>
    <row r="630" spans="2:7">
      <c r="B630" s="76"/>
      <c r="C630" s="104"/>
      <c r="D630" s="104"/>
      <c r="E630" s="104"/>
      <c r="F630" s="164"/>
      <c r="G630" s="164"/>
    </row>
    <row r="631" spans="2:7">
      <c r="B631" s="76"/>
      <c r="C631" s="104"/>
      <c r="D631" s="104"/>
      <c r="E631" s="104"/>
      <c r="F631" s="164"/>
      <c r="G631" s="164"/>
    </row>
    <row r="632" spans="2:7">
      <c r="B632" s="76"/>
      <c r="C632" s="104"/>
      <c r="D632" s="104"/>
      <c r="E632" s="104"/>
      <c r="F632" s="164"/>
      <c r="G632" s="164"/>
    </row>
    <row r="633" spans="2:7">
      <c r="B633" s="76"/>
      <c r="C633" s="104"/>
      <c r="D633" s="104"/>
      <c r="E633" s="104"/>
      <c r="F633" s="164"/>
      <c r="G633" s="164"/>
    </row>
    <row r="634" spans="2:7">
      <c r="B634" s="76"/>
      <c r="C634" s="104"/>
      <c r="D634" s="104"/>
      <c r="E634" s="104"/>
      <c r="F634" s="164"/>
      <c r="G634" s="164"/>
    </row>
    <row r="635" spans="2:7">
      <c r="B635" s="76"/>
      <c r="C635" s="104"/>
      <c r="D635" s="104"/>
      <c r="E635" s="104"/>
      <c r="F635" s="164"/>
      <c r="G635" s="164"/>
    </row>
    <row r="636" spans="2:7">
      <c r="B636" s="76"/>
      <c r="C636" s="104"/>
      <c r="D636" s="104"/>
      <c r="E636" s="104"/>
      <c r="F636" s="164"/>
      <c r="G636" s="164"/>
    </row>
    <row r="637" spans="2:7">
      <c r="B637" s="76"/>
      <c r="C637" s="104"/>
      <c r="D637" s="104"/>
      <c r="E637" s="104"/>
      <c r="F637" s="164"/>
      <c r="G637" s="164"/>
    </row>
    <row r="638" spans="2:7">
      <c r="B638" s="76"/>
      <c r="C638" s="104"/>
      <c r="D638" s="104"/>
      <c r="E638" s="104"/>
      <c r="F638" s="164"/>
      <c r="G638" s="164"/>
    </row>
    <row r="639" spans="2:7">
      <c r="B639" s="76"/>
      <c r="C639" s="104"/>
      <c r="D639" s="104"/>
      <c r="E639" s="104"/>
      <c r="F639" s="164"/>
      <c r="G639" s="164"/>
    </row>
    <row r="640" spans="2:7">
      <c r="B640" s="76"/>
      <c r="C640" s="104"/>
      <c r="D640" s="104"/>
      <c r="E640" s="104"/>
      <c r="F640" s="164"/>
      <c r="G640" s="164"/>
    </row>
    <row r="641" spans="2:7">
      <c r="B641" s="76"/>
      <c r="C641" s="104"/>
      <c r="D641" s="104"/>
      <c r="E641" s="104"/>
      <c r="F641" s="164"/>
      <c r="G641" s="164"/>
    </row>
    <row r="642" spans="2:7">
      <c r="B642" s="76"/>
      <c r="C642" s="104"/>
      <c r="D642" s="104"/>
      <c r="E642" s="104"/>
      <c r="F642" s="164"/>
      <c r="G642" s="164"/>
    </row>
    <row r="643" spans="2:7">
      <c r="B643" s="76"/>
      <c r="C643" s="104"/>
      <c r="D643" s="104"/>
      <c r="E643" s="104"/>
      <c r="F643" s="164"/>
      <c r="G643" s="164"/>
    </row>
    <row r="644" spans="2:7">
      <c r="B644" s="76"/>
      <c r="C644" s="104"/>
      <c r="D644" s="104"/>
      <c r="E644" s="104"/>
      <c r="F644" s="164"/>
      <c r="G644" s="164"/>
    </row>
    <row r="645" spans="2:7">
      <c r="B645" s="76"/>
      <c r="C645" s="104"/>
      <c r="D645" s="104"/>
      <c r="E645" s="104"/>
      <c r="F645" s="164"/>
      <c r="G645" s="164"/>
    </row>
    <row r="646" spans="2:7">
      <c r="B646" s="76"/>
      <c r="C646" s="104"/>
      <c r="D646" s="104"/>
      <c r="E646" s="104"/>
      <c r="F646" s="164"/>
      <c r="G646" s="164"/>
    </row>
    <row r="647" spans="2:7">
      <c r="B647" s="76"/>
      <c r="C647" s="104"/>
      <c r="D647" s="104"/>
      <c r="E647" s="104"/>
      <c r="F647" s="164"/>
      <c r="G647" s="164"/>
    </row>
    <row r="648" spans="2:7">
      <c r="B648" s="76"/>
      <c r="C648" s="104"/>
      <c r="D648" s="104"/>
      <c r="E648" s="104"/>
      <c r="F648" s="164"/>
      <c r="G648" s="164"/>
    </row>
    <row r="649" spans="2:7">
      <c r="B649" s="76"/>
      <c r="C649" s="104"/>
      <c r="D649" s="104"/>
      <c r="E649" s="104"/>
      <c r="F649" s="164"/>
      <c r="G649" s="164"/>
    </row>
    <row r="650" spans="2:7">
      <c r="B650" s="76"/>
      <c r="C650" s="104"/>
      <c r="D650" s="104"/>
      <c r="E650" s="104"/>
      <c r="F650" s="164"/>
      <c r="G650" s="164"/>
    </row>
    <row r="651" spans="2:7">
      <c r="B651" s="76"/>
      <c r="C651" s="104"/>
      <c r="D651" s="104"/>
      <c r="E651" s="104"/>
      <c r="F651" s="164"/>
      <c r="G651" s="164"/>
    </row>
    <row r="652" spans="2:7">
      <c r="B652" s="76"/>
      <c r="C652" s="104"/>
      <c r="D652" s="104"/>
      <c r="E652" s="104"/>
      <c r="F652" s="164"/>
      <c r="G652" s="164"/>
    </row>
    <row r="653" spans="2:7">
      <c r="B653" s="76"/>
      <c r="C653" s="104"/>
      <c r="D653" s="104"/>
      <c r="E653" s="104"/>
      <c r="F653" s="164"/>
      <c r="G653" s="164"/>
    </row>
    <row r="654" spans="2:7">
      <c r="B654" s="76"/>
      <c r="C654" s="104"/>
      <c r="D654" s="104"/>
      <c r="E654" s="104"/>
      <c r="F654" s="164"/>
      <c r="G654" s="164"/>
    </row>
    <row r="655" spans="2:7">
      <c r="B655" s="76"/>
      <c r="C655" s="104"/>
      <c r="D655" s="104"/>
      <c r="E655" s="104"/>
      <c r="F655" s="164"/>
      <c r="G655" s="164"/>
    </row>
    <row r="656" spans="2:7">
      <c r="B656" s="76"/>
      <c r="C656" s="104"/>
      <c r="D656" s="104"/>
      <c r="E656" s="104"/>
      <c r="F656" s="164"/>
      <c r="G656" s="164"/>
    </row>
    <row r="657" spans="2:7">
      <c r="B657" s="76"/>
      <c r="C657" s="104"/>
      <c r="D657" s="104"/>
      <c r="E657" s="104"/>
      <c r="F657" s="164"/>
      <c r="G657" s="164"/>
    </row>
    <row r="658" spans="2:7">
      <c r="B658" s="76"/>
      <c r="C658" s="104"/>
      <c r="D658" s="104"/>
      <c r="E658" s="104"/>
      <c r="F658" s="164"/>
      <c r="G658" s="164"/>
    </row>
    <row r="659" spans="2:7">
      <c r="B659" s="76"/>
      <c r="C659" s="104"/>
      <c r="D659" s="104"/>
      <c r="E659" s="104"/>
      <c r="F659" s="164"/>
      <c r="G659" s="164"/>
    </row>
    <row r="660" spans="2:7">
      <c r="B660" s="76"/>
      <c r="C660" s="104"/>
      <c r="D660" s="104"/>
      <c r="E660" s="104"/>
      <c r="F660" s="164"/>
      <c r="G660" s="164"/>
    </row>
    <row r="661" spans="2:7">
      <c r="B661" s="76"/>
      <c r="C661" s="104"/>
      <c r="D661" s="104"/>
      <c r="E661" s="104"/>
      <c r="F661" s="164"/>
      <c r="G661" s="164"/>
    </row>
    <row r="662" spans="2:7">
      <c r="B662" s="76"/>
      <c r="C662" s="104"/>
      <c r="D662" s="104"/>
      <c r="E662" s="104"/>
      <c r="F662" s="164"/>
      <c r="G662" s="164"/>
    </row>
    <row r="663" spans="2:7">
      <c r="B663" s="76"/>
      <c r="C663" s="104"/>
      <c r="D663" s="104"/>
      <c r="E663" s="104"/>
      <c r="F663" s="164"/>
      <c r="G663" s="164"/>
    </row>
    <row r="664" spans="2:7">
      <c r="B664" s="76"/>
      <c r="C664" s="104"/>
      <c r="D664" s="104"/>
      <c r="E664" s="104"/>
      <c r="F664" s="164"/>
      <c r="G664" s="164"/>
    </row>
    <row r="665" spans="2:7">
      <c r="B665" s="76"/>
      <c r="C665" s="104"/>
      <c r="D665" s="104"/>
      <c r="E665" s="104"/>
      <c r="F665" s="164"/>
      <c r="G665" s="164"/>
    </row>
    <row r="666" spans="2:7">
      <c r="B666" s="76"/>
      <c r="C666" s="104"/>
      <c r="D666" s="104"/>
      <c r="E666" s="104"/>
      <c r="F666" s="164"/>
      <c r="G666" s="164"/>
    </row>
    <row r="667" spans="2:7">
      <c r="B667" s="76"/>
      <c r="C667" s="104"/>
      <c r="D667" s="104"/>
      <c r="E667" s="104"/>
      <c r="F667" s="164"/>
      <c r="G667" s="164"/>
    </row>
    <row r="668" spans="2:7">
      <c r="B668" s="76"/>
      <c r="C668" s="104"/>
      <c r="D668" s="104"/>
      <c r="E668" s="104"/>
      <c r="F668" s="164"/>
      <c r="G668" s="164"/>
    </row>
    <row r="669" spans="2:7">
      <c r="B669" s="76"/>
      <c r="C669" s="104"/>
      <c r="D669" s="104"/>
      <c r="E669" s="104"/>
      <c r="F669" s="164"/>
      <c r="G669" s="164"/>
    </row>
    <row r="670" spans="2:7">
      <c r="B670" s="76"/>
      <c r="C670" s="104"/>
      <c r="D670" s="104"/>
      <c r="E670" s="104"/>
      <c r="F670" s="164"/>
      <c r="G670" s="164"/>
    </row>
    <row r="671" spans="2:7">
      <c r="B671" s="76"/>
      <c r="C671" s="104"/>
      <c r="D671" s="104"/>
      <c r="E671" s="104"/>
      <c r="F671" s="164"/>
      <c r="G671" s="164"/>
    </row>
    <row r="672" spans="2:7">
      <c r="B672" s="76"/>
      <c r="C672" s="104"/>
      <c r="D672" s="104"/>
      <c r="E672" s="104"/>
      <c r="F672" s="164"/>
      <c r="G672" s="164"/>
    </row>
    <row r="673" spans="2:7">
      <c r="B673" s="76"/>
      <c r="C673" s="104"/>
      <c r="D673" s="104"/>
      <c r="E673" s="104"/>
      <c r="F673" s="164"/>
      <c r="G673" s="164"/>
    </row>
    <row r="674" spans="2:7">
      <c r="B674" s="76"/>
      <c r="C674" s="104"/>
      <c r="D674" s="104"/>
      <c r="E674" s="104"/>
      <c r="F674" s="164"/>
      <c r="G674" s="164"/>
    </row>
    <row r="675" spans="2:7">
      <c r="B675" s="76"/>
      <c r="C675" s="104"/>
      <c r="D675" s="104"/>
      <c r="E675" s="104"/>
      <c r="F675" s="164"/>
      <c r="G675" s="164"/>
    </row>
    <row r="676" spans="2:7">
      <c r="B676" s="76"/>
      <c r="C676" s="104"/>
      <c r="D676" s="104"/>
      <c r="E676" s="104"/>
      <c r="F676" s="164"/>
      <c r="G676" s="164"/>
    </row>
    <row r="677" spans="2:7">
      <c r="B677" s="76"/>
      <c r="C677" s="104"/>
      <c r="D677" s="104"/>
      <c r="E677" s="104"/>
      <c r="F677" s="164"/>
      <c r="G677" s="164"/>
    </row>
    <row r="678" spans="2:7">
      <c r="B678" s="76"/>
      <c r="C678" s="104"/>
      <c r="D678" s="104"/>
      <c r="E678" s="104"/>
      <c r="F678" s="164"/>
      <c r="G678" s="164"/>
    </row>
    <row r="679" spans="2:7">
      <c r="B679" s="76"/>
      <c r="C679" s="104"/>
      <c r="D679" s="104"/>
      <c r="E679" s="104"/>
      <c r="F679" s="164"/>
      <c r="G679" s="164"/>
    </row>
    <row r="680" spans="2:7">
      <c r="B680" s="76"/>
      <c r="C680" s="104"/>
      <c r="D680" s="104"/>
      <c r="E680" s="104"/>
      <c r="F680" s="164"/>
      <c r="G680" s="164"/>
    </row>
    <row r="681" spans="2:7">
      <c r="B681" s="76"/>
      <c r="C681" s="104"/>
      <c r="D681" s="104"/>
      <c r="E681" s="104"/>
      <c r="F681" s="164"/>
      <c r="G681" s="164"/>
    </row>
    <row r="682" spans="2:7">
      <c r="B682" s="76"/>
      <c r="C682" s="104"/>
      <c r="D682" s="104"/>
      <c r="E682" s="104"/>
      <c r="F682" s="164"/>
      <c r="G682" s="164"/>
    </row>
    <row r="683" spans="2:7">
      <c r="B683" s="76"/>
      <c r="C683" s="104"/>
      <c r="D683" s="104"/>
      <c r="E683" s="104"/>
      <c r="F683" s="164"/>
      <c r="G683" s="164"/>
    </row>
    <row r="684" spans="2:7">
      <c r="B684" s="76"/>
      <c r="C684" s="104"/>
      <c r="D684" s="104"/>
      <c r="E684" s="104"/>
      <c r="F684" s="164"/>
      <c r="G684" s="164"/>
    </row>
    <row r="685" spans="2:7">
      <c r="B685" s="76"/>
      <c r="C685" s="104"/>
      <c r="D685" s="104"/>
      <c r="E685" s="104"/>
      <c r="F685" s="164"/>
      <c r="G685" s="164"/>
    </row>
    <row r="686" spans="2:7">
      <c r="B686" s="76"/>
      <c r="C686" s="104"/>
      <c r="D686" s="104"/>
      <c r="E686" s="104"/>
      <c r="F686" s="164"/>
      <c r="G686" s="164"/>
    </row>
    <row r="687" spans="2:7">
      <c r="B687" s="76"/>
      <c r="C687" s="104"/>
      <c r="D687" s="104"/>
      <c r="E687" s="104"/>
      <c r="F687" s="164"/>
      <c r="G687" s="164"/>
    </row>
    <row r="688" spans="2:7">
      <c r="B688" s="76"/>
      <c r="C688" s="104"/>
      <c r="D688" s="104"/>
      <c r="E688" s="104"/>
      <c r="F688" s="164"/>
      <c r="G688" s="164"/>
    </row>
    <row r="689" spans="2:7">
      <c r="B689" s="76"/>
      <c r="C689" s="104"/>
      <c r="D689" s="104"/>
      <c r="E689" s="104"/>
      <c r="F689" s="164"/>
      <c r="G689" s="164"/>
    </row>
    <row r="690" spans="2:7">
      <c r="B690" s="76"/>
      <c r="C690" s="104"/>
      <c r="D690" s="104"/>
      <c r="E690" s="104"/>
      <c r="F690" s="164"/>
      <c r="G690" s="164"/>
    </row>
    <row r="691" spans="2:7">
      <c r="B691" s="76"/>
      <c r="C691" s="104"/>
      <c r="D691" s="104"/>
      <c r="E691" s="104"/>
      <c r="F691" s="164"/>
      <c r="G691" s="164"/>
    </row>
    <row r="692" spans="2:7">
      <c r="B692" s="76"/>
      <c r="C692" s="104"/>
      <c r="D692" s="104"/>
      <c r="E692" s="104"/>
      <c r="F692" s="164"/>
      <c r="G692" s="164"/>
    </row>
    <row r="693" spans="2:7">
      <c r="B693" s="76"/>
      <c r="C693" s="104"/>
      <c r="D693" s="104"/>
      <c r="E693" s="104"/>
      <c r="F693" s="164"/>
      <c r="G693" s="164"/>
    </row>
    <row r="694" spans="2:7">
      <c r="B694" s="76"/>
      <c r="C694" s="104"/>
      <c r="D694" s="104"/>
      <c r="E694" s="104"/>
      <c r="F694" s="164"/>
      <c r="G694" s="164"/>
    </row>
    <row r="695" spans="2:7">
      <c r="B695" s="76"/>
      <c r="C695" s="104"/>
      <c r="D695" s="104"/>
      <c r="E695" s="104"/>
      <c r="F695" s="164"/>
      <c r="G695" s="164"/>
    </row>
    <row r="696" spans="2:7">
      <c r="B696" s="76"/>
      <c r="C696" s="104"/>
      <c r="D696" s="104"/>
      <c r="E696" s="104"/>
      <c r="F696" s="164"/>
      <c r="G696" s="164"/>
    </row>
    <row r="697" spans="2:7">
      <c r="B697" s="76"/>
      <c r="C697" s="104"/>
      <c r="D697" s="104"/>
      <c r="E697" s="104"/>
      <c r="F697" s="164"/>
      <c r="G697" s="164"/>
    </row>
    <row r="698" spans="2:7">
      <c r="B698" s="76"/>
      <c r="C698" s="104"/>
      <c r="D698" s="104"/>
      <c r="E698" s="104"/>
      <c r="F698" s="164"/>
      <c r="G698" s="164"/>
    </row>
    <row r="699" spans="2:7">
      <c r="B699" s="76"/>
      <c r="C699" s="104"/>
      <c r="D699" s="104"/>
      <c r="E699" s="104"/>
      <c r="F699" s="164"/>
      <c r="G699" s="164"/>
    </row>
    <row r="700" spans="2:7">
      <c r="B700" s="76"/>
      <c r="C700" s="104"/>
      <c r="D700" s="104"/>
      <c r="E700" s="104"/>
      <c r="F700" s="164"/>
      <c r="G700" s="164"/>
    </row>
    <row r="701" spans="2:7">
      <c r="B701" s="76"/>
      <c r="C701" s="104"/>
      <c r="D701" s="104"/>
      <c r="E701" s="104"/>
      <c r="F701" s="164"/>
      <c r="G701" s="164"/>
    </row>
    <row r="702" spans="2:7">
      <c r="B702" s="76"/>
      <c r="C702" s="104"/>
      <c r="D702" s="104"/>
      <c r="E702" s="104"/>
      <c r="F702" s="164"/>
      <c r="G702" s="164"/>
    </row>
    <row r="703" spans="2:7">
      <c r="B703" s="76"/>
      <c r="C703" s="104"/>
      <c r="D703" s="104"/>
      <c r="E703" s="104"/>
      <c r="F703" s="164"/>
      <c r="G703" s="164"/>
    </row>
    <row r="704" spans="2:7">
      <c r="B704" s="76"/>
      <c r="C704" s="104"/>
      <c r="D704" s="104"/>
      <c r="E704" s="104"/>
      <c r="F704" s="164"/>
      <c r="G704" s="164"/>
    </row>
    <row r="705" spans="2:7">
      <c r="B705" s="76"/>
      <c r="C705" s="104"/>
      <c r="D705" s="104"/>
      <c r="E705" s="104"/>
      <c r="F705" s="164"/>
      <c r="G705" s="164"/>
    </row>
    <row r="706" spans="2:7">
      <c r="B706" s="76"/>
      <c r="C706" s="104"/>
      <c r="D706" s="104"/>
      <c r="E706" s="104"/>
      <c r="F706" s="164"/>
      <c r="G706" s="164"/>
    </row>
    <row r="707" spans="2:7">
      <c r="B707" s="76"/>
      <c r="C707" s="104"/>
      <c r="D707" s="104"/>
      <c r="E707" s="104"/>
      <c r="F707" s="164"/>
      <c r="G707" s="164"/>
    </row>
    <row r="708" spans="2:7">
      <c r="B708" s="76"/>
      <c r="C708" s="104"/>
      <c r="D708" s="104"/>
      <c r="E708" s="104"/>
      <c r="F708" s="164"/>
      <c r="G708" s="164"/>
    </row>
    <row r="709" spans="2:7">
      <c r="B709" s="76"/>
      <c r="C709" s="104"/>
      <c r="D709" s="104"/>
      <c r="E709" s="104"/>
      <c r="F709" s="164"/>
      <c r="G709" s="164"/>
    </row>
    <row r="710" spans="2:7">
      <c r="B710" s="76"/>
      <c r="C710" s="104"/>
      <c r="D710" s="104"/>
      <c r="E710" s="104"/>
      <c r="F710" s="164"/>
      <c r="G710" s="164"/>
    </row>
    <row r="711" spans="2:7">
      <c r="B711" s="76"/>
      <c r="C711" s="104"/>
      <c r="D711" s="104"/>
      <c r="E711" s="104"/>
      <c r="F711" s="164"/>
      <c r="G711" s="164"/>
    </row>
    <row r="712" spans="2:7">
      <c r="B712" s="76"/>
      <c r="C712" s="104"/>
      <c r="D712" s="104"/>
      <c r="E712" s="104"/>
      <c r="F712" s="164"/>
      <c r="G712" s="164"/>
    </row>
    <row r="713" spans="2:7">
      <c r="B713" s="76"/>
      <c r="C713" s="104"/>
      <c r="D713" s="104"/>
      <c r="E713" s="104"/>
      <c r="F713" s="164"/>
      <c r="G713" s="164"/>
    </row>
    <row r="714" spans="2:7">
      <c r="B714" s="76"/>
      <c r="C714" s="104"/>
      <c r="D714" s="104"/>
      <c r="E714" s="104"/>
      <c r="F714" s="164"/>
      <c r="G714" s="164"/>
    </row>
    <row r="715" spans="2:7">
      <c r="B715" s="76"/>
      <c r="C715" s="104"/>
      <c r="D715" s="104"/>
      <c r="E715" s="104"/>
      <c r="F715" s="164"/>
      <c r="G715" s="164"/>
    </row>
    <row r="716" spans="2:7">
      <c r="B716" s="76"/>
      <c r="C716" s="104"/>
      <c r="D716" s="104"/>
      <c r="E716" s="104"/>
      <c r="F716" s="164"/>
      <c r="G716" s="164"/>
    </row>
    <row r="717" spans="2:7">
      <c r="B717" s="76"/>
      <c r="C717" s="104"/>
      <c r="D717" s="104"/>
      <c r="E717" s="104"/>
      <c r="F717" s="164"/>
      <c r="G717" s="164"/>
    </row>
    <row r="718" spans="2:7">
      <c r="B718" s="76"/>
      <c r="C718" s="104"/>
      <c r="D718" s="104"/>
      <c r="E718" s="104"/>
      <c r="F718" s="164"/>
      <c r="G718" s="164"/>
    </row>
    <row r="719" spans="2:7">
      <c r="B719" s="76"/>
      <c r="C719" s="104"/>
      <c r="D719" s="104"/>
      <c r="E719" s="104"/>
      <c r="F719" s="164"/>
      <c r="G719" s="164"/>
    </row>
    <row r="720" spans="2:7">
      <c r="B720" s="76"/>
      <c r="C720" s="104"/>
      <c r="D720" s="104"/>
      <c r="E720" s="104"/>
      <c r="F720" s="164"/>
      <c r="G720" s="164"/>
    </row>
    <row r="721" spans="2:7">
      <c r="B721" s="76"/>
      <c r="C721" s="104"/>
      <c r="D721" s="104"/>
      <c r="E721" s="104"/>
      <c r="F721" s="164"/>
      <c r="G721" s="164"/>
    </row>
    <row r="722" spans="2:7">
      <c r="B722" s="76"/>
      <c r="C722" s="104"/>
      <c r="D722" s="104"/>
      <c r="E722" s="104"/>
      <c r="F722" s="164"/>
      <c r="G722" s="164"/>
    </row>
    <row r="723" spans="2:7">
      <c r="B723" s="76"/>
      <c r="C723" s="104"/>
      <c r="D723" s="104"/>
      <c r="E723" s="104"/>
      <c r="F723" s="164"/>
      <c r="G723" s="164"/>
    </row>
    <row r="724" spans="2:7">
      <c r="B724" s="76"/>
      <c r="C724" s="104"/>
      <c r="D724" s="104"/>
      <c r="E724" s="104"/>
      <c r="F724" s="164"/>
      <c r="G724" s="164"/>
    </row>
    <row r="725" spans="2:7">
      <c r="B725" s="76"/>
      <c r="C725" s="104"/>
      <c r="D725" s="104"/>
      <c r="E725" s="104"/>
      <c r="F725" s="164"/>
      <c r="G725" s="164"/>
    </row>
    <row r="726" spans="2:7">
      <c r="B726" s="76"/>
      <c r="C726" s="104"/>
      <c r="D726" s="104"/>
      <c r="E726" s="104"/>
      <c r="F726" s="164"/>
      <c r="G726" s="164"/>
    </row>
    <row r="727" spans="2:7">
      <c r="B727" s="76"/>
      <c r="C727" s="104"/>
      <c r="D727" s="104"/>
      <c r="E727" s="104"/>
      <c r="F727" s="164"/>
      <c r="G727" s="164"/>
    </row>
    <row r="728" spans="2:7">
      <c r="B728" s="76"/>
      <c r="C728" s="104"/>
      <c r="D728" s="104"/>
      <c r="E728" s="104"/>
      <c r="F728" s="164"/>
      <c r="G728" s="164"/>
    </row>
    <row r="729" spans="2:7">
      <c r="B729" s="76"/>
      <c r="C729" s="104"/>
      <c r="D729" s="104"/>
      <c r="E729" s="104"/>
      <c r="F729" s="164"/>
      <c r="G729" s="164"/>
    </row>
    <row r="730" spans="2:7">
      <c r="B730" s="76"/>
      <c r="C730" s="104"/>
      <c r="D730" s="104"/>
      <c r="E730" s="104"/>
      <c r="F730" s="164"/>
      <c r="G730" s="164"/>
    </row>
    <row r="731" spans="2:7">
      <c r="B731" s="76"/>
      <c r="C731" s="104"/>
      <c r="D731" s="104"/>
      <c r="E731" s="104"/>
      <c r="F731" s="164"/>
      <c r="G731" s="164"/>
    </row>
    <row r="732" spans="2:7">
      <c r="B732" s="76"/>
      <c r="C732" s="104"/>
      <c r="D732" s="104"/>
      <c r="E732" s="104"/>
      <c r="F732" s="164"/>
      <c r="G732" s="164"/>
    </row>
    <row r="733" spans="2:7">
      <c r="B733" s="76"/>
      <c r="C733" s="104"/>
      <c r="D733" s="104"/>
      <c r="E733" s="104"/>
      <c r="F733" s="164"/>
      <c r="G733" s="164"/>
    </row>
    <row r="734" spans="2:7">
      <c r="B734" s="76"/>
      <c r="C734" s="104"/>
      <c r="D734" s="104"/>
      <c r="E734" s="104"/>
      <c r="F734" s="164"/>
      <c r="G734" s="164"/>
    </row>
    <row r="735" spans="2:7">
      <c r="B735" s="76"/>
      <c r="C735" s="104"/>
      <c r="D735" s="104"/>
      <c r="E735" s="104"/>
      <c r="F735" s="164"/>
      <c r="G735" s="164"/>
    </row>
    <row r="736" spans="2:7">
      <c r="B736" s="76"/>
      <c r="C736" s="104"/>
      <c r="D736" s="104"/>
      <c r="E736" s="104"/>
      <c r="F736" s="164"/>
      <c r="G736" s="164"/>
    </row>
    <row r="737" spans="2:7">
      <c r="B737" s="76"/>
      <c r="C737" s="104"/>
      <c r="D737" s="104"/>
      <c r="E737" s="104"/>
      <c r="F737" s="164"/>
      <c r="G737" s="164"/>
    </row>
    <row r="738" spans="2:7">
      <c r="B738" s="76"/>
      <c r="C738" s="104"/>
      <c r="D738" s="104"/>
      <c r="E738" s="104"/>
      <c r="F738" s="164"/>
      <c r="G738" s="164"/>
    </row>
    <row r="739" spans="2:7">
      <c r="B739" s="76"/>
      <c r="C739" s="104"/>
      <c r="D739" s="104"/>
      <c r="E739" s="104"/>
      <c r="F739" s="164"/>
      <c r="G739" s="164"/>
    </row>
    <row r="740" spans="2:7">
      <c r="B740" s="76"/>
      <c r="C740" s="104"/>
      <c r="D740" s="104"/>
      <c r="E740" s="104"/>
      <c r="F740" s="164"/>
      <c r="G740" s="164"/>
    </row>
    <row r="741" spans="2:7">
      <c r="B741" s="76"/>
      <c r="C741" s="104"/>
      <c r="D741" s="104"/>
      <c r="E741" s="104"/>
      <c r="F741" s="164"/>
      <c r="G741" s="164"/>
    </row>
    <row r="742" spans="2:7">
      <c r="B742" s="76"/>
      <c r="C742" s="104"/>
      <c r="D742" s="104"/>
      <c r="E742" s="104"/>
      <c r="F742" s="164"/>
      <c r="G742" s="164"/>
    </row>
    <row r="743" spans="2:7">
      <c r="B743" s="76"/>
      <c r="C743" s="104"/>
      <c r="D743" s="104"/>
      <c r="E743" s="104"/>
      <c r="F743" s="164"/>
      <c r="G743" s="164"/>
    </row>
    <row r="744" spans="2:7">
      <c r="B744" s="76"/>
      <c r="C744" s="104"/>
      <c r="D744" s="104"/>
      <c r="E744" s="104"/>
      <c r="F744" s="164"/>
      <c r="G744" s="164"/>
    </row>
    <row r="745" spans="2:7">
      <c r="B745" s="76"/>
      <c r="C745" s="104"/>
      <c r="D745" s="104"/>
      <c r="E745" s="104"/>
      <c r="F745" s="164"/>
      <c r="G745" s="164"/>
    </row>
    <row r="746" spans="2:7">
      <c r="B746" s="76"/>
      <c r="C746" s="104"/>
      <c r="D746" s="104"/>
      <c r="E746" s="104"/>
      <c r="F746" s="164"/>
      <c r="G746" s="164"/>
    </row>
    <row r="747" spans="2:7">
      <c r="B747" s="76"/>
      <c r="C747" s="104"/>
      <c r="D747" s="104"/>
      <c r="E747" s="104"/>
      <c r="F747" s="164"/>
      <c r="G747" s="164"/>
    </row>
    <row r="748" spans="2:7">
      <c r="B748" s="76"/>
      <c r="C748" s="104"/>
      <c r="D748" s="104"/>
      <c r="E748" s="104"/>
      <c r="F748" s="164"/>
      <c r="G748" s="164"/>
    </row>
    <row r="749" spans="2:7">
      <c r="B749" s="76"/>
      <c r="C749" s="104"/>
      <c r="D749" s="104"/>
      <c r="E749" s="104"/>
      <c r="F749" s="164"/>
      <c r="G749" s="164"/>
    </row>
    <row r="750" spans="2:7">
      <c r="B750" s="76"/>
      <c r="C750" s="104"/>
      <c r="D750" s="104"/>
      <c r="E750" s="104"/>
      <c r="F750" s="164"/>
      <c r="G750" s="164"/>
    </row>
    <row r="751" spans="2:7">
      <c r="B751" s="76"/>
      <c r="C751" s="104"/>
      <c r="D751" s="104"/>
      <c r="E751" s="104"/>
      <c r="F751" s="164"/>
      <c r="G751" s="164"/>
    </row>
    <row r="752" spans="2:7">
      <c r="B752" s="76"/>
      <c r="C752" s="104"/>
      <c r="D752" s="104"/>
      <c r="E752" s="104"/>
      <c r="F752" s="164"/>
      <c r="G752" s="164"/>
    </row>
    <row r="753" spans="2:7">
      <c r="B753" s="76"/>
      <c r="C753" s="104"/>
      <c r="D753" s="104"/>
      <c r="E753" s="104"/>
      <c r="F753" s="164"/>
      <c r="G753" s="164"/>
    </row>
    <row r="754" spans="2:7">
      <c r="B754" s="76"/>
      <c r="C754" s="104"/>
      <c r="D754" s="104"/>
      <c r="E754" s="104"/>
      <c r="F754" s="164"/>
      <c r="G754" s="164"/>
    </row>
    <row r="755" spans="2:7">
      <c r="B755" s="76"/>
      <c r="C755" s="104"/>
      <c r="D755" s="104"/>
      <c r="E755" s="104"/>
      <c r="F755" s="164"/>
      <c r="G755" s="164"/>
    </row>
    <row r="756" spans="2:7">
      <c r="B756" s="76"/>
      <c r="C756" s="104"/>
      <c r="D756" s="104"/>
      <c r="E756" s="104"/>
      <c r="F756" s="164"/>
      <c r="G756" s="164"/>
    </row>
    <row r="757" spans="2:7">
      <c r="B757" s="76"/>
      <c r="C757" s="104"/>
      <c r="D757" s="104"/>
      <c r="E757" s="104"/>
      <c r="F757" s="164"/>
      <c r="G757" s="164"/>
    </row>
    <row r="758" spans="2:7">
      <c r="B758" s="76"/>
      <c r="C758" s="104"/>
      <c r="D758" s="104"/>
      <c r="E758" s="104"/>
      <c r="F758" s="164"/>
      <c r="G758" s="164"/>
    </row>
    <row r="759" spans="2:7">
      <c r="B759" s="76"/>
      <c r="C759" s="104"/>
      <c r="D759" s="104"/>
      <c r="E759" s="104"/>
      <c r="F759" s="164"/>
      <c r="G759" s="164"/>
    </row>
    <row r="760" spans="2:7">
      <c r="B760" s="76"/>
      <c r="C760" s="104"/>
      <c r="D760" s="104"/>
      <c r="E760" s="104"/>
      <c r="F760" s="164"/>
      <c r="G760" s="164"/>
    </row>
    <row r="761" spans="2:7">
      <c r="B761" s="76"/>
      <c r="C761" s="104"/>
      <c r="D761" s="104"/>
      <c r="E761" s="104"/>
      <c r="F761" s="164"/>
      <c r="G761" s="164"/>
    </row>
    <row r="762" spans="2:7">
      <c r="B762" s="76"/>
      <c r="C762" s="104"/>
      <c r="D762" s="104"/>
      <c r="E762" s="104"/>
      <c r="F762" s="164"/>
      <c r="G762" s="164"/>
    </row>
    <row r="763" spans="2:7">
      <c r="B763" s="76"/>
      <c r="C763" s="104"/>
      <c r="D763" s="104"/>
      <c r="E763" s="104"/>
      <c r="F763" s="164"/>
      <c r="G763" s="164"/>
    </row>
    <row r="764" spans="2:7">
      <c r="B764" s="76"/>
      <c r="C764" s="104"/>
      <c r="D764" s="104"/>
      <c r="E764" s="104"/>
      <c r="F764" s="164"/>
      <c r="G764" s="164"/>
    </row>
    <row r="765" spans="2:7">
      <c r="B765" s="76"/>
      <c r="C765" s="104"/>
      <c r="D765" s="104"/>
      <c r="E765" s="104"/>
      <c r="F765" s="164"/>
      <c r="G765" s="164"/>
    </row>
    <row r="766" spans="2:7">
      <c r="B766" s="76"/>
      <c r="C766" s="104"/>
      <c r="D766" s="104"/>
      <c r="E766" s="104"/>
      <c r="F766" s="164"/>
      <c r="G766" s="164"/>
    </row>
    <row r="767" spans="2:7">
      <c r="B767" s="76"/>
      <c r="C767" s="104"/>
      <c r="D767" s="104"/>
      <c r="E767" s="104"/>
      <c r="F767" s="164"/>
      <c r="G767" s="164"/>
    </row>
    <row r="768" spans="2:7">
      <c r="B768" s="76"/>
      <c r="C768" s="104"/>
      <c r="D768" s="104"/>
      <c r="E768" s="104"/>
      <c r="F768" s="164"/>
      <c r="G768" s="164"/>
    </row>
    <row r="769" spans="2:7">
      <c r="B769" s="76"/>
      <c r="C769" s="104"/>
      <c r="D769" s="104"/>
      <c r="E769" s="104"/>
      <c r="F769" s="164"/>
      <c r="G769" s="164"/>
    </row>
    <row r="770" spans="2:7">
      <c r="B770" s="76"/>
      <c r="C770" s="104"/>
      <c r="D770" s="104"/>
      <c r="E770" s="104"/>
      <c r="F770" s="164"/>
      <c r="G770" s="164"/>
    </row>
    <row r="771" spans="2:7">
      <c r="B771" s="76"/>
      <c r="C771" s="104"/>
      <c r="D771" s="104"/>
      <c r="E771" s="104"/>
      <c r="F771" s="164"/>
      <c r="G771" s="164"/>
    </row>
    <row r="772" spans="2:7">
      <c r="B772" s="76"/>
      <c r="C772" s="104"/>
      <c r="D772" s="104"/>
      <c r="E772" s="104"/>
      <c r="F772" s="164"/>
      <c r="G772" s="164"/>
    </row>
    <row r="773" spans="2:7">
      <c r="B773" s="76"/>
      <c r="C773" s="104"/>
      <c r="D773" s="104"/>
      <c r="E773" s="104"/>
      <c r="F773" s="164"/>
      <c r="G773" s="164"/>
    </row>
    <row r="774" spans="2:7">
      <c r="B774" s="76"/>
      <c r="C774" s="104"/>
      <c r="D774" s="104"/>
      <c r="E774" s="104"/>
      <c r="F774" s="164"/>
      <c r="G774" s="164"/>
    </row>
    <row r="775" spans="2:7">
      <c r="B775" s="76"/>
      <c r="C775" s="104"/>
      <c r="D775" s="104"/>
      <c r="E775" s="104"/>
      <c r="F775" s="164"/>
      <c r="G775" s="164"/>
    </row>
    <row r="776" spans="2:7">
      <c r="B776" s="76"/>
      <c r="C776" s="104"/>
      <c r="D776" s="104"/>
      <c r="E776" s="104"/>
      <c r="F776" s="164"/>
      <c r="G776" s="164"/>
    </row>
    <row r="777" spans="2:7">
      <c r="B777" s="76"/>
      <c r="C777" s="104"/>
      <c r="D777" s="104"/>
      <c r="E777" s="104"/>
      <c r="F777" s="164"/>
      <c r="G777" s="164"/>
    </row>
    <row r="778" spans="2:7">
      <c r="B778" s="76"/>
      <c r="C778" s="104"/>
      <c r="D778" s="104"/>
      <c r="E778" s="104"/>
      <c r="F778" s="164"/>
      <c r="G778" s="164"/>
    </row>
    <row r="779" spans="2:7">
      <c r="B779" s="76"/>
      <c r="C779" s="104"/>
      <c r="D779" s="104"/>
      <c r="E779" s="104"/>
      <c r="F779" s="164"/>
      <c r="G779" s="164"/>
    </row>
    <row r="780" spans="2:7">
      <c r="B780" s="76"/>
      <c r="C780" s="104"/>
      <c r="D780" s="104"/>
      <c r="E780" s="104"/>
      <c r="F780" s="164"/>
      <c r="G780" s="164"/>
    </row>
    <row r="781" spans="2:7">
      <c r="B781" s="76"/>
      <c r="C781" s="104"/>
      <c r="D781" s="104"/>
      <c r="E781" s="104"/>
      <c r="F781" s="164"/>
      <c r="G781" s="164"/>
    </row>
    <row r="782" spans="2:7">
      <c r="B782" s="76"/>
      <c r="C782" s="104"/>
      <c r="D782" s="104"/>
      <c r="E782" s="104"/>
      <c r="F782" s="164"/>
      <c r="G782" s="164"/>
    </row>
    <row r="783" spans="2:7">
      <c r="B783" s="76"/>
      <c r="C783" s="104"/>
      <c r="D783" s="104"/>
      <c r="E783" s="104"/>
      <c r="F783" s="164"/>
      <c r="G783" s="164"/>
    </row>
    <row r="784" spans="2:7">
      <c r="B784" s="76"/>
      <c r="C784" s="104"/>
      <c r="D784" s="104"/>
      <c r="E784" s="104"/>
      <c r="F784" s="164"/>
      <c r="G784" s="164"/>
    </row>
    <row r="785" spans="2:7">
      <c r="B785" s="76"/>
      <c r="C785" s="104"/>
      <c r="D785" s="104"/>
      <c r="E785" s="104"/>
      <c r="F785" s="164"/>
      <c r="G785" s="164"/>
    </row>
    <row r="786" spans="2:7">
      <c r="B786" s="76"/>
      <c r="C786" s="104"/>
      <c r="D786" s="104"/>
      <c r="E786" s="104"/>
      <c r="F786" s="164"/>
      <c r="G786" s="164"/>
    </row>
    <row r="787" spans="2:7">
      <c r="B787" s="76"/>
      <c r="C787" s="104"/>
      <c r="D787" s="104"/>
      <c r="E787" s="104"/>
      <c r="F787" s="164"/>
      <c r="G787" s="164"/>
    </row>
    <row r="788" spans="2:7">
      <c r="B788" s="76"/>
      <c r="C788" s="104"/>
      <c r="D788" s="104"/>
      <c r="E788" s="104"/>
      <c r="F788" s="164"/>
      <c r="G788" s="164"/>
    </row>
    <row r="789" spans="2:7">
      <c r="B789" s="76"/>
      <c r="C789" s="104"/>
      <c r="D789" s="104"/>
      <c r="E789" s="104"/>
      <c r="F789" s="164"/>
      <c r="G789" s="164"/>
    </row>
    <row r="790" spans="2:7">
      <c r="B790" s="76"/>
      <c r="C790" s="104"/>
      <c r="D790" s="104"/>
      <c r="E790" s="104"/>
      <c r="F790" s="164"/>
      <c r="G790" s="164"/>
    </row>
    <row r="791" spans="2:7">
      <c r="B791" s="76"/>
      <c r="C791" s="104"/>
      <c r="D791" s="104"/>
      <c r="E791" s="104"/>
      <c r="F791" s="164"/>
      <c r="G791" s="164"/>
    </row>
    <row r="792" spans="2:7">
      <c r="B792" s="76"/>
      <c r="C792" s="104"/>
      <c r="D792" s="104"/>
      <c r="E792" s="104"/>
      <c r="F792" s="164"/>
      <c r="G792" s="164"/>
    </row>
    <row r="793" spans="2:7">
      <c r="B793" s="76"/>
      <c r="C793" s="104"/>
      <c r="D793" s="104"/>
      <c r="E793" s="104"/>
      <c r="F793" s="164"/>
      <c r="G793" s="164"/>
    </row>
    <row r="794" spans="2:7">
      <c r="B794" s="76"/>
      <c r="C794" s="104"/>
      <c r="D794" s="104"/>
      <c r="E794" s="104"/>
      <c r="F794" s="164"/>
      <c r="G794" s="164"/>
    </row>
    <row r="795" spans="2:7">
      <c r="B795" s="76"/>
      <c r="C795" s="104"/>
      <c r="D795" s="104"/>
      <c r="E795" s="104"/>
      <c r="F795" s="164"/>
      <c r="G795" s="164"/>
    </row>
    <row r="796" spans="2:7">
      <c r="B796" s="76"/>
      <c r="C796" s="104"/>
      <c r="D796" s="104"/>
      <c r="E796" s="104"/>
      <c r="F796" s="164"/>
      <c r="G796" s="164"/>
    </row>
    <row r="797" spans="2:7">
      <c r="B797" s="76"/>
      <c r="C797" s="104"/>
      <c r="D797" s="104"/>
      <c r="E797" s="104"/>
      <c r="F797" s="164"/>
      <c r="G797" s="164"/>
    </row>
    <row r="798" spans="2:7">
      <c r="B798" s="76"/>
      <c r="C798" s="104"/>
      <c r="D798" s="104"/>
      <c r="E798" s="104"/>
      <c r="F798" s="164"/>
      <c r="G798" s="164"/>
    </row>
    <row r="799" spans="2:7">
      <c r="B799" s="76"/>
      <c r="C799" s="104"/>
      <c r="D799" s="104"/>
      <c r="E799" s="104"/>
      <c r="F799" s="164"/>
      <c r="G799" s="164"/>
    </row>
    <row r="800" spans="2:7">
      <c r="B800" s="76"/>
      <c r="C800" s="104"/>
      <c r="D800" s="104"/>
      <c r="E800" s="104"/>
      <c r="F800" s="164"/>
      <c r="G800" s="164"/>
    </row>
    <row r="801" spans="2:7">
      <c r="B801" s="76"/>
      <c r="C801" s="104"/>
      <c r="D801" s="104"/>
      <c r="E801" s="104"/>
      <c r="F801" s="164"/>
      <c r="G801" s="164"/>
    </row>
    <row r="802" spans="2:7">
      <c r="B802" s="76"/>
      <c r="C802" s="104"/>
      <c r="D802" s="104"/>
      <c r="E802" s="104"/>
      <c r="F802" s="164"/>
      <c r="G802" s="164"/>
    </row>
    <row r="803" spans="2:7">
      <c r="B803" s="76"/>
      <c r="C803" s="104"/>
      <c r="D803" s="104"/>
      <c r="E803" s="104"/>
      <c r="F803" s="164"/>
      <c r="G803" s="164"/>
    </row>
    <row r="804" spans="2:7">
      <c r="B804" s="76"/>
      <c r="C804" s="104"/>
      <c r="D804" s="104"/>
      <c r="E804" s="104"/>
      <c r="F804" s="164"/>
      <c r="G804" s="164"/>
    </row>
    <row r="805" spans="2:7">
      <c r="B805" s="76"/>
      <c r="C805" s="104"/>
      <c r="D805" s="104"/>
      <c r="E805" s="104"/>
      <c r="F805" s="164"/>
      <c r="G805" s="164"/>
    </row>
    <row r="806" spans="2:7">
      <c r="B806" s="76"/>
      <c r="C806" s="104"/>
      <c r="D806" s="104"/>
      <c r="E806" s="104"/>
      <c r="F806" s="164"/>
      <c r="G806" s="164"/>
    </row>
    <row r="807" spans="2:7">
      <c r="B807" s="76"/>
      <c r="C807" s="104"/>
      <c r="D807" s="104"/>
      <c r="E807" s="104"/>
      <c r="F807" s="164"/>
      <c r="G807" s="164"/>
    </row>
    <row r="808" spans="2:7">
      <c r="B808" s="76"/>
      <c r="C808" s="104"/>
      <c r="D808" s="104"/>
      <c r="E808" s="104"/>
      <c r="F808" s="164"/>
      <c r="G808" s="164"/>
    </row>
    <row r="809" spans="2:7">
      <c r="B809" s="76"/>
      <c r="C809" s="104"/>
      <c r="D809" s="104"/>
      <c r="E809" s="104"/>
      <c r="F809" s="164"/>
      <c r="G809" s="164"/>
    </row>
    <row r="810" spans="2:7">
      <c r="B810" s="76"/>
      <c r="C810" s="104"/>
      <c r="D810" s="104"/>
      <c r="E810" s="104"/>
      <c r="F810" s="164"/>
      <c r="G810" s="164"/>
    </row>
    <row r="811" spans="2:7">
      <c r="B811" s="76"/>
      <c r="C811" s="104"/>
      <c r="D811" s="104"/>
      <c r="E811" s="104"/>
      <c r="F811" s="164"/>
      <c r="G811" s="164"/>
    </row>
    <row r="812" spans="2:7">
      <c r="B812" s="76"/>
      <c r="C812" s="104"/>
      <c r="D812" s="104"/>
      <c r="E812" s="104"/>
      <c r="F812" s="164"/>
      <c r="G812" s="164"/>
    </row>
    <row r="813" spans="2:7">
      <c r="B813" s="76"/>
      <c r="C813" s="104"/>
      <c r="D813" s="104"/>
      <c r="E813" s="104"/>
      <c r="F813" s="164"/>
      <c r="G813" s="164"/>
    </row>
    <row r="814" spans="2:7">
      <c r="B814" s="76"/>
      <c r="C814" s="104"/>
      <c r="D814" s="104"/>
      <c r="E814" s="104"/>
      <c r="F814" s="164"/>
      <c r="G814" s="164"/>
    </row>
    <row r="815" spans="2:7">
      <c r="B815" s="76"/>
      <c r="C815" s="104"/>
      <c r="D815" s="104"/>
      <c r="E815" s="104"/>
      <c r="F815" s="164"/>
      <c r="G815" s="164"/>
    </row>
    <row r="816" spans="2:7">
      <c r="B816" s="76"/>
      <c r="C816" s="104"/>
      <c r="D816" s="104"/>
      <c r="E816" s="104"/>
      <c r="F816" s="164"/>
      <c r="G816" s="164"/>
    </row>
    <row r="817" spans="2:7">
      <c r="B817" s="76"/>
      <c r="C817" s="104"/>
      <c r="D817" s="104"/>
      <c r="E817" s="104"/>
      <c r="F817" s="164"/>
      <c r="G817" s="164"/>
    </row>
    <row r="818" spans="2:7">
      <c r="B818" s="76"/>
      <c r="C818" s="104"/>
      <c r="D818" s="104"/>
      <c r="E818" s="104"/>
      <c r="F818" s="164"/>
      <c r="G818" s="164"/>
    </row>
    <row r="819" spans="2:7">
      <c r="B819" s="76"/>
      <c r="C819" s="104"/>
      <c r="D819" s="104"/>
      <c r="E819" s="104"/>
      <c r="F819" s="164"/>
      <c r="G819" s="164"/>
    </row>
    <row r="820" spans="2:7">
      <c r="B820" s="76"/>
      <c r="C820" s="104"/>
      <c r="D820" s="104"/>
      <c r="E820" s="104"/>
      <c r="F820" s="164"/>
      <c r="G820" s="164"/>
    </row>
    <row r="821" spans="2:7">
      <c r="B821" s="76"/>
      <c r="C821" s="104"/>
      <c r="D821" s="104"/>
      <c r="E821" s="104"/>
      <c r="F821" s="164"/>
      <c r="G821" s="164"/>
    </row>
    <row r="822" spans="2:7">
      <c r="B822" s="76"/>
      <c r="C822" s="104"/>
      <c r="D822" s="104"/>
      <c r="E822" s="104"/>
      <c r="F822" s="164"/>
      <c r="G822" s="164"/>
    </row>
    <row r="823" spans="2:7">
      <c r="B823" s="76"/>
      <c r="C823" s="104"/>
      <c r="D823" s="104"/>
      <c r="E823" s="104"/>
      <c r="F823" s="164"/>
      <c r="G823" s="164"/>
    </row>
    <row r="824" spans="2:7">
      <c r="B824" s="76"/>
      <c r="C824" s="104"/>
      <c r="D824" s="104"/>
      <c r="E824" s="104"/>
      <c r="F824" s="164"/>
      <c r="G824" s="164"/>
    </row>
    <row r="825" spans="2:7">
      <c r="B825" s="76"/>
      <c r="C825" s="104"/>
      <c r="D825" s="104"/>
      <c r="E825" s="104"/>
      <c r="F825" s="164"/>
      <c r="G825" s="164"/>
    </row>
    <row r="826" spans="2:7">
      <c r="B826" s="76"/>
      <c r="C826" s="104"/>
      <c r="D826" s="104"/>
      <c r="E826" s="104"/>
      <c r="F826" s="164"/>
      <c r="G826" s="164"/>
    </row>
    <row r="827" spans="2:7">
      <c r="B827" s="76"/>
      <c r="C827" s="104"/>
      <c r="D827" s="104"/>
      <c r="E827" s="104"/>
      <c r="F827" s="164"/>
      <c r="G827" s="164"/>
    </row>
    <row r="828" spans="2:7">
      <c r="B828" s="76"/>
      <c r="C828" s="104"/>
      <c r="D828" s="104"/>
      <c r="E828" s="104"/>
      <c r="F828" s="164"/>
      <c r="G828" s="164"/>
    </row>
    <row r="829" spans="2:7">
      <c r="B829" s="76"/>
      <c r="C829" s="104"/>
      <c r="D829" s="104"/>
      <c r="E829" s="104"/>
      <c r="F829" s="164"/>
      <c r="G829" s="164"/>
    </row>
    <row r="830" spans="2:7">
      <c r="B830" s="76"/>
      <c r="C830" s="104"/>
      <c r="D830" s="104"/>
      <c r="E830" s="104"/>
      <c r="F830" s="164"/>
      <c r="G830" s="164"/>
    </row>
    <row r="831" spans="2:7">
      <c r="B831" s="76"/>
      <c r="C831" s="104"/>
      <c r="D831" s="104"/>
      <c r="E831" s="104"/>
      <c r="F831" s="164"/>
      <c r="G831" s="164"/>
    </row>
    <row r="832" spans="2:7">
      <c r="B832" s="76"/>
      <c r="C832" s="104"/>
      <c r="D832" s="104"/>
      <c r="E832" s="104"/>
      <c r="F832" s="164"/>
      <c r="G832" s="164"/>
    </row>
    <row r="833" spans="2:7">
      <c r="B833" s="76"/>
      <c r="C833" s="104"/>
      <c r="D833" s="104"/>
      <c r="E833" s="104"/>
      <c r="F833" s="164"/>
      <c r="G833" s="164"/>
    </row>
    <row r="834" spans="2:7">
      <c r="B834" s="76"/>
      <c r="C834" s="104"/>
      <c r="D834" s="104"/>
      <c r="E834" s="104"/>
      <c r="F834" s="164"/>
      <c r="G834" s="164"/>
    </row>
    <row r="835" spans="2:7">
      <c r="B835" s="76"/>
      <c r="C835" s="104"/>
      <c r="D835" s="104"/>
      <c r="E835" s="104"/>
      <c r="F835" s="164"/>
      <c r="G835" s="164"/>
    </row>
    <row r="836" spans="2:7">
      <c r="B836" s="76"/>
      <c r="C836" s="104"/>
      <c r="D836" s="104"/>
      <c r="E836" s="104"/>
      <c r="F836" s="164"/>
      <c r="G836" s="164"/>
    </row>
    <row r="837" spans="2:7">
      <c r="B837" s="76"/>
      <c r="C837" s="104"/>
      <c r="D837" s="104"/>
      <c r="E837" s="104"/>
      <c r="F837" s="164"/>
      <c r="G837" s="164"/>
    </row>
    <row r="838" spans="2:7">
      <c r="B838" s="76"/>
      <c r="C838" s="104"/>
      <c r="D838" s="104"/>
      <c r="E838" s="104"/>
      <c r="F838" s="164"/>
      <c r="G838" s="164"/>
    </row>
    <row r="839" spans="2:7">
      <c r="B839" s="76"/>
      <c r="C839" s="104"/>
      <c r="D839" s="104"/>
      <c r="E839" s="104"/>
      <c r="F839" s="164"/>
      <c r="G839" s="164"/>
    </row>
    <row r="840" spans="2:7">
      <c r="B840" s="76"/>
      <c r="C840" s="104"/>
      <c r="D840" s="104"/>
      <c r="E840" s="104"/>
      <c r="F840" s="164"/>
      <c r="G840" s="164"/>
    </row>
    <row r="841" spans="2:7">
      <c r="B841" s="76"/>
      <c r="C841" s="104"/>
      <c r="D841" s="104"/>
      <c r="E841" s="104"/>
      <c r="F841" s="164"/>
      <c r="G841" s="164"/>
    </row>
    <row r="842" spans="2:7">
      <c r="B842" s="76"/>
      <c r="C842" s="104"/>
      <c r="D842" s="104"/>
      <c r="E842" s="104"/>
      <c r="F842" s="164"/>
      <c r="G842" s="164"/>
    </row>
    <row r="843" spans="2:7">
      <c r="B843" s="76"/>
      <c r="C843" s="104"/>
      <c r="D843" s="104"/>
      <c r="E843" s="104"/>
      <c r="F843" s="164"/>
      <c r="G843" s="164"/>
    </row>
    <row r="844" spans="2:7">
      <c r="B844" s="76"/>
      <c r="C844" s="104"/>
      <c r="D844" s="104"/>
      <c r="E844" s="104"/>
      <c r="F844" s="164"/>
      <c r="G844" s="164"/>
    </row>
    <row r="845" spans="2:7">
      <c r="B845" s="76"/>
      <c r="C845" s="104"/>
      <c r="D845" s="104"/>
      <c r="E845" s="104"/>
      <c r="F845" s="164"/>
      <c r="G845" s="164"/>
    </row>
    <row r="846" spans="2:7">
      <c r="B846" s="76"/>
      <c r="C846" s="104"/>
      <c r="D846" s="104"/>
      <c r="E846" s="104"/>
      <c r="F846" s="164"/>
      <c r="G846" s="164"/>
    </row>
    <row r="847" spans="2:7">
      <c r="B847" s="76"/>
      <c r="C847" s="104"/>
      <c r="D847" s="104"/>
      <c r="E847" s="104"/>
      <c r="F847" s="164"/>
      <c r="G847" s="164"/>
    </row>
    <row r="848" spans="2:7">
      <c r="B848" s="76"/>
      <c r="C848" s="104"/>
      <c r="D848" s="104"/>
      <c r="E848" s="104"/>
      <c r="F848" s="164"/>
      <c r="G848" s="164"/>
    </row>
    <row r="849" spans="2:7">
      <c r="B849" s="76"/>
      <c r="C849" s="104"/>
      <c r="D849" s="104"/>
      <c r="E849" s="104"/>
      <c r="F849" s="164"/>
      <c r="G849" s="164"/>
    </row>
    <row r="850" spans="2:7">
      <c r="B850" s="76"/>
      <c r="C850" s="104"/>
      <c r="D850" s="104"/>
      <c r="E850" s="104"/>
      <c r="F850" s="164"/>
      <c r="G850" s="164"/>
    </row>
    <row r="851" spans="2:7">
      <c r="B851" s="76"/>
      <c r="C851" s="104"/>
      <c r="D851" s="104"/>
      <c r="E851" s="104"/>
      <c r="F851" s="164"/>
      <c r="G851" s="164"/>
    </row>
    <row r="852" spans="2:7">
      <c r="B852" s="76"/>
      <c r="C852" s="104"/>
      <c r="D852" s="104"/>
      <c r="E852" s="104"/>
      <c r="F852" s="164"/>
      <c r="G852" s="164"/>
    </row>
    <row r="853" spans="2:7">
      <c r="B853" s="76"/>
      <c r="C853" s="104"/>
      <c r="D853" s="104"/>
      <c r="E853" s="104"/>
      <c r="F853" s="164"/>
      <c r="G853" s="164"/>
    </row>
    <row r="854" spans="2:7">
      <c r="B854" s="76"/>
      <c r="C854" s="104"/>
      <c r="D854" s="104"/>
      <c r="E854" s="104"/>
      <c r="F854" s="164"/>
      <c r="G854" s="164"/>
    </row>
    <row r="855" spans="2:7">
      <c r="B855" s="76"/>
      <c r="C855" s="104"/>
      <c r="D855" s="104"/>
      <c r="E855" s="104"/>
      <c r="F855" s="164"/>
      <c r="G855" s="164"/>
    </row>
    <row r="856" spans="2:7">
      <c r="B856" s="76"/>
      <c r="C856" s="104"/>
      <c r="D856" s="104"/>
      <c r="E856" s="104"/>
      <c r="F856" s="164"/>
      <c r="G856" s="164"/>
    </row>
    <row r="857" spans="2:7">
      <c r="B857" s="76"/>
      <c r="C857" s="104"/>
      <c r="D857" s="104"/>
      <c r="E857" s="104"/>
      <c r="F857" s="164"/>
      <c r="G857" s="164"/>
    </row>
    <row r="858" spans="2:7">
      <c r="B858" s="76"/>
      <c r="C858" s="104"/>
      <c r="D858" s="104"/>
      <c r="E858" s="104"/>
      <c r="F858" s="164"/>
      <c r="G858" s="164"/>
    </row>
    <row r="859" spans="2:7">
      <c r="B859" s="76"/>
      <c r="C859" s="104"/>
      <c r="D859" s="104"/>
      <c r="E859" s="104"/>
      <c r="F859" s="164"/>
      <c r="G859" s="164"/>
    </row>
    <row r="860" spans="2:7">
      <c r="B860" s="76"/>
      <c r="C860" s="104"/>
      <c r="D860" s="104"/>
      <c r="E860" s="104"/>
      <c r="F860" s="164"/>
      <c r="G860" s="164"/>
    </row>
    <row r="861" spans="2:7">
      <c r="B861" s="76"/>
      <c r="C861" s="104"/>
      <c r="D861" s="104"/>
      <c r="E861" s="104"/>
      <c r="F861" s="164"/>
      <c r="G861" s="164"/>
    </row>
    <row r="862" spans="2:7">
      <c r="B862" s="76"/>
      <c r="C862" s="104"/>
      <c r="D862" s="104"/>
      <c r="E862" s="104"/>
      <c r="F862" s="164"/>
      <c r="G862" s="164"/>
    </row>
    <row r="863" spans="2:7">
      <c r="B863" s="76"/>
      <c r="C863" s="104"/>
      <c r="D863" s="104"/>
      <c r="E863" s="104"/>
      <c r="F863" s="164"/>
      <c r="G863" s="164"/>
    </row>
    <row r="864" spans="2:7">
      <c r="B864" s="76"/>
      <c r="C864" s="104"/>
      <c r="D864" s="104"/>
      <c r="E864" s="104"/>
      <c r="F864" s="164"/>
      <c r="G864" s="164"/>
    </row>
    <row r="865" spans="2:7">
      <c r="B865" s="76"/>
      <c r="C865" s="104"/>
      <c r="D865" s="104"/>
      <c r="E865" s="104"/>
      <c r="F865" s="164"/>
      <c r="G865" s="164"/>
    </row>
    <row r="866" spans="2:7">
      <c r="B866" s="76"/>
      <c r="C866" s="104"/>
      <c r="D866" s="104"/>
      <c r="E866" s="104"/>
      <c r="F866" s="164"/>
      <c r="G866" s="164"/>
    </row>
    <row r="867" spans="2:7">
      <c r="B867" s="76"/>
      <c r="C867" s="104"/>
      <c r="D867" s="104"/>
      <c r="E867" s="104"/>
      <c r="F867" s="164"/>
      <c r="G867" s="164"/>
    </row>
    <row r="868" spans="2:7">
      <c r="B868" s="76"/>
      <c r="C868" s="104"/>
      <c r="D868" s="104"/>
      <c r="E868" s="104"/>
      <c r="F868" s="164"/>
      <c r="G868" s="164"/>
    </row>
    <row r="869" spans="2:7">
      <c r="B869" s="76"/>
      <c r="C869" s="104"/>
      <c r="D869" s="104"/>
      <c r="E869" s="104"/>
      <c r="F869" s="164"/>
      <c r="G869" s="164"/>
    </row>
    <row r="870" spans="2:7">
      <c r="B870" s="76"/>
      <c r="C870" s="104"/>
      <c r="D870" s="104"/>
      <c r="E870" s="104"/>
      <c r="F870" s="164"/>
      <c r="G870" s="164"/>
    </row>
    <row r="871" spans="2:7">
      <c r="B871" s="76"/>
      <c r="C871" s="104"/>
      <c r="D871" s="104"/>
      <c r="E871" s="104"/>
      <c r="F871" s="164"/>
      <c r="G871" s="164"/>
    </row>
    <row r="872" spans="2:7">
      <c r="B872" s="76"/>
      <c r="C872" s="104"/>
      <c r="D872" s="104"/>
      <c r="E872" s="104"/>
      <c r="F872" s="164"/>
      <c r="G872" s="164"/>
    </row>
    <row r="873" spans="2:7">
      <c r="B873" s="76"/>
      <c r="C873" s="104"/>
      <c r="D873" s="104"/>
      <c r="E873" s="104"/>
      <c r="F873" s="164"/>
      <c r="G873" s="164"/>
    </row>
    <row r="874" spans="2:7">
      <c r="B874" s="76"/>
      <c r="C874" s="104"/>
      <c r="D874" s="104"/>
      <c r="E874" s="104"/>
      <c r="F874" s="164"/>
      <c r="G874" s="164"/>
    </row>
    <row r="875" spans="2:7">
      <c r="B875" s="76"/>
      <c r="C875" s="104"/>
      <c r="D875" s="104"/>
      <c r="E875" s="104"/>
      <c r="F875" s="164"/>
      <c r="G875" s="164"/>
    </row>
    <row r="876" spans="2:7">
      <c r="B876" s="76"/>
      <c r="C876" s="104"/>
      <c r="D876" s="104"/>
      <c r="E876" s="104"/>
      <c r="F876" s="164"/>
      <c r="G876" s="164"/>
    </row>
    <row r="877" spans="2:7">
      <c r="B877" s="76"/>
      <c r="C877" s="104"/>
      <c r="D877" s="104"/>
      <c r="E877" s="104"/>
      <c r="F877" s="164"/>
      <c r="G877" s="164"/>
    </row>
    <row r="878" spans="2:7">
      <c r="B878" s="76"/>
      <c r="C878" s="104"/>
      <c r="D878" s="104"/>
      <c r="E878" s="104"/>
      <c r="F878" s="164"/>
      <c r="G878" s="164"/>
    </row>
    <row r="879" spans="2:7">
      <c r="B879" s="76"/>
      <c r="C879" s="104"/>
      <c r="D879" s="104"/>
      <c r="E879" s="104"/>
      <c r="F879" s="164"/>
      <c r="G879" s="164"/>
    </row>
    <row r="880" spans="2:7">
      <c r="B880" s="76"/>
      <c r="C880" s="104"/>
      <c r="D880" s="104"/>
      <c r="E880" s="104"/>
      <c r="F880" s="164"/>
      <c r="G880" s="164"/>
    </row>
    <row r="881" spans="2:7">
      <c r="B881" s="76"/>
      <c r="C881" s="104"/>
      <c r="D881" s="104"/>
      <c r="E881" s="104"/>
      <c r="F881" s="164"/>
      <c r="G881" s="164"/>
    </row>
    <row r="882" spans="2:7">
      <c r="B882" s="76"/>
      <c r="C882" s="104"/>
      <c r="D882" s="104"/>
      <c r="E882" s="104"/>
      <c r="F882" s="164"/>
      <c r="G882" s="164"/>
    </row>
    <row r="883" spans="2:7">
      <c r="B883" s="76"/>
      <c r="C883" s="104"/>
      <c r="D883" s="104"/>
      <c r="E883" s="104"/>
      <c r="F883" s="164"/>
      <c r="G883" s="164"/>
    </row>
    <row r="884" spans="2:7">
      <c r="B884" s="76"/>
      <c r="C884" s="104"/>
      <c r="D884" s="104"/>
      <c r="E884" s="104"/>
      <c r="F884" s="164"/>
      <c r="G884" s="164"/>
    </row>
    <row r="885" spans="2:7">
      <c r="B885" s="76"/>
      <c r="C885" s="104"/>
      <c r="D885" s="104"/>
      <c r="E885" s="104"/>
      <c r="F885" s="164"/>
      <c r="G885" s="164"/>
    </row>
    <row r="886" spans="2:7">
      <c r="B886" s="76"/>
      <c r="C886" s="104"/>
      <c r="D886" s="104"/>
      <c r="E886" s="104"/>
      <c r="F886" s="164"/>
      <c r="G886" s="164"/>
    </row>
    <row r="887" spans="2:7">
      <c r="B887" s="76"/>
      <c r="C887" s="104"/>
      <c r="D887" s="104"/>
      <c r="E887" s="104"/>
      <c r="F887" s="164"/>
      <c r="G887" s="164"/>
    </row>
    <row r="888" spans="2:7">
      <c r="B888" s="76"/>
      <c r="C888" s="104"/>
      <c r="D888" s="104"/>
      <c r="E888" s="104"/>
      <c r="F888" s="164"/>
      <c r="G888" s="164"/>
    </row>
    <row r="889" spans="2:7">
      <c r="B889" s="76"/>
      <c r="C889" s="104"/>
      <c r="D889" s="104"/>
      <c r="E889" s="104"/>
      <c r="F889" s="164"/>
      <c r="G889" s="164"/>
    </row>
    <row r="890" spans="2:7">
      <c r="B890" s="76"/>
      <c r="C890" s="104"/>
      <c r="D890" s="104"/>
      <c r="E890" s="104"/>
      <c r="F890" s="164"/>
      <c r="G890" s="164"/>
    </row>
    <row r="891" spans="2:7">
      <c r="B891" s="76"/>
      <c r="C891" s="104"/>
      <c r="D891" s="104"/>
      <c r="E891" s="104"/>
      <c r="F891" s="164"/>
      <c r="G891" s="164"/>
    </row>
    <row r="892" spans="2:7">
      <c r="B892" s="76"/>
      <c r="C892" s="104"/>
      <c r="D892" s="104"/>
      <c r="E892" s="104"/>
      <c r="F892" s="164"/>
      <c r="G892" s="164"/>
    </row>
    <row r="893" spans="2:7">
      <c r="B893" s="76"/>
      <c r="C893" s="104"/>
      <c r="D893" s="104"/>
      <c r="E893" s="104"/>
      <c r="F893" s="164"/>
      <c r="G893" s="164"/>
    </row>
    <row r="894" spans="2:7">
      <c r="B894" s="76"/>
      <c r="C894" s="104"/>
      <c r="D894" s="104"/>
      <c r="E894" s="104"/>
      <c r="F894" s="164"/>
      <c r="G894" s="164"/>
    </row>
    <row r="895" spans="2:7">
      <c r="B895" s="76"/>
      <c r="C895" s="104"/>
      <c r="D895" s="104"/>
      <c r="E895" s="104"/>
      <c r="F895" s="164"/>
      <c r="G895" s="164"/>
    </row>
    <row r="896" spans="2:7">
      <c r="B896" s="76"/>
      <c r="C896" s="104"/>
      <c r="D896" s="104"/>
      <c r="E896" s="104"/>
      <c r="F896" s="164"/>
      <c r="G896" s="164"/>
    </row>
    <row r="897" spans="2:7">
      <c r="B897" s="76"/>
      <c r="C897" s="104"/>
      <c r="D897" s="104"/>
      <c r="E897" s="104"/>
      <c r="F897" s="164"/>
      <c r="G897" s="164"/>
    </row>
    <row r="898" spans="2:7">
      <c r="B898" s="76"/>
      <c r="C898" s="104"/>
      <c r="D898" s="104"/>
      <c r="E898" s="104"/>
      <c r="F898" s="164"/>
      <c r="G898" s="164"/>
    </row>
    <row r="899" spans="2:7">
      <c r="B899" s="76"/>
      <c r="C899" s="104"/>
      <c r="D899" s="104"/>
      <c r="E899" s="104"/>
      <c r="F899" s="164"/>
      <c r="G899" s="164"/>
    </row>
    <row r="900" spans="2:7">
      <c r="B900" s="76"/>
      <c r="C900" s="104"/>
      <c r="D900" s="104"/>
      <c r="E900" s="104"/>
      <c r="F900" s="164"/>
      <c r="G900" s="164"/>
    </row>
    <row r="901" spans="2:7">
      <c r="B901" s="76"/>
      <c r="C901" s="104"/>
      <c r="D901" s="104"/>
      <c r="E901" s="104"/>
      <c r="F901" s="164"/>
      <c r="G901" s="164"/>
    </row>
    <row r="902" spans="2:7">
      <c r="B902" s="76"/>
      <c r="C902" s="104"/>
      <c r="D902" s="104"/>
      <c r="E902" s="104"/>
      <c r="F902" s="164"/>
      <c r="G902" s="164"/>
    </row>
    <row r="903" spans="2:7">
      <c r="B903" s="76"/>
      <c r="C903" s="104"/>
      <c r="D903" s="104"/>
      <c r="E903" s="104"/>
      <c r="F903" s="164"/>
      <c r="G903" s="164"/>
    </row>
    <row r="904" spans="2:7">
      <c r="B904" s="76"/>
      <c r="C904" s="104"/>
      <c r="D904" s="104"/>
      <c r="E904" s="104"/>
      <c r="F904" s="164"/>
      <c r="G904" s="164"/>
    </row>
    <row r="905" spans="2:7">
      <c r="B905" s="76"/>
      <c r="C905" s="104"/>
      <c r="D905" s="104"/>
      <c r="E905" s="104"/>
      <c r="F905" s="164"/>
      <c r="G905" s="164"/>
    </row>
    <row r="906" spans="2:7">
      <c r="B906" s="76"/>
      <c r="C906" s="104"/>
      <c r="D906" s="104"/>
      <c r="E906" s="104"/>
      <c r="F906" s="164"/>
      <c r="G906" s="164"/>
    </row>
    <row r="907" spans="2:7">
      <c r="B907" s="76"/>
      <c r="C907" s="104"/>
      <c r="D907" s="104"/>
      <c r="E907" s="104"/>
      <c r="F907" s="164"/>
      <c r="G907" s="164"/>
    </row>
    <row r="908" spans="2:7">
      <c r="B908" s="76"/>
      <c r="C908" s="104"/>
      <c r="D908" s="104"/>
      <c r="E908" s="104"/>
      <c r="F908" s="164"/>
      <c r="G908" s="164"/>
    </row>
    <row r="909" spans="2:7">
      <c r="B909" s="76"/>
      <c r="C909" s="104"/>
      <c r="D909" s="104"/>
      <c r="E909" s="104"/>
      <c r="F909" s="164"/>
      <c r="G909" s="164"/>
    </row>
    <row r="910" spans="2:7">
      <c r="B910" s="76"/>
      <c r="C910" s="104"/>
      <c r="D910" s="104"/>
      <c r="E910" s="104"/>
      <c r="F910" s="164"/>
      <c r="G910" s="164"/>
    </row>
    <row r="911" spans="2:7">
      <c r="B911" s="76"/>
      <c r="C911" s="104"/>
      <c r="D911" s="104"/>
      <c r="E911" s="104"/>
      <c r="F911" s="164"/>
      <c r="G911" s="164"/>
    </row>
    <row r="912" spans="2:7">
      <c r="B912" s="76"/>
      <c r="C912" s="104"/>
      <c r="D912" s="104"/>
      <c r="E912" s="104"/>
      <c r="F912" s="164"/>
      <c r="G912" s="164"/>
    </row>
    <row r="913" spans="2:7">
      <c r="B913" s="76"/>
      <c r="C913" s="104"/>
      <c r="D913" s="104"/>
      <c r="E913" s="104"/>
      <c r="F913" s="164"/>
      <c r="G913" s="164"/>
    </row>
    <row r="914" spans="2:7">
      <c r="B914" s="76"/>
      <c r="C914" s="104"/>
      <c r="D914" s="104"/>
      <c r="E914" s="104"/>
      <c r="F914" s="164"/>
      <c r="G914" s="164"/>
    </row>
    <row r="915" spans="2:7">
      <c r="B915" s="76"/>
      <c r="C915" s="104"/>
      <c r="D915" s="104"/>
      <c r="E915" s="104"/>
      <c r="F915" s="164"/>
      <c r="G915" s="164"/>
    </row>
    <row r="916" spans="2:7">
      <c r="B916" s="76"/>
      <c r="C916" s="104"/>
      <c r="D916" s="104"/>
      <c r="E916" s="104"/>
      <c r="F916" s="164"/>
      <c r="G916" s="164"/>
    </row>
    <row r="917" spans="2:7">
      <c r="B917" s="76"/>
      <c r="C917" s="104"/>
      <c r="D917" s="104"/>
      <c r="E917" s="104"/>
      <c r="F917" s="164"/>
      <c r="G917" s="164"/>
    </row>
    <row r="918" spans="2:7">
      <c r="B918" s="76"/>
      <c r="C918" s="104"/>
      <c r="D918" s="104"/>
      <c r="E918" s="104"/>
      <c r="F918" s="164"/>
      <c r="G918" s="164"/>
    </row>
    <row r="919" spans="2:7">
      <c r="B919" s="76"/>
      <c r="C919" s="104"/>
      <c r="D919" s="104"/>
      <c r="E919" s="104"/>
      <c r="F919" s="164"/>
      <c r="G919" s="164"/>
    </row>
    <row r="920" spans="2:7">
      <c r="B920" s="76"/>
      <c r="C920" s="104"/>
      <c r="D920" s="104"/>
      <c r="E920" s="104"/>
      <c r="F920" s="164"/>
      <c r="G920" s="164"/>
    </row>
    <row r="921" spans="2:7">
      <c r="B921" s="76"/>
      <c r="C921" s="104"/>
      <c r="D921" s="104"/>
      <c r="E921" s="104"/>
      <c r="F921" s="164"/>
      <c r="G921" s="164"/>
    </row>
    <row r="922" spans="2:7">
      <c r="B922" s="76"/>
      <c r="C922" s="104"/>
      <c r="D922" s="104"/>
      <c r="E922" s="104"/>
      <c r="F922" s="164"/>
      <c r="G922" s="164"/>
    </row>
    <row r="923" spans="2:7">
      <c r="B923" s="76"/>
      <c r="C923" s="104"/>
      <c r="D923" s="104"/>
      <c r="E923" s="104"/>
      <c r="F923" s="164"/>
      <c r="G923" s="164"/>
    </row>
  </sheetData>
  <mergeCells count="2">
    <mergeCell ref="C5:E6"/>
    <mergeCell ref="C70:E71"/>
  </mergeCells>
  <printOptions gridLinesSet="0"/>
  <pageMargins left="0.39370078740157483" right="0.39370078740157483" top="0.39370078740157483" bottom="0.19685039370078741" header="0.51181102362204722" footer="0.51181102362204722"/>
  <pageSetup paperSize="9" scale="66" firstPageNumber="10" orientation="landscape" useFirstPageNumber="1" horizontalDpi="4294967292" verticalDpi="4294967292" r:id="rId1"/>
  <headerFooter alignWithMargins="0"/>
  <rowBreaks count="1" manualBreakCount="1">
    <brk id="64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S636"/>
  <sheetViews>
    <sheetView workbookViewId="0">
      <selection sqref="A1:O1"/>
    </sheetView>
  </sheetViews>
  <sheetFormatPr baseColWidth="10" defaultRowHeight="15"/>
  <cols>
    <col min="1" max="1" width="28" style="1351" customWidth="1"/>
    <col min="2" max="2" width="9.125" style="1351" customWidth="1"/>
    <col min="3" max="3" width="9" style="1351" customWidth="1"/>
    <col min="4" max="4" width="9" style="1351" hidden="1" customWidth="1"/>
    <col min="5" max="5" width="9.375" style="1351" customWidth="1"/>
    <col min="6" max="6" width="9.25" style="1351" customWidth="1"/>
    <col min="7" max="7" width="0.375" style="1351" customWidth="1"/>
    <col min="8" max="8" width="9.25" style="1412" customWidth="1"/>
    <col min="9" max="9" width="10.375" style="1412" customWidth="1"/>
    <col min="10" max="10" width="0.25" style="1412" customWidth="1"/>
    <col min="11" max="12" width="9.25" style="1412" customWidth="1"/>
    <col min="13" max="13" width="0.25" style="1412" customWidth="1"/>
    <col min="14" max="14" width="9.25" style="1412" customWidth="1"/>
    <col min="15" max="15" width="12.5" style="1412" customWidth="1"/>
    <col min="16" max="16" width="0.25" style="1412" customWidth="1"/>
    <col min="17" max="17" width="26.625" style="1351" customWidth="1"/>
    <col min="18" max="16384" width="11" style="1351"/>
  </cols>
  <sheetData>
    <row r="1" spans="1:19" ht="20.25" customHeight="1">
      <c r="A1" s="2262" t="s">
        <v>512</v>
      </c>
      <c r="B1" s="2262"/>
      <c r="C1" s="2262"/>
      <c r="D1" s="2262"/>
      <c r="E1" s="2262"/>
      <c r="F1" s="2262"/>
      <c r="G1" s="2262"/>
      <c r="H1" s="2262"/>
      <c r="I1" s="2262"/>
      <c r="J1" s="2262"/>
      <c r="K1" s="2262"/>
      <c r="L1" s="2262"/>
      <c r="M1" s="2262"/>
      <c r="N1" s="2262"/>
      <c r="O1" s="2262"/>
      <c r="P1" s="2134"/>
      <c r="Q1" s="1350" t="s">
        <v>2860</v>
      </c>
    </row>
    <row r="2" spans="1:19" ht="17.25" customHeight="1">
      <c r="A2" s="2241" t="s">
        <v>513</v>
      </c>
      <c r="B2" s="2241"/>
      <c r="C2" s="2241"/>
      <c r="D2" s="2241"/>
      <c r="E2" s="2241"/>
      <c r="F2" s="2241"/>
      <c r="G2" s="2241"/>
      <c r="H2" s="2241"/>
      <c r="I2" s="2241"/>
      <c r="J2" s="2241"/>
      <c r="K2" s="2241"/>
      <c r="L2" s="2241"/>
      <c r="M2" s="2241"/>
      <c r="N2" s="2241"/>
      <c r="O2" s="2241"/>
      <c r="P2" s="1352"/>
      <c r="Q2" s="1352" t="s">
        <v>2874</v>
      </c>
    </row>
    <row r="3" spans="1:19" ht="15" customHeight="1">
      <c r="A3" s="2241" t="s">
        <v>779</v>
      </c>
      <c r="B3" s="2241"/>
      <c r="C3" s="2241"/>
      <c r="D3" s="2241"/>
      <c r="E3" s="2241"/>
      <c r="F3" s="2241"/>
      <c r="G3" s="2241"/>
      <c r="H3" s="2241"/>
      <c r="I3" s="2241"/>
      <c r="J3" s="2241"/>
      <c r="K3" s="2241"/>
      <c r="L3" s="2241"/>
      <c r="M3" s="2241"/>
      <c r="N3" s="2241"/>
      <c r="O3" s="2241"/>
      <c r="P3" s="1352"/>
      <c r="Q3" s="1352" t="s">
        <v>2875</v>
      </c>
    </row>
    <row r="4" spans="1:19" ht="9" customHeight="1">
      <c r="A4" s="1353" t="s">
        <v>162</v>
      </c>
      <c r="B4" s="1353"/>
      <c r="C4" s="1353"/>
      <c r="D4" s="1353"/>
      <c r="E4" s="1353"/>
      <c r="F4" s="1353"/>
      <c r="G4" s="1353"/>
      <c r="H4" s="1354"/>
      <c r="I4" s="1354"/>
      <c r="J4" s="1354"/>
      <c r="K4" s="1354"/>
      <c r="L4" s="1354"/>
      <c r="M4" s="1354"/>
      <c r="N4" s="1354"/>
      <c r="O4" s="1354"/>
      <c r="P4" s="1354"/>
      <c r="Q4" s="1353" t="s">
        <v>162</v>
      </c>
    </row>
    <row r="5" spans="1:19" ht="13.5" customHeight="1">
      <c r="A5" s="2253" t="s">
        <v>514</v>
      </c>
      <c r="B5" s="2253"/>
      <c r="C5" s="2253"/>
      <c r="D5" s="2253"/>
      <c r="E5" s="2253"/>
      <c r="F5" s="2253"/>
      <c r="G5" s="2253"/>
      <c r="H5" s="2253"/>
      <c r="I5" s="2253"/>
      <c r="J5" s="2253"/>
      <c r="K5" s="2253"/>
      <c r="L5" s="2253"/>
      <c r="M5" s="2253"/>
      <c r="N5" s="2253"/>
      <c r="O5" s="2253"/>
      <c r="P5" s="1355"/>
      <c r="Q5" s="1355" t="s">
        <v>3154</v>
      </c>
    </row>
    <row r="6" spans="1:19" ht="12" customHeight="1">
      <c r="A6" s="1356"/>
      <c r="B6" s="2246" t="s">
        <v>2876</v>
      </c>
      <c r="C6" s="2248"/>
      <c r="D6" s="2135"/>
      <c r="E6" s="2259" t="s">
        <v>515</v>
      </c>
      <c r="F6" s="2260"/>
      <c r="G6" s="2137"/>
      <c r="H6" s="2259" t="s">
        <v>516</v>
      </c>
      <c r="I6" s="2260"/>
      <c r="J6" s="2137"/>
      <c r="K6" s="2259" t="s">
        <v>517</v>
      </c>
      <c r="L6" s="2260"/>
      <c r="M6" s="2137"/>
      <c r="N6" s="2259" t="s">
        <v>518</v>
      </c>
      <c r="O6" s="2260"/>
      <c r="P6" s="2138"/>
      <c r="Q6" s="1357"/>
      <c r="R6" s="1357"/>
      <c r="S6" s="1357"/>
    </row>
    <row r="7" spans="1:19" ht="12" customHeight="1">
      <c r="A7" s="1356"/>
      <c r="B7" s="2236" t="s">
        <v>2877</v>
      </c>
      <c r="C7" s="2250"/>
      <c r="D7" s="1365"/>
      <c r="E7" s="2256" t="s">
        <v>519</v>
      </c>
      <c r="F7" s="2257"/>
      <c r="G7" s="1367"/>
      <c r="H7" s="2256" t="s">
        <v>520</v>
      </c>
      <c r="I7" s="2257"/>
      <c r="J7" s="1367"/>
      <c r="K7" s="2256" t="s">
        <v>521</v>
      </c>
      <c r="L7" s="2257"/>
      <c r="M7" s="1367"/>
      <c r="N7" s="2256" t="s">
        <v>522</v>
      </c>
      <c r="O7" s="2257"/>
      <c r="P7" s="2138"/>
      <c r="Q7" s="1357"/>
      <c r="R7" s="1357"/>
      <c r="S7" s="1357"/>
    </row>
    <row r="8" spans="1:19" ht="12" customHeight="1">
      <c r="A8" s="1358"/>
      <c r="B8" s="1359" t="s">
        <v>523</v>
      </c>
      <c r="C8" s="1359" t="s">
        <v>524</v>
      </c>
      <c r="D8" s="1359"/>
      <c r="E8" s="1360" t="s">
        <v>523</v>
      </c>
      <c r="F8" s="1361" t="s">
        <v>524</v>
      </c>
      <c r="G8" s="1361"/>
      <c r="H8" s="1362" t="s">
        <v>523</v>
      </c>
      <c r="I8" s="1363" t="s">
        <v>524</v>
      </c>
      <c r="J8" s="2138"/>
      <c r="K8" s="1362" t="s">
        <v>523</v>
      </c>
      <c r="L8" s="1363" t="s">
        <v>524</v>
      </c>
      <c r="M8" s="2138"/>
      <c r="N8" s="1362" t="s">
        <v>523</v>
      </c>
      <c r="O8" s="1363" t="s">
        <v>524</v>
      </c>
      <c r="P8" s="2138"/>
      <c r="Q8" s="1357"/>
      <c r="R8" s="1357"/>
      <c r="S8" s="1357"/>
    </row>
    <row r="9" spans="1:19" ht="12" customHeight="1">
      <c r="A9" s="1364"/>
      <c r="B9" s="1365" t="s">
        <v>525</v>
      </c>
      <c r="C9" s="1365" t="s">
        <v>526</v>
      </c>
      <c r="D9" s="1365"/>
      <c r="E9" s="1366" t="s">
        <v>525</v>
      </c>
      <c r="F9" s="1367" t="s">
        <v>526</v>
      </c>
      <c r="G9" s="1367"/>
      <c r="H9" s="1366" t="s">
        <v>525</v>
      </c>
      <c r="I9" s="1368" t="s">
        <v>526</v>
      </c>
      <c r="J9" s="1367"/>
      <c r="K9" s="1366" t="s">
        <v>525</v>
      </c>
      <c r="L9" s="1368" t="s">
        <v>526</v>
      </c>
      <c r="M9" s="1367"/>
      <c r="N9" s="1366" t="s">
        <v>525</v>
      </c>
      <c r="O9" s="1368" t="s">
        <v>526</v>
      </c>
      <c r="P9" s="1367"/>
      <c r="Q9" s="1365"/>
      <c r="R9" s="1357"/>
      <c r="S9" s="1357"/>
    </row>
    <row r="10" spans="1:19" ht="12.95" customHeight="1">
      <c r="A10" s="1369" t="s">
        <v>527</v>
      </c>
      <c r="B10" s="1370">
        <v>13191</v>
      </c>
      <c r="C10" s="1370" t="s">
        <v>2878</v>
      </c>
      <c r="D10" s="1370"/>
      <c r="E10" s="1370">
        <v>3075</v>
      </c>
      <c r="F10" s="1370" t="s">
        <v>780</v>
      </c>
      <c r="G10" s="1370"/>
      <c r="H10" s="1371">
        <v>537</v>
      </c>
      <c r="I10" s="1371" t="s">
        <v>781</v>
      </c>
      <c r="J10" s="1371"/>
      <c r="K10" s="1372">
        <v>776</v>
      </c>
      <c r="L10" s="1371" t="s">
        <v>782</v>
      </c>
      <c r="M10" s="1371"/>
      <c r="N10" s="1372">
        <v>67691</v>
      </c>
      <c r="O10" s="1371" t="s">
        <v>783</v>
      </c>
      <c r="P10" s="1371"/>
      <c r="Q10" s="1373" t="s">
        <v>528</v>
      </c>
      <c r="R10" s="1357"/>
      <c r="S10" s="1357"/>
    </row>
    <row r="11" spans="1:19" ht="12.95" customHeight="1">
      <c r="A11" s="1356" t="s">
        <v>529</v>
      </c>
      <c r="B11" s="1374">
        <v>81</v>
      </c>
      <c r="C11" s="1374" t="s">
        <v>2879</v>
      </c>
      <c r="D11" s="1374"/>
      <c r="E11" s="1374">
        <v>11</v>
      </c>
      <c r="F11" s="1374" t="s">
        <v>660</v>
      </c>
      <c r="G11" s="1374"/>
      <c r="H11" s="1375">
        <v>90</v>
      </c>
      <c r="I11" s="1375" t="s">
        <v>784</v>
      </c>
      <c r="J11" s="1375"/>
      <c r="K11" s="1376">
        <v>124</v>
      </c>
      <c r="L11" s="1375" t="s">
        <v>785</v>
      </c>
      <c r="M11" s="1375"/>
      <c r="N11" s="1376">
        <v>67332</v>
      </c>
      <c r="O11" s="1375" t="s">
        <v>786</v>
      </c>
      <c r="P11" s="1375"/>
      <c r="Q11" s="1377" t="s">
        <v>531</v>
      </c>
      <c r="R11" s="1357"/>
      <c r="S11" s="1357"/>
    </row>
    <row r="12" spans="1:19" ht="12.95" customHeight="1">
      <c r="A12" s="1356" t="s">
        <v>532</v>
      </c>
      <c r="B12" s="1374">
        <v>35</v>
      </c>
      <c r="C12" s="1374" t="s">
        <v>2880</v>
      </c>
      <c r="D12" s="1374"/>
      <c r="E12" s="1374">
        <v>2</v>
      </c>
      <c r="F12" s="1374" t="s">
        <v>564</v>
      </c>
      <c r="G12" s="1374"/>
      <c r="H12" s="1375">
        <v>47</v>
      </c>
      <c r="I12" s="1375" t="s">
        <v>787</v>
      </c>
      <c r="J12" s="1375"/>
      <c r="K12" s="1376">
        <v>113</v>
      </c>
      <c r="L12" s="1375" t="s">
        <v>751</v>
      </c>
      <c r="M12" s="1375"/>
      <c r="N12" s="1376">
        <v>78</v>
      </c>
      <c r="O12" s="1375" t="s">
        <v>788</v>
      </c>
      <c r="P12" s="1375"/>
      <c r="Q12" s="1377" t="s">
        <v>536</v>
      </c>
      <c r="R12" s="1357"/>
      <c r="S12" s="1357"/>
    </row>
    <row r="13" spans="1:19" ht="12.95" customHeight="1">
      <c r="A13" s="1356" t="s">
        <v>537</v>
      </c>
      <c r="B13" s="1374">
        <v>13</v>
      </c>
      <c r="C13" s="1374" t="s">
        <v>2881</v>
      </c>
      <c r="D13" s="1374"/>
      <c r="E13" s="1374">
        <v>2</v>
      </c>
      <c r="F13" s="1374" t="s">
        <v>584</v>
      </c>
      <c r="G13" s="1374"/>
      <c r="H13" s="1375">
        <v>7</v>
      </c>
      <c r="I13" s="1375" t="s">
        <v>789</v>
      </c>
      <c r="J13" s="1375"/>
      <c r="K13" s="1376">
        <v>24</v>
      </c>
      <c r="L13" s="1375" t="s">
        <v>790</v>
      </c>
      <c r="M13" s="1375"/>
      <c r="N13" s="1376">
        <v>16</v>
      </c>
      <c r="O13" s="1375" t="s">
        <v>791</v>
      </c>
      <c r="P13" s="1375"/>
      <c r="Q13" s="1377" t="s">
        <v>541</v>
      </c>
      <c r="R13" s="1357"/>
      <c r="S13" s="1357"/>
    </row>
    <row r="14" spans="1:19" ht="12.95" customHeight="1">
      <c r="A14" s="1356" t="s">
        <v>542</v>
      </c>
      <c r="B14" s="1374">
        <v>983</v>
      </c>
      <c r="C14" s="1374" t="s">
        <v>2882</v>
      </c>
      <c r="D14" s="1374"/>
      <c r="E14" s="1374">
        <v>5</v>
      </c>
      <c r="F14" s="1374" t="s">
        <v>533</v>
      </c>
      <c r="G14" s="1374"/>
      <c r="H14" s="1375">
        <v>166</v>
      </c>
      <c r="I14" s="1375" t="s">
        <v>793</v>
      </c>
      <c r="J14" s="1375"/>
      <c r="K14" s="1376">
        <v>211</v>
      </c>
      <c r="L14" s="1375" t="s">
        <v>794</v>
      </c>
      <c r="M14" s="1375"/>
      <c r="N14" s="1376">
        <v>117</v>
      </c>
      <c r="O14" s="1375" t="s">
        <v>552</v>
      </c>
      <c r="P14" s="1375"/>
      <c r="Q14" s="1377" t="s">
        <v>546</v>
      </c>
      <c r="R14" s="1357"/>
      <c r="S14" s="1357"/>
    </row>
    <row r="15" spans="1:19" ht="12.95" customHeight="1">
      <c r="A15" s="1356" t="s">
        <v>547</v>
      </c>
      <c r="B15" s="1374">
        <v>24</v>
      </c>
      <c r="C15" s="1374" t="s">
        <v>875</v>
      </c>
      <c r="D15" s="1374"/>
      <c r="E15" s="1374">
        <v>3</v>
      </c>
      <c r="F15" s="1374" t="s">
        <v>691</v>
      </c>
      <c r="G15" s="1374"/>
      <c r="H15" s="1375">
        <v>57</v>
      </c>
      <c r="I15" s="1375" t="s">
        <v>795</v>
      </c>
      <c r="J15" s="1375"/>
      <c r="K15" s="1376">
        <v>59</v>
      </c>
      <c r="L15" s="1375" t="s">
        <v>796</v>
      </c>
      <c r="M15" s="1375"/>
      <c r="N15" s="1376">
        <v>55</v>
      </c>
      <c r="O15" s="1375" t="s">
        <v>544</v>
      </c>
      <c r="P15" s="1375"/>
      <c r="Q15" s="1377" t="s">
        <v>549</v>
      </c>
      <c r="R15" s="1357"/>
      <c r="S15" s="1357"/>
    </row>
    <row r="16" spans="1:19" ht="12.95" customHeight="1">
      <c r="A16" s="1356" t="s">
        <v>550</v>
      </c>
      <c r="B16" s="1374">
        <v>12055</v>
      </c>
      <c r="C16" s="1374" t="s">
        <v>2883</v>
      </c>
      <c r="D16" s="1374"/>
      <c r="E16" s="1374">
        <v>3052</v>
      </c>
      <c r="F16" s="1374" t="s">
        <v>797</v>
      </c>
      <c r="G16" s="1374"/>
      <c r="H16" s="1375">
        <v>170</v>
      </c>
      <c r="I16" s="1375" t="s">
        <v>798</v>
      </c>
      <c r="J16" s="1375"/>
      <c r="K16" s="1376">
        <v>245</v>
      </c>
      <c r="L16" s="1375" t="s">
        <v>799</v>
      </c>
      <c r="M16" s="1375"/>
      <c r="N16" s="1376">
        <v>93</v>
      </c>
      <c r="O16" s="1375" t="s">
        <v>792</v>
      </c>
      <c r="P16" s="1375"/>
      <c r="Q16" s="1377" t="s">
        <v>554</v>
      </c>
      <c r="R16" s="1357"/>
      <c r="S16" s="1357"/>
    </row>
    <row r="17" spans="1:19" ht="12.95" customHeight="1">
      <c r="A17" s="1369" t="s">
        <v>555</v>
      </c>
      <c r="B17" s="1370">
        <v>6358</v>
      </c>
      <c r="C17" s="1370" t="s">
        <v>2884</v>
      </c>
      <c r="D17" s="1370"/>
      <c r="E17" s="1370">
        <v>99</v>
      </c>
      <c r="F17" s="1370" t="s">
        <v>556</v>
      </c>
      <c r="G17" s="1370"/>
      <c r="H17" s="1371">
        <v>426</v>
      </c>
      <c r="I17" s="1371" t="s">
        <v>800</v>
      </c>
      <c r="J17" s="1371"/>
      <c r="K17" s="1378">
        <v>485</v>
      </c>
      <c r="L17" s="1371" t="s">
        <v>801</v>
      </c>
      <c r="M17" s="1371"/>
      <c r="N17" s="1378">
        <v>358</v>
      </c>
      <c r="O17" s="1371" t="s">
        <v>802</v>
      </c>
      <c r="P17" s="1371"/>
      <c r="Q17" s="1379" t="s">
        <v>131</v>
      </c>
      <c r="R17" s="1357"/>
      <c r="S17" s="1357"/>
    </row>
    <row r="18" spans="1:19" ht="12.95" customHeight="1">
      <c r="A18" s="1356" t="s">
        <v>558</v>
      </c>
      <c r="B18" s="1374">
        <v>31</v>
      </c>
      <c r="C18" s="1374" t="s">
        <v>534</v>
      </c>
      <c r="D18" s="1374"/>
      <c r="E18" s="1374">
        <v>0</v>
      </c>
      <c r="F18" s="1374" t="s">
        <v>533</v>
      </c>
      <c r="G18" s="1374"/>
      <c r="H18" s="1375">
        <v>45</v>
      </c>
      <c r="I18" s="1375" t="s">
        <v>603</v>
      </c>
      <c r="J18" s="1375"/>
      <c r="K18" s="1376">
        <v>42</v>
      </c>
      <c r="L18" s="1375" t="s">
        <v>803</v>
      </c>
      <c r="M18" s="1375"/>
      <c r="N18" s="1376">
        <v>37</v>
      </c>
      <c r="O18" s="1375" t="s">
        <v>585</v>
      </c>
      <c r="P18" s="1375"/>
      <c r="Q18" s="1377" t="s">
        <v>559</v>
      </c>
      <c r="R18" s="1357"/>
      <c r="S18" s="1357"/>
    </row>
    <row r="19" spans="1:19" ht="12.95" customHeight="1">
      <c r="A19" s="1356" t="s">
        <v>560</v>
      </c>
      <c r="B19" s="1374">
        <v>38</v>
      </c>
      <c r="C19" s="1374" t="s">
        <v>2885</v>
      </c>
      <c r="D19" s="1374"/>
      <c r="E19" s="1374">
        <v>86</v>
      </c>
      <c r="F19" s="1374" t="s">
        <v>556</v>
      </c>
      <c r="G19" s="1374"/>
      <c r="H19" s="1375">
        <v>67</v>
      </c>
      <c r="I19" s="1375" t="s">
        <v>804</v>
      </c>
      <c r="J19" s="1375"/>
      <c r="K19" s="1376">
        <v>34</v>
      </c>
      <c r="L19" s="1375" t="s">
        <v>805</v>
      </c>
      <c r="M19" s="1375"/>
      <c r="N19" s="1376">
        <v>19</v>
      </c>
      <c r="O19" s="1375" t="s">
        <v>806</v>
      </c>
      <c r="P19" s="1375"/>
      <c r="Q19" s="1377" t="s">
        <v>565</v>
      </c>
      <c r="R19" s="1357"/>
      <c r="S19" s="1357"/>
    </row>
    <row r="20" spans="1:19" ht="12.95" customHeight="1">
      <c r="A20" s="1356" t="s">
        <v>566</v>
      </c>
      <c r="B20" s="1374">
        <v>108</v>
      </c>
      <c r="C20" s="1374" t="s">
        <v>994</v>
      </c>
      <c r="D20" s="1374"/>
      <c r="E20" s="1374">
        <v>0</v>
      </c>
      <c r="F20" s="1374" t="s">
        <v>533</v>
      </c>
      <c r="G20" s="1374"/>
      <c r="H20" s="1375">
        <v>248</v>
      </c>
      <c r="I20" s="1375" t="s">
        <v>807</v>
      </c>
      <c r="J20" s="1375"/>
      <c r="K20" s="1376">
        <v>314</v>
      </c>
      <c r="L20" s="1375" t="s">
        <v>808</v>
      </c>
      <c r="M20" s="1375"/>
      <c r="N20" s="1376">
        <v>248</v>
      </c>
      <c r="O20" s="1375" t="s">
        <v>809</v>
      </c>
      <c r="P20" s="1375"/>
      <c r="Q20" s="1377" t="s">
        <v>568</v>
      </c>
      <c r="R20" s="1357"/>
      <c r="S20" s="1357"/>
    </row>
    <row r="21" spans="1:19" ht="12.95" customHeight="1">
      <c r="A21" s="1356" t="s">
        <v>569</v>
      </c>
      <c r="B21" s="1374">
        <v>19</v>
      </c>
      <c r="C21" s="1374" t="s">
        <v>603</v>
      </c>
      <c r="D21" s="1374"/>
      <c r="E21" s="1374">
        <v>5</v>
      </c>
      <c r="F21" s="1374" t="s">
        <v>533</v>
      </c>
      <c r="G21" s="1374"/>
      <c r="H21" s="1375">
        <v>27</v>
      </c>
      <c r="I21" s="1375" t="s">
        <v>757</v>
      </c>
      <c r="J21" s="1375"/>
      <c r="K21" s="1376">
        <v>55</v>
      </c>
      <c r="L21" s="1375" t="s">
        <v>706</v>
      </c>
      <c r="M21" s="1375"/>
      <c r="N21" s="1376">
        <v>35</v>
      </c>
      <c r="O21" s="1375" t="s">
        <v>684</v>
      </c>
      <c r="P21" s="1375"/>
      <c r="Q21" s="1377" t="s">
        <v>571</v>
      </c>
      <c r="R21" s="1357"/>
      <c r="S21" s="1357"/>
    </row>
    <row r="22" spans="1:19" ht="12.95" customHeight="1">
      <c r="A22" s="1356" t="s">
        <v>572</v>
      </c>
      <c r="B22" s="1374">
        <v>25</v>
      </c>
      <c r="C22" s="1374" t="s">
        <v>2886</v>
      </c>
      <c r="D22" s="1374"/>
      <c r="E22" s="1374">
        <v>3</v>
      </c>
      <c r="F22" s="1374" t="s">
        <v>533</v>
      </c>
      <c r="G22" s="1374"/>
      <c r="H22" s="1375">
        <v>36</v>
      </c>
      <c r="I22" s="1375" t="s">
        <v>810</v>
      </c>
      <c r="J22" s="1375"/>
      <c r="K22" s="1376">
        <v>30</v>
      </c>
      <c r="L22" s="1375" t="s">
        <v>811</v>
      </c>
      <c r="M22" s="1375"/>
      <c r="N22" s="1376">
        <v>16</v>
      </c>
      <c r="O22" s="1375" t="s">
        <v>564</v>
      </c>
      <c r="P22" s="1375"/>
      <c r="Q22" s="1377" t="s">
        <v>574</v>
      </c>
      <c r="R22" s="1357"/>
      <c r="S22" s="1357"/>
    </row>
    <row r="23" spans="1:19" ht="12.95" customHeight="1">
      <c r="A23" s="1356" t="s">
        <v>575</v>
      </c>
      <c r="B23" s="1374">
        <v>6137</v>
      </c>
      <c r="C23" s="1374" t="s">
        <v>2887</v>
      </c>
      <c r="D23" s="1374"/>
      <c r="E23" s="1374">
        <v>5</v>
      </c>
      <c r="F23" s="1374" t="s">
        <v>533</v>
      </c>
      <c r="G23" s="1374"/>
      <c r="H23" s="1375">
        <v>3</v>
      </c>
      <c r="I23" s="1375" t="s">
        <v>603</v>
      </c>
      <c r="J23" s="1375"/>
      <c r="K23" s="1376">
        <v>10</v>
      </c>
      <c r="L23" s="1375" t="s">
        <v>812</v>
      </c>
      <c r="M23" s="1375"/>
      <c r="N23" s="1376">
        <v>3</v>
      </c>
      <c r="O23" s="1375" t="s">
        <v>584</v>
      </c>
      <c r="P23" s="1375"/>
      <c r="Q23" s="1377" t="s">
        <v>576</v>
      </c>
      <c r="R23" s="1357"/>
      <c r="S23" s="1357"/>
    </row>
    <row r="24" spans="1:19" ht="12.95" customHeight="1">
      <c r="A24" s="1369" t="s">
        <v>577</v>
      </c>
      <c r="B24" s="1370">
        <v>20509</v>
      </c>
      <c r="C24" s="1370" t="s">
        <v>2888</v>
      </c>
      <c r="D24" s="1370"/>
      <c r="E24" s="1370">
        <v>77</v>
      </c>
      <c r="F24" s="1370" t="s">
        <v>813</v>
      </c>
      <c r="G24" s="1370"/>
      <c r="H24" s="1371">
        <v>487</v>
      </c>
      <c r="I24" s="1371" t="s">
        <v>814</v>
      </c>
      <c r="J24" s="1371"/>
      <c r="K24" s="1378">
        <v>550</v>
      </c>
      <c r="L24" s="1371" t="s">
        <v>815</v>
      </c>
      <c r="M24" s="1371"/>
      <c r="N24" s="1378">
        <v>1467</v>
      </c>
      <c r="O24" s="1371" t="s">
        <v>816</v>
      </c>
      <c r="P24" s="1371"/>
      <c r="Q24" s="1379" t="s">
        <v>580</v>
      </c>
      <c r="R24" s="1357"/>
      <c r="S24" s="1357"/>
    </row>
    <row r="25" spans="1:19" ht="12.95" customHeight="1">
      <c r="A25" s="1356" t="s">
        <v>581</v>
      </c>
      <c r="B25" s="1374">
        <v>6682</v>
      </c>
      <c r="C25" s="1374" t="s">
        <v>2889</v>
      </c>
      <c r="D25" s="1374"/>
      <c r="E25" s="1374">
        <v>0</v>
      </c>
      <c r="F25" s="1374" t="s">
        <v>533</v>
      </c>
      <c r="G25" s="1374"/>
      <c r="H25" s="1375">
        <v>16</v>
      </c>
      <c r="I25" s="1375" t="s">
        <v>817</v>
      </c>
      <c r="J25" s="1375"/>
      <c r="K25" s="1376">
        <v>16</v>
      </c>
      <c r="L25" s="1375" t="s">
        <v>818</v>
      </c>
      <c r="M25" s="1375"/>
      <c r="N25" s="1376">
        <v>1</v>
      </c>
      <c r="O25" s="1375" t="s">
        <v>819</v>
      </c>
      <c r="P25" s="1375"/>
      <c r="Q25" s="1377" t="s">
        <v>582</v>
      </c>
      <c r="R25" s="1357"/>
      <c r="S25" s="1357"/>
    </row>
    <row r="26" spans="1:19" ht="12.95" customHeight="1">
      <c r="A26" s="1356" t="s">
        <v>583</v>
      </c>
      <c r="B26" s="1374">
        <v>27</v>
      </c>
      <c r="C26" s="1374" t="s">
        <v>594</v>
      </c>
      <c r="D26" s="1374"/>
      <c r="E26" s="1374">
        <v>4</v>
      </c>
      <c r="F26" s="1374" t="s">
        <v>584</v>
      </c>
      <c r="G26" s="1374"/>
      <c r="H26" s="1375">
        <v>49</v>
      </c>
      <c r="I26" s="1375" t="s">
        <v>821</v>
      </c>
      <c r="J26" s="1375"/>
      <c r="K26" s="1376">
        <v>19</v>
      </c>
      <c r="L26" s="1375" t="s">
        <v>617</v>
      </c>
      <c r="M26" s="1375"/>
      <c r="N26" s="1376">
        <v>28</v>
      </c>
      <c r="O26" s="1375" t="s">
        <v>822</v>
      </c>
      <c r="P26" s="1375"/>
      <c r="Q26" s="1377" t="s">
        <v>586</v>
      </c>
      <c r="R26" s="1357"/>
      <c r="S26" s="1357"/>
    </row>
    <row r="27" spans="1:19" ht="12.95" customHeight="1">
      <c r="A27" s="1356" t="s">
        <v>587</v>
      </c>
      <c r="B27" s="1374">
        <v>10</v>
      </c>
      <c r="C27" s="1374" t="s">
        <v>540</v>
      </c>
      <c r="D27" s="1374"/>
      <c r="E27" s="1374">
        <v>3</v>
      </c>
      <c r="F27" s="1374" t="s">
        <v>823</v>
      </c>
      <c r="G27" s="1374"/>
      <c r="H27" s="1375">
        <v>5</v>
      </c>
      <c r="I27" s="1375" t="s">
        <v>803</v>
      </c>
      <c r="J27" s="1375"/>
      <c r="K27" s="1376">
        <v>10</v>
      </c>
      <c r="L27" s="1375" t="s">
        <v>806</v>
      </c>
      <c r="M27" s="1375"/>
      <c r="N27" s="1376">
        <v>18</v>
      </c>
      <c r="O27" s="1375" t="s">
        <v>824</v>
      </c>
      <c r="P27" s="1375"/>
      <c r="Q27" s="1377" t="s">
        <v>588</v>
      </c>
      <c r="R27" s="1357"/>
      <c r="S27" s="1357"/>
    </row>
    <row r="28" spans="1:19" ht="12.95" customHeight="1">
      <c r="A28" s="1356" t="s">
        <v>589</v>
      </c>
      <c r="B28" s="1374">
        <v>30</v>
      </c>
      <c r="C28" s="1374" t="s">
        <v>603</v>
      </c>
      <c r="D28" s="1374"/>
      <c r="E28" s="1374">
        <v>2</v>
      </c>
      <c r="F28" s="1374" t="s">
        <v>533</v>
      </c>
      <c r="G28" s="1374"/>
      <c r="H28" s="1375">
        <v>39</v>
      </c>
      <c r="I28" s="1375" t="s">
        <v>584</v>
      </c>
      <c r="J28" s="1375"/>
      <c r="K28" s="1376">
        <v>41</v>
      </c>
      <c r="L28" s="1375" t="s">
        <v>820</v>
      </c>
      <c r="M28" s="1375"/>
      <c r="N28" s="1376">
        <v>39</v>
      </c>
      <c r="O28" s="1375" t="s">
        <v>825</v>
      </c>
      <c r="P28" s="1375"/>
      <c r="Q28" s="1377" t="s">
        <v>592</v>
      </c>
      <c r="R28" s="1357"/>
      <c r="S28" s="1357"/>
    </row>
    <row r="29" spans="1:19" ht="12.95" customHeight="1">
      <c r="A29" s="1356" t="s">
        <v>593</v>
      </c>
      <c r="B29" s="1374">
        <v>149</v>
      </c>
      <c r="C29" s="1374" t="s">
        <v>2890</v>
      </c>
      <c r="D29" s="1374"/>
      <c r="E29" s="1374">
        <v>22</v>
      </c>
      <c r="F29" s="1374" t="s">
        <v>594</v>
      </c>
      <c r="G29" s="1374"/>
      <c r="H29" s="1375">
        <v>27</v>
      </c>
      <c r="I29" s="1375" t="s">
        <v>826</v>
      </c>
      <c r="J29" s="1375"/>
      <c r="K29" s="1376">
        <v>66</v>
      </c>
      <c r="L29" s="1375" t="s">
        <v>553</v>
      </c>
      <c r="M29" s="1375"/>
      <c r="N29" s="1376">
        <v>1052</v>
      </c>
      <c r="O29" s="1375" t="s">
        <v>827</v>
      </c>
      <c r="P29" s="1375"/>
      <c r="Q29" s="1377" t="s">
        <v>595</v>
      </c>
      <c r="R29" s="1357"/>
      <c r="S29" s="1357"/>
    </row>
    <row r="30" spans="1:19" ht="12.95" customHeight="1">
      <c r="A30" s="1356" t="s">
        <v>596</v>
      </c>
      <c r="B30" s="1374">
        <v>5</v>
      </c>
      <c r="C30" s="1374" t="s">
        <v>622</v>
      </c>
      <c r="D30" s="1374"/>
      <c r="E30" s="1374">
        <v>1</v>
      </c>
      <c r="F30" s="1374" t="s">
        <v>533</v>
      </c>
      <c r="G30" s="1374"/>
      <c r="H30" s="1375">
        <v>10</v>
      </c>
      <c r="I30" s="1375" t="s">
        <v>828</v>
      </c>
      <c r="J30" s="1375"/>
      <c r="K30" s="1376">
        <v>12</v>
      </c>
      <c r="L30" s="1375" t="s">
        <v>603</v>
      </c>
      <c r="M30" s="1375"/>
      <c r="N30" s="1376">
        <v>34</v>
      </c>
      <c r="O30" s="1375" t="s">
        <v>692</v>
      </c>
      <c r="P30" s="1375"/>
      <c r="Q30" s="1377" t="s">
        <v>599</v>
      </c>
      <c r="R30" s="1357"/>
      <c r="S30" s="1357"/>
    </row>
    <row r="31" spans="1:19" ht="12.95" customHeight="1">
      <c r="A31" s="1356" t="s">
        <v>600</v>
      </c>
      <c r="B31" s="1374">
        <v>27</v>
      </c>
      <c r="C31" s="1374" t="s">
        <v>997</v>
      </c>
      <c r="D31" s="1374"/>
      <c r="E31" s="1374">
        <v>1</v>
      </c>
      <c r="F31" s="1374" t="s">
        <v>564</v>
      </c>
      <c r="G31" s="1374"/>
      <c r="H31" s="1375">
        <v>82</v>
      </c>
      <c r="I31" s="1375" t="s">
        <v>567</v>
      </c>
      <c r="J31" s="1375"/>
      <c r="K31" s="1376">
        <v>56</v>
      </c>
      <c r="L31" s="1375" t="s">
        <v>829</v>
      </c>
      <c r="M31" s="1375"/>
      <c r="N31" s="1376">
        <v>39</v>
      </c>
      <c r="O31" s="1375" t="s">
        <v>830</v>
      </c>
      <c r="P31" s="1375"/>
      <c r="Q31" s="1377" t="s">
        <v>601</v>
      </c>
      <c r="R31" s="1357"/>
      <c r="S31" s="1357"/>
    </row>
    <row r="32" spans="1:19" ht="12.95" customHeight="1">
      <c r="A32" s="1356" t="s">
        <v>602</v>
      </c>
      <c r="B32" s="1374">
        <v>43</v>
      </c>
      <c r="C32" s="1374" t="s">
        <v>604</v>
      </c>
      <c r="D32" s="1374"/>
      <c r="E32" s="1374">
        <v>8</v>
      </c>
      <c r="F32" s="1374" t="s">
        <v>538</v>
      </c>
      <c r="G32" s="1374"/>
      <c r="H32" s="1375">
        <v>29</v>
      </c>
      <c r="I32" s="1375" t="s">
        <v>701</v>
      </c>
      <c r="J32" s="1375"/>
      <c r="K32" s="1376">
        <v>65</v>
      </c>
      <c r="L32" s="1375" t="s">
        <v>757</v>
      </c>
      <c r="M32" s="1375"/>
      <c r="N32" s="1376">
        <v>35</v>
      </c>
      <c r="O32" s="1375" t="s">
        <v>726</v>
      </c>
      <c r="P32" s="1375"/>
      <c r="Q32" s="1377" t="s">
        <v>606</v>
      </c>
      <c r="R32" s="1357"/>
      <c r="S32" s="1357"/>
    </row>
    <row r="33" spans="1:19" ht="12.95" customHeight="1">
      <c r="A33" s="1356" t="s">
        <v>607</v>
      </c>
      <c r="B33" s="1374">
        <v>13483</v>
      </c>
      <c r="C33" s="1374" t="s">
        <v>2891</v>
      </c>
      <c r="D33" s="1374"/>
      <c r="E33" s="1374">
        <v>5</v>
      </c>
      <c r="F33" s="1374" t="s">
        <v>533</v>
      </c>
      <c r="G33" s="1374"/>
      <c r="H33" s="1375">
        <v>90</v>
      </c>
      <c r="I33" s="1375" t="s">
        <v>545</v>
      </c>
      <c r="J33" s="1375"/>
      <c r="K33" s="1376">
        <v>53</v>
      </c>
      <c r="L33" s="1375" t="s">
        <v>540</v>
      </c>
      <c r="M33" s="1375"/>
      <c r="N33" s="1376">
        <v>64</v>
      </c>
      <c r="O33" s="1375" t="s">
        <v>829</v>
      </c>
      <c r="P33" s="1375"/>
      <c r="Q33" s="1377" t="s">
        <v>609</v>
      </c>
      <c r="R33" s="1357"/>
      <c r="S33" s="1357"/>
    </row>
    <row r="34" spans="1:19" ht="12.95" customHeight="1">
      <c r="A34" s="1356" t="s">
        <v>610</v>
      </c>
      <c r="B34" s="1374">
        <v>53</v>
      </c>
      <c r="C34" s="1374" t="s">
        <v>748</v>
      </c>
      <c r="D34" s="1374"/>
      <c r="E34" s="1374">
        <v>30</v>
      </c>
      <c r="F34" s="1374" t="s">
        <v>651</v>
      </c>
      <c r="G34" s="1374"/>
      <c r="H34" s="1375">
        <v>132</v>
      </c>
      <c r="I34" s="1375" t="s">
        <v>833</v>
      </c>
      <c r="J34" s="1375"/>
      <c r="K34" s="1376">
        <v>199</v>
      </c>
      <c r="L34" s="1375" t="s">
        <v>834</v>
      </c>
      <c r="M34" s="1375"/>
      <c r="N34" s="1376">
        <v>131</v>
      </c>
      <c r="O34" s="1375" t="s">
        <v>657</v>
      </c>
      <c r="P34" s="1375"/>
      <c r="Q34" s="1377" t="s">
        <v>613</v>
      </c>
      <c r="R34" s="1357"/>
      <c r="S34" s="1357"/>
    </row>
    <row r="35" spans="1:19" ht="12.95" customHeight="1">
      <c r="A35" s="1356" t="s">
        <v>614</v>
      </c>
      <c r="B35" s="1374">
        <v>0</v>
      </c>
      <c r="C35" s="1374" t="s">
        <v>533</v>
      </c>
      <c r="D35" s="1374"/>
      <c r="E35" s="1374">
        <v>1</v>
      </c>
      <c r="F35" s="1374" t="s">
        <v>533</v>
      </c>
      <c r="G35" s="1374"/>
      <c r="H35" s="1375">
        <v>8</v>
      </c>
      <c r="I35" s="1375" t="s">
        <v>835</v>
      </c>
      <c r="J35" s="1375"/>
      <c r="K35" s="1376">
        <v>13</v>
      </c>
      <c r="L35" s="1375" t="s">
        <v>836</v>
      </c>
      <c r="M35" s="1375"/>
      <c r="N35" s="1376">
        <v>26</v>
      </c>
      <c r="O35" s="1375" t="s">
        <v>534</v>
      </c>
      <c r="P35" s="1375"/>
      <c r="Q35" s="1377" t="s">
        <v>615</v>
      </c>
      <c r="R35" s="1357"/>
      <c r="S35" s="1357"/>
    </row>
    <row r="36" spans="1:19" ht="12.95" customHeight="1">
      <c r="A36" s="1369" t="s">
        <v>616</v>
      </c>
      <c r="B36" s="1370">
        <v>11929</v>
      </c>
      <c r="C36" s="1370" t="s">
        <v>2892</v>
      </c>
      <c r="D36" s="1370"/>
      <c r="E36" s="1370">
        <v>38</v>
      </c>
      <c r="F36" s="1370" t="s">
        <v>837</v>
      </c>
      <c r="G36" s="1370"/>
      <c r="H36" s="1371">
        <v>246</v>
      </c>
      <c r="I36" s="1371" t="s">
        <v>838</v>
      </c>
      <c r="J36" s="1371"/>
      <c r="K36" s="1378">
        <v>220</v>
      </c>
      <c r="L36" s="1371" t="s">
        <v>839</v>
      </c>
      <c r="M36" s="1371"/>
      <c r="N36" s="1378">
        <v>217</v>
      </c>
      <c r="O36" s="1371" t="s">
        <v>840</v>
      </c>
      <c r="P36" s="1371"/>
      <c r="Q36" s="1379" t="s">
        <v>618</v>
      </c>
      <c r="R36" s="1357"/>
      <c r="S36" s="1357"/>
    </row>
    <row r="37" spans="1:19" ht="12.95" customHeight="1">
      <c r="A37" s="1356" t="s">
        <v>619</v>
      </c>
      <c r="B37" s="1374">
        <v>2</v>
      </c>
      <c r="C37" s="1374" t="s">
        <v>1016</v>
      </c>
      <c r="D37" s="1374"/>
      <c r="E37" s="1374">
        <v>2</v>
      </c>
      <c r="F37" s="1374" t="s">
        <v>841</v>
      </c>
      <c r="G37" s="1374"/>
      <c r="H37" s="1380">
        <v>0</v>
      </c>
      <c r="I37" s="1380">
        <v>0</v>
      </c>
      <c r="J37" s="1380"/>
      <c r="K37" s="1376">
        <v>3</v>
      </c>
      <c r="L37" s="1380">
        <v>0</v>
      </c>
      <c r="M37" s="1380"/>
      <c r="N37" s="1376">
        <v>1</v>
      </c>
      <c r="O37" s="1380">
        <v>0</v>
      </c>
      <c r="P37" s="1380"/>
      <c r="Q37" s="1377" t="s">
        <v>620</v>
      </c>
      <c r="R37" s="1357"/>
      <c r="S37" s="1357"/>
    </row>
    <row r="38" spans="1:19" ht="12.95" customHeight="1">
      <c r="A38" s="1356" t="s">
        <v>621</v>
      </c>
      <c r="B38" s="1374">
        <v>38</v>
      </c>
      <c r="C38" s="1374" t="s">
        <v>706</v>
      </c>
      <c r="D38" s="1374"/>
      <c r="E38" s="1374">
        <v>12</v>
      </c>
      <c r="F38" s="1374" t="s">
        <v>535</v>
      </c>
      <c r="G38" s="1374"/>
      <c r="H38" s="1375">
        <v>85</v>
      </c>
      <c r="I38" s="1375" t="s">
        <v>842</v>
      </c>
      <c r="J38" s="1375"/>
      <c r="K38" s="1376">
        <v>77</v>
      </c>
      <c r="L38" s="1375" t="s">
        <v>843</v>
      </c>
      <c r="M38" s="1375"/>
      <c r="N38" s="1376">
        <v>76</v>
      </c>
      <c r="O38" s="1375" t="s">
        <v>729</v>
      </c>
      <c r="P38" s="1375"/>
      <c r="Q38" s="1377" t="s">
        <v>623</v>
      </c>
      <c r="R38" s="1357"/>
      <c r="S38" s="1357"/>
    </row>
    <row r="39" spans="1:19" ht="12.95" customHeight="1">
      <c r="A39" s="1356" t="s">
        <v>624</v>
      </c>
      <c r="B39" s="1374">
        <v>3</v>
      </c>
      <c r="C39" s="1374" t="s">
        <v>2893</v>
      </c>
      <c r="D39" s="1374"/>
      <c r="E39" s="1374">
        <v>2</v>
      </c>
      <c r="F39" s="1374" t="s">
        <v>548</v>
      </c>
      <c r="G39" s="1374"/>
      <c r="H39" s="1375">
        <v>1</v>
      </c>
      <c r="I39" s="1375" t="s">
        <v>548</v>
      </c>
      <c r="J39" s="1375"/>
      <c r="K39" s="1376">
        <v>2</v>
      </c>
      <c r="L39" s="1375" t="s">
        <v>584</v>
      </c>
      <c r="M39" s="1375"/>
      <c r="N39" s="1376">
        <v>3</v>
      </c>
      <c r="O39" s="1375" t="s">
        <v>692</v>
      </c>
      <c r="P39" s="1375"/>
      <c r="Q39" s="1377" t="s">
        <v>625</v>
      </c>
      <c r="R39" s="1357"/>
      <c r="S39" s="1357"/>
    </row>
    <row r="40" spans="1:19" ht="12.95" customHeight="1">
      <c r="A40" s="1356" t="s">
        <v>626</v>
      </c>
      <c r="B40" s="1374">
        <v>0</v>
      </c>
      <c r="C40" s="1374" t="s">
        <v>533</v>
      </c>
      <c r="D40" s="1374"/>
      <c r="E40" s="1374">
        <v>0</v>
      </c>
      <c r="F40" s="1374" t="s">
        <v>533</v>
      </c>
      <c r="G40" s="1374"/>
      <c r="H40" s="1375">
        <v>1</v>
      </c>
      <c r="I40" s="1380">
        <v>0</v>
      </c>
      <c r="J40" s="1380"/>
      <c r="K40" s="1381">
        <v>0</v>
      </c>
      <c r="L40" s="1380">
        <v>0</v>
      </c>
      <c r="M40" s="1380"/>
      <c r="N40" s="1381">
        <v>0</v>
      </c>
      <c r="O40" s="1380">
        <v>0</v>
      </c>
      <c r="P40" s="1380"/>
      <c r="Q40" s="1377" t="s">
        <v>627</v>
      </c>
      <c r="R40" s="1357"/>
      <c r="S40" s="1357"/>
    </row>
    <row r="41" spans="1:19" ht="12.95" customHeight="1">
      <c r="A41" s="1356" t="s">
        <v>628</v>
      </c>
      <c r="B41" s="1374">
        <v>1815</v>
      </c>
      <c r="C41" s="1374" t="s">
        <v>2894</v>
      </c>
      <c r="D41" s="1374"/>
      <c r="E41" s="1374">
        <v>0</v>
      </c>
      <c r="F41" s="1374" t="s">
        <v>533</v>
      </c>
      <c r="G41" s="1374"/>
      <c r="H41" s="1375">
        <v>17</v>
      </c>
      <c r="I41" s="1380">
        <v>0</v>
      </c>
      <c r="J41" s="1380"/>
      <c r="K41" s="1376">
        <v>13</v>
      </c>
      <c r="L41" s="1380">
        <v>0</v>
      </c>
      <c r="M41" s="1380"/>
      <c r="N41" s="1376">
        <v>25</v>
      </c>
      <c r="O41" s="1380">
        <v>0</v>
      </c>
      <c r="P41" s="1380"/>
      <c r="Q41" s="1377" t="s">
        <v>630</v>
      </c>
      <c r="R41" s="1357"/>
      <c r="S41" s="1357"/>
    </row>
    <row r="42" spans="1:19" ht="12.95" customHeight="1">
      <c r="A42" s="1356" t="s">
        <v>631</v>
      </c>
      <c r="B42" s="1374">
        <v>2</v>
      </c>
      <c r="C42" s="1374" t="s">
        <v>538</v>
      </c>
      <c r="D42" s="1374"/>
      <c r="E42" s="1374">
        <v>2</v>
      </c>
      <c r="F42" s="1374" t="s">
        <v>533</v>
      </c>
      <c r="G42" s="1374"/>
      <c r="H42" s="1375">
        <v>6</v>
      </c>
      <c r="I42" s="1380">
        <v>0</v>
      </c>
      <c r="J42" s="1380"/>
      <c r="K42" s="1376">
        <v>4</v>
      </c>
      <c r="L42" s="1375" t="s">
        <v>698</v>
      </c>
      <c r="M42" s="1375"/>
      <c r="N42" s="1376">
        <v>4</v>
      </c>
      <c r="O42" s="1375" t="s">
        <v>564</v>
      </c>
      <c r="P42" s="1375"/>
      <c r="Q42" s="1377" t="s">
        <v>632</v>
      </c>
      <c r="R42" s="1357"/>
      <c r="S42" s="1357"/>
    </row>
    <row r="43" spans="1:19" ht="12.95" customHeight="1">
      <c r="A43" s="1356" t="s">
        <v>633</v>
      </c>
      <c r="B43" s="1374">
        <v>9</v>
      </c>
      <c r="C43" s="1374" t="s">
        <v>578</v>
      </c>
      <c r="D43" s="1374"/>
      <c r="E43" s="1374">
        <v>2</v>
      </c>
      <c r="F43" s="1374" t="s">
        <v>584</v>
      </c>
      <c r="G43" s="1374"/>
      <c r="H43" s="1375">
        <v>8</v>
      </c>
      <c r="I43" s="1375" t="s">
        <v>603</v>
      </c>
      <c r="J43" s="1375"/>
      <c r="K43" s="1376">
        <v>11</v>
      </c>
      <c r="L43" s="1375" t="s">
        <v>611</v>
      </c>
      <c r="M43" s="1375"/>
      <c r="N43" s="1376">
        <v>4</v>
      </c>
      <c r="O43" s="1375" t="s">
        <v>603</v>
      </c>
      <c r="P43" s="1375"/>
      <c r="Q43" s="1377" t="s">
        <v>634</v>
      </c>
      <c r="R43" s="1357"/>
      <c r="S43" s="1357"/>
    </row>
    <row r="44" spans="1:19" ht="12.95" customHeight="1">
      <c r="A44" s="1356" t="s">
        <v>635</v>
      </c>
      <c r="B44" s="1374">
        <v>9945</v>
      </c>
      <c r="C44" s="1374" t="s">
        <v>2895</v>
      </c>
      <c r="D44" s="1374"/>
      <c r="E44" s="1374">
        <v>2</v>
      </c>
      <c r="F44" s="1374" t="s">
        <v>844</v>
      </c>
      <c r="G44" s="1374"/>
      <c r="H44" s="1375">
        <v>26</v>
      </c>
      <c r="I44" s="1375" t="s">
        <v>845</v>
      </c>
      <c r="J44" s="1375"/>
      <c r="K44" s="1376">
        <v>27</v>
      </c>
      <c r="L44" s="1375" t="s">
        <v>584</v>
      </c>
      <c r="M44" s="1375"/>
      <c r="N44" s="1376">
        <v>23</v>
      </c>
      <c r="O44" s="1375" t="s">
        <v>810</v>
      </c>
      <c r="P44" s="1375"/>
      <c r="Q44" s="1377" t="s">
        <v>636</v>
      </c>
      <c r="R44" s="1357"/>
      <c r="S44" s="1357"/>
    </row>
    <row r="45" spans="1:19" ht="12.95" customHeight="1">
      <c r="A45" s="1356" t="s">
        <v>637</v>
      </c>
      <c r="B45" s="1374">
        <v>0</v>
      </c>
      <c r="C45" s="1374" t="s">
        <v>533</v>
      </c>
      <c r="D45" s="1374"/>
      <c r="E45" s="1374">
        <v>1</v>
      </c>
      <c r="F45" s="1374" t="s">
        <v>564</v>
      </c>
      <c r="G45" s="1374"/>
      <c r="H45" s="1375">
        <v>4</v>
      </c>
      <c r="I45" s="1375" t="s">
        <v>584</v>
      </c>
      <c r="J45" s="1375"/>
      <c r="K45" s="1376">
        <v>2</v>
      </c>
      <c r="L45" s="1380">
        <v>0</v>
      </c>
      <c r="M45" s="1380"/>
      <c r="N45" s="1376">
        <v>1</v>
      </c>
      <c r="O45" s="1380">
        <v>0</v>
      </c>
      <c r="P45" s="1380"/>
      <c r="Q45" s="1377" t="s">
        <v>638</v>
      </c>
      <c r="R45" s="1357"/>
      <c r="S45" s="1357"/>
    </row>
    <row r="46" spans="1:19" ht="12.95" customHeight="1">
      <c r="A46" s="1356" t="s">
        <v>639</v>
      </c>
      <c r="B46" s="1374">
        <v>4</v>
      </c>
      <c r="C46" s="1374" t="s">
        <v>2896</v>
      </c>
      <c r="D46" s="1374"/>
      <c r="E46" s="1374">
        <v>2</v>
      </c>
      <c r="F46" s="1374" t="s">
        <v>605</v>
      </c>
      <c r="G46" s="1374"/>
      <c r="H46" s="1375">
        <v>12</v>
      </c>
      <c r="I46" s="1375" t="s">
        <v>846</v>
      </c>
      <c r="J46" s="1375"/>
      <c r="K46" s="1376">
        <v>10</v>
      </c>
      <c r="L46" s="1375" t="s">
        <v>590</v>
      </c>
      <c r="M46" s="1375"/>
      <c r="N46" s="1376">
        <v>8</v>
      </c>
      <c r="O46" s="1375" t="s">
        <v>847</v>
      </c>
      <c r="P46" s="1375"/>
      <c r="Q46" s="1377" t="s">
        <v>640</v>
      </c>
      <c r="R46" s="1357"/>
      <c r="S46" s="1357"/>
    </row>
    <row r="47" spans="1:19" ht="12.95" customHeight="1">
      <c r="A47" s="1356" t="s">
        <v>641</v>
      </c>
      <c r="B47" s="1374">
        <v>37</v>
      </c>
      <c r="C47" s="1374" t="s">
        <v>533</v>
      </c>
      <c r="D47" s="1374"/>
      <c r="E47" s="1374">
        <v>0</v>
      </c>
      <c r="F47" s="1374" t="s">
        <v>533</v>
      </c>
      <c r="G47" s="1374"/>
      <c r="H47" s="1375">
        <v>10</v>
      </c>
      <c r="I47" s="1380">
        <v>0</v>
      </c>
      <c r="J47" s="1380"/>
      <c r="K47" s="1381">
        <v>0</v>
      </c>
      <c r="L47" s="1380">
        <v>0</v>
      </c>
      <c r="M47" s="1380"/>
      <c r="N47" s="1376">
        <v>5</v>
      </c>
      <c r="O47" s="1380">
        <v>0</v>
      </c>
      <c r="P47" s="1380"/>
      <c r="Q47" s="1377" t="s">
        <v>642</v>
      </c>
      <c r="R47" s="1357"/>
      <c r="S47" s="1357"/>
    </row>
    <row r="48" spans="1:19" ht="12.95" customHeight="1">
      <c r="A48" s="1356" t="s">
        <v>643</v>
      </c>
      <c r="B48" s="1374">
        <v>3</v>
      </c>
      <c r="C48" s="1374" t="s">
        <v>2897</v>
      </c>
      <c r="D48" s="1374"/>
      <c r="E48" s="1374">
        <v>4</v>
      </c>
      <c r="F48" s="1374" t="s">
        <v>533</v>
      </c>
      <c r="G48" s="1374"/>
      <c r="H48" s="1375">
        <v>5</v>
      </c>
      <c r="I48" s="1375" t="s">
        <v>534</v>
      </c>
      <c r="J48" s="1375"/>
      <c r="K48" s="1376">
        <v>4</v>
      </c>
      <c r="L48" s="1375" t="s">
        <v>836</v>
      </c>
      <c r="M48" s="1375"/>
      <c r="N48" s="1376">
        <v>3</v>
      </c>
      <c r="O48" s="1380">
        <v>0</v>
      </c>
      <c r="P48" s="1380"/>
      <c r="Q48" s="1377" t="s">
        <v>644</v>
      </c>
      <c r="R48" s="1357"/>
      <c r="S48" s="1357"/>
    </row>
    <row r="49" spans="1:19" ht="12.95" customHeight="1">
      <c r="A49" s="1356" t="s">
        <v>645</v>
      </c>
      <c r="B49" s="1374">
        <v>71</v>
      </c>
      <c r="C49" s="1374" t="s">
        <v>605</v>
      </c>
      <c r="D49" s="1374"/>
      <c r="E49" s="1374">
        <v>9</v>
      </c>
      <c r="F49" s="1374" t="s">
        <v>564</v>
      </c>
      <c r="G49" s="1374"/>
      <c r="H49" s="1375">
        <v>71</v>
      </c>
      <c r="I49" s="1375" t="s">
        <v>848</v>
      </c>
      <c r="J49" s="1375"/>
      <c r="K49" s="1376">
        <v>67</v>
      </c>
      <c r="L49" s="1375" t="s">
        <v>654</v>
      </c>
      <c r="M49" s="1375"/>
      <c r="N49" s="1376">
        <v>64</v>
      </c>
      <c r="O49" s="1375" t="s">
        <v>612</v>
      </c>
      <c r="P49" s="1375"/>
      <c r="Q49" s="1377" t="s">
        <v>647</v>
      </c>
      <c r="R49" s="1357"/>
      <c r="S49" s="1357"/>
    </row>
    <row r="50" spans="1:19" ht="12.95" customHeight="1">
      <c r="A50" s="1369" t="s">
        <v>648</v>
      </c>
      <c r="B50" s="1370">
        <v>433</v>
      </c>
      <c r="C50" s="1370" t="s">
        <v>2898</v>
      </c>
      <c r="D50" s="1370"/>
      <c r="E50" s="1370">
        <v>4224</v>
      </c>
      <c r="F50" s="1370" t="s">
        <v>849</v>
      </c>
      <c r="G50" s="1370"/>
      <c r="H50" s="1371">
        <v>488</v>
      </c>
      <c r="I50" s="1371" t="s">
        <v>850</v>
      </c>
      <c r="J50" s="1371"/>
      <c r="K50" s="1378">
        <v>518</v>
      </c>
      <c r="L50" s="1371" t="s">
        <v>738</v>
      </c>
      <c r="M50" s="1371"/>
      <c r="N50" s="1378">
        <v>7414</v>
      </c>
      <c r="O50" s="1371" t="s">
        <v>851</v>
      </c>
      <c r="P50" s="1371"/>
      <c r="Q50" s="1379" t="s">
        <v>649</v>
      </c>
      <c r="R50" s="1357"/>
      <c r="S50" s="1357"/>
    </row>
    <row r="51" spans="1:19" ht="12.95" customHeight="1">
      <c r="A51" s="1356" t="s">
        <v>650</v>
      </c>
      <c r="B51" s="1374">
        <v>132</v>
      </c>
      <c r="C51" s="1374" t="s">
        <v>879</v>
      </c>
      <c r="D51" s="1374"/>
      <c r="E51" s="1374">
        <v>28</v>
      </c>
      <c r="F51" s="1374" t="s">
        <v>852</v>
      </c>
      <c r="G51" s="1374"/>
      <c r="H51" s="1375">
        <v>131</v>
      </c>
      <c r="I51" s="1375" t="s">
        <v>853</v>
      </c>
      <c r="J51" s="1375"/>
      <c r="K51" s="1376">
        <v>129</v>
      </c>
      <c r="L51" s="1375" t="s">
        <v>854</v>
      </c>
      <c r="M51" s="1375"/>
      <c r="N51" s="1376">
        <v>6995</v>
      </c>
      <c r="O51" s="1375" t="s">
        <v>855</v>
      </c>
      <c r="P51" s="1375"/>
      <c r="Q51" s="1377" t="s">
        <v>652</v>
      </c>
      <c r="R51" s="1357"/>
      <c r="S51" s="1357"/>
    </row>
    <row r="52" spans="1:19" ht="12.95" customHeight="1">
      <c r="A52" s="1356" t="s">
        <v>653</v>
      </c>
      <c r="B52" s="1374">
        <v>98</v>
      </c>
      <c r="C52" s="1374" t="s">
        <v>2899</v>
      </c>
      <c r="D52" s="1374"/>
      <c r="E52" s="1374">
        <v>4145</v>
      </c>
      <c r="F52" s="1374" t="s">
        <v>856</v>
      </c>
      <c r="G52" s="1374"/>
      <c r="H52" s="1375">
        <v>116</v>
      </c>
      <c r="I52" s="1375" t="s">
        <v>857</v>
      </c>
      <c r="J52" s="1375"/>
      <c r="K52" s="1376">
        <v>96</v>
      </c>
      <c r="L52" s="1375" t="s">
        <v>858</v>
      </c>
      <c r="M52" s="1375"/>
      <c r="N52" s="1376">
        <v>119</v>
      </c>
      <c r="O52" s="1375" t="s">
        <v>859</v>
      </c>
      <c r="P52" s="1375"/>
      <c r="Q52" s="1377" t="s">
        <v>655</v>
      </c>
      <c r="R52" s="1357"/>
      <c r="S52" s="1357"/>
    </row>
    <row r="53" spans="1:19" ht="12.95" customHeight="1">
      <c r="A53" s="1356" t="s">
        <v>656</v>
      </c>
      <c r="B53" s="1374">
        <v>0</v>
      </c>
      <c r="C53" s="1374" t="s">
        <v>533</v>
      </c>
      <c r="D53" s="1374"/>
      <c r="E53" s="1374">
        <v>4</v>
      </c>
      <c r="F53" s="1374" t="s">
        <v>584</v>
      </c>
      <c r="G53" s="1374"/>
      <c r="H53" s="1375">
        <v>31</v>
      </c>
      <c r="I53" s="1375" t="s">
        <v>747</v>
      </c>
      <c r="J53" s="1375"/>
      <c r="K53" s="1376">
        <v>36</v>
      </c>
      <c r="L53" s="1375" t="s">
        <v>860</v>
      </c>
      <c r="M53" s="1375"/>
      <c r="N53" s="1376">
        <v>33</v>
      </c>
      <c r="O53" s="1375" t="s">
        <v>646</v>
      </c>
      <c r="P53" s="1375"/>
      <c r="Q53" s="1377" t="s">
        <v>658</v>
      </c>
      <c r="R53" s="1357"/>
      <c r="S53" s="1357"/>
    </row>
    <row r="54" spans="1:19" ht="12.95" customHeight="1">
      <c r="A54" s="1356" t="s">
        <v>659</v>
      </c>
      <c r="B54" s="1374">
        <v>54</v>
      </c>
      <c r="C54" s="1374" t="s">
        <v>939</v>
      </c>
      <c r="D54" s="1374"/>
      <c r="E54" s="1374">
        <v>21</v>
      </c>
      <c r="F54" s="1374" t="s">
        <v>612</v>
      </c>
      <c r="G54" s="1374"/>
      <c r="H54" s="1375">
        <v>79</v>
      </c>
      <c r="I54" s="1375" t="s">
        <v>861</v>
      </c>
      <c r="J54" s="1375"/>
      <c r="K54" s="1376">
        <v>100</v>
      </c>
      <c r="L54" s="1375" t="s">
        <v>862</v>
      </c>
      <c r="M54" s="1375"/>
      <c r="N54" s="1376">
        <v>114</v>
      </c>
      <c r="O54" s="1375" t="s">
        <v>863</v>
      </c>
      <c r="P54" s="1375"/>
      <c r="Q54" s="1377" t="s">
        <v>661</v>
      </c>
      <c r="R54" s="1357"/>
      <c r="S54" s="1357"/>
    </row>
    <row r="55" spans="1:19" ht="12.95" customHeight="1">
      <c r="A55" s="1356" t="s">
        <v>662</v>
      </c>
      <c r="B55" s="1374">
        <v>141</v>
      </c>
      <c r="C55" s="1374" t="s">
        <v>2900</v>
      </c>
      <c r="D55" s="1374"/>
      <c r="E55" s="1374">
        <v>10</v>
      </c>
      <c r="F55" s="1374" t="s">
        <v>864</v>
      </c>
      <c r="G55" s="1374"/>
      <c r="H55" s="1375">
        <v>119</v>
      </c>
      <c r="I55" s="1375" t="s">
        <v>865</v>
      </c>
      <c r="J55" s="1375"/>
      <c r="K55" s="1376">
        <v>143</v>
      </c>
      <c r="L55" s="1375" t="s">
        <v>866</v>
      </c>
      <c r="M55" s="1375"/>
      <c r="N55" s="1376">
        <v>140</v>
      </c>
      <c r="O55" s="1375" t="s">
        <v>867</v>
      </c>
      <c r="P55" s="1375"/>
      <c r="Q55" s="1377" t="s">
        <v>663</v>
      </c>
      <c r="R55" s="1357"/>
      <c r="S55" s="1357"/>
    </row>
    <row r="56" spans="1:19" ht="12.95" customHeight="1">
      <c r="A56" s="1356" t="s">
        <v>664</v>
      </c>
      <c r="B56" s="1382">
        <v>8</v>
      </c>
      <c r="C56" s="1383" t="s">
        <v>684</v>
      </c>
      <c r="D56" s="1383"/>
      <c r="E56" s="1383">
        <v>16</v>
      </c>
      <c r="F56" s="1383" t="s">
        <v>665</v>
      </c>
      <c r="G56" s="1415"/>
      <c r="H56" s="1375">
        <v>12</v>
      </c>
      <c r="I56" s="1375" t="s">
        <v>612</v>
      </c>
      <c r="J56" s="1375"/>
      <c r="K56" s="1384">
        <v>14</v>
      </c>
      <c r="L56" s="1375" t="s">
        <v>822</v>
      </c>
      <c r="M56" s="1375"/>
      <c r="N56" s="1384">
        <v>13</v>
      </c>
      <c r="O56" s="1375" t="s">
        <v>692</v>
      </c>
      <c r="P56" s="1375"/>
      <c r="Q56" s="1385" t="s">
        <v>666</v>
      </c>
      <c r="R56" s="1357"/>
      <c r="S56" s="1357"/>
    </row>
    <row r="57" spans="1:19" ht="12.95" customHeight="1">
      <c r="A57" s="2139"/>
      <c r="H57" s="2140"/>
      <c r="I57" s="2140"/>
      <c r="J57" s="2140"/>
      <c r="K57" s="2140"/>
      <c r="L57" s="2140"/>
      <c r="M57" s="1386"/>
      <c r="N57" s="1386"/>
      <c r="O57" s="2140"/>
      <c r="P57" s="2140"/>
      <c r="Q57" s="2139"/>
    </row>
    <row r="58" spans="1:19" ht="12.95" customHeight="1">
      <c r="A58" s="1387" t="s">
        <v>2854</v>
      </c>
      <c r="B58" s="1388">
        <v>19337</v>
      </c>
      <c r="C58" s="1370" t="s">
        <v>2901</v>
      </c>
      <c r="D58" s="1370"/>
      <c r="E58" s="1388">
        <v>15973</v>
      </c>
      <c r="F58" s="1370" t="s">
        <v>868</v>
      </c>
      <c r="G58" s="1370"/>
      <c r="H58" s="1389">
        <v>766</v>
      </c>
      <c r="I58" s="1371" t="s">
        <v>869</v>
      </c>
      <c r="J58" s="1371"/>
      <c r="K58" s="1378">
        <v>986</v>
      </c>
      <c r="L58" s="1371" t="s">
        <v>870</v>
      </c>
      <c r="M58" s="1371"/>
      <c r="N58" s="1378">
        <v>703</v>
      </c>
      <c r="O58" s="1371" t="s">
        <v>871</v>
      </c>
      <c r="P58" s="1371"/>
      <c r="Q58" s="1379" t="s">
        <v>2858</v>
      </c>
      <c r="R58" s="1357"/>
    </row>
    <row r="59" spans="1:19" ht="12.95" customHeight="1">
      <c r="A59" s="1351" t="s">
        <v>2902</v>
      </c>
      <c r="B59" s="1390">
        <v>22</v>
      </c>
      <c r="C59" s="1374" t="s">
        <v>591</v>
      </c>
      <c r="D59" s="1374"/>
      <c r="E59" s="1381">
        <v>0</v>
      </c>
      <c r="F59" s="1391">
        <v>0</v>
      </c>
      <c r="G59" s="1391"/>
      <c r="H59" s="1391">
        <v>0</v>
      </c>
      <c r="I59" s="1391">
        <v>0</v>
      </c>
      <c r="J59" s="1391"/>
      <c r="K59" s="1391">
        <v>0</v>
      </c>
      <c r="L59" s="1391">
        <v>0</v>
      </c>
      <c r="M59" s="1391"/>
      <c r="N59" s="1381">
        <v>0</v>
      </c>
      <c r="O59" s="1391">
        <v>0</v>
      </c>
      <c r="P59" s="1391"/>
      <c r="Q59" s="1392" t="s">
        <v>2903</v>
      </c>
      <c r="R59" s="1357"/>
    </row>
    <row r="60" spans="1:19" ht="12.95" customHeight="1">
      <c r="A60" s="1357" t="s">
        <v>667</v>
      </c>
      <c r="B60" s="1390">
        <v>80</v>
      </c>
      <c r="C60" s="1374" t="s">
        <v>2904</v>
      </c>
      <c r="D60" s="1374"/>
      <c r="E60" s="1390">
        <v>7</v>
      </c>
      <c r="F60" s="1374" t="s">
        <v>584</v>
      </c>
      <c r="G60" s="1374"/>
      <c r="H60" s="1393">
        <v>73</v>
      </c>
      <c r="I60" s="1375" t="s">
        <v>872</v>
      </c>
      <c r="J60" s="1375"/>
      <c r="K60" s="1376">
        <v>103</v>
      </c>
      <c r="L60" s="1375" t="s">
        <v>873</v>
      </c>
      <c r="M60" s="1375"/>
      <c r="N60" s="1376">
        <v>94</v>
      </c>
      <c r="O60" s="1375" t="s">
        <v>874</v>
      </c>
      <c r="P60" s="1375"/>
      <c r="Q60" s="1377" t="s">
        <v>668</v>
      </c>
      <c r="R60" s="1357"/>
    </row>
    <row r="61" spans="1:19" ht="12.95" customHeight="1">
      <c r="A61" s="1357" t="s">
        <v>669</v>
      </c>
      <c r="B61" s="1390">
        <v>50</v>
      </c>
      <c r="C61" s="1374" t="s">
        <v>2905</v>
      </c>
      <c r="D61" s="1374"/>
      <c r="E61" s="1390">
        <v>24</v>
      </c>
      <c r="F61" s="1374" t="s">
        <v>875</v>
      </c>
      <c r="G61" s="1374"/>
      <c r="H61" s="1393">
        <v>79</v>
      </c>
      <c r="I61" s="1375" t="s">
        <v>876</v>
      </c>
      <c r="J61" s="1375"/>
      <c r="K61" s="1376">
        <v>127</v>
      </c>
      <c r="L61" s="1375" t="s">
        <v>877</v>
      </c>
      <c r="M61" s="1375"/>
      <c r="N61" s="1376">
        <v>83</v>
      </c>
      <c r="O61" s="1375" t="s">
        <v>878</v>
      </c>
      <c r="P61" s="1375"/>
      <c r="Q61" s="1377" t="s">
        <v>670</v>
      </c>
      <c r="R61" s="1357"/>
    </row>
    <row r="62" spans="1:19" ht="12.95" customHeight="1">
      <c r="A62" s="1357" t="s">
        <v>671</v>
      </c>
      <c r="B62" s="1390">
        <v>0</v>
      </c>
      <c r="C62" s="1374" t="s">
        <v>533</v>
      </c>
      <c r="D62" s="1374"/>
      <c r="E62" s="1390">
        <v>0</v>
      </c>
      <c r="F62" s="1374" t="s">
        <v>533</v>
      </c>
      <c r="G62" s="1374"/>
      <c r="H62" s="1393">
        <v>3</v>
      </c>
      <c r="I62" s="1375" t="s">
        <v>880</v>
      </c>
      <c r="J62" s="1375"/>
      <c r="K62" s="1376">
        <v>4</v>
      </c>
      <c r="L62" s="1375" t="s">
        <v>881</v>
      </c>
      <c r="M62" s="1375"/>
      <c r="N62" s="1376">
        <v>3</v>
      </c>
      <c r="O62" s="1375" t="s">
        <v>823</v>
      </c>
      <c r="P62" s="1375"/>
      <c r="Q62" s="1377" t="s">
        <v>672</v>
      </c>
      <c r="R62" s="1357"/>
    </row>
    <row r="63" spans="1:19" ht="12.95" customHeight="1">
      <c r="A63" s="1357" t="s">
        <v>673</v>
      </c>
      <c r="B63" s="1390">
        <v>0</v>
      </c>
      <c r="C63" s="1374" t="s">
        <v>533</v>
      </c>
      <c r="D63" s="1374"/>
      <c r="E63" s="1390">
        <v>0</v>
      </c>
      <c r="F63" s="1374" t="s">
        <v>533</v>
      </c>
      <c r="G63" s="1374"/>
      <c r="H63" s="1391">
        <v>0</v>
      </c>
      <c r="I63" s="1380">
        <v>0</v>
      </c>
      <c r="J63" s="1380"/>
      <c r="K63" s="1381">
        <v>0</v>
      </c>
      <c r="L63" s="1380">
        <v>0</v>
      </c>
      <c r="M63" s="1380"/>
      <c r="N63" s="1381">
        <v>0</v>
      </c>
      <c r="O63" s="1380">
        <v>0</v>
      </c>
      <c r="P63" s="1380"/>
      <c r="Q63" s="1377" t="s">
        <v>674</v>
      </c>
      <c r="R63" s="1357"/>
    </row>
    <row r="64" spans="1:19" ht="12.95" customHeight="1">
      <c r="A64" s="1357" t="s">
        <v>675</v>
      </c>
      <c r="B64" s="1390">
        <v>0</v>
      </c>
      <c r="C64" s="1374" t="s">
        <v>533</v>
      </c>
      <c r="D64" s="1374"/>
      <c r="E64" s="1390">
        <v>0</v>
      </c>
      <c r="F64" s="1374" t="s">
        <v>533</v>
      </c>
      <c r="G64" s="1374"/>
      <c r="H64" s="1393">
        <v>2</v>
      </c>
      <c r="I64" s="1375" t="s">
        <v>584</v>
      </c>
      <c r="J64" s="1375"/>
      <c r="K64" s="1376">
        <v>18</v>
      </c>
      <c r="L64" s="1375" t="s">
        <v>611</v>
      </c>
      <c r="M64" s="1375"/>
      <c r="N64" s="1376">
        <v>8</v>
      </c>
      <c r="O64" s="1375" t="s">
        <v>535</v>
      </c>
      <c r="P64" s="1375"/>
      <c r="Q64" s="1377" t="s">
        <v>676</v>
      </c>
      <c r="R64" s="1357"/>
    </row>
    <row r="65" spans="1:18" ht="12.95" customHeight="1">
      <c r="A65" s="1357" t="s">
        <v>677</v>
      </c>
      <c r="B65" s="1390">
        <v>1</v>
      </c>
      <c r="C65" s="1374" t="s">
        <v>564</v>
      </c>
      <c r="D65" s="1374"/>
      <c r="E65" s="1390">
        <v>0</v>
      </c>
      <c r="F65" s="1374" t="s">
        <v>533</v>
      </c>
      <c r="G65" s="1374"/>
      <c r="H65" s="1393">
        <v>2</v>
      </c>
      <c r="I65" s="1375" t="s">
        <v>564</v>
      </c>
      <c r="J65" s="1375"/>
      <c r="K65" s="1376">
        <v>2</v>
      </c>
      <c r="L65" s="1375" t="s">
        <v>584</v>
      </c>
      <c r="M65" s="1375"/>
      <c r="N65" s="1381">
        <v>0</v>
      </c>
      <c r="O65" s="1380">
        <v>0</v>
      </c>
      <c r="P65" s="1380"/>
      <c r="Q65" s="1377" t="s">
        <v>678</v>
      </c>
      <c r="R65" s="1357"/>
    </row>
    <row r="66" spans="1:18" ht="12.95" customHeight="1">
      <c r="A66" s="1357" t="s">
        <v>679</v>
      </c>
      <c r="B66" s="1390">
        <v>2</v>
      </c>
      <c r="C66" s="1374" t="s">
        <v>584</v>
      </c>
      <c r="D66" s="1374"/>
      <c r="E66" s="1390">
        <v>0</v>
      </c>
      <c r="F66" s="1374" t="s">
        <v>533</v>
      </c>
      <c r="G66" s="1374"/>
      <c r="H66" s="1393">
        <v>3</v>
      </c>
      <c r="I66" s="1375" t="s">
        <v>882</v>
      </c>
      <c r="J66" s="1375"/>
      <c r="K66" s="1376">
        <v>4</v>
      </c>
      <c r="L66" s="1375" t="s">
        <v>548</v>
      </c>
      <c r="M66" s="1375"/>
      <c r="N66" s="1381">
        <v>0</v>
      </c>
      <c r="O66" s="1380">
        <v>0</v>
      </c>
      <c r="P66" s="1380"/>
      <c r="Q66" s="1377" t="s">
        <v>680</v>
      </c>
      <c r="R66" s="1357"/>
    </row>
    <row r="67" spans="1:18" ht="12.95" customHeight="1">
      <c r="A67" s="1357" t="s">
        <v>681</v>
      </c>
      <c r="B67" s="1390">
        <v>0</v>
      </c>
      <c r="C67" s="1374" t="s">
        <v>533</v>
      </c>
      <c r="D67" s="1374"/>
      <c r="E67" s="1390">
        <v>0</v>
      </c>
      <c r="F67" s="1374" t="s">
        <v>533</v>
      </c>
      <c r="G67" s="1374"/>
      <c r="H67" s="1391">
        <v>0</v>
      </c>
      <c r="I67" s="1380">
        <v>0</v>
      </c>
      <c r="J67" s="1380"/>
      <c r="K67" s="1381">
        <v>0</v>
      </c>
      <c r="L67" s="1380">
        <v>0</v>
      </c>
      <c r="M67" s="1380"/>
      <c r="N67" s="1381">
        <v>0</v>
      </c>
      <c r="O67" s="1380">
        <v>0</v>
      </c>
      <c r="P67" s="1380"/>
      <c r="Q67" s="1377" t="s">
        <v>682</v>
      </c>
      <c r="R67" s="1357"/>
    </row>
    <row r="68" spans="1:18" ht="12.95" customHeight="1">
      <c r="A68" s="1357" t="s">
        <v>683</v>
      </c>
      <c r="B68" s="1390">
        <v>6</v>
      </c>
      <c r="C68" s="1374" t="s">
        <v>2906</v>
      </c>
      <c r="D68" s="1374"/>
      <c r="E68" s="1390">
        <v>2</v>
      </c>
      <c r="F68" s="1374" t="s">
        <v>605</v>
      </c>
      <c r="G68" s="1374"/>
      <c r="H68" s="1393">
        <v>10</v>
      </c>
      <c r="I68" s="1375" t="s">
        <v>594</v>
      </c>
      <c r="J68" s="1375"/>
      <c r="K68" s="1376">
        <v>18</v>
      </c>
      <c r="L68" s="1375" t="s">
        <v>573</v>
      </c>
      <c r="M68" s="1375"/>
      <c r="N68" s="1376">
        <v>13</v>
      </c>
      <c r="O68" s="1375" t="s">
        <v>883</v>
      </c>
      <c r="P68" s="1375"/>
      <c r="Q68" s="1377" t="s">
        <v>685</v>
      </c>
      <c r="R68" s="1357"/>
    </row>
    <row r="69" spans="1:18" ht="12.95" customHeight="1">
      <c r="A69" s="1357" t="s">
        <v>686</v>
      </c>
      <c r="B69" s="1390">
        <v>0</v>
      </c>
      <c r="C69" s="1374" t="s">
        <v>533</v>
      </c>
      <c r="D69" s="1374"/>
      <c r="E69" s="1390">
        <v>0</v>
      </c>
      <c r="F69" s="1374" t="s">
        <v>533</v>
      </c>
      <c r="G69" s="1374"/>
      <c r="H69" s="1393">
        <v>1</v>
      </c>
      <c r="I69" s="1375" t="s">
        <v>884</v>
      </c>
      <c r="J69" s="1375"/>
      <c r="K69" s="1381">
        <v>0</v>
      </c>
      <c r="L69" s="1380">
        <v>0</v>
      </c>
      <c r="M69" s="1380"/>
      <c r="N69" s="1381">
        <v>0</v>
      </c>
      <c r="O69" s="1380">
        <v>0</v>
      </c>
      <c r="P69" s="1380"/>
      <c r="Q69" s="1377" t="s">
        <v>687</v>
      </c>
      <c r="R69" s="1357"/>
    </row>
    <row r="70" spans="1:18" ht="12.95" customHeight="1">
      <c r="A70" s="1357" t="s">
        <v>688</v>
      </c>
      <c r="B70" s="1390">
        <v>5</v>
      </c>
      <c r="C70" s="1374" t="s">
        <v>1435</v>
      </c>
      <c r="D70" s="1374"/>
      <c r="E70" s="1390">
        <v>1</v>
      </c>
      <c r="F70" s="1374" t="s">
        <v>831</v>
      </c>
      <c r="G70" s="1374"/>
      <c r="H70" s="1393">
        <v>8</v>
      </c>
      <c r="I70" s="1375" t="s">
        <v>611</v>
      </c>
      <c r="J70" s="1375"/>
      <c r="K70" s="1376">
        <v>14</v>
      </c>
      <c r="L70" s="1375" t="s">
        <v>692</v>
      </c>
      <c r="M70" s="1375"/>
      <c r="N70" s="1376">
        <v>11</v>
      </c>
      <c r="O70" s="1375" t="s">
        <v>885</v>
      </c>
      <c r="P70" s="1375"/>
      <c r="Q70" s="1377" t="s">
        <v>689</v>
      </c>
      <c r="R70" s="1357"/>
    </row>
    <row r="71" spans="1:18" ht="12.95" customHeight="1">
      <c r="A71" s="1357" t="s">
        <v>690</v>
      </c>
      <c r="B71" s="1390">
        <v>18928</v>
      </c>
      <c r="C71" s="1374" t="s">
        <v>2907</v>
      </c>
      <c r="D71" s="1374"/>
      <c r="E71" s="1390">
        <v>18</v>
      </c>
      <c r="F71" s="1374" t="s">
        <v>886</v>
      </c>
      <c r="G71" s="1374"/>
      <c r="H71" s="1393">
        <v>261</v>
      </c>
      <c r="I71" s="1375" t="s">
        <v>887</v>
      </c>
      <c r="J71" s="1375"/>
      <c r="K71" s="1376">
        <v>153</v>
      </c>
      <c r="L71" s="1375" t="s">
        <v>598</v>
      </c>
      <c r="M71" s="1375"/>
      <c r="N71" s="1376">
        <v>78</v>
      </c>
      <c r="O71" s="1375" t="s">
        <v>862</v>
      </c>
      <c r="P71" s="1375"/>
      <c r="Q71" s="1377" t="s">
        <v>693</v>
      </c>
      <c r="R71" s="1357"/>
    </row>
    <row r="72" spans="1:18" ht="12.95" customHeight="1">
      <c r="A72" s="1357" t="s">
        <v>694</v>
      </c>
      <c r="B72" s="1390">
        <v>6</v>
      </c>
      <c r="C72" s="1374" t="s">
        <v>831</v>
      </c>
      <c r="D72" s="1374"/>
      <c r="E72" s="1390">
        <v>0</v>
      </c>
      <c r="F72" s="1374" t="s">
        <v>533</v>
      </c>
      <c r="G72" s="1374"/>
      <c r="H72" s="1393">
        <v>18</v>
      </c>
      <c r="I72" s="1375" t="s">
        <v>888</v>
      </c>
      <c r="J72" s="1375"/>
      <c r="K72" s="1376">
        <v>13</v>
      </c>
      <c r="L72" s="1375" t="s">
        <v>825</v>
      </c>
      <c r="M72" s="1375"/>
      <c r="N72" s="1376">
        <v>5</v>
      </c>
      <c r="O72" s="1380">
        <v>0</v>
      </c>
      <c r="P72" s="1380"/>
      <c r="Q72" s="1377" t="s">
        <v>695</v>
      </c>
      <c r="R72" s="1357"/>
    </row>
    <row r="73" spans="1:18" ht="12.95" customHeight="1">
      <c r="A73" s="1357" t="s">
        <v>696</v>
      </c>
      <c r="B73" s="1390">
        <v>87</v>
      </c>
      <c r="C73" s="1374" t="s">
        <v>2908</v>
      </c>
      <c r="D73" s="1374"/>
      <c r="E73" s="1390">
        <v>7</v>
      </c>
      <c r="F73" s="1374" t="s">
        <v>697</v>
      </c>
      <c r="G73" s="1374"/>
      <c r="H73" s="1393">
        <v>138</v>
      </c>
      <c r="I73" s="1375" t="s">
        <v>889</v>
      </c>
      <c r="J73" s="1375"/>
      <c r="K73" s="1376">
        <v>139</v>
      </c>
      <c r="L73" s="1375" t="s">
        <v>890</v>
      </c>
      <c r="M73" s="1375"/>
      <c r="N73" s="1376">
        <v>155</v>
      </c>
      <c r="O73" s="1375" t="s">
        <v>891</v>
      </c>
      <c r="P73" s="1375"/>
      <c r="Q73" s="1377" t="s">
        <v>699</v>
      </c>
      <c r="R73" s="1357"/>
    </row>
    <row r="74" spans="1:18" ht="12.95" customHeight="1">
      <c r="A74" s="1357" t="s">
        <v>700</v>
      </c>
      <c r="B74" s="1390">
        <v>60</v>
      </c>
      <c r="C74" s="1374" t="s">
        <v>2909</v>
      </c>
      <c r="D74" s="1374"/>
      <c r="E74" s="1390">
        <v>15905</v>
      </c>
      <c r="F74" s="1374" t="s">
        <v>892</v>
      </c>
      <c r="G74" s="1374"/>
      <c r="H74" s="1393">
        <v>24</v>
      </c>
      <c r="I74" s="1375" t="s">
        <v>612</v>
      </c>
      <c r="J74" s="1375"/>
      <c r="K74" s="1376">
        <v>262</v>
      </c>
      <c r="L74" s="1375" t="s">
        <v>893</v>
      </c>
      <c r="M74" s="1375"/>
      <c r="N74" s="1376">
        <v>80</v>
      </c>
      <c r="O74" s="1375" t="s">
        <v>894</v>
      </c>
      <c r="P74" s="1375"/>
      <c r="Q74" s="1377" t="s">
        <v>702</v>
      </c>
      <c r="R74" s="1357"/>
    </row>
    <row r="75" spans="1:18" ht="12.95" customHeight="1">
      <c r="A75" s="1357" t="s">
        <v>703</v>
      </c>
      <c r="B75" s="1390">
        <v>90</v>
      </c>
      <c r="C75" s="1374" t="s">
        <v>2910</v>
      </c>
      <c r="D75" s="1374"/>
      <c r="E75" s="1390">
        <v>9</v>
      </c>
      <c r="F75" s="1374" t="s">
        <v>564</v>
      </c>
      <c r="G75" s="1374"/>
      <c r="H75" s="1393">
        <v>144</v>
      </c>
      <c r="I75" s="1375" t="s">
        <v>895</v>
      </c>
      <c r="J75" s="1375"/>
      <c r="K75" s="1376">
        <v>129</v>
      </c>
      <c r="L75" s="1375" t="s">
        <v>896</v>
      </c>
      <c r="M75" s="1375"/>
      <c r="N75" s="1376">
        <v>173</v>
      </c>
      <c r="O75" s="1375" t="s">
        <v>629</v>
      </c>
      <c r="P75" s="1375"/>
      <c r="Q75" s="1377" t="s">
        <v>704</v>
      </c>
      <c r="R75" s="1357"/>
    </row>
    <row r="76" spans="1:18" ht="12.95" customHeight="1">
      <c r="A76" s="1387" t="s">
        <v>705</v>
      </c>
      <c r="B76" s="1388">
        <v>14701</v>
      </c>
      <c r="C76" s="1370" t="s">
        <v>2911</v>
      </c>
      <c r="D76" s="1370"/>
      <c r="E76" s="1388">
        <v>92</v>
      </c>
      <c r="F76" s="1370" t="s">
        <v>860</v>
      </c>
      <c r="G76" s="1370"/>
      <c r="H76" s="1389">
        <v>535</v>
      </c>
      <c r="I76" s="1371" t="s">
        <v>897</v>
      </c>
      <c r="J76" s="1371"/>
      <c r="K76" s="1378">
        <v>628</v>
      </c>
      <c r="L76" s="1371" t="s">
        <v>898</v>
      </c>
      <c r="M76" s="1371"/>
      <c r="N76" s="1378">
        <v>586</v>
      </c>
      <c r="O76" s="1371" t="s">
        <v>899</v>
      </c>
      <c r="P76" s="1371"/>
      <c r="Q76" s="1379" t="s">
        <v>707</v>
      </c>
      <c r="R76" s="1357"/>
    </row>
    <row r="77" spans="1:18" ht="12.95" customHeight="1">
      <c r="A77" s="192" t="s">
        <v>708</v>
      </c>
      <c r="B77" s="1390">
        <v>52</v>
      </c>
      <c r="C77" s="1374" t="s">
        <v>2912</v>
      </c>
      <c r="D77" s="1374"/>
      <c r="E77" s="1390">
        <v>5</v>
      </c>
      <c r="F77" s="1374" t="s">
        <v>573</v>
      </c>
      <c r="G77" s="1374"/>
      <c r="H77" s="1393">
        <v>81</v>
      </c>
      <c r="I77" s="1375" t="s">
        <v>900</v>
      </c>
      <c r="J77" s="1375"/>
      <c r="K77" s="1376">
        <v>105</v>
      </c>
      <c r="L77" s="1375" t="s">
        <v>901</v>
      </c>
      <c r="M77" s="1375"/>
      <c r="N77" s="1376">
        <v>109</v>
      </c>
      <c r="O77" s="1375" t="s">
        <v>902</v>
      </c>
      <c r="P77" s="1375"/>
      <c r="Q77" s="1377" t="s">
        <v>709</v>
      </c>
      <c r="R77" s="1357"/>
    </row>
    <row r="78" spans="1:18" ht="12.95" customHeight="1">
      <c r="A78" s="192" t="s">
        <v>710</v>
      </c>
      <c r="B78" s="1390">
        <v>51</v>
      </c>
      <c r="C78" s="1374" t="s">
        <v>684</v>
      </c>
      <c r="D78" s="1374"/>
      <c r="E78" s="1390">
        <v>11</v>
      </c>
      <c r="F78" s="1374" t="s">
        <v>903</v>
      </c>
      <c r="G78" s="1374"/>
      <c r="H78" s="1393">
        <v>50</v>
      </c>
      <c r="I78" s="1375" t="s">
        <v>585</v>
      </c>
      <c r="J78" s="1375"/>
      <c r="K78" s="1376">
        <v>67</v>
      </c>
      <c r="L78" s="1375" t="s">
        <v>904</v>
      </c>
      <c r="M78" s="1375"/>
      <c r="N78" s="1376">
        <v>23</v>
      </c>
      <c r="O78" s="1375" t="s">
        <v>605</v>
      </c>
      <c r="P78" s="1375"/>
      <c r="Q78" s="1377" t="s">
        <v>711</v>
      </c>
      <c r="R78" s="1357"/>
    </row>
    <row r="79" spans="1:18" ht="12.95" customHeight="1">
      <c r="A79" s="192" t="s">
        <v>712</v>
      </c>
      <c r="B79" s="1390">
        <v>21</v>
      </c>
      <c r="C79" s="1374" t="s">
        <v>573</v>
      </c>
      <c r="D79" s="1374"/>
      <c r="E79" s="1390">
        <v>40</v>
      </c>
      <c r="F79" s="1374" t="s">
        <v>533</v>
      </c>
      <c r="G79" s="1374"/>
      <c r="H79" s="1393">
        <v>36</v>
      </c>
      <c r="I79" s="1375" t="s">
        <v>754</v>
      </c>
      <c r="J79" s="1375"/>
      <c r="K79" s="1376">
        <v>4</v>
      </c>
      <c r="L79" s="1375" t="s">
        <v>584</v>
      </c>
      <c r="M79" s="1375"/>
      <c r="N79" s="1376">
        <v>15</v>
      </c>
      <c r="O79" s="1375" t="s">
        <v>534</v>
      </c>
      <c r="P79" s="1375"/>
      <c r="Q79" s="1377" t="s">
        <v>714</v>
      </c>
      <c r="R79" s="1357"/>
    </row>
    <row r="80" spans="1:18" ht="12.95" customHeight="1">
      <c r="A80" s="1394" t="s">
        <v>715</v>
      </c>
      <c r="B80" s="1390">
        <v>6</v>
      </c>
      <c r="C80" s="1374" t="s">
        <v>885</v>
      </c>
      <c r="D80" s="1374"/>
      <c r="E80" s="1390">
        <v>0</v>
      </c>
      <c r="F80" s="1374" t="s">
        <v>533</v>
      </c>
      <c r="G80" s="1374"/>
      <c r="H80" s="1393">
        <v>8</v>
      </c>
      <c r="I80" s="1375" t="s">
        <v>806</v>
      </c>
      <c r="J80" s="1375"/>
      <c r="K80" s="1376">
        <v>17</v>
      </c>
      <c r="L80" s="1375" t="s">
        <v>822</v>
      </c>
      <c r="M80" s="1375"/>
      <c r="N80" s="1376">
        <v>18</v>
      </c>
      <c r="O80" s="1375" t="s">
        <v>535</v>
      </c>
      <c r="P80" s="1375"/>
      <c r="Q80" s="1377" t="s">
        <v>716</v>
      </c>
      <c r="R80" s="1357"/>
    </row>
    <row r="81" spans="1:18" ht="12.95" customHeight="1">
      <c r="A81" s="1395" t="s">
        <v>717</v>
      </c>
      <c r="B81" s="1390">
        <v>38</v>
      </c>
      <c r="C81" s="1374" t="s">
        <v>846</v>
      </c>
      <c r="D81" s="1374"/>
      <c r="E81" s="1390">
        <v>1</v>
      </c>
      <c r="F81" s="1374" t="s">
        <v>533</v>
      </c>
      <c r="G81" s="1374"/>
      <c r="H81" s="1393">
        <v>114</v>
      </c>
      <c r="I81" s="1375" t="s">
        <v>905</v>
      </c>
      <c r="J81" s="1375"/>
      <c r="K81" s="1376">
        <v>124</v>
      </c>
      <c r="L81" s="1375" t="s">
        <v>840</v>
      </c>
      <c r="M81" s="1375"/>
      <c r="N81" s="1376">
        <v>150</v>
      </c>
      <c r="O81" s="1375" t="s">
        <v>906</v>
      </c>
      <c r="P81" s="1375"/>
      <c r="Q81" s="1377" t="s">
        <v>719</v>
      </c>
      <c r="R81" s="1357"/>
    </row>
    <row r="82" spans="1:18" ht="12.95" customHeight="1">
      <c r="A82" s="1396" t="s">
        <v>720</v>
      </c>
      <c r="B82" s="1390">
        <v>2</v>
      </c>
      <c r="C82" s="1374" t="s">
        <v>564</v>
      </c>
      <c r="D82" s="1374"/>
      <c r="E82" s="1390">
        <v>1</v>
      </c>
      <c r="F82" s="1374" t="s">
        <v>564</v>
      </c>
      <c r="G82" s="1374"/>
      <c r="H82" s="1393">
        <v>12</v>
      </c>
      <c r="I82" s="1375" t="s">
        <v>657</v>
      </c>
      <c r="J82" s="1375"/>
      <c r="K82" s="1376">
        <v>18</v>
      </c>
      <c r="L82" s="1375" t="s">
        <v>806</v>
      </c>
      <c r="M82" s="1375"/>
      <c r="N82" s="1376">
        <v>4</v>
      </c>
      <c r="O82" s="1375" t="s">
        <v>538</v>
      </c>
      <c r="P82" s="1375"/>
      <c r="Q82" s="1377" t="s">
        <v>721</v>
      </c>
      <c r="R82" s="1357"/>
    </row>
    <row r="83" spans="1:18" ht="12.95" customHeight="1">
      <c r="A83" s="1394" t="s">
        <v>722</v>
      </c>
      <c r="B83" s="1390">
        <v>3</v>
      </c>
      <c r="C83" s="1374" t="s">
        <v>884</v>
      </c>
      <c r="D83" s="1374"/>
      <c r="E83" s="1390">
        <v>0</v>
      </c>
      <c r="F83" s="1374" t="s">
        <v>533</v>
      </c>
      <c r="G83" s="1374"/>
      <c r="H83" s="1393">
        <v>8</v>
      </c>
      <c r="I83" s="1375" t="s">
        <v>907</v>
      </c>
      <c r="J83" s="1375"/>
      <c r="K83" s="1376">
        <v>9</v>
      </c>
      <c r="L83" s="1375" t="s">
        <v>908</v>
      </c>
      <c r="M83" s="1375"/>
      <c r="N83" s="1376">
        <v>6</v>
      </c>
      <c r="O83" s="1375" t="s">
        <v>723</v>
      </c>
      <c r="P83" s="1375"/>
      <c r="Q83" s="1377" t="s">
        <v>724</v>
      </c>
      <c r="R83" s="1357"/>
    </row>
    <row r="84" spans="1:18" ht="12.95" customHeight="1">
      <c r="A84" s="1394" t="s">
        <v>725</v>
      </c>
      <c r="B84" s="1390">
        <v>29</v>
      </c>
      <c r="C84" s="1374" t="s">
        <v>861</v>
      </c>
      <c r="D84" s="1374"/>
      <c r="E84" s="1390">
        <v>25</v>
      </c>
      <c r="F84" s="1374" t="s">
        <v>909</v>
      </c>
      <c r="G84" s="1374"/>
      <c r="H84" s="1393">
        <v>90</v>
      </c>
      <c r="I84" s="1375" t="s">
        <v>910</v>
      </c>
      <c r="J84" s="1375"/>
      <c r="K84" s="1376">
        <v>121</v>
      </c>
      <c r="L84" s="1375" t="s">
        <v>911</v>
      </c>
      <c r="M84" s="1375"/>
      <c r="N84" s="1376">
        <v>120</v>
      </c>
      <c r="O84" s="1375" t="s">
        <v>543</v>
      </c>
      <c r="P84" s="1375"/>
      <c r="Q84" s="1377" t="s">
        <v>727</v>
      </c>
      <c r="R84" s="1357"/>
    </row>
    <row r="85" spans="1:18" ht="12.95" customHeight="1">
      <c r="A85" s="1357" t="s">
        <v>728</v>
      </c>
      <c r="B85" s="1390">
        <v>14499</v>
      </c>
      <c r="C85" s="1374" t="s">
        <v>2913</v>
      </c>
      <c r="D85" s="1374"/>
      <c r="E85" s="1390">
        <v>9</v>
      </c>
      <c r="F85" s="1374" t="s">
        <v>534</v>
      </c>
      <c r="G85" s="1374"/>
      <c r="H85" s="1393">
        <v>136</v>
      </c>
      <c r="I85" s="1375" t="s">
        <v>912</v>
      </c>
      <c r="J85" s="1375"/>
      <c r="K85" s="1376">
        <v>163</v>
      </c>
      <c r="L85" s="1375" t="s">
        <v>913</v>
      </c>
      <c r="M85" s="1375"/>
      <c r="N85" s="1376">
        <v>141</v>
      </c>
      <c r="O85" s="1375" t="s">
        <v>914</v>
      </c>
      <c r="P85" s="1375"/>
      <c r="Q85" s="1377" t="s">
        <v>730</v>
      </c>
      <c r="R85" s="1357"/>
    </row>
    <row r="86" spans="1:18" ht="12.95" customHeight="1">
      <c r="A86" s="1387" t="s">
        <v>731</v>
      </c>
      <c r="B86" s="1388">
        <v>3012</v>
      </c>
      <c r="C86" s="1370" t="s">
        <v>2914</v>
      </c>
      <c r="D86" s="1370"/>
      <c r="E86" s="1388">
        <v>85</v>
      </c>
      <c r="F86" s="1370" t="s">
        <v>915</v>
      </c>
      <c r="G86" s="1370"/>
      <c r="H86" s="1389">
        <v>320</v>
      </c>
      <c r="I86" s="1371" t="s">
        <v>916</v>
      </c>
      <c r="J86" s="1371"/>
      <c r="K86" s="1378">
        <v>677</v>
      </c>
      <c r="L86" s="1371" t="s">
        <v>917</v>
      </c>
      <c r="M86" s="1371"/>
      <c r="N86" s="1378">
        <v>386</v>
      </c>
      <c r="O86" s="1371" t="s">
        <v>918</v>
      </c>
      <c r="P86" s="1371"/>
      <c r="Q86" s="1379" t="s">
        <v>732</v>
      </c>
      <c r="R86" s="1357"/>
    </row>
    <row r="87" spans="1:18" ht="12.95" customHeight="1">
      <c r="A87" s="1357" t="s">
        <v>733</v>
      </c>
      <c r="B87" s="1390">
        <v>18</v>
      </c>
      <c r="C87" s="1374" t="s">
        <v>2915</v>
      </c>
      <c r="D87" s="1374"/>
      <c r="E87" s="1390">
        <v>3</v>
      </c>
      <c r="F87" s="1374" t="s">
        <v>734</v>
      </c>
      <c r="G87" s="1374"/>
      <c r="H87" s="1393">
        <v>136</v>
      </c>
      <c r="I87" s="1375" t="s">
        <v>919</v>
      </c>
      <c r="J87" s="1375"/>
      <c r="K87" s="1376">
        <v>184</v>
      </c>
      <c r="L87" s="1375" t="s">
        <v>920</v>
      </c>
      <c r="M87" s="1375"/>
      <c r="N87" s="1376">
        <v>244</v>
      </c>
      <c r="O87" s="1375" t="s">
        <v>921</v>
      </c>
      <c r="P87" s="1375"/>
      <c r="Q87" s="1377" t="s">
        <v>735</v>
      </c>
      <c r="R87" s="1357"/>
    </row>
    <row r="88" spans="1:18" ht="12.95" customHeight="1">
      <c r="A88" s="1357" t="s">
        <v>736</v>
      </c>
      <c r="B88" s="1390">
        <v>61</v>
      </c>
      <c r="C88" s="1374" t="s">
        <v>962</v>
      </c>
      <c r="D88" s="1374"/>
      <c r="E88" s="1390">
        <v>78</v>
      </c>
      <c r="F88" s="1374" t="s">
        <v>922</v>
      </c>
      <c r="G88" s="1374"/>
      <c r="H88" s="1393">
        <v>81</v>
      </c>
      <c r="I88" s="1375" t="s">
        <v>810</v>
      </c>
      <c r="J88" s="1375"/>
      <c r="K88" s="1376">
        <v>207</v>
      </c>
      <c r="L88" s="1375" t="s">
        <v>923</v>
      </c>
      <c r="M88" s="1375"/>
      <c r="N88" s="1376">
        <v>115</v>
      </c>
      <c r="O88" s="1375" t="s">
        <v>924</v>
      </c>
      <c r="P88" s="1375"/>
      <c r="Q88" s="1377" t="s">
        <v>739</v>
      </c>
      <c r="R88" s="1357"/>
    </row>
    <row r="89" spans="1:18" ht="12.95" customHeight="1">
      <c r="A89" s="1357" t="s">
        <v>740</v>
      </c>
      <c r="B89" s="1390">
        <v>2933</v>
      </c>
      <c r="C89" s="1374" t="s">
        <v>2916</v>
      </c>
      <c r="D89" s="1374"/>
      <c r="E89" s="1390">
        <v>4</v>
      </c>
      <c r="F89" s="1374" t="s">
        <v>535</v>
      </c>
      <c r="G89" s="1374"/>
      <c r="H89" s="1393">
        <v>103</v>
      </c>
      <c r="I89" s="1375" t="s">
        <v>925</v>
      </c>
      <c r="J89" s="1375"/>
      <c r="K89" s="1376">
        <v>286</v>
      </c>
      <c r="L89" s="1375" t="s">
        <v>926</v>
      </c>
      <c r="M89" s="1375"/>
      <c r="N89" s="1376">
        <v>27</v>
      </c>
      <c r="O89" s="1375" t="s">
        <v>927</v>
      </c>
      <c r="P89" s="1375"/>
      <c r="Q89" s="1377" t="s">
        <v>742</v>
      </c>
      <c r="R89" s="1357"/>
    </row>
    <row r="90" spans="1:18" ht="12.95" customHeight="1">
      <c r="A90" s="1387" t="s">
        <v>743</v>
      </c>
      <c r="B90" s="1388">
        <v>2770</v>
      </c>
      <c r="C90" s="1370" t="s">
        <v>2917</v>
      </c>
      <c r="D90" s="1370"/>
      <c r="E90" s="1388">
        <v>49</v>
      </c>
      <c r="F90" s="1370" t="s">
        <v>928</v>
      </c>
      <c r="G90" s="1370"/>
      <c r="H90" s="1389">
        <v>444</v>
      </c>
      <c r="I90" s="1371" t="s">
        <v>929</v>
      </c>
      <c r="J90" s="1371"/>
      <c r="K90" s="1378">
        <v>7115</v>
      </c>
      <c r="L90" s="1371" t="s">
        <v>930</v>
      </c>
      <c r="M90" s="1371"/>
      <c r="N90" s="1378">
        <v>505</v>
      </c>
      <c r="O90" s="1371" t="s">
        <v>931</v>
      </c>
      <c r="P90" s="1371"/>
      <c r="Q90" s="1379" t="s">
        <v>745</v>
      </c>
      <c r="R90" s="1357"/>
    </row>
    <row r="91" spans="1:18" ht="12.95" customHeight="1">
      <c r="A91" s="1357" t="s">
        <v>746</v>
      </c>
      <c r="B91" s="1390">
        <v>9</v>
      </c>
      <c r="C91" s="1374" t="s">
        <v>692</v>
      </c>
      <c r="D91" s="1374"/>
      <c r="E91" s="1390">
        <v>2</v>
      </c>
      <c r="F91" s="1374" t="s">
        <v>534</v>
      </c>
      <c r="G91" s="1374"/>
      <c r="H91" s="1393">
        <v>27</v>
      </c>
      <c r="I91" s="1375" t="s">
        <v>932</v>
      </c>
      <c r="J91" s="1375"/>
      <c r="K91" s="1376">
        <v>30</v>
      </c>
      <c r="L91" s="1375" t="s">
        <v>824</v>
      </c>
      <c r="M91" s="1375"/>
      <c r="N91" s="1376">
        <v>21</v>
      </c>
      <c r="O91" s="1375" t="s">
        <v>933</v>
      </c>
      <c r="P91" s="1375"/>
      <c r="Q91" s="1377" t="s">
        <v>749</v>
      </c>
      <c r="R91" s="1357"/>
    </row>
    <row r="92" spans="1:18" ht="12.95" customHeight="1">
      <c r="A92" s="1357" t="s">
        <v>750</v>
      </c>
      <c r="B92" s="1390">
        <v>2501</v>
      </c>
      <c r="C92" s="1374" t="s">
        <v>2918</v>
      </c>
      <c r="D92" s="1374"/>
      <c r="E92" s="1390">
        <v>0</v>
      </c>
      <c r="F92" s="1374" t="s">
        <v>533</v>
      </c>
      <c r="G92" s="1374"/>
      <c r="H92" s="1393">
        <v>80</v>
      </c>
      <c r="I92" s="1375" t="s">
        <v>804</v>
      </c>
      <c r="J92" s="1375"/>
      <c r="K92" s="1376">
        <v>108</v>
      </c>
      <c r="L92" s="1375" t="s">
        <v>935</v>
      </c>
      <c r="M92" s="1375"/>
      <c r="N92" s="1376">
        <v>77</v>
      </c>
      <c r="O92" s="1375" t="s">
        <v>936</v>
      </c>
      <c r="P92" s="1375"/>
      <c r="Q92" s="1377" t="s">
        <v>752</v>
      </c>
      <c r="R92" s="1357"/>
    </row>
    <row r="93" spans="1:18" ht="12.95" customHeight="1">
      <c r="A93" s="1357" t="s">
        <v>753</v>
      </c>
      <c r="B93" s="1390">
        <v>50</v>
      </c>
      <c r="C93" s="1374" t="s">
        <v>846</v>
      </c>
      <c r="D93" s="1374"/>
      <c r="E93" s="1390">
        <v>13</v>
      </c>
      <c r="F93" s="1374" t="s">
        <v>594</v>
      </c>
      <c r="G93" s="1374"/>
      <c r="H93" s="1393">
        <v>50</v>
      </c>
      <c r="I93" s="1375" t="s">
        <v>697</v>
      </c>
      <c r="J93" s="1375"/>
      <c r="K93" s="1376">
        <v>76</v>
      </c>
      <c r="L93" s="1375" t="s">
        <v>937</v>
      </c>
      <c r="M93" s="1375"/>
      <c r="N93" s="1376">
        <v>56</v>
      </c>
      <c r="O93" s="1375" t="s">
        <v>938</v>
      </c>
      <c r="P93" s="1375"/>
      <c r="Q93" s="1377" t="s">
        <v>755</v>
      </c>
      <c r="R93" s="1357"/>
    </row>
    <row r="94" spans="1:18" ht="12.95" customHeight="1">
      <c r="A94" s="1357" t="s">
        <v>756</v>
      </c>
      <c r="B94" s="1390">
        <v>102</v>
      </c>
      <c r="C94" s="1374" t="s">
        <v>2919</v>
      </c>
      <c r="D94" s="1374"/>
      <c r="E94" s="1390">
        <v>33</v>
      </c>
      <c r="F94" s="1374" t="s">
        <v>939</v>
      </c>
      <c r="G94" s="1374"/>
      <c r="H94" s="1393">
        <v>133</v>
      </c>
      <c r="I94" s="1375" t="s">
        <v>940</v>
      </c>
      <c r="J94" s="1375"/>
      <c r="K94" s="1376">
        <v>157</v>
      </c>
      <c r="L94" s="1375" t="s">
        <v>941</v>
      </c>
      <c r="M94" s="1375"/>
      <c r="N94" s="1376">
        <v>173</v>
      </c>
      <c r="O94" s="1375" t="s">
        <v>942</v>
      </c>
      <c r="P94" s="1375"/>
      <c r="Q94" s="1377" t="s">
        <v>758</v>
      </c>
      <c r="R94" s="1357"/>
    </row>
    <row r="95" spans="1:18" ht="12.95" customHeight="1">
      <c r="A95" s="1357" t="s">
        <v>759</v>
      </c>
      <c r="B95" s="1390">
        <v>108</v>
      </c>
      <c r="C95" s="1374" t="s">
        <v>2920</v>
      </c>
      <c r="D95" s="1374"/>
      <c r="E95" s="1390">
        <v>1</v>
      </c>
      <c r="F95" s="1374" t="s">
        <v>564</v>
      </c>
      <c r="G95" s="1374"/>
      <c r="H95" s="1393">
        <v>154</v>
      </c>
      <c r="I95" s="1375" t="s">
        <v>943</v>
      </c>
      <c r="J95" s="1375"/>
      <c r="K95" s="1376">
        <v>6744</v>
      </c>
      <c r="L95" s="1375" t="s">
        <v>944</v>
      </c>
      <c r="M95" s="1375"/>
      <c r="N95" s="1376">
        <v>178</v>
      </c>
      <c r="O95" s="1375" t="s">
        <v>945</v>
      </c>
      <c r="P95" s="1375"/>
      <c r="Q95" s="1377" t="s">
        <v>760</v>
      </c>
      <c r="R95" s="1357"/>
    </row>
    <row r="96" spans="1:18" ht="12.95" customHeight="1">
      <c r="A96" s="1387" t="s">
        <v>761</v>
      </c>
      <c r="B96" s="1388">
        <v>83</v>
      </c>
      <c r="C96" s="1370" t="s">
        <v>2921</v>
      </c>
      <c r="D96" s="1370"/>
      <c r="E96" s="1388">
        <v>0</v>
      </c>
      <c r="F96" s="1370" t="s">
        <v>533</v>
      </c>
      <c r="G96" s="1370"/>
      <c r="H96" s="1389">
        <v>81</v>
      </c>
      <c r="I96" s="1371" t="s">
        <v>946</v>
      </c>
      <c r="J96" s="1371"/>
      <c r="K96" s="1378">
        <v>105</v>
      </c>
      <c r="L96" s="1371" t="s">
        <v>947</v>
      </c>
      <c r="M96" s="1371"/>
      <c r="N96" s="1378">
        <v>64</v>
      </c>
      <c r="O96" s="1397">
        <v>0</v>
      </c>
      <c r="P96" s="1397"/>
      <c r="Q96" s="1379" t="s">
        <v>762</v>
      </c>
      <c r="R96" s="1357"/>
    </row>
    <row r="97" spans="1:18" ht="12.95" customHeight="1">
      <c r="A97" s="1357" t="s">
        <v>763</v>
      </c>
      <c r="B97" s="1390">
        <v>83</v>
      </c>
      <c r="C97" s="1374" t="s">
        <v>2921</v>
      </c>
      <c r="D97" s="1374"/>
      <c r="E97" s="1390">
        <v>0</v>
      </c>
      <c r="F97" s="1374" t="s">
        <v>533</v>
      </c>
      <c r="G97" s="1374"/>
      <c r="H97" s="1393">
        <v>81</v>
      </c>
      <c r="I97" s="1375" t="s">
        <v>946</v>
      </c>
      <c r="J97" s="1375"/>
      <c r="K97" s="1376">
        <v>105</v>
      </c>
      <c r="L97" s="1375" t="s">
        <v>947</v>
      </c>
      <c r="M97" s="1375"/>
      <c r="N97" s="1376">
        <v>64</v>
      </c>
      <c r="O97" s="1380">
        <v>0</v>
      </c>
      <c r="P97" s="1380"/>
      <c r="Q97" s="1377" t="s">
        <v>764</v>
      </c>
      <c r="R97" s="1357"/>
    </row>
    <row r="98" spans="1:18" ht="12.95" customHeight="1">
      <c r="A98" s="1387" t="s">
        <v>765</v>
      </c>
      <c r="B98" s="1388">
        <v>30</v>
      </c>
      <c r="C98" s="1370" t="s">
        <v>2922</v>
      </c>
      <c r="D98" s="1370"/>
      <c r="E98" s="1388">
        <v>3</v>
      </c>
      <c r="F98" s="1370" t="s">
        <v>948</v>
      </c>
      <c r="G98" s="1370"/>
      <c r="H98" s="1389">
        <v>18</v>
      </c>
      <c r="I98" s="1371" t="s">
        <v>949</v>
      </c>
      <c r="J98" s="1371"/>
      <c r="K98" s="1378">
        <v>15</v>
      </c>
      <c r="L98" s="1371" t="s">
        <v>766</v>
      </c>
      <c r="M98" s="1371"/>
      <c r="N98" s="1378">
        <v>12</v>
      </c>
      <c r="O98" s="1371" t="s">
        <v>950</v>
      </c>
      <c r="P98" s="1371"/>
      <c r="Q98" s="1379" t="s">
        <v>767</v>
      </c>
      <c r="R98" s="1357"/>
    </row>
    <row r="99" spans="1:18" ht="12.95" customHeight="1">
      <c r="A99" s="1357" t="s">
        <v>768</v>
      </c>
      <c r="B99" s="1390">
        <v>30</v>
      </c>
      <c r="C99" s="1374" t="s">
        <v>2922</v>
      </c>
      <c r="D99" s="1374"/>
      <c r="E99" s="1390">
        <v>3</v>
      </c>
      <c r="F99" s="1374" t="s">
        <v>948</v>
      </c>
      <c r="G99" s="1374"/>
      <c r="H99" s="1393">
        <v>18</v>
      </c>
      <c r="I99" s="1375" t="s">
        <v>949</v>
      </c>
      <c r="J99" s="1375"/>
      <c r="K99" s="1376">
        <v>15</v>
      </c>
      <c r="L99" s="1375" t="s">
        <v>766</v>
      </c>
      <c r="M99" s="1375"/>
      <c r="N99" s="1376">
        <v>12</v>
      </c>
      <c r="O99" s="1375" t="s">
        <v>950</v>
      </c>
      <c r="P99" s="1375"/>
      <c r="Q99" s="1377" t="s">
        <v>769</v>
      </c>
      <c r="R99" s="1357"/>
    </row>
    <row r="100" spans="1:18" ht="12.95" customHeight="1">
      <c r="A100" s="1387" t="s">
        <v>770</v>
      </c>
      <c r="B100" s="1388">
        <v>2</v>
      </c>
      <c r="C100" s="1370" t="s">
        <v>584</v>
      </c>
      <c r="D100" s="1370"/>
      <c r="E100" s="1388">
        <v>0</v>
      </c>
      <c r="F100" s="1370" t="s">
        <v>533</v>
      </c>
      <c r="G100" s="1370"/>
      <c r="H100" s="1389">
        <v>12</v>
      </c>
      <c r="I100" s="1371" t="s">
        <v>951</v>
      </c>
      <c r="J100" s="1371"/>
      <c r="K100" s="1378">
        <v>2</v>
      </c>
      <c r="L100" s="1371" t="s">
        <v>771</v>
      </c>
      <c r="M100" s="1371"/>
      <c r="N100" s="1378">
        <v>3</v>
      </c>
      <c r="O100" s="1371" t="s">
        <v>952</v>
      </c>
      <c r="P100" s="1371"/>
      <c r="Q100" s="1379" t="s">
        <v>772</v>
      </c>
      <c r="R100" s="1357"/>
    </row>
    <row r="101" spans="1:18" ht="12.95" customHeight="1">
      <c r="A101" s="1357" t="s">
        <v>773</v>
      </c>
      <c r="B101" s="1390">
        <v>2</v>
      </c>
      <c r="C101" s="1374" t="s">
        <v>584</v>
      </c>
      <c r="D101" s="1374"/>
      <c r="E101" s="1390">
        <v>0</v>
      </c>
      <c r="F101" s="1374" t="s">
        <v>533</v>
      </c>
      <c r="G101" s="1374"/>
      <c r="H101" s="1393">
        <v>12</v>
      </c>
      <c r="I101" s="1375" t="s">
        <v>951</v>
      </c>
      <c r="J101" s="1375"/>
      <c r="K101" s="1376">
        <v>2</v>
      </c>
      <c r="L101" s="1375" t="s">
        <v>771</v>
      </c>
      <c r="M101" s="1375"/>
      <c r="N101" s="1376">
        <v>3</v>
      </c>
      <c r="O101" s="1375" t="s">
        <v>952</v>
      </c>
      <c r="P101" s="1375"/>
      <c r="Q101" s="1377" t="s">
        <v>774</v>
      </c>
      <c r="R101" s="1357"/>
    </row>
    <row r="102" spans="1:18" ht="12.95" customHeight="1">
      <c r="A102" s="1398" t="s">
        <v>775</v>
      </c>
      <c r="B102" s="1399">
        <v>92355</v>
      </c>
      <c r="C102" s="1400" t="s">
        <v>2923</v>
      </c>
      <c r="D102" s="1400"/>
      <c r="E102" s="1399">
        <v>23715</v>
      </c>
      <c r="F102" s="1400" t="s">
        <v>953</v>
      </c>
      <c r="G102" s="1400"/>
      <c r="H102" s="1401">
        <v>4360</v>
      </c>
      <c r="I102" s="1389" t="s">
        <v>954</v>
      </c>
      <c r="J102" s="1389"/>
      <c r="K102" s="1402">
        <v>12077</v>
      </c>
      <c r="L102" s="1389" t="s">
        <v>955</v>
      </c>
      <c r="M102" s="1389"/>
      <c r="N102" s="1402">
        <v>79406</v>
      </c>
      <c r="O102" s="1389" t="s">
        <v>956</v>
      </c>
      <c r="P102" s="1389"/>
      <c r="Q102" s="1403" t="s">
        <v>776</v>
      </c>
      <c r="R102" s="1357"/>
    </row>
    <row r="103" spans="1:18" ht="12.95" customHeight="1">
      <c r="A103" s="1398"/>
      <c r="B103" s="1403"/>
      <c r="C103" s="1398"/>
      <c r="D103" s="1398"/>
      <c r="E103" s="1403"/>
      <c r="F103" s="1398"/>
      <c r="G103" s="1398"/>
      <c r="H103" s="1404"/>
      <c r="I103" s="1404"/>
      <c r="J103" s="1404"/>
      <c r="K103" s="1405"/>
      <c r="L103" s="1406"/>
      <c r="M103" s="1406"/>
      <c r="N103" s="1405"/>
      <c r="O103" s="1406"/>
      <c r="P103" s="1406"/>
      <c r="Q103" s="1403"/>
      <c r="R103" s="1357"/>
    </row>
    <row r="104" spans="1:18" ht="12.95" customHeight="1">
      <c r="A104" s="1407"/>
      <c r="B104" s="1408"/>
      <c r="C104" s="1407"/>
      <c r="D104" s="1407"/>
      <c r="E104" s="1408"/>
      <c r="F104" s="1407"/>
      <c r="G104" s="1407"/>
      <c r="H104" s="1409"/>
      <c r="I104" s="1409"/>
      <c r="J104" s="1409"/>
      <c r="K104" s="1410"/>
      <c r="L104" s="1409"/>
      <c r="M104" s="1409"/>
      <c r="N104" s="1410"/>
      <c r="O104" s="1409"/>
      <c r="P104" s="1409"/>
      <c r="Q104" s="1408"/>
      <c r="R104" s="1357"/>
    </row>
    <row r="105" spans="1:18" ht="15.75">
      <c r="A105" s="2239" t="s">
        <v>777</v>
      </c>
      <c r="B105" s="2239"/>
      <c r="C105" s="2239"/>
      <c r="D105" s="2239"/>
      <c r="E105" s="2239"/>
      <c r="F105" s="2239"/>
      <c r="G105" s="2240"/>
      <c r="H105" s="2240"/>
      <c r="I105" s="2239"/>
      <c r="J105" s="2239"/>
      <c r="K105" s="2239"/>
      <c r="L105" s="2239"/>
      <c r="M105" s="2239"/>
      <c r="N105" s="2239"/>
      <c r="O105" s="2239"/>
      <c r="P105" s="2141"/>
      <c r="Q105" s="2141" t="s">
        <v>2862</v>
      </c>
    </row>
    <row r="106" spans="1:18" ht="15.75">
      <c r="A106" s="2235" t="s">
        <v>778</v>
      </c>
      <c r="B106" s="2235"/>
      <c r="C106" s="2235"/>
      <c r="D106" s="2235"/>
      <c r="E106" s="2235"/>
      <c r="F106" s="2235"/>
      <c r="G106" s="2235"/>
      <c r="H106" s="2235"/>
      <c r="I106" s="2235"/>
      <c r="J106" s="2235"/>
      <c r="K106" s="2235"/>
      <c r="L106" s="2235"/>
      <c r="M106" s="2235"/>
      <c r="N106" s="2235"/>
      <c r="O106" s="2235"/>
      <c r="P106" s="1411"/>
      <c r="Q106" s="1411" t="s">
        <v>2924</v>
      </c>
    </row>
    <row r="108" spans="1:18" ht="15.75">
      <c r="A108" s="2241" t="s">
        <v>957</v>
      </c>
      <c r="B108" s="2241"/>
      <c r="C108" s="2241"/>
      <c r="D108" s="2241"/>
      <c r="E108" s="2241"/>
      <c r="F108" s="2241"/>
      <c r="G108" s="2241"/>
      <c r="H108" s="2241"/>
      <c r="I108" s="2241"/>
      <c r="J108" s="2241"/>
      <c r="K108" s="2241"/>
      <c r="L108" s="2241"/>
      <c r="M108" s="2241"/>
      <c r="N108" s="2241"/>
      <c r="O108" s="2241"/>
      <c r="P108" s="1352"/>
      <c r="Q108" s="1352" t="s">
        <v>2925</v>
      </c>
    </row>
    <row r="109" spans="1:18" ht="15.75">
      <c r="A109" s="2241" t="s">
        <v>1004</v>
      </c>
      <c r="B109" s="2241"/>
      <c r="C109" s="2241"/>
      <c r="D109" s="2241"/>
      <c r="E109" s="2241"/>
      <c r="F109" s="2241"/>
      <c r="G109" s="2241"/>
      <c r="H109" s="2241"/>
      <c r="I109" s="2241"/>
      <c r="J109" s="2241"/>
      <c r="K109" s="2241"/>
      <c r="L109" s="2241"/>
      <c r="M109" s="2241"/>
      <c r="N109" s="2241"/>
      <c r="O109" s="2241"/>
      <c r="P109" s="1352"/>
      <c r="Q109" s="1352" t="s">
        <v>2875</v>
      </c>
    </row>
    <row r="110" spans="1:18">
      <c r="A110" s="1353" t="s">
        <v>162</v>
      </c>
      <c r="B110" s="1353"/>
      <c r="C110" s="1353"/>
      <c r="D110" s="1353"/>
      <c r="E110" s="1353"/>
      <c r="F110" s="1353"/>
      <c r="G110" s="1353"/>
      <c r="H110" s="1354"/>
      <c r="I110" s="1354"/>
      <c r="J110" s="1354"/>
      <c r="K110" s="1354"/>
      <c r="L110" s="1354"/>
      <c r="M110" s="1354"/>
      <c r="N110" s="1354"/>
      <c r="O110" s="1354"/>
      <c r="P110" s="1354"/>
      <c r="Q110" s="1353" t="s">
        <v>162</v>
      </c>
    </row>
    <row r="111" spans="1:18">
      <c r="A111" s="2253" t="s">
        <v>514</v>
      </c>
      <c r="B111" s="2253"/>
      <c r="C111" s="2253"/>
      <c r="D111" s="2253"/>
      <c r="E111" s="2253"/>
      <c r="F111" s="2253"/>
      <c r="G111" s="2253"/>
      <c r="H111" s="2253"/>
      <c r="I111" s="2253"/>
      <c r="J111" s="2253"/>
      <c r="K111" s="2253"/>
      <c r="L111" s="2253"/>
      <c r="M111" s="2253"/>
      <c r="N111" s="2253"/>
      <c r="O111" s="2253"/>
      <c r="P111" s="1355"/>
      <c r="Q111" s="1355" t="s">
        <v>3154</v>
      </c>
    </row>
    <row r="112" spans="1:18">
      <c r="A112" s="1356"/>
      <c r="B112" s="2246" t="s">
        <v>2876</v>
      </c>
      <c r="C112" s="2248"/>
      <c r="D112" s="2135"/>
      <c r="E112" s="2259" t="s">
        <v>515</v>
      </c>
      <c r="F112" s="2260"/>
      <c r="G112" s="2137"/>
      <c r="H112" s="2259" t="s">
        <v>516</v>
      </c>
      <c r="I112" s="2260"/>
      <c r="J112" s="2137"/>
      <c r="K112" s="2259" t="s">
        <v>517</v>
      </c>
      <c r="L112" s="2260"/>
      <c r="M112" s="2137"/>
      <c r="N112" s="2259" t="s">
        <v>518</v>
      </c>
      <c r="O112" s="2261"/>
      <c r="P112" s="2142"/>
      <c r="Q112" s="1413"/>
    </row>
    <row r="113" spans="1:17">
      <c r="A113" s="1356"/>
      <c r="B113" s="2236" t="s">
        <v>2877</v>
      </c>
      <c r="C113" s="2250"/>
      <c r="D113" s="1365"/>
      <c r="E113" s="2256" t="s">
        <v>519</v>
      </c>
      <c r="F113" s="2257"/>
      <c r="G113" s="1367"/>
      <c r="H113" s="2256" t="s">
        <v>520</v>
      </c>
      <c r="I113" s="2257"/>
      <c r="J113" s="1367"/>
      <c r="K113" s="2256" t="s">
        <v>521</v>
      </c>
      <c r="L113" s="2257"/>
      <c r="M113" s="1367"/>
      <c r="N113" s="2256" t="s">
        <v>522</v>
      </c>
      <c r="O113" s="2258"/>
      <c r="P113" s="1363"/>
      <c r="Q113" s="1377"/>
    </row>
    <row r="114" spans="1:17">
      <c r="A114" s="1358"/>
      <c r="B114" s="1359" t="s">
        <v>523</v>
      </c>
      <c r="C114" s="1359" t="s">
        <v>524</v>
      </c>
      <c r="D114" s="1359"/>
      <c r="E114" s="1360" t="s">
        <v>523</v>
      </c>
      <c r="F114" s="1361" t="s">
        <v>524</v>
      </c>
      <c r="G114" s="1361"/>
      <c r="H114" s="1362" t="s">
        <v>523</v>
      </c>
      <c r="I114" s="1363" t="s">
        <v>524</v>
      </c>
      <c r="J114" s="2138"/>
      <c r="K114" s="1362" t="s">
        <v>523</v>
      </c>
      <c r="L114" s="1363" t="s">
        <v>524</v>
      </c>
      <c r="M114" s="2138"/>
      <c r="N114" s="1362" t="s">
        <v>523</v>
      </c>
      <c r="O114" s="2138" t="s">
        <v>524</v>
      </c>
      <c r="P114" s="1363"/>
      <c r="Q114" s="1377"/>
    </row>
    <row r="115" spans="1:17">
      <c r="A115" s="1364"/>
      <c r="B115" s="1365" t="s">
        <v>525</v>
      </c>
      <c r="C115" s="1365" t="s">
        <v>526</v>
      </c>
      <c r="D115" s="1365"/>
      <c r="E115" s="1366" t="s">
        <v>525</v>
      </c>
      <c r="F115" s="1367" t="s">
        <v>526</v>
      </c>
      <c r="G115" s="1367"/>
      <c r="H115" s="1366" t="s">
        <v>525</v>
      </c>
      <c r="I115" s="1368" t="s">
        <v>526</v>
      </c>
      <c r="J115" s="1367"/>
      <c r="K115" s="1366" t="s">
        <v>525</v>
      </c>
      <c r="L115" s="1368" t="s">
        <v>526</v>
      </c>
      <c r="M115" s="1367"/>
      <c r="N115" s="1366" t="s">
        <v>525</v>
      </c>
      <c r="O115" s="1367" t="s">
        <v>526</v>
      </c>
      <c r="P115" s="1368"/>
      <c r="Q115" s="1414"/>
    </row>
    <row r="116" spans="1:17">
      <c r="A116" s="1369" t="s">
        <v>527</v>
      </c>
      <c r="B116" s="1370">
        <v>12496</v>
      </c>
      <c r="C116" s="1370" t="s">
        <v>2926</v>
      </c>
      <c r="D116" s="1370"/>
      <c r="E116" s="1370">
        <v>20412</v>
      </c>
      <c r="F116" s="1370" t="s">
        <v>1005</v>
      </c>
      <c r="G116" s="1370"/>
      <c r="H116" s="1371">
        <v>4231</v>
      </c>
      <c r="I116" s="1371" t="s">
        <v>1006</v>
      </c>
      <c r="J116" s="1371"/>
      <c r="K116" s="1372">
        <v>6048</v>
      </c>
      <c r="L116" s="1371" t="s">
        <v>1007</v>
      </c>
      <c r="M116" s="1371"/>
      <c r="N116" s="1372">
        <v>3353</v>
      </c>
      <c r="O116" s="1371" t="s">
        <v>1008</v>
      </c>
      <c r="P116" s="1371"/>
      <c r="Q116" s="1379" t="s">
        <v>528</v>
      </c>
    </row>
    <row r="117" spans="1:17">
      <c r="A117" s="1356" t="s">
        <v>529</v>
      </c>
      <c r="B117" s="1374">
        <v>11521</v>
      </c>
      <c r="C117" s="1374" t="s">
        <v>2927</v>
      </c>
      <c r="D117" s="1374"/>
      <c r="E117" s="1374">
        <v>19405</v>
      </c>
      <c r="F117" s="1374" t="s">
        <v>958</v>
      </c>
      <c r="G117" s="1374"/>
      <c r="H117" s="1375">
        <v>3285</v>
      </c>
      <c r="I117" s="1375" t="s">
        <v>1009</v>
      </c>
      <c r="J117" s="1375"/>
      <c r="K117" s="1376">
        <v>2542</v>
      </c>
      <c r="L117" s="1375" t="s">
        <v>1010</v>
      </c>
      <c r="M117" s="1375"/>
      <c r="N117" s="1376">
        <v>1090</v>
      </c>
      <c r="O117" s="1375" t="s">
        <v>1011</v>
      </c>
      <c r="P117" s="1375"/>
      <c r="Q117" s="1377" t="s">
        <v>531</v>
      </c>
    </row>
    <row r="118" spans="1:17">
      <c r="A118" s="1356" t="s">
        <v>532</v>
      </c>
      <c r="B118" s="1374">
        <v>139</v>
      </c>
      <c r="C118" s="1374" t="s">
        <v>2928</v>
      </c>
      <c r="D118" s="1374"/>
      <c r="E118" s="1374">
        <v>197</v>
      </c>
      <c r="F118" s="1374" t="s">
        <v>1012</v>
      </c>
      <c r="G118" s="1374"/>
      <c r="H118" s="1375">
        <v>99</v>
      </c>
      <c r="I118" s="1375" t="s">
        <v>1013</v>
      </c>
      <c r="J118" s="1375"/>
      <c r="K118" s="1376">
        <v>1041</v>
      </c>
      <c r="L118" s="1375" t="s">
        <v>1014</v>
      </c>
      <c r="M118" s="1375"/>
      <c r="N118" s="1376">
        <v>944</v>
      </c>
      <c r="O118" s="1375" t="s">
        <v>1015</v>
      </c>
      <c r="P118" s="1375"/>
      <c r="Q118" s="1377" t="s">
        <v>536</v>
      </c>
    </row>
    <row r="119" spans="1:17">
      <c r="A119" s="1356" t="s">
        <v>537</v>
      </c>
      <c r="B119" s="1374">
        <v>16</v>
      </c>
      <c r="C119" s="1374" t="s">
        <v>2929</v>
      </c>
      <c r="D119" s="1374"/>
      <c r="E119" s="1374">
        <v>15</v>
      </c>
      <c r="F119" s="1374" t="s">
        <v>1016</v>
      </c>
      <c r="G119" s="1374"/>
      <c r="H119" s="1375">
        <v>33</v>
      </c>
      <c r="I119" s="1375" t="s">
        <v>1017</v>
      </c>
      <c r="J119" s="1375"/>
      <c r="K119" s="1376">
        <v>51</v>
      </c>
      <c r="L119" s="1375" t="s">
        <v>1018</v>
      </c>
      <c r="M119" s="1375"/>
      <c r="N119" s="1376">
        <v>35</v>
      </c>
      <c r="O119" s="1375" t="s">
        <v>1019</v>
      </c>
      <c r="P119" s="1375"/>
      <c r="Q119" s="1377" t="s">
        <v>541</v>
      </c>
    </row>
    <row r="120" spans="1:17">
      <c r="A120" s="1356" t="s">
        <v>542</v>
      </c>
      <c r="B120" s="1374">
        <v>72</v>
      </c>
      <c r="C120" s="1374" t="s">
        <v>2930</v>
      </c>
      <c r="D120" s="1374"/>
      <c r="E120" s="1374">
        <v>167</v>
      </c>
      <c r="F120" s="1374" t="s">
        <v>1020</v>
      </c>
      <c r="G120" s="1374"/>
      <c r="H120" s="1375">
        <v>175</v>
      </c>
      <c r="I120" s="1375" t="s">
        <v>1021</v>
      </c>
      <c r="J120" s="1375"/>
      <c r="K120" s="1376">
        <v>798</v>
      </c>
      <c r="L120" s="1375" t="s">
        <v>1022</v>
      </c>
      <c r="M120" s="1375"/>
      <c r="N120" s="1376">
        <v>576</v>
      </c>
      <c r="O120" s="1375" t="s">
        <v>1023</v>
      </c>
      <c r="P120" s="1375"/>
      <c r="Q120" s="1377" t="s">
        <v>546</v>
      </c>
    </row>
    <row r="121" spans="1:17">
      <c r="A121" s="1356" t="s">
        <v>547</v>
      </c>
      <c r="B121" s="1374">
        <v>21</v>
      </c>
      <c r="C121" s="1374" t="s">
        <v>543</v>
      </c>
      <c r="D121" s="1374"/>
      <c r="E121" s="1374">
        <v>9</v>
      </c>
      <c r="F121" s="1374" t="s">
        <v>646</v>
      </c>
      <c r="G121" s="1374"/>
      <c r="H121" s="1375">
        <v>18</v>
      </c>
      <c r="I121" s="1375" t="s">
        <v>1024</v>
      </c>
      <c r="J121" s="1375"/>
      <c r="K121" s="1376">
        <v>67</v>
      </c>
      <c r="L121" s="1375" t="s">
        <v>1025</v>
      </c>
      <c r="M121" s="1375"/>
      <c r="N121" s="1376">
        <v>38</v>
      </c>
      <c r="O121" s="1375" t="s">
        <v>1026</v>
      </c>
      <c r="P121" s="1375"/>
      <c r="Q121" s="1377" t="s">
        <v>549</v>
      </c>
    </row>
    <row r="122" spans="1:17">
      <c r="A122" s="1356" t="s">
        <v>550</v>
      </c>
      <c r="B122" s="1374">
        <v>727</v>
      </c>
      <c r="C122" s="1374" t="s">
        <v>2931</v>
      </c>
      <c r="D122" s="1374"/>
      <c r="E122" s="1374">
        <v>619</v>
      </c>
      <c r="F122" s="1374" t="s">
        <v>1027</v>
      </c>
      <c r="G122" s="1374"/>
      <c r="H122" s="1375">
        <v>621</v>
      </c>
      <c r="I122" s="1375" t="s">
        <v>1028</v>
      </c>
      <c r="J122" s="1375"/>
      <c r="K122" s="1376">
        <v>1549</v>
      </c>
      <c r="L122" s="1375" t="s">
        <v>1029</v>
      </c>
      <c r="M122" s="1375"/>
      <c r="N122" s="1376">
        <v>670</v>
      </c>
      <c r="O122" s="1375" t="s">
        <v>1030</v>
      </c>
      <c r="P122" s="1375"/>
      <c r="Q122" s="1377" t="s">
        <v>554</v>
      </c>
    </row>
    <row r="123" spans="1:17">
      <c r="A123" s="1369" t="s">
        <v>555</v>
      </c>
      <c r="B123" s="1370">
        <v>602</v>
      </c>
      <c r="C123" s="1370" t="s">
        <v>2932</v>
      </c>
      <c r="D123" s="1370"/>
      <c r="E123" s="1370">
        <v>326</v>
      </c>
      <c r="F123" s="1370" t="s">
        <v>1031</v>
      </c>
      <c r="G123" s="1370"/>
      <c r="H123" s="1371">
        <v>589</v>
      </c>
      <c r="I123" s="1371" t="s">
        <v>1032</v>
      </c>
      <c r="J123" s="1371"/>
      <c r="K123" s="1378">
        <v>2552</v>
      </c>
      <c r="L123" s="1371" t="s">
        <v>1033</v>
      </c>
      <c r="M123" s="1371"/>
      <c r="N123" s="1378">
        <v>939</v>
      </c>
      <c r="O123" s="1371" t="s">
        <v>1034</v>
      </c>
      <c r="P123" s="1371"/>
      <c r="Q123" s="1379" t="s">
        <v>131</v>
      </c>
    </row>
    <row r="124" spans="1:17">
      <c r="A124" s="1356" t="s">
        <v>558</v>
      </c>
      <c r="B124" s="1374">
        <v>29</v>
      </c>
      <c r="C124" s="1374" t="s">
        <v>2933</v>
      </c>
      <c r="D124" s="1374"/>
      <c r="E124" s="1374">
        <v>16</v>
      </c>
      <c r="F124" s="1374" t="s">
        <v>960</v>
      </c>
      <c r="G124" s="1374"/>
      <c r="H124" s="1375">
        <v>28</v>
      </c>
      <c r="I124" s="1375" t="s">
        <v>1035</v>
      </c>
      <c r="J124" s="1375"/>
      <c r="K124" s="1376">
        <v>116</v>
      </c>
      <c r="L124" s="1375" t="s">
        <v>1036</v>
      </c>
      <c r="M124" s="1375"/>
      <c r="N124" s="1376">
        <v>172</v>
      </c>
      <c r="O124" s="1375" t="s">
        <v>1037</v>
      </c>
      <c r="P124" s="1375"/>
      <c r="Q124" s="1377" t="s">
        <v>559</v>
      </c>
    </row>
    <row r="125" spans="1:17">
      <c r="A125" s="1356" t="s">
        <v>560</v>
      </c>
      <c r="B125" s="1374">
        <v>67</v>
      </c>
      <c r="C125" s="1374" t="s">
        <v>2934</v>
      </c>
      <c r="D125" s="1374"/>
      <c r="E125" s="1374">
        <v>41</v>
      </c>
      <c r="F125" s="1374" t="s">
        <v>1038</v>
      </c>
      <c r="G125" s="1374"/>
      <c r="H125" s="1375">
        <v>68</v>
      </c>
      <c r="I125" s="1375" t="s">
        <v>1039</v>
      </c>
      <c r="J125" s="1375"/>
      <c r="K125" s="1376">
        <v>808</v>
      </c>
      <c r="L125" s="1375" t="s">
        <v>1040</v>
      </c>
      <c r="M125" s="1375"/>
      <c r="N125" s="1376">
        <v>138</v>
      </c>
      <c r="O125" s="1375" t="s">
        <v>1041</v>
      </c>
      <c r="P125" s="1375"/>
      <c r="Q125" s="1377" t="s">
        <v>565</v>
      </c>
    </row>
    <row r="126" spans="1:17">
      <c r="A126" s="1356" t="s">
        <v>566</v>
      </c>
      <c r="B126" s="1374">
        <v>363</v>
      </c>
      <c r="C126" s="1374" t="s">
        <v>2935</v>
      </c>
      <c r="D126" s="1374"/>
      <c r="E126" s="1374">
        <v>165</v>
      </c>
      <c r="F126" s="1374" t="s">
        <v>1042</v>
      </c>
      <c r="G126" s="1374"/>
      <c r="H126" s="1375">
        <v>381</v>
      </c>
      <c r="I126" s="1375" t="s">
        <v>1043</v>
      </c>
      <c r="J126" s="1375"/>
      <c r="K126" s="1376">
        <v>633</v>
      </c>
      <c r="L126" s="1375" t="s">
        <v>1044</v>
      </c>
      <c r="M126" s="1375"/>
      <c r="N126" s="1376">
        <v>454</v>
      </c>
      <c r="O126" s="1375" t="s">
        <v>1045</v>
      </c>
      <c r="P126" s="1375"/>
      <c r="Q126" s="1377" t="s">
        <v>568</v>
      </c>
    </row>
    <row r="127" spans="1:17">
      <c r="A127" s="1356" t="s">
        <v>569</v>
      </c>
      <c r="B127" s="1374">
        <v>39</v>
      </c>
      <c r="C127" s="1374" t="s">
        <v>2936</v>
      </c>
      <c r="D127" s="1374"/>
      <c r="E127" s="1374">
        <v>59</v>
      </c>
      <c r="F127" s="1374" t="s">
        <v>1046</v>
      </c>
      <c r="G127" s="1374"/>
      <c r="H127" s="1375">
        <v>23</v>
      </c>
      <c r="I127" s="1375" t="s">
        <v>1047</v>
      </c>
      <c r="J127" s="1375"/>
      <c r="K127" s="1376">
        <v>243</v>
      </c>
      <c r="L127" s="1375" t="s">
        <v>1048</v>
      </c>
      <c r="M127" s="1375"/>
      <c r="N127" s="1376">
        <v>84</v>
      </c>
      <c r="O127" s="1375" t="s">
        <v>1049</v>
      </c>
      <c r="P127" s="1375"/>
      <c r="Q127" s="1377" t="s">
        <v>571</v>
      </c>
    </row>
    <row r="128" spans="1:17">
      <c r="A128" s="1356" t="s">
        <v>572</v>
      </c>
      <c r="B128" s="1374">
        <v>97</v>
      </c>
      <c r="C128" s="1374" t="s">
        <v>2937</v>
      </c>
      <c r="D128" s="1374"/>
      <c r="E128" s="1374">
        <v>33</v>
      </c>
      <c r="F128" s="1374" t="s">
        <v>1050</v>
      </c>
      <c r="G128" s="1374"/>
      <c r="H128" s="1375">
        <v>85</v>
      </c>
      <c r="I128" s="1375" t="s">
        <v>961</v>
      </c>
      <c r="J128" s="1375"/>
      <c r="K128" s="1376">
        <v>731</v>
      </c>
      <c r="L128" s="1375" t="s">
        <v>1051</v>
      </c>
      <c r="M128" s="1375"/>
      <c r="N128" s="1376">
        <v>79</v>
      </c>
      <c r="O128" s="1375" t="s">
        <v>1052</v>
      </c>
      <c r="P128" s="1375"/>
      <c r="Q128" s="1377" t="s">
        <v>574</v>
      </c>
    </row>
    <row r="129" spans="1:17">
      <c r="A129" s="1356" t="s">
        <v>575</v>
      </c>
      <c r="B129" s="1374">
        <v>7</v>
      </c>
      <c r="C129" s="1374" t="s">
        <v>2938</v>
      </c>
      <c r="D129" s="1374"/>
      <c r="E129" s="1374">
        <v>12</v>
      </c>
      <c r="F129" s="1374" t="s">
        <v>1053</v>
      </c>
      <c r="G129" s="1374"/>
      <c r="H129" s="1375">
        <v>4</v>
      </c>
      <c r="I129" s="1375" t="s">
        <v>962</v>
      </c>
      <c r="J129" s="1375"/>
      <c r="K129" s="1376">
        <v>21</v>
      </c>
      <c r="L129" s="1375" t="s">
        <v>963</v>
      </c>
      <c r="M129" s="1375"/>
      <c r="N129" s="1376">
        <v>12</v>
      </c>
      <c r="O129" s="1375" t="s">
        <v>964</v>
      </c>
      <c r="P129" s="1375"/>
      <c r="Q129" s="1377" t="s">
        <v>576</v>
      </c>
    </row>
    <row r="130" spans="1:17">
      <c r="A130" s="1369" t="s">
        <v>577</v>
      </c>
      <c r="B130" s="1370">
        <v>1651</v>
      </c>
      <c r="C130" s="1370" t="s">
        <v>2939</v>
      </c>
      <c r="D130" s="1370"/>
      <c r="E130" s="1370">
        <v>1535</v>
      </c>
      <c r="F130" s="1370" t="s">
        <v>1054</v>
      </c>
      <c r="G130" s="1370"/>
      <c r="H130" s="1371">
        <v>911</v>
      </c>
      <c r="I130" s="1371" t="s">
        <v>1055</v>
      </c>
      <c r="J130" s="1371"/>
      <c r="K130" s="1378">
        <v>3968</v>
      </c>
      <c r="L130" s="1371" t="s">
        <v>1056</v>
      </c>
      <c r="M130" s="1371"/>
      <c r="N130" s="1378">
        <v>2798</v>
      </c>
      <c r="O130" s="1371" t="s">
        <v>1057</v>
      </c>
      <c r="P130" s="1371"/>
      <c r="Q130" s="1379" t="s">
        <v>580</v>
      </c>
    </row>
    <row r="131" spans="1:17">
      <c r="A131" s="1356" t="s">
        <v>581</v>
      </c>
      <c r="B131" s="1374">
        <v>73</v>
      </c>
      <c r="C131" s="1374" t="s">
        <v>2940</v>
      </c>
      <c r="D131" s="1374"/>
      <c r="E131" s="1374">
        <v>56</v>
      </c>
      <c r="F131" s="1374" t="s">
        <v>965</v>
      </c>
      <c r="G131" s="1374"/>
      <c r="H131" s="1375">
        <v>17</v>
      </c>
      <c r="I131" s="1375" t="s">
        <v>966</v>
      </c>
      <c r="J131" s="1375"/>
      <c r="K131" s="1376">
        <v>307</v>
      </c>
      <c r="L131" s="1375" t="s">
        <v>1058</v>
      </c>
      <c r="M131" s="1375"/>
      <c r="N131" s="1376">
        <v>262</v>
      </c>
      <c r="O131" s="1375" t="s">
        <v>1059</v>
      </c>
      <c r="P131" s="1375"/>
      <c r="Q131" s="1377" t="s">
        <v>582</v>
      </c>
    </row>
    <row r="132" spans="1:17">
      <c r="A132" s="1356" t="s">
        <v>583</v>
      </c>
      <c r="B132" s="1374">
        <v>80</v>
      </c>
      <c r="C132" s="1374" t="s">
        <v>2941</v>
      </c>
      <c r="D132" s="1374"/>
      <c r="E132" s="1374">
        <v>76</v>
      </c>
      <c r="F132" s="1374" t="s">
        <v>967</v>
      </c>
      <c r="G132" s="1374"/>
      <c r="H132" s="1375">
        <v>67</v>
      </c>
      <c r="I132" s="1375" t="s">
        <v>1060</v>
      </c>
      <c r="J132" s="1375"/>
      <c r="K132" s="1376">
        <v>271</v>
      </c>
      <c r="L132" s="1375" t="s">
        <v>1061</v>
      </c>
      <c r="M132" s="1375"/>
      <c r="N132" s="1376">
        <v>131</v>
      </c>
      <c r="O132" s="1375" t="s">
        <v>1062</v>
      </c>
      <c r="P132" s="1375"/>
      <c r="Q132" s="1377" t="s">
        <v>586</v>
      </c>
    </row>
    <row r="133" spans="1:17">
      <c r="A133" s="1356" t="s">
        <v>587</v>
      </c>
      <c r="B133" s="1374">
        <v>2</v>
      </c>
      <c r="C133" s="1374" t="s">
        <v>684</v>
      </c>
      <c r="D133" s="1374"/>
      <c r="E133" s="1374">
        <v>5</v>
      </c>
      <c r="F133" s="1374" t="s">
        <v>1063</v>
      </c>
      <c r="G133" s="1374"/>
      <c r="H133" s="1375">
        <v>8</v>
      </c>
      <c r="I133" s="1375" t="s">
        <v>1064</v>
      </c>
      <c r="J133" s="1375"/>
      <c r="K133" s="1376">
        <v>10</v>
      </c>
      <c r="L133" s="1375" t="s">
        <v>608</v>
      </c>
      <c r="M133" s="1375"/>
      <c r="N133" s="1376">
        <v>10</v>
      </c>
      <c r="O133" s="1375" t="s">
        <v>1065</v>
      </c>
      <c r="P133" s="1375"/>
      <c r="Q133" s="1377" t="s">
        <v>588</v>
      </c>
    </row>
    <row r="134" spans="1:17">
      <c r="A134" s="1356" t="s">
        <v>589</v>
      </c>
      <c r="B134" s="1374">
        <v>219</v>
      </c>
      <c r="C134" s="1374" t="s">
        <v>2942</v>
      </c>
      <c r="D134" s="1374"/>
      <c r="E134" s="1374">
        <v>134</v>
      </c>
      <c r="F134" s="1374" t="s">
        <v>1066</v>
      </c>
      <c r="G134" s="1374"/>
      <c r="H134" s="1375">
        <v>135</v>
      </c>
      <c r="I134" s="1375" t="s">
        <v>1067</v>
      </c>
      <c r="J134" s="1375"/>
      <c r="K134" s="1376">
        <v>54</v>
      </c>
      <c r="L134" s="1375" t="s">
        <v>1068</v>
      </c>
      <c r="M134" s="1375"/>
      <c r="N134" s="1376">
        <v>18</v>
      </c>
      <c r="O134" s="1375" t="s">
        <v>968</v>
      </c>
      <c r="P134" s="1375"/>
      <c r="Q134" s="1377" t="s">
        <v>592</v>
      </c>
    </row>
    <row r="135" spans="1:17">
      <c r="A135" s="1356" t="s">
        <v>593</v>
      </c>
      <c r="B135" s="1374">
        <v>27</v>
      </c>
      <c r="C135" s="1374" t="s">
        <v>2943</v>
      </c>
      <c r="D135" s="1374"/>
      <c r="E135" s="1374">
        <v>11</v>
      </c>
      <c r="F135" s="1374" t="s">
        <v>969</v>
      </c>
      <c r="G135" s="1374"/>
      <c r="H135" s="1375">
        <v>68</v>
      </c>
      <c r="I135" s="1375" t="s">
        <v>1069</v>
      </c>
      <c r="J135" s="1375"/>
      <c r="K135" s="1376">
        <v>99</v>
      </c>
      <c r="L135" s="1375" t="s">
        <v>1070</v>
      </c>
      <c r="M135" s="1375"/>
      <c r="N135" s="1376">
        <v>40</v>
      </c>
      <c r="O135" s="1375" t="s">
        <v>1071</v>
      </c>
      <c r="P135" s="1375"/>
      <c r="Q135" s="1377" t="s">
        <v>595</v>
      </c>
    </row>
    <row r="136" spans="1:17">
      <c r="A136" s="1356" t="s">
        <v>596</v>
      </c>
      <c r="B136" s="1374">
        <v>194</v>
      </c>
      <c r="C136" s="1374" t="s">
        <v>2944</v>
      </c>
      <c r="D136" s="1374"/>
      <c r="E136" s="1374">
        <v>89</v>
      </c>
      <c r="F136" s="1374" t="s">
        <v>970</v>
      </c>
      <c r="G136" s="1374"/>
      <c r="H136" s="1375">
        <v>83</v>
      </c>
      <c r="I136" s="1375" t="s">
        <v>971</v>
      </c>
      <c r="J136" s="1375"/>
      <c r="K136" s="1376">
        <v>324</v>
      </c>
      <c r="L136" s="1375" t="s">
        <v>972</v>
      </c>
      <c r="M136" s="1375"/>
      <c r="N136" s="1376">
        <v>33</v>
      </c>
      <c r="O136" s="1375" t="s">
        <v>876</v>
      </c>
      <c r="P136" s="1375"/>
      <c r="Q136" s="1377" t="s">
        <v>599</v>
      </c>
    </row>
    <row r="137" spans="1:17">
      <c r="A137" s="1356" t="s">
        <v>600</v>
      </c>
      <c r="B137" s="1374">
        <v>11</v>
      </c>
      <c r="C137" s="1374" t="s">
        <v>2945</v>
      </c>
      <c r="D137" s="1374"/>
      <c r="E137" s="1374">
        <v>9</v>
      </c>
      <c r="F137" s="1374" t="s">
        <v>1072</v>
      </c>
      <c r="G137" s="1374"/>
      <c r="H137" s="1375">
        <v>8</v>
      </c>
      <c r="I137" s="1375" t="s">
        <v>1073</v>
      </c>
      <c r="J137" s="1375"/>
      <c r="K137" s="1376">
        <v>10</v>
      </c>
      <c r="L137" s="1375" t="s">
        <v>1074</v>
      </c>
      <c r="M137" s="1375"/>
      <c r="N137" s="1376">
        <v>5</v>
      </c>
      <c r="O137" s="1375" t="s">
        <v>973</v>
      </c>
      <c r="P137" s="1375"/>
      <c r="Q137" s="1377" t="s">
        <v>601</v>
      </c>
    </row>
    <row r="138" spans="1:17">
      <c r="A138" s="1356" t="s">
        <v>602</v>
      </c>
      <c r="B138" s="1374">
        <v>115</v>
      </c>
      <c r="C138" s="1374" t="s">
        <v>2946</v>
      </c>
      <c r="D138" s="1374"/>
      <c r="E138" s="1374">
        <v>269</v>
      </c>
      <c r="F138" s="1374" t="s">
        <v>1075</v>
      </c>
      <c r="G138" s="1374"/>
      <c r="H138" s="1375">
        <v>171</v>
      </c>
      <c r="I138" s="1375" t="s">
        <v>1076</v>
      </c>
      <c r="J138" s="1375"/>
      <c r="K138" s="1376">
        <v>636</v>
      </c>
      <c r="L138" s="1375" t="s">
        <v>1077</v>
      </c>
      <c r="M138" s="1375"/>
      <c r="N138" s="1376">
        <v>871</v>
      </c>
      <c r="O138" s="1375" t="s">
        <v>1078</v>
      </c>
      <c r="P138" s="1375"/>
      <c r="Q138" s="1377" t="s">
        <v>606</v>
      </c>
    </row>
    <row r="139" spans="1:17">
      <c r="A139" s="1356" t="s">
        <v>607</v>
      </c>
      <c r="B139" s="1374">
        <v>396</v>
      </c>
      <c r="C139" s="1374" t="s">
        <v>2947</v>
      </c>
      <c r="D139" s="1374"/>
      <c r="E139" s="1374">
        <v>373</v>
      </c>
      <c r="F139" s="1374" t="s">
        <v>1079</v>
      </c>
      <c r="G139" s="1374"/>
      <c r="H139" s="1375">
        <v>228</v>
      </c>
      <c r="I139" s="1375" t="s">
        <v>1080</v>
      </c>
      <c r="J139" s="1375"/>
      <c r="K139" s="1376">
        <v>1975</v>
      </c>
      <c r="L139" s="1375" t="s">
        <v>1081</v>
      </c>
      <c r="M139" s="1375"/>
      <c r="N139" s="1376">
        <v>1253</v>
      </c>
      <c r="O139" s="1375" t="s">
        <v>1082</v>
      </c>
      <c r="P139" s="1375"/>
      <c r="Q139" s="1377" t="s">
        <v>609</v>
      </c>
    </row>
    <row r="140" spans="1:17">
      <c r="A140" s="1356" t="s">
        <v>610</v>
      </c>
      <c r="B140" s="1374">
        <v>82</v>
      </c>
      <c r="C140" s="1374" t="s">
        <v>2948</v>
      </c>
      <c r="D140" s="1374"/>
      <c r="E140" s="1374">
        <v>199</v>
      </c>
      <c r="F140" s="1374" t="s">
        <v>1083</v>
      </c>
      <c r="G140" s="1374"/>
      <c r="H140" s="1375">
        <v>120</v>
      </c>
      <c r="I140" s="1375" t="s">
        <v>1084</v>
      </c>
      <c r="J140" s="1375"/>
      <c r="K140" s="1376">
        <v>235</v>
      </c>
      <c r="L140" s="1375" t="s">
        <v>1085</v>
      </c>
      <c r="M140" s="1375"/>
      <c r="N140" s="1376">
        <v>152</v>
      </c>
      <c r="O140" s="1375" t="s">
        <v>1086</v>
      </c>
      <c r="P140" s="1375"/>
      <c r="Q140" s="1377" t="s">
        <v>613</v>
      </c>
    </row>
    <row r="141" spans="1:17">
      <c r="A141" s="1356" t="s">
        <v>614</v>
      </c>
      <c r="B141" s="1374">
        <v>452</v>
      </c>
      <c r="C141" s="1374" t="s">
        <v>2949</v>
      </c>
      <c r="D141" s="1374"/>
      <c r="E141" s="1374">
        <v>314</v>
      </c>
      <c r="F141" s="1374" t="s">
        <v>974</v>
      </c>
      <c r="G141" s="1374"/>
      <c r="H141" s="1375">
        <v>6</v>
      </c>
      <c r="I141" s="1375" t="s">
        <v>975</v>
      </c>
      <c r="J141" s="1375"/>
      <c r="K141" s="1376">
        <v>47</v>
      </c>
      <c r="L141" s="1375" t="s">
        <v>1087</v>
      </c>
      <c r="M141" s="1375"/>
      <c r="N141" s="1376">
        <v>23</v>
      </c>
      <c r="O141" s="1375" t="s">
        <v>1088</v>
      </c>
      <c r="P141" s="1375"/>
      <c r="Q141" s="1377" t="s">
        <v>615</v>
      </c>
    </row>
    <row r="142" spans="1:17">
      <c r="A142" s="1369" t="s">
        <v>616</v>
      </c>
      <c r="B142" s="1370">
        <v>2280</v>
      </c>
      <c r="C142" s="1370" t="s">
        <v>2950</v>
      </c>
      <c r="D142" s="1370"/>
      <c r="E142" s="1370">
        <v>1542</v>
      </c>
      <c r="F142" s="1370" t="s">
        <v>1089</v>
      </c>
      <c r="G142" s="1370"/>
      <c r="H142" s="1371">
        <v>971</v>
      </c>
      <c r="I142" s="1371" t="s">
        <v>1090</v>
      </c>
      <c r="J142" s="1371"/>
      <c r="K142" s="1378">
        <v>4145</v>
      </c>
      <c r="L142" s="1371" t="s">
        <v>1091</v>
      </c>
      <c r="M142" s="1371"/>
      <c r="N142" s="1378">
        <v>1729</v>
      </c>
      <c r="O142" s="1371" t="s">
        <v>1092</v>
      </c>
      <c r="P142" s="1371"/>
      <c r="Q142" s="1379" t="s">
        <v>618</v>
      </c>
    </row>
    <row r="143" spans="1:17">
      <c r="A143" s="1356" t="s">
        <v>619</v>
      </c>
      <c r="B143" s="1374">
        <v>6</v>
      </c>
      <c r="C143" s="1374" t="s">
        <v>2951</v>
      </c>
      <c r="D143" s="1374"/>
      <c r="E143" s="1374">
        <v>0</v>
      </c>
      <c r="F143" s="1374" t="s">
        <v>533</v>
      </c>
      <c r="G143" s="1374"/>
      <c r="H143" s="1375">
        <v>1</v>
      </c>
      <c r="I143" s="1375" t="s">
        <v>976</v>
      </c>
      <c r="J143" s="1375"/>
      <c r="K143" s="1376">
        <v>8</v>
      </c>
      <c r="L143" s="1375" t="s">
        <v>1093</v>
      </c>
      <c r="M143" s="1375"/>
      <c r="N143" s="1376">
        <v>4</v>
      </c>
      <c r="O143" s="1375" t="s">
        <v>1094</v>
      </c>
      <c r="P143" s="1375"/>
      <c r="Q143" s="1377" t="s">
        <v>620</v>
      </c>
    </row>
    <row r="144" spans="1:17">
      <c r="A144" s="1356" t="s">
        <v>621</v>
      </c>
      <c r="B144" s="1374">
        <v>163</v>
      </c>
      <c r="C144" s="1374" t="s">
        <v>2952</v>
      </c>
      <c r="D144" s="1374"/>
      <c r="E144" s="1374">
        <v>143</v>
      </c>
      <c r="F144" s="1374" t="s">
        <v>1095</v>
      </c>
      <c r="G144" s="1374"/>
      <c r="H144" s="1375">
        <v>115</v>
      </c>
      <c r="I144" s="1375" t="s">
        <v>1096</v>
      </c>
      <c r="J144" s="1375"/>
      <c r="K144" s="1376">
        <v>401</v>
      </c>
      <c r="L144" s="1375" t="s">
        <v>1097</v>
      </c>
      <c r="M144" s="1375"/>
      <c r="N144" s="1376">
        <v>367</v>
      </c>
      <c r="O144" s="1375" t="s">
        <v>1098</v>
      </c>
      <c r="P144" s="1375"/>
      <c r="Q144" s="1377" t="s">
        <v>623</v>
      </c>
    </row>
    <row r="145" spans="1:17">
      <c r="A145" s="1356" t="s">
        <v>624</v>
      </c>
      <c r="B145" s="1374">
        <v>4</v>
      </c>
      <c r="C145" s="1374" t="s">
        <v>594</v>
      </c>
      <c r="D145" s="1374"/>
      <c r="E145" s="1374">
        <v>4</v>
      </c>
      <c r="F145" s="1374" t="s">
        <v>548</v>
      </c>
      <c r="G145" s="1374"/>
      <c r="H145" s="1375">
        <v>2</v>
      </c>
      <c r="I145" s="1375" t="s">
        <v>651</v>
      </c>
      <c r="J145" s="1375"/>
      <c r="K145" s="1376">
        <v>8</v>
      </c>
      <c r="L145" s="1375" t="s">
        <v>836</v>
      </c>
      <c r="M145" s="1375"/>
      <c r="N145" s="1376">
        <v>3</v>
      </c>
      <c r="O145" s="1375" t="s">
        <v>535</v>
      </c>
      <c r="P145" s="1375"/>
      <c r="Q145" s="1377" t="s">
        <v>625</v>
      </c>
    </row>
    <row r="146" spans="1:17">
      <c r="A146" s="1356" t="s">
        <v>626</v>
      </c>
      <c r="B146" s="1374">
        <v>0</v>
      </c>
      <c r="C146" s="1374" t="s">
        <v>533</v>
      </c>
      <c r="D146" s="1374"/>
      <c r="E146" s="1374">
        <v>1</v>
      </c>
      <c r="F146" s="1374" t="s">
        <v>564</v>
      </c>
      <c r="G146" s="1374"/>
      <c r="H146" s="1375">
        <v>4</v>
      </c>
      <c r="I146" s="1375" t="s">
        <v>548</v>
      </c>
      <c r="J146" s="1375"/>
      <c r="K146" s="1376">
        <v>1</v>
      </c>
      <c r="L146" s="1375" t="s">
        <v>612</v>
      </c>
      <c r="M146" s="1375"/>
      <c r="N146" s="1376">
        <v>3</v>
      </c>
      <c r="O146" s="1375" t="s">
        <v>584</v>
      </c>
      <c r="P146" s="1375"/>
      <c r="Q146" s="1377" t="s">
        <v>627</v>
      </c>
    </row>
    <row r="147" spans="1:17">
      <c r="A147" s="1356" t="s">
        <v>628</v>
      </c>
      <c r="B147" s="1374">
        <v>13</v>
      </c>
      <c r="C147" s="1374" t="s">
        <v>980</v>
      </c>
      <c r="D147" s="1374"/>
      <c r="E147" s="1374">
        <v>17</v>
      </c>
      <c r="F147" s="1374" t="s">
        <v>1099</v>
      </c>
      <c r="G147" s="1374"/>
      <c r="H147" s="1375">
        <v>11</v>
      </c>
      <c r="I147" s="1375" t="s">
        <v>977</v>
      </c>
      <c r="J147" s="1375"/>
      <c r="K147" s="1376">
        <v>15</v>
      </c>
      <c r="L147" s="1375" t="s">
        <v>978</v>
      </c>
      <c r="M147" s="1375"/>
      <c r="N147" s="1376">
        <v>23</v>
      </c>
      <c r="O147" s="1375" t="s">
        <v>979</v>
      </c>
      <c r="P147" s="1375"/>
      <c r="Q147" s="1377" t="s">
        <v>630</v>
      </c>
    </row>
    <row r="148" spans="1:17">
      <c r="A148" s="1356" t="s">
        <v>631</v>
      </c>
      <c r="B148" s="1374">
        <v>1</v>
      </c>
      <c r="C148" s="1374" t="s">
        <v>1363</v>
      </c>
      <c r="D148" s="1374"/>
      <c r="E148" s="1374">
        <v>44</v>
      </c>
      <c r="F148" s="1374" t="s">
        <v>1100</v>
      </c>
      <c r="G148" s="1374"/>
      <c r="H148" s="1375">
        <v>12</v>
      </c>
      <c r="I148" s="1375" t="s">
        <v>981</v>
      </c>
      <c r="J148" s="1375"/>
      <c r="K148" s="1376">
        <v>162</v>
      </c>
      <c r="L148" s="1375" t="s">
        <v>1101</v>
      </c>
      <c r="M148" s="1375"/>
      <c r="N148" s="1376">
        <v>35</v>
      </c>
      <c r="O148" s="1375" t="s">
        <v>1102</v>
      </c>
      <c r="P148" s="1375"/>
      <c r="Q148" s="1377" t="s">
        <v>632</v>
      </c>
    </row>
    <row r="149" spans="1:17">
      <c r="A149" s="1356" t="s">
        <v>633</v>
      </c>
      <c r="B149" s="1374">
        <v>0</v>
      </c>
      <c r="C149" s="1374" t="s">
        <v>533</v>
      </c>
      <c r="D149" s="1374"/>
      <c r="E149" s="1374">
        <v>0</v>
      </c>
      <c r="F149" s="1374" t="s">
        <v>533</v>
      </c>
      <c r="G149" s="1374"/>
      <c r="H149" s="1380">
        <v>0</v>
      </c>
      <c r="I149" s="1380">
        <v>0</v>
      </c>
      <c r="J149" s="1380"/>
      <c r="K149" s="1376">
        <v>2</v>
      </c>
      <c r="L149" s="1375" t="s">
        <v>584</v>
      </c>
      <c r="M149" s="1375"/>
      <c r="N149" s="1376">
        <v>1</v>
      </c>
      <c r="O149" s="1375" t="s">
        <v>564</v>
      </c>
      <c r="P149" s="1375"/>
      <c r="Q149" s="1377" t="s">
        <v>634</v>
      </c>
    </row>
    <row r="150" spans="1:17">
      <c r="A150" s="1356" t="s">
        <v>635</v>
      </c>
      <c r="B150" s="1374">
        <v>1356</v>
      </c>
      <c r="C150" s="1374" t="s">
        <v>737</v>
      </c>
      <c r="D150" s="1374"/>
      <c r="E150" s="1374">
        <v>842</v>
      </c>
      <c r="F150" s="1374" t="s">
        <v>533</v>
      </c>
      <c r="G150" s="1374"/>
      <c r="H150" s="1375">
        <v>564</v>
      </c>
      <c r="I150" s="1375" t="s">
        <v>982</v>
      </c>
      <c r="J150" s="1375"/>
      <c r="K150" s="1376">
        <v>2686</v>
      </c>
      <c r="L150" s="1375" t="s">
        <v>983</v>
      </c>
      <c r="M150" s="1375"/>
      <c r="N150" s="1376">
        <v>98</v>
      </c>
      <c r="O150" s="1375" t="s">
        <v>1103</v>
      </c>
      <c r="P150" s="1375"/>
      <c r="Q150" s="1377" t="s">
        <v>636</v>
      </c>
    </row>
    <row r="151" spans="1:17">
      <c r="A151" s="1356" t="s">
        <v>637</v>
      </c>
      <c r="B151" s="1374">
        <v>25</v>
      </c>
      <c r="C151" s="1374" t="s">
        <v>2953</v>
      </c>
      <c r="D151" s="1374"/>
      <c r="E151" s="1374">
        <v>29</v>
      </c>
      <c r="F151" s="1374" t="s">
        <v>1104</v>
      </c>
      <c r="G151" s="1374"/>
      <c r="H151" s="1375">
        <v>37</v>
      </c>
      <c r="I151" s="1375" t="s">
        <v>1105</v>
      </c>
      <c r="J151" s="1375"/>
      <c r="K151" s="1376">
        <v>22</v>
      </c>
      <c r="L151" s="1375" t="s">
        <v>1106</v>
      </c>
      <c r="M151" s="1375"/>
      <c r="N151" s="1376">
        <v>3</v>
      </c>
      <c r="O151" s="1375" t="s">
        <v>984</v>
      </c>
      <c r="P151" s="1375"/>
      <c r="Q151" s="1377" t="s">
        <v>638</v>
      </c>
    </row>
    <row r="152" spans="1:17">
      <c r="A152" s="1356" t="s">
        <v>639</v>
      </c>
      <c r="B152" s="1374">
        <v>14</v>
      </c>
      <c r="C152" s="1374" t="s">
        <v>2954</v>
      </c>
      <c r="D152" s="1374"/>
      <c r="E152" s="1374">
        <v>11</v>
      </c>
      <c r="F152" s="1374" t="s">
        <v>985</v>
      </c>
      <c r="G152" s="1374"/>
      <c r="H152" s="1375">
        <v>12</v>
      </c>
      <c r="I152" s="1375" t="s">
        <v>986</v>
      </c>
      <c r="J152" s="1375"/>
      <c r="K152" s="1376">
        <v>21</v>
      </c>
      <c r="L152" s="1375" t="s">
        <v>1107</v>
      </c>
      <c r="M152" s="1375"/>
      <c r="N152" s="1376">
        <v>24</v>
      </c>
      <c r="O152" s="1375" t="s">
        <v>1108</v>
      </c>
      <c r="P152" s="1375"/>
      <c r="Q152" s="1377" t="s">
        <v>640</v>
      </c>
    </row>
    <row r="153" spans="1:17">
      <c r="A153" s="1356" t="s">
        <v>641</v>
      </c>
      <c r="B153" s="1374">
        <v>527</v>
      </c>
      <c r="C153" s="1374" t="s">
        <v>2955</v>
      </c>
      <c r="D153" s="1374"/>
      <c r="E153" s="1374">
        <v>68</v>
      </c>
      <c r="F153" s="1374" t="s">
        <v>987</v>
      </c>
      <c r="G153" s="1374"/>
      <c r="H153" s="1375">
        <v>129</v>
      </c>
      <c r="I153" s="1375" t="s">
        <v>988</v>
      </c>
      <c r="J153" s="1375"/>
      <c r="K153" s="1376">
        <v>699</v>
      </c>
      <c r="L153" s="1375" t="s">
        <v>989</v>
      </c>
      <c r="M153" s="1375"/>
      <c r="N153" s="1376">
        <v>985</v>
      </c>
      <c r="O153" s="1375" t="s">
        <v>990</v>
      </c>
      <c r="P153" s="1375"/>
      <c r="Q153" s="1377" t="s">
        <v>642</v>
      </c>
    </row>
    <row r="154" spans="1:17">
      <c r="A154" s="1356" t="s">
        <v>643</v>
      </c>
      <c r="B154" s="1374">
        <v>1</v>
      </c>
      <c r="C154" s="1374" t="s">
        <v>813</v>
      </c>
      <c r="D154" s="1374"/>
      <c r="E154" s="1374">
        <v>0</v>
      </c>
      <c r="F154" s="1374" t="s">
        <v>533</v>
      </c>
      <c r="G154" s="1374"/>
      <c r="H154" s="1375">
        <v>2</v>
      </c>
      <c r="I154" s="1375" t="s">
        <v>1109</v>
      </c>
      <c r="J154" s="1375"/>
      <c r="K154" s="1376">
        <v>16</v>
      </c>
      <c r="L154" s="1375" t="s">
        <v>1110</v>
      </c>
      <c r="M154" s="1375"/>
      <c r="N154" s="1376">
        <v>9</v>
      </c>
      <c r="O154" s="1375" t="s">
        <v>1111</v>
      </c>
      <c r="P154" s="1375"/>
      <c r="Q154" s="1377" t="s">
        <v>644</v>
      </c>
    </row>
    <row r="155" spans="1:17">
      <c r="A155" s="1356" t="s">
        <v>645</v>
      </c>
      <c r="B155" s="1374">
        <v>170</v>
      </c>
      <c r="C155" s="1374" t="s">
        <v>2956</v>
      </c>
      <c r="D155" s="1374"/>
      <c r="E155" s="1374">
        <v>383</v>
      </c>
      <c r="F155" s="1374" t="s">
        <v>1112</v>
      </c>
      <c r="G155" s="1374"/>
      <c r="H155" s="1375">
        <v>82</v>
      </c>
      <c r="I155" s="1375" t="s">
        <v>1113</v>
      </c>
      <c r="J155" s="1375"/>
      <c r="K155" s="1376">
        <v>104</v>
      </c>
      <c r="L155" s="1375" t="s">
        <v>1114</v>
      </c>
      <c r="M155" s="1375"/>
      <c r="N155" s="1376">
        <v>174</v>
      </c>
      <c r="O155" s="1375" t="s">
        <v>1115</v>
      </c>
      <c r="P155" s="1375"/>
      <c r="Q155" s="1377" t="s">
        <v>647</v>
      </c>
    </row>
    <row r="156" spans="1:17">
      <c r="A156" s="1369" t="s">
        <v>648</v>
      </c>
      <c r="B156" s="1370">
        <v>2711</v>
      </c>
      <c r="C156" s="1370" t="s">
        <v>2957</v>
      </c>
      <c r="D156" s="1370"/>
      <c r="E156" s="1370">
        <v>2443</v>
      </c>
      <c r="F156" s="1370" t="s">
        <v>1116</v>
      </c>
      <c r="G156" s="1370"/>
      <c r="H156" s="1371">
        <v>1595</v>
      </c>
      <c r="I156" s="1371" t="s">
        <v>1117</v>
      </c>
      <c r="J156" s="1371"/>
      <c r="K156" s="1378">
        <v>3017</v>
      </c>
      <c r="L156" s="1371" t="s">
        <v>1118</v>
      </c>
      <c r="M156" s="1371"/>
      <c r="N156" s="1378">
        <v>2013</v>
      </c>
      <c r="O156" s="1371" t="s">
        <v>1119</v>
      </c>
      <c r="P156" s="1371"/>
      <c r="Q156" s="1379" t="s">
        <v>649</v>
      </c>
    </row>
    <row r="157" spans="1:17">
      <c r="A157" s="1356" t="s">
        <v>650</v>
      </c>
      <c r="B157" s="1374">
        <v>465</v>
      </c>
      <c r="C157" s="1374" t="s">
        <v>2958</v>
      </c>
      <c r="D157" s="1374"/>
      <c r="E157" s="1374">
        <v>270</v>
      </c>
      <c r="F157" s="1374" t="s">
        <v>1120</v>
      </c>
      <c r="G157" s="1374"/>
      <c r="H157" s="1375">
        <v>128</v>
      </c>
      <c r="I157" s="1375" t="s">
        <v>1121</v>
      </c>
      <c r="J157" s="1375"/>
      <c r="K157" s="1376">
        <v>369</v>
      </c>
      <c r="L157" s="1375" t="s">
        <v>1122</v>
      </c>
      <c r="M157" s="1375"/>
      <c r="N157" s="1376">
        <v>130</v>
      </c>
      <c r="O157" s="1375" t="s">
        <v>1123</v>
      </c>
      <c r="P157" s="1375"/>
      <c r="Q157" s="1377" t="s">
        <v>652</v>
      </c>
    </row>
    <row r="158" spans="1:17">
      <c r="A158" s="1356" t="s">
        <v>653</v>
      </c>
      <c r="B158" s="1374">
        <v>152</v>
      </c>
      <c r="C158" s="1374" t="s">
        <v>2959</v>
      </c>
      <c r="D158" s="1374"/>
      <c r="E158" s="1374">
        <v>164</v>
      </c>
      <c r="F158" s="1374" t="s">
        <v>1124</v>
      </c>
      <c r="G158" s="1374"/>
      <c r="H158" s="1375">
        <v>193</v>
      </c>
      <c r="I158" s="1375" t="s">
        <v>1125</v>
      </c>
      <c r="J158" s="1375"/>
      <c r="K158" s="1376">
        <v>274</v>
      </c>
      <c r="L158" s="1375" t="s">
        <v>1126</v>
      </c>
      <c r="M158" s="1375"/>
      <c r="N158" s="1376">
        <v>209</v>
      </c>
      <c r="O158" s="1375" t="s">
        <v>1127</v>
      </c>
      <c r="P158" s="1375"/>
      <c r="Q158" s="1377" t="s">
        <v>655</v>
      </c>
    </row>
    <row r="159" spans="1:17">
      <c r="A159" s="1356" t="s">
        <v>656</v>
      </c>
      <c r="B159" s="1374">
        <v>98</v>
      </c>
      <c r="C159" s="1374" t="s">
        <v>2960</v>
      </c>
      <c r="D159" s="1374"/>
      <c r="E159" s="1374">
        <v>77</v>
      </c>
      <c r="F159" s="1374" t="s">
        <v>1128</v>
      </c>
      <c r="G159" s="1374"/>
      <c r="H159" s="1375">
        <v>168</v>
      </c>
      <c r="I159" s="1375" t="s">
        <v>1129</v>
      </c>
      <c r="J159" s="1375"/>
      <c r="K159" s="1376">
        <v>373</v>
      </c>
      <c r="L159" s="1375" t="s">
        <v>1130</v>
      </c>
      <c r="M159" s="1375"/>
      <c r="N159" s="1376">
        <v>251</v>
      </c>
      <c r="O159" s="1375" t="s">
        <v>1131</v>
      </c>
      <c r="P159" s="1375"/>
      <c r="Q159" s="1377" t="s">
        <v>658</v>
      </c>
    </row>
    <row r="160" spans="1:17">
      <c r="A160" s="1356" t="s">
        <v>659</v>
      </c>
      <c r="B160" s="1374">
        <v>1768</v>
      </c>
      <c r="C160" s="1374" t="s">
        <v>2961</v>
      </c>
      <c r="D160" s="1374"/>
      <c r="E160" s="1374">
        <v>1605</v>
      </c>
      <c r="F160" s="1374" t="s">
        <v>1132</v>
      </c>
      <c r="G160" s="1374"/>
      <c r="H160" s="1375">
        <v>881</v>
      </c>
      <c r="I160" s="1375" t="s">
        <v>1133</v>
      </c>
      <c r="J160" s="1375"/>
      <c r="K160" s="1376">
        <v>1627</v>
      </c>
      <c r="L160" s="1375" t="s">
        <v>1134</v>
      </c>
      <c r="M160" s="1375"/>
      <c r="N160" s="1376">
        <v>987</v>
      </c>
      <c r="O160" s="1375" t="s">
        <v>1135</v>
      </c>
      <c r="P160" s="1375"/>
      <c r="Q160" s="1377" t="s">
        <v>661</v>
      </c>
    </row>
    <row r="161" spans="1:17">
      <c r="A161" s="1356" t="s">
        <v>662</v>
      </c>
      <c r="B161" s="1374">
        <v>201</v>
      </c>
      <c r="C161" s="1374" t="s">
        <v>2962</v>
      </c>
      <c r="D161" s="1374"/>
      <c r="E161" s="1415">
        <v>298</v>
      </c>
      <c r="F161" s="1415" t="s">
        <v>1136</v>
      </c>
      <c r="G161" s="1415"/>
      <c r="H161" s="1375">
        <v>194</v>
      </c>
      <c r="I161" s="1375" t="s">
        <v>1137</v>
      </c>
      <c r="J161" s="1375"/>
      <c r="K161" s="1376">
        <v>298</v>
      </c>
      <c r="L161" s="1375" t="s">
        <v>1138</v>
      </c>
      <c r="M161" s="1375"/>
      <c r="N161" s="1376">
        <v>383</v>
      </c>
      <c r="O161" s="1375" t="s">
        <v>1139</v>
      </c>
      <c r="P161" s="1375"/>
      <c r="Q161" s="1377" t="s">
        <v>663</v>
      </c>
    </row>
    <row r="162" spans="1:17">
      <c r="A162" s="1356" t="s">
        <v>664</v>
      </c>
      <c r="B162" s="1382">
        <v>27</v>
      </c>
      <c r="C162" s="1383" t="s">
        <v>2963</v>
      </c>
      <c r="D162" s="1383"/>
      <c r="E162" s="1383">
        <v>29</v>
      </c>
      <c r="F162" s="1383" t="s">
        <v>1140</v>
      </c>
      <c r="G162" s="1415"/>
      <c r="H162" s="1375">
        <v>31</v>
      </c>
      <c r="I162" s="1375" t="s">
        <v>1141</v>
      </c>
      <c r="J162" s="1375"/>
      <c r="K162" s="1384">
        <v>76</v>
      </c>
      <c r="L162" s="1375" t="s">
        <v>1142</v>
      </c>
      <c r="M162" s="1375"/>
      <c r="N162" s="1384">
        <v>53</v>
      </c>
      <c r="O162" s="1375" t="s">
        <v>1143</v>
      </c>
      <c r="P162" s="1375"/>
      <c r="Q162" s="1385" t="s">
        <v>666</v>
      </c>
    </row>
    <row r="163" spans="1:17">
      <c r="A163" s="2139"/>
      <c r="H163" s="2140"/>
      <c r="I163" s="2140"/>
      <c r="J163" s="2140"/>
      <c r="K163" s="2140"/>
      <c r="L163" s="2140"/>
      <c r="M163" s="2140"/>
      <c r="N163" s="2140"/>
      <c r="O163" s="2140"/>
      <c r="P163" s="1386"/>
    </row>
    <row r="164" spans="1:17">
      <c r="A164" s="1387" t="s">
        <v>2854</v>
      </c>
      <c r="B164" s="1388">
        <v>7011</v>
      </c>
      <c r="C164" s="1370" t="s">
        <v>2964</v>
      </c>
      <c r="D164" s="1370"/>
      <c r="E164" s="1400">
        <v>3136</v>
      </c>
      <c r="F164" s="1370" t="s">
        <v>1144</v>
      </c>
      <c r="G164" s="1370"/>
      <c r="H164" s="1389">
        <v>2639</v>
      </c>
      <c r="I164" s="1371" t="s">
        <v>1145</v>
      </c>
      <c r="J164" s="1371"/>
      <c r="K164" s="1378">
        <v>13342</v>
      </c>
      <c r="L164" s="1371" t="s">
        <v>1146</v>
      </c>
      <c r="M164" s="1371"/>
      <c r="N164" s="1378">
        <v>5946</v>
      </c>
      <c r="O164" s="1371" t="s">
        <v>1147</v>
      </c>
      <c r="P164" s="1371"/>
      <c r="Q164" s="1379" t="s">
        <v>2858</v>
      </c>
    </row>
    <row r="165" spans="1:17">
      <c r="A165" s="1351" t="s">
        <v>2902</v>
      </c>
      <c r="B165" s="1390">
        <v>249</v>
      </c>
      <c r="C165" s="1374" t="s">
        <v>2965</v>
      </c>
      <c r="D165" s="1374"/>
      <c r="E165" s="1391">
        <v>0</v>
      </c>
      <c r="F165" s="1391">
        <v>0</v>
      </c>
      <c r="G165" s="1391"/>
      <c r="H165" s="1391">
        <v>0</v>
      </c>
      <c r="I165" s="1391">
        <v>0</v>
      </c>
      <c r="J165" s="1391"/>
      <c r="K165" s="1391">
        <v>0</v>
      </c>
      <c r="L165" s="1391">
        <v>0</v>
      </c>
      <c r="M165" s="1391"/>
      <c r="N165" s="1391">
        <v>0</v>
      </c>
      <c r="O165" s="1391">
        <v>0</v>
      </c>
      <c r="P165" s="1391"/>
      <c r="Q165" s="1392" t="s">
        <v>2903</v>
      </c>
    </row>
    <row r="166" spans="1:17">
      <c r="A166" s="1357" t="s">
        <v>667</v>
      </c>
      <c r="B166" s="1390">
        <v>132</v>
      </c>
      <c r="C166" s="1374" t="s">
        <v>2966</v>
      </c>
      <c r="D166" s="1374"/>
      <c r="E166" s="1415">
        <v>31</v>
      </c>
      <c r="F166" s="1374" t="s">
        <v>991</v>
      </c>
      <c r="G166" s="1374"/>
      <c r="H166" s="1393">
        <v>77</v>
      </c>
      <c r="I166" s="1375" t="s">
        <v>992</v>
      </c>
      <c r="J166" s="1375"/>
      <c r="K166" s="1376">
        <v>91</v>
      </c>
      <c r="L166" s="1375" t="s">
        <v>1148</v>
      </c>
      <c r="M166" s="1375"/>
      <c r="N166" s="1376">
        <v>95</v>
      </c>
      <c r="O166" s="1375" t="s">
        <v>993</v>
      </c>
      <c r="P166" s="1375"/>
      <c r="Q166" s="1377" t="s">
        <v>668</v>
      </c>
    </row>
    <row r="167" spans="1:17">
      <c r="A167" s="1357" t="s">
        <v>669</v>
      </c>
      <c r="B167" s="1390">
        <v>93</v>
      </c>
      <c r="C167" s="1374" t="s">
        <v>2967</v>
      </c>
      <c r="D167" s="1374"/>
      <c r="E167" s="1415">
        <v>115</v>
      </c>
      <c r="F167" s="1374" t="s">
        <v>1149</v>
      </c>
      <c r="G167" s="1374"/>
      <c r="H167" s="1393">
        <v>78</v>
      </c>
      <c r="I167" s="1375" t="s">
        <v>1150</v>
      </c>
      <c r="J167" s="1375"/>
      <c r="K167" s="1376">
        <v>336</v>
      </c>
      <c r="L167" s="1375" t="s">
        <v>1151</v>
      </c>
      <c r="M167" s="1375"/>
      <c r="N167" s="1376">
        <v>167</v>
      </c>
      <c r="O167" s="1375" t="s">
        <v>1152</v>
      </c>
      <c r="P167" s="1375"/>
      <c r="Q167" s="1377" t="s">
        <v>670</v>
      </c>
    </row>
    <row r="168" spans="1:17">
      <c r="A168" s="1357" t="s">
        <v>671</v>
      </c>
      <c r="B168" s="1390">
        <v>0</v>
      </c>
      <c r="C168" s="1374" t="s">
        <v>533</v>
      </c>
      <c r="D168" s="1374"/>
      <c r="E168" s="1415">
        <v>5</v>
      </c>
      <c r="F168" s="1374" t="s">
        <v>837</v>
      </c>
      <c r="G168" s="1374"/>
      <c r="H168" s="1393">
        <v>4</v>
      </c>
      <c r="I168" s="1375" t="s">
        <v>718</v>
      </c>
      <c r="J168" s="1375"/>
      <c r="K168" s="1376">
        <v>11</v>
      </c>
      <c r="L168" s="1375" t="s">
        <v>821</v>
      </c>
      <c r="M168" s="1375"/>
      <c r="N168" s="1376">
        <v>5</v>
      </c>
      <c r="O168" s="1375" t="s">
        <v>539</v>
      </c>
      <c r="P168" s="1375"/>
      <c r="Q168" s="1377" t="s">
        <v>672</v>
      </c>
    </row>
    <row r="169" spans="1:17">
      <c r="A169" s="1357" t="s">
        <v>673</v>
      </c>
      <c r="B169" s="1390">
        <v>0</v>
      </c>
      <c r="C169" s="1374" t="s">
        <v>533</v>
      </c>
      <c r="D169" s="1374"/>
      <c r="E169" s="1415">
        <v>0</v>
      </c>
      <c r="F169" s="1374" t="s">
        <v>533</v>
      </c>
      <c r="G169" s="1374"/>
      <c r="H169" s="1391">
        <v>0</v>
      </c>
      <c r="I169" s="1380">
        <v>0</v>
      </c>
      <c r="J169" s="1380"/>
      <c r="K169" s="1381">
        <v>0</v>
      </c>
      <c r="L169" s="1380">
        <v>0</v>
      </c>
      <c r="M169" s="1380"/>
      <c r="N169" s="1381">
        <v>0</v>
      </c>
      <c r="O169" s="1380">
        <v>0</v>
      </c>
      <c r="P169" s="1380"/>
      <c r="Q169" s="1377" t="s">
        <v>674</v>
      </c>
    </row>
    <row r="170" spans="1:17">
      <c r="A170" s="1357" t="s">
        <v>675</v>
      </c>
      <c r="B170" s="1390">
        <v>0</v>
      </c>
      <c r="C170" s="1374" t="s">
        <v>533</v>
      </c>
      <c r="D170" s="1374"/>
      <c r="E170" s="1415">
        <v>0</v>
      </c>
      <c r="F170" s="1374" t="s">
        <v>533</v>
      </c>
      <c r="G170" s="1374"/>
      <c r="H170" s="1391">
        <v>0</v>
      </c>
      <c r="I170" s="1380">
        <v>0</v>
      </c>
      <c r="J170" s="1380"/>
      <c r="K170" s="1376">
        <v>6</v>
      </c>
      <c r="L170" s="1375" t="s">
        <v>1153</v>
      </c>
      <c r="M170" s="1375"/>
      <c r="N170" s="1376">
        <v>5</v>
      </c>
      <c r="O170" s="1375" t="s">
        <v>534</v>
      </c>
      <c r="P170" s="1375"/>
      <c r="Q170" s="1377" t="s">
        <v>676</v>
      </c>
    </row>
    <row r="171" spans="1:17">
      <c r="A171" s="1357" t="s">
        <v>677</v>
      </c>
      <c r="B171" s="1390">
        <v>2</v>
      </c>
      <c r="C171" s="1374" t="s">
        <v>757</v>
      </c>
      <c r="D171" s="1374"/>
      <c r="E171" s="1415">
        <v>0</v>
      </c>
      <c r="F171" s="1374" t="s">
        <v>533</v>
      </c>
      <c r="G171" s="1374"/>
      <c r="H171" s="1391">
        <v>0</v>
      </c>
      <c r="I171" s="1380">
        <v>0</v>
      </c>
      <c r="J171" s="1380"/>
      <c r="K171" s="1381">
        <v>0</v>
      </c>
      <c r="L171" s="1380">
        <v>0</v>
      </c>
      <c r="M171" s="1380"/>
      <c r="N171" s="1381">
        <v>0</v>
      </c>
      <c r="O171" s="1380">
        <v>0</v>
      </c>
      <c r="P171" s="1380"/>
      <c r="Q171" s="1377" t="s">
        <v>678</v>
      </c>
    </row>
    <row r="172" spans="1:17">
      <c r="A172" s="1357" t="s">
        <v>679</v>
      </c>
      <c r="B172" s="1390">
        <v>1</v>
      </c>
      <c r="C172" s="1374" t="s">
        <v>2968</v>
      </c>
      <c r="D172" s="1374"/>
      <c r="E172" s="1415">
        <v>0</v>
      </c>
      <c r="F172" s="1374" t="s">
        <v>533</v>
      </c>
      <c r="G172" s="1374"/>
      <c r="H172" s="1393">
        <v>2</v>
      </c>
      <c r="I172" s="1375" t="s">
        <v>810</v>
      </c>
      <c r="J172" s="1375"/>
      <c r="K172" s="1376">
        <v>3</v>
      </c>
      <c r="L172" s="1375" t="s">
        <v>820</v>
      </c>
      <c r="M172" s="1375"/>
      <c r="N172" s="1376">
        <v>3</v>
      </c>
      <c r="O172" s="1375" t="s">
        <v>535</v>
      </c>
      <c r="P172" s="1375"/>
      <c r="Q172" s="1377" t="s">
        <v>680</v>
      </c>
    </row>
    <row r="173" spans="1:17">
      <c r="A173" s="1357" t="s">
        <v>681</v>
      </c>
      <c r="B173" s="1390">
        <v>0</v>
      </c>
      <c r="C173" s="1374" t="s">
        <v>533</v>
      </c>
      <c r="D173" s="1374"/>
      <c r="E173" s="1415">
        <v>0</v>
      </c>
      <c r="F173" s="1374" t="s">
        <v>533</v>
      </c>
      <c r="G173" s="1374"/>
      <c r="H173" s="1393">
        <v>1</v>
      </c>
      <c r="I173" s="1375" t="s">
        <v>584</v>
      </c>
      <c r="J173" s="1375"/>
      <c r="K173" s="1376">
        <v>1</v>
      </c>
      <c r="L173" s="1375" t="s">
        <v>564</v>
      </c>
      <c r="M173" s="1375"/>
      <c r="N173" s="1381">
        <v>0</v>
      </c>
      <c r="O173" s="1380">
        <v>0</v>
      </c>
      <c r="P173" s="1380"/>
      <c r="Q173" s="1377" t="s">
        <v>682</v>
      </c>
    </row>
    <row r="174" spans="1:17">
      <c r="A174" s="1357" t="s">
        <v>683</v>
      </c>
      <c r="B174" s="1390">
        <v>27</v>
      </c>
      <c r="C174" s="1374" t="s">
        <v>2969</v>
      </c>
      <c r="D174" s="1374"/>
      <c r="E174" s="1415">
        <v>27</v>
      </c>
      <c r="F174" s="1374" t="s">
        <v>1154</v>
      </c>
      <c r="G174" s="1374"/>
      <c r="H174" s="1393">
        <v>17</v>
      </c>
      <c r="I174" s="1375" t="s">
        <v>790</v>
      </c>
      <c r="J174" s="1375"/>
      <c r="K174" s="1376">
        <v>38</v>
      </c>
      <c r="L174" s="1375" t="s">
        <v>995</v>
      </c>
      <c r="M174" s="1375"/>
      <c r="N174" s="1376">
        <v>28</v>
      </c>
      <c r="O174" s="1375" t="s">
        <v>1155</v>
      </c>
      <c r="P174" s="1375"/>
      <c r="Q174" s="1377" t="s">
        <v>685</v>
      </c>
    </row>
    <row r="175" spans="1:17">
      <c r="A175" s="1357" t="s">
        <v>686</v>
      </c>
      <c r="B175" s="1390">
        <v>0</v>
      </c>
      <c r="C175" s="1374" t="s">
        <v>533</v>
      </c>
      <c r="D175" s="1374"/>
      <c r="E175" s="1415">
        <v>0</v>
      </c>
      <c r="F175" s="1374" t="s">
        <v>533</v>
      </c>
      <c r="G175" s="1374"/>
      <c r="H175" s="1391">
        <v>0</v>
      </c>
      <c r="I175" s="1380">
        <v>0</v>
      </c>
      <c r="J175" s="1380"/>
      <c r="K175" s="1381">
        <v>0</v>
      </c>
      <c r="L175" s="1380">
        <v>0</v>
      </c>
      <c r="M175" s="1380"/>
      <c r="N175" s="1376">
        <v>2</v>
      </c>
      <c r="O175" s="1375" t="s">
        <v>938</v>
      </c>
      <c r="P175" s="1375"/>
      <c r="Q175" s="1377" t="s">
        <v>687</v>
      </c>
    </row>
    <row r="176" spans="1:17">
      <c r="A176" s="1357" t="s">
        <v>688</v>
      </c>
      <c r="B176" s="1390">
        <v>3</v>
      </c>
      <c r="C176" s="1374" t="s">
        <v>2970</v>
      </c>
      <c r="D176" s="1374"/>
      <c r="E176" s="1415">
        <v>1</v>
      </c>
      <c r="F176" s="1374" t="s">
        <v>533</v>
      </c>
      <c r="G176" s="1374"/>
      <c r="H176" s="1393">
        <v>10</v>
      </c>
      <c r="I176" s="1375" t="s">
        <v>1156</v>
      </c>
      <c r="J176" s="1375"/>
      <c r="K176" s="1376">
        <v>18</v>
      </c>
      <c r="L176" s="1375" t="s">
        <v>908</v>
      </c>
      <c r="M176" s="1375"/>
      <c r="N176" s="1376">
        <v>24</v>
      </c>
      <c r="O176" s="1375" t="s">
        <v>1157</v>
      </c>
      <c r="P176" s="1375"/>
      <c r="Q176" s="1377" t="s">
        <v>689</v>
      </c>
    </row>
    <row r="177" spans="1:17">
      <c r="A177" s="1357" t="s">
        <v>690</v>
      </c>
      <c r="B177" s="1390">
        <v>149</v>
      </c>
      <c r="C177" s="1374" t="s">
        <v>2971</v>
      </c>
      <c r="D177" s="1374"/>
      <c r="E177" s="1415">
        <v>223</v>
      </c>
      <c r="F177" s="1374" t="s">
        <v>1158</v>
      </c>
      <c r="G177" s="1374"/>
      <c r="H177" s="1393">
        <v>558</v>
      </c>
      <c r="I177" s="1375" t="s">
        <v>1159</v>
      </c>
      <c r="J177" s="1375"/>
      <c r="K177" s="1376">
        <v>1451</v>
      </c>
      <c r="L177" s="1375" t="s">
        <v>1160</v>
      </c>
      <c r="M177" s="1375"/>
      <c r="N177" s="1376">
        <v>495</v>
      </c>
      <c r="O177" s="1375" t="s">
        <v>1161</v>
      </c>
      <c r="P177" s="1375"/>
      <c r="Q177" s="1377" t="s">
        <v>693</v>
      </c>
    </row>
    <row r="178" spans="1:17">
      <c r="A178" s="1357" t="s">
        <v>694</v>
      </c>
      <c r="B178" s="1390">
        <v>8</v>
      </c>
      <c r="C178" s="1374" t="s">
        <v>2972</v>
      </c>
      <c r="D178" s="1374"/>
      <c r="E178" s="1415">
        <v>15</v>
      </c>
      <c r="F178" s="1374" t="s">
        <v>996</v>
      </c>
      <c r="G178" s="1374"/>
      <c r="H178" s="1393">
        <v>7</v>
      </c>
      <c r="I178" s="1375" t="s">
        <v>598</v>
      </c>
      <c r="J178" s="1375"/>
      <c r="K178" s="1376">
        <v>26</v>
      </c>
      <c r="L178" s="1375" t="s">
        <v>1162</v>
      </c>
      <c r="M178" s="1375"/>
      <c r="N178" s="1376">
        <v>20</v>
      </c>
      <c r="O178" s="1375" t="s">
        <v>1163</v>
      </c>
      <c r="P178" s="1375"/>
      <c r="Q178" s="1377" t="s">
        <v>695</v>
      </c>
    </row>
    <row r="179" spans="1:17">
      <c r="A179" s="1357" t="s">
        <v>696</v>
      </c>
      <c r="B179" s="1390">
        <v>777</v>
      </c>
      <c r="C179" s="1374" t="s">
        <v>2973</v>
      </c>
      <c r="D179" s="1374"/>
      <c r="E179" s="1415">
        <v>222</v>
      </c>
      <c r="F179" s="1374" t="s">
        <v>1164</v>
      </c>
      <c r="G179" s="1374"/>
      <c r="H179" s="1393">
        <v>368</v>
      </c>
      <c r="I179" s="1375" t="s">
        <v>1165</v>
      </c>
      <c r="J179" s="1375"/>
      <c r="K179" s="1376">
        <v>1017</v>
      </c>
      <c r="L179" s="1375" t="s">
        <v>1166</v>
      </c>
      <c r="M179" s="1375"/>
      <c r="N179" s="1376">
        <v>244</v>
      </c>
      <c r="O179" s="1375" t="s">
        <v>1167</v>
      </c>
      <c r="P179" s="1375"/>
      <c r="Q179" s="1377" t="s">
        <v>699</v>
      </c>
    </row>
    <row r="180" spans="1:17">
      <c r="A180" s="1357" t="s">
        <v>700</v>
      </c>
      <c r="B180" s="1390">
        <v>2622</v>
      </c>
      <c r="C180" s="1374" t="s">
        <v>2974</v>
      </c>
      <c r="D180" s="1374"/>
      <c r="E180" s="1415">
        <v>1777</v>
      </c>
      <c r="F180" s="1374" t="s">
        <v>1168</v>
      </c>
      <c r="G180" s="1374"/>
      <c r="H180" s="1393">
        <v>618</v>
      </c>
      <c r="I180" s="1375" t="s">
        <v>1169</v>
      </c>
      <c r="J180" s="1375"/>
      <c r="K180" s="1376">
        <v>6983</v>
      </c>
      <c r="L180" s="1375" t="s">
        <v>1170</v>
      </c>
      <c r="M180" s="1375"/>
      <c r="N180" s="1376">
        <v>3607</v>
      </c>
      <c r="O180" s="1375" t="s">
        <v>1171</v>
      </c>
      <c r="P180" s="1375"/>
      <c r="Q180" s="1377" t="s">
        <v>702</v>
      </c>
    </row>
    <row r="181" spans="1:17">
      <c r="A181" s="1357" t="s">
        <v>703</v>
      </c>
      <c r="B181" s="1390">
        <v>2948</v>
      </c>
      <c r="C181" s="1374" t="s">
        <v>2975</v>
      </c>
      <c r="D181" s="1374"/>
      <c r="E181" s="1415">
        <v>720</v>
      </c>
      <c r="F181" s="1374" t="s">
        <v>998</v>
      </c>
      <c r="G181" s="1374"/>
      <c r="H181" s="1393">
        <v>899</v>
      </c>
      <c r="I181" s="1375" t="s">
        <v>999</v>
      </c>
      <c r="J181" s="1375"/>
      <c r="K181" s="1376">
        <v>3361</v>
      </c>
      <c r="L181" s="1375" t="s">
        <v>1000</v>
      </c>
      <c r="M181" s="1375"/>
      <c r="N181" s="1376">
        <v>1251</v>
      </c>
      <c r="O181" s="1375" t="s">
        <v>1172</v>
      </c>
      <c r="P181" s="1375"/>
      <c r="Q181" s="1377" t="s">
        <v>704</v>
      </c>
    </row>
    <row r="182" spans="1:17">
      <c r="A182" s="1387" t="s">
        <v>705</v>
      </c>
      <c r="B182" s="1388">
        <v>5307</v>
      </c>
      <c r="C182" s="1370" t="s">
        <v>2976</v>
      </c>
      <c r="D182" s="1370"/>
      <c r="E182" s="1400">
        <v>2977</v>
      </c>
      <c r="F182" s="1370" t="s">
        <v>1173</v>
      </c>
      <c r="G182" s="1370"/>
      <c r="H182" s="1389">
        <v>2352</v>
      </c>
      <c r="I182" s="1371" t="s">
        <v>1174</v>
      </c>
      <c r="J182" s="1371"/>
      <c r="K182" s="1378">
        <v>6801</v>
      </c>
      <c r="L182" s="1371" t="s">
        <v>1175</v>
      </c>
      <c r="M182" s="1371"/>
      <c r="N182" s="1378">
        <v>4822</v>
      </c>
      <c r="O182" s="1371" t="s">
        <v>1176</v>
      </c>
      <c r="P182" s="1371"/>
      <c r="Q182" s="1379" t="s">
        <v>707</v>
      </c>
    </row>
    <row r="183" spans="1:17">
      <c r="A183" s="192" t="s">
        <v>708</v>
      </c>
      <c r="B183" s="1390">
        <v>129</v>
      </c>
      <c r="C183" s="1374" t="s">
        <v>2977</v>
      </c>
      <c r="D183" s="1374"/>
      <c r="E183" s="1415">
        <v>80</v>
      </c>
      <c r="F183" s="1374" t="s">
        <v>1177</v>
      </c>
      <c r="G183" s="1374"/>
      <c r="H183" s="1393">
        <v>170</v>
      </c>
      <c r="I183" s="1375" t="s">
        <v>1178</v>
      </c>
      <c r="J183" s="1375"/>
      <c r="K183" s="1376">
        <v>508</v>
      </c>
      <c r="L183" s="1375" t="s">
        <v>1179</v>
      </c>
      <c r="M183" s="1375"/>
      <c r="N183" s="1376">
        <v>539</v>
      </c>
      <c r="O183" s="1375" t="s">
        <v>1180</v>
      </c>
      <c r="P183" s="1375"/>
      <c r="Q183" s="1377" t="s">
        <v>709</v>
      </c>
    </row>
    <row r="184" spans="1:17">
      <c r="A184" s="192" t="s">
        <v>710</v>
      </c>
      <c r="B184" s="1390">
        <v>232</v>
      </c>
      <c r="C184" s="1374" t="s">
        <v>2978</v>
      </c>
      <c r="D184" s="1374"/>
      <c r="E184" s="1415">
        <v>348</v>
      </c>
      <c r="F184" s="1374" t="s">
        <v>1001</v>
      </c>
      <c r="G184" s="1374"/>
      <c r="H184" s="1393">
        <v>548</v>
      </c>
      <c r="I184" s="1375" t="s">
        <v>1181</v>
      </c>
      <c r="J184" s="1375"/>
      <c r="K184" s="1376">
        <v>1666</v>
      </c>
      <c r="L184" s="1375" t="s">
        <v>1182</v>
      </c>
      <c r="M184" s="1375"/>
      <c r="N184" s="1376">
        <v>1503</v>
      </c>
      <c r="O184" s="1375" t="s">
        <v>1183</v>
      </c>
      <c r="P184" s="1375"/>
      <c r="Q184" s="1377" t="s">
        <v>711</v>
      </c>
    </row>
    <row r="185" spans="1:17">
      <c r="A185" s="192" t="s">
        <v>712</v>
      </c>
      <c r="B185" s="1390">
        <v>269</v>
      </c>
      <c r="C185" s="1374" t="s">
        <v>2979</v>
      </c>
      <c r="D185" s="1374"/>
      <c r="E185" s="1415">
        <v>68</v>
      </c>
      <c r="F185" s="1374" t="s">
        <v>1002</v>
      </c>
      <c r="G185" s="1374"/>
      <c r="H185" s="1393">
        <v>68</v>
      </c>
      <c r="I185" s="1375" t="s">
        <v>1184</v>
      </c>
      <c r="J185" s="1375"/>
      <c r="K185" s="1376">
        <v>1064</v>
      </c>
      <c r="L185" s="1375" t="s">
        <v>1185</v>
      </c>
      <c r="M185" s="1375"/>
      <c r="N185" s="1376">
        <v>823</v>
      </c>
      <c r="O185" s="1375" t="s">
        <v>1186</v>
      </c>
      <c r="P185" s="1375"/>
      <c r="Q185" s="1377" t="s">
        <v>714</v>
      </c>
    </row>
    <row r="186" spans="1:17">
      <c r="A186" s="1394" t="s">
        <v>715</v>
      </c>
      <c r="B186" s="1390">
        <v>1619</v>
      </c>
      <c r="C186" s="1374" t="s">
        <v>2980</v>
      </c>
      <c r="D186" s="1374"/>
      <c r="E186" s="1415">
        <v>435</v>
      </c>
      <c r="F186" s="1374" t="s">
        <v>1187</v>
      </c>
      <c r="G186" s="1374"/>
      <c r="H186" s="1393">
        <v>53</v>
      </c>
      <c r="I186" s="1375" t="s">
        <v>1188</v>
      </c>
      <c r="J186" s="1375"/>
      <c r="K186" s="1376">
        <v>624</v>
      </c>
      <c r="L186" s="1375" t="s">
        <v>1189</v>
      </c>
      <c r="M186" s="1375"/>
      <c r="N186" s="1376">
        <v>465</v>
      </c>
      <c r="O186" s="1375" t="s">
        <v>1190</v>
      </c>
      <c r="P186" s="1375"/>
      <c r="Q186" s="1377" t="s">
        <v>716</v>
      </c>
    </row>
    <row r="187" spans="1:17">
      <c r="A187" s="1395" t="s">
        <v>717</v>
      </c>
      <c r="B187" s="1390">
        <v>1515</v>
      </c>
      <c r="C187" s="1374" t="s">
        <v>2981</v>
      </c>
      <c r="D187" s="1374"/>
      <c r="E187" s="1415">
        <v>1502</v>
      </c>
      <c r="F187" s="1374" t="s">
        <v>1191</v>
      </c>
      <c r="G187" s="1374"/>
      <c r="H187" s="1393">
        <v>724</v>
      </c>
      <c r="I187" s="1375" t="s">
        <v>1192</v>
      </c>
      <c r="J187" s="1375"/>
      <c r="K187" s="1376">
        <v>1203</v>
      </c>
      <c r="L187" s="1375" t="s">
        <v>1193</v>
      </c>
      <c r="M187" s="1375"/>
      <c r="N187" s="1376">
        <v>376</v>
      </c>
      <c r="O187" s="1375" t="s">
        <v>1194</v>
      </c>
      <c r="P187" s="1375"/>
      <c r="Q187" s="1377" t="s">
        <v>719</v>
      </c>
    </row>
    <row r="188" spans="1:17">
      <c r="A188" s="1396" t="s">
        <v>720</v>
      </c>
      <c r="B188" s="1390">
        <v>9</v>
      </c>
      <c r="C188" s="1374" t="s">
        <v>603</v>
      </c>
      <c r="D188" s="1374"/>
      <c r="E188" s="1415">
        <v>11</v>
      </c>
      <c r="F188" s="1374" t="s">
        <v>684</v>
      </c>
      <c r="G188" s="1374"/>
      <c r="H188" s="1393">
        <v>9</v>
      </c>
      <c r="I188" s="1375" t="s">
        <v>603</v>
      </c>
      <c r="J188" s="1375"/>
      <c r="K188" s="1376">
        <v>1</v>
      </c>
      <c r="L188" s="1375" t="s">
        <v>1195</v>
      </c>
      <c r="M188" s="1375"/>
      <c r="N188" s="1381">
        <v>0</v>
      </c>
      <c r="O188" s="1380">
        <v>0</v>
      </c>
      <c r="P188" s="1380"/>
      <c r="Q188" s="1377" t="s">
        <v>721</v>
      </c>
    </row>
    <row r="189" spans="1:17">
      <c r="A189" s="1394" t="s">
        <v>722</v>
      </c>
      <c r="B189" s="1390">
        <v>3</v>
      </c>
      <c r="C189" s="1374" t="s">
        <v>1433</v>
      </c>
      <c r="D189" s="1374"/>
      <c r="E189" s="1415">
        <v>1</v>
      </c>
      <c r="F189" s="1374" t="s">
        <v>747</v>
      </c>
      <c r="G189" s="1374"/>
      <c r="H189" s="1393">
        <v>3</v>
      </c>
      <c r="I189" s="1375" t="s">
        <v>847</v>
      </c>
      <c r="J189" s="1375"/>
      <c r="K189" s="1376">
        <v>1</v>
      </c>
      <c r="L189" s="1375" t="s">
        <v>1196</v>
      </c>
      <c r="M189" s="1375"/>
      <c r="N189" s="1376">
        <v>1</v>
      </c>
      <c r="O189" s="1375" t="s">
        <v>584</v>
      </c>
      <c r="P189" s="1375"/>
      <c r="Q189" s="1377" t="s">
        <v>724</v>
      </c>
    </row>
    <row r="190" spans="1:17">
      <c r="A190" s="1394" t="s">
        <v>725</v>
      </c>
      <c r="B190" s="1390">
        <v>5</v>
      </c>
      <c r="C190" s="1374" t="s">
        <v>2982</v>
      </c>
      <c r="D190" s="1374"/>
      <c r="E190" s="1415">
        <v>17</v>
      </c>
      <c r="F190" s="1374" t="s">
        <v>1197</v>
      </c>
      <c r="G190" s="1374"/>
      <c r="H190" s="1393">
        <v>14</v>
      </c>
      <c r="I190" s="1375" t="s">
        <v>654</v>
      </c>
      <c r="J190" s="1375"/>
      <c r="K190" s="1376">
        <v>124</v>
      </c>
      <c r="L190" s="1375" t="s">
        <v>1198</v>
      </c>
      <c r="M190" s="1375"/>
      <c r="N190" s="1376">
        <v>107</v>
      </c>
      <c r="O190" s="1375" t="s">
        <v>1199</v>
      </c>
      <c r="P190" s="1375"/>
      <c r="Q190" s="1377" t="s">
        <v>727</v>
      </c>
    </row>
    <row r="191" spans="1:17">
      <c r="A191" s="1357" t="s">
        <v>728</v>
      </c>
      <c r="B191" s="1390">
        <v>1526</v>
      </c>
      <c r="C191" s="1374" t="s">
        <v>2983</v>
      </c>
      <c r="D191" s="1374"/>
      <c r="E191" s="1415">
        <v>515</v>
      </c>
      <c r="F191" s="1374" t="s">
        <v>1200</v>
      </c>
      <c r="G191" s="1374"/>
      <c r="H191" s="1393">
        <v>763</v>
      </c>
      <c r="I191" s="1375" t="s">
        <v>1201</v>
      </c>
      <c r="J191" s="1375"/>
      <c r="K191" s="1376">
        <v>1610</v>
      </c>
      <c r="L191" s="1375" t="s">
        <v>1202</v>
      </c>
      <c r="M191" s="1375"/>
      <c r="N191" s="1376">
        <v>1008</v>
      </c>
      <c r="O191" s="1375" t="s">
        <v>1203</v>
      </c>
      <c r="P191" s="1375"/>
      <c r="Q191" s="1377" t="s">
        <v>730</v>
      </c>
    </row>
    <row r="192" spans="1:17">
      <c r="A192" s="1387" t="s">
        <v>731</v>
      </c>
      <c r="B192" s="1388">
        <v>1659</v>
      </c>
      <c r="C192" s="1370" t="s">
        <v>2984</v>
      </c>
      <c r="D192" s="1370"/>
      <c r="E192" s="1400">
        <v>629</v>
      </c>
      <c r="F192" s="1370" t="s">
        <v>1204</v>
      </c>
      <c r="G192" s="1370"/>
      <c r="H192" s="1389">
        <v>916</v>
      </c>
      <c r="I192" s="1371" t="s">
        <v>1205</v>
      </c>
      <c r="J192" s="1371"/>
      <c r="K192" s="1378">
        <v>2530</v>
      </c>
      <c r="L192" s="1371" t="s">
        <v>1206</v>
      </c>
      <c r="M192" s="1371"/>
      <c r="N192" s="1378">
        <v>944</v>
      </c>
      <c r="O192" s="1371" t="s">
        <v>1207</v>
      </c>
      <c r="P192" s="1371"/>
      <c r="Q192" s="1379" t="s">
        <v>732</v>
      </c>
    </row>
    <row r="193" spans="1:17">
      <c r="A193" s="1357" t="s">
        <v>733</v>
      </c>
      <c r="B193" s="1390">
        <v>112</v>
      </c>
      <c r="C193" s="1374" t="s">
        <v>2985</v>
      </c>
      <c r="D193" s="1374"/>
      <c r="E193" s="1415">
        <v>34</v>
      </c>
      <c r="F193" s="1374" t="s">
        <v>1208</v>
      </c>
      <c r="G193" s="1374"/>
      <c r="H193" s="1393">
        <v>25</v>
      </c>
      <c r="I193" s="1375" t="s">
        <v>1209</v>
      </c>
      <c r="J193" s="1375"/>
      <c r="K193" s="1376">
        <v>169</v>
      </c>
      <c r="L193" s="1375" t="s">
        <v>1210</v>
      </c>
      <c r="M193" s="1375"/>
      <c r="N193" s="1376">
        <v>94</v>
      </c>
      <c r="O193" s="1375" t="s">
        <v>1211</v>
      </c>
      <c r="P193" s="1375"/>
      <c r="Q193" s="1377" t="s">
        <v>735</v>
      </c>
    </row>
    <row r="194" spans="1:17">
      <c r="A194" s="1357" t="s">
        <v>736</v>
      </c>
      <c r="B194" s="1390">
        <v>496</v>
      </c>
      <c r="C194" s="1374" t="s">
        <v>2986</v>
      </c>
      <c r="D194" s="1374"/>
      <c r="E194" s="1415">
        <v>405</v>
      </c>
      <c r="F194" s="1374" t="s">
        <v>1212</v>
      </c>
      <c r="G194" s="1374"/>
      <c r="H194" s="1393">
        <v>733</v>
      </c>
      <c r="I194" s="1375" t="s">
        <v>1213</v>
      </c>
      <c r="J194" s="1375"/>
      <c r="K194" s="1376">
        <v>1596</v>
      </c>
      <c r="L194" s="1375" t="s">
        <v>1214</v>
      </c>
      <c r="M194" s="1375"/>
      <c r="N194" s="1376">
        <v>279</v>
      </c>
      <c r="O194" s="1375" t="s">
        <v>1215</v>
      </c>
      <c r="P194" s="1375"/>
      <c r="Q194" s="1377" t="s">
        <v>739</v>
      </c>
    </row>
    <row r="195" spans="1:17">
      <c r="A195" s="1357" t="s">
        <v>740</v>
      </c>
      <c r="B195" s="1390">
        <v>1051</v>
      </c>
      <c r="C195" s="1374" t="s">
        <v>2987</v>
      </c>
      <c r="D195" s="1374"/>
      <c r="E195" s="1415">
        <v>190</v>
      </c>
      <c r="F195" s="1374" t="s">
        <v>1216</v>
      </c>
      <c r="G195" s="1374"/>
      <c r="H195" s="1393">
        <v>158</v>
      </c>
      <c r="I195" s="1375" t="s">
        <v>1217</v>
      </c>
      <c r="J195" s="1375"/>
      <c r="K195" s="1376">
        <v>765</v>
      </c>
      <c r="L195" s="1375" t="s">
        <v>1218</v>
      </c>
      <c r="M195" s="1375"/>
      <c r="N195" s="1376">
        <v>571</v>
      </c>
      <c r="O195" s="1375" t="s">
        <v>1219</v>
      </c>
      <c r="P195" s="1375"/>
      <c r="Q195" s="1377" t="s">
        <v>742</v>
      </c>
    </row>
    <row r="196" spans="1:17">
      <c r="A196" s="1387" t="s">
        <v>743</v>
      </c>
      <c r="B196" s="1388">
        <v>7024</v>
      </c>
      <c r="C196" s="1370" t="s">
        <v>2988</v>
      </c>
      <c r="D196" s="1370"/>
      <c r="E196" s="1400">
        <v>5212</v>
      </c>
      <c r="F196" s="1370" t="s">
        <v>1220</v>
      </c>
      <c r="G196" s="1370"/>
      <c r="H196" s="1389">
        <v>5217</v>
      </c>
      <c r="I196" s="1371" t="s">
        <v>1221</v>
      </c>
      <c r="J196" s="1371"/>
      <c r="K196" s="1378">
        <v>17421</v>
      </c>
      <c r="L196" s="1371" t="s">
        <v>1222</v>
      </c>
      <c r="M196" s="1371"/>
      <c r="N196" s="1378">
        <v>11670</v>
      </c>
      <c r="O196" s="1371" t="s">
        <v>1223</v>
      </c>
      <c r="P196" s="1371"/>
      <c r="Q196" s="1379" t="s">
        <v>745</v>
      </c>
    </row>
    <row r="197" spans="1:17">
      <c r="A197" s="1357" t="s">
        <v>746</v>
      </c>
      <c r="B197" s="1390">
        <v>55</v>
      </c>
      <c r="C197" s="1374" t="s">
        <v>2989</v>
      </c>
      <c r="D197" s="1374"/>
      <c r="E197" s="1415">
        <v>32</v>
      </c>
      <c r="F197" s="1374" t="s">
        <v>1224</v>
      </c>
      <c r="G197" s="1374"/>
      <c r="H197" s="1393">
        <v>61</v>
      </c>
      <c r="I197" s="1375" t="s">
        <v>1225</v>
      </c>
      <c r="J197" s="1375"/>
      <c r="K197" s="1376">
        <v>138</v>
      </c>
      <c r="L197" s="1375" t="s">
        <v>1226</v>
      </c>
      <c r="M197" s="1375"/>
      <c r="N197" s="1376">
        <v>48</v>
      </c>
      <c r="O197" s="1375" t="s">
        <v>1003</v>
      </c>
      <c r="P197" s="1375"/>
      <c r="Q197" s="1377" t="s">
        <v>749</v>
      </c>
    </row>
    <row r="198" spans="1:17">
      <c r="A198" s="1357" t="s">
        <v>750</v>
      </c>
      <c r="B198" s="1390">
        <v>120</v>
      </c>
      <c r="C198" s="1374" t="s">
        <v>2990</v>
      </c>
      <c r="D198" s="1374"/>
      <c r="E198" s="1415">
        <v>77</v>
      </c>
      <c r="F198" s="1374" t="s">
        <v>1227</v>
      </c>
      <c r="G198" s="1374"/>
      <c r="H198" s="1393">
        <v>108</v>
      </c>
      <c r="I198" s="1375" t="s">
        <v>1228</v>
      </c>
      <c r="J198" s="1375"/>
      <c r="K198" s="1376">
        <v>263</v>
      </c>
      <c r="L198" s="1375" t="s">
        <v>1229</v>
      </c>
      <c r="M198" s="1375"/>
      <c r="N198" s="1376">
        <v>280</v>
      </c>
      <c r="O198" s="1375" t="s">
        <v>1230</v>
      </c>
      <c r="P198" s="1375"/>
      <c r="Q198" s="1377" t="s">
        <v>752</v>
      </c>
    </row>
    <row r="199" spans="1:17">
      <c r="A199" s="1357" t="s">
        <v>753</v>
      </c>
      <c r="B199" s="1390">
        <v>60</v>
      </c>
      <c r="C199" s="1374" t="s">
        <v>2991</v>
      </c>
      <c r="D199" s="1374"/>
      <c r="E199" s="1415">
        <v>2</v>
      </c>
      <c r="F199" s="1374" t="s">
        <v>692</v>
      </c>
      <c r="G199" s="1374"/>
      <c r="H199" s="1393">
        <v>15</v>
      </c>
      <c r="I199" s="1375" t="s">
        <v>1231</v>
      </c>
      <c r="J199" s="1375"/>
      <c r="K199" s="1376">
        <v>93</v>
      </c>
      <c r="L199" s="1375" t="s">
        <v>1232</v>
      </c>
      <c r="M199" s="1375"/>
      <c r="N199" s="1376">
        <v>82</v>
      </c>
      <c r="O199" s="1375" t="s">
        <v>1233</v>
      </c>
      <c r="P199" s="1375"/>
      <c r="Q199" s="1377" t="s">
        <v>755</v>
      </c>
    </row>
    <row r="200" spans="1:17">
      <c r="A200" s="1357" t="s">
        <v>756</v>
      </c>
      <c r="B200" s="1390">
        <v>422</v>
      </c>
      <c r="C200" s="1374" t="s">
        <v>2992</v>
      </c>
      <c r="D200" s="1374"/>
      <c r="E200" s="1415">
        <v>409</v>
      </c>
      <c r="F200" s="1374" t="s">
        <v>1234</v>
      </c>
      <c r="G200" s="1374"/>
      <c r="H200" s="1393">
        <v>339</v>
      </c>
      <c r="I200" s="1375" t="s">
        <v>1235</v>
      </c>
      <c r="J200" s="1375"/>
      <c r="K200" s="1376">
        <v>2038</v>
      </c>
      <c r="L200" s="1375" t="s">
        <v>1236</v>
      </c>
      <c r="M200" s="1375"/>
      <c r="N200" s="1376">
        <v>1516</v>
      </c>
      <c r="O200" s="1375" t="s">
        <v>1237</v>
      </c>
      <c r="P200" s="1375"/>
      <c r="Q200" s="1377" t="s">
        <v>758</v>
      </c>
    </row>
    <row r="201" spans="1:17">
      <c r="A201" s="1357" t="s">
        <v>759</v>
      </c>
      <c r="B201" s="1390">
        <v>6367</v>
      </c>
      <c r="C201" s="1374" t="s">
        <v>2993</v>
      </c>
      <c r="D201" s="1374"/>
      <c r="E201" s="1415">
        <v>4692</v>
      </c>
      <c r="F201" s="1374" t="s">
        <v>1238</v>
      </c>
      <c r="G201" s="1374"/>
      <c r="H201" s="1393">
        <v>4694</v>
      </c>
      <c r="I201" s="1375" t="s">
        <v>1239</v>
      </c>
      <c r="J201" s="1375"/>
      <c r="K201" s="1376">
        <v>14889</v>
      </c>
      <c r="L201" s="1375" t="s">
        <v>1240</v>
      </c>
      <c r="M201" s="1375"/>
      <c r="N201" s="1376">
        <v>9744</v>
      </c>
      <c r="O201" s="1375" t="s">
        <v>1241</v>
      </c>
      <c r="P201" s="1375"/>
      <c r="Q201" s="1377" t="s">
        <v>760</v>
      </c>
    </row>
    <row r="202" spans="1:17">
      <c r="A202" s="1387" t="s">
        <v>761</v>
      </c>
      <c r="B202" s="1388">
        <v>307</v>
      </c>
      <c r="C202" s="1370" t="s">
        <v>2994</v>
      </c>
      <c r="D202" s="1370"/>
      <c r="E202" s="1400">
        <v>551</v>
      </c>
      <c r="F202" s="1370" t="s">
        <v>1242</v>
      </c>
      <c r="G202" s="1370"/>
      <c r="H202" s="1389">
        <v>548</v>
      </c>
      <c r="I202" s="1371" t="s">
        <v>1243</v>
      </c>
      <c r="J202" s="1371"/>
      <c r="K202" s="1378">
        <v>1806</v>
      </c>
      <c r="L202" s="1371" t="s">
        <v>1244</v>
      </c>
      <c r="M202" s="1371"/>
      <c r="N202" s="1378">
        <v>173</v>
      </c>
      <c r="O202" s="1371" t="s">
        <v>1245</v>
      </c>
      <c r="P202" s="1371"/>
      <c r="Q202" s="1379" t="s">
        <v>762</v>
      </c>
    </row>
    <row r="203" spans="1:17">
      <c r="A203" s="1357" t="s">
        <v>763</v>
      </c>
      <c r="B203" s="1390">
        <v>307</v>
      </c>
      <c r="C203" s="1374" t="s">
        <v>2994</v>
      </c>
      <c r="D203" s="1374"/>
      <c r="E203" s="1415">
        <v>551</v>
      </c>
      <c r="F203" s="1374" t="s">
        <v>1242</v>
      </c>
      <c r="G203" s="1374"/>
      <c r="H203" s="1393">
        <v>548</v>
      </c>
      <c r="I203" s="1375" t="s">
        <v>1243</v>
      </c>
      <c r="J203" s="1375"/>
      <c r="K203" s="1376">
        <v>1806</v>
      </c>
      <c r="L203" s="1375" t="s">
        <v>1244</v>
      </c>
      <c r="M203" s="1375"/>
      <c r="N203" s="1376">
        <v>173</v>
      </c>
      <c r="O203" s="1375" t="s">
        <v>1245</v>
      </c>
      <c r="P203" s="1375"/>
      <c r="Q203" s="1377" t="s">
        <v>764</v>
      </c>
    </row>
    <row r="204" spans="1:17">
      <c r="A204" s="1387" t="s">
        <v>765</v>
      </c>
      <c r="B204" s="1388">
        <v>6</v>
      </c>
      <c r="C204" s="1370" t="s">
        <v>847</v>
      </c>
      <c r="D204" s="1370"/>
      <c r="E204" s="1400">
        <v>7</v>
      </c>
      <c r="F204" s="1370" t="s">
        <v>1246</v>
      </c>
      <c r="G204" s="1370"/>
      <c r="H204" s="1389">
        <v>1</v>
      </c>
      <c r="I204" s="1371" t="s">
        <v>564</v>
      </c>
      <c r="J204" s="1371"/>
      <c r="K204" s="1378">
        <v>14</v>
      </c>
      <c r="L204" s="1371" t="s">
        <v>1247</v>
      </c>
      <c r="M204" s="1371"/>
      <c r="N204" s="1378">
        <v>23</v>
      </c>
      <c r="O204" s="1371" t="s">
        <v>1248</v>
      </c>
      <c r="P204" s="1371"/>
      <c r="Q204" s="1379" t="s">
        <v>767</v>
      </c>
    </row>
    <row r="205" spans="1:17">
      <c r="A205" s="1357" t="s">
        <v>768</v>
      </c>
      <c r="B205" s="1390">
        <v>6</v>
      </c>
      <c r="C205" s="1374" t="s">
        <v>847</v>
      </c>
      <c r="D205" s="1374"/>
      <c r="E205" s="1415">
        <v>7</v>
      </c>
      <c r="F205" s="1374" t="s">
        <v>1246</v>
      </c>
      <c r="G205" s="1374"/>
      <c r="H205" s="1393">
        <v>1</v>
      </c>
      <c r="I205" s="1375" t="s">
        <v>564</v>
      </c>
      <c r="J205" s="1375"/>
      <c r="K205" s="1376">
        <v>14</v>
      </c>
      <c r="L205" s="1375" t="s">
        <v>1247</v>
      </c>
      <c r="M205" s="1375"/>
      <c r="N205" s="1376">
        <v>23</v>
      </c>
      <c r="O205" s="1375" t="s">
        <v>1248</v>
      </c>
      <c r="P205" s="1375"/>
      <c r="Q205" s="1377" t="s">
        <v>769</v>
      </c>
    </row>
    <row r="206" spans="1:17">
      <c r="A206" s="1387" t="s">
        <v>770</v>
      </c>
      <c r="B206" s="1388">
        <v>11</v>
      </c>
      <c r="C206" s="1370" t="s">
        <v>885</v>
      </c>
      <c r="D206" s="1370"/>
      <c r="E206" s="1400">
        <v>4</v>
      </c>
      <c r="F206" s="1370" t="s">
        <v>534</v>
      </c>
      <c r="G206" s="1370"/>
      <c r="H206" s="1389">
        <v>6</v>
      </c>
      <c r="I206" s="1371" t="s">
        <v>538</v>
      </c>
      <c r="J206" s="1371"/>
      <c r="K206" s="1378">
        <v>12</v>
      </c>
      <c r="L206" s="1371" t="s">
        <v>1249</v>
      </c>
      <c r="M206" s="1371"/>
      <c r="N206" s="1378">
        <v>8</v>
      </c>
      <c r="O206" s="1371" t="s">
        <v>1250</v>
      </c>
      <c r="P206" s="1371"/>
      <c r="Q206" s="1379" t="s">
        <v>772</v>
      </c>
    </row>
    <row r="207" spans="1:17">
      <c r="A207" s="1357" t="s">
        <v>773</v>
      </c>
      <c r="B207" s="1390">
        <v>11</v>
      </c>
      <c r="C207" s="1374" t="s">
        <v>885</v>
      </c>
      <c r="D207" s="1374"/>
      <c r="E207" s="1415">
        <v>4</v>
      </c>
      <c r="F207" s="1374" t="s">
        <v>534</v>
      </c>
      <c r="G207" s="1374"/>
      <c r="H207" s="1393">
        <v>6</v>
      </c>
      <c r="I207" s="1375" t="s">
        <v>538</v>
      </c>
      <c r="J207" s="1375"/>
      <c r="K207" s="1376">
        <v>12</v>
      </c>
      <c r="L207" s="1375" t="s">
        <v>1249</v>
      </c>
      <c r="M207" s="1375"/>
      <c r="N207" s="1376">
        <v>8</v>
      </c>
      <c r="O207" s="1375" t="s">
        <v>1250</v>
      </c>
      <c r="P207" s="1375"/>
      <c r="Q207" s="1377" t="s">
        <v>774</v>
      </c>
    </row>
    <row r="208" spans="1:17">
      <c r="A208" s="1398" t="s">
        <v>775</v>
      </c>
      <c r="B208" s="1399">
        <v>41065</v>
      </c>
      <c r="C208" s="1400" t="s">
        <v>2995</v>
      </c>
      <c r="D208" s="1400"/>
      <c r="E208" s="1416">
        <v>38774</v>
      </c>
      <c r="F208" s="1400" t="s">
        <v>1251</v>
      </c>
      <c r="G208" s="1400"/>
      <c r="H208" s="1401">
        <v>19976</v>
      </c>
      <c r="I208" s="1389" t="s">
        <v>1252</v>
      </c>
      <c r="J208" s="1389"/>
      <c r="K208" s="1402">
        <v>61656</v>
      </c>
      <c r="L208" s="1389" t="s">
        <v>1253</v>
      </c>
      <c r="M208" s="1389"/>
      <c r="N208" s="1402">
        <v>34418</v>
      </c>
      <c r="O208" s="1389" t="s">
        <v>1254</v>
      </c>
      <c r="P208" s="1389"/>
      <c r="Q208" s="1403" t="s">
        <v>776</v>
      </c>
    </row>
    <row r="209" spans="1:17">
      <c r="A209" s="1398"/>
      <c r="B209" s="1403"/>
      <c r="C209" s="1398"/>
      <c r="D209" s="1398"/>
      <c r="E209" s="1398"/>
      <c r="F209" s="1398"/>
      <c r="G209" s="1398"/>
      <c r="H209" s="1404"/>
      <c r="I209" s="1404"/>
      <c r="J209" s="1404"/>
      <c r="K209" s="1405"/>
      <c r="L209" s="1404"/>
      <c r="M209" s="1404"/>
      <c r="N209" s="1405"/>
      <c r="O209" s="1404"/>
      <c r="P209" s="1404"/>
      <c r="Q209" s="1403"/>
    </row>
    <row r="210" spans="1:17">
      <c r="A210" s="1407"/>
      <c r="B210" s="1408"/>
      <c r="C210" s="1407"/>
      <c r="D210" s="1407"/>
      <c r="E210" s="1407"/>
      <c r="F210" s="1407"/>
      <c r="G210" s="1407"/>
      <c r="H210" s="1409"/>
      <c r="I210" s="1417"/>
      <c r="J210" s="1409"/>
      <c r="K210" s="1409"/>
      <c r="L210" s="1409"/>
      <c r="M210" s="1409"/>
      <c r="N210" s="1410"/>
      <c r="O210" s="1409"/>
      <c r="P210" s="1409"/>
      <c r="Q210" s="1408"/>
    </row>
    <row r="211" spans="1:17" ht="15.75">
      <c r="A211" s="2239" t="s">
        <v>777</v>
      </c>
      <c r="B211" s="2240"/>
      <c r="C211" s="2240"/>
      <c r="D211" s="2240"/>
      <c r="E211" s="2240"/>
      <c r="F211" s="2240"/>
      <c r="G211" s="2240"/>
      <c r="H211" s="2239"/>
      <c r="I211" s="2239"/>
      <c r="J211" s="2239"/>
      <c r="K211" s="2239"/>
      <c r="L211" s="2239"/>
      <c r="M211" s="2239"/>
      <c r="N211" s="2239"/>
      <c r="O211" s="2239"/>
      <c r="P211" s="2141"/>
      <c r="Q211" s="2141" t="s">
        <v>2862</v>
      </c>
    </row>
    <row r="212" spans="1:17" ht="15.75">
      <c r="A212" s="2235" t="s">
        <v>778</v>
      </c>
      <c r="B212" s="2235"/>
      <c r="C212" s="2235"/>
      <c r="D212" s="2235"/>
      <c r="E212" s="2235"/>
      <c r="F212" s="2235"/>
      <c r="G212" s="2235"/>
      <c r="H212" s="2235"/>
      <c r="I212" s="2235"/>
      <c r="J212" s="2235"/>
      <c r="K212" s="2235"/>
      <c r="L212" s="2235"/>
      <c r="M212" s="2235"/>
      <c r="N212" s="2235"/>
      <c r="O212" s="2235"/>
      <c r="P212" s="1411"/>
      <c r="Q212" s="1411" t="s">
        <v>2924</v>
      </c>
    </row>
    <row r="214" spans="1:17" ht="15.75">
      <c r="A214" s="2241" t="s">
        <v>1255</v>
      </c>
      <c r="B214" s="2241"/>
      <c r="C214" s="2241"/>
      <c r="D214" s="2241"/>
      <c r="E214" s="2241"/>
      <c r="F214" s="2241"/>
      <c r="G214" s="2241"/>
      <c r="H214" s="2241"/>
      <c r="I214" s="2241"/>
      <c r="J214" s="2241"/>
      <c r="K214" s="2241"/>
      <c r="L214" s="2241"/>
      <c r="M214" s="2241"/>
      <c r="N214" s="2241"/>
      <c r="O214" s="2241"/>
      <c r="P214" s="1352"/>
      <c r="Q214" s="1352" t="s">
        <v>2996</v>
      </c>
    </row>
    <row r="215" spans="1:17" ht="15.75">
      <c r="A215" s="2241" t="s">
        <v>1004</v>
      </c>
      <c r="B215" s="2241"/>
      <c r="C215" s="2241"/>
      <c r="D215" s="2241"/>
      <c r="E215" s="2241"/>
      <c r="F215" s="2241"/>
      <c r="G215" s="2241"/>
      <c r="H215" s="2241"/>
      <c r="I215" s="2241"/>
      <c r="J215" s="2241"/>
      <c r="K215" s="2241"/>
      <c r="L215" s="2241"/>
      <c r="M215" s="2241"/>
      <c r="N215" s="2241"/>
      <c r="O215" s="2241"/>
      <c r="P215" s="1352"/>
      <c r="Q215" s="1352" t="s">
        <v>2875</v>
      </c>
    </row>
    <row r="216" spans="1:17">
      <c r="A216" s="1353" t="s">
        <v>162</v>
      </c>
      <c r="B216" s="1353"/>
      <c r="C216" s="1353"/>
      <c r="D216" s="1353"/>
      <c r="E216" s="1353"/>
      <c r="F216" s="1353"/>
      <c r="G216" s="1353"/>
      <c r="H216" s="1354"/>
      <c r="I216" s="1354"/>
      <c r="J216" s="1354"/>
      <c r="K216" s="1354"/>
      <c r="L216" s="1354"/>
      <c r="M216" s="1354"/>
      <c r="N216" s="1354"/>
      <c r="O216" s="1354"/>
      <c r="P216" s="1354"/>
      <c r="Q216" s="1353" t="s">
        <v>162</v>
      </c>
    </row>
    <row r="217" spans="1:17">
      <c r="A217" s="2253" t="s">
        <v>514</v>
      </c>
      <c r="B217" s="2253"/>
      <c r="C217" s="2253"/>
      <c r="D217" s="2253"/>
      <c r="E217" s="2253"/>
      <c r="F217" s="2253"/>
      <c r="G217" s="2253"/>
      <c r="H217" s="2253"/>
      <c r="I217" s="2253"/>
      <c r="J217" s="2253"/>
      <c r="K217" s="2253"/>
      <c r="L217" s="2253"/>
      <c r="M217" s="2253"/>
      <c r="N217" s="2253"/>
      <c r="O217" s="2253"/>
      <c r="P217" s="1355"/>
      <c r="Q217" s="1355" t="s">
        <v>3154</v>
      </c>
    </row>
    <row r="218" spans="1:17">
      <c r="A218" s="1356"/>
      <c r="B218" s="2246" t="s">
        <v>2876</v>
      </c>
      <c r="C218" s="2248"/>
      <c r="D218" s="2135"/>
      <c r="E218" s="2259" t="s">
        <v>515</v>
      </c>
      <c r="F218" s="2260"/>
      <c r="G218" s="2137"/>
      <c r="H218" s="2259" t="s">
        <v>516</v>
      </c>
      <c r="I218" s="2260"/>
      <c r="J218" s="2137"/>
      <c r="K218" s="2259" t="s">
        <v>517</v>
      </c>
      <c r="L218" s="2260"/>
      <c r="M218" s="2137"/>
      <c r="N218" s="2259" t="s">
        <v>518</v>
      </c>
      <c r="O218" s="2261"/>
      <c r="P218" s="2137"/>
      <c r="Q218" s="1413"/>
    </row>
    <row r="219" spans="1:17">
      <c r="A219" s="1356"/>
      <c r="B219" s="2236" t="s">
        <v>2877</v>
      </c>
      <c r="C219" s="2250"/>
      <c r="D219" s="1365"/>
      <c r="E219" s="2256" t="s">
        <v>519</v>
      </c>
      <c r="F219" s="2257"/>
      <c r="G219" s="1367"/>
      <c r="H219" s="2256" t="s">
        <v>520</v>
      </c>
      <c r="I219" s="2257"/>
      <c r="J219" s="1367"/>
      <c r="K219" s="2256" t="s">
        <v>521</v>
      </c>
      <c r="L219" s="2257"/>
      <c r="M219" s="1367"/>
      <c r="N219" s="2256" t="s">
        <v>522</v>
      </c>
      <c r="O219" s="2258"/>
      <c r="P219" s="2138"/>
      <c r="Q219" s="1377"/>
    </row>
    <row r="220" spans="1:17">
      <c r="A220" s="1358"/>
      <c r="B220" s="1359" t="s">
        <v>523</v>
      </c>
      <c r="C220" s="1359" t="s">
        <v>524</v>
      </c>
      <c r="D220" s="1359"/>
      <c r="E220" s="1360" t="s">
        <v>523</v>
      </c>
      <c r="F220" s="1361" t="s">
        <v>524</v>
      </c>
      <c r="G220" s="1361"/>
      <c r="H220" s="1362" t="s">
        <v>523</v>
      </c>
      <c r="I220" s="1363" t="s">
        <v>524</v>
      </c>
      <c r="J220" s="2138"/>
      <c r="K220" s="1362" t="s">
        <v>523</v>
      </c>
      <c r="L220" s="1363" t="s">
        <v>524</v>
      </c>
      <c r="M220" s="2138"/>
      <c r="N220" s="1362" t="s">
        <v>523</v>
      </c>
      <c r="O220" s="2138" t="s">
        <v>524</v>
      </c>
      <c r="P220" s="2138"/>
      <c r="Q220" s="1377"/>
    </row>
    <row r="221" spans="1:17">
      <c r="A221" s="1364"/>
      <c r="B221" s="1365" t="s">
        <v>525</v>
      </c>
      <c r="C221" s="1365" t="s">
        <v>526</v>
      </c>
      <c r="D221" s="1365"/>
      <c r="E221" s="1366" t="s">
        <v>525</v>
      </c>
      <c r="F221" s="1367" t="s">
        <v>526</v>
      </c>
      <c r="G221" s="1367"/>
      <c r="H221" s="1366" t="s">
        <v>525</v>
      </c>
      <c r="I221" s="1368" t="s">
        <v>526</v>
      </c>
      <c r="J221" s="1367"/>
      <c r="K221" s="1366" t="s">
        <v>525</v>
      </c>
      <c r="L221" s="1368" t="s">
        <v>526</v>
      </c>
      <c r="M221" s="1367"/>
      <c r="N221" s="1366" t="s">
        <v>525</v>
      </c>
      <c r="O221" s="1367" t="s">
        <v>526</v>
      </c>
      <c r="P221" s="1367"/>
      <c r="Q221" s="1414"/>
    </row>
    <row r="222" spans="1:17">
      <c r="A222" s="1369" t="s">
        <v>527</v>
      </c>
      <c r="B222" s="1370">
        <v>3260</v>
      </c>
      <c r="C222" s="1370" t="s">
        <v>2997</v>
      </c>
      <c r="D222" s="1370"/>
      <c r="E222" s="1370">
        <v>3535</v>
      </c>
      <c r="F222" s="1370" t="s">
        <v>1265</v>
      </c>
      <c r="G222" s="1370"/>
      <c r="H222" s="1371">
        <v>3457</v>
      </c>
      <c r="I222" s="1371" t="s">
        <v>1266</v>
      </c>
      <c r="J222" s="1371"/>
      <c r="K222" s="1372">
        <v>5341</v>
      </c>
      <c r="L222" s="1371" t="s">
        <v>1267</v>
      </c>
      <c r="M222" s="1371"/>
      <c r="N222" s="1372">
        <v>6342</v>
      </c>
      <c r="O222" s="2143" t="s">
        <v>1268</v>
      </c>
      <c r="P222" s="1389"/>
      <c r="Q222" s="1379" t="s">
        <v>528</v>
      </c>
    </row>
    <row r="223" spans="1:17">
      <c r="A223" s="1356" t="s">
        <v>529</v>
      </c>
      <c r="B223" s="1374">
        <v>72</v>
      </c>
      <c r="C223" s="1374" t="s">
        <v>934</v>
      </c>
      <c r="D223" s="1374"/>
      <c r="E223" s="1374">
        <v>201</v>
      </c>
      <c r="F223" s="1374" t="s">
        <v>562</v>
      </c>
      <c r="G223" s="1374"/>
      <c r="H223" s="1375">
        <v>82</v>
      </c>
      <c r="I223" s="1375" t="s">
        <v>697</v>
      </c>
      <c r="J223" s="1375"/>
      <c r="K223" s="1376">
        <v>376</v>
      </c>
      <c r="L223" s="1375" t="s">
        <v>1269</v>
      </c>
      <c r="M223" s="1375"/>
      <c r="N223" s="1376">
        <v>627</v>
      </c>
      <c r="O223" s="1393" t="s">
        <v>1270</v>
      </c>
      <c r="P223" s="1393"/>
      <c r="Q223" s="1377" t="s">
        <v>531</v>
      </c>
    </row>
    <row r="224" spans="1:17">
      <c r="A224" s="1356" t="s">
        <v>532</v>
      </c>
      <c r="B224" s="1374">
        <v>182</v>
      </c>
      <c r="C224" s="1374" t="s">
        <v>2998</v>
      </c>
      <c r="D224" s="1374"/>
      <c r="E224" s="1374">
        <v>138</v>
      </c>
      <c r="F224" s="1374" t="s">
        <v>1271</v>
      </c>
      <c r="G224" s="1374"/>
      <c r="H224" s="1375">
        <v>136</v>
      </c>
      <c r="I224" s="1375" t="s">
        <v>1272</v>
      </c>
      <c r="J224" s="1375"/>
      <c r="K224" s="1376">
        <v>967</v>
      </c>
      <c r="L224" s="1375" t="s">
        <v>1273</v>
      </c>
      <c r="M224" s="1375"/>
      <c r="N224" s="1376">
        <v>875</v>
      </c>
      <c r="O224" s="1393" t="s">
        <v>1274</v>
      </c>
      <c r="P224" s="1393"/>
      <c r="Q224" s="1377" t="s">
        <v>536</v>
      </c>
    </row>
    <row r="225" spans="1:17">
      <c r="A225" s="1356" t="s">
        <v>537</v>
      </c>
      <c r="B225" s="1374">
        <v>850</v>
      </c>
      <c r="C225" s="1374" t="s">
        <v>2999</v>
      </c>
      <c r="D225" s="1374"/>
      <c r="E225" s="1374">
        <v>380</v>
      </c>
      <c r="F225" s="1374" t="s">
        <v>1275</v>
      </c>
      <c r="G225" s="1374"/>
      <c r="H225" s="1375">
        <v>912</v>
      </c>
      <c r="I225" s="1375" t="s">
        <v>1276</v>
      </c>
      <c r="J225" s="1375"/>
      <c r="K225" s="1376">
        <v>1039</v>
      </c>
      <c r="L225" s="1375" t="s">
        <v>1277</v>
      </c>
      <c r="M225" s="1375"/>
      <c r="N225" s="1376">
        <v>709</v>
      </c>
      <c r="O225" s="1393" t="s">
        <v>1278</v>
      </c>
      <c r="P225" s="1393"/>
      <c r="Q225" s="1377" t="s">
        <v>541</v>
      </c>
    </row>
    <row r="226" spans="1:17">
      <c r="A226" s="1356" t="s">
        <v>542</v>
      </c>
      <c r="B226" s="1374">
        <v>857</v>
      </c>
      <c r="C226" s="1374" t="s">
        <v>3000</v>
      </c>
      <c r="D226" s="1374"/>
      <c r="E226" s="1374">
        <v>787</v>
      </c>
      <c r="F226" s="1374" t="s">
        <v>1279</v>
      </c>
      <c r="G226" s="1374"/>
      <c r="H226" s="1375">
        <v>908</v>
      </c>
      <c r="I226" s="1375" t="s">
        <v>1280</v>
      </c>
      <c r="J226" s="1375"/>
      <c r="K226" s="1376">
        <v>398</v>
      </c>
      <c r="L226" s="1375" t="s">
        <v>1281</v>
      </c>
      <c r="M226" s="1375"/>
      <c r="N226" s="1376">
        <v>1438</v>
      </c>
      <c r="O226" s="1393" t="s">
        <v>1282</v>
      </c>
      <c r="P226" s="1393"/>
      <c r="Q226" s="1377" t="s">
        <v>546</v>
      </c>
    </row>
    <row r="227" spans="1:17">
      <c r="A227" s="1356" t="s">
        <v>547</v>
      </c>
      <c r="B227" s="1374">
        <v>1113</v>
      </c>
      <c r="C227" s="1374" t="s">
        <v>3001</v>
      </c>
      <c r="D227" s="1374"/>
      <c r="E227" s="1374">
        <v>1011</v>
      </c>
      <c r="F227" s="1374" t="s">
        <v>1283</v>
      </c>
      <c r="G227" s="1374"/>
      <c r="H227" s="1375">
        <v>1102</v>
      </c>
      <c r="I227" s="1375" t="s">
        <v>1284</v>
      </c>
      <c r="J227" s="1375"/>
      <c r="K227" s="1376">
        <v>2107</v>
      </c>
      <c r="L227" s="1375" t="s">
        <v>1285</v>
      </c>
      <c r="M227" s="1375"/>
      <c r="N227" s="1376">
        <v>1522</v>
      </c>
      <c r="O227" s="1393" t="s">
        <v>1286</v>
      </c>
      <c r="P227" s="1393"/>
      <c r="Q227" s="1377" t="s">
        <v>549</v>
      </c>
    </row>
    <row r="228" spans="1:17">
      <c r="A228" s="1356" t="s">
        <v>550</v>
      </c>
      <c r="B228" s="1374">
        <v>186</v>
      </c>
      <c r="C228" s="1374" t="s">
        <v>889</v>
      </c>
      <c r="D228" s="1374"/>
      <c r="E228" s="1374">
        <v>1018</v>
      </c>
      <c r="F228" s="1374" t="s">
        <v>1287</v>
      </c>
      <c r="G228" s="1374"/>
      <c r="H228" s="1375">
        <v>317</v>
      </c>
      <c r="I228" s="1375" t="s">
        <v>1288</v>
      </c>
      <c r="J228" s="1375"/>
      <c r="K228" s="1376">
        <v>454</v>
      </c>
      <c r="L228" s="1375" t="s">
        <v>1289</v>
      </c>
      <c r="M228" s="1375"/>
      <c r="N228" s="1376">
        <v>1171</v>
      </c>
      <c r="O228" s="1393" t="s">
        <v>1290</v>
      </c>
      <c r="P228" s="1393"/>
      <c r="Q228" s="1377" t="s">
        <v>554</v>
      </c>
    </row>
    <row r="229" spans="1:17">
      <c r="A229" s="1369" t="s">
        <v>555</v>
      </c>
      <c r="B229" s="1370">
        <v>2174</v>
      </c>
      <c r="C229" s="1370" t="s">
        <v>3002</v>
      </c>
      <c r="D229" s="1370"/>
      <c r="E229" s="1370">
        <v>1641</v>
      </c>
      <c r="F229" s="1370" t="s">
        <v>1291</v>
      </c>
      <c r="G229" s="1370"/>
      <c r="H229" s="1371">
        <v>2256</v>
      </c>
      <c r="I229" s="1371" t="s">
        <v>1292</v>
      </c>
      <c r="J229" s="1371"/>
      <c r="K229" s="1378">
        <v>2314</v>
      </c>
      <c r="L229" s="1371" t="s">
        <v>1293</v>
      </c>
      <c r="M229" s="1371"/>
      <c r="N229" s="1378">
        <v>3417</v>
      </c>
      <c r="O229" s="1389" t="s">
        <v>1294</v>
      </c>
      <c r="P229" s="1389"/>
      <c r="Q229" s="1379" t="s">
        <v>131</v>
      </c>
    </row>
    <row r="230" spans="1:17">
      <c r="A230" s="1356" t="s">
        <v>558</v>
      </c>
      <c r="B230" s="1374">
        <v>610</v>
      </c>
      <c r="C230" s="1374" t="s">
        <v>3003</v>
      </c>
      <c r="D230" s="1374"/>
      <c r="E230" s="1374">
        <v>370</v>
      </c>
      <c r="F230" s="1374" t="s">
        <v>1295</v>
      </c>
      <c r="G230" s="1374"/>
      <c r="H230" s="1375">
        <v>944</v>
      </c>
      <c r="I230" s="1375" t="s">
        <v>1296</v>
      </c>
      <c r="J230" s="1375"/>
      <c r="K230" s="1376">
        <v>647</v>
      </c>
      <c r="L230" s="1375" t="s">
        <v>1297</v>
      </c>
      <c r="M230" s="1375"/>
      <c r="N230" s="1376">
        <v>761</v>
      </c>
      <c r="O230" s="1393" t="s">
        <v>1298</v>
      </c>
      <c r="P230" s="1393"/>
      <c r="Q230" s="1377" t="s">
        <v>559</v>
      </c>
    </row>
    <row r="231" spans="1:17">
      <c r="A231" s="1356" t="s">
        <v>560</v>
      </c>
      <c r="B231" s="1374">
        <v>47</v>
      </c>
      <c r="C231" s="1374" t="s">
        <v>604</v>
      </c>
      <c r="D231" s="1374"/>
      <c r="E231" s="1374">
        <v>4</v>
      </c>
      <c r="F231" s="1374" t="s">
        <v>534</v>
      </c>
      <c r="G231" s="1374"/>
      <c r="H231" s="1375">
        <v>6</v>
      </c>
      <c r="I231" s="1375" t="s">
        <v>684</v>
      </c>
      <c r="J231" s="1375"/>
      <c r="K231" s="1376">
        <v>212</v>
      </c>
      <c r="L231" s="1375" t="s">
        <v>1299</v>
      </c>
      <c r="M231" s="1375"/>
      <c r="N231" s="1376">
        <v>183</v>
      </c>
      <c r="O231" s="1393" t="s">
        <v>1300</v>
      </c>
      <c r="P231" s="1393"/>
      <c r="Q231" s="1377" t="s">
        <v>565</v>
      </c>
    </row>
    <row r="232" spans="1:17">
      <c r="A232" s="1356" t="s">
        <v>566</v>
      </c>
      <c r="B232" s="1374">
        <v>282</v>
      </c>
      <c r="C232" s="1374" t="s">
        <v>1114</v>
      </c>
      <c r="D232" s="1374"/>
      <c r="E232" s="1374">
        <v>161</v>
      </c>
      <c r="F232" s="1374" t="s">
        <v>1258</v>
      </c>
      <c r="G232" s="1374"/>
      <c r="H232" s="1375">
        <v>325</v>
      </c>
      <c r="I232" s="1375" t="s">
        <v>1301</v>
      </c>
      <c r="J232" s="1375"/>
      <c r="K232" s="1376">
        <v>934</v>
      </c>
      <c r="L232" s="1375" t="s">
        <v>1302</v>
      </c>
      <c r="M232" s="1375"/>
      <c r="N232" s="1376">
        <v>1097</v>
      </c>
      <c r="O232" s="1393" t="s">
        <v>1303</v>
      </c>
      <c r="P232" s="1393"/>
      <c r="Q232" s="1377" t="s">
        <v>568</v>
      </c>
    </row>
    <row r="233" spans="1:17">
      <c r="A233" s="1356" t="s">
        <v>569</v>
      </c>
      <c r="B233" s="1374">
        <v>350</v>
      </c>
      <c r="C233" s="1374" t="s">
        <v>3004</v>
      </c>
      <c r="D233" s="1374"/>
      <c r="E233" s="1374">
        <v>1028</v>
      </c>
      <c r="F233" s="1374" t="s">
        <v>1304</v>
      </c>
      <c r="G233" s="1374"/>
      <c r="H233" s="1375">
        <v>687</v>
      </c>
      <c r="I233" s="1375" t="s">
        <v>1305</v>
      </c>
      <c r="J233" s="1375"/>
      <c r="K233" s="1376">
        <v>311</v>
      </c>
      <c r="L233" s="1375" t="s">
        <v>1306</v>
      </c>
      <c r="M233" s="1375"/>
      <c r="N233" s="1376">
        <v>1022</v>
      </c>
      <c r="O233" s="1393" t="s">
        <v>1307</v>
      </c>
      <c r="P233" s="1393"/>
      <c r="Q233" s="1377" t="s">
        <v>571</v>
      </c>
    </row>
    <row r="234" spans="1:17">
      <c r="A234" s="1356" t="s">
        <v>572</v>
      </c>
      <c r="B234" s="1374">
        <v>883</v>
      </c>
      <c r="C234" s="1374" t="s">
        <v>3005</v>
      </c>
      <c r="D234" s="1374"/>
      <c r="E234" s="1374">
        <v>72</v>
      </c>
      <c r="F234" s="1374" t="s">
        <v>1308</v>
      </c>
      <c r="G234" s="1374"/>
      <c r="H234" s="1375">
        <v>288</v>
      </c>
      <c r="I234" s="1375" t="s">
        <v>1309</v>
      </c>
      <c r="J234" s="1375"/>
      <c r="K234" s="1376">
        <v>202</v>
      </c>
      <c r="L234" s="1375" t="s">
        <v>1310</v>
      </c>
      <c r="M234" s="1375"/>
      <c r="N234" s="1376">
        <v>350</v>
      </c>
      <c r="O234" s="1393" t="s">
        <v>1311</v>
      </c>
      <c r="P234" s="1393"/>
      <c r="Q234" s="1377" t="s">
        <v>574</v>
      </c>
    </row>
    <row r="235" spans="1:17">
      <c r="A235" s="1356" t="s">
        <v>575</v>
      </c>
      <c r="B235" s="1374">
        <v>2</v>
      </c>
      <c r="C235" s="1374" t="s">
        <v>564</v>
      </c>
      <c r="D235" s="1374"/>
      <c r="E235" s="1374">
        <v>6</v>
      </c>
      <c r="F235" s="1374" t="s">
        <v>692</v>
      </c>
      <c r="G235" s="1374"/>
      <c r="H235" s="1375">
        <v>6</v>
      </c>
      <c r="I235" s="1375" t="s">
        <v>603</v>
      </c>
      <c r="J235" s="1375"/>
      <c r="K235" s="1376">
        <v>8</v>
      </c>
      <c r="L235" s="1375" t="s">
        <v>684</v>
      </c>
      <c r="M235" s="1375"/>
      <c r="N235" s="1376">
        <v>4</v>
      </c>
      <c r="O235" s="1393" t="s">
        <v>548</v>
      </c>
      <c r="P235" s="1393"/>
      <c r="Q235" s="1377" t="s">
        <v>576</v>
      </c>
    </row>
    <row r="236" spans="1:17">
      <c r="A236" s="1369" t="s">
        <v>577</v>
      </c>
      <c r="B236" s="1370">
        <v>6505</v>
      </c>
      <c r="C236" s="1370" t="s">
        <v>3006</v>
      </c>
      <c r="D236" s="1370"/>
      <c r="E236" s="1370">
        <v>4697</v>
      </c>
      <c r="F236" s="1370" t="s">
        <v>1312</v>
      </c>
      <c r="G236" s="1370"/>
      <c r="H236" s="1371">
        <v>7026</v>
      </c>
      <c r="I236" s="1371" t="s">
        <v>1313</v>
      </c>
      <c r="J236" s="1371"/>
      <c r="K236" s="1378">
        <v>7190</v>
      </c>
      <c r="L236" s="1371" t="s">
        <v>1314</v>
      </c>
      <c r="M236" s="1371"/>
      <c r="N236" s="1378">
        <v>5615</v>
      </c>
      <c r="O236" s="1389" t="s">
        <v>1315</v>
      </c>
      <c r="P236" s="1389"/>
      <c r="Q236" s="1379" t="s">
        <v>580</v>
      </c>
    </row>
    <row r="237" spans="1:17">
      <c r="A237" s="1356" t="s">
        <v>581</v>
      </c>
      <c r="B237" s="1374">
        <v>0</v>
      </c>
      <c r="C237" s="1374" t="s">
        <v>533</v>
      </c>
      <c r="D237" s="1374"/>
      <c r="E237" s="1374">
        <v>0</v>
      </c>
      <c r="F237" s="1374" t="s">
        <v>533</v>
      </c>
      <c r="G237" s="1374"/>
      <c r="H237" s="1375">
        <v>2</v>
      </c>
      <c r="I237" s="1375" t="s">
        <v>603</v>
      </c>
      <c r="J237" s="1375"/>
      <c r="K237" s="1376">
        <v>1</v>
      </c>
      <c r="L237" s="1380">
        <v>0</v>
      </c>
      <c r="M237" s="1380"/>
      <c r="N237" s="1381">
        <v>0</v>
      </c>
      <c r="O237" s="1391">
        <v>0</v>
      </c>
      <c r="P237" s="1391"/>
      <c r="Q237" s="1377" t="s">
        <v>582</v>
      </c>
    </row>
    <row r="238" spans="1:17">
      <c r="A238" s="1356" t="s">
        <v>583</v>
      </c>
      <c r="B238" s="1374">
        <v>131</v>
      </c>
      <c r="C238" s="1374" t="s">
        <v>3007</v>
      </c>
      <c r="D238" s="1374"/>
      <c r="E238" s="1374">
        <v>36</v>
      </c>
      <c r="F238" s="1374" t="s">
        <v>1317</v>
      </c>
      <c r="G238" s="1374"/>
      <c r="H238" s="1375">
        <v>650</v>
      </c>
      <c r="I238" s="1375" t="s">
        <v>1318</v>
      </c>
      <c r="J238" s="1375"/>
      <c r="K238" s="1376">
        <v>458</v>
      </c>
      <c r="L238" s="1375" t="s">
        <v>1319</v>
      </c>
      <c r="M238" s="1375"/>
      <c r="N238" s="1376">
        <v>237</v>
      </c>
      <c r="O238" s="1393" t="s">
        <v>1320</v>
      </c>
      <c r="P238" s="1393"/>
      <c r="Q238" s="1377" t="s">
        <v>586</v>
      </c>
    </row>
    <row r="239" spans="1:17">
      <c r="A239" s="1356" t="s">
        <v>587</v>
      </c>
      <c r="B239" s="1374">
        <v>1923</v>
      </c>
      <c r="C239" s="1374" t="s">
        <v>3008</v>
      </c>
      <c r="D239" s="1374"/>
      <c r="E239" s="1374">
        <v>1401</v>
      </c>
      <c r="F239" s="1374" t="s">
        <v>1321</v>
      </c>
      <c r="G239" s="1374"/>
      <c r="H239" s="1375">
        <v>1251</v>
      </c>
      <c r="I239" s="1375" t="s">
        <v>1322</v>
      </c>
      <c r="J239" s="1375"/>
      <c r="K239" s="1376">
        <v>777</v>
      </c>
      <c r="L239" s="1375" t="s">
        <v>1323</v>
      </c>
      <c r="M239" s="1375"/>
      <c r="N239" s="1376">
        <v>1007</v>
      </c>
      <c r="O239" s="1393" t="s">
        <v>1324</v>
      </c>
      <c r="P239" s="1393"/>
      <c r="Q239" s="1377" t="s">
        <v>588</v>
      </c>
    </row>
    <row r="240" spans="1:17">
      <c r="A240" s="1356" t="s">
        <v>589</v>
      </c>
      <c r="B240" s="1374">
        <v>88</v>
      </c>
      <c r="C240" s="1374" t="s">
        <v>3009</v>
      </c>
      <c r="D240" s="1374"/>
      <c r="E240" s="1374">
        <v>59</v>
      </c>
      <c r="F240" s="1374" t="s">
        <v>1325</v>
      </c>
      <c r="G240" s="1374"/>
      <c r="H240" s="1375">
        <v>127</v>
      </c>
      <c r="I240" s="1375" t="s">
        <v>1326</v>
      </c>
      <c r="J240" s="1375"/>
      <c r="K240" s="1376">
        <v>566</v>
      </c>
      <c r="L240" s="1375" t="s">
        <v>1327</v>
      </c>
      <c r="M240" s="1375"/>
      <c r="N240" s="1376">
        <v>111</v>
      </c>
      <c r="O240" s="1393" t="s">
        <v>1328</v>
      </c>
      <c r="P240" s="1393"/>
      <c r="Q240" s="1377" t="s">
        <v>592</v>
      </c>
    </row>
    <row r="241" spans="1:17">
      <c r="A241" s="1356" t="s">
        <v>593</v>
      </c>
      <c r="B241" s="1374">
        <v>13</v>
      </c>
      <c r="C241" s="1374" t="s">
        <v>651</v>
      </c>
      <c r="D241" s="1374"/>
      <c r="E241" s="1374">
        <v>1</v>
      </c>
      <c r="F241" s="1374" t="s">
        <v>1257</v>
      </c>
      <c r="G241" s="1374"/>
      <c r="H241" s="1375">
        <v>4</v>
      </c>
      <c r="I241" s="1375" t="s">
        <v>584</v>
      </c>
      <c r="J241" s="1375"/>
      <c r="K241" s="1376">
        <v>18</v>
      </c>
      <c r="L241" s="1375" t="s">
        <v>538</v>
      </c>
      <c r="M241" s="1375"/>
      <c r="N241" s="1376">
        <v>12</v>
      </c>
      <c r="O241" s="1393" t="s">
        <v>535</v>
      </c>
      <c r="P241" s="1393"/>
      <c r="Q241" s="1377" t="s">
        <v>595</v>
      </c>
    </row>
    <row r="242" spans="1:17">
      <c r="A242" s="1356" t="s">
        <v>596</v>
      </c>
      <c r="B242" s="1374">
        <v>615</v>
      </c>
      <c r="C242" s="1374" t="s">
        <v>3010</v>
      </c>
      <c r="D242" s="1374"/>
      <c r="E242" s="1374">
        <v>1127</v>
      </c>
      <c r="F242" s="1374" t="s">
        <v>1329</v>
      </c>
      <c r="G242" s="1374"/>
      <c r="H242" s="1375">
        <v>1419</v>
      </c>
      <c r="I242" s="1375" t="s">
        <v>1330</v>
      </c>
      <c r="J242" s="1375"/>
      <c r="K242" s="1376">
        <v>1147</v>
      </c>
      <c r="L242" s="1375" t="s">
        <v>1331</v>
      </c>
      <c r="M242" s="1375"/>
      <c r="N242" s="1376">
        <v>644</v>
      </c>
      <c r="O242" s="1393" t="s">
        <v>1332</v>
      </c>
      <c r="P242" s="1393"/>
      <c r="Q242" s="1377" t="s">
        <v>599</v>
      </c>
    </row>
    <row r="243" spans="1:17">
      <c r="A243" s="1356" t="s">
        <v>600</v>
      </c>
      <c r="B243" s="1374">
        <v>1573</v>
      </c>
      <c r="C243" s="1374" t="s">
        <v>3011</v>
      </c>
      <c r="D243" s="1374"/>
      <c r="E243" s="1374">
        <v>635</v>
      </c>
      <c r="F243" s="1374" t="s">
        <v>1333</v>
      </c>
      <c r="G243" s="1374"/>
      <c r="H243" s="1375">
        <v>2243</v>
      </c>
      <c r="I243" s="1375" t="s">
        <v>1334</v>
      </c>
      <c r="J243" s="1375"/>
      <c r="K243" s="1376">
        <v>2774</v>
      </c>
      <c r="L243" s="1375" t="s">
        <v>1335</v>
      </c>
      <c r="M243" s="1375"/>
      <c r="N243" s="1376">
        <v>1422</v>
      </c>
      <c r="O243" s="1393" t="s">
        <v>1336</v>
      </c>
      <c r="P243" s="1393"/>
      <c r="Q243" s="1377" t="s">
        <v>601</v>
      </c>
    </row>
    <row r="244" spans="1:17">
      <c r="A244" s="1356" t="s">
        <v>602</v>
      </c>
      <c r="B244" s="1374">
        <v>301</v>
      </c>
      <c r="C244" s="1374" t="s">
        <v>2900</v>
      </c>
      <c r="D244" s="1374"/>
      <c r="E244" s="1374">
        <v>53</v>
      </c>
      <c r="F244" s="1374" t="s">
        <v>1337</v>
      </c>
      <c r="G244" s="1374"/>
      <c r="H244" s="1375">
        <v>465</v>
      </c>
      <c r="I244" s="1375" t="s">
        <v>1338</v>
      </c>
      <c r="J244" s="1375"/>
      <c r="K244" s="1376">
        <v>308</v>
      </c>
      <c r="L244" s="1375" t="s">
        <v>1339</v>
      </c>
      <c r="M244" s="1375"/>
      <c r="N244" s="1376">
        <v>347</v>
      </c>
      <c r="O244" s="1393" t="s">
        <v>1340</v>
      </c>
      <c r="P244" s="1393"/>
      <c r="Q244" s="1377" t="s">
        <v>606</v>
      </c>
    </row>
    <row r="245" spans="1:17">
      <c r="A245" s="1356" t="s">
        <v>607</v>
      </c>
      <c r="B245" s="1374">
        <v>17</v>
      </c>
      <c r="C245" s="1374" t="s">
        <v>3012</v>
      </c>
      <c r="D245" s="1374"/>
      <c r="E245" s="1374">
        <v>188</v>
      </c>
      <c r="F245" s="1374" t="s">
        <v>1341</v>
      </c>
      <c r="G245" s="1374"/>
      <c r="H245" s="1375">
        <v>81</v>
      </c>
      <c r="I245" s="1375" t="s">
        <v>1342</v>
      </c>
      <c r="J245" s="1375"/>
      <c r="K245" s="1376">
        <v>74</v>
      </c>
      <c r="L245" s="1375" t="s">
        <v>1343</v>
      </c>
      <c r="M245" s="1375"/>
      <c r="N245" s="1376">
        <v>25</v>
      </c>
      <c r="O245" s="1393" t="s">
        <v>1344</v>
      </c>
      <c r="P245" s="1393"/>
      <c r="Q245" s="1377" t="s">
        <v>609</v>
      </c>
    </row>
    <row r="246" spans="1:17">
      <c r="A246" s="1356" t="s">
        <v>610</v>
      </c>
      <c r="B246" s="1374">
        <v>730</v>
      </c>
      <c r="C246" s="1374" t="s">
        <v>3013</v>
      </c>
      <c r="D246" s="1374"/>
      <c r="E246" s="1374">
        <v>196</v>
      </c>
      <c r="F246" s="1374" t="s">
        <v>1345</v>
      </c>
      <c r="G246" s="1374"/>
      <c r="H246" s="1375">
        <v>352</v>
      </c>
      <c r="I246" s="1375" t="s">
        <v>1346</v>
      </c>
      <c r="J246" s="1375"/>
      <c r="K246" s="1376">
        <v>674</v>
      </c>
      <c r="L246" s="1375" t="s">
        <v>1347</v>
      </c>
      <c r="M246" s="1375"/>
      <c r="N246" s="1376">
        <v>395</v>
      </c>
      <c r="O246" s="1393" t="s">
        <v>1348</v>
      </c>
      <c r="P246" s="1393"/>
      <c r="Q246" s="1377" t="s">
        <v>613</v>
      </c>
    </row>
    <row r="247" spans="1:17">
      <c r="A247" s="1356" t="s">
        <v>614</v>
      </c>
      <c r="B247" s="1374">
        <v>1114</v>
      </c>
      <c r="C247" s="1374" t="s">
        <v>3014</v>
      </c>
      <c r="D247" s="1374"/>
      <c r="E247" s="1374">
        <v>1001</v>
      </c>
      <c r="F247" s="1374" t="s">
        <v>1349</v>
      </c>
      <c r="G247" s="1374"/>
      <c r="H247" s="1375">
        <v>432</v>
      </c>
      <c r="I247" s="1375" t="s">
        <v>1350</v>
      </c>
      <c r="J247" s="1375"/>
      <c r="K247" s="1376">
        <v>393</v>
      </c>
      <c r="L247" s="1375" t="s">
        <v>1351</v>
      </c>
      <c r="M247" s="1375"/>
      <c r="N247" s="1376">
        <v>1415</v>
      </c>
      <c r="O247" s="1393" t="s">
        <v>1352</v>
      </c>
      <c r="P247" s="1393"/>
      <c r="Q247" s="1377" t="s">
        <v>615</v>
      </c>
    </row>
    <row r="248" spans="1:17">
      <c r="A248" s="1369" t="s">
        <v>616</v>
      </c>
      <c r="B248" s="1370">
        <v>7091</v>
      </c>
      <c r="C248" s="1370" t="s">
        <v>3015</v>
      </c>
      <c r="D248" s="1370"/>
      <c r="E248" s="1370">
        <v>11024</v>
      </c>
      <c r="F248" s="1370" t="s">
        <v>1353</v>
      </c>
      <c r="G248" s="1370"/>
      <c r="H248" s="1371">
        <v>7844</v>
      </c>
      <c r="I248" s="1371" t="s">
        <v>1354</v>
      </c>
      <c r="J248" s="1371"/>
      <c r="K248" s="1378">
        <v>8763</v>
      </c>
      <c r="L248" s="1371" t="s">
        <v>1355</v>
      </c>
      <c r="M248" s="1371"/>
      <c r="N248" s="1378">
        <v>6822</v>
      </c>
      <c r="O248" s="1389" t="s">
        <v>1356</v>
      </c>
      <c r="P248" s="1389"/>
      <c r="Q248" s="1379" t="s">
        <v>618</v>
      </c>
    </row>
    <row r="249" spans="1:17">
      <c r="A249" s="1356" t="s">
        <v>619</v>
      </c>
      <c r="B249" s="1374">
        <v>1225</v>
      </c>
      <c r="C249" s="1374" t="s">
        <v>3016</v>
      </c>
      <c r="D249" s="1374"/>
      <c r="E249" s="1374">
        <v>1663</v>
      </c>
      <c r="F249" s="1374" t="s">
        <v>1357</v>
      </c>
      <c r="G249" s="1374"/>
      <c r="H249" s="1375">
        <v>1986</v>
      </c>
      <c r="I249" s="1375" t="s">
        <v>1358</v>
      </c>
      <c r="J249" s="1375"/>
      <c r="K249" s="1376">
        <v>2548</v>
      </c>
      <c r="L249" s="1375" t="s">
        <v>1359</v>
      </c>
      <c r="M249" s="1375"/>
      <c r="N249" s="1376">
        <v>1993</v>
      </c>
      <c r="O249" s="1393" t="s">
        <v>744</v>
      </c>
      <c r="P249" s="1393"/>
      <c r="Q249" s="1377" t="s">
        <v>620</v>
      </c>
    </row>
    <row r="250" spans="1:17">
      <c r="A250" s="1356" t="s">
        <v>621</v>
      </c>
      <c r="B250" s="1374">
        <v>29</v>
      </c>
      <c r="C250" s="1374" t="s">
        <v>3017</v>
      </c>
      <c r="D250" s="1374"/>
      <c r="E250" s="1374">
        <v>52</v>
      </c>
      <c r="F250" s="1374" t="s">
        <v>1360</v>
      </c>
      <c r="G250" s="1374"/>
      <c r="H250" s="1375">
        <v>47</v>
      </c>
      <c r="I250" s="1375" t="s">
        <v>1361</v>
      </c>
      <c r="J250" s="1375"/>
      <c r="K250" s="1376">
        <v>291</v>
      </c>
      <c r="L250" s="1375" t="s">
        <v>1316</v>
      </c>
      <c r="M250" s="1375"/>
      <c r="N250" s="1376">
        <v>49</v>
      </c>
      <c r="O250" s="1393" t="s">
        <v>1261</v>
      </c>
      <c r="P250" s="1393"/>
      <c r="Q250" s="1377" t="s">
        <v>623</v>
      </c>
    </row>
    <row r="251" spans="1:17">
      <c r="A251" s="1356" t="s">
        <v>624</v>
      </c>
      <c r="B251" s="1374">
        <v>55</v>
      </c>
      <c r="C251" s="1374" t="s">
        <v>843</v>
      </c>
      <c r="D251" s="1374"/>
      <c r="E251" s="1374">
        <v>242</v>
      </c>
      <c r="F251" s="1374" t="s">
        <v>1362</v>
      </c>
      <c r="G251" s="1374"/>
      <c r="H251" s="1375">
        <v>377</v>
      </c>
      <c r="I251" s="1375" t="s">
        <v>1264</v>
      </c>
      <c r="J251" s="1375"/>
      <c r="K251" s="1376">
        <v>308</v>
      </c>
      <c r="L251" s="1375" t="s">
        <v>1363</v>
      </c>
      <c r="M251" s="1375"/>
      <c r="N251" s="1376">
        <v>80</v>
      </c>
      <c r="O251" s="1393" t="s">
        <v>1364</v>
      </c>
      <c r="P251" s="1393"/>
      <c r="Q251" s="1377" t="s">
        <v>625</v>
      </c>
    </row>
    <row r="252" spans="1:17">
      <c r="A252" s="1356" t="s">
        <v>626</v>
      </c>
      <c r="B252" s="1374">
        <v>101</v>
      </c>
      <c r="C252" s="1374" t="s">
        <v>3018</v>
      </c>
      <c r="D252" s="1374"/>
      <c r="E252" s="1374">
        <v>17</v>
      </c>
      <c r="F252" s="1374" t="s">
        <v>1365</v>
      </c>
      <c r="G252" s="1374"/>
      <c r="H252" s="1375">
        <v>172</v>
      </c>
      <c r="I252" s="1375" t="s">
        <v>1366</v>
      </c>
      <c r="J252" s="1375"/>
      <c r="K252" s="1376">
        <v>110</v>
      </c>
      <c r="L252" s="1375" t="s">
        <v>832</v>
      </c>
      <c r="M252" s="1375"/>
      <c r="N252" s="1376">
        <v>78</v>
      </c>
      <c r="O252" s="1393" t="s">
        <v>1367</v>
      </c>
      <c r="P252" s="1393"/>
      <c r="Q252" s="1377" t="s">
        <v>627</v>
      </c>
    </row>
    <row r="253" spans="1:17">
      <c r="A253" s="1356" t="s">
        <v>628</v>
      </c>
      <c r="B253" s="1374">
        <v>13</v>
      </c>
      <c r="C253" s="1374" t="s">
        <v>3019</v>
      </c>
      <c r="D253" s="1374"/>
      <c r="E253" s="1374">
        <v>4</v>
      </c>
      <c r="F253" s="1374" t="s">
        <v>1259</v>
      </c>
      <c r="G253" s="1374"/>
      <c r="H253" s="1375">
        <v>6</v>
      </c>
      <c r="I253" s="1380">
        <v>0</v>
      </c>
      <c r="J253" s="1380"/>
      <c r="K253" s="1376">
        <v>18</v>
      </c>
      <c r="L253" s="1375" t="s">
        <v>1260</v>
      </c>
      <c r="M253" s="1375"/>
      <c r="N253" s="1376">
        <v>11</v>
      </c>
      <c r="O253" s="1393" t="s">
        <v>1256</v>
      </c>
      <c r="P253" s="1393"/>
      <c r="Q253" s="1377" t="s">
        <v>630</v>
      </c>
    </row>
    <row r="254" spans="1:17">
      <c r="A254" s="1356" t="s">
        <v>631</v>
      </c>
      <c r="B254" s="1374">
        <v>1884</v>
      </c>
      <c r="C254" s="1374" t="s">
        <v>3020</v>
      </c>
      <c r="D254" s="1374"/>
      <c r="E254" s="1374">
        <v>571</v>
      </c>
      <c r="F254" s="1374" t="s">
        <v>1368</v>
      </c>
      <c r="G254" s="1374"/>
      <c r="H254" s="1375">
        <v>1018</v>
      </c>
      <c r="I254" s="1375" t="s">
        <v>1369</v>
      </c>
      <c r="J254" s="1375"/>
      <c r="K254" s="1376">
        <v>2265</v>
      </c>
      <c r="L254" s="1375" t="s">
        <v>1370</v>
      </c>
      <c r="M254" s="1375"/>
      <c r="N254" s="1376">
        <v>707</v>
      </c>
      <c r="O254" s="1393" t="s">
        <v>1371</v>
      </c>
      <c r="P254" s="1393"/>
      <c r="Q254" s="1377" t="s">
        <v>632</v>
      </c>
    </row>
    <row r="255" spans="1:17">
      <c r="A255" s="1356" t="s">
        <v>633</v>
      </c>
      <c r="B255" s="1374">
        <v>103</v>
      </c>
      <c r="C255" s="1374" t="s">
        <v>570</v>
      </c>
      <c r="D255" s="1374"/>
      <c r="E255" s="1374">
        <v>166</v>
      </c>
      <c r="F255" s="1374" t="s">
        <v>530</v>
      </c>
      <c r="G255" s="1374"/>
      <c r="H255" s="1375">
        <v>304</v>
      </c>
      <c r="I255" s="1375" t="s">
        <v>1372</v>
      </c>
      <c r="J255" s="1375"/>
      <c r="K255" s="1376">
        <v>507</v>
      </c>
      <c r="L255" s="1375" t="s">
        <v>557</v>
      </c>
      <c r="M255" s="1375"/>
      <c r="N255" s="1376">
        <v>535</v>
      </c>
      <c r="O255" s="1393" t="s">
        <v>1373</v>
      </c>
      <c r="P255" s="1393"/>
      <c r="Q255" s="1377" t="s">
        <v>634</v>
      </c>
    </row>
    <row r="256" spans="1:17">
      <c r="A256" s="1356" t="s">
        <v>635</v>
      </c>
      <c r="B256" s="1374">
        <v>328</v>
      </c>
      <c r="C256" s="1374" t="s">
        <v>3021</v>
      </c>
      <c r="D256" s="1374"/>
      <c r="E256" s="1374">
        <v>10</v>
      </c>
      <c r="F256" s="1374" t="s">
        <v>684</v>
      </c>
      <c r="G256" s="1374"/>
      <c r="H256" s="1375">
        <v>336</v>
      </c>
      <c r="I256" s="1375" t="s">
        <v>1374</v>
      </c>
      <c r="J256" s="1375"/>
      <c r="K256" s="1376">
        <v>144</v>
      </c>
      <c r="L256" s="1375" t="s">
        <v>1375</v>
      </c>
      <c r="M256" s="1375"/>
      <c r="N256" s="1376">
        <v>231</v>
      </c>
      <c r="O256" s="1393" t="s">
        <v>1376</v>
      </c>
      <c r="P256" s="1393"/>
      <c r="Q256" s="1377" t="s">
        <v>636</v>
      </c>
    </row>
    <row r="257" spans="1:17">
      <c r="A257" s="1356" t="s">
        <v>637</v>
      </c>
      <c r="B257" s="1374">
        <v>18</v>
      </c>
      <c r="C257" s="1374" t="s">
        <v>726</v>
      </c>
      <c r="D257" s="1374"/>
      <c r="E257" s="1374">
        <v>7</v>
      </c>
      <c r="F257" s="1374" t="s">
        <v>538</v>
      </c>
      <c r="G257" s="1374"/>
      <c r="H257" s="1375">
        <v>27</v>
      </c>
      <c r="I257" s="1375" t="s">
        <v>836</v>
      </c>
      <c r="J257" s="1375"/>
      <c r="K257" s="1376">
        <v>26</v>
      </c>
      <c r="L257" s="1375" t="s">
        <v>1377</v>
      </c>
      <c r="M257" s="1375"/>
      <c r="N257" s="1376">
        <v>230</v>
      </c>
      <c r="O257" s="1393" t="s">
        <v>1378</v>
      </c>
      <c r="P257" s="1393"/>
      <c r="Q257" s="1377" t="s">
        <v>638</v>
      </c>
    </row>
    <row r="258" spans="1:17">
      <c r="A258" s="1356" t="s">
        <v>639</v>
      </c>
      <c r="B258" s="1374">
        <v>1830</v>
      </c>
      <c r="C258" s="1374" t="s">
        <v>3022</v>
      </c>
      <c r="D258" s="1374"/>
      <c r="E258" s="1374">
        <v>1485</v>
      </c>
      <c r="F258" s="1374" t="s">
        <v>1379</v>
      </c>
      <c r="G258" s="1374"/>
      <c r="H258" s="1375">
        <v>2902</v>
      </c>
      <c r="I258" s="1375" t="s">
        <v>1380</v>
      </c>
      <c r="J258" s="1375"/>
      <c r="K258" s="1376">
        <v>1339</v>
      </c>
      <c r="L258" s="1375" t="s">
        <v>1381</v>
      </c>
      <c r="M258" s="1375"/>
      <c r="N258" s="1376">
        <v>1095</v>
      </c>
      <c r="O258" s="1393" t="s">
        <v>1382</v>
      </c>
      <c r="P258" s="1393"/>
      <c r="Q258" s="1377" t="s">
        <v>640</v>
      </c>
    </row>
    <row r="259" spans="1:17">
      <c r="A259" s="1356" t="s">
        <v>641</v>
      </c>
      <c r="B259" s="1374">
        <v>8</v>
      </c>
      <c r="C259" s="1374" t="s">
        <v>1487</v>
      </c>
      <c r="D259" s="1374"/>
      <c r="E259" s="1374">
        <v>0</v>
      </c>
      <c r="F259" s="1374" t="s">
        <v>533</v>
      </c>
      <c r="G259" s="1374"/>
      <c r="H259" s="1375">
        <v>172</v>
      </c>
      <c r="I259" s="1375" t="s">
        <v>1383</v>
      </c>
      <c r="J259" s="1375"/>
      <c r="K259" s="1376">
        <v>80</v>
      </c>
      <c r="L259" s="1375" t="s">
        <v>1384</v>
      </c>
      <c r="M259" s="1375"/>
      <c r="N259" s="1376">
        <v>26</v>
      </c>
      <c r="O259" s="1393" t="s">
        <v>612</v>
      </c>
      <c r="P259" s="1393"/>
      <c r="Q259" s="1377" t="s">
        <v>642</v>
      </c>
    </row>
    <row r="260" spans="1:17">
      <c r="A260" s="1356" t="s">
        <v>643</v>
      </c>
      <c r="B260" s="1374">
        <v>1107</v>
      </c>
      <c r="C260" s="1374" t="s">
        <v>3023</v>
      </c>
      <c r="D260" s="1374"/>
      <c r="E260" s="1374">
        <v>6573</v>
      </c>
      <c r="F260" s="1374" t="s">
        <v>1385</v>
      </c>
      <c r="G260" s="1374"/>
      <c r="H260" s="1375">
        <v>288</v>
      </c>
      <c r="I260" s="1375" t="s">
        <v>1386</v>
      </c>
      <c r="J260" s="1375"/>
      <c r="K260" s="1376">
        <v>426</v>
      </c>
      <c r="L260" s="1375" t="s">
        <v>1387</v>
      </c>
      <c r="M260" s="1375"/>
      <c r="N260" s="1376">
        <v>1314</v>
      </c>
      <c r="O260" s="1393" t="s">
        <v>1388</v>
      </c>
      <c r="P260" s="1393"/>
      <c r="Q260" s="1377" t="s">
        <v>644</v>
      </c>
    </row>
    <row r="261" spans="1:17">
      <c r="A261" s="1356" t="s">
        <v>645</v>
      </c>
      <c r="B261" s="1374">
        <v>390</v>
      </c>
      <c r="C261" s="1374" t="s">
        <v>3024</v>
      </c>
      <c r="D261" s="1374"/>
      <c r="E261" s="1374">
        <v>234</v>
      </c>
      <c r="F261" s="1374" t="s">
        <v>1389</v>
      </c>
      <c r="G261" s="1374"/>
      <c r="H261" s="1375">
        <v>209</v>
      </c>
      <c r="I261" s="1375" t="s">
        <v>1390</v>
      </c>
      <c r="J261" s="1375"/>
      <c r="K261" s="1376">
        <v>701</v>
      </c>
      <c r="L261" s="1375" t="s">
        <v>1391</v>
      </c>
      <c r="M261" s="1375"/>
      <c r="N261" s="1376">
        <v>473</v>
      </c>
      <c r="O261" s="1393" t="s">
        <v>1392</v>
      </c>
      <c r="P261" s="1393"/>
      <c r="Q261" s="1377" t="s">
        <v>647</v>
      </c>
    </row>
    <row r="262" spans="1:17">
      <c r="A262" s="1369" t="s">
        <v>648</v>
      </c>
      <c r="B262" s="1370">
        <v>2899</v>
      </c>
      <c r="C262" s="1370" t="s">
        <v>3025</v>
      </c>
      <c r="D262" s="1370"/>
      <c r="E262" s="1370">
        <v>302</v>
      </c>
      <c r="F262" s="1370" t="s">
        <v>1393</v>
      </c>
      <c r="G262" s="1370"/>
      <c r="H262" s="1371">
        <v>3007</v>
      </c>
      <c r="I262" s="1371" t="s">
        <v>1394</v>
      </c>
      <c r="J262" s="1371"/>
      <c r="K262" s="1378">
        <v>4126</v>
      </c>
      <c r="L262" s="1371" t="s">
        <v>1395</v>
      </c>
      <c r="M262" s="1371"/>
      <c r="N262" s="1378">
        <v>2177</v>
      </c>
      <c r="O262" s="1389" t="s">
        <v>1396</v>
      </c>
      <c r="P262" s="1389"/>
      <c r="Q262" s="1379" t="s">
        <v>649</v>
      </c>
    </row>
    <row r="263" spans="1:17">
      <c r="A263" s="1356" t="s">
        <v>650</v>
      </c>
      <c r="B263" s="1374">
        <v>1</v>
      </c>
      <c r="C263" s="1374" t="s">
        <v>564</v>
      </c>
      <c r="D263" s="1374"/>
      <c r="E263" s="1374">
        <v>3</v>
      </c>
      <c r="F263" s="1374" t="s">
        <v>584</v>
      </c>
      <c r="G263" s="1374"/>
      <c r="H263" s="1375">
        <v>64</v>
      </c>
      <c r="I263" s="1375" t="s">
        <v>1397</v>
      </c>
      <c r="J263" s="1375"/>
      <c r="K263" s="1376">
        <v>115</v>
      </c>
      <c r="L263" s="1375" t="s">
        <v>1398</v>
      </c>
      <c r="M263" s="1375"/>
      <c r="N263" s="1376">
        <v>22</v>
      </c>
      <c r="O263" s="1393" t="s">
        <v>701</v>
      </c>
      <c r="P263" s="1393"/>
      <c r="Q263" s="1377" t="s">
        <v>652</v>
      </c>
    </row>
    <row r="264" spans="1:17">
      <c r="A264" s="1356" t="s">
        <v>653</v>
      </c>
      <c r="B264" s="1374">
        <v>1827</v>
      </c>
      <c r="C264" s="1374" t="s">
        <v>3026</v>
      </c>
      <c r="D264" s="1374"/>
      <c r="E264" s="1374">
        <v>73</v>
      </c>
      <c r="F264" s="1374" t="s">
        <v>608</v>
      </c>
      <c r="G264" s="1374"/>
      <c r="H264" s="1375">
        <v>708</v>
      </c>
      <c r="I264" s="1375" t="s">
        <v>1399</v>
      </c>
      <c r="J264" s="1375"/>
      <c r="K264" s="1376">
        <v>796</v>
      </c>
      <c r="L264" s="1375" t="s">
        <v>1400</v>
      </c>
      <c r="M264" s="1375"/>
      <c r="N264" s="1376">
        <v>546</v>
      </c>
      <c r="O264" s="1393" t="s">
        <v>1401</v>
      </c>
      <c r="P264" s="1393"/>
      <c r="Q264" s="1377" t="s">
        <v>655</v>
      </c>
    </row>
    <row r="265" spans="1:17">
      <c r="A265" s="1356" t="s">
        <v>656</v>
      </c>
      <c r="B265" s="1374">
        <v>8</v>
      </c>
      <c r="C265" s="1374" t="s">
        <v>538</v>
      </c>
      <c r="D265" s="1374"/>
      <c r="E265" s="1374">
        <v>10</v>
      </c>
      <c r="F265" s="1374" t="s">
        <v>847</v>
      </c>
      <c r="G265" s="1374"/>
      <c r="H265" s="1375">
        <v>1032</v>
      </c>
      <c r="I265" s="1375" t="s">
        <v>1402</v>
      </c>
      <c r="J265" s="1375"/>
      <c r="K265" s="1376">
        <v>962</v>
      </c>
      <c r="L265" s="1375" t="s">
        <v>1403</v>
      </c>
      <c r="M265" s="1375"/>
      <c r="N265" s="1376">
        <v>142</v>
      </c>
      <c r="O265" s="1393" t="s">
        <v>1083</v>
      </c>
      <c r="P265" s="1393"/>
      <c r="Q265" s="1377" t="s">
        <v>658</v>
      </c>
    </row>
    <row r="266" spans="1:17">
      <c r="A266" s="1356" t="s">
        <v>659</v>
      </c>
      <c r="B266" s="1374">
        <v>186</v>
      </c>
      <c r="C266" s="1374" t="s">
        <v>3027</v>
      </c>
      <c r="D266" s="1374"/>
      <c r="E266" s="1374">
        <v>32</v>
      </c>
      <c r="F266" s="1374" t="s">
        <v>1404</v>
      </c>
      <c r="G266" s="1374"/>
      <c r="H266" s="1375">
        <v>293</v>
      </c>
      <c r="I266" s="1375" t="s">
        <v>1405</v>
      </c>
      <c r="J266" s="1375"/>
      <c r="K266" s="1376">
        <v>148</v>
      </c>
      <c r="L266" s="1375" t="s">
        <v>1406</v>
      </c>
      <c r="M266" s="1375"/>
      <c r="N266" s="1376">
        <v>431</v>
      </c>
      <c r="O266" s="1393" t="s">
        <v>1407</v>
      </c>
      <c r="P266" s="1393"/>
      <c r="Q266" s="1377" t="s">
        <v>661</v>
      </c>
    </row>
    <row r="267" spans="1:17">
      <c r="A267" s="1356" t="s">
        <v>662</v>
      </c>
      <c r="B267" s="1374">
        <v>839</v>
      </c>
      <c r="C267" s="1374" t="s">
        <v>3028</v>
      </c>
      <c r="D267" s="1374"/>
      <c r="E267" s="1374">
        <v>169</v>
      </c>
      <c r="F267" s="1374" t="s">
        <v>1408</v>
      </c>
      <c r="G267" s="1374"/>
      <c r="H267" s="1375">
        <v>730</v>
      </c>
      <c r="I267" s="1375" t="s">
        <v>1409</v>
      </c>
      <c r="J267" s="1375"/>
      <c r="K267" s="1376">
        <v>1783</v>
      </c>
      <c r="L267" s="1375" t="s">
        <v>1410</v>
      </c>
      <c r="M267" s="1375"/>
      <c r="N267" s="1376">
        <v>959</v>
      </c>
      <c r="O267" s="1393" t="s">
        <v>1411</v>
      </c>
      <c r="P267" s="1393"/>
      <c r="Q267" s="1377" t="s">
        <v>663</v>
      </c>
    </row>
    <row r="268" spans="1:17">
      <c r="A268" s="1364" t="s">
        <v>664</v>
      </c>
      <c r="B268" s="1382">
        <v>38</v>
      </c>
      <c r="C268" s="1383" t="s">
        <v>713</v>
      </c>
      <c r="D268" s="1383"/>
      <c r="E268" s="1383">
        <v>15</v>
      </c>
      <c r="F268" s="1383" t="s">
        <v>701</v>
      </c>
      <c r="G268" s="1415"/>
      <c r="H268" s="1375">
        <v>180</v>
      </c>
      <c r="I268" s="1375" t="s">
        <v>1412</v>
      </c>
      <c r="J268" s="1375"/>
      <c r="K268" s="1384">
        <v>322</v>
      </c>
      <c r="L268" s="1375" t="s">
        <v>1413</v>
      </c>
      <c r="M268" s="1375"/>
      <c r="N268" s="1384">
        <v>77</v>
      </c>
      <c r="O268" s="1418" t="s">
        <v>1414</v>
      </c>
      <c r="P268" s="1418"/>
      <c r="Q268" s="1385" t="s">
        <v>666</v>
      </c>
    </row>
    <row r="269" spans="1:17">
      <c r="A269" s="2139"/>
      <c r="H269" s="2140"/>
      <c r="I269" s="2140"/>
      <c r="J269" s="2140"/>
      <c r="K269" s="2140"/>
      <c r="L269" s="2140"/>
      <c r="M269" s="2140"/>
      <c r="N269" s="2140"/>
      <c r="O269" s="2140"/>
      <c r="P269" s="2140"/>
      <c r="Q269" s="1413"/>
    </row>
    <row r="270" spans="1:17">
      <c r="A270" s="1387" t="s">
        <v>2854</v>
      </c>
      <c r="B270" s="1388">
        <v>15861</v>
      </c>
      <c r="C270" s="1400" t="s">
        <v>3029</v>
      </c>
      <c r="D270" s="1400"/>
      <c r="E270" s="1388">
        <v>15253</v>
      </c>
      <c r="F270" s="1370" t="s">
        <v>1415</v>
      </c>
      <c r="G270" s="1370"/>
      <c r="H270" s="1389">
        <v>17465</v>
      </c>
      <c r="I270" s="1371" t="s">
        <v>1416</v>
      </c>
      <c r="J270" s="1371"/>
      <c r="K270" s="1378">
        <v>18388</v>
      </c>
      <c r="L270" s="1371" t="s">
        <v>1417</v>
      </c>
      <c r="M270" s="1371"/>
      <c r="N270" s="1378">
        <v>15160</v>
      </c>
      <c r="O270" s="1371" t="s">
        <v>1418</v>
      </c>
      <c r="P270" s="1371"/>
      <c r="Q270" s="1379" t="s">
        <v>2858</v>
      </c>
    </row>
    <row r="271" spans="1:17">
      <c r="A271" s="1351" t="s">
        <v>2902</v>
      </c>
      <c r="B271" s="1390">
        <v>112</v>
      </c>
      <c r="C271" s="1415" t="s">
        <v>1263</v>
      </c>
      <c r="D271" s="1415"/>
      <c r="E271" s="1391">
        <v>0</v>
      </c>
      <c r="F271" s="1391">
        <v>0</v>
      </c>
      <c r="G271" s="1391"/>
      <c r="H271" s="1391">
        <v>0</v>
      </c>
      <c r="I271" s="1391">
        <v>0</v>
      </c>
      <c r="J271" s="1391"/>
      <c r="K271" s="1391">
        <v>0</v>
      </c>
      <c r="L271" s="1391">
        <v>0</v>
      </c>
      <c r="M271" s="1391"/>
      <c r="N271" s="1391">
        <v>0</v>
      </c>
      <c r="O271" s="1391">
        <v>0</v>
      </c>
      <c r="P271" s="1391"/>
      <c r="Q271" s="1392" t="s">
        <v>2903</v>
      </c>
    </row>
    <row r="272" spans="1:17">
      <c r="A272" s="1357" t="s">
        <v>667</v>
      </c>
      <c r="B272" s="1390">
        <v>1356</v>
      </c>
      <c r="C272" s="1415" t="s">
        <v>3030</v>
      </c>
      <c r="D272" s="1415"/>
      <c r="E272" s="1390">
        <v>263</v>
      </c>
      <c r="F272" s="1374" t="s">
        <v>1419</v>
      </c>
      <c r="G272" s="1374"/>
      <c r="H272" s="1393">
        <v>1096</v>
      </c>
      <c r="I272" s="1375" t="s">
        <v>1420</v>
      </c>
      <c r="J272" s="1375"/>
      <c r="K272" s="1376">
        <v>850</v>
      </c>
      <c r="L272" s="1375" t="s">
        <v>1421</v>
      </c>
      <c r="M272" s="1375"/>
      <c r="N272" s="1376">
        <v>1940</v>
      </c>
      <c r="O272" s="1375" t="s">
        <v>1422</v>
      </c>
      <c r="P272" s="1375"/>
      <c r="Q272" s="1377" t="s">
        <v>668</v>
      </c>
    </row>
    <row r="273" spans="1:17">
      <c r="A273" s="1357" t="s">
        <v>669</v>
      </c>
      <c r="B273" s="1390">
        <v>1302</v>
      </c>
      <c r="C273" s="1415" t="s">
        <v>3031</v>
      </c>
      <c r="D273" s="1415"/>
      <c r="E273" s="1390">
        <v>988</v>
      </c>
      <c r="F273" s="1374" t="s">
        <v>1423</v>
      </c>
      <c r="G273" s="1374"/>
      <c r="H273" s="1393">
        <v>1464</v>
      </c>
      <c r="I273" s="1375" t="s">
        <v>1424</v>
      </c>
      <c r="J273" s="1375"/>
      <c r="K273" s="1376">
        <v>1923</v>
      </c>
      <c r="L273" s="1375" t="s">
        <v>1425</v>
      </c>
      <c r="M273" s="1375"/>
      <c r="N273" s="1376">
        <v>1554</v>
      </c>
      <c r="O273" s="1375" t="s">
        <v>1426</v>
      </c>
      <c r="P273" s="1375"/>
      <c r="Q273" s="1377" t="s">
        <v>670</v>
      </c>
    </row>
    <row r="274" spans="1:17">
      <c r="A274" s="1357" t="s">
        <v>671</v>
      </c>
      <c r="B274" s="1390">
        <v>549</v>
      </c>
      <c r="C274" s="1415" t="s">
        <v>3032</v>
      </c>
      <c r="D274" s="1415"/>
      <c r="E274" s="1390">
        <v>118</v>
      </c>
      <c r="F274" s="1374" t="s">
        <v>551</v>
      </c>
      <c r="G274" s="1374"/>
      <c r="H274" s="1393">
        <v>345</v>
      </c>
      <c r="I274" s="1375" t="s">
        <v>1427</v>
      </c>
      <c r="J274" s="1375"/>
      <c r="K274" s="1376">
        <v>904</v>
      </c>
      <c r="L274" s="1375" t="s">
        <v>1428</v>
      </c>
      <c r="M274" s="1375"/>
      <c r="N274" s="1376">
        <v>440</v>
      </c>
      <c r="O274" s="1375" t="s">
        <v>1429</v>
      </c>
      <c r="P274" s="1375"/>
      <c r="Q274" s="1377" t="s">
        <v>672</v>
      </c>
    </row>
    <row r="275" spans="1:17">
      <c r="A275" s="1357" t="s">
        <v>673</v>
      </c>
      <c r="B275" s="1390">
        <v>543</v>
      </c>
      <c r="C275" s="1415" t="s">
        <v>2912</v>
      </c>
      <c r="D275" s="1415"/>
      <c r="E275" s="1390">
        <v>236</v>
      </c>
      <c r="F275" s="1374" t="s">
        <v>787</v>
      </c>
      <c r="G275" s="1374"/>
      <c r="H275" s="1393">
        <v>764</v>
      </c>
      <c r="I275" s="1375" t="s">
        <v>1430</v>
      </c>
      <c r="J275" s="1375"/>
      <c r="K275" s="1376">
        <v>767</v>
      </c>
      <c r="L275" s="1375" t="s">
        <v>1431</v>
      </c>
      <c r="M275" s="1375"/>
      <c r="N275" s="1376">
        <v>318</v>
      </c>
      <c r="O275" s="1375" t="s">
        <v>1432</v>
      </c>
      <c r="P275" s="1375"/>
      <c r="Q275" s="1377" t="s">
        <v>674</v>
      </c>
    </row>
    <row r="276" spans="1:17">
      <c r="A276" s="1357" t="s">
        <v>675</v>
      </c>
      <c r="B276" s="1390">
        <v>8</v>
      </c>
      <c r="C276" s="1415" t="s">
        <v>692</v>
      </c>
      <c r="D276" s="1415"/>
      <c r="E276" s="1390">
        <v>415</v>
      </c>
      <c r="F276" s="1374" t="s">
        <v>1433</v>
      </c>
      <c r="G276" s="1374"/>
      <c r="H276" s="1393">
        <v>138</v>
      </c>
      <c r="I276" s="1375" t="s">
        <v>837</v>
      </c>
      <c r="J276" s="1375"/>
      <c r="K276" s="1376">
        <v>328</v>
      </c>
      <c r="L276" s="1375" t="s">
        <v>1434</v>
      </c>
      <c r="M276" s="1375"/>
      <c r="N276" s="1376">
        <v>102</v>
      </c>
      <c r="O276" s="1375" t="s">
        <v>1435</v>
      </c>
      <c r="P276" s="1375"/>
      <c r="Q276" s="1377" t="s">
        <v>676</v>
      </c>
    </row>
    <row r="277" spans="1:17">
      <c r="A277" s="1357" t="s">
        <v>677</v>
      </c>
      <c r="B277" s="1390">
        <v>95</v>
      </c>
      <c r="C277" s="1415" t="s">
        <v>3033</v>
      </c>
      <c r="D277" s="1415"/>
      <c r="E277" s="1390">
        <v>71</v>
      </c>
      <c r="F277" s="1374" t="s">
        <v>1436</v>
      </c>
      <c r="G277" s="1374"/>
      <c r="H277" s="1393">
        <v>172</v>
      </c>
      <c r="I277" s="1375" t="s">
        <v>1437</v>
      </c>
      <c r="J277" s="1375"/>
      <c r="K277" s="1376">
        <v>289</v>
      </c>
      <c r="L277" s="1375" t="s">
        <v>1438</v>
      </c>
      <c r="M277" s="1375"/>
      <c r="N277" s="1376">
        <v>51</v>
      </c>
      <c r="O277" s="1375" t="s">
        <v>597</v>
      </c>
      <c r="P277" s="1375"/>
      <c r="Q277" s="1377" t="s">
        <v>678</v>
      </c>
    </row>
    <row r="278" spans="1:17">
      <c r="A278" s="1357" t="s">
        <v>679</v>
      </c>
      <c r="B278" s="1390">
        <v>595</v>
      </c>
      <c r="C278" s="1415" t="s">
        <v>3034</v>
      </c>
      <c r="D278" s="1415"/>
      <c r="E278" s="1390">
        <v>915</v>
      </c>
      <c r="F278" s="1374" t="s">
        <v>1439</v>
      </c>
      <c r="G278" s="1374"/>
      <c r="H278" s="1393">
        <v>1228</v>
      </c>
      <c r="I278" s="1375" t="s">
        <v>1440</v>
      </c>
      <c r="J278" s="1375"/>
      <c r="K278" s="1376">
        <v>1595</v>
      </c>
      <c r="L278" s="1375" t="s">
        <v>1441</v>
      </c>
      <c r="M278" s="1375"/>
      <c r="N278" s="1376">
        <v>775</v>
      </c>
      <c r="O278" s="1375" t="s">
        <v>1442</v>
      </c>
      <c r="P278" s="1375"/>
      <c r="Q278" s="1377" t="s">
        <v>680</v>
      </c>
    </row>
    <row r="279" spans="1:17">
      <c r="A279" s="1357" t="s">
        <v>681</v>
      </c>
      <c r="B279" s="1390">
        <v>235</v>
      </c>
      <c r="C279" s="1415" t="s">
        <v>875</v>
      </c>
      <c r="D279" s="1415"/>
      <c r="E279" s="1390">
        <v>157</v>
      </c>
      <c r="F279" s="1374" t="s">
        <v>539</v>
      </c>
      <c r="G279" s="1374"/>
      <c r="H279" s="1393">
        <v>276</v>
      </c>
      <c r="I279" s="1375" t="s">
        <v>1443</v>
      </c>
      <c r="J279" s="1375"/>
      <c r="K279" s="1376">
        <v>358</v>
      </c>
      <c r="L279" s="1375" t="s">
        <v>741</v>
      </c>
      <c r="M279" s="1375"/>
      <c r="N279" s="1376">
        <v>568</v>
      </c>
      <c r="O279" s="1375" t="s">
        <v>1444</v>
      </c>
      <c r="P279" s="1375"/>
      <c r="Q279" s="1377" t="s">
        <v>682</v>
      </c>
    </row>
    <row r="280" spans="1:17">
      <c r="A280" s="1357" t="s">
        <v>683</v>
      </c>
      <c r="B280" s="1390">
        <v>2063</v>
      </c>
      <c r="C280" s="1415" t="s">
        <v>3035</v>
      </c>
      <c r="D280" s="1415"/>
      <c r="E280" s="1390">
        <v>4282</v>
      </c>
      <c r="F280" s="1374" t="s">
        <v>1445</v>
      </c>
      <c r="G280" s="1374"/>
      <c r="H280" s="1393">
        <v>2764</v>
      </c>
      <c r="I280" s="1375" t="s">
        <v>1446</v>
      </c>
      <c r="J280" s="1375"/>
      <c r="K280" s="1376">
        <v>2399</v>
      </c>
      <c r="L280" s="1375" t="s">
        <v>1447</v>
      </c>
      <c r="M280" s="1375"/>
      <c r="N280" s="1376">
        <v>1679</v>
      </c>
      <c r="O280" s="1375" t="s">
        <v>1448</v>
      </c>
      <c r="P280" s="1375"/>
      <c r="Q280" s="1377" t="s">
        <v>685</v>
      </c>
    </row>
    <row r="281" spans="1:17">
      <c r="A281" s="1357" t="s">
        <v>686</v>
      </c>
      <c r="B281" s="1390">
        <v>1433</v>
      </c>
      <c r="C281" s="1415" t="s">
        <v>3036</v>
      </c>
      <c r="D281" s="1415"/>
      <c r="E281" s="1390">
        <v>1353</v>
      </c>
      <c r="F281" s="1374" t="s">
        <v>1449</v>
      </c>
      <c r="G281" s="1374"/>
      <c r="H281" s="1393">
        <v>1153</v>
      </c>
      <c r="I281" s="1375" t="s">
        <v>1450</v>
      </c>
      <c r="J281" s="1375"/>
      <c r="K281" s="1376">
        <v>869</v>
      </c>
      <c r="L281" s="1375" t="s">
        <v>1451</v>
      </c>
      <c r="M281" s="1375"/>
      <c r="N281" s="1376">
        <v>1199</v>
      </c>
      <c r="O281" s="1375" t="s">
        <v>1452</v>
      </c>
      <c r="P281" s="1375"/>
      <c r="Q281" s="1377" t="s">
        <v>687</v>
      </c>
    </row>
    <row r="282" spans="1:17">
      <c r="A282" s="1357" t="s">
        <v>688</v>
      </c>
      <c r="B282" s="1390">
        <v>2351</v>
      </c>
      <c r="C282" s="1415" t="s">
        <v>3037</v>
      </c>
      <c r="D282" s="1415"/>
      <c r="E282" s="1390">
        <v>1700</v>
      </c>
      <c r="F282" s="1374" t="s">
        <v>1453</v>
      </c>
      <c r="G282" s="1374"/>
      <c r="H282" s="1393">
        <v>3039</v>
      </c>
      <c r="I282" s="1375" t="s">
        <v>1454</v>
      </c>
      <c r="J282" s="1375"/>
      <c r="K282" s="1376">
        <v>2650</v>
      </c>
      <c r="L282" s="1375" t="s">
        <v>1455</v>
      </c>
      <c r="M282" s="1375"/>
      <c r="N282" s="1376">
        <v>2135</v>
      </c>
      <c r="O282" s="1375" t="s">
        <v>1456</v>
      </c>
      <c r="P282" s="1375"/>
      <c r="Q282" s="1377" t="s">
        <v>689</v>
      </c>
    </row>
    <row r="283" spans="1:17">
      <c r="A283" s="1357" t="s">
        <v>690</v>
      </c>
      <c r="B283" s="1390">
        <v>1287</v>
      </c>
      <c r="C283" s="1415" t="s">
        <v>3038</v>
      </c>
      <c r="D283" s="1415"/>
      <c r="E283" s="1390">
        <v>1253</v>
      </c>
      <c r="F283" s="1374" t="s">
        <v>1457</v>
      </c>
      <c r="G283" s="1374"/>
      <c r="H283" s="1393">
        <v>1297</v>
      </c>
      <c r="I283" s="1375" t="s">
        <v>1458</v>
      </c>
      <c r="J283" s="1375"/>
      <c r="K283" s="1376">
        <v>1018</v>
      </c>
      <c r="L283" s="1375" t="s">
        <v>1459</v>
      </c>
      <c r="M283" s="1375"/>
      <c r="N283" s="1376">
        <v>1392</v>
      </c>
      <c r="O283" s="1375" t="s">
        <v>1460</v>
      </c>
      <c r="P283" s="1375"/>
      <c r="Q283" s="1377" t="s">
        <v>693</v>
      </c>
    </row>
    <row r="284" spans="1:17">
      <c r="A284" s="1357" t="s">
        <v>694</v>
      </c>
      <c r="B284" s="1390">
        <v>3285</v>
      </c>
      <c r="C284" s="1415" t="s">
        <v>3039</v>
      </c>
      <c r="D284" s="1415"/>
      <c r="E284" s="1390">
        <v>3269</v>
      </c>
      <c r="F284" s="1374" t="s">
        <v>1461</v>
      </c>
      <c r="G284" s="1374"/>
      <c r="H284" s="1393">
        <v>3299</v>
      </c>
      <c r="I284" s="1375" t="s">
        <v>1462</v>
      </c>
      <c r="J284" s="1375"/>
      <c r="K284" s="1376">
        <v>2810</v>
      </c>
      <c r="L284" s="1375" t="s">
        <v>1463</v>
      </c>
      <c r="M284" s="1375"/>
      <c r="N284" s="1376">
        <v>1622</v>
      </c>
      <c r="O284" s="1375" t="s">
        <v>1464</v>
      </c>
      <c r="P284" s="1375"/>
      <c r="Q284" s="1377" t="s">
        <v>695</v>
      </c>
    </row>
    <row r="285" spans="1:17">
      <c r="A285" s="1357" t="s">
        <v>696</v>
      </c>
      <c r="B285" s="1390">
        <v>503</v>
      </c>
      <c r="C285" s="1415" t="s">
        <v>3040</v>
      </c>
      <c r="D285" s="1415"/>
      <c r="E285" s="1390">
        <v>190</v>
      </c>
      <c r="F285" s="1374" t="s">
        <v>561</v>
      </c>
      <c r="G285" s="1374"/>
      <c r="H285" s="1393">
        <v>374</v>
      </c>
      <c r="I285" s="1375" t="s">
        <v>1465</v>
      </c>
      <c r="J285" s="1375"/>
      <c r="K285" s="1376">
        <v>944</v>
      </c>
      <c r="L285" s="1375" t="s">
        <v>1466</v>
      </c>
      <c r="M285" s="1375"/>
      <c r="N285" s="1376">
        <v>1145</v>
      </c>
      <c r="O285" s="1375" t="s">
        <v>1467</v>
      </c>
      <c r="P285" s="1375"/>
      <c r="Q285" s="1377" t="s">
        <v>699</v>
      </c>
    </row>
    <row r="286" spans="1:17">
      <c r="A286" s="1357" t="s">
        <v>700</v>
      </c>
      <c r="B286" s="1390">
        <v>103</v>
      </c>
      <c r="C286" s="1415" t="s">
        <v>3041</v>
      </c>
      <c r="D286" s="1415"/>
      <c r="E286" s="1390">
        <v>37</v>
      </c>
      <c r="F286" s="1374" t="s">
        <v>726</v>
      </c>
      <c r="G286" s="1374"/>
      <c r="H286" s="1393">
        <v>27</v>
      </c>
      <c r="I286" s="1375" t="s">
        <v>591</v>
      </c>
      <c r="J286" s="1375"/>
      <c r="K286" s="1376">
        <v>597</v>
      </c>
      <c r="L286" s="1375" t="s">
        <v>1468</v>
      </c>
      <c r="M286" s="1375"/>
      <c r="N286" s="1376">
        <v>180</v>
      </c>
      <c r="O286" s="1375" t="s">
        <v>1469</v>
      </c>
      <c r="P286" s="1375"/>
      <c r="Q286" s="1377" t="s">
        <v>702</v>
      </c>
    </row>
    <row r="287" spans="1:17">
      <c r="A287" s="1357" t="s">
        <v>703</v>
      </c>
      <c r="B287" s="1390">
        <v>41</v>
      </c>
      <c r="C287" s="1415" t="s">
        <v>3042</v>
      </c>
      <c r="D287" s="1415"/>
      <c r="E287" s="1390">
        <v>6</v>
      </c>
      <c r="F287" s="1374" t="s">
        <v>886</v>
      </c>
      <c r="G287" s="1374"/>
      <c r="H287" s="1393">
        <v>29</v>
      </c>
      <c r="I287" s="1375" t="s">
        <v>1470</v>
      </c>
      <c r="J287" s="1375"/>
      <c r="K287" s="1376">
        <v>87</v>
      </c>
      <c r="L287" s="1375" t="s">
        <v>1471</v>
      </c>
      <c r="M287" s="1375"/>
      <c r="N287" s="1376">
        <v>60</v>
      </c>
      <c r="O287" s="1375" t="s">
        <v>1472</v>
      </c>
      <c r="P287" s="1375"/>
      <c r="Q287" s="1377" t="s">
        <v>704</v>
      </c>
    </row>
    <row r="288" spans="1:17">
      <c r="A288" s="1387" t="s">
        <v>705</v>
      </c>
      <c r="B288" s="1388">
        <v>3882</v>
      </c>
      <c r="C288" s="1400" t="s">
        <v>3043</v>
      </c>
      <c r="D288" s="1400"/>
      <c r="E288" s="1388">
        <v>2772</v>
      </c>
      <c r="F288" s="1370" t="s">
        <v>1473</v>
      </c>
      <c r="G288" s="1370"/>
      <c r="H288" s="1389">
        <v>5451</v>
      </c>
      <c r="I288" s="1371" t="s">
        <v>1474</v>
      </c>
      <c r="J288" s="1371"/>
      <c r="K288" s="1378">
        <v>6173</v>
      </c>
      <c r="L288" s="1371" t="s">
        <v>1475</v>
      </c>
      <c r="M288" s="1371"/>
      <c r="N288" s="1378">
        <v>4596</v>
      </c>
      <c r="O288" s="1371" t="s">
        <v>1476</v>
      </c>
      <c r="P288" s="1371"/>
      <c r="Q288" s="1379" t="s">
        <v>707</v>
      </c>
    </row>
    <row r="289" spans="1:17">
      <c r="A289" s="192" t="s">
        <v>708</v>
      </c>
      <c r="B289" s="1390">
        <v>226</v>
      </c>
      <c r="C289" s="1415" t="s">
        <v>3044</v>
      </c>
      <c r="D289" s="1415"/>
      <c r="E289" s="1390">
        <v>4</v>
      </c>
      <c r="F289" s="1374" t="s">
        <v>1477</v>
      </c>
      <c r="G289" s="1374"/>
      <c r="H289" s="1393">
        <v>95</v>
      </c>
      <c r="I289" s="1375" t="s">
        <v>1478</v>
      </c>
      <c r="J289" s="1375"/>
      <c r="K289" s="1376">
        <v>459</v>
      </c>
      <c r="L289" s="1375" t="s">
        <v>1479</v>
      </c>
      <c r="M289" s="1375"/>
      <c r="N289" s="1376">
        <v>18</v>
      </c>
      <c r="O289" s="1375" t="s">
        <v>1262</v>
      </c>
      <c r="P289" s="1375"/>
      <c r="Q289" s="1377" t="s">
        <v>709</v>
      </c>
    </row>
    <row r="290" spans="1:17">
      <c r="A290" s="192" t="s">
        <v>710</v>
      </c>
      <c r="B290" s="1390">
        <v>19</v>
      </c>
      <c r="C290" s="1415" t="s">
        <v>3045</v>
      </c>
      <c r="D290" s="1415"/>
      <c r="E290" s="1390">
        <v>315</v>
      </c>
      <c r="F290" s="1374" t="s">
        <v>1480</v>
      </c>
      <c r="G290" s="1374"/>
      <c r="H290" s="1393">
        <v>14</v>
      </c>
      <c r="I290" s="1375" t="s">
        <v>1481</v>
      </c>
      <c r="J290" s="1375"/>
      <c r="K290" s="1376">
        <v>21</v>
      </c>
      <c r="L290" s="1375" t="s">
        <v>1482</v>
      </c>
      <c r="M290" s="1375"/>
      <c r="N290" s="1376">
        <v>36</v>
      </c>
      <c r="O290" s="1375" t="s">
        <v>1483</v>
      </c>
      <c r="P290" s="1375"/>
      <c r="Q290" s="1377" t="s">
        <v>711</v>
      </c>
    </row>
    <row r="291" spans="1:17">
      <c r="A291" s="192" t="s">
        <v>712</v>
      </c>
      <c r="B291" s="1390">
        <v>0</v>
      </c>
      <c r="C291" s="1415" t="s">
        <v>533</v>
      </c>
      <c r="D291" s="1415"/>
      <c r="E291" s="1390">
        <v>0</v>
      </c>
      <c r="F291" s="1374" t="s">
        <v>533</v>
      </c>
      <c r="G291" s="1374"/>
      <c r="H291" s="1393">
        <v>37</v>
      </c>
      <c r="I291" s="1375" t="s">
        <v>841</v>
      </c>
      <c r="J291" s="1375"/>
      <c r="K291" s="1376">
        <v>2</v>
      </c>
      <c r="L291" s="1375" t="s">
        <v>538</v>
      </c>
      <c r="M291" s="1375"/>
      <c r="N291" s="1376">
        <v>1</v>
      </c>
      <c r="O291" s="1375" t="s">
        <v>563</v>
      </c>
      <c r="P291" s="1375"/>
      <c r="Q291" s="1377" t="s">
        <v>714</v>
      </c>
    </row>
    <row r="292" spans="1:17">
      <c r="A292" s="1394" t="s">
        <v>715</v>
      </c>
      <c r="B292" s="1390">
        <v>65</v>
      </c>
      <c r="C292" s="1415" t="s">
        <v>3046</v>
      </c>
      <c r="D292" s="1415"/>
      <c r="E292" s="1390">
        <v>27</v>
      </c>
      <c r="F292" s="1374" t="s">
        <v>959</v>
      </c>
      <c r="G292" s="1374"/>
      <c r="H292" s="1393">
        <v>773</v>
      </c>
      <c r="I292" s="1375" t="s">
        <v>1484</v>
      </c>
      <c r="J292" s="1375"/>
      <c r="K292" s="1376">
        <v>55</v>
      </c>
      <c r="L292" s="1375" t="s">
        <v>1485</v>
      </c>
      <c r="M292" s="1375"/>
      <c r="N292" s="1376">
        <v>453</v>
      </c>
      <c r="O292" s="1375" t="s">
        <v>1486</v>
      </c>
      <c r="P292" s="1375"/>
      <c r="Q292" s="1377" t="s">
        <v>716</v>
      </c>
    </row>
    <row r="293" spans="1:17">
      <c r="A293" s="1395" t="s">
        <v>717</v>
      </c>
      <c r="B293" s="1390">
        <v>80</v>
      </c>
      <c r="C293" s="1415" t="s">
        <v>3047</v>
      </c>
      <c r="D293" s="1415"/>
      <c r="E293" s="1390">
        <v>9</v>
      </c>
      <c r="F293" s="1374" t="s">
        <v>548</v>
      </c>
      <c r="G293" s="1374"/>
      <c r="H293" s="1393">
        <v>62</v>
      </c>
      <c r="I293" s="1375" t="s">
        <v>1487</v>
      </c>
      <c r="J293" s="1375"/>
      <c r="K293" s="1376">
        <v>115</v>
      </c>
      <c r="L293" s="1375" t="s">
        <v>1488</v>
      </c>
      <c r="M293" s="1375"/>
      <c r="N293" s="1376">
        <v>134</v>
      </c>
      <c r="O293" s="1375" t="s">
        <v>1489</v>
      </c>
      <c r="P293" s="1375"/>
      <c r="Q293" s="1377" t="s">
        <v>719</v>
      </c>
    </row>
    <row r="294" spans="1:17">
      <c r="A294" s="1396" t="s">
        <v>720</v>
      </c>
      <c r="B294" s="1390">
        <v>678</v>
      </c>
      <c r="C294" s="1415" t="s">
        <v>3048</v>
      </c>
      <c r="D294" s="1415"/>
      <c r="E294" s="1390">
        <v>913</v>
      </c>
      <c r="F294" s="1374" t="s">
        <v>1490</v>
      </c>
      <c r="G294" s="1374"/>
      <c r="H294" s="1393">
        <v>2254</v>
      </c>
      <c r="I294" s="1375" t="s">
        <v>1491</v>
      </c>
      <c r="J294" s="1375"/>
      <c r="K294" s="1376">
        <v>1787</v>
      </c>
      <c r="L294" s="1375" t="s">
        <v>1492</v>
      </c>
      <c r="M294" s="1375"/>
      <c r="N294" s="1376">
        <v>2115</v>
      </c>
      <c r="O294" s="1375" t="s">
        <v>1493</v>
      </c>
      <c r="P294" s="1375"/>
      <c r="Q294" s="1377" t="s">
        <v>721</v>
      </c>
    </row>
    <row r="295" spans="1:17">
      <c r="A295" s="1394" t="s">
        <v>722</v>
      </c>
      <c r="B295" s="1390">
        <v>1590</v>
      </c>
      <c r="C295" s="1415" t="s">
        <v>3049</v>
      </c>
      <c r="D295" s="1415"/>
      <c r="E295" s="1390">
        <v>1238</v>
      </c>
      <c r="F295" s="1374" t="s">
        <v>1494</v>
      </c>
      <c r="G295" s="1374"/>
      <c r="H295" s="1393">
        <v>1238</v>
      </c>
      <c r="I295" s="1375" t="s">
        <v>1495</v>
      </c>
      <c r="J295" s="1375"/>
      <c r="K295" s="1376">
        <v>2043</v>
      </c>
      <c r="L295" s="1375" t="s">
        <v>1496</v>
      </c>
      <c r="M295" s="1375"/>
      <c r="N295" s="1376">
        <v>1514</v>
      </c>
      <c r="O295" s="1375" t="s">
        <v>1497</v>
      </c>
      <c r="P295" s="1375"/>
      <c r="Q295" s="1377" t="s">
        <v>724</v>
      </c>
    </row>
    <row r="296" spans="1:17">
      <c r="A296" s="1394" t="s">
        <v>725</v>
      </c>
      <c r="B296" s="1390">
        <v>26</v>
      </c>
      <c r="C296" s="1415" t="s">
        <v>538</v>
      </c>
      <c r="D296" s="1415"/>
      <c r="E296" s="1390">
        <v>24</v>
      </c>
      <c r="F296" s="1374" t="s">
        <v>651</v>
      </c>
      <c r="G296" s="1374"/>
      <c r="H296" s="1393">
        <v>224</v>
      </c>
      <c r="I296" s="1375" t="s">
        <v>1498</v>
      </c>
      <c r="J296" s="1375"/>
      <c r="K296" s="1376">
        <v>982</v>
      </c>
      <c r="L296" s="1375" t="s">
        <v>1499</v>
      </c>
      <c r="M296" s="1375"/>
      <c r="N296" s="1376">
        <v>30</v>
      </c>
      <c r="O296" s="1375" t="s">
        <v>1500</v>
      </c>
      <c r="P296" s="1375"/>
      <c r="Q296" s="1377" t="s">
        <v>727</v>
      </c>
    </row>
    <row r="297" spans="1:17">
      <c r="A297" s="1357" t="s">
        <v>728</v>
      </c>
      <c r="B297" s="1390">
        <v>1198</v>
      </c>
      <c r="C297" s="1415" t="s">
        <v>3050</v>
      </c>
      <c r="D297" s="1415"/>
      <c r="E297" s="1390">
        <v>242</v>
      </c>
      <c r="F297" s="1374" t="s">
        <v>1501</v>
      </c>
      <c r="G297" s="1374"/>
      <c r="H297" s="1393">
        <v>754</v>
      </c>
      <c r="I297" s="1375" t="s">
        <v>1502</v>
      </c>
      <c r="J297" s="1375"/>
      <c r="K297" s="1376">
        <v>709</v>
      </c>
      <c r="L297" s="1375" t="s">
        <v>1503</v>
      </c>
      <c r="M297" s="1375"/>
      <c r="N297" s="1376">
        <v>295</v>
      </c>
      <c r="O297" s="1375" t="s">
        <v>1071</v>
      </c>
      <c r="P297" s="1375"/>
      <c r="Q297" s="1377" t="s">
        <v>730</v>
      </c>
    </row>
    <row r="298" spans="1:17">
      <c r="A298" s="1387" t="s">
        <v>731</v>
      </c>
      <c r="B298" s="1388">
        <v>76</v>
      </c>
      <c r="C298" s="1400" t="s">
        <v>3051</v>
      </c>
      <c r="D298" s="1400"/>
      <c r="E298" s="1388">
        <v>1993</v>
      </c>
      <c r="F298" s="1370" t="s">
        <v>1504</v>
      </c>
      <c r="G298" s="1370"/>
      <c r="H298" s="1389">
        <v>190</v>
      </c>
      <c r="I298" s="1371" t="s">
        <v>1505</v>
      </c>
      <c r="J298" s="1371"/>
      <c r="K298" s="1378">
        <v>981</v>
      </c>
      <c r="L298" s="1371" t="s">
        <v>1506</v>
      </c>
      <c r="M298" s="1371"/>
      <c r="N298" s="1378">
        <v>31</v>
      </c>
      <c r="O298" s="1371" t="s">
        <v>1507</v>
      </c>
      <c r="P298" s="1371"/>
      <c r="Q298" s="1379" t="s">
        <v>732</v>
      </c>
    </row>
    <row r="299" spans="1:17">
      <c r="A299" s="1357" t="s">
        <v>733</v>
      </c>
      <c r="B299" s="1390">
        <v>44</v>
      </c>
      <c r="C299" s="1415" t="s">
        <v>938</v>
      </c>
      <c r="D299" s="1415"/>
      <c r="E299" s="1390">
        <v>25</v>
      </c>
      <c r="F299" s="1374" t="s">
        <v>1508</v>
      </c>
      <c r="G299" s="1374"/>
      <c r="H299" s="1393">
        <v>13</v>
      </c>
      <c r="I299" s="1375" t="s">
        <v>1246</v>
      </c>
      <c r="J299" s="1375"/>
      <c r="K299" s="1376">
        <v>716</v>
      </c>
      <c r="L299" s="1375" t="s">
        <v>1509</v>
      </c>
      <c r="M299" s="1375"/>
      <c r="N299" s="1376">
        <v>5</v>
      </c>
      <c r="O299" s="1375" t="s">
        <v>1510</v>
      </c>
      <c r="P299" s="1375"/>
      <c r="Q299" s="1377" t="s">
        <v>735</v>
      </c>
    </row>
    <row r="300" spans="1:17">
      <c r="A300" s="1357" t="s">
        <v>736</v>
      </c>
      <c r="B300" s="1390">
        <v>30</v>
      </c>
      <c r="C300" s="1415" t="s">
        <v>2880</v>
      </c>
      <c r="D300" s="1415"/>
      <c r="E300" s="1390">
        <v>0</v>
      </c>
      <c r="F300" s="1374" t="s">
        <v>533</v>
      </c>
      <c r="G300" s="1374"/>
      <c r="H300" s="1393">
        <v>69</v>
      </c>
      <c r="I300" s="1375" t="s">
        <v>1511</v>
      </c>
      <c r="J300" s="1375"/>
      <c r="K300" s="1376">
        <v>44</v>
      </c>
      <c r="L300" s="1375" t="s">
        <v>1512</v>
      </c>
      <c r="M300" s="1375"/>
      <c r="N300" s="1376">
        <v>22</v>
      </c>
      <c r="O300" s="1375" t="s">
        <v>1513</v>
      </c>
      <c r="P300" s="1375"/>
      <c r="Q300" s="1377" t="s">
        <v>739</v>
      </c>
    </row>
    <row r="301" spans="1:17">
      <c r="A301" s="1357" t="s">
        <v>740</v>
      </c>
      <c r="B301" s="1390">
        <v>2</v>
      </c>
      <c r="C301" s="1415" t="s">
        <v>535</v>
      </c>
      <c r="D301" s="1415"/>
      <c r="E301" s="1390">
        <v>1968</v>
      </c>
      <c r="F301" s="1374" t="s">
        <v>1514</v>
      </c>
      <c r="G301" s="1374"/>
      <c r="H301" s="1393">
        <v>108</v>
      </c>
      <c r="I301" s="1375" t="s">
        <v>1515</v>
      </c>
      <c r="J301" s="1375"/>
      <c r="K301" s="1376">
        <v>221</v>
      </c>
      <c r="L301" s="1375" t="s">
        <v>1516</v>
      </c>
      <c r="M301" s="1375"/>
      <c r="N301" s="1376">
        <v>4</v>
      </c>
      <c r="O301" s="1375" t="s">
        <v>573</v>
      </c>
      <c r="P301" s="1375"/>
      <c r="Q301" s="1377" t="s">
        <v>742</v>
      </c>
    </row>
    <row r="302" spans="1:17">
      <c r="A302" s="1387" t="s">
        <v>743</v>
      </c>
      <c r="B302" s="1388">
        <v>3132</v>
      </c>
      <c r="C302" s="1400" t="s">
        <v>3052</v>
      </c>
      <c r="D302" s="1400"/>
      <c r="E302" s="1388">
        <v>1249</v>
      </c>
      <c r="F302" s="1370" t="s">
        <v>1517</v>
      </c>
      <c r="G302" s="1370"/>
      <c r="H302" s="1389">
        <v>2494</v>
      </c>
      <c r="I302" s="1371" t="s">
        <v>1518</v>
      </c>
      <c r="J302" s="1371"/>
      <c r="K302" s="1378">
        <v>3444</v>
      </c>
      <c r="L302" s="1371" t="s">
        <v>1519</v>
      </c>
      <c r="M302" s="1371"/>
      <c r="N302" s="1378">
        <v>2827</v>
      </c>
      <c r="O302" s="1371" t="s">
        <v>1520</v>
      </c>
      <c r="P302" s="1371"/>
      <c r="Q302" s="1379" t="s">
        <v>745</v>
      </c>
    </row>
    <row r="303" spans="1:17">
      <c r="A303" s="1357" t="s">
        <v>746</v>
      </c>
      <c r="B303" s="1390">
        <v>1595</v>
      </c>
      <c r="C303" s="1415" t="s">
        <v>3053</v>
      </c>
      <c r="D303" s="1415"/>
      <c r="E303" s="1390">
        <v>939</v>
      </c>
      <c r="F303" s="1374" t="s">
        <v>1521</v>
      </c>
      <c r="G303" s="1374"/>
      <c r="H303" s="1393">
        <v>1743</v>
      </c>
      <c r="I303" s="1375" t="s">
        <v>1522</v>
      </c>
      <c r="J303" s="1375"/>
      <c r="K303" s="1376">
        <v>1950</v>
      </c>
      <c r="L303" s="1375" t="s">
        <v>1523</v>
      </c>
      <c r="M303" s="1375"/>
      <c r="N303" s="1376">
        <v>1603</v>
      </c>
      <c r="O303" s="1375" t="s">
        <v>1524</v>
      </c>
      <c r="P303" s="1375"/>
      <c r="Q303" s="1377" t="s">
        <v>749</v>
      </c>
    </row>
    <row r="304" spans="1:17">
      <c r="A304" s="1357" t="s">
        <v>750</v>
      </c>
      <c r="B304" s="1390">
        <v>18</v>
      </c>
      <c r="C304" s="1415" t="s">
        <v>3054</v>
      </c>
      <c r="D304" s="1415"/>
      <c r="E304" s="1390">
        <v>11</v>
      </c>
      <c r="F304" s="1374" t="s">
        <v>1525</v>
      </c>
      <c r="G304" s="1374"/>
      <c r="H304" s="1393">
        <v>45</v>
      </c>
      <c r="I304" s="1375" t="s">
        <v>1526</v>
      </c>
      <c r="J304" s="1375"/>
      <c r="K304" s="1376">
        <v>56</v>
      </c>
      <c r="L304" s="1375" t="s">
        <v>1527</v>
      </c>
      <c r="M304" s="1375"/>
      <c r="N304" s="1376">
        <v>29</v>
      </c>
      <c r="O304" s="1375" t="s">
        <v>1528</v>
      </c>
      <c r="P304" s="1375"/>
      <c r="Q304" s="1377" t="s">
        <v>752</v>
      </c>
    </row>
    <row r="305" spans="1:17">
      <c r="A305" s="1357" t="s">
        <v>753</v>
      </c>
      <c r="B305" s="1390">
        <v>758</v>
      </c>
      <c r="C305" s="1415" t="s">
        <v>3055</v>
      </c>
      <c r="D305" s="1415"/>
      <c r="E305" s="1390">
        <v>85</v>
      </c>
      <c r="F305" s="1374" t="s">
        <v>1360</v>
      </c>
      <c r="G305" s="1374"/>
      <c r="H305" s="1393">
        <v>323</v>
      </c>
      <c r="I305" s="1375" t="s">
        <v>1529</v>
      </c>
      <c r="J305" s="1375"/>
      <c r="K305" s="1376">
        <v>1017</v>
      </c>
      <c r="L305" s="1375" t="s">
        <v>1530</v>
      </c>
      <c r="M305" s="1375"/>
      <c r="N305" s="1376">
        <v>565</v>
      </c>
      <c r="O305" s="1375" t="s">
        <v>1531</v>
      </c>
      <c r="P305" s="1375"/>
      <c r="Q305" s="1377" t="s">
        <v>755</v>
      </c>
    </row>
    <row r="306" spans="1:17">
      <c r="A306" s="1357" t="s">
        <v>756</v>
      </c>
      <c r="B306" s="1390">
        <v>232</v>
      </c>
      <c r="C306" s="1415" t="s">
        <v>3056</v>
      </c>
      <c r="D306" s="1415"/>
      <c r="E306" s="1390">
        <v>172</v>
      </c>
      <c r="F306" s="1374" t="s">
        <v>1532</v>
      </c>
      <c r="G306" s="1374"/>
      <c r="H306" s="1393">
        <v>291</v>
      </c>
      <c r="I306" s="1375" t="s">
        <v>1533</v>
      </c>
      <c r="J306" s="1375"/>
      <c r="K306" s="1376">
        <v>271</v>
      </c>
      <c r="L306" s="1375" t="s">
        <v>1534</v>
      </c>
      <c r="M306" s="1375"/>
      <c r="N306" s="1376">
        <v>374</v>
      </c>
      <c r="O306" s="1375" t="s">
        <v>1535</v>
      </c>
      <c r="P306" s="1375"/>
      <c r="Q306" s="1377" t="s">
        <v>758</v>
      </c>
    </row>
    <row r="307" spans="1:17">
      <c r="A307" s="1357" t="s">
        <v>759</v>
      </c>
      <c r="B307" s="1390">
        <v>529</v>
      </c>
      <c r="C307" s="1415" t="s">
        <v>3057</v>
      </c>
      <c r="D307" s="1415"/>
      <c r="E307" s="1390">
        <v>42</v>
      </c>
      <c r="F307" s="1374" t="s">
        <v>1536</v>
      </c>
      <c r="G307" s="1374"/>
      <c r="H307" s="1393">
        <v>92</v>
      </c>
      <c r="I307" s="1375" t="s">
        <v>1537</v>
      </c>
      <c r="J307" s="1375"/>
      <c r="K307" s="1376">
        <v>150</v>
      </c>
      <c r="L307" s="1375" t="s">
        <v>1538</v>
      </c>
      <c r="M307" s="1375"/>
      <c r="N307" s="1376">
        <v>256</v>
      </c>
      <c r="O307" s="1375" t="s">
        <v>1539</v>
      </c>
      <c r="P307" s="1375"/>
      <c r="Q307" s="1377" t="s">
        <v>760</v>
      </c>
    </row>
    <row r="308" spans="1:17">
      <c r="A308" s="1387" t="s">
        <v>761</v>
      </c>
      <c r="B308" s="1388">
        <v>8</v>
      </c>
      <c r="C308" s="1400" t="s">
        <v>3058</v>
      </c>
      <c r="D308" s="1400"/>
      <c r="E308" s="1388">
        <v>7</v>
      </c>
      <c r="F308" s="1370" t="s">
        <v>1540</v>
      </c>
      <c r="G308" s="1370"/>
      <c r="H308" s="1389">
        <v>9</v>
      </c>
      <c r="I308" s="1371" t="s">
        <v>1541</v>
      </c>
      <c r="J308" s="1371"/>
      <c r="K308" s="1378">
        <v>16</v>
      </c>
      <c r="L308" s="1371" t="s">
        <v>579</v>
      </c>
      <c r="M308" s="1371"/>
      <c r="N308" s="1378">
        <v>4</v>
      </c>
      <c r="O308" s="1397">
        <v>0</v>
      </c>
      <c r="P308" s="1397"/>
      <c r="Q308" s="1379" t="s">
        <v>762</v>
      </c>
    </row>
    <row r="309" spans="1:17">
      <c r="A309" s="1357" t="s">
        <v>763</v>
      </c>
      <c r="B309" s="1390">
        <v>8</v>
      </c>
      <c r="C309" s="1415" t="s">
        <v>3058</v>
      </c>
      <c r="D309" s="1415"/>
      <c r="E309" s="1390">
        <v>7</v>
      </c>
      <c r="F309" s="1374" t="s">
        <v>1540</v>
      </c>
      <c r="G309" s="1374"/>
      <c r="H309" s="1393">
        <v>9</v>
      </c>
      <c r="I309" s="1375" t="s">
        <v>1541</v>
      </c>
      <c r="J309" s="1375"/>
      <c r="K309" s="1376">
        <v>16</v>
      </c>
      <c r="L309" s="1375" t="s">
        <v>579</v>
      </c>
      <c r="M309" s="1375"/>
      <c r="N309" s="1376">
        <v>4</v>
      </c>
      <c r="O309" s="1380">
        <v>0</v>
      </c>
      <c r="P309" s="1380"/>
      <c r="Q309" s="1377" t="s">
        <v>764</v>
      </c>
    </row>
    <row r="310" spans="1:17">
      <c r="A310" s="1387" t="s">
        <v>765</v>
      </c>
      <c r="B310" s="1388">
        <v>612</v>
      </c>
      <c r="C310" s="1400" t="s">
        <v>3059</v>
      </c>
      <c r="D310" s="1400"/>
      <c r="E310" s="1388">
        <v>139</v>
      </c>
      <c r="F310" s="1370" t="s">
        <v>1542</v>
      </c>
      <c r="G310" s="1370"/>
      <c r="H310" s="1389">
        <v>215</v>
      </c>
      <c r="I310" s="1371" t="s">
        <v>1543</v>
      </c>
      <c r="J310" s="1371"/>
      <c r="K310" s="1378">
        <v>662</v>
      </c>
      <c r="L310" s="1371" t="s">
        <v>1544</v>
      </c>
      <c r="M310" s="1371"/>
      <c r="N310" s="1378">
        <v>1500</v>
      </c>
      <c r="O310" s="1371" t="s">
        <v>1545</v>
      </c>
      <c r="P310" s="1371"/>
      <c r="Q310" s="1379" t="s">
        <v>767</v>
      </c>
    </row>
    <row r="311" spans="1:17">
      <c r="A311" s="1357" t="s">
        <v>768</v>
      </c>
      <c r="B311" s="1390">
        <v>612</v>
      </c>
      <c r="C311" s="1415" t="s">
        <v>3059</v>
      </c>
      <c r="D311" s="1415"/>
      <c r="E311" s="1390">
        <v>139</v>
      </c>
      <c r="F311" s="1374" t="s">
        <v>1542</v>
      </c>
      <c r="G311" s="1374"/>
      <c r="H311" s="1393">
        <v>215</v>
      </c>
      <c r="I311" s="1375" t="s">
        <v>1543</v>
      </c>
      <c r="J311" s="1375"/>
      <c r="K311" s="1376">
        <v>662</v>
      </c>
      <c r="L311" s="1375" t="s">
        <v>1544</v>
      </c>
      <c r="M311" s="1375"/>
      <c r="N311" s="1376">
        <v>1500</v>
      </c>
      <c r="O311" s="1375" t="s">
        <v>1545</v>
      </c>
      <c r="P311" s="1375"/>
      <c r="Q311" s="1377" t="s">
        <v>769</v>
      </c>
    </row>
    <row r="312" spans="1:17">
      <c r="A312" s="1387" t="s">
        <v>770</v>
      </c>
      <c r="B312" s="1388">
        <v>19</v>
      </c>
      <c r="C312" s="1400" t="s">
        <v>3060</v>
      </c>
      <c r="D312" s="1400"/>
      <c r="E312" s="1388">
        <v>1</v>
      </c>
      <c r="F312" s="1370" t="s">
        <v>564</v>
      </c>
      <c r="G312" s="1370"/>
      <c r="H312" s="1389">
        <v>151</v>
      </c>
      <c r="I312" s="1371" t="s">
        <v>1546</v>
      </c>
      <c r="J312" s="1371"/>
      <c r="K312" s="1378">
        <v>528</v>
      </c>
      <c r="L312" s="1371" t="s">
        <v>1547</v>
      </c>
      <c r="M312" s="1371"/>
      <c r="N312" s="1378">
        <v>18</v>
      </c>
      <c r="O312" s="1371" t="s">
        <v>1548</v>
      </c>
      <c r="P312" s="1371"/>
      <c r="Q312" s="1379" t="s">
        <v>772</v>
      </c>
    </row>
    <row r="313" spans="1:17">
      <c r="A313" s="1357" t="s">
        <v>773</v>
      </c>
      <c r="B313" s="1390">
        <v>19</v>
      </c>
      <c r="C313" s="1415" t="s">
        <v>3060</v>
      </c>
      <c r="D313" s="1415"/>
      <c r="E313" s="1390">
        <v>1</v>
      </c>
      <c r="F313" s="1374" t="s">
        <v>564</v>
      </c>
      <c r="G313" s="1374"/>
      <c r="H313" s="1393">
        <v>151</v>
      </c>
      <c r="I313" s="1375" t="s">
        <v>1546</v>
      </c>
      <c r="J313" s="1375"/>
      <c r="K313" s="1376">
        <v>528</v>
      </c>
      <c r="L313" s="1375" t="s">
        <v>1547</v>
      </c>
      <c r="M313" s="1375"/>
      <c r="N313" s="1376">
        <v>18</v>
      </c>
      <c r="O313" s="1375" t="s">
        <v>1548</v>
      </c>
      <c r="P313" s="1375"/>
      <c r="Q313" s="1377" t="s">
        <v>774</v>
      </c>
    </row>
    <row r="314" spans="1:17">
      <c r="A314" s="1398" t="s">
        <v>775</v>
      </c>
      <c r="B314" s="1399">
        <v>45519</v>
      </c>
      <c r="C314" s="1400" t="s">
        <v>3061</v>
      </c>
      <c r="D314" s="1400"/>
      <c r="E314" s="1416">
        <v>42613</v>
      </c>
      <c r="F314" s="1400" t="s">
        <v>1549</v>
      </c>
      <c r="G314" s="1400"/>
      <c r="H314" s="1401">
        <v>49565</v>
      </c>
      <c r="I314" s="1389" t="s">
        <v>1550</v>
      </c>
      <c r="J314" s="1389"/>
      <c r="K314" s="1402">
        <v>57926</v>
      </c>
      <c r="L314" s="1389" t="s">
        <v>1551</v>
      </c>
      <c r="M314" s="1389"/>
      <c r="N314" s="1402">
        <v>48509</v>
      </c>
      <c r="O314" s="1389" t="s">
        <v>1552</v>
      </c>
      <c r="P314" s="1389"/>
      <c r="Q314" s="1379" t="s">
        <v>776</v>
      </c>
    </row>
    <row r="315" spans="1:17">
      <c r="A315" s="1398"/>
      <c r="B315" s="1403"/>
      <c r="C315" s="1398"/>
      <c r="D315" s="1398"/>
      <c r="E315" s="1403"/>
      <c r="F315" s="1398"/>
      <c r="G315" s="1398"/>
      <c r="H315" s="1420"/>
      <c r="I315" s="1420"/>
      <c r="J315" s="1420"/>
      <c r="K315" s="1421"/>
      <c r="L315" s="1420"/>
      <c r="M315" s="1420"/>
      <c r="N315" s="1421"/>
      <c r="O315" s="1420"/>
      <c r="P315" s="1420"/>
      <c r="Q315" s="1379"/>
    </row>
    <row r="316" spans="1:17">
      <c r="A316" s="1407"/>
      <c r="B316" s="1408"/>
      <c r="C316" s="1407"/>
      <c r="D316" s="1407"/>
      <c r="E316" s="1408"/>
      <c r="F316" s="1407"/>
      <c r="G316" s="1407"/>
      <c r="H316" s="1409"/>
      <c r="I316" s="1409"/>
      <c r="J316" s="1409"/>
      <c r="K316" s="1410"/>
      <c r="L316" s="1409"/>
      <c r="M316" s="1409"/>
      <c r="N316" s="1410"/>
      <c r="O316" s="1409"/>
      <c r="P316" s="1409"/>
      <c r="Q316" s="1408"/>
    </row>
    <row r="317" spans="1:17" ht="15.75">
      <c r="A317" s="2239" t="s">
        <v>777</v>
      </c>
      <c r="B317" s="2240"/>
      <c r="C317" s="2240"/>
      <c r="D317" s="2240"/>
      <c r="E317" s="2240"/>
      <c r="F317" s="2240"/>
      <c r="G317" s="2240"/>
      <c r="H317" s="2240"/>
      <c r="I317" s="2239"/>
      <c r="J317" s="2239"/>
      <c r="K317" s="2239"/>
      <c r="L317" s="2239"/>
      <c r="M317" s="2239"/>
      <c r="N317" s="2239"/>
      <c r="O317" s="2239"/>
      <c r="P317" s="2141"/>
      <c r="Q317" s="2141" t="s">
        <v>2862</v>
      </c>
    </row>
    <row r="318" spans="1:17" ht="15.75">
      <c r="A318" s="2235" t="s">
        <v>778</v>
      </c>
      <c r="B318" s="2235"/>
      <c r="C318" s="2235"/>
      <c r="D318" s="2235"/>
      <c r="E318" s="2235"/>
      <c r="F318" s="2235"/>
      <c r="G318" s="2235"/>
      <c r="H318" s="2235"/>
      <c r="I318" s="2235"/>
      <c r="J318" s="2235"/>
      <c r="K318" s="2235"/>
      <c r="L318" s="2235"/>
      <c r="M318" s="2235"/>
      <c r="N318" s="2235"/>
      <c r="O318" s="2235"/>
      <c r="P318" s="1411"/>
      <c r="Q318" s="1411" t="s">
        <v>2924</v>
      </c>
    </row>
    <row r="321" spans="1:17" ht="15.75">
      <c r="A321" s="2241" t="s">
        <v>1553</v>
      </c>
      <c r="B321" s="2241"/>
      <c r="C321" s="2241"/>
      <c r="D321" s="2241"/>
      <c r="E321" s="2241"/>
      <c r="F321" s="2241"/>
      <c r="G321" s="2241"/>
      <c r="H321" s="2241"/>
      <c r="I321" s="2241"/>
      <c r="J321" s="2241"/>
      <c r="K321" s="2241"/>
      <c r="L321" s="2241"/>
      <c r="M321" s="2241"/>
      <c r="N321" s="2241"/>
      <c r="O321" s="2241"/>
      <c r="P321" s="1352"/>
      <c r="Q321" s="1352" t="s">
        <v>3062</v>
      </c>
    </row>
    <row r="322" spans="1:17" ht="15.75">
      <c r="A322" s="2241" t="s">
        <v>1004</v>
      </c>
      <c r="B322" s="2241"/>
      <c r="C322" s="2241"/>
      <c r="D322" s="2241"/>
      <c r="E322" s="2241"/>
      <c r="F322" s="2241"/>
      <c r="G322" s="2241"/>
      <c r="H322" s="2241"/>
      <c r="I322" s="2241"/>
      <c r="J322" s="2241"/>
      <c r="K322" s="2241"/>
      <c r="L322" s="2241"/>
      <c r="M322" s="2241"/>
      <c r="N322" s="2241"/>
      <c r="O322" s="2241"/>
      <c r="P322" s="1352"/>
      <c r="Q322" s="1352" t="s">
        <v>2875</v>
      </c>
    </row>
    <row r="323" spans="1:17">
      <c r="A323" s="1353" t="s">
        <v>162</v>
      </c>
      <c r="B323" s="1353"/>
      <c r="C323" s="1353"/>
      <c r="D323" s="1353"/>
      <c r="E323" s="1353"/>
      <c r="F323" s="1353"/>
      <c r="G323" s="1353"/>
      <c r="H323" s="1353"/>
      <c r="I323" s="1353"/>
      <c r="J323" s="1353"/>
      <c r="K323" s="1353"/>
      <c r="L323" s="1353"/>
      <c r="M323" s="1353"/>
      <c r="N323" s="1353"/>
      <c r="O323" s="1353"/>
      <c r="P323" s="1353"/>
      <c r="Q323" s="1353" t="s">
        <v>162</v>
      </c>
    </row>
    <row r="324" spans="1:17">
      <c r="A324" s="2253" t="s">
        <v>1554</v>
      </c>
      <c r="B324" s="2253"/>
      <c r="C324" s="2253"/>
      <c r="D324" s="2253"/>
      <c r="E324" s="2253"/>
      <c r="F324" s="2253"/>
      <c r="G324" s="2253"/>
      <c r="H324" s="2253"/>
      <c r="I324" s="2253"/>
      <c r="J324" s="2253"/>
      <c r="K324" s="2253"/>
      <c r="L324" s="2253"/>
      <c r="M324" s="2253"/>
      <c r="N324" s="2253"/>
      <c r="O324" s="2253"/>
      <c r="P324" s="1355"/>
      <c r="Q324" s="1355" t="s">
        <v>3155</v>
      </c>
    </row>
    <row r="325" spans="1:17">
      <c r="A325" s="1356"/>
      <c r="B325" s="2246" t="s">
        <v>2876</v>
      </c>
      <c r="C325" s="2248"/>
      <c r="D325" s="2135"/>
      <c r="E325" s="2259" t="s">
        <v>515</v>
      </c>
      <c r="F325" s="2260"/>
      <c r="G325" s="2137"/>
      <c r="H325" s="2259" t="s">
        <v>516</v>
      </c>
      <c r="I325" s="2260"/>
      <c r="J325" s="2137"/>
      <c r="K325" s="2259" t="s">
        <v>517</v>
      </c>
      <c r="L325" s="2260"/>
      <c r="M325" s="2137"/>
      <c r="N325" s="2259" t="s">
        <v>518</v>
      </c>
      <c r="O325" s="2261"/>
      <c r="P325" s="2137"/>
      <c r="Q325" s="1413"/>
    </row>
    <row r="326" spans="1:17">
      <c r="A326" s="1356"/>
      <c r="B326" s="2236" t="s">
        <v>2877</v>
      </c>
      <c r="C326" s="2250"/>
      <c r="D326" s="1365"/>
      <c r="E326" s="2256" t="s">
        <v>519</v>
      </c>
      <c r="F326" s="2257"/>
      <c r="G326" s="1367"/>
      <c r="H326" s="2256" t="s">
        <v>520</v>
      </c>
      <c r="I326" s="2257"/>
      <c r="J326" s="1367"/>
      <c r="K326" s="2256" t="s">
        <v>521</v>
      </c>
      <c r="L326" s="2257"/>
      <c r="M326" s="1367"/>
      <c r="N326" s="2256" t="s">
        <v>522</v>
      </c>
      <c r="O326" s="2258"/>
      <c r="P326" s="2138"/>
      <c r="Q326" s="1377"/>
    </row>
    <row r="327" spans="1:17">
      <c r="A327" s="1358"/>
      <c r="B327" s="1359" t="s">
        <v>523</v>
      </c>
      <c r="C327" s="1359" t="s">
        <v>1555</v>
      </c>
      <c r="D327" s="1359"/>
      <c r="E327" s="1422" t="s">
        <v>523</v>
      </c>
      <c r="F327" s="1359" t="s">
        <v>1555</v>
      </c>
      <c r="G327" s="1359"/>
      <c r="H327" s="1423" t="s">
        <v>523</v>
      </c>
      <c r="I327" s="1358" t="s">
        <v>1555</v>
      </c>
      <c r="J327" s="1438"/>
      <c r="K327" s="1359" t="s">
        <v>523</v>
      </c>
      <c r="L327" s="1359" t="s">
        <v>1555</v>
      </c>
      <c r="M327" s="1359"/>
      <c r="N327" s="1422" t="s">
        <v>523</v>
      </c>
      <c r="O327" s="1359" t="s">
        <v>1555</v>
      </c>
      <c r="P327" s="1359"/>
      <c r="Q327" s="1377"/>
    </row>
    <row r="328" spans="1:17">
      <c r="A328" s="1364"/>
      <c r="B328" s="1365" t="s">
        <v>525</v>
      </c>
      <c r="C328" s="1365" t="s">
        <v>1556</v>
      </c>
      <c r="D328" s="1365"/>
      <c r="E328" s="1414" t="s">
        <v>525</v>
      </c>
      <c r="F328" s="1365" t="s">
        <v>1556</v>
      </c>
      <c r="G328" s="1365"/>
      <c r="H328" s="1414" t="s">
        <v>525</v>
      </c>
      <c r="I328" s="1424" t="s">
        <v>1556</v>
      </c>
      <c r="J328" s="1365"/>
      <c r="K328" s="1365" t="s">
        <v>525</v>
      </c>
      <c r="L328" s="1365" t="s">
        <v>1556</v>
      </c>
      <c r="M328" s="1365"/>
      <c r="N328" s="1414" t="s">
        <v>525</v>
      </c>
      <c r="O328" s="1365" t="s">
        <v>1556</v>
      </c>
      <c r="P328" s="1365"/>
      <c r="Q328" s="1414"/>
    </row>
    <row r="329" spans="1:17">
      <c r="A329" s="1369" t="s">
        <v>527</v>
      </c>
      <c r="B329" s="1370">
        <v>2779</v>
      </c>
      <c r="C329" s="1425">
        <v>784697</v>
      </c>
      <c r="D329" s="1425"/>
      <c r="E329" s="1370">
        <v>1760</v>
      </c>
      <c r="F329" s="1425">
        <v>1035120</v>
      </c>
      <c r="G329" s="1425"/>
      <c r="H329" s="1371">
        <v>3376</v>
      </c>
      <c r="I329" s="1426">
        <v>970485</v>
      </c>
      <c r="J329" s="1426"/>
      <c r="K329" s="1372">
        <v>3924</v>
      </c>
      <c r="L329" s="1426">
        <v>1154931</v>
      </c>
      <c r="M329" s="1426"/>
      <c r="N329" s="1372">
        <v>4229</v>
      </c>
      <c r="O329" s="1426">
        <v>1016096</v>
      </c>
      <c r="P329" s="1426"/>
      <c r="Q329" s="1379" t="s">
        <v>528</v>
      </c>
    </row>
    <row r="330" spans="1:17">
      <c r="A330" s="1356" t="s">
        <v>529</v>
      </c>
      <c r="B330" s="1374">
        <v>180</v>
      </c>
      <c r="C330" s="1427">
        <v>29730</v>
      </c>
      <c r="D330" s="1427"/>
      <c r="E330" s="1374">
        <v>206</v>
      </c>
      <c r="F330" s="1427">
        <v>46161</v>
      </c>
      <c r="G330" s="1427"/>
      <c r="H330" s="1375">
        <v>108</v>
      </c>
      <c r="I330" s="1428">
        <v>15024</v>
      </c>
      <c r="J330" s="1428"/>
      <c r="K330" s="1376">
        <v>109</v>
      </c>
      <c r="L330" s="1428">
        <v>40091</v>
      </c>
      <c r="M330" s="1428"/>
      <c r="N330" s="1376">
        <v>136</v>
      </c>
      <c r="O330" s="1428">
        <v>20301</v>
      </c>
      <c r="P330" s="1428"/>
      <c r="Q330" s="1377" t="s">
        <v>531</v>
      </c>
    </row>
    <row r="331" spans="1:17">
      <c r="A331" s="1356" t="s">
        <v>532</v>
      </c>
      <c r="B331" s="1374">
        <v>173</v>
      </c>
      <c r="C331" s="1427">
        <v>45972</v>
      </c>
      <c r="D331" s="1427"/>
      <c r="E331" s="1374">
        <v>119</v>
      </c>
      <c r="F331" s="1427">
        <v>46587</v>
      </c>
      <c r="G331" s="1427"/>
      <c r="H331" s="1375">
        <v>159</v>
      </c>
      <c r="I331" s="1428">
        <v>45027</v>
      </c>
      <c r="J331" s="1428"/>
      <c r="K331" s="1376">
        <v>245</v>
      </c>
      <c r="L331" s="1428">
        <v>88344</v>
      </c>
      <c r="M331" s="1428"/>
      <c r="N331" s="1376">
        <v>176</v>
      </c>
      <c r="O331" s="1428">
        <v>60965</v>
      </c>
      <c r="P331" s="1428"/>
      <c r="Q331" s="1377" t="s">
        <v>536</v>
      </c>
    </row>
    <row r="332" spans="1:17">
      <c r="A332" s="1356" t="s">
        <v>537</v>
      </c>
      <c r="B332" s="1374">
        <v>480</v>
      </c>
      <c r="C332" s="1427">
        <v>100037</v>
      </c>
      <c r="D332" s="1427"/>
      <c r="E332" s="1374">
        <v>316</v>
      </c>
      <c r="F332" s="1427">
        <v>71478</v>
      </c>
      <c r="G332" s="1427"/>
      <c r="H332" s="1375">
        <v>543</v>
      </c>
      <c r="I332" s="1428">
        <v>160914</v>
      </c>
      <c r="J332" s="1428"/>
      <c r="K332" s="1376">
        <v>731</v>
      </c>
      <c r="L332" s="1428">
        <v>200172</v>
      </c>
      <c r="M332" s="1428"/>
      <c r="N332" s="1376">
        <v>721</v>
      </c>
      <c r="O332" s="1428">
        <v>119201</v>
      </c>
      <c r="P332" s="1428"/>
      <c r="Q332" s="1377" t="s">
        <v>541</v>
      </c>
    </row>
    <row r="333" spans="1:17">
      <c r="A333" s="1356" t="s">
        <v>1557</v>
      </c>
      <c r="B333" s="1374">
        <v>629</v>
      </c>
      <c r="C333" s="1427">
        <v>102949</v>
      </c>
      <c r="D333" s="1427"/>
      <c r="E333" s="1374">
        <v>171</v>
      </c>
      <c r="F333" s="1427">
        <v>75896</v>
      </c>
      <c r="G333" s="1427"/>
      <c r="H333" s="1375">
        <v>663</v>
      </c>
      <c r="I333" s="1428">
        <v>165099</v>
      </c>
      <c r="J333" s="1428"/>
      <c r="K333" s="1376">
        <v>519</v>
      </c>
      <c r="L333" s="1428">
        <v>129611</v>
      </c>
      <c r="M333" s="1428"/>
      <c r="N333" s="1376">
        <v>408</v>
      </c>
      <c r="O333" s="1428">
        <v>115825</v>
      </c>
      <c r="P333" s="1428"/>
      <c r="Q333" s="1377" t="s">
        <v>546</v>
      </c>
    </row>
    <row r="334" spans="1:17">
      <c r="A334" s="1356" t="s">
        <v>1558</v>
      </c>
      <c r="B334" s="1374">
        <v>988</v>
      </c>
      <c r="C334" s="1427">
        <v>371689</v>
      </c>
      <c r="D334" s="1427"/>
      <c r="E334" s="1374">
        <v>596</v>
      </c>
      <c r="F334" s="1427">
        <v>703009</v>
      </c>
      <c r="G334" s="1427"/>
      <c r="H334" s="1375">
        <v>1362</v>
      </c>
      <c r="I334" s="1428">
        <v>436868</v>
      </c>
      <c r="J334" s="1428"/>
      <c r="K334" s="1376">
        <v>1700</v>
      </c>
      <c r="L334" s="1428">
        <v>543775</v>
      </c>
      <c r="M334" s="1428"/>
      <c r="N334" s="1376">
        <v>1792</v>
      </c>
      <c r="O334" s="1428">
        <v>435985</v>
      </c>
      <c r="P334" s="1428"/>
      <c r="Q334" s="1377" t="s">
        <v>549</v>
      </c>
    </row>
    <row r="335" spans="1:17">
      <c r="A335" s="1356" t="s">
        <v>1559</v>
      </c>
      <c r="B335" s="1374">
        <v>304</v>
      </c>
      <c r="C335" s="1427">
        <v>97409</v>
      </c>
      <c r="D335" s="1427"/>
      <c r="E335" s="1374">
        <v>352</v>
      </c>
      <c r="F335" s="1427">
        <v>91989</v>
      </c>
      <c r="G335" s="1427"/>
      <c r="H335" s="1375">
        <v>541</v>
      </c>
      <c r="I335" s="1428">
        <v>147552</v>
      </c>
      <c r="J335" s="1428"/>
      <c r="K335" s="1376">
        <v>620</v>
      </c>
      <c r="L335" s="1428">
        <v>152939</v>
      </c>
      <c r="M335" s="1428"/>
      <c r="N335" s="1376">
        <v>996</v>
      </c>
      <c r="O335" s="1428">
        <v>263820</v>
      </c>
      <c r="P335" s="1428"/>
      <c r="Q335" s="1377" t="s">
        <v>554</v>
      </c>
    </row>
    <row r="336" spans="1:17">
      <c r="A336" s="1369" t="s">
        <v>555</v>
      </c>
      <c r="B336" s="1370">
        <v>1692</v>
      </c>
      <c r="C336" s="1425">
        <v>357876</v>
      </c>
      <c r="D336" s="1425"/>
      <c r="E336" s="1370">
        <v>932</v>
      </c>
      <c r="F336" s="1425">
        <v>296960</v>
      </c>
      <c r="G336" s="1425"/>
      <c r="H336" s="1371">
        <v>2265</v>
      </c>
      <c r="I336" s="1426">
        <v>804372</v>
      </c>
      <c r="J336" s="1426"/>
      <c r="K336" s="1378">
        <v>2186</v>
      </c>
      <c r="L336" s="1426">
        <v>5138458</v>
      </c>
      <c r="M336" s="1426"/>
      <c r="N336" s="1378">
        <v>1804</v>
      </c>
      <c r="O336" s="1426">
        <v>616170</v>
      </c>
      <c r="P336" s="1426"/>
      <c r="Q336" s="1379" t="s">
        <v>131</v>
      </c>
    </row>
    <row r="337" spans="1:17">
      <c r="A337" s="1356" t="s">
        <v>558</v>
      </c>
      <c r="B337" s="1374">
        <v>311</v>
      </c>
      <c r="C337" s="1427">
        <v>93931</v>
      </c>
      <c r="D337" s="1427"/>
      <c r="E337" s="1374">
        <v>110</v>
      </c>
      <c r="F337" s="1427">
        <v>46097</v>
      </c>
      <c r="G337" s="1427"/>
      <c r="H337" s="1375">
        <v>371</v>
      </c>
      <c r="I337" s="1428">
        <v>414103</v>
      </c>
      <c r="J337" s="1428"/>
      <c r="K337" s="1376">
        <v>489</v>
      </c>
      <c r="L337" s="1428">
        <v>4786681</v>
      </c>
      <c r="M337" s="1428"/>
      <c r="N337" s="1376">
        <v>530</v>
      </c>
      <c r="O337" s="1428">
        <v>283335</v>
      </c>
      <c r="P337" s="1428"/>
      <c r="Q337" s="1377" t="s">
        <v>559</v>
      </c>
    </row>
    <row r="338" spans="1:17">
      <c r="A338" s="1356" t="s">
        <v>560</v>
      </c>
      <c r="B338" s="1374">
        <v>78</v>
      </c>
      <c r="C338" s="1427">
        <v>16856</v>
      </c>
      <c r="D338" s="1427"/>
      <c r="E338" s="1374">
        <v>54</v>
      </c>
      <c r="F338" s="1427">
        <v>14027</v>
      </c>
      <c r="G338" s="1427"/>
      <c r="H338" s="1375">
        <v>59</v>
      </c>
      <c r="I338" s="1428">
        <v>17934</v>
      </c>
      <c r="J338" s="1428"/>
      <c r="K338" s="1376">
        <v>57</v>
      </c>
      <c r="L338" s="1428">
        <v>12040</v>
      </c>
      <c r="M338" s="1428"/>
      <c r="N338" s="1376">
        <v>97</v>
      </c>
      <c r="O338" s="1428">
        <v>23272</v>
      </c>
      <c r="P338" s="1428"/>
      <c r="Q338" s="1377" t="s">
        <v>565</v>
      </c>
    </row>
    <row r="339" spans="1:17">
      <c r="A339" s="1356" t="s">
        <v>566</v>
      </c>
      <c r="B339" s="1374">
        <v>212</v>
      </c>
      <c r="C339" s="1427">
        <v>69958</v>
      </c>
      <c r="D339" s="1427"/>
      <c r="E339" s="1374">
        <v>162</v>
      </c>
      <c r="F339" s="1427">
        <v>132621</v>
      </c>
      <c r="G339" s="1427"/>
      <c r="H339" s="1375">
        <v>280</v>
      </c>
      <c r="I339" s="1428">
        <v>101283</v>
      </c>
      <c r="J339" s="1428"/>
      <c r="K339" s="1376">
        <v>326</v>
      </c>
      <c r="L339" s="1428">
        <v>122641</v>
      </c>
      <c r="M339" s="1428"/>
      <c r="N339" s="1376">
        <v>232</v>
      </c>
      <c r="O339" s="1428">
        <v>75664</v>
      </c>
      <c r="P339" s="1428"/>
      <c r="Q339" s="1377" t="s">
        <v>568</v>
      </c>
    </row>
    <row r="340" spans="1:17">
      <c r="A340" s="1356" t="s">
        <v>569</v>
      </c>
      <c r="B340" s="1374">
        <v>461</v>
      </c>
      <c r="C340" s="1427">
        <v>82689</v>
      </c>
      <c r="D340" s="1427"/>
      <c r="E340" s="1374">
        <v>230</v>
      </c>
      <c r="F340" s="1427">
        <v>46858</v>
      </c>
      <c r="G340" s="1427"/>
      <c r="H340" s="1375">
        <v>672</v>
      </c>
      <c r="I340" s="1428">
        <v>102642</v>
      </c>
      <c r="J340" s="1428"/>
      <c r="K340" s="1376">
        <v>434</v>
      </c>
      <c r="L340" s="1428">
        <v>90952</v>
      </c>
      <c r="M340" s="1428"/>
      <c r="N340" s="1376">
        <v>419</v>
      </c>
      <c r="O340" s="1428">
        <v>90983</v>
      </c>
      <c r="P340" s="1428"/>
      <c r="Q340" s="1377" t="s">
        <v>571</v>
      </c>
    </row>
    <row r="341" spans="1:17">
      <c r="A341" s="1356" t="s">
        <v>572</v>
      </c>
      <c r="B341" s="1374">
        <v>581</v>
      </c>
      <c r="C341" s="1427">
        <v>76026</v>
      </c>
      <c r="D341" s="1427"/>
      <c r="E341" s="1374">
        <v>356</v>
      </c>
      <c r="F341" s="1427">
        <v>53700</v>
      </c>
      <c r="G341" s="1427"/>
      <c r="H341" s="1375">
        <v>830</v>
      </c>
      <c r="I341" s="1428">
        <v>158015</v>
      </c>
      <c r="J341" s="1428"/>
      <c r="K341" s="1376">
        <v>837</v>
      </c>
      <c r="L341" s="1428">
        <v>116648</v>
      </c>
      <c r="M341" s="1428"/>
      <c r="N341" s="1376">
        <v>488</v>
      </c>
      <c r="O341" s="1428">
        <v>135983</v>
      </c>
      <c r="P341" s="1428"/>
      <c r="Q341" s="1377" t="s">
        <v>574</v>
      </c>
    </row>
    <row r="342" spans="1:17">
      <c r="A342" s="1356" t="s">
        <v>575</v>
      </c>
      <c r="B342" s="1374">
        <v>30</v>
      </c>
      <c r="C342" s="1427">
        <v>4819</v>
      </c>
      <c r="D342" s="1427"/>
      <c r="E342" s="1374">
        <v>20</v>
      </c>
      <c r="F342" s="1427">
        <v>3658</v>
      </c>
      <c r="G342" s="1427"/>
      <c r="H342" s="1375">
        <v>53</v>
      </c>
      <c r="I342" s="1428">
        <v>10395</v>
      </c>
      <c r="J342" s="1428"/>
      <c r="K342" s="1376">
        <v>43</v>
      </c>
      <c r="L342" s="1428">
        <v>9495</v>
      </c>
      <c r="M342" s="1428"/>
      <c r="N342" s="1376">
        <v>38</v>
      </c>
      <c r="O342" s="1428">
        <v>6933</v>
      </c>
      <c r="P342" s="1428"/>
      <c r="Q342" s="1377" t="s">
        <v>576</v>
      </c>
    </row>
    <row r="343" spans="1:17">
      <c r="A343" s="1369" t="s">
        <v>577</v>
      </c>
      <c r="B343" s="1370">
        <v>3137</v>
      </c>
      <c r="C343" s="1425">
        <v>1216887</v>
      </c>
      <c r="D343" s="1425"/>
      <c r="E343" s="1370">
        <v>2015</v>
      </c>
      <c r="F343" s="1425">
        <v>701175</v>
      </c>
      <c r="G343" s="1425"/>
      <c r="H343" s="1371">
        <v>3456</v>
      </c>
      <c r="I343" s="1426">
        <v>1146161</v>
      </c>
      <c r="J343" s="1426"/>
      <c r="K343" s="1378">
        <v>4535</v>
      </c>
      <c r="L343" s="1426">
        <v>1079567</v>
      </c>
      <c r="M343" s="1426"/>
      <c r="N343" s="1378">
        <v>4409</v>
      </c>
      <c r="O343" s="1426">
        <v>1055020</v>
      </c>
      <c r="P343" s="1426"/>
      <c r="Q343" s="1379" t="s">
        <v>580</v>
      </c>
    </row>
    <row r="344" spans="1:17">
      <c r="A344" s="1356" t="s">
        <v>581</v>
      </c>
      <c r="B344" s="1374">
        <v>1</v>
      </c>
      <c r="C344" s="1374">
        <v>0</v>
      </c>
      <c r="D344" s="1374"/>
      <c r="E344" s="1374">
        <v>0</v>
      </c>
      <c r="F344" s="1374">
        <v>0</v>
      </c>
      <c r="G344" s="1374"/>
      <c r="H344" s="1375">
        <v>4</v>
      </c>
      <c r="I344" s="1375">
        <v>300</v>
      </c>
      <c r="J344" s="1375"/>
      <c r="K344" s="1376">
        <v>3</v>
      </c>
      <c r="L344" s="1375">
        <v>460</v>
      </c>
      <c r="M344" s="1375"/>
      <c r="N344" s="1376">
        <v>1</v>
      </c>
      <c r="O344" s="1375">
        <v>252</v>
      </c>
      <c r="P344" s="1375"/>
      <c r="Q344" s="1377" t="s">
        <v>582</v>
      </c>
    </row>
    <row r="345" spans="1:17">
      <c r="A345" s="1356" t="s">
        <v>583</v>
      </c>
      <c r="B345" s="1374">
        <v>147</v>
      </c>
      <c r="C345" s="1427">
        <v>77779</v>
      </c>
      <c r="D345" s="1427"/>
      <c r="E345" s="1374">
        <v>58</v>
      </c>
      <c r="F345" s="1427">
        <v>9023</v>
      </c>
      <c r="G345" s="1427"/>
      <c r="H345" s="1375">
        <v>122</v>
      </c>
      <c r="I345" s="1428">
        <v>17933</v>
      </c>
      <c r="J345" s="1428"/>
      <c r="K345" s="1376">
        <v>186</v>
      </c>
      <c r="L345" s="1428">
        <v>36140</v>
      </c>
      <c r="M345" s="1428"/>
      <c r="N345" s="1376">
        <v>150</v>
      </c>
      <c r="O345" s="1428">
        <v>47164</v>
      </c>
      <c r="P345" s="1428"/>
      <c r="Q345" s="1377" t="s">
        <v>586</v>
      </c>
    </row>
    <row r="346" spans="1:17">
      <c r="A346" s="1356" t="s">
        <v>587</v>
      </c>
      <c r="B346" s="1374">
        <v>672</v>
      </c>
      <c r="C346" s="1427">
        <v>209983</v>
      </c>
      <c r="D346" s="1427"/>
      <c r="E346" s="1374">
        <v>409</v>
      </c>
      <c r="F346" s="1427">
        <v>197658</v>
      </c>
      <c r="G346" s="1427"/>
      <c r="H346" s="1375">
        <v>836</v>
      </c>
      <c r="I346" s="1428">
        <v>229745</v>
      </c>
      <c r="J346" s="1428"/>
      <c r="K346" s="1376">
        <v>901</v>
      </c>
      <c r="L346" s="1428">
        <v>238054</v>
      </c>
      <c r="M346" s="1428"/>
      <c r="N346" s="1376">
        <v>960</v>
      </c>
      <c r="O346" s="1428">
        <v>249413</v>
      </c>
      <c r="P346" s="1428"/>
      <c r="Q346" s="1377" t="s">
        <v>588</v>
      </c>
    </row>
    <row r="347" spans="1:17">
      <c r="A347" s="1356" t="s">
        <v>589</v>
      </c>
      <c r="B347" s="1374">
        <v>139</v>
      </c>
      <c r="C347" s="1427">
        <v>21909</v>
      </c>
      <c r="D347" s="1427"/>
      <c r="E347" s="1374">
        <v>118</v>
      </c>
      <c r="F347" s="1427">
        <v>22384</v>
      </c>
      <c r="G347" s="1427"/>
      <c r="H347" s="1375">
        <v>151</v>
      </c>
      <c r="I347" s="1428">
        <v>26699</v>
      </c>
      <c r="J347" s="1428"/>
      <c r="K347" s="1376">
        <v>206</v>
      </c>
      <c r="L347" s="1428">
        <v>39678</v>
      </c>
      <c r="M347" s="1428"/>
      <c r="N347" s="1376">
        <v>166</v>
      </c>
      <c r="O347" s="1428">
        <v>60255</v>
      </c>
      <c r="P347" s="1428"/>
      <c r="Q347" s="1377" t="s">
        <v>592</v>
      </c>
    </row>
    <row r="348" spans="1:17">
      <c r="A348" s="1356" t="s">
        <v>593</v>
      </c>
      <c r="B348" s="1374">
        <v>13</v>
      </c>
      <c r="C348" s="1427">
        <v>6124</v>
      </c>
      <c r="D348" s="1427"/>
      <c r="E348" s="1374">
        <v>8</v>
      </c>
      <c r="F348" s="1427">
        <v>6150</v>
      </c>
      <c r="G348" s="1427"/>
      <c r="H348" s="1375">
        <v>4</v>
      </c>
      <c r="I348" s="1375">
        <v>850</v>
      </c>
      <c r="J348" s="1375"/>
      <c r="K348" s="1376">
        <v>19</v>
      </c>
      <c r="L348" s="1428">
        <v>3941</v>
      </c>
      <c r="M348" s="1428"/>
      <c r="N348" s="1376">
        <v>21</v>
      </c>
      <c r="O348" s="1428">
        <v>5735</v>
      </c>
      <c r="P348" s="1428"/>
      <c r="Q348" s="1377" t="s">
        <v>595</v>
      </c>
    </row>
    <row r="349" spans="1:17">
      <c r="A349" s="1356" t="s">
        <v>596</v>
      </c>
      <c r="B349" s="1374">
        <v>544</v>
      </c>
      <c r="C349" s="1427">
        <v>283138</v>
      </c>
      <c r="D349" s="1427"/>
      <c r="E349" s="1374">
        <v>233</v>
      </c>
      <c r="F349" s="1427">
        <v>67386</v>
      </c>
      <c r="G349" s="1427"/>
      <c r="H349" s="1375">
        <v>511</v>
      </c>
      <c r="I349" s="1428">
        <v>139441</v>
      </c>
      <c r="J349" s="1428"/>
      <c r="K349" s="1376">
        <v>800</v>
      </c>
      <c r="L349" s="1428">
        <v>188419</v>
      </c>
      <c r="M349" s="1428"/>
      <c r="N349" s="1376">
        <v>739</v>
      </c>
      <c r="O349" s="1428">
        <v>127799</v>
      </c>
      <c r="P349" s="1428"/>
      <c r="Q349" s="1377" t="s">
        <v>599</v>
      </c>
    </row>
    <row r="350" spans="1:17">
      <c r="A350" s="1356" t="s">
        <v>600</v>
      </c>
      <c r="B350" s="1374">
        <v>516</v>
      </c>
      <c r="C350" s="1427">
        <v>115222</v>
      </c>
      <c r="D350" s="1427"/>
      <c r="E350" s="1374">
        <v>502</v>
      </c>
      <c r="F350" s="1427">
        <v>184488</v>
      </c>
      <c r="G350" s="1427"/>
      <c r="H350" s="1375">
        <v>685</v>
      </c>
      <c r="I350" s="1428">
        <v>187886</v>
      </c>
      <c r="J350" s="1428"/>
      <c r="K350" s="1376">
        <v>835</v>
      </c>
      <c r="L350" s="1428">
        <v>205314</v>
      </c>
      <c r="M350" s="1428"/>
      <c r="N350" s="1376">
        <v>860</v>
      </c>
      <c r="O350" s="1428">
        <v>185543</v>
      </c>
      <c r="P350" s="1428"/>
      <c r="Q350" s="1377" t="s">
        <v>601</v>
      </c>
    </row>
    <row r="351" spans="1:17">
      <c r="A351" s="1356" t="s">
        <v>602</v>
      </c>
      <c r="B351" s="1374">
        <v>159</v>
      </c>
      <c r="C351" s="1427">
        <v>38380</v>
      </c>
      <c r="D351" s="1427"/>
      <c r="E351" s="1374">
        <v>67</v>
      </c>
      <c r="F351" s="1427">
        <v>15002</v>
      </c>
      <c r="G351" s="1427"/>
      <c r="H351" s="1375">
        <v>145</v>
      </c>
      <c r="I351" s="1428">
        <v>35800</v>
      </c>
      <c r="J351" s="1428"/>
      <c r="K351" s="1376">
        <v>284</v>
      </c>
      <c r="L351" s="1428">
        <v>61207</v>
      </c>
      <c r="M351" s="1428"/>
      <c r="N351" s="1376">
        <v>187</v>
      </c>
      <c r="O351" s="1428">
        <v>43507</v>
      </c>
      <c r="P351" s="1428"/>
      <c r="Q351" s="1377" t="s">
        <v>606</v>
      </c>
    </row>
    <row r="352" spans="1:17">
      <c r="A352" s="1356" t="s">
        <v>607</v>
      </c>
      <c r="B352" s="1374">
        <v>5</v>
      </c>
      <c r="C352" s="1427">
        <v>4107</v>
      </c>
      <c r="D352" s="1427"/>
      <c r="E352" s="1374">
        <v>6</v>
      </c>
      <c r="F352" s="1427">
        <v>4732</v>
      </c>
      <c r="G352" s="1427"/>
      <c r="H352" s="1375">
        <v>11</v>
      </c>
      <c r="I352" s="1428">
        <v>2145</v>
      </c>
      <c r="J352" s="1428"/>
      <c r="K352" s="1376">
        <v>55</v>
      </c>
      <c r="L352" s="1428">
        <v>3168</v>
      </c>
      <c r="M352" s="1428"/>
      <c r="N352" s="1376">
        <v>64</v>
      </c>
      <c r="O352" s="1428">
        <v>6727</v>
      </c>
      <c r="P352" s="1428"/>
      <c r="Q352" s="1377" t="s">
        <v>609</v>
      </c>
    </row>
    <row r="353" spans="1:17">
      <c r="A353" s="1356" t="s">
        <v>610</v>
      </c>
      <c r="B353" s="1374">
        <v>179</v>
      </c>
      <c r="C353" s="1427">
        <v>62227</v>
      </c>
      <c r="D353" s="1427"/>
      <c r="E353" s="1374">
        <v>143</v>
      </c>
      <c r="F353" s="1427">
        <v>47797</v>
      </c>
      <c r="G353" s="1427"/>
      <c r="H353" s="1375">
        <v>277</v>
      </c>
      <c r="I353" s="1428">
        <v>111882</v>
      </c>
      <c r="J353" s="1428"/>
      <c r="K353" s="1376">
        <v>406</v>
      </c>
      <c r="L353" s="1428">
        <v>92901</v>
      </c>
      <c r="M353" s="1428"/>
      <c r="N353" s="1376">
        <v>335</v>
      </c>
      <c r="O353" s="1428">
        <v>86582</v>
      </c>
      <c r="P353" s="1428"/>
      <c r="Q353" s="1377" t="s">
        <v>613</v>
      </c>
    </row>
    <row r="354" spans="1:17">
      <c r="A354" s="1356" t="s">
        <v>614</v>
      </c>
      <c r="B354" s="1374">
        <v>606</v>
      </c>
      <c r="C354" s="1427">
        <v>250554</v>
      </c>
      <c r="D354" s="1427"/>
      <c r="E354" s="1374">
        <v>471</v>
      </c>
      <c r="F354" s="1427">
        <v>146557</v>
      </c>
      <c r="G354" s="1427"/>
      <c r="H354" s="1375">
        <v>710</v>
      </c>
      <c r="I354" s="1428">
        <v>393479</v>
      </c>
      <c r="J354" s="1428"/>
      <c r="K354" s="1376">
        <v>840</v>
      </c>
      <c r="L354" s="1428">
        <v>210284</v>
      </c>
      <c r="M354" s="1428"/>
      <c r="N354" s="1376">
        <v>926</v>
      </c>
      <c r="O354" s="1428">
        <v>242041</v>
      </c>
      <c r="P354" s="1428"/>
      <c r="Q354" s="1377" t="s">
        <v>615</v>
      </c>
    </row>
    <row r="355" spans="1:17">
      <c r="A355" s="1369" t="s">
        <v>616</v>
      </c>
      <c r="B355" s="1370">
        <v>5790</v>
      </c>
      <c r="C355" s="1425">
        <v>2677051</v>
      </c>
      <c r="D355" s="1425"/>
      <c r="E355" s="1370">
        <v>4171</v>
      </c>
      <c r="F355" s="1425">
        <v>1534677</v>
      </c>
      <c r="G355" s="1425"/>
      <c r="H355" s="1371">
        <v>6906</v>
      </c>
      <c r="I355" s="1426">
        <v>2449292</v>
      </c>
      <c r="J355" s="1426"/>
      <c r="K355" s="1378">
        <v>8413</v>
      </c>
      <c r="L355" s="1426">
        <v>3267185</v>
      </c>
      <c r="M355" s="1426"/>
      <c r="N355" s="1378">
        <v>6978</v>
      </c>
      <c r="O355" s="1426">
        <v>2564953</v>
      </c>
      <c r="P355" s="1426"/>
      <c r="Q355" s="1379" t="s">
        <v>618</v>
      </c>
    </row>
    <row r="356" spans="1:17">
      <c r="A356" s="1356" t="s">
        <v>619</v>
      </c>
      <c r="B356" s="1374">
        <v>1126</v>
      </c>
      <c r="C356" s="1427">
        <v>396174</v>
      </c>
      <c r="D356" s="1427"/>
      <c r="E356" s="1374">
        <v>587</v>
      </c>
      <c r="F356" s="1427">
        <v>272484</v>
      </c>
      <c r="G356" s="1427"/>
      <c r="H356" s="1375">
        <v>1078</v>
      </c>
      <c r="I356" s="1428">
        <v>385128</v>
      </c>
      <c r="J356" s="1428"/>
      <c r="K356" s="1376">
        <v>1155</v>
      </c>
      <c r="L356" s="1428">
        <v>471671</v>
      </c>
      <c r="M356" s="1428"/>
      <c r="N356" s="1376">
        <v>1114</v>
      </c>
      <c r="O356" s="1428">
        <v>465758</v>
      </c>
      <c r="P356" s="1428"/>
      <c r="Q356" s="1377" t="s">
        <v>620</v>
      </c>
    </row>
    <row r="357" spans="1:17">
      <c r="A357" s="1356" t="s">
        <v>621</v>
      </c>
      <c r="B357" s="1374">
        <v>81</v>
      </c>
      <c r="C357" s="1427">
        <v>17893</v>
      </c>
      <c r="D357" s="1427"/>
      <c r="E357" s="1374">
        <v>74</v>
      </c>
      <c r="F357" s="1427">
        <v>20773</v>
      </c>
      <c r="G357" s="1427"/>
      <c r="H357" s="1375">
        <v>186</v>
      </c>
      <c r="I357" s="1428">
        <v>32077</v>
      </c>
      <c r="J357" s="1428"/>
      <c r="K357" s="1376">
        <v>193</v>
      </c>
      <c r="L357" s="1428">
        <v>39346</v>
      </c>
      <c r="M357" s="1428"/>
      <c r="N357" s="1376">
        <v>237</v>
      </c>
      <c r="O357" s="1428">
        <v>53325</v>
      </c>
      <c r="P357" s="1428"/>
      <c r="Q357" s="1377" t="s">
        <v>623</v>
      </c>
    </row>
    <row r="358" spans="1:17">
      <c r="A358" s="1356" t="s">
        <v>624</v>
      </c>
      <c r="B358" s="1374">
        <v>209</v>
      </c>
      <c r="C358" s="1427">
        <v>96843</v>
      </c>
      <c r="D358" s="1427"/>
      <c r="E358" s="1374">
        <v>80</v>
      </c>
      <c r="F358" s="1427">
        <v>40352</v>
      </c>
      <c r="G358" s="1427"/>
      <c r="H358" s="1375">
        <v>225</v>
      </c>
      <c r="I358" s="1428">
        <v>94250</v>
      </c>
      <c r="J358" s="1428"/>
      <c r="K358" s="1376">
        <v>203</v>
      </c>
      <c r="L358" s="1428">
        <v>106144</v>
      </c>
      <c r="M358" s="1428"/>
      <c r="N358" s="1376">
        <v>196</v>
      </c>
      <c r="O358" s="1428">
        <v>77854</v>
      </c>
      <c r="P358" s="1428"/>
      <c r="Q358" s="1377" t="s">
        <v>625</v>
      </c>
    </row>
    <row r="359" spans="1:17">
      <c r="A359" s="1356" t="s">
        <v>626</v>
      </c>
      <c r="B359" s="1374">
        <v>313</v>
      </c>
      <c r="C359" s="1427">
        <v>502709</v>
      </c>
      <c r="D359" s="1427"/>
      <c r="E359" s="1374">
        <v>121</v>
      </c>
      <c r="F359" s="1427">
        <v>163792</v>
      </c>
      <c r="G359" s="1427"/>
      <c r="H359" s="1375">
        <v>402</v>
      </c>
      <c r="I359" s="1428">
        <v>391946</v>
      </c>
      <c r="J359" s="1428"/>
      <c r="K359" s="1376">
        <v>626</v>
      </c>
      <c r="L359" s="1428">
        <v>393162</v>
      </c>
      <c r="M359" s="1428"/>
      <c r="N359" s="1376">
        <v>462</v>
      </c>
      <c r="O359" s="1428">
        <v>376950</v>
      </c>
      <c r="P359" s="1428"/>
      <c r="Q359" s="1377" t="s">
        <v>627</v>
      </c>
    </row>
    <row r="360" spans="1:17">
      <c r="A360" s="1356" t="s">
        <v>628</v>
      </c>
      <c r="B360" s="1374">
        <v>3</v>
      </c>
      <c r="C360" s="1374">
        <v>365</v>
      </c>
      <c r="D360" s="1374"/>
      <c r="E360" s="1374">
        <v>0</v>
      </c>
      <c r="F360" s="1374">
        <v>0</v>
      </c>
      <c r="G360" s="1374"/>
      <c r="H360" s="1375">
        <v>4</v>
      </c>
      <c r="I360" s="1428">
        <v>3127</v>
      </c>
      <c r="J360" s="1428"/>
      <c r="K360" s="1376">
        <v>136</v>
      </c>
      <c r="L360" s="1428">
        <v>30321</v>
      </c>
      <c r="M360" s="1428"/>
      <c r="N360" s="1376">
        <v>81</v>
      </c>
      <c r="O360" s="1428">
        <v>20702</v>
      </c>
      <c r="P360" s="1428"/>
      <c r="Q360" s="1377" t="s">
        <v>630</v>
      </c>
    </row>
    <row r="361" spans="1:17">
      <c r="A361" s="1356" t="s">
        <v>631</v>
      </c>
      <c r="B361" s="1374">
        <v>963</v>
      </c>
      <c r="C361" s="1427">
        <v>317176</v>
      </c>
      <c r="D361" s="1427"/>
      <c r="E361" s="1374">
        <v>732</v>
      </c>
      <c r="F361" s="1427">
        <v>177199</v>
      </c>
      <c r="G361" s="1427"/>
      <c r="H361" s="1375">
        <v>941</v>
      </c>
      <c r="I361" s="1428">
        <v>496548</v>
      </c>
      <c r="J361" s="1428"/>
      <c r="K361" s="1376">
        <v>1492</v>
      </c>
      <c r="L361" s="1428">
        <v>661588</v>
      </c>
      <c r="M361" s="1428"/>
      <c r="N361" s="1376">
        <v>1276</v>
      </c>
      <c r="O361" s="1428">
        <v>361573</v>
      </c>
      <c r="P361" s="1428"/>
      <c r="Q361" s="1377" t="s">
        <v>632</v>
      </c>
    </row>
    <row r="362" spans="1:17">
      <c r="A362" s="1356" t="s">
        <v>633</v>
      </c>
      <c r="B362" s="1374">
        <v>496</v>
      </c>
      <c r="C362" s="1427">
        <v>180199</v>
      </c>
      <c r="D362" s="1427"/>
      <c r="E362" s="1374">
        <v>376</v>
      </c>
      <c r="F362" s="1427">
        <v>116520</v>
      </c>
      <c r="G362" s="1427"/>
      <c r="H362" s="1375">
        <v>603</v>
      </c>
      <c r="I362" s="1428">
        <v>216293</v>
      </c>
      <c r="J362" s="1428"/>
      <c r="K362" s="1376">
        <v>787</v>
      </c>
      <c r="L362" s="1428">
        <v>215834</v>
      </c>
      <c r="M362" s="1428"/>
      <c r="N362" s="1376">
        <v>601</v>
      </c>
      <c r="O362" s="1428">
        <v>150896</v>
      </c>
      <c r="P362" s="1428"/>
      <c r="Q362" s="1377" t="s">
        <v>634</v>
      </c>
    </row>
    <row r="363" spans="1:17">
      <c r="A363" s="1356" t="s">
        <v>635</v>
      </c>
      <c r="B363" s="1374">
        <v>104</v>
      </c>
      <c r="C363" s="1427">
        <v>22687</v>
      </c>
      <c r="D363" s="1427"/>
      <c r="E363" s="1374">
        <v>79</v>
      </c>
      <c r="F363" s="1427">
        <v>16778</v>
      </c>
      <c r="G363" s="1427"/>
      <c r="H363" s="1375">
        <v>152</v>
      </c>
      <c r="I363" s="1428">
        <v>43573</v>
      </c>
      <c r="J363" s="1428"/>
      <c r="K363" s="1376">
        <v>174</v>
      </c>
      <c r="L363" s="1428">
        <v>38388</v>
      </c>
      <c r="M363" s="1428"/>
      <c r="N363" s="1376">
        <v>191</v>
      </c>
      <c r="O363" s="1428">
        <v>54139</v>
      </c>
      <c r="P363" s="1428"/>
      <c r="Q363" s="1377" t="s">
        <v>636</v>
      </c>
    </row>
    <row r="364" spans="1:17">
      <c r="A364" s="1356" t="s">
        <v>637</v>
      </c>
      <c r="B364" s="1374">
        <v>38</v>
      </c>
      <c r="C364" s="1427">
        <v>73049</v>
      </c>
      <c r="D364" s="1427"/>
      <c r="E364" s="1374">
        <v>24</v>
      </c>
      <c r="F364" s="1427">
        <v>7216</v>
      </c>
      <c r="G364" s="1427"/>
      <c r="H364" s="1375">
        <v>41</v>
      </c>
      <c r="I364" s="1428">
        <v>32571</v>
      </c>
      <c r="J364" s="1428"/>
      <c r="K364" s="1376">
        <v>93</v>
      </c>
      <c r="L364" s="1428">
        <v>51320</v>
      </c>
      <c r="M364" s="1428"/>
      <c r="N364" s="1376">
        <v>72</v>
      </c>
      <c r="O364" s="1428">
        <v>71666</v>
      </c>
      <c r="P364" s="1428"/>
      <c r="Q364" s="1377" t="s">
        <v>638</v>
      </c>
    </row>
    <row r="365" spans="1:17">
      <c r="A365" s="1356" t="s">
        <v>639</v>
      </c>
      <c r="B365" s="1374">
        <v>1390</v>
      </c>
      <c r="C365" s="1427">
        <v>542672</v>
      </c>
      <c r="D365" s="1427"/>
      <c r="E365" s="1374">
        <v>1220</v>
      </c>
      <c r="F365" s="1427">
        <v>243543</v>
      </c>
      <c r="G365" s="1427"/>
      <c r="H365" s="1375">
        <v>1773</v>
      </c>
      <c r="I365" s="1428">
        <v>360499</v>
      </c>
      <c r="J365" s="1428"/>
      <c r="K365" s="1376">
        <v>2180</v>
      </c>
      <c r="L365" s="1428">
        <v>814404</v>
      </c>
      <c r="M365" s="1428"/>
      <c r="N365" s="1376">
        <v>1608</v>
      </c>
      <c r="O365" s="1428">
        <v>472089</v>
      </c>
      <c r="P365" s="1428"/>
      <c r="Q365" s="1377" t="s">
        <v>640</v>
      </c>
    </row>
    <row r="366" spans="1:17">
      <c r="A366" s="1356" t="s">
        <v>641</v>
      </c>
      <c r="B366" s="1374">
        <v>52</v>
      </c>
      <c r="C366" s="1427">
        <v>4284</v>
      </c>
      <c r="D366" s="1427"/>
      <c r="E366" s="1374">
        <v>37</v>
      </c>
      <c r="F366" s="1427">
        <v>5467</v>
      </c>
      <c r="G366" s="1427"/>
      <c r="H366" s="1375">
        <v>27</v>
      </c>
      <c r="I366" s="1428">
        <v>3905</v>
      </c>
      <c r="J366" s="1428"/>
      <c r="K366" s="1376">
        <v>30</v>
      </c>
      <c r="L366" s="1428">
        <v>27777</v>
      </c>
      <c r="M366" s="1428"/>
      <c r="N366" s="1376">
        <v>41</v>
      </c>
      <c r="O366" s="1428">
        <v>45868</v>
      </c>
      <c r="P366" s="1428"/>
      <c r="Q366" s="1377" t="s">
        <v>642</v>
      </c>
    </row>
    <row r="367" spans="1:17">
      <c r="A367" s="1356" t="s">
        <v>643</v>
      </c>
      <c r="B367" s="1374">
        <v>745</v>
      </c>
      <c r="C367" s="1427">
        <v>379937</v>
      </c>
      <c r="D367" s="1427"/>
      <c r="E367" s="1374">
        <v>745</v>
      </c>
      <c r="F367" s="1427">
        <v>442998</v>
      </c>
      <c r="G367" s="1427"/>
      <c r="H367" s="1375">
        <v>1217</v>
      </c>
      <c r="I367" s="1428">
        <v>308744</v>
      </c>
      <c r="J367" s="1428"/>
      <c r="K367" s="1376">
        <v>1143</v>
      </c>
      <c r="L367" s="1428">
        <v>362031</v>
      </c>
      <c r="M367" s="1428"/>
      <c r="N367" s="1376">
        <v>894</v>
      </c>
      <c r="O367" s="1428">
        <v>355523</v>
      </c>
      <c r="P367" s="1428"/>
      <c r="Q367" s="1377" t="s">
        <v>644</v>
      </c>
    </row>
    <row r="368" spans="1:17">
      <c r="A368" s="1356" t="s">
        <v>645</v>
      </c>
      <c r="B368" s="1374">
        <v>145</v>
      </c>
      <c r="C368" s="1427">
        <v>42153</v>
      </c>
      <c r="D368" s="1427"/>
      <c r="E368" s="1374">
        <v>96</v>
      </c>
      <c r="F368" s="1427">
        <v>27557</v>
      </c>
      <c r="G368" s="1427"/>
      <c r="H368" s="1375">
        <v>257</v>
      </c>
      <c r="I368" s="1428">
        <v>80630</v>
      </c>
      <c r="J368" s="1428"/>
      <c r="K368" s="1376">
        <v>201</v>
      </c>
      <c r="L368" s="1428">
        <v>55199</v>
      </c>
      <c r="M368" s="1428"/>
      <c r="N368" s="1376">
        <v>205</v>
      </c>
      <c r="O368" s="1428">
        <v>58608</v>
      </c>
      <c r="P368" s="1428"/>
      <c r="Q368" s="1377" t="s">
        <v>647</v>
      </c>
    </row>
    <row r="369" spans="1:17">
      <c r="A369" s="1369" t="s">
        <v>648</v>
      </c>
      <c r="B369" s="1370">
        <v>789</v>
      </c>
      <c r="C369" s="1425">
        <v>252629</v>
      </c>
      <c r="D369" s="1425"/>
      <c r="E369" s="1370">
        <v>388</v>
      </c>
      <c r="F369" s="1425">
        <v>134185</v>
      </c>
      <c r="G369" s="1425"/>
      <c r="H369" s="1371">
        <v>862</v>
      </c>
      <c r="I369" s="1426">
        <v>271501</v>
      </c>
      <c r="J369" s="1426"/>
      <c r="K369" s="1378">
        <v>1049</v>
      </c>
      <c r="L369" s="1426">
        <v>218822</v>
      </c>
      <c r="M369" s="1426"/>
      <c r="N369" s="1378">
        <v>770</v>
      </c>
      <c r="O369" s="1426">
        <v>177304</v>
      </c>
      <c r="P369" s="1426"/>
      <c r="Q369" s="1379" t="s">
        <v>649</v>
      </c>
    </row>
    <row r="370" spans="1:17">
      <c r="A370" s="1356" t="s">
        <v>650</v>
      </c>
      <c r="B370" s="1374">
        <v>11</v>
      </c>
      <c r="C370" s="1427">
        <v>2615</v>
      </c>
      <c r="D370" s="1427"/>
      <c r="E370" s="1374">
        <v>12</v>
      </c>
      <c r="F370" s="1427">
        <v>3244</v>
      </c>
      <c r="G370" s="1427"/>
      <c r="H370" s="1375">
        <v>12</v>
      </c>
      <c r="I370" s="1428">
        <v>3684</v>
      </c>
      <c r="J370" s="1428"/>
      <c r="K370" s="1376">
        <v>25</v>
      </c>
      <c r="L370" s="1428">
        <v>5457</v>
      </c>
      <c r="M370" s="1428"/>
      <c r="N370" s="1376">
        <v>27</v>
      </c>
      <c r="O370" s="1428">
        <v>15059</v>
      </c>
      <c r="P370" s="1428"/>
      <c r="Q370" s="1377" t="s">
        <v>652</v>
      </c>
    </row>
    <row r="371" spans="1:17">
      <c r="A371" s="1356" t="s">
        <v>653</v>
      </c>
      <c r="B371" s="1374">
        <v>356</v>
      </c>
      <c r="C371" s="1427">
        <v>101478</v>
      </c>
      <c r="D371" s="1427"/>
      <c r="E371" s="1374">
        <v>194</v>
      </c>
      <c r="F371" s="1427">
        <v>81954</v>
      </c>
      <c r="G371" s="1427"/>
      <c r="H371" s="1375">
        <v>398</v>
      </c>
      <c r="I371" s="1428">
        <v>165130</v>
      </c>
      <c r="J371" s="1428"/>
      <c r="K371" s="1376">
        <v>456</v>
      </c>
      <c r="L371" s="1428">
        <v>101765</v>
      </c>
      <c r="M371" s="1428"/>
      <c r="N371" s="1376">
        <v>271</v>
      </c>
      <c r="O371" s="1428">
        <v>99684</v>
      </c>
      <c r="P371" s="1428"/>
      <c r="Q371" s="1377" t="s">
        <v>655</v>
      </c>
    </row>
    <row r="372" spans="1:17">
      <c r="A372" s="1356" t="s">
        <v>656</v>
      </c>
      <c r="B372" s="1374">
        <v>107</v>
      </c>
      <c r="C372" s="1427">
        <v>17192</v>
      </c>
      <c r="D372" s="1427"/>
      <c r="E372" s="1374">
        <v>20</v>
      </c>
      <c r="F372" s="1427">
        <v>5683</v>
      </c>
      <c r="G372" s="1427"/>
      <c r="H372" s="1375">
        <v>107</v>
      </c>
      <c r="I372" s="1428">
        <v>28450</v>
      </c>
      <c r="J372" s="1428"/>
      <c r="K372" s="1376">
        <v>104</v>
      </c>
      <c r="L372" s="1428">
        <v>24274</v>
      </c>
      <c r="M372" s="1428"/>
      <c r="N372" s="1376">
        <v>90</v>
      </c>
      <c r="O372" s="1428">
        <v>17730</v>
      </c>
      <c r="P372" s="1428"/>
      <c r="Q372" s="1377" t="s">
        <v>658</v>
      </c>
    </row>
    <row r="373" spans="1:17">
      <c r="A373" s="1356" t="s">
        <v>659</v>
      </c>
      <c r="B373" s="1374">
        <v>51</v>
      </c>
      <c r="C373" s="1427">
        <v>8398</v>
      </c>
      <c r="D373" s="1427"/>
      <c r="E373" s="1374">
        <v>69</v>
      </c>
      <c r="F373" s="1427">
        <v>10445</v>
      </c>
      <c r="G373" s="1427"/>
      <c r="H373" s="1375">
        <v>156</v>
      </c>
      <c r="I373" s="1428">
        <v>23045</v>
      </c>
      <c r="J373" s="1428"/>
      <c r="K373" s="1376">
        <v>163</v>
      </c>
      <c r="L373" s="1428">
        <v>11969</v>
      </c>
      <c r="M373" s="1428"/>
      <c r="N373" s="1376">
        <v>147</v>
      </c>
      <c r="O373" s="1428">
        <v>19093</v>
      </c>
      <c r="P373" s="1428"/>
      <c r="Q373" s="1377" t="s">
        <v>661</v>
      </c>
    </row>
    <row r="374" spans="1:17">
      <c r="A374" s="1356" t="s">
        <v>662</v>
      </c>
      <c r="B374" s="1374">
        <v>154</v>
      </c>
      <c r="C374" s="1427">
        <v>69793</v>
      </c>
      <c r="D374" s="1427"/>
      <c r="E374" s="1374">
        <v>82</v>
      </c>
      <c r="F374" s="1427">
        <v>30431</v>
      </c>
      <c r="G374" s="1427"/>
      <c r="H374" s="1375">
        <v>169</v>
      </c>
      <c r="I374" s="1428">
        <v>46632</v>
      </c>
      <c r="J374" s="1428"/>
      <c r="K374" s="1376">
        <v>221</v>
      </c>
      <c r="L374" s="1428">
        <v>55868</v>
      </c>
      <c r="M374" s="1428"/>
      <c r="N374" s="1376">
        <v>185</v>
      </c>
      <c r="O374" s="1428">
        <v>20079</v>
      </c>
      <c r="P374" s="1428"/>
      <c r="Q374" s="1377" t="s">
        <v>663</v>
      </c>
    </row>
    <row r="375" spans="1:17">
      <c r="A375" s="1364" t="s">
        <v>664</v>
      </c>
      <c r="B375" s="1382">
        <v>8</v>
      </c>
      <c r="C375" s="1429">
        <v>2022</v>
      </c>
      <c r="D375" s="1429"/>
      <c r="E375" s="1383">
        <v>11</v>
      </c>
      <c r="F375" s="1429">
        <v>2427</v>
      </c>
      <c r="G375" s="1429"/>
      <c r="H375" s="1418">
        <v>20</v>
      </c>
      <c r="I375" s="1430">
        <v>4560</v>
      </c>
      <c r="J375" s="1430"/>
      <c r="K375" s="1384">
        <v>80</v>
      </c>
      <c r="L375" s="1430">
        <v>19489</v>
      </c>
      <c r="M375" s="1430"/>
      <c r="N375" s="1384">
        <v>50</v>
      </c>
      <c r="O375" s="1430">
        <v>5660</v>
      </c>
      <c r="P375" s="1430"/>
      <c r="Q375" s="1385" t="s">
        <v>666</v>
      </c>
    </row>
    <row r="376" spans="1:17">
      <c r="A376" s="1357"/>
      <c r="H376" s="1393"/>
      <c r="I376" s="1431"/>
      <c r="J376" s="1431"/>
      <c r="K376" s="1393"/>
      <c r="L376" s="1431"/>
      <c r="M376" s="1431"/>
      <c r="N376" s="1393"/>
      <c r="O376" s="1431"/>
      <c r="P376" s="1431"/>
      <c r="Q376" s="1357"/>
    </row>
    <row r="377" spans="1:17">
      <c r="A377" s="1357"/>
      <c r="H377" s="1393"/>
      <c r="I377" s="1431"/>
      <c r="J377" s="1431"/>
      <c r="K377" s="1393"/>
      <c r="L377" s="1431"/>
      <c r="M377" s="1431"/>
      <c r="N377" s="1393"/>
      <c r="O377" s="1431"/>
      <c r="P377" s="1431"/>
      <c r="Q377" s="1357"/>
    </row>
    <row r="378" spans="1:17">
      <c r="A378" s="1387" t="s">
        <v>2854</v>
      </c>
      <c r="B378" s="1388">
        <v>13311</v>
      </c>
      <c r="C378" s="1425">
        <v>5666417</v>
      </c>
      <c r="D378" s="1425"/>
      <c r="E378" s="1400">
        <v>9977</v>
      </c>
      <c r="F378" s="1425">
        <v>5827425</v>
      </c>
      <c r="G378" s="1425"/>
      <c r="H378" s="1389">
        <v>12578</v>
      </c>
      <c r="I378" s="1426">
        <v>6863858</v>
      </c>
      <c r="J378" s="1426"/>
      <c r="K378" s="1378">
        <v>17928</v>
      </c>
      <c r="L378" s="1426">
        <v>9492303</v>
      </c>
      <c r="M378" s="1426"/>
      <c r="N378" s="1378">
        <v>14936</v>
      </c>
      <c r="O378" s="1426">
        <v>8951842</v>
      </c>
      <c r="P378" s="1426"/>
      <c r="Q378" s="1379" t="s">
        <v>2859</v>
      </c>
    </row>
    <row r="379" spans="1:17">
      <c r="A379" s="1351" t="s">
        <v>2902</v>
      </c>
      <c r="B379" s="1390">
        <v>11</v>
      </c>
      <c r="C379" s="1427">
        <v>7008</v>
      </c>
      <c r="D379" s="1427"/>
      <c r="E379" s="1391">
        <v>0</v>
      </c>
      <c r="F379" s="1391">
        <v>0</v>
      </c>
      <c r="G379" s="1391"/>
      <c r="H379" s="1391">
        <v>0</v>
      </c>
      <c r="I379" s="1391">
        <v>0</v>
      </c>
      <c r="J379" s="1391"/>
      <c r="K379" s="1391">
        <v>0</v>
      </c>
      <c r="L379" s="1391">
        <v>0</v>
      </c>
      <c r="M379" s="1391"/>
      <c r="N379" s="1391">
        <v>0</v>
      </c>
      <c r="O379" s="1391">
        <v>0</v>
      </c>
      <c r="P379" s="1391"/>
      <c r="Q379" s="1392" t="s">
        <v>2903</v>
      </c>
    </row>
    <row r="380" spans="1:17">
      <c r="A380" s="1357" t="s">
        <v>667</v>
      </c>
      <c r="B380" s="1390">
        <v>360</v>
      </c>
      <c r="C380" s="1427">
        <v>274880</v>
      </c>
      <c r="D380" s="1427"/>
      <c r="E380" s="1415">
        <v>262</v>
      </c>
      <c r="F380" s="1427">
        <v>110752</v>
      </c>
      <c r="G380" s="1427"/>
      <c r="H380" s="1393">
        <v>468</v>
      </c>
      <c r="I380" s="1428">
        <v>384825</v>
      </c>
      <c r="J380" s="1428"/>
      <c r="K380" s="1376">
        <v>589</v>
      </c>
      <c r="L380" s="1428">
        <v>728260</v>
      </c>
      <c r="M380" s="1428"/>
      <c r="N380" s="1376">
        <v>525</v>
      </c>
      <c r="O380" s="1428">
        <v>417587</v>
      </c>
      <c r="P380" s="1428"/>
      <c r="Q380" s="1377" t="s">
        <v>668</v>
      </c>
    </row>
    <row r="381" spans="1:17">
      <c r="A381" s="1357" t="s">
        <v>669</v>
      </c>
      <c r="B381" s="1390">
        <v>841</v>
      </c>
      <c r="C381" s="1427">
        <v>370530</v>
      </c>
      <c r="D381" s="1427"/>
      <c r="E381" s="1415">
        <v>1371</v>
      </c>
      <c r="F381" s="1427">
        <v>949572</v>
      </c>
      <c r="G381" s="1427"/>
      <c r="H381" s="1393">
        <v>1108</v>
      </c>
      <c r="I381" s="1428">
        <v>315889</v>
      </c>
      <c r="J381" s="1428"/>
      <c r="K381" s="1376">
        <v>1433</v>
      </c>
      <c r="L381" s="1428">
        <v>624148</v>
      </c>
      <c r="M381" s="1428"/>
      <c r="N381" s="1376">
        <v>1406</v>
      </c>
      <c r="O381" s="1428">
        <v>336653</v>
      </c>
      <c r="P381" s="1428"/>
      <c r="Q381" s="1377" t="s">
        <v>670</v>
      </c>
    </row>
    <row r="382" spans="1:17">
      <c r="A382" s="1357" t="s">
        <v>671</v>
      </c>
      <c r="B382" s="1390">
        <v>364</v>
      </c>
      <c r="C382" s="1427">
        <v>246283</v>
      </c>
      <c r="D382" s="1427"/>
      <c r="E382" s="1415">
        <v>290</v>
      </c>
      <c r="F382" s="1427">
        <v>306331</v>
      </c>
      <c r="G382" s="1427"/>
      <c r="H382" s="1393">
        <v>496</v>
      </c>
      <c r="I382" s="1428">
        <v>528746</v>
      </c>
      <c r="J382" s="1428"/>
      <c r="K382" s="1376">
        <v>686</v>
      </c>
      <c r="L382" s="1428">
        <v>692333</v>
      </c>
      <c r="M382" s="1428"/>
      <c r="N382" s="1376">
        <v>632</v>
      </c>
      <c r="O382" s="1428">
        <v>481705</v>
      </c>
      <c r="P382" s="1428"/>
      <c r="Q382" s="1377" t="s">
        <v>672</v>
      </c>
    </row>
    <row r="383" spans="1:17">
      <c r="A383" s="1357" t="s">
        <v>673</v>
      </c>
      <c r="B383" s="1390">
        <v>524</v>
      </c>
      <c r="C383" s="1427">
        <v>283331</v>
      </c>
      <c r="D383" s="1427"/>
      <c r="E383" s="1415">
        <v>232</v>
      </c>
      <c r="F383" s="1427">
        <v>206889</v>
      </c>
      <c r="G383" s="1427"/>
      <c r="H383" s="1393">
        <v>450</v>
      </c>
      <c r="I383" s="1428">
        <v>353701</v>
      </c>
      <c r="J383" s="1428"/>
      <c r="K383" s="1376">
        <v>468</v>
      </c>
      <c r="L383" s="1428">
        <v>417523</v>
      </c>
      <c r="M383" s="1428"/>
      <c r="N383" s="1376">
        <v>433</v>
      </c>
      <c r="O383" s="1428">
        <v>349272</v>
      </c>
      <c r="P383" s="1428"/>
      <c r="Q383" s="1377" t="s">
        <v>674</v>
      </c>
    </row>
    <row r="384" spans="1:17">
      <c r="A384" s="1357" t="s">
        <v>675</v>
      </c>
      <c r="B384" s="1390">
        <v>114</v>
      </c>
      <c r="C384" s="1427">
        <v>55396</v>
      </c>
      <c r="D384" s="1427"/>
      <c r="E384" s="1415">
        <v>70</v>
      </c>
      <c r="F384" s="1427">
        <v>51639</v>
      </c>
      <c r="G384" s="1427"/>
      <c r="H384" s="1393">
        <v>281</v>
      </c>
      <c r="I384" s="1428">
        <v>411239</v>
      </c>
      <c r="J384" s="1428"/>
      <c r="K384" s="1376">
        <v>376</v>
      </c>
      <c r="L384" s="1428">
        <v>587632</v>
      </c>
      <c r="M384" s="1428"/>
      <c r="N384" s="1376">
        <v>360</v>
      </c>
      <c r="O384" s="1428">
        <v>551092</v>
      </c>
      <c r="P384" s="1428"/>
      <c r="Q384" s="1377" t="s">
        <v>676</v>
      </c>
    </row>
    <row r="385" spans="1:17">
      <c r="A385" s="1357" t="s">
        <v>677</v>
      </c>
      <c r="B385" s="1390">
        <v>206</v>
      </c>
      <c r="C385" s="1427">
        <v>539315</v>
      </c>
      <c r="D385" s="1427"/>
      <c r="E385" s="1415">
        <v>85</v>
      </c>
      <c r="F385" s="1427">
        <v>388941</v>
      </c>
      <c r="G385" s="1427"/>
      <c r="H385" s="1393">
        <v>107</v>
      </c>
      <c r="I385" s="1428">
        <v>99118</v>
      </c>
      <c r="J385" s="1428"/>
      <c r="K385" s="1376">
        <v>176</v>
      </c>
      <c r="L385" s="1428">
        <v>70629</v>
      </c>
      <c r="M385" s="1428"/>
      <c r="N385" s="1376">
        <v>100</v>
      </c>
      <c r="O385" s="1428">
        <v>82852</v>
      </c>
      <c r="P385" s="1428"/>
      <c r="Q385" s="1377" t="s">
        <v>678</v>
      </c>
    </row>
    <row r="386" spans="1:17">
      <c r="A386" s="1357" t="s">
        <v>679</v>
      </c>
      <c r="B386" s="1390">
        <v>1690</v>
      </c>
      <c r="C386" s="1427">
        <v>653947</v>
      </c>
      <c r="D386" s="1427"/>
      <c r="E386" s="1415">
        <v>920</v>
      </c>
      <c r="F386" s="1427">
        <v>604416</v>
      </c>
      <c r="G386" s="1427"/>
      <c r="H386" s="1393">
        <v>1229</v>
      </c>
      <c r="I386" s="1428">
        <v>781907</v>
      </c>
      <c r="J386" s="1428"/>
      <c r="K386" s="1376">
        <v>2254</v>
      </c>
      <c r="L386" s="1428">
        <v>981701</v>
      </c>
      <c r="M386" s="1428"/>
      <c r="N386" s="1376">
        <v>1360</v>
      </c>
      <c r="O386" s="1428">
        <v>528864</v>
      </c>
      <c r="P386" s="1428"/>
      <c r="Q386" s="1377" t="s">
        <v>680</v>
      </c>
    </row>
    <row r="387" spans="1:17">
      <c r="A387" s="1357" t="s">
        <v>681</v>
      </c>
      <c r="B387" s="1390">
        <v>303</v>
      </c>
      <c r="C387" s="1427">
        <v>430084</v>
      </c>
      <c r="D387" s="1427"/>
      <c r="E387" s="1415">
        <v>179</v>
      </c>
      <c r="F387" s="1427">
        <v>339638</v>
      </c>
      <c r="G387" s="1427"/>
      <c r="H387" s="1393">
        <v>362</v>
      </c>
      <c r="I387" s="1428">
        <v>515898</v>
      </c>
      <c r="J387" s="1428"/>
      <c r="K387" s="1376">
        <v>373</v>
      </c>
      <c r="L387" s="1428">
        <v>640383</v>
      </c>
      <c r="M387" s="1428"/>
      <c r="N387" s="1376">
        <v>315</v>
      </c>
      <c r="O387" s="1428">
        <v>512314</v>
      </c>
      <c r="P387" s="1428"/>
      <c r="Q387" s="1377" t="s">
        <v>682</v>
      </c>
    </row>
    <row r="388" spans="1:17">
      <c r="A388" s="1357" t="s">
        <v>683</v>
      </c>
      <c r="B388" s="1390">
        <v>3499</v>
      </c>
      <c r="C388" s="1427">
        <v>1291026</v>
      </c>
      <c r="D388" s="1427"/>
      <c r="E388" s="1415">
        <v>2528</v>
      </c>
      <c r="F388" s="1427">
        <v>1674706</v>
      </c>
      <c r="G388" s="1427"/>
      <c r="H388" s="1393">
        <v>3740</v>
      </c>
      <c r="I388" s="1428">
        <v>1945137</v>
      </c>
      <c r="J388" s="1428"/>
      <c r="K388" s="1376">
        <v>5368</v>
      </c>
      <c r="L388" s="1428">
        <v>2821699</v>
      </c>
      <c r="M388" s="1428"/>
      <c r="N388" s="1376">
        <v>4519</v>
      </c>
      <c r="O388" s="1428">
        <v>2681898</v>
      </c>
      <c r="P388" s="1428"/>
      <c r="Q388" s="1377" t="s">
        <v>685</v>
      </c>
    </row>
    <row r="389" spans="1:17">
      <c r="A389" s="1357" t="s">
        <v>686</v>
      </c>
      <c r="B389" s="1390">
        <v>837</v>
      </c>
      <c r="C389" s="1427">
        <v>253382</v>
      </c>
      <c r="D389" s="1427"/>
      <c r="E389" s="1415">
        <v>257</v>
      </c>
      <c r="F389" s="1427">
        <v>137757</v>
      </c>
      <c r="G389" s="1427"/>
      <c r="H389" s="1393">
        <v>487</v>
      </c>
      <c r="I389" s="1428">
        <v>173582</v>
      </c>
      <c r="J389" s="1428"/>
      <c r="K389" s="1376">
        <v>731</v>
      </c>
      <c r="L389" s="1428">
        <v>244987</v>
      </c>
      <c r="M389" s="1428"/>
      <c r="N389" s="1376">
        <v>1097</v>
      </c>
      <c r="O389" s="1428">
        <v>240492</v>
      </c>
      <c r="P389" s="1428"/>
      <c r="Q389" s="1377" t="s">
        <v>687</v>
      </c>
    </row>
    <row r="390" spans="1:17">
      <c r="A390" s="1357" t="s">
        <v>688</v>
      </c>
      <c r="B390" s="1390">
        <v>1543</v>
      </c>
      <c r="C390" s="1427">
        <v>392614</v>
      </c>
      <c r="D390" s="1427"/>
      <c r="E390" s="1415">
        <v>1375</v>
      </c>
      <c r="F390" s="1427">
        <v>167156</v>
      </c>
      <c r="G390" s="1427"/>
      <c r="H390" s="1393">
        <v>1125</v>
      </c>
      <c r="I390" s="1428">
        <v>350842</v>
      </c>
      <c r="J390" s="1428"/>
      <c r="K390" s="1376">
        <v>2281</v>
      </c>
      <c r="L390" s="1428">
        <v>410167</v>
      </c>
      <c r="M390" s="1428"/>
      <c r="N390" s="1376">
        <v>1153</v>
      </c>
      <c r="O390" s="1428">
        <v>1765884</v>
      </c>
      <c r="P390" s="1428"/>
      <c r="Q390" s="1377" t="s">
        <v>689</v>
      </c>
    </row>
    <row r="391" spans="1:17">
      <c r="A391" s="1357" t="s">
        <v>690</v>
      </c>
      <c r="B391" s="1390">
        <v>696</v>
      </c>
      <c r="C391" s="1427">
        <v>311791</v>
      </c>
      <c r="D391" s="1427"/>
      <c r="E391" s="1415">
        <v>541</v>
      </c>
      <c r="F391" s="1427">
        <v>148309</v>
      </c>
      <c r="G391" s="1427"/>
      <c r="H391" s="1393">
        <v>874</v>
      </c>
      <c r="I391" s="1428">
        <v>475184</v>
      </c>
      <c r="J391" s="1428"/>
      <c r="K391" s="1376">
        <v>1000</v>
      </c>
      <c r="L391" s="1428">
        <v>498504</v>
      </c>
      <c r="M391" s="1428"/>
      <c r="N391" s="1376">
        <v>1257</v>
      </c>
      <c r="O391" s="1428">
        <v>282726</v>
      </c>
      <c r="P391" s="1428"/>
      <c r="Q391" s="1377" t="s">
        <v>693</v>
      </c>
    </row>
    <row r="392" spans="1:17">
      <c r="A392" s="1357" t="s">
        <v>694</v>
      </c>
      <c r="B392" s="1390">
        <v>1679</v>
      </c>
      <c r="C392" s="1427">
        <v>420260</v>
      </c>
      <c r="D392" s="1427"/>
      <c r="E392" s="1415">
        <v>1601</v>
      </c>
      <c r="F392" s="1427">
        <v>678349</v>
      </c>
      <c r="G392" s="1427"/>
      <c r="H392" s="1393">
        <v>1359</v>
      </c>
      <c r="I392" s="1428">
        <v>421451</v>
      </c>
      <c r="J392" s="1428"/>
      <c r="K392" s="1376">
        <v>1345</v>
      </c>
      <c r="L392" s="1428">
        <v>648965</v>
      </c>
      <c r="M392" s="1428"/>
      <c r="N392" s="1376">
        <v>1189</v>
      </c>
      <c r="O392" s="1428">
        <v>570345</v>
      </c>
      <c r="P392" s="1428"/>
      <c r="Q392" s="1377" t="s">
        <v>695</v>
      </c>
    </row>
    <row r="393" spans="1:17">
      <c r="A393" s="1357" t="s">
        <v>696</v>
      </c>
      <c r="B393" s="1390">
        <v>274</v>
      </c>
      <c r="C393" s="1427">
        <v>63071</v>
      </c>
      <c r="D393" s="1427"/>
      <c r="E393" s="1415">
        <v>226</v>
      </c>
      <c r="F393" s="1427">
        <v>54764</v>
      </c>
      <c r="G393" s="1427"/>
      <c r="H393" s="1393">
        <v>375</v>
      </c>
      <c r="I393" s="1428">
        <v>92454</v>
      </c>
      <c r="J393" s="1428"/>
      <c r="K393" s="1376">
        <v>454</v>
      </c>
      <c r="L393" s="1428">
        <v>83229</v>
      </c>
      <c r="M393" s="1428"/>
      <c r="N393" s="1376">
        <v>381</v>
      </c>
      <c r="O393" s="1428">
        <v>130534</v>
      </c>
      <c r="P393" s="1428"/>
      <c r="Q393" s="1377" t="s">
        <v>699</v>
      </c>
    </row>
    <row r="394" spans="1:17">
      <c r="A394" s="1357" t="s">
        <v>700</v>
      </c>
      <c r="B394" s="1390">
        <v>98</v>
      </c>
      <c r="C394" s="1427">
        <v>11816</v>
      </c>
      <c r="D394" s="1427"/>
      <c r="E394" s="1415">
        <v>27</v>
      </c>
      <c r="F394" s="1427">
        <v>6105</v>
      </c>
      <c r="G394" s="1427"/>
      <c r="H394" s="1393">
        <v>84</v>
      </c>
      <c r="I394" s="1428">
        <v>10675</v>
      </c>
      <c r="J394" s="1428"/>
      <c r="K394" s="1376">
        <v>240</v>
      </c>
      <c r="L394" s="1428">
        <v>30532</v>
      </c>
      <c r="M394" s="1428"/>
      <c r="N394" s="1376">
        <v>132</v>
      </c>
      <c r="O394" s="1428">
        <v>19625</v>
      </c>
      <c r="P394" s="1428"/>
      <c r="Q394" s="1377" t="s">
        <v>702</v>
      </c>
    </row>
    <row r="395" spans="1:17">
      <c r="A395" s="1357" t="s">
        <v>703</v>
      </c>
      <c r="B395" s="1390">
        <v>29</v>
      </c>
      <c r="C395" s="1427">
        <v>3546</v>
      </c>
      <c r="D395" s="1427"/>
      <c r="E395" s="1415">
        <v>13</v>
      </c>
      <c r="F395" s="1427">
        <v>2100</v>
      </c>
      <c r="G395" s="1427"/>
      <c r="H395" s="1393">
        <v>33</v>
      </c>
      <c r="I395" s="1428">
        <v>3207</v>
      </c>
      <c r="J395" s="1428"/>
      <c r="K395" s="1376">
        <v>154</v>
      </c>
      <c r="L395" s="1428">
        <v>11613</v>
      </c>
      <c r="M395" s="1428"/>
      <c r="N395" s="1376">
        <v>77</v>
      </c>
      <c r="O395" s="1380">
        <v>0</v>
      </c>
      <c r="P395" s="1380"/>
      <c r="Q395" s="1377" t="s">
        <v>704</v>
      </c>
    </row>
    <row r="396" spans="1:17">
      <c r="A396" s="1387" t="s">
        <v>705</v>
      </c>
      <c r="B396" s="1388">
        <v>3029</v>
      </c>
      <c r="C396" s="1425">
        <v>1286130</v>
      </c>
      <c r="D396" s="1425"/>
      <c r="E396" s="1400">
        <v>2007</v>
      </c>
      <c r="F396" s="1425">
        <v>1184352</v>
      </c>
      <c r="G396" s="1425"/>
      <c r="H396" s="1389">
        <v>3356</v>
      </c>
      <c r="I396" s="1426">
        <v>1369899</v>
      </c>
      <c r="J396" s="1426"/>
      <c r="K396" s="1378">
        <v>3494</v>
      </c>
      <c r="L396" s="1426">
        <v>2998180</v>
      </c>
      <c r="M396" s="1426"/>
      <c r="N396" s="1378">
        <v>3533</v>
      </c>
      <c r="O396" s="1426">
        <v>2169470</v>
      </c>
      <c r="P396" s="1426"/>
      <c r="Q396" s="1379" t="s">
        <v>707</v>
      </c>
    </row>
    <row r="397" spans="1:17">
      <c r="A397" s="192" t="s">
        <v>708</v>
      </c>
      <c r="B397" s="1390">
        <v>64</v>
      </c>
      <c r="C397" s="1427">
        <v>10769</v>
      </c>
      <c r="D397" s="1427"/>
      <c r="E397" s="1415">
        <v>24</v>
      </c>
      <c r="F397" s="1427">
        <v>7529</v>
      </c>
      <c r="G397" s="1427"/>
      <c r="H397" s="1393">
        <v>100</v>
      </c>
      <c r="I397" s="1428">
        <v>18751</v>
      </c>
      <c r="J397" s="1428"/>
      <c r="K397" s="1376">
        <v>106</v>
      </c>
      <c r="L397" s="1428">
        <v>1265985</v>
      </c>
      <c r="M397" s="1428"/>
      <c r="N397" s="1376">
        <v>84</v>
      </c>
      <c r="O397" s="1428">
        <v>41747</v>
      </c>
      <c r="P397" s="1428"/>
      <c r="Q397" s="1377" t="s">
        <v>709</v>
      </c>
    </row>
    <row r="398" spans="1:17">
      <c r="A398" s="192" t="s">
        <v>710</v>
      </c>
      <c r="B398" s="1390">
        <v>81</v>
      </c>
      <c r="C398" s="1427">
        <v>24492</v>
      </c>
      <c r="D398" s="1427"/>
      <c r="E398" s="1415">
        <v>39</v>
      </c>
      <c r="F398" s="1427">
        <v>34485</v>
      </c>
      <c r="G398" s="1427"/>
      <c r="H398" s="1393">
        <v>70</v>
      </c>
      <c r="I398" s="1428">
        <v>30288</v>
      </c>
      <c r="J398" s="1428"/>
      <c r="K398" s="1376">
        <v>100</v>
      </c>
      <c r="L398" s="1428">
        <v>31445</v>
      </c>
      <c r="M398" s="1428"/>
      <c r="N398" s="1376">
        <v>101</v>
      </c>
      <c r="O398" s="1428">
        <v>34638</v>
      </c>
      <c r="P398" s="1428"/>
      <c r="Q398" s="1377" t="s">
        <v>711</v>
      </c>
    </row>
    <row r="399" spans="1:17">
      <c r="A399" s="192" t="s">
        <v>712</v>
      </c>
      <c r="B399" s="1390">
        <v>25</v>
      </c>
      <c r="C399" s="1427">
        <v>5962</v>
      </c>
      <c r="D399" s="1427"/>
      <c r="E399" s="1415">
        <v>8</v>
      </c>
      <c r="F399" s="1427">
        <v>2940</v>
      </c>
      <c r="G399" s="1427"/>
      <c r="H399" s="1393">
        <v>23</v>
      </c>
      <c r="I399" s="1428">
        <v>5654</v>
      </c>
      <c r="J399" s="1428"/>
      <c r="K399" s="1376">
        <v>28</v>
      </c>
      <c r="L399" s="1428">
        <v>7360</v>
      </c>
      <c r="M399" s="1428"/>
      <c r="N399" s="1376">
        <v>25</v>
      </c>
      <c r="O399" s="1428">
        <v>6548</v>
      </c>
      <c r="P399" s="1428"/>
      <c r="Q399" s="1377" t="s">
        <v>714</v>
      </c>
    </row>
    <row r="400" spans="1:17">
      <c r="A400" s="1394" t="s">
        <v>715</v>
      </c>
      <c r="B400" s="1390">
        <v>82</v>
      </c>
      <c r="C400" s="1427">
        <v>19842</v>
      </c>
      <c r="D400" s="1427"/>
      <c r="E400" s="1415">
        <v>53</v>
      </c>
      <c r="F400" s="1427">
        <v>13483</v>
      </c>
      <c r="G400" s="1427"/>
      <c r="H400" s="1393">
        <v>79</v>
      </c>
      <c r="I400" s="1428">
        <v>23035</v>
      </c>
      <c r="J400" s="1428"/>
      <c r="K400" s="1376">
        <v>137</v>
      </c>
      <c r="L400" s="1428">
        <v>21984</v>
      </c>
      <c r="M400" s="1428"/>
      <c r="N400" s="1376">
        <v>165</v>
      </c>
      <c r="O400" s="1428">
        <v>21732</v>
      </c>
      <c r="P400" s="1428"/>
      <c r="Q400" s="1377" t="s">
        <v>716</v>
      </c>
    </row>
    <row r="401" spans="1:17">
      <c r="A401" s="1395" t="s">
        <v>717</v>
      </c>
      <c r="B401" s="1390">
        <v>78</v>
      </c>
      <c r="C401" s="1427">
        <v>25839</v>
      </c>
      <c r="D401" s="1427"/>
      <c r="E401" s="1415">
        <v>38</v>
      </c>
      <c r="F401" s="1427">
        <v>18437</v>
      </c>
      <c r="G401" s="1427"/>
      <c r="H401" s="1393">
        <v>92</v>
      </c>
      <c r="I401" s="1428">
        <v>28544</v>
      </c>
      <c r="J401" s="1428"/>
      <c r="K401" s="1376">
        <v>110</v>
      </c>
      <c r="L401" s="1428">
        <v>57935</v>
      </c>
      <c r="M401" s="1428"/>
      <c r="N401" s="1376">
        <v>113</v>
      </c>
      <c r="O401" s="1428">
        <v>36257</v>
      </c>
      <c r="P401" s="1428"/>
      <c r="Q401" s="1377" t="s">
        <v>719</v>
      </c>
    </row>
    <row r="402" spans="1:17">
      <c r="A402" s="1396" t="s">
        <v>720</v>
      </c>
      <c r="B402" s="1390">
        <v>745</v>
      </c>
      <c r="C402" s="1427">
        <v>278159</v>
      </c>
      <c r="D402" s="1427"/>
      <c r="E402" s="1415">
        <v>422</v>
      </c>
      <c r="F402" s="1427">
        <v>161789</v>
      </c>
      <c r="G402" s="1427"/>
      <c r="H402" s="1393">
        <v>906</v>
      </c>
      <c r="I402" s="1428">
        <v>474730</v>
      </c>
      <c r="J402" s="1428"/>
      <c r="K402" s="1376">
        <v>608</v>
      </c>
      <c r="L402" s="1428">
        <v>464389</v>
      </c>
      <c r="M402" s="1428"/>
      <c r="N402" s="1376">
        <v>566</v>
      </c>
      <c r="O402" s="1428">
        <v>253547</v>
      </c>
      <c r="P402" s="1428"/>
      <c r="Q402" s="1377" t="s">
        <v>721</v>
      </c>
    </row>
    <row r="403" spans="1:17">
      <c r="A403" s="1394" t="s">
        <v>722</v>
      </c>
      <c r="B403" s="1390">
        <v>1293</v>
      </c>
      <c r="C403" s="1427">
        <v>472948</v>
      </c>
      <c r="D403" s="1427"/>
      <c r="E403" s="1415">
        <v>1131</v>
      </c>
      <c r="F403" s="1427">
        <v>637870</v>
      </c>
      <c r="G403" s="1427"/>
      <c r="H403" s="1393">
        <v>1517</v>
      </c>
      <c r="I403" s="1428">
        <v>441340</v>
      </c>
      <c r="J403" s="1428"/>
      <c r="K403" s="1376">
        <v>1566</v>
      </c>
      <c r="L403" s="1428">
        <v>555627</v>
      </c>
      <c r="M403" s="1428"/>
      <c r="N403" s="1376">
        <v>1853</v>
      </c>
      <c r="O403" s="1428">
        <v>1351310</v>
      </c>
      <c r="P403" s="1428"/>
      <c r="Q403" s="1377" t="s">
        <v>724</v>
      </c>
    </row>
    <row r="404" spans="1:17">
      <c r="A404" s="1394" t="s">
        <v>725</v>
      </c>
      <c r="B404" s="1390">
        <v>166</v>
      </c>
      <c r="C404" s="1427">
        <v>225681</v>
      </c>
      <c r="D404" s="1427"/>
      <c r="E404" s="1415">
        <v>100</v>
      </c>
      <c r="F404" s="1427">
        <v>254945</v>
      </c>
      <c r="G404" s="1427"/>
      <c r="H404" s="1393">
        <v>204</v>
      </c>
      <c r="I404" s="1428">
        <v>263609</v>
      </c>
      <c r="J404" s="1428"/>
      <c r="K404" s="1376">
        <v>318</v>
      </c>
      <c r="L404" s="1428">
        <v>281897</v>
      </c>
      <c r="M404" s="1428"/>
      <c r="N404" s="1376">
        <v>240</v>
      </c>
      <c r="O404" s="1428">
        <v>243041</v>
      </c>
      <c r="P404" s="1428"/>
      <c r="Q404" s="1377" t="s">
        <v>727</v>
      </c>
    </row>
    <row r="405" spans="1:17">
      <c r="A405" s="1357" t="s">
        <v>728</v>
      </c>
      <c r="B405" s="1390">
        <v>442</v>
      </c>
      <c r="C405" s="1427">
        <v>195355</v>
      </c>
      <c r="D405" s="1427"/>
      <c r="E405" s="1415">
        <v>192</v>
      </c>
      <c r="F405" s="1427">
        <v>52875</v>
      </c>
      <c r="G405" s="1427"/>
      <c r="H405" s="1393">
        <v>365</v>
      </c>
      <c r="I405" s="1428">
        <v>83951</v>
      </c>
      <c r="J405" s="1428"/>
      <c r="K405" s="1376">
        <v>521</v>
      </c>
      <c r="L405" s="1428">
        <v>311557</v>
      </c>
      <c r="M405" s="1428"/>
      <c r="N405" s="1376">
        <v>386</v>
      </c>
      <c r="O405" s="1428">
        <v>180652</v>
      </c>
      <c r="P405" s="1428"/>
      <c r="Q405" s="1377" t="s">
        <v>730</v>
      </c>
    </row>
    <row r="406" spans="1:17">
      <c r="A406" s="1387" t="s">
        <v>731</v>
      </c>
      <c r="B406" s="1388">
        <v>155</v>
      </c>
      <c r="C406" s="1425">
        <v>44419</v>
      </c>
      <c r="D406" s="1425"/>
      <c r="E406" s="1400">
        <v>74</v>
      </c>
      <c r="F406" s="1425">
        <v>16463</v>
      </c>
      <c r="G406" s="1425"/>
      <c r="H406" s="1389">
        <v>127</v>
      </c>
      <c r="I406" s="1426">
        <v>51949</v>
      </c>
      <c r="J406" s="1426"/>
      <c r="K406" s="1378">
        <v>214</v>
      </c>
      <c r="L406" s="1426">
        <v>71928</v>
      </c>
      <c r="M406" s="1426"/>
      <c r="N406" s="1378">
        <v>147</v>
      </c>
      <c r="O406" s="1426">
        <v>46441</v>
      </c>
      <c r="P406" s="1426"/>
      <c r="Q406" s="1379" t="s">
        <v>732</v>
      </c>
    </row>
    <row r="407" spans="1:17">
      <c r="A407" s="1357" t="s">
        <v>733</v>
      </c>
      <c r="B407" s="1390">
        <v>25</v>
      </c>
      <c r="C407" s="1427">
        <v>13127</v>
      </c>
      <c r="D407" s="1427"/>
      <c r="E407" s="1415">
        <v>12</v>
      </c>
      <c r="F407" s="1427">
        <v>3501</v>
      </c>
      <c r="G407" s="1427"/>
      <c r="H407" s="1393">
        <v>38</v>
      </c>
      <c r="I407" s="1428">
        <v>26068</v>
      </c>
      <c r="J407" s="1428"/>
      <c r="K407" s="1376">
        <v>36</v>
      </c>
      <c r="L407" s="1428">
        <v>24116</v>
      </c>
      <c r="M407" s="1428"/>
      <c r="N407" s="1376">
        <v>29</v>
      </c>
      <c r="O407" s="1428">
        <v>14152</v>
      </c>
      <c r="P407" s="1428"/>
      <c r="Q407" s="1377" t="s">
        <v>735</v>
      </c>
    </row>
    <row r="408" spans="1:17">
      <c r="A408" s="1357" t="s">
        <v>736</v>
      </c>
      <c r="B408" s="1390">
        <v>13</v>
      </c>
      <c r="C408" s="1427">
        <v>3716</v>
      </c>
      <c r="D408" s="1427"/>
      <c r="E408" s="1415">
        <v>14</v>
      </c>
      <c r="F408" s="1427">
        <v>3670</v>
      </c>
      <c r="G408" s="1427"/>
      <c r="H408" s="1393">
        <v>16</v>
      </c>
      <c r="I408" s="1428">
        <v>3516</v>
      </c>
      <c r="J408" s="1428"/>
      <c r="K408" s="1376">
        <v>96</v>
      </c>
      <c r="L408" s="1428">
        <v>28685</v>
      </c>
      <c r="M408" s="1428"/>
      <c r="N408" s="1376">
        <v>60</v>
      </c>
      <c r="O408" s="1428">
        <v>17072</v>
      </c>
      <c r="P408" s="1428"/>
      <c r="Q408" s="1377" t="s">
        <v>739</v>
      </c>
    </row>
    <row r="409" spans="1:17">
      <c r="A409" s="1357" t="s">
        <v>740</v>
      </c>
      <c r="B409" s="1390">
        <v>82</v>
      </c>
      <c r="C409" s="1427">
        <v>15479</v>
      </c>
      <c r="D409" s="1427"/>
      <c r="E409" s="1415">
        <v>48</v>
      </c>
      <c r="F409" s="1427">
        <v>9292</v>
      </c>
      <c r="G409" s="1427"/>
      <c r="H409" s="1393">
        <v>73</v>
      </c>
      <c r="I409" s="1428">
        <v>22365</v>
      </c>
      <c r="J409" s="1428"/>
      <c r="K409" s="1376">
        <v>82</v>
      </c>
      <c r="L409" s="1428">
        <v>19127</v>
      </c>
      <c r="M409" s="1428"/>
      <c r="N409" s="1376">
        <v>58</v>
      </c>
      <c r="O409" s="1428">
        <v>15217</v>
      </c>
      <c r="P409" s="1428"/>
      <c r="Q409" s="1377" t="s">
        <v>742</v>
      </c>
    </row>
    <row r="410" spans="1:17">
      <c r="A410" s="1387" t="s">
        <v>743</v>
      </c>
      <c r="B410" s="1388">
        <v>2229</v>
      </c>
      <c r="C410" s="1425">
        <v>915076</v>
      </c>
      <c r="D410" s="1425"/>
      <c r="E410" s="1400">
        <v>1483</v>
      </c>
      <c r="F410" s="1425">
        <v>431688</v>
      </c>
      <c r="G410" s="1425"/>
      <c r="H410" s="1389">
        <v>2401</v>
      </c>
      <c r="I410" s="1426">
        <v>1026953</v>
      </c>
      <c r="J410" s="1426"/>
      <c r="K410" s="1378">
        <v>2196</v>
      </c>
      <c r="L410" s="1426">
        <v>1044807</v>
      </c>
      <c r="M410" s="1426"/>
      <c r="N410" s="1378">
        <v>1999</v>
      </c>
      <c r="O410" s="1426">
        <v>1735986</v>
      </c>
      <c r="P410" s="1426"/>
      <c r="Q410" s="1379" t="s">
        <v>745</v>
      </c>
    </row>
    <row r="411" spans="1:17">
      <c r="A411" s="1357" t="s">
        <v>746</v>
      </c>
      <c r="B411" s="1390">
        <v>1283</v>
      </c>
      <c r="C411" s="1427">
        <v>573663</v>
      </c>
      <c r="D411" s="1427"/>
      <c r="E411" s="1415">
        <v>892</v>
      </c>
      <c r="F411" s="1427">
        <v>295836</v>
      </c>
      <c r="G411" s="1427"/>
      <c r="H411" s="1393">
        <v>1320</v>
      </c>
      <c r="I411" s="1428">
        <v>542717</v>
      </c>
      <c r="J411" s="1428"/>
      <c r="K411" s="1376">
        <v>1194</v>
      </c>
      <c r="L411" s="1428">
        <v>539699</v>
      </c>
      <c r="M411" s="1428"/>
      <c r="N411" s="1376">
        <v>1068</v>
      </c>
      <c r="O411" s="1428">
        <v>1362490</v>
      </c>
      <c r="P411" s="1428"/>
      <c r="Q411" s="1377" t="s">
        <v>749</v>
      </c>
    </row>
    <row r="412" spans="1:17">
      <c r="A412" s="1357" t="s">
        <v>750</v>
      </c>
      <c r="B412" s="1390">
        <v>22</v>
      </c>
      <c r="C412" s="1427">
        <v>5404</v>
      </c>
      <c r="D412" s="1427"/>
      <c r="E412" s="1415">
        <v>9</v>
      </c>
      <c r="F412" s="1427">
        <v>1823</v>
      </c>
      <c r="G412" s="1427"/>
      <c r="H412" s="1393">
        <v>37</v>
      </c>
      <c r="I412" s="1428">
        <v>3049</v>
      </c>
      <c r="J412" s="1428"/>
      <c r="K412" s="1376">
        <v>100</v>
      </c>
      <c r="L412" s="1428">
        <v>34788</v>
      </c>
      <c r="M412" s="1428"/>
      <c r="N412" s="1376">
        <v>61</v>
      </c>
      <c r="O412" s="1428">
        <v>42049</v>
      </c>
      <c r="P412" s="1428"/>
      <c r="Q412" s="1377" t="s">
        <v>752</v>
      </c>
    </row>
    <row r="413" spans="1:17">
      <c r="A413" s="1357" t="s">
        <v>753</v>
      </c>
      <c r="B413" s="1390">
        <v>676</v>
      </c>
      <c r="C413" s="1427">
        <v>142303</v>
      </c>
      <c r="D413" s="1427"/>
      <c r="E413" s="1415">
        <v>452</v>
      </c>
      <c r="F413" s="1427">
        <v>95752</v>
      </c>
      <c r="G413" s="1427"/>
      <c r="H413" s="1393">
        <v>830</v>
      </c>
      <c r="I413" s="1428">
        <v>416841</v>
      </c>
      <c r="J413" s="1428"/>
      <c r="K413" s="1376">
        <v>682</v>
      </c>
      <c r="L413" s="1428">
        <v>316817</v>
      </c>
      <c r="M413" s="1428"/>
      <c r="N413" s="1376">
        <v>572</v>
      </c>
      <c r="O413" s="1428">
        <v>240796</v>
      </c>
      <c r="P413" s="1428"/>
      <c r="Q413" s="1377" t="s">
        <v>755</v>
      </c>
    </row>
    <row r="414" spans="1:17">
      <c r="A414" s="1357" t="s">
        <v>756</v>
      </c>
      <c r="B414" s="1390">
        <v>76</v>
      </c>
      <c r="C414" s="1427">
        <v>41554</v>
      </c>
      <c r="D414" s="1427"/>
      <c r="E414" s="1415">
        <v>65</v>
      </c>
      <c r="F414" s="1427">
        <v>17068</v>
      </c>
      <c r="G414" s="1427"/>
      <c r="H414" s="1393">
        <v>81</v>
      </c>
      <c r="I414" s="1428">
        <v>39982</v>
      </c>
      <c r="J414" s="1428"/>
      <c r="K414" s="1376">
        <v>120</v>
      </c>
      <c r="L414" s="1428">
        <v>127559</v>
      </c>
      <c r="M414" s="1428"/>
      <c r="N414" s="1376">
        <v>188</v>
      </c>
      <c r="O414" s="1428">
        <v>65044</v>
      </c>
      <c r="P414" s="1428"/>
      <c r="Q414" s="1377" t="s">
        <v>758</v>
      </c>
    </row>
    <row r="415" spans="1:17">
      <c r="A415" s="1357" t="s">
        <v>759</v>
      </c>
      <c r="B415" s="1390">
        <v>96</v>
      </c>
      <c r="C415" s="1427">
        <v>27099</v>
      </c>
      <c r="D415" s="1427"/>
      <c r="E415" s="1415">
        <v>65</v>
      </c>
      <c r="F415" s="1427">
        <v>21208</v>
      </c>
      <c r="G415" s="1427"/>
      <c r="H415" s="1393">
        <v>133</v>
      </c>
      <c r="I415" s="1428">
        <v>24364</v>
      </c>
      <c r="J415" s="1428"/>
      <c r="K415" s="1376">
        <v>100</v>
      </c>
      <c r="L415" s="1428">
        <v>25944</v>
      </c>
      <c r="M415" s="1428"/>
      <c r="N415" s="1376">
        <v>110</v>
      </c>
      <c r="O415" s="1428">
        <v>25607</v>
      </c>
      <c r="P415" s="1428"/>
      <c r="Q415" s="1377" t="s">
        <v>760</v>
      </c>
    </row>
    <row r="416" spans="1:17">
      <c r="A416" s="1387" t="s">
        <v>761</v>
      </c>
      <c r="B416" s="1388">
        <v>71</v>
      </c>
      <c r="C416" s="1425">
        <v>8691</v>
      </c>
      <c r="D416" s="1425"/>
      <c r="E416" s="1400">
        <v>16</v>
      </c>
      <c r="F416" s="1425">
        <v>5414</v>
      </c>
      <c r="G416" s="1425"/>
      <c r="H416" s="1389">
        <v>34</v>
      </c>
      <c r="I416" s="1426">
        <v>8232</v>
      </c>
      <c r="J416" s="1426"/>
      <c r="K416" s="1378">
        <v>36</v>
      </c>
      <c r="L416" s="1426">
        <v>16295</v>
      </c>
      <c r="M416" s="1426"/>
      <c r="N416" s="1378">
        <v>37</v>
      </c>
      <c r="O416" s="1426">
        <v>38325</v>
      </c>
      <c r="P416" s="1426"/>
      <c r="Q416" s="1379" t="s">
        <v>762</v>
      </c>
    </row>
    <row r="417" spans="1:17">
      <c r="A417" s="1357" t="s">
        <v>763</v>
      </c>
      <c r="B417" s="1390">
        <v>71</v>
      </c>
      <c r="C417" s="1427">
        <v>8691</v>
      </c>
      <c r="D417" s="1427"/>
      <c r="E417" s="1415">
        <v>16</v>
      </c>
      <c r="F417" s="1427">
        <v>5414</v>
      </c>
      <c r="G417" s="1427"/>
      <c r="H417" s="1393">
        <v>34</v>
      </c>
      <c r="I417" s="1428">
        <v>8232</v>
      </c>
      <c r="J417" s="1428"/>
      <c r="K417" s="1376">
        <v>36</v>
      </c>
      <c r="L417" s="1428">
        <v>16295</v>
      </c>
      <c r="M417" s="1428"/>
      <c r="N417" s="1376">
        <v>37</v>
      </c>
      <c r="O417" s="1428">
        <v>38325</v>
      </c>
      <c r="P417" s="1428"/>
      <c r="Q417" s="1377" t="s">
        <v>764</v>
      </c>
    </row>
    <row r="418" spans="1:17">
      <c r="A418" s="1387" t="s">
        <v>765</v>
      </c>
      <c r="B418" s="1388">
        <v>62</v>
      </c>
      <c r="C418" s="1425">
        <v>35552</v>
      </c>
      <c r="D418" s="1425"/>
      <c r="E418" s="1400">
        <v>60</v>
      </c>
      <c r="F418" s="1425">
        <v>59673</v>
      </c>
      <c r="G418" s="1425"/>
      <c r="H418" s="1389">
        <v>91</v>
      </c>
      <c r="I418" s="1426">
        <v>69760</v>
      </c>
      <c r="J418" s="1426"/>
      <c r="K418" s="1378">
        <v>86</v>
      </c>
      <c r="L418" s="1426">
        <v>109512</v>
      </c>
      <c r="M418" s="1426"/>
      <c r="N418" s="1378">
        <v>102</v>
      </c>
      <c r="O418" s="1426">
        <v>79422</v>
      </c>
      <c r="P418" s="1426"/>
      <c r="Q418" s="1379" t="s">
        <v>767</v>
      </c>
    </row>
    <row r="419" spans="1:17">
      <c r="A419" s="1357" t="s">
        <v>768</v>
      </c>
      <c r="B419" s="1390">
        <v>62</v>
      </c>
      <c r="C419" s="1427">
        <v>35552</v>
      </c>
      <c r="D419" s="1427"/>
      <c r="E419" s="1415">
        <v>60</v>
      </c>
      <c r="F419" s="1427">
        <v>59673</v>
      </c>
      <c r="G419" s="1427"/>
      <c r="H419" s="1393">
        <v>91</v>
      </c>
      <c r="I419" s="1428">
        <v>69760</v>
      </c>
      <c r="J419" s="1428"/>
      <c r="K419" s="1376">
        <v>86</v>
      </c>
      <c r="L419" s="1428">
        <v>109512</v>
      </c>
      <c r="M419" s="1428"/>
      <c r="N419" s="1376">
        <v>102</v>
      </c>
      <c r="O419" s="1428">
        <v>79422</v>
      </c>
      <c r="P419" s="1428"/>
      <c r="Q419" s="1377" t="s">
        <v>769</v>
      </c>
    </row>
    <row r="420" spans="1:17">
      <c r="A420" s="1387" t="s">
        <v>770</v>
      </c>
      <c r="B420" s="1388">
        <v>29</v>
      </c>
      <c r="C420" s="1425">
        <v>21857</v>
      </c>
      <c r="D420" s="1425"/>
      <c r="E420" s="1400">
        <v>19</v>
      </c>
      <c r="F420" s="1425">
        <v>13930</v>
      </c>
      <c r="G420" s="1425"/>
      <c r="H420" s="1389">
        <v>34</v>
      </c>
      <c r="I420" s="1426">
        <v>28631</v>
      </c>
      <c r="J420" s="1426"/>
      <c r="K420" s="1378">
        <v>31</v>
      </c>
      <c r="L420" s="1426">
        <v>19606</v>
      </c>
      <c r="M420" s="1426"/>
      <c r="N420" s="1378">
        <v>40</v>
      </c>
      <c r="O420" s="1426">
        <v>57411</v>
      </c>
      <c r="P420" s="1426"/>
      <c r="Q420" s="1379" t="s">
        <v>772</v>
      </c>
    </row>
    <row r="421" spans="1:17">
      <c r="A421" s="1357" t="s">
        <v>773</v>
      </c>
      <c r="B421" s="1390">
        <v>29</v>
      </c>
      <c r="C421" s="1427">
        <v>21857</v>
      </c>
      <c r="D421" s="1427"/>
      <c r="E421" s="1415">
        <v>19</v>
      </c>
      <c r="F421" s="1427">
        <v>13930</v>
      </c>
      <c r="G421" s="1427"/>
      <c r="H421" s="1393">
        <v>34</v>
      </c>
      <c r="I421" s="1428">
        <v>28631</v>
      </c>
      <c r="J421" s="1428"/>
      <c r="K421" s="1376">
        <v>31</v>
      </c>
      <c r="L421" s="1428">
        <v>19606</v>
      </c>
      <c r="M421" s="1428"/>
      <c r="N421" s="1376">
        <v>40</v>
      </c>
      <c r="O421" s="1428">
        <v>57411</v>
      </c>
      <c r="P421" s="1428"/>
      <c r="Q421" s="1377" t="s">
        <v>774</v>
      </c>
    </row>
    <row r="422" spans="1:17">
      <c r="A422" s="1398" t="s">
        <v>775</v>
      </c>
      <c r="B422" s="1399">
        <v>33073</v>
      </c>
      <c r="C422" s="1416">
        <v>13267281</v>
      </c>
      <c r="D422" s="1416"/>
      <c r="E422" s="1416">
        <v>22902</v>
      </c>
      <c r="F422" s="1416">
        <v>11241062</v>
      </c>
      <c r="G422" s="1416"/>
      <c r="H422" s="1401">
        <v>35486</v>
      </c>
      <c r="I422" s="1401">
        <v>15061093</v>
      </c>
      <c r="J422" s="1401"/>
      <c r="K422" s="1402">
        <v>44092</v>
      </c>
      <c r="L422" s="1389" t="s">
        <v>1560</v>
      </c>
      <c r="M422" s="1389"/>
      <c r="N422" s="1402">
        <v>38984</v>
      </c>
      <c r="O422" s="1389" t="s">
        <v>1561</v>
      </c>
      <c r="P422" s="1389"/>
      <c r="Q422" s="1403" t="s">
        <v>776</v>
      </c>
    </row>
    <row r="423" spans="1:17">
      <c r="A423" s="1398"/>
      <c r="B423" s="1403"/>
      <c r="C423" s="1398"/>
      <c r="D423" s="1398"/>
      <c r="E423" s="1398"/>
      <c r="F423" s="1398"/>
      <c r="G423" s="1398"/>
      <c r="H423" s="1432"/>
      <c r="I423" s="1433"/>
      <c r="J423" s="1433"/>
      <c r="K423" s="1434"/>
      <c r="L423" s="1433"/>
      <c r="M423" s="1433"/>
      <c r="N423" s="1434"/>
      <c r="O423" s="1433"/>
      <c r="P423" s="1433"/>
      <c r="Q423" s="1403"/>
    </row>
    <row r="424" spans="1:17">
      <c r="A424" s="1407"/>
      <c r="B424" s="1408"/>
      <c r="C424" s="1407"/>
      <c r="D424" s="1407"/>
      <c r="E424" s="1407"/>
      <c r="F424" s="1407"/>
      <c r="G424" s="1407"/>
      <c r="H424" s="1435"/>
      <c r="I424" s="1435"/>
      <c r="J424" s="1435"/>
      <c r="K424" s="1436"/>
      <c r="L424" s="1435"/>
      <c r="M424" s="1435"/>
      <c r="N424" s="1436"/>
      <c r="O424" s="1435"/>
      <c r="P424" s="1435"/>
      <c r="Q424" s="1408"/>
    </row>
    <row r="425" spans="1:17" ht="15.75">
      <c r="A425" s="2239" t="s">
        <v>777</v>
      </c>
      <c r="B425" s="2240"/>
      <c r="C425" s="2240"/>
      <c r="D425" s="2240"/>
      <c r="E425" s="2240"/>
      <c r="F425" s="2240"/>
      <c r="G425" s="2240"/>
      <c r="H425" s="2240"/>
      <c r="I425" s="2239"/>
      <c r="J425" s="2239"/>
      <c r="K425" s="2239"/>
      <c r="L425" s="2239"/>
      <c r="M425" s="2239"/>
      <c r="N425" s="2239"/>
      <c r="O425" s="2239"/>
      <c r="P425" s="2141"/>
      <c r="Q425" s="2141" t="s">
        <v>2862</v>
      </c>
    </row>
    <row r="426" spans="1:17" ht="15.75">
      <c r="A426" s="2235" t="s">
        <v>778</v>
      </c>
      <c r="B426" s="2235"/>
      <c r="C426" s="2235"/>
      <c r="D426" s="2235"/>
      <c r="E426" s="2235"/>
      <c r="F426" s="2235"/>
      <c r="G426" s="2235"/>
      <c r="H426" s="2235"/>
      <c r="I426" s="2235"/>
      <c r="J426" s="2235"/>
      <c r="K426" s="2235"/>
      <c r="L426" s="2235"/>
      <c r="M426" s="2235"/>
      <c r="N426" s="2235"/>
      <c r="O426" s="2235"/>
      <c r="P426" s="1411"/>
      <c r="Q426" s="1411" t="s">
        <v>2924</v>
      </c>
    </row>
    <row r="429" spans="1:17" ht="15.75">
      <c r="A429" s="2241" t="s">
        <v>1562</v>
      </c>
      <c r="B429" s="2241"/>
      <c r="C429" s="2241"/>
      <c r="D429" s="2241"/>
      <c r="E429" s="2241"/>
      <c r="F429" s="2241"/>
      <c r="G429" s="2241"/>
      <c r="H429" s="2241"/>
      <c r="I429" s="2241"/>
      <c r="J429" s="2241"/>
      <c r="K429" s="2241"/>
      <c r="L429" s="2241"/>
      <c r="M429" s="2241"/>
      <c r="N429" s="2241"/>
      <c r="O429" s="2241"/>
      <c r="P429" s="2241"/>
      <c r="Q429" s="1352" t="s">
        <v>3063</v>
      </c>
    </row>
    <row r="430" spans="1:17" ht="15.75">
      <c r="A430" s="2241" t="s">
        <v>1004</v>
      </c>
      <c r="B430" s="2241"/>
      <c r="C430" s="2241"/>
      <c r="D430" s="2241"/>
      <c r="E430" s="2241"/>
      <c r="F430" s="2241"/>
      <c r="G430" s="2241"/>
      <c r="H430" s="2241"/>
      <c r="I430" s="2241"/>
      <c r="J430" s="2241"/>
      <c r="K430" s="2241"/>
      <c r="L430" s="2241"/>
      <c r="M430" s="2241"/>
      <c r="N430" s="2241"/>
      <c r="O430" s="2241"/>
      <c r="P430" s="2241"/>
      <c r="Q430" s="1352" t="s">
        <v>2875</v>
      </c>
    </row>
    <row r="431" spans="1:17">
      <c r="A431" s="1353" t="s">
        <v>162</v>
      </c>
      <c r="B431" s="1353"/>
      <c r="C431" s="1353"/>
      <c r="D431" s="1353"/>
      <c r="E431" s="1353"/>
      <c r="F431" s="1353"/>
      <c r="G431" s="1353"/>
      <c r="H431" s="1353"/>
      <c r="I431" s="1353"/>
      <c r="J431" s="1353"/>
      <c r="K431" s="1353"/>
      <c r="L431" s="1353"/>
      <c r="M431" s="1353"/>
      <c r="N431" s="1353"/>
      <c r="O431" s="1353"/>
      <c r="P431" s="1353"/>
    </row>
    <row r="432" spans="1:17">
      <c r="A432" s="2253" t="s">
        <v>1554</v>
      </c>
      <c r="B432" s="2254"/>
      <c r="C432" s="2254"/>
      <c r="D432" s="2254"/>
      <c r="E432" s="2254"/>
      <c r="F432" s="2254"/>
      <c r="G432" s="2254"/>
      <c r="H432" s="2254"/>
      <c r="I432" s="2254"/>
      <c r="J432" s="2254"/>
      <c r="K432" s="2254"/>
      <c r="L432" s="2254"/>
      <c r="M432" s="2254"/>
      <c r="N432" s="2254"/>
      <c r="O432" s="2254"/>
      <c r="P432" s="2254"/>
      <c r="Q432" s="1355"/>
    </row>
    <row r="433" spans="1:17">
      <c r="A433" s="1356"/>
      <c r="B433" s="2255" t="s">
        <v>2876</v>
      </c>
      <c r="C433" s="2247"/>
      <c r="D433" s="2248"/>
      <c r="E433" s="2255" t="s">
        <v>515</v>
      </c>
      <c r="F433" s="2247"/>
      <c r="G433" s="2248"/>
      <c r="H433" s="2255" t="s">
        <v>516</v>
      </c>
      <c r="I433" s="2247"/>
      <c r="J433" s="2248"/>
      <c r="K433" s="2255" t="s">
        <v>517</v>
      </c>
      <c r="L433" s="2247"/>
      <c r="M433" s="2247"/>
      <c r="N433" s="2255" t="s">
        <v>518</v>
      </c>
      <c r="O433" s="2247"/>
      <c r="P433" s="2248"/>
    </row>
    <row r="434" spans="1:17">
      <c r="A434" s="1356"/>
      <c r="B434" s="1437"/>
      <c r="C434" s="1438"/>
      <c r="D434" s="1358"/>
      <c r="E434" s="1437"/>
      <c r="F434" s="1438"/>
      <c r="G434" s="1358"/>
      <c r="H434" s="1437"/>
      <c r="I434" s="1438"/>
      <c r="J434" s="1358"/>
      <c r="K434" s="1439"/>
      <c r="L434" s="1438"/>
      <c r="M434" s="1438"/>
      <c r="N434" s="1437"/>
      <c r="O434" s="1438"/>
      <c r="P434" s="1358"/>
    </row>
    <row r="435" spans="1:17">
      <c r="A435" s="1424"/>
      <c r="B435" s="2249" t="s">
        <v>3064</v>
      </c>
      <c r="C435" s="2237"/>
      <c r="D435" s="2250"/>
      <c r="E435" s="2249" t="s">
        <v>519</v>
      </c>
      <c r="F435" s="2237"/>
      <c r="G435" s="2251"/>
      <c r="H435" s="2249" t="s">
        <v>520</v>
      </c>
      <c r="I435" s="2237"/>
      <c r="J435" s="2250"/>
      <c r="K435" s="2252" t="s">
        <v>521</v>
      </c>
      <c r="L435" s="2237"/>
      <c r="M435" s="2237"/>
      <c r="N435" s="2249" t="s">
        <v>1563</v>
      </c>
      <c r="O435" s="2237"/>
      <c r="P435" s="2250"/>
      <c r="Q435" s="1414"/>
    </row>
    <row r="436" spans="1:17">
      <c r="A436" s="1369" t="s">
        <v>527</v>
      </c>
      <c r="B436" s="1387"/>
      <c r="C436" s="1387">
        <v>119924</v>
      </c>
      <c r="D436" s="1387"/>
      <c r="E436" s="1425"/>
      <c r="F436" s="1426">
        <v>73318</v>
      </c>
      <c r="G436" s="1440"/>
      <c r="H436" s="1441"/>
      <c r="I436" s="1442">
        <v>134089</v>
      </c>
      <c r="J436" s="1443"/>
      <c r="K436" s="1444"/>
      <c r="L436" s="2136">
        <v>158448</v>
      </c>
      <c r="M436" s="2136"/>
      <c r="N436" s="1445"/>
      <c r="O436" s="2136">
        <v>165226</v>
      </c>
      <c r="P436" s="2136"/>
      <c r="Q436" s="1373" t="s">
        <v>528</v>
      </c>
    </row>
    <row r="437" spans="1:17">
      <c r="A437" s="1356" t="s">
        <v>529</v>
      </c>
      <c r="B437" s="1357"/>
      <c r="C437" s="1357">
        <v>3512</v>
      </c>
      <c r="D437" s="1357"/>
      <c r="E437" s="1374"/>
      <c r="F437" s="1428">
        <v>3181</v>
      </c>
      <c r="G437" s="1446"/>
      <c r="H437" s="1431"/>
      <c r="I437" s="1351">
        <v>5859</v>
      </c>
      <c r="J437" s="1447"/>
      <c r="K437" s="1448"/>
      <c r="L437" s="1449">
        <v>4564</v>
      </c>
      <c r="M437" s="1449"/>
      <c r="N437" s="1450"/>
      <c r="O437" s="1451">
        <v>5364</v>
      </c>
      <c r="P437" s="1449"/>
      <c r="Q437" s="1377" t="s">
        <v>531</v>
      </c>
    </row>
    <row r="438" spans="1:17">
      <c r="A438" s="1356" t="s">
        <v>532</v>
      </c>
      <c r="B438" s="1357"/>
      <c r="C438" s="1357">
        <v>5923</v>
      </c>
      <c r="D438" s="1357"/>
      <c r="E438" s="1374"/>
      <c r="F438" s="1375">
        <v>2805</v>
      </c>
      <c r="G438" s="1453"/>
      <c r="H438" s="1431"/>
      <c r="I438" s="1351">
        <v>6111</v>
      </c>
      <c r="J438" s="1447"/>
      <c r="K438" s="1448"/>
      <c r="L438" s="1449">
        <v>10144</v>
      </c>
      <c r="M438" s="1449"/>
      <c r="N438" s="1450"/>
      <c r="O438" s="1451">
        <v>10269</v>
      </c>
      <c r="P438" s="1449"/>
      <c r="Q438" s="1377" t="s">
        <v>536</v>
      </c>
    </row>
    <row r="439" spans="1:17">
      <c r="A439" s="1356" t="s">
        <v>537</v>
      </c>
      <c r="B439" s="1357"/>
      <c r="C439" s="1357">
        <v>26992</v>
      </c>
      <c r="D439" s="1357"/>
      <c r="E439" s="1427"/>
      <c r="F439" s="1428">
        <v>8349</v>
      </c>
      <c r="G439" s="1453"/>
      <c r="H439" s="1431"/>
      <c r="I439" s="1351">
        <v>20972</v>
      </c>
      <c r="J439" s="1447"/>
      <c r="K439" s="1448"/>
      <c r="L439" s="1449">
        <v>23099</v>
      </c>
      <c r="M439" s="1449"/>
      <c r="N439" s="1450"/>
      <c r="O439" s="1451">
        <v>27688</v>
      </c>
      <c r="P439" s="1449"/>
      <c r="Q439" s="1377" t="s">
        <v>541</v>
      </c>
    </row>
    <row r="440" spans="1:17">
      <c r="A440" s="1356" t="s">
        <v>542</v>
      </c>
      <c r="B440" s="1357"/>
      <c r="C440" s="1357">
        <v>20486</v>
      </c>
      <c r="D440" s="1357"/>
      <c r="E440" s="1427"/>
      <c r="F440" s="1428">
        <v>9002</v>
      </c>
      <c r="G440" s="1453"/>
      <c r="H440" s="1431"/>
      <c r="I440" s="1351">
        <v>25042</v>
      </c>
      <c r="J440" s="1447"/>
      <c r="K440" s="1448"/>
      <c r="L440" s="1449">
        <v>22897</v>
      </c>
      <c r="M440" s="1449"/>
      <c r="N440" s="1450"/>
      <c r="O440" s="1451">
        <v>29732</v>
      </c>
      <c r="P440" s="1449"/>
      <c r="Q440" s="1377" t="s">
        <v>546</v>
      </c>
    </row>
    <row r="441" spans="1:17">
      <c r="A441" s="1356" t="s">
        <v>547</v>
      </c>
      <c r="B441" s="1357"/>
      <c r="C441" s="1357">
        <v>51457</v>
      </c>
      <c r="D441" s="1357"/>
      <c r="E441" s="1427"/>
      <c r="F441" s="1428">
        <v>34548</v>
      </c>
      <c r="G441" s="1453"/>
      <c r="H441" s="1431"/>
      <c r="I441" s="1351">
        <v>61998</v>
      </c>
      <c r="J441" s="1447"/>
      <c r="K441" s="1448"/>
      <c r="L441" s="1449">
        <v>79368</v>
      </c>
      <c r="M441" s="1449"/>
      <c r="N441" s="1450"/>
      <c r="O441" s="1451">
        <v>70723</v>
      </c>
      <c r="P441" s="1449"/>
      <c r="Q441" s="1377" t="s">
        <v>549</v>
      </c>
    </row>
    <row r="442" spans="1:17">
      <c r="A442" s="1356" t="s">
        <v>550</v>
      </c>
      <c r="B442" s="1357"/>
      <c r="C442" s="1357">
        <v>11553</v>
      </c>
      <c r="D442" s="1357"/>
      <c r="E442" s="1427"/>
      <c r="F442" s="1428">
        <v>15435</v>
      </c>
      <c r="G442" s="1453"/>
      <c r="H442" s="1431"/>
      <c r="I442" s="1351">
        <v>14106</v>
      </c>
      <c r="J442" s="1447"/>
      <c r="K442" s="1448"/>
      <c r="L442" s="1449">
        <v>18377</v>
      </c>
      <c r="M442" s="1449"/>
      <c r="N442" s="1450"/>
      <c r="O442" s="1451">
        <v>21451</v>
      </c>
      <c r="P442" s="1449"/>
      <c r="Q442" s="1377" t="s">
        <v>554</v>
      </c>
    </row>
    <row r="443" spans="1:17">
      <c r="A443" s="1369" t="s">
        <v>555</v>
      </c>
      <c r="B443" s="1387"/>
      <c r="C443" s="1387">
        <v>50740</v>
      </c>
      <c r="D443" s="1387"/>
      <c r="E443" s="1425"/>
      <c r="F443" s="1426">
        <v>22761</v>
      </c>
      <c r="G443" s="1440"/>
      <c r="H443" s="1401"/>
      <c r="I443" s="1442">
        <v>57516</v>
      </c>
      <c r="J443" s="1454"/>
      <c r="K443" s="1444"/>
      <c r="L443" s="1455">
        <v>83851</v>
      </c>
      <c r="M443" s="1455"/>
      <c r="N443" s="1456"/>
      <c r="O443" s="1457">
        <v>72080</v>
      </c>
      <c r="P443" s="1455"/>
      <c r="Q443" s="1379" t="s">
        <v>131</v>
      </c>
    </row>
    <row r="444" spans="1:17">
      <c r="A444" s="1356" t="s">
        <v>558</v>
      </c>
      <c r="B444" s="1357"/>
      <c r="C444" s="1357">
        <v>13537</v>
      </c>
      <c r="D444" s="1357"/>
      <c r="E444" s="1374"/>
      <c r="F444" s="1428">
        <v>4628</v>
      </c>
      <c r="G444" s="1453"/>
      <c r="H444" s="1431"/>
      <c r="I444" s="1351">
        <v>16389</v>
      </c>
      <c r="J444" s="1447"/>
      <c r="K444" s="1448"/>
      <c r="L444" s="1449">
        <v>17350</v>
      </c>
      <c r="M444" s="1449"/>
      <c r="N444" s="1450"/>
      <c r="O444" s="1451">
        <v>19742</v>
      </c>
      <c r="P444" s="1449"/>
      <c r="Q444" s="1377" t="s">
        <v>559</v>
      </c>
    </row>
    <row r="445" spans="1:17">
      <c r="A445" s="1356" t="s">
        <v>560</v>
      </c>
      <c r="B445" s="1357"/>
      <c r="C445" s="1357">
        <v>2407</v>
      </c>
      <c r="D445" s="1357"/>
      <c r="E445" s="1374"/>
      <c r="F445" s="1375">
        <v>765</v>
      </c>
      <c r="G445" s="1446"/>
      <c r="H445" s="1431"/>
      <c r="I445" s="1351">
        <v>1602</v>
      </c>
      <c r="J445" s="1447"/>
      <c r="K445" s="1448"/>
      <c r="L445" s="1449">
        <v>3434</v>
      </c>
      <c r="M445" s="1449"/>
      <c r="N445" s="1450"/>
      <c r="O445" s="1451">
        <v>2946</v>
      </c>
      <c r="P445" s="1449"/>
      <c r="Q445" s="1377" t="s">
        <v>565</v>
      </c>
    </row>
    <row r="446" spans="1:17">
      <c r="A446" s="1356" t="s">
        <v>566</v>
      </c>
      <c r="B446" s="1357"/>
      <c r="C446" s="1357">
        <v>11632</v>
      </c>
      <c r="D446" s="1357"/>
      <c r="E446" s="1374"/>
      <c r="F446" s="1428">
        <v>5053</v>
      </c>
      <c r="G446" s="1453"/>
      <c r="H446" s="1431"/>
      <c r="I446" s="1351">
        <v>15710</v>
      </c>
      <c r="J446" s="1447"/>
      <c r="K446" s="1448"/>
      <c r="L446" s="1449">
        <v>20265</v>
      </c>
      <c r="M446" s="1449"/>
      <c r="N446" s="1450"/>
      <c r="O446" s="1451">
        <v>21044</v>
      </c>
      <c r="P446" s="1449"/>
      <c r="Q446" s="1377" t="s">
        <v>568</v>
      </c>
    </row>
    <row r="447" spans="1:17">
      <c r="A447" s="1356" t="s">
        <v>569</v>
      </c>
      <c r="B447" s="1357"/>
      <c r="C447" s="1357">
        <v>10691</v>
      </c>
      <c r="D447" s="1357"/>
      <c r="E447" s="1427"/>
      <c r="F447" s="1428">
        <v>7334</v>
      </c>
      <c r="G447" s="1453"/>
      <c r="H447" s="1431"/>
      <c r="I447" s="1351">
        <v>12528</v>
      </c>
      <c r="J447" s="1447"/>
      <c r="K447" s="1448"/>
      <c r="L447" s="1449">
        <v>24553</v>
      </c>
      <c r="M447" s="1449"/>
      <c r="N447" s="1450"/>
      <c r="O447" s="1451">
        <v>14815</v>
      </c>
      <c r="P447" s="1449"/>
      <c r="Q447" s="1377" t="s">
        <v>571</v>
      </c>
    </row>
    <row r="448" spans="1:17">
      <c r="A448" s="1356" t="s">
        <v>572</v>
      </c>
      <c r="B448" s="1357"/>
      <c r="C448" s="1357">
        <v>11735</v>
      </c>
      <c r="D448" s="1357"/>
      <c r="E448" s="1374"/>
      <c r="F448" s="1428">
        <v>4658</v>
      </c>
      <c r="G448" s="1453"/>
      <c r="H448" s="1431"/>
      <c r="I448" s="1351">
        <v>10090</v>
      </c>
      <c r="J448" s="1447"/>
      <c r="K448" s="1448"/>
      <c r="L448" s="1449">
        <v>13194</v>
      </c>
      <c r="M448" s="1449"/>
      <c r="N448" s="1450"/>
      <c r="O448" s="1451">
        <v>12145</v>
      </c>
      <c r="P448" s="1449"/>
      <c r="Q448" s="1377" t="s">
        <v>574</v>
      </c>
    </row>
    <row r="449" spans="1:17">
      <c r="A449" s="1356" t="s">
        <v>575</v>
      </c>
      <c r="B449" s="1357"/>
      <c r="C449" s="1357">
        <v>739</v>
      </c>
      <c r="D449" s="1357"/>
      <c r="E449" s="1374"/>
      <c r="F449" s="1375">
        <v>324</v>
      </c>
      <c r="G449" s="1446"/>
      <c r="H449" s="1431"/>
      <c r="I449" s="1351">
        <v>1194</v>
      </c>
      <c r="J449" s="1447"/>
      <c r="K449" s="1448"/>
      <c r="L449" s="1449">
        <v>5057</v>
      </c>
      <c r="M449" s="1449"/>
      <c r="N449" s="1450"/>
      <c r="O449" s="1451">
        <v>1387</v>
      </c>
      <c r="P449" s="1449"/>
      <c r="Q449" s="1377" t="s">
        <v>576</v>
      </c>
    </row>
    <row r="450" spans="1:17">
      <c r="A450" s="1369" t="s">
        <v>577</v>
      </c>
      <c r="B450" s="1387"/>
      <c r="C450" s="1387">
        <v>134065</v>
      </c>
      <c r="D450" s="1387"/>
      <c r="E450" s="1425"/>
      <c r="F450" s="1426">
        <v>77075</v>
      </c>
      <c r="G450" s="1440"/>
      <c r="H450" s="1401"/>
      <c r="I450" s="1442">
        <v>143853</v>
      </c>
      <c r="J450" s="1454"/>
      <c r="K450" s="1444"/>
      <c r="L450" s="1455">
        <v>145099</v>
      </c>
      <c r="M450" s="1455"/>
      <c r="N450" s="1456"/>
      <c r="O450" s="1457">
        <v>139564</v>
      </c>
      <c r="P450" s="1455"/>
      <c r="Q450" s="1379" t="s">
        <v>580</v>
      </c>
    </row>
    <row r="451" spans="1:17">
      <c r="A451" s="1356" t="s">
        <v>581</v>
      </c>
      <c r="B451" s="1357"/>
      <c r="C451" s="1357">
        <v>62</v>
      </c>
      <c r="D451" s="1357"/>
      <c r="E451" s="1374"/>
      <c r="F451" s="1375">
        <v>12</v>
      </c>
      <c r="G451" s="1446"/>
      <c r="H451" s="1431"/>
      <c r="I451" s="1351">
        <v>230</v>
      </c>
      <c r="J451" s="1447"/>
      <c r="K451" s="1448"/>
      <c r="L451" s="1449">
        <v>1020</v>
      </c>
      <c r="M451" s="1449"/>
      <c r="N451" s="1450"/>
      <c r="O451" s="1451">
        <v>1610</v>
      </c>
      <c r="P451" s="1449"/>
      <c r="Q451" s="1377" t="s">
        <v>582</v>
      </c>
    </row>
    <row r="452" spans="1:17">
      <c r="A452" s="1356" t="s">
        <v>583</v>
      </c>
      <c r="B452" s="1357"/>
      <c r="C452" s="1357">
        <v>6413</v>
      </c>
      <c r="D452" s="1357"/>
      <c r="E452" s="1374"/>
      <c r="F452" s="1375">
        <v>1901</v>
      </c>
      <c r="G452" s="1453"/>
      <c r="H452" s="1431"/>
      <c r="I452" s="1351">
        <v>9481</v>
      </c>
      <c r="J452" s="1447"/>
      <c r="K452" s="1448"/>
      <c r="L452" s="1449">
        <v>8347</v>
      </c>
      <c r="M452" s="1449"/>
      <c r="N452" s="1450"/>
      <c r="O452" s="1451">
        <v>8616</v>
      </c>
      <c r="P452" s="1449"/>
      <c r="Q452" s="1377" t="s">
        <v>586</v>
      </c>
    </row>
    <row r="453" spans="1:17">
      <c r="A453" s="1356" t="s">
        <v>587</v>
      </c>
      <c r="B453" s="1357"/>
      <c r="C453" s="1357">
        <v>41578</v>
      </c>
      <c r="D453" s="1357"/>
      <c r="E453" s="1427"/>
      <c r="F453" s="1428">
        <v>24854</v>
      </c>
      <c r="G453" s="1453"/>
      <c r="H453" s="1431"/>
      <c r="I453" s="1351">
        <v>41364</v>
      </c>
      <c r="J453" s="1447"/>
      <c r="K453" s="1448"/>
      <c r="L453" s="1449">
        <v>40648</v>
      </c>
      <c r="M453" s="1449"/>
      <c r="N453" s="1450"/>
      <c r="O453" s="1451">
        <v>34993</v>
      </c>
      <c r="P453" s="1449"/>
      <c r="Q453" s="1377" t="s">
        <v>588</v>
      </c>
    </row>
    <row r="454" spans="1:17">
      <c r="A454" s="1356" t="s">
        <v>589</v>
      </c>
      <c r="B454" s="1357"/>
      <c r="C454" s="1357">
        <v>3345</v>
      </c>
      <c r="D454" s="1357"/>
      <c r="E454" s="1427"/>
      <c r="F454" s="1375">
        <v>6217</v>
      </c>
      <c r="G454" s="1453"/>
      <c r="H454" s="1431"/>
      <c r="I454" s="1351">
        <v>3775</v>
      </c>
      <c r="J454" s="1447"/>
      <c r="K454" s="1448"/>
      <c r="L454" s="1449">
        <v>4737</v>
      </c>
      <c r="M454" s="1449"/>
      <c r="N454" s="1450"/>
      <c r="O454" s="1451">
        <v>3588</v>
      </c>
      <c r="P454" s="1449"/>
      <c r="Q454" s="1377" t="s">
        <v>592</v>
      </c>
    </row>
    <row r="455" spans="1:17">
      <c r="A455" s="1356" t="s">
        <v>593</v>
      </c>
      <c r="B455" s="1357"/>
      <c r="C455" s="1357">
        <v>594</v>
      </c>
      <c r="D455" s="1357"/>
      <c r="E455" s="1374"/>
      <c r="F455" s="1375">
        <v>176</v>
      </c>
      <c r="G455" s="1446"/>
      <c r="H455" s="1431"/>
      <c r="I455" s="1351">
        <v>422</v>
      </c>
      <c r="J455" s="1447"/>
      <c r="K455" s="1448"/>
      <c r="L455" s="1449">
        <v>484</v>
      </c>
      <c r="M455" s="1449"/>
      <c r="N455" s="1450"/>
      <c r="O455" s="1451">
        <v>439</v>
      </c>
      <c r="P455" s="1449"/>
      <c r="Q455" s="1377" t="s">
        <v>595</v>
      </c>
    </row>
    <row r="456" spans="1:17">
      <c r="A456" s="1356" t="s">
        <v>596</v>
      </c>
      <c r="B456" s="1357"/>
      <c r="C456" s="1357">
        <v>17990</v>
      </c>
      <c r="D456" s="1357"/>
      <c r="E456" s="1427"/>
      <c r="F456" s="1428">
        <v>9502</v>
      </c>
      <c r="G456" s="1453"/>
      <c r="H456" s="1431"/>
      <c r="I456" s="1351">
        <v>21883</v>
      </c>
      <c r="J456" s="1447"/>
      <c r="K456" s="1448"/>
      <c r="L456" s="1449">
        <v>20963</v>
      </c>
      <c r="M456" s="1449"/>
      <c r="N456" s="1450"/>
      <c r="O456" s="1451">
        <v>18050</v>
      </c>
      <c r="P456" s="1449"/>
      <c r="Q456" s="1377" t="s">
        <v>599</v>
      </c>
    </row>
    <row r="457" spans="1:17">
      <c r="A457" s="1356" t="s">
        <v>600</v>
      </c>
      <c r="B457" s="1357"/>
      <c r="C457" s="1357">
        <v>22503</v>
      </c>
      <c r="D457" s="1357"/>
      <c r="E457" s="1427"/>
      <c r="F457" s="1428">
        <v>13773</v>
      </c>
      <c r="G457" s="1453"/>
      <c r="H457" s="1431"/>
      <c r="I457" s="1351">
        <v>27763</v>
      </c>
      <c r="J457" s="1447"/>
      <c r="K457" s="1448"/>
      <c r="L457" s="1449">
        <v>28473</v>
      </c>
      <c r="M457" s="1449"/>
      <c r="N457" s="1450"/>
      <c r="O457" s="1451">
        <v>29809</v>
      </c>
      <c r="P457" s="1449"/>
      <c r="Q457" s="1377" t="s">
        <v>601</v>
      </c>
    </row>
    <row r="458" spans="1:17">
      <c r="A458" s="1356" t="s">
        <v>602</v>
      </c>
      <c r="B458" s="1357"/>
      <c r="C458" s="1357">
        <v>7927</v>
      </c>
      <c r="D458" s="1357"/>
      <c r="E458" s="1374"/>
      <c r="F458" s="1375">
        <v>1577</v>
      </c>
      <c r="G458" s="1453"/>
      <c r="H458" s="1431"/>
      <c r="I458" s="1351">
        <v>9945</v>
      </c>
      <c r="J458" s="1447"/>
      <c r="K458" s="1448"/>
      <c r="L458" s="1449">
        <v>7326</v>
      </c>
      <c r="M458" s="1449"/>
      <c r="N458" s="1450"/>
      <c r="O458" s="1451">
        <v>7366</v>
      </c>
      <c r="P458" s="1449"/>
      <c r="Q458" s="1377" t="s">
        <v>606</v>
      </c>
    </row>
    <row r="459" spans="1:17">
      <c r="A459" s="1356" t="s">
        <v>607</v>
      </c>
      <c r="B459" s="1357"/>
      <c r="C459" s="1357">
        <v>740</v>
      </c>
      <c r="D459" s="1357"/>
      <c r="E459" s="1374"/>
      <c r="F459" s="1375">
        <v>648</v>
      </c>
      <c r="G459" s="1446"/>
      <c r="H459" s="1431"/>
      <c r="I459" s="1351">
        <v>909</v>
      </c>
      <c r="J459" s="1447"/>
      <c r="K459" s="1448"/>
      <c r="L459" s="1449">
        <v>1093</v>
      </c>
      <c r="M459" s="1449"/>
      <c r="N459" s="1450"/>
      <c r="O459" s="1451">
        <v>796</v>
      </c>
      <c r="P459" s="1449"/>
      <c r="Q459" s="1377" t="s">
        <v>609</v>
      </c>
    </row>
    <row r="460" spans="1:17">
      <c r="A460" s="1356" t="s">
        <v>610</v>
      </c>
      <c r="B460" s="1357"/>
      <c r="C460" s="1357">
        <v>11301</v>
      </c>
      <c r="D460" s="1357"/>
      <c r="E460" s="1374"/>
      <c r="F460" s="1375">
        <v>3361</v>
      </c>
      <c r="G460" s="1453"/>
      <c r="H460" s="1431"/>
      <c r="I460" s="1351">
        <v>8929</v>
      </c>
      <c r="J460" s="1447"/>
      <c r="K460" s="1448"/>
      <c r="L460" s="1449">
        <v>12739</v>
      </c>
      <c r="M460" s="1449"/>
      <c r="N460" s="1450"/>
      <c r="O460" s="1451">
        <v>9801</v>
      </c>
      <c r="P460" s="1449"/>
      <c r="Q460" s="1377" t="s">
        <v>613</v>
      </c>
    </row>
    <row r="461" spans="1:17">
      <c r="A461" s="1356" t="s">
        <v>614</v>
      </c>
      <c r="B461" s="1357"/>
      <c r="C461" s="1357">
        <v>21613</v>
      </c>
      <c r="D461" s="1357"/>
      <c r="E461" s="1427"/>
      <c r="F461" s="1428">
        <v>15053</v>
      </c>
      <c r="G461" s="1453"/>
      <c r="H461" s="1431"/>
      <c r="I461" s="1351">
        <v>19151</v>
      </c>
      <c r="J461" s="1447"/>
      <c r="K461" s="1448"/>
      <c r="L461" s="1449">
        <v>19269</v>
      </c>
      <c r="M461" s="1449"/>
      <c r="N461" s="1450"/>
      <c r="O461" s="1451">
        <v>24495</v>
      </c>
      <c r="P461" s="1449"/>
      <c r="Q461" s="1377" t="s">
        <v>615</v>
      </c>
    </row>
    <row r="462" spans="1:17">
      <c r="A462" s="1369" t="s">
        <v>616</v>
      </c>
      <c r="B462" s="1387"/>
      <c r="C462" s="1387">
        <v>264123</v>
      </c>
      <c r="D462" s="1387"/>
      <c r="E462" s="1425"/>
      <c r="F462" s="1426">
        <v>164373</v>
      </c>
      <c r="G462" s="1440"/>
      <c r="H462" s="1401"/>
      <c r="I462" s="1442">
        <v>244848</v>
      </c>
      <c r="J462" s="1454"/>
      <c r="K462" s="1444"/>
      <c r="L462" s="1455">
        <v>330451</v>
      </c>
      <c r="M462" s="1455"/>
      <c r="N462" s="1456"/>
      <c r="O462" s="1457">
        <v>256770</v>
      </c>
      <c r="P462" s="1455"/>
      <c r="Q462" s="1379" t="s">
        <v>618</v>
      </c>
    </row>
    <row r="463" spans="1:17">
      <c r="A463" s="1356" t="s">
        <v>619</v>
      </c>
      <c r="B463" s="1357"/>
      <c r="C463" s="1357">
        <v>44567</v>
      </c>
      <c r="D463" s="1357"/>
      <c r="E463" s="1427"/>
      <c r="F463" s="1428">
        <v>32501</v>
      </c>
      <c r="G463" s="1453"/>
      <c r="H463" s="1431"/>
      <c r="I463" s="1351">
        <v>45037</v>
      </c>
      <c r="J463" s="1447"/>
      <c r="K463" s="1448"/>
      <c r="L463" s="1449">
        <v>55657</v>
      </c>
      <c r="M463" s="1449"/>
      <c r="N463" s="1450"/>
      <c r="O463" s="1451">
        <v>53546</v>
      </c>
      <c r="P463" s="1449"/>
      <c r="Q463" s="1377" t="s">
        <v>620</v>
      </c>
    </row>
    <row r="464" spans="1:17">
      <c r="A464" s="1356" t="s">
        <v>621</v>
      </c>
      <c r="B464" s="1357"/>
      <c r="C464" s="1357">
        <v>2952</v>
      </c>
      <c r="D464" s="1357"/>
      <c r="E464" s="1374"/>
      <c r="F464" s="1375">
        <v>1760</v>
      </c>
      <c r="G464" s="1446"/>
      <c r="H464" s="1431"/>
      <c r="I464" s="1351">
        <v>4014</v>
      </c>
      <c r="J464" s="1447"/>
      <c r="K464" s="1448"/>
      <c r="L464" s="1449">
        <v>5714</v>
      </c>
      <c r="M464" s="1449"/>
      <c r="N464" s="1450"/>
      <c r="O464" s="1451">
        <v>4700</v>
      </c>
      <c r="P464" s="1449"/>
      <c r="Q464" s="1377" t="s">
        <v>623</v>
      </c>
    </row>
    <row r="465" spans="1:17">
      <c r="A465" s="1356" t="s">
        <v>624</v>
      </c>
      <c r="B465" s="1357"/>
      <c r="C465" s="1357">
        <v>19455</v>
      </c>
      <c r="D465" s="1357"/>
      <c r="E465" s="1374"/>
      <c r="F465" s="1428">
        <v>11781</v>
      </c>
      <c r="G465" s="1453"/>
      <c r="H465" s="1431"/>
      <c r="I465" s="1351">
        <v>18779</v>
      </c>
      <c r="J465" s="1447"/>
      <c r="K465" s="1448"/>
      <c r="L465" s="1449">
        <v>21961</v>
      </c>
      <c r="M465" s="1449"/>
      <c r="N465" s="1450"/>
      <c r="O465" s="1451">
        <v>10249</v>
      </c>
      <c r="P465" s="1449"/>
      <c r="Q465" s="1377" t="s">
        <v>625</v>
      </c>
    </row>
    <row r="466" spans="1:17">
      <c r="A466" s="1356" t="s">
        <v>626</v>
      </c>
      <c r="B466" s="1357"/>
      <c r="C466" s="1357">
        <v>57799</v>
      </c>
      <c r="D466" s="1357"/>
      <c r="E466" s="1427"/>
      <c r="F466" s="1428">
        <v>14837</v>
      </c>
      <c r="G466" s="1453"/>
      <c r="H466" s="1431"/>
      <c r="I466" s="1351">
        <v>37695</v>
      </c>
      <c r="J466" s="1447"/>
      <c r="K466" s="1448"/>
      <c r="L466" s="1449">
        <v>73025</v>
      </c>
      <c r="M466" s="1449"/>
      <c r="N466" s="1450"/>
      <c r="O466" s="1451">
        <v>34348</v>
      </c>
      <c r="P466" s="1449"/>
      <c r="Q466" s="1377" t="s">
        <v>627</v>
      </c>
    </row>
    <row r="467" spans="1:17">
      <c r="A467" s="1356" t="s">
        <v>628</v>
      </c>
      <c r="B467" s="1357"/>
      <c r="C467" s="1357">
        <v>1650</v>
      </c>
      <c r="D467" s="1357"/>
      <c r="E467" s="1374"/>
      <c r="F467" s="1375">
        <v>315</v>
      </c>
      <c r="G467" s="1446"/>
      <c r="H467" s="1431"/>
      <c r="I467" s="1351">
        <v>1459</v>
      </c>
      <c r="J467" s="1447"/>
      <c r="K467" s="1448"/>
      <c r="L467" s="1449">
        <v>2008</v>
      </c>
      <c r="M467" s="1449"/>
      <c r="N467" s="1450"/>
      <c r="O467" s="1451">
        <v>1423</v>
      </c>
      <c r="P467" s="1449"/>
      <c r="Q467" s="1377" t="s">
        <v>630</v>
      </c>
    </row>
    <row r="468" spans="1:17">
      <c r="A468" s="1356" t="s">
        <v>631</v>
      </c>
      <c r="B468" s="1357"/>
      <c r="C468" s="1357">
        <v>29738</v>
      </c>
      <c r="D468" s="1357"/>
      <c r="E468" s="1427"/>
      <c r="F468" s="1428">
        <v>15735</v>
      </c>
      <c r="G468" s="1453"/>
      <c r="H468" s="1431"/>
      <c r="I468" s="1351">
        <v>28797</v>
      </c>
      <c r="J468" s="1447"/>
      <c r="K468" s="1448"/>
      <c r="L468" s="1449">
        <v>47172</v>
      </c>
      <c r="M468" s="1449"/>
      <c r="N468" s="1450"/>
      <c r="O468" s="1451">
        <v>26575</v>
      </c>
      <c r="P468" s="1449"/>
      <c r="Q468" s="1377" t="s">
        <v>632</v>
      </c>
    </row>
    <row r="469" spans="1:17">
      <c r="A469" s="1356" t="s">
        <v>633</v>
      </c>
      <c r="B469" s="1357"/>
      <c r="C469" s="1357">
        <v>14438</v>
      </c>
      <c r="D469" s="1357"/>
      <c r="E469" s="1427"/>
      <c r="F469" s="1428">
        <v>10678</v>
      </c>
      <c r="G469" s="1453"/>
      <c r="H469" s="1431"/>
      <c r="I469" s="1351">
        <v>15401</v>
      </c>
      <c r="J469" s="1447"/>
      <c r="K469" s="1448"/>
      <c r="L469" s="1449">
        <v>24161</v>
      </c>
      <c r="M469" s="1449"/>
      <c r="N469" s="1450"/>
      <c r="O469" s="1451">
        <v>25898</v>
      </c>
      <c r="P469" s="1449"/>
      <c r="Q469" s="1377" t="s">
        <v>634</v>
      </c>
    </row>
    <row r="470" spans="1:17">
      <c r="A470" s="1356" t="s">
        <v>635</v>
      </c>
      <c r="B470" s="1357"/>
      <c r="C470" s="1357">
        <v>4228</v>
      </c>
      <c r="D470" s="1357"/>
      <c r="E470" s="1374"/>
      <c r="F470" s="1375">
        <v>1119</v>
      </c>
      <c r="G470" s="1446"/>
      <c r="H470" s="1431"/>
      <c r="I470" s="1351">
        <v>3848</v>
      </c>
      <c r="J470" s="1447"/>
      <c r="K470" s="1448"/>
      <c r="L470" s="1449">
        <v>4192</v>
      </c>
      <c r="M470" s="1449"/>
      <c r="N470" s="1450"/>
      <c r="O470" s="1451">
        <v>5102</v>
      </c>
      <c r="P470" s="1449"/>
      <c r="Q470" s="1377" t="s">
        <v>636</v>
      </c>
    </row>
    <row r="471" spans="1:17">
      <c r="A471" s="1356" t="s">
        <v>637</v>
      </c>
      <c r="B471" s="1357"/>
      <c r="C471" s="1357">
        <v>2956</v>
      </c>
      <c r="D471" s="1357"/>
      <c r="E471" s="1374"/>
      <c r="F471" s="1375">
        <v>949</v>
      </c>
      <c r="G471" s="1446"/>
      <c r="H471" s="1431"/>
      <c r="I471" s="1351">
        <v>4985</v>
      </c>
      <c r="J471" s="1447"/>
      <c r="K471" s="1448"/>
      <c r="L471" s="1449">
        <v>3431</v>
      </c>
      <c r="M471" s="1449"/>
      <c r="N471" s="1450"/>
      <c r="O471" s="1451">
        <v>7695</v>
      </c>
      <c r="P471" s="1449"/>
      <c r="Q471" s="1377" t="s">
        <v>638</v>
      </c>
    </row>
    <row r="472" spans="1:17">
      <c r="A472" s="1356" t="s">
        <v>639</v>
      </c>
      <c r="B472" s="1357"/>
      <c r="C472" s="1357">
        <v>45769</v>
      </c>
      <c r="D472" s="1357"/>
      <c r="E472" s="1427"/>
      <c r="F472" s="1428">
        <v>31076</v>
      </c>
      <c r="G472" s="1453"/>
      <c r="H472" s="1431"/>
      <c r="I472" s="1351">
        <v>44061</v>
      </c>
      <c r="J472" s="1447"/>
      <c r="K472" s="1448"/>
      <c r="L472" s="1449">
        <v>48786</v>
      </c>
      <c r="M472" s="1449"/>
      <c r="N472" s="1450"/>
      <c r="O472" s="1451">
        <v>42319</v>
      </c>
      <c r="P472" s="1449"/>
      <c r="Q472" s="1377" t="s">
        <v>640</v>
      </c>
    </row>
    <row r="473" spans="1:17">
      <c r="A473" s="1356" t="s">
        <v>641</v>
      </c>
      <c r="B473" s="1357"/>
      <c r="C473" s="1357">
        <v>1344</v>
      </c>
      <c r="D473" s="1357"/>
      <c r="E473" s="1374"/>
      <c r="F473" s="1375">
        <v>343</v>
      </c>
      <c r="G473" s="1446"/>
      <c r="H473" s="1431"/>
      <c r="I473" s="1351">
        <v>1340</v>
      </c>
      <c r="J473" s="1447"/>
      <c r="K473" s="1448"/>
      <c r="L473" s="1449">
        <v>1687</v>
      </c>
      <c r="M473" s="1449"/>
      <c r="N473" s="1450"/>
      <c r="O473" s="1451">
        <v>3367</v>
      </c>
      <c r="P473" s="1449"/>
      <c r="Q473" s="1377" t="s">
        <v>642</v>
      </c>
    </row>
    <row r="474" spans="1:17">
      <c r="A474" s="1356" t="s">
        <v>643</v>
      </c>
      <c r="B474" s="1357"/>
      <c r="C474" s="1357">
        <v>32040</v>
      </c>
      <c r="D474" s="1357"/>
      <c r="E474" s="1427"/>
      <c r="F474" s="1428">
        <v>40031</v>
      </c>
      <c r="G474" s="1453"/>
      <c r="H474" s="1431"/>
      <c r="I474" s="1351">
        <v>30151</v>
      </c>
      <c r="J474" s="1447"/>
      <c r="K474" s="1448"/>
      <c r="L474" s="1449">
        <v>33383</v>
      </c>
      <c r="M474" s="1449"/>
      <c r="N474" s="1450"/>
      <c r="O474" s="1451">
        <v>33052</v>
      </c>
      <c r="P474" s="1449"/>
      <c r="Q474" s="1377" t="s">
        <v>644</v>
      </c>
    </row>
    <row r="475" spans="1:17">
      <c r="A475" s="1356" t="s">
        <v>645</v>
      </c>
      <c r="B475" s="1357"/>
      <c r="C475" s="1357">
        <v>7190</v>
      </c>
      <c r="D475" s="1357"/>
      <c r="E475" s="1374"/>
      <c r="F475" s="1375">
        <v>3248</v>
      </c>
      <c r="G475" s="1453"/>
      <c r="H475" s="1431"/>
      <c r="I475" s="1351">
        <v>9285</v>
      </c>
      <c r="J475" s="1447"/>
      <c r="K475" s="1448"/>
      <c r="L475" s="1449">
        <v>9271</v>
      </c>
      <c r="M475" s="1449"/>
      <c r="N475" s="1450"/>
      <c r="O475" s="1451">
        <v>8495</v>
      </c>
      <c r="P475" s="1449"/>
      <c r="Q475" s="1377" t="s">
        <v>647</v>
      </c>
    </row>
    <row r="476" spans="1:17">
      <c r="A476" s="1369" t="s">
        <v>648</v>
      </c>
      <c r="B476" s="1387"/>
      <c r="C476" s="1387">
        <v>49278</v>
      </c>
      <c r="D476" s="1387"/>
      <c r="E476" s="1425"/>
      <c r="F476" s="1426">
        <v>16813</v>
      </c>
      <c r="G476" s="1440"/>
      <c r="H476" s="1401"/>
      <c r="I476" s="1442">
        <v>55208</v>
      </c>
      <c r="J476" s="1454"/>
      <c r="K476" s="1444"/>
      <c r="L476" s="1455">
        <v>62741</v>
      </c>
      <c r="M476" s="1455"/>
      <c r="N476" s="1456"/>
      <c r="O476" s="1457">
        <v>48978</v>
      </c>
      <c r="P476" s="1455"/>
      <c r="Q476" s="1379" t="s">
        <v>649</v>
      </c>
    </row>
    <row r="477" spans="1:17">
      <c r="A477" s="1356" t="s">
        <v>650</v>
      </c>
      <c r="B477" s="1357"/>
      <c r="C477" s="1357">
        <v>867</v>
      </c>
      <c r="D477" s="1357"/>
      <c r="E477" s="1374"/>
      <c r="F477" s="1375">
        <v>364</v>
      </c>
      <c r="G477" s="1446"/>
      <c r="H477" s="1431"/>
      <c r="I477" s="1351">
        <v>828</v>
      </c>
      <c r="J477" s="1447"/>
      <c r="K477" s="1448"/>
      <c r="L477" s="1449">
        <v>1320</v>
      </c>
      <c r="M477" s="1449"/>
      <c r="N477" s="1450"/>
      <c r="O477" s="1451">
        <v>944</v>
      </c>
      <c r="P477" s="1449"/>
      <c r="Q477" s="1377" t="s">
        <v>652</v>
      </c>
    </row>
    <row r="478" spans="1:17">
      <c r="A478" s="1356" t="s">
        <v>653</v>
      </c>
      <c r="B478" s="1357"/>
      <c r="C478" s="1357">
        <v>22399</v>
      </c>
      <c r="D478" s="1357"/>
      <c r="E478" s="1427"/>
      <c r="F478" s="1428">
        <v>7770</v>
      </c>
      <c r="G478" s="1453"/>
      <c r="H478" s="1431"/>
      <c r="I478" s="1351">
        <v>16040</v>
      </c>
      <c r="J478" s="1447"/>
      <c r="K478" s="1448"/>
      <c r="L478" s="1449">
        <v>21168</v>
      </c>
      <c r="M478" s="1449"/>
      <c r="N478" s="1450"/>
      <c r="O478" s="1451">
        <v>14743</v>
      </c>
      <c r="P478" s="1449"/>
      <c r="Q478" s="1377" t="s">
        <v>655</v>
      </c>
    </row>
    <row r="479" spans="1:17">
      <c r="A479" s="1356" t="s">
        <v>656</v>
      </c>
      <c r="B479" s="1357"/>
      <c r="C479" s="1357">
        <v>2650</v>
      </c>
      <c r="D479" s="1357"/>
      <c r="E479" s="1374"/>
      <c r="F479" s="1375">
        <v>1017</v>
      </c>
      <c r="G479" s="1446"/>
      <c r="H479" s="1431"/>
      <c r="I479" s="1351">
        <v>12069</v>
      </c>
      <c r="J479" s="1447"/>
      <c r="K479" s="1448"/>
      <c r="L479" s="1449">
        <v>10693</v>
      </c>
      <c r="M479" s="1449"/>
      <c r="N479" s="1450"/>
      <c r="O479" s="1451">
        <v>5100</v>
      </c>
      <c r="P479" s="1449"/>
      <c r="Q479" s="1377" t="s">
        <v>658</v>
      </c>
    </row>
    <row r="480" spans="1:17">
      <c r="A480" s="1356" t="s">
        <v>659</v>
      </c>
      <c r="B480" s="1357"/>
      <c r="C480" s="1357">
        <v>3071</v>
      </c>
      <c r="D480" s="1357"/>
      <c r="E480" s="1374"/>
      <c r="F480" s="1375">
        <v>949</v>
      </c>
      <c r="G480" s="1446"/>
      <c r="H480" s="1431"/>
      <c r="I480" s="1351">
        <v>5062</v>
      </c>
      <c r="J480" s="1447"/>
      <c r="K480" s="1448"/>
      <c r="L480" s="1449">
        <v>2975</v>
      </c>
      <c r="M480" s="1449"/>
      <c r="N480" s="1450"/>
      <c r="O480" s="1451">
        <v>4314</v>
      </c>
      <c r="P480" s="1449"/>
      <c r="Q480" s="1377" t="s">
        <v>661</v>
      </c>
    </row>
    <row r="481" spans="1:17">
      <c r="A481" s="1356" t="s">
        <v>662</v>
      </c>
      <c r="B481" s="1357"/>
      <c r="C481" s="1357">
        <v>18416</v>
      </c>
      <c r="D481" s="1357"/>
      <c r="E481" s="1374"/>
      <c r="F481" s="1375">
        <v>5754</v>
      </c>
      <c r="G481" s="1453"/>
      <c r="H481" s="1431"/>
      <c r="I481" s="1351">
        <v>17299</v>
      </c>
      <c r="J481" s="1447"/>
      <c r="K481" s="1448"/>
      <c r="L481" s="1449">
        <v>22737</v>
      </c>
      <c r="M481" s="1449"/>
      <c r="N481" s="1450"/>
      <c r="O481" s="1451">
        <v>21387</v>
      </c>
      <c r="P481" s="1449"/>
      <c r="Q481" s="1377" t="s">
        <v>663</v>
      </c>
    </row>
    <row r="482" spans="1:17">
      <c r="A482" s="1364" t="s">
        <v>664</v>
      </c>
      <c r="B482" s="1419"/>
      <c r="C482" s="1419">
        <v>1875</v>
      </c>
      <c r="D482" s="1419"/>
      <c r="E482" s="1383"/>
      <c r="F482" s="1418">
        <v>957</v>
      </c>
      <c r="G482" s="1458"/>
      <c r="H482" s="1430"/>
      <c r="I482" s="1419">
        <v>3910</v>
      </c>
      <c r="J482" s="1459"/>
      <c r="K482" s="1460"/>
      <c r="L482" s="1461">
        <v>3847</v>
      </c>
      <c r="M482" s="1461"/>
      <c r="N482" s="1462"/>
      <c r="O482" s="1461">
        <v>2492</v>
      </c>
      <c r="P482" s="1463"/>
      <c r="Q482" s="1385" t="s">
        <v>666</v>
      </c>
    </row>
    <row r="483" spans="1:17">
      <c r="A483" s="1357"/>
      <c r="B483" s="1357"/>
      <c r="D483" s="1357"/>
      <c r="H483" s="1431"/>
      <c r="I483" s="1448"/>
      <c r="J483" s="1448"/>
      <c r="K483" s="1448"/>
      <c r="L483" s="1448"/>
      <c r="M483" s="1431"/>
      <c r="N483" s="1431"/>
      <c r="O483" s="1448"/>
      <c r="P483" s="1448"/>
      <c r="Q483" s="1357"/>
    </row>
    <row r="484" spans="1:17">
      <c r="A484" s="1387" t="s">
        <v>2855</v>
      </c>
      <c r="B484" s="1379"/>
      <c r="C484" s="1387">
        <v>559541</v>
      </c>
      <c r="D484" s="1387"/>
      <c r="E484" s="1416"/>
      <c r="F484" s="1442">
        <v>344447</v>
      </c>
      <c r="G484" s="1440"/>
      <c r="H484" s="1401"/>
      <c r="I484" s="1442">
        <v>585720</v>
      </c>
      <c r="J484" s="1454"/>
      <c r="K484" s="1444"/>
      <c r="L484" s="1455">
        <v>706376</v>
      </c>
      <c r="M484" s="1455"/>
      <c r="N484" s="1456"/>
      <c r="O484" s="1457">
        <v>601932</v>
      </c>
      <c r="P484" s="1455"/>
      <c r="Q484" s="1379" t="s">
        <v>2859</v>
      </c>
    </row>
    <row r="485" spans="1:17">
      <c r="A485" s="1351" t="s">
        <v>2902</v>
      </c>
      <c r="B485" s="1379"/>
      <c r="C485" s="1357">
        <v>2708</v>
      </c>
      <c r="D485" s="1387"/>
      <c r="E485" s="1416"/>
      <c r="F485" s="1391">
        <v>0</v>
      </c>
      <c r="G485" s="1440"/>
      <c r="H485" s="1401"/>
      <c r="I485" s="1391">
        <v>0</v>
      </c>
      <c r="J485" s="1454"/>
      <c r="K485" s="1444"/>
      <c r="L485" s="1391">
        <v>0</v>
      </c>
      <c r="M485" s="1455"/>
      <c r="N485" s="1456"/>
      <c r="O485" s="1391">
        <v>0</v>
      </c>
      <c r="P485" s="1455"/>
      <c r="Q485" s="1392" t="s">
        <v>2903</v>
      </c>
    </row>
    <row r="486" spans="1:17">
      <c r="A486" s="1357" t="s">
        <v>667</v>
      </c>
      <c r="B486" s="1377"/>
      <c r="C486" s="1357">
        <v>44417</v>
      </c>
      <c r="D486" s="1357"/>
      <c r="E486" s="1464"/>
      <c r="F486" s="1428">
        <v>16945</v>
      </c>
      <c r="G486" s="1453"/>
      <c r="H486" s="1431"/>
      <c r="I486" s="1351">
        <v>29573</v>
      </c>
      <c r="J486" s="1447"/>
      <c r="K486" s="1448"/>
      <c r="L486" s="1449">
        <v>39361</v>
      </c>
      <c r="M486" s="1449"/>
      <c r="N486" s="1450"/>
      <c r="O486" s="1451">
        <v>47500</v>
      </c>
      <c r="P486" s="1449"/>
      <c r="Q486" s="1377" t="s">
        <v>668</v>
      </c>
    </row>
    <row r="487" spans="1:17">
      <c r="A487" s="1357" t="s">
        <v>669</v>
      </c>
      <c r="B487" s="1377"/>
      <c r="C487" s="1357">
        <v>45968</v>
      </c>
      <c r="D487" s="1357"/>
      <c r="E487" s="1464"/>
      <c r="F487" s="1428">
        <v>29970</v>
      </c>
      <c r="G487" s="1453"/>
      <c r="H487" s="1431"/>
      <c r="I487" s="1351">
        <v>48950</v>
      </c>
      <c r="J487" s="1447"/>
      <c r="K487" s="1448"/>
      <c r="L487" s="1449">
        <v>53313</v>
      </c>
      <c r="M487" s="1449"/>
      <c r="N487" s="1450"/>
      <c r="O487" s="1451">
        <v>43927</v>
      </c>
      <c r="P487" s="1449"/>
      <c r="Q487" s="1377" t="s">
        <v>670</v>
      </c>
    </row>
    <row r="488" spans="1:17">
      <c r="A488" s="1357" t="s">
        <v>671</v>
      </c>
      <c r="B488" s="1377"/>
      <c r="C488" s="1357">
        <v>47238</v>
      </c>
      <c r="D488" s="1357"/>
      <c r="E488" s="1464"/>
      <c r="F488" s="1428">
        <v>18543</v>
      </c>
      <c r="G488" s="1453"/>
      <c r="H488" s="1431"/>
      <c r="I488" s="1351">
        <v>42830</v>
      </c>
      <c r="J488" s="1447"/>
      <c r="K488" s="1448"/>
      <c r="L488" s="1449">
        <v>70569</v>
      </c>
      <c r="M488" s="1449"/>
      <c r="N488" s="1450"/>
      <c r="O488" s="1451">
        <v>53159</v>
      </c>
      <c r="P488" s="1449"/>
      <c r="Q488" s="1377" t="s">
        <v>672</v>
      </c>
    </row>
    <row r="489" spans="1:17">
      <c r="A489" s="1357" t="s">
        <v>673</v>
      </c>
      <c r="B489" s="1377"/>
      <c r="C489" s="1357">
        <v>32004</v>
      </c>
      <c r="D489" s="1357"/>
      <c r="E489" s="1464"/>
      <c r="F489" s="1428">
        <v>15898</v>
      </c>
      <c r="G489" s="1453"/>
      <c r="H489" s="1431"/>
      <c r="I489" s="1351">
        <v>37948</v>
      </c>
      <c r="J489" s="1447"/>
      <c r="K489" s="1448"/>
      <c r="L489" s="1449">
        <v>55105</v>
      </c>
      <c r="M489" s="1449"/>
      <c r="N489" s="1450"/>
      <c r="O489" s="1451">
        <v>35948</v>
      </c>
      <c r="P489" s="1449"/>
      <c r="Q489" s="1377" t="s">
        <v>674</v>
      </c>
    </row>
    <row r="490" spans="1:17">
      <c r="A490" s="1357" t="s">
        <v>675</v>
      </c>
      <c r="B490" s="1377"/>
      <c r="C490" s="1357">
        <v>5277</v>
      </c>
      <c r="D490" s="1357"/>
      <c r="E490" s="1415"/>
      <c r="F490" s="1428">
        <v>13458</v>
      </c>
      <c r="G490" s="1453"/>
      <c r="H490" s="1431"/>
      <c r="I490" s="1351">
        <v>43006</v>
      </c>
      <c r="J490" s="1447"/>
      <c r="K490" s="1448"/>
      <c r="L490" s="1449">
        <v>58750</v>
      </c>
      <c r="M490" s="1449"/>
      <c r="N490" s="1450"/>
      <c r="O490" s="1451">
        <v>30483</v>
      </c>
      <c r="P490" s="1449"/>
      <c r="Q490" s="1377" t="s">
        <v>676</v>
      </c>
    </row>
    <row r="491" spans="1:17">
      <c r="A491" s="1357" t="s">
        <v>677</v>
      </c>
      <c r="B491" s="1377"/>
      <c r="C491" s="1357">
        <v>32899</v>
      </c>
      <c r="D491" s="1357"/>
      <c r="E491" s="1464"/>
      <c r="F491" s="1428">
        <v>14894</v>
      </c>
      <c r="G491" s="1453"/>
      <c r="H491" s="1431"/>
      <c r="I491" s="1351">
        <v>12693</v>
      </c>
      <c r="J491" s="1447"/>
      <c r="K491" s="1448"/>
      <c r="L491" s="1449">
        <v>15959</v>
      </c>
      <c r="M491" s="1449"/>
      <c r="N491" s="1450"/>
      <c r="O491" s="1451">
        <v>6970</v>
      </c>
      <c r="P491" s="1449"/>
      <c r="Q491" s="1377" t="s">
        <v>678</v>
      </c>
    </row>
    <row r="492" spans="1:17">
      <c r="A492" s="1357" t="s">
        <v>679</v>
      </c>
      <c r="B492" s="1377"/>
      <c r="C492" s="1357">
        <v>53940</v>
      </c>
      <c r="D492" s="1357"/>
      <c r="E492" s="1464"/>
      <c r="F492" s="1428">
        <v>46355</v>
      </c>
      <c r="G492" s="1453"/>
      <c r="H492" s="1431"/>
      <c r="I492" s="1351">
        <v>70249</v>
      </c>
      <c r="J492" s="1447"/>
      <c r="K492" s="1448"/>
      <c r="L492" s="1449">
        <v>59077</v>
      </c>
      <c r="M492" s="1449"/>
      <c r="N492" s="1450"/>
      <c r="O492" s="1451">
        <v>46525</v>
      </c>
      <c r="P492" s="1449"/>
      <c r="Q492" s="1377" t="s">
        <v>680</v>
      </c>
    </row>
    <row r="493" spans="1:17">
      <c r="A493" s="1357" t="s">
        <v>681</v>
      </c>
      <c r="B493" s="1377"/>
      <c r="C493" s="1357">
        <v>39378</v>
      </c>
      <c r="D493" s="1357"/>
      <c r="E493" s="1464"/>
      <c r="F493" s="1428">
        <v>19337</v>
      </c>
      <c r="G493" s="1453"/>
      <c r="H493" s="1431"/>
      <c r="I493" s="1351">
        <v>39321</v>
      </c>
      <c r="J493" s="1447"/>
      <c r="K493" s="1448"/>
      <c r="L493" s="1449">
        <v>43027</v>
      </c>
      <c r="M493" s="1449"/>
      <c r="N493" s="1450"/>
      <c r="O493" s="1451">
        <v>54868</v>
      </c>
      <c r="P493" s="1449"/>
      <c r="Q493" s="1377" t="s">
        <v>682</v>
      </c>
    </row>
    <row r="494" spans="1:17">
      <c r="A494" s="1357" t="s">
        <v>683</v>
      </c>
      <c r="B494" s="1377"/>
      <c r="C494" s="1357">
        <v>107155</v>
      </c>
      <c r="D494" s="1357"/>
      <c r="E494" s="1464"/>
      <c r="F494" s="1428">
        <v>62013</v>
      </c>
      <c r="G494" s="1453"/>
      <c r="H494" s="1431"/>
      <c r="I494" s="1351">
        <v>111563</v>
      </c>
      <c r="J494" s="1447"/>
      <c r="K494" s="1448"/>
      <c r="L494" s="1449">
        <v>119439</v>
      </c>
      <c r="M494" s="1449"/>
      <c r="N494" s="1450"/>
      <c r="O494" s="1451">
        <v>124219</v>
      </c>
      <c r="P494" s="1449"/>
      <c r="Q494" s="1377" t="s">
        <v>685</v>
      </c>
    </row>
    <row r="495" spans="1:17">
      <c r="A495" s="1357" t="s">
        <v>686</v>
      </c>
      <c r="B495" s="1377"/>
      <c r="C495" s="1357">
        <v>24687</v>
      </c>
      <c r="D495" s="1357"/>
      <c r="E495" s="1464"/>
      <c r="F495" s="1428">
        <v>15077</v>
      </c>
      <c r="G495" s="1453"/>
      <c r="H495" s="1431"/>
      <c r="I495" s="1351">
        <v>21331</v>
      </c>
      <c r="J495" s="1447"/>
      <c r="K495" s="1448"/>
      <c r="L495" s="1449">
        <v>26006</v>
      </c>
      <c r="M495" s="1449"/>
      <c r="N495" s="1450"/>
      <c r="O495" s="1451">
        <v>31737</v>
      </c>
      <c r="P495" s="1449"/>
      <c r="Q495" s="1377" t="s">
        <v>687</v>
      </c>
    </row>
    <row r="496" spans="1:17">
      <c r="A496" s="1357" t="s">
        <v>688</v>
      </c>
      <c r="B496" s="1377"/>
      <c r="C496" s="1357">
        <v>41586</v>
      </c>
      <c r="D496" s="1357"/>
      <c r="E496" s="1464"/>
      <c r="F496" s="1428">
        <v>22214</v>
      </c>
      <c r="G496" s="1453"/>
      <c r="H496" s="1431"/>
      <c r="I496" s="1351">
        <v>32424</v>
      </c>
      <c r="J496" s="1447"/>
      <c r="K496" s="1448"/>
      <c r="L496" s="1449">
        <v>44328</v>
      </c>
      <c r="M496" s="1449"/>
      <c r="N496" s="1450"/>
      <c r="O496" s="1451">
        <v>37113</v>
      </c>
      <c r="P496" s="1449"/>
      <c r="Q496" s="1377" t="s">
        <v>689</v>
      </c>
    </row>
    <row r="497" spans="1:17">
      <c r="A497" s="1357" t="s">
        <v>690</v>
      </c>
      <c r="B497" s="1377"/>
      <c r="C497" s="1357">
        <v>30605</v>
      </c>
      <c r="D497" s="1357"/>
      <c r="E497" s="1464"/>
      <c r="F497" s="1428">
        <v>29357</v>
      </c>
      <c r="G497" s="1453"/>
      <c r="H497" s="1431"/>
      <c r="I497" s="1351">
        <v>37222</v>
      </c>
      <c r="J497" s="1447"/>
      <c r="K497" s="1448"/>
      <c r="L497" s="1449">
        <v>39626</v>
      </c>
      <c r="M497" s="1449"/>
      <c r="N497" s="1450"/>
      <c r="O497" s="1451">
        <v>35830</v>
      </c>
      <c r="P497" s="1449"/>
      <c r="Q497" s="1377" t="s">
        <v>693</v>
      </c>
    </row>
    <row r="498" spans="1:17">
      <c r="A498" s="1357" t="s">
        <v>694</v>
      </c>
      <c r="B498" s="1377"/>
      <c r="C498" s="1357">
        <v>32600</v>
      </c>
      <c r="D498" s="1357"/>
      <c r="E498" s="1464"/>
      <c r="F498" s="1428">
        <v>32683</v>
      </c>
      <c r="G498" s="1453"/>
      <c r="H498" s="1431"/>
      <c r="I498" s="1351">
        <v>39680</v>
      </c>
      <c r="J498" s="1447"/>
      <c r="K498" s="1448"/>
      <c r="L498" s="1449">
        <v>49401</v>
      </c>
      <c r="M498" s="1449"/>
      <c r="N498" s="1450"/>
      <c r="O498" s="1451">
        <v>31289</v>
      </c>
      <c r="P498" s="1449"/>
      <c r="Q498" s="1377" t="s">
        <v>695</v>
      </c>
    </row>
    <row r="499" spans="1:17">
      <c r="A499" s="1357" t="s">
        <v>696</v>
      </c>
      <c r="B499" s="1377"/>
      <c r="C499" s="1357">
        <v>12388</v>
      </c>
      <c r="D499" s="1357"/>
      <c r="E499" s="1415"/>
      <c r="F499" s="1428">
        <v>5294</v>
      </c>
      <c r="G499" s="1453"/>
      <c r="H499" s="1431"/>
      <c r="I499" s="1351">
        <v>12700</v>
      </c>
      <c r="J499" s="1447"/>
      <c r="K499" s="1448"/>
      <c r="L499" s="1449">
        <v>17124</v>
      </c>
      <c r="M499" s="1449"/>
      <c r="N499" s="1450"/>
      <c r="O499" s="1451">
        <v>15801</v>
      </c>
      <c r="P499" s="1449"/>
      <c r="Q499" s="1377" t="s">
        <v>699</v>
      </c>
    </row>
    <row r="500" spans="1:17">
      <c r="A500" s="1357" t="s">
        <v>700</v>
      </c>
      <c r="B500" s="1377"/>
      <c r="C500" s="1357">
        <v>3773</v>
      </c>
      <c r="D500" s="1357"/>
      <c r="E500" s="1415"/>
      <c r="F500" s="1428">
        <v>1549</v>
      </c>
      <c r="G500" s="1453"/>
      <c r="H500" s="1431"/>
      <c r="I500" s="1351">
        <v>3531</v>
      </c>
      <c r="J500" s="1447"/>
      <c r="K500" s="1448"/>
      <c r="L500" s="1449">
        <v>10356</v>
      </c>
      <c r="M500" s="1449"/>
      <c r="N500" s="1450"/>
      <c r="O500" s="1451">
        <v>3387</v>
      </c>
      <c r="P500" s="1449"/>
      <c r="Q500" s="1377" t="s">
        <v>702</v>
      </c>
    </row>
    <row r="501" spans="1:17">
      <c r="A501" s="1357" t="s">
        <v>703</v>
      </c>
      <c r="B501" s="1377"/>
      <c r="C501" s="1357">
        <v>2920</v>
      </c>
      <c r="D501" s="1357"/>
      <c r="E501" s="1415"/>
      <c r="F501" s="1375">
        <v>862</v>
      </c>
      <c r="G501" s="1446"/>
      <c r="H501" s="1431"/>
      <c r="I501" s="1351">
        <v>2702</v>
      </c>
      <c r="J501" s="1447"/>
      <c r="K501" s="1448"/>
      <c r="L501" s="1449">
        <v>4934</v>
      </c>
      <c r="M501" s="1449"/>
      <c r="N501" s="1450"/>
      <c r="O501" s="1451">
        <v>3175</v>
      </c>
      <c r="P501" s="1449"/>
      <c r="Q501" s="1377" t="s">
        <v>704</v>
      </c>
    </row>
    <row r="502" spans="1:17">
      <c r="A502" s="1387" t="s">
        <v>705</v>
      </c>
      <c r="B502" s="1379"/>
      <c r="C502" s="1387">
        <v>124080</v>
      </c>
      <c r="D502" s="1387"/>
      <c r="E502" s="1416"/>
      <c r="F502" s="1371">
        <v>81689</v>
      </c>
      <c r="G502" s="1440"/>
      <c r="H502" s="1401"/>
      <c r="I502" s="1442">
        <v>142878</v>
      </c>
      <c r="J502" s="1454"/>
      <c r="K502" s="1444"/>
      <c r="L502" s="1455">
        <v>162471</v>
      </c>
      <c r="M502" s="1455"/>
      <c r="N502" s="1456"/>
      <c r="O502" s="1457">
        <v>152277</v>
      </c>
      <c r="P502" s="1455"/>
      <c r="Q502" s="1379" t="s">
        <v>707</v>
      </c>
    </row>
    <row r="503" spans="1:17">
      <c r="A503" s="192" t="s">
        <v>708</v>
      </c>
      <c r="B503" s="193"/>
      <c r="C503" s="1393">
        <v>9229</v>
      </c>
      <c r="D503" s="192"/>
      <c r="E503" s="1415"/>
      <c r="F503" s="1428">
        <v>3059</v>
      </c>
      <c r="G503" s="1453"/>
      <c r="H503" s="1431"/>
      <c r="I503" s="1351">
        <v>6908</v>
      </c>
      <c r="J503" s="1447"/>
      <c r="K503" s="1448"/>
      <c r="L503" s="1449">
        <v>17811</v>
      </c>
      <c r="M503" s="1449"/>
      <c r="N503" s="1450"/>
      <c r="O503" s="1451">
        <v>7802</v>
      </c>
      <c r="P503" s="1449"/>
      <c r="Q503" s="1377" t="s">
        <v>709</v>
      </c>
    </row>
    <row r="504" spans="1:17">
      <c r="A504" s="192" t="s">
        <v>710</v>
      </c>
      <c r="B504" s="193"/>
      <c r="C504" s="1465">
        <v>2470</v>
      </c>
      <c r="D504" s="192"/>
      <c r="E504" s="1415"/>
      <c r="F504" s="1375">
        <v>25184</v>
      </c>
      <c r="G504" s="1453"/>
      <c r="H504" s="1431"/>
      <c r="I504" s="1351">
        <v>4109</v>
      </c>
      <c r="J504" s="1447"/>
      <c r="K504" s="1448"/>
      <c r="L504" s="1449">
        <v>10174</v>
      </c>
      <c r="M504" s="1449"/>
      <c r="N504" s="1450"/>
      <c r="O504" s="1451">
        <v>5007</v>
      </c>
      <c r="P504" s="1449"/>
      <c r="Q504" s="1377" t="s">
        <v>711</v>
      </c>
    </row>
    <row r="505" spans="1:17">
      <c r="A505" s="192" t="s">
        <v>712</v>
      </c>
      <c r="B505" s="193"/>
      <c r="C505" s="1465">
        <v>2591</v>
      </c>
      <c r="D505" s="192"/>
      <c r="E505" s="1415"/>
      <c r="F505" s="1428">
        <v>398</v>
      </c>
      <c r="G505" s="1446"/>
      <c r="H505" s="1431"/>
      <c r="I505" s="1351">
        <v>1129</v>
      </c>
      <c r="J505" s="1447"/>
      <c r="K505" s="1448"/>
      <c r="L505" s="1449">
        <v>793</v>
      </c>
      <c r="M505" s="1449"/>
      <c r="N505" s="1450"/>
      <c r="O505" s="1451">
        <v>664</v>
      </c>
      <c r="P505" s="1449"/>
      <c r="Q505" s="1377" t="s">
        <v>714</v>
      </c>
    </row>
    <row r="506" spans="1:17">
      <c r="A506" s="1394" t="s">
        <v>715</v>
      </c>
      <c r="B506" s="1466"/>
      <c r="C506" s="1465">
        <v>3939</v>
      </c>
      <c r="D506" s="1394"/>
      <c r="E506" s="1415"/>
      <c r="F506" s="1375">
        <v>1824</v>
      </c>
      <c r="G506" s="1446"/>
      <c r="H506" s="1431"/>
      <c r="I506" s="1351">
        <v>7353</v>
      </c>
      <c r="J506" s="1447"/>
      <c r="K506" s="1448"/>
      <c r="L506" s="1449">
        <v>4145</v>
      </c>
      <c r="M506" s="1449"/>
      <c r="N506" s="1450"/>
      <c r="O506" s="1451">
        <v>6506</v>
      </c>
      <c r="P506" s="1449"/>
      <c r="Q506" s="1377" t="s">
        <v>716</v>
      </c>
    </row>
    <row r="507" spans="1:17">
      <c r="A507" s="1395" t="s">
        <v>717</v>
      </c>
      <c r="B507" s="1467"/>
      <c r="C507" s="1468">
        <v>3830</v>
      </c>
      <c r="D507" s="1395"/>
      <c r="E507" s="1415"/>
      <c r="F507" s="1375">
        <v>1171</v>
      </c>
      <c r="G507" s="1446"/>
      <c r="H507" s="1431"/>
      <c r="I507" s="1351">
        <v>4261</v>
      </c>
      <c r="J507" s="1447"/>
      <c r="K507" s="1448"/>
      <c r="L507" s="1449">
        <v>6107</v>
      </c>
      <c r="M507" s="1449"/>
      <c r="N507" s="1450"/>
      <c r="O507" s="1451">
        <v>6070</v>
      </c>
      <c r="P507" s="1449"/>
      <c r="Q507" s="1377" t="s">
        <v>719</v>
      </c>
    </row>
    <row r="508" spans="1:17">
      <c r="A508" s="1396" t="s">
        <v>720</v>
      </c>
      <c r="B508" s="1469"/>
      <c r="C508" s="1470">
        <v>33918</v>
      </c>
      <c r="D508" s="1396"/>
      <c r="E508" s="1464"/>
      <c r="F508" s="1375">
        <v>12896</v>
      </c>
      <c r="G508" s="1453"/>
      <c r="H508" s="1357"/>
      <c r="I508" s="1351">
        <v>50258</v>
      </c>
      <c r="J508" s="1447"/>
      <c r="K508" s="1448"/>
      <c r="L508" s="1449">
        <v>34844</v>
      </c>
      <c r="M508" s="1449"/>
      <c r="N508" s="1450"/>
      <c r="O508" s="1451">
        <v>46983</v>
      </c>
      <c r="P508" s="1449"/>
      <c r="Q508" s="1377" t="s">
        <v>721</v>
      </c>
    </row>
    <row r="509" spans="1:17">
      <c r="A509" s="1394" t="s">
        <v>722</v>
      </c>
      <c r="B509" s="1466"/>
      <c r="C509" s="1471">
        <v>36058</v>
      </c>
      <c r="D509" s="1394"/>
      <c r="E509" s="1464"/>
      <c r="F509" s="1428">
        <v>21250</v>
      </c>
      <c r="G509" s="1453"/>
      <c r="H509" s="1357"/>
      <c r="I509" s="1351">
        <v>34337</v>
      </c>
      <c r="J509" s="1447"/>
      <c r="K509" s="1448"/>
      <c r="L509" s="1449">
        <v>46565</v>
      </c>
      <c r="M509" s="1449"/>
      <c r="N509" s="1450"/>
      <c r="O509" s="1451">
        <v>41466</v>
      </c>
      <c r="P509" s="1449"/>
      <c r="Q509" s="1377" t="s">
        <v>724</v>
      </c>
    </row>
    <row r="510" spans="1:17">
      <c r="A510" s="1394" t="s">
        <v>725</v>
      </c>
      <c r="B510" s="1466"/>
      <c r="C510" s="1468">
        <v>13078</v>
      </c>
      <c r="D510" s="1394"/>
      <c r="E510" s="1464"/>
      <c r="F510" s="1428">
        <v>9194</v>
      </c>
      <c r="G510" s="1453"/>
      <c r="H510" s="1431"/>
      <c r="I510" s="1351">
        <v>22933</v>
      </c>
      <c r="J510" s="1447"/>
      <c r="K510" s="1448"/>
      <c r="L510" s="1449">
        <v>26602</v>
      </c>
      <c r="M510" s="1449"/>
      <c r="N510" s="1450"/>
      <c r="O510" s="1451">
        <v>27494</v>
      </c>
      <c r="P510" s="1449"/>
      <c r="Q510" s="1377" t="s">
        <v>727</v>
      </c>
    </row>
    <row r="511" spans="1:17">
      <c r="A511" s="1357" t="s">
        <v>728</v>
      </c>
      <c r="B511" s="1377"/>
      <c r="C511" s="1468">
        <v>18968</v>
      </c>
      <c r="D511" s="1357"/>
      <c r="E511" s="1415"/>
      <c r="F511" s="1428">
        <v>6711</v>
      </c>
      <c r="G511" s="1453"/>
      <c r="H511" s="1431"/>
      <c r="I511" s="1351">
        <v>11588</v>
      </c>
      <c r="J511" s="1447"/>
      <c r="K511" s="1448"/>
      <c r="L511" s="1449">
        <v>15431</v>
      </c>
      <c r="M511" s="1449"/>
      <c r="N511" s="1450"/>
      <c r="O511" s="1451">
        <v>10287</v>
      </c>
      <c r="P511" s="1449"/>
      <c r="Q511" s="1377" t="s">
        <v>730</v>
      </c>
    </row>
    <row r="512" spans="1:17">
      <c r="A512" s="1387" t="s">
        <v>731</v>
      </c>
      <c r="B512" s="1379"/>
      <c r="C512" s="1387">
        <v>7509</v>
      </c>
      <c r="D512" s="1387"/>
      <c r="E512" s="1400"/>
      <c r="F512" s="1426">
        <v>11392</v>
      </c>
      <c r="G512" s="1440"/>
      <c r="H512" s="1431"/>
      <c r="I512" s="1442">
        <v>7553</v>
      </c>
      <c r="J512" s="1454"/>
      <c r="K512" s="1444"/>
      <c r="L512" s="1455">
        <v>14672</v>
      </c>
      <c r="M512" s="1455"/>
      <c r="N512" s="1456"/>
      <c r="O512" s="1457">
        <v>5541</v>
      </c>
      <c r="P512" s="1455"/>
      <c r="Q512" s="1379" t="s">
        <v>732</v>
      </c>
    </row>
    <row r="513" spans="1:17">
      <c r="A513" s="1357" t="s">
        <v>733</v>
      </c>
      <c r="B513" s="1377"/>
      <c r="C513" s="1357">
        <v>3750</v>
      </c>
      <c r="D513" s="1357"/>
      <c r="E513" s="1415"/>
      <c r="F513" s="1375">
        <v>945</v>
      </c>
      <c r="G513" s="1446"/>
      <c r="H513" s="1431"/>
      <c r="I513" s="1351">
        <v>1232</v>
      </c>
      <c r="J513" s="1447"/>
      <c r="K513" s="1448"/>
      <c r="L513" s="1449">
        <v>3919</v>
      </c>
      <c r="M513" s="1449"/>
      <c r="N513" s="1450"/>
      <c r="O513" s="1451">
        <v>991</v>
      </c>
      <c r="P513" s="1449"/>
      <c r="Q513" s="1377" t="s">
        <v>735</v>
      </c>
    </row>
    <row r="514" spans="1:17">
      <c r="A514" s="1357" t="s">
        <v>736</v>
      </c>
      <c r="B514" s="1377"/>
      <c r="C514" s="1357">
        <v>1975</v>
      </c>
      <c r="D514" s="1357"/>
      <c r="E514" s="1415"/>
      <c r="F514" s="1375">
        <v>1880</v>
      </c>
      <c r="G514" s="1453"/>
      <c r="H514" s="1431"/>
      <c r="I514" s="1351">
        <v>2094</v>
      </c>
      <c r="J514" s="1447"/>
      <c r="K514" s="1448"/>
      <c r="L514" s="1449">
        <v>5880</v>
      </c>
      <c r="M514" s="1449"/>
      <c r="N514" s="1450"/>
      <c r="O514" s="1451">
        <v>1517</v>
      </c>
      <c r="P514" s="1449"/>
      <c r="Q514" s="1377" t="s">
        <v>739</v>
      </c>
    </row>
    <row r="515" spans="1:17">
      <c r="A515" s="1357" t="s">
        <v>740</v>
      </c>
      <c r="B515" s="1377"/>
      <c r="C515" s="1357">
        <v>1786</v>
      </c>
      <c r="D515" s="1357"/>
      <c r="E515" s="1415"/>
      <c r="F515" s="1375">
        <v>8566</v>
      </c>
      <c r="G515" s="1453"/>
      <c r="H515" s="1431"/>
      <c r="I515" s="1351">
        <v>4227</v>
      </c>
      <c r="J515" s="1447"/>
      <c r="K515" s="1448"/>
      <c r="L515" s="1449">
        <v>4872</v>
      </c>
      <c r="M515" s="1449"/>
      <c r="N515" s="1450"/>
      <c r="O515" s="1451">
        <v>3033</v>
      </c>
      <c r="P515" s="1449"/>
      <c r="Q515" s="1377" t="s">
        <v>742</v>
      </c>
    </row>
    <row r="516" spans="1:17">
      <c r="A516" s="1387" t="s">
        <v>743</v>
      </c>
      <c r="B516" s="1379"/>
      <c r="C516" s="1387">
        <v>85136</v>
      </c>
      <c r="D516" s="1387"/>
      <c r="E516" s="1416"/>
      <c r="F516" s="1371">
        <v>34469</v>
      </c>
      <c r="G516" s="1440"/>
      <c r="H516" s="1401"/>
      <c r="I516" s="1442">
        <v>79611</v>
      </c>
      <c r="J516" s="1454"/>
      <c r="K516" s="1444"/>
      <c r="L516" s="1455">
        <v>93082</v>
      </c>
      <c r="M516" s="1455"/>
      <c r="N516" s="1456"/>
      <c r="O516" s="1457">
        <v>87193</v>
      </c>
      <c r="P516" s="1455"/>
      <c r="Q516" s="1379" t="s">
        <v>745</v>
      </c>
    </row>
    <row r="517" spans="1:17">
      <c r="A517" s="1357" t="s">
        <v>746</v>
      </c>
      <c r="B517" s="1377"/>
      <c r="C517" s="1357">
        <v>48642</v>
      </c>
      <c r="D517" s="1357"/>
      <c r="E517" s="1464"/>
      <c r="F517" s="1428">
        <v>21560</v>
      </c>
      <c r="G517" s="1453"/>
      <c r="H517" s="1431"/>
      <c r="I517" s="1351">
        <v>46665</v>
      </c>
      <c r="J517" s="1447"/>
      <c r="K517" s="1448"/>
      <c r="L517" s="1449">
        <v>56789</v>
      </c>
      <c r="M517" s="1449"/>
      <c r="N517" s="1450"/>
      <c r="O517" s="1451">
        <v>53198</v>
      </c>
      <c r="P517" s="1449"/>
      <c r="Q517" s="1377" t="s">
        <v>749</v>
      </c>
    </row>
    <row r="518" spans="1:17">
      <c r="A518" s="1357" t="s">
        <v>750</v>
      </c>
      <c r="B518" s="1377"/>
      <c r="C518" s="1357">
        <v>2301</v>
      </c>
      <c r="D518" s="1357"/>
      <c r="E518" s="1415"/>
      <c r="F518" s="1428">
        <v>1043</v>
      </c>
      <c r="G518" s="1446"/>
      <c r="H518" s="1431"/>
      <c r="I518" s="1351">
        <v>3037</v>
      </c>
      <c r="J518" s="1447"/>
      <c r="K518" s="1448"/>
      <c r="L518" s="1449">
        <v>2873</v>
      </c>
      <c r="M518" s="1449"/>
      <c r="N518" s="1450"/>
      <c r="O518" s="1451">
        <v>2885</v>
      </c>
      <c r="P518" s="1449"/>
      <c r="Q518" s="1377" t="s">
        <v>752</v>
      </c>
    </row>
    <row r="519" spans="1:17">
      <c r="A519" s="1357" t="s">
        <v>753</v>
      </c>
      <c r="B519" s="1377"/>
      <c r="C519" s="1357">
        <v>21856</v>
      </c>
      <c r="D519" s="1357"/>
      <c r="E519" s="1415"/>
      <c r="F519" s="1375">
        <v>7460</v>
      </c>
      <c r="G519" s="1453"/>
      <c r="H519" s="1431"/>
      <c r="I519" s="1351">
        <v>16755</v>
      </c>
      <c r="J519" s="1447"/>
      <c r="K519" s="1448"/>
      <c r="L519" s="1449">
        <v>20041</v>
      </c>
      <c r="M519" s="1449"/>
      <c r="N519" s="1450"/>
      <c r="O519" s="1451">
        <v>18404</v>
      </c>
      <c r="P519" s="1449"/>
      <c r="Q519" s="1377" t="s">
        <v>755</v>
      </c>
    </row>
    <row r="520" spans="1:17">
      <c r="A520" s="1357" t="s">
        <v>756</v>
      </c>
      <c r="B520" s="1377"/>
      <c r="C520" s="1357">
        <v>6671</v>
      </c>
      <c r="D520" s="1357"/>
      <c r="E520" s="1415"/>
      <c r="F520" s="1428">
        <v>2570</v>
      </c>
      <c r="G520" s="1453"/>
      <c r="H520" s="1431"/>
      <c r="I520" s="1351">
        <v>7614</v>
      </c>
      <c r="J520" s="1447"/>
      <c r="K520" s="1448"/>
      <c r="L520" s="1449">
        <v>6756</v>
      </c>
      <c r="M520" s="1449"/>
      <c r="N520" s="1450"/>
      <c r="O520" s="1451">
        <v>6035</v>
      </c>
      <c r="P520" s="1449"/>
      <c r="Q520" s="1377" t="s">
        <v>758</v>
      </c>
    </row>
    <row r="521" spans="1:17">
      <c r="A521" s="1357" t="s">
        <v>759</v>
      </c>
      <c r="B521" s="1377"/>
      <c r="C521" s="1357">
        <v>5667</v>
      </c>
      <c r="D521" s="1357"/>
      <c r="E521" s="1415"/>
      <c r="F521" s="1375">
        <v>1835</v>
      </c>
      <c r="G521" s="1453"/>
      <c r="H521" s="1431"/>
      <c r="I521" s="1351">
        <v>5540</v>
      </c>
      <c r="J521" s="1447"/>
      <c r="K521" s="1448"/>
      <c r="L521" s="1449">
        <v>6624</v>
      </c>
      <c r="M521" s="1449"/>
      <c r="N521" s="1450"/>
      <c r="O521" s="1451">
        <v>6671</v>
      </c>
      <c r="P521" s="1449"/>
      <c r="Q521" s="1377" t="s">
        <v>760</v>
      </c>
    </row>
    <row r="522" spans="1:17">
      <c r="A522" s="1387" t="s">
        <v>761</v>
      </c>
      <c r="B522" s="1379"/>
      <c r="C522" s="1387">
        <v>2105</v>
      </c>
      <c r="D522" s="1387"/>
      <c r="E522" s="1400"/>
      <c r="F522" s="1371">
        <v>754</v>
      </c>
      <c r="G522" s="1472"/>
      <c r="H522" s="1401"/>
      <c r="I522" s="1442">
        <v>1722</v>
      </c>
      <c r="J522" s="1454"/>
      <c r="K522" s="1444"/>
      <c r="L522" s="1455">
        <v>6385</v>
      </c>
      <c r="M522" s="1455"/>
      <c r="N522" s="1456"/>
      <c r="O522" s="1457">
        <v>1860</v>
      </c>
      <c r="P522" s="1455"/>
      <c r="Q522" s="1379" t="s">
        <v>762</v>
      </c>
    </row>
    <row r="523" spans="1:17">
      <c r="A523" s="1357" t="s">
        <v>763</v>
      </c>
      <c r="B523" s="1377"/>
      <c r="C523" s="1357">
        <v>2105</v>
      </c>
      <c r="D523" s="1357"/>
      <c r="E523" s="1415"/>
      <c r="F523" s="1375">
        <v>754</v>
      </c>
      <c r="G523" s="1446"/>
      <c r="H523" s="1431"/>
      <c r="I523" s="1351">
        <v>1722</v>
      </c>
      <c r="J523" s="1447"/>
      <c r="K523" s="1448"/>
      <c r="L523" s="1449">
        <v>6385</v>
      </c>
      <c r="M523" s="1449"/>
      <c r="N523" s="1450"/>
      <c r="O523" s="1451">
        <v>1860</v>
      </c>
      <c r="P523" s="1449"/>
      <c r="Q523" s="1377" t="s">
        <v>764</v>
      </c>
    </row>
    <row r="524" spans="1:17">
      <c r="A524" s="1387" t="s">
        <v>765</v>
      </c>
      <c r="B524" s="1379"/>
      <c r="C524" s="1387">
        <v>4702</v>
      </c>
      <c r="D524" s="1387"/>
      <c r="E524" s="1400"/>
      <c r="F524" s="1371">
        <v>2038</v>
      </c>
      <c r="G524" s="1472"/>
      <c r="H524" s="1401"/>
      <c r="I524" s="1442">
        <v>5897</v>
      </c>
      <c r="J524" s="1454"/>
      <c r="K524" s="1444"/>
      <c r="L524" s="1455">
        <v>5089</v>
      </c>
      <c r="M524" s="1455"/>
      <c r="N524" s="1456"/>
      <c r="O524" s="1457">
        <v>2718</v>
      </c>
      <c r="P524" s="1455"/>
      <c r="Q524" s="1379" t="s">
        <v>767</v>
      </c>
    </row>
    <row r="525" spans="1:17">
      <c r="A525" s="1357" t="s">
        <v>768</v>
      </c>
      <c r="B525" s="1377"/>
      <c r="C525" s="1357">
        <v>4702</v>
      </c>
      <c r="D525" s="1357"/>
      <c r="E525" s="1415"/>
      <c r="F525" s="1375">
        <v>2038</v>
      </c>
      <c r="G525" s="1446"/>
      <c r="H525" s="1431"/>
      <c r="I525" s="1351">
        <v>5897</v>
      </c>
      <c r="J525" s="1447"/>
      <c r="K525" s="1448"/>
      <c r="L525" s="1449">
        <v>5089</v>
      </c>
      <c r="M525" s="1449"/>
      <c r="N525" s="1450"/>
      <c r="O525" s="1451">
        <v>2718</v>
      </c>
      <c r="P525" s="1449"/>
      <c r="Q525" s="1377" t="s">
        <v>769</v>
      </c>
    </row>
    <row r="526" spans="1:17">
      <c r="A526" s="1387" t="s">
        <v>770</v>
      </c>
      <c r="B526" s="1379"/>
      <c r="C526" s="1387">
        <v>1574</v>
      </c>
      <c r="D526" s="1387"/>
      <c r="E526" s="1400"/>
      <c r="F526" s="1371">
        <v>518</v>
      </c>
      <c r="G526" s="1472"/>
      <c r="H526" s="1401"/>
      <c r="I526" s="1442">
        <v>2564</v>
      </c>
      <c r="J526" s="1454"/>
      <c r="K526" s="1444"/>
      <c r="L526" s="1455">
        <v>4687</v>
      </c>
      <c r="M526" s="1455"/>
      <c r="N526" s="1456"/>
      <c r="O526" s="1457">
        <v>2126</v>
      </c>
      <c r="P526" s="1455"/>
      <c r="Q526" s="1379" t="s">
        <v>772</v>
      </c>
    </row>
    <row r="527" spans="1:17">
      <c r="A527" s="1357" t="s">
        <v>773</v>
      </c>
      <c r="B527" s="1377"/>
      <c r="C527" s="1357">
        <v>1574</v>
      </c>
      <c r="D527" s="1357"/>
      <c r="E527" s="1415"/>
      <c r="F527" s="1375">
        <v>518</v>
      </c>
      <c r="G527" s="1446"/>
      <c r="H527" s="1431"/>
      <c r="I527" s="1351">
        <v>2564</v>
      </c>
      <c r="J527" s="1447"/>
      <c r="K527" s="1448"/>
      <c r="L527" s="1449">
        <v>4687</v>
      </c>
      <c r="M527" s="1449"/>
      <c r="N527" s="1450"/>
      <c r="O527" s="1451">
        <v>2126</v>
      </c>
      <c r="P527" s="1449"/>
      <c r="Q527" s="1377" t="s">
        <v>774</v>
      </c>
    </row>
    <row r="528" spans="1:17">
      <c r="A528" s="1398" t="s">
        <v>775</v>
      </c>
      <c r="B528" s="1403"/>
      <c r="C528" s="1387">
        <v>1402780</v>
      </c>
      <c r="D528" s="1398"/>
      <c r="E528" s="1416"/>
      <c r="F528" s="1371">
        <v>829650</v>
      </c>
      <c r="G528" s="1473"/>
      <c r="H528" s="1401"/>
      <c r="I528" s="1387">
        <v>1461456</v>
      </c>
      <c r="J528" s="1454"/>
      <c r="K528" s="1444"/>
      <c r="L528" s="1457">
        <v>1773352</v>
      </c>
      <c r="M528" s="1457"/>
      <c r="N528" s="1456"/>
      <c r="O528" s="1457">
        <v>1536267</v>
      </c>
      <c r="P528" s="1457"/>
      <c r="Q528" s="1379" t="s">
        <v>776</v>
      </c>
    </row>
    <row r="529" spans="1:17">
      <c r="A529" s="1398"/>
      <c r="B529" s="1403"/>
      <c r="C529" s="1398"/>
      <c r="D529" s="1398"/>
      <c r="E529" s="1398"/>
      <c r="F529" s="1398"/>
      <c r="G529" s="1398"/>
      <c r="H529" s="1401"/>
      <c r="I529" s="1444"/>
      <c r="J529" s="1454"/>
      <c r="K529" s="1444"/>
      <c r="L529" s="1444"/>
      <c r="M529" s="1401"/>
      <c r="N529" s="1402"/>
      <c r="O529" s="1444"/>
      <c r="P529" s="1444"/>
      <c r="Q529" s="1379"/>
    </row>
    <row r="530" spans="1:17">
      <c r="A530" s="1474"/>
      <c r="B530" s="1475"/>
      <c r="C530" s="1474"/>
      <c r="D530" s="1474"/>
      <c r="E530" s="1474"/>
      <c r="F530" s="1474"/>
      <c r="G530" s="1474"/>
      <c r="H530" s="1435"/>
      <c r="I530" s="1476"/>
      <c r="J530" s="1477"/>
      <c r="K530" s="1476"/>
      <c r="L530" s="1476"/>
      <c r="M530" s="1435"/>
      <c r="N530" s="1436"/>
      <c r="O530" s="1476"/>
      <c r="P530" s="1476"/>
      <c r="Q530" s="1408"/>
    </row>
    <row r="531" spans="1:17" ht="15.75">
      <c r="A531" s="2240" t="s">
        <v>777</v>
      </c>
      <c r="B531" s="2240"/>
      <c r="C531" s="2240"/>
      <c r="D531" s="2240"/>
      <c r="E531" s="2240"/>
      <c r="F531" s="2240"/>
      <c r="G531" s="2240"/>
      <c r="H531" s="2240"/>
      <c r="I531" s="2240"/>
      <c r="J531" s="2240"/>
      <c r="K531" s="2240"/>
      <c r="L531" s="2240"/>
      <c r="M531" s="2240"/>
      <c r="N531" s="2240"/>
      <c r="O531" s="2240"/>
      <c r="P531" s="2240"/>
      <c r="Q531" s="2141" t="s">
        <v>2862</v>
      </c>
    </row>
    <row r="532" spans="1:17" ht="15.75">
      <c r="A532" s="2235" t="s">
        <v>778</v>
      </c>
      <c r="B532" s="2235"/>
      <c r="C532" s="2235"/>
      <c r="D532" s="2235"/>
      <c r="E532" s="2235"/>
      <c r="F532" s="2235"/>
      <c r="G532" s="2235"/>
      <c r="H532" s="2235"/>
      <c r="I532" s="2235"/>
      <c r="J532" s="2235"/>
      <c r="K532" s="2235"/>
      <c r="L532" s="2235"/>
      <c r="M532" s="2235"/>
      <c r="N532" s="2235"/>
      <c r="O532" s="2235"/>
      <c r="P532" s="2235"/>
      <c r="Q532" s="1411" t="s">
        <v>2924</v>
      </c>
    </row>
    <row r="533" spans="1:17">
      <c r="H533" s="1351"/>
      <c r="I533" s="1351"/>
      <c r="J533" s="1351"/>
      <c r="K533" s="1351"/>
      <c r="L533" s="1351"/>
      <c r="M533" s="1351"/>
      <c r="N533" s="1351"/>
      <c r="O533" s="1351"/>
      <c r="P533" s="1351"/>
    </row>
    <row r="534" spans="1:17" ht="15.75">
      <c r="A534" s="2241" t="s">
        <v>1564</v>
      </c>
      <c r="B534" s="2241"/>
      <c r="C534" s="2241"/>
      <c r="D534" s="2241"/>
      <c r="E534" s="2241"/>
      <c r="F534" s="2241"/>
      <c r="G534" s="2241"/>
      <c r="H534" s="2241"/>
      <c r="I534" s="2241"/>
      <c r="J534" s="2241"/>
      <c r="K534" s="2241"/>
      <c r="L534" s="2241"/>
      <c r="M534" s="2241"/>
      <c r="N534" s="2241"/>
      <c r="O534" s="2241"/>
      <c r="P534" s="2241"/>
      <c r="Q534" s="1352" t="s">
        <v>2861</v>
      </c>
    </row>
    <row r="535" spans="1:17" ht="15.75">
      <c r="A535" s="2242" t="s">
        <v>1004</v>
      </c>
      <c r="B535" s="2242"/>
      <c r="C535" s="2242"/>
      <c r="D535" s="2242"/>
      <c r="E535" s="2242"/>
      <c r="F535" s="2242"/>
      <c r="G535" s="2242"/>
      <c r="H535" s="2242"/>
      <c r="I535" s="2242"/>
      <c r="J535" s="2242"/>
      <c r="K535" s="2242"/>
      <c r="L535" s="2242"/>
      <c r="M535" s="2242"/>
      <c r="N535" s="2242"/>
      <c r="O535" s="2242"/>
      <c r="P535" s="2242"/>
      <c r="Q535" s="1478" t="s">
        <v>2875</v>
      </c>
    </row>
    <row r="536" spans="1:17" ht="15.75">
      <c r="A536" s="1478"/>
      <c r="B536" s="1478"/>
      <c r="C536" s="1478"/>
      <c r="D536" s="1478"/>
      <c r="E536" s="1478"/>
      <c r="F536" s="1478"/>
      <c r="G536" s="1478"/>
      <c r="H536" s="1478"/>
      <c r="I536" s="1478"/>
      <c r="J536" s="1478"/>
      <c r="K536" s="1478"/>
      <c r="L536" s="1478"/>
      <c r="M536" s="1478"/>
      <c r="N536" s="1478"/>
      <c r="O536" s="1478"/>
      <c r="P536" s="1478"/>
      <c r="Q536" s="1478"/>
    </row>
    <row r="537" spans="1:17">
      <c r="A537" s="1479"/>
      <c r="B537" s="2243" t="s">
        <v>2876</v>
      </c>
      <c r="C537" s="2244"/>
      <c r="D537" s="2245"/>
      <c r="E537" s="2246" t="s">
        <v>515</v>
      </c>
      <c r="F537" s="2247"/>
      <c r="G537" s="2248"/>
      <c r="H537" s="2246" t="s">
        <v>516</v>
      </c>
      <c r="I537" s="2247"/>
      <c r="J537" s="2248"/>
      <c r="K537" s="2246" t="s">
        <v>517</v>
      </c>
      <c r="L537" s="2247"/>
      <c r="M537" s="2248"/>
      <c r="N537" s="2243" t="s">
        <v>518</v>
      </c>
      <c r="O537" s="2244"/>
      <c r="P537" s="2244"/>
      <c r="Q537" s="1413"/>
    </row>
    <row r="538" spans="1:17">
      <c r="A538" s="1438"/>
      <c r="B538" s="1377"/>
      <c r="E538" s="1377"/>
      <c r="H538" s="1377"/>
      <c r="I538" s="1351"/>
      <c r="J538" s="1351"/>
      <c r="K538" s="1377"/>
      <c r="L538" s="1351"/>
      <c r="M538" s="1351"/>
      <c r="N538" s="1377"/>
      <c r="O538" s="1351"/>
      <c r="P538" s="1351"/>
      <c r="Q538" s="1423"/>
    </row>
    <row r="539" spans="1:17">
      <c r="A539" s="1424"/>
      <c r="B539" s="2236" t="s">
        <v>3064</v>
      </c>
      <c r="C539" s="2237"/>
      <c r="D539" s="2237"/>
      <c r="E539" s="2236" t="s">
        <v>519</v>
      </c>
      <c r="F539" s="2237"/>
      <c r="G539" s="2237"/>
      <c r="H539" s="2238" t="s">
        <v>520</v>
      </c>
      <c r="I539" s="2237"/>
      <c r="J539" s="2237"/>
      <c r="K539" s="2236" t="s">
        <v>521</v>
      </c>
      <c r="L539" s="2237"/>
      <c r="M539" s="2237"/>
      <c r="N539" s="2236" t="s">
        <v>1563</v>
      </c>
      <c r="O539" s="2237"/>
      <c r="P539" s="2237"/>
      <c r="Q539" s="1414"/>
    </row>
    <row r="540" spans="1:17">
      <c r="A540" s="1369" t="s">
        <v>527</v>
      </c>
      <c r="B540" s="1387"/>
      <c r="C540" s="1387">
        <v>11823</v>
      </c>
      <c r="D540" s="1387"/>
      <c r="E540" s="1371"/>
      <c r="F540" s="1371">
        <v>5957</v>
      </c>
      <c r="G540" s="1442"/>
      <c r="H540" s="2143"/>
      <c r="I540" s="1442">
        <v>45716</v>
      </c>
      <c r="J540" s="1480"/>
      <c r="K540" s="1389"/>
      <c r="L540" s="1371">
        <v>6454</v>
      </c>
      <c r="M540" s="1371"/>
      <c r="N540" s="1372"/>
      <c r="O540" s="2143">
        <v>36837</v>
      </c>
      <c r="P540" s="1371"/>
      <c r="Q540" s="1373" t="s">
        <v>528</v>
      </c>
    </row>
    <row r="541" spans="1:17">
      <c r="A541" s="1356" t="s">
        <v>529</v>
      </c>
      <c r="B541" s="1357"/>
      <c r="C541" s="1357">
        <v>1406</v>
      </c>
      <c r="D541" s="1357"/>
      <c r="E541" s="1375"/>
      <c r="F541" s="1375">
        <v>2123</v>
      </c>
      <c r="H541" s="1393"/>
      <c r="I541" s="1351">
        <v>40172</v>
      </c>
      <c r="J541" s="1481"/>
      <c r="K541" s="1393"/>
      <c r="L541" s="1375">
        <v>846</v>
      </c>
      <c r="M541" s="1375"/>
      <c r="N541" s="1376"/>
      <c r="O541" s="1393">
        <v>29330</v>
      </c>
      <c r="P541" s="1375"/>
      <c r="Q541" s="1377" t="s">
        <v>531</v>
      </c>
    </row>
    <row r="542" spans="1:17">
      <c r="A542" s="1356" t="s">
        <v>532</v>
      </c>
      <c r="B542" s="1357"/>
      <c r="C542" s="1357">
        <v>199</v>
      </c>
      <c r="D542" s="1357"/>
      <c r="E542" s="1375"/>
      <c r="F542" s="1375">
        <v>126</v>
      </c>
      <c r="H542" s="1393"/>
      <c r="I542" s="1351">
        <v>1237</v>
      </c>
      <c r="J542" s="1481"/>
      <c r="K542" s="1393"/>
      <c r="L542" s="1375">
        <v>594</v>
      </c>
      <c r="M542" s="1375"/>
      <c r="N542" s="1376"/>
      <c r="O542" s="1393">
        <v>918</v>
      </c>
      <c r="P542" s="1375"/>
      <c r="Q542" s="1377" t="s">
        <v>536</v>
      </c>
    </row>
    <row r="543" spans="1:17">
      <c r="A543" s="1356" t="s">
        <v>537</v>
      </c>
      <c r="B543" s="1357"/>
      <c r="C543" s="1357">
        <v>0</v>
      </c>
      <c r="D543" s="1357"/>
      <c r="E543" s="1375"/>
      <c r="F543" s="1375">
        <v>0</v>
      </c>
      <c r="H543" s="1393"/>
      <c r="I543" s="1482">
        <v>0</v>
      </c>
      <c r="J543" s="1481"/>
      <c r="K543" s="1393"/>
      <c r="L543" s="1375">
        <v>540</v>
      </c>
      <c r="M543" s="1375"/>
      <c r="N543" s="1376"/>
      <c r="O543" s="1393">
        <v>822</v>
      </c>
      <c r="P543" s="1375"/>
      <c r="Q543" s="1377" t="s">
        <v>541</v>
      </c>
    </row>
    <row r="544" spans="1:17">
      <c r="A544" s="1356" t="s">
        <v>1557</v>
      </c>
      <c r="B544" s="1357"/>
      <c r="C544" s="1357">
        <v>1899</v>
      </c>
      <c r="D544" s="1357"/>
      <c r="E544" s="1375"/>
      <c r="F544" s="1375">
        <v>1133</v>
      </c>
      <c r="H544" s="1393"/>
      <c r="I544" s="1351">
        <v>793</v>
      </c>
      <c r="J544" s="1481"/>
      <c r="K544" s="1393"/>
      <c r="L544" s="1375">
        <v>1235</v>
      </c>
      <c r="M544" s="1375"/>
      <c r="N544" s="1376"/>
      <c r="O544" s="1393">
        <v>2807</v>
      </c>
      <c r="P544" s="1375"/>
      <c r="Q544" s="1377" t="s">
        <v>546</v>
      </c>
    </row>
    <row r="545" spans="1:17">
      <c r="A545" s="1356" t="s">
        <v>547</v>
      </c>
      <c r="B545" s="1357"/>
      <c r="C545" s="1357">
        <v>1150</v>
      </c>
      <c r="D545" s="1357"/>
      <c r="E545" s="1375"/>
      <c r="F545" s="1375">
        <v>553</v>
      </c>
      <c r="H545" s="1393"/>
      <c r="I545" s="1351">
        <v>1150</v>
      </c>
      <c r="J545" s="1481"/>
      <c r="K545" s="1393"/>
      <c r="L545" s="1375">
        <v>1705</v>
      </c>
      <c r="M545" s="1375"/>
      <c r="N545" s="1376"/>
      <c r="O545" s="1393">
        <v>1519</v>
      </c>
      <c r="P545" s="1375"/>
      <c r="Q545" s="1377" t="s">
        <v>549</v>
      </c>
    </row>
    <row r="546" spans="1:17">
      <c r="A546" s="1356" t="s">
        <v>550</v>
      </c>
      <c r="B546" s="1357"/>
      <c r="C546" s="1357">
        <v>7169</v>
      </c>
      <c r="D546" s="1357"/>
      <c r="E546" s="1375"/>
      <c r="F546" s="1375">
        <v>2022</v>
      </c>
      <c r="H546" s="1393"/>
      <c r="I546" s="1351">
        <v>2364</v>
      </c>
      <c r="J546" s="1481"/>
      <c r="K546" s="1393"/>
      <c r="L546" s="1375">
        <v>1534</v>
      </c>
      <c r="M546" s="1375"/>
      <c r="N546" s="1376"/>
      <c r="O546" s="1393">
        <v>1441</v>
      </c>
      <c r="P546" s="1375"/>
      <c r="Q546" s="1377" t="s">
        <v>554</v>
      </c>
    </row>
    <row r="547" spans="1:17">
      <c r="A547" s="1369" t="s">
        <v>555</v>
      </c>
      <c r="B547" s="1387"/>
      <c r="C547" s="1387">
        <v>5788</v>
      </c>
      <c r="D547" s="1387"/>
      <c r="E547" s="1371"/>
      <c r="F547" s="1371">
        <v>3474</v>
      </c>
      <c r="G547" s="1442"/>
      <c r="H547" s="1389"/>
      <c r="I547" s="1442">
        <v>4174</v>
      </c>
      <c r="J547" s="1480"/>
      <c r="K547" s="1389"/>
      <c r="L547" s="1371">
        <v>7993</v>
      </c>
      <c r="M547" s="1371"/>
      <c r="N547" s="1378"/>
      <c r="O547" s="1389">
        <v>4755</v>
      </c>
      <c r="P547" s="1371"/>
      <c r="Q547" s="1379" t="s">
        <v>131</v>
      </c>
    </row>
    <row r="548" spans="1:17">
      <c r="A548" s="1356" t="s">
        <v>558</v>
      </c>
      <c r="B548" s="1357"/>
      <c r="C548" s="1357">
        <v>778</v>
      </c>
      <c r="D548" s="1357"/>
      <c r="E548" s="1375"/>
      <c r="F548" s="1375">
        <v>1470</v>
      </c>
      <c r="H548" s="1393"/>
      <c r="I548" s="1351">
        <v>2023</v>
      </c>
      <c r="J548" s="1481"/>
      <c r="K548" s="1393"/>
      <c r="L548" s="1375">
        <v>1847</v>
      </c>
      <c r="M548" s="1375"/>
      <c r="N548" s="1376"/>
      <c r="O548" s="1393">
        <v>985</v>
      </c>
      <c r="P548" s="1375"/>
      <c r="Q548" s="1377" t="s">
        <v>559</v>
      </c>
    </row>
    <row r="549" spans="1:17">
      <c r="A549" s="1356" t="s">
        <v>560</v>
      </c>
      <c r="B549" s="1357"/>
      <c r="C549" s="1357">
        <v>137</v>
      </c>
      <c r="D549" s="1357"/>
      <c r="E549" s="1375"/>
      <c r="F549" s="1375">
        <v>44</v>
      </c>
      <c r="H549" s="1393"/>
      <c r="I549" s="1351">
        <v>194</v>
      </c>
      <c r="J549" s="1481"/>
      <c r="K549" s="1393"/>
      <c r="L549" s="1375">
        <v>489</v>
      </c>
      <c r="M549" s="1375"/>
      <c r="N549" s="1376"/>
      <c r="O549" s="1393">
        <v>591</v>
      </c>
      <c r="P549" s="1375"/>
      <c r="Q549" s="1377" t="s">
        <v>565</v>
      </c>
    </row>
    <row r="550" spans="1:17">
      <c r="A550" s="1356" t="s">
        <v>566</v>
      </c>
      <c r="B550" s="1357"/>
      <c r="C550" s="1357">
        <v>1858</v>
      </c>
      <c r="D550" s="1357"/>
      <c r="E550" s="1375"/>
      <c r="F550" s="1375">
        <v>1510</v>
      </c>
      <c r="H550" s="1393"/>
      <c r="I550" s="1351">
        <v>1145</v>
      </c>
      <c r="J550" s="1481"/>
      <c r="K550" s="1393"/>
      <c r="L550" s="1375">
        <v>1934</v>
      </c>
      <c r="M550" s="1375"/>
      <c r="N550" s="1376"/>
      <c r="O550" s="1393">
        <v>1543</v>
      </c>
      <c r="P550" s="1375"/>
      <c r="Q550" s="1377" t="s">
        <v>568</v>
      </c>
    </row>
    <row r="551" spans="1:17">
      <c r="A551" s="1356" t="s">
        <v>569</v>
      </c>
      <c r="B551" s="1357"/>
      <c r="C551" s="1357">
        <v>2991</v>
      </c>
      <c r="D551" s="1357"/>
      <c r="E551" s="1375"/>
      <c r="F551" s="1375">
        <v>438</v>
      </c>
      <c r="H551" s="1393"/>
      <c r="I551" s="1351">
        <v>751</v>
      </c>
      <c r="J551" s="1481"/>
      <c r="K551" s="1393"/>
      <c r="L551" s="1375">
        <v>3665</v>
      </c>
      <c r="M551" s="1375"/>
      <c r="N551" s="1376"/>
      <c r="O551" s="1393">
        <v>1580</v>
      </c>
      <c r="P551" s="1375"/>
      <c r="Q551" s="1377" t="s">
        <v>571</v>
      </c>
    </row>
    <row r="552" spans="1:17">
      <c r="A552" s="1356" t="s">
        <v>572</v>
      </c>
      <c r="B552" s="1357"/>
      <c r="C552" s="1357">
        <v>0</v>
      </c>
      <c r="D552" s="1357"/>
      <c r="E552" s="1375"/>
      <c r="F552" s="1375">
        <v>0</v>
      </c>
      <c r="H552" s="1393"/>
      <c r="I552" s="1482">
        <v>0</v>
      </c>
      <c r="J552" s="1481"/>
      <c r="K552" s="1393"/>
      <c r="L552" s="1380">
        <v>0</v>
      </c>
      <c r="M552" s="1375"/>
      <c r="N552" s="1376"/>
      <c r="O552" s="1391">
        <v>0</v>
      </c>
      <c r="P552" s="1375"/>
      <c r="Q552" s="1377" t="s">
        <v>574</v>
      </c>
    </row>
    <row r="553" spans="1:17">
      <c r="A553" s="1356" t="s">
        <v>575</v>
      </c>
      <c r="B553" s="1357"/>
      <c r="C553" s="1357">
        <v>24</v>
      </c>
      <c r="D553" s="1357"/>
      <c r="E553" s="1375"/>
      <c r="F553" s="1375">
        <v>12</v>
      </c>
      <c r="H553" s="1393"/>
      <c r="I553" s="1351">
        <v>61</v>
      </c>
      <c r="J553" s="1481"/>
      <c r="K553" s="1393"/>
      <c r="L553" s="1375">
        <v>58</v>
      </c>
      <c r="M553" s="1375"/>
      <c r="N553" s="1376"/>
      <c r="O553" s="1393">
        <v>56</v>
      </c>
      <c r="P553" s="1375"/>
      <c r="Q553" s="1377" t="s">
        <v>576</v>
      </c>
    </row>
    <row r="554" spans="1:17">
      <c r="A554" s="1369" t="s">
        <v>577</v>
      </c>
      <c r="B554" s="1387"/>
      <c r="C554" s="1387">
        <v>13482</v>
      </c>
      <c r="D554" s="1387"/>
      <c r="E554" s="1371"/>
      <c r="F554" s="1371">
        <v>6724</v>
      </c>
      <c r="G554" s="1442"/>
      <c r="H554" s="1389"/>
      <c r="I554" s="1442">
        <v>9131</v>
      </c>
      <c r="J554" s="1480"/>
      <c r="K554" s="1389"/>
      <c r="L554" s="1371">
        <v>11111</v>
      </c>
      <c r="M554" s="1371"/>
      <c r="N554" s="1378"/>
      <c r="O554" s="1389">
        <v>5659</v>
      </c>
      <c r="P554" s="1371"/>
      <c r="Q554" s="1379" t="s">
        <v>580</v>
      </c>
    </row>
    <row r="555" spans="1:17">
      <c r="A555" s="1356" t="s">
        <v>581</v>
      </c>
      <c r="B555" s="1357"/>
      <c r="C555" s="1357">
        <v>0</v>
      </c>
      <c r="D555" s="1357"/>
      <c r="E555" s="1375"/>
      <c r="F555" s="1375">
        <v>0</v>
      </c>
      <c r="H555" s="1393"/>
      <c r="I555" s="1482">
        <v>0</v>
      </c>
      <c r="J555" s="1481"/>
      <c r="K555" s="1393"/>
      <c r="L555" s="1380">
        <v>0</v>
      </c>
      <c r="M555" s="1375"/>
      <c r="N555" s="1376"/>
      <c r="O555" s="1393">
        <v>1</v>
      </c>
      <c r="P555" s="1375"/>
      <c r="Q555" s="1377" t="s">
        <v>582</v>
      </c>
    </row>
    <row r="556" spans="1:17">
      <c r="A556" s="1356" t="s">
        <v>583</v>
      </c>
      <c r="B556" s="1357"/>
      <c r="C556" s="1357">
        <v>265</v>
      </c>
      <c r="D556" s="1357"/>
      <c r="E556" s="1375"/>
      <c r="F556" s="1375">
        <v>292</v>
      </c>
      <c r="H556" s="1393"/>
      <c r="I556" s="1351">
        <v>572</v>
      </c>
      <c r="J556" s="1481"/>
      <c r="K556" s="1393"/>
      <c r="L556" s="1375">
        <v>546</v>
      </c>
      <c r="M556" s="1375"/>
      <c r="N556" s="1376"/>
      <c r="O556" s="1393">
        <v>378</v>
      </c>
      <c r="P556" s="1375"/>
      <c r="Q556" s="1377" t="s">
        <v>586</v>
      </c>
    </row>
    <row r="557" spans="1:17">
      <c r="A557" s="1356" t="s">
        <v>587</v>
      </c>
      <c r="B557" s="1357"/>
      <c r="C557" s="1357">
        <v>2005</v>
      </c>
      <c r="D557" s="1357"/>
      <c r="E557" s="1375"/>
      <c r="F557" s="1375">
        <v>1457</v>
      </c>
      <c r="H557" s="1393"/>
      <c r="I557" s="1351">
        <v>1632</v>
      </c>
      <c r="J557" s="1481"/>
      <c r="K557" s="1393"/>
      <c r="L557" s="1375">
        <v>1356</v>
      </c>
      <c r="M557" s="1375"/>
      <c r="N557" s="1376"/>
      <c r="O557" s="1393">
        <v>1999</v>
      </c>
      <c r="P557" s="1375"/>
      <c r="Q557" s="1377" t="s">
        <v>588</v>
      </c>
    </row>
    <row r="558" spans="1:17">
      <c r="A558" s="1356" t="s">
        <v>589</v>
      </c>
      <c r="B558" s="1357"/>
      <c r="C558" s="1357">
        <v>299</v>
      </c>
      <c r="D558" s="1357"/>
      <c r="E558" s="1375"/>
      <c r="F558" s="1375">
        <v>370</v>
      </c>
      <c r="H558" s="1393"/>
      <c r="I558" s="1351">
        <v>516</v>
      </c>
      <c r="J558" s="1481"/>
      <c r="K558" s="1393"/>
      <c r="L558" s="1375">
        <v>140</v>
      </c>
      <c r="M558" s="1375"/>
      <c r="N558" s="1376"/>
      <c r="O558" s="1393">
        <v>89</v>
      </c>
      <c r="P558" s="1375"/>
      <c r="Q558" s="1377" t="s">
        <v>592</v>
      </c>
    </row>
    <row r="559" spans="1:17">
      <c r="A559" s="1356" t="s">
        <v>593</v>
      </c>
      <c r="B559" s="1357"/>
      <c r="C559" s="1357">
        <v>57</v>
      </c>
      <c r="D559" s="1357"/>
      <c r="E559" s="1375"/>
      <c r="F559" s="1375">
        <v>25</v>
      </c>
      <c r="H559" s="1393"/>
      <c r="I559" s="1351">
        <v>73</v>
      </c>
      <c r="J559" s="1481"/>
      <c r="K559" s="1393"/>
      <c r="L559" s="1375">
        <v>42</v>
      </c>
      <c r="M559" s="1375"/>
      <c r="N559" s="1376"/>
      <c r="O559" s="1393">
        <v>56</v>
      </c>
      <c r="P559" s="1375"/>
      <c r="Q559" s="1377" t="s">
        <v>595</v>
      </c>
    </row>
    <row r="560" spans="1:17">
      <c r="A560" s="1356" t="s">
        <v>596</v>
      </c>
      <c r="B560" s="1357"/>
      <c r="C560" s="1357">
        <v>3708</v>
      </c>
      <c r="D560" s="1357"/>
      <c r="E560" s="1375"/>
      <c r="F560" s="1375">
        <v>897</v>
      </c>
      <c r="H560" s="1393"/>
      <c r="I560" s="1351">
        <v>1049</v>
      </c>
      <c r="J560" s="1481"/>
      <c r="K560" s="1393"/>
      <c r="L560" s="1375">
        <v>2664</v>
      </c>
      <c r="M560" s="1375"/>
      <c r="N560" s="1376"/>
      <c r="O560" s="1393">
        <v>1196</v>
      </c>
      <c r="P560" s="1375"/>
      <c r="Q560" s="1377" t="s">
        <v>599</v>
      </c>
    </row>
    <row r="561" spans="1:17">
      <c r="A561" s="1356" t="s">
        <v>600</v>
      </c>
      <c r="B561" s="1357"/>
      <c r="C561" s="1357">
        <v>1307</v>
      </c>
      <c r="D561" s="1357"/>
      <c r="E561" s="1375"/>
      <c r="F561" s="1375">
        <v>861</v>
      </c>
      <c r="H561" s="1393"/>
      <c r="I561" s="1351">
        <v>2380</v>
      </c>
      <c r="J561" s="1481"/>
      <c r="K561" s="1393"/>
      <c r="L561" s="1375">
        <v>2470</v>
      </c>
      <c r="M561" s="1375"/>
      <c r="N561" s="1376"/>
      <c r="O561" s="1393">
        <v>310</v>
      </c>
      <c r="P561" s="1375"/>
      <c r="Q561" s="1377" t="s">
        <v>601</v>
      </c>
    </row>
    <row r="562" spans="1:17">
      <c r="A562" s="1356" t="s">
        <v>602</v>
      </c>
      <c r="B562" s="1357"/>
      <c r="C562" s="1357">
        <v>390</v>
      </c>
      <c r="D562" s="1357"/>
      <c r="E562" s="1375"/>
      <c r="F562" s="1375">
        <v>254</v>
      </c>
      <c r="H562" s="1393"/>
      <c r="I562" s="1351">
        <v>1297</v>
      </c>
      <c r="J562" s="1481"/>
      <c r="K562" s="1393"/>
      <c r="L562" s="1375">
        <v>223</v>
      </c>
      <c r="M562" s="1375"/>
      <c r="N562" s="1376"/>
      <c r="O562" s="1393">
        <v>405</v>
      </c>
      <c r="P562" s="1375"/>
      <c r="Q562" s="1377" t="s">
        <v>606</v>
      </c>
    </row>
    <row r="563" spans="1:17">
      <c r="A563" s="1356" t="s">
        <v>607</v>
      </c>
      <c r="B563" s="1357"/>
      <c r="C563" s="1357">
        <v>274</v>
      </c>
      <c r="D563" s="1357"/>
      <c r="E563" s="1375"/>
      <c r="F563" s="1375">
        <v>70</v>
      </c>
      <c r="H563" s="1393"/>
      <c r="I563" s="1351">
        <v>773</v>
      </c>
      <c r="J563" s="1481"/>
      <c r="K563" s="1393"/>
      <c r="L563" s="1375">
        <v>2235</v>
      </c>
      <c r="M563" s="1375"/>
      <c r="N563" s="1376"/>
      <c r="O563" s="1393">
        <v>329</v>
      </c>
      <c r="P563" s="1375"/>
      <c r="Q563" s="1377" t="s">
        <v>609</v>
      </c>
    </row>
    <row r="564" spans="1:17">
      <c r="A564" s="1356" t="s">
        <v>610</v>
      </c>
      <c r="B564" s="1357"/>
      <c r="C564" s="1357">
        <v>755</v>
      </c>
      <c r="D564" s="1357"/>
      <c r="E564" s="1375"/>
      <c r="F564" s="1375">
        <v>431</v>
      </c>
      <c r="H564" s="1393"/>
      <c r="I564" s="1351">
        <v>715</v>
      </c>
      <c r="J564" s="1481"/>
      <c r="K564" s="1393"/>
      <c r="L564" s="1375">
        <v>1025</v>
      </c>
      <c r="M564" s="1375"/>
      <c r="N564" s="1376"/>
      <c r="O564" s="1393">
        <v>773</v>
      </c>
      <c r="P564" s="1375"/>
      <c r="Q564" s="1377" t="s">
        <v>613</v>
      </c>
    </row>
    <row r="565" spans="1:17">
      <c r="A565" s="1356" t="s">
        <v>614</v>
      </c>
      <c r="B565" s="1357"/>
      <c r="C565" s="1357">
        <v>4422</v>
      </c>
      <c r="D565" s="1357"/>
      <c r="E565" s="1375"/>
      <c r="F565" s="1375">
        <v>2067</v>
      </c>
      <c r="H565" s="1393"/>
      <c r="I565" s="1351">
        <v>124</v>
      </c>
      <c r="J565" s="1481"/>
      <c r="K565" s="1393"/>
      <c r="L565" s="1375">
        <v>410</v>
      </c>
      <c r="M565" s="1375"/>
      <c r="N565" s="1376"/>
      <c r="O565" s="1393">
        <v>123</v>
      </c>
      <c r="P565" s="1375"/>
      <c r="Q565" s="1377" t="s">
        <v>615</v>
      </c>
    </row>
    <row r="566" spans="1:17">
      <c r="A566" s="1369" t="s">
        <v>616</v>
      </c>
      <c r="B566" s="1387"/>
      <c r="C566" s="1387">
        <v>12580</v>
      </c>
      <c r="D566" s="1387"/>
      <c r="E566" s="1371"/>
      <c r="F566" s="1371">
        <v>11481</v>
      </c>
      <c r="G566" s="1442"/>
      <c r="H566" s="1389"/>
      <c r="I566" s="1442">
        <v>12639</v>
      </c>
      <c r="J566" s="1480"/>
      <c r="K566" s="1389"/>
      <c r="L566" s="1371">
        <v>13110</v>
      </c>
      <c r="M566" s="1371"/>
      <c r="N566" s="1378"/>
      <c r="O566" s="1389">
        <v>12384</v>
      </c>
      <c r="P566" s="1371"/>
      <c r="Q566" s="1379" t="s">
        <v>618</v>
      </c>
    </row>
    <row r="567" spans="1:17">
      <c r="A567" s="1356" t="s">
        <v>619</v>
      </c>
      <c r="B567" s="1357"/>
      <c r="C567" s="1357">
        <v>2383</v>
      </c>
      <c r="D567" s="1357"/>
      <c r="E567" s="1375"/>
      <c r="F567" s="1375">
        <v>4944</v>
      </c>
      <c r="H567" s="1393"/>
      <c r="I567" s="1351">
        <v>6114</v>
      </c>
      <c r="J567" s="1481"/>
      <c r="K567" s="1393"/>
      <c r="L567" s="1375">
        <v>3567</v>
      </c>
      <c r="M567" s="1375"/>
      <c r="N567" s="1376"/>
      <c r="O567" s="1393">
        <v>2072</v>
      </c>
      <c r="P567" s="1375"/>
      <c r="Q567" s="1377" t="s">
        <v>620</v>
      </c>
    </row>
    <row r="568" spans="1:17">
      <c r="A568" s="1356" t="s">
        <v>621</v>
      </c>
      <c r="B568" s="1357"/>
      <c r="C568" s="1357">
        <v>342</v>
      </c>
      <c r="D568" s="1357"/>
      <c r="E568" s="1375"/>
      <c r="F568" s="1375">
        <v>368</v>
      </c>
      <c r="H568" s="1393"/>
      <c r="I568" s="1351">
        <v>917</v>
      </c>
      <c r="J568" s="1481"/>
      <c r="K568" s="1393"/>
      <c r="L568" s="1375">
        <v>790</v>
      </c>
      <c r="M568" s="1375"/>
      <c r="N568" s="1376"/>
      <c r="O568" s="1393">
        <v>197</v>
      </c>
      <c r="P568" s="1375"/>
      <c r="Q568" s="1377" t="s">
        <v>623</v>
      </c>
    </row>
    <row r="569" spans="1:17">
      <c r="A569" s="1356" t="s">
        <v>624</v>
      </c>
      <c r="B569" s="1357"/>
      <c r="C569" s="1357">
        <v>0</v>
      </c>
      <c r="D569" s="1357"/>
      <c r="E569" s="1375"/>
      <c r="F569" s="1375">
        <v>0</v>
      </c>
      <c r="H569" s="1393"/>
      <c r="I569" s="1482">
        <v>0</v>
      </c>
      <c r="J569" s="1481"/>
      <c r="K569" s="1393"/>
      <c r="L569" s="1380">
        <v>0</v>
      </c>
      <c r="M569" s="1375"/>
      <c r="N569" s="1376"/>
      <c r="O569" s="1391">
        <v>0</v>
      </c>
      <c r="P569" s="1375"/>
      <c r="Q569" s="1377" t="s">
        <v>625</v>
      </c>
    </row>
    <row r="570" spans="1:17">
      <c r="A570" s="1356" t="s">
        <v>626</v>
      </c>
      <c r="B570" s="1357"/>
      <c r="C570" s="1357">
        <v>0</v>
      </c>
      <c r="D570" s="1357"/>
      <c r="E570" s="1375"/>
      <c r="F570" s="1375">
        <v>218</v>
      </c>
      <c r="H570" s="1393"/>
      <c r="I570" s="1351">
        <v>479</v>
      </c>
      <c r="J570" s="1481"/>
      <c r="K570" s="1393"/>
      <c r="L570" s="1375">
        <v>422</v>
      </c>
      <c r="M570" s="1375"/>
      <c r="N570" s="1376"/>
      <c r="O570" s="1393">
        <v>185</v>
      </c>
      <c r="P570" s="1375"/>
      <c r="Q570" s="1377" t="s">
        <v>627</v>
      </c>
    </row>
    <row r="571" spans="1:17">
      <c r="A571" s="1356" t="s">
        <v>628</v>
      </c>
      <c r="B571" s="1357"/>
      <c r="C571" s="1357">
        <v>23</v>
      </c>
      <c r="D571" s="1357"/>
      <c r="E571" s="1375"/>
      <c r="F571" s="1375">
        <v>8</v>
      </c>
      <c r="H571" s="1393"/>
      <c r="I571" s="1351">
        <v>37</v>
      </c>
      <c r="J571" s="1481"/>
      <c r="K571" s="1393"/>
      <c r="L571" s="1375">
        <v>12</v>
      </c>
      <c r="M571" s="1375"/>
      <c r="N571" s="1376"/>
      <c r="O571" s="1393">
        <v>40</v>
      </c>
      <c r="P571" s="1375"/>
      <c r="Q571" s="1377" t="s">
        <v>630</v>
      </c>
    </row>
    <row r="572" spans="1:17">
      <c r="A572" s="1356" t="s">
        <v>631</v>
      </c>
      <c r="B572" s="1357"/>
      <c r="C572" s="1357">
        <v>1540</v>
      </c>
      <c r="D572" s="1357"/>
      <c r="E572" s="1375"/>
      <c r="F572" s="1375">
        <v>2541</v>
      </c>
      <c r="H572" s="1393"/>
      <c r="I572" s="1351">
        <v>203</v>
      </c>
      <c r="J572" s="1481"/>
      <c r="K572" s="1393"/>
      <c r="L572" s="1375">
        <v>1701</v>
      </c>
      <c r="M572" s="1375"/>
      <c r="N572" s="1376"/>
      <c r="O572" s="1393">
        <v>2158</v>
      </c>
      <c r="P572" s="1375"/>
      <c r="Q572" s="1377" t="s">
        <v>632</v>
      </c>
    </row>
    <row r="573" spans="1:17">
      <c r="A573" s="1356" t="s">
        <v>633</v>
      </c>
      <c r="B573" s="1357"/>
      <c r="C573" s="1357">
        <v>722</v>
      </c>
      <c r="D573" s="1357"/>
      <c r="E573" s="1375"/>
      <c r="F573" s="1375">
        <v>217</v>
      </c>
      <c r="H573" s="1393"/>
      <c r="I573" s="1351">
        <v>421</v>
      </c>
      <c r="J573" s="1481"/>
      <c r="K573" s="1393"/>
      <c r="L573" s="1375">
        <v>744</v>
      </c>
      <c r="M573" s="1375"/>
      <c r="N573" s="1376"/>
      <c r="O573" s="1393">
        <v>1048</v>
      </c>
      <c r="P573" s="1375"/>
      <c r="Q573" s="1377" t="s">
        <v>634</v>
      </c>
    </row>
    <row r="574" spans="1:17">
      <c r="A574" s="1356" t="s">
        <v>635</v>
      </c>
      <c r="B574" s="1357"/>
      <c r="C574" s="1357">
        <v>1356</v>
      </c>
      <c r="D574" s="1357"/>
      <c r="E574" s="1375"/>
      <c r="F574" s="1375">
        <v>739</v>
      </c>
      <c r="H574" s="1393"/>
      <c r="I574" s="1351">
        <v>1694</v>
      </c>
      <c r="J574" s="1481"/>
      <c r="K574" s="1393"/>
      <c r="L574" s="1375">
        <v>1288</v>
      </c>
      <c r="M574" s="1375"/>
      <c r="N574" s="1376"/>
      <c r="O574" s="1393">
        <v>3243</v>
      </c>
      <c r="P574" s="1375"/>
      <c r="Q574" s="1377" t="s">
        <v>636</v>
      </c>
    </row>
    <row r="575" spans="1:17">
      <c r="A575" s="1356" t="s">
        <v>637</v>
      </c>
      <c r="B575" s="1357"/>
      <c r="C575" s="1357">
        <v>100</v>
      </c>
      <c r="D575" s="1357"/>
      <c r="E575" s="1375"/>
      <c r="F575" s="1375">
        <v>35</v>
      </c>
      <c r="H575" s="1393"/>
      <c r="I575" s="1351">
        <v>119</v>
      </c>
      <c r="J575" s="1481"/>
      <c r="K575" s="1393"/>
      <c r="L575" s="1375">
        <v>62</v>
      </c>
      <c r="M575" s="1375"/>
      <c r="N575" s="1376"/>
      <c r="O575" s="1393">
        <v>276</v>
      </c>
      <c r="P575" s="1375"/>
      <c r="Q575" s="1377" t="s">
        <v>638</v>
      </c>
    </row>
    <row r="576" spans="1:17">
      <c r="A576" s="1356" t="s">
        <v>639</v>
      </c>
      <c r="B576" s="1357"/>
      <c r="C576" s="1357">
        <v>3655</v>
      </c>
      <c r="D576" s="1357"/>
      <c r="E576" s="1375"/>
      <c r="F576" s="1375">
        <v>1099</v>
      </c>
      <c r="H576" s="1393"/>
      <c r="I576" s="1351">
        <v>704</v>
      </c>
      <c r="J576" s="1481"/>
      <c r="K576" s="1393"/>
      <c r="L576" s="1375">
        <v>1058</v>
      </c>
      <c r="M576" s="1375"/>
      <c r="N576" s="1376"/>
      <c r="O576" s="1393">
        <v>1162</v>
      </c>
      <c r="P576" s="1375"/>
      <c r="Q576" s="1377" t="s">
        <v>640</v>
      </c>
    </row>
    <row r="577" spans="1:17">
      <c r="A577" s="1356" t="s">
        <v>641</v>
      </c>
      <c r="B577" s="1357"/>
      <c r="C577" s="1357">
        <v>0</v>
      </c>
      <c r="D577" s="1357"/>
      <c r="E577" s="1375"/>
      <c r="F577" s="1375">
        <v>0</v>
      </c>
      <c r="H577" s="1393"/>
      <c r="I577" s="1482">
        <v>0</v>
      </c>
      <c r="J577" s="1481"/>
      <c r="K577" s="1393"/>
      <c r="L577" s="1380">
        <v>0</v>
      </c>
      <c r="M577" s="1375"/>
      <c r="N577" s="1376"/>
      <c r="O577" s="1391">
        <v>0</v>
      </c>
      <c r="P577" s="1375"/>
      <c r="Q577" s="1377" t="s">
        <v>642</v>
      </c>
    </row>
    <row r="578" spans="1:17">
      <c r="A578" s="1356" t="s">
        <v>643</v>
      </c>
      <c r="B578" s="1357"/>
      <c r="C578" s="1357">
        <v>921</v>
      </c>
      <c r="D578" s="1357"/>
      <c r="E578" s="1375"/>
      <c r="F578" s="1375">
        <v>445</v>
      </c>
      <c r="H578" s="1393"/>
      <c r="I578" s="1351">
        <v>444</v>
      </c>
      <c r="J578" s="1481"/>
      <c r="K578" s="1393"/>
      <c r="L578" s="1375">
        <v>1492</v>
      </c>
      <c r="M578" s="1375"/>
      <c r="N578" s="1376"/>
      <c r="O578" s="1393">
        <v>1088</v>
      </c>
      <c r="P578" s="1375"/>
      <c r="Q578" s="1377" t="s">
        <v>644</v>
      </c>
    </row>
    <row r="579" spans="1:17">
      <c r="A579" s="1356" t="s">
        <v>645</v>
      </c>
      <c r="B579" s="1357"/>
      <c r="C579" s="1357">
        <v>1538</v>
      </c>
      <c r="D579" s="1357"/>
      <c r="E579" s="1375"/>
      <c r="F579" s="1375">
        <v>867</v>
      </c>
      <c r="H579" s="1393"/>
      <c r="I579" s="1351">
        <v>1507</v>
      </c>
      <c r="J579" s="1481"/>
      <c r="K579" s="1393"/>
      <c r="L579" s="1375">
        <v>1974</v>
      </c>
      <c r="M579" s="1375"/>
      <c r="N579" s="1376"/>
      <c r="O579" s="1393">
        <v>915</v>
      </c>
      <c r="P579" s="1375"/>
      <c r="Q579" s="1377" t="s">
        <v>647</v>
      </c>
    </row>
    <row r="580" spans="1:17">
      <c r="A580" s="1369" t="s">
        <v>648</v>
      </c>
      <c r="B580" s="1387"/>
      <c r="C580" s="1387">
        <v>5632</v>
      </c>
      <c r="D580" s="1387"/>
      <c r="E580" s="1371"/>
      <c r="F580" s="1371">
        <v>5867</v>
      </c>
      <c r="G580" s="1442"/>
      <c r="H580" s="1389"/>
      <c r="I580" s="1442">
        <v>8313</v>
      </c>
      <c r="J580" s="1480"/>
      <c r="K580" s="1389"/>
      <c r="L580" s="1371">
        <v>6342</v>
      </c>
      <c r="M580" s="1371"/>
      <c r="N580" s="1378"/>
      <c r="O580" s="1389">
        <v>7282</v>
      </c>
      <c r="P580" s="1371"/>
      <c r="Q580" s="1379" t="s">
        <v>649</v>
      </c>
    </row>
    <row r="581" spans="1:17">
      <c r="A581" s="1356" t="s">
        <v>650</v>
      </c>
      <c r="B581" s="1357"/>
      <c r="C581" s="1357">
        <v>259</v>
      </c>
      <c r="D581" s="1357"/>
      <c r="E581" s="1375"/>
      <c r="F581" s="1375">
        <v>288</v>
      </c>
      <c r="H581" s="1393"/>
      <c r="I581" s="1351">
        <v>555</v>
      </c>
      <c r="J581" s="1481"/>
      <c r="K581" s="1393"/>
      <c r="L581" s="1375">
        <v>929</v>
      </c>
      <c r="M581" s="1375"/>
      <c r="N581" s="1376"/>
      <c r="O581" s="1393">
        <v>196</v>
      </c>
      <c r="P581" s="1375"/>
      <c r="Q581" s="1377" t="s">
        <v>652</v>
      </c>
    </row>
    <row r="582" spans="1:17">
      <c r="A582" s="1356" t="s">
        <v>653</v>
      </c>
      <c r="B582" s="1357"/>
      <c r="C582" s="1357">
        <v>580</v>
      </c>
      <c r="D582" s="1357"/>
      <c r="E582" s="1375"/>
      <c r="F582" s="1375">
        <v>402</v>
      </c>
      <c r="H582" s="1393"/>
      <c r="I582" s="1351">
        <v>768</v>
      </c>
      <c r="J582" s="1481"/>
      <c r="K582" s="1393"/>
      <c r="L582" s="1375">
        <v>1058</v>
      </c>
      <c r="M582" s="1375"/>
      <c r="N582" s="1376"/>
      <c r="O582" s="1393">
        <v>1296</v>
      </c>
      <c r="P582" s="1375"/>
      <c r="Q582" s="1377" t="s">
        <v>655</v>
      </c>
    </row>
    <row r="583" spans="1:17">
      <c r="A583" s="1356" t="s">
        <v>656</v>
      </c>
      <c r="B583" s="1357"/>
      <c r="C583" s="1357">
        <v>96</v>
      </c>
      <c r="D583" s="1357"/>
      <c r="E583" s="1375"/>
      <c r="F583" s="1375">
        <v>1240</v>
      </c>
      <c r="H583" s="1393"/>
      <c r="I583" s="1351">
        <v>882</v>
      </c>
      <c r="J583" s="1481"/>
      <c r="K583" s="1393"/>
      <c r="L583" s="1375">
        <v>290</v>
      </c>
      <c r="M583" s="1375"/>
      <c r="N583" s="1376"/>
      <c r="O583" s="1393">
        <v>1085</v>
      </c>
      <c r="P583" s="1375"/>
      <c r="Q583" s="1377" t="s">
        <v>658</v>
      </c>
    </row>
    <row r="584" spans="1:17">
      <c r="A584" s="1356" t="s">
        <v>659</v>
      </c>
      <c r="B584" s="1357"/>
      <c r="C584" s="1357">
        <v>1483</v>
      </c>
      <c r="D584" s="1357"/>
      <c r="E584" s="1375"/>
      <c r="F584" s="1375">
        <v>1721</v>
      </c>
      <c r="H584" s="1393"/>
      <c r="I584" s="1351">
        <v>1254</v>
      </c>
      <c r="J584" s="1481"/>
      <c r="K584" s="1393"/>
      <c r="L584" s="1375">
        <v>1968</v>
      </c>
      <c r="M584" s="1375"/>
      <c r="N584" s="1376"/>
      <c r="O584" s="1393">
        <v>2273</v>
      </c>
      <c r="P584" s="1375"/>
      <c r="Q584" s="1377" t="s">
        <v>661</v>
      </c>
    </row>
    <row r="585" spans="1:17">
      <c r="A585" s="1356" t="s">
        <v>662</v>
      </c>
      <c r="B585" s="1357"/>
      <c r="C585" s="1357">
        <v>3124</v>
      </c>
      <c r="D585" s="1357"/>
      <c r="E585" s="1375"/>
      <c r="F585" s="1375">
        <v>2146</v>
      </c>
      <c r="H585" s="1393"/>
      <c r="I585" s="1351">
        <v>4627</v>
      </c>
      <c r="J585" s="1481"/>
      <c r="K585" s="1393"/>
      <c r="L585" s="1375">
        <v>1975</v>
      </c>
      <c r="M585" s="1375"/>
      <c r="N585" s="1376"/>
      <c r="O585" s="1393">
        <v>2085</v>
      </c>
      <c r="P585" s="1375"/>
      <c r="Q585" s="1377" t="s">
        <v>663</v>
      </c>
    </row>
    <row r="586" spans="1:17">
      <c r="A586" s="1419" t="s">
        <v>664</v>
      </c>
      <c r="B586" s="1385"/>
      <c r="C586" s="1419">
        <v>90</v>
      </c>
      <c r="D586" s="1419"/>
      <c r="E586" s="1418"/>
      <c r="F586" s="1418">
        <v>70</v>
      </c>
      <c r="G586" s="1419"/>
      <c r="H586" s="1418"/>
      <c r="I586" s="1419">
        <v>227</v>
      </c>
      <c r="J586" s="1483"/>
      <c r="K586" s="1384"/>
      <c r="L586" s="1418">
        <v>122</v>
      </c>
      <c r="M586" s="1418"/>
      <c r="N586" s="1384"/>
      <c r="O586" s="1418">
        <v>347</v>
      </c>
      <c r="P586" s="1418"/>
      <c r="Q586" s="1419" t="s">
        <v>666</v>
      </c>
    </row>
    <row r="587" spans="1:17">
      <c r="A587" s="1357"/>
      <c r="B587" s="1357"/>
      <c r="D587" s="1357"/>
      <c r="H587" s="1393"/>
      <c r="I587" s="1357"/>
      <c r="J587" s="1484"/>
      <c r="K587" s="1393"/>
      <c r="L587" s="1357"/>
      <c r="M587" s="1357"/>
      <c r="N587" s="1393"/>
      <c r="O587" s="1357"/>
      <c r="P587" s="1357"/>
      <c r="Q587" s="1357"/>
    </row>
    <row r="588" spans="1:17">
      <c r="A588" s="1369" t="s">
        <v>2855</v>
      </c>
      <c r="B588" s="1387"/>
      <c r="C588" s="1387">
        <v>48399</v>
      </c>
      <c r="D588" s="1387"/>
      <c r="E588" s="1371"/>
      <c r="F588" s="1442">
        <v>17705</v>
      </c>
      <c r="G588" s="1442"/>
      <c r="H588" s="1389"/>
      <c r="I588" s="1442">
        <v>28419</v>
      </c>
      <c r="J588" s="1480"/>
      <c r="K588" s="1389"/>
      <c r="L588" s="1371">
        <v>29710</v>
      </c>
      <c r="M588" s="1371"/>
      <c r="N588" s="1378"/>
      <c r="O588" s="1371">
        <v>22489</v>
      </c>
      <c r="P588" s="1371"/>
      <c r="Q588" s="1379" t="s">
        <v>2858</v>
      </c>
    </row>
    <row r="589" spans="1:17">
      <c r="A589" s="1351" t="s">
        <v>2902</v>
      </c>
      <c r="B589" s="1387"/>
      <c r="C589" s="1391">
        <v>0</v>
      </c>
      <c r="D589" s="1387"/>
      <c r="E589" s="1371"/>
      <c r="F589" s="1391">
        <v>0</v>
      </c>
      <c r="G589" s="1442"/>
      <c r="H589" s="1389"/>
      <c r="I589" s="1391">
        <v>0</v>
      </c>
      <c r="J589" s="1480"/>
      <c r="K589" s="1389"/>
      <c r="L589" s="1391">
        <v>0</v>
      </c>
      <c r="M589" s="1371"/>
      <c r="N589" s="1378"/>
      <c r="O589" s="1391">
        <v>0</v>
      </c>
      <c r="P589" s="1371"/>
      <c r="Q589" s="1392" t="s">
        <v>2903</v>
      </c>
    </row>
    <row r="590" spans="1:17">
      <c r="A590" s="1356" t="s">
        <v>667</v>
      </c>
      <c r="B590" s="1357"/>
      <c r="C590" s="1357">
        <v>893</v>
      </c>
      <c r="D590" s="1357"/>
      <c r="E590" s="1375"/>
      <c r="F590" s="1375">
        <v>424</v>
      </c>
      <c r="H590" s="1393"/>
      <c r="I590" s="1351">
        <v>1765</v>
      </c>
      <c r="J590" s="1481"/>
      <c r="K590" s="1393"/>
      <c r="L590" s="1375">
        <v>788</v>
      </c>
      <c r="M590" s="1375"/>
      <c r="N590" s="1376"/>
      <c r="O590" s="1375">
        <v>1940</v>
      </c>
      <c r="P590" s="1375"/>
      <c r="Q590" s="1377" t="s">
        <v>668</v>
      </c>
    </row>
    <row r="591" spans="1:17">
      <c r="A591" s="1356" t="s">
        <v>669</v>
      </c>
      <c r="B591" s="1357"/>
      <c r="C591" s="1357">
        <v>937</v>
      </c>
      <c r="D591" s="1357"/>
      <c r="E591" s="1375"/>
      <c r="F591" s="1375">
        <v>288</v>
      </c>
      <c r="H591" s="1393"/>
      <c r="I591" s="1351">
        <v>1681</v>
      </c>
      <c r="J591" s="1481"/>
      <c r="K591" s="1393"/>
      <c r="L591" s="1375">
        <v>7179</v>
      </c>
      <c r="M591" s="1375"/>
      <c r="N591" s="1376"/>
      <c r="O591" s="1375">
        <v>2017</v>
      </c>
      <c r="P591" s="1375"/>
      <c r="Q591" s="1377" t="s">
        <v>670</v>
      </c>
    </row>
    <row r="592" spans="1:17">
      <c r="A592" s="1356" t="s">
        <v>671</v>
      </c>
      <c r="B592" s="1357"/>
      <c r="C592" s="1357">
        <v>0</v>
      </c>
      <c r="D592" s="1357"/>
      <c r="E592" s="1375"/>
      <c r="F592" s="1375">
        <v>0</v>
      </c>
      <c r="H592" s="1393"/>
      <c r="I592" s="1482">
        <v>0</v>
      </c>
      <c r="J592" s="1481"/>
      <c r="K592" s="1393"/>
      <c r="L592" s="1375">
        <v>415</v>
      </c>
      <c r="M592" s="1375"/>
      <c r="N592" s="1376"/>
      <c r="O592" s="1375">
        <v>193</v>
      </c>
      <c r="P592" s="1375"/>
      <c r="Q592" s="1377" t="s">
        <v>672</v>
      </c>
    </row>
    <row r="593" spans="1:17">
      <c r="A593" s="1356" t="s">
        <v>673</v>
      </c>
      <c r="B593" s="1357"/>
      <c r="C593" s="1357">
        <v>2569</v>
      </c>
      <c r="D593" s="1357"/>
      <c r="E593" s="1375"/>
      <c r="F593" s="1375">
        <v>1532</v>
      </c>
      <c r="H593" s="1393"/>
      <c r="I593" s="1351">
        <v>1675</v>
      </c>
      <c r="J593" s="1481"/>
      <c r="K593" s="1393"/>
      <c r="L593" s="1375">
        <v>2473</v>
      </c>
      <c r="M593" s="1375"/>
      <c r="N593" s="1376"/>
      <c r="O593" s="1375">
        <v>1990</v>
      </c>
      <c r="P593" s="1375"/>
      <c r="Q593" s="1377" t="s">
        <v>674</v>
      </c>
    </row>
    <row r="594" spans="1:17">
      <c r="A594" s="1356" t="s">
        <v>675</v>
      </c>
      <c r="B594" s="1357"/>
      <c r="C594" s="1357">
        <v>0</v>
      </c>
      <c r="D594" s="1357"/>
      <c r="E594" s="1375"/>
      <c r="F594" s="1375">
        <v>0</v>
      </c>
      <c r="H594" s="1393"/>
      <c r="I594" s="1351">
        <v>1847</v>
      </c>
      <c r="J594" s="1481"/>
      <c r="K594" s="1393"/>
      <c r="L594" s="1375">
        <v>1778</v>
      </c>
      <c r="M594" s="1375"/>
      <c r="N594" s="1376"/>
      <c r="O594" s="1375">
        <v>18</v>
      </c>
      <c r="P594" s="1375"/>
      <c r="Q594" s="1377" t="s">
        <v>676</v>
      </c>
    </row>
    <row r="595" spans="1:17">
      <c r="A595" s="1356" t="s">
        <v>677</v>
      </c>
      <c r="B595" s="1357"/>
      <c r="C595" s="1357">
        <v>978</v>
      </c>
      <c r="D595" s="1357"/>
      <c r="E595" s="1375"/>
      <c r="F595" s="1375">
        <v>918</v>
      </c>
      <c r="H595" s="1393"/>
      <c r="I595" s="1482">
        <v>0</v>
      </c>
      <c r="J595" s="1481"/>
      <c r="K595" s="1393"/>
      <c r="L595" s="1380">
        <v>0</v>
      </c>
      <c r="M595" s="1375"/>
      <c r="N595" s="1376"/>
      <c r="O595" s="1375">
        <v>19</v>
      </c>
      <c r="P595" s="1375"/>
      <c r="Q595" s="1377" t="s">
        <v>678</v>
      </c>
    </row>
    <row r="596" spans="1:17">
      <c r="A596" s="1356" t="s">
        <v>679</v>
      </c>
      <c r="B596" s="1357"/>
      <c r="C596" s="1357">
        <v>864</v>
      </c>
      <c r="D596" s="1357"/>
      <c r="E596" s="1375"/>
      <c r="F596" s="1375">
        <v>1347</v>
      </c>
      <c r="H596" s="1393"/>
      <c r="I596" s="1351">
        <v>2112</v>
      </c>
      <c r="J596" s="1481"/>
      <c r="K596" s="1393"/>
      <c r="L596" s="1375">
        <v>1684</v>
      </c>
      <c r="M596" s="1375"/>
      <c r="N596" s="1376"/>
      <c r="O596" s="1375">
        <v>869</v>
      </c>
      <c r="P596" s="1375"/>
      <c r="Q596" s="1377" t="s">
        <v>680</v>
      </c>
    </row>
    <row r="597" spans="1:17">
      <c r="A597" s="1356" t="s">
        <v>681</v>
      </c>
      <c r="B597" s="1357"/>
      <c r="C597" s="1357">
        <v>0</v>
      </c>
      <c r="D597" s="1357"/>
      <c r="E597" s="1375"/>
      <c r="F597" s="1375">
        <v>0</v>
      </c>
      <c r="H597" s="1393"/>
      <c r="I597" s="1482">
        <v>0</v>
      </c>
      <c r="J597" s="1481"/>
      <c r="K597" s="1393"/>
      <c r="L597" s="1380">
        <v>0</v>
      </c>
      <c r="M597" s="1375"/>
      <c r="N597" s="1376"/>
      <c r="O597" s="1375">
        <v>250</v>
      </c>
      <c r="P597" s="1375"/>
      <c r="Q597" s="1377" t="s">
        <v>682</v>
      </c>
    </row>
    <row r="598" spans="1:17">
      <c r="A598" s="1356" t="s">
        <v>683</v>
      </c>
      <c r="B598" s="1357"/>
      <c r="C598" s="1357">
        <v>19605</v>
      </c>
      <c r="D598" s="1357"/>
      <c r="E598" s="1375"/>
      <c r="F598" s="1375">
        <v>109</v>
      </c>
      <c r="H598" s="1393"/>
      <c r="I598" s="1351">
        <v>1046</v>
      </c>
      <c r="J598" s="1481"/>
      <c r="K598" s="1393"/>
      <c r="L598" s="1375">
        <v>428</v>
      </c>
      <c r="M598" s="1375"/>
      <c r="N598" s="1376"/>
      <c r="O598" s="1375">
        <v>102</v>
      </c>
      <c r="P598" s="1375"/>
      <c r="Q598" s="1377" t="s">
        <v>685</v>
      </c>
    </row>
    <row r="599" spans="1:17">
      <c r="A599" s="1356" t="s">
        <v>686</v>
      </c>
      <c r="B599" s="1357"/>
      <c r="C599" s="1357">
        <v>2569</v>
      </c>
      <c r="D599" s="1357"/>
      <c r="E599" s="1375"/>
      <c r="F599" s="1375">
        <v>1532</v>
      </c>
      <c r="H599" s="1393"/>
      <c r="I599" s="1351">
        <v>1675</v>
      </c>
      <c r="J599" s="1481"/>
      <c r="K599" s="1393"/>
      <c r="L599" s="1380">
        <v>0</v>
      </c>
      <c r="M599" s="1375"/>
      <c r="N599" s="1376"/>
      <c r="O599" s="1380">
        <v>0</v>
      </c>
      <c r="P599" s="1375"/>
      <c r="Q599" s="1377" t="s">
        <v>687</v>
      </c>
    </row>
    <row r="600" spans="1:17">
      <c r="A600" s="1356" t="s">
        <v>688</v>
      </c>
      <c r="B600" s="1357"/>
      <c r="C600" s="1357">
        <v>2455</v>
      </c>
      <c r="D600" s="1357"/>
      <c r="E600" s="1375"/>
      <c r="F600" s="1375">
        <v>2469</v>
      </c>
      <c r="H600" s="1393"/>
      <c r="I600" s="1351">
        <v>2117</v>
      </c>
      <c r="J600" s="1481"/>
      <c r="K600" s="1393"/>
      <c r="L600" s="1375">
        <v>3013</v>
      </c>
      <c r="M600" s="1375"/>
      <c r="N600" s="1376"/>
      <c r="O600" s="1375">
        <v>1930</v>
      </c>
      <c r="P600" s="1375"/>
      <c r="Q600" s="1377" t="s">
        <v>689</v>
      </c>
    </row>
    <row r="601" spans="1:17">
      <c r="A601" s="1356" t="s">
        <v>690</v>
      </c>
      <c r="B601" s="1357"/>
      <c r="C601" s="1357">
        <v>3143</v>
      </c>
      <c r="D601" s="1357"/>
      <c r="E601" s="1375"/>
      <c r="F601" s="1375">
        <v>848</v>
      </c>
      <c r="H601" s="1393"/>
      <c r="I601" s="1351">
        <v>2062</v>
      </c>
      <c r="J601" s="1481"/>
      <c r="K601" s="1393"/>
      <c r="L601" s="1375">
        <v>2184</v>
      </c>
      <c r="M601" s="1375"/>
      <c r="N601" s="1376"/>
      <c r="O601" s="1375">
        <v>2082</v>
      </c>
      <c r="P601" s="1375"/>
      <c r="Q601" s="1377" t="s">
        <v>693</v>
      </c>
    </row>
    <row r="602" spans="1:17">
      <c r="A602" s="1356" t="s">
        <v>694</v>
      </c>
      <c r="B602" s="1357"/>
      <c r="C602" s="1357">
        <v>3264</v>
      </c>
      <c r="D602" s="1357"/>
      <c r="E602" s="1375"/>
      <c r="F602" s="1375">
        <v>771</v>
      </c>
      <c r="H602" s="1393"/>
      <c r="I602" s="1351">
        <v>2019</v>
      </c>
      <c r="J602" s="1481"/>
      <c r="K602" s="1393"/>
      <c r="L602" s="1375">
        <v>2417</v>
      </c>
      <c r="M602" s="1375"/>
      <c r="N602" s="1376"/>
      <c r="O602" s="1375">
        <v>3328</v>
      </c>
      <c r="P602" s="1375"/>
      <c r="Q602" s="1377" t="s">
        <v>695</v>
      </c>
    </row>
    <row r="603" spans="1:17">
      <c r="A603" s="1356" t="s">
        <v>696</v>
      </c>
      <c r="B603" s="1357"/>
      <c r="C603" s="1357">
        <v>3642</v>
      </c>
      <c r="D603" s="1357"/>
      <c r="E603" s="1375"/>
      <c r="F603" s="1375">
        <v>3009</v>
      </c>
      <c r="H603" s="1393"/>
      <c r="I603" s="1351">
        <v>2221</v>
      </c>
      <c r="J603" s="1481"/>
      <c r="K603" s="1393"/>
      <c r="L603" s="1375">
        <v>2405</v>
      </c>
      <c r="M603" s="1375"/>
      <c r="N603" s="1376"/>
      <c r="O603" s="1375">
        <v>1085</v>
      </c>
      <c r="P603" s="1375"/>
      <c r="Q603" s="1377" t="s">
        <v>699</v>
      </c>
    </row>
    <row r="604" spans="1:17">
      <c r="A604" s="1356" t="s">
        <v>700</v>
      </c>
      <c r="B604" s="1357"/>
      <c r="C604" s="1357">
        <v>2587</v>
      </c>
      <c r="D604" s="1357"/>
      <c r="E604" s="1375"/>
      <c r="F604" s="1375">
        <v>1746</v>
      </c>
      <c r="H604" s="1393"/>
      <c r="I604" s="1351">
        <v>4798</v>
      </c>
      <c r="J604" s="1481"/>
      <c r="K604" s="1393"/>
      <c r="L604" s="1375">
        <v>3064</v>
      </c>
      <c r="M604" s="1375"/>
      <c r="N604" s="1376"/>
      <c r="O604" s="1375">
        <v>3510</v>
      </c>
      <c r="P604" s="1375"/>
      <c r="Q604" s="1377" t="s">
        <v>702</v>
      </c>
    </row>
    <row r="605" spans="1:17">
      <c r="A605" s="1356" t="s">
        <v>703</v>
      </c>
      <c r="B605" s="1357"/>
      <c r="C605" s="1357">
        <v>4893</v>
      </c>
      <c r="D605" s="1357"/>
      <c r="E605" s="1375"/>
      <c r="F605" s="1375">
        <v>2712</v>
      </c>
      <c r="H605" s="1393"/>
      <c r="I605" s="1351">
        <v>3401</v>
      </c>
      <c r="J605" s="1481"/>
      <c r="K605" s="1393"/>
      <c r="L605" s="1375">
        <v>1882</v>
      </c>
      <c r="M605" s="1375"/>
      <c r="N605" s="1376"/>
      <c r="O605" s="1375">
        <v>3156</v>
      </c>
      <c r="P605" s="1375"/>
      <c r="Q605" s="1377" t="s">
        <v>704</v>
      </c>
    </row>
    <row r="606" spans="1:17">
      <c r="A606" s="1387" t="s">
        <v>705</v>
      </c>
      <c r="B606" s="1379"/>
      <c r="C606" s="1387">
        <v>12836</v>
      </c>
      <c r="D606" s="1387"/>
      <c r="E606" s="1389"/>
      <c r="F606" s="1371">
        <v>9465</v>
      </c>
      <c r="G606" s="1387"/>
      <c r="H606" s="1389"/>
      <c r="I606" s="1442">
        <v>6951</v>
      </c>
      <c r="J606" s="1480"/>
      <c r="K606" s="1389"/>
      <c r="L606" s="1371">
        <v>12022</v>
      </c>
      <c r="M606" s="1371"/>
      <c r="N606" s="1378"/>
      <c r="O606" s="1371">
        <v>11424</v>
      </c>
      <c r="P606" s="1371"/>
      <c r="Q606" s="1379" t="s">
        <v>707</v>
      </c>
    </row>
    <row r="607" spans="1:17">
      <c r="A607" s="192" t="s">
        <v>708</v>
      </c>
      <c r="B607" s="193"/>
      <c r="C607" s="1465">
        <v>965</v>
      </c>
      <c r="D607" s="192"/>
      <c r="E607" s="1393"/>
      <c r="F607" s="1393">
        <v>572</v>
      </c>
      <c r="G607" s="1357"/>
      <c r="H607" s="1393"/>
      <c r="I607" s="1351">
        <v>320</v>
      </c>
      <c r="J607" s="1481"/>
      <c r="K607" s="1393"/>
      <c r="L607" s="1375">
        <v>399</v>
      </c>
      <c r="M607" s="1375"/>
      <c r="N607" s="1376"/>
      <c r="O607" s="1375">
        <v>229</v>
      </c>
      <c r="P607" s="1375"/>
      <c r="Q607" s="1377" t="s">
        <v>709</v>
      </c>
    </row>
    <row r="608" spans="1:17">
      <c r="A608" s="192" t="s">
        <v>710</v>
      </c>
      <c r="B608" s="193"/>
      <c r="C608" s="1465">
        <v>921</v>
      </c>
      <c r="D608" s="192"/>
      <c r="E608" s="1393"/>
      <c r="F608" s="1393">
        <v>1182</v>
      </c>
      <c r="G608" s="1357"/>
      <c r="H608" s="1393"/>
      <c r="I608" s="1351">
        <v>581</v>
      </c>
      <c r="J608" s="1481"/>
      <c r="K608" s="1393"/>
      <c r="L608" s="1375">
        <v>704</v>
      </c>
      <c r="M608" s="1375"/>
      <c r="N608" s="1376"/>
      <c r="O608" s="1375">
        <v>1257</v>
      </c>
      <c r="P608" s="1375"/>
      <c r="Q608" s="1377" t="s">
        <v>711</v>
      </c>
    </row>
    <row r="609" spans="1:17">
      <c r="A609" s="192" t="s">
        <v>712</v>
      </c>
      <c r="B609" s="193"/>
      <c r="C609" s="1465">
        <v>19</v>
      </c>
      <c r="D609" s="192"/>
      <c r="E609" s="1393"/>
      <c r="F609" s="1393">
        <v>44</v>
      </c>
      <c r="G609" s="1357"/>
      <c r="H609" s="1393"/>
      <c r="I609" s="1351">
        <v>70</v>
      </c>
      <c r="J609" s="1481"/>
      <c r="K609" s="1393"/>
      <c r="L609" s="1375">
        <v>312</v>
      </c>
      <c r="M609" s="1375"/>
      <c r="N609" s="1376"/>
      <c r="O609" s="1375">
        <v>319</v>
      </c>
      <c r="P609" s="1375"/>
      <c r="Q609" s="1377" t="s">
        <v>714</v>
      </c>
    </row>
    <row r="610" spans="1:17">
      <c r="A610" s="1394" t="s">
        <v>715</v>
      </c>
      <c r="B610" s="1466"/>
      <c r="C610" s="1468">
        <v>2320</v>
      </c>
      <c r="D610" s="1394"/>
      <c r="E610" s="1393"/>
      <c r="F610" s="1393">
        <v>1462</v>
      </c>
      <c r="G610" s="1357"/>
      <c r="H610" s="1393"/>
      <c r="I610" s="1351">
        <v>66</v>
      </c>
      <c r="J610" s="1481"/>
      <c r="K610" s="1393"/>
      <c r="L610" s="1375">
        <v>578</v>
      </c>
      <c r="M610" s="1375"/>
      <c r="N610" s="1376"/>
      <c r="O610" s="1375">
        <v>338</v>
      </c>
      <c r="P610" s="1375"/>
      <c r="Q610" s="1377" t="s">
        <v>716</v>
      </c>
    </row>
    <row r="611" spans="1:17">
      <c r="A611" s="1395" t="s">
        <v>717</v>
      </c>
      <c r="B611" s="1467"/>
      <c r="C611" s="1470">
        <v>155</v>
      </c>
      <c r="D611" s="1395"/>
      <c r="E611" s="1393"/>
      <c r="F611" s="1393">
        <v>1386</v>
      </c>
      <c r="G611" s="1357"/>
      <c r="H611" s="1393"/>
      <c r="I611" s="1351">
        <v>1236</v>
      </c>
      <c r="J611" s="1481"/>
      <c r="K611" s="1393"/>
      <c r="L611" s="1375">
        <v>2888</v>
      </c>
      <c r="M611" s="1375"/>
      <c r="N611" s="1376"/>
      <c r="O611" s="1375">
        <v>883</v>
      </c>
      <c r="P611" s="1375"/>
      <c r="Q611" s="1377" t="s">
        <v>719</v>
      </c>
    </row>
    <row r="612" spans="1:17">
      <c r="A612" s="1396" t="s">
        <v>720</v>
      </c>
      <c r="B612" s="1469"/>
      <c r="C612" s="1471">
        <v>1201</v>
      </c>
      <c r="D612" s="1396"/>
      <c r="E612" s="1393"/>
      <c r="F612" s="1393">
        <v>0</v>
      </c>
      <c r="G612" s="1357"/>
      <c r="H612" s="1393"/>
      <c r="I612" s="1482">
        <v>0</v>
      </c>
      <c r="J612" s="1481"/>
      <c r="K612" s="1393"/>
      <c r="L612" s="1380">
        <v>0</v>
      </c>
      <c r="M612" s="1375"/>
      <c r="N612" s="1376"/>
      <c r="O612" s="1380">
        <v>0</v>
      </c>
      <c r="P612" s="1375"/>
      <c r="Q612" s="1377" t="s">
        <v>721</v>
      </c>
    </row>
    <row r="613" spans="1:17">
      <c r="A613" s="1394" t="s">
        <v>722</v>
      </c>
      <c r="B613" s="1466"/>
      <c r="C613" s="1468">
        <v>0</v>
      </c>
      <c r="D613" s="1394"/>
      <c r="E613" s="1393"/>
      <c r="F613" s="1393">
        <v>2129</v>
      </c>
      <c r="G613" s="1357"/>
      <c r="H613" s="1393"/>
      <c r="I613" s="1351">
        <v>2605</v>
      </c>
      <c r="J613" s="1481"/>
      <c r="K613" s="1393"/>
      <c r="L613" s="1375">
        <v>5406</v>
      </c>
      <c r="M613" s="1375"/>
      <c r="N613" s="1376"/>
      <c r="O613" s="1375">
        <v>6940</v>
      </c>
      <c r="P613" s="1375"/>
      <c r="Q613" s="1377" t="s">
        <v>724</v>
      </c>
    </row>
    <row r="614" spans="1:17">
      <c r="A614" s="1394" t="s">
        <v>725</v>
      </c>
      <c r="B614" s="1466"/>
      <c r="C614" s="1468">
        <v>4160</v>
      </c>
      <c r="D614" s="1394"/>
      <c r="E614" s="1393"/>
      <c r="F614" s="1393">
        <v>0</v>
      </c>
      <c r="G614" s="1357"/>
      <c r="H614" s="1393"/>
      <c r="I614" s="1482">
        <v>0</v>
      </c>
      <c r="J614" s="1481"/>
      <c r="K614" s="1393"/>
      <c r="L614" s="1380">
        <v>0</v>
      </c>
      <c r="M614" s="1375"/>
      <c r="N614" s="1376"/>
      <c r="O614" s="1380">
        <v>0</v>
      </c>
      <c r="P614" s="1375"/>
      <c r="Q614" s="1377" t="s">
        <v>727</v>
      </c>
    </row>
    <row r="615" spans="1:17">
      <c r="A615" s="1356" t="s">
        <v>728</v>
      </c>
      <c r="B615" s="1357"/>
      <c r="C615" s="1357">
        <v>0</v>
      </c>
      <c r="D615" s="1357"/>
      <c r="E615" s="1375"/>
      <c r="F615" s="1393">
        <v>2690</v>
      </c>
      <c r="H615" s="1393"/>
      <c r="I615" s="1351">
        <v>2073</v>
      </c>
      <c r="J615" s="1481"/>
      <c r="K615" s="1393"/>
      <c r="L615" s="1375">
        <v>1735</v>
      </c>
      <c r="M615" s="1375"/>
      <c r="N615" s="1376"/>
      <c r="O615" s="1375">
        <v>1458</v>
      </c>
      <c r="P615" s="1375"/>
      <c r="Q615" s="1377" t="s">
        <v>730</v>
      </c>
    </row>
    <row r="616" spans="1:17">
      <c r="A616" s="1369" t="s">
        <v>731</v>
      </c>
      <c r="B616" s="1387"/>
      <c r="C616" s="1387">
        <v>700</v>
      </c>
      <c r="D616" s="1387"/>
      <c r="E616" s="1371"/>
      <c r="F616" s="1371">
        <v>2650</v>
      </c>
      <c r="G616" s="1442"/>
      <c r="H616" s="1389"/>
      <c r="I616" s="1442">
        <v>7649</v>
      </c>
      <c r="J616" s="1480"/>
      <c r="K616" s="1389"/>
      <c r="L616" s="1371">
        <v>3315</v>
      </c>
      <c r="M616" s="1371"/>
      <c r="N616" s="1378"/>
      <c r="O616" s="1371">
        <v>2137</v>
      </c>
      <c r="P616" s="1371"/>
      <c r="Q616" s="1379" t="s">
        <v>732</v>
      </c>
    </row>
    <row r="617" spans="1:17">
      <c r="A617" s="1356" t="s">
        <v>733</v>
      </c>
      <c r="B617" s="1357"/>
      <c r="C617" s="1357">
        <v>662</v>
      </c>
      <c r="D617" s="1357"/>
      <c r="E617" s="1375"/>
      <c r="F617" s="1375">
        <v>59</v>
      </c>
      <c r="H617" s="1393"/>
      <c r="I617" s="1351">
        <v>882</v>
      </c>
      <c r="J617" s="1481"/>
      <c r="K617" s="1393"/>
      <c r="L617" s="1375">
        <v>196</v>
      </c>
      <c r="M617" s="1375"/>
      <c r="N617" s="1376"/>
      <c r="O617" s="1375">
        <v>124</v>
      </c>
      <c r="P617" s="1375"/>
      <c r="Q617" s="1377" t="s">
        <v>735</v>
      </c>
    </row>
    <row r="618" spans="1:17">
      <c r="A618" s="1356" t="s">
        <v>736</v>
      </c>
      <c r="B618" s="1357"/>
      <c r="C618" s="1357">
        <v>3250</v>
      </c>
      <c r="D618" s="1357"/>
      <c r="E618" s="1375"/>
      <c r="F618" s="1375">
        <v>1649</v>
      </c>
      <c r="H618" s="1393"/>
      <c r="I618" s="1351">
        <v>3694</v>
      </c>
      <c r="J618" s="1481"/>
      <c r="K618" s="1393"/>
      <c r="L618" s="1375">
        <v>2723</v>
      </c>
      <c r="M618" s="1375"/>
      <c r="N618" s="1376"/>
      <c r="O618" s="1375">
        <v>1672</v>
      </c>
      <c r="P618" s="1375"/>
      <c r="Q618" s="1377" t="s">
        <v>739</v>
      </c>
    </row>
    <row r="619" spans="1:17">
      <c r="A619" s="1356" t="s">
        <v>740</v>
      </c>
      <c r="B619" s="1357"/>
      <c r="C619" s="1357">
        <v>1517</v>
      </c>
      <c r="D619" s="1357"/>
      <c r="E619" s="1375"/>
      <c r="F619" s="1375">
        <v>942</v>
      </c>
      <c r="H619" s="1393"/>
      <c r="I619" s="1351">
        <v>3073</v>
      </c>
      <c r="J619" s="1481"/>
      <c r="K619" s="1393"/>
      <c r="L619" s="1375">
        <v>396</v>
      </c>
      <c r="M619" s="1375"/>
      <c r="N619" s="1376"/>
      <c r="O619" s="1375">
        <v>341</v>
      </c>
      <c r="P619" s="1375"/>
      <c r="Q619" s="1377" t="s">
        <v>742</v>
      </c>
    </row>
    <row r="620" spans="1:17">
      <c r="A620" s="1369" t="s">
        <v>743</v>
      </c>
      <c r="B620" s="1387"/>
      <c r="C620" s="1387">
        <v>6646</v>
      </c>
      <c r="D620" s="1387"/>
      <c r="E620" s="1371"/>
      <c r="F620" s="1371">
        <v>3230</v>
      </c>
      <c r="G620" s="1442"/>
      <c r="H620" s="1389"/>
      <c r="I620" s="1442">
        <v>8646</v>
      </c>
      <c r="J620" s="1480"/>
      <c r="K620" s="1389"/>
      <c r="L620" s="1371">
        <v>9229</v>
      </c>
      <c r="M620" s="1371"/>
      <c r="N620" s="1378"/>
      <c r="O620" s="1371">
        <v>19898</v>
      </c>
      <c r="P620" s="1371"/>
      <c r="Q620" s="1379" t="s">
        <v>745</v>
      </c>
    </row>
    <row r="621" spans="1:17">
      <c r="A621" s="1356" t="s">
        <v>746</v>
      </c>
      <c r="B621" s="1357"/>
      <c r="C621" s="1357">
        <v>776</v>
      </c>
      <c r="D621" s="1357"/>
      <c r="E621" s="1375"/>
      <c r="F621" s="1375">
        <v>97</v>
      </c>
      <c r="H621" s="1393"/>
      <c r="I621" s="1351">
        <v>1310</v>
      </c>
      <c r="J621" s="1481"/>
      <c r="K621" s="1393"/>
      <c r="L621" s="1375">
        <v>3189</v>
      </c>
      <c r="M621" s="1375"/>
      <c r="N621" s="1376"/>
      <c r="O621" s="1375">
        <v>1206</v>
      </c>
      <c r="P621" s="1375"/>
      <c r="Q621" s="1377" t="s">
        <v>749</v>
      </c>
    </row>
    <row r="622" spans="1:17">
      <c r="A622" s="1356" t="s">
        <v>750</v>
      </c>
      <c r="B622" s="1357"/>
      <c r="C622" s="1357">
        <v>160</v>
      </c>
      <c r="D622" s="1357"/>
      <c r="E622" s="1375"/>
      <c r="F622" s="1375">
        <v>1270</v>
      </c>
      <c r="H622" s="1393"/>
      <c r="I622" s="1351">
        <v>231</v>
      </c>
      <c r="J622" s="1481"/>
      <c r="K622" s="1393"/>
      <c r="L622" s="1375">
        <v>103</v>
      </c>
      <c r="M622" s="1375"/>
      <c r="N622" s="1376"/>
      <c r="O622" s="1375">
        <v>93</v>
      </c>
      <c r="P622" s="1375"/>
      <c r="Q622" s="1377" t="s">
        <v>752</v>
      </c>
    </row>
    <row r="623" spans="1:17">
      <c r="A623" s="1356" t="s">
        <v>753</v>
      </c>
      <c r="B623" s="1357"/>
      <c r="C623" s="1357">
        <v>481</v>
      </c>
      <c r="D623" s="1357"/>
      <c r="E623" s="1375"/>
      <c r="F623" s="1375">
        <v>364</v>
      </c>
      <c r="H623" s="1393"/>
      <c r="I623" s="1351">
        <v>602</v>
      </c>
      <c r="J623" s="1481"/>
      <c r="K623" s="1393"/>
      <c r="L623" s="1375">
        <v>652</v>
      </c>
      <c r="M623" s="1375"/>
      <c r="N623" s="1376"/>
      <c r="O623" s="1375">
        <v>396</v>
      </c>
      <c r="P623" s="1375"/>
      <c r="Q623" s="1377" t="s">
        <v>755</v>
      </c>
    </row>
    <row r="624" spans="1:17">
      <c r="A624" s="1356" t="s">
        <v>756</v>
      </c>
      <c r="B624" s="1357"/>
      <c r="C624" s="1357">
        <v>694</v>
      </c>
      <c r="D624" s="1357"/>
      <c r="E624" s="1375"/>
      <c r="F624" s="1375">
        <v>450</v>
      </c>
      <c r="H624" s="1393"/>
      <c r="I624" s="1351">
        <v>781</v>
      </c>
      <c r="J624" s="1481"/>
      <c r="K624" s="1393"/>
      <c r="L624" s="1375">
        <v>922</v>
      </c>
      <c r="M624" s="1375"/>
      <c r="N624" s="1376"/>
      <c r="O624" s="1375">
        <v>2596</v>
      </c>
      <c r="P624" s="1375"/>
      <c r="Q624" s="1377" t="s">
        <v>758</v>
      </c>
    </row>
    <row r="625" spans="1:17">
      <c r="A625" s="1356" t="s">
        <v>759</v>
      </c>
      <c r="B625" s="1357"/>
      <c r="C625" s="1357">
        <v>4535</v>
      </c>
      <c r="D625" s="1357"/>
      <c r="E625" s="1375"/>
      <c r="F625" s="1375">
        <v>1049</v>
      </c>
      <c r="H625" s="1393"/>
      <c r="I625" s="1351">
        <v>5722</v>
      </c>
      <c r="J625" s="1481"/>
      <c r="K625" s="1393"/>
      <c r="L625" s="1375">
        <v>4363</v>
      </c>
      <c r="M625" s="1375"/>
      <c r="N625" s="1376"/>
      <c r="O625" s="1375">
        <v>15607</v>
      </c>
      <c r="P625" s="1375"/>
      <c r="Q625" s="1377" t="s">
        <v>760</v>
      </c>
    </row>
    <row r="626" spans="1:17">
      <c r="A626" s="1369" t="s">
        <v>761</v>
      </c>
      <c r="B626" s="1387"/>
      <c r="C626" s="1387">
        <v>190</v>
      </c>
      <c r="D626" s="1387"/>
      <c r="E626" s="1371"/>
      <c r="F626" s="1371">
        <v>95</v>
      </c>
      <c r="G626" s="1442"/>
      <c r="H626" s="1389"/>
      <c r="I626" s="1442">
        <v>144</v>
      </c>
      <c r="J626" s="1480"/>
      <c r="K626" s="1389"/>
      <c r="L626" s="1371">
        <v>188</v>
      </c>
      <c r="M626" s="1371"/>
      <c r="N626" s="1378"/>
      <c r="O626" s="1371">
        <v>141</v>
      </c>
      <c r="P626" s="1371"/>
      <c r="Q626" s="1379" t="s">
        <v>762</v>
      </c>
    </row>
    <row r="627" spans="1:17">
      <c r="A627" s="1356" t="s">
        <v>763</v>
      </c>
      <c r="B627" s="1357"/>
      <c r="C627" s="1357">
        <v>190</v>
      </c>
      <c r="D627" s="1357"/>
      <c r="E627" s="1375"/>
      <c r="F627" s="1375">
        <v>95</v>
      </c>
      <c r="H627" s="1393"/>
      <c r="I627" s="1351">
        <v>144</v>
      </c>
      <c r="J627" s="1481"/>
      <c r="K627" s="1393"/>
      <c r="L627" s="1375">
        <v>188</v>
      </c>
      <c r="M627" s="1375"/>
      <c r="N627" s="1376"/>
      <c r="O627" s="1375">
        <v>141</v>
      </c>
      <c r="P627" s="1375"/>
      <c r="Q627" s="1377" t="s">
        <v>764</v>
      </c>
    </row>
    <row r="628" spans="1:17">
      <c r="A628" s="1369" t="s">
        <v>765</v>
      </c>
      <c r="B628" s="1387"/>
      <c r="C628" s="1387">
        <v>388</v>
      </c>
      <c r="D628" s="1387"/>
      <c r="E628" s="1371"/>
      <c r="F628" s="1371">
        <v>162</v>
      </c>
      <c r="G628" s="1442"/>
      <c r="H628" s="1389"/>
      <c r="I628" s="1442">
        <v>59</v>
      </c>
      <c r="J628" s="1480"/>
      <c r="K628" s="1389"/>
      <c r="L628" s="1371">
        <v>121</v>
      </c>
      <c r="M628" s="1371"/>
      <c r="N628" s="1378"/>
      <c r="O628" s="1371">
        <v>74</v>
      </c>
      <c r="P628" s="1371"/>
      <c r="Q628" s="1379" t="s">
        <v>767</v>
      </c>
    </row>
    <row r="629" spans="1:17">
      <c r="A629" s="1356" t="s">
        <v>768</v>
      </c>
      <c r="B629" s="1357"/>
      <c r="C629" s="1357">
        <v>388</v>
      </c>
      <c r="D629" s="1357"/>
      <c r="E629" s="1375"/>
      <c r="F629" s="1375">
        <v>162</v>
      </c>
      <c r="H629" s="1393"/>
      <c r="I629" s="1351">
        <v>59</v>
      </c>
      <c r="J629" s="1481"/>
      <c r="K629" s="1393"/>
      <c r="L629" s="1375">
        <v>121</v>
      </c>
      <c r="M629" s="1375"/>
      <c r="N629" s="1376"/>
      <c r="O629" s="1375">
        <v>74</v>
      </c>
      <c r="P629" s="1375"/>
      <c r="Q629" s="1377" t="s">
        <v>769</v>
      </c>
    </row>
    <row r="630" spans="1:17">
      <c r="A630" s="1369" t="s">
        <v>770</v>
      </c>
      <c r="B630" s="1387"/>
      <c r="C630" s="1387">
        <v>23</v>
      </c>
      <c r="D630" s="1387"/>
      <c r="E630" s="1371"/>
      <c r="F630" s="1371">
        <v>3</v>
      </c>
      <c r="G630" s="1442"/>
      <c r="H630" s="1389"/>
      <c r="I630" s="1442">
        <v>37</v>
      </c>
      <c r="J630" s="1480"/>
      <c r="K630" s="1389"/>
      <c r="L630" s="1371">
        <v>59</v>
      </c>
      <c r="M630" s="1371"/>
      <c r="N630" s="1378"/>
      <c r="O630" s="1371">
        <v>26</v>
      </c>
      <c r="P630" s="1371"/>
      <c r="Q630" s="1379" t="s">
        <v>772</v>
      </c>
    </row>
    <row r="631" spans="1:17">
      <c r="A631" s="1356" t="s">
        <v>773</v>
      </c>
      <c r="B631" s="1357"/>
      <c r="C631" s="1357">
        <v>23</v>
      </c>
      <c r="D631" s="1357"/>
      <c r="E631" s="1375"/>
      <c r="F631" s="1375">
        <v>3</v>
      </c>
      <c r="H631" s="1393"/>
      <c r="I631" s="1351">
        <v>37</v>
      </c>
      <c r="J631" s="1481"/>
      <c r="K631" s="1393"/>
      <c r="L631" s="1375">
        <v>59</v>
      </c>
      <c r="M631" s="1375"/>
      <c r="N631" s="1376"/>
      <c r="O631" s="1375">
        <v>26</v>
      </c>
      <c r="P631" s="1375"/>
      <c r="Q631" s="1377" t="s">
        <v>774</v>
      </c>
    </row>
    <row r="632" spans="1:17">
      <c r="A632" s="1398" t="s">
        <v>775</v>
      </c>
      <c r="B632" s="1403"/>
      <c r="C632" s="1398">
        <v>119304</v>
      </c>
      <c r="D632" s="1398"/>
      <c r="E632" s="1401"/>
      <c r="F632" s="1371">
        <v>66813</v>
      </c>
      <c r="G632" s="1444"/>
      <c r="H632" s="1401"/>
      <c r="I632" s="1387">
        <v>131878</v>
      </c>
      <c r="J632" s="1485"/>
      <c r="K632" s="1401"/>
      <c r="L632" s="1371">
        <v>99654</v>
      </c>
      <c r="M632" s="1389"/>
      <c r="N632" s="1402"/>
      <c r="O632" s="1389">
        <v>123106</v>
      </c>
      <c r="P632" s="1389"/>
      <c r="Q632" s="1379" t="s">
        <v>776</v>
      </c>
    </row>
    <row r="633" spans="1:17">
      <c r="A633" s="1486"/>
      <c r="B633" s="1398"/>
      <c r="D633" s="1398"/>
      <c r="E633" s="1398"/>
      <c r="F633" s="1398"/>
      <c r="G633" s="1398"/>
      <c r="H633" s="1401"/>
      <c r="I633" s="1387"/>
      <c r="J633" s="1485"/>
      <c r="K633" s="1401"/>
      <c r="L633" s="1387"/>
      <c r="M633" s="1444"/>
      <c r="N633" s="1402"/>
      <c r="O633" s="1387"/>
      <c r="P633" s="1444"/>
      <c r="Q633" s="1379"/>
    </row>
    <row r="634" spans="1:17">
      <c r="A634" s="1487"/>
      <c r="B634" s="1407"/>
      <c r="C634" s="1407"/>
      <c r="D634" s="1407"/>
      <c r="E634" s="1407"/>
      <c r="F634" s="1407"/>
      <c r="G634" s="1407"/>
      <c r="H634" s="1419"/>
      <c r="I634" s="1419"/>
      <c r="J634" s="1364"/>
      <c r="K634" s="1419"/>
      <c r="L634" s="1419"/>
      <c r="M634" s="1419"/>
      <c r="N634" s="1385"/>
      <c r="O634" s="1419"/>
      <c r="P634" s="1419"/>
      <c r="Q634" s="1385"/>
    </row>
    <row r="635" spans="1:17" ht="15.75">
      <c r="A635" s="2239" t="s">
        <v>777</v>
      </c>
      <c r="B635" s="2240"/>
      <c r="C635" s="2240"/>
      <c r="D635" s="2240"/>
      <c r="E635" s="2240"/>
      <c r="F635" s="2240"/>
      <c r="G635" s="2240"/>
      <c r="H635" s="2240"/>
      <c r="I635" s="2240"/>
      <c r="J635" s="2240"/>
      <c r="K635" s="2240"/>
      <c r="L635" s="2240"/>
      <c r="M635" s="2240"/>
      <c r="N635" s="2240"/>
      <c r="O635" s="2240"/>
      <c r="P635" s="2240"/>
      <c r="Q635" s="2141" t="s">
        <v>2862</v>
      </c>
    </row>
    <row r="636" spans="1:17" ht="15.75">
      <c r="A636" s="2235" t="s">
        <v>778</v>
      </c>
      <c r="B636" s="2235"/>
      <c r="C636" s="2235"/>
      <c r="D636" s="2235"/>
      <c r="E636" s="2235"/>
      <c r="F636" s="2235"/>
      <c r="G636" s="2235"/>
      <c r="H636" s="2235"/>
      <c r="I636" s="2235"/>
      <c r="J636" s="2235"/>
      <c r="K636" s="2235"/>
      <c r="L636" s="2235"/>
      <c r="M636" s="2235"/>
      <c r="N636" s="2235"/>
      <c r="O636" s="2235"/>
      <c r="P636" s="2235"/>
      <c r="Q636" s="1411" t="s">
        <v>2924</v>
      </c>
    </row>
  </sheetData>
  <mergeCells count="90">
    <mergeCell ref="A105:O105"/>
    <mergeCell ref="A1:O1"/>
    <mergeCell ref="A2:O2"/>
    <mergeCell ref="A3:O3"/>
    <mergeCell ref="A5:O5"/>
    <mergeCell ref="B6:C6"/>
    <mergeCell ref="E6:F6"/>
    <mergeCell ref="H6:I6"/>
    <mergeCell ref="K6:L6"/>
    <mergeCell ref="N6:O6"/>
    <mergeCell ref="B7:C7"/>
    <mergeCell ref="E7:F7"/>
    <mergeCell ref="H7:I7"/>
    <mergeCell ref="K7:L7"/>
    <mergeCell ref="N7:O7"/>
    <mergeCell ref="A211:O211"/>
    <mergeCell ref="A106:O106"/>
    <mergeCell ref="A108:O108"/>
    <mergeCell ref="A109:O109"/>
    <mergeCell ref="A111:O111"/>
    <mergeCell ref="B112:C112"/>
    <mergeCell ref="E112:F112"/>
    <mergeCell ref="H112:I112"/>
    <mergeCell ref="K112:L112"/>
    <mergeCell ref="N112:O112"/>
    <mergeCell ref="B113:C113"/>
    <mergeCell ref="E113:F113"/>
    <mergeCell ref="H113:I113"/>
    <mergeCell ref="K113:L113"/>
    <mergeCell ref="N113:O113"/>
    <mergeCell ref="A317:O317"/>
    <mergeCell ref="A212:O212"/>
    <mergeCell ref="A214:O214"/>
    <mergeCell ref="A215:O215"/>
    <mergeCell ref="A217:O217"/>
    <mergeCell ref="B218:C218"/>
    <mergeCell ref="E218:F218"/>
    <mergeCell ref="H218:I218"/>
    <mergeCell ref="K218:L218"/>
    <mergeCell ref="N218:O218"/>
    <mergeCell ref="B219:C219"/>
    <mergeCell ref="E219:F219"/>
    <mergeCell ref="H219:I219"/>
    <mergeCell ref="K219:L219"/>
    <mergeCell ref="N219:O219"/>
    <mergeCell ref="A425:O425"/>
    <mergeCell ref="A318:O318"/>
    <mergeCell ref="A321:O321"/>
    <mergeCell ref="A322:O322"/>
    <mergeCell ref="A324:O324"/>
    <mergeCell ref="B325:C325"/>
    <mergeCell ref="E325:F325"/>
    <mergeCell ref="H325:I325"/>
    <mergeCell ref="K325:L325"/>
    <mergeCell ref="N325:O325"/>
    <mergeCell ref="B326:C326"/>
    <mergeCell ref="E326:F326"/>
    <mergeCell ref="H326:I326"/>
    <mergeCell ref="K326:L326"/>
    <mergeCell ref="N326:O326"/>
    <mergeCell ref="A531:P531"/>
    <mergeCell ref="A426:O426"/>
    <mergeCell ref="A429:P429"/>
    <mergeCell ref="A430:P430"/>
    <mergeCell ref="A432:P432"/>
    <mergeCell ref="B433:D433"/>
    <mergeCell ref="E433:G433"/>
    <mergeCell ref="H433:J433"/>
    <mergeCell ref="K433:M433"/>
    <mergeCell ref="N433:P433"/>
    <mergeCell ref="B435:D435"/>
    <mergeCell ref="E435:G435"/>
    <mergeCell ref="H435:J435"/>
    <mergeCell ref="K435:M435"/>
    <mergeCell ref="N435:P435"/>
    <mergeCell ref="A532:P532"/>
    <mergeCell ref="A534:P534"/>
    <mergeCell ref="A535:P535"/>
    <mergeCell ref="B537:D537"/>
    <mergeCell ref="E537:G537"/>
    <mergeCell ref="H537:J537"/>
    <mergeCell ref="K537:M537"/>
    <mergeCell ref="N537:P537"/>
    <mergeCell ref="A636:P636"/>
    <mergeCell ref="B539:D539"/>
    <mergeCell ref="E539:G539"/>
    <mergeCell ref="H539:J539"/>
    <mergeCell ref="K539:M539"/>
    <mergeCell ref="N539:P539"/>
    <mergeCell ref="A635:P635"/>
  </mergeCells>
  <printOptions horizontalCentered="1"/>
  <pageMargins left="0.39370078740157499" right="0.196850393700787" top="0.75" bottom="0.75" header="0.3" footer="0.3"/>
  <pageSetup paperSize="9" scale="58" orientation="portrait" r:id="rId1"/>
  <headerFooter>
    <oddFooter>&amp;CPage &amp;P de &amp;N</oddFooter>
  </headerFooter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Q145"/>
  <sheetViews>
    <sheetView workbookViewId="0">
      <selection activeCell="K35" sqref="K35"/>
    </sheetView>
  </sheetViews>
  <sheetFormatPr baseColWidth="10" defaultRowHeight="12.75"/>
  <cols>
    <col min="1" max="1" width="26.875" style="1490" customWidth="1"/>
    <col min="2" max="12" width="10" style="1490" customWidth="1"/>
    <col min="13" max="13" width="10.125" style="1490" customWidth="1"/>
    <col min="14" max="16" width="10" style="1490" customWidth="1"/>
    <col min="17" max="17" width="24.625" style="1590" customWidth="1"/>
    <col min="18" max="244" width="11" style="1490"/>
    <col min="245" max="245" width="26.875" style="1490" customWidth="1"/>
    <col min="246" max="266" width="10" style="1490" customWidth="1"/>
    <col min="267" max="272" width="11" style="1490"/>
    <col min="273" max="273" width="24.625" style="1490" customWidth="1"/>
    <col min="274" max="500" width="11" style="1490"/>
    <col min="501" max="501" width="26.875" style="1490" customWidth="1"/>
    <col min="502" max="522" width="10" style="1490" customWidth="1"/>
    <col min="523" max="528" width="11" style="1490"/>
    <col min="529" max="529" width="24.625" style="1490" customWidth="1"/>
    <col min="530" max="756" width="11" style="1490"/>
    <col min="757" max="757" width="26.875" style="1490" customWidth="1"/>
    <col min="758" max="778" width="10" style="1490" customWidth="1"/>
    <col min="779" max="784" width="11" style="1490"/>
    <col min="785" max="785" width="24.625" style="1490" customWidth="1"/>
    <col min="786" max="1012" width="11" style="1490"/>
    <col min="1013" max="1013" width="26.875" style="1490" customWidth="1"/>
    <col min="1014" max="1034" width="10" style="1490" customWidth="1"/>
    <col min="1035" max="1040" width="11" style="1490"/>
    <col min="1041" max="1041" width="24.625" style="1490" customWidth="1"/>
    <col min="1042" max="1268" width="11" style="1490"/>
    <col min="1269" max="1269" width="26.875" style="1490" customWidth="1"/>
    <col min="1270" max="1290" width="10" style="1490" customWidth="1"/>
    <col min="1291" max="1296" width="11" style="1490"/>
    <col min="1297" max="1297" width="24.625" style="1490" customWidth="1"/>
    <col min="1298" max="1524" width="11" style="1490"/>
    <col min="1525" max="1525" width="26.875" style="1490" customWidth="1"/>
    <col min="1526" max="1546" width="10" style="1490" customWidth="1"/>
    <col min="1547" max="1552" width="11" style="1490"/>
    <col min="1553" max="1553" width="24.625" style="1490" customWidth="1"/>
    <col min="1554" max="1780" width="11" style="1490"/>
    <col min="1781" max="1781" width="26.875" style="1490" customWidth="1"/>
    <col min="1782" max="1802" width="10" style="1490" customWidth="1"/>
    <col min="1803" max="1808" width="11" style="1490"/>
    <col min="1809" max="1809" width="24.625" style="1490" customWidth="1"/>
    <col min="1810" max="2036" width="11" style="1490"/>
    <col min="2037" max="2037" width="26.875" style="1490" customWidth="1"/>
    <col min="2038" max="2058" width="10" style="1490" customWidth="1"/>
    <col min="2059" max="2064" width="11" style="1490"/>
    <col min="2065" max="2065" width="24.625" style="1490" customWidth="1"/>
    <col min="2066" max="2292" width="11" style="1490"/>
    <col min="2293" max="2293" width="26.875" style="1490" customWidth="1"/>
    <col min="2294" max="2314" width="10" style="1490" customWidth="1"/>
    <col min="2315" max="2320" width="11" style="1490"/>
    <col min="2321" max="2321" width="24.625" style="1490" customWidth="1"/>
    <col min="2322" max="2548" width="11" style="1490"/>
    <col min="2549" max="2549" width="26.875" style="1490" customWidth="1"/>
    <col min="2550" max="2570" width="10" style="1490" customWidth="1"/>
    <col min="2571" max="2576" width="11" style="1490"/>
    <col min="2577" max="2577" width="24.625" style="1490" customWidth="1"/>
    <col min="2578" max="2804" width="11" style="1490"/>
    <col min="2805" max="2805" width="26.875" style="1490" customWidth="1"/>
    <col min="2806" max="2826" width="10" style="1490" customWidth="1"/>
    <col min="2827" max="2832" width="11" style="1490"/>
    <col min="2833" max="2833" width="24.625" style="1490" customWidth="1"/>
    <col min="2834" max="3060" width="11" style="1490"/>
    <col min="3061" max="3061" width="26.875" style="1490" customWidth="1"/>
    <col min="3062" max="3082" width="10" style="1490" customWidth="1"/>
    <col min="3083" max="3088" width="11" style="1490"/>
    <col min="3089" max="3089" width="24.625" style="1490" customWidth="1"/>
    <col min="3090" max="3316" width="11" style="1490"/>
    <col min="3317" max="3317" width="26.875" style="1490" customWidth="1"/>
    <col min="3318" max="3338" width="10" style="1490" customWidth="1"/>
    <col min="3339" max="3344" width="11" style="1490"/>
    <col min="3345" max="3345" width="24.625" style="1490" customWidth="1"/>
    <col min="3346" max="3572" width="11" style="1490"/>
    <col min="3573" max="3573" width="26.875" style="1490" customWidth="1"/>
    <col min="3574" max="3594" width="10" style="1490" customWidth="1"/>
    <col min="3595" max="3600" width="11" style="1490"/>
    <col min="3601" max="3601" width="24.625" style="1490" customWidth="1"/>
    <col min="3602" max="3828" width="11" style="1490"/>
    <col min="3829" max="3829" width="26.875" style="1490" customWidth="1"/>
    <col min="3830" max="3850" width="10" style="1490" customWidth="1"/>
    <col min="3851" max="3856" width="11" style="1490"/>
    <col min="3857" max="3857" width="24.625" style="1490" customWidth="1"/>
    <col min="3858" max="4084" width="11" style="1490"/>
    <col min="4085" max="4085" width="26.875" style="1490" customWidth="1"/>
    <col min="4086" max="4106" width="10" style="1490" customWidth="1"/>
    <col min="4107" max="4112" width="11" style="1490"/>
    <col min="4113" max="4113" width="24.625" style="1490" customWidth="1"/>
    <col min="4114" max="4340" width="11" style="1490"/>
    <col min="4341" max="4341" width="26.875" style="1490" customWidth="1"/>
    <col min="4342" max="4362" width="10" style="1490" customWidth="1"/>
    <col min="4363" max="4368" width="11" style="1490"/>
    <col min="4369" max="4369" width="24.625" style="1490" customWidth="1"/>
    <col min="4370" max="4596" width="11" style="1490"/>
    <col min="4597" max="4597" width="26.875" style="1490" customWidth="1"/>
    <col min="4598" max="4618" width="10" style="1490" customWidth="1"/>
    <col min="4619" max="4624" width="11" style="1490"/>
    <col min="4625" max="4625" width="24.625" style="1490" customWidth="1"/>
    <col min="4626" max="4852" width="11" style="1490"/>
    <col min="4853" max="4853" width="26.875" style="1490" customWidth="1"/>
    <col min="4854" max="4874" width="10" style="1490" customWidth="1"/>
    <col min="4875" max="4880" width="11" style="1490"/>
    <col min="4881" max="4881" width="24.625" style="1490" customWidth="1"/>
    <col min="4882" max="5108" width="11" style="1490"/>
    <col min="5109" max="5109" width="26.875" style="1490" customWidth="1"/>
    <col min="5110" max="5130" width="10" style="1490" customWidth="1"/>
    <col min="5131" max="5136" width="11" style="1490"/>
    <col min="5137" max="5137" width="24.625" style="1490" customWidth="1"/>
    <col min="5138" max="5364" width="11" style="1490"/>
    <col min="5365" max="5365" width="26.875" style="1490" customWidth="1"/>
    <col min="5366" max="5386" width="10" style="1490" customWidth="1"/>
    <col min="5387" max="5392" width="11" style="1490"/>
    <col min="5393" max="5393" width="24.625" style="1490" customWidth="1"/>
    <col min="5394" max="5620" width="11" style="1490"/>
    <col min="5621" max="5621" width="26.875" style="1490" customWidth="1"/>
    <col min="5622" max="5642" width="10" style="1490" customWidth="1"/>
    <col min="5643" max="5648" width="11" style="1490"/>
    <col min="5649" max="5649" width="24.625" style="1490" customWidth="1"/>
    <col min="5650" max="5876" width="11" style="1490"/>
    <col min="5877" max="5877" width="26.875" style="1490" customWidth="1"/>
    <col min="5878" max="5898" width="10" style="1490" customWidth="1"/>
    <col min="5899" max="5904" width="11" style="1490"/>
    <col min="5905" max="5905" width="24.625" style="1490" customWidth="1"/>
    <col min="5906" max="6132" width="11" style="1490"/>
    <col min="6133" max="6133" width="26.875" style="1490" customWidth="1"/>
    <col min="6134" max="6154" width="10" style="1490" customWidth="1"/>
    <col min="6155" max="6160" width="11" style="1490"/>
    <col min="6161" max="6161" width="24.625" style="1490" customWidth="1"/>
    <col min="6162" max="6388" width="11" style="1490"/>
    <col min="6389" max="6389" width="26.875" style="1490" customWidth="1"/>
    <col min="6390" max="6410" width="10" style="1490" customWidth="1"/>
    <col min="6411" max="6416" width="11" style="1490"/>
    <col min="6417" max="6417" width="24.625" style="1490" customWidth="1"/>
    <col min="6418" max="6644" width="11" style="1490"/>
    <col min="6645" max="6645" width="26.875" style="1490" customWidth="1"/>
    <col min="6646" max="6666" width="10" style="1490" customWidth="1"/>
    <col min="6667" max="6672" width="11" style="1490"/>
    <col min="6673" max="6673" width="24.625" style="1490" customWidth="1"/>
    <col min="6674" max="6900" width="11" style="1490"/>
    <col min="6901" max="6901" width="26.875" style="1490" customWidth="1"/>
    <col min="6902" max="6922" width="10" style="1490" customWidth="1"/>
    <col min="6923" max="6928" width="11" style="1490"/>
    <col min="6929" max="6929" width="24.625" style="1490" customWidth="1"/>
    <col min="6930" max="7156" width="11" style="1490"/>
    <col min="7157" max="7157" width="26.875" style="1490" customWidth="1"/>
    <col min="7158" max="7178" width="10" style="1490" customWidth="1"/>
    <col min="7179" max="7184" width="11" style="1490"/>
    <col min="7185" max="7185" width="24.625" style="1490" customWidth="1"/>
    <col min="7186" max="7412" width="11" style="1490"/>
    <col min="7413" max="7413" width="26.875" style="1490" customWidth="1"/>
    <col min="7414" max="7434" width="10" style="1490" customWidth="1"/>
    <col min="7435" max="7440" width="11" style="1490"/>
    <col min="7441" max="7441" width="24.625" style="1490" customWidth="1"/>
    <col min="7442" max="7668" width="11" style="1490"/>
    <col min="7669" max="7669" width="26.875" style="1490" customWidth="1"/>
    <col min="7670" max="7690" width="10" style="1490" customWidth="1"/>
    <col min="7691" max="7696" width="11" style="1490"/>
    <col min="7697" max="7697" width="24.625" style="1490" customWidth="1"/>
    <col min="7698" max="7924" width="11" style="1490"/>
    <col min="7925" max="7925" width="26.875" style="1490" customWidth="1"/>
    <col min="7926" max="7946" width="10" style="1490" customWidth="1"/>
    <col min="7947" max="7952" width="11" style="1490"/>
    <col min="7953" max="7953" width="24.625" style="1490" customWidth="1"/>
    <col min="7954" max="8180" width="11" style="1490"/>
    <col min="8181" max="8181" width="26.875" style="1490" customWidth="1"/>
    <col min="8182" max="8202" width="10" style="1490" customWidth="1"/>
    <col min="8203" max="8208" width="11" style="1490"/>
    <col min="8209" max="8209" width="24.625" style="1490" customWidth="1"/>
    <col min="8210" max="8436" width="11" style="1490"/>
    <col min="8437" max="8437" width="26.875" style="1490" customWidth="1"/>
    <col min="8438" max="8458" width="10" style="1490" customWidth="1"/>
    <col min="8459" max="8464" width="11" style="1490"/>
    <col min="8465" max="8465" width="24.625" style="1490" customWidth="1"/>
    <col min="8466" max="8692" width="11" style="1490"/>
    <col min="8693" max="8693" width="26.875" style="1490" customWidth="1"/>
    <col min="8694" max="8714" width="10" style="1490" customWidth="1"/>
    <col min="8715" max="8720" width="11" style="1490"/>
    <col min="8721" max="8721" width="24.625" style="1490" customWidth="1"/>
    <col min="8722" max="8948" width="11" style="1490"/>
    <col min="8949" max="8949" width="26.875" style="1490" customWidth="1"/>
    <col min="8950" max="8970" width="10" style="1490" customWidth="1"/>
    <col min="8971" max="8976" width="11" style="1490"/>
    <col min="8977" max="8977" width="24.625" style="1490" customWidth="1"/>
    <col min="8978" max="9204" width="11" style="1490"/>
    <col min="9205" max="9205" width="26.875" style="1490" customWidth="1"/>
    <col min="9206" max="9226" width="10" style="1490" customWidth="1"/>
    <col min="9227" max="9232" width="11" style="1490"/>
    <col min="9233" max="9233" width="24.625" style="1490" customWidth="1"/>
    <col min="9234" max="9460" width="11" style="1490"/>
    <col min="9461" max="9461" width="26.875" style="1490" customWidth="1"/>
    <col min="9462" max="9482" width="10" style="1490" customWidth="1"/>
    <col min="9483" max="9488" width="11" style="1490"/>
    <col min="9489" max="9489" width="24.625" style="1490" customWidth="1"/>
    <col min="9490" max="9716" width="11" style="1490"/>
    <col min="9717" max="9717" width="26.875" style="1490" customWidth="1"/>
    <col min="9718" max="9738" width="10" style="1490" customWidth="1"/>
    <col min="9739" max="9744" width="11" style="1490"/>
    <col min="9745" max="9745" width="24.625" style="1490" customWidth="1"/>
    <col min="9746" max="9972" width="11" style="1490"/>
    <col min="9973" max="9973" width="26.875" style="1490" customWidth="1"/>
    <col min="9974" max="9994" width="10" style="1490" customWidth="1"/>
    <col min="9995" max="10000" width="11" style="1490"/>
    <col min="10001" max="10001" width="24.625" style="1490" customWidth="1"/>
    <col min="10002" max="10228" width="11" style="1490"/>
    <col min="10229" max="10229" width="26.875" style="1490" customWidth="1"/>
    <col min="10230" max="10250" width="10" style="1490" customWidth="1"/>
    <col min="10251" max="10256" width="11" style="1490"/>
    <col min="10257" max="10257" width="24.625" style="1490" customWidth="1"/>
    <col min="10258" max="10484" width="11" style="1490"/>
    <col min="10485" max="10485" width="26.875" style="1490" customWidth="1"/>
    <col min="10486" max="10506" width="10" style="1490" customWidth="1"/>
    <col min="10507" max="10512" width="11" style="1490"/>
    <col min="10513" max="10513" width="24.625" style="1490" customWidth="1"/>
    <col min="10514" max="10740" width="11" style="1490"/>
    <col min="10741" max="10741" width="26.875" style="1490" customWidth="1"/>
    <col min="10742" max="10762" width="10" style="1490" customWidth="1"/>
    <col min="10763" max="10768" width="11" style="1490"/>
    <col min="10769" max="10769" width="24.625" style="1490" customWidth="1"/>
    <col min="10770" max="10996" width="11" style="1490"/>
    <col min="10997" max="10997" width="26.875" style="1490" customWidth="1"/>
    <col min="10998" max="11018" width="10" style="1490" customWidth="1"/>
    <col min="11019" max="11024" width="11" style="1490"/>
    <col min="11025" max="11025" width="24.625" style="1490" customWidth="1"/>
    <col min="11026" max="11252" width="11" style="1490"/>
    <col min="11253" max="11253" width="26.875" style="1490" customWidth="1"/>
    <col min="11254" max="11274" width="10" style="1490" customWidth="1"/>
    <col min="11275" max="11280" width="11" style="1490"/>
    <col min="11281" max="11281" width="24.625" style="1490" customWidth="1"/>
    <col min="11282" max="11508" width="11" style="1490"/>
    <col min="11509" max="11509" width="26.875" style="1490" customWidth="1"/>
    <col min="11510" max="11530" width="10" style="1490" customWidth="1"/>
    <col min="11531" max="11536" width="11" style="1490"/>
    <col min="11537" max="11537" width="24.625" style="1490" customWidth="1"/>
    <col min="11538" max="11764" width="11" style="1490"/>
    <col min="11765" max="11765" width="26.875" style="1490" customWidth="1"/>
    <col min="11766" max="11786" width="10" style="1490" customWidth="1"/>
    <col min="11787" max="11792" width="11" style="1490"/>
    <col min="11793" max="11793" width="24.625" style="1490" customWidth="1"/>
    <col min="11794" max="12020" width="11" style="1490"/>
    <col min="12021" max="12021" width="26.875" style="1490" customWidth="1"/>
    <col min="12022" max="12042" width="10" style="1490" customWidth="1"/>
    <col min="12043" max="12048" width="11" style="1490"/>
    <col min="12049" max="12049" width="24.625" style="1490" customWidth="1"/>
    <col min="12050" max="12276" width="11" style="1490"/>
    <col min="12277" max="12277" width="26.875" style="1490" customWidth="1"/>
    <col min="12278" max="12298" width="10" style="1490" customWidth="1"/>
    <col min="12299" max="12304" width="11" style="1490"/>
    <col min="12305" max="12305" width="24.625" style="1490" customWidth="1"/>
    <col min="12306" max="12532" width="11" style="1490"/>
    <col min="12533" max="12533" width="26.875" style="1490" customWidth="1"/>
    <col min="12534" max="12554" width="10" style="1490" customWidth="1"/>
    <col min="12555" max="12560" width="11" style="1490"/>
    <col min="12561" max="12561" width="24.625" style="1490" customWidth="1"/>
    <col min="12562" max="12788" width="11" style="1490"/>
    <col min="12789" max="12789" width="26.875" style="1490" customWidth="1"/>
    <col min="12790" max="12810" width="10" style="1490" customWidth="1"/>
    <col min="12811" max="12816" width="11" style="1490"/>
    <col min="12817" max="12817" width="24.625" style="1490" customWidth="1"/>
    <col min="12818" max="13044" width="11" style="1490"/>
    <col min="13045" max="13045" width="26.875" style="1490" customWidth="1"/>
    <col min="13046" max="13066" width="10" style="1490" customWidth="1"/>
    <col min="13067" max="13072" width="11" style="1490"/>
    <col min="13073" max="13073" width="24.625" style="1490" customWidth="1"/>
    <col min="13074" max="13300" width="11" style="1490"/>
    <col min="13301" max="13301" width="26.875" style="1490" customWidth="1"/>
    <col min="13302" max="13322" width="10" style="1490" customWidth="1"/>
    <col min="13323" max="13328" width="11" style="1490"/>
    <col min="13329" max="13329" width="24.625" style="1490" customWidth="1"/>
    <col min="13330" max="13556" width="11" style="1490"/>
    <col min="13557" max="13557" width="26.875" style="1490" customWidth="1"/>
    <col min="13558" max="13578" width="10" style="1490" customWidth="1"/>
    <col min="13579" max="13584" width="11" style="1490"/>
    <col min="13585" max="13585" width="24.625" style="1490" customWidth="1"/>
    <col min="13586" max="13812" width="11" style="1490"/>
    <col min="13813" max="13813" width="26.875" style="1490" customWidth="1"/>
    <col min="13814" max="13834" width="10" style="1490" customWidth="1"/>
    <col min="13835" max="13840" width="11" style="1490"/>
    <col min="13841" max="13841" width="24.625" style="1490" customWidth="1"/>
    <col min="13842" max="14068" width="11" style="1490"/>
    <col min="14069" max="14069" width="26.875" style="1490" customWidth="1"/>
    <col min="14070" max="14090" width="10" style="1490" customWidth="1"/>
    <col min="14091" max="14096" width="11" style="1490"/>
    <col min="14097" max="14097" width="24.625" style="1490" customWidth="1"/>
    <col min="14098" max="14324" width="11" style="1490"/>
    <col min="14325" max="14325" width="26.875" style="1490" customWidth="1"/>
    <col min="14326" max="14346" width="10" style="1490" customWidth="1"/>
    <col min="14347" max="14352" width="11" style="1490"/>
    <col min="14353" max="14353" width="24.625" style="1490" customWidth="1"/>
    <col min="14354" max="14580" width="11" style="1490"/>
    <col min="14581" max="14581" width="26.875" style="1490" customWidth="1"/>
    <col min="14582" max="14602" width="10" style="1490" customWidth="1"/>
    <col min="14603" max="14608" width="11" style="1490"/>
    <col min="14609" max="14609" width="24.625" style="1490" customWidth="1"/>
    <col min="14610" max="14836" width="11" style="1490"/>
    <col min="14837" max="14837" width="26.875" style="1490" customWidth="1"/>
    <col min="14838" max="14858" width="10" style="1490" customWidth="1"/>
    <col min="14859" max="14864" width="11" style="1490"/>
    <col min="14865" max="14865" width="24.625" style="1490" customWidth="1"/>
    <col min="14866" max="15092" width="11" style="1490"/>
    <col min="15093" max="15093" width="26.875" style="1490" customWidth="1"/>
    <col min="15094" max="15114" width="10" style="1490" customWidth="1"/>
    <col min="15115" max="15120" width="11" style="1490"/>
    <col min="15121" max="15121" width="24.625" style="1490" customWidth="1"/>
    <col min="15122" max="15348" width="11" style="1490"/>
    <col min="15349" max="15349" width="26.875" style="1490" customWidth="1"/>
    <col min="15350" max="15370" width="10" style="1490" customWidth="1"/>
    <col min="15371" max="15376" width="11" style="1490"/>
    <col min="15377" max="15377" width="24.625" style="1490" customWidth="1"/>
    <col min="15378" max="15604" width="11" style="1490"/>
    <col min="15605" max="15605" width="26.875" style="1490" customWidth="1"/>
    <col min="15606" max="15626" width="10" style="1490" customWidth="1"/>
    <col min="15627" max="15632" width="11" style="1490"/>
    <col min="15633" max="15633" width="24.625" style="1490" customWidth="1"/>
    <col min="15634" max="15860" width="11" style="1490"/>
    <col min="15861" max="15861" width="26.875" style="1490" customWidth="1"/>
    <col min="15862" max="15882" width="10" style="1490" customWidth="1"/>
    <col min="15883" max="15888" width="11" style="1490"/>
    <col min="15889" max="15889" width="24.625" style="1490" customWidth="1"/>
    <col min="15890" max="16116" width="11" style="1490"/>
    <col min="16117" max="16117" width="26.875" style="1490" customWidth="1"/>
    <col min="16118" max="16138" width="10" style="1490" customWidth="1"/>
    <col min="16139" max="16144" width="11" style="1490"/>
    <col min="16145" max="16145" width="24.625" style="1490" customWidth="1"/>
    <col min="16146" max="16384" width="11" style="1490"/>
  </cols>
  <sheetData>
    <row r="1" spans="1:17" ht="27">
      <c r="A1" s="1488" t="s">
        <v>1565</v>
      </c>
      <c r="B1" s="1488"/>
      <c r="C1" s="1488"/>
      <c r="D1" s="1488"/>
      <c r="E1" s="1488"/>
      <c r="F1" s="1488"/>
      <c r="G1" s="1488"/>
      <c r="H1" s="1488"/>
      <c r="I1" s="1488"/>
      <c r="J1" s="1488"/>
      <c r="K1" s="1488"/>
      <c r="L1" s="1488"/>
      <c r="M1" s="1488"/>
      <c r="N1" s="1488"/>
      <c r="O1" s="1488"/>
      <c r="P1" s="1488"/>
      <c r="Q1" s="1489" t="s">
        <v>1566</v>
      </c>
    </row>
    <row r="2" spans="1:17" ht="20.25">
      <c r="A2" s="1491" t="s">
        <v>1567</v>
      </c>
      <c r="B2" s="1491"/>
      <c r="C2" s="1491"/>
      <c r="D2" s="1491"/>
      <c r="E2" s="1491"/>
      <c r="F2" s="1491"/>
      <c r="G2" s="1491"/>
      <c r="H2" s="1491"/>
      <c r="I2" s="1491"/>
      <c r="J2" s="1491"/>
      <c r="K2" s="1491"/>
      <c r="L2" s="1491"/>
      <c r="M2" s="1491"/>
      <c r="N2" s="1491"/>
      <c r="O2" s="1491"/>
      <c r="P2" s="1491"/>
      <c r="Q2" s="1492" t="s">
        <v>1568</v>
      </c>
    </row>
    <row r="3" spans="1:17" ht="20.25">
      <c r="A3" s="1491"/>
      <c r="B3" s="1491"/>
      <c r="C3" s="1491"/>
      <c r="D3" s="1491"/>
      <c r="E3" s="1491"/>
      <c r="F3" s="1491"/>
      <c r="G3" s="1491"/>
      <c r="H3" s="1491"/>
      <c r="I3" s="1491"/>
      <c r="J3" s="1491"/>
      <c r="K3" s="1491"/>
      <c r="L3" s="1491"/>
      <c r="M3" s="1491"/>
      <c r="N3" s="1491"/>
      <c r="O3" s="1493"/>
      <c r="P3" s="1491"/>
      <c r="Q3" s="1492"/>
    </row>
    <row r="4" spans="1:17">
      <c r="A4" s="1494"/>
      <c r="B4" s="1494"/>
      <c r="C4" s="1494"/>
      <c r="D4" s="1494"/>
      <c r="E4" s="1494"/>
      <c r="F4" s="1494"/>
      <c r="G4" s="1494"/>
      <c r="H4" s="1494"/>
      <c r="I4" s="1494"/>
      <c r="J4" s="1494"/>
      <c r="K4" s="1494"/>
      <c r="L4" s="1494"/>
      <c r="M4" s="1494"/>
      <c r="N4" s="1494"/>
      <c r="O4" s="1494"/>
      <c r="P4" s="1494"/>
      <c r="Q4" s="1495"/>
    </row>
    <row r="5" spans="1:17" s="1498" customFormat="1" ht="15">
      <c r="A5" s="1496"/>
      <c r="B5" s="2263" t="s">
        <v>1569</v>
      </c>
      <c r="C5" s="2264"/>
      <c r="D5" s="2264"/>
      <c r="E5" s="2264"/>
      <c r="F5" s="2264"/>
      <c r="G5" s="2264"/>
      <c r="H5" s="2264"/>
      <c r="I5" s="2264"/>
      <c r="J5" s="2265"/>
      <c r="K5" s="2264" t="s">
        <v>2549</v>
      </c>
      <c r="L5" s="2264"/>
      <c r="M5" s="2264"/>
      <c r="N5" s="2264"/>
      <c r="O5" s="2264"/>
      <c r="P5" s="2265"/>
      <c r="Q5" s="1497"/>
    </row>
    <row r="6" spans="1:17" s="1498" customFormat="1" ht="15">
      <c r="A6" s="1499"/>
      <c r="B6" s="2266"/>
      <c r="C6" s="2267"/>
      <c r="D6" s="2267"/>
      <c r="E6" s="2267"/>
      <c r="F6" s="2267"/>
      <c r="G6" s="2267"/>
      <c r="H6" s="2267"/>
      <c r="I6" s="2267"/>
      <c r="J6" s="2268"/>
      <c r="K6" s="2267"/>
      <c r="L6" s="2267"/>
      <c r="M6" s="2267"/>
      <c r="N6" s="2267"/>
      <c r="O6" s="2267"/>
      <c r="P6" s="2268"/>
      <c r="Q6" s="1497" t="s">
        <v>1570</v>
      </c>
    </row>
    <row r="7" spans="1:17">
      <c r="A7" s="1500"/>
      <c r="B7" s="1501" t="s">
        <v>45</v>
      </c>
      <c r="C7" s="1502" t="s">
        <v>47</v>
      </c>
      <c r="D7" s="1502" t="s">
        <v>27</v>
      </c>
      <c r="E7" s="1503" t="s">
        <v>28</v>
      </c>
      <c r="F7" s="1503" t="s">
        <v>29</v>
      </c>
      <c r="G7" s="1503" t="s">
        <v>30</v>
      </c>
      <c r="H7" s="1504" t="s">
        <v>23</v>
      </c>
      <c r="I7" s="1504" t="s">
        <v>24</v>
      </c>
      <c r="J7" s="1505" t="s">
        <v>25</v>
      </c>
      <c r="K7" s="1506" t="s">
        <v>1571</v>
      </c>
      <c r="L7" s="1506" t="s">
        <v>1676</v>
      </c>
      <c r="M7" s="1506" t="s">
        <v>26</v>
      </c>
      <c r="N7" s="1507" t="s">
        <v>45</v>
      </c>
      <c r="O7" s="1507" t="s">
        <v>47</v>
      </c>
      <c r="P7" s="1508" t="s">
        <v>27</v>
      </c>
      <c r="Q7" s="1509"/>
    </row>
    <row r="8" spans="1:17">
      <c r="A8" s="1510"/>
      <c r="B8" s="1511" t="s">
        <v>2412</v>
      </c>
      <c r="C8" s="1512" t="s">
        <v>46</v>
      </c>
      <c r="D8" s="1512" t="s">
        <v>12</v>
      </c>
      <c r="E8" s="1512" t="s">
        <v>11</v>
      </c>
      <c r="F8" s="1512" t="s">
        <v>10</v>
      </c>
      <c r="G8" s="1513" t="s">
        <v>9</v>
      </c>
      <c r="H8" s="1514" t="s">
        <v>8</v>
      </c>
      <c r="I8" s="1514" t="s">
        <v>1573</v>
      </c>
      <c r="J8" s="1515" t="s">
        <v>1574</v>
      </c>
      <c r="K8" s="1516" t="s">
        <v>2638</v>
      </c>
      <c r="L8" s="1516" t="s">
        <v>43</v>
      </c>
      <c r="M8" s="1516" t="s">
        <v>44</v>
      </c>
      <c r="N8" s="1517" t="s">
        <v>2412</v>
      </c>
      <c r="O8" s="1517" t="s">
        <v>46</v>
      </c>
      <c r="P8" s="1518" t="s">
        <v>12</v>
      </c>
      <c r="Q8" s="1519"/>
    </row>
    <row r="9" spans="1:17" ht="15">
      <c r="A9" s="1520"/>
      <c r="B9" s="1521"/>
      <c r="C9" s="1522"/>
      <c r="D9" s="1522"/>
      <c r="E9" s="1523"/>
      <c r="F9" s="1522"/>
      <c r="G9" s="1522"/>
      <c r="H9" s="1523"/>
      <c r="I9" s="1522"/>
      <c r="J9" s="1524"/>
      <c r="K9" s="1522"/>
      <c r="L9" s="1522"/>
      <c r="M9" s="1522"/>
      <c r="N9" s="1494"/>
      <c r="O9" s="1525"/>
      <c r="P9" s="1526"/>
      <c r="Q9" s="1527"/>
    </row>
    <row r="10" spans="1:17" s="1534" customFormat="1" ht="18.75">
      <c r="A10" s="1528" t="s">
        <v>1578</v>
      </c>
      <c r="B10" s="1529"/>
      <c r="C10" s="1530"/>
      <c r="D10" s="1530"/>
      <c r="E10" s="1530">
        <v>68.184328155439204</v>
      </c>
      <c r="F10" s="1530">
        <v>40.795254680743</v>
      </c>
      <c r="G10" s="1531">
        <v>32.755288136516867</v>
      </c>
      <c r="H10" s="1530">
        <v>127.6622576687823</v>
      </c>
      <c r="I10" s="1530">
        <v>177.85364796128201</v>
      </c>
      <c r="J10" s="1532">
        <v>188.12234740198701</v>
      </c>
      <c r="K10" s="1530">
        <v>186.356506041258</v>
      </c>
      <c r="L10" s="1530">
        <v>187.99918644611401</v>
      </c>
      <c r="M10" s="1530">
        <v>191.241608398849</v>
      </c>
      <c r="N10" s="1530">
        <v>193.669232039983</v>
      </c>
      <c r="O10" s="1530">
        <v>224.98204669503301</v>
      </c>
      <c r="P10" s="1532">
        <v>218.11753092420003</v>
      </c>
      <c r="Q10" s="1533" t="s">
        <v>1579</v>
      </c>
    </row>
    <row r="11" spans="1:17" s="1534" customFormat="1" ht="16.5">
      <c r="A11" s="1535"/>
      <c r="B11" s="1529"/>
      <c r="C11" s="1530"/>
      <c r="D11" s="1530"/>
      <c r="E11" s="1530"/>
      <c r="F11" s="1530"/>
      <c r="G11" s="1536"/>
      <c r="H11" s="1530"/>
      <c r="I11" s="1530"/>
      <c r="J11" s="1532"/>
      <c r="K11" s="1530"/>
      <c r="L11" s="1530"/>
      <c r="M11" s="1530"/>
      <c r="N11" s="1537"/>
      <c r="O11" s="1537"/>
      <c r="P11" s="1538"/>
      <c r="Q11" s="1539"/>
    </row>
    <row r="12" spans="1:17" ht="16.5">
      <c r="A12" s="1540" t="s">
        <v>1580</v>
      </c>
      <c r="B12" s="1541"/>
      <c r="C12" s="1542"/>
      <c r="D12" s="1542"/>
      <c r="E12" s="1494">
        <v>17.727328155439199</v>
      </c>
      <c r="F12" s="1542">
        <v>2.8652546807429999</v>
      </c>
      <c r="G12" s="1543">
        <v>1.84028813651687</v>
      </c>
      <c r="H12" s="1494">
        <v>83.931257668782294</v>
      </c>
      <c r="I12" s="1494">
        <v>132.786647961282</v>
      </c>
      <c r="J12" s="1544">
        <v>147.87134740198701</v>
      </c>
      <c r="K12" s="1494">
        <v>141.74750604125799</v>
      </c>
      <c r="L12" s="1494">
        <v>145.021186446114</v>
      </c>
      <c r="M12" s="1494">
        <v>138.09560839884901</v>
      </c>
      <c r="N12" s="1545">
        <v>153.003232039983</v>
      </c>
      <c r="O12" s="1545">
        <v>187.37504669503301</v>
      </c>
      <c r="P12" s="1546">
        <v>173.04253092420001</v>
      </c>
      <c r="Q12" s="1547" t="s">
        <v>1581</v>
      </c>
    </row>
    <row r="13" spans="1:17" ht="16.5">
      <c r="A13" s="1548" t="s">
        <v>162</v>
      </c>
      <c r="B13" s="1500"/>
      <c r="C13" s="1494"/>
      <c r="D13" s="1494"/>
      <c r="E13" s="1494"/>
      <c r="F13" s="1494"/>
      <c r="G13" s="1549"/>
      <c r="H13" s="1494"/>
      <c r="I13" s="1494"/>
      <c r="J13" s="1544"/>
      <c r="K13" s="1494"/>
      <c r="L13" s="1494"/>
      <c r="M13" s="1494"/>
      <c r="N13" s="1550"/>
      <c r="O13" s="1550"/>
      <c r="P13" s="1551"/>
      <c r="Q13" s="1552" t="s">
        <v>162</v>
      </c>
    </row>
    <row r="14" spans="1:17" ht="16.5">
      <c r="A14" s="1540" t="s">
        <v>1582</v>
      </c>
      <c r="B14" s="1541"/>
      <c r="C14" s="1542"/>
      <c r="D14" s="1542"/>
      <c r="E14" s="1494">
        <v>50.457000000000001</v>
      </c>
      <c r="F14" s="1542">
        <v>37.93</v>
      </c>
      <c r="G14" s="1553">
        <v>30.914999999999999</v>
      </c>
      <c r="H14" s="1494">
        <v>43.731000000000002</v>
      </c>
      <c r="I14" s="1494">
        <v>45.067</v>
      </c>
      <c r="J14" s="1544">
        <v>40.250999999999998</v>
      </c>
      <c r="K14" s="1494">
        <v>44.609000000000002</v>
      </c>
      <c r="L14" s="1494">
        <v>42.978000000000002</v>
      </c>
      <c r="M14" s="1494">
        <v>53.146000000000001</v>
      </c>
      <c r="N14" s="1545">
        <v>40.665999999999997</v>
      </c>
      <c r="O14" s="1545">
        <v>37.606999999999999</v>
      </c>
      <c r="P14" s="1546">
        <v>45.075000000000003</v>
      </c>
      <c r="Q14" s="1552" t="s">
        <v>1583</v>
      </c>
    </row>
    <row r="15" spans="1:17" ht="15.75">
      <c r="A15" s="1554"/>
      <c r="B15" s="1500"/>
      <c r="C15" s="1494"/>
      <c r="D15" s="1494"/>
      <c r="E15" s="1494"/>
      <c r="F15" s="1494"/>
      <c r="G15" s="1494"/>
      <c r="H15" s="1494"/>
      <c r="I15" s="1494"/>
      <c r="J15" s="1544"/>
      <c r="K15" s="1494"/>
      <c r="L15" s="1494"/>
      <c r="M15" s="1494"/>
      <c r="N15" s="1555"/>
      <c r="O15" s="1555"/>
      <c r="P15" s="1556"/>
      <c r="Q15" s="1557"/>
    </row>
    <row r="16" spans="1:17" ht="15">
      <c r="A16" s="1558"/>
      <c r="B16" s="1500"/>
      <c r="C16" s="1494"/>
      <c r="D16" s="1494"/>
      <c r="E16" s="1494"/>
      <c r="F16" s="1494"/>
      <c r="G16" s="1494"/>
      <c r="H16" s="1494"/>
      <c r="I16" s="1494"/>
      <c r="J16" s="1544"/>
      <c r="K16" s="1494"/>
      <c r="L16" s="1494"/>
      <c r="M16" s="1494"/>
      <c r="N16" s="1523"/>
      <c r="O16" s="1523"/>
      <c r="P16" s="1544"/>
      <c r="Q16" s="1559"/>
    </row>
    <row r="17" spans="1:17" ht="18.75">
      <c r="A17" s="1560" t="s">
        <v>1584</v>
      </c>
      <c r="B17" s="1500"/>
      <c r="C17" s="1494"/>
      <c r="D17" s="1494"/>
      <c r="E17" s="1494"/>
      <c r="F17" s="1494"/>
      <c r="G17" s="1494"/>
      <c r="H17" s="1494"/>
      <c r="I17" s="1494"/>
      <c r="J17" s="1544"/>
      <c r="K17" s="1494"/>
      <c r="L17" s="1494"/>
      <c r="M17" s="1494"/>
      <c r="N17" s="1561"/>
      <c r="O17" s="1561"/>
      <c r="P17" s="1562"/>
      <c r="Q17" s="1563" t="s">
        <v>1585</v>
      </c>
    </row>
    <row r="18" spans="1:17" ht="15">
      <c r="A18" s="1558"/>
      <c r="B18" s="1500"/>
      <c r="C18" s="1494"/>
      <c r="D18" s="1494"/>
      <c r="E18" s="1494"/>
      <c r="F18" s="1494"/>
      <c r="G18" s="1494"/>
      <c r="H18" s="1494"/>
      <c r="I18" s="1494"/>
      <c r="J18" s="1544"/>
      <c r="K18" s="1494"/>
      <c r="L18" s="1494"/>
      <c r="M18" s="1494"/>
      <c r="N18" s="1523"/>
      <c r="O18" s="1523"/>
      <c r="P18" s="1544"/>
      <c r="Q18" s="1559"/>
    </row>
    <row r="19" spans="1:17" ht="16.5">
      <c r="A19" s="1554" t="s">
        <v>1586</v>
      </c>
      <c r="B19" s="1541"/>
      <c r="C19" s="1542"/>
      <c r="D19" s="1564"/>
      <c r="E19" s="1542">
        <v>576.49293333333299</v>
      </c>
      <c r="F19" s="1542">
        <v>105.433136666667</v>
      </c>
      <c r="G19" s="1542">
        <v>105.02121</v>
      </c>
      <c r="H19" s="1542">
        <v>2089.0088795698898</v>
      </c>
      <c r="I19" s="1542">
        <v>3218.0653333333298</v>
      </c>
      <c r="J19" s="1565">
        <v>3434.2853333333301</v>
      </c>
      <c r="K19" s="1542">
        <v>3423.6328089154999</v>
      </c>
      <c r="L19" s="1542">
        <v>3370.0470725080299</v>
      </c>
      <c r="M19" s="1542">
        <v>3320.6767286194299</v>
      </c>
      <c r="N19" s="1566">
        <v>3246.7853333333301</v>
      </c>
      <c r="O19" s="1566">
        <v>3513.7883333333298</v>
      </c>
      <c r="P19" s="1567">
        <v>3654.2813333333302</v>
      </c>
      <c r="Q19" s="1547" t="s">
        <v>1587</v>
      </c>
    </row>
    <row r="20" spans="1:17" ht="16.5">
      <c r="A20" s="1554" t="s">
        <v>1588</v>
      </c>
      <c r="B20" s="1541"/>
      <c r="C20" s="1542"/>
      <c r="D20" s="1564"/>
      <c r="E20" s="1542">
        <v>51.423542040000001</v>
      </c>
      <c r="F20" s="1542">
        <v>6.2222865599999997</v>
      </c>
      <c r="G20" s="1542">
        <v>5.6637943100000001</v>
      </c>
      <c r="H20" s="1542">
        <v>251.76982451612901</v>
      </c>
      <c r="I20" s="1542">
        <v>386.11431700000003</v>
      </c>
      <c r="J20" s="1565">
        <v>437.10830099999998</v>
      </c>
      <c r="K20" s="1542">
        <v>407.01847099999998</v>
      </c>
      <c r="L20" s="1542">
        <v>417.831208</v>
      </c>
      <c r="M20" s="1542">
        <v>387.39908200000002</v>
      </c>
      <c r="N20" s="1545">
        <v>433.21635900000001</v>
      </c>
      <c r="O20" s="1545">
        <v>546.730996</v>
      </c>
      <c r="P20" s="1546">
        <v>503.29325599999999</v>
      </c>
      <c r="Q20" s="1547" t="s">
        <v>1589</v>
      </c>
    </row>
    <row r="21" spans="1:17" ht="15.75">
      <c r="A21" s="1554"/>
      <c r="B21" s="1541"/>
      <c r="C21" s="1542"/>
      <c r="D21" s="1542"/>
      <c r="E21" s="1494"/>
      <c r="F21" s="1494"/>
      <c r="G21" s="1494"/>
      <c r="H21" s="1494"/>
      <c r="I21" s="1494"/>
      <c r="J21" s="1544"/>
      <c r="K21" s="1494"/>
      <c r="L21" s="1494"/>
      <c r="M21" s="1494"/>
      <c r="N21" s="1555"/>
      <c r="O21" s="1555"/>
      <c r="P21" s="1556"/>
      <c r="Q21" s="1568"/>
    </row>
    <row r="22" spans="1:17" ht="15">
      <c r="A22" s="1558"/>
      <c r="B22" s="1541"/>
      <c r="C22" s="1542"/>
      <c r="D22" s="1542"/>
      <c r="E22" s="1494"/>
      <c r="F22" s="1494"/>
      <c r="G22" s="1494"/>
      <c r="H22" s="1494"/>
      <c r="I22" s="1494"/>
      <c r="J22" s="1544"/>
      <c r="K22" s="1494"/>
      <c r="L22" s="1494"/>
      <c r="M22" s="1494"/>
      <c r="N22" s="1523"/>
      <c r="O22" s="1523"/>
      <c r="P22" s="1544"/>
      <c r="Q22" s="1559"/>
    </row>
    <row r="23" spans="1:17" ht="18.75">
      <c r="A23" s="1560" t="s">
        <v>1590</v>
      </c>
      <c r="B23" s="1541"/>
      <c r="C23" s="1542"/>
      <c r="D23" s="1542"/>
      <c r="E23" s="1494"/>
      <c r="F23" s="1494"/>
      <c r="G23" s="1494"/>
      <c r="H23" s="1494"/>
      <c r="I23" s="1494"/>
      <c r="J23" s="1544"/>
      <c r="K23" s="1494"/>
      <c r="L23" s="1494"/>
      <c r="M23" s="1494"/>
      <c r="N23" s="1561"/>
      <c r="O23" s="1561"/>
      <c r="P23" s="1562"/>
      <c r="Q23" s="1563" t="s">
        <v>1591</v>
      </c>
    </row>
    <row r="24" spans="1:17" ht="15">
      <c r="A24" s="1558"/>
      <c r="B24" s="1541"/>
      <c r="C24" s="1542"/>
      <c r="D24" s="1542"/>
      <c r="E24" s="1494"/>
      <c r="F24" s="1494"/>
      <c r="G24" s="1494"/>
      <c r="H24" s="1494"/>
      <c r="I24" s="1494"/>
      <c r="J24" s="1544"/>
      <c r="K24" s="1494"/>
      <c r="L24" s="1494"/>
      <c r="M24" s="1494"/>
      <c r="N24" s="1523"/>
      <c r="O24" s="1523"/>
      <c r="P24" s="1544"/>
      <c r="Q24" s="1559"/>
    </row>
    <row r="25" spans="1:17" ht="16.5">
      <c r="A25" s="1540" t="s">
        <v>1592</v>
      </c>
      <c r="B25" s="1541"/>
      <c r="C25" s="1542"/>
      <c r="D25" s="1542"/>
      <c r="E25" s="1542">
        <v>2414</v>
      </c>
      <c r="F25" s="1542">
        <v>1964</v>
      </c>
      <c r="G25" s="1542">
        <v>1936</v>
      </c>
      <c r="H25" s="1542">
        <v>1886</v>
      </c>
      <c r="I25" s="1542">
        <v>1805</v>
      </c>
      <c r="J25" s="1565">
        <v>1959</v>
      </c>
      <c r="K25" s="1542">
        <v>1715</v>
      </c>
      <c r="L25" s="1542">
        <v>1938</v>
      </c>
      <c r="M25" s="1542">
        <v>2183</v>
      </c>
      <c r="N25" s="1566">
        <v>2039</v>
      </c>
      <c r="O25" s="1566">
        <v>1833</v>
      </c>
      <c r="P25" s="1567">
        <v>2149</v>
      </c>
      <c r="Q25" s="1547" t="s">
        <v>1593</v>
      </c>
    </row>
    <row r="26" spans="1:17" ht="16.5">
      <c r="A26" s="1554" t="s">
        <v>1594</v>
      </c>
      <c r="B26" s="1541"/>
      <c r="C26" s="1542"/>
      <c r="D26" s="1542"/>
      <c r="E26" s="1494">
        <v>296.42</v>
      </c>
      <c r="F26" s="1494">
        <v>263.55099999999999</v>
      </c>
      <c r="G26" s="1494">
        <v>246.90199999999999</v>
      </c>
      <c r="H26" s="1494">
        <v>249.56299999999999</v>
      </c>
      <c r="I26" s="1494">
        <v>228.82400000000001</v>
      </c>
      <c r="J26" s="1544">
        <v>251.02500000000001</v>
      </c>
      <c r="K26" s="1494">
        <v>232.33699999999999</v>
      </c>
      <c r="L26" s="1494">
        <v>242.256</v>
      </c>
      <c r="M26" s="1494">
        <v>281.75200000000001</v>
      </c>
      <c r="N26" s="1569">
        <v>261.38099999999997</v>
      </c>
      <c r="O26" s="1570">
        <v>241.52600000000001</v>
      </c>
      <c r="P26" s="1546">
        <v>279.59100000000001</v>
      </c>
      <c r="Q26" s="1547" t="s">
        <v>1595</v>
      </c>
    </row>
    <row r="27" spans="1:17" ht="16.5">
      <c r="A27" s="1540" t="s">
        <v>1596</v>
      </c>
      <c r="B27" s="1541"/>
      <c r="C27" s="1542"/>
      <c r="D27" s="1542"/>
      <c r="E27" s="1494">
        <v>209.452</v>
      </c>
      <c r="F27" s="1494">
        <v>181.98099999999999</v>
      </c>
      <c r="G27" s="1494">
        <v>191.852</v>
      </c>
      <c r="H27" s="1494">
        <v>166.828</v>
      </c>
      <c r="I27" s="1494">
        <v>142.92099999999999</v>
      </c>
      <c r="J27" s="1544">
        <v>177.405</v>
      </c>
      <c r="K27" s="1494">
        <v>163.78299999999999</v>
      </c>
      <c r="L27" s="1494">
        <v>164.227</v>
      </c>
      <c r="M27" s="1494">
        <v>191.565</v>
      </c>
      <c r="N27" s="1545">
        <v>190.69300000000001</v>
      </c>
      <c r="O27" s="1545">
        <v>162.85499999999999</v>
      </c>
      <c r="P27" s="1546">
        <v>180.655</v>
      </c>
      <c r="Q27" s="1547" t="s">
        <v>1597</v>
      </c>
    </row>
    <row r="28" spans="1:17" ht="15">
      <c r="A28" s="1571"/>
      <c r="B28" s="1572"/>
      <c r="C28" s="1573"/>
      <c r="D28" s="1573"/>
      <c r="E28" s="1574"/>
      <c r="F28" s="1573"/>
      <c r="G28" s="1573"/>
      <c r="H28" s="1573"/>
      <c r="I28" s="1573"/>
      <c r="J28" s="1575"/>
      <c r="K28" s="1573"/>
      <c r="L28" s="1573"/>
      <c r="M28" s="1573"/>
      <c r="N28" s="1576"/>
      <c r="O28" s="1576"/>
      <c r="P28" s="1551"/>
      <c r="Q28" s="1559"/>
    </row>
    <row r="29" spans="1:17" ht="15">
      <c r="A29" s="1571"/>
      <c r="B29" s="1571"/>
      <c r="C29" s="1576"/>
      <c r="D29" s="1576"/>
      <c r="E29" s="1576"/>
      <c r="F29" s="1576"/>
      <c r="G29" s="1576"/>
      <c r="H29" s="1576"/>
      <c r="I29" s="1576"/>
      <c r="J29" s="1577"/>
      <c r="K29" s="1576"/>
      <c r="L29" s="1576"/>
      <c r="M29" s="1576"/>
      <c r="N29" s="1576"/>
      <c r="O29" s="1576"/>
      <c r="P29" s="1551"/>
      <c r="Q29" s="1559"/>
    </row>
    <row r="30" spans="1:17" ht="15">
      <c r="A30" s="1571"/>
      <c r="B30" s="1558"/>
      <c r="C30" s="1523"/>
      <c r="D30" s="1523"/>
      <c r="E30" s="1578"/>
      <c r="F30" s="1579"/>
      <c r="G30" s="1579"/>
      <c r="H30" s="1579"/>
      <c r="I30" s="1579"/>
      <c r="J30" s="1580"/>
      <c r="K30" s="1579"/>
      <c r="L30" s="1579"/>
      <c r="M30" s="1579"/>
      <c r="N30" s="1576"/>
      <c r="O30" s="1576"/>
      <c r="P30" s="1551"/>
      <c r="Q30" s="1559"/>
    </row>
    <row r="31" spans="1:17" ht="15">
      <c r="A31" s="1571"/>
      <c r="B31" s="1571"/>
      <c r="C31" s="1576"/>
      <c r="D31" s="1576"/>
      <c r="E31" s="1576"/>
      <c r="F31" s="1576"/>
      <c r="G31" s="1576"/>
      <c r="H31" s="1576"/>
      <c r="I31" s="1576"/>
      <c r="J31" s="1577"/>
      <c r="K31" s="1576"/>
      <c r="L31" s="1576"/>
      <c r="M31" s="1576"/>
      <c r="N31" s="1576"/>
      <c r="O31" s="1576"/>
      <c r="P31" s="1551"/>
      <c r="Q31" s="1559"/>
    </row>
    <row r="32" spans="1:17" ht="15">
      <c r="A32" s="1571"/>
      <c r="B32" s="1571"/>
      <c r="C32" s="1576"/>
      <c r="D32" s="1576"/>
      <c r="E32" s="1576"/>
      <c r="F32" s="1576"/>
      <c r="G32" s="1576"/>
      <c r="H32" s="1576"/>
      <c r="I32" s="1576"/>
      <c r="J32" s="1577"/>
      <c r="K32" s="1576"/>
      <c r="L32" s="1576"/>
      <c r="M32" s="1576"/>
      <c r="N32" s="1576"/>
      <c r="O32" s="1576"/>
      <c r="P32" s="1551"/>
      <c r="Q32" s="1559"/>
    </row>
    <row r="33" spans="1:17" ht="15">
      <c r="A33" s="1571"/>
      <c r="B33" s="1571"/>
      <c r="C33" s="1576"/>
      <c r="D33" s="1576"/>
      <c r="E33" s="1576"/>
      <c r="F33" s="1576"/>
      <c r="G33" s="1576"/>
      <c r="H33" s="1576"/>
      <c r="I33" s="1576"/>
      <c r="J33" s="1577"/>
      <c r="K33" s="1576"/>
      <c r="L33" s="1576"/>
      <c r="M33" s="1576"/>
      <c r="N33" s="1576"/>
      <c r="O33" s="1576"/>
      <c r="P33" s="1577"/>
      <c r="Q33" s="1559"/>
    </row>
    <row r="34" spans="1:17" ht="15">
      <c r="A34" s="1571"/>
      <c r="B34" s="1571"/>
      <c r="C34" s="1576"/>
      <c r="D34" s="1576"/>
      <c r="E34" s="1576"/>
      <c r="F34" s="1576"/>
      <c r="G34" s="1576"/>
      <c r="H34" s="1576"/>
      <c r="I34" s="1576"/>
      <c r="J34" s="1577"/>
      <c r="K34" s="1576"/>
      <c r="L34" s="1576"/>
      <c r="M34" s="1576"/>
      <c r="N34" s="1576"/>
      <c r="O34" s="1576"/>
      <c r="P34" s="1577"/>
      <c r="Q34" s="1559"/>
    </row>
    <row r="35" spans="1:17" ht="15">
      <c r="A35" s="1571"/>
      <c r="B35" s="1571"/>
      <c r="C35" s="1576"/>
      <c r="D35" s="1576"/>
      <c r="E35" s="1576"/>
      <c r="F35" s="1576"/>
      <c r="G35" s="1576"/>
      <c r="H35" s="1576"/>
      <c r="I35" s="1576"/>
      <c r="J35" s="1577"/>
      <c r="K35" s="1576"/>
      <c r="L35" s="1576"/>
      <c r="M35" s="1576"/>
      <c r="N35" s="1576"/>
      <c r="O35" s="1576"/>
      <c r="P35" s="1577"/>
      <c r="Q35" s="1559"/>
    </row>
    <row r="36" spans="1:17" ht="15">
      <c r="A36" s="1571"/>
      <c r="B36" s="1571"/>
      <c r="C36" s="1576"/>
      <c r="D36" s="1576"/>
      <c r="E36" s="1576"/>
      <c r="F36" s="1576"/>
      <c r="G36" s="1576"/>
      <c r="H36" s="1576"/>
      <c r="I36" s="1576"/>
      <c r="J36" s="1577"/>
      <c r="K36" s="1576"/>
      <c r="L36" s="1576"/>
      <c r="M36" s="1576"/>
      <c r="N36" s="1576"/>
      <c r="O36" s="1576"/>
      <c r="P36" s="1577"/>
      <c r="Q36" s="1559"/>
    </row>
    <row r="37" spans="1:17" ht="15">
      <c r="A37" s="1571"/>
      <c r="B37" s="1571"/>
      <c r="C37" s="1576"/>
      <c r="D37" s="1576"/>
      <c r="E37" s="1576"/>
      <c r="F37" s="1576"/>
      <c r="G37" s="1576"/>
      <c r="H37" s="1576"/>
      <c r="I37" s="1576"/>
      <c r="J37" s="1577"/>
      <c r="K37" s="1576"/>
      <c r="L37" s="1576"/>
      <c r="M37" s="1576"/>
      <c r="N37" s="1576"/>
      <c r="O37" s="1576"/>
      <c r="P37" s="1577"/>
      <c r="Q37" s="1559"/>
    </row>
    <row r="38" spans="1:17" ht="15">
      <c r="A38" s="1571"/>
      <c r="B38" s="1571"/>
      <c r="C38" s="1576"/>
      <c r="D38" s="1576"/>
      <c r="E38" s="1576"/>
      <c r="F38" s="1576"/>
      <c r="G38" s="1576"/>
      <c r="H38" s="1576"/>
      <c r="I38" s="1576"/>
      <c r="J38" s="1577"/>
      <c r="K38" s="1576"/>
      <c r="L38" s="1576"/>
      <c r="M38" s="1576"/>
      <c r="N38" s="1576"/>
      <c r="O38" s="1576"/>
      <c r="P38" s="1577"/>
      <c r="Q38" s="1559"/>
    </row>
    <row r="39" spans="1:17" ht="15">
      <c r="A39" s="1571"/>
      <c r="B39" s="1571"/>
      <c r="C39" s="1576"/>
      <c r="D39" s="1576"/>
      <c r="E39" s="1576"/>
      <c r="F39" s="1576"/>
      <c r="G39" s="1576"/>
      <c r="H39" s="1576"/>
      <c r="I39" s="1576"/>
      <c r="J39" s="1577"/>
      <c r="K39" s="1576"/>
      <c r="L39" s="1576"/>
      <c r="M39" s="1576"/>
      <c r="N39" s="1576"/>
      <c r="O39" s="1576"/>
      <c r="P39" s="1577"/>
      <c r="Q39" s="1559"/>
    </row>
    <row r="40" spans="1:17" ht="15">
      <c r="A40" s="1571"/>
      <c r="B40" s="1571"/>
      <c r="C40" s="1576"/>
      <c r="D40" s="1576"/>
      <c r="E40" s="1576"/>
      <c r="F40" s="1576"/>
      <c r="G40" s="1576"/>
      <c r="H40" s="1576"/>
      <c r="I40" s="1576"/>
      <c r="J40" s="1577"/>
      <c r="K40" s="1576"/>
      <c r="L40" s="1576"/>
      <c r="M40" s="1576"/>
      <c r="N40" s="1576"/>
      <c r="O40" s="1576"/>
      <c r="P40" s="1577"/>
      <c r="Q40" s="1559"/>
    </row>
    <row r="41" spans="1:17" ht="15">
      <c r="A41" s="1571"/>
      <c r="B41" s="1571"/>
      <c r="C41" s="1576"/>
      <c r="D41" s="1576"/>
      <c r="E41" s="1576"/>
      <c r="F41" s="1576"/>
      <c r="G41" s="1576"/>
      <c r="H41" s="1576"/>
      <c r="I41" s="1576"/>
      <c r="J41" s="1577"/>
      <c r="K41" s="1576"/>
      <c r="L41" s="1576"/>
      <c r="M41" s="1576"/>
      <c r="N41" s="1576"/>
      <c r="O41" s="1576"/>
      <c r="P41" s="1577"/>
      <c r="Q41" s="1559"/>
    </row>
    <row r="42" spans="1:17" ht="15">
      <c r="A42" s="1581" t="s">
        <v>1598</v>
      </c>
      <c r="B42" s="1571"/>
      <c r="C42" s="1576"/>
      <c r="D42" s="1576"/>
      <c r="E42" s="1576"/>
      <c r="F42" s="1576"/>
      <c r="G42" s="1576"/>
      <c r="H42" s="1576"/>
      <c r="I42" s="1576"/>
      <c r="J42" s="1577"/>
      <c r="K42" s="1576"/>
      <c r="L42" s="1576"/>
      <c r="M42" s="1576"/>
      <c r="N42" s="1582"/>
      <c r="O42" s="1582"/>
      <c r="P42" s="1583"/>
      <c r="Q42" s="1527" t="s">
        <v>1599</v>
      </c>
    </row>
    <row r="43" spans="1:17" ht="15">
      <c r="A43" s="1581" t="s">
        <v>1600</v>
      </c>
      <c r="B43" s="1558"/>
      <c r="C43" s="1523"/>
      <c r="D43" s="1523"/>
      <c r="E43" s="1523"/>
      <c r="F43" s="1523"/>
      <c r="G43" s="1523"/>
      <c r="H43" s="1523"/>
      <c r="I43" s="1523"/>
      <c r="J43" s="1584"/>
      <c r="K43" s="1523"/>
      <c r="L43" s="1523"/>
      <c r="M43" s="1523"/>
      <c r="N43" s="1582"/>
      <c r="O43" s="1582"/>
      <c r="P43" s="1583"/>
      <c r="Q43" s="1527" t="s">
        <v>1601</v>
      </c>
    </row>
    <row r="44" spans="1:17" ht="15">
      <c r="A44" s="1572"/>
      <c r="B44" s="1571"/>
      <c r="C44" s="1576"/>
      <c r="D44" s="1576"/>
      <c r="E44" s="1576"/>
      <c r="F44" s="1576"/>
      <c r="G44" s="1576"/>
      <c r="H44" s="1576"/>
      <c r="I44" s="1576"/>
      <c r="J44" s="1577"/>
      <c r="K44" s="1576"/>
      <c r="L44" s="1576"/>
      <c r="M44" s="1576"/>
      <c r="N44" s="1574"/>
      <c r="O44" s="1574"/>
      <c r="P44" s="1551"/>
      <c r="Q44" s="1585"/>
    </row>
    <row r="45" spans="1:17" ht="15">
      <c r="A45" s="1586"/>
      <c r="B45" s="1586"/>
      <c r="C45" s="1587"/>
      <c r="D45" s="1587"/>
      <c r="E45" s="1587"/>
      <c r="F45" s="1587"/>
      <c r="G45" s="1587"/>
      <c r="H45" s="1587"/>
      <c r="I45" s="1587"/>
      <c r="J45" s="1588"/>
      <c r="K45" s="1587"/>
      <c r="L45" s="1587"/>
      <c r="M45" s="1587"/>
      <c r="N45" s="1587"/>
      <c r="O45" s="1587"/>
      <c r="P45" s="1588"/>
      <c r="Q45" s="1495"/>
    </row>
    <row r="46" spans="1:17">
      <c r="A46" s="1589" t="s">
        <v>1602</v>
      </c>
      <c r="B46" s="1589"/>
      <c r="C46" s="1589"/>
      <c r="D46" s="1589"/>
      <c r="E46" s="1589"/>
      <c r="F46" s="1589"/>
      <c r="G46" s="1589"/>
      <c r="H46" s="1589"/>
      <c r="I46" s="1589"/>
      <c r="J46" s="1589"/>
      <c r="K46" s="1589"/>
      <c r="L46" s="1589"/>
      <c r="M46" s="1589"/>
      <c r="N46" s="1589"/>
      <c r="O46" s="1589"/>
      <c r="P46" s="1589"/>
      <c r="Q46" s="1559" t="s">
        <v>1603</v>
      </c>
    </row>
    <row r="47" spans="1:17">
      <c r="A47" s="1494"/>
      <c r="B47" s="1494"/>
      <c r="C47" s="1494"/>
      <c r="D47" s="1494"/>
      <c r="E47" s="1494"/>
      <c r="F47" s="1494"/>
      <c r="G47" s="1494"/>
      <c r="H47" s="1494"/>
      <c r="I47" s="1494"/>
      <c r="J47" s="1494"/>
      <c r="K47" s="1494"/>
      <c r="L47" s="1494"/>
      <c r="M47" s="1494"/>
      <c r="N47" s="1494"/>
      <c r="O47" s="1494"/>
      <c r="P47" s="1494"/>
    </row>
    <row r="48" spans="1:17" ht="27">
      <c r="A48" s="1591" t="s">
        <v>1604</v>
      </c>
      <c r="B48" s="1591"/>
      <c r="C48" s="1591"/>
      <c r="D48" s="1591"/>
      <c r="E48" s="1591"/>
      <c r="F48" s="1591"/>
      <c r="G48" s="1591"/>
      <c r="H48" s="1591"/>
      <c r="I48" s="1591"/>
      <c r="J48" s="1591"/>
      <c r="K48" s="1591"/>
      <c r="L48" s="1591"/>
      <c r="M48" s="1591"/>
      <c r="N48" s="1591"/>
      <c r="O48" s="1591"/>
      <c r="P48" s="1591"/>
      <c r="Q48" s="1592" t="s">
        <v>1605</v>
      </c>
    </row>
    <row r="49" spans="1:17" ht="21">
      <c r="A49" s="1593" t="s">
        <v>1606</v>
      </c>
      <c r="B49" s="1593"/>
      <c r="C49" s="1593"/>
      <c r="D49" s="1593"/>
      <c r="E49" s="1593"/>
      <c r="F49" s="1593"/>
      <c r="G49" s="1593"/>
      <c r="H49" s="1593"/>
      <c r="I49" s="1593"/>
      <c r="J49" s="1593"/>
      <c r="K49" s="1593"/>
      <c r="L49" s="1593"/>
      <c r="M49" s="1593"/>
      <c r="N49" s="1593"/>
      <c r="O49" s="1593"/>
      <c r="P49" s="1593"/>
      <c r="Q49" s="1594" t="s">
        <v>1607</v>
      </c>
    </row>
    <row r="50" spans="1:17" ht="15.75">
      <c r="A50" s="1595" t="s">
        <v>162</v>
      </c>
      <c r="B50" s="1595"/>
      <c r="C50" s="1595"/>
      <c r="D50" s="1595"/>
      <c r="E50" s="1595"/>
      <c r="F50" s="1595"/>
      <c r="G50" s="1595"/>
      <c r="H50" s="1595"/>
      <c r="I50" s="1595"/>
      <c r="J50" s="1595"/>
      <c r="K50" s="1595"/>
      <c r="L50" s="1595"/>
      <c r="M50" s="1595"/>
      <c r="N50" s="1595"/>
      <c r="O50" s="1595"/>
      <c r="P50" s="1595"/>
      <c r="Q50" s="1596" t="s">
        <v>162</v>
      </c>
    </row>
    <row r="51" spans="1:17">
      <c r="A51" s="1597" t="s">
        <v>162</v>
      </c>
      <c r="B51" s="1598"/>
      <c r="C51" s="1598"/>
      <c r="D51" s="1598"/>
      <c r="E51" s="1598"/>
      <c r="F51" s="1598"/>
      <c r="G51" s="1598"/>
      <c r="H51" s="1598"/>
      <c r="I51" s="1598"/>
      <c r="J51" s="1598"/>
      <c r="K51" s="1598"/>
      <c r="L51" s="1598"/>
      <c r="M51" s="1598"/>
      <c r="N51" s="1598"/>
      <c r="O51" s="1598"/>
      <c r="P51" s="1598"/>
      <c r="Q51" s="1599" t="s">
        <v>162</v>
      </c>
    </row>
    <row r="52" spans="1:17" ht="15">
      <c r="A52" s="1600"/>
      <c r="B52" s="2263" t="s">
        <v>1569</v>
      </c>
      <c r="C52" s="2264"/>
      <c r="D52" s="2264"/>
      <c r="E52" s="2264"/>
      <c r="F52" s="2264"/>
      <c r="G52" s="2264"/>
      <c r="H52" s="2264"/>
      <c r="I52" s="2264"/>
      <c r="J52" s="2265"/>
      <c r="K52" s="2264" t="s">
        <v>2549</v>
      </c>
      <c r="L52" s="2264"/>
      <c r="M52" s="2264"/>
      <c r="N52" s="2264"/>
      <c r="O52" s="2264"/>
      <c r="P52" s="2265"/>
      <c r="Q52" s="1601"/>
    </row>
    <row r="53" spans="1:17" ht="15">
      <c r="A53" s="1602"/>
      <c r="B53" s="2266"/>
      <c r="C53" s="2267"/>
      <c r="D53" s="2267"/>
      <c r="E53" s="2267"/>
      <c r="F53" s="2267"/>
      <c r="G53" s="2267"/>
      <c r="H53" s="2267"/>
      <c r="I53" s="2267"/>
      <c r="J53" s="2268"/>
      <c r="K53" s="2267"/>
      <c r="L53" s="2267"/>
      <c r="M53" s="2267"/>
      <c r="N53" s="2267"/>
      <c r="O53" s="2267"/>
      <c r="P53" s="2268"/>
      <c r="Q53" s="1601" t="s">
        <v>1570</v>
      </c>
    </row>
    <row r="54" spans="1:17">
      <c r="A54" s="1603"/>
      <c r="B54" s="1501" t="s">
        <v>45</v>
      </c>
      <c r="C54" s="1502" t="s">
        <v>47</v>
      </c>
      <c r="D54" s="1502" t="s">
        <v>27</v>
      </c>
      <c r="E54" s="1503" t="s">
        <v>28</v>
      </c>
      <c r="F54" s="1503" t="s">
        <v>29</v>
      </c>
      <c r="G54" s="1503" t="s">
        <v>30</v>
      </c>
      <c r="H54" s="1504" t="s">
        <v>23</v>
      </c>
      <c r="I54" s="1504" t="s">
        <v>24</v>
      </c>
      <c r="J54" s="1505" t="s">
        <v>25</v>
      </c>
      <c r="K54" s="1506" t="s">
        <v>1571</v>
      </c>
      <c r="L54" s="1506" t="s">
        <v>1676</v>
      </c>
      <c r="M54" s="1506" t="s">
        <v>26</v>
      </c>
      <c r="N54" s="1507" t="s">
        <v>45</v>
      </c>
      <c r="O54" s="1507" t="s">
        <v>47</v>
      </c>
      <c r="P54" s="1508" t="s">
        <v>27</v>
      </c>
      <c r="Q54" s="1604"/>
    </row>
    <row r="55" spans="1:17">
      <c r="A55" s="1605"/>
      <c r="B55" s="1511" t="s">
        <v>2412</v>
      </c>
      <c r="C55" s="1512" t="s">
        <v>46</v>
      </c>
      <c r="D55" s="1512" t="s">
        <v>12</v>
      </c>
      <c r="E55" s="1512" t="s">
        <v>11</v>
      </c>
      <c r="F55" s="1512" t="s">
        <v>10</v>
      </c>
      <c r="G55" s="1513" t="s">
        <v>9</v>
      </c>
      <c r="H55" s="1606" t="s">
        <v>8</v>
      </c>
      <c r="I55" s="1514" t="s">
        <v>1573</v>
      </c>
      <c r="J55" s="1515" t="s">
        <v>1574</v>
      </c>
      <c r="K55" s="1516" t="s">
        <v>2638</v>
      </c>
      <c r="L55" s="1516" t="s">
        <v>43</v>
      </c>
      <c r="M55" s="1516" t="s">
        <v>44</v>
      </c>
      <c r="N55" s="1517" t="s">
        <v>2412</v>
      </c>
      <c r="O55" s="1517" t="s">
        <v>46</v>
      </c>
      <c r="P55" s="1518" t="s">
        <v>12</v>
      </c>
      <c r="Q55" s="1607"/>
    </row>
    <row r="56" spans="1:17" ht="15">
      <c r="A56" s="1608"/>
      <c r="B56" s="1609"/>
      <c r="C56" s="1610"/>
      <c r="D56" s="1610"/>
      <c r="E56" s="1610"/>
      <c r="F56" s="1610"/>
      <c r="G56" s="1610"/>
      <c r="H56" s="1610"/>
      <c r="I56" s="1610"/>
      <c r="J56" s="1611"/>
      <c r="K56" s="1610"/>
      <c r="L56" s="1610"/>
      <c r="M56" s="1610"/>
      <c r="N56" s="1610"/>
      <c r="O56" s="1610"/>
      <c r="P56" s="1611"/>
      <c r="Q56" s="1612"/>
    </row>
    <row r="57" spans="1:17" ht="18.75">
      <c r="A57" s="1613" t="s">
        <v>1608</v>
      </c>
      <c r="B57" s="1614"/>
      <c r="C57" s="1615"/>
      <c r="D57" s="1615"/>
      <c r="E57" s="1616"/>
      <c r="F57" s="1616"/>
      <c r="G57" s="1608"/>
      <c r="H57" s="1608"/>
      <c r="I57" s="1616"/>
      <c r="J57" s="1617"/>
      <c r="K57" s="1616"/>
      <c r="L57" s="1616"/>
      <c r="M57" s="1616"/>
      <c r="N57" s="1616"/>
      <c r="O57" s="1616"/>
      <c r="P57" s="1617"/>
      <c r="Q57" s="1618" t="s">
        <v>1609</v>
      </c>
    </row>
    <row r="58" spans="1:17" ht="16.5">
      <c r="A58" s="1619" t="s">
        <v>1610</v>
      </c>
      <c r="B58" s="1620">
        <v>3394.3139999999999</v>
      </c>
      <c r="C58" s="1621">
        <v>2638.096</v>
      </c>
      <c r="D58" s="1621">
        <v>2555.1239999999998</v>
      </c>
      <c r="E58" s="1621">
        <v>3017.0839999999998</v>
      </c>
      <c r="F58" s="1621">
        <v>3033.1550000000002</v>
      </c>
      <c r="G58" s="1621">
        <v>3000.4949999999999</v>
      </c>
      <c r="H58" s="1621">
        <v>2918.1690000000003</v>
      </c>
      <c r="I58" s="1621">
        <v>2422.1620000000003</v>
      </c>
      <c r="J58" s="1622">
        <v>2790.3329999999996</v>
      </c>
      <c r="K58" s="1621">
        <v>2613.1699999999983</v>
      </c>
      <c r="L58" s="1621">
        <v>2110.9120000000003</v>
      </c>
      <c r="M58" s="1621">
        <v>3022.520999999997</v>
      </c>
      <c r="N58" s="1621">
        <v>2661.6320000000014</v>
      </c>
      <c r="O58" s="1621">
        <v>2739.6190000000024</v>
      </c>
      <c r="P58" s="1622">
        <v>2904.9330000000009</v>
      </c>
      <c r="Q58" s="1623" t="s">
        <v>1611</v>
      </c>
    </row>
    <row r="59" spans="1:17" ht="16.5">
      <c r="A59" s="1624" t="s">
        <v>1612</v>
      </c>
      <c r="B59" s="1625"/>
      <c r="C59" s="1440"/>
      <c r="D59" s="1473"/>
      <c r="E59" s="1626"/>
      <c r="F59" s="1440"/>
      <c r="G59" s="1473"/>
      <c r="H59" s="1626"/>
      <c r="I59" s="1598"/>
      <c r="J59" s="1627"/>
      <c r="K59" s="1628"/>
      <c r="L59" s="1626"/>
      <c r="M59" s="1626"/>
      <c r="N59" s="1626"/>
      <c r="O59" s="1626"/>
      <c r="P59" s="1627"/>
      <c r="Q59" s="1629" t="s">
        <v>1613</v>
      </c>
    </row>
    <row r="60" spans="1:17" ht="16.5">
      <c r="A60" s="1630" t="s">
        <v>1614</v>
      </c>
      <c r="B60" s="1631">
        <v>1125.385</v>
      </c>
      <c r="C60" s="1632">
        <v>1029.338</v>
      </c>
      <c r="D60" s="1633">
        <v>727.62300000000005</v>
      </c>
      <c r="E60" s="1626">
        <v>1029.9949999999999</v>
      </c>
      <c r="F60" s="1632">
        <v>972.71400000000006</v>
      </c>
      <c r="G60" s="1633">
        <v>1007.014</v>
      </c>
      <c r="H60" s="1626">
        <v>930.39800000000002</v>
      </c>
      <c r="I60" s="1598">
        <v>744.48</v>
      </c>
      <c r="J60" s="1627">
        <v>970.52599999999995</v>
      </c>
      <c r="K60" s="1628">
        <v>1124.4330000000009</v>
      </c>
      <c r="L60" s="1626">
        <v>798.503999999999</v>
      </c>
      <c r="M60" s="1626">
        <v>1150.8240000000005</v>
      </c>
      <c r="N60" s="1628">
        <v>1103.6629999999996</v>
      </c>
      <c r="O60" s="1628">
        <v>779.56700000000092</v>
      </c>
      <c r="P60" s="1634">
        <v>1003.0969999999998</v>
      </c>
      <c r="Q60" s="1629" t="s">
        <v>1615</v>
      </c>
    </row>
    <row r="61" spans="1:17" ht="16.5">
      <c r="A61" s="1630" t="s">
        <v>1616</v>
      </c>
      <c r="B61" s="1635">
        <v>2.528</v>
      </c>
      <c r="C61" s="1428" t="s">
        <v>1617</v>
      </c>
      <c r="D61" s="1431" t="s">
        <v>1617</v>
      </c>
      <c r="E61" s="1636" t="s">
        <v>1617</v>
      </c>
      <c r="F61" s="1452">
        <v>2.7149999999999999</v>
      </c>
      <c r="G61" s="1431" t="s">
        <v>1617</v>
      </c>
      <c r="H61" s="1636" t="s">
        <v>1617</v>
      </c>
      <c r="I61" s="1637">
        <v>5.7590000000000003</v>
      </c>
      <c r="J61" s="1638" t="s">
        <v>1617</v>
      </c>
      <c r="K61" s="1639">
        <v>5.3050000000000033</v>
      </c>
      <c r="L61" s="1636" t="s">
        <v>1617</v>
      </c>
      <c r="M61" s="1636">
        <v>2.254999999999999</v>
      </c>
      <c r="N61" s="1640" t="s">
        <v>1617</v>
      </c>
      <c r="O61" s="1640" t="s">
        <v>1617</v>
      </c>
      <c r="P61" s="1641">
        <v>2.4789999999999992</v>
      </c>
      <c r="Q61" s="1629" t="s">
        <v>1618</v>
      </c>
    </row>
    <row r="62" spans="1:17" ht="16.5">
      <c r="A62" s="1630" t="s">
        <v>728</v>
      </c>
      <c r="B62" s="1635">
        <v>470.48200000000003</v>
      </c>
      <c r="C62" s="1452">
        <v>365.18299999999999</v>
      </c>
      <c r="D62" s="1448">
        <v>316.05700000000002</v>
      </c>
      <c r="E62" s="1639">
        <v>485.14699999999999</v>
      </c>
      <c r="F62" s="1452">
        <v>367.928</v>
      </c>
      <c r="G62" s="1448">
        <v>310.23099999999999</v>
      </c>
      <c r="H62" s="1639">
        <v>377.46199999999999</v>
      </c>
      <c r="I62" s="1637">
        <v>333.85399999999998</v>
      </c>
      <c r="J62" s="1638">
        <v>213.78700000000001</v>
      </c>
      <c r="K62" s="1639">
        <v>241.82000000000016</v>
      </c>
      <c r="L62" s="1636">
        <v>404.08899999999994</v>
      </c>
      <c r="M62" s="1636">
        <v>332.45299999999997</v>
      </c>
      <c r="N62" s="1640">
        <v>268.85300000000007</v>
      </c>
      <c r="O62" s="1640">
        <v>301.36899999999969</v>
      </c>
      <c r="P62" s="1641">
        <v>359.00200000000041</v>
      </c>
      <c r="Q62" s="1629" t="s">
        <v>1619</v>
      </c>
    </row>
    <row r="63" spans="1:17" ht="16.5">
      <c r="A63" s="1630" t="s">
        <v>1620</v>
      </c>
      <c r="B63" s="1642">
        <v>1360.605</v>
      </c>
      <c r="C63" s="1452">
        <v>964.505</v>
      </c>
      <c r="D63" s="1448">
        <v>1190.529</v>
      </c>
      <c r="E63" s="1636">
        <v>1100.3800000000001</v>
      </c>
      <c r="F63" s="1452">
        <v>1342.183</v>
      </c>
      <c r="G63" s="1448">
        <v>1293.7449999999999</v>
      </c>
      <c r="H63" s="1636">
        <v>1198.5</v>
      </c>
      <c r="I63" s="1637">
        <v>1048.2850000000001</v>
      </c>
      <c r="J63" s="1638">
        <v>1108.665</v>
      </c>
      <c r="K63" s="1639">
        <v>869.09100000000035</v>
      </c>
      <c r="L63" s="1636">
        <v>504.55400000000009</v>
      </c>
      <c r="M63" s="1636">
        <v>1096.33</v>
      </c>
      <c r="N63" s="1640">
        <v>1039.0869999999995</v>
      </c>
      <c r="O63" s="1640">
        <v>1327.0410000000011</v>
      </c>
      <c r="P63" s="1641">
        <v>1210.1509999999998</v>
      </c>
      <c r="Q63" s="1629" t="s">
        <v>1621</v>
      </c>
    </row>
    <row r="64" spans="1:17" ht="16.5">
      <c r="A64" s="1630" t="s">
        <v>566</v>
      </c>
      <c r="B64" s="1642">
        <v>28.440999999999999</v>
      </c>
      <c r="C64" s="1452">
        <v>60.765000000000001</v>
      </c>
      <c r="D64" s="1448">
        <v>67.516999999999996</v>
      </c>
      <c r="E64" s="1636">
        <v>44.860999999999997</v>
      </c>
      <c r="F64" s="1452">
        <v>43.308</v>
      </c>
      <c r="G64" s="1448">
        <v>42.186</v>
      </c>
      <c r="H64" s="1636">
        <v>67.289000000000001</v>
      </c>
      <c r="I64" s="1637">
        <v>79.451999999999998</v>
      </c>
      <c r="J64" s="1638">
        <v>43.408000000000001</v>
      </c>
      <c r="K64" s="1639">
        <v>106.65199999999993</v>
      </c>
      <c r="L64" s="1636">
        <v>70.69399999999996</v>
      </c>
      <c r="M64" s="1636">
        <v>109.08600000000001</v>
      </c>
      <c r="N64" s="1640">
        <v>84.605000000000018</v>
      </c>
      <c r="O64" s="1640">
        <v>83.262000000000057</v>
      </c>
      <c r="P64" s="1641">
        <v>107.07499999999993</v>
      </c>
      <c r="Q64" s="1629" t="s">
        <v>1622</v>
      </c>
    </row>
    <row r="65" spans="1:17" ht="16.5">
      <c r="A65" s="1630" t="s">
        <v>746</v>
      </c>
      <c r="B65" s="1642">
        <v>211.53299999999999</v>
      </c>
      <c r="C65" s="1452">
        <v>145.00399999999999</v>
      </c>
      <c r="D65" s="1448">
        <v>178.14500000000001</v>
      </c>
      <c r="E65" s="1636">
        <v>228.97</v>
      </c>
      <c r="F65" s="1452">
        <v>173.125</v>
      </c>
      <c r="G65" s="1448">
        <v>217.46600000000001</v>
      </c>
      <c r="H65" s="1636">
        <v>224.64</v>
      </c>
      <c r="I65" s="1637">
        <v>199.53200000000001</v>
      </c>
      <c r="J65" s="1638">
        <v>306.36099999999999</v>
      </c>
      <c r="K65" s="1639">
        <v>183.04900000000021</v>
      </c>
      <c r="L65" s="1636">
        <v>175.85400000000004</v>
      </c>
      <c r="M65" s="1636">
        <v>176.73699999999985</v>
      </c>
      <c r="N65" s="1640">
        <v>78.869000000000142</v>
      </c>
      <c r="O65" s="1640">
        <v>88.082999999999856</v>
      </c>
      <c r="P65" s="1641">
        <v>113.12699999999995</v>
      </c>
      <c r="Q65" s="1629" t="s">
        <v>1623</v>
      </c>
    </row>
    <row r="66" spans="1:17" ht="16.5">
      <c r="A66" s="1630" t="s">
        <v>1624</v>
      </c>
      <c r="B66" s="1642">
        <v>2.78</v>
      </c>
      <c r="C66" s="1428" t="s">
        <v>1617</v>
      </c>
      <c r="D66" s="1448">
        <v>2.6989999999999998</v>
      </c>
      <c r="E66" s="1636">
        <v>2.2839999999999998</v>
      </c>
      <c r="F66" s="1452">
        <v>0.93300000000000005</v>
      </c>
      <c r="G66" s="1448">
        <v>2.7130000000000001</v>
      </c>
      <c r="H66" s="1636">
        <v>2.7240000000000002</v>
      </c>
      <c r="I66" s="1637">
        <v>4.9000000000000004</v>
      </c>
      <c r="J66" s="1638">
        <v>2.3210000000000002</v>
      </c>
      <c r="K66" s="1639">
        <v>2.5500000000000007</v>
      </c>
      <c r="L66" s="1636">
        <v>0.98799999999999955</v>
      </c>
      <c r="M66" s="1636">
        <v>2.4410000000000025</v>
      </c>
      <c r="N66" s="1640">
        <v>1.968</v>
      </c>
      <c r="O66" s="1640">
        <v>4.379999999999999</v>
      </c>
      <c r="P66" s="1641">
        <v>2.4000000000000004</v>
      </c>
      <c r="Q66" s="1629" t="s">
        <v>1625</v>
      </c>
    </row>
    <row r="67" spans="1:17" ht="16.5">
      <c r="A67" s="1630" t="s">
        <v>768</v>
      </c>
      <c r="B67" s="1642">
        <v>192.56</v>
      </c>
      <c r="C67" s="1452">
        <v>72.819999999999993</v>
      </c>
      <c r="D67" s="1448">
        <v>72.554000000000002</v>
      </c>
      <c r="E67" s="1636">
        <v>125.447</v>
      </c>
      <c r="F67" s="1452">
        <v>130.249</v>
      </c>
      <c r="G67" s="1448">
        <v>127.14</v>
      </c>
      <c r="H67" s="1636">
        <v>117.15600000000001</v>
      </c>
      <c r="I67" s="1637">
        <v>5.9</v>
      </c>
      <c r="J67" s="1638">
        <v>145.26499999999999</v>
      </c>
      <c r="K67" s="1639">
        <v>80.269999999999982</v>
      </c>
      <c r="L67" s="1636">
        <v>150.98900000000003</v>
      </c>
      <c r="M67" s="1636">
        <v>147.35899999999992</v>
      </c>
      <c r="N67" s="1636">
        <v>79.249000000000024</v>
      </c>
      <c r="O67" s="1640">
        <v>155.91700000000003</v>
      </c>
      <c r="P67" s="1638">
        <v>107.60199999999998</v>
      </c>
      <c r="Q67" s="1629" t="s">
        <v>1626</v>
      </c>
    </row>
    <row r="68" spans="1:17" ht="16.5">
      <c r="A68" s="1630" t="s">
        <v>773</v>
      </c>
      <c r="B68" s="1635" t="s">
        <v>1617</v>
      </c>
      <c r="C68" s="1428" t="s">
        <v>1617</v>
      </c>
      <c r="D68" s="1428" t="s">
        <v>1617</v>
      </c>
      <c r="E68" s="1428" t="s">
        <v>1617</v>
      </c>
      <c r="F68" s="1428" t="s">
        <v>1617</v>
      </c>
      <c r="G68" s="1428" t="s">
        <v>1617</v>
      </c>
      <c r="H68" s="1428" t="s">
        <v>1617</v>
      </c>
      <c r="I68" s="1428" t="s">
        <v>1617</v>
      </c>
      <c r="J68" s="1643" t="s">
        <v>1617</v>
      </c>
      <c r="K68" s="1639" t="s">
        <v>1617</v>
      </c>
      <c r="L68" s="1636">
        <v>5.24</v>
      </c>
      <c r="M68" s="1636">
        <v>5.0360000000000005</v>
      </c>
      <c r="N68" s="1640">
        <v>5</v>
      </c>
      <c r="O68" s="1640" t="s">
        <v>1617</v>
      </c>
      <c r="P68" s="1641" t="s">
        <v>1617</v>
      </c>
      <c r="Q68" s="1644" t="s">
        <v>1627</v>
      </c>
    </row>
    <row r="69" spans="1:17" ht="15">
      <c r="A69" s="1645"/>
      <c r="B69" s="1646"/>
      <c r="C69" s="1647"/>
      <c r="D69" s="1648"/>
      <c r="E69" s="1636"/>
      <c r="F69" s="1647"/>
      <c r="G69" s="1648"/>
      <c r="H69" s="1636"/>
      <c r="I69" s="1636"/>
      <c r="J69" s="1638"/>
      <c r="K69" s="1639"/>
      <c r="L69" s="1636"/>
      <c r="M69" s="1636"/>
      <c r="N69" s="1640"/>
      <c r="O69" s="1636"/>
      <c r="P69" s="1638"/>
      <c r="Q69" s="1649"/>
    </row>
    <row r="70" spans="1:17" ht="16.5">
      <c r="A70" s="1630"/>
      <c r="B70" s="1646"/>
      <c r="C70" s="1647"/>
      <c r="D70" s="1650"/>
      <c r="E70" s="1650"/>
      <c r="F70" s="1650"/>
      <c r="G70" s="1651"/>
      <c r="H70" s="1608"/>
      <c r="I70" s="1616"/>
      <c r="J70" s="1617"/>
      <c r="K70" s="1616"/>
      <c r="L70" s="1616"/>
      <c r="M70" s="1616"/>
      <c r="N70" s="1616"/>
      <c r="O70" s="1616"/>
      <c r="P70" s="1617"/>
      <c r="Q70" s="1629"/>
    </row>
    <row r="71" spans="1:17" ht="16.5">
      <c r="A71" s="1652" t="s">
        <v>1628</v>
      </c>
      <c r="B71" s="1631">
        <v>4554.7870000000003</v>
      </c>
      <c r="C71" s="1632">
        <v>5228.34</v>
      </c>
      <c r="D71" s="1632">
        <v>4775.0529999999999</v>
      </c>
      <c r="E71" s="1632">
        <v>4815.9949999999999</v>
      </c>
      <c r="F71" s="1632">
        <v>5246.3249999999998</v>
      </c>
      <c r="G71" s="1633">
        <v>4888.6719999999996</v>
      </c>
      <c r="H71" s="1626">
        <v>5602.75</v>
      </c>
      <c r="I71" s="1626">
        <v>4646.259</v>
      </c>
      <c r="J71" s="1627">
        <v>5010.2439999999997</v>
      </c>
      <c r="K71" s="1628">
        <v>4897.2800000000061</v>
      </c>
      <c r="L71" s="1626">
        <v>4106.679999999993</v>
      </c>
      <c r="M71" s="1626">
        <v>5335.2260000000097</v>
      </c>
      <c r="N71" s="1626">
        <v>4660.9829999999929</v>
      </c>
      <c r="O71" s="1628">
        <v>4401.8780000000079</v>
      </c>
      <c r="P71" s="1634">
        <v>4493.2249999999949</v>
      </c>
      <c r="Q71" s="1653" t="s">
        <v>1629</v>
      </c>
    </row>
    <row r="72" spans="1:17" ht="16.5">
      <c r="A72" s="1630" t="s">
        <v>1612</v>
      </c>
      <c r="B72" s="1654"/>
      <c r="C72" s="1655"/>
      <c r="D72" s="1632"/>
      <c r="E72" s="1632"/>
      <c r="F72" s="1632"/>
      <c r="G72" s="1633"/>
      <c r="H72" s="1626"/>
      <c r="I72" s="1626"/>
      <c r="J72" s="1627"/>
      <c r="K72" s="1628"/>
      <c r="L72" s="1626"/>
      <c r="M72" s="1626"/>
      <c r="N72" s="1656"/>
      <c r="O72" s="1626"/>
      <c r="P72" s="1627"/>
      <c r="Q72" s="1629" t="s">
        <v>1613</v>
      </c>
    </row>
    <row r="73" spans="1:17" ht="16.5">
      <c r="A73" s="1630" t="s">
        <v>1614</v>
      </c>
      <c r="B73" s="1654">
        <v>1490.0170000000001</v>
      </c>
      <c r="C73" s="1655">
        <v>1440.771</v>
      </c>
      <c r="D73" s="1655">
        <v>1400.346</v>
      </c>
      <c r="E73" s="1655">
        <v>1584.835</v>
      </c>
      <c r="F73" s="1655">
        <v>1610.7809999999999</v>
      </c>
      <c r="G73" s="1657">
        <v>1786.615</v>
      </c>
      <c r="H73" s="1636">
        <v>1943.664</v>
      </c>
      <c r="I73" s="1636">
        <v>1592.461</v>
      </c>
      <c r="J73" s="1638">
        <v>1460.6210000000001</v>
      </c>
      <c r="K73" s="1639">
        <v>1718.3069999999971</v>
      </c>
      <c r="L73" s="1636">
        <v>1417.3559999999998</v>
      </c>
      <c r="M73" s="1636">
        <v>1627.2989999999991</v>
      </c>
      <c r="N73" s="1628">
        <v>1558.9860000000026</v>
      </c>
      <c r="O73" s="1636">
        <v>1248.2239999999983</v>
      </c>
      <c r="P73" s="1638">
        <v>1623.0169999999998</v>
      </c>
      <c r="Q73" s="1629" t="s">
        <v>1615</v>
      </c>
    </row>
    <row r="74" spans="1:17" ht="16.5">
      <c r="A74" s="1630" t="s">
        <v>1616</v>
      </c>
      <c r="B74" s="1654">
        <v>326.12900000000002</v>
      </c>
      <c r="C74" s="1655">
        <v>495.21899999999999</v>
      </c>
      <c r="D74" s="1655">
        <v>342.94799999999998</v>
      </c>
      <c r="E74" s="1655">
        <v>296.779</v>
      </c>
      <c r="F74" s="1655">
        <v>328.423</v>
      </c>
      <c r="G74" s="1657">
        <v>333.14400000000001</v>
      </c>
      <c r="H74" s="1636">
        <v>452.00799999999998</v>
      </c>
      <c r="I74" s="1636">
        <v>327.64699999999999</v>
      </c>
      <c r="J74" s="1638">
        <v>520.25300000000004</v>
      </c>
      <c r="K74" s="1639">
        <v>397.16899999999987</v>
      </c>
      <c r="L74" s="1636">
        <v>389.50400000000081</v>
      </c>
      <c r="M74" s="1636">
        <v>418.62199999999984</v>
      </c>
      <c r="N74" s="1658">
        <v>376.18699999999944</v>
      </c>
      <c r="O74" s="1636">
        <v>506.9640000000004</v>
      </c>
      <c r="P74" s="1638">
        <v>427.23300000000017</v>
      </c>
      <c r="Q74" s="1629" t="s">
        <v>1618</v>
      </c>
    </row>
    <row r="75" spans="1:17" ht="16.5">
      <c r="A75" s="1630" t="s">
        <v>728</v>
      </c>
      <c r="B75" s="1654">
        <v>132.71700000000001</v>
      </c>
      <c r="C75" s="1655">
        <v>295.51400000000001</v>
      </c>
      <c r="D75" s="1655">
        <v>173.566</v>
      </c>
      <c r="E75" s="1655">
        <v>107.05</v>
      </c>
      <c r="F75" s="1655">
        <v>228.637</v>
      </c>
      <c r="G75" s="1657">
        <v>53.311</v>
      </c>
      <c r="H75" s="1636">
        <v>301.29300000000001</v>
      </c>
      <c r="I75" s="1636">
        <v>198.68</v>
      </c>
      <c r="J75" s="1638">
        <v>177.03700000000001</v>
      </c>
      <c r="K75" s="1639">
        <v>123.14199999999983</v>
      </c>
      <c r="L75" s="1636">
        <v>193.84500000000003</v>
      </c>
      <c r="M75" s="1636">
        <v>230.08500000000004</v>
      </c>
      <c r="N75" s="1658">
        <v>251.90200000000004</v>
      </c>
      <c r="O75" s="1636">
        <v>207.09899999999993</v>
      </c>
      <c r="P75" s="1638">
        <v>134.19900000000007</v>
      </c>
      <c r="Q75" s="1629" t="s">
        <v>1619</v>
      </c>
    </row>
    <row r="76" spans="1:17" ht="16.5">
      <c r="A76" s="1630" t="s">
        <v>1620</v>
      </c>
      <c r="B76" s="1654">
        <v>1799.9159999999999</v>
      </c>
      <c r="C76" s="1655">
        <v>2092.085</v>
      </c>
      <c r="D76" s="1655">
        <v>2092.88</v>
      </c>
      <c r="E76" s="1655">
        <v>2012.817</v>
      </c>
      <c r="F76" s="1655">
        <v>2149.5149999999999</v>
      </c>
      <c r="G76" s="1657">
        <v>1832.4490000000001</v>
      </c>
      <c r="H76" s="1636">
        <v>2196.8679999999999</v>
      </c>
      <c r="I76" s="1636">
        <v>1565.27</v>
      </c>
      <c r="J76" s="1638">
        <v>2476.232</v>
      </c>
      <c r="K76" s="1639">
        <v>2180.594000000001</v>
      </c>
      <c r="L76" s="1636">
        <v>1641.1340000000018</v>
      </c>
      <c r="M76" s="1636">
        <v>2356.7049999999981</v>
      </c>
      <c r="N76" s="1658">
        <v>1953.1710000000003</v>
      </c>
      <c r="O76" s="1636">
        <v>1952.6050000000014</v>
      </c>
      <c r="P76" s="1638">
        <v>1806.5720000000001</v>
      </c>
      <c r="Q76" s="1629" t="s">
        <v>1621</v>
      </c>
    </row>
    <row r="77" spans="1:17" ht="16.5">
      <c r="A77" s="1630" t="s">
        <v>566</v>
      </c>
      <c r="B77" s="1654">
        <v>244.63800000000001</v>
      </c>
      <c r="C77" s="1655">
        <v>246.53899999999999</v>
      </c>
      <c r="D77" s="1655">
        <v>212.322</v>
      </c>
      <c r="E77" s="1655">
        <v>142.761</v>
      </c>
      <c r="F77" s="1655">
        <v>272.77800000000002</v>
      </c>
      <c r="G77" s="1657">
        <v>183.98099999999999</v>
      </c>
      <c r="H77" s="1636">
        <v>279.92200000000003</v>
      </c>
      <c r="I77" s="1636">
        <v>284.16300000000001</v>
      </c>
      <c r="J77" s="1638">
        <v>209.18100000000001</v>
      </c>
      <c r="K77" s="1639">
        <v>121.36599999999999</v>
      </c>
      <c r="L77" s="1636">
        <v>180.21799999999985</v>
      </c>
      <c r="M77" s="1636">
        <v>224.00700000000029</v>
      </c>
      <c r="N77" s="1658">
        <v>212.98899999999981</v>
      </c>
      <c r="O77" s="1636">
        <v>184.32300000000009</v>
      </c>
      <c r="P77" s="1638">
        <v>112.36799999999994</v>
      </c>
      <c r="Q77" s="1629" t="s">
        <v>1622</v>
      </c>
    </row>
    <row r="78" spans="1:17" ht="16.5">
      <c r="A78" s="1630" t="s">
        <v>746</v>
      </c>
      <c r="B78" s="1654">
        <v>273.73200000000003</v>
      </c>
      <c r="C78" s="1655">
        <v>316.22899999999998</v>
      </c>
      <c r="D78" s="1655">
        <v>200.03</v>
      </c>
      <c r="E78" s="1655">
        <v>284.21899999999999</v>
      </c>
      <c r="F78" s="1655">
        <v>322.52699999999999</v>
      </c>
      <c r="G78" s="1657">
        <v>268.15899999999999</v>
      </c>
      <c r="H78" s="1636">
        <v>354.53500000000003</v>
      </c>
      <c r="I78" s="1636">
        <v>573.08699999999999</v>
      </c>
      <c r="J78" s="1638">
        <v>65.578999999999994</v>
      </c>
      <c r="K78" s="1639">
        <v>258.6239999999998</v>
      </c>
      <c r="L78" s="1636">
        <v>155.01499999999987</v>
      </c>
      <c r="M78" s="1636">
        <v>397.09799999999996</v>
      </c>
      <c r="N78" s="1658">
        <v>221.25500000000011</v>
      </c>
      <c r="O78" s="1636">
        <v>193.38000000000011</v>
      </c>
      <c r="P78" s="1638">
        <v>280.24299999999994</v>
      </c>
      <c r="Q78" s="1629" t="s">
        <v>1623</v>
      </c>
    </row>
    <row r="79" spans="1:17" ht="16.5">
      <c r="A79" s="1630" t="s">
        <v>1624</v>
      </c>
      <c r="B79" s="1654">
        <v>8.8689999999999998</v>
      </c>
      <c r="C79" s="1659" t="s">
        <v>1617</v>
      </c>
      <c r="D79" s="1655">
        <v>4.101</v>
      </c>
      <c r="E79" s="1655">
        <v>5.9640000000000004</v>
      </c>
      <c r="F79" s="1655">
        <v>0</v>
      </c>
      <c r="G79" s="1657">
        <v>3.988</v>
      </c>
      <c r="H79" s="1636">
        <v>4.0380000000000003</v>
      </c>
      <c r="I79" s="1636">
        <v>0</v>
      </c>
      <c r="J79" s="1638">
        <v>9.93</v>
      </c>
      <c r="K79" s="1639">
        <v>0</v>
      </c>
      <c r="L79" s="1636">
        <v>9.953000000000003</v>
      </c>
      <c r="M79" s="1636">
        <v>0</v>
      </c>
      <c r="N79" s="1658">
        <v>0</v>
      </c>
      <c r="O79" s="1636">
        <v>4.6159999999999997</v>
      </c>
      <c r="P79" s="1638">
        <v>5.2889999999999979</v>
      </c>
      <c r="Q79" s="1629" t="s">
        <v>1625</v>
      </c>
    </row>
    <row r="80" spans="1:17" ht="16.5">
      <c r="A80" s="1630" t="s">
        <v>768</v>
      </c>
      <c r="B80" s="1654">
        <v>41.834000000000003</v>
      </c>
      <c r="C80" s="1655">
        <v>30.207000000000001</v>
      </c>
      <c r="D80" s="1655">
        <v>56.875999999999998</v>
      </c>
      <c r="E80" s="1659">
        <v>33.552999999999997</v>
      </c>
      <c r="F80" s="1655">
        <v>35.066000000000003</v>
      </c>
      <c r="G80" s="1660">
        <v>40.936</v>
      </c>
      <c r="H80" s="1636">
        <v>25.49</v>
      </c>
      <c r="I80" s="1636">
        <v>38.124000000000002</v>
      </c>
      <c r="J80" s="1638">
        <v>45.558</v>
      </c>
      <c r="K80" s="1639">
        <v>36.352999999999952</v>
      </c>
      <c r="L80" s="1636">
        <v>34.605999999999995</v>
      </c>
      <c r="M80" s="1636">
        <v>37.76600000000002</v>
      </c>
      <c r="N80" s="1636">
        <v>42.913999999999987</v>
      </c>
      <c r="O80" s="1636">
        <v>36.88900000000001</v>
      </c>
      <c r="P80" s="1638">
        <v>35.04000000000002</v>
      </c>
      <c r="Q80" s="1629" t="s">
        <v>1626</v>
      </c>
    </row>
    <row r="81" spans="1:17" ht="16.5">
      <c r="A81" s="1630" t="s">
        <v>773</v>
      </c>
      <c r="B81" s="1654">
        <v>53.097999999999999</v>
      </c>
      <c r="C81" s="1655">
        <v>67.552000000000007</v>
      </c>
      <c r="D81" s="1655">
        <v>46.404000000000003</v>
      </c>
      <c r="E81" s="1655">
        <v>46.061999999999998</v>
      </c>
      <c r="F81" s="1655">
        <v>54.33</v>
      </c>
      <c r="G81" s="1657">
        <v>60.029000000000003</v>
      </c>
      <c r="H81" s="1636">
        <v>44.932000000000002</v>
      </c>
      <c r="I81" s="1636">
        <v>66.826999999999998</v>
      </c>
      <c r="J81" s="1638">
        <v>45.853000000000002</v>
      </c>
      <c r="K81" s="1639">
        <v>61.725000000000023</v>
      </c>
      <c r="L81" s="1636">
        <v>85.049000000000092</v>
      </c>
      <c r="M81" s="1636">
        <v>43.643999999999949</v>
      </c>
      <c r="N81" s="1658">
        <v>43.579000000000008</v>
      </c>
      <c r="O81" s="1636">
        <v>67.77800000000002</v>
      </c>
      <c r="P81" s="1638">
        <v>69.26400000000001</v>
      </c>
      <c r="Q81" s="1644" t="s">
        <v>1627</v>
      </c>
    </row>
    <row r="82" spans="1:17" ht="15">
      <c r="A82" s="1630"/>
      <c r="B82" s="1661"/>
      <c r="C82" s="1658"/>
      <c r="D82" s="1658"/>
      <c r="E82" s="1639"/>
      <c r="F82" s="1639"/>
      <c r="G82" s="1639"/>
      <c r="H82" s="1639"/>
      <c r="I82" s="1662"/>
      <c r="J82" s="1663"/>
      <c r="K82" s="1664"/>
      <c r="L82" s="1639"/>
      <c r="M82" s="1639"/>
      <c r="N82" s="1665"/>
      <c r="O82" s="1665"/>
      <c r="P82" s="1666"/>
      <c r="Q82" s="1616"/>
    </row>
    <row r="83" spans="1:17" ht="15">
      <c r="A83" s="1630"/>
      <c r="B83" s="1667"/>
      <c r="C83" s="1668"/>
      <c r="D83" s="1668"/>
      <c r="E83" s="1669"/>
      <c r="F83" s="1669"/>
      <c r="G83" s="1669"/>
      <c r="H83" s="1668"/>
      <c r="I83" s="1668"/>
      <c r="J83" s="1670"/>
      <c r="K83" s="1668"/>
      <c r="L83" s="1668"/>
      <c r="M83" s="1639"/>
      <c r="N83" s="1665"/>
      <c r="O83" s="1665"/>
      <c r="P83" s="1666"/>
      <c r="Q83" s="1671"/>
    </row>
    <row r="84" spans="1:17" ht="15">
      <c r="A84" s="1630"/>
      <c r="B84" s="1667"/>
      <c r="C84" s="1668"/>
      <c r="D84" s="1668"/>
      <c r="E84" s="1668"/>
      <c r="F84" s="1668"/>
      <c r="G84" s="1668"/>
      <c r="H84" s="1669"/>
      <c r="I84" s="1668"/>
      <c r="J84" s="1670"/>
      <c r="K84" s="1668"/>
      <c r="L84" s="1668"/>
      <c r="M84" s="1639"/>
      <c r="N84" s="1665"/>
      <c r="O84" s="1665"/>
      <c r="P84" s="1666"/>
      <c r="Q84" s="1671"/>
    </row>
    <row r="85" spans="1:17" ht="15">
      <c r="A85" s="1630"/>
      <c r="B85" s="1667"/>
      <c r="C85" s="1668"/>
      <c r="D85" s="1668"/>
      <c r="E85" s="1668"/>
      <c r="F85" s="1668"/>
      <c r="G85" s="1668"/>
      <c r="H85" s="1668"/>
      <c r="I85" s="1668"/>
      <c r="J85" s="1670"/>
      <c r="K85" s="1668"/>
      <c r="L85" s="1668"/>
      <c r="M85" s="1639"/>
      <c r="N85" s="1665"/>
      <c r="O85" s="1665"/>
      <c r="P85" s="1666"/>
      <c r="Q85" s="1671"/>
    </row>
    <row r="86" spans="1:17" ht="15">
      <c r="A86" s="1630"/>
      <c r="B86" s="1667"/>
      <c r="C86" s="1668"/>
      <c r="D86" s="1668"/>
      <c r="E86" s="1668"/>
      <c r="F86" s="1668"/>
      <c r="G86" s="1668"/>
      <c r="H86" s="1668"/>
      <c r="I86" s="1668"/>
      <c r="J86" s="1670"/>
      <c r="K86" s="1668"/>
      <c r="L86" s="1668"/>
      <c r="M86" s="1639"/>
      <c r="N86" s="1665"/>
      <c r="O86" s="1665"/>
      <c r="P86" s="1666"/>
      <c r="Q86" s="1671"/>
    </row>
    <row r="87" spans="1:17" ht="15">
      <c r="A87" s="1630"/>
      <c r="B87" s="1667"/>
      <c r="C87" s="1668"/>
      <c r="D87" s="1668"/>
      <c r="E87" s="1668"/>
      <c r="F87" s="1668"/>
      <c r="G87" s="1668"/>
      <c r="H87" s="1668"/>
      <c r="I87" s="1668"/>
      <c r="J87" s="1670"/>
      <c r="K87" s="1668"/>
      <c r="L87" s="1668"/>
      <c r="M87" s="1639"/>
      <c r="N87" s="1665"/>
      <c r="O87" s="1665"/>
      <c r="P87" s="1666"/>
      <c r="Q87" s="1671"/>
    </row>
    <row r="88" spans="1:17" ht="15">
      <c r="A88" s="1630"/>
      <c r="B88" s="1667"/>
      <c r="C88" s="1668"/>
      <c r="D88" s="1668"/>
      <c r="E88" s="1668"/>
      <c r="F88" s="1668"/>
      <c r="G88" s="1668"/>
      <c r="H88" s="1668"/>
      <c r="I88" s="1668"/>
      <c r="J88" s="1670"/>
      <c r="K88" s="1668"/>
      <c r="L88" s="1668"/>
      <c r="M88" s="1658"/>
      <c r="N88" s="1672"/>
      <c r="O88" s="1672"/>
      <c r="P88" s="1673"/>
      <c r="Q88" s="1671"/>
    </row>
    <row r="89" spans="1:17" ht="15">
      <c r="A89" s="1630"/>
      <c r="B89" s="1667"/>
      <c r="C89" s="1668"/>
      <c r="D89" s="1668"/>
      <c r="E89" s="1668"/>
      <c r="F89" s="1668"/>
      <c r="G89" s="1668"/>
      <c r="H89" s="1668"/>
      <c r="I89" s="1668"/>
      <c r="J89" s="1670"/>
      <c r="K89" s="1668"/>
      <c r="L89" s="1668"/>
      <c r="M89" s="1668"/>
      <c r="N89" s="1674"/>
      <c r="O89" s="1674"/>
      <c r="P89" s="1675"/>
      <c r="Q89" s="1671"/>
    </row>
    <row r="90" spans="1:17" ht="15">
      <c r="A90" s="1630"/>
      <c r="B90" s="1667"/>
      <c r="C90" s="1668"/>
      <c r="D90" s="1668"/>
      <c r="E90" s="1668"/>
      <c r="F90" s="1668"/>
      <c r="G90" s="1668"/>
      <c r="H90" s="1668"/>
      <c r="I90" s="1668"/>
      <c r="J90" s="1670"/>
      <c r="K90" s="1668"/>
      <c r="L90" s="1668"/>
      <c r="M90" s="1668"/>
      <c r="N90" s="1674"/>
      <c r="O90" s="1674"/>
      <c r="P90" s="1675"/>
      <c r="Q90" s="1671"/>
    </row>
    <row r="91" spans="1:17" ht="15">
      <c r="A91" s="1630"/>
      <c r="B91" s="1667"/>
      <c r="C91" s="1668"/>
      <c r="D91" s="1668"/>
      <c r="E91" s="1668"/>
      <c r="F91" s="1668"/>
      <c r="G91" s="1668"/>
      <c r="H91" s="1668"/>
      <c r="I91" s="1668"/>
      <c r="J91" s="1670"/>
      <c r="K91" s="1668"/>
      <c r="L91" s="1668"/>
      <c r="M91" s="1668"/>
      <c r="N91" s="1674"/>
      <c r="O91" s="1674"/>
      <c r="P91" s="1675"/>
      <c r="Q91" s="1671"/>
    </row>
    <row r="92" spans="1:17" ht="15">
      <c r="A92" s="1630"/>
      <c r="B92" s="1667"/>
      <c r="C92" s="1668"/>
      <c r="D92" s="1668"/>
      <c r="E92" s="1668"/>
      <c r="F92" s="1668"/>
      <c r="G92" s="1668"/>
      <c r="H92" s="1668"/>
      <c r="I92" s="1668"/>
      <c r="J92" s="1670"/>
      <c r="K92" s="1668"/>
      <c r="L92" s="1668"/>
      <c r="M92" s="1668"/>
      <c r="N92" s="1674"/>
      <c r="O92" s="1674"/>
      <c r="P92" s="1675"/>
      <c r="Q92" s="1671"/>
    </row>
    <row r="93" spans="1:17" ht="15">
      <c r="A93" s="1630"/>
      <c r="B93" s="1667"/>
      <c r="C93" s="1668"/>
      <c r="D93" s="1668"/>
      <c r="E93" s="1668"/>
      <c r="F93" s="1668"/>
      <c r="G93" s="1668"/>
      <c r="H93" s="1668"/>
      <c r="I93" s="1668"/>
      <c r="J93" s="1670"/>
      <c r="K93" s="1668"/>
      <c r="L93" s="1668"/>
      <c r="M93" s="1668"/>
      <c r="N93" s="1674"/>
      <c r="O93" s="1674"/>
      <c r="P93" s="1675"/>
      <c r="Q93" s="1671"/>
    </row>
    <row r="94" spans="1:17" ht="15">
      <c r="A94" s="1630"/>
      <c r="B94" s="1667"/>
      <c r="C94" s="1668"/>
      <c r="D94" s="1668"/>
      <c r="E94" s="1668"/>
      <c r="F94" s="1668"/>
      <c r="G94" s="1668"/>
      <c r="H94" s="1668"/>
      <c r="I94" s="1668"/>
      <c r="J94" s="1670"/>
      <c r="K94" s="1668"/>
      <c r="L94" s="1668"/>
      <c r="M94" s="1668"/>
      <c r="N94" s="1674"/>
      <c r="O94" s="1674"/>
      <c r="P94" s="1675"/>
      <c r="Q94" s="1671"/>
    </row>
    <row r="95" spans="1:17">
      <c r="A95" s="1676" t="s">
        <v>1630</v>
      </c>
      <c r="B95" s="1677"/>
      <c r="C95" s="1678"/>
      <c r="D95" s="1678"/>
      <c r="E95" s="1678"/>
      <c r="F95" s="1678"/>
      <c r="G95" s="1678"/>
      <c r="H95" s="1678"/>
      <c r="I95" s="1678"/>
      <c r="J95" s="1679"/>
      <c r="K95" s="1678"/>
      <c r="L95" s="1678"/>
      <c r="M95" s="1678"/>
      <c r="N95" s="1676"/>
      <c r="O95" s="1676"/>
      <c r="P95" s="1680"/>
      <c r="Q95" s="1681" t="s">
        <v>1631</v>
      </c>
    </row>
    <row r="96" spans="1:17">
      <c r="A96" s="1682"/>
      <c r="B96" s="1677"/>
      <c r="C96" s="1678"/>
      <c r="D96" s="1678"/>
      <c r="E96" s="1678"/>
      <c r="F96" s="1678"/>
      <c r="G96" s="1678"/>
      <c r="H96" s="1678"/>
      <c r="I96" s="1678"/>
      <c r="J96" s="1679"/>
      <c r="K96" s="1678"/>
      <c r="L96" s="1678"/>
      <c r="M96" s="1678"/>
      <c r="N96" s="1676"/>
      <c r="O96" s="1676"/>
      <c r="P96" s="1680"/>
      <c r="Q96" s="1681" t="s">
        <v>1632</v>
      </c>
    </row>
    <row r="97" spans="1:17">
      <c r="A97" s="1676"/>
      <c r="B97" s="1677"/>
      <c r="C97" s="1678"/>
      <c r="D97" s="1678"/>
      <c r="E97" s="1678"/>
      <c r="F97" s="1678"/>
      <c r="G97" s="1678"/>
      <c r="H97" s="1678"/>
      <c r="I97" s="1678"/>
      <c r="J97" s="1679"/>
      <c r="K97" s="1678"/>
      <c r="L97" s="1678"/>
      <c r="M97" s="1678"/>
      <c r="N97" s="1676"/>
      <c r="O97" s="1676"/>
      <c r="P97" s="1680"/>
      <c r="Q97" s="1681" t="s">
        <v>1633</v>
      </c>
    </row>
    <row r="98" spans="1:17">
      <c r="A98" s="1683"/>
      <c r="B98" s="1684"/>
      <c r="C98" s="1685"/>
      <c r="D98" s="1685"/>
      <c r="E98" s="1685"/>
      <c r="F98" s="1685"/>
      <c r="G98" s="1685"/>
      <c r="H98" s="1683"/>
      <c r="I98" s="1683"/>
      <c r="J98" s="1686"/>
      <c r="K98" s="1683"/>
      <c r="L98" s="1683"/>
      <c r="M98" s="1683"/>
      <c r="N98" s="1683"/>
      <c r="O98" s="1683"/>
      <c r="P98" s="1686"/>
      <c r="Q98" s="1599"/>
    </row>
    <row r="99" spans="1:17">
      <c r="A99" s="1687" t="s">
        <v>1634</v>
      </c>
      <c r="B99" s="1688"/>
      <c r="C99" s="1688"/>
      <c r="D99" s="1688"/>
      <c r="E99" s="1688"/>
      <c r="F99" s="1688"/>
      <c r="G99" s="1688"/>
      <c r="H99" s="1687"/>
      <c r="I99" s="1689"/>
      <c r="J99" s="1687"/>
      <c r="K99" s="1687"/>
      <c r="L99" s="1687"/>
      <c r="M99" s="1687"/>
      <c r="N99" s="1687"/>
      <c r="O99" s="1687"/>
      <c r="P99" s="1687"/>
      <c r="Q99" s="1690" t="s">
        <v>1635</v>
      </c>
    </row>
    <row r="100" spans="1:17">
      <c r="A100" s="1628"/>
      <c r="B100" s="1691"/>
      <c r="C100" s="1691"/>
      <c r="D100" s="1691"/>
      <c r="E100" s="1691"/>
      <c r="F100" s="1691"/>
      <c r="G100" s="1691"/>
      <c r="H100" s="1645"/>
      <c r="I100" s="1637"/>
      <c r="J100" s="1645"/>
      <c r="K100" s="1645"/>
      <c r="L100" s="1645"/>
      <c r="M100" s="1645"/>
      <c r="N100" s="1645"/>
      <c r="O100" s="1645"/>
      <c r="P100" s="1645"/>
      <c r="Q100" s="1649"/>
    </row>
    <row r="101" spans="1:17">
      <c r="A101" s="1645"/>
      <c r="B101" s="1691"/>
      <c r="C101" s="1691"/>
      <c r="D101" s="1691"/>
      <c r="E101" s="1691"/>
      <c r="F101" s="1691"/>
      <c r="G101" s="1691"/>
      <c r="H101" s="1645"/>
      <c r="I101" s="1637"/>
      <c r="J101" s="1645"/>
      <c r="K101" s="1645"/>
      <c r="L101" s="1645"/>
      <c r="M101" s="1645"/>
      <c r="N101" s="1645"/>
      <c r="O101" s="1645"/>
      <c r="P101" s="1645"/>
      <c r="Q101" s="1649"/>
    </row>
    <row r="102" spans="1:17">
      <c r="A102" s="1645"/>
      <c r="B102" s="1691"/>
      <c r="C102" s="1691"/>
      <c r="D102" s="1691"/>
      <c r="E102" s="1691"/>
      <c r="F102" s="1691"/>
      <c r="G102" s="1691"/>
      <c r="H102" s="1645"/>
      <c r="I102" s="1637"/>
      <c r="J102" s="1645"/>
      <c r="K102" s="1645"/>
      <c r="L102" s="1645"/>
      <c r="M102" s="1645"/>
      <c r="N102" s="1645"/>
      <c r="O102" s="1645"/>
      <c r="P102" s="1645"/>
      <c r="Q102" s="1649"/>
    </row>
    <row r="103" spans="1:17" ht="27">
      <c r="A103" s="1591" t="s">
        <v>1604</v>
      </c>
      <c r="B103" s="1692"/>
      <c r="C103" s="1692"/>
      <c r="D103" s="1692"/>
      <c r="E103" s="1692"/>
      <c r="F103" s="1692"/>
      <c r="G103" s="1692"/>
      <c r="H103" s="1591"/>
      <c r="I103" s="1591"/>
      <c r="J103" s="1591"/>
      <c r="K103" s="1591"/>
      <c r="L103" s="1591"/>
      <c r="M103" s="1591"/>
      <c r="N103" s="1591"/>
      <c r="O103" s="1591"/>
      <c r="P103" s="1591"/>
      <c r="Q103" s="1592" t="s">
        <v>1605</v>
      </c>
    </row>
    <row r="104" spans="1:17" ht="21">
      <c r="A104" s="1593" t="s">
        <v>1636</v>
      </c>
      <c r="B104" s="1693"/>
      <c r="C104" s="1693"/>
      <c r="D104" s="1693"/>
      <c r="E104" s="1693"/>
      <c r="F104" s="1693"/>
      <c r="G104" s="1693"/>
      <c r="H104" s="1593"/>
      <c r="I104" s="1593"/>
      <c r="J104" s="1593"/>
      <c r="K104" s="1593"/>
      <c r="L104" s="1593"/>
      <c r="M104" s="1593"/>
      <c r="N104" s="1593"/>
      <c r="O104" s="1593"/>
      <c r="P104" s="1593"/>
      <c r="Q104" s="1594" t="s">
        <v>1637</v>
      </c>
    </row>
    <row r="105" spans="1:17" ht="15.75">
      <c r="A105" s="1595" t="s">
        <v>162</v>
      </c>
      <c r="B105" s="1694"/>
      <c r="C105" s="1694"/>
      <c r="D105" s="1694"/>
      <c r="E105" s="1694"/>
      <c r="F105" s="1694"/>
      <c r="G105" s="1694"/>
      <c r="H105" s="1595"/>
      <c r="I105" s="1595"/>
      <c r="J105" s="1595"/>
      <c r="K105" s="1595"/>
      <c r="L105" s="1595"/>
      <c r="M105" s="1595"/>
      <c r="N105" s="1595"/>
      <c r="O105" s="1595"/>
      <c r="P105" s="1595"/>
      <c r="Q105" s="1596" t="s">
        <v>162</v>
      </c>
    </row>
    <row r="106" spans="1:17">
      <c r="A106" s="1597" t="s">
        <v>162</v>
      </c>
      <c r="B106" s="1695"/>
      <c r="C106" s="1695"/>
      <c r="D106" s="1695"/>
      <c r="E106" s="1695"/>
      <c r="F106" s="1695"/>
      <c r="G106" s="1695"/>
      <c r="H106" s="1598"/>
      <c r="I106" s="1598"/>
      <c r="J106" s="1598"/>
      <c r="K106" s="1598"/>
      <c r="L106" s="1598"/>
      <c r="M106" s="1598"/>
      <c r="N106" s="1598"/>
      <c r="O106" s="1598"/>
      <c r="P106" s="1598"/>
      <c r="Q106" s="1599" t="s">
        <v>162</v>
      </c>
    </row>
    <row r="107" spans="1:17" ht="15">
      <c r="A107" s="1600"/>
      <c r="B107" s="2263" t="s">
        <v>1569</v>
      </c>
      <c r="C107" s="2264"/>
      <c r="D107" s="2264"/>
      <c r="E107" s="2264"/>
      <c r="F107" s="2264"/>
      <c r="G107" s="2264"/>
      <c r="H107" s="2264"/>
      <c r="I107" s="2264"/>
      <c r="J107" s="2265"/>
      <c r="K107" s="2264" t="s">
        <v>2549</v>
      </c>
      <c r="L107" s="2264"/>
      <c r="M107" s="2264"/>
      <c r="N107" s="2264"/>
      <c r="O107" s="2264"/>
      <c r="P107" s="2265"/>
      <c r="Q107" s="1601"/>
    </row>
    <row r="108" spans="1:17" ht="15">
      <c r="A108" s="1602"/>
      <c r="B108" s="2266"/>
      <c r="C108" s="2267"/>
      <c r="D108" s="2267"/>
      <c r="E108" s="2267"/>
      <c r="F108" s="2267"/>
      <c r="G108" s="2267"/>
      <c r="H108" s="2267"/>
      <c r="I108" s="2267"/>
      <c r="J108" s="2268"/>
      <c r="K108" s="2267"/>
      <c r="L108" s="2267"/>
      <c r="M108" s="2267"/>
      <c r="N108" s="2267"/>
      <c r="O108" s="2267"/>
      <c r="P108" s="2268"/>
      <c r="Q108" s="1601" t="s">
        <v>1570</v>
      </c>
    </row>
    <row r="109" spans="1:17">
      <c r="A109" s="1603"/>
      <c r="B109" s="1501" t="s">
        <v>45</v>
      </c>
      <c r="C109" s="1502" t="s">
        <v>47</v>
      </c>
      <c r="D109" s="1502" t="s">
        <v>27</v>
      </c>
      <c r="E109" s="1503" t="s">
        <v>28</v>
      </c>
      <c r="F109" s="1503" t="s">
        <v>29</v>
      </c>
      <c r="G109" s="1503" t="s">
        <v>30</v>
      </c>
      <c r="H109" s="1504" t="s">
        <v>23</v>
      </c>
      <c r="I109" s="1504" t="s">
        <v>24</v>
      </c>
      <c r="J109" s="1505" t="s">
        <v>25</v>
      </c>
      <c r="K109" s="1506" t="s">
        <v>1571</v>
      </c>
      <c r="L109" s="1506" t="s">
        <v>1676</v>
      </c>
      <c r="M109" s="1506" t="s">
        <v>26</v>
      </c>
      <c r="N109" s="1507" t="s">
        <v>45</v>
      </c>
      <c r="O109" s="1507" t="s">
        <v>47</v>
      </c>
      <c r="P109" s="1508" t="s">
        <v>27</v>
      </c>
      <c r="Q109" s="1604"/>
    </row>
    <row r="110" spans="1:17">
      <c r="A110" s="1605"/>
      <c r="B110" s="1511" t="s">
        <v>2412</v>
      </c>
      <c r="C110" s="1512" t="s">
        <v>46</v>
      </c>
      <c r="D110" s="1512" t="s">
        <v>12</v>
      </c>
      <c r="E110" s="1512" t="s">
        <v>11</v>
      </c>
      <c r="F110" s="1512" t="s">
        <v>10</v>
      </c>
      <c r="G110" s="1513" t="s">
        <v>9</v>
      </c>
      <c r="H110" s="1514" t="s">
        <v>8</v>
      </c>
      <c r="I110" s="1514" t="s">
        <v>1573</v>
      </c>
      <c r="J110" s="1515" t="s">
        <v>1574</v>
      </c>
      <c r="K110" s="1516" t="s">
        <v>2638</v>
      </c>
      <c r="L110" s="1516" t="s">
        <v>43</v>
      </c>
      <c r="M110" s="1516" t="s">
        <v>44</v>
      </c>
      <c r="N110" s="1517" t="s">
        <v>2412</v>
      </c>
      <c r="O110" s="1517" t="s">
        <v>46</v>
      </c>
      <c r="P110" s="1518" t="s">
        <v>12</v>
      </c>
      <c r="Q110" s="1607"/>
    </row>
    <row r="111" spans="1:17" ht="15">
      <c r="A111" s="1608"/>
      <c r="B111" s="1696"/>
      <c r="C111" s="1697"/>
      <c r="D111" s="1697"/>
      <c r="E111" s="1697"/>
      <c r="F111" s="1697"/>
      <c r="G111" s="1697"/>
      <c r="H111" s="1610"/>
      <c r="I111" s="1698"/>
      <c r="J111" s="1611"/>
      <c r="K111" s="1610"/>
      <c r="L111" s="1610"/>
      <c r="M111" s="1610"/>
      <c r="N111" s="1610"/>
      <c r="O111" s="1610"/>
      <c r="P111" s="1611"/>
      <c r="Q111" s="1612"/>
    </row>
    <row r="112" spans="1:17" ht="18.75">
      <c r="A112" s="1699" t="s">
        <v>1638</v>
      </c>
      <c r="B112" s="1700"/>
      <c r="C112" s="1701"/>
      <c r="D112" s="1701"/>
      <c r="E112" s="1701"/>
      <c r="F112" s="1701"/>
      <c r="G112" s="1701"/>
      <c r="H112" s="1615"/>
      <c r="I112" s="1637"/>
      <c r="J112" s="1702"/>
      <c r="K112" s="1615"/>
      <c r="L112" s="1615"/>
      <c r="M112" s="1615"/>
      <c r="N112" s="1703"/>
      <c r="O112" s="1703"/>
      <c r="P112" s="1704"/>
      <c r="Q112" s="1618" t="s">
        <v>1639</v>
      </c>
    </row>
    <row r="113" spans="1:17" ht="18.75">
      <c r="A113" s="1699" t="s">
        <v>1640</v>
      </c>
      <c r="B113" s="1705">
        <f>B115+B121+B130</f>
        <v>7936.5409999999993</v>
      </c>
      <c r="C113" s="1706">
        <f>C115+C121+C130</f>
        <v>7853.3639999999996</v>
      </c>
      <c r="D113" s="1706">
        <f>D115+D121+D130</f>
        <v>7318.7170000000006</v>
      </c>
      <c r="E113" s="1706">
        <v>7822.2129999999997</v>
      </c>
      <c r="F113" s="1706">
        <v>8271.8950000000004</v>
      </c>
      <c r="G113" s="1707">
        <v>7875.7690000000002</v>
      </c>
      <c r="H113" s="1626">
        <v>8507.6579999999994</v>
      </c>
      <c r="I113" s="1626">
        <v>6734.9030000000002</v>
      </c>
      <c r="J113" s="1627">
        <v>8096.6769999999997</v>
      </c>
      <c r="K113" s="1626">
        <v>7510.4499999999971</v>
      </c>
      <c r="L113" s="1626">
        <v>6217.5920000000042</v>
      </c>
      <c r="M113" s="1626">
        <v>8357.747000000003</v>
      </c>
      <c r="N113" s="1626">
        <v>7322.6149999999907</v>
      </c>
      <c r="O113" s="1626">
        <v>7141.497000000003</v>
      </c>
      <c r="P113" s="1627">
        <v>7398.1580000000031</v>
      </c>
      <c r="Q113" s="1618" t="s">
        <v>1641</v>
      </c>
    </row>
    <row r="114" spans="1:17" ht="15.75">
      <c r="A114" s="1708"/>
      <c r="B114" s="1709"/>
      <c r="C114" s="1710"/>
      <c r="D114" s="1711"/>
      <c r="E114" s="1706"/>
      <c r="F114" s="1710"/>
      <c r="G114" s="1712"/>
      <c r="H114" s="1713"/>
      <c r="I114" s="1713"/>
      <c r="J114" s="1714"/>
      <c r="K114" s="1713"/>
      <c r="L114" s="1713"/>
      <c r="M114" s="1713"/>
      <c r="N114" s="1715"/>
      <c r="O114" s="1716"/>
      <c r="P114" s="1663"/>
      <c r="Q114" s="1708"/>
    </row>
    <row r="115" spans="1:17" ht="18.75">
      <c r="A115" s="1717" t="s">
        <v>1642</v>
      </c>
      <c r="B115" s="1705">
        <v>1422.423</v>
      </c>
      <c r="C115" s="1706">
        <v>1693.2360000000001</v>
      </c>
      <c r="D115" s="1707">
        <v>1505.1980000000001</v>
      </c>
      <c r="E115" s="1706">
        <v>1404.6569999999999</v>
      </c>
      <c r="F115" s="1706">
        <v>1443.2070000000001</v>
      </c>
      <c r="G115" s="1707">
        <v>1313.9269999999999</v>
      </c>
      <c r="H115" s="1628">
        <v>1493.41</v>
      </c>
      <c r="I115" s="1628">
        <v>1273.4349999999999</v>
      </c>
      <c r="J115" s="1634">
        <v>1623.0319999999999</v>
      </c>
      <c r="K115" s="1628">
        <v>1553.6339999999982</v>
      </c>
      <c r="L115" s="1626">
        <v>1260.3570000000018</v>
      </c>
      <c r="M115" s="1628">
        <v>1627.393</v>
      </c>
      <c r="N115" s="1718">
        <v>1415.2089999999989</v>
      </c>
      <c r="O115" s="1719">
        <v>1660.0460000000003</v>
      </c>
      <c r="P115" s="1634">
        <v>1596.7090000000007</v>
      </c>
      <c r="Q115" s="1720" t="s">
        <v>1643</v>
      </c>
    </row>
    <row r="116" spans="1:17" ht="18.75">
      <c r="A116" s="1630" t="s">
        <v>1612</v>
      </c>
      <c r="B116" s="1709"/>
      <c r="C116" s="1710"/>
      <c r="D116" s="1711"/>
      <c r="E116" s="1710"/>
      <c r="F116" s="1710"/>
      <c r="G116" s="1712"/>
      <c r="H116" s="1639"/>
      <c r="I116" s="1639"/>
      <c r="J116" s="1663"/>
      <c r="K116" s="1639"/>
      <c r="L116" s="1669"/>
      <c r="M116" s="1639"/>
      <c r="N116" s="1715"/>
      <c r="O116" s="1716"/>
      <c r="P116" s="1663"/>
      <c r="Q116" s="1720"/>
    </row>
    <row r="117" spans="1:17" ht="16.5">
      <c r="A117" s="1630" t="s">
        <v>1644</v>
      </c>
      <c r="B117" s="1709">
        <v>672.19200000000001</v>
      </c>
      <c r="C117" s="1710">
        <v>934.16899999999998</v>
      </c>
      <c r="D117" s="1711">
        <v>715.98599999999999</v>
      </c>
      <c r="E117" s="1710">
        <v>722.49900000000002</v>
      </c>
      <c r="F117" s="1710">
        <v>653.44100000000003</v>
      </c>
      <c r="G117" s="1711">
        <v>607.12</v>
      </c>
      <c r="H117" s="1639">
        <v>904.73800000000006</v>
      </c>
      <c r="I117" s="1639">
        <v>754.30100000000004</v>
      </c>
      <c r="J117" s="1663">
        <v>1030.4860000000001</v>
      </c>
      <c r="K117" s="1639">
        <v>906.94400000000132</v>
      </c>
      <c r="L117" s="1636">
        <v>743.90599999999904</v>
      </c>
      <c r="M117" s="1639">
        <v>920.44000000000051</v>
      </c>
      <c r="N117" s="1715">
        <v>860.84699999999975</v>
      </c>
      <c r="O117" s="1716">
        <v>984.09799999999996</v>
      </c>
      <c r="P117" s="1663">
        <v>889.82700000000023</v>
      </c>
      <c r="Q117" s="1721" t="s">
        <v>1645</v>
      </c>
    </row>
    <row r="118" spans="1:17" ht="16.5">
      <c r="A118" s="1630" t="s">
        <v>1646</v>
      </c>
      <c r="B118" s="1709">
        <v>409.55599999999998</v>
      </c>
      <c r="C118" s="1710">
        <v>308.47699999999998</v>
      </c>
      <c r="D118" s="1711">
        <v>257.25</v>
      </c>
      <c r="E118" s="1710">
        <v>309.63200000000001</v>
      </c>
      <c r="F118" s="1710">
        <v>363.904</v>
      </c>
      <c r="G118" s="1711">
        <v>316.11399999999998</v>
      </c>
      <c r="H118" s="1639">
        <v>208.57</v>
      </c>
      <c r="I118" s="1639">
        <v>183.953</v>
      </c>
      <c r="J118" s="1663">
        <v>232.85499999999999</v>
      </c>
      <c r="K118" s="1639">
        <v>277.1840000000002</v>
      </c>
      <c r="L118" s="1636">
        <v>265.27700000000004</v>
      </c>
      <c r="M118" s="1639">
        <v>361.971</v>
      </c>
      <c r="N118" s="1715">
        <v>277.41100000000006</v>
      </c>
      <c r="O118" s="1716">
        <v>271.11599999999999</v>
      </c>
      <c r="P118" s="1663">
        <v>375.70499999999993</v>
      </c>
      <c r="Q118" s="1721" t="s">
        <v>1647</v>
      </c>
    </row>
    <row r="119" spans="1:17" ht="16.5">
      <c r="A119" s="1630" t="s">
        <v>1648</v>
      </c>
      <c r="B119" s="1709">
        <v>113.82899999999999</v>
      </c>
      <c r="C119" s="1710">
        <v>187.86199999999999</v>
      </c>
      <c r="D119" s="1711">
        <v>234.58500000000001</v>
      </c>
      <c r="E119" s="1710">
        <v>65.126999999999995</v>
      </c>
      <c r="F119" s="1710">
        <v>176.67400000000001</v>
      </c>
      <c r="G119" s="1711">
        <v>165.244</v>
      </c>
      <c r="H119" s="1639">
        <v>225.63499999999999</v>
      </c>
      <c r="I119" s="1639">
        <v>128.27000000000001</v>
      </c>
      <c r="J119" s="1663">
        <v>152.29300000000001</v>
      </c>
      <c r="K119" s="1639">
        <v>130.71399999999994</v>
      </c>
      <c r="L119" s="1636">
        <v>105.55700000000002</v>
      </c>
      <c r="M119" s="1639">
        <v>182.29999999999995</v>
      </c>
      <c r="N119" s="1715">
        <v>113.87300000000005</v>
      </c>
      <c r="O119" s="1716">
        <v>193.14699999999993</v>
      </c>
      <c r="P119" s="1663">
        <v>90.615000000000009</v>
      </c>
      <c r="Q119" s="1721" t="s">
        <v>1649</v>
      </c>
    </row>
    <row r="120" spans="1:17" ht="16.5">
      <c r="A120" s="1630"/>
      <c r="B120" s="1709"/>
      <c r="C120" s="1710"/>
      <c r="D120" s="1711"/>
      <c r="E120" s="1710"/>
      <c r="F120" s="1710"/>
      <c r="G120" s="1712"/>
      <c r="H120" s="1639"/>
      <c r="I120" s="1639"/>
      <c r="J120" s="1663"/>
      <c r="K120" s="1639"/>
      <c r="L120" s="1626"/>
      <c r="M120" s="1639"/>
      <c r="N120" s="1715"/>
      <c r="O120" s="1716"/>
      <c r="P120" s="1663"/>
      <c r="Q120" s="1629"/>
    </row>
    <row r="121" spans="1:17" ht="18.75">
      <c r="A121" s="1717" t="s">
        <v>1650</v>
      </c>
      <c r="B121" s="1705">
        <v>5235.018</v>
      </c>
      <c r="C121" s="1706">
        <v>4911.3360000000002</v>
      </c>
      <c r="D121" s="1707">
        <v>4639.7129999999997</v>
      </c>
      <c r="E121" s="1706">
        <v>5307.8919999999998</v>
      </c>
      <c r="F121" s="1706">
        <v>5823.7070000000003</v>
      </c>
      <c r="G121" s="1707">
        <v>5390.8670000000002</v>
      </c>
      <c r="H121" s="1628">
        <v>5356.018</v>
      </c>
      <c r="I121" s="1628">
        <v>4049.4740000000002</v>
      </c>
      <c r="J121" s="1634">
        <v>4937.6279999999997</v>
      </c>
      <c r="K121" s="1628">
        <v>4399.5409999999974</v>
      </c>
      <c r="L121" s="1626">
        <v>3645.7490000000034</v>
      </c>
      <c r="M121" s="1628">
        <v>5215.9780000000028</v>
      </c>
      <c r="N121" s="1718">
        <v>4614.8089999999938</v>
      </c>
      <c r="O121" s="1719">
        <v>4356.5260000000017</v>
      </c>
      <c r="P121" s="1634">
        <v>4389.3600000000006</v>
      </c>
      <c r="Q121" s="1720" t="s">
        <v>1651</v>
      </c>
    </row>
    <row r="122" spans="1:17" ht="18.75">
      <c r="A122" s="1630" t="s">
        <v>1612</v>
      </c>
      <c r="B122" s="1709"/>
      <c r="C122" s="1710"/>
      <c r="D122" s="1711"/>
      <c r="E122" s="1706"/>
      <c r="F122" s="1710"/>
      <c r="G122" s="1712"/>
      <c r="H122" s="1639"/>
      <c r="I122" s="1639"/>
      <c r="J122" s="1663"/>
      <c r="K122" s="1639"/>
      <c r="L122" s="1626"/>
      <c r="M122" s="1639"/>
      <c r="N122" s="1715"/>
      <c r="O122" s="1716"/>
      <c r="P122" s="1663"/>
      <c r="Q122" s="1720"/>
    </row>
    <row r="123" spans="1:17" ht="16.5">
      <c r="A123" s="1630" t="s">
        <v>1652</v>
      </c>
      <c r="B123" s="1709">
        <v>877.54499999999996</v>
      </c>
      <c r="C123" s="1710">
        <v>796.80499999999995</v>
      </c>
      <c r="D123" s="1711">
        <v>456.71100000000001</v>
      </c>
      <c r="E123" s="1710">
        <v>924.83199999999999</v>
      </c>
      <c r="F123" s="1710">
        <v>1041.317</v>
      </c>
      <c r="G123" s="1711">
        <v>1281.434</v>
      </c>
      <c r="H123" s="1639">
        <v>889.19399999999996</v>
      </c>
      <c r="I123" s="1639">
        <v>649.31299999999999</v>
      </c>
      <c r="J123" s="1663">
        <v>700.50300000000004</v>
      </c>
      <c r="K123" s="1639">
        <v>559.21399999999994</v>
      </c>
      <c r="L123" s="1636">
        <v>555.00700000000052</v>
      </c>
      <c r="M123" s="1639">
        <v>847.69399999999951</v>
      </c>
      <c r="N123" s="1715">
        <v>558.80699999999979</v>
      </c>
      <c r="O123" s="1716">
        <v>493.95200000000023</v>
      </c>
      <c r="P123" s="1663">
        <v>434.72200000000021</v>
      </c>
      <c r="Q123" s="1721" t="s">
        <v>1653</v>
      </c>
    </row>
    <row r="124" spans="1:17" ht="16.5">
      <c r="A124" s="1630" t="s">
        <v>1654</v>
      </c>
      <c r="B124" s="1709">
        <v>1190.028</v>
      </c>
      <c r="C124" s="1710">
        <v>909.10299999999995</v>
      </c>
      <c r="D124" s="1711">
        <v>1117.412</v>
      </c>
      <c r="E124" s="1710">
        <v>1036.69</v>
      </c>
      <c r="F124" s="1710">
        <v>1161.03</v>
      </c>
      <c r="G124" s="1711">
        <v>1166.558</v>
      </c>
      <c r="H124" s="1639">
        <v>1074.222</v>
      </c>
      <c r="I124" s="1639">
        <v>1087.146</v>
      </c>
      <c r="J124" s="1663">
        <v>980.57600000000002</v>
      </c>
      <c r="K124" s="1639">
        <v>602.16300000000047</v>
      </c>
      <c r="L124" s="1636">
        <v>598.04800000000068</v>
      </c>
      <c r="M124" s="1639">
        <v>960.375</v>
      </c>
      <c r="N124" s="1716">
        <v>969.30499999999938</v>
      </c>
      <c r="O124" s="1716">
        <v>1015.8770000000004</v>
      </c>
      <c r="P124" s="1638">
        <v>927.19700000000012</v>
      </c>
      <c r="Q124" s="1721" t="s">
        <v>1655</v>
      </c>
    </row>
    <row r="125" spans="1:17" ht="16.5">
      <c r="A125" s="1630" t="s">
        <v>1656</v>
      </c>
      <c r="B125" s="1709">
        <v>1129.8589999999999</v>
      </c>
      <c r="C125" s="1710">
        <v>833.64800000000002</v>
      </c>
      <c r="D125" s="1711">
        <v>574.62699999999995</v>
      </c>
      <c r="E125" s="1710">
        <v>881.30399999999997</v>
      </c>
      <c r="F125" s="1710">
        <v>959.58699999999999</v>
      </c>
      <c r="G125" s="1711">
        <v>853.01700000000005</v>
      </c>
      <c r="H125" s="1639">
        <v>933.90200000000004</v>
      </c>
      <c r="I125" s="1639">
        <v>509.95</v>
      </c>
      <c r="J125" s="1663">
        <v>798.09400000000005</v>
      </c>
      <c r="K125" s="1639">
        <v>972.51699999999983</v>
      </c>
      <c r="L125" s="1636">
        <v>734.89700000000084</v>
      </c>
      <c r="M125" s="1639">
        <v>926.35599999999977</v>
      </c>
      <c r="N125" s="1715">
        <v>832.11999999999989</v>
      </c>
      <c r="O125" s="1716">
        <v>713.40399999999954</v>
      </c>
      <c r="P125" s="1663">
        <v>813.26000000000022</v>
      </c>
      <c r="Q125" s="1721" t="s">
        <v>1657</v>
      </c>
    </row>
    <row r="126" spans="1:17" ht="16.5">
      <c r="A126" s="1630" t="s">
        <v>1658</v>
      </c>
      <c r="B126" s="1709">
        <v>807.13300000000004</v>
      </c>
      <c r="C126" s="1710">
        <v>921.64400000000001</v>
      </c>
      <c r="D126" s="1711">
        <v>979.04300000000001</v>
      </c>
      <c r="E126" s="1710">
        <v>992.495</v>
      </c>
      <c r="F126" s="1710">
        <v>1161.999</v>
      </c>
      <c r="G126" s="1722">
        <v>816.43</v>
      </c>
      <c r="H126" s="1647">
        <v>1283.3389999999999</v>
      </c>
      <c r="I126" s="1639">
        <v>784.62800000000004</v>
      </c>
      <c r="J126" s="1663">
        <v>1177.0050000000001</v>
      </c>
      <c r="K126" s="1639">
        <v>825.9260000000013</v>
      </c>
      <c r="L126" s="1647">
        <v>771.20899999999892</v>
      </c>
      <c r="M126" s="1647">
        <v>799.48999999999978</v>
      </c>
      <c r="N126" s="1647">
        <v>1103.063000000001</v>
      </c>
      <c r="O126" s="1647">
        <v>1026.2640000000001</v>
      </c>
      <c r="P126" s="1723">
        <v>847.6239999999998</v>
      </c>
      <c r="Q126" s="1721" t="s">
        <v>1659</v>
      </c>
    </row>
    <row r="127" spans="1:17" ht="16.5">
      <c r="A127" s="1630" t="s">
        <v>1660</v>
      </c>
      <c r="B127" s="1709">
        <v>561.31500000000005</v>
      </c>
      <c r="C127" s="1710">
        <v>730.57600000000002</v>
      </c>
      <c r="D127" s="1711">
        <v>728.37599999999998</v>
      </c>
      <c r="E127" s="1710">
        <v>703.96299999999997</v>
      </c>
      <c r="F127" s="1710">
        <v>774.84100000000001</v>
      </c>
      <c r="G127" s="1711">
        <v>579.08500000000004</v>
      </c>
      <c r="H127" s="1639">
        <v>518.27499999999998</v>
      </c>
      <c r="I127" s="1639">
        <v>413.262</v>
      </c>
      <c r="J127" s="1663">
        <v>651.322</v>
      </c>
      <c r="K127" s="1639">
        <v>570.75900000000001</v>
      </c>
      <c r="L127" s="1636">
        <v>374.5659999999998</v>
      </c>
      <c r="M127" s="1639">
        <v>780.5679999999993</v>
      </c>
      <c r="N127" s="1715">
        <v>518.14400000000023</v>
      </c>
      <c r="O127" s="1716">
        <v>593.91900000000032</v>
      </c>
      <c r="P127" s="1663">
        <v>537.33099999999968</v>
      </c>
      <c r="Q127" s="1721" t="s">
        <v>1661</v>
      </c>
    </row>
    <row r="128" spans="1:17">
      <c r="A128" s="1645"/>
      <c r="B128" s="1709"/>
      <c r="C128" s="1710"/>
      <c r="D128" s="1711"/>
      <c r="E128" s="1706"/>
      <c r="F128" s="1710"/>
      <c r="G128" s="1712"/>
      <c r="H128" s="1639"/>
      <c r="I128" s="1639"/>
      <c r="J128" s="1663"/>
      <c r="K128" s="1639"/>
      <c r="L128" s="1626"/>
      <c r="M128" s="1639"/>
      <c r="N128" s="1715"/>
      <c r="O128" s="1716"/>
      <c r="P128" s="1663"/>
      <c r="Q128" s="1649"/>
    </row>
    <row r="129" spans="1:17" ht="16.5">
      <c r="A129" s="1645"/>
      <c r="B129" s="1709"/>
      <c r="C129" s="1710"/>
      <c r="D129" s="1711"/>
      <c r="E129" s="1706"/>
      <c r="F129" s="1710"/>
      <c r="G129" s="1724"/>
      <c r="H129" s="1639"/>
      <c r="I129" s="1639"/>
      <c r="J129" s="1663"/>
      <c r="K129" s="1639"/>
      <c r="L129" s="1626"/>
      <c r="M129" s="1639"/>
      <c r="N129" s="1715"/>
      <c r="O129" s="1716"/>
      <c r="P129" s="1663"/>
      <c r="Q129" s="1629"/>
    </row>
    <row r="130" spans="1:17" ht="18.75">
      <c r="A130" s="1725" t="s">
        <v>1662</v>
      </c>
      <c r="B130" s="1705">
        <f t="shared" ref="B130:C130" si="0">B131+B132+B133</f>
        <v>1279.0999999999999</v>
      </c>
      <c r="C130" s="1707">
        <f t="shared" si="0"/>
        <v>1248.7919999999999</v>
      </c>
      <c r="D130" s="1707">
        <f>D131+D132+D133</f>
        <v>1173.806</v>
      </c>
      <c r="E130" s="1706">
        <v>1109.664</v>
      </c>
      <c r="F130" s="1706">
        <v>1004.981</v>
      </c>
      <c r="G130" s="1707">
        <v>1170.9749999999999</v>
      </c>
      <c r="H130" s="1628">
        <v>1658.2299999999998</v>
      </c>
      <c r="I130" s="1628">
        <v>1411.9940000000001</v>
      </c>
      <c r="J130" s="1634">
        <v>1536.0169999999998</v>
      </c>
      <c r="K130" s="1628">
        <v>1557.2749999999996</v>
      </c>
      <c r="L130" s="1628">
        <v>1311.4860000000008</v>
      </c>
      <c r="M130" s="1628">
        <v>1514.3760000000002</v>
      </c>
      <c r="N130" s="1628">
        <v>1292.5969999999998</v>
      </c>
      <c r="O130" s="1628">
        <v>1124.9249999999993</v>
      </c>
      <c r="P130" s="1634">
        <v>1412.0889999999999</v>
      </c>
      <c r="Q130" s="1720" t="s">
        <v>1663</v>
      </c>
    </row>
    <row r="131" spans="1:17" ht="16.5">
      <c r="A131" s="1630" t="s">
        <v>1664</v>
      </c>
      <c r="B131" s="1709">
        <v>974.95299999999997</v>
      </c>
      <c r="C131" s="1710">
        <v>951.29899999999998</v>
      </c>
      <c r="D131" s="1711">
        <v>862.30600000000004</v>
      </c>
      <c r="E131" s="1710">
        <v>866.28700000000003</v>
      </c>
      <c r="F131" s="1710">
        <v>826.31299999999999</v>
      </c>
      <c r="G131" s="1711">
        <v>984.15300000000002</v>
      </c>
      <c r="H131" s="1639">
        <v>1153.1679999999999</v>
      </c>
      <c r="I131" s="1639">
        <v>1112.028</v>
      </c>
      <c r="J131" s="1663">
        <v>1119.873</v>
      </c>
      <c r="K131" s="1639">
        <v>1112.3009999999995</v>
      </c>
      <c r="L131" s="1636">
        <v>935.69100000000071</v>
      </c>
      <c r="M131" s="1639">
        <v>1109.9629999999997</v>
      </c>
      <c r="N131" s="1715">
        <v>919.56600000000071</v>
      </c>
      <c r="O131" s="1716">
        <v>866.65499999999884</v>
      </c>
      <c r="P131" s="1663">
        <v>1040.0940000000001</v>
      </c>
      <c r="Q131" s="1721" t="s">
        <v>1665</v>
      </c>
    </row>
    <row r="132" spans="1:17" ht="16.5">
      <c r="A132" s="1630" t="s">
        <v>1666</v>
      </c>
      <c r="B132" s="1709">
        <v>22.001999999999999</v>
      </c>
      <c r="C132" s="1710">
        <v>19.882999999999999</v>
      </c>
      <c r="D132" s="1711">
        <v>23.367999999999999</v>
      </c>
      <c r="E132" s="1710">
        <v>21.079000000000001</v>
      </c>
      <c r="F132" s="1710">
        <v>31.053999999999998</v>
      </c>
      <c r="G132" s="1711">
        <v>22.797999999999998</v>
      </c>
      <c r="H132" s="1639">
        <v>20.34</v>
      </c>
      <c r="I132" s="1639">
        <v>10.096</v>
      </c>
      <c r="J132" s="1663">
        <v>47.09</v>
      </c>
      <c r="K132" s="1639">
        <v>61.058999999999969</v>
      </c>
      <c r="L132" s="1636">
        <v>41.441000000000031</v>
      </c>
      <c r="M132" s="1639">
        <v>41.072999999999979</v>
      </c>
      <c r="N132" s="1715">
        <v>38.87299999999999</v>
      </c>
      <c r="O132" s="1716">
        <v>29.55400000000003</v>
      </c>
      <c r="P132" s="1663">
        <v>44.263000000000005</v>
      </c>
      <c r="Q132" s="1721" t="s">
        <v>1667</v>
      </c>
    </row>
    <row r="133" spans="1:17" ht="16.5">
      <c r="A133" s="1630" t="s">
        <v>1668</v>
      </c>
      <c r="B133" s="1709">
        <v>282.14499999999998</v>
      </c>
      <c r="C133" s="1710">
        <v>277.61</v>
      </c>
      <c r="D133" s="1711">
        <v>288.13200000000001</v>
      </c>
      <c r="E133" s="1710">
        <v>222.298</v>
      </c>
      <c r="F133" s="1710">
        <v>147.614</v>
      </c>
      <c r="G133" s="1711">
        <v>164.024</v>
      </c>
      <c r="H133" s="1639">
        <v>484.72199999999998</v>
      </c>
      <c r="I133" s="1639">
        <v>289.87</v>
      </c>
      <c r="J133" s="1663">
        <v>369.05399999999997</v>
      </c>
      <c r="K133" s="1639">
        <v>383.91499999999996</v>
      </c>
      <c r="L133" s="1636">
        <v>334.35399999999981</v>
      </c>
      <c r="M133" s="1639">
        <v>363.34000000000015</v>
      </c>
      <c r="N133" s="1715">
        <v>334.1579999999999</v>
      </c>
      <c r="O133" s="1716">
        <v>228.71599999999989</v>
      </c>
      <c r="P133" s="1663">
        <v>327.73199999999997</v>
      </c>
      <c r="Q133" s="1721" t="s">
        <v>1669</v>
      </c>
    </row>
    <row r="134" spans="1:17" ht="15">
      <c r="A134" s="1630"/>
      <c r="B134" s="1726"/>
      <c r="C134" s="1715"/>
      <c r="D134" s="1727"/>
      <c r="E134" s="1727"/>
      <c r="F134" s="1727"/>
      <c r="G134" s="1727"/>
      <c r="H134" s="1715"/>
      <c r="I134" s="1716"/>
      <c r="J134" s="1663"/>
      <c r="K134" s="1727"/>
      <c r="L134" s="1727"/>
      <c r="M134" s="1674"/>
      <c r="N134" s="1727"/>
      <c r="O134" s="1727"/>
      <c r="P134" s="1728"/>
      <c r="Q134" s="1671"/>
    </row>
    <row r="135" spans="1:17" ht="15">
      <c r="A135" s="1630"/>
      <c r="B135" s="1726"/>
      <c r="C135" s="1715"/>
      <c r="D135" s="1727"/>
      <c r="E135" s="1727"/>
      <c r="F135" s="1727"/>
      <c r="G135" s="1727"/>
      <c r="H135" s="1727"/>
      <c r="I135" s="1716"/>
      <c r="J135" s="1666"/>
      <c r="K135" s="1727"/>
      <c r="L135" s="1727"/>
      <c r="M135" s="1674"/>
      <c r="N135" s="1727"/>
      <c r="O135" s="1727"/>
      <c r="P135" s="1728"/>
      <c r="Q135" s="1671"/>
    </row>
    <row r="136" spans="1:17" ht="15">
      <c r="A136" s="1630"/>
      <c r="B136" s="1661"/>
      <c r="C136" s="1729"/>
      <c r="D136" s="1674"/>
      <c r="E136" s="1674"/>
      <c r="F136" s="1674"/>
      <c r="G136" s="1674"/>
      <c r="H136" s="1674"/>
      <c r="I136" s="1637"/>
      <c r="J136" s="1673"/>
      <c r="K136" s="1674"/>
      <c r="L136" s="1674"/>
      <c r="M136" s="1674"/>
      <c r="N136" s="1727"/>
      <c r="O136" s="1727"/>
      <c r="P136" s="1728"/>
      <c r="Q136" s="1671"/>
    </row>
    <row r="137" spans="1:17" ht="15">
      <c r="A137" s="1630"/>
      <c r="B137" s="1661"/>
      <c r="C137" s="1729"/>
      <c r="D137" s="1674"/>
      <c r="E137" s="1674"/>
      <c r="F137" s="1674"/>
      <c r="G137" s="1674"/>
      <c r="H137" s="1674"/>
      <c r="I137" s="1637"/>
      <c r="J137" s="1673"/>
      <c r="K137" s="1674"/>
      <c r="L137" s="1674"/>
      <c r="M137" s="1674"/>
      <c r="N137" s="1727"/>
      <c r="O137" s="1727"/>
      <c r="P137" s="1728"/>
      <c r="Q137" s="1671"/>
    </row>
    <row r="138" spans="1:17" ht="15">
      <c r="A138" s="1637"/>
      <c r="B138" s="1661"/>
      <c r="C138" s="1729"/>
      <c r="D138" s="1674"/>
      <c r="E138" s="1674"/>
      <c r="F138" s="1674"/>
      <c r="G138" s="1674"/>
      <c r="H138" s="1674"/>
      <c r="I138" s="1637"/>
      <c r="J138" s="1673"/>
      <c r="K138" s="1674"/>
      <c r="L138" s="1674"/>
      <c r="M138" s="1674"/>
      <c r="N138" s="1716"/>
      <c r="O138" s="1716"/>
      <c r="P138" s="1730"/>
      <c r="Q138" s="1612"/>
    </row>
    <row r="139" spans="1:17" ht="15">
      <c r="A139" s="1676" t="s">
        <v>1630</v>
      </c>
      <c r="B139" s="1731"/>
      <c r="C139" s="1672"/>
      <c r="D139" s="1674"/>
      <c r="E139" s="1674"/>
      <c r="F139" s="1674"/>
      <c r="G139" s="1674"/>
      <c r="H139" s="1674"/>
      <c r="I139" s="1637"/>
      <c r="J139" s="1673"/>
      <c r="K139" s="1674"/>
      <c r="L139" s="1674"/>
      <c r="M139" s="1674"/>
      <c r="N139" s="1732"/>
      <c r="O139" s="1732"/>
      <c r="P139" s="1733"/>
      <c r="Q139" s="1681" t="s">
        <v>1631</v>
      </c>
    </row>
    <row r="140" spans="1:17" ht="15">
      <c r="A140" s="1682"/>
      <c r="B140" s="1731"/>
      <c r="C140" s="1672"/>
      <c r="D140" s="1674"/>
      <c r="E140" s="1674"/>
      <c r="F140" s="1674"/>
      <c r="G140" s="1674"/>
      <c r="H140" s="1674"/>
      <c r="I140" s="1637"/>
      <c r="J140" s="1675"/>
      <c r="K140" s="1674"/>
      <c r="L140" s="1674"/>
      <c r="M140" s="1674"/>
      <c r="N140" s="1732"/>
      <c r="O140" s="1732"/>
      <c r="P140" s="1733"/>
      <c r="Q140" s="1681" t="s">
        <v>1632</v>
      </c>
    </row>
    <row r="141" spans="1:17" ht="15">
      <c r="A141" s="1734"/>
      <c r="B141" s="1731"/>
      <c r="C141" s="1674"/>
      <c r="D141" s="1674"/>
      <c r="E141" s="1674"/>
      <c r="F141" s="1674"/>
      <c r="G141" s="1674"/>
      <c r="H141" s="1674"/>
      <c r="I141" s="1637"/>
      <c r="J141" s="1675"/>
      <c r="K141" s="1674"/>
      <c r="L141" s="1674"/>
      <c r="M141" s="1674"/>
      <c r="N141" s="1732"/>
      <c r="O141" s="1732"/>
      <c r="P141" s="1733"/>
      <c r="Q141" s="1681" t="s">
        <v>1633</v>
      </c>
    </row>
    <row r="142" spans="1:17" ht="15">
      <c r="A142" s="1683"/>
      <c r="B142" s="1735"/>
      <c r="C142" s="1736"/>
      <c r="D142" s="1736"/>
      <c r="E142" s="1736"/>
      <c r="F142" s="1736"/>
      <c r="G142" s="1736"/>
      <c r="H142" s="1736"/>
      <c r="I142" s="1683"/>
      <c r="J142" s="1737"/>
      <c r="K142" s="1736"/>
      <c r="L142" s="1736"/>
      <c r="M142" s="1736"/>
      <c r="N142" s="1683"/>
      <c r="O142" s="1683"/>
      <c r="P142" s="1686"/>
      <c r="Q142" s="1599"/>
    </row>
    <row r="143" spans="1:17" ht="15">
      <c r="A143" s="1687" t="s">
        <v>1634</v>
      </c>
      <c r="B143" s="1674"/>
      <c r="C143" s="1674"/>
      <c r="D143" s="1674"/>
      <c r="E143" s="1674"/>
      <c r="F143" s="1674"/>
      <c r="G143" s="1674"/>
      <c r="H143" s="1674"/>
      <c r="I143" s="1674"/>
      <c r="J143" s="1674"/>
      <c r="K143" s="1674"/>
      <c r="L143" s="1674"/>
      <c r="M143" s="1674"/>
      <c r="N143" s="1687"/>
      <c r="O143" s="1687"/>
      <c r="P143" s="1687"/>
      <c r="Q143" s="1690" t="s">
        <v>1635</v>
      </c>
    </row>
    <row r="144" spans="1:17" ht="15">
      <c r="A144" s="1645"/>
      <c r="B144" s="1674"/>
      <c r="C144" s="1674"/>
      <c r="D144" s="1674"/>
      <c r="E144" s="1674"/>
      <c r="F144" s="1674"/>
      <c r="G144" s="1674"/>
      <c r="H144" s="1674"/>
      <c r="I144" s="1674"/>
      <c r="J144" s="1674"/>
      <c r="K144" s="1674"/>
      <c r="L144" s="1674"/>
      <c r="M144" s="1674"/>
      <c r="N144" s="1645"/>
      <c r="O144" s="1645"/>
      <c r="P144" s="1645"/>
      <c r="Q144" s="1649"/>
    </row>
    <row r="145" spans="1:17" ht="15">
      <c r="A145" s="1645"/>
      <c r="B145" s="1674"/>
      <c r="C145" s="1674"/>
      <c r="D145" s="1674"/>
      <c r="E145" s="1674"/>
      <c r="F145" s="1674"/>
      <c r="G145" s="1674"/>
      <c r="H145" s="1674"/>
      <c r="I145" s="1674"/>
      <c r="J145" s="1674"/>
      <c r="K145" s="1674"/>
      <c r="L145" s="1674"/>
      <c r="M145" s="1674"/>
      <c r="N145" s="1645"/>
      <c r="O145" s="1645"/>
      <c r="P145" s="1645"/>
      <c r="Q145" s="1649"/>
    </row>
  </sheetData>
  <mergeCells count="6">
    <mergeCell ref="B5:J6"/>
    <mergeCell ref="K5:P6"/>
    <mergeCell ref="B52:J53"/>
    <mergeCell ref="K52:P53"/>
    <mergeCell ref="B107:J108"/>
    <mergeCell ref="K107:P10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7" tint="0.39997558519241921"/>
  </sheetPr>
  <dimension ref="A1:S5141"/>
  <sheetViews>
    <sheetView showGridLines="0" tabSelected="1" zoomScale="75" zoomScaleNormal="75" workbookViewId="0"/>
  </sheetViews>
  <sheetFormatPr baseColWidth="10" defaultColWidth="24.625" defaultRowHeight="15"/>
  <cols>
    <col min="1" max="1" width="65.375" style="216" customWidth="1"/>
    <col min="2" max="2" width="7.125" style="195" customWidth="1"/>
    <col min="3" max="3" width="7.125" style="196" customWidth="1"/>
    <col min="4" max="4" width="7.125" style="195" customWidth="1"/>
    <col min="5" max="5" width="1.625" style="195" customWidth="1"/>
    <col min="6" max="9" width="7.125" style="195" customWidth="1"/>
    <col min="10" max="10" width="7.125" style="196" customWidth="1"/>
    <col min="11" max="12" width="7.125" style="195" customWidth="1"/>
    <col min="13" max="13" width="7.125" style="196" customWidth="1"/>
    <col min="14" max="14" width="7.125" style="195" customWidth="1"/>
    <col min="15" max="15" width="1.625" style="196" customWidth="1"/>
    <col min="16" max="16" width="7.125" style="236" customWidth="1"/>
    <col min="17" max="18" width="7.125" style="195" customWidth="1"/>
    <col min="19" max="19" width="49" style="270" customWidth="1"/>
    <col min="20" max="16384" width="24.625" style="216"/>
  </cols>
  <sheetData>
    <row r="1" spans="1:19" s="200" customFormat="1" ht="24" customHeight="1">
      <c r="A1" s="194" t="s">
        <v>1670</v>
      </c>
      <c r="B1" s="195"/>
      <c r="C1" s="196"/>
      <c r="D1" s="195"/>
      <c r="E1" s="195"/>
      <c r="F1" s="197"/>
      <c r="G1" s="197"/>
      <c r="H1" s="197"/>
      <c r="I1" s="197"/>
      <c r="J1" s="197"/>
      <c r="K1" s="197"/>
      <c r="L1" s="197"/>
      <c r="M1" s="198"/>
      <c r="N1" s="198"/>
      <c r="O1" s="196"/>
      <c r="P1" s="195"/>
      <c r="Q1" s="195"/>
      <c r="R1" s="195"/>
      <c r="S1" s="199" t="s">
        <v>1671</v>
      </c>
    </row>
    <row r="2" spans="1:19" s="206" customFormat="1" ht="18" customHeight="1">
      <c r="A2" s="201" t="s">
        <v>1672</v>
      </c>
      <c r="B2" s="195"/>
      <c r="C2" s="196"/>
      <c r="D2" s="195"/>
      <c r="E2" s="195"/>
      <c r="F2" s="202"/>
      <c r="G2" s="197"/>
      <c r="H2" s="197"/>
      <c r="I2" s="197"/>
      <c r="J2" s="203"/>
      <c r="K2" s="203"/>
      <c r="L2" s="197"/>
      <c r="M2" s="204"/>
      <c r="N2" s="204"/>
      <c r="O2" s="196"/>
      <c r="P2" s="195"/>
      <c r="Q2" s="195"/>
      <c r="R2" s="195"/>
      <c r="S2" s="205" t="s">
        <v>1673</v>
      </c>
    </row>
    <row r="3" spans="1:19" s="210" customFormat="1" ht="18" customHeight="1">
      <c r="A3" s="207" t="s">
        <v>1674</v>
      </c>
      <c r="B3" s="195"/>
      <c r="C3" s="196"/>
      <c r="D3" s="195"/>
      <c r="E3" s="195"/>
      <c r="F3" s="202"/>
      <c r="G3" s="202"/>
      <c r="H3" s="202"/>
      <c r="I3" s="208"/>
      <c r="J3" s="208"/>
      <c r="K3" s="208"/>
      <c r="L3" s="196"/>
      <c r="M3" s="195"/>
      <c r="N3" s="195"/>
      <c r="O3" s="196"/>
      <c r="P3" s="195"/>
      <c r="Q3" s="195"/>
      <c r="R3" s="195"/>
      <c r="S3" s="209" t="s">
        <v>1675</v>
      </c>
    </row>
    <row r="4" spans="1:19" ht="11.45" customHeight="1">
      <c r="A4" s="211"/>
      <c r="B4" s="212"/>
      <c r="C4" s="212"/>
      <c r="D4" s="212"/>
      <c r="E4" s="212"/>
      <c r="F4" s="213"/>
      <c r="G4" s="213"/>
      <c r="H4" s="213"/>
      <c r="I4" s="1738"/>
      <c r="J4" s="213"/>
      <c r="K4" s="213"/>
      <c r="L4" s="213"/>
      <c r="M4" s="213"/>
      <c r="N4" s="213"/>
      <c r="O4" s="212"/>
      <c r="P4" s="212"/>
      <c r="Q4" s="212"/>
      <c r="S4" s="214"/>
    </row>
    <row r="5" spans="1:19" ht="11.45" customHeight="1">
      <c r="A5" s="217"/>
      <c r="B5" s="2269">
        <v>2020</v>
      </c>
      <c r="C5" s="2270"/>
      <c r="D5" s="2270"/>
      <c r="E5" s="2270"/>
      <c r="F5" s="2270"/>
      <c r="G5" s="2270"/>
      <c r="H5" s="2270"/>
      <c r="I5" s="2270"/>
      <c r="J5" s="2270"/>
      <c r="K5" s="2271"/>
      <c r="L5" s="2269">
        <v>2019</v>
      </c>
      <c r="M5" s="2270"/>
      <c r="N5" s="2270"/>
      <c r="O5" s="2270"/>
      <c r="P5" s="2270"/>
      <c r="Q5" s="2270"/>
      <c r="R5" s="2271"/>
      <c r="S5" s="218"/>
    </row>
    <row r="6" spans="1:19" ht="11.45" customHeight="1">
      <c r="A6" s="217"/>
      <c r="B6" s="2272"/>
      <c r="C6" s="2273"/>
      <c r="D6" s="2273"/>
      <c r="E6" s="2273"/>
      <c r="F6" s="2273"/>
      <c r="G6" s="2273"/>
      <c r="H6" s="2273"/>
      <c r="I6" s="2273"/>
      <c r="J6" s="2273"/>
      <c r="K6" s="2274"/>
      <c r="L6" s="2272"/>
      <c r="M6" s="2273"/>
      <c r="N6" s="2273"/>
      <c r="O6" s="2273"/>
      <c r="P6" s="2273"/>
      <c r="Q6" s="2273"/>
      <c r="R6" s="2274"/>
      <c r="S6" s="218" t="s">
        <v>1570</v>
      </c>
    </row>
    <row r="7" spans="1:19" ht="11.45" customHeight="1">
      <c r="A7" s="217"/>
      <c r="B7" s="711" t="s">
        <v>45</v>
      </c>
      <c r="C7" s="224" t="s">
        <v>47</v>
      </c>
      <c r="D7" s="224" t="s">
        <v>27</v>
      </c>
      <c r="E7" s="221"/>
      <c r="F7" s="219" t="s">
        <v>28</v>
      </c>
      <c r="G7" s="220" t="s">
        <v>29</v>
      </c>
      <c r="H7" s="220" t="s">
        <v>30</v>
      </c>
      <c r="I7" s="223" t="s">
        <v>23</v>
      </c>
      <c r="J7" s="222" t="s">
        <v>24</v>
      </c>
      <c r="K7" s="222" t="s">
        <v>25</v>
      </c>
      <c r="L7" s="223" t="s">
        <v>1571</v>
      </c>
      <c r="M7" s="223" t="s">
        <v>1676</v>
      </c>
      <c r="N7" s="223" t="s">
        <v>26</v>
      </c>
      <c r="O7" s="225"/>
      <c r="P7" s="224" t="s">
        <v>45</v>
      </c>
      <c r="Q7" s="224" t="s">
        <v>47</v>
      </c>
      <c r="R7" s="712" t="s">
        <v>27</v>
      </c>
      <c r="S7" s="218"/>
    </row>
    <row r="8" spans="1:19" ht="11.45" customHeight="1">
      <c r="A8" s="226"/>
      <c r="B8" s="714" t="s">
        <v>13</v>
      </c>
      <c r="C8" s="232" t="s">
        <v>46</v>
      </c>
      <c r="D8" s="232" t="s">
        <v>12</v>
      </c>
      <c r="E8" s="229"/>
      <c r="F8" s="227" t="s">
        <v>11</v>
      </c>
      <c r="G8" s="228" t="s">
        <v>10</v>
      </c>
      <c r="H8" s="228" t="s">
        <v>9</v>
      </c>
      <c r="I8" s="231" t="s">
        <v>8</v>
      </c>
      <c r="J8" s="230" t="s">
        <v>7</v>
      </c>
      <c r="K8" s="230" t="s">
        <v>6</v>
      </c>
      <c r="L8" s="231" t="s">
        <v>1575</v>
      </c>
      <c r="M8" s="231" t="s">
        <v>1576</v>
      </c>
      <c r="N8" s="231" t="s">
        <v>1577</v>
      </c>
      <c r="O8" s="233"/>
      <c r="P8" s="232" t="s">
        <v>13</v>
      </c>
      <c r="Q8" s="232" t="s">
        <v>46</v>
      </c>
      <c r="R8" s="715" t="s">
        <v>12</v>
      </c>
      <c r="S8" s="234"/>
    </row>
    <row r="9" spans="1:19" ht="15" customHeight="1">
      <c r="A9" s="235"/>
      <c r="B9" s="236"/>
      <c r="C9" s="195"/>
      <c r="E9" s="237"/>
      <c r="F9" s="236"/>
      <c r="J9" s="195"/>
      <c r="M9" s="195"/>
      <c r="O9" s="238"/>
      <c r="R9" s="237"/>
      <c r="S9" s="239"/>
    </row>
    <row r="10" spans="1:19" s="246" customFormat="1" ht="15" customHeight="1">
      <c r="A10" s="240" t="s">
        <v>1677</v>
      </c>
      <c r="B10" s="241">
        <f>'[2]tr (2)'!C5</f>
        <v>103.3</v>
      </c>
      <c r="C10" s="242">
        <f>'[2]tr (2)'!D5</f>
        <v>103</v>
      </c>
      <c r="D10" s="242">
        <f>'[2]tr (2)'!E5</f>
        <v>101.6</v>
      </c>
      <c r="E10" s="237"/>
      <c r="F10" s="242">
        <f>'[2]tr (2)'!F5</f>
        <v>101.9</v>
      </c>
      <c r="G10" s="242">
        <f>'[2]tr (2)'!G5</f>
        <v>102.2</v>
      </c>
      <c r="H10" s="242">
        <f>'[2]tr (2)'!H5</f>
        <v>102.4</v>
      </c>
      <c r="I10" s="242">
        <f>'[2]tr (2)'!I5</f>
        <v>102.5</v>
      </c>
      <c r="J10" s="242">
        <f>'[2]tr (2)'!J5</f>
        <v>102.1</v>
      </c>
      <c r="K10" s="242">
        <f>'[2]tr (2)'!K5</f>
        <v>102.3</v>
      </c>
      <c r="L10" s="242">
        <f>'[2]tr (2)'!L5</f>
        <v>102.5</v>
      </c>
      <c r="M10" s="242">
        <f>'[2]tr (2)'!M5</f>
        <v>102.5</v>
      </c>
      <c r="N10" s="242">
        <f>'[2]tr (2)'!N5</f>
        <v>102.1</v>
      </c>
      <c r="O10" s="243"/>
      <c r="P10" s="241">
        <f>'[2]tr (2)'!O5</f>
        <v>101.9</v>
      </c>
      <c r="Q10" s="242">
        <f>'[2]tr (2)'!P5</f>
        <v>102.1</v>
      </c>
      <c r="R10" s="244">
        <f>'[2]tr (2)'!Q5</f>
        <v>101.7</v>
      </c>
      <c r="S10" s="245" t="s">
        <v>1678</v>
      </c>
    </row>
    <row r="11" spans="1:19" s="246" customFormat="1" ht="15" customHeight="1">
      <c r="B11" s="247"/>
      <c r="C11" s="198"/>
      <c r="D11" s="242"/>
      <c r="E11" s="237"/>
      <c r="F11" s="242"/>
      <c r="G11" s="242"/>
      <c r="H11" s="242"/>
      <c r="I11" s="242"/>
      <c r="J11" s="242"/>
      <c r="K11" s="242"/>
      <c r="L11" s="242"/>
      <c r="M11" s="242"/>
      <c r="N11" s="242"/>
      <c r="O11" s="243"/>
      <c r="P11" s="241"/>
      <c r="Q11" s="242"/>
      <c r="R11" s="244"/>
      <c r="S11" s="248"/>
    </row>
    <row r="12" spans="1:19" s="246" customFormat="1" ht="15" customHeight="1">
      <c r="A12" s="249" t="s">
        <v>1679</v>
      </c>
      <c r="B12" s="241">
        <f>'[2]tr (2)'!C7</f>
        <v>103.1</v>
      </c>
      <c r="C12" s="242">
        <f>'[2]tr (2)'!D7</f>
        <v>102.6</v>
      </c>
      <c r="D12" s="242">
        <f>'[2]tr (2)'!E7</f>
        <v>99.2</v>
      </c>
      <c r="E12" s="244"/>
      <c r="F12" s="242">
        <f>'[2]tr (2)'!F7</f>
        <v>100.8</v>
      </c>
      <c r="G12" s="242">
        <f>'[2]tr (2)'!G7</f>
        <v>102.3</v>
      </c>
      <c r="H12" s="242">
        <f>'[2]tr (2)'!H7</f>
        <v>102.9</v>
      </c>
      <c r="I12" s="242">
        <f>'[2]tr (2)'!I7</f>
        <v>102.1</v>
      </c>
      <c r="J12" s="242">
        <f>'[2]tr (2)'!J7</f>
        <v>100.6</v>
      </c>
      <c r="K12" s="242">
        <f>'[2]tr (2)'!K7</f>
        <v>100.8</v>
      </c>
      <c r="L12" s="242">
        <f>'[2]tr (2)'!L7</f>
        <v>101.5</v>
      </c>
      <c r="M12" s="242">
        <f>'[2]tr (2)'!M7</f>
        <v>101.4</v>
      </c>
      <c r="N12" s="242">
        <f>'[2]tr (2)'!N7</f>
        <v>100.6</v>
      </c>
      <c r="O12" s="243"/>
      <c r="P12" s="241">
        <f>'[2]tr (2)'!O7</f>
        <v>100.2</v>
      </c>
      <c r="Q12" s="242">
        <f>'[2]tr (2)'!P7</f>
        <v>101.2</v>
      </c>
      <c r="R12" s="244">
        <f>'[2]tr (2)'!Q7</f>
        <v>100.3</v>
      </c>
      <c r="S12" s="250" t="s">
        <v>1680</v>
      </c>
    </row>
    <row r="13" spans="1:19" ht="15" customHeight="1">
      <c r="A13" s="216" t="s">
        <v>1681</v>
      </c>
      <c r="B13" s="247">
        <f>'[2]tr (2)'!C8</f>
        <v>101.4</v>
      </c>
      <c r="C13" s="198">
        <f>'[2]tr (2)'!D8</f>
        <v>101.5</v>
      </c>
      <c r="D13" s="198">
        <f>'[2]tr (2)'!E8</f>
        <v>101.5</v>
      </c>
      <c r="E13" s="251"/>
      <c r="F13" s="198">
        <f>'[2]tr (2)'!F8</f>
        <v>101.6</v>
      </c>
      <c r="G13" s="198">
        <f>'[2]tr (2)'!G8</f>
        <v>101.6</v>
      </c>
      <c r="H13" s="198">
        <f>'[2]tr (2)'!H8</f>
        <v>101.9</v>
      </c>
      <c r="I13" s="198">
        <f>'[2]tr (2)'!I8</f>
        <v>101.6</v>
      </c>
      <c r="J13" s="198">
        <f>'[2]tr (2)'!J8</f>
        <v>101</v>
      </c>
      <c r="K13" s="198">
        <f>'[2]tr (2)'!K8</f>
        <v>100.9</v>
      </c>
      <c r="L13" s="198">
        <f>'[2]tr (2)'!L8</f>
        <v>100.8</v>
      </c>
      <c r="M13" s="198">
        <f>'[2]tr (2)'!M8</f>
        <v>100.6</v>
      </c>
      <c r="N13" s="198">
        <f>'[2]tr (2)'!N8</f>
        <v>100.6</v>
      </c>
      <c r="O13" s="243"/>
      <c r="P13" s="247">
        <f>'[2]tr (2)'!O8</f>
        <v>100.4</v>
      </c>
      <c r="Q13" s="198">
        <f>'[2]tr (2)'!P8</f>
        <v>100.3</v>
      </c>
      <c r="R13" s="251">
        <f>'[2]tr (2)'!Q8</f>
        <v>100.4</v>
      </c>
      <c r="S13" s="252" t="s">
        <v>1682</v>
      </c>
    </row>
    <row r="14" spans="1:19" ht="15" customHeight="1">
      <c r="A14" s="216" t="s">
        <v>1683</v>
      </c>
      <c r="B14" s="247">
        <f>'[2]tr (2)'!C9</f>
        <v>101.9</v>
      </c>
      <c r="C14" s="198">
        <f>'[2]tr (2)'!D9</f>
        <v>101.8</v>
      </c>
      <c r="D14" s="198">
        <f>'[2]tr (2)'!E9</f>
        <v>100.2</v>
      </c>
      <c r="E14" s="251"/>
      <c r="F14" s="198">
        <f>'[2]tr (2)'!F9</f>
        <v>100.9</v>
      </c>
      <c r="G14" s="198">
        <f>'[2]tr (2)'!G9</f>
        <v>102.2</v>
      </c>
      <c r="H14" s="198">
        <f>'[2]tr (2)'!H9</f>
        <v>102.7</v>
      </c>
      <c r="I14" s="198">
        <f>'[2]tr (2)'!I9</f>
        <v>104</v>
      </c>
      <c r="J14" s="198">
        <f>'[2]tr (2)'!J9</f>
        <v>103.6</v>
      </c>
      <c r="K14" s="198">
        <f>'[2]tr (2)'!K9</f>
        <v>104.2</v>
      </c>
      <c r="L14" s="198">
        <f>'[2]tr (2)'!L9</f>
        <v>105.4</v>
      </c>
      <c r="M14" s="198">
        <f>'[2]tr (2)'!M9</f>
        <v>105.9</v>
      </c>
      <c r="N14" s="198">
        <f>'[2]tr (2)'!N9</f>
        <v>105.3</v>
      </c>
      <c r="O14" s="243"/>
      <c r="P14" s="247">
        <f>'[2]tr (2)'!O9</f>
        <v>106.5</v>
      </c>
      <c r="Q14" s="198">
        <f>'[2]tr (2)'!P9</f>
        <v>110.1</v>
      </c>
      <c r="R14" s="251">
        <f>'[2]tr (2)'!Q9</f>
        <v>108.7</v>
      </c>
      <c r="S14" s="252" t="s">
        <v>1684</v>
      </c>
    </row>
    <row r="15" spans="1:19" ht="15" customHeight="1">
      <c r="A15" s="216" t="s">
        <v>1685</v>
      </c>
      <c r="B15" s="247">
        <f>'[2]tr (2)'!C10</f>
        <v>99</v>
      </c>
      <c r="C15" s="198">
        <f>'[2]tr (2)'!D10</f>
        <v>103.9</v>
      </c>
      <c r="D15" s="198">
        <f>'[2]tr (2)'!E10</f>
        <v>97.9</v>
      </c>
      <c r="E15" s="251"/>
      <c r="F15" s="198">
        <f>'[2]tr (2)'!F10</f>
        <v>101.5</v>
      </c>
      <c r="G15" s="198">
        <f>'[2]tr (2)'!G10</f>
        <v>108.6</v>
      </c>
      <c r="H15" s="198">
        <f>'[2]tr (2)'!H10</f>
        <v>109.3</v>
      </c>
      <c r="I15" s="198">
        <f>'[2]tr (2)'!I10</f>
        <v>99.2</v>
      </c>
      <c r="J15" s="198">
        <f>'[2]tr (2)'!J10</f>
        <v>96.6</v>
      </c>
      <c r="K15" s="198">
        <f>'[2]tr (2)'!K10</f>
        <v>98.3</v>
      </c>
      <c r="L15" s="198">
        <f>'[2]tr (2)'!L10</f>
        <v>98.9</v>
      </c>
      <c r="M15" s="198">
        <f>'[2]tr (2)'!M10</f>
        <v>101.9</v>
      </c>
      <c r="N15" s="198">
        <f>'[2]tr (2)'!N10</f>
        <v>99.9</v>
      </c>
      <c r="O15" s="243"/>
      <c r="P15" s="247">
        <f>'[2]tr (2)'!O10</f>
        <v>101.6</v>
      </c>
      <c r="Q15" s="198">
        <f>'[2]tr (2)'!P10</f>
        <v>108.6</v>
      </c>
      <c r="R15" s="251">
        <f>'[2]tr (2)'!Q10</f>
        <v>104.9</v>
      </c>
      <c r="S15" s="253" t="s">
        <v>1686</v>
      </c>
    </row>
    <row r="16" spans="1:19" ht="15" customHeight="1">
      <c r="A16" s="216" t="s">
        <v>1687</v>
      </c>
      <c r="B16" s="247">
        <f>'[2]tr (2)'!C11</f>
        <v>99.7</v>
      </c>
      <c r="C16" s="198">
        <f>'[2]tr (2)'!D11</f>
        <v>98.9</v>
      </c>
      <c r="D16" s="198">
        <f>'[2]tr (2)'!E11</f>
        <v>99.1</v>
      </c>
      <c r="E16" s="251"/>
      <c r="F16" s="198">
        <f>'[2]tr (2)'!F11</f>
        <v>100</v>
      </c>
      <c r="G16" s="198">
        <f>'[2]tr (2)'!G11</f>
        <v>100.2</v>
      </c>
      <c r="H16" s="198">
        <f>'[2]tr (2)'!H11</f>
        <v>100.4</v>
      </c>
      <c r="I16" s="198">
        <f>'[2]tr (2)'!I11</f>
        <v>100.1</v>
      </c>
      <c r="J16" s="198">
        <f>'[2]tr (2)'!J11</f>
        <v>99.7</v>
      </c>
      <c r="K16" s="198">
        <f>'[2]tr (2)'!K11</f>
        <v>100.1</v>
      </c>
      <c r="L16" s="198">
        <f>'[2]tr (2)'!L11</f>
        <v>100.7</v>
      </c>
      <c r="M16" s="198">
        <f>'[2]tr (2)'!M11</f>
        <v>100.2</v>
      </c>
      <c r="N16" s="198">
        <f>'[2]tr (2)'!N11</f>
        <v>99</v>
      </c>
      <c r="O16" s="243"/>
      <c r="P16" s="247">
        <f>'[2]tr (2)'!O11</f>
        <v>98.5</v>
      </c>
      <c r="Q16" s="198">
        <f>'[2]tr (2)'!P11</f>
        <v>98.4</v>
      </c>
      <c r="R16" s="251">
        <f>'[2]tr (2)'!Q11</f>
        <v>98.6</v>
      </c>
      <c r="S16" s="253" t="s">
        <v>1688</v>
      </c>
    </row>
    <row r="17" spans="1:19" ht="15" customHeight="1">
      <c r="A17" s="216" t="s">
        <v>1689</v>
      </c>
      <c r="B17" s="247">
        <f>'[2]tr (2)'!C12</f>
        <v>92.8</v>
      </c>
      <c r="C17" s="198">
        <f>'[2]tr (2)'!D12</f>
        <v>93</v>
      </c>
      <c r="D17" s="198">
        <f>'[2]tr (2)'!E12</f>
        <v>92.9</v>
      </c>
      <c r="E17" s="251"/>
      <c r="F17" s="198">
        <f>'[2]tr (2)'!F12</f>
        <v>93.4</v>
      </c>
      <c r="G17" s="198">
        <f>'[2]tr (2)'!G12</f>
        <v>94.2</v>
      </c>
      <c r="H17" s="198">
        <f>'[2]tr (2)'!H12</f>
        <v>94.3</v>
      </c>
      <c r="I17" s="198">
        <f>'[2]tr (2)'!I12</f>
        <v>94.2</v>
      </c>
      <c r="J17" s="198">
        <f>'[2]tr (2)'!J12</f>
        <v>93.7</v>
      </c>
      <c r="K17" s="198">
        <f>'[2]tr (2)'!K12</f>
        <v>93.3</v>
      </c>
      <c r="L17" s="198">
        <f>'[2]tr (2)'!L12</f>
        <v>93.2</v>
      </c>
      <c r="M17" s="198">
        <f>'[2]tr (2)'!M12</f>
        <v>93.1</v>
      </c>
      <c r="N17" s="198">
        <f>'[2]tr (2)'!N12</f>
        <v>92.3</v>
      </c>
      <c r="O17" s="243"/>
      <c r="P17" s="247">
        <f>'[2]tr (2)'!O12</f>
        <v>92.1</v>
      </c>
      <c r="Q17" s="198">
        <f>'[2]tr (2)'!P12</f>
        <v>91.2</v>
      </c>
      <c r="R17" s="251">
        <f>'[2]tr (2)'!Q12</f>
        <v>90.5</v>
      </c>
      <c r="S17" s="253" t="s">
        <v>1690</v>
      </c>
    </row>
    <row r="18" spans="1:19" ht="15" customHeight="1">
      <c r="A18" s="216" t="s">
        <v>1691</v>
      </c>
      <c r="B18" s="247">
        <f>'[2]tr (2)'!C13</f>
        <v>137.80000000000001</v>
      </c>
      <c r="C18" s="198">
        <f>'[2]tr (2)'!D13</f>
        <v>134.9</v>
      </c>
      <c r="D18" s="198">
        <f>'[2]tr (2)'!E13</f>
        <v>117.7</v>
      </c>
      <c r="E18" s="251"/>
      <c r="F18" s="198">
        <f>'[2]tr (2)'!F13</f>
        <v>117.4</v>
      </c>
      <c r="G18" s="198">
        <f>'[2]tr (2)'!G13</f>
        <v>117.4</v>
      </c>
      <c r="H18" s="198">
        <f>'[2]tr (2)'!H13</f>
        <v>118.1</v>
      </c>
      <c r="I18" s="198">
        <f>'[2]tr (2)'!I13</f>
        <v>111.6</v>
      </c>
      <c r="J18" s="198">
        <f>'[2]tr (2)'!J13</f>
        <v>109.5</v>
      </c>
      <c r="K18" s="198">
        <f>'[2]tr (2)'!K13</f>
        <v>107.7</v>
      </c>
      <c r="L18" s="198">
        <f>'[2]tr (2)'!L13</f>
        <v>106.5</v>
      </c>
      <c r="M18" s="198">
        <f>'[2]tr (2)'!M13</f>
        <v>106.2</v>
      </c>
      <c r="N18" s="198">
        <f>'[2]tr (2)'!N13</f>
        <v>105.2</v>
      </c>
      <c r="O18" s="243"/>
      <c r="P18" s="247">
        <f>'[2]tr (2)'!O13</f>
        <v>106.5</v>
      </c>
      <c r="Q18" s="198">
        <f>'[2]tr (2)'!P13</f>
        <v>105.7</v>
      </c>
      <c r="R18" s="251">
        <f>'[2]tr (2)'!Q13</f>
        <v>99.8</v>
      </c>
      <c r="S18" s="253" t="s">
        <v>1692</v>
      </c>
    </row>
    <row r="19" spans="1:19" ht="15" customHeight="1">
      <c r="A19" s="216" t="s">
        <v>1693</v>
      </c>
      <c r="B19" s="247">
        <f>'[2]tr (2)'!C14</f>
        <v>103.5</v>
      </c>
      <c r="C19" s="198">
        <f>'[2]tr (2)'!D14</f>
        <v>99.8</v>
      </c>
      <c r="D19" s="198">
        <f>'[2]tr (2)'!E14</f>
        <v>90</v>
      </c>
      <c r="E19" s="251"/>
      <c r="F19" s="198">
        <f>'[2]tr (2)'!F14</f>
        <v>98.5</v>
      </c>
      <c r="G19" s="198">
        <f>'[2]tr (2)'!G14</f>
        <v>103.8</v>
      </c>
      <c r="H19" s="198">
        <f>'[2]tr (2)'!H14</f>
        <v>106.5</v>
      </c>
      <c r="I19" s="198">
        <f>'[2]tr (2)'!I14</f>
        <v>107.8</v>
      </c>
      <c r="J19" s="198">
        <f>'[2]tr (2)'!J14</f>
        <v>101.1</v>
      </c>
      <c r="K19" s="198">
        <f>'[2]tr (2)'!K14</f>
        <v>101.9</v>
      </c>
      <c r="L19" s="198">
        <f>'[2]tr (2)'!L14</f>
        <v>105.8</v>
      </c>
      <c r="M19" s="198">
        <f>'[2]tr (2)'!M14</f>
        <v>104.5</v>
      </c>
      <c r="N19" s="198">
        <f>'[2]tr (2)'!N14</f>
        <v>101.8</v>
      </c>
      <c r="O19" s="243"/>
      <c r="P19" s="247">
        <f>'[2]tr (2)'!O14</f>
        <v>96.2</v>
      </c>
      <c r="Q19" s="198">
        <f>'[2]tr (2)'!P14</f>
        <v>97.5</v>
      </c>
      <c r="R19" s="251">
        <f>'[2]tr (2)'!Q14</f>
        <v>98.6</v>
      </c>
      <c r="S19" s="253" t="s">
        <v>1694</v>
      </c>
    </row>
    <row r="20" spans="1:19" ht="15" customHeight="1">
      <c r="A20" s="216" t="s">
        <v>1695</v>
      </c>
      <c r="B20" s="247">
        <f>'[2]tr (2)'!C15</f>
        <v>100.4</v>
      </c>
      <c r="C20" s="198">
        <f>'[2]tr (2)'!D15</f>
        <v>100.4</v>
      </c>
      <c r="D20" s="198">
        <f>'[2]tr (2)'!E15</f>
        <v>100.3</v>
      </c>
      <c r="E20" s="251"/>
      <c r="F20" s="198">
        <f>'[2]tr (2)'!F15</f>
        <v>100.4</v>
      </c>
      <c r="G20" s="198">
        <f>'[2]tr (2)'!G15</f>
        <v>100.4</v>
      </c>
      <c r="H20" s="198">
        <f>'[2]tr (2)'!H15</f>
        <v>100.3</v>
      </c>
      <c r="I20" s="198">
        <f>'[2]tr (2)'!I15</f>
        <v>100.4</v>
      </c>
      <c r="J20" s="198">
        <f>'[2]tr (2)'!J15</f>
        <v>100.2</v>
      </c>
      <c r="K20" s="198">
        <f>'[2]tr (2)'!K15</f>
        <v>100.1</v>
      </c>
      <c r="L20" s="198">
        <f>'[2]tr (2)'!L15</f>
        <v>100.1</v>
      </c>
      <c r="M20" s="198">
        <f>'[2]tr (2)'!M15</f>
        <v>100.1</v>
      </c>
      <c r="N20" s="198">
        <f>'[2]tr (2)'!N15</f>
        <v>100</v>
      </c>
      <c r="O20" s="243"/>
      <c r="P20" s="247">
        <f>'[2]tr (2)'!O15</f>
        <v>100.1</v>
      </c>
      <c r="Q20" s="198">
        <f>'[2]tr (2)'!P15</f>
        <v>100.2</v>
      </c>
      <c r="R20" s="251">
        <f>'[2]tr (2)'!Q15</f>
        <v>100.1</v>
      </c>
      <c r="S20" s="253" t="s">
        <v>1696</v>
      </c>
    </row>
    <row r="21" spans="1:19" ht="15" customHeight="1">
      <c r="A21" s="216" t="s">
        <v>1697</v>
      </c>
      <c r="B21" s="247">
        <f>'[2]tr (2)'!C16</f>
        <v>92.1</v>
      </c>
      <c r="C21" s="198">
        <f>'[2]tr (2)'!D16</f>
        <v>92</v>
      </c>
      <c r="D21" s="198">
        <f>'[2]tr (2)'!E16</f>
        <v>92</v>
      </c>
      <c r="E21" s="251"/>
      <c r="F21" s="198">
        <f>'[2]tr (2)'!F16</f>
        <v>91.9</v>
      </c>
      <c r="G21" s="198">
        <f>'[2]tr (2)'!G16</f>
        <v>92.5</v>
      </c>
      <c r="H21" s="198">
        <f>'[2]tr (2)'!H16</f>
        <v>92.5</v>
      </c>
      <c r="I21" s="198">
        <f>'[2]tr (2)'!I16</f>
        <v>92.2</v>
      </c>
      <c r="J21" s="198">
        <f>'[2]tr (2)'!J16</f>
        <v>91.3</v>
      </c>
      <c r="K21" s="198">
        <f>'[2]tr (2)'!K16</f>
        <v>91.5</v>
      </c>
      <c r="L21" s="198">
        <f>'[2]tr (2)'!L16</f>
        <v>91.3</v>
      </c>
      <c r="M21" s="198">
        <f>'[2]tr (2)'!M16</f>
        <v>91.7</v>
      </c>
      <c r="N21" s="198">
        <f>'[2]tr (2)'!N16</f>
        <v>92.2</v>
      </c>
      <c r="O21" s="243"/>
      <c r="P21" s="247">
        <f>'[2]tr (2)'!O16</f>
        <v>92.3</v>
      </c>
      <c r="Q21" s="198">
        <f>'[2]tr (2)'!P16</f>
        <v>92.1</v>
      </c>
      <c r="R21" s="251">
        <f>'[2]tr (2)'!Q16</f>
        <v>92.3</v>
      </c>
      <c r="S21" s="253" t="s">
        <v>1698</v>
      </c>
    </row>
    <row r="22" spans="1:19" ht="15" customHeight="1">
      <c r="A22" s="216" t="s">
        <v>1699</v>
      </c>
      <c r="B22" s="247">
        <f>'[2]tr (2)'!C17</f>
        <v>100.2</v>
      </c>
      <c r="C22" s="198">
        <f>'[2]tr (2)'!D17</f>
        <v>100.1</v>
      </c>
      <c r="D22" s="198">
        <f>'[2]tr (2)'!E17</f>
        <v>99.7</v>
      </c>
      <c r="E22" s="251"/>
      <c r="F22" s="198">
        <f>'[2]tr (2)'!F17</f>
        <v>99.5</v>
      </c>
      <c r="G22" s="198">
        <f>'[2]tr (2)'!G17</f>
        <v>100.2</v>
      </c>
      <c r="H22" s="198">
        <f>'[2]tr (2)'!H17</f>
        <v>100.1</v>
      </c>
      <c r="I22" s="198">
        <f>'[2]tr (2)'!I17</f>
        <v>100.1</v>
      </c>
      <c r="J22" s="198">
        <f>'[2]tr (2)'!J17</f>
        <v>100</v>
      </c>
      <c r="K22" s="198">
        <f>'[2]tr (2)'!K17</f>
        <v>100.1</v>
      </c>
      <c r="L22" s="198">
        <f>'[2]tr (2)'!L17</f>
        <v>100.2</v>
      </c>
      <c r="M22" s="198">
        <f>'[2]tr (2)'!M17</f>
        <v>100.2</v>
      </c>
      <c r="N22" s="198">
        <f>'[2]tr (2)'!N17</f>
        <v>100.2</v>
      </c>
      <c r="O22" s="243"/>
      <c r="P22" s="247">
        <f>'[2]tr (2)'!O17</f>
        <v>100.4</v>
      </c>
      <c r="Q22" s="198">
        <f>'[2]tr (2)'!P17</f>
        <v>100.3</v>
      </c>
      <c r="R22" s="251">
        <f>'[2]tr (2)'!Q17</f>
        <v>99.9</v>
      </c>
      <c r="S22" s="253" t="s">
        <v>1700</v>
      </c>
    </row>
    <row r="23" spans="1:19" ht="15" customHeight="1">
      <c r="A23" s="216" t="s">
        <v>1701</v>
      </c>
      <c r="B23" s="247">
        <f>'[2]tr (2)'!C18</f>
        <v>96.5</v>
      </c>
      <c r="C23" s="198">
        <f>'[2]tr (2)'!D18</f>
        <v>96.5</v>
      </c>
      <c r="D23" s="198">
        <f>'[2]tr (2)'!E18</f>
        <v>97.1</v>
      </c>
      <c r="E23" s="251"/>
      <c r="F23" s="198">
        <f>'[2]tr (2)'!F18</f>
        <v>97.6</v>
      </c>
      <c r="G23" s="198">
        <f>'[2]tr (2)'!G18</f>
        <v>97.3</v>
      </c>
      <c r="H23" s="198">
        <f>'[2]tr (2)'!H18</f>
        <v>97.5</v>
      </c>
      <c r="I23" s="198">
        <f>'[2]tr (2)'!I18</f>
        <v>97.7</v>
      </c>
      <c r="J23" s="198">
        <f>'[2]tr (2)'!J18</f>
        <v>97.6</v>
      </c>
      <c r="K23" s="198">
        <f>'[2]tr (2)'!K18</f>
        <v>97.6</v>
      </c>
      <c r="L23" s="198">
        <f>'[2]tr (2)'!L18</f>
        <v>97.2</v>
      </c>
      <c r="M23" s="198">
        <f>'[2]tr (2)'!M18</f>
        <v>97.3</v>
      </c>
      <c r="N23" s="198">
        <f>'[2]tr (2)'!N18</f>
        <v>97.5</v>
      </c>
      <c r="O23" s="243"/>
      <c r="P23" s="247">
        <f>'[2]tr (2)'!O18</f>
        <v>97.3</v>
      </c>
      <c r="Q23" s="198">
        <f>'[2]tr (2)'!P18</f>
        <v>97.4</v>
      </c>
      <c r="R23" s="251">
        <f>'[2]tr (2)'!Q18</f>
        <v>96.9</v>
      </c>
      <c r="S23" s="253" t="s">
        <v>1702</v>
      </c>
    </row>
    <row r="24" spans="1:19" ht="15" customHeight="1">
      <c r="B24" s="247"/>
      <c r="C24" s="198"/>
      <c r="D24" s="198"/>
      <c r="E24" s="251"/>
      <c r="F24" s="242"/>
      <c r="G24" s="242"/>
      <c r="H24" s="242"/>
      <c r="I24" s="242"/>
      <c r="J24" s="242"/>
      <c r="K24" s="242"/>
      <c r="L24" s="242"/>
      <c r="M24" s="242"/>
      <c r="N24" s="242"/>
      <c r="O24" s="243"/>
      <c r="P24" s="241"/>
      <c r="Q24" s="242"/>
      <c r="R24" s="244"/>
      <c r="S24" s="253"/>
    </row>
    <row r="25" spans="1:19" ht="15" customHeight="1">
      <c r="A25" s="254" t="s">
        <v>1703</v>
      </c>
      <c r="B25" s="241">
        <f>'[2]tr (2)'!C20</f>
        <v>122.6</v>
      </c>
      <c r="C25" s="242">
        <f>'[2]tr (2)'!D20</f>
        <v>122.6</v>
      </c>
      <c r="D25" s="242">
        <f>'[2]tr (2)'!E20</f>
        <v>120.2</v>
      </c>
      <c r="E25" s="251"/>
      <c r="F25" s="242">
        <f>'[2]tr (2)'!F20</f>
        <v>120.2</v>
      </c>
      <c r="G25" s="242">
        <f>'[2]tr (2)'!G20</f>
        <v>120.2</v>
      </c>
      <c r="H25" s="242">
        <f>'[2]tr (2)'!H20</f>
        <v>120.2</v>
      </c>
      <c r="I25" s="242">
        <f>'[2]tr (2)'!I20</f>
        <v>120.2</v>
      </c>
      <c r="J25" s="242">
        <f>'[2]tr (2)'!J20</f>
        <v>120.1</v>
      </c>
      <c r="K25" s="242">
        <f>'[2]tr (2)'!K20</f>
        <v>120.1</v>
      </c>
      <c r="L25" s="242">
        <f>'[2]tr (2)'!L20</f>
        <v>120.1</v>
      </c>
      <c r="M25" s="242">
        <f>'[2]tr (2)'!M20</f>
        <v>120.2</v>
      </c>
      <c r="N25" s="242">
        <f>'[2]tr (2)'!N20</f>
        <v>120.2</v>
      </c>
      <c r="O25" s="243"/>
      <c r="P25" s="241">
        <f>'[2]tr (2)'!O20</f>
        <v>120.2</v>
      </c>
      <c r="Q25" s="242">
        <f>'[2]tr (2)'!P20</f>
        <v>120.2</v>
      </c>
      <c r="R25" s="244">
        <f>'[2]tr (2)'!Q20</f>
        <v>120.2</v>
      </c>
      <c r="S25" s="248" t="s">
        <v>1704</v>
      </c>
    </row>
    <row r="26" spans="1:19" ht="15" customHeight="1">
      <c r="A26" s="216" t="s">
        <v>1705</v>
      </c>
      <c r="B26" s="247">
        <f>'[2]tr (2)'!C21</f>
        <v>101.1</v>
      </c>
      <c r="C26" s="198">
        <f>'[2]tr (2)'!D21</f>
        <v>101.1</v>
      </c>
      <c r="D26" s="198">
        <f>'[2]tr (2)'!E21</f>
        <v>100.9</v>
      </c>
      <c r="E26" s="251"/>
      <c r="F26" s="198">
        <f>'[2]tr (2)'!F21</f>
        <v>100.9</v>
      </c>
      <c r="G26" s="198">
        <f>'[2]tr (2)'!G21</f>
        <v>101.3</v>
      </c>
      <c r="H26" s="198">
        <f>'[2]tr (2)'!H21</f>
        <v>101.3</v>
      </c>
      <c r="I26" s="198">
        <f>'[2]tr (2)'!I21</f>
        <v>101.3</v>
      </c>
      <c r="J26" s="198">
        <f>'[2]tr (2)'!J21</f>
        <v>100.3</v>
      </c>
      <c r="K26" s="198">
        <f>'[2]tr (2)'!K21</f>
        <v>100.4</v>
      </c>
      <c r="L26" s="198">
        <f>'[2]tr (2)'!L21</f>
        <v>100.3</v>
      </c>
      <c r="M26" s="198">
        <f>'[2]tr (2)'!M21</f>
        <v>100.5</v>
      </c>
      <c r="N26" s="198">
        <f>'[2]tr (2)'!N21</f>
        <v>100.5</v>
      </c>
      <c r="O26" s="243"/>
      <c r="P26" s="247">
        <f>'[2]tr (2)'!O21</f>
        <v>100.5</v>
      </c>
      <c r="Q26" s="198">
        <f>'[2]tr (2)'!P21</f>
        <v>101.7</v>
      </c>
      <c r="R26" s="251">
        <f>'[2]tr (2)'!Q21</f>
        <v>101.6</v>
      </c>
      <c r="S26" s="252" t="s">
        <v>1706</v>
      </c>
    </row>
    <row r="27" spans="1:19" ht="15" customHeight="1">
      <c r="A27" s="216" t="s">
        <v>1707</v>
      </c>
      <c r="B27" s="247">
        <f>'[2]tr (2)'!C22</f>
        <v>96.8</v>
      </c>
      <c r="C27" s="198">
        <f>'[2]tr (2)'!D22</f>
        <v>96.9</v>
      </c>
      <c r="D27" s="198">
        <f>'[2]tr (2)'!E22</f>
        <v>97</v>
      </c>
      <c r="E27" s="251"/>
      <c r="F27" s="198">
        <f>'[2]tr (2)'!F22</f>
        <v>96.4</v>
      </c>
      <c r="G27" s="198">
        <f>'[2]tr (2)'!G22</f>
        <v>97</v>
      </c>
      <c r="H27" s="198">
        <f>'[2]tr (2)'!H22</f>
        <v>97</v>
      </c>
      <c r="I27" s="198">
        <f>'[2]tr (2)'!I22</f>
        <v>96.9</v>
      </c>
      <c r="J27" s="198">
        <f>'[2]tr (2)'!J22</f>
        <v>97.2</v>
      </c>
      <c r="K27" s="198">
        <f>'[2]tr (2)'!K22</f>
        <v>97.3</v>
      </c>
      <c r="L27" s="198">
        <f>'[2]tr (2)'!L22</f>
        <v>97.6</v>
      </c>
      <c r="M27" s="198">
        <f>'[2]tr (2)'!M22</f>
        <v>98.2</v>
      </c>
      <c r="N27" s="198">
        <f>'[2]tr (2)'!N22</f>
        <v>98.2</v>
      </c>
      <c r="O27" s="243"/>
      <c r="P27" s="247">
        <f>'[2]tr (2)'!O22</f>
        <v>98.2</v>
      </c>
      <c r="Q27" s="198">
        <f>'[2]tr (2)'!P22</f>
        <v>98</v>
      </c>
      <c r="R27" s="251">
        <f>'[2]tr (2)'!Q22</f>
        <v>97.7</v>
      </c>
      <c r="S27" s="253" t="s">
        <v>1708</v>
      </c>
    </row>
    <row r="28" spans="1:19" ht="15" customHeight="1">
      <c r="A28" s="216" t="s">
        <v>1709</v>
      </c>
      <c r="B28" s="247">
        <f>'[2]tr (2)'!C23</f>
        <v>103.1</v>
      </c>
      <c r="C28" s="198">
        <f>'[2]tr (2)'!D23</f>
        <v>102.9</v>
      </c>
      <c r="D28" s="198">
        <f>'[2]tr (2)'!E23</f>
        <v>102.3</v>
      </c>
      <c r="E28" s="251"/>
      <c r="F28" s="198">
        <f>'[2]tr (2)'!F23</f>
        <v>102.2</v>
      </c>
      <c r="G28" s="198">
        <f>'[2]tr (2)'!G23</f>
        <v>100.5</v>
      </c>
      <c r="H28" s="198">
        <f>'[2]tr (2)'!H23</f>
        <v>100.5</v>
      </c>
      <c r="I28" s="198">
        <f>'[2]tr (2)'!I23</f>
        <v>100.8</v>
      </c>
      <c r="J28" s="198">
        <f>'[2]tr (2)'!J23</f>
        <v>100.5</v>
      </c>
      <c r="K28" s="198">
        <f>'[2]tr (2)'!K23</f>
        <v>100.1</v>
      </c>
      <c r="L28" s="198">
        <f>'[2]tr (2)'!L23</f>
        <v>100</v>
      </c>
      <c r="M28" s="198">
        <f>'[2]tr (2)'!M23</f>
        <v>102.7</v>
      </c>
      <c r="N28" s="198">
        <f>'[2]tr (2)'!N23</f>
        <v>102.7</v>
      </c>
      <c r="O28" s="243"/>
      <c r="P28" s="247">
        <f>'[2]tr (2)'!O23</f>
        <v>102.6</v>
      </c>
      <c r="Q28" s="198">
        <f>'[2]tr (2)'!P23</f>
        <v>103.4</v>
      </c>
      <c r="R28" s="251">
        <f>'[2]tr (2)'!Q23</f>
        <v>102.8</v>
      </c>
      <c r="S28" s="253" t="s">
        <v>1710</v>
      </c>
    </row>
    <row r="29" spans="1:19" ht="15" customHeight="1">
      <c r="A29" s="216" t="s">
        <v>1711</v>
      </c>
      <c r="B29" s="247">
        <f>'[2]tr (2)'!C24</f>
        <v>123.6</v>
      </c>
      <c r="C29" s="198">
        <f>'[2]tr (2)'!D24</f>
        <v>123.6</v>
      </c>
      <c r="D29" s="198">
        <f>'[2]tr (2)'!E24</f>
        <v>121</v>
      </c>
      <c r="E29" s="251"/>
      <c r="F29" s="198">
        <f>'[2]tr (2)'!F24</f>
        <v>121</v>
      </c>
      <c r="G29" s="198">
        <f>'[2]tr (2)'!G24</f>
        <v>121</v>
      </c>
      <c r="H29" s="198">
        <f>'[2]tr (2)'!H24</f>
        <v>121</v>
      </c>
      <c r="I29" s="198">
        <f>'[2]tr (2)'!I24</f>
        <v>121</v>
      </c>
      <c r="J29" s="198">
        <f>'[2]tr (2)'!J24</f>
        <v>121</v>
      </c>
      <c r="K29" s="198">
        <f>'[2]tr (2)'!K24</f>
        <v>121</v>
      </c>
      <c r="L29" s="198">
        <f>'[2]tr (2)'!L24</f>
        <v>121</v>
      </c>
      <c r="M29" s="198">
        <f>'[2]tr (2)'!M24</f>
        <v>121</v>
      </c>
      <c r="N29" s="198">
        <f>'[2]tr (2)'!N24</f>
        <v>121</v>
      </c>
      <c r="O29" s="243"/>
      <c r="P29" s="247">
        <f>'[2]tr (2)'!O24</f>
        <v>121</v>
      </c>
      <c r="Q29" s="198">
        <f>'[2]tr (2)'!P24</f>
        <v>121</v>
      </c>
      <c r="R29" s="251">
        <f>'[2]tr (2)'!Q24</f>
        <v>121</v>
      </c>
      <c r="S29" s="253" t="s">
        <v>1712</v>
      </c>
    </row>
    <row r="30" spans="1:19" ht="15" customHeight="1">
      <c r="B30" s="247"/>
      <c r="C30" s="198"/>
      <c r="D30" s="198"/>
      <c r="E30" s="251"/>
      <c r="F30" s="242"/>
      <c r="G30" s="242"/>
      <c r="H30" s="242"/>
      <c r="I30" s="242"/>
      <c r="J30" s="242"/>
      <c r="K30" s="242"/>
      <c r="L30" s="242"/>
      <c r="M30" s="242"/>
      <c r="N30" s="242"/>
      <c r="O30" s="243"/>
      <c r="P30" s="241"/>
      <c r="Q30" s="242"/>
      <c r="R30" s="244"/>
      <c r="S30" s="253"/>
    </row>
    <row r="31" spans="1:19" s="246" customFormat="1" ht="15" customHeight="1">
      <c r="A31" s="249" t="s">
        <v>1713</v>
      </c>
      <c r="B31" s="241">
        <f>'[2]tr (2)'!C26</f>
        <v>102.4</v>
      </c>
      <c r="C31" s="242">
        <f>'[2]tr (2)'!D26</f>
        <v>102.1</v>
      </c>
      <c r="D31" s="242">
        <f>'[2]tr (2)'!E26</f>
        <v>102.3</v>
      </c>
      <c r="E31" s="244"/>
      <c r="F31" s="242">
        <f>'[2]tr (2)'!F26</f>
        <v>102.4</v>
      </c>
      <c r="G31" s="242">
        <f>'[2]tr (2)'!G26</f>
        <v>102.7</v>
      </c>
      <c r="H31" s="242">
        <f>'[2]tr (2)'!H26</f>
        <v>102.6</v>
      </c>
      <c r="I31" s="242">
        <f>'[2]tr (2)'!I26</f>
        <v>102.6</v>
      </c>
      <c r="J31" s="242">
        <f>'[2]tr (2)'!J26</f>
        <v>102.9</v>
      </c>
      <c r="K31" s="242">
        <f>'[2]tr (2)'!K26</f>
        <v>103.3</v>
      </c>
      <c r="L31" s="242">
        <f>'[2]tr (2)'!L26</f>
        <v>103.3</v>
      </c>
      <c r="M31" s="242">
        <f>'[2]tr (2)'!M26</f>
        <v>103.4</v>
      </c>
      <c r="N31" s="242">
        <f>'[2]tr (2)'!N26</f>
        <v>103.3</v>
      </c>
      <c r="O31" s="243"/>
      <c r="P31" s="241">
        <f>'[2]tr (2)'!O26</f>
        <v>102.7</v>
      </c>
      <c r="Q31" s="242">
        <f>'[2]tr (2)'!P26</f>
        <v>102.1</v>
      </c>
      <c r="R31" s="244">
        <f>'[2]tr (2)'!Q26</f>
        <v>102</v>
      </c>
      <c r="S31" s="248" t="s">
        <v>1714</v>
      </c>
    </row>
    <row r="32" spans="1:19" ht="15" customHeight="1">
      <c r="A32" s="216" t="s">
        <v>1715</v>
      </c>
      <c r="B32" s="247">
        <f>'[2]tr (2)'!C27</f>
        <v>99.5</v>
      </c>
      <c r="C32" s="198">
        <f>'[2]tr (2)'!D27</f>
        <v>98.9</v>
      </c>
      <c r="D32" s="198">
        <f>'[2]tr (2)'!E27</f>
        <v>99.1</v>
      </c>
      <c r="E32" s="251"/>
      <c r="F32" s="198">
        <f>'[2]tr (2)'!F27</f>
        <v>99.5</v>
      </c>
      <c r="G32" s="198">
        <f>'[2]tr (2)'!G27</f>
        <v>99.6</v>
      </c>
      <c r="H32" s="198">
        <f>'[2]tr (2)'!H27</f>
        <v>99.6</v>
      </c>
      <c r="I32" s="198">
        <f>'[2]tr (2)'!I27</f>
        <v>99.4</v>
      </c>
      <c r="J32" s="198">
        <f>'[2]tr (2)'!J27</f>
        <v>100</v>
      </c>
      <c r="K32" s="198">
        <f>'[2]tr (2)'!K27</f>
        <v>100.1</v>
      </c>
      <c r="L32" s="198">
        <f>'[2]tr (2)'!L27</f>
        <v>100.2</v>
      </c>
      <c r="M32" s="198">
        <f>'[2]tr (2)'!M27</f>
        <v>100.5</v>
      </c>
      <c r="N32" s="198">
        <f>'[2]tr (2)'!N27</f>
        <v>100.5</v>
      </c>
      <c r="O32" s="243"/>
      <c r="P32" s="247">
        <f>'[2]tr (2)'!O27</f>
        <v>100.7</v>
      </c>
      <c r="Q32" s="198">
        <f>'[2]tr (2)'!P27</f>
        <v>100.7</v>
      </c>
      <c r="R32" s="251">
        <f>'[2]tr (2)'!Q27</f>
        <v>100.6</v>
      </c>
      <c r="S32" s="253" t="s">
        <v>1716</v>
      </c>
    </row>
    <row r="33" spans="1:19" ht="15" customHeight="1">
      <c r="A33" s="216" t="s">
        <v>1717</v>
      </c>
      <c r="B33" s="247">
        <f>'[2]tr (2)'!C28</f>
        <v>101.9</v>
      </c>
      <c r="C33" s="198">
        <f>'[2]tr (2)'!D28</f>
        <v>101.7</v>
      </c>
      <c r="D33" s="198">
        <f>'[2]tr (2)'!E28</f>
        <v>102</v>
      </c>
      <c r="E33" s="251"/>
      <c r="F33" s="198">
        <f>'[2]tr (2)'!F28</f>
        <v>102.1</v>
      </c>
      <c r="G33" s="198">
        <f>'[2]tr (2)'!G28</f>
        <v>102.4</v>
      </c>
      <c r="H33" s="198">
        <f>'[2]tr (2)'!H28</f>
        <v>102.4</v>
      </c>
      <c r="I33" s="198">
        <f>'[2]tr (2)'!I28</f>
        <v>102.4</v>
      </c>
      <c r="J33" s="198">
        <f>'[2]tr (2)'!J28</f>
        <v>102.8</v>
      </c>
      <c r="K33" s="198">
        <f>'[2]tr (2)'!K28</f>
        <v>103.1</v>
      </c>
      <c r="L33" s="198">
        <f>'[2]tr (2)'!L28</f>
        <v>103.1</v>
      </c>
      <c r="M33" s="198">
        <f>'[2]tr (2)'!M28</f>
        <v>103</v>
      </c>
      <c r="N33" s="198">
        <f>'[2]tr (2)'!N28</f>
        <v>102.7</v>
      </c>
      <c r="O33" s="243"/>
      <c r="P33" s="247">
        <f>'[2]tr (2)'!O28</f>
        <v>102.3</v>
      </c>
      <c r="Q33" s="198">
        <f>'[2]tr (2)'!P28</f>
        <v>102.1</v>
      </c>
      <c r="R33" s="251">
        <f>'[2]tr (2)'!Q28</f>
        <v>101.9</v>
      </c>
      <c r="S33" s="253" t="s">
        <v>1718</v>
      </c>
    </row>
    <row r="34" spans="1:19" ht="15" customHeight="1">
      <c r="A34" s="216" t="s">
        <v>1719</v>
      </c>
      <c r="B34" s="247">
        <f>'[2]tr (2)'!C29</f>
        <v>102.9</v>
      </c>
      <c r="C34" s="198">
        <f>'[2]tr (2)'!D29</f>
        <v>102</v>
      </c>
      <c r="D34" s="198">
        <f>'[2]tr (2)'!E29</f>
        <v>101.2</v>
      </c>
      <c r="E34" s="251"/>
      <c r="F34" s="198">
        <f>'[2]tr (2)'!F29</f>
        <v>101.3</v>
      </c>
      <c r="G34" s="198">
        <f>'[2]tr (2)'!G29</f>
        <v>101</v>
      </c>
      <c r="H34" s="198">
        <f>'[2]tr (2)'!H29</f>
        <v>100.9</v>
      </c>
      <c r="I34" s="198">
        <f>'[2]tr (2)'!I29</f>
        <v>101.3</v>
      </c>
      <c r="J34" s="198">
        <f>'[2]tr (2)'!J29</f>
        <v>101.3</v>
      </c>
      <c r="K34" s="198">
        <f>'[2]tr (2)'!K29</f>
        <v>101.5</v>
      </c>
      <c r="L34" s="198">
        <f>'[2]tr (2)'!L29</f>
        <v>101.5</v>
      </c>
      <c r="M34" s="198">
        <f>'[2]tr (2)'!M29</f>
        <v>102.6</v>
      </c>
      <c r="N34" s="198">
        <f>'[2]tr (2)'!N29</f>
        <v>103</v>
      </c>
      <c r="O34" s="243"/>
      <c r="P34" s="247">
        <f>'[2]tr (2)'!O29</f>
        <v>102</v>
      </c>
      <c r="Q34" s="198">
        <f>'[2]tr (2)'!P29</f>
        <v>99.3</v>
      </c>
      <c r="R34" s="251">
        <f>'[2]tr (2)'!Q29</f>
        <v>99.1</v>
      </c>
      <c r="S34" s="253" t="s">
        <v>1720</v>
      </c>
    </row>
    <row r="35" spans="1:19" ht="15" customHeight="1">
      <c r="A35" s="216" t="s">
        <v>1721</v>
      </c>
      <c r="B35" s="247">
        <f>'[2]tr (2)'!C30</f>
        <v>100.4</v>
      </c>
      <c r="C35" s="198">
        <f>'[2]tr (2)'!D30</f>
        <v>100.4</v>
      </c>
      <c r="D35" s="198">
        <f>'[2]tr (2)'!E30</f>
        <v>100.4</v>
      </c>
      <c r="E35" s="251"/>
      <c r="F35" s="198">
        <f>'[2]tr (2)'!F30</f>
        <v>99</v>
      </c>
      <c r="G35" s="198">
        <f>'[2]tr (2)'!G30</f>
        <v>100.5</v>
      </c>
      <c r="H35" s="198">
        <f>'[2]tr (2)'!H30</f>
        <v>100.6</v>
      </c>
      <c r="I35" s="198">
        <f>'[2]tr (2)'!I30</f>
        <v>100.4</v>
      </c>
      <c r="J35" s="198">
        <f>'[2]tr (2)'!J30</f>
        <v>100.4</v>
      </c>
      <c r="K35" s="198">
        <f>'[2]tr (2)'!K30</f>
        <v>100.4</v>
      </c>
      <c r="L35" s="198">
        <f>'[2]tr (2)'!L30</f>
        <v>100.4</v>
      </c>
      <c r="M35" s="198">
        <f>'[2]tr (2)'!M30</f>
        <v>100.4</v>
      </c>
      <c r="N35" s="198">
        <f>'[2]tr (2)'!N30</f>
        <v>100.4</v>
      </c>
      <c r="O35" s="243"/>
      <c r="P35" s="247">
        <f>'[2]tr (2)'!O30</f>
        <v>100.1</v>
      </c>
      <c r="Q35" s="198">
        <f>'[2]tr (2)'!P30</f>
        <v>99.8</v>
      </c>
      <c r="R35" s="251">
        <f>'[2]tr (2)'!Q30</f>
        <v>99.8</v>
      </c>
      <c r="S35" s="253" t="s">
        <v>1722</v>
      </c>
    </row>
    <row r="36" spans="1:19" ht="15" customHeight="1">
      <c r="A36" s="216" t="s">
        <v>1723</v>
      </c>
      <c r="B36" s="247">
        <f>'[2]tr (2)'!C31</f>
        <v>104.2</v>
      </c>
      <c r="C36" s="198">
        <f>'[2]tr (2)'!D31</f>
        <v>104.2</v>
      </c>
      <c r="D36" s="198">
        <f>'[2]tr (2)'!E31</f>
        <v>104.7</v>
      </c>
      <c r="E36" s="251"/>
      <c r="F36" s="198">
        <f>'[2]tr (2)'!F31</f>
        <v>104.6</v>
      </c>
      <c r="G36" s="198">
        <f>'[2]tr (2)'!G31</f>
        <v>105.1</v>
      </c>
      <c r="H36" s="198">
        <f>'[2]tr (2)'!H31</f>
        <v>104.5</v>
      </c>
      <c r="I36" s="198">
        <f>'[2]tr (2)'!I31</f>
        <v>104.4</v>
      </c>
      <c r="J36" s="198">
        <f>'[2]tr (2)'!J31</f>
        <v>104.6</v>
      </c>
      <c r="K36" s="198">
        <f>'[2]tr (2)'!K31</f>
        <v>105.3</v>
      </c>
      <c r="L36" s="198">
        <f>'[2]tr (2)'!L31</f>
        <v>105.2</v>
      </c>
      <c r="M36" s="198">
        <f>'[2]tr (2)'!M31</f>
        <v>106.1</v>
      </c>
      <c r="N36" s="198">
        <f>'[2]tr (2)'!N31</f>
        <v>106.1</v>
      </c>
      <c r="O36" s="243"/>
      <c r="P36" s="247">
        <f>'[2]tr (2)'!O31</f>
        <v>104.7</v>
      </c>
      <c r="Q36" s="198">
        <f>'[2]tr (2)'!P31</f>
        <v>104.4</v>
      </c>
      <c r="R36" s="251">
        <f>'[2]tr (2)'!Q31</f>
        <v>104.1</v>
      </c>
      <c r="S36" s="253" t="s">
        <v>1724</v>
      </c>
    </row>
    <row r="37" spans="1:19" ht="15" customHeight="1">
      <c r="A37" s="216" t="s">
        <v>1725</v>
      </c>
      <c r="B37" s="247">
        <f>'[2]tr (2)'!C32</f>
        <v>101.9</v>
      </c>
      <c r="C37" s="198">
        <f>'[2]tr (2)'!D32</f>
        <v>101.9</v>
      </c>
      <c r="D37" s="198">
        <f>'[2]tr (2)'!E32</f>
        <v>101.9</v>
      </c>
      <c r="E37" s="251"/>
      <c r="F37" s="198">
        <f>'[2]tr (2)'!F32</f>
        <v>101.9</v>
      </c>
      <c r="G37" s="198">
        <f>'[2]tr (2)'!G32</f>
        <v>102.3</v>
      </c>
      <c r="H37" s="198">
        <f>'[2]tr (2)'!H32</f>
        <v>101.9</v>
      </c>
      <c r="I37" s="198">
        <f>'[2]tr (2)'!I32</f>
        <v>101.9</v>
      </c>
      <c r="J37" s="198">
        <f>'[2]tr (2)'!J32</f>
        <v>101.9</v>
      </c>
      <c r="K37" s="198">
        <f>'[2]tr (2)'!K32</f>
        <v>101.9</v>
      </c>
      <c r="L37" s="198">
        <f>'[2]tr (2)'!L32</f>
        <v>102.1</v>
      </c>
      <c r="M37" s="198">
        <f>'[2]tr (2)'!M32</f>
        <v>102</v>
      </c>
      <c r="N37" s="198">
        <f>'[2]tr (2)'!N32</f>
        <v>102</v>
      </c>
      <c r="O37" s="243"/>
      <c r="P37" s="247">
        <f>'[2]tr (2)'!O32</f>
        <v>101.7</v>
      </c>
      <c r="Q37" s="198">
        <f>'[2]tr (2)'!P32</f>
        <v>101.7</v>
      </c>
      <c r="R37" s="251">
        <f>'[2]tr (2)'!Q32</f>
        <v>101.8</v>
      </c>
      <c r="S37" s="253" t="s">
        <v>1726</v>
      </c>
    </row>
    <row r="38" spans="1:19" ht="15" customHeight="1">
      <c r="B38" s="247"/>
      <c r="C38" s="198"/>
      <c r="D38" s="198"/>
      <c r="E38" s="251"/>
      <c r="F38" s="242"/>
      <c r="G38" s="242"/>
      <c r="H38" s="242"/>
      <c r="I38" s="242"/>
      <c r="J38" s="242"/>
      <c r="K38" s="242"/>
      <c r="L38" s="242"/>
      <c r="M38" s="242"/>
      <c r="N38" s="242"/>
      <c r="O38" s="243"/>
      <c r="P38" s="241"/>
      <c r="Q38" s="242"/>
      <c r="R38" s="244"/>
      <c r="S38" s="252"/>
    </row>
    <row r="39" spans="1:19" ht="15" customHeight="1">
      <c r="A39" s="249" t="s">
        <v>1727</v>
      </c>
      <c r="B39" s="241">
        <f>'[2]tr (2)'!C34</f>
        <v>101.9</v>
      </c>
      <c r="C39" s="242">
        <f>'[2]tr (2)'!D34</f>
        <v>101.9</v>
      </c>
      <c r="D39" s="242">
        <f>'[2]tr (2)'!E34</f>
        <v>101.9</v>
      </c>
      <c r="E39" s="251"/>
      <c r="F39" s="242">
        <f>'[2]tr (2)'!F34</f>
        <v>101.8</v>
      </c>
      <c r="G39" s="242">
        <f>'[2]tr (2)'!G34</f>
        <v>101.7</v>
      </c>
      <c r="H39" s="242">
        <f>'[2]tr (2)'!H34</f>
        <v>101.5</v>
      </c>
      <c r="I39" s="242">
        <f>'[2]tr (2)'!I34</f>
        <v>101.5</v>
      </c>
      <c r="J39" s="242">
        <f>'[2]tr (2)'!J34</f>
        <v>101.5</v>
      </c>
      <c r="K39" s="242">
        <f>'[2]tr (2)'!K34</f>
        <v>101.4</v>
      </c>
      <c r="L39" s="242">
        <f>'[2]tr (2)'!L34</f>
        <v>101.4</v>
      </c>
      <c r="M39" s="242">
        <f>'[2]tr (2)'!M34</f>
        <v>101.5</v>
      </c>
      <c r="N39" s="242">
        <f>'[2]tr (2)'!N34</f>
        <v>101.4</v>
      </c>
      <c r="O39" s="243"/>
      <c r="P39" s="241">
        <f>'[2]tr (2)'!O34</f>
        <v>101.4</v>
      </c>
      <c r="Q39" s="242">
        <f>'[2]tr (2)'!P34</f>
        <v>101.4</v>
      </c>
      <c r="R39" s="244">
        <f>'[2]tr (2)'!Q34</f>
        <v>101.2</v>
      </c>
      <c r="S39" s="250" t="s">
        <v>1728</v>
      </c>
    </row>
    <row r="40" spans="1:19" ht="15" customHeight="1">
      <c r="A40" s="216" t="s">
        <v>1729</v>
      </c>
      <c r="B40" s="247">
        <f>'[2]tr (2)'!C35</f>
        <v>102.7</v>
      </c>
      <c r="C40" s="198">
        <f>'[2]tr (2)'!D35</f>
        <v>102.7</v>
      </c>
      <c r="D40" s="198">
        <f>'[2]tr (2)'!E35</f>
        <v>102.6</v>
      </c>
      <c r="E40" s="251"/>
      <c r="F40" s="198">
        <f>'[2]tr (2)'!F35</f>
        <v>102.6</v>
      </c>
      <c r="G40" s="198">
        <f>'[2]tr (2)'!G35</f>
        <v>102.6</v>
      </c>
      <c r="H40" s="198">
        <f>'[2]tr (2)'!H35</f>
        <v>102.6</v>
      </c>
      <c r="I40" s="198">
        <f>'[2]tr (2)'!I35</f>
        <v>102.5</v>
      </c>
      <c r="J40" s="198">
        <f>'[2]tr (2)'!J35</f>
        <v>102.5</v>
      </c>
      <c r="K40" s="198">
        <f>'[2]tr (2)'!K35</f>
        <v>102.3</v>
      </c>
      <c r="L40" s="198">
        <f>'[2]tr (2)'!L35</f>
        <v>102.1</v>
      </c>
      <c r="M40" s="198">
        <f>'[2]tr (2)'!M35</f>
        <v>102</v>
      </c>
      <c r="N40" s="198">
        <f>'[2]tr (2)'!N35</f>
        <v>101.7</v>
      </c>
      <c r="O40" s="243"/>
      <c r="P40" s="247">
        <f>'[2]tr (2)'!O35</f>
        <v>101.6</v>
      </c>
      <c r="Q40" s="198">
        <f>'[2]tr (2)'!P35</f>
        <v>101.5</v>
      </c>
      <c r="R40" s="251">
        <f>'[2]tr (2)'!Q35</f>
        <v>101.5</v>
      </c>
      <c r="S40" s="253" t="s">
        <v>1730</v>
      </c>
    </row>
    <row r="41" spans="1:19" ht="15" customHeight="1">
      <c r="A41" s="216" t="s">
        <v>1731</v>
      </c>
      <c r="B41" s="247">
        <f>'[2]tr (2)'!C36</f>
        <v>103</v>
      </c>
      <c r="C41" s="198">
        <f>'[2]tr (2)'!D36</f>
        <v>102.8</v>
      </c>
      <c r="D41" s="198">
        <f>'[2]tr (2)'!E36</f>
        <v>102.7</v>
      </c>
      <c r="E41" s="251"/>
      <c r="F41" s="198">
        <f>'[2]tr (2)'!F36</f>
        <v>102.1</v>
      </c>
      <c r="G41" s="198">
        <f>'[2]tr (2)'!G36</f>
        <v>101.9</v>
      </c>
      <c r="H41" s="198">
        <f>'[2]tr (2)'!H36</f>
        <v>102</v>
      </c>
      <c r="I41" s="198">
        <f>'[2]tr (2)'!I36</f>
        <v>101.6</v>
      </c>
      <c r="J41" s="198">
        <f>'[2]tr (2)'!J36</f>
        <v>101.4</v>
      </c>
      <c r="K41" s="198">
        <f>'[2]tr (2)'!K36</f>
        <v>101.3</v>
      </c>
      <c r="L41" s="198">
        <f>'[2]tr (2)'!L36</f>
        <v>101.5</v>
      </c>
      <c r="M41" s="198">
        <f>'[2]tr (2)'!M36</f>
        <v>101.5</v>
      </c>
      <c r="N41" s="198">
        <f>'[2]tr (2)'!N36</f>
        <v>101.4</v>
      </c>
      <c r="O41" s="243"/>
      <c r="P41" s="247">
        <f>'[2]tr (2)'!O36</f>
        <v>101.2</v>
      </c>
      <c r="Q41" s="198">
        <f>'[2]tr (2)'!P36</f>
        <v>101.2</v>
      </c>
      <c r="R41" s="251">
        <f>'[2]tr (2)'!Q36</f>
        <v>101.2</v>
      </c>
      <c r="S41" s="252" t="s">
        <v>1732</v>
      </c>
    </row>
    <row r="42" spans="1:19" ht="15" customHeight="1">
      <c r="A42" s="216" t="s">
        <v>1733</v>
      </c>
      <c r="B42" s="247">
        <f>'[2]tr (2)'!C37</f>
        <v>109.5</v>
      </c>
      <c r="C42" s="198">
        <f>'[2]tr (2)'!D37</f>
        <v>109.5</v>
      </c>
      <c r="D42" s="198">
        <f>'[2]tr (2)'!E37</f>
        <v>109.5</v>
      </c>
      <c r="E42" s="251"/>
      <c r="F42" s="198">
        <f>'[2]tr (2)'!F37</f>
        <v>108.7</v>
      </c>
      <c r="G42" s="198">
        <f>'[2]tr (2)'!G37</f>
        <v>107.5</v>
      </c>
      <c r="H42" s="198">
        <f>'[2]tr (2)'!H37</f>
        <v>106.3</v>
      </c>
      <c r="I42" s="198">
        <f>'[2]tr (2)'!I37</f>
        <v>106.1</v>
      </c>
      <c r="J42" s="198">
        <f>'[2]tr (2)'!J37</f>
        <v>106.1</v>
      </c>
      <c r="K42" s="198">
        <f>'[2]tr (2)'!K37</f>
        <v>106.1</v>
      </c>
      <c r="L42" s="198">
        <f>'[2]tr (2)'!L37</f>
        <v>106.5</v>
      </c>
      <c r="M42" s="198">
        <f>'[2]tr (2)'!M37</f>
        <v>107.5</v>
      </c>
      <c r="N42" s="198">
        <f>'[2]tr (2)'!N37</f>
        <v>108</v>
      </c>
      <c r="O42" s="243"/>
      <c r="P42" s="247">
        <f>'[2]tr (2)'!O37</f>
        <v>107.9</v>
      </c>
      <c r="Q42" s="198">
        <f>'[2]tr (2)'!P37</f>
        <v>107.7</v>
      </c>
      <c r="R42" s="251">
        <f>'[2]tr (2)'!Q37</f>
        <v>106.6</v>
      </c>
      <c r="S42" s="252" t="s">
        <v>1734</v>
      </c>
    </row>
    <row r="43" spans="1:19" ht="15" customHeight="1">
      <c r="A43" s="216" t="s">
        <v>1735</v>
      </c>
      <c r="B43" s="247">
        <f>'[2]tr (2)'!C38</f>
        <v>100.1</v>
      </c>
      <c r="C43" s="198">
        <f>'[2]tr (2)'!D38</f>
        <v>100.1</v>
      </c>
      <c r="D43" s="198">
        <f>'[2]tr (2)'!E38</f>
        <v>100.1</v>
      </c>
      <c r="E43" s="255"/>
      <c r="F43" s="198">
        <f>'[2]tr (2)'!F38</f>
        <v>100.1</v>
      </c>
      <c r="G43" s="198">
        <f>'[2]tr (2)'!G38</f>
        <v>100.1</v>
      </c>
      <c r="H43" s="198">
        <f>'[2]tr (2)'!H38</f>
        <v>100.1</v>
      </c>
      <c r="I43" s="198">
        <f>'[2]tr (2)'!I38</f>
        <v>100.1</v>
      </c>
      <c r="J43" s="198">
        <f>'[2]tr (2)'!J38</f>
        <v>100.1</v>
      </c>
      <c r="K43" s="198">
        <f>'[2]tr (2)'!K38</f>
        <v>100.1</v>
      </c>
      <c r="L43" s="198">
        <f>'[2]tr (2)'!L38</f>
        <v>100.1</v>
      </c>
      <c r="M43" s="198">
        <f>'[2]tr (2)'!M38</f>
        <v>100.1</v>
      </c>
      <c r="N43" s="198">
        <f>'[2]tr (2)'!N38</f>
        <v>100.1</v>
      </c>
      <c r="O43" s="243"/>
      <c r="P43" s="247">
        <f>'[2]tr (2)'!O38</f>
        <v>100.1</v>
      </c>
      <c r="Q43" s="198">
        <f>'[2]tr (2)'!P38</f>
        <v>100.1</v>
      </c>
      <c r="R43" s="251">
        <f>'[2]tr (2)'!Q38</f>
        <v>100.1</v>
      </c>
      <c r="S43" s="256" t="s">
        <v>1736</v>
      </c>
    </row>
    <row r="44" spans="1:19" ht="15" customHeight="1">
      <c r="A44" s="216" t="s">
        <v>1737</v>
      </c>
      <c r="B44" s="247">
        <f>'[2]tr (2)'!C39</f>
        <v>100</v>
      </c>
      <c r="C44" s="198">
        <f>'[2]tr (2)'!D39</f>
        <v>100</v>
      </c>
      <c r="D44" s="198">
        <f>'[2]tr (2)'!E39</f>
        <v>100</v>
      </c>
      <c r="E44" s="255"/>
      <c r="F44" s="198">
        <f>'[2]tr (2)'!F39</f>
        <v>100</v>
      </c>
      <c r="G44" s="198">
        <f>'[2]tr (2)'!G39</f>
        <v>100</v>
      </c>
      <c r="H44" s="198">
        <f>'[2]tr (2)'!H39</f>
        <v>100</v>
      </c>
      <c r="I44" s="198">
        <f>'[2]tr (2)'!I39</f>
        <v>100</v>
      </c>
      <c r="J44" s="198">
        <f>'[2]tr (2)'!J39</f>
        <v>100</v>
      </c>
      <c r="K44" s="198">
        <f>'[2]tr (2)'!K39</f>
        <v>100</v>
      </c>
      <c r="L44" s="198">
        <f>'[2]tr (2)'!L39</f>
        <v>100</v>
      </c>
      <c r="M44" s="198">
        <f>'[2]tr (2)'!M39</f>
        <v>100</v>
      </c>
      <c r="N44" s="198">
        <f>'[2]tr (2)'!N39</f>
        <v>100</v>
      </c>
      <c r="O44" s="243"/>
      <c r="P44" s="247">
        <f>'[2]tr (2)'!O39</f>
        <v>100</v>
      </c>
      <c r="Q44" s="198">
        <f>'[2]tr (2)'!P39</f>
        <v>100</v>
      </c>
      <c r="R44" s="251">
        <f>'[2]tr (2)'!Q39</f>
        <v>100</v>
      </c>
      <c r="S44" s="206" t="s">
        <v>1738</v>
      </c>
    </row>
    <row r="45" spans="1:19" ht="15" customHeight="1">
      <c r="A45" s="216" t="s">
        <v>1739</v>
      </c>
      <c r="B45" s="247">
        <f>'[2]tr (2)'!C40</f>
        <v>97.5</v>
      </c>
      <c r="C45" s="198">
        <f>'[2]tr (2)'!D40</f>
        <v>97.5</v>
      </c>
      <c r="D45" s="198">
        <f>'[2]tr (2)'!E40</f>
        <v>97.5</v>
      </c>
      <c r="E45" s="255"/>
      <c r="F45" s="198">
        <f>'[2]tr (2)'!F40</f>
        <v>97.5</v>
      </c>
      <c r="G45" s="198">
        <f>'[2]tr (2)'!G40</f>
        <v>97.5</v>
      </c>
      <c r="H45" s="198">
        <f>'[2]tr (2)'!H40</f>
        <v>97.5</v>
      </c>
      <c r="I45" s="198">
        <f>'[2]tr (2)'!I40</f>
        <v>100</v>
      </c>
      <c r="J45" s="198">
        <f>'[2]tr (2)'!J40</f>
        <v>100</v>
      </c>
      <c r="K45" s="198">
        <f>'[2]tr (2)'!K40</f>
        <v>100</v>
      </c>
      <c r="L45" s="198">
        <f>'[2]tr (2)'!L40</f>
        <v>100</v>
      </c>
      <c r="M45" s="198">
        <f>'[2]tr (2)'!M40</f>
        <v>100</v>
      </c>
      <c r="N45" s="198">
        <f>'[2]tr (2)'!N40</f>
        <v>100</v>
      </c>
      <c r="O45" s="243"/>
      <c r="P45" s="247">
        <f>'[2]tr (2)'!O40</f>
        <v>100</v>
      </c>
      <c r="Q45" s="198">
        <f>'[2]tr (2)'!P40</f>
        <v>100</v>
      </c>
      <c r="R45" s="251">
        <f>'[2]tr (2)'!Q40</f>
        <v>100</v>
      </c>
      <c r="S45" s="206" t="s">
        <v>1740</v>
      </c>
    </row>
    <row r="46" spans="1:19" ht="15" customHeight="1">
      <c r="A46" s="216" t="s">
        <v>1741</v>
      </c>
      <c r="B46" s="247">
        <f>'[2]tr (2)'!C41</f>
        <v>100</v>
      </c>
      <c r="C46" s="198">
        <f>'[2]tr (2)'!D41</f>
        <v>100</v>
      </c>
      <c r="D46" s="198">
        <f>'[2]tr (2)'!E41</f>
        <v>100</v>
      </c>
      <c r="E46" s="255"/>
      <c r="F46" s="198">
        <f>'[2]tr (2)'!F41</f>
        <v>100</v>
      </c>
      <c r="G46" s="198">
        <f>'[2]tr (2)'!G41</f>
        <v>100</v>
      </c>
      <c r="H46" s="198">
        <f>'[2]tr (2)'!H41</f>
        <v>100</v>
      </c>
      <c r="I46" s="198">
        <f>'[2]tr (2)'!I41</f>
        <v>100</v>
      </c>
      <c r="J46" s="198">
        <f>'[2]tr (2)'!J41</f>
        <v>100</v>
      </c>
      <c r="K46" s="198">
        <f>'[2]tr (2)'!K41</f>
        <v>100</v>
      </c>
      <c r="L46" s="198">
        <f>'[2]tr (2)'!L41</f>
        <v>100</v>
      </c>
      <c r="M46" s="198">
        <f>'[2]tr (2)'!M41</f>
        <v>100</v>
      </c>
      <c r="N46" s="198">
        <f>'[2]tr (2)'!N41</f>
        <v>100</v>
      </c>
      <c r="O46" s="243"/>
      <c r="P46" s="247">
        <f>'[2]tr (2)'!O41</f>
        <v>100</v>
      </c>
      <c r="Q46" s="198">
        <f>'[2]tr (2)'!P41</f>
        <v>100</v>
      </c>
      <c r="R46" s="251">
        <f>'[2]tr (2)'!Q41</f>
        <v>100</v>
      </c>
      <c r="S46" s="256" t="s">
        <v>1742</v>
      </c>
    </row>
    <row r="47" spans="1:19" ht="15" customHeight="1">
      <c r="A47" s="216" t="s">
        <v>1743</v>
      </c>
      <c r="B47" s="247">
        <f>'[2]tr (2)'!C42</f>
        <v>100.1</v>
      </c>
      <c r="C47" s="198">
        <f>'[2]tr (2)'!D42</f>
        <v>100.1</v>
      </c>
      <c r="D47" s="198">
        <f>'[2]tr (2)'!E42</f>
        <v>100.1</v>
      </c>
      <c r="E47" s="255"/>
      <c r="F47" s="198">
        <f>'[2]tr (2)'!F42</f>
        <v>100.1</v>
      </c>
      <c r="G47" s="198">
        <f>'[2]tr (2)'!G42</f>
        <v>100.1</v>
      </c>
      <c r="H47" s="198">
        <f>'[2]tr (2)'!H42</f>
        <v>100.1</v>
      </c>
      <c r="I47" s="198">
        <f>'[2]tr (2)'!I42</f>
        <v>100.1</v>
      </c>
      <c r="J47" s="198">
        <f>'[2]tr (2)'!J42</f>
        <v>100.1</v>
      </c>
      <c r="K47" s="198">
        <f>'[2]tr (2)'!K42</f>
        <v>100.1</v>
      </c>
      <c r="L47" s="198">
        <f>'[2]tr (2)'!L42</f>
        <v>100.1</v>
      </c>
      <c r="M47" s="198">
        <f>'[2]tr (2)'!M42</f>
        <v>100.1</v>
      </c>
      <c r="N47" s="198">
        <f>'[2]tr (2)'!N42</f>
        <v>100.1</v>
      </c>
      <c r="O47" s="243"/>
      <c r="P47" s="247">
        <f>'[2]tr (2)'!O42</f>
        <v>100.1</v>
      </c>
      <c r="Q47" s="198">
        <f>'[2]tr (2)'!P42</f>
        <v>100.1</v>
      </c>
      <c r="R47" s="251">
        <f>'[2]tr (2)'!Q42</f>
        <v>100.1</v>
      </c>
      <c r="S47" s="256" t="s">
        <v>1744</v>
      </c>
    </row>
    <row r="48" spans="1:19" ht="15" customHeight="1">
      <c r="A48" s="235" t="s">
        <v>1745</v>
      </c>
      <c r="B48" s="247">
        <f>'[2]tr (2)'!C43</f>
        <v>104.2</v>
      </c>
      <c r="C48" s="198">
        <f>'[2]tr (2)'!D43</f>
        <v>104.7</v>
      </c>
      <c r="D48" s="198">
        <f>'[2]tr (2)'!E43</f>
        <v>104.5</v>
      </c>
      <c r="E48" s="255"/>
      <c r="F48" s="198">
        <f>'[2]tr (2)'!F43</f>
        <v>104</v>
      </c>
      <c r="G48" s="198">
        <f>'[2]tr (2)'!G43</f>
        <v>104.6</v>
      </c>
      <c r="H48" s="198">
        <f>'[2]tr (2)'!H43</f>
        <v>104.6</v>
      </c>
      <c r="I48" s="198">
        <f>'[2]tr (2)'!I43</f>
        <v>104.4</v>
      </c>
      <c r="J48" s="198">
        <f>'[2]tr (2)'!J43</f>
        <v>104.4</v>
      </c>
      <c r="K48" s="198">
        <f>'[2]tr (2)'!K43</f>
        <v>104.5</v>
      </c>
      <c r="L48" s="198">
        <f>'[2]tr (2)'!L43</f>
        <v>103.7</v>
      </c>
      <c r="M48" s="198">
        <f>'[2]tr (2)'!M43</f>
        <v>103.5</v>
      </c>
      <c r="N48" s="198">
        <f>'[2]tr (2)'!N43</f>
        <v>103.5</v>
      </c>
      <c r="O48" s="243"/>
      <c r="P48" s="247">
        <f>'[2]tr (2)'!O43</f>
        <v>104.6</v>
      </c>
      <c r="Q48" s="198">
        <f>'[2]tr (2)'!P43</f>
        <v>105</v>
      </c>
      <c r="R48" s="251">
        <f>'[2]tr (2)'!Q43</f>
        <v>102.6</v>
      </c>
      <c r="S48" s="257" t="s">
        <v>1746</v>
      </c>
    </row>
    <row r="49" spans="1:19" ht="15" customHeight="1">
      <c r="A49" s="211"/>
      <c r="B49" s="258"/>
      <c r="C49" s="259"/>
      <c r="D49" s="259"/>
      <c r="E49" s="260"/>
      <c r="F49" s="258"/>
      <c r="G49" s="259"/>
      <c r="H49" s="259"/>
      <c r="I49" s="259"/>
      <c r="J49" s="259"/>
      <c r="K49" s="259"/>
      <c r="L49" s="259"/>
      <c r="M49" s="259"/>
      <c r="N49" s="259"/>
      <c r="O49" s="261"/>
      <c r="P49" s="258"/>
      <c r="Q49" s="259"/>
      <c r="R49" s="262"/>
      <c r="S49" s="263"/>
    </row>
    <row r="50" spans="1:19" s="200" customFormat="1" ht="15" customHeight="1">
      <c r="A50" s="264"/>
      <c r="B50" s="198"/>
      <c r="C50" s="198"/>
      <c r="D50" s="198"/>
      <c r="E50" s="265"/>
      <c r="F50" s="198"/>
      <c r="G50" s="198"/>
      <c r="H50" s="198"/>
      <c r="I50" s="198"/>
      <c r="J50" s="198"/>
      <c r="K50" s="198"/>
      <c r="L50" s="198"/>
      <c r="M50" s="198"/>
      <c r="N50" s="198"/>
      <c r="O50" s="265"/>
      <c r="P50" s="198"/>
      <c r="Q50" s="198"/>
      <c r="R50" s="198"/>
      <c r="S50" s="257"/>
    </row>
    <row r="51" spans="1:19" ht="15" customHeight="1">
      <c r="A51" s="264"/>
      <c r="B51" s="198"/>
      <c r="C51" s="198"/>
      <c r="D51" s="198"/>
      <c r="E51" s="265"/>
      <c r="F51" s="198"/>
      <c r="G51" s="198"/>
      <c r="H51" s="198"/>
      <c r="I51" s="198"/>
      <c r="J51" s="198"/>
      <c r="K51" s="198"/>
      <c r="L51" s="198"/>
      <c r="M51" s="198"/>
      <c r="N51" s="198"/>
      <c r="O51" s="265"/>
      <c r="P51" s="198"/>
      <c r="Q51" s="198"/>
      <c r="R51" s="198"/>
      <c r="S51" s="257"/>
    </row>
    <row r="52" spans="1:19" ht="24" customHeight="1">
      <c r="A52" s="194" t="s">
        <v>1670</v>
      </c>
      <c r="B52" s="198"/>
      <c r="C52" s="198"/>
      <c r="D52" s="198"/>
      <c r="F52" s="198"/>
      <c r="G52" s="198"/>
      <c r="H52" s="198"/>
      <c r="I52" s="198"/>
      <c r="J52" s="198"/>
      <c r="K52" s="198"/>
      <c r="L52" s="198"/>
      <c r="M52" s="198"/>
      <c r="N52" s="198"/>
      <c r="P52" s="198"/>
      <c r="Q52" s="198"/>
      <c r="R52" s="198"/>
      <c r="S52" s="199" t="s">
        <v>1671</v>
      </c>
    </row>
    <row r="53" spans="1:19" ht="18" customHeight="1">
      <c r="A53" s="266" t="s">
        <v>1747</v>
      </c>
      <c r="B53" s="198"/>
      <c r="C53" s="198"/>
      <c r="D53" s="198"/>
      <c r="F53" s="198"/>
      <c r="G53" s="198"/>
      <c r="H53" s="198"/>
      <c r="I53" s="198"/>
      <c r="J53" s="198"/>
      <c r="K53" s="198"/>
      <c r="L53" s="198"/>
      <c r="M53" s="198"/>
      <c r="N53" s="198"/>
      <c r="P53" s="198"/>
      <c r="Q53" s="198"/>
      <c r="R53" s="198"/>
      <c r="S53" s="205" t="s">
        <v>1748</v>
      </c>
    </row>
    <row r="54" spans="1:19" ht="18" customHeight="1">
      <c r="A54" s="207" t="s">
        <v>1674</v>
      </c>
      <c r="B54" s="198"/>
      <c r="C54" s="198"/>
      <c r="D54" s="198"/>
      <c r="F54" s="198"/>
      <c r="G54" s="198"/>
      <c r="H54" s="198"/>
      <c r="I54" s="198"/>
      <c r="J54" s="198"/>
      <c r="K54" s="198"/>
      <c r="L54" s="198"/>
      <c r="M54" s="198"/>
      <c r="N54" s="198"/>
      <c r="P54" s="198"/>
      <c r="Q54" s="198"/>
      <c r="R54" s="198"/>
      <c r="S54" s="209" t="s">
        <v>1675</v>
      </c>
    </row>
    <row r="55" spans="1:19" ht="11.45" customHeight="1">
      <c r="A55" s="211"/>
      <c r="B55" s="212"/>
      <c r="C55" s="212"/>
      <c r="D55" s="212"/>
      <c r="E55" s="212"/>
      <c r="F55" s="212"/>
      <c r="G55" s="212"/>
      <c r="H55" s="212"/>
      <c r="I55" s="212"/>
      <c r="J55" s="212"/>
      <c r="K55" s="212"/>
      <c r="L55" s="212"/>
      <c r="M55" s="212"/>
      <c r="N55" s="212"/>
      <c r="O55" s="212"/>
      <c r="P55" s="212"/>
      <c r="Q55" s="212"/>
      <c r="R55" s="212"/>
      <c r="S55" s="214"/>
    </row>
    <row r="56" spans="1:19" ht="11.45" customHeight="1">
      <c r="A56" s="217"/>
      <c r="B56" s="2269">
        <v>2020</v>
      </c>
      <c r="C56" s="2270"/>
      <c r="D56" s="2270"/>
      <c r="E56" s="2270"/>
      <c r="F56" s="2270"/>
      <c r="G56" s="2270"/>
      <c r="H56" s="2270"/>
      <c r="I56" s="2270"/>
      <c r="J56" s="2270"/>
      <c r="K56" s="2271"/>
      <c r="L56" s="2269">
        <v>2019</v>
      </c>
      <c r="M56" s="2270"/>
      <c r="N56" s="2270"/>
      <c r="O56" s="2270"/>
      <c r="P56" s="2270"/>
      <c r="Q56" s="2270"/>
      <c r="R56" s="2271"/>
      <c r="S56" s="218"/>
    </row>
    <row r="57" spans="1:19" ht="11.45" customHeight="1">
      <c r="A57" s="217"/>
      <c r="B57" s="2272"/>
      <c r="C57" s="2273"/>
      <c r="D57" s="2273"/>
      <c r="E57" s="2273"/>
      <c r="F57" s="2273"/>
      <c r="G57" s="2273"/>
      <c r="H57" s="2273"/>
      <c r="I57" s="2273"/>
      <c r="J57" s="2273"/>
      <c r="K57" s="2274"/>
      <c r="L57" s="2272"/>
      <c r="M57" s="2273"/>
      <c r="N57" s="2273"/>
      <c r="O57" s="2273"/>
      <c r="P57" s="2273"/>
      <c r="Q57" s="2273"/>
      <c r="R57" s="2274"/>
      <c r="S57" s="218" t="s">
        <v>1570</v>
      </c>
    </row>
    <row r="58" spans="1:19" s="246" customFormat="1" ht="11.45" customHeight="1">
      <c r="A58" s="217"/>
      <c r="B58" s="711" t="s">
        <v>45</v>
      </c>
      <c r="C58" s="224" t="s">
        <v>47</v>
      </c>
      <c r="D58" s="224" t="s">
        <v>27</v>
      </c>
      <c r="E58" s="221"/>
      <c r="F58" s="219" t="s">
        <v>28</v>
      </c>
      <c r="G58" s="220" t="s">
        <v>29</v>
      </c>
      <c r="H58" s="220" t="s">
        <v>30</v>
      </c>
      <c r="I58" s="223" t="s">
        <v>23</v>
      </c>
      <c r="J58" s="222" t="s">
        <v>24</v>
      </c>
      <c r="K58" s="222" t="s">
        <v>25</v>
      </c>
      <c r="L58" s="223" t="s">
        <v>1571</v>
      </c>
      <c r="M58" s="223" t="s">
        <v>1676</v>
      </c>
      <c r="N58" s="223" t="s">
        <v>26</v>
      </c>
      <c r="O58" s="225"/>
      <c r="P58" s="224" t="s">
        <v>45</v>
      </c>
      <c r="Q58" s="224" t="s">
        <v>47</v>
      </c>
      <c r="R58" s="712" t="s">
        <v>27</v>
      </c>
      <c r="S58" s="218"/>
    </row>
    <row r="59" spans="1:19" ht="11.45" customHeight="1">
      <c r="A59" s="226"/>
      <c r="B59" s="714" t="s">
        <v>13</v>
      </c>
      <c r="C59" s="232" t="s">
        <v>46</v>
      </c>
      <c r="D59" s="232" t="s">
        <v>12</v>
      </c>
      <c r="E59" s="229"/>
      <c r="F59" s="227" t="s">
        <v>11</v>
      </c>
      <c r="G59" s="228" t="s">
        <v>10</v>
      </c>
      <c r="H59" s="228" t="s">
        <v>9</v>
      </c>
      <c r="I59" s="231" t="s">
        <v>8</v>
      </c>
      <c r="J59" s="230" t="s">
        <v>7</v>
      </c>
      <c r="K59" s="230" t="s">
        <v>6</v>
      </c>
      <c r="L59" s="231" t="s">
        <v>1575</v>
      </c>
      <c r="M59" s="231" t="s">
        <v>1576</v>
      </c>
      <c r="N59" s="231" t="s">
        <v>1577</v>
      </c>
      <c r="O59" s="233"/>
      <c r="P59" s="232" t="s">
        <v>13</v>
      </c>
      <c r="Q59" s="232" t="s">
        <v>46</v>
      </c>
      <c r="R59" s="715" t="s">
        <v>12</v>
      </c>
      <c r="S59" s="234"/>
    </row>
    <row r="60" spans="1:19" ht="15" customHeight="1">
      <c r="A60" s="267"/>
      <c r="B60" s="247"/>
      <c r="C60" s="198"/>
      <c r="D60" s="198"/>
      <c r="E60" s="255"/>
      <c r="F60" s="247"/>
      <c r="G60" s="198"/>
      <c r="H60" s="198"/>
      <c r="I60" s="198"/>
      <c r="J60" s="198"/>
      <c r="K60" s="198"/>
      <c r="L60" s="198"/>
      <c r="M60" s="198"/>
      <c r="N60" s="198"/>
      <c r="O60" s="268"/>
      <c r="P60" s="247"/>
      <c r="Q60" s="198"/>
      <c r="R60" s="251"/>
      <c r="S60" s="256"/>
    </row>
    <row r="61" spans="1:19" ht="15" customHeight="1">
      <c r="A61" s="249" t="s">
        <v>1749</v>
      </c>
      <c r="B61" s="241">
        <f>'[2]tr (2)'!C45</f>
        <v>100.9</v>
      </c>
      <c r="C61" s="242">
        <f>'[2]tr (2)'!D45</f>
        <v>100.8</v>
      </c>
      <c r="D61" s="242">
        <f>'[2]tr (2)'!E45</f>
        <v>100.8</v>
      </c>
      <c r="E61" s="255"/>
      <c r="F61" s="242">
        <f>'[2]tr (2)'!F45</f>
        <v>100.8</v>
      </c>
      <c r="G61" s="242">
        <f>'[2]tr (2)'!G45</f>
        <v>100.8</v>
      </c>
      <c r="H61" s="242">
        <f>'[2]tr (2)'!H45</f>
        <v>100.7</v>
      </c>
      <c r="I61" s="242">
        <f>'[2]tr (2)'!I45</f>
        <v>100.7</v>
      </c>
      <c r="J61" s="242">
        <f>'[2]tr (2)'!J45</f>
        <v>100.5</v>
      </c>
      <c r="K61" s="242">
        <f>'[2]tr (2)'!K45</f>
        <v>100.5</v>
      </c>
      <c r="L61" s="242">
        <f>'[2]tr (2)'!L45</f>
        <v>100.6</v>
      </c>
      <c r="M61" s="242">
        <f>'[2]tr (2)'!M45</f>
        <v>100.6</v>
      </c>
      <c r="N61" s="242">
        <f>'[2]tr (2)'!N45</f>
        <v>100.5</v>
      </c>
      <c r="O61" s="255"/>
      <c r="P61" s="241">
        <f>'[2]tr (2)'!O45</f>
        <v>100.7</v>
      </c>
      <c r="Q61" s="242">
        <f>'[2]tr (2)'!P45</f>
        <v>100.7</v>
      </c>
      <c r="R61" s="244">
        <f>'[2]tr (2)'!Q45</f>
        <v>100.7</v>
      </c>
      <c r="S61" s="248" t="s">
        <v>1750</v>
      </c>
    </row>
    <row r="62" spans="1:19" ht="15" customHeight="1">
      <c r="A62" s="216" t="s">
        <v>1751</v>
      </c>
      <c r="B62" s="247">
        <f>'[2]tr (2)'!C46</f>
        <v>101.4</v>
      </c>
      <c r="C62" s="198">
        <f>'[2]tr (2)'!D46</f>
        <v>101.3</v>
      </c>
      <c r="D62" s="198">
        <f>'[2]tr (2)'!E46</f>
        <v>101.2</v>
      </c>
      <c r="E62" s="255"/>
      <c r="F62" s="198">
        <f>'[2]tr (2)'!F46</f>
        <v>101.2</v>
      </c>
      <c r="G62" s="198">
        <f>'[2]tr (2)'!G46</f>
        <v>101.5</v>
      </c>
      <c r="H62" s="198">
        <f>'[2]tr (2)'!H46</f>
        <v>101.3</v>
      </c>
      <c r="I62" s="198">
        <f>'[2]tr (2)'!I46</f>
        <v>101.4</v>
      </c>
      <c r="J62" s="198">
        <f>'[2]tr (2)'!J46</f>
        <v>101.3</v>
      </c>
      <c r="K62" s="198">
        <f>'[2]tr (2)'!K46</f>
        <v>101.4</v>
      </c>
      <c r="L62" s="198">
        <f>'[2]tr (2)'!L46</f>
        <v>101.2</v>
      </c>
      <c r="M62" s="198">
        <f>'[2]tr (2)'!M46</f>
        <v>100.9</v>
      </c>
      <c r="N62" s="198">
        <f>'[2]tr (2)'!N46</f>
        <v>100.9</v>
      </c>
      <c r="O62" s="251"/>
      <c r="P62" s="247">
        <f>'[2]tr (2)'!O46</f>
        <v>101.2</v>
      </c>
      <c r="Q62" s="198">
        <f>'[2]tr (2)'!P46</f>
        <v>101</v>
      </c>
      <c r="R62" s="251">
        <f>'[2]tr (2)'!Q46</f>
        <v>101</v>
      </c>
      <c r="S62" s="252" t="s">
        <v>1752</v>
      </c>
    </row>
    <row r="63" spans="1:19" s="246" customFormat="1" ht="15" customHeight="1">
      <c r="A63" s="216" t="s">
        <v>1753</v>
      </c>
      <c r="B63" s="247">
        <f>'[2]tr (2)'!C47</f>
        <v>102.7</v>
      </c>
      <c r="C63" s="198">
        <f>'[2]tr (2)'!D47</f>
        <v>102.5</v>
      </c>
      <c r="D63" s="198">
        <f>'[2]tr (2)'!E47</f>
        <v>102.3</v>
      </c>
      <c r="E63" s="255"/>
      <c r="F63" s="198">
        <f>'[2]tr (2)'!F47</f>
        <v>102.4</v>
      </c>
      <c r="G63" s="198">
        <f>'[2]tr (2)'!G47</f>
        <v>102.6</v>
      </c>
      <c r="H63" s="198">
        <f>'[2]tr (2)'!H47</f>
        <v>102.5</v>
      </c>
      <c r="I63" s="198">
        <f>'[2]tr (2)'!I47</f>
        <v>102.3</v>
      </c>
      <c r="J63" s="198">
        <f>'[2]tr (2)'!J47</f>
        <v>102.3</v>
      </c>
      <c r="K63" s="198">
        <f>'[2]tr (2)'!K47</f>
        <v>101.9</v>
      </c>
      <c r="L63" s="198">
        <f>'[2]tr (2)'!L47</f>
        <v>101.7</v>
      </c>
      <c r="M63" s="198">
        <f>'[2]tr (2)'!M47</f>
        <v>101.3</v>
      </c>
      <c r="N63" s="198">
        <f>'[2]tr (2)'!N47</f>
        <v>101.4</v>
      </c>
      <c r="O63" s="251"/>
      <c r="P63" s="247">
        <f>'[2]tr (2)'!O47</f>
        <v>101.3</v>
      </c>
      <c r="Q63" s="198">
        <f>'[2]tr (2)'!P47</f>
        <v>101.3</v>
      </c>
      <c r="R63" s="251">
        <f>'[2]tr (2)'!Q47</f>
        <v>101.3</v>
      </c>
      <c r="S63" s="253" t="s">
        <v>1754</v>
      </c>
    </row>
    <row r="64" spans="1:19" ht="15" customHeight="1">
      <c r="A64" s="216" t="s">
        <v>1755</v>
      </c>
      <c r="B64" s="247">
        <f>'[2]tr (2)'!C48</f>
        <v>101.6</v>
      </c>
      <c r="C64" s="198">
        <f>'[2]tr (2)'!D48</f>
        <v>101.5</v>
      </c>
      <c r="D64" s="198">
        <f>'[2]tr (2)'!E48</f>
        <v>101.9</v>
      </c>
      <c r="E64" s="255"/>
      <c r="F64" s="198">
        <f>'[2]tr (2)'!F48</f>
        <v>101.9</v>
      </c>
      <c r="G64" s="198">
        <f>'[2]tr (2)'!G48</f>
        <v>102.1</v>
      </c>
      <c r="H64" s="198">
        <f>'[2]tr (2)'!H48</f>
        <v>101.9</v>
      </c>
      <c r="I64" s="198">
        <f>'[2]tr (2)'!I48</f>
        <v>101.9</v>
      </c>
      <c r="J64" s="198">
        <f>'[2]tr (2)'!J48</f>
        <v>102</v>
      </c>
      <c r="K64" s="198">
        <f>'[2]tr (2)'!K48</f>
        <v>102.1</v>
      </c>
      <c r="L64" s="198">
        <f>'[2]tr (2)'!L48</f>
        <v>102.2</v>
      </c>
      <c r="M64" s="198">
        <f>'[2]tr (2)'!M48</f>
        <v>101.7</v>
      </c>
      <c r="N64" s="198">
        <f>'[2]tr (2)'!N48</f>
        <v>101.6</v>
      </c>
      <c r="O64" s="251"/>
      <c r="P64" s="247">
        <f>'[2]tr (2)'!O48</f>
        <v>101.9</v>
      </c>
      <c r="Q64" s="198">
        <f>'[2]tr (2)'!P48</f>
        <v>101.9</v>
      </c>
      <c r="R64" s="251">
        <f>'[2]tr (2)'!Q48</f>
        <v>101.9</v>
      </c>
      <c r="S64" s="253" t="s">
        <v>1756</v>
      </c>
    </row>
    <row r="65" spans="1:19" ht="15" customHeight="1">
      <c r="A65" s="216" t="s">
        <v>1757</v>
      </c>
      <c r="B65" s="247">
        <f>'[2]tr (2)'!C49</f>
        <v>99.5</v>
      </c>
      <c r="C65" s="198">
        <f>'[2]tr (2)'!D49</f>
        <v>99.1</v>
      </c>
      <c r="D65" s="198">
        <f>'[2]tr (2)'!E49</f>
        <v>98.8</v>
      </c>
      <c r="E65" s="255"/>
      <c r="F65" s="198">
        <f>'[2]tr (2)'!F49</f>
        <v>98.8</v>
      </c>
      <c r="G65" s="198">
        <f>'[2]tr (2)'!G49</f>
        <v>98.8</v>
      </c>
      <c r="H65" s="198">
        <f>'[2]tr (2)'!H49</f>
        <v>98.5</v>
      </c>
      <c r="I65" s="198">
        <f>'[2]tr (2)'!I49</f>
        <v>98.6</v>
      </c>
      <c r="J65" s="198">
        <f>'[2]tr (2)'!J49</f>
        <v>98.2</v>
      </c>
      <c r="K65" s="198">
        <f>'[2]tr (2)'!K49</f>
        <v>98.6</v>
      </c>
      <c r="L65" s="198">
        <f>'[2]tr (2)'!L49</f>
        <v>98.7</v>
      </c>
      <c r="M65" s="198">
        <f>'[2]tr (2)'!M49</f>
        <v>98.9</v>
      </c>
      <c r="N65" s="198">
        <f>'[2]tr (2)'!N49</f>
        <v>99</v>
      </c>
      <c r="O65" s="251"/>
      <c r="P65" s="247">
        <f>'[2]tr (2)'!O49</f>
        <v>99.2</v>
      </c>
      <c r="Q65" s="198">
        <f>'[2]tr (2)'!P49</f>
        <v>99.4</v>
      </c>
      <c r="R65" s="251">
        <f>'[2]tr (2)'!Q49</f>
        <v>99.5</v>
      </c>
      <c r="S65" s="253" t="s">
        <v>1758</v>
      </c>
    </row>
    <row r="66" spans="1:19" ht="15" customHeight="1">
      <c r="A66" s="216" t="s">
        <v>1759</v>
      </c>
      <c r="B66" s="247">
        <f>'[2]tr (2)'!C50</f>
        <v>99.4</v>
      </c>
      <c r="C66" s="198">
        <f>'[2]tr (2)'!D50</f>
        <v>99.9</v>
      </c>
      <c r="D66" s="198">
        <f>'[2]tr (2)'!E50</f>
        <v>99.6</v>
      </c>
      <c r="E66" s="255"/>
      <c r="F66" s="198">
        <f>'[2]tr (2)'!F50</f>
        <v>98.9</v>
      </c>
      <c r="G66" s="198">
        <f>'[2]tr (2)'!G50</f>
        <v>98.4</v>
      </c>
      <c r="H66" s="198">
        <f>'[2]tr (2)'!H50</f>
        <v>98.2</v>
      </c>
      <c r="I66" s="198">
        <f>'[2]tr (2)'!I50</f>
        <v>98.2</v>
      </c>
      <c r="J66" s="198">
        <f>'[2]tr (2)'!J50</f>
        <v>97.8</v>
      </c>
      <c r="K66" s="198">
        <f>'[2]tr (2)'!K50</f>
        <v>98</v>
      </c>
      <c r="L66" s="198">
        <f>'[2]tr (2)'!L50</f>
        <v>97.9</v>
      </c>
      <c r="M66" s="198">
        <f>'[2]tr (2)'!M50</f>
        <v>98</v>
      </c>
      <c r="N66" s="198">
        <f>'[2]tr (2)'!N50</f>
        <v>98.9</v>
      </c>
      <c r="O66" s="251"/>
      <c r="P66" s="247">
        <f>'[2]tr (2)'!O50</f>
        <v>99.6</v>
      </c>
      <c r="Q66" s="198">
        <f>'[2]tr (2)'!P50</f>
        <v>99.6</v>
      </c>
      <c r="R66" s="251">
        <f>'[2]tr (2)'!Q50</f>
        <v>99.7</v>
      </c>
      <c r="S66" s="253" t="s">
        <v>1760</v>
      </c>
    </row>
    <row r="67" spans="1:19" ht="15" customHeight="1">
      <c r="A67" s="216" t="s">
        <v>1761</v>
      </c>
      <c r="B67" s="247">
        <f>'[2]tr (2)'!C51</f>
        <v>100.9</v>
      </c>
      <c r="C67" s="198">
        <f>'[2]tr (2)'!D51</f>
        <v>100.8</v>
      </c>
      <c r="D67" s="198">
        <f>'[2]tr (2)'!E51</f>
        <v>100.8</v>
      </c>
      <c r="E67" s="255"/>
      <c r="F67" s="198">
        <f>'[2]tr (2)'!F51</f>
        <v>100.8</v>
      </c>
      <c r="G67" s="198">
        <f>'[2]tr (2)'!G51</f>
        <v>100.8</v>
      </c>
      <c r="H67" s="198">
        <f>'[2]tr (2)'!H51</f>
        <v>100.8</v>
      </c>
      <c r="I67" s="198">
        <f>'[2]tr (2)'!I51</f>
        <v>100.8</v>
      </c>
      <c r="J67" s="198">
        <f>'[2]tr (2)'!J51</f>
        <v>100.8</v>
      </c>
      <c r="K67" s="198">
        <f>'[2]tr (2)'!K51</f>
        <v>100.8</v>
      </c>
      <c r="L67" s="198">
        <f>'[2]tr (2)'!L51</f>
        <v>100.8</v>
      </c>
      <c r="M67" s="198">
        <f>'[2]tr (2)'!M51</f>
        <v>100.8</v>
      </c>
      <c r="N67" s="198">
        <f>'[2]tr (2)'!N51</f>
        <v>99.6</v>
      </c>
      <c r="O67" s="251"/>
      <c r="P67" s="247">
        <f>'[2]tr (2)'!O51</f>
        <v>99.6</v>
      </c>
      <c r="Q67" s="198">
        <f>'[2]tr (2)'!P51</f>
        <v>99.5</v>
      </c>
      <c r="R67" s="251">
        <f>'[2]tr (2)'!Q51</f>
        <v>99.5</v>
      </c>
      <c r="S67" s="253" t="s">
        <v>1762</v>
      </c>
    </row>
    <row r="68" spans="1:19" ht="15" customHeight="1">
      <c r="A68" s="216" t="s">
        <v>1763</v>
      </c>
      <c r="B68" s="247">
        <f>'[2]tr (2)'!C52</f>
        <v>103.3</v>
      </c>
      <c r="C68" s="198">
        <f>'[2]tr (2)'!D52</f>
        <v>103.2</v>
      </c>
      <c r="D68" s="198">
        <f>'[2]tr (2)'!E52</f>
        <v>103.3</v>
      </c>
      <c r="E68" s="255"/>
      <c r="F68" s="198">
        <f>'[2]tr (2)'!F52</f>
        <v>103</v>
      </c>
      <c r="G68" s="198">
        <f>'[2]tr (2)'!G52</f>
        <v>102.9</v>
      </c>
      <c r="H68" s="198">
        <f>'[2]tr (2)'!H52</f>
        <v>102.6</v>
      </c>
      <c r="I68" s="198">
        <f>'[2]tr (2)'!I52</f>
        <v>102.5</v>
      </c>
      <c r="J68" s="198">
        <f>'[2]tr (2)'!J52</f>
        <v>102.4</v>
      </c>
      <c r="K68" s="198">
        <f>'[2]tr (2)'!K52</f>
        <v>102.2</v>
      </c>
      <c r="L68" s="198">
        <f>'[2]tr (2)'!L52</f>
        <v>102.3</v>
      </c>
      <c r="M68" s="198">
        <f>'[2]tr (2)'!M52</f>
        <v>102.3</v>
      </c>
      <c r="N68" s="198">
        <f>'[2]tr (2)'!N52</f>
        <v>102.3</v>
      </c>
      <c r="O68" s="251"/>
      <c r="P68" s="247">
        <f>'[2]tr (2)'!O52</f>
        <v>102.6</v>
      </c>
      <c r="Q68" s="198">
        <f>'[2]tr (2)'!P52</f>
        <v>102.3</v>
      </c>
      <c r="R68" s="251">
        <f>'[2]tr (2)'!Q52</f>
        <v>102.1</v>
      </c>
      <c r="S68" s="252" t="s">
        <v>1764</v>
      </c>
    </row>
    <row r="69" spans="1:19" ht="15" customHeight="1">
      <c r="A69" s="216" t="s">
        <v>1765</v>
      </c>
      <c r="B69" s="247">
        <f>'[2]tr (2)'!C53</f>
        <v>102.3</v>
      </c>
      <c r="C69" s="198">
        <f>'[2]tr (2)'!D53</f>
        <v>102.2</v>
      </c>
      <c r="D69" s="198">
        <f>'[2]tr (2)'!E53</f>
        <v>102.2</v>
      </c>
      <c r="E69" s="255"/>
      <c r="F69" s="198">
        <f>'[2]tr (2)'!F53</f>
        <v>102.2</v>
      </c>
      <c r="G69" s="198">
        <f>'[2]tr (2)'!G53</f>
        <v>102.2</v>
      </c>
      <c r="H69" s="198">
        <f>'[2]tr (2)'!H53</f>
        <v>102.2</v>
      </c>
      <c r="I69" s="198">
        <f>'[2]tr (2)'!I53</f>
        <v>102.1</v>
      </c>
      <c r="J69" s="198">
        <f>'[2]tr (2)'!J53</f>
        <v>102</v>
      </c>
      <c r="K69" s="198">
        <f>'[2]tr (2)'!K53</f>
        <v>101.9</v>
      </c>
      <c r="L69" s="198">
        <f>'[2]tr (2)'!L53</f>
        <v>101.8</v>
      </c>
      <c r="M69" s="198">
        <f>'[2]tr (2)'!M53</f>
        <v>101.7</v>
      </c>
      <c r="N69" s="198">
        <f>'[2]tr (2)'!N53</f>
        <v>101.7</v>
      </c>
      <c r="O69" s="251"/>
      <c r="P69" s="247">
        <f>'[2]tr (2)'!O53</f>
        <v>101.8</v>
      </c>
      <c r="Q69" s="198">
        <f>'[2]tr (2)'!P53</f>
        <v>101.9</v>
      </c>
      <c r="R69" s="251">
        <f>'[2]tr (2)'!Q53</f>
        <v>101.9</v>
      </c>
      <c r="S69" s="253" t="s">
        <v>1766</v>
      </c>
    </row>
    <row r="70" spans="1:19" s="246" customFormat="1" ht="15" customHeight="1">
      <c r="A70" s="216" t="s">
        <v>1767</v>
      </c>
      <c r="B70" s="247">
        <f>'[2]tr (2)'!C54</f>
        <v>99.6</v>
      </c>
      <c r="C70" s="198">
        <f>'[2]tr (2)'!D54</f>
        <v>99.7</v>
      </c>
      <c r="D70" s="198">
        <f>'[2]tr (2)'!E54</f>
        <v>99.8</v>
      </c>
      <c r="E70" s="255"/>
      <c r="F70" s="198">
        <f>'[2]tr (2)'!F54</f>
        <v>100</v>
      </c>
      <c r="G70" s="198">
        <f>'[2]tr (2)'!G54</f>
        <v>99.9</v>
      </c>
      <c r="H70" s="198">
        <f>'[2]tr (2)'!H54</f>
        <v>99.9</v>
      </c>
      <c r="I70" s="198">
        <f>'[2]tr (2)'!I54</f>
        <v>99.8</v>
      </c>
      <c r="J70" s="198">
        <f>'[2]tr (2)'!J54</f>
        <v>99.7</v>
      </c>
      <c r="K70" s="198">
        <f>'[2]tr (2)'!K54</f>
        <v>99.4</v>
      </c>
      <c r="L70" s="198">
        <f>'[2]tr (2)'!L54</f>
        <v>99.8</v>
      </c>
      <c r="M70" s="198">
        <f>'[2]tr (2)'!M54</f>
        <v>99.9</v>
      </c>
      <c r="N70" s="198">
        <f>'[2]tr (2)'!N54</f>
        <v>99.8</v>
      </c>
      <c r="O70" s="251"/>
      <c r="P70" s="247">
        <f>'[2]tr (2)'!O54</f>
        <v>99.9</v>
      </c>
      <c r="Q70" s="198">
        <f>'[2]tr (2)'!P54</f>
        <v>99.9</v>
      </c>
      <c r="R70" s="251">
        <f>'[2]tr (2)'!Q54</f>
        <v>99.9</v>
      </c>
      <c r="S70" s="252" t="s">
        <v>1768</v>
      </c>
    </row>
    <row r="71" spans="1:19" ht="15" customHeight="1">
      <c r="A71" s="216" t="s">
        <v>1769</v>
      </c>
      <c r="B71" s="247">
        <f>'[2]tr (2)'!C55</f>
        <v>102.2</v>
      </c>
      <c r="C71" s="198">
        <f>'[2]tr (2)'!D55</f>
        <v>102.2</v>
      </c>
      <c r="D71" s="198">
        <f>'[2]tr (2)'!E55</f>
        <v>102.2</v>
      </c>
      <c r="E71" s="255"/>
      <c r="F71" s="198">
        <f>'[2]tr (2)'!F55</f>
        <v>101.7</v>
      </c>
      <c r="G71" s="198">
        <f>'[2]tr (2)'!G55</f>
        <v>101.7</v>
      </c>
      <c r="H71" s="198">
        <f>'[2]tr (2)'!H55</f>
        <v>101.6</v>
      </c>
      <c r="I71" s="198">
        <f>'[2]tr (2)'!I55</f>
        <v>101.6</v>
      </c>
      <c r="J71" s="198">
        <f>'[2]tr (2)'!J55</f>
        <v>101.6</v>
      </c>
      <c r="K71" s="198">
        <f>'[2]tr (2)'!K55</f>
        <v>101.6</v>
      </c>
      <c r="L71" s="198">
        <f>'[2]tr (2)'!L55</f>
        <v>101.6</v>
      </c>
      <c r="M71" s="198">
        <f>'[2]tr (2)'!M55</f>
        <v>101.6</v>
      </c>
      <c r="N71" s="198">
        <f>'[2]tr (2)'!N55</f>
        <v>101.6</v>
      </c>
      <c r="O71" s="251"/>
      <c r="P71" s="247">
        <f>'[2]tr (2)'!O55</f>
        <v>101.6</v>
      </c>
      <c r="Q71" s="198">
        <f>'[2]tr (2)'!P55</f>
        <v>101.6</v>
      </c>
      <c r="R71" s="251">
        <f>'[2]tr (2)'!Q55</f>
        <v>101.4</v>
      </c>
      <c r="S71" s="253" t="s">
        <v>1770</v>
      </c>
    </row>
    <row r="72" spans="1:19" ht="15" customHeight="1">
      <c r="B72" s="247"/>
      <c r="C72" s="198"/>
      <c r="D72" s="242"/>
      <c r="E72" s="255"/>
      <c r="F72" s="242"/>
      <c r="G72" s="242"/>
      <c r="H72" s="242"/>
      <c r="I72" s="242"/>
      <c r="J72" s="242"/>
      <c r="K72" s="242"/>
      <c r="L72" s="242"/>
      <c r="M72" s="242"/>
      <c r="N72" s="242"/>
      <c r="O72" s="244"/>
      <c r="P72" s="241"/>
      <c r="Q72" s="242"/>
      <c r="R72" s="244"/>
      <c r="S72" s="253"/>
    </row>
    <row r="73" spans="1:19" ht="15" customHeight="1">
      <c r="A73" s="249" t="s">
        <v>1771</v>
      </c>
      <c r="B73" s="241">
        <f>'[2]tr (2)'!C57</f>
        <v>101.6</v>
      </c>
      <c r="C73" s="242">
        <f>'[2]tr (2)'!D57</f>
        <v>101.7</v>
      </c>
      <c r="D73" s="242">
        <f>'[2]tr (2)'!E57</f>
        <v>101.6</v>
      </c>
      <c r="E73" s="255"/>
      <c r="F73" s="242">
        <f>'[2]tr (2)'!F57</f>
        <v>101.5</v>
      </c>
      <c r="G73" s="242">
        <f>'[2]tr (2)'!G57</f>
        <v>101.7</v>
      </c>
      <c r="H73" s="242">
        <f>'[2]tr (2)'!H57</f>
        <v>101.7</v>
      </c>
      <c r="I73" s="242">
        <f>'[2]tr (2)'!I57</f>
        <v>101.8</v>
      </c>
      <c r="J73" s="242">
        <f>'[2]tr (2)'!J57</f>
        <v>101.7</v>
      </c>
      <c r="K73" s="242">
        <f>'[2]tr (2)'!K57</f>
        <v>101.1</v>
      </c>
      <c r="L73" s="242">
        <f>'[2]tr (2)'!L57</f>
        <v>101.2</v>
      </c>
      <c r="M73" s="242">
        <f>'[2]tr (2)'!M57</f>
        <v>101.1</v>
      </c>
      <c r="N73" s="242">
        <f>'[2]tr (2)'!N57</f>
        <v>100.9</v>
      </c>
      <c r="O73" s="244"/>
      <c r="P73" s="241">
        <f>'[2]tr (2)'!O57</f>
        <v>100.9</v>
      </c>
      <c r="Q73" s="242">
        <f>'[2]tr (2)'!P57</f>
        <v>100.8</v>
      </c>
      <c r="R73" s="244">
        <f>'[2]tr (2)'!Q57</f>
        <v>100.7</v>
      </c>
      <c r="S73" s="248" t="s">
        <v>1772</v>
      </c>
    </row>
    <row r="74" spans="1:19" ht="15" customHeight="1">
      <c r="A74" s="216" t="s">
        <v>1773</v>
      </c>
      <c r="B74" s="247">
        <f>'[2]tr (2)'!C58</f>
        <v>98</v>
      </c>
      <c r="C74" s="198">
        <f>'[2]tr (2)'!D58</f>
        <v>98</v>
      </c>
      <c r="D74" s="198">
        <f>'[2]tr (2)'!E58</f>
        <v>98</v>
      </c>
      <c r="E74" s="255"/>
      <c r="F74" s="198">
        <f>'[2]tr (2)'!F58</f>
        <v>98</v>
      </c>
      <c r="G74" s="198">
        <f>'[2]tr (2)'!G58</f>
        <v>98.2</v>
      </c>
      <c r="H74" s="198">
        <f>'[2]tr (2)'!H58</f>
        <v>98.2</v>
      </c>
      <c r="I74" s="198">
        <f>'[2]tr (2)'!I58</f>
        <v>98.3</v>
      </c>
      <c r="J74" s="198">
        <f>'[2]tr (2)'!J58</f>
        <v>98.3</v>
      </c>
      <c r="K74" s="198">
        <f>'[2]tr (2)'!K58</f>
        <v>98.3</v>
      </c>
      <c r="L74" s="198">
        <f>'[2]tr (2)'!L58</f>
        <v>98.8</v>
      </c>
      <c r="M74" s="198">
        <f>'[2]tr (2)'!M58</f>
        <v>98.8</v>
      </c>
      <c r="N74" s="198">
        <f>'[2]tr (2)'!N58</f>
        <v>98.8</v>
      </c>
      <c r="O74" s="251"/>
      <c r="P74" s="247">
        <f>'[2]tr (2)'!O58</f>
        <v>98.8</v>
      </c>
      <c r="Q74" s="198">
        <f>'[2]tr (2)'!P58</f>
        <v>98.8</v>
      </c>
      <c r="R74" s="251">
        <f>'[2]tr (2)'!Q58</f>
        <v>98.8</v>
      </c>
      <c r="S74" s="253" t="s">
        <v>1774</v>
      </c>
    </row>
    <row r="75" spans="1:19" ht="15" customHeight="1">
      <c r="A75" s="216" t="s">
        <v>1775</v>
      </c>
      <c r="B75" s="247">
        <f>'[2]tr (2)'!C59</f>
        <v>100.7</v>
      </c>
      <c r="C75" s="198">
        <f>'[2]tr (2)'!D59</f>
        <v>100.7</v>
      </c>
      <c r="D75" s="198">
        <f>'[2]tr (2)'!E59</f>
        <v>100.7</v>
      </c>
      <c r="E75" s="255"/>
      <c r="F75" s="198">
        <f>'[2]tr (2)'!F59</f>
        <v>100.7</v>
      </c>
      <c r="G75" s="198">
        <f>'[2]tr (2)'!G59</f>
        <v>100.6</v>
      </c>
      <c r="H75" s="198">
        <f>'[2]tr (2)'!H59</f>
        <v>100.6</v>
      </c>
      <c r="I75" s="198">
        <f>'[2]tr (2)'!I59</f>
        <v>100.3</v>
      </c>
      <c r="J75" s="198">
        <f>'[2]tr (2)'!J59</f>
        <v>100.1</v>
      </c>
      <c r="K75" s="198">
        <f>'[2]tr (2)'!K59</f>
        <v>100</v>
      </c>
      <c r="L75" s="198">
        <f>'[2]tr (2)'!L59</f>
        <v>100.1</v>
      </c>
      <c r="M75" s="198">
        <f>'[2]tr (2)'!M59</f>
        <v>100</v>
      </c>
      <c r="N75" s="198">
        <f>'[2]tr (2)'!N59</f>
        <v>100</v>
      </c>
      <c r="O75" s="251"/>
      <c r="P75" s="247">
        <f>'[2]tr (2)'!O59</f>
        <v>100</v>
      </c>
      <c r="Q75" s="198">
        <f>'[2]tr (2)'!P59</f>
        <v>100</v>
      </c>
      <c r="R75" s="251">
        <f>'[2]tr (2)'!Q59</f>
        <v>100</v>
      </c>
      <c r="S75" s="253" t="s">
        <v>1776</v>
      </c>
    </row>
    <row r="76" spans="1:19" ht="15" customHeight="1">
      <c r="A76" s="216" t="s">
        <v>1777</v>
      </c>
      <c r="B76" s="247">
        <f>'[2]tr (2)'!C60</f>
        <v>101.8</v>
      </c>
      <c r="C76" s="198">
        <f>'[2]tr (2)'!D60</f>
        <v>101.6</v>
      </c>
      <c r="D76" s="198">
        <f>'[2]tr (2)'!E60</f>
        <v>101.6</v>
      </c>
      <c r="E76" s="255"/>
      <c r="F76" s="198">
        <f>'[2]tr (2)'!F60</f>
        <v>101.6</v>
      </c>
      <c r="G76" s="198">
        <f>'[2]tr (2)'!G60</f>
        <v>101.6</v>
      </c>
      <c r="H76" s="198">
        <f>'[2]tr (2)'!H60</f>
        <v>101.6</v>
      </c>
      <c r="I76" s="198">
        <f>'[2]tr (2)'!I60</f>
        <v>101.6</v>
      </c>
      <c r="J76" s="198">
        <f>'[2]tr (2)'!J60</f>
        <v>101.6</v>
      </c>
      <c r="K76" s="198">
        <f>'[2]tr (2)'!K60</f>
        <v>101.6</v>
      </c>
      <c r="L76" s="198">
        <f>'[2]tr (2)'!L60</f>
        <v>101.3</v>
      </c>
      <c r="M76" s="198">
        <f>'[2]tr (2)'!M60</f>
        <v>101.2</v>
      </c>
      <c r="N76" s="198">
        <f>'[2]tr (2)'!N60</f>
        <v>101.2</v>
      </c>
      <c r="O76" s="251"/>
      <c r="P76" s="247">
        <f>'[2]tr (2)'!O60</f>
        <v>101.6</v>
      </c>
      <c r="Q76" s="198">
        <f>'[2]tr (2)'!P60</f>
        <v>101.8</v>
      </c>
      <c r="R76" s="251">
        <f>'[2]tr (2)'!Q60</f>
        <v>101.4</v>
      </c>
      <c r="S76" s="253" t="s">
        <v>1778</v>
      </c>
    </row>
    <row r="77" spans="1:19" s="246" customFormat="1" ht="15" customHeight="1">
      <c r="A77" s="216" t="s">
        <v>1779</v>
      </c>
      <c r="B77" s="247">
        <f>'[2]tr (2)'!C61</f>
        <v>110.1</v>
      </c>
      <c r="C77" s="198">
        <f>'[2]tr (2)'!D61</f>
        <v>110.1</v>
      </c>
      <c r="D77" s="198">
        <f>'[2]tr (2)'!E61</f>
        <v>110.1</v>
      </c>
      <c r="E77" s="255"/>
      <c r="F77" s="198">
        <f>'[2]tr (2)'!F61</f>
        <v>110.1</v>
      </c>
      <c r="G77" s="198">
        <f>'[2]tr (2)'!G61</f>
        <v>109.9</v>
      </c>
      <c r="H77" s="198">
        <f>'[2]tr (2)'!H61</f>
        <v>109.9</v>
      </c>
      <c r="I77" s="198">
        <f>'[2]tr (2)'!I61</f>
        <v>109.9</v>
      </c>
      <c r="J77" s="198">
        <f>'[2]tr (2)'!J61</f>
        <v>109.8</v>
      </c>
      <c r="K77" s="198">
        <f>'[2]tr (2)'!K61</f>
        <v>106.5</v>
      </c>
      <c r="L77" s="198">
        <f>'[2]tr (2)'!L61</f>
        <v>106.3</v>
      </c>
      <c r="M77" s="198">
        <f>'[2]tr (2)'!M61</f>
        <v>105.1</v>
      </c>
      <c r="N77" s="198">
        <f>'[2]tr (2)'!N61</f>
        <v>104.5</v>
      </c>
      <c r="O77" s="251"/>
      <c r="P77" s="247">
        <f>'[2]tr (2)'!O61</f>
        <v>104.3</v>
      </c>
      <c r="Q77" s="198">
        <f>'[2]tr (2)'!P61</f>
        <v>103.8</v>
      </c>
      <c r="R77" s="251">
        <f>'[2]tr (2)'!Q61</f>
        <v>103.7</v>
      </c>
      <c r="S77" s="253" t="s">
        <v>1780</v>
      </c>
    </row>
    <row r="78" spans="1:19" ht="15" customHeight="1">
      <c r="A78" s="216" t="s">
        <v>1781</v>
      </c>
      <c r="B78" s="247">
        <f>'[2]tr (2)'!C62</f>
        <v>107.8</v>
      </c>
      <c r="C78" s="198">
        <f>'[2]tr (2)'!D62</f>
        <v>108.1</v>
      </c>
      <c r="D78" s="198">
        <f>'[2]tr (2)'!E62</f>
        <v>107.3</v>
      </c>
      <c r="E78" s="255"/>
      <c r="F78" s="198">
        <f>'[2]tr (2)'!F62</f>
        <v>106.6</v>
      </c>
      <c r="G78" s="198">
        <f>'[2]tr (2)'!G62</f>
        <v>106.6</v>
      </c>
      <c r="H78" s="198">
        <f>'[2]tr (2)'!H62</f>
        <v>106.6</v>
      </c>
      <c r="I78" s="198">
        <f>'[2]tr (2)'!I62</f>
        <v>106.6</v>
      </c>
      <c r="J78" s="198">
        <f>'[2]tr (2)'!J62</f>
        <v>106.6</v>
      </c>
      <c r="K78" s="198">
        <f>'[2]tr (2)'!K62</f>
        <v>105.5</v>
      </c>
      <c r="L78" s="198">
        <f>'[2]tr (2)'!L62</f>
        <v>105.6</v>
      </c>
      <c r="M78" s="198">
        <f>'[2]tr (2)'!M62</f>
        <v>105.6</v>
      </c>
      <c r="N78" s="198">
        <f>'[2]tr (2)'!N62</f>
        <v>105.3</v>
      </c>
      <c r="O78" s="251"/>
      <c r="P78" s="247">
        <f>'[2]tr (2)'!O62</f>
        <v>105.1</v>
      </c>
      <c r="Q78" s="198">
        <f>'[2]tr (2)'!P62</f>
        <v>104.8</v>
      </c>
      <c r="R78" s="251">
        <f>'[2]tr (2)'!Q62</f>
        <v>104.8</v>
      </c>
      <c r="S78" s="253" t="s">
        <v>1782</v>
      </c>
    </row>
    <row r="79" spans="1:19" ht="15" customHeight="1">
      <c r="A79" s="216" t="s">
        <v>1783</v>
      </c>
      <c r="B79" s="247">
        <f>'[2]tr (2)'!C63</f>
        <v>99.7</v>
      </c>
      <c r="C79" s="198">
        <f>'[2]tr (2)'!D63</f>
        <v>99.7</v>
      </c>
      <c r="D79" s="198">
        <f>'[2]tr (2)'!E63</f>
        <v>99.7</v>
      </c>
      <c r="E79" s="255"/>
      <c r="F79" s="198">
        <f>'[2]tr (2)'!F63</f>
        <v>99.7</v>
      </c>
      <c r="G79" s="198">
        <f>'[2]tr (2)'!G63</f>
        <v>100.4</v>
      </c>
      <c r="H79" s="198">
        <f>'[2]tr (2)'!H63</f>
        <v>100.4</v>
      </c>
      <c r="I79" s="198">
        <f>'[2]tr (2)'!I63</f>
        <v>100.4</v>
      </c>
      <c r="J79" s="198">
        <f>'[2]tr (2)'!J63</f>
        <v>100.4</v>
      </c>
      <c r="K79" s="198">
        <f>'[2]tr (2)'!K63</f>
        <v>100.5</v>
      </c>
      <c r="L79" s="198">
        <f>'[2]tr (2)'!L63</f>
        <v>100.4</v>
      </c>
      <c r="M79" s="198">
        <f>'[2]tr (2)'!M63</f>
        <v>100.4</v>
      </c>
      <c r="N79" s="198">
        <f>'[2]tr (2)'!N63</f>
        <v>100.4</v>
      </c>
      <c r="O79" s="251"/>
      <c r="P79" s="247">
        <f>'[2]tr (2)'!O63</f>
        <v>100.4</v>
      </c>
      <c r="Q79" s="198">
        <f>'[2]tr (2)'!P63</f>
        <v>100.4</v>
      </c>
      <c r="R79" s="251">
        <f>'[2]tr (2)'!Q63</f>
        <v>100.4</v>
      </c>
      <c r="S79" s="253" t="s">
        <v>1784</v>
      </c>
    </row>
    <row r="80" spans="1:19" ht="15" customHeight="1">
      <c r="A80" s="216" t="s">
        <v>1785</v>
      </c>
      <c r="B80" s="247">
        <f>'[2]tr (2)'!C64</f>
        <v>100.4</v>
      </c>
      <c r="C80" s="198">
        <f>'[2]tr (2)'!D64</f>
        <v>100.4</v>
      </c>
      <c r="D80" s="198">
        <f>'[2]tr (2)'!E64</f>
        <v>100.4</v>
      </c>
      <c r="E80" s="255"/>
      <c r="F80" s="198">
        <f>'[2]tr (2)'!F64</f>
        <v>100.4</v>
      </c>
      <c r="G80" s="198">
        <f>'[2]tr (2)'!G64</f>
        <v>100.3</v>
      </c>
      <c r="H80" s="198">
        <f>'[2]tr (2)'!H64</f>
        <v>100.3</v>
      </c>
      <c r="I80" s="198">
        <f>'[2]tr (2)'!I64</f>
        <v>100.3</v>
      </c>
      <c r="J80" s="198">
        <f>'[2]tr (2)'!J64</f>
        <v>100.3</v>
      </c>
      <c r="K80" s="198">
        <f>'[2]tr (2)'!K64</f>
        <v>100.3</v>
      </c>
      <c r="L80" s="198">
        <f>'[2]tr (2)'!L64</f>
        <v>100.3</v>
      </c>
      <c r="M80" s="198">
        <f>'[2]tr (2)'!M64</f>
        <v>100.3</v>
      </c>
      <c r="N80" s="198">
        <f>'[2]tr (2)'!N64</f>
        <v>100.3</v>
      </c>
      <c r="O80" s="251"/>
      <c r="P80" s="247">
        <f>'[2]tr (2)'!O64</f>
        <v>100.3</v>
      </c>
      <c r="Q80" s="198">
        <f>'[2]tr (2)'!P64</f>
        <v>100.3</v>
      </c>
      <c r="R80" s="251">
        <f>'[2]tr (2)'!Q64</f>
        <v>100.3</v>
      </c>
      <c r="S80" s="253" t="s">
        <v>1786</v>
      </c>
    </row>
    <row r="81" spans="1:19" ht="15" customHeight="1">
      <c r="B81" s="247"/>
      <c r="C81" s="198"/>
      <c r="D81" s="242"/>
      <c r="E81" s="255"/>
      <c r="F81" s="242"/>
      <c r="G81" s="242"/>
      <c r="H81" s="242"/>
      <c r="I81" s="242"/>
      <c r="J81" s="242"/>
      <c r="K81" s="242"/>
      <c r="L81" s="242"/>
      <c r="M81" s="242"/>
      <c r="N81" s="242"/>
      <c r="O81" s="244"/>
      <c r="P81" s="241"/>
      <c r="Q81" s="242"/>
      <c r="R81" s="244"/>
      <c r="S81" s="253"/>
    </row>
    <row r="82" spans="1:19" s="246" customFormat="1" ht="15" customHeight="1">
      <c r="A82" s="249" t="s">
        <v>1787</v>
      </c>
      <c r="B82" s="241">
        <f>'[2]tr (2)'!C66</f>
        <v>102.6</v>
      </c>
      <c r="C82" s="242">
        <f>'[2]tr (2)'!D66</f>
        <v>102</v>
      </c>
      <c r="D82" s="242">
        <f>'[2]tr (2)'!E66</f>
        <v>101.4</v>
      </c>
      <c r="E82" s="255"/>
      <c r="F82" s="242">
        <f>'[2]tr (2)'!F66</f>
        <v>98.4</v>
      </c>
      <c r="G82" s="242">
        <f>'[2]tr (2)'!G66</f>
        <v>95.9</v>
      </c>
      <c r="H82" s="242">
        <f>'[2]tr (2)'!H66</f>
        <v>96</v>
      </c>
      <c r="I82" s="242">
        <f>'[2]tr (2)'!I66</f>
        <v>100.3</v>
      </c>
      <c r="J82" s="242">
        <f>'[2]tr (2)'!J66</f>
        <v>102.1</v>
      </c>
      <c r="K82" s="242">
        <f>'[2]tr (2)'!K66</f>
        <v>103.2</v>
      </c>
      <c r="L82" s="242">
        <f>'[2]tr (2)'!L66</f>
        <v>102.8</v>
      </c>
      <c r="M82" s="242">
        <f>'[2]tr (2)'!M66</f>
        <v>103</v>
      </c>
      <c r="N82" s="242">
        <f>'[2]tr (2)'!N66</f>
        <v>103.3</v>
      </c>
      <c r="O82" s="244"/>
      <c r="P82" s="241">
        <f>'[2]tr (2)'!O66</f>
        <v>102.8</v>
      </c>
      <c r="Q82" s="242">
        <f>'[2]tr (2)'!P66</f>
        <v>103.3</v>
      </c>
      <c r="R82" s="244">
        <f>'[2]tr (2)'!Q66</f>
        <v>103.1</v>
      </c>
      <c r="S82" s="248" t="s">
        <v>1788</v>
      </c>
    </row>
    <row r="83" spans="1:19" ht="15" customHeight="1">
      <c r="A83" s="216" t="s">
        <v>1789</v>
      </c>
      <c r="B83" s="247">
        <f>'[2]tr (2)'!C67</f>
        <v>100.9</v>
      </c>
      <c r="C83" s="198">
        <f>'[2]tr (2)'!D67</f>
        <v>101</v>
      </c>
      <c r="D83" s="198">
        <f>'[2]tr (2)'!E67</f>
        <v>100.4</v>
      </c>
      <c r="E83" s="255"/>
      <c r="F83" s="198">
        <f>'[2]tr (2)'!F67</f>
        <v>100.4</v>
      </c>
      <c r="G83" s="198">
        <f>'[2]tr (2)'!G67</f>
        <v>100.1</v>
      </c>
      <c r="H83" s="198">
        <f>'[2]tr (2)'!H67</f>
        <v>100</v>
      </c>
      <c r="I83" s="198">
        <f>'[2]tr (2)'!I67</f>
        <v>100.3</v>
      </c>
      <c r="J83" s="198">
        <f>'[2]tr (2)'!J67</f>
        <v>100.3</v>
      </c>
      <c r="K83" s="198">
        <f>'[2]tr (2)'!K67</f>
        <v>99.2</v>
      </c>
      <c r="L83" s="198">
        <f>'[2]tr (2)'!L67</f>
        <v>99.5</v>
      </c>
      <c r="M83" s="198">
        <f>'[2]tr (2)'!M67</f>
        <v>100.1</v>
      </c>
      <c r="N83" s="198">
        <f>'[2]tr (2)'!N67</f>
        <v>100.4</v>
      </c>
      <c r="O83" s="251"/>
      <c r="P83" s="247">
        <f>'[2]tr (2)'!O67</f>
        <v>100.5</v>
      </c>
      <c r="Q83" s="198">
        <f>'[2]tr (2)'!P67</f>
        <v>100.3</v>
      </c>
      <c r="R83" s="251">
        <f>'[2]tr (2)'!Q67</f>
        <v>100</v>
      </c>
      <c r="S83" s="253" t="s">
        <v>1790</v>
      </c>
    </row>
    <row r="84" spans="1:19" ht="15" customHeight="1">
      <c r="A84" s="216" t="s">
        <v>1791</v>
      </c>
      <c r="B84" s="247">
        <f>'[2]tr (2)'!C68</f>
        <v>100.2</v>
      </c>
      <c r="C84" s="198">
        <f>'[2]tr (2)'!D68</f>
        <v>100.3</v>
      </c>
      <c r="D84" s="198">
        <f>'[2]tr (2)'!E68</f>
        <v>100.5</v>
      </c>
      <c r="E84" s="255"/>
      <c r="F84" s="198">
        <f>'[2]tr (2)'!F68</f>
        <v>100.5</v>
      </c>
      <c r="G84" s="198">
        <f>'[2]tr (2)'!G68</f>
        <v>100.7</v>
      </c>
      <c r="H84" s="198">
        <f>'[2]tr (2)'!H68</f>
        <v>100.7</v>
      </c>
      <c r="I84" s="198">
        <f>'[2]tr (2)'!I68</f>
        <v>100.7</v>
      </c>
      <c r="J84" s="198">
        <f>'[2]tr (2)'!J68</f>
        <v>100.6</v>
      </c>
      <c r="K84" s="198">
        <f>'[2]tr (2)'!K68</f>
        <v>100.3</v>
      </c>
      <c r="L84" s="198">
        <f>'[2]tr (2)'!L68</f>
        <v>100.4</v>
      </c>
      <c r="M84" s="198">
        <f>'[2]tr (2)'!M68</f>
        <v>100.2</v>
      </c>
      <c r="N84" s="198">
        <f>'[2]tr (2)'!N68</f>
        <v>100.1</v>
      </c>
      <c r="O84" s="251"/>
      <c r="P84" s="247">
        <f>'[2]tr (2)'!O68</f>
        <v>99.9</v>
      </c>
      <c r="Q84" s="198">
        <f>'[2]tr (2)'!P68</f>
        <v>99.5</v>
      </c>
      <c r="R84" s="251">
        <f>'[2]tr (2)'!Q68</f>
        <v>99.4</v>
      </c>
      <c r="S84" s="253" t="s">
        <v>1792</v>
      </c>
    </row>
    <row r="85" spans="1:19" ht="15" customHeight="1">
      <c r="A85" s="216" t="s">
        <v>1793</v>
      </c>
      <c r="B85" s="247">
        <f>'[2]tr (2)'!C69</f>
        <v>107.2</v>
      </c>
      <c r="C85" s="198">
        <f>'[2]tr (2)'!D69</f>
        <v>107.2</v>
      </c>
      <c r="D85" s="198">
        <f>'[2]tr (2)'!E69</f>
        <v>107.3</v>
      </c>
      <c r="E85" s="255"/>
      <c r="F85" s="198">
        <f>'[2]tr (2)'!F69</f>
        <v>106.7</v>
      </c>
      <c r="G85" s="198">
        <f>'[2]tr (2)'!G69</f>
        <v>105.3</v>
      </c>
      <c r="H85" s="198">
        <f>'[2]tr (2)'!H69</f>
        <v>105.2</v>
      </c>
      <c r="I85" s="198">
        <f>'[2]tr (2)'!I69</f>
        <v>105.2</v>
      </c>
      <c r="J85" s="198">
        <f>'[2]tr (2)'!J69</f>
        <v>105.2</v>
      </c>
      <c r="K85" s="198">
        <f>'[2]tr (2)'!K69</f>
        <v>105.3</v>
      </c>
      <c r="L85" s="198">
        <f>'[2]tr (2)'!L69</f>
        <v>105</v>
      </c>
      <c r="M85" s="198">
        <f>'[2]tr (2)'!M69</f>
        <v>105.4</v>
      </c>
      <c r="N85" s="198">
        <f>'[2]tr (2)'!N69</f>
        <v>105.9</v>
      </c>
      <c r="O85" s="251"/>
      <c r="P85" s="247">
        <f>'[2]tr (2)'!O69</f>
        <v>106.1</v>
      </c>
      <c r="Q85" s="198">
        <f>'[2]tr (2)'!P69</f>
        <v>106.5</v>
      </c>
      <c r="R85" s="251">
        <f>'[2]tr (2)'!Q69</f>
        <v>106.1</v>
      </c>
      <c r="S85" s="252" t="s">
        <v>1794</v>
      </c>
    </row>
    <row r="86" spans="1:19" ht="15" customHeight="1">
      <c r="A86" s="216" t="s">
        <v>1795</v>
      </c>
      <c r="B86" s="247">
        <f>'[2]tr (2)'!C70</f>
        <v>99.9</v>
      </c>
      <c r="C86" s="198">
        <f>'[2]tr (2)'!D70</f>
        <v>100.3</v>
      </c>
      <c r="D86" s="198">
        <f>'[2]tr (2)'!E70</f>
        <v>100.6</v>
      </c>
      <c r="E86" s="255"/>
      <c r="F86" s="198">
        <f>'[2]tr (2)'!F70</f>
        <v>100.6</v>
      </c>
      <c r="G86" s="198">
        <f>'[2]tr (2)'!G70</f>
        <v>100.7</v>
      </c>
      <c r="H86" s="198">
        <f>'[2]tr (2)'!H70</f>
        <v>100.6</v>
      </c>
      <c r="I86" s="198">
        <f>'[2]tr (2)'!I70</f>
        <v>100</v>
      </c>
      <c r="J86" s="198">
        <f>'[2]tr (2)'!J70</f>
        <v>100</v>
      </c>
      <c r="K86" s="198">
        <f>'[2]tr (2)'!K70</f>
        <v>99.9</v>
      </c>
      <c r="L86" s="198">
        <f>'[2]tr (2)'!L70</f>
        <v>99.6</v>
      </c>
      <c r="M86" s="198">
        <f>'[2]tr (2)'!M70</f>
        <v>99.7</v>
      </c>
      <c r="N86" s="198">
        <f>'[2]tr (2)'!N70</f>
        <v>99.9</v>
      </c>
      <c r="O86" s="251"/>
      <c r="P86" s="247">
        <f>'[2]tr (2)'!O70</f>
        <v>99.8</v>
      </c>
      <c r="Q86" s="198">
        <f>'[2]tr (2)'!P70</f>
        <v>99.6</v>
      </c>
      <c r="R86" s="251">
        <f>'[2]tr (2)'!Q70</f>
        <v>99.3</v>
      </c>
      <c r="S86" s="253" t="s">
        <v>1796</v>
      </c>
    </row>
    <row r="87" spans="1:19" ht="15" customHeight="1">
      <c r="A87" s="216" t="s">
        <v>1797</v>
      </c>
      <c r="B87" s="247">
        <f>'[2]tr (2)'!C71</f>
        <v>89.7</v>
      </c>
      <c r="C87" s="198">
        <f>'[2]tr (2)'!D71</f>
        <v>90.6</v>
      </c>
      <c r="D87" s="198">
        <f>'[2]tr (2)'!E71</f>
        <v>90.2</v>
      </c>
      <c r="E87" s="255"/>
      <c r="F87" s="198">
        <f>'[2]tr (2)'!F71</f>
        <v>84.4</v>
      </c>
      <c r="G87" s="198">
        <f>'[2]tr (2)'!G71</f>
        <v>78.099999999999994</v>
      </c>
      <c r="H87" s="198">
        <f>'[2]tr (2)'!H71</f>
        <v>78.8</v>
      </c>
      <c r="I87" s="198">
        <f>'[2]tr (2)'!I71</f>
        <v>94</v>
      </c>
      <c r="J87" s="198">
        <f>'[2]tr (2)'!J71</f>
        <v>100.6</v>
      </c>
      <c r="K87" s="198">
        <f>'[2]tr (2)'!K71</f>
        <v>105.8</v>
      </c>
      <c r="L87" s="198">
        <f>'[2]tr (2)'!L71</f>
        <v>103.9</v>
      </c>
      <c r="M87" s="198">
        <f>'[2]tr (2)'!M71</f>
        <v>104.1</v>
      </c>
      <c r="N87" s="198">
        <f>'[2]tr (2)'!N71</f>
        <v>105.3</v>
      </c>
      <c r="O87" s="251"/>
      <c r="P87" s="247">
        <f>'[2]tr (2)'!O71</f>
        <v>103</v>
      </c>
      <c r="Q87" s="198">
        <f>'[2]tr (2)'!P71</f>
        <v>104.7</v>
      </c>
      <c r="R87" s="251">
        <f>'[2]tr (2)'!Q71</f>
        <v>105</v>
      </c>
      <c r="S87" s="252" t="s">
        <v>1798</v>
      </c>
    </row>
    <row r="88" spans="1:19" s="246" customFormat="1" ht="15" customHeight="1">
      <c r="A88" s="216" t="s">
        <v>1799</v>
      </c>
      <c r="B88" s="247">
        <f>'[2]tr (2)'!C72</f>
        <v>103.6</v>
      </c>
      <c r="C88" s="198">
        <f>'[2]tr (2)'!D72</f>
        <v>103.6</v>
      </c>
      <c r="D88" s="198">
        <f>'[2]tr (2)'!E72</f>
        <v>103.6</v>
      </c>
      <c r="E88" s="255"/>
      <c r="F88" s="198">
        <f>'[2]tr (2)'!F72</f>
        <v>103.5</v>
      </c>
      <c r="G88" s="198">
        <f>'[2]tr (2)'!G72</f>
        <v>103.5</v>
      </c>
      <c r="H88" s="198">
        <f>'[2]tr (2)'!H72</f>
        <v>103.4</v>
      </c>
      <c r="I88" s="198">
        <f>'[2]tr (2)'!I72</f>
        <v>103.4</v>
      </c>
      <c r="J88" s="198">
        <f>'[2]tr (2)'!J72</f>
        <v>103.4</v>
      </c>
      <c r="K88" s="198">
        <f>'[2]tr (2)'!K72</f>
        <v>103.4</v>
      </c>
      <c r="L88" s="198">
        <f>'[2]tr (2)'!L72</f>
        <v>103.2</v>
      </c>
      <c r="M88" s="198">
        <f>'[2]tr (2)'!M72</f>
        <v>103.1</v>
      </c>
      <c r="N88" s="198">
        <f>'[2]tr (2)'!N72</f>
        <v>103.1</v>
      </c>
      <c r="O88" s="251"/>
      <c r="P88" s="247">
        <f>'[2]tr (2)'!O72</f>
        <v>103</v>
      </c>
      <c r="Q88" s="198">
        <f>'[2]tr (2)'!P72</f>
        <v>103</v>
      </c>
      <c r="R88" s="251">
        <f>'[2]tr (2)'!Q72</f>
        <v>103</v>
      </c>
      <c r="S88" s="253" t="s">
        <v>1800</v>
      </c>
    </row>
    <row r="89" spans="1:19" ht="15" customHeight="1">
      <c r="A89" s="216" t="s">
        <v>1801</v>
      </c>
      <c r="B89" s="247">
        <f>'[2]tr (2)'!C73</f>
        <v>101.1</v>
      </c>
      <c r="C89" s="198">
        <f>'[2]tr (2)'!D73</f>
        <v>101.1</v>
      </c>
      <c r="D89" s="198">
        <f>'[2]tr (2)'!E73</f>
        <v>101.1</v>
      </c>
      <c r="E89" s="255"/>
      <c r="F89" s="198">
        <f>'[2]tr (2)'!F73</f>
        <v>101.1</v>
      </c>
      <c r="G89" s="198">
        <f>'[2]tr (2)'!G73</f>
        <v>101.1</v>
      </c>
      <c r="H89" s="198">
        <f>'[2]tr (2)'!H73</f>
        <v>101.1</v>
      </c>
      <c r="I89" s="198">
        <f>'[2]tr (2)'!I73</f>
        <v>101.1</v>
      </c>
      <c r="J89" s="198">
        <f>'[2]tr (2)'!J73</f>
        <v>101.1</v>
      </c>
      <c r="K89" s="198">
        <f>'[2]tr (2)'!K73</f>
        <v>101.1</v>
      </c>
      <c r="L89" s="198">
        <f>'[2]tr (2)'!L73</f>
        <v>101.1</v>
      </c>
      <c r="M89" s="198">
        <f>'[2]tr (2)'!M73</f>
        <v>101.1</v>
      </c>
      <c r="N89" s="198">
        <f>'[2]tr (2)'!N73</f>
        <v>101.1</v>
      </c>
      <c r="O89" s="251"/>
      <c r="P89" s="247">
        <f>'[2]tr (2)'!O73</f>
        <v>101.1</v>
      </c>
      <c r="Q89" s="198">
        <f>'[2]tr (2)'!P73</f>
        <v>101.1</v>
      </c>
      <c r="R89" s="251">
        <f>'[2]tr (2)'!Q73</f>
        <v>101.1</v>
      </c>
      <c r="S89" s="253" t="s">
        <v>1802</v>
      </c>
    </row>
    <row r="90" spans="1:19" ht="15" customHeight="1">
      <c r="A90" s="216" t="s">
        <v>1803</v>
      </c>
      <c r="B90" s="247">
        <f>'[2]tr (2)'!C74</f>
        <v>105.4</v>
      </c>
      <c r="C90" s="198">
        <f>'[2]tr (2)'!D74</f>
        <v>105.4</v>
      </c>
      <c r="D90" s="198">
        <f>'[2]tr (2)'!E74</f>
        <v>105.3</v>
      </c>
      <c r="E90" s="255"/>
      <c r="F90" s="198">
        <f>'[2]tr (2)'!F74</f>
        <v>105.3</v>
      </c>
      <c r="G90" s="198">
        <f>'[2]tr (2)'!G74</f>
        <v>105.3</v>
      </c>
      <c r="H90" s="198">
        <f>'[2]tr (2)'!H74</f>
        <v>105.3</v>
      </c>
      <c r="I90" s="198">
        <f>'[2]tr (2)'!I74</f>
        <v>105.3</v>
      </c>
      <c r="J90" s="198">
        <f>'[2]tr (2)'!J74</f>
        <v>105.3</v>
      </c>
      <c r="K90" s="198">
        <f>'[2]tr (2)'!K74</f>
        <v>105.3</v>
      </c>
      <c r="L90" s="198">
        <f>'[2]tr (2)'!L74</f>
        <v>105.3</v>
      </c>
      <c r="M90" s="198">
        <f>'[2]tr (2)'!M74</f>
        <v>105.3</v>
      </c>
      <c r="N90" s="198">
        <f>'[2]tr (2)'!N74</f>
        <v>105.3</v>
      </c>
      <c r="O90" s="251"/>
      <c r="P90" s="247">
        <f>'[2]tr (2)'!O74</f>
        <v>105.3</v>
      </c>
      <c r="Q90" s="198">
        <f>'[2]tr (2)'!P74</f>
        <v>105.3</v>
      </c>
      <c r="R90" s="251">
        <f>'[2]tr (2)'!Q74</f>
        <v>105.3</v>
      </c>
      <c r="S90" s="253" t="s">
        <v>1804</v>
      </c>
    </row>
    <row r="91" spans="1:19" ht="15" customHeight="1">
      <c r="A91" s="216" t="s">
        <v>1805</v>
      </c>
      <c r="B91" s="247">
        <f>'[2]tr (2)'!C75</f>
        <v>118.2</v>
      </c>
      <c r="C91" s="198">
        <f>'[2]tr (2)'!D75</f>
        <v>114</v>
      </c>
      <c r="D91" s="198">
        <f>'[2]tr (2)'!E75</f>
        <v>112.9</v>
      </c>
      <c r="E91" s="255"/>
      <c r="F91" s="198">
        <f>'[2]tr (2)'!F75</f>
        <v>107.9</v>
      </c>
      <c r="G91" s="198">
        <f>'[2]tr (2)'!G75</f>
        <v>105.1</v>
      </c>
      <c r="H91" s="198">
        <f>'[2]tr (2)'!H75</f>
        <v>105.1</v>
      </c>
      <c r="I91" s="198">
        <f>'[2]tr (2)'!I75</f>
        <v>105.1</v>
      </c>
      <c r="J91" s="198">
        <f>'[2]tr (2)'!J75</f>
        <v>105.1</v>
      </c>
      <c r="K91" s="198">
        <f>'[2]tr (2)'!K75</f>
        <v>105.1</v>
      </c>
      <c r="L91" s="198">
        <f>'[2]tr (2)'!L75</f>
        <v>105.1</v>
      </c>
      <c r="M91" s="198">
        <f>'[2]tr (2)'!M75</f>
        <v>105.1</v>
      </c>
      <c r="N91" s="198">
        <f>'[2]tr (2)'!N75</f>
        <v>105</v>
      </c>
      <c r="O91" s="251"/>
      <c r="P91" s="247">
        <f>'[2]tr (2)'!O75</f>
        <v>105</v>
      </c>
      <c r="Q91" s="198">
        <f>'[2]tr (2)'!P75</f>
        <v>104.9</v>
      </c>
      <c r="R91" s="251">
        <f>'[2]tr (2)'!Q75</f>
        <v>104.5</v>
      </c>
      <c r="S91" s="253" t="s">
        <v>1806</v>
      </c>
    </row>
    <row r="92" spans="1:19" ht="15" customHeight="1">
      <c r="A92" s="216" t="s">
        <v>1807</v>
      </c>
      <c r="B92" s="247">
        <f>'[2]tr (2)'!C76</f>
        <v>108.4</v>
      </c>
      <c r="C92" s="198">
        <f>'[2]tr (2)'!D76</f>
        <v>116.5</v>
      </c>
      <c r="D92" s="198">
        <f>'[2]tr (2)'!E76</f>
        <v>112.1</v>
      </c>
      <c r="E92" s="255"/>
      <c r="F92" s="198">
        <f>'[2]tr (2)'!F76</f>
        <v>102.4</v>
      </c>
      <c r="G92" s="198">
        <f>'[2]tr (2)'!G76</f>
        <v>103.4</v>
      </c>
      <c r="H92" s="198">
        <f>'[2]tr (2)'!H76</f>
        <v>103.4</v>
      </c>
      <c r="I92" s="198">
        <f>'[2]tr (2)'!I76</f>
        <v>102.4</v>
      </c>
      <c r="J92" s="198">
        <f>'[2]tr (2)'!J76</f>
        <v>102.9</v>
      </c>
      <c r="K92" s="198">
        <f>'[2]tr (2)'!K76</f>
        <v>102</v>
      </c>
      <c r="L92" s="198">
        <f>'[2]tr (2)'!L76</f>
        <v>105</v>
      </c>
      <c r="M92" s="198">
        <f>'[2]tr (2)'!M76</f>
        <v>106.4</v>
      </c>
      <c r="N92" s="198">
        <f>'[2]tr (2)'!N76</f>
        <v>102.7</v>
      </c>
      <c r="O92" s="251"/>
      <c r="P92" s="247">
        <f>'[2]tr (2)'!O76</f>
        <v>105.6</v>
      </c>
      <c r="Q92" s="198">
        <f>'[2]tr (2)'!P76</f>
        <v>111</v>
      </c>
      <c r="R92" s="251">
        <f>'[2]tr (2)'!Q76</f>
        <v>106.2</v>
      </c>
      <c r="S92" s="253" t="s">
        <v>1808</v>
      </c>
    </row>
    <row r="93" spans="1:19" ht="15" customHeight="1">
      <c r="B93" s="247"/>
      <c r="C93" s="198"/>
      <c r="D93" s="242"/>
      <c r="E93" s="255"/>
      <c r="F93" s="242"/>
      <c r="G93" s="242"/>
      <c r="H93" s="242"/>
      <c r="I93" s="242"/>
      <c r="J93" s="242"/>
      <c r="K93" s="242"/>
      <c r="L93" s="242"/>
      <c r="M93" s="242"/>
      <c r="N93" s="242"/>
      <c r="O93" s="244"/>
      <c r="P93" s="241"/>
      <c r="Q93" s="242"/>
      <c r="R93" s="244"/>
      <c r="S93" s="253"/>
    </row>
    <row r="94" spans="1:19" ht="15" customHeight="1">
      <c r="A94" s="249" t="s">
        <v>1809</v>
      </c>
      <c r="B94" s="241">
        <f>'[2]tr (2)'!C78</f>
        <v>104</v>
      </c>
      <c r="C94" s="242">
        <f>'[2]tr (2)'!D78</f>
        <v>104</v>
      </c>
      <c r="D94" s="242">
        <f>'[2]tr (2)'!E78</f>
        <v>103.9</v>
      </c>
      <c r="E94" s="255"/>
      <c r="F94" s="242">
        <f>'[2]tr (2)'!F78</f>
        <v>103.9</v>
      </c>
      <c r="G94" s="242">
        <f>'[2]tr (2)'!G78</f>
        <v>103.9</v>
      </c>
      <c r="H94" s="242">
        <f>'[2]tr (2)'!H78</f>
        <v>103.9</v>
      </c>
      <c r="I94" s="242">
        <f>'[2]tr (2)'!I78</f>
        <v>103.9</v>
      </c>
      <c r="J94" s="242">
        <f>'[2]tr (2)'!J78</f>
        <v>103.9</v>
      </c>
      <c r="K94" s="242">
        <f>'[2]tr (2)'!K78</f>
        <v>103.9</v>
      </c>
      <c r="L94" s="242">
        <f>'[2]tr (2)'!L78</f>
        <v>104</v>
      </c>
      <c r="M94" s="242">
        <f>'[2]tr (2)'!M78</f>
        <v>104</v>
      </c>
      <c r="N94" s="242">
        <f>'[2]tr (2)'!N78</f>
        <v>104.1</v>
      </c>
      <c r="O94" s="244"/>
      <c r="P94" s="241">
        <f>'[2]tr (2)'!O78</f>
        <v>104.2</v>
      </c>
      <c r="Q94" s="242">
        <f>'[2]tr (2)'!P78</f>
        <v>104.3</v>
      </c>
      <c r="R94" s="244">
        <f>'[2]tr (2)'!Q78</f>
        <v>104.3</v>
      </c>
      <c r="S94" s="248" t="s">
        <v>1810</v>
      </c>
    </row>
    <row r="95" spans="1:19" ht="15" customHeight="1">
      <c r="A95" s="216" t="s">
        <v>1811</v>
      </c>
      <c r="B95" s="247">
        <f>'[2]tr (2)'!C79</f>
        <v>100.1</v>
      </c>
      <c r="C95" s="198">
        <f>'[2]tr (2)'!D79</f>
        <v>100.1</v>
      </c>
      <c r="D95" s="198">
        <f>'[2]tr (2)'!E79</f>
        <v>100.1</v>
      </c>
      <c r="E95" s="255"/>
      <c r="F95" s="198">
        <f>'[2]tr (2)'!F79</f>
        <v>100.1</v>
      </c>
      <c r="G95" s="198">
        <f>'[2]tr (2)'!G79</f>
        <v>100.1</v>
      </c>
      <c r="H95" s="198">
        <f>'[2]tr (2)'!H79</f>
        <v>100.1</v>
      </c>
      <c r="I95" s="198">
        <f>'[2]tr (2)'!I79</f>
        <v>100.1</v>
      </c>
      <c r="J95" s="198">
        <f>'[2]tr (2)'!J79</f>
        <v>100.1</v>
      </c>
      <c r="K95" s="198">
        <f>'[2]tr (2)'!K79</f>
        <v>100.1</v>
      </c>
      <c r="L95" s="198">
        <f>'[2]tr (2)'!L79</f>
        <v>100.1</v>
      </c>
      <c r="M95" s="198">
        <f>'[2]tr (2)'!M79</f>
        <v>100.1</v>
      </c>
      <c r="N95" s="198">
        <f>'[2]tr (2)'!N79</f>
        <v>100.1</v>
      </c>
      <c r="O95" s="251"/>
      <c r="P95" s="247">
        <f>'[2]tr (2)'!O79</f>
        <v>100.1</v>
      </c>
      <c r="Q95" s="198">
        <f>'[2]tr (2)'!P79</f>
        <v>100.1</v>
      </c>
      <c r="R95" s="251">
        <f>'[2]tr (2)'!Q79</f>
        <v>100.1</v>
      </c>
      <c r="S95" s="253" t="s">
        <v>1812</v>
      </c>
    </row>
    <row r="96" spans="1:19" ht="15" customHeight="1">
      <c r="A96" s="216" t="s">
        <v>1813</v>
      </c>
      <c r="B96" s="247">
        <f>'[2]tr (2)'!C80</f>
        <v>91.7</v>
      </c>
      <c r="C96" s="198">
        <f>'[2]tr (2)'!D80</f>
        <v>91.4</v>
      </c>
      <c r="D96" s="198">
        <f>'[2]tr (2)'!E80</f>
        <v>91.2</v>
      </c>
      <c r="E96" s="255"/>
      <c r="F96" s="198">
        <f>'[2]tr (2)'!F80</f>
        <v>91.2</v>
      </c>
      <c r="G96" s="198">
        <f>'[2]tr (2)'!G80</f>
        <v>90.8</v>
      </c>
      <c r="H96" s="198">
        <f>'[2]tr (2)'!H80</f>
        <v>90.8</v>
      </c>
      <c r="I96" s="198">
        <f>'[2]tr (2)'!I80</f>
        <v>90.8</v>
      </c>
      <c r="J96" s="198">
        <f>'[2]tr (2)'!J80</f>
        <v>90.7</v>
      </c>
      <c r="K96" s="198">
        <f>'[2]tr (2)'!K80</f>
        <v>91.1</v>
      </c>
      <c r="L96" s="198">
        <f>'[2]tr (2)'!L80</f>
        <v>91.5</v>
      </c>
      <c r="M96" s="198">
        <f>'[2]tr (2)'!M80</f>
        <v>91.4</v>
      </c>
      <c r="N96" s="198">
        <f>'[2]tr (2)'!N80</f>
        <v>92.8</v>
      </c>
      <c r="O96" s="251"/>
      <c r="P96" s="247">
        <f>'[2]tr (2)'!O80</f>
        <v>93.9</v>
      </c>
      <c r="Q96" s="198">
        <f>'[2]tr (2)'!P80</f>
        <v>94.3</v>
      </c>
      <c r="R96" s="251">
        <f>'[2]tr (2)'!Q80</f>
        <v>94.4</v>
      </c>
      <c r="S96" s="253" t="s">
        <v>1814</v>
      </c>
    </row>
    <row r="97" spans="1:19" ht="15" customHeight="1">
      <c r="A97" s="216" t="s">
        <v>1815</v>
      </c>
      <c r="B97" s="247">
        <f>'[2]tr (2)'!C81</f>
        <v>105.5</v>
      </c>
      <c r="C97" s="198">
        <f>'[2]tr (2)'!D81</f>
        <v>105.5</v>
      </c>
      <c r="D97" s="198">
        <f>'[2]tr (2)'!E81</f>
        <v>105.5</v>
      </c>
      <c r="E97" s="255"/>
      <c r="F97" s="198">
        <f>'[2]tr (2)'!F81</f>
        <v>105.5</v>
      </c>
      <c r="G97" s="198">
        <f>'[2]tr (2)'!G81</f>
        <v>105.5</v>
      </c>
      <c r="H97" s="198">
        <f>'[2]tr (2)'!H81</f>
        <v>105.5</v>
      </c>
      <c r="I97" s="198">
        <f>'[2]tr (2)'!I81</f>
        <v>105.5</v>
      </c>
      <c r="J97" s="198">
        <f>'[2]tr (2)'!J81</f>
        <v>105.5</v>
      </c>
      <c r="K97" s="198">
        <f>'[2]tr (2)'!K81</f>
        <v>105.5</v>
      </c>
      <c r="L97" s="198">
        <f>'[2]tr (2)'!L81</f>
        <v>105.5</v>
      </c>
      <c r="M97" s="198">
        <f>'[2]tr (2)'!M81</f>
        <v>105.5</v>
      </c>
      <c r="N97" s="198">
        <f>'[2]tr (2)'!N81</f>
        <v>105.5</v>
      </c>
      <c r="O97" s="251"/>
      <c r="P97" s="247">
        <f>'[2]tr (2)'!O81</f>
        <v>105.5</v>
      </c>
      <c r="Q97" s="198">
        <f>'[2]tr (2)'!P81</f>
        <v>105.5</v>
      </c>
      <c r="R97" s="251">
        <f>'[2]tr (2)'!Q81</f>
        <v>105.5</v>
      </c>
      <c r="S97" s="253" t="s">
        <v>1816</v>
      </c>
    </row>
    <row r="98" spans="1:19" ht="15" customHeight="1">
      <c r="B98" s="247"/>
      <c r="C98" s="198"/>
      <c r="D98" s="198"/>
      <c r="E98" s="255"/>
      <c r="F98" s="198"/>
      <c r="G98" s="198"/>
      <c r="H98" s="198"/>
      <c r="I98" s="198"/>
      <c r="J98" s="198"/>
      <c r="K98" s="198"/>
      <c r="L98" s="198"/>
      <c r="M98" s="198"/>
      <c r="N98" s="198"/>
      <c r="O98" s="251"/>
      <c r="P98" s="247"/>
      <c r="Q98" s="198"/>
      <c r="R98" s="251"/>
      <c r="S98" s="253"/>
    </row>
    <row r="99" spans="1:19" ht="15" customHeight="1">
      <c r="A99" s="211"/>
      <c r="B99" s="258"/>
      <c r="C99" s="259"/>
      <c r="D99" s="259"/>
      <c r="E99" s="260"/>
      <c r="F99" s="258"/>
      <c r="G99" s="259"/>
      <c r="H99" s="259"/>
      <c r="I99" s="259"/>
      <c r="J99" s="259"/>
      <c r="K99" s="259"/>
      <c r="L99" s="259"/>
      <c r="M99" s="259"/>
      <c r="N99" s="259"/>
      <c r="O99" s="262"/>
      <c r="P99" s="258"/>
      <c r="Q99" s="259"/>
      <c r="R99" s="262"/>
      <c r="S99" s="269"/>
    </row>
    <row r="100" spans="1:19" ht="15" customHeight="1">
      <c r="B100" s="198"/>
      <c r="C100" s="198"/>
      <c r="D100" s="198"/>
      <c r="F100" s="198"/>
      <c r="G100" s="198"/>
      <c r="H100" s="198"/>
      <c r="I100" s="198"/>
      <c r="J100" s="198"/>
      <c r="K100" s="198"/>
      <c r="L100" s="198"/>
      <c r="M100" s="198"/>
      <c r="N100" s="198"/>
      <c r="O100" s="195"/>
      <c r="P100" s="198"/>
      <c r="Q100" s="198"/>
      <c r="R100" s="198"/>
    </row>
    <row r="101" spans="1:19" ht="15" customHeight="1">
      <c r="B101" s="198"/>
      <c r="C101" s="198"/>
      <c r="D101" s="198"/>
      <c r="F101" s="198"/>
      <c r="G101" s="198"/>
      <c r="H101" s="198"/>
      <c r="I101" s="198"/>
      <c r="J101" s="198"/>
      <c r="K101" s="198"/>
      <c r="L101" s="198"/>
      <c r="M101" s="198"/>
      <c r="N101" s="198"/>
      <c r="O101" s="195"/>
      <c r="P101" s="198"/>
      <c r="Q101" s="198"/>
      <c r="R101" s="198"/>
    </row>
    <row r="102" spans="1:19" ht="15" customHeight="1">
      <c r="A102" s="271"/>
      <c r="B102" s="198"/>
      <c r="C102" s="198"/>
      <c r="D102" s="198"/>
      <c r="F102" s="198"/>
      <c r="G102" s="198"/>
      <c r="H102" s="198"/>
      <c r="I102" s="198"/>
      <c r="J102" s="198"/>
      <c r="K102" s="198"/>
      <c r="L102" s="198"/>
      <c r="M102" s="198"/>
      <c r="N102" s="198"/>
      <c r="O102" s="195"/>
      <c r="P102" s="198"/>
      <c r="Q102" s="198"/>
      <c r="R102" s="198"/>
      <c r="S102" s="272"/>
    </row>
    <row r="103" spans="1:19" ht="24" customHeight="1">
      <c r="A103" s="194" t="s">
        <v>1670</v>
      </c>
      <c r="B103" s="198"/>
      <c r="C103" s="198"/>
      <c r="D103" s="198"/>
      <c r="F103" s="198"/>
      <c r="G103" s="198"/>
      <c r="H103" s="198"/>
      <c r="I103" s="198"/>
      <c r="J103" s="198"/>
      <c r="K103" s="198"/>
      <c r="L103" s="198"/>
      <c r="M103" s="198"/>
      <c r="N103" s="198"/>
      <c r="P103" s="198"/>
      <c r="Q103" s="198"/>
      <c r="R103" s="198"/>
      <c r="S103" s="199" t="s">
        <v>1671</v>
      </c>
    </row>
    <row r="104" spans="1:19" ht="18" customHeight="1">
      <c r="A104" s="266" t="s">
        <v>1817</v>
      </c>
      <c r="B104" s="198"/>
      <c r="C104" s="198"/>
      <c r="D104" s="198"/>
      <c r="F104" s="198"/>
      <c r="G104" s="198"/>
      <c r="H104" s="198"/>
      <c r="I104" s="198"/>
      <c r="J104" s="198"/>
      <c r="K104" s="198"/>
      <c r="L104" s="198"/>
      <c r="M104" s="198"/>
      <c r="N104" s="198"/>
      <c r="P104" s="198"/>
      <c r="Q104" s="198"/>
      <c r="R104" s="198"/>
      <c r="S104" s="205" t="s">
        <v>1818</v>
      </c>
    </row>
    <row r="105" spans="1:19" ht="18" customHeight="1">
      <c r="A105" s="207" t="s">
        <v>1674</v>
      </c>
      <c r="B105" s="198"/>
      <c r="C105" s="198"/>
      <c r="D105" s="198"/>
      <c r="F105" s="198"/>
      <c r="G105" s="198"/>
      <c r="H105" s="198"/>
      <c r="I105" s="198"/>
      <c r="J105" s="198"/>
      <c r="K105" s="198"/>
      <c r="L105" s="198"/>
      <c r="M105" s="198"/>
      <c r="N105" s="198"/>
      <c r="P105" s="198"/>
      <c r="Q105" s="198"/>
      <c r="R105" s="198"/>
      <c r="S105" s="209" t="s">
        <v>1675</v>
      </c>
    </row>
    <row r="106" spans="1:19" ht="11.45" customHeight="1">
      <c r="A106" s="211"/>
      <c r="B106" s="212"/>
      <c r="C106" s="212"/>
      <c r="D106" s="212"/>
      <c r="E106" s="212"/>
      <c r="F106" s="212"/>
      <c r="G106" s="212"/>
      <c r="H106" s="212"/>
      <c r="I106" s="212"/>
      <c r="J106" s="212"/>
      <c r="K106" s="212"/>
      <c r="L106" s="212"/>
      <c r="M106" s="212"/>
      <c r="N106" s="212"/>
      <c r="O106" s="212"/>
      <c r="P106" s="212"/>
      <c r="Q106" s="212"/>
      <c r="R106" s="212"/>
      <c r="S106" s="214"/>
    </row>
    <row r="107" spans="1:19" ht="11.45" customHeight="1">
      <c r="A107" s="217"/>
      <c r="B107" s="2269">
        <v>2020</v>
      </c>
      <c r="C107" s="2270"/>
      <c r="D107" s="2270"/>
      <c r="E107" s="2270"/>
      <c r="F107" s="2270"/>
      <c r="G107" s="2270"/>
      <c r="H107" s="2270"/>
      <c r="I107" s="2270"/>
      <c r="J107" s="2270"/>
      <c r="K107" s="2271"/>
      <c r="L107" s="2269">
        <v>2019</v>
      </c>
      <c r="M107" s="2270"/>
      <c r="N107" s="2270"/>
      <c r="O107" s="2270"/>
      <c r="P107" s="2270"/>
      <c r="Q107" s="2270"/>
      <c r="R107" s="2271"/>
      <c r="S107" s="218"/>
    </row>
    <row r="108" spans="1:19" ht="11.45" customHeight="1">
      <c r="A108" s="217"/>
      <c r="B108" s="2272"/>
      <c r="C108" s="2273"/>
      <c r="D108" s="2273"/>
      <c r="E108" s="2273"/>
      <c r="F108" s="2273"/>
      <c r="G108" s="2273"/>
      <c r="H108" s="2273"/>
      <c r="I108" s="2273"/>
      <c r="J108" s="2273"/>
      <c r="K108" s="2274"/>
      <c r="L108" s="2272"/>
      <c r="M108" s="2273"/>
      <c r="N108" s="2273"/>
      <c r="O108" s="2273"/>
      <c r="P108" s="2273"/>
      <c r="Q108" s="2273"/>
      <c r="R108" s="2274"/>
      <c r="S108" s="218" t="s">
        <v>1570</v>
      </c>
    </row>
    <row r="109" spans="1:19" ht="11.45" customHeight="1">
      <c r="A109" s="217"/>
      <c r="B109" s="711" t="s">
        <v>45</v>
      </c>
      <c r="C109" s="224" t="s">
        <v>47</v>
      </c>
      <c r="D109" s="224" t="s">
        <v>27</v>
      </c>
      <c r="E109" s="221"/>
      <c r="F109" s="219" t="s">
        <v>28</v>
      </c>
      <c r="G109" s="220" t="s">
        <v>29</v>
      </c>
      <c r="H109" s="220" t="s">
        <v>30</v>
      </c>
      <c r="I109" s="223" t="s">
        <v>23</v>
      </c>
      <c r="J109" s="222" t="s">
        <v>24</v>
      </c>
      <c r="K109" s="222" t="s">
        <v>25</v>
      </c>
      <c r="L109" s="223" t="s">
        <v>1571</v>
      </c>
      <c r="M109" s="223" t="s">
        <v>1676</v>
      </c>
      <c r="N109" s="223" t="s">
        <v>26</v>
      </c>
      <c r="O109" s="225"/>
      <c r="P109" s="224" t="s">
        <v>45</v>
      </c>
      <c r="Q109" s="224" t="s">
        <v>47</v>
      </c>
      <c r="R109" s="712" t="s">
        <v>27</v>
      </c>
      <c r="S109" s="218"/>
    </row>
    <row r="110" spans="1:19" s="246" customFormat="1" ht="11.45" customHeight="1">
      <c r="A110" s="226"/>
      <c r="B110" s="714" t="s">
        <v>13</v>
      </c>
      <c r="C110" s="232" t="s">
        <v>46</v>
      </c>
      <c r="D110" s="232" t="s">
        <v>12</v>
      </c>
      <c r="E110" s="229"/>
      <c r="F110" s="227" t="s">
        <v>11</v>
      </c>
      <c r="G110" s="228" t="s">
        <v>10</v>
      </c>
      <c r="H110" s="228" t="s">
        <v>9</v>
      </c>
      <c r="I110" s="231" t="s">
        <v>8</v>
      </c>
      <c r="J110" s="230" t="s">
        <v>7</v>
      </c>
      <c r="K110" s="230" t="s">
        <v>6</v>
      </c>
      <c r="L110" s="231" t="s">
        <v>1575</v>
      </c>
      <c r="M110" s="231" t="s">
        <v>1576</v>
      </c>
      <c r="N110" s="231" t="s">
        <v>1577</v>
      </c>
      <c r="O110" s="233"/>
      <c r="P110" s="232" t="s">
        <v>13</v>
      </c>
      <c r="Q110" s="232" t="s">
        <v>46</v>
      </c>
      <c r="R110" s="715" t="s">
        <v>12</v>
      </c>
      <c r="S110" s="234"/>
    </row>
    <row r="111" spans="1:19" ht="15" customHeight="1">
      <c r="A111" s="267"/>
      <c r="B111" s="247"/>
      <c r="C111" s="198"/>
      <c r="D111" s="198"/>
      <c r="E111" s="255"/>
      <c r="F111" s="247"/>
      <c r="G111" s="198"/>
      <c r="H111" s="198"/>
      <c r="I111" s="198"/>
      <c r="J111" s="198"/>
      <c r="K111" s="198"/>
      <c r="L111" s="198"/>
      <c r="M111" s="198"/>
      <c r="N111" s="198"/>
      <c r="O111" s="273"/>
      <c r="P111" s="247"/>
      <c r="Q111" s="198"/>
      <c r="R111" s="251"/>
      <c r="S111" s="239"/>
    </row>
    <row r="112" spans="1:19" s="246" customFormat="1" ht="15" customHeight="1">
      <c r="A112" s="249" t="s">
        <v>1819</v>
      </c>
      <c r="B112" s="241">
        <f>'[2]tr (2)'!C83</f>
        <v>99.2</v>
      </c>
      <c r="C112" s="242">
        <f>'[2]tr (2)'!D83</f>
        <v>99.1</v>
      </c>
      <c r="D112" s="242">
        <f>'[2]tr (2)'!E83</f>
        <v>99.2</v>
      </c>
      <c r="E112" s="255"/>
      <c r="F112" s="242">
        <f>'[2]tr (2)'!F83</f>
        <v>99.3</v>
      </c>
      <c r="G112" s="242">
        <f>'[2]tr (2)'!G83</f>
        <v>99.3</v>
      </c>
      <c r="H112" s="242">
        <f>'[2]tr (2)'!H83</f>
        <v>99.6</v>
      </c>
      <c r="I112" s="242">
        <f>'[2]tr (2)'!I83</f>
        <v>99.6</v>
      </c>
      <c r="J112" s="242">
        <f>'[2]tr (2)'!J83</f>
        <v>99.7</v>
      </c>
      <c r="K112" s="242">
        <f>'[2]tr (2)'!K83</f>
        <v>99.9</v>
      </c>
      <c r="L112" s="242">
        <f>'[2]tr (2)'!L83</f>
        <v>100</v>
      </c>
      <c r="M112" s="242">
        <f>'[2]tr (2)'!M83</f>
        <v>100.2</v>
      </c>
      <c r="N112" s="242">
        <f>'[2]tr (2)'!N83</f>
        <v>100.4</v>
      </c>
      <c r="O112" s="251"/>
      <c r="P112" s="241">
        <f>'[2]tr (2)'!O83</f>
        <v>100.3</v>
      </c>
      <c r="Q112" s="242">
        <f>'[2]tr (2)'!P83</f>
        <v>100.2</v>
      </c>
      <c r="R112" s="244">
        <f>'[2]tr (2)'!Q83</f>
        <v>100.3</v>
      </c>
      <c r="S112" s="274" t="s">
        <v>1820</v>
      </c>
    </row>
    <row r="113" spans="1:19" ht="15" customHeight="1">
      <c r="A113" s="216" t="s">
        <v>1821</v>
      </c>
      <c r="B113" s="247">
        <f>'[2]tr (2)'!C84</f>
        <v>85.1</v>
      </c>
      <c r="C113" s="198">
        <f>'[2]tr (2)'!D84</f>
        <v>85.1</v>
      </c>
      <c r="D113" s="198">
        <f>'[2]tr (2)'!E84</f>
        <v>85.4</v>
      </c>
      <c r="E113" s="255"/>
      <c r="F113" s="198">
        <f>'[2]tr (2)'!F84</f>
        <v>86</v>
      </c>
      <c r="G113" s="198">
        <f>'[2]tr (2)'!G84</f>
        <v>86.4</v>
      </c>
      <c r="H113" s="198">
        <f>'[2]tr (2)'!H84</f>
        <v>87.5</v>
      </c>
      <c r="I113" s="198">
        <f>'[2]tr (2)'!I84</f>
        <v>87.8</v>
      </c>
      <c r="J113" s="198">
        <f>'[2]tr (2)'!J84</f>
        <v>88.3</v>
      </c>
      <c r="K113" s="198">
        <f>'[2]tr (2)'!K84</f>
        <v>89.3</v>
      </c>
      <c r="L113" s="198">
        <f>'[2]tr (2)'!L84</f>
        <v>90</v>
      </c>
      <c r="M113" s="198">
        <f>'[2]tr (2)'!M84</f>
        <v>91.1</v>
      </c>
      <c r="N113" s="198">
        <f>'[2]tr (2)'!N84</f>
        <v>92.4</v>
      </c>
      <c r="O113" s="251"/>
      <c r="P113" s="247">
        <f>'[2]tr (2)'!O84</f>
        <v>92.4</v>
      </c>
      <c r="Q113" s="198">
        <f>'[2]tr (2)'!P84</f>
        <v>92.6</v>
      </c>
      <c r="R113" s="251">
        <f>'[2]tr (2)'!Q84</f>
        <v>92.8</v>
      </c>
      <c r="S113" s="256" t="s">
        <v>1822</v>
      </c>
    </row>
    <row r="114" spans="1:19" ht="15" customHeight="1">
      <c r="A114" s="216" t="s">
        <v>1823</v>
      </c>
      <c r="B114" s="247">
        <f>'[2]tr (2)'!C85</f>
        <v>98.7</v>
      </c>
      <c r="C114" s="198">
        <f>'[2]tr (2)'!D85</f>
        <v>98.7</v>
      </c>
      <c r="D114" s="198">
        <f>'[2]tr (2)'!E85</f>
        <v>98.6</v>
      </c>
      <c r="E114" s="251"/>
      <c r="F114" s="198">
        <f>'[2]tr (2)'!F85</f>
        <v>99.3</v>
      </c>
      <c r="G114" s="198">
        <f>'[2]tr (2)'!G85</f>
        <v>99.1</v>
      </c>
      <c r="H114" s="198">
        <f>'[2]tr (2)'!H85</f>
        <v>99.3</v>
      </c>
      <c r="I114" s="198">
        <f>'[2]tr (2)'!I85</f>
        <v>99.3</v>
      </c>
      <c r="J114" s="198">
        <f>'[2]tr (2)'!J85</f>
        <v>99.4</v>
      </c>
      <c r="K114" s="198">
        <f>'[2]tr (2)'!K85</f>
        <v>99.4</v>
      </c>
      <c r="L114" s="198">
        <f>'[2]tr (2)'!L85</f>
        <v>99.4</v>
      </c>
      <c r="M114" s="198">
        <f>'[2]tr (2)'!M85</f>
        <v>99.4</v>
      </c>
      <c r="N114" s="198">
        <f>'[2]tr (2)'!N85</f>
        <v>99.5</v>
      </c>
      <c r="O114" s="251"/>
      <c r="P114" s="247">
        <f>'[2]tr (2)'!O85</f>
        <v>99.5</v>
      </c>
      <c r="Q114" s="198">
        <f>'[2]tr (2)'!P85</f>
        <v>99.6</v>
      </c>
      <c r="R114" s="251">
        <f>'[2]tr (2)'!Q85</f>
        <v>99.7</v>
      </c>
      <c r="S114" s="275" t="s">
        <v>1824</v>
      </c>
    </row>
    <row r="115" spans="1:19" ht="15" customHeight="1">
      <c r="A115" s="216" t="s">
        <v>1825</v>
      </c>
      <c r="B115" s="247">
        <f>'[2]tr (2)'!C86</f>
        <v>99.4</v>
      </c>
      <c r="C115" s="198">
        <f>'[2]tr (2)'!D86</f>
        <v>99.5</v>
      </c>
      <c r="D115" s="198">
        <f>'[2]tr (2)'!E86</f>
        <v>100</v>
      </c>
      <c r="E115" s="251"/>
      <c r="F115" s="198">
        <f>'[2]tr (2)'!F86</f>
        <v>99.8</v>
      </c>
      <c r="G115" s="198">
        <f>'[2]tr (2)'!G86</f>
        <v>99.4</v>
      </c>
      <c r="H115" s="198">
        <f>'[2]tr (2)'!H86</f>
        <v>99.6</v>
      </c>
      <c r="I115" s="198">
        <f>'[2]tr (2)'!I86</f>
        <v>99.5</v>
      </c>
      <c r="J115" s="198">
        <f>'[2]tr (2)'!J86</f>
        <v>99.8</v>
      </c>
      <c r="K115" s="198">
        <f>'[2]tr (2)'!K86</f>
        <v>99.9</v>
      </c>
      <c r="L115" s="198">
        <f>'[2]tr (2)'!L86</f>
        <v>99.9</v>
      </c>
      <c r="M115" s="198">
        <f>'[2]tr (2)'!M86</f>
        <v>100</v>
      </c>
      <c r="N115" s="198">
        <f>'[2]tr (2)'!N86</f>
        <v>99.7</v>
      </c>
      <c r="O115" s="251"/>
      <c r="P115" s="247">
        <f>'[2]tr (2)'!O86</f>
        <v>99.3</v>
      </c>
      <c r="Q115" s="198">
        <f>'[2]tr (2)'!P86</f>
        <v>99</v>
      </c>
      <c r="R115" s="251">
        <f>'[2]tr (2)'!Q86</f>
        <v>99</v>
      </c>
      <c r="S115" s="275" t="s">
        <v>1826</v>
      </c>
    </row>
    <row r="116" spans="1:19" ht="15" customHeight="1">
      <c r="A116" s="216" t="s">
        <v>1827</v>
      </c>
      <c r="B116" s="247">
        <f>'[2]tr (2)'!C87</f>
        <v>99.7</v>
      </c>
      <c r="C116" s="198">
        <f>'[2]tr (2)'!D87</f>
        <v>99.1</v>
      </c>
      <c r="D116" s="198">
        <f>'[2]tr (2)'!E87</f>
        <v>98.9</v>
      </c>
      <c r="E116" s="251"/>
      <c r="F116" s="198">
        <f>'[2]tr (2)'!F87</f>
        <v>99.8</v>
      </c>
      <c r="G116" s="198">
        <f>'[2]tr (2)'!G87</f>
        <v>100.3</v>
      </c>
      <c r="H116" s="198">
        <f>'[2]tr (2)'!H87</f>
        <v>100</v>
      </c>
      <c r="I116" s="198">
        <f>'[2]tr (2)'!I87</f>
        <v>99.8</v>
      </c>
      <c r="J116" s="198">
        <f>'[2]tr (2)'!J87</f>
        <v>99.9</v>
      </c>
      <c r="K116" s="198">
        <f>'[2]tr (2)'!K87</f>
        <v>100</v>
      </c>
      <c r="L116" s="198">
        <f>'[2]tr (2)'!L87</f>
        <v>99.9</v>
      </c>
      <c r="M116" s="198">
        <f>'[2]tr (2)'!M87</f>
        <v>100.4</v>
      </c>
      <c r="N116" s="198">
        <f>'[2]tr (2)'!N87</f>
        <v>100.7</v>
      </c>
      <c r="O116" s="251"/>
      <c r="P116" s="247">
        <f>'[2]tr (2)'!O87</f>
        <v>101.1</v>
      </c>
      <c r="Q116" s="198">
        <f>'[2]tr (2)'!P87</f>
        <v>102.1</v>
      </c>
      <c r="R116" s="251">
        <f>'[2]tr (2)'!Q87</f>
        <v>101.7</v>
      </c>
      <c r="S116" s="275" t="s">
        <v>1828</v>
      </c>
    </row>
    <row r="117" spans="1:19" s="246" customFormat="1" ht="15" customHeight="1">
      <c r="A117" s="276" t="s">
        <v>1829</v>
      </c>
      <c r="B117" s="247">
        <f>'[2]tr (2)'!C88</f>
        <v>106</v>
      </c>
      <c r="C117" s="198">
        <f>'[2]tr (2)'!D88</f>
        <v>105.8</v>
      </c>
      <c r="D117" s="198">
        <f>'[2]tr (2)'!E88</f>
        <v>105.7</v>
      </c>
      <c r="E117" s="244"/>
      <c r="F117" s="198">
        <f>'[2]tr (2)'!F88</f>
        <v>105.4</v>
      </c>
      <c r="G117" s="198">
        <f>'[2]tr (2)'!G88</f>
        <v>105.4</v>
      </c>
      <c r="H117" s="198">
        <f>'[2]tr (2)'!H88</f>
        <v>105.4</v>
      </c>
      <c r="I117" s="198">
        <f>'[2]tr (2)'!I88</f>
        <v>105.4</v>
      </c>
      <c r="J117" s="198">
        <f>'[2]tr (2)'!J88</f>
        <v>105.4</v>
      </c>
      <c r="K117" s="198">
        <f>'[2]tr (2)'!K88</f>
        <v>105.3</v>
      </c>
      <c r="L117" s="198">
        <f>'[2]tr (2)'!L88</f>
        <v>105.3</v>
      </c>
      <c r="M117" s="198">
        <f>'[2]tr (2)'!M88</f>
        <v>104.8</v>
      </c>
      <c r="N117" s="198">
        <f>'[2]tr (2)'!N88</f>
        <v>104.7</v>
      </c>
      <c r="O117" s="251"/>
      <c r="P117" s="247">
        <f>'[2]tr (2)'!O88</f>
        <v>104.6</v>
      </c>
      <c r="Q117" s="198">
        <f>'[2]tr (2)'!P88</f>
        <v>104.6</v>
      </c>
      <c r="R117" s="251">
        <f>'[2]tr (2)'!Q88</f>
        <v>104.6</v>
      </c>
      <c r="S117" s="256" t="s">
        <v>1830</v>
      </c>
    </row>
    <row r="118" spans="1:19" ht="15" customHeight="1">
      <c r="A118" s="277" t="s">
        <v>1831</v>
      </c>
      <c r="B118" s="247">
        <f>'[2]tr (2)'!C89</f>
        <v>102.2</v>
      </c>
      <c r="C118" s="198">
        <f>'[2]tr (2)'!D89</f>
        <v>102.2</v>
      </c>
      <c r="D118" s="198">
        <f>'[2]tr (2)'!E89</f>
        <v>102.1</v>
      </c>
      <c r="E118" s="244"/>
      <c r="F118" s="198">
        <f>'[2]tr (2)'!F89</f>
        <v>102.3</v>
      </c>
      <c r="G118" s="198">
        <f>'[2]tr (2)'!G89</f>
        <v>102.5</v>
      </c>
      <c r="H118" s="198">
        <f>'[2]tr (2)'!H89</f>
        <v>102.7</v>
      </c>
      <c r="I118" s="198">
        <f>'[2]tr (2)'!I89</f>
        <v>102.3</v>
      </c>
      <c r="J118" s="198">
        <f>'[2]tr (2)'!J89</f>
        <v>102.3</v>
      </c>
      <c r="K118" s="198">
        <f>'[2]tr (2)'!K89</f>
        <v>102.3</v>
      </c>
      <c r="L118" s="198">
        <f>'[2]tr (2)'!L89</f>
        <v>102.3</v>
      </c>
      <c r="M118" s="198">
        <f>'[2]tr (2)'!M89</f>
        <v>102.1</v>
      </c>
      <c r="N118" s="198">
        <f>'[2]tr (2)'!N89</f>
        <v>101.5</v>
      </c>
      <c r="O118" s="251"/>
      <c r="P118" s="247">
        <f>'[2]tr (2)'!O89</f>
        <v>101.5</v>
      </c>
      <c r="Q118" s="198">
        <f>'[2]tr (2)'!P89</f>
        <v>101.1</v>
      </c>
      <c r="R118" s="251">
        <f>'[2]tr (2)'!Q89</f>
        <v>100.8</v>
      </c>
      <c r="S118" s="206" t="s">
        <v>1832</v>
      </c>
    </row>
    <row r="119" spans="1:19" ht="15" customHeight="1">
      <c r="A119" s="216" t="s">
        <v>1833</v>
      </c>
      <c r="B119" s="247">
        <f>'[2]tr (2)'!C90</f>
        <v>102.1</v>
      </c>
      <c r="C119" s="198">
        <f>'[2]tr (2)'!D90</f>
        <v>102.1</v>
      </c>
      <c r="D119" s="198">
        <f>'[2]tr (2)'!E90</f>
        <v>102.1</v>
      </c>
      <c r="E119" s="251"/>
      <c r="F119" s="198">
        <f>'[2]tr (2)'!F90</f>
        <v>102.1</v>
      </c>
      <c r="G119" s="198">
        <f>'[2]tr (2)'!G90</f>
        <v>101.9</v>
      </c>
      <c r="H119" s="198">
        <f>'[2]tr (2)'!H90</f>
        <v>102.3</v>
      </c>
      <c r="I119" s="198">
        <f>'[2]tr (2)'!I90</f>
        <v>102.1</v>
      </c>
      <c r="J119" s="198">
        <f>'[2]tr (2)'!J90</f>
        <v>101.9</v>
      </c>
      <c r="K119" s="198">
        <f>'[2]tr (2)'!K90</f>
        <v>101.8</v>
      </c>
      <c r="L119" s="198">
        <f>'[2]tr (2)'!L90</f>
        <v>102</v>
      </c>
      <c r="M119" s="198">
        <f>'[2]tr (2)'!M90</f>
        <v>101.9</v>
      </c>
      <c r="N119" s="198">
        <f>'[2]tr (2)'!N90</f>
        <v>101.9</v>
      </c>
      <c r="O119" s="251"/>
      <c r="P119" s="247">
        <f>'[2]tr (2)'!O90</f>
        <v>101.9</v>
      </c>
      <c r="Q119" s="198">
        <f>'[2]tr (2)'!P90</f>
        <v>101.3</v>
      </c>
      <c r="R119" s="251">
        <f>'[2]tr (2)'!Q90</f>
        <v>101.1</v>
      </c>
      <c r="S119" s="256" t="s">
        <v>1834</v>
      </c>
    </row>
    <row r="120" spans="1:19" ht="15" customHeight="1">
      <c r="A120" s="216" t="s">
        <v>1835</v>
      </c>
      <c r="B120" s="247">
        <f>'[2]tr (2)'!C91</f>
        <v>101.7</v>
      </c>
      <c r="C120" s="198">
        <f>'[2]tr (2)'!D91</f>
        <v>101.9</v>
      </c>
      <c r="D120" s="198">
        <f>'[2]tr (2)'!E91</f>
        <v>102</v>
      </c>
      <c r="E120" s="251"/>
      <c r="F120" s="198">
        <f>'[2]tr (2)'!F91</f>
        <v>101.8</v>
      </c>
      <c r="G120" s="198">
        <f>'[2]tr (2)'!G91</f>
        <v>101.6</v>
      </c>
      <c r="H120" s="198">
        <f>'[2]tr (2)'!H91</f>
        <v>101.7</v>
      </c>
      <c r="I120" s="198">
        <f>'[2]tr (2)'!I91</f>
        <v>101.7</v>
      </c>
      <c r="J120" s="198">
        <f>'[2]tr (2)'!J91</f>
        <v>101.6</v>
      </c>
      <c r="K120" s="198">
        <f>'[2]tr (2)'!K91</f>
        <v>101.7</v>
      </c>
      <c r="L120" s="198">
        <f>'[2]tr (2)'!L91</f>
        <v>101.6</v>
      </c>
      <c r="M120" s="198">
        <f>'[2]tr (2)'!M91</f>
        <v>101.6</v>
      </c>
      <c r="N120" s="198">
        <f>'[2]tr (2)'!N91</f>
        <v>101.7</v>
      </c>
      <c r="O120" s="251"/>
      <c r="P120" s="247">
        <f>'[2]tr (2)'!O91</f>
        <v>102</v>
      </c>
      <c r="Q120" s="198">
        <f>'[2]tr (2)'!P91</f>
        <v>102.1</v>
      </c>
      <c r="R120" s="251">
        <f>'[2]tr (2)'!Q91</f>
        <v>101.5</v>
      </c>
      <c r="S120" s="256" t="s">
        <v>1836</v>
      </c>
    </row>
    <row r="121" spans="1:19" ht="15" customHeight="1">
      <c r="A121" s="216" t="s">
        <v>1837</v>
      </c>
      <c r="B121" s="247">
        <f>'[2]tr (2)'!C92</f>
        <v>106.9</v>
      </c>
      <c r="C121" s="198">
        <f>'[2]tr (2)'!D92</f>
        <v>107</v>
      </c>
      <c r="D121" s="198">
        <f>'[2]tr (2)'!E92</f>
        <v>107</v>
      </c>
      <c r="E121" s="251"/>
      <c r="F121" s="198">
        <f>'[2]tr (2)'!F92</f>
        <v>106.9</v>
      </c>
      <c r="G121" s="198">
        <f>'[2]tr (2)'!G92</f>
        <v>106.8</v>
      </c>
      <c r="H121" s="198">
        <f>'[2]tr (2)'!H92</f>
        <v>107.3</v>
      </c>
      <c r="I121" s="198">
        <f>'[2]tr (2)'!I92</f>
        <v>107.3</v>
      </c>
      <c r="J121" s="198">
        <f>'[2]tr (2)'!J92</f>
        <v>107.3</v>
      </c>
      <c r="K121" s="198">
        <f>'[2]tr (2)'!K92</f>
        <v>107</v>
      </c>
      <c r="L121" s="198">
        <f>'[2]tr (2)'!L92</f>
        <v>107</v>
      </c>
      <c r="M121" s="198">
        <f>'[2]tr (2)'!M92</f>
        <v>106.8</v>
      </c>
      <c r="N121" s="198">
        <f>'[2]tr (2)'!N92</f>
        <v>106.8</v>
      </c>
      <c r="O121" s="251"/>
      <c r="P121" s="247">
        <f>'[2]tr (2)'!O92</f>
        <v>106.7</v>
      </c>
      <c r="Q121" s="198">
        <f>'[2]tr (2)'!P92</f>
        <v>106.8</v>
      </c>
      <c r="R121" s="251">
        <f>'[2]tr (2)'!Q92</f>
        <v>106.8</v>
      </c>
      <c r="S121" s="256" t="s">
        <v>1838</v>
      </c>
    </row>
    <row r="122" spans="1:19" ht="15" customHeight="1">
      <c r="A122" s="216" t="s">
        <v>1839</v>
      </c>
      <c r="B122" s="247">
        <f>'[2]tr (2)'!C93</f>
        <v>102.3</v>
      </c>
      <c r="C122" s="198">
        <f>'[2]tr (2)'!D93</f>
        <v>102.3</v>
      </c>
      <c r="D122" s="198">
        <f>'[2]tr (2)'!E93</f>
        <v>102.3</v>
      </c>
      <c r="E122" s="251"/>
      <c r="F122" s="198">
        <f>'[2]tr (2)'!F93</f>
        <v>102.9</v>
      </c>
      <c r="G122" s="198">
        <f>'[2]tr (2)'!G93</f>
        <v>102.5</v>
      </c>
      <c r="H122" s="198">
        <f>'[2]tr (2)'!H93</f>
        <v>102.9</v>
      </c>
      <c r="I122" s="198">
        <f>'[2]tr (2)'!I93</f>
        <v>102.9</v>
      </c>
      <c r="J122" s="198">
        <f>'[2]tr (2)'!J93</f>
        <v>102.9</v>
      </c>
      <c r="K122" s="198">
        <f>'[2]tr (2)'!K93</f>
        <v>102.9</v>
      </c>
      <c r="L122" s="198">
        <f>'[2]tr (2)'!L93</f>
        <v>102.9</v>
      </c>
      <c r="M122" s="198">
        <f>'[2]tr (2)'!M93</f>
        <v>102.9</v>
      </c>
      <c r="N122" s="198">
        <f>'[2]tr (2)'!N93</f>
        <v>102.9</v>
      </c>
      <c r="O122" s="251"/>
      <c r="P122" s="247">
        <f>'[2]tr (2)'!O93</f>
        <v>102.9</v>
      </c>
      <c r="Q122" s="198">
        <f>'[2]tr (2)'!P93</f>
        <v>102.9</v>
      </c>
      <c r="R122" s="251">
        <f>'[2]tr (2)'!Q93</f>
        <v>102.9</v>
      </c>
      <c r="S122" s="256" t="s">
        <v>1840</v>
      </c>
    </row>
    <row r="123" spans="1:19" ht="15" customHeight="1">
      <c r="A123" s="216" t="s">
        <v>1841</v>
      </c>
      <c r="B123" s="247">
        <f>'[2]tr (2)'!C94</f>
        <v>103.5</v>
      </c>
      <c r="C123" s="198">
        <f>'[2]tr (2)'!D94</f>
        <v>103.4</v>
      </c>
      <c r="D123" s="198">
        <f>'[2]tr (2)'!E94</f>
        <v>103.4</v>
      </c>
      <c r="E123" s="251"/>
      <c r="F123" s="198">
        <f>'[2]tr (2)'!F94</f>
        <v>103.3</v>
      </c>
      <c r="G123" s="198">
        <f>'[2]tr (2)'!G94</f>
        <v>103.1</v>
      </c>
      <c r="H123" s="198">
        <f>'[2]tr (2)'!H94</f>
        <v>103.3</v>
      </c>
      <c r="I123" s="198">
        <f>'[2]tr (2)'!I94</f>
        <v>103.3</v>
      </c>
      <c r="J123" s="198">
        <f>'[2]tr (2)'!J94</f>
        <v>103.3</v>
      </c>
      <c r="K123" s="198">
        <f>'[2]tr (2)'!K94</f>
        <v>103.3</v>
      </c>
      <c r="L123" s="198">
        <f>'[2]tr (2)'!L94</f>
        <v>103.3</v>
      </c>
      <c r="M123" s="198">
        <f>'[2]tr (2)'!M94</f>
        <v>103.3</v>
      </c>
      <c r="N123" s="198">
        <f>'[2]tr (2)'!N94</f>
        <v>102.6</v>
      </c>
      <c r="O123" s="251"/>
      <c r="P123" s="247">
        <f>'[2]tr (2)'!O94</f>
        <v>102.6</v>
      </c>
      <c r="Q123" s="198">
        <f>'[2]tr (2)'!P94</f>
        <v>102</v>
      </c>
      <c r="R123" s="251">
        <f>'[2]tr (2)'!Q94</f>
        <v>102</v>
      </c>
      <c r="S123" s="256" t="s">
        <v>1842</v>
      </c>
    </row>
    <row r="124" spans="1:19" s="246" customFormat="1" ht="15" customHeight="1">
      <c r="A124" s="216" t="s">
        <v>1843</v>
      </c>
      <c r="B124" s="247">
        <f>'[2]tr (2)'!C95</f>
        <v>100</v>
      </c>
      <c r="C124" s="198">
        <f>'[2]tr (2)'!D95</f>
        <v>100</v>
      </c>
      <c r="D124" s="198">
        <f>'[2]tr (2)'!E95</f>
        <v>100</v>
      </c>
      <c r="E124" s="251"/>
      <c r="F124" s="198">
        <f>'[2]tr (2)'!F95</f>
        <v>100</v>
      </c>
      <c r="G124" s="198">
        <f>'[2]tr (2)'!G95</f>
        <v>100</v>
      </c>
      <c r="H124" s="198">
        <f>'[2]tr (2)'!H95</f>
        <v>100</v>
      </c>
      <c r="I124" s="198">
        <f>'[2]tr (2)'!I95</f>
        <v>100</v>
      </c>
      <c r="J124" s="198">
        <f>'[2]tr (2)'!J95</f>
        <v>100</v>
      </c>
      <c r="K124" s="198">
        <f>'[2]tr (2)'!K95</f>
        <v>100</v>
      </c>
      <c r="L124" s="198">
        <f>'[2]tr (2)'!L95</f>
        <v>100</v>
      </c>
      <c r="M124" s="198">
        <f>'[2]tr (2)'!M95</f>
        <v>100</v>
      </c>
      <c r="N124" s="198">
        <f>'[2]tr (2)'!N95</f>
        <v>100</v>
      </c>
      <c r="O124" s="251"/>
      <c r="P124" s="247">
        <f>'[2]tr (2)'!O95</f>
        <v>100</v>
      </c>
      <c r="Q124" s="198">
        <f>'[2]tr (2)'!P95</f>
        <v>100</v>
      </c>
      <c r="R124" s="251">
        <f>'[2]tr (2)'!Q95</f>
        <v>100</v>
      </c>
      <c r="S124" s="256" t="s">
        <v>1844</v>
      </c>
    </row>
    <row r="125" spans="1:19" ht="15" customHeight="1">
      <c r="A125" s="216" t="s">
        <v>1845</v>
      </c>
      <c r="B125" s="247">
        <f>'[2]tr (2)'!C96</f>
        <v>100.3</v>
      </c>
      <c r="C125" s="198">
        <f>'[2]tr (2)'!D96</f>
        <v>100.2</v>
      </c>
      <c r="D125" s="198">
        <f>'[2]tr (2)'!E96</f>
        <v>100.2</v>
      </c>
      <c r="E125" s="244"/>
      <c r="F125" s="198">
        <f>'[2]tr (2)'!F96</f>
        <v>100.2</v>
      </c>
      <c r="G125" s="198">
        <f>'[2]tr (2)'!G96</f>
        <v>100.2</v>
      </c>
      <c r="H125" s="198">
        <f>'[2]tr (2)'!H96</f>
        <v>100.2</v>
      </c>
      <c r="I125" s="198">
        <f>'[2]tr (2)'!I96</f>
        <v>100.2</v>
      </c>
      <c r="J125" s="198">
        <f>'[2]tr (2)'!J96</f>
        <v>100.2</v>
      </c>
      <c r="K125" s="198">
        <f>'[2]tr (2)'!K96</f>
        <v>100.2</v>
      </c>
      <c r="L125" s="198">
        <f>'[2]tr (2)'!L96</f>
        <v>100.2</v>
      </c>
      <c r="M125" s="198">
        <f>'[2]tr (2)'!M96</f>
        <v>100.2</v>
      </c>
      <c r="N125" s="198">
        <f>'[2]tr (2)'!N96</f>
        <v>100.2</v>
      </c>
      <c r="O125" s="251"/>
      <c r="P125" s="247">
        <f>'[2]tr (2)'!O96</f>
        <v>100.1</v>
      </c>
      <c r="Q125" s="198">
        <f>'[2]tr (2)'!P96</f>
        <v>100.1</v>
      </c>
      <c r="R125" s="251">
        <f>'[2]tr (2)'!Q96</f>
        <v>100.1</v>
      </c>
      <c r="S125" s="256" t="s">
        <v>1846</v>
      </c>
    </row>
    <row r="126" spans="1:19" ht="15" customHeight="1">
      <c r="A126" s="216" t="s">
        <v>1847</v>
      </c>
      <c r="B126" s="247">
        <f>'[2]tr (2)'!C97</f>
        <v>100.8</v>
      </c>
      <c r="C126" s="198">
        <f>'[2]tr (2)'!D97</f>
        <v>100.8</v>
      </c>
      <c r="D126" s="198">
        <f>'[2]tr (2)'!E97</f>
        <v>100.8</v>
      </c>
      <c r="E126" s="251"/>
      <c r="F126" s="198">
        <f>'[2]tr (2)'!F97</f>
        <v>100.8</v>
      </c>
      <c r="G126" s="198">
        <f>'[2]tr (2)'!G97</f>
        <v>100.8</v>
      </c>
      <c r="H126" s="198">
        <f>'[2]tr (2)'!H97</f>
        <v>100.8</v>
      </c>
      <c r="I126" s="198">
        <f>'[2]tr (2)'!I97</f>
        <v>100.8</v>
      </c>
      <c r="J126" s="198">
        <f>'[2]tr (2)'!J97</f>
        <v>100.8</v>
      </c>
      <c r="K126" s="198">
        <f>'[2]tr (2)'!K97</f>
        <v>100.8</v>
      </c>
      <c r="L126" s="198">
        <f>'[2]tr (2)'!L97</f>
        <v>100.8</v>
      </c>
      <c r="M126" s="198">
        <f>'[2]tr (2)'!M97</f>
        <v>100.8</v>
      </c>
      <c r="N126" s="198">
        <f>'[2]tr (2)'!N97</f>
        <v>100.8</v>
      </c>
      <c r="O126" s="251"/>
      <c r="P126" s="247">
        <f>'[2]tr (2)'!O97</f>
        <v>100.9</v>
      </c>
      <c r="Q126" s="198">
        <f>'[2]tr (2)'!P97</f>
        <v>100.9</v>
      </c>
      <c r="R126" s="251">
        <f>'[2]tr (2)'!Q97</f>
        <v>100.9</v>
      </c>
      <c r="S126" s="256" t="s">
        <v>1848</v>
      </c>
    </row>
    <row r="127" spans="1:19" ht="15" customHeight="1">
      <c r="A127" s="216" t="s">
        <v>1849</v>
      </c>
      <c r="B127" s="247">
        <f>'[2]tr (2)'!C98</f>
        <v>104.3</v>
      </c>
      <c r="C127" s="198">
        <f>'[2]tr (2)'!D98</f>
        <v>104</v>
      </c>
      <c r="D127" s="198">
        <f>'[2]tr (2)'!E98</f>
        <v>103.9</v>
      </c>
      <c r="E127" s="251"/>
      <c r="F127" s="198">
        <f>'[2]tr (2)'!F98</f>
        <v>104</v>
      </c>
      <c r="G127" s="198">
        <f>'[2]tr (2)'!G98</f>
        <v>103.8</v>
      </c>
      <c r="H127" s="198">
        <f>'[2]tr (2)'!H98</f>
        <v>103.8</v>
      </c>
      <c r="I127" s="198">
        <f>'[2]tr (2)'!I98</f>
        <v>103.8</v>
      </c>
      <c r="J127" s="198">
        <f>'[2]tr (2)'!J98</f>
        <v>103.8</v>
      </c>
      <c r="K127" s="198">
        <f>'[2]tr (2)'!K98</f>
        <v>103.6</v>
      </c>
      <c r="L127" s="198">
        <f>'[2]tr (2)'!L98</f>
        <v>103.6</v>
      </c>
      <c r="M127" s="198">
        <f>'[2]tr (2)'!M98</f>
        <v>103.5</v>
      </c>
      <c r="N127" s="198">
        <f>'[2]tr (2)'!N98</f>
        <v>103.6</v>
      </c>
      <c r="O127" s="251"/>
      <c r="P127" s="247">
        <f>'[2]tr (2)'!O98</f>
        <v>103.6</v>
      </c>
      <c r="Q127" s="198">
        <f>'[2]tr (2)'!P98</f>
        <v>102.7</v>
      </c>
      <c r="R127" s="251">
        <f>'[2]tr (2)'!Q98</f>
        <v>102.7</v>
      </c>
      <c r="S127" s="256" t="s">
        <v>1850</v>
      </c>
    </row>
    <row r="128" spans="1:19" ht="15" customHeight="1">
      <c r="A128" s="216" t="s">
        <v>1851</v>
      </c>
      <c r="B128" s="247">
        <f>'[2]tr (2)'!C99</f>
        <v>110.2</v>
      </c>
      <c r="C128" s="198">
        <f>'[2]tr (2)'!D99</f>
        <v>110.2</v>
      </c>
      <c r="D128" s="198">
        <f>'[2]tr (2)'!E99</f>
        <v>110.2</v>
      </c>
      <c r="E128" s="251"/>
      <c r="F128" s="198">
        <f>'[2]tr (2)'!F99</f>
        <v>110.1</v>
      </c>
      <c r="G128" s="198">
        <f>'[2]tr (2)'!G99</f>
        <v>110.1</v>
      </c>
      <c r="H128" s="198">
        <f>'[2]tr (2)'!H99</f>
        <v>110.2</v>
      </c>
      <c r="I128" s="198">
        <f>'[2]tr (2)'!I99</f>
        <v>110.2</v>
      </c>
      <c r="J128" s="198">
        <f>'[2]tr (2)'!J99</f>
        <v>109.9</v>
      </c>
      <c r="K128" s="198">
        <f>'[2]tr (2)'!K99</f>
        <v>109.3</v>
      </c>
      <c r="L128" s="198">
        <f>'[2]tr (2)'!L99</f>
        <v>109.3</v>
      </c>
      <c r="M128" s="198">
        <f>'[2]tr (2)'!M99</f>
        <v>109.3</v>
      </c>
      <c r="N128" s="198">
        <f>'[2]tr (2)'!N99</f>
        <v>109.3</v>
      </c>
      <c r="O128" s="251"/>
      <c r="P128" s="247">
        <f>'[2]tr (2)'!O99</f>
        <v>109.3</v>
      </c>
      <c r="Q128" s="198">
        <f>'[2]tr (2)'!P99</f>
        <v>109.3</v>
      </c>
      <c r="R128" s="251">
        <f>'[2]tr (2)'!Q99</f>
        <v>109.3</v>
      </c>
      <c r="S128" s="256" t="s">
        <v>1852</v>
      </c>
    </row>
    <row r="129" spans="1:19" s="246" customFormat="1" ht="15" customHeight="1">
      <c r="A129" s="216"/>
      <c r="B129" s="247"/>
      <c r="C129" s="198"/>
      <c r="D129" s="198"/>
      <c r="E129" s="251"/>
      <c r="F129" s="242"/>
      <c r="G129" s="242"/>
      <c r="H129" s="242"/>
      <c r="I129" s="242"/>
      <c r="J129" s="242"/>
      <c r="K129" s="242"/>
      <c r="L129" s="242"/>
      <c r="M129" s="242"/>
      <c r="N129" s="242"/>
      <c r="O129" s="251"/>
      <c r="P129" s="241"/>
      <c r="Q129" s="242"/>
      <c r="R129" s="244"/>
      <c r="S129" s="256"/>
    </row>
    <row r="130" spans="1:19" ht="15" customHeight="1">
      <c r="A130" s="249" t="s">
        <v>1853</v>
      </c>
      <c r="B130" s="241">
        <f>'[2]tr (2)'!C101</f>
        <v>110</v>
      </c>
      <c r="C130" s="242">
        <f>'[2]tr (2)'!D101</f>
        <v>108.4</v>
      </c>
      <c r="D130" s="242">
        <f>'[2]tr (2)'!E101</f>
        <v>108.4</v>
      </c>
      <c r="E130" s="251"/>
      <c r="F130" s="242">
        <f>'[2]tr (2)'!F101</f>
        <v>108.4</v>
      </c>
      <c r="G130" s="242">
        <f>'[2]tr (2)'!G101</f>
        <v>108.5</v>
      </c>
      <c r="H130" s="242">
        <f>'[2]tr (2)'!H101</f>
        <v>108.5</v>
      </c>
      <c r="I130" s="242">
        <f>'[2]tr (2)'!I101</f>
        <v>108.5</v>
      </c>
      <c r="J130" s="242">
        <f>'[2]tr (2)'!J101</f>
        <v>108.5</v>
      </c>
      <c r="K130" s="242">
        <f>'[2]tr (2)'!K101</f>
        <v>108.5</v>
      </c>
      <c r="L130" s="242">
        <f>'[2]tr (2)'!L101</f>
        <v>108.5</v>
      </c>
      <c r="M130" s="242">
        <f>'[2]tr (2)'!M101</f>
        <v>108.4</v>
      </c>
      <c r="N130" s="242">
        <f>'[2]tr (2)'!N101</f>
        <v>108.4</v>
      </c>
      <c r="O130" s="251"/>
      <c r="P130" s="241">
        <f>'[2]tr (2)'!O101</f>
        <v>108.4</v>
      </c>
      <c r="Q130" s="242">
        <f>'[2]tr (2)'!P101</f>
        <v>105.1</v>
      </c>
      <c r="R130" s="244">
        <f>'[2]tr (2)'!Q101</f>
        <v>105.1</v>
      </c>
      <c r="S130" s="278" t="s">
        <v>1854</v>
      </c>
    </row>
    <row r="131" spans="1:19" s="246" customFormat="1" ht="15" customHeight="1">
      <c r="A131" s="216" t="s">
        <v>1855</v>
      </c>
      <c r="B131" s="247">
        <f>'[2]tr (2)'!C102</f>
        <v>115.7</v>
      </c>
      <c r="C131" s="198">
        <f>'[2]tr (2)'!D102</f>
        <v>112.6</v>
      </c>
      <c r="D131" s="198">
        <f>'[2]tr (2)'!E102</f>
        <v>112.6</v>
      </c>
      <c r="E131" s="251"/>
      <c r="F131" s="198">
        <f>'[2]tr (2)'!F102</f>
        <v>112.6</v>
      </c>
      <c r="G131" s="198">
        <f>'[2]tr (2)'!G102</f>
        <v>112.6</v>
      </c>
      <c r="H131" s="198">
        <f>'[2]tr (2)'!H102</f>
        <v>112.6</v>
      </c>
      <c r="I131" s="198">
        <f>'[2]tr (2)'!I102</f>
        <v>112.6</v>
      </c>
      <c r="J131" s="198">
        <f>'[2]tr (2)'!J102</f>
        <v>112.6</v>
      </c>
      <c r="K131" s="198">
        <f>'[2]tr (2)'!K102</f>
        <v>112.6</v>
      </c>
      <c r="L131" s="198">
        <f>'[2]tr (2)'!L102</f>
        <v>112.6</v>
      </c>
      <c r="M131" s="198">
        <f>'[2]tr (2)'!M102</f>
        <v>112.5</v>
      </c>
      <c r="N131" s="198">
        <f>'[2]tr (2)'!N102</f>
        <v>112.5</v>
      </c>
      <c r="O131" s="251"/>
      <c r="P131" s="247">
        <f>'[2]tr (2)'!O102</f>
        <v>112.4</v>
      </c>
      <c r="Q131" s="198">
        <f>'[2]tr (2)'!P102</f>
        <v>109.1</v>
      </c>
      <c r="R131" s="251">
        <f>'[2]tr (2)'!Q102</f>
        <v>109.1</v>
      </c>
      <c r="S131" s="256" t="s">
        <v>1856</v>
      </c>
    </row>
    <row r="132" spans="1:19" ht="15" customHeight="1">
      <c r="A132" s="216" t="s">
        <v>1857</v>
      </c>
      <c r="B132" s="247">
        <f>'[2]tr (2)'!C103</f>
        <v>107.9</v>
      </c>
      <c r="C132" s="198">
        <f>'[2]tr (2)'!D103</f>
        <v>107.4</v>
      </c>
      <c r="D132" s="198">
        <f>'[2]tr (2)'!E103</f>
        <v>107.4</v>
      </c>
      <c r="E132" s="244"/>
      <c r="F132" s="198">
        <f>'[2]tr (2)'!F103</f>
        <v>107.4</v>
      </c>
      <c r="G132" s="198">
        <f>'[2]tr (2)'!G103</f>
        <v>107.4</v>
      </c>
      <c r="H132" s="198">
        <f>'[2]tr (2)'!H103</f>
        <v>107.4</v>
      </c>
      <c r="I132" s="198">
        <f>'[2]tr (2)'!I103</f>
        <v>107.4</v>
      </c>
      <c r="J132" s="198">
        <f>'[2]tr (2)'!J103</f>
        <v>107.4</v>
      </c>
      <c r="K132" s="198">
        <f>'[2]tr (2)'!K103</f>
        <v>107.4</v>
      </c>
      <c r="L132" s="198">
        <f>'[2]tr (2)'!L103</f>
        <v>107.3</v>
      </c>
      <c r="M132" s="198">
        <f>'[2]tr (2)'!M103</f>
        <v>107.3</v>
      </c>
      <c r="N132" s="198">
        <f>'[2]tr (2)'!N103</f>
        <v>107.3</v>
      </c>
      <c r="O132" s="251"/>
      <c r="P132" s="247">
        <f>'[2]tr (2)'!O103</f>
        <v>107.3</v>
      </c>
      <c r="Q132" s="198">
        <f>'[2]tr (2)'!P103</f>
        <v>104.2</v>
      </c>
      <c r="R132" s="251">
        <f>'[2]tr (2)'!Q103</f>
        <v>104.2</v>
      </c>
      <c r="S132" s="256" t="s">
        <v>1858</v>
      </c>
    </row>
    <row r="133" spans="1:19" ht="15" customHeight="1">
      <c r="A133" s="216" t="s">
        <v>1859</v>
      </c>
      <c r="B133" s="247">
        <f>'[2]tr (2)'!C104</f>
        <v>104.3</v>
      </c>
      <c r="C133" s="198">
        <f>'[2]tr (2)'!D104</f>
        <v>104.3</v>
      </c>
      <c r="D133" s="198">
        <f>'[2]tr (2)'!E104</f>
        <v>104.3</v>
      </c>
      <c r="E133" s="251"/>
      <c r="F133" s="198">
        <f>'[2]tr (2)'!F104</f>
        <v>104.3</v>
      </c>
      <c r="G133" s="198">
        <f>'[2]tr (2)'!G104</f>
        <v>104.3</v>
      </c>
      <c r="H133" s="198">
        <f>'[2]tr (2)'!H104</f>
        <v>104.3</v>
      </c>
      <c r="I133" s="198">
        <f>'[2]tr (2)'!I104</f>
        <v>104.3</v>
      </c>
      <c r="J133" s="198">
        <f>'[2]tr (2)'!J104</f>
        <v>104.3</v>
      </c>
      <c r="K133" s="198">
        <f>'[2]tr (2)'!K104</f>
        <v>104.3</v>
      </c>
      <c r="L133" s="198">
        <f>'[2]tr (2)'!L104</f>
        <v>104.3</v>
      </c>
      <c r="M133" s="198">
        <f>'[2]tr (2)'!M104</f>
        <v>104.3</v>
      </c>
      <c r="N133" s="198">
        <f>'[2]tr (2)'!N104</f>
        <v>104.3</v>
      </c>
      <c r="O133" s="251"/>
      <c r="P133" s="247">
        <f>'[2]tr (2)'!O104</f>
        <v>104.3</v>
      </c>
      <c r="Q133" s="198">
        <f>'[2]tr (2)'!P104</f>
        <v>101.7</v>
      </c>
      <c r="R133" s="251">
        <f>'[2]tr (2)'!Q104</f>
        <v>101.7</v>
      </c>
      <c r="S133" s="256" t="s">
        <v>1860</v>
      </c>
    </row>
    <row r="134" spans="1:19" ht="15" customHeight="1">
      <c r="A134" s="216" t="s">
        <v>1861</v>
      </c>
      <c r="B134" s="247">
        <f>'[2]tr (2)'!C105</f>
        <v>104.5</v>
      </c>
      <c r="C134" s="198">
        <f>'[2]tr (2)'!D105</f>
        <v>105.6</v>
      </c>
      <c r="D134" s="198">
        <f>'[2]tr (2)'!E105</f>
        <v>105.6</v>
      </c>
      <c r="E134" s="251"/>
      <c r="F134" s="198">
        <f>'[2]tr (2)'!F105</f>
        <v>105.6</v>
      </c>
      <c r="G134" s="198">
        <f>'[2]tr (2)'!G105</f>
        <v>105.6</v>
      </c>
      <c r="H134" s="198">
        <f>'[2]tr (2)'!H105</f>
        <v>105.6</v>
      </c>
      <c r="I134" s="198">
        <f>'[2]tr (2)'!I105</f>
        <v>105.6</v>
      </c>
      <c r="J134" s="198">
        <f>'[2]tr (2)'!J105</f>
        <v>105.6</v>
      </c>
      <c r="K134" s="198">
        <f>'[2]tr (2)'!K105</f>
        <v>105.6</v>
      </c>
      <c r="L134" s="198">
        <f>'[2]tr (2)'!L105</f>
        <v>105.6</v>
      </c>
      <c r="M134" s="198">
        <f>'[2]tr (2)'!M105</f>
        <v>105.6</v>
      </c>
      <c r="N134" s="198">
        <f>'[2]tr (2)'!N105</f>
        <v>105.6</v>
      </c>
      <c r="O134" s="251"/>
      <c r="P134" s="247">
        <f>'[2]tr (2)'!O105</f>
        <v>105.6</v>
      </c>
      <c r="Q134" s="198">
        <f>'[2]tr (2)'!P105</f>
        <v>100.9</v>
      </c>
      <c r="R134" s="251">
        <f>'[2]tr (2)'!Q105</f>
        <v>100.9</v>
      </c>
      <c r="S134" s="256" t="s">
        <v>1862</v>
      </c>
    </row>
    <row r="135" spans="1:19" s="246" customFormat="1" ht="15" customHeight="1">
      <c r="A135" s="216" t="s">
        <v>1863</v>
      </c>
      <c r="B135" s="247">
        <f>'[2]tr (2)'!C106</f>
        <v>108.4</v>
      </c>
      <c r="C135" s="198">
        <f>'[2]tr (2)'!D106</f>
        <v>102.7</v>
      </c>
      <c r="D135" s="198">
        <f>'[2]tr (2)'!E106</f>
        <v>102.7</v>
      </c>
      <c r="E135" s="251"/>
      <c r="F135" s="198">
        <f>'[2]tr (2)'!F106</f>
        <v>102.7</v>
      </c>
      <c r="G135" s="198">
        <f>'[2]tr (2)'!G106</f>
        <v>102.7</v>
      </c>
      <c r="H135" s="198">
        <f>'[2]tr (2)'!H106</f>
        <v>102.7</v>
      </c>
      <c r="I135" s="198">
        <f>'[2]tr (2)'!I106</f>
        <v>102.7</v>
      </c>
      <c r="J135" s="198">
        <f>'[2]tr (2)'!J106</f>
        <v>102.7</v>
      </c>
      <c r="K135" s="198">
        <f>'[2]tr (2)'!K106</f>
        <v>102.7</v>
      </c>
      <c r="L135" s="198">
        <f>'[2]tr (2)'!L106</f>
        <v>102.7</v>
      </c>
      <c r="M135" s="198">
        <f>'[2]tr (2)'!M106</f>
        <v>102.7</v>
      </c>
      <c r="N135" s="198">
        <f>'[2]tr (2)'!N106</f>
        <v>102.7</v>
      </c>
      <c r="O135" s="251"/>
      <c r="P135" s="247">
        <f>'[2]tr (2)'!O106</f>
        <v>102.7</v>
      </c>
      <c r="Q135" s="198">
        <f>'[2]tr (2)'!P106</f>
        <v>99.9</v>
      </c>
      <c r="R135" s="251">
        <f>'[2]tr (2)'!Q106</f>
        <v>99.9</v>
      </c>
      <c r="S135" s="256" t="s">
        <v>1864</v>
      </c>
    </row>
    <row r="136" spans="1:19" ht="15" customHeight="1">
      <c r="B136" s="247"/>
      <c r="C136" s="198"/>
      <c r="D136" s="198"/>
      <c r="E136" s="251"/>
      <c r="F136" s="242"/>
      <c r="G136" s="242"/>
      <c r="H136" s="242"/>
      <c r="I136" s="242"/>
      <c r="J136" s="242"/>
      <c r="K136" s="242"/>
      <c r="L136" s="242"/>
      <c r="M136" s="242"/>
      <c r="N136" s="242"/>
      <c r="O136" s="251"/>
      <c r="P136" s="241"/>
      <c r="Q136" s="242"/>
      <c r="R136" s="244"/>
      <c r="S136" s="256"/>
    </row>
    <row r="137" spans="1:19" ht="15" customHeight="1">
      <c r="A137" s="249" t="s">
        <v>1865</v>
      </c>
      <c r="B137" s="241">
        <f>'[2]tr (2)'!C108</f>
        <v>103.7</v>
      </c>
      <c r="C137" s="242">
        <f>'[2]tr (2)'!D108</f>
        <v>103.6</v>
      </c>
      <c r="D137" s="242">
        <f>'[2]tr (2)'!E108</f>
        <v>103.5</v>
      </c>
      <c r="E137" s="244"/>
      <c r="F137" s="242">
        <f>'[2]tr (2)'!F108</f>
        <v>103.3</v>
      </c>
      <c r="G137" s="242">
        <f>'[2]tr (2)'!G108</f>
        <v>103.2</v>
      </c>
      <c r="H137" s="242">
        <f>'[2]tr (2)'!H108</f>
        <v>103.3</v>
      </c>
      <c r="I137" s="242">
        <f>'[2]tr (2)'!I108</f>
        <v>103.3</v>
      </c>
      <c r="J137" s="242">
        <f>'[2]tr (2)'!J108</f>
        <v>103.3</v>
      </c>
      <c r="K137" s="242">
        <f>'[2]tr (2)'!K108</f>
        <v>103.4</v>
      </c>
      <c r="L137" s="242">
        <f>'[2]tr (2)'!L108</f>
        <v>103.4</v>
      </c>
      <c r="M137" s="242">
        <f>'[2]tr (2)'!M108</f>
        <v>103.3</v>
      </c>
      <c r="N137" s="242">
        <f>'[2]tr (2)'!N108</f>
        <v>103.1</v>
      </c>
      <c r="O137" s="251"/>
      <c r="P137" s="241">
        <f>'[2]tr (2)'!O108</f>
        <v>103.1</v>
      </c>
      <c r="Q137" s="242">
        <f>'[2]tr (2)'!P108</f>
        <v>103</v>
      </c>
      <c r="R137" s="244">
        <f>'[2]tr (2)'!Q108</f>
        <v>102.8</v>
      </c>
      <c r="S137" s="274" t="s">
        <v>1866</v>
      </c>
    </row>
    <row r="138" spans="1:19" ht="15" customHeight="1">
      <c r="A138" s="216" t="s">
        <v>1867</v>
      </c>
      <c r="B138" s="247">
        <f>'[2]tr (2)'!C109</f>
        <v>105</v>
      </c>
      <c r="C138" s="198">
        <f>'[2]tr (2)'!D109</f>
        <v>104.6</v>
      </c>
      <c r="D138" s="198">
        <f>'[2]tr (2)'!E109</f>
        <v>104.5</v>
      </c>
      <c r="E138" s="251"/>
      <c r="F138" s="198">
        <f>'[2]tr (2)'!F109</f>
        <v>104.3</v>
      </c>
      <c r="G138" s="198">
        <f>'[2]tr (2)'!G109</f>
        <v>104.2</v>
      </c>
      <c r="H138" s="198">
        <f>'[2]tr (2)'!H109</f>
        <v>104.3</v>
      </c>
      <c r="I138" s="198">
        <f>'[2]tr (2)'!I109</f>
        <v>104.2</v>
      </c>
      <c r="J138" s="198">
        <f>'[2]tr (2)'!J109</f>
        <v>104.3</v>
      </c>
      <c r="K138" s="198">
        <f>'[2]tr (2)'!K109</f>
        <v>104.3</v>
      </c>
      <c r="L138" s="198">
        <f>'[2]tr (2)'!L109</f>
        <v>104.3</v>
      </c>
      <c r="M138" s="198">
        <f>'[2]tr (2)'!M109</f>
        <v>104.2</v>
      </c>
      <c r="N138" s="198">
        <f>'[2]tr (2)'!N109</f>
        <v>103.8</v>
      </c>
      <c r="O138" s="251"/>
      <c r="P138" s="247">
        <f>'[2]tr (2)'!O109</f>
        <v>103.6</v>
      </c>
      <c r="Q138" s="198">
        <f>'[2]tr (2)'!P109</f>
        <v>103.4</v>
      </c>
      <c r="R138" s="251">
        <f>'[2]tr (2)'!Q109</f>
        <v>103.2</v>
      </c>
      <c r="S138" s="256" t="s">
        <v>1868</v>
      </c>
    </row>
    <row r="139" spans="1:19" ht="15" customHeight="1">
      <c r="A139" s="216" t="s">
        <v>1869</v>
      </c>
      <c r="B139" s="247">
        <f>'[2]tr (2)'!C110</f>
        <v>100.9</v>
      </c>
      <c r="C139" s="198">
        <f>'[2]tr (2)'!D110</f>
        <v>100</v>
      </c>
      <c r="D139" s="198">
        <f>'[2]tr (2)'!E110</f>
        <v>100.1</v>
      </c>
      <c r="E139" s="251"/>
      <c r="F139" s="198">
        <f>'[2]tr (2)'!F110</f>
        <v>100.2</v>
      </c>
      <c r="G139" s="198">
        <f>'[2]tr (2)'!G110</f>
        <v>100.1</v>
      </c>
      <c r="H139" s="198">
        <f>'[2]tr (2)'!H110</f>
        <v>100.1</v>
      </c>
      <c r="I139" s="198">
        <f>'[2]tr (2)'!I110</f>
        <v>100.1</v>
      </c>
      <c r="J139" s="198">
        <f>'[2]tr (2)'!J110</f>
        <v>100.1</v>
      </c>
      <c r="K139" s="198">
        <f>'[2]tr (2)'!K110</f>
        <v>100.1</v>
      </c>
      <c r="L139" s="198">
        <f>'[2]tr (2)'!L110</f>
        <v>100.1</v>
      </c>
      <c r="M139" s="198">
        <f>'[2]tr (2)'!M110</f>
        <v>100.1</v>
      </c>
      <c r="N139" s="198">
        <f>'[2]tr (2)'!N110</f>
        <v>100.1</v>
      </c>
      <c r="O139" s="251"/>
      <c r="P139" s="247">
        <f>'[2]tr (2)'!O110</f>
        <v>100.1</v>
      </c>
      <c r="Q139" s="198">
        <f>'[2]tr (2)'!P110</f>
        <v>100.1</v>
      </c>
      <c r="R139" s="251">
        <f>'[2]tr (2)'!Q110</f>
        <v>100.1</v>
      </c>
      <c r="S139" s="256" t="s">
        <v>1870</v>
      </c>
    </row>
    <row r="140" spans="1:19" ht="15" customHeight="1">
      <c r="A140" s="216" t="s">
        <v>1871</v>
      </c>
      <c r="B140" s="247">
        <f>'[2]tr (2)'!C111</f>
        <v>97.5</v>
      </c>
      <c r="C140" s="198">
        <f>'[2]tr (2)'!D111</f>
        <v>98.4</v>
      </c>
      <c r="D140" s="198">
        <f>'[2]tr (2)'!E111</f>
        <v>98.4</v>
      </c>
      <c r="E140" s="251"/>
      <c r="F140" s="198">
        <f>'[2]tr (2)'!F111</f>
        <v>98.1</v>
      </c>
      <c r="G140" s="198">
        <f>'[2]tr (2)'!G111</f>
        <v>98.1</v>
      </c>
      <c r="H140" s="198">
        <f>'[2]tr (2)'!H111</f>
        <v>98.2</v>
      </c>
      <c r="I140" s="198">
        <f>'[2]tr (2)'!I111</f>
        <v>98.3</v>
      </c>
      <c r="J140" s="198">
        <f>'[2]tr (2)'!J111</f>
        <v>98.4</v>
      </c>
      <c r="K140" s="198">
        <f>'[2]tr (2)'!K111</f>
        <v>98.6</v>
      </c>
      <c r="L140" s="198">
        <f>'[2]tr (2)'!L111</f>
        <v>99</v>
      </c>
      <c r="M140" s="198">
        <f>'[2]tr (2)'!M111</f>
        <v>98.9</v>
      </c>
      <c r="N140" s="198">
        <f>'[2]tr (2)'!N111</f>
        <v>99.3</v>
      </c>
      <c r="O140" s="251"/>
      <c r="P140" s="247">
        <f>'[2]tr (2)'!O111</f>
        <v>100.8</v>
      </c>
      <c r="Q140" s="198">
        <f>'[2]tr (2)'!P111</f>
        <v>100.7</v>
      </c>
      <c r="R140" s="251">
        <f>'[2]tr (2)'!Q111</f>
        <v>101</v>
      </c>
      <c r="S140" s="256" t="s">
        <v>1872</v>
      </c>
    </row>
    <row r="141" spans="1:19" ht="15" customHeight="1">
      <c r="B141" s="247"/>
      <c r="C141" s="198"/>
      <c r="D141" s="198"/>
      <c r="E141" s="251"/>
      <c r="F141" s="242"/>
      <c r="G141" s="242"/>
      <c r="H141" s="242"/>
      <c r="I141" s="242"/>
      <c r="J141" s="242"/>
      <c r="K141" s="242"/>
      <c r="L141" s="242"/>
      <c r="M141" s="242"/>
      <c r="N141" s="242"/>
      <c r="O141" s="251"/>
      <c r="P141" s="241"/>
      <c r="Q141" s="242"/>
      <c r="R141" s="244"/>
      <c r="S141" s="256"/>
    </row>
    <row r="142" spans="1:19" ht="15" customHeight="1">
      <c r="A142" s="249" t="s">
        <v>1873</v>
      </c>
      <c r="B142" s="241">
        <f>'[2]tr (2)'!C113</f>
        <v>104.1</v>
      </c>
      <c r="C142" s="242">
        <f>'[2]tr (2)'!D113</f>
        <v>104.2</v>
      </c>
      <c r="D142" s="242">
        <f>'[2]tr (2)'!E113</f>
        <v>104</v>
      </c>
      <c r="E142" s="251"/>
      <c r="F142" s="242">
        <f>'[2]tr (2)'!F113</f>
        <v>103.8</v>
      </c>
      <c r="G142" s="242">
        <f>'[2]tr (2)'!G113</f>
        <v>103.8</v>
      </c>
      <c r="H142" s="242">
        <f>'[2]tr (2)'!H113</f>
        <v>103.8</v>
      </c>
      <c r="I142" s="242">
        <f>'[2]tr (2)'!I113</f>
        <v>103.8</v>
      </c>
      <c r="J142" s="242">
        <f>'[2]tr (2)'!J113</f>
        <v>103.8</v>
      </c>
      <c r="K142" s="242">
        <f>'[2]tr (2)'!K113</f>
        <v>103.8</v>
      </c>
      <c r="L142" s="242">
        <f>'[2]tr (2)'!L113</f>
        <v>102.9</v>
      </c>
      <c r="M142" s="242">
        <f>'[2]tr (2)'!M113</f>
        <v>102.8</v>
      </c>
      <c r="N142" s="242">
        <f>'[2]tr (2)'!N113</f>
        <v>102.8</v>
      </c>
      <c r="O142" s="251"/>
      <c r="P142" s="241">
        <f>'[2]tr (2)'!O113</f>
        <v>102.8</v>
      </c>
      <c r="Q142" s="242">
        <f>'[2]tr (2)'!P113</f>
        <v>102.8</v>
      </c>
      <c r="R142" s="244">
        <f>'[2]tr (2)'!Q113</f>
        <v>102.6</v>
      </c>
      <c r="S142" s="274" t="s">
        <v>1874</v>
      </c>
    </row>
    <row r="143" spans="1:19" ht="15" customHeight="1">
      <c r="A143" s="216" t="s">
        <v>1875</v>
      </c>
      <c r="B143" s="247">
        <f>'[2]tr (2)'!C114</f>
        <v>106.2</v>
      </c>
      <c r="C143" s="198">
        <f>'[2]tr (2)'!D114</f>
        <v>106.4</v>
      </c>
      <c r="D143" s="198">
        <f>'[2]tr (2)'!E114</f>
        <v>106.2</v>
      </c>
      <c r="E143" s="244"/>
      <c r="F143" s="198">
        <f>'[2]tr (2)'!F114</f>
        <v>105.6</v>
      </c>
      <c r="G143" s="198">
        <f>'[2]tr (2)'!G114</f>
        <v>105.6</v>
      </c>
      <c r="H143" s="198">
        <f>'[2]tr (2)'!H114</f>
        <v>105.6</v>
      </c>
      <c r="I143" s="198">
        <f>'[2]tr (2)'!I114</f>
        <v>105.6</v>
      </c>
      <c r="J143" s="198">
        <f>'[2]tr (2)'!J114</f>
        <v>105.6</v>
      </c>
      <c r="K143" s="198">
        <f>'[2]tr (2)'!K114</f>
        <v>105.6</v>
      </c>
      <c r="L143" s="198">
        <f>'[2]tr (2)'!L114</f>
        <v>105.6</v>
      </c>
      <c r="M143" s="198">
        <f>'[2]tr (2)'!M114</f>
        <v>105.5</v>
      </c>
      <c r="N143" s="198">
        <f>'[2]tr (2)'!N114</f>
        <v>105.5</v>
      </c>
      <c r="O143" s="251"/>
      <c r="P143" s="247">
        <f>'[2]tr (2)'!O114</f>
        <v>105.3</v>
      </c>
      <c r="Q143" s="198">
        <f>'[2]tr (2)'!P114</f>
        <v>105.3</v>
      </c>
      <c r="R143" s="251">
        <f>'[2]tr (2)'!Q114</f>
        <v>105.2</v>
      </c>
      <c r="S143" s="256" t="s">
        <v>1876</v>
      </c>
    </row>
    <row r="144" spans="1:19" ht="15" customHeight="1">
      <c r="A144" s="216" t="s">
        <v>1877</v>
      </c>
      <c r="B144" s="247">
        <f>'[2]tr (2)'!C115</f>
        <v>100.2</v>
      </c>
      <c r="C144" s="198">
        <f>'[2]tr (2)'!D115</f>
        <v>100.2</v>
      </c>
      <c r="D144" s="198">
        <f>'[2]tr (2)'!E115</f>
        <v>100.1</v>
      </c>
      <c r="E144" s="251"/>
      <c r="F144" s="198">
        <f>'[2]tr (2)'!F115</f>
        <v>100.1</v>
      </c>
      <c r="G144" s="198">
        <f>'[2]tr (2)'!G115</f>
        <v>102.3</v>
      </c>
      <c r="H144" s="198">
        <f>'[2]tr (2)'!H115</f>
        <v>102.3</v>
      </c>
      <c r="I144" s="198">
        <f>'[2]tr (2)'!I115</f>
        <v>102.5</v>
      </c>
      <c r="J144" s="198">
        <f>'[2]tr (2)'!J115</f>
        <v>102.7</v>
      </c>
      <c r="K144" s="198">
        <f>'[2]tr (2)'!K115</f>
        <v>102.4</v>
      </c>
      <c r="L144" s="198">
        <f>'[2]tr (2)'!L115</f>
        <v>102.3</v>
      </c>
      <c r="M144" s="198">
        <f>'[2]tr (2)'!M115</f>
        <v>101.2</v>
      </c>
      <c r="N144" s="198">
        <f>'[2]tr (2)'!N115</f>
        <v>100.2</v>
      </c>
      <c r="O144" s="251"/>
      <c r="P144" s="247">
        <f>'[2]tr (2)'!O115</f>
        <v>101.5</v>
      </c>
      <c r="Q144" s="198">
        <f>'[2]tr (2)'!P115</f>
        <v>101.3</v>
      </c>
      <c r="R144" s="251">
        <f>'[2]tr (2)'!Q115</f>
        <v>100.2</v>
      </c>
      <c r="S144" s="275" t="s">
        <v>1878</v>
      </c>
    </row>
    <row r="145" spans="1:19" ht="15" customHeight="1">
      <c r="A145" s="216" t="s">
        <v>1879</v>
      </c>
      <c r="B145" s="247">
        <f>'[2]tr (2)'!C116</f>
        <v>101.8</v>
      </c>
      <c r="C145" s="198">
        <f>'[2]tr (2)'!D116</f>
        <v>102</v>
      </c>
      <c r="D145" s="198">
        <f>'[2]tr (2)'!E116</f>
        <v>101.8</v>
      </c>
      <c r="E145" s="251"/>
      <c r="F145" s="198">
        <f>'[2]tr (2)'!F116</f>
        <v>101.9</v>
      </c>
      <c r="G145" s="198">
        <f>'[2]tr (2)'!G116</f>
        <v>101.9</v>
      </c>
      <c r="H145" s="198">
        <f>'[2]tr (2)'!H116</f>
        <v>101.9</v>
      </c>
      <c r="I145" s="198">
        <f>'[2]tr (2)'!I116</f>
        <v>101.7</v>
      </c>
      <c r="J145" s="198">
        <f>'[2]tr (2)'!J116</f>
        <v>101.8</v>
      </c>
      <c r="K145" s="198">
        <f>'[2]tr (2)'!K116</f>
        <v>101.8</v>
      </c>
      <c r="L145" s="198">
        <f>'[2]tr (2)'!L116</f>
        <v>101.8</v>
      </c>
      <c r="M145" s="198">
        <f>'[2]tr (2)'!M116</f>
        <v>101.7</v>
      </c>
      <c r="N145" s="198">
        <f>'[2]tr (2)'!N116</f>
        <v>101.6</v>
      </c>
      <c r="O145" s="251"/>
      <c r="P145" s="247">
        <f>'[2]tr (2)'!O116</f>
        <v>101.8</v>
      </c>
      <c r="Q145" s="198">
        <f>'[2]tr (2)'!P116</f>
        <v>101.9</v>
      </c>
      <c r="R145" s="251">
        <f>'[2]tr (2)'!Q116</f>
        <v>101.7</v>
      </c>
      <c r="S145" s="275" t="s">
        <v>1880</v>
      </c>
    </row>
    <row r="146" spans="1:19" ht="15" customHeight="1">
      <c r="A146" s="216" t="s">
        <v>1881</v>
      </c>
      <c r="B146" s="247">
        <f>'[2]tr (2)'!C117</f>
        <v>107</v>
      </c>
      <c r="C146" s="198">
        <f>'[2]tr (2)'!D117</f>
        <v>105.9</v>
      </c>
      <c r="D146" s="198">
        <f>'[2]tr (2)'!E117</f>
        <v>105.3</v>
      </c>
      <c r="E146" s="251"/>
      <c r="F146" s="198">
        <f>'[2]tr (2)'!F117</f>
        <v>105.3</v>
      </c>
      <c r="G146" s="198">
        <f>'[2]tr (2)'!G117</f>
        <v>104.7</v>
      </c>
      <c r="H146" s="198">
        <f>'[2]tr (2)'!H117</f>
        <v>104.7</v>
      </c>
      <c r="I146" s="198">
        <f>'[2]tr (2)'!I117</f>
        <v>104.7</v>
      </c>
      <c r="J146" s="198">
        <f>'[2]tr (2)'!J117</f>
        <v>105.3</v>
      </c>
      <c r="K146" s="198">
        <f>'[2]tr (2)'!K117</f>
        <v>105.3</v>
      </c>
      <c r="L146" s="198">
        <f>'[2]tr (2)'!L117</f>
        <v>104.5</v>
      </c>
      <c r="M146" s="198">
        <f>'[2]tr (2)'!M117</f>
        <v>104</v>
      </c>
      <c r="N146" s="198">
        <f>'[2]tr (2)'!N117</f>
        <v>103.7</v>
      </c>
      <c r="O146" s="251"/>
      <c r="P146" s="247">
        <f>'[2]tr (2)'!O117</f>
        <v>103.1</v>
      </c>
      <c r="Q146" s="198">
        <f>'[2]tr (2)'!P117</f>
        <v>102.7</v>
      </c>
      <c r="R146" s="251">
        <f>'[2]tr (2)'!Q117</f>
        <v>102.3</v>
      </c>
      <c r="S146" s="256" t="s">
        <v>1882</v>
      </c>
    </row>
    <row r="147" spans="1:19" ht="15" customHeight="1">
      <c r="A147" s="216" t="s">
        <v>1883</v>
      </c>
      <c r="B147" s="247">
        <f>'[2]tr (2)'!C118</f>
        <v>104</v>
      </c>
      <c r="C147" s="198">
        <f>'[2]tr (2)'!D118</f>
        <v>104.2</v>
      </c>
      <c r="D147" s="198">
        <f>'[2]tr (2)'!E118</f>
        <v>103.8</v>
      </c>
      <c r="E147" s="251"/>
      <c r="F147" s="198">
        <f>'[2]tr (2)'!F118</f>
        <v>103.7</v>
      </c>
      <c r="G147" s="198">
        <f>'[2]tr (2)'!G118</f>
        <v>104.1</v>
      </c>
      <c r="H147" s="198">
        <f>'[2]tr (2)'!H118</f>
        <v>104.2</v>
      </c>
      <c r="I147" s="198">
        <f>'[2]tr (2)'!I118</f>
        <v>104.1</v>
      </c>
      <c r="J147" s="198">
        <f>'[2]tr (2)'!J118</f>
        <v>104.2</v>
      </c>
      <c r="K147" s="198">
        <f>'[2]tr (2)'!K118</f>
        <v>104.3</v>
      </c>
      <c r="L147" s="198">
        <f>'[2]tr (2)'!L118</f>
        <v>104.3</v>
      </c>
      <c r="M147" s="198">
        <f>'[2]tr (2)'!M118</f>
        <v>103.9</v>
      </c>
      <c r="N147" s="198">
        <f>'[2]tr (2)'!N118</f>
        <v>104</v>
      </c>
      <c r="O147" s="251"/>
      <c r="P147" s="247">
        <f>'[2]tr (2)'!O118</f>
        <v>103.9</v>
      </c>
      <c r="Q147" s="198">
        <f>'[2]tr (2)'!P118</f>
        <v>103.6</v>
      </c>
      <c r="R147" s="251">
        <f>'[2]tr (2)'!Q118</f>
        <v>103.7</v>
      </c>
      <c r="S147" s="275" t="s">
        <v>1884</v>
      </c>
    </row>
    <row r="148" spans="1:19" ht="15" customHeight="1">
      <c r="A148" s="216" t="s">
        <v>1885</v>
      </c>
      <c r="B148" s="247">
        <f>'[2]tr (2)'!C119</f>
        <v>104.2</v>
      </c>
      <c r="C148" s="198">
        <f>'[2]tr (2)'!D119</f>
        <v>104.2</v>
      </c>
      <c r="D148" s="198">
        <f>'[2]tr (2)'!E119</f>
        <v>104.2</v>
      </c>
      <c r="E148" s="251"/>
      <c r="F148" s="198">
        <f>'[2]tr (2)'!F119</f>
        <v>104.2</v>
      </c>
      <c r="G148" s="198">
        <f>'[2]tr (2)'!G119</f>
        <v>104.2</v>
      </c>
      <c r="H148" s="198">
        <f>'[2]tr (2)'!H119</f>
        <v>104.2</v>
      </c>
      <c r="I148" s="198">
        <f>'[2]tr (2)'!I119</f>
        <v>104.2</v>
      </c>
      <c r="J148" s="198">
        <f>'[2]tr (2)'!J119</f>
        <v>104.2</v>
      </c>
      <c r="K148" s="198">
        <f>'[2]tr (2)'!K119</f>
        <v>104.2</v>
      </c>
      <c r="L148" s="198">
        <f>'[2]tr (2)'!L119</f>
        <v>99.7</v>
      </c>
      <c r="M148" s="198">
        <f>'[2]tr (2)'!M119</f>
        <v>99.7</v>
      </c>
      <c r="N148" s="198">
        <f>'[2]tr (2)'!N119</f>
        <v>99.7</v>
      </c>
      <c r="O148" s="251"/>
      <c r="P148" s="247">
        <f>'[2]tr (2)'!O119</f>
        <v>99.7</v>
      </c>
      <c r="Q148" s="198">
        <f>'[2]tr (2)'!P119</f>
        <v>99.7</v>
      </c>
      <c r="R148" s="251">
        <f>'[2]tr (2)'!Q119</f>
        <v>99.7</v>
      </c>
      <c r="S148" s="256" t="s">
        <v>1886</v>
      </c>
    </row>
    <row r="149" spans="1:19" ht="15" customHeight="1">
      <c r="A149" s="216" t="s">
        <v>1887</v>
      </c>
      <c r="B149" s="247">
        <f>'[2]tr (2)'!C120</f>
        <v>101.3</v>
      </c>
      <c r="C149" s="198">
        <f>'[2]tr (2)'!D120</f>
        <v>101.3</v>
      </c>
      <c r="D149" s="198">
        <f>'[2]tr (2)'!E120</f>
        <v>101.3</v>
      </c>
      <c r="E149" s="251"/>
      <c r="F149" s="198">
        <f>'[2]tr (2)'!F120</f>
        <v>101.3</v>
      </c>
      <c r="G149" s="198">
        <f>'[2]tr (2)'!G120</f>
        <v>101.4</v>
      </c>
      <c r="H149" s="198">
        <f>'[2]tr (2)'!H120</f>
        <v>101.4</v>
      </c>
      <c r="I149" s="198">
        <f>'[2]tr (2)'!I120</f>
        <v>101.4</v>
      </c>
      <c r="J149" s="198">
        <f>'[2]tr (2)'!J120</f>
        <v>101.3</v>
      </c>
      <c r="K149" s="198">
        <f>'[2]tr (2)'!K120</f>
        <v>101.1</v>
      </c>
      <c r="L149" s="198">
        <f>'[2]tr (2)'!L120</f>
        <v>101.1</v>
      </c>
      <c r="M149" s="198">
        <f>'[2]tr (2)'!M120</f>
        <v>101.1</v>
      </c>
      <c r="N149" s="198">
        <f>'[2]tr (2)'!N120</f>
        <v>101</v>
      </c>
      <c r="O149" s="251"/>
      <c r="P149" s="247">
        <f>'[2]tr (2)'!O120</f>
        <v>101</v>
      </c>
      <c r="Q149" s="198">
        <f>'[2]tr (2)'!P120</f>
        <v>101</v>
      </c>
      <c r="R149" s="251">
        <f>'[2]tr (2)'!Q120</f>
        <v>101</v>
      </c>
      <c r="S149" s="256" t="s">
        <v>1888</v>
      </c>
    </row>
    <row r="150" spans="1:19" ht="15" customHeight="1">
      <c r="A150" s="216" t="s">
        <v>1889</v>
      </c>
      <c r="B150" s="247">
        <f>'[2]tr (2)'!C121</f>
        <v>103.4</v>
      </c>
      <c r="C150" s="198">
        <f>'[2]tr (2)'!D121</f>
        <v>103.4</v>
      </c>
      <c r="D150" s="198">
        <f>'[2]tr (2)'!E121</f>
        <v>103.4</v>
      </c>
      <c r="E150" s="251"/>
      <c r="F150" s="198">
        <f>'[2]tr (2)'!F121</f>
        <v>103.4</v>
      </c>
      <c r="G150" s="198">
        <f>'[2]tr (2)'!G121</f>
        <v>103.4</v>
      </c>
      <c r="H150" s="198">
        <f>'[2]tr (2)'!H121</f>
        <v>103.4</v>
      </c>
      <c r="I150" s="198">
        <f>'[2]tr (2)'!I121</f>
        <v>103.4</v>
      </c>
      <c r="J150" s="198">
        <f>'[2]tr (2)'!J121</f>
        <v>103.4</v>
      </c>
      <c r="K150" s="198">
        <f>'[2]tr (2)'!K121</f>
        <v>103.4</v>
      </c>
      <c r="L150" s="198">
        <f>'[2]tr (2)'!L121</f>
        <v>103.4</v>
      </c>
      <c r="M150" s="198">
        <f>'[2]tr (2)'!M121</f>
        <v>103.4</v>
      </c>
      <c r="N150" s="198">
        <f>'[2]tr (2)'!N121</f>
        <v>103.4</v>
      </c>
      <c r="O150" s="251"/>
      <c r="P150" s="247">
        <f>'[2]tr (2)'!O121</f>
        <v>103.4</v>
      </c>
      <c r="Q150" s="198">
        <f>'[2]tr (2)'!P121</f>
        <v>103.4</v>
      </c>
      <c r="R150" s="251">
        <f>'[2]tr (2)'!Q121</f>
        <v>103.4</v>
      </c>
      <c r="S150" s="256" t="s">
        <v>1890</v>
      </c>
    </row>
    <row r="151" spans="1:19" ht="15" customHeight="1">
      <c r="B151" s="247"/>
      <c r="C151" s="198"/>
      <c r="D151" s="198"/>
      <c r="E151" s="251"/>
      <c r="F151" s="247"/>
      <c r="G151" s="198"/>
      <c r="H151" s="198"/>
      <c r="I151" s="198"/>
      <c r="J151" s="198"/>
      <c r="K151" s="198"/>
      <c r="L151" s="198"/>
      <c r="M151" s="198"/>
      <c r="N151" s="198"/>
      <c r="O151" s="279"/>
      <c r="P151" s="247"/>
      <c r="Q151" s="198"/>
      <c r="R151" s="251"/>
      <c r="S151" s="275"/>
    </row>
    <row r="152" spans="1:19" s="246" customFormat="1" ht="15" customHeight="1">
      <c r="A152" s="216"/>
      <c r="B152" s="247"/>
      <c r="C152" s="198"/>
      <c r="D152" s="198"/>
      <c r="E152" s="251"/>
      <c r="F152" s="247"/>
      <c r="G152" s="198"/>
      <c r="H152" s="198"/>
      <c r="I152" s="198"/>
      <c r="J152" s="198"/>
      <c r="K152" s="198"/>
      <c r="L152" s="198"/>
      <c r="M152" s="198"/>
      <c r="N152" s="198"/>
      <c r="O152" s="279"/>
      <c r="P152" s="247"/>
      <c r="Q152" s="198"/>
      <c r="R152" s="251"/>
      <c r="S152" s="275"/>
    </row>
    <row r="153" spans="1:19" s="246" customFormat="1" ht="15" customHeight="1">
      <c r="A153" s="216"/>
      <c r="B153" s="247"/>
      <c r="C153" s="198"/>
      <c r="D153" s="198"/>
      <c r="E153" s="251"/>
      <c r="F153" s="247"/>
      <c r="G153" s="198"/>
      <c r="H153" s="198"/>
      <c r="I153" s="198"/>
      <c r="J153" s="198"/>
      <c r="K153" s="198"/>
      <c r="L153" s="198"/>
      <c r="M153" s="198"/>
      <c r="N153" s="198"/>
      <c r="O153" s="279"/>
      <c r="P153" s="247"/>
      <c r="Q153" s="198"/>
      <c r="R153" s="251"/>
      <c r="S153" s="275"/>
    </row>
    <row r="154" spans="1:19" s="246" customFormat="1" ht="15" customHeight="1">
      <c r="A154" s="216"/>
      <c r="B154" s="247"/>
      <c r="C154" s="198"/>
      <c r="D154" s="198"/>
      <c r="E154" s="251"/>
      <c r="F154" s="247"/>
      <c r="G154" s="198"/>
      <c r="H154" s="198"/>
      <c r="I154" s="198"/>
      <c r="J154" s="198"/>
      <c r="K154" s="198"/>
      <c r="L154" s="198"/>
      <c r="M154" s="198"/>
      <c r="N154" s="198"/>
      <c r="O154" s="279"/>
      <c r="P154" s="247"/>
      <c r="Q154" s="198"/>
      <c r="R154" s="251"/>
      <c r="S154" s="275"/>
    </row>
    <row r="155" spans="1:19" ht="15" customHeight="1">
      <c r="B155" s="247"/>
      <c r="C155" s="198"/>
      <c r="D155" s="198"/>
      <c r="E155" s="251"/>
      <c r="F155" s="247"/>
      <c r="G155" s="198"/>
      <c r="H155" s="198"/>
      <c r="I155" s="198"/>
      <c r="J155" s="198"/>
      <c r="K155" s="198"/>
      <c r="L155" s="198"/>
      <c r="M155" s="198"/>
      <c r="N155" s="198"/>
      <c r="O155" s="279"/>
      <c r="P155" s="247"/>
      <c r="Q155" s="198"/>
      <c r="R155" s="251"/>
      <c r="S155" s="275"/>
    </row>
    <row r="156" spans="1:19" ht="15" customHeight="1">
      <c r="A156" s="280"/>
      <c r="B156" s="247"/>
      <c r="C156" s="198"/>
      <c r="D156" s="198"/>
      <c r="E156" s="251"/>
      <c r="F156" s="247"/>
      <c r="G156" s="198"/>
      <c r="H156" s="198"/>
      <c r="I156" s="198"/>
      <c r="J156" s="198"/>
      <c r="K156" s="198"/>
      <c r="L156" s="198"/>
      <c r="M156" s="198"/>
      <c r="N156" s="198"/>
      <c r="O156" s="279"/>
      <c r="P156" s="247"/>
      <c r="Q156" s="198"/>
      <c r="R156" s="251"/>
    </row>
    <row r="157" spans="1:19" ht="15" customHeight="1">
      <c r="A157" s="281"/>
      <c r="B157" s="258"/>
      <c r="C157" s="259"/>
      <c r="D157" s="259"/>
      <c r="E157" s="282"/>
      <c r="F157" s="258"/>
      <c r="G157" s="259"/>
      <c r="H157" s="259"/>
      <c r="I157" s="259"/>
      <c r="J157" s="259"/>
      <c r="K157" s="259"/>
      <c r="L157" s="259"/>
      <c r="M157" s="259"/>
      <c r="N157" s="259"/>
      <c r="O157" s="283"/>
      <c r="P157" s="258"/>
      <c r="Q157" s="259"/>
      <c r="R157" s="262"/>
      <c r="S157" s="214"/>
    </row>
    <row r="158" spans="1:19" ht="15" customHeight="1">
      <c r="A158" s="271" t="s">
        <v>1891</v>
      </c>
      <c r="B158" s="198"/>
      <c r="C158" s="198"/>
      <c r="D158" s="198"/>
      <c r="F158" s="198"/>
      <c r="G158" s="198"/>
      <c r="H158" s="198"/>
      <c r="I158" s="198"/>
      <c r="J158" s="198"/>
      <c r="K158" s="198"/>
      <c r="L158" s="198"/>
      <c r="M158" s="198"/>
      <c r="N158" s="198"/>
      <c r="O158" s="195"/>
      <c r="P158" s="198"/>
      <c r="Q158" s="198"/>
      <c r="R158" s="198"/>
      <c r="S158" s="272" t="s">
        <v>1892</v>
      </c>
    </row>
    <row r="159" spans="1:19" ht="15" customHeight="1">
      <c r="A159" s="271"/>
      <c r="B159" s="198"/>
      <c r="C159" s="198"/>
      <c r="D159" s="198"/>
      <c r="F159" s="198"/>
      <c r="G159" s="198"/>
      <c r="H159" s="198"/>
      <c r="I159" s="198"/>
      <c r="J159" s="198"/>
      <c r="K159" s="198"/>
      <c r="L159" s="198"/>
      <c r="M159" s="198"/>
      <c r="N159" s="198"/>
      <c r="O159" s="195"/>
      <c r="P159" s="198"/>
      <c r="Q159" s="198"/>
      <c r="R159" s="198"/>
      <c r="S159" s="272"/>
    </row>
    <row r="160" spans="1:19" ht="15" customHeight="1">
      <c r="A160" s="271"/>
      <c r="B160" s="198"/>
      <c r="C160" s="198"/>
      <c r="D160" s="198"/>
      <c r="F160" s="198"/>
      <c r="G160" s="198"/>
      <c r="H160" s="198"/>
      <c r="I160" s="198"/>
      <c r="J160" s="198"/>
      <c r="K160" s="198"/>
      <c r="L160" s="198"/>
      <c r="M160" s="198"/>
      <c r="N160" s="198"/>
      <c r="O160" s="195"/>
      <c r="P160" s="198"/>
      <c r="Q160" s="198"/>
      <c r="R160" s="198"/>
      <c r="S160" s="272"/>
    </row>
    <row r="161" spans="1:19" ht="15" customHeight="1">
      <c r="A161" s="271"/>
      <c r="B161" s="198"/>
      <c r="C161" s="198"/>
      <c r="D161" s="198"/>
      <c r="F161" s="198"/>
      <c r="G161" s="198"/>
      <c r="H161" s="198"/>
      <c r="I161" s="198"/>
      <c r="J161" s="198"/>
      <c r="K161" s="198"/>
      <c r="L161" s="198"/>
      <c r="M161" s="198"/>
      <c r="N161" s="198"/>
      <c r="O161" s="195"/>
      <c r="P161" s="198"/>
      <c r="Q161" s="198"/>
      <c r="R161" s="198"/>
      <c r="S161" s="272"/>
    </row>
    <row r="162" spans="1:19" ht="15" customHeight="1">
      <c r="A162" s="271"/>
      <c r="B162" s="198"/>
      <c r="C162" s="198"/>
      <c r="D162" s="198"/>
      <c r="F162" s="198"/>
      <c r="G162" s="198"/>
      <c r="H162" s="198"/>
      <c r="I162" s="198"/>
      <c r="J162" s="198"/>
      <c r="K162" s="198"/>
      <c r="L162" s="198"/>
      <c r="M162" s="198"/>
      <c r="N162" s="198"/>
      <c r="O162" s="195"/>
      <c r="P162" s="198"/>
      <c r="Q162" s="198"/>
      <c r="R162" s="198"/>
      <c r="S162" s="272"/>
    </row>
    <row r="163" spans="1:19" ht="15" customHeight="1">
      <c r="A163" s="271"/>
      <c r="B163" s="198"/>
      <c r="C163" s="198"/>
      <c r="D163" s="198"/>
      <c r="F163" s="198"/>
      <c r="G163" s="198"/>
      <c r="H163" s="198"/>
      <c r="I163" s="198"/>
      <c r="J163" s="198"/>
      <c r="K163" s="198"/>
      <c r="L163" s="198"/>
      <c r="M163" s="198"/>
      <c r="N163" s="198"/>
      <c r="O163" s="195"/>
      <c r="P163" s="198"/>
      <c r="Q163" s="198"/>
      <c r="R163" s="198"/>
      <c r="S163" s="272"/>
    </row>
    <row r="164" spans="1:19" ht="24" customHeight="1">
      <c r="A164" s="194" t="s">
        <v>1670</v>
      </c>
      <c r="B164" s="198"/>
      <c r="C164" s="198"/>
      <c r="D164" s="198"/>
      <c r="F164" s="198"/>
      <c r="G164" s="198"/>
      <c r="H164" s="198"/>
      <c r="I164" s="198"/>
      <c r="J164" s="198"/>
      <c r="K164" s="198"/>
      <c r="L164" s="198"/>
      <c r="M164" s="198"/>
      <c r="N164" s="198"/>
      <c r="P164" s="198"/>
      <c r="Q164" s="198"/>
      <c r="R164" s="198"/>
      <c r="S164" s="199" t="s">
        <v>1671</v>
      </c>
    </row>
    <row r="165" spans="1:19" ht="18" customHeight="1">
      <c r="A165" s="266" t="s">
        <v>1893</v>
      </c>
      <c r="B165" s="198"/>
      <c r="C165" s="198"/>
      <c r="D165" s="198"/>
      <c r="F165" s="198"/>
      <c r="G165" s="198"/>
      <c r="H165" s="198"/>
      <c r="I165" s="198"/>
      <c r="J165" s="198"/>
      <c r="K165" s="198"/>
      <c r="L165" s="198"/>
      <c r="M165" s="198"/>
      <c r="N165" s="198"/>
      <c r="P165" s="198"/>
      <c r="Q165" s="198"/>
      <c r="R165" s="198"/>
      <c r="S165" s="205" t="s">
        <v>1894</v>
      </c>
    </row>
    <row r="166" spans="1:19" ht="18" customHeight="1">
      <c r="A166" s="207" t="s">
        <v>1674</v>
      </c>
      <c r="B166" s="198"/>
      <c r="C166" s="198"/>
      <c r="D166" s="198"/>
      <c r="F166" s="198"/>
      <c r="G166" s="198"/>
      <c r="H166" s="198"/>
      <c r="I166" s="198"/>
      <c r="J166" s="198"/>
      <c r="K166" s="198"/>
      <c r="L166" s="198"/>
      <c r="M166" s="198"/>
      <c r="N166" s="198"/>
      <c r="P166" s="198"/>
      <c r="Q166" s="198"/>
      <c r="R166" s="198"/>
      <c r="S166" s="209" t="s">
        <v>1675</v>
      </c>
    </row>
    <row r="167" spans="1:19" ht="11.45" customHeight="1">
      <c r="A167" s="211"/>
      <c r="B167" s="212"/>
      <c r="C167" s="212"/>
      <c r="D167" s="212"/>
      <c r="E167" s="212"/>
      <c r="F167" s="212"/>
      <c r="G167" s="212"/>
      <c r="H167" s="212"/>
      <c r="I167" s="212"/>
      <c r="J167" s="212"/>
      <c r="K167" s="212"/>
      <c r="L167" s="212"/>
      <c r="M167" s="212"/>
      <c r="N167" s="212"/>
      <c r="O167" s="212"/>
      <c r="P167" s="212"/>
      <c r="Q167" s="212"/>
      <c r="R167" s="212"/>
      <c r="S167" s="214"/>
    </row>
    <row r="168" spans="1:19" ht="11.45" customHeight="1">
      <c r="A168" s="217"/>
      <c r="B168" s="2269">
        <v>2020</v>
      </c>
      <c r="C168" s="2270"/>
      <c r="D168" s="2270"/>
      <c r="E168" s="2270"/>
      <c r="F168" s="2270"/>
      <c r="G168" s="2270"/>
      <c r="H168" s="2270"/>
      <c r="I168" s="2270"/>
      <c r="J168" s="2270"/>
      <c r="K168" s="2271"/>
      <c r="L168" s="2269">
        <v>2019</v>
      </c>
      <c r="M168" s="2270"/>
      <c r="N168" s="2270"/>
      <c r="O168" s="2270"/>
      <c r="P168" s="2270"/>
      <c r="Q168" s="2270"/>
      <c r="R168" s="2271"/>
      <c r="S168" s="218"/>
    </row>
    <row r="169" spans="1:19" s="246" customFormat="1" ht="11.45" customHeight="1">
      <c r="A169" s="217"/>
      <c r="B169" s="2272"/>
      <c r="C169" s="2273"/>
      <c r="D169" s="2273"/>
      <c r="E169" s="2273"/>
      <c r="F169" s="2273"/>
      <c r="G169" s="2273"/>
      <c r="H169" s="2273"/>
      <c r="I169" s="2273"/>
      <c r="J169" s="2273"/>
      <c r="K169" s="2274"/>
      <c r="L169" s="2272"/>
      <c r="M169" s="2273"/>
      <c r="N169" s="2273"/>
      <c r="O169" s="2273"/>
      <c r="P169" s="2273"/>
      <c r="Q169" s="2273"/>
      <c r="R169" s="2274"/>
      <c r="S169" s="218" t="s">
        <v>1570</v>
      </c>
    </row>
    <row r="170" spans="1:19" ht="11.45" customHeight="1">
      <c r="A170" s="217"/>
      <c r="B170" s="711" t="s">
        <v>45</v>
      </c>
      <c r="C170" s="224" t="s">
        <v>47</v>
      </c>
      <c r="D170" s="224" t="s">
        <v>27</v>
      </c>
      <c r="E170" s="221"/>
      <c r="F170" s="219" t="s">
        <v>28</v>
      </c>
      <c r="G170" s="220" t="s">
        <v>29</v>
      </c>
      <c r="H170" s="220" t="s">
        <v>30</v>
      </c>
      <c r="I170" s="223" t="s">
        <v>23</v>
      </c>
      <c r="J170" s="222" t="s">
        <v>24</v>
      </c>
      <c r="K170" s="222" t="s">
        <v>25</v>
      </c>
      <c r="L170" s="223" t="s">
        <v>1571</v>
      </c>
      <c r="M170" s="223" t="s">
        <v>1676</v>
      </c>
      <c r="N170" s="223" t="s">
        <v>26</v>
      </c>
      <c r="O170" s="225"/>
      <c r="P170" s="224" t="s">
        <v>45</v>
      </c>
      <c r="Q170" s="224" t="s">
        <v>47</v>
      </c>
      <c r="R170" s="712" t="s">
        <v>27</v>
      </c>
      <c r="S170" s="218"/>
    </row>
    <row r="171" spans="1:19" ht="11.45" customHeight="1">
      <c r="A171" s="226"/>
      <c r="B171" s="714" t="s">
        <v>13</v>
      </c>
      <c r="C171" s="232" t="s">
        <v>46</v>
      </c>
      <c r="D171" s="232" t="s">
        <v>12</v>
      </c>
      <c r="E171" s="229"/>
      <c r="F171" s="227" t="s">
        <v>11</v>
      </c>
      <c r="G171" s="228" t="s">
        <v>10</v>
      </c>
      <c r="H171" s="228" t="s">
        <v>9</v>
      </c>
      <c r="I171" s="231" t="s">
        <v>8</v>
      </c>
      <c r="J171" s="230" t="s">
        <v>7</v>
      </c>
      <c r="K171" s="230" t="s">
        <v>6</v>
      </c>
      <c r="L171" s="231" t="s">
        <v>1575</v>
      </c>
      <c r="M171" s="231" t="s">
        <v>1576</v>
      </c>
      <c r="N171" s="231" t="s">
        <v>1577</v>
      </c>
      <c r="O171" s="233"/>
      <c r="P171" s="232" t="s">
        <v>13</v>
      </c>
      <c r="Q171" s="232" t="s">
        <v>46</v>
      </c>
      <c r="R171" s="715" t="s">
        <v>12</v>
      </c>
      <c r="S171" s="234"/>
    </row>
    <row r="172" spans="1:19" ht="15" customHeight="1">
      <c r="A172" s="235"/>
      <c r="B172" s="247"/>
      <c r="C172" s="198"/>
      <c r="D172" s="198"/>
      <c r="E172" s="237"/>
      <c r="F172" s="247"/>
      <c r="G172" s="198"/>
      <c r="H172" s="198"/>
      <c r="I172" s="198"/>
      <c r="J172" s="198"/>
      <c r="K172" s="198"/>
      <c r="L172" s="198"/>
      <c r="M172" s="198"/>
      <c r="N172" s="198"/>
      <c r="O172" s="284"/>
      <c r="P172" s="247"/>
      <c r="Q172" s="198"/>
      <c r="R172" s="251"/>
    </row>
    <row r="173" spans="1:19" ht="15" customHeight="1">
      <c r="A173" s="240" t="s">
        <v>1677</v>
      </c>
      <c r="B173" s="241">
        <f>'[2]tr (2)'!C123</f>
        <v>104</v>
      </c>
      <c r="C173" s="242">
        <f>'[2]tr (2)'!D123</f>
        <v>103.6</v>
      </c>
      <c r="D173" s="242">
        <f>'[2]tr (2)'!E123</f>
        <v>102.1</v>
      </c>
      <c r="E173" s="237"/>
      <c r="F173" s="242">
        <f>'[2]tr (2)'!F123</f>
        <v>102.1</v>
      </c>
      <c r="G173" s="242">
        <f>'[2]tr (2)'!G123</f>
        <v>102.2</v>
      </c>
      <c r="H173" s="242">
        <f>'[2]tr (2)'!H123</f>
        <v>102.2</v>
      </c>
      <c r="I173" s="242">
        <f>'[2]tr (2)'!I123</f>
        <v>102.4</v>
      </c>
      <c r="J173" s="242">
        <f>'[2]tr (2)'!J123</f>
        <v>102.2</v>
      </c>
      <c r="K173" s="242">
        <f>'[2]tr (2)'!K123</f>
        <v>102.3</v>
      </c>
      <c r="L173" s="242">
        <f>'[2]tr (2)'!L123</f>
        <v>102.4</v>
      </c>
      <c r="M173" s="242">
        <f>'[2]tr (2)'!M123</f>
        <v>102.4</v>
      </c>
      <c r="N173" s="242">
        <f>'[2]tr (2)'!N123</f>
        <v>102</v>
      </c>
      <c r="O173" s="243"/>
      <c r="P173" s="241">
        <f>'[2]tr (2)'!O123</f>
        <v>102.2</v>
      </c>
      <c r="Q173" s="242">
        <f>'[2]tr (2)'!P123</f>
        <v>102.2</v>
      </c>
      <c r="R173" s="244">
        <f>'[2]tr (2)'!Q123</f>
        <v>101.6</v>
      </c>
      <c r="S173" s="245" t="s">
        <v>1678</v>
      </c>
    </row>
    <row r="174" spans="1:19" s="246" customFormat="1" ht="15" customHeight="1">
      <c r="B174" s="247"/>
      <c r="C174" s="198"/>
      <c r="D174" s="198"/>
      <c r="E174" s="251"/>
      <c r="F174" s="242"/>
      <c r="G174" s="242"/>
      <c r="H174" s="242"/>
      <c r="I174" s="242"/>
      <c r="J174" s="242"/>
      <c r="K174" s="242"/>
      <c r="L174" s="242"/>
      <c r="M174" s="242"/>
      <c r="N174" s="242"/>
      <c r="O174" s="243"/>
      <c r="P174" s="241"/>
      <c r="Q174" s="242"/>
      <c r="R174" s="244"/>
      <c r="S174" s="248"/>
    </row>
    <row r="175" spans="1:19" ht="15" customHeight="1">
      <c r="A175" s="249" t="s">
        <v>1679</v>
      </c>
      <c r="B175" s="241">
        <f>'[2]tr (2)'!C125</f>
        <v>106.1</v>
      </c>
      <c r="C175" s="242">
        <f>'[2]tr (2)'!D125</f>
        <v>104.9</v>
      </c>
      <c r="D175" s="242">
        <f>'[2]tr (2)'!E125</f>
        <v>101.5</v>
      </c>
      <c r="E175" s="244"/>
      <c r="F175" s="242">
        <f>'[2]tr (2)'!F125</f>
        <v>102</v>
      </c>
      <c r="G175" s="242">
        <f>'[2]tr (2)'!G125</f>
        <v>103.8</v>
      </c>
      <c r="H175" s="242">
        <f>'[2]tr (2)'!H125</f>
        <v>103.6</v>
      </c>
      <c r="I175" s="242">
        <f>'[2]tr (2)'!I125</f>
        <v>103.2</v>
      </c>
      <c r="J175" s="242">
        <f>'[2]tr (2)'!J125</f>
        <v>102</v>
      </c>
      <c r="K175" s="242">
        <f>'[2]tr (2)'!K125</f>
        <v>102.1</v>
      </c>
      <c r="L175" s="242">
        <f>'[2]tr (2)'!L125</f>
        <v>102.7</v>
      </c>
      <c r="M175" s="242">
        <f>'[2]tr (2)'!M125</f>
        <v>102.5</v>
      </c>
      <c r="N175" s="242">
        <f>'[2]tr (2)'!N125</f>
        <v>101.6</v>
      </c>
      <c r="O175" s="243"/>
      <c r="P175" s="241">
        <f>'[2]tr (2)'!O125</f>
        <v>102</v>
      </c>
      <c r="Q175" s="242">
        <f>'[2]tr (2)'!P125</f>
        <v>102.3</v>
      </c>
      <c r="R175" s="244">
        <f>'[2]tr (2)'!Q125</f>
        <v>100.8</v>
      </c>
      <c r="S175" s="250" t="s">
        <v>1680</v>
      </c>
    </row>
    <row r="176" spans="1:19" ht="15" customHeight="1">
      <c r="A176" s="216" t="s">
        <v>1681</v>
      </c>
      <c r="B176" s="247">
        <f>'[2]tr (2)'!C126</f>
        <v>102.2</v>
      </c>
      <c r="C176" s="198">
        <f>'[2]tr (2)'!D126</f>
        <v>102.1</v>
      </c>
      <c r="D176" s="198">
        <f>'[2]tr (2)'!E126</f>
        <v>102.2</v>
      </c>
      <c r="E176" s="251"/>
      <c r="F176" s="198">
        <f>'[2]tr (2)'!F126</f>
        <v>102.2</v>
      </c>
      <c r="G176" s="198">
        <f>'[2]tr (2)'!G126</f>
        <v>102.3</v>
      </c>
      <c r="H176" s="198">
        <f>'[2]tr (2)'!H126</f>
        <v>102.7</v>
      </c>
      <c r="I176" s="198">
        <f>'[2]tr (2)'!I126</f>
        <v>102.1</v>
      </c>
      <c r="J176" s="198">
        <f>'[2]tr (2)'!J126</f>
        <v>101.7</v>
      </c>
      <c r="K176" s="198">
        <f>'[2]tr (2)'!K126</f>
        <v>101.6</v>
      </c>
      <c r="L176" s="198">
        <f>'[2]tr (2)'!L126</f>
        <v>101.6</v>
      </c>
      <c r="M176" s="198">
        <f>'[2]tr (2)'!M126</f>
        <v>101.3</v>
      </c>
      <c r="N176" s="198">
        <f>'[2]tr (2)'!N126</f>
        <v>101.4</v>
      </c>
      <c r="O176" s="243"/>
      <c r="P176" s="247">
        <f>'[2]tr (2)'!O126</f>
        <v>101.4</v>
      </c>
      <c r="Q176" s="198">
        <f>'[2]tr (2)'!P126</f>
        <v>101.5</v>
      </c>
      <c r="R176" s="251">
        <f>'[2]tr (2)'!Q126</f>
        <v>101.4</v>
      </c>
      <c r="S176" s="252" t="s">
        <v>1682</v>
      </c>
    </row>
    <row r="177" spans="1:19" ht="15" customHeight="1">
      <c r="A177" s="216" t="s">
        <v>1683</v>
      </c>
      <c r="B177" s="247">
        <f>'[2]tr (2)'!C127</f>
        <v>105.8</v>
      </c>
      <c r="C177" s="198">
        <f>'[2]tr (2)'!D127</f>
        <v>102.1</v>
      </c>
      <c r="D177" s="198">
        <f>'[2]tr (2)'!E127</f>
        <v>102.6</v>
      </c>
      <c r="E177" s="251"/>
      <c r="F177" s="198">
        <f>'[2]tr (2)'!F127</f>
        <v>102.9</v>
      </c>
      <c r="G177" s="198">
        <f>'[2]tr (2)'!G127</f>
        <v>105.1</v>
      </c>
      <c r="H177" s="198">
        <f>'[2]tr (2)'!H127</f>
        <v>105.1</v>
      </c>
      <c r="I177" s="198">
        <f>'[2]tr (2)'!I127</f>
        <v>106.8</v>
      </c>
      <c r="J177" s="198">
        <f>'[2]tr (2)'!J127</f>
        <v>105.9</v>
      </c>
      <c r="K177" s="198">
        <f>'[2]tr (2)'!K127</f>
        <v>106.2</v>
      </c>
      <c r="L177" s="198">
        <f>'[2]tr (2)'!L127</f>
        <v>106.9</v>
      </c>
      <c r="M177" s="198">
        <f>'[2]tr (2)'!M127</f>
        <v>107.7</v>
      </c>
      <c r="N177" s="198">
        <f>'[2]tr (2)'!N127</f>
        <v>106.5</v>
      </c>
      <c r="O177" s="243"/>
      <c r="P177" s="247">
        <f>'[2]tr (2)'!O127</f>
        <v>107.1</v>
      </c>
      <c r="Q177" s="198">
        <f>'[2]tr (2)'!P127</f>
        <v>108.4</v>
      </c>
      <c r="R177" s="251">
        <f>'[2]tr (2)'!Q127</f>
        <v>106.2</v>
      </c>
      <c r="S177" s="252" t="s">
        <v>1684</v>
      </c>
    </row>
    <row r="178" spans="1:19" ht="15" customHeight="1">
      <c r="A178" s="216" t="s">
        <v>1685</v>
      </c>
      <c r="B178" s="247">
        <f>'[2]tr (2)'!C128</f>
        <v>100.9</v>
      </c>
      <c r="C178" s="198">
        <f>'[2]tr (2)'!D128</f>
        <v>107.3</v>
      </c>
      <c r="D178" s="198">
        <f>'[2]tr (2)'!E128</f>
        <v>101.2</v>
      </c>
      <c r="E178" s="251"/>
      <c r="F178" s="198">
        <f>'[2]tr (2)'!F128</f>
        <v>98.3</v>
      </c>
      <c r="G178" s="198">
        <f>'[2]tr (2)'!G128</f>
        <v>107.8</v>
      </c>
      <c r="H178" s="198">
        <f>'[2]tr (2)'!H128</f>
        <v>110.3</v>
      </c>
      <c r="I178" s="198">
        <f>'[2]tr (2)'!I128</f>
        <v>107.2</v>
      </c>
      <c r="J178" s="198">
        <f>'[2]tr (2)'!J128</f>
        <v>106</v>
      </c>
      <c r="K178" s="198">
        <f>'[2]tr (2)'!K128</f>
        <v>106.2</v>
      </c>
      <c r="L178" s="198">
        <f>'[2]tr (2)'!L128</f>
        <v>106.6</v>
      </c>
      <c r="M178" s="198">
        <f>'[2]tr (2)'!M128</f>
        <v>106.9</v>
      </c>
      <c r="N178" s="198">
        <f>'[2]tr (2)'!N128</f>
        <v>107.1</v>
      </c>
      <c r="O178" s="243"/>
      <c r="P178" s="247">
        <f>'[2]tr (2)'!O128</f>
        <v>107</v>
      </c>
      <c r="Q178" s="198">
        <f>'[2]tr (2)'!P128</f>
        <v>104.7</v>
      </c>
      <c r="R178" s="251">
        <f>'[2]tr (2)'!Q128</f>
        <v>108.8</v>
      </c>
      <c r="S178" s="253" t="s">
        <v>1686</v>
      </c>
    </row>
    <row r="179" spans="1:19" ht="15" customHeight="1">
      <c r="A179" s="216" t="s">
        <v>1687</v>
      </c>
      <c r="B179" s="247">
        <f>'[2]tr (2)'!C129</f>
        <v>102.2</v>
      </c>
      <c r="C179" s="198">
        <f>'[2]tr (2)'!D129</f>
        <v>101.3</v>
      </c>
      <c r="D179" s="198">
        <f>'[2]tr (2)'!E129</f>
        <v>101.3</v>
      </c>
      <c r="E179" s="251"/>
      <c r="F179" s="198">
        <f>'[2]tr (2)'!F129</f>
        <v>100.9</v>
      </c>
      <c r="G179" s="198">
        <f>'[2]tr (2)'!G129</f>
        <v>100.2</v>
      </c>
      <c r="H179" s="198">
        <f>'[2]tr (2)'!H129</f>
        <v>101.4</v>
      </c>
      <c r="I179" s="198">
        <f>'[2]tr (2)'!I129</f>
        <v>101.5</v>
      </c>
      <c r="J179" s="198">
        <f>'[2]tr (2)'!J129</f>
        <v>101.5</v>
      </c>
      <c r="K179" s="198">
        <f>'[2]tr (2)'!K129</f>
        <v>101.3</v>
      </c>
      <c r="L179" s="198">
        <f>'[2]tr (2)'!L129</f>
        <v>101.3</v>
      </c>
      <c r="M179" s="198">
        <f>'[2]tr (2)'!M129</f>
        <v>101.3</v>
      </c>
      <c r="N179" s="198">
        <f>'[2]tr (2)'!N129</f>
        <v>101</v>
      </c>
      <c r="O179" s="243"/>
      <c r="P179" s="247">
        <f>'[2]tr (2)'!O129</f>
        <v>101.9</v>
      </c>
      <c r="Q179" s="198">
        <f>'[2]tr (2)'!P129</f>
        <v>101.3</v>
      </c>
      <c r="R179" s="251">
        <f>'[2]tr (2)'!Q129</f>
        <v>101.3</v>
      </c>
      <c r="S179" s="253" t="s">
        <v>1688</v>
      </c>
    </row>
    <row r="180" spans="1:19" ht="15" customHeight="1">
      <c r="A180" s="216" t="s">
        <v>1689</v>
      </c>
      <c r="B180" s="247">
        <f>'[2]tr (2)'!C130</f>
        <v>93.8</v>
      </c>
      <c r="C180" s="198">
        <f>'[2]tr (2)'!D130</f>
        <v>93.9</v>
      </c>
      <c r="D180" s="198">
        <f>'[2]tr (2)'!E130</f>
        <v>93.9</v>
      </c>
      <c r="E180" s="251"/>
      <c r="F180" s="198">
        <f>'[2]tr (2)'!F130</f>
        <v>93</v>
      </c>
      <c r="G180" s="198">
        <f>'[2]tr (2)'!G130</f>
        <v>93</v>
      </c>
      <c r="H180" s="198">
        <f>'[2]tr (2)'!H130</f>
        <v>93</v>
      </c>
      <c r="I180" s="198">
        <f>'[2]tr (2)'!I130</f>
        <v>93</v>
      </c>
      <c r="J180" s="198">
        <f>'[2]tr (2)'!J130</f>
        <v>93</v>
      </c>
      <c r="K180" s="198">
        <f>'[2]tr (2)'!K130</f>
        <v>93</v>
      </c>
      <c r="L180" s="198">
        <f>'[2]tr (2)'!L130</f>
        <v>92.9</v>
      </c>
      <c r="M180" s="198">
        <f>'[2]tr (2)'!M130</f>
        <v>93.3</v>
      </c>
      <c r="N180" s="198">
        <f>'[2]tr (2)'!N130</f>
        <v>88.8</v>
      </c>
      <c r="O180" s="243"/>
      <c r="P180" s="247">
        <f>'[2]tr (2)'!O130</f>
        <v>88.5</v>
      </c>
      <c r="Q180" s="198">
        <f>'[2]tr (2)'!P130</f>
        <v>87.8</v>
      </c>
      <c r="R180" s="251">
        <f>'[2]tr (2)'!Q130</f>
        <v>86.4</v>
      </c>
      <c r="S180" s="253" t="s">
        <v>1690</v>
      </c>
    </row>
    <row r="181" spans="1:19" s="246" customFormat="1" ht="15" customHeight="1">
      <c r="A181" s="216" t="s">
        <v>1691</v>
      </c>
      <c r="B181" s="247">
        <f>'[2]tr (2)'!C131</f>
        <v>147.19999999999999</v>
      </c>
      <c r="C181" s="198">
        <f>'[2]tr (2)'!D131</f>
        <v>143.69999999999999</v>
      </c>
      <c r="D181" s="198">
        <f>'[2]tr (2)'!E131</f>
        <v>121</v>
      </c>
      <c r="E181" s="251"/>
      <c r="F181" s="198">
        <f>'[2]tr (2)'!F131</f>
        <v>121</v>
      </c>
      <c r="G181" s="198">
        <f>'[2]tr (2)'!G131</f>
        <v>121.7</v>
      </c>
      <c r="H181" s="198">
        <f>'[2]tr (2)'!H131</f>
        <v>116.8</v>
      </c>
      <c r="I181" s="198">
        <f>'[2]tr (2)'!I131</f>
        <v>109.7</v>
      </c>
      <c r="J181" s="198">
        <f>'[2]tr (2)'!J131</f>
        <v>108</v>
      </c>
      <c r="K181" s="198">
        <f>'[2]tr (2)'!K131</f>
        <v>107.2</v>
      </c>
      <c r="L181" s="198">
        <f>'[2]tr (2)'!L131</f>
        <v>105.4</v>
      </c>
      <c r="M181" s="198">
        <f>'[2]tr (2)'!M131</f>
        <v>104</v>
      </c>
      <c r="N181" s="198">
        <f>'[2]tr (2)'!N131</f>
        <v>100.4</v>
      </c>
      <c r="O181" s="243"/>
      <c r="P181" s="247">
        <f>'[2]tr (2)'!O131</f>
        <v>107.2</v>
      </c>
      <c r="Q181" s="198">
        <f>'[2]tr (2)'!P131</f>
        <v>109.9</v>
      </c>
      <c r="R181" s="251">
        <f>'[2]tr (2)'!Q131</f>
        <v>101.5</v>
      </c>
      <c r="S181" s="253" t="s">
        <v>1692</v>
      </c>
    </row>
    <row r="182" spans="1:19" ht="15" customHeight="1">
      <c r="A182" s="216" t="s">
        <v>1693</v>
      </c>
      <c r="B182" s="247">
        <f>'[2]tr (2)'!C132</f>
        <v>107.9</v>
      </c>
      <c r="C182" s="198">
        <f>'[2]tr (2)'!D132</f>
        <v>105.1</v>
      </c>
      <c r="D182" s="198">
        <f>'[2]tr (2)'!E132</f>
        <v>93.5</v>
      </c>
      <c r="E182" s="251"/>
      <c r="F182" s="198">
        <f>'[2]tr (2)'!F132</f>
        <v>100.5</v>
      </c>
      <c r="G182" s="198">
        <f>'[2]tr (2)'!G132</f>
        <v>107.8</v>
      </c>
      <c r="H182" s="198">
        <f>'[2]tr (2)'!H132</f>
        <v>105.8</v>
      </c>
      <c r="I182" s="198">
        <f>'[2]tr (2)'!I132</f>
        <v>107.3</v>
      </c>
      <c r="J182" s="198">
        <f>'[2]tr (2)'!J132</f>
        <v>100.8</v>
      </c>
      <c r="K182" s="198">
        <f>'[2]tr (2)'!K132</f>
        <v>101.3</v>
      </c>
      <c r="L182" s="198">
        <f>'[2]tr (2)'!L132</f>
        <v>107.3</v>
      </c>
      <c r="M182" s="198">
        <f>'[2]tr (2)'!M132</f>
        <v>104.9</v>
      </c>
      <c r="N182" s="198">
        <f>'[2]tr (2)'!N132</f>
        <v>106.3</v>
      </c>
      <c r="O182" s="243"/>
      <c r="P182" s="247">
        <f>'[2]tr (2)'!O132</f>
        <v>103.2</v>
      </c>
      <c r="Q182" s="198">
        <f>'[2]tr (2)'!P132</f>
        <v>103.1</v>
      </c>
      <c r="R182" s="251">
        <f>'[2]tr (2)'!Q132</f>
        <v>99.9</v>
      </c>
      <c r="S182" s="253" t="s">
        <v>1694</v>
      </c>
    </row>
    <row r="183" spans="1:19" ht="15" customHeight="1">
      <c r="A183" s="216" t="s">
        <v>1695</v>
      </c>
      <c r="B183" s="247">
        <f>'[2]tr (2)'!C133</f>
        <v>100.5</v>
      </c>
      <c r="C183" s="198">
        <f>'[2]tr (2)'!D133</f>
        <v>100.4</v>
      </c>
      <c r="D183" s="198">
        <f>'[2]tr (2)'!E133</f>
        <v>100.4</v>
      </c>
      <c r="E183" s="251"/>
      <c r="F183" s="198">
        <f>'[2]tr (2)'!F133</f>
        <v>100.4</v>
      </c>
      <c r="G183" s="198">
        <f>'[2]tr (2)'!G133</f>
        <v>100.3</v>
      </c>
      <c r="H183" s="198">
        <f>'[2]tr (2)'!H133</f>
        <v>100.4</v>
      </c>
      <c r="I183" s="198">
        <f>'[2]tr (2)'!I133</f>
        <v>100.4</v>
      </c>
      <c r="J183" s="198">
        <f>'[2]tr (2)'!J133</f>
        <v>100</v>
      </c>
      <c r="K183" s="198">
        <f>'[2]tr (2)'!K133</f>
        <v>100</v>
      </c>
      <c r="L183" s="198">
        <f>'[2]tr (2)'!L133</f>
        <v>100</v>
      </c>
      <c r="M183" s="198">
        <f>'[2]tr (2)'!M133</f>
        <v>100</v>
      </c>
      <c r="N183" s="198">
        <f>'[2]tr (2)'!N133</f>
        <v>100</v>
      </c>
      <c r="O183" s="243"/>
      <c r="P183" s="247">
        <f>'[2]tr (2)'!O133</f>
        <v>100</v>
      </c>
      <c r="Q183" s="198">
        <f>'[2]tr (2)'!P133</f>
        <v>100</v>
      </c>
      <c r="R183" s="251">
        <f>'[2]tr (2)'!Q133</f>
        <v>99.8</v>
      </c>
      <c r="S183" s="253" t="s">
        <v>1696</v>
      </c>
    </row>
    <row r="184" spans="1:19" ht="15" customHeight="1">
      <c r="A184" s="216" t="s">
        <v>1697</v>
      </c>
      <c r="B184" s="247">
        <f>'[2]tr (2)'!C134</f>
        <v>100.3</v>
      </c>
      <c r="C184" s="198">
        <f>'[2]tr (2)'!D134</f>
        <v>100.9</v>
      </c>
      <c r="D184" s="198">
        <f>'[2]tr (2)'!E134</f>
        <v>100.9</v>
      </c>
      <c r="E184" s="251"/>
      <c r="F184" s="198">
        <f>'[2]tr (2)'!F134</f>
        <v>100.4</v>
      </c>
      <c r="G184" s="198">
        <f>'[2]tr (2)'!G134</f>
        <v>100.4</v>
      </c>
      <c r="H184" s="198">
        <f>'[2]tr (2)'!H134</f>
        <v>100.4</v>
      </c>
      <c r="I184" s="198">
        <f>'[2]tr (2)'!I134</f>
        <v>99.8</v>
      </c>
      <c r="J184" s="198">
        <f>'[2]tr (2)'!J134</f>
        <v>99.5</v>
      </c>
      <c r="K184" s="198">
        <f>'[2]tr (2)'!K134</f>
        <v>101</v>
      </c>
      <c r="L184" s="198">
        <f>'[2]tr (2)'!L134</f>
        <v>100.9</v>
      </c>
      <c r="M184" s="198">
        <f>'[2]tr (2)'!M134</f>
        <v>100.8</v>
      </c>
      <c r="N184" s="198">
        <f>'[2]tr (2)'!N134</f>
        <v>100.8</v>
      </c>
      <c r="O184" s="243"/>
      <c r="P184" s="247">
        <f>'[2]tr (2)'!O134</f>
        <v>100.5</v>
      </c>
      <c r="Q184" s="198">
        <f>'[2]tr (2)'!P134</f>
        <v>100.3</v>
      </c>
      <c r="R184" s="251">
        <f>'[2]tr (2)'!Q134</f>
        <v>101.4</v>
      </c>
      <c r="S184" s="253" t="s">
        <v>1698</v>
      </c>
    </row>
    <row r="185" spans="1:19" ht="15" customHeight="1">
      <c r="A185" s="216" t="s">
        <v>1699</v>
      </c>
      <c r="B185" s="247">
        <f>'[2]tr (2)'!C135</f>
        <v>101.7</v>
      </c>
      <c r="C185" s="198">
        <f>'[2]tr (2)'!D135</f>
        <v>101.1</v>
      </c>
      <c r="D185" s="198">
        <f>'[2]tr (2)'!E135</f>
        <v>99.9</v>
      </c>
      <c r="E185" s="251"/>
      <c r="F185" s="198">
        <f>'[2]tr (2)'!F135</f>
        <v>99.5</v>
      </c>
      <c r="G185" s="198">
        <f>'[2]tr (2)'!G135</f>
        <v>99.7</v>
      </c>
      <c r="H185" s="198">
        <f>'[2]tr (2)'!H135</f>
        <v>99</v>
      </c>
      <c r="I185" s="198">
        <f>'[2]tr (2)'!I135</f>
        <v>99.1</v>
      </c>
      <c r="J185" s="198">
        <f>'[2]tr (2)'!J135</f>
        <v>99.3</v>
      </c>
      <c r="K185" s="198">
        <f>'[2]tr (2)'!K135</f>
        <v>99.3</v>
      </c>
      <c r="L185" s="198">
        <f>'[2]tr (2)'!L135</f>
        <v>99.3</v>
      </c>
      <c r="M185" s="198">
        <f>'[2]tr (2)'!M135</f>
        <v>99.3</v>
      </c>
      <c r="N185" s="198">
        <f>'[2]tr (2)'!N135</f>
        <v>99.4</v>
      </c>
      <c r="O185" s="243"/>
      <c r="P185" s="247">
        <f>'[2]tr (2)'!O135</f>
        <v>99.5</v>
      </c>
      <c r="Q185" s="198">
        <f>'[2]tr (2)'!P135</f>
        <v>100.6</v>
      </c>
      <c r="R185" s="251">
        <f>'[2]tr (2)'!Q135</f>
        <v>99.3</v>
      </c>
      <c r="S185" s="253" t="s">
        <v>1700</v>
      </c>
    </row>
    <row r="186" spans="1:19" ht="15" customHeight="1">
      <c r="A186" s="216" t="s">
        <v>1701</v>
      </c>
      <c r="B186" s="247">
        <f>'[2]tr (2)'!C136</f>
        <v>92.9</v>
      </c>
      <c r="C186" s="198">
        <f>'[2]tr (2)'!D136</f>
        <v>92.9</v>
      </c>
      <c r="D186" s="198">
        <f>'[2]tr (2)'!E136</f>
        <v>95.1</v>
      </c>
      <c r="E186" s="251"/>
      <c r="F186" s="198">
        <f>'[2]tr (2)'!F136</f>
        <v>95.1</v>
      </c>
      <c r="G186" s="198">
        <f>'[2]tr (2)'!G136</f>
        <v>95.1</v>
      </c>
      <c r="H186" s="198">
        <f>'[2]tr (2)'!H136</f>
        <v>95.2</v>
      </c>
      <c r="I186" s="198">
        <f>'[2]tr (2)'!I136</f>
        <v>95.3</v>
      </c>
      <c r="J186" s="198">
        <f>'[2]tr (2)'!J136</f>
        <v>95.3</v>
      </c>
      <c r="K186" s="198">
        <f>'[2]tr (2)'!K136</f>
        <v>95.2</v>
      </c>
      <c r="L186" s="198">
        <f>'[2]tr (2)'!L136</f>
        <v>95.2</v>
      </c>
      <c r="M186" s="198">
        <f>'[2]tr (2)'!M136</f>
        <v>95.2</v>
      </c>
      <c r="N186" s="198">
        <f>'[2]tr (2)'!N136</f>
        <v>96</v>
      </c>
      <c r="O186" s="243"/>
      <c r="P186" s="247">
        <f>'[2]tr (2)'!O136</f>
        <v>94.2</v>
      </c>
      <c r="Q186" s="198">
        <f>'[2]tr (2)'!P136</f>
        <v>94.2</v>
      </c>
      <c r="R186" s="251">
        <f>'[2]tr (2)'!Q136</f>
        <v>94.2</v>
      </c>
      <c r="S186" s="253" t="s">
        <v>1702</v>
      </c>
    </row>
    <row r="187" spans="1:19" s="246" customFormat="1" ht="15" customHeight="1">
      <c r="A187" s="216"/>
      <c r="B187" s="247"/>
      <c r="C187" s="198"/>
      <c r="D187" s="198"/>
      <c r="E187" s="251"/>
      <c r="F187" s="242"/>
      <c r="G187" s="242"/>
      <c r="H187" s="242"/>
      <c r="I187" s="242"/>
      <c r="J187" s="242"/>
      <c r="K187" s="242"/>
      <c r="L187" s="242"/>
      <c r="M187" s="242"/>
      <c r="N187" s="242"/>
      <c r="O187" s="243"/>
      <c r="P187" s="241"/>
      <c r="Q187" s="242"/>
      <c r="R187" s="244"/>
      <c r="S187" s="253"/>
    </row>
    <row r="188" spans="1:19" s="246" customFormat="1" ht="15" customHeight="1">
      <c r="A188" s="249" t="s">
        <v>1703</v>
      </c>
      <c r="B188" s="241">
        <f>'[2]tr (2)'!C138</f>
        <v>122.2</v>
      </c>
      <c r="C188" s="242">
        <f>'[2]tr (2)'!D138</f>
        <v>122.2</v>
      </c>
      <c r="D188" s="242">
        <f>'[2]tr (2)'!E138</f>
        <v>119.8</v>
      </c>
      <c r="E188" s="251"/>
      <c r="F188" s="242">
        <f>'[2]tr (2)'!F138</f>
        <v>119.8</v>
      </c>
      <c r="G188" s="242">
        <f>'[2]tr (2)'!G138</f>
        <v>119.8</v>
      </c>
      <c r="H188" s="242">
        <f>'[2]tr (2)'!H138</f>
        <v>119.8</v>
      </c>
      <c r="I188" s="242">
        <f>'[2]tr (2)'!I138</f>
        <v>119.8</v>
      </c>
      <c r="J188" s="242">
        <f>'[2]tr (2)'!J138</f>
        <v>119.8</v>
      </c>
      <c r="K188" s="242">
        <f>'[2]tr (2)'!K138</f>
        <v>119.8</v>
      </c>
      <c r="L188" s="242">
        <f>'[2]tr (2)'!L138</f>
        <v>119.8</v>
      </c>
      <c r="M188" s="242">
        <f>'[2]tr (2)'!M138</f>
        <v>119.8</v>
      </c>
      <c r="N188" s="242">
        <f>'[2]tr (2)'!N138</f>
        <v>119.8</v>
      </c>
      <c r="O188" s="243"/>
      <c r="P188" s="241">
        <f>'[2]tr (2)'!O138</f>
        <v>119.8</v>
      </c>
      <c r="Q188" s="242">
        <f>'[2]tr (2)'!P138</f>
        <v>119.8</v>
      </c>
      <c r="R188" s="244">
        <f>'[2]tr (2)'!Q138</f>
        <v>119.8</v>
      </c>
      <c r="S188" s="248" t="s">
        <v>1704</v>
      </c>
    </row>
    <row r="189" spans="1:19" ht="15" customHeight="1">
      <c r="A189" s="216" t="s">
        <v>1705</v>
      </c>
      <c r="B189" s="247">
        <f>'[2]tr (2)'!C139</f>
        <v>99.3</v>
      </c>
      <c r="C189" s="198">
        <f>'[2]tr (2)'!D139</f>
        <v>99.3</v>
      </c>
      <c r="D189" s="198">
        <f>'[2]tr (2)'!E139</f>
        <v>100.1</v>
      </c>
      <c r="E189" s="251"/>
      <c r="F189" s="198">
        <f>'[2]tr (2)'!F139</f>
        <v>100.1</v>
      </c>
      <c r="G189" s="198">
        <f>'[2]tr (2)'!G139</f>
        <v>100.1</v>
      </c>
      <c r="H189" s="198">
        <f>'[2]tr (2)'!H139</f>
        <v>100.1</v>
      </c>
      <c r="I189" s="198">
        <f>'[2]tr (2)'!I139</f>
        <v>100.1</v>
      </c>
      <c r="J189" s="198">
        <f>'[2]tr (2)'!J139</f>
        <v>100.1</v>
      </c>
      <c r="K189" s="198">
        <f>'[2]tr (2)'!K139</f>
        <v>100.1</v>
      </c>
      <c r="L189" s="198">
        <f>'[2]tr (2)'!L139</f>
        <v>99.6</v>
      </c>
      <c r="M189" s="198">
        <f>'[2]tr (2)'!M139</f>
        <v>99.6</v>
      </c>
      <c r="N189" s="198">
        <f>'[2]tr (2)'!N139</f>
        <v>99.6</v>
      </c>
      <c r="O189" s="243"/>
      <c r="P189" s="247">
        <f>'[2]tr (2)'!O139</f>
        <v>99.6</v>
      </c>
      <c r="Q189" s="198">
        <f>'[2]tr (2)'!P139</f>
        <v>99.6</v>
      </c>
      <c r="R189" s="251">
        <f>'[2]tr (2)'!Q139</f>
        <v>99.6</v>
      </c>
      <c r="S189" s="252" t="s">
        <v>1706</v>
      </c>
    </row>
    <row r="190" spans="1:19" ht="15" customHeight="1">
      <c r="A190" s="216" t="s">
        <v>1707</v>
      </c>
      <c r="B190" s="247">
        <f>'[2]tr (2)'!C140</f>
        <v>100.9</v>
      </c>
      <c r="C190" s="198">
        <f>'[2]tr (2)'!D140</f>
        <v>100.9</v>
      </c>
      <c r="D190" s="198">
        <f>'[2]tr (2)'!E140</f>
        <v>101.6</v>
      </c>
      <c r="E190" s="251"/>
      <c r="F190" s="198">
        <f>'[2]tr (2)'!F140</f>
        <v>101.6</v>
      </c>
      <c r="G190" s="198">
        <f>'[2]tr (2)'!G140</f>
        <v>101.6</v>
      </c>
      <c r="H190" s="198">
        <f>'[2]tr (2)'!H140</f>
        <v>101.6</v>
      </c>
      <c r="I190" s="198">
        <f>'[2]tr (2)'!I140</f>
        <v>101.6</v>
      </c>
      <c r="J190" s="198">
        <f>'[2]tr (2)'!J140</f>
        <v>101.6</v>
      </c>
      <c r="K190" s="198">
        <f>'[2]tr (2)'!K140</f>
        <v>101.6</v>
      </c>
      <c r="L190" s="198">
        <f>'[2]tr (2)'!L140</f>
        <v>101.6</v>
      </c>
      <c r="M190" s="198">
        <f>'[2]tr (2)'!M140</f>
        <v>101.6</v>
      </c>
      <c r="N190" s="198">
        <f>'[2]tr (2)'!N140</f>
        <v>101.6</v>
      </c>
      <c r="O190" s="243"/>
      <c r="P190" s="247">
        <f>'[2]tr (2)'!O140</f>
        <v>101.6</v>
      </c>
      <c r="Q190" s="198">
        <f>'[2]tr (2)'!P140</f>
        <v>101.6</v>
      </c>
      <c r="R190" s="251">
        <f>'[2]tr (2)'!Q140</f>
        <v>101.6</v>
      </c>
      <c r="S190" s="253" t="s">
        <v>1708</v>
      </c>
    </row>
    <row r="191" spans="1:19" ht="15" customHeight="1">
      <c r="A191" s="216" t="s">
        <v>1709</v>
      </c>
      <c r="B191" s="247">
        <f>'[2]tr (2)'!C141</f>
        <v>103</v>
      </c>
      <c r="C191" s="198">
        <f>'[2]tr (2)'!D141</f>
        <v>103</v>
      </c>
      <c r="D191" s="198">
        <f>'[2]tr (2)'!E141</f>
        <v>100</v>
      </c>
      <c r="E191" s="251"/>
      <c r="F191" s="198">
        <f>'[2]tr (2)'!F141</f>
        <v>100</v>
      </c>
      <c r="G191" s="198">
        <f>'[2]tr (2)'!G141</f>
        <v>100</v>
      </c>
      <c r="H191" s="198">
        <f>'[2]tr (2)'!H141</f>
        <v>100</v>
      </c>
      <c r="I191" s="198">
        <f>'[2]tr (2)'!I141</f>
        <v>100</v>
      </c>
      <c r="J191" s="198">
        <f>'[2]tr (2)'!J141</f>
        <v>100</v>
      </c>
      <c r="K191" s="198">
        <f>'[2]tr (2)'!K141</f>
        <v>100</v>
      </c>
      <c r="L191" s="198">
        <f>'[2]tr (2)'!L141</f>
        <v>100</v>
      </c>
      <c r="M191" s="198">
        <f>'[2]tr (2)'!M141</f>
        <v>100</v>
      </c>
      <c r="N191" s="198">
        <f>'[2]tr (2)'!N141</f>
        <v>100</v>
      </c>
      <c r="O191" s="243"/>
      <c r="P191" s="247">
        <f>'[2]tr (2)'!O141</f>
        <v>100</v>
      </c>
      <c r="Q191" s="198">
        <f>'[2]tr (2)'!P141</f>
        <v>100</v>
      </c>
      <c r="R191" s="251">
        <f>'[2]tr (2)'!Q141</f>
        <v>100</v>
      </c>
      <c r="S191" s="253" t="s">
        <v>1710</v>
      </c>
    </row>
    <row r="192" spans="1:19" s="246" customFormat="1" ht="15" customHeight="1">
      <c r="A192" s="216" t="s">
        <v>1711</v>
      </c>
      <c r="B192" s="247">
        <f>'[2]tr (2)'!C142</f>
        <v>123.6</v>
      </c>
      <c r="C192" s="198">
        <f>'[2]tr (2)'!D142</f>
        <v>123.6</v>
      </c>
      <c r="D192" s="198">
        <f>'[2]tr (2)'!E142</f>
        <v>121.1</v>
      </c>
      <c r="E192" s="251"/>
      <c r="F192" s="198">
        <f>'[2]tr (2)'!F142</f>
        <v>121.1</v>
      </c>
      <c r="G192" s="198">
        <f>'[2]tr (2)'!G142</f>
        <v>121.1</v>
      </c>
      <c r="H192" s="198">
        <f>'[2]tr (2)'!H142</f>
        <v>121.1</v>
      </c>
      <c r="I192" s="198">
        <f>'[2]tr (2)'!I142</f>
        <v>121.1</v>
      </c>
      <c r="J192" s="198">
        <f>'[2]tr (2)'!J142</f>
        <v>121.1</v>
      </c>
      <c r="K192" s="198">
        <f>'[2]tr (2)'!K142</f>
        <v>121.1</v>
      </c>
      <c r="L192" s="198">
        <f>'[2]tr (2)'!L142</f>
        <v>121.1</v>
      </c>
      <c r="M192" s="198">
        <f>'[2]tr (2)'!M142</f>
        <v>121.1</v>
      </c>
      <c r="N192" s="198">
        <f>'[2]tr (2)'!N142</f>
        <v>121.1</v>
      </c>
      <c r="O192" s="243"/>
      <c r="P192" s="247">
        <f>'[2]tr (2)'!O142</f>
        <v>121.1</v>
      </c>
      <c r="Q192" s="198">
        <f>'[2]tr (2)'!P142</f>
        <v>121.1</v>
      </c>
      <c r="R192" s="251">
        <f>'[2]tr (2)'!Q142</f>
        <v>121.1</v>
      </c>
      <c r="S192" s="253" t="s">
        <v>1712</v>
      </c>
    </row>
    <row r="193" spans="1:19" s="246" customFormat="1" ht="15" customHeight="1">
      <c r="A193" s="216"/>
      <c r="B193" s="247"/>
      <c r="C193" s="198"/>
      <c r="D193" s="198"/>
      <c r="E193" s="251"/>
      <c r="F193" s="242"/>
      <c r="G193" s="242"/>
      <c r="H193" s="242"/>
      <c r="I193" s="242"/>
      <c r="J193" s="242"/>
      <c r="K193" s="242"/>
      <c r="L193" s="242"/>
      <c r="M193" s="242"/>
      <c r="N193" s="242"/>
      <c r="O193" s="243"/>
      <c r="P193" s="241"/>
      <c r="Q193" s="242"/>
      <c r="R193" s="244"/>
      <c r="S193" s="253"/>
    </row>
    <row r="194" spans="1:19" ht="15" customHeight="1">
      <c r="A194" s="249" t="s">
        <v>1713</v>
      </c>
      <c r="B194" s="241">
        <f>'[2]tr (2)'!C144</f>
        <v>97.7</v>
      </c>
      <c r="C194" s="242">
        <f>'[2]tr (2)'!D144</f>
        <v>97.8</v>
      </c>
      <c r="D194" s="242">
        <f>'[2]tr (2)'!E144</f>
        <v>97.8</v>
      </c>
      <c r="E194" s="244"/>
      <c r="F194" s="242">
        <f>'[2]tr (2)'!F144</f>
        <v>98</v>
      </c>
      <c r="G194" s="242">
        <f>'[2]tr (2)'!G144</f>
        <v>97.8</v>
      </c>
      <c r="H194" s="242">
        <f>'[2]tr (2)'!H144</f>
        <v>97.8</v>
      </c>
      <c r="I194" s="242">
        <f>'[2]tr (2)'!I144</f>
        <v>98</v>
      </c>
      <c r="J194" s="242">
        <f>'[2]tr (2)'!J144</f>
        <v>98</v>
      </c>
      <c r="K194" s="242">
        <f>'[2]tr (2)'!K144</f>
        <v>98.3</v>
      </c>
      <c r="L194" s="242">
        <f>'[2]tr (2)'!L144</f>
        <v>98.3</v>
      </c>
      <c r="M194" s="242">
        <f>'[2]tr (2)'!M144</f>
        <v>98.3</v>
      </c>
      <c r="N194" s="242">
        <f>'[2]tr (2)'!N144</f>
        <v>98.4</v>
      </c>
      <c r="O194" s="243"/>
      <c r="P194" s="241">
        <f>'[2]tr (2)'!O144</f>
        <v>99.4</v>
      </c>
      <c r="Q194" s="242">
        <f>'[2]tr (2)'!P144</f>
        <v>98.9</v>
      </c>
      <c r="R194" s="244">
        <f>'[2]tr (2)'!Q144</f>
        <v>99</v>
      </c>
      <c r="S194" s="248" t="s">
        <v>1714</v>
      </c>
    </row>
    <row r="195" spans="1:19" ht="15" customHeight="1">
      <c r="A195" s="216" t="s">
        <v>1715</v>
      </c>
      <c r="B195" s="247">
        <f>'[2]tr (2)'!C145</f>
        <v>99</v>
      </c>
      <c r="C195" s="198">
        <f>'[2]tr (2)'!D145</f>
        <v>99</v>
      </c>
      <c r="D195" s="198">
        <f>'[2]tr (2)'!E145</f>
        <v>99</v>
      </c>
      <c r="E195" s="251"/>
      <c r="F195" s="198">
        <f>'[2]tr (2)'!F145</f>
        <v>99</v>
      </c>
      <c r="G195" s="198">
        <f>'[2]tr (2)'!G145</f>
        <v>99</v>
      </c>
      <c r="H195" s="198">
        <f>'[2]tr (2)'!H145</f>
        <v>99</v>
      </c>
      <c r="I195" s="198">
        <f>'[2]tr (2)'!I145</f>
        <v>99</v>
      </c>
      <c r="J195" s="198">
        <f>'[2]tr (2)'!J145</f>
        <v>99</v>
      </c>
      <c r="K195" s="198">
        <f>'[2]tr (2)'!K145</f>
        <v>99</v>
      </c>
      <c r="L195" s="198">
        <f>'[2]tr (2)'!L145</f>
        <v>99</v>
      </c>
      <c r="M195" s="198">
        <f>'[2]tr (2)'!M145</f>
        <v>99.7</v>
      </c>
      <c r="N195" s="198">
        <f>'[2]tr (2)'!N145</f>
        <v>99.7</v>
      </c>
      <c r="O195" s="243"/>
      <c r="P195" s="247">
        <f>'[2]tr (2)'!O145</f>
        <v>99.7</v>
      </c>
      <c r="Q195" s="198">
        <f>'[2]tr (2)'!P145</f>
        <v>99.7</v>
      </c>
      <c r="R195" s="251">
        <f>'[2]tr (2)'!Q145</f>
        <v>99.7</v>
      </c>
      <c r="S195" s="253" t="s">
        <v>1716</v>
      </c>
    </row>
    <row r="196" spans="1:19" ht="15" customHeight="1">
      <c r="A196" s="216" t="s">
        <v>1717</v>
      </c>
      <c r="B196" s="247">
        <f>'[2]tr (2)'!C146</f>
        <v>95.4</v>
      </c>
      <c r="C196" s="198">
        <f>'[2]tr (2)'!D146</f>
        <v>95.5</v>
      </c>
      <c r="D196" s="198">
        <f>'[2]tr (2)'!E146</f>
        <v>95.5</v>
      </c>
      <c r="E196" s="251"/>
      <c r="F196" s="198">
        <f>'[2]tr (2)'!F146</f>
        <v>95.9</v>
      </c>
      <c r="G196" s="198">
        <f>'[2]tr (2)'!G146</f>
        <v>95.5</v>
      </c>
      <c r="H196" s="198">
        <f>'[2]tr (2)'!H146</f>
        <v>95.5</v>
      </c>
      <c r="I196" s="198">
        <f>'[2]tr (2)'!I146</f>
        <v>95.9</v>
      </c>
      <c r="J196" s="198">
        <f>'[2]tr (2)'!J146</f>
        <v>95.9</v>
      </c>
      <c r="K196" s="198">
        <f>'[2]tr (2)'!K146</f>
        <v>96.2</v>
      </c>
      <c r="L196" s="198">
        <f>'[2]tr (2)'!L146</f>
        <v>96.2</v>
      </c>
      <c r="M196" s="198">
        <f>'[2]tr (2)'!M146</f>
        <v>96.2</v>
      </c>
      <c r="N196" s="198">
        <f>'[2]tr (2)'!N146</f>
        <v>96.4</v>
      </c>
      <c r="O196" s="243"/>
      <c r="P196" s="247">
        <f>'[2]tr (2)'!O146</f>
        <v>97.9</v>
      </c>
      <c r="Q196" s="198">
        <f>'[2]tr (2)'!P146</f>
        <v>98</v>
      </c>
      <c r="R196" s="251">
        <f>'[2]tr (2)'!Q146</f>
        <v>98.1</v>
      </c>
      <c r="S196" s="253" t="s">
        <v>1718</v>
      </c>
    </row>
    <row r="197" spans="1:19" ht="15" customHeight="1">
      <c r="A197" s="216" t="s">
        <v>1719</v>
      </c>
      <c r="B197" s="247">
        <f>'[2]tr (2)'!C147</f>
        <v>101.5</v>
      </c>
      <c r="C197" s="198">
        <f>'[2]tr (2)'!D147</f>
        <v>101.5</v>
      </c>
      <c r="D197" s="198">
        <f>'[2]tr (2)'!E147</f>
        <v>101.5</v>
      </c>
      <c r="E197" s="251"/>
      <c r="F197" s="198">
        <f>'[2]tr (2)'!F147</f>
        <v>101.5</v>
      </c>
      <c r="G197" s="198">
        <f>'[2]tr (2)'!G147</f>
        <v>101.5</v>
      </c>
      <c r="H197" s="198">
        <f>'[2]tr (2)'!H147</f>
        <v>101.5</v>
      </c>
      <c r="I197" s="198">
        <f>'[2]tr (2)'!I147</f>
        <v>101.5</v>
      </c>
      <c r="J197" s="198">
        <f>'[2]tr (2)'!J147</f>
        <v>101.5</v>
      </c>
      <c r="K197" s="198">
        <f>'[2]tr (2)'!K147</f>
        <v>101.5</v>
      </c>
      <c r="L197" s="198">
        <f>'[2]tr (2)'!L147</f>
        <v>101.5</v>
      </c>
      <c r="M197" s="198">
        <f>'[2]tr (2)'!M147</f>
        <v>101.5</v>
      </c>
      <c r="N197" s="198">
        <f>'[2]tr (2)'!N147</f>
        <v>101.7</v>
      </c>
      <c r="O197" s="243"/>
      <c r="P197" s="247">
        <f>'[2]tr (2)'!O147</f>
        <v>101.8</v>
      </c>
      <c r="Q197" s="198">
        <f>'[2]tr (2)'!P147</f>
        <v>97.5</v>
      </c>
      <c r="R197" s="251">
        <f>'[2]tr (2)'!Q147</f>
        <v>97.5</v>
      </c>
      <c r="S197" s="253" t="s">
        <v>1720</v>
      </c>
    </row>
    <row r="198" spans="1:19" ht="15" customHeight="1">
      <c r="A198" s="216" t="s">
        <v>1721</v>
      </c>
      <c r="B198" s="247">
        <f>'[2]tr (2)'!C148</f>
        <v>100</v>
      </c>
      <c r="C198" s="198">
        <f>'[2]tr (2)'!D148</f>
        <v>100</v>
      </c>
      <c r="D198" s="198">
        <f>'[2]tr (2)'!E148</f>
        <v>100</v>
      </c>
      <c r="E198" s="251"/>
      <c r="F198" s="198">
        <f>'[2]tr (2)'!F148</f>
        <v>100</v>
      </c>
      <c r="G198" s="198">
        <f>'[2]tr (2)'!G148</f>
        <v>100</v>
      </c>
      <c r="H198" s="198">
        <f>'[2]tr (2)'!H148</f>
        <v>100</v>
      </c>
      <c r="I198" s="198">
        <f>'[2]tr (2)'!I148</f>
        <v>100</v>
      </c>
      <c r="J198" s="198">
        <f>'[2]tr (2)'!J148</f>
        <v>100</v>
      </c>
      <c r="K198" s="198">
        <f>'[2]tr (2)'!K148</f>
        <v>100</v>
      </c>
      <c r="L198" s="198">
        <f>'[2]tr (2)'!L148</f>
        <v>100</v>
      </c>
      <c r="M198" s="198">
        <f>'[2]tr (2)'!M148</f>
        <v>100</v>
      </c>
      <c r="N198" s="198">
        <f>'[2]tr (2)'!N148</f>
        <v>100</v>
      </c>
      <c r="O198" s="243"/>
      <c r="P198" s="247">
        <f>'[2]tr (2)'!O148</f>
        <v>100</v>
      </c>
      <c r="Q198" s="198">
        <f>'[2]tr (2)'!P148</f>
        <v>100</v>
      </c>
      <c r="R198" s="251">
        <f>'[2]tr (2)'!Q148</f>
        <v>100</v>
      </c>
      <c r="S198" s="253" t="s">
        <v>1722</v>
      </c>
    </row>
    <row r="199" spans="1:19" s="246" customFormat="1" ht="15" customHeight="1">
      <c r="A199" s="216" t="s">
        <v>1723</v>
      </c>
      <c r="B199" s="247">
        <f>'[2]tr (2)'!C149</f>
        <v>102.7</v>
      </c>
      <c r="C199" s="198">
        <f>'[2]tr (2)'!D149</f>
        <v>102.8</v>
      </c>
      <c r="D199" s="198">
        <f>'[2]tr (2)'!E149</f>
        <v>102.8</v>
      </c>
      <c r="E199" s="251"/>
      <c r="F199" s="198">
        <f>'[2]tr (2)'!F149</f>
        <v>102.8</v>
      </c>
      <c r="G199" s="198">
        <f>'[2]tr (2)'!G149</f>
        <v>102.8</v>
      </c>
      <c r="H199" s="198">
        <f>'[2]tr (2)'!H149</f>
        <v>102.8</v>
      </c>
      <c r="I199" s="198">
        <f>'[2]tr (2)'!I149</f>
        <v>102.8</v>
      </c>
      <c r="J199" s="198">
        <f>'[2]tr (2)'!J149</f>
        <v>102.8</v>
      </c>
      <c r="K199" s="198">
        <f>'[2]tr (2)'!K149</f>
        <v>102.8</v>
      </c>
      <c r="L199" s="198">
        <f>'[2]tr (2)'!L149</f>
        <v>102.8</v>
      </c>
      <c r="M199" s="198">
        <f>'[2]tr (2)'!M149</f>
        <v>102.8</v>
      </c>
      <c r="N199" s="198">
        <f>'[2]tr (2)'!N149</f>
        <v>102.8</v>
      </c>
      <c r="O199" s="243"/>
      <c r="P199" s="247">
        <f>'[2]tr (2)'!O149</f>
        <v>102.9</v>
      </c>
      <c r="Q199" s="198">
        <f>'[2]tr (2)'!P149</f>
        <v>102.9</v>
      </c>
      <c r="R199" s="251">
        <f>'[2]tr (2)'!Q149</f>
        <v>102.9</v>
      </c>
      <c r="S199" s="253" t="s">
        <v>1724</v>
      </c>
    </row>
    <row r="200" spans="1:19" ht="15" customHeight="1">
      <c r="A200" s="216" t="s">
        <v>1725</v>
      </c>
      <c r="B200" s="247">
        <f>'[2]tr (2)'!C150</f>
        <v>100</v>
      </c>
      <c r="C200" s="198">
        <f>'[2]tr (2)'!D150</f>
        <v>100</v>
      </c>
      <c r="D200" s="198">
        <f>'[2]tr (2)'!E150</f>
        <v>100</v>
      </c>
      <c r="E200" s="251"/>
      <c r="F200" s="198">
        <f>'[2]tr (2)'!F150</f>
        <v>100</v>
      </c>
      <c r="G200" s="198">
        <f>'[2]tr (2)'!G150</f>
        <v>100</v>
      </c>
      <c r="H200" s="198">
        <f>'[2]tr (2)'!H150</f>
        <v>100</v>
      </c>
      <c r="I200" s="198">
        <f>'[2]tr (2)'!I150</f>
        <v>100</v>
      </c>
      <c r="J200" s="198">
        <f>'[2]tr (2)'!J150</f>
        <v>100</v>
      </c>
      <c r="K200" s="198">
        <f>'[2]tr (2)'!K150</f>
        <v>100</v>
      </c>
      <c r="L200" s="198">
        <f>'[2]tr (2)'!L150</f>
        <v>100</v>
      </c>
      <c r="M200" s="198">
        <f>'[2]tr (2)'!M150</f>
        <v>100</v>
      </c>
      <c r="N200" s="198">
        <f>'[2]tr (2)'!N150</f>
        <v>100</v>
      </c>
      <c r="O200" s="243"/>
      <c r="P200" s="247">
        <f>'[2]tr (2)'!O150</f>
        <v>100</v>
      </c>
      <c r="Q200" s="198">
        <f>'[2]tr (2)'!P150</f>
        <v>100</v>
      </c>
      <c r="R200" s="251">
        <f>'[2]tr (2)'!Q150</f>
        <v>100</v>
      </c>
      <c r="S200" s="253" t="s">
        <v>1726</v>
      </c>
    </row>
    <row r="201" spans="1:19" ht="15" customHeight="1">
      <c r="B201" s="247"/>
      <c r="C201" s="198"/>
      <c r="D201" s="198"/>
      <c r="E201" s="251"/>
      <c r="F201" s="242"/>
      <c r="G201" s="242"/>
      <c r="H201" s="242"/>
      <c r="I201" s="242"/>
      <c r="J201" s="242"/>
      <c r="K201" s="242"/>
      <c r="L201" s="242"/>
      <c r="M201" s="242"/>
      <c r="N201" s="242"/>
      <c r="O201" s="243"/>
      <c r="P201" s="241"/>
      <c r="Q201" s="242"/>
      <c r="R201" s="244"/>
      <c r="S201" s="252"/>
    </row>
    <row r="202" spans="1:19" ht="15" customHeight="1">
      <c r="A202" s="249" t="s">
        <v>1727</v>
      </c>
      <c r="B202" s="241">
        <f>'[2]tr (2)'!C152</f>
        <v>101.5</v>
      </c>
      <c r="C202" s="242">
        <f>'[2]tr (2)'!D152</f>
        <v>101.4</v>
      </c>
      <c r="D202" s="242">
        <f>'[2]tr (2)'!E152</f>
        <v>101.4</v>
      </c>
      <c r="E202" s="251"/>
      <c r="F202" s="242">
        <f>'[2]tr (2)'!F152</f>
        <v>101.4</v>
      </c>
      <c r="G202" s="242">
        <f>'[2]tr (2)'!G152</f>
        <v>101.4</v>
      </c>
      <c r="H202" s="242">
        <f>'[2]tr (2)'!H152</f>
        <v>101.4</v>
      </c>
      <c r="I202" s="242">
        <f>'[2]tr (2)'!I152</f>
        <v>101.4</v>
      </c>
      <c r="J202" s="242">
        <f>'[2]tr (2)'!J152</f>
        <v>101.3</v>
      </c>
      <c r="K202" s="242">
        <f>'[2]tr (2)'!K152</f>
        <v>101.3</v>
      </c>
      <c r="L202" s="242">
        <f>'[2]tr (2)'!L152</f>
        <v>101.3</v>
      </c>
      <c r="M202" s="242">
        <f>'[2]tr (2)'!M152</f>
        <v>101.3</v>
      </c>
      <c r="N202" s="242">
        <f>'[2]tr (2)'!N152</f>
        <v>101.2</v>
      </c>
      <c r="O202" s="243"/>
      <c r="P202" s="241">
        <f>'[2]tr (2)'!O152</f>
        <v>101.2</v>
      </c>
      <c r="Q202" s="242">
        <f>'[2]tr (2)'!P152</f>
        <v>101.2</v>
      </c>
      <c r="R202" s="244">
        <f>'[2]tr (2)'!Q152</f>
        <v>101.2</v>
      </c>
      <c r="S202" s="250" t="s">
        <v>1728</v>
      </c>
    </row>
    <row r="203" spans="1:19" ht="15" customHeight="1">
      <c r="A203" s="216" t="s">
        <v>1729</v>
      </c>
      <c r="B203" s="247">
        <f>'[2]tr (2)'!C153</f>
        <v>101.7</v>
      </c>
      <c r="C203" s="198">
        <f>'[2]tr (2)'!D153</f>
        <v>101.6</v>
      </c>
      <c r="D203" s="198">
        <f>'[2]tr (2)'!E153</f>
        <v>101.5</v>
      </c>
      <c r="E203" s="251"/>
      <c r="F203" s="198">
        <f>'[2]tr (2)'!F153</f>
        <v>101.4</v>
      </c>
      <c r="G203" s="198">
        <f>'[2]tr (2)'!G153</f>
        <v>101.4</v>
      </c>
      <c r="H203" s="198">
        <f>'[2]tr (2)'!H153</f>
        <v>101.4</v>
      </c>
      <c r="I203" s="198">
        <f>'[2]tr (2)'!I153</f>
        <v>101.4</v>
      </c>
      <c r="J203" s="198">
        <f>'[2]tr (2)'!J153</f>
        <v>101.4</v>
      </c>
      <c r="K203" s="198">
        <f>'[2]tr (2)'!K153</f>
        <v>101.3</v>
      </c>
      <c r="L203" s="198">
        <f>'[2]tr (2)'!L153</f>
        <v>101.4</v>
      </c>
      <c r="M203" s="198">
        <f>'[2]tr (2)'!M153</f>
        <v>101.2</v>
      </c>
      <c r="N203" s="198">
        <f>'[2]tr (2)'!N153</f>
        <v>100.9</v>
      </c>
      <c r="O203" s="243"/>
      <c r="P203" s="247">
        <f>'[2]tr (2)'!O153</f>
        <v>100.9</v>
      </c>
      <c r="Q203" s="198">
        <f>'[2]tr (2)'!P153</f>
        <v>100.9</v>
      </c>
      <c r="R203" s="251">
        <f>'[2]tr (2)'!Q153</f>
        <v>100.9</v>
      </c>
      <c r="S203" s="253" t="s">
        <v>1730</v>
      </c>
    </row>
    <row r="204" spans="1:19" ht="15" customHeight="1">
      <c r="A204" s="216" t="s">
        <v>1731</v>
      </c>
      <c r="B204" s="247">
        <f>'[2]tr (2)'!C154</f>
        <v>102.8</v>
      </c>
      <c r="C204" s="198">
        <f>'[2]tr (2)'!D154</f>
        <v>102.8</v>
      </c>
      <c r="D204" s="198">
        <f>'[2]tr (2)'!E154</f>
        <v>102.8</v>
      </c>
      <c r="E204" s="251"/>
      <c r="F204" s="198">
        <f>'[2]tr (2)'!F154</f>
        <v>102.8</v>
      </c>
      <c r="G204" s="198">
        <f>'[2]tr (2)'!G154</f>
        <v>103.1</v>
      </c>
      <c r="H204" s="198">
        <f>'[2]tr (2)'!H154</f>
        <v>103.3</v>
      </c>
      <c r="I204" s="198">
        <f>'[2]tr (2)'!I154</f>
        <v>102.8</v>
      </c>
      <c r="J204" s="198">
        <f>'[2]tr (2)'!J154</f>
        <v>102.8</v>
      </c>
      <c r="K204" s="198">
        <f>'[2]tr (2)'!K154</f>
        <v>102.8</v>
      </c>
      <c r="L204" s="198">
        <f>'[2]tr (2)'!L154</f>
        <v>102.8</v>
      </c>
      <c r="M204" s="198">
        <f>'[2]tr (2)'!M154</f>
        <v>102.3</v>
      </c>
      <c r="N204" s="198">
        <f>'[2]tr (2)'!N154</f>
        <v>102.3</v>
      </c>
      <c r="O204" s="243"/>
      <c r="P204" s="247">
        <f>'[2]tr (2)'!O154</f>
        <v>102.3</v>
      </c>
      <c r="Q204" s="198">
        <f>'[2]tr (2)'!P154</f>
        <v>102.3</v>
      </c>
      <c r="R204" s="251">
        <f>'[2]tr (2)'!Q154</f>
        <v>102.3</v>
      </c>
      <c r="S204" s="252" t="s">
        <v>1732</v>
      </c>
    </row>
    <row r="205" spans="1:19" ht="15" customHeight="1">
      <c r="A205" s="216" t="s">
        <v>1733</v>
      </c>
      <c r="B205" s="247">
        <f>'[2]tr (2)'!C155</f>
        <v>107.7</v>
      </c>
      <c r="C205" s="198">
        <f>'[2]tr (2)'!D155</f>
        <v>107.7</v>
      </c>
      <c r="D205" s="198">
        <f>'[2]tr (2)'!E155</f>
        <v>107.7</v>
      </c>
      <c r="E205" s="251"/>
      <c r="F205" s="198">
        <f>'[2]tr (2)'!F155</f>
        <v>107.7</v>
      </c>
      <c r="G205" s="198">
        <f>'[2]tr (2)'!G155</f>
        <v>107.7</v>
      </c>
      <c r="H205" s="198">
        <f>'[2]tr (2)'!H155</f>
        <v>107.7</v>
      </c>
      <c r="I205" s="198">
        <f>'[2]tr (2)'!I155</f>
        <v>107.7</v>
      </c>
      <c r="J205" s="198">
        <f>'[2]tr (2)'!J155</f>
        <v>107.7</v>
      </c>
      <c r="K205" s="198">
        <f>'[2]tr (2)'!K155</f>
        <v>107.7</v>
      </c>
      <c r="L205" s="198">
        <f>'[2]tr (2)'!L155</f>
        <v>107.7</v>
      </c>
      <c r="M205" s="198">
        <f>'[2]tr (2)'!M155</f>
        <v>107.7</v>
      </c>
      <c r="N205" s="198">
        <f>'[2]tr (2)'!N155</f>
        <v>107.7</v>
      </c>
      <c r="O205" s="243"/>
      <c r="P205" s="247">
        <f>'[2]tr (2)'!O155</f>
        <v>107.7</v>
      </c>
      <c r="Q205" s="198">
        <f>'[2]tr (2)'!P155</f>
        <v>107.7</v>
      </c>
      <c r="R205" s="251">
        <f>'[2]tr (2)'!Q155</f>
        <v>107.7</v>
      </c>
      <c r="S205" s="252" t="s">
        <v>1734</v>
      </c>
    </row>
    <row r="206" spans="1:19" ht="15" customHeight="1">
      <c r="A206" s="216" t="s">
        <v>1735</v>
      </c>
      <c r="B206" s="247">
        <f>'[2]tr (2)'!C156</f>
        <v>100</v>
      </c>
      <c r="C206" s="198">
        <f>'[2]tr (2)'!D156</f>
        <v>100</v>
      </c>
      <c r="D206" s="198">
        <f>'[2]tr (2)'!E156</f>
        <v>100</v>
      </c>
      <c r="E206" s="237"/>
      <c r="F206" s="198">
        <f>'[2]tr (2)'!F156</f>
        <v>100</v>
      </c>
      <c r="G206" s="198">
        <f>'[2]tr (2)'!G156</f>
        <v>100</v>
      </c>
      <c r="H206" s="198">
        <f>'[2]tr (2)'!H156</f>
        <v>100</v>
      </c>
      <c r="I206" s="198">
        <f>'[2]tr (2)'!I156</f>
        <v>100</v>
      </c>
      <c r="J206" s="198">
        <f>'[2]tr (2)'!J156</f>
        <v>100</v>
      </c>
      <c r="K206" s="198">
        <f>'[2]tr (2)'!K156</f>
        <v>100</v>
      </c>
      <c r="L206" s="198">
        <f>'[2]tr (2)'!L156</f>
        <v>100</v>
      </c>
      <c r="M206" s="198">
        <f>'[2]tr (2)'!M156</f>
        <v>100</v>
      </c>
      <c r="N206" s="198">
        <f>'[2]tr (2)'!N156</f>
        <v>100</v>
      </c>
      <c r="O206" s="243"/>
      <c r="P206" s="247">
        <f>'[2]tr (2)'!O156</f>
        <v>100</v>
      </c>
      <c r="Q206" s="198">
        <f>'[2]tr (2)'!P156</f>
        <v>100</v>
      </c>
      <c r="R206" s="251">
        <f>'[2]tr (2)'!Q156</f>
        <v>100</v>
      </c>
      <c r="S206" s="256" t="s">
        <v>1736</v>
      </c>
    </row>
    <row r="207" spans="1:19" ht="15" customHeight="1">
      <c r="A207" s="215" t="s">
        <v>1737</v>
      </c>
      <c r="B207" s="247">
        <f>'[2]tr (2)'!C157</f>
        <v>100</v>
      </c>
      <c r="C207" s="198">
        <f>'[2]tr (2)'!D157</f>
        <v>100</v>
      </c>
      <c r="D207" s="198">
        <f>'[2]tr (2)'!E157</f>
        <v>100</v>
      </c>
      <c r="E207" s="237"/>
      <c r="F207" s="198">
        <f>'[2]tr (2)'!F157</f>
        <v>100</v>
      </c>
      <c r="G207" s="198">
        <f>'[2]tr (2)'!G157</f>
        <v>100</v>
      </c>
      <c r="H207" s="198">
        <f>'[2]tr (2)'!H157</f>
        <v>100</v>
      </c>
      <c r="I207" s="198">
        <f>'[2]tr (2)'!I157</f>
        <v>100</v>
      </c>
      <c r="J207" s="198">
        <f>'[2]tr (2)'!J157</f>
        <v>100</v>
      </c>
      <c r="K207" s="198">
        <f>'[2]tr (2)'!K157</f>
        <v>100</v>
      </c>
      <c r="L207" s="198">
        <f>'[2]tr (2)'!L157</f>
        <v>100</v>
      </c>
      <c r="M207" s="198">
        <f>'[2]tr (2)'!M157</f>
        <v>100</v>
      </c>
      <c r="N207" s="198">
        <f>'[2]tr (2)'!N157</f>
        <v>100</v>
      </c>
      <c r="O207" s="243"/>
      <c r="P207" s="247">
        <f>'[2]tr (2)'!O157</f>
        <v>100</v>
      </c>
      <c r="Q207" s="198">
        <f>'[2]tr (2)'!P157</f>
        <v>100</v>
      </c>
      <c r="R207" s="251">
        <f>'[2]tr (2)'!Q157</f>
        <v>100</v>
      </c>
      <c r="S207" s="206" t="s">
        <v>1738</v>
      </c>
    </row>
    <row r="208" spans="1:19" ht="15" customHeight="1">
      <c r="A208" s="215" t="s">
        <v>1739</v>
      </c>
      <c r="B208" s="247">
        <f>'[2]tr (2)'!C158</f>
        <v>100</v>
      </c>
      <c r="C208" s="198">
        <f>'[2]tr (2)'!D158</f>
        <v>100</v>
      </c>
      <c r="D208" s="198">
        <f>'[2]tr (2)'!E158</f>
        <v>100</v>
      </c>
      <c r="E208" s="237"/>
      <c r="F208" s="198">
        <f>'[2]tr (2)'!F158</f>
        <v>100</v>
      </c>
      <c r="G208" s="198">
        <f>'[2]tr (2)'!G158</f>
        <v>100</v>
      </c>
      <c r="H208" s="198">
        <f>'[2]tr (2)'!H158</f>
        <v>100</v>
      </c>
      <c r="I208" s="198">
        <f>'[2]tr (2)'!I158</f>
        <v>100</v>
      </c>
      <c r="J208" s="198">
        <f>'[2]tr (2)'!J158</f>
        <v>100</v>
      </c>
      <c r="K208" s="198">
        <f>'[2]tr (2)'!K158</f>
        <v>100</v>
      </c>
      <c r="L208" s="198">
        <f>'[2]tr (2)'!L158</f>
        <v>100</v>
      </c>
      <c r="M208" s="198">
        <f>'[2]tr (2)'!M158</f>
        <v>100</v>
      </c>
      <c r="N208" s="198">
        <f>'[2]tr (2)'!N158</f>
        <v>100</v>
      </c>
      <c r="O208" s="243"/>
      <c r="P208" s="247">
        <f>'[2]tr (2)'!O158</f>
        <v>100</v>
      </c>
      <c r="Q208" s="198">
        <f>'[2]tr (2)'!P158</f>
        <v>100</v>
      </c>
      <c r="R208" s="251">
        <f>'[2]tr (2)'!Q158</f>
        <v>100</v>
      </c>
      <c r="S208" s="206" t="s">
        <v>1740</v>
      </c>
    </row>
    <row r="209" spans="1:19" ht="15" customHeight="1">
      <c r="A209" s="216" t="s">
        <v>1741</v>
      </c>
      <c r="B209" s="247">
        <f>'[2]tr (2)'!C159</f>
        <v>100</v>
      </c>
      <c r="C209" s="198">
        <f>'[2]tr (2)'!D159</f>
        <v>100</v>
      </c>
      <c r="D209" s="198">
        <f>'[2]tr (2)'!E159</f>
        <v>100</v>
      </c>
      <c r="E209" s="237"/>
      <c r="F209" s="198">
        <f>'[2]tr (2)'!F159</f>
        <v>100</v>
      </c>
      <c r="G209" s="198">
        <f>'[2]tr (2)'!G159</f>
        <v>100</v>
      </c>
      <c r="H209" s="198">
        <f>'[2]tr (2)'!H159</f>
        <v>100</v>
      </c>
      <c r="I209" s="198">
        <f>'[2]tr (2)'!I159</f>
        <v>100</v>
      </c>
      <c r="J209" s="198">
        <f>'[2]tr (2)'!J159</f>
        <v>100</v>
      </c>
      <c r="K209" s="198">
        <f>'[2]tr (2)'!K159</f>
        <v>100</v>
      </c>
      <c r="L209" s="198">
        <f>'[2]tr (2)'!L159</f>
        <v>100</v>
      </c>
      <c r="M209" s="198">
        <f>'[2]tr (2)'!M159</f>
        <v>100</v>
      </c>
      <c r="N209" s="198">
        <f>'[2]tr (2)'!N159</f>
        <v>100</v>
      </c>
      <c r="O209" s="243"/>
      <c r="P209" s="247">
        <f>'[2]tr (2)'!O159</f>
        <v>100</v>
      </c>
      <c r="Q209" s="198">
        <f>'[2]tr (2)'!P159</f>
        <v>100</v>
      </c>
      <c r="R209" s="251">
        <f>'[2]tr (2)'!Q159</f>
        <v>100</v>
      </c>
      <c r="S209" s="256" t="s">
        <v>1742</v>
      </c>
    </row>
    <row r="210" spans="1:19" ht="15" customHeight="1">
      <c r="A210" s="216" t="s">
        <v>1743</v>
      </c>
      <c r="B210" s="247">
        <f>'[2]tr (2)'!C160</f>
        <v>100</v>
      </c>
      <c r="C210" s="198">
        <f>'[2]tr (2)'!D160</f>
        <v>100</v>
      </c>
      <c r="D210" s="198">
        <f>'[2]tr (2)'!E160</f>
        <v>100</v>
      </c>
      <c r="E210" s="237"/>
      <c r="F210" s="198">
        <f>'[2]tr (2)'!F160</f>
        <v>100</v>
      </c>
      <c r="G210" s="198">
        <f>'[2]tr (2)'!G160</f>
        <v>100</v>
      </c>
      <c r="H210" s="198">
        <f>'[2]tr (2)'!H160</f>
        <v>100</v>
      </c>
      <c r="I210" s="198">
        <f>'[2]tr (2)'!I160</f>
        <v>100</v>
      </c>
      <c r="J210" s="198">
        <f>'[2]tr (2)'!J160</f>
        <v>100</v>
      </c>
      <c r="K210" s="198">
        <f>'[2]tr (2)'!K160</f>
        <v>100</v>
      </c>
      <c r="L210" s="198">
        <f>'[2]tr (2)'!L160</f>
        <v>100</v>
      </c>
      <c r="M210" s="198">
        <f>'[2]tr (2)'!M160</f>
        <v>100</v>
      </c>
      <c r="N210" s="198">
        <f>'[2]tr (2)'!N160</f>
        <v>100</v>
      </c>
      <c r="O210" s="243"/>
      <c r="P210" s="247">
        <f>'[2]tr (2)'!O160</f>
        <v>100</v>
      </c>
      <c r="Q210" s="198">
        <f>'[2]tr (2)'!P160</f>
        <v>100</v>
      </c>
      <c r="R210" s="251">
        <f>'[2]tr (2)'!Q160</f>
        <v>100</v>
      </c>
      <c r="S210" s="256" t="s">
        <v>1744</v>
      </c>
    </row>
    <row r="211" spans="1:19" ht="15" customHeight="1">
      <c r="A211" s="216" t="s">
        <v>1745</v>
      </c>
      <c r="B211" s="247">
        <f>'[2]tr (2)'!C161</f>
        <v>100</v>
      </c>
      <c r="C211" s="198">
        <f>'[2]tr (2)'!D161</f>
        <v>100</v>
      </c>
      <c r="D211" s="198">
        <f>'[2]tr (2)'!E161</f>
        <v>100</v>
      </c>
      <c r="E211" s="237"/>
      <c r="F211" s="198">
        <f>'[2]tr (2)'!F161</f>
        <v>100</v>
      </c>
      <c r="G211" s="198">
        <f>'[2]tr (2)'!G161</f>
        <v>100</v>
      </c>
      <c r="H211" s="198">
        <f>'[2]tr (2)'!H161</f>
        <v>100</v>
      </c>
      <c r="I211" s="198">
        <f>'[2]tr (2)'!I161</f>
        <v>100</v>
      </c>
      <c r="J211" s="198">
        <f>'[2]tr (2)'!J161</f>
        <v>100</v>
      </c>
      <c r="K211" s="198">
        <f>'[2]tr (2)'!K161</f>
        <v>100</v>
      </c>
      <c r="L211" s="198">
        <f>'[2]tr (2)'!L161</f>
        <v>100</v>
      </c>
      <c r="M211" s="198">
        <f>'[2]tr (2)'!M161</f>
        <v>100</v>
      </c>
      <c r="N211" s="198">
        <f>'[2]tr (2)'!N161</f>
        <v>100</v>
      </c>
      <c r="O211" s="243"/>
      <c r="P211" s="247">
        <f>'[2]tr (2)'!O161</f>
        <v>100</v>
      </c>
      <c r="Q211" s="198">
        <f>'[2]tr (2)'!P161</f>
        <v>100</v>
      </c>
      <c r="R211" s="251">
        <f>'[2]tr (2)'!Q161</f>
        <v>100</v>
      </c>
      <c r="S211" s="256" t="s">
        <v>1746</v>
      </c>
    </row>
    <row r="212" spans="1:19" ht="15" customHeight="1">
      <c r="B212" s="247"/>
      <c r="C212" s="198"/>
      <c r="D212" s="198"/>
      <c r="E212" s="237"/>
      <c r="F212" s="247"/>
      <c r="G212" s="198"/>
      <c r="H212" s="198"/>
      <c r="I212" s="198"/>
      <c r="J212" s="198"/>
      <c r="K212" s="198"/>
      <c r="L212" s="198"/>
      <c r="M212" s="198"/>
      <c r="N212" s="198"/>
      <c r="O212" s="243"/>
      <c r="P212" s="247"/>
      <c r="Q212" s="198"/>
      <c r="R212" s="251"/>
      <c r="S212" s="256"/>
    </row>
    <row r="213" spans="1:19" ht="15" customHeight="1">
      <c r="B213" s="247"/>
      <c r="C213" s="198"/>
      <c r="D213" s="198"/>
      <c r="E213" s="237"/>
      <c r="F213" s="247"/>
      <c r="G213" s="198"/>
      <c r="H213" s="198"/>
      <c r="I213" s="198"/>
      <c r="J213" s="198"/>
      <c r="K213" s="198"/>
      <c r="L213" s="198"/>
      <c r="M213" s="198"/>
      <c r="N213" s="198"/>
      <c r="P213" s="247"/>
      <c r="Q213" s="198"/>
      <c r="R213" s="251"/>
      <c r="S213" s="256"/>
    </row>
    <row r="214" spans="1:19" ht="15" customHeight="1">
      <c r="B214" s="247"/>
      <c r="C214" s="198"/>
      <c r="D214" s="198"/>
      <c r="E214" s="237"/>
      <c r="F214" s="247"/>
      <c r="G214" s="198"/>
      <c r="H214" s="198"/>
      <c r="I214" s="198"/>
      <c r="J214" s="198"/>
      <c r="K214" s="198"/>
      <c r="L214" s="198"/>
      <c r="M214" s="198"/>
      <c r="N214" s="198"/>
      <c r="P214" s="247"/>
      <c r="Q214" s="198"/>
      <c r="R214" s="251"/>
      <c r="S214" s="256"/>
    </row>
    <row r="215" spans="1:19" ht="15" customHeight="1">
      <c r="B215" s="247"/>
      <c r="C215" s="198"/>
      <c r="D215" s="198"/>
      <c r="E215" s="237"/>
      <c r="F215" s="247"/>
      <c r="G215" s="198"/>
      <c r="H215" s="198"/>
      <c r="I215" s="198"/>
      <c r="J215" s="198"/>
      <c r="K215" s="198"/>
      <c r="L215" s="198"/>
      <c r="M215" s="198"/>
      <c r="N215" s="198"/>
      <c r="P215" s="247"/>
      <c r="Q215" s="198"/>
      <c r="R215" s="251"/>
      <c r="S215" s="256"/>
    </row>
    <row r="216" spans="1:19" ht="15" customHeight="1">
      <c r="A216" s="285"/>
      <c r="B216" s="258"/>
      <c r="C216" s="259"/>
      <c r="D216" s="259"/>
      <c r="E216" s="282"/>
      <c r="F216" s="258"/>
      <c r="G216" s="259"/>
      <c r="H216" s="259"/>
      <c r="I216" s="259"/>
      <c r="J216" s="259"/>
      <c r="K216" s="259"/>
      <c r="L216" s="259"/>
      <c r="M216" s="259"/>
      <c r="N216" s="259"/>
      <c r="O216" s="212"/>
      <c r="P216" s="258"/>
      <c r="Q216" s="259"/>
      <c r="R216" s="262"/>
      <c r="S216" s="286" t="s">
        <v>162</v>
      </c>
    </row>
    <row r="217" spans="1:19" ht="15" customHeight="1">
      <c r="A217" s="264"/>
      <c r="B217" s="198"/>
      <c r="C217" s="198"/>
      <c r="D217" s="198"/>
      <c r="F217" s="198"/>
      <c r="G217" s="198"/>
      <c r="H217" s="198"/>
      <c r="I217" s="198"/>
      <c r="J217" s="198"/>
      <c r="K217" s="198"/>
      <c r="L217" s="198"/>
      <c r="M217" s="198"/>
      <c r="N217" s="198"/>
      <c r="P217" s="287"/>
      <c r="Q217" s="198"/>
      <c r="R217" s="198"/>
    </row>
    <row r="218" spans="1:19" ht="15" customHeight="1">
      <c r="A218" s="264"/>
      <c r="B218" s="198"/>
      <c r="C218" s="198"/>
      <c r="D218" s="198"/>
      <c r="F218" s="198"/>
      <c r="G218" s="198"/>
      <c r="H218" s="198"/>
      <c r="I218" s="198"/>
      <c r="J218" s="198"/>
      <c r="K218" s="198"/>
      <c r="L218" s="198"/>
      <c r="M218" s="198"/>
      <c r="N218" s="198"/>
      <c r="P218" s="198"/>
      <c r="Q218" s="198"/>
      <c r="R218" s="198"/>
    </row>
    <row r="219" spans="1:19" ht="24" customHeight="1">
      <c r="A219" s="194" t="s">
        <v>1670</v>
      </c>
      <c r="B219" s="198"/>
      <c r="C219" s="198"/>
      <c r="D219" s="198"/>
      <c r="F219" s="198"/>
      <c r="G219" s="198"/>
      <c r="H219" s="198"/>
      <c r="I219" s="198"/>
      <c r="J219" s="198"/>
      <c r="K219" s="198"/>
      <c r="L219" s="198"/>
      <c r="M219" s="198"/>
      <c r="N219" s="198"/>
      <c r="P219" s="198"/>
      <c r="Q219" s="198"/>
      <c r="R219" s="198"/>
      <c r="S219" s="199" t="s">
        <v>1671</v>
      </c>
    </row>
    <row r="220" spans="1:19" ht="18" customHeight="1">
      <c r="A220" s="266" t="s">
        <v>1895</v>
      </c>
      <c r="B220" s="198"/>
      <c r="C220" s="198"/>
      <c r="D220" s="198"/>
      <c r="F220" s="198"/>
      <c r="G220" s="198"/>
      <c r="H220" s="198"/>
      <c r="I220" s="198"/>
      <c r="J220" s="198"/>
      <c r="K220" s="198"/>
      <c r="L220" s="198"/>
      <c r="M220" s="198"/>
      <c r="N220" s="198"/>
      <c r="P220" s="198"/>
      <c r="Q220" s="198"/>
      <c r="R220" s="198"/>
      <c r="S220" s="205" t="s">
        <v>1896</v>
      </c>
    </row>
    <row r="221" spans="1:19" ht="18" customHeight="1">
      <c r="A221" s="207" t="s">
        <v>1674</v>
      </c>
      <c r="B221" s="198"/>
      <c r="C221" s="198"/>
      <c r="D221" s="198"/>
      <c r="F221" s="198"/>
      <c r="G221" s="198"/>
      <c r="H221" s="198"/>
      <c r="I221" s="198"/>
      <c r="J221" s="198"/>
      <c r="K221" s="198"/>
      <c r="L221" s="198"/>
      <c r="M221" s="198"/>
      <c r="N221" s="198"/>
      <c r="P221" s="198"/>
      <c r="Q221" s="198"/>
      <c r="R221" s="198"/>
      <c r="S221" s="209" t="s">
        <v>1675</v>
      </c>
    </row>
    <row r="222" spans="1:19" ht="11.45" customHeight="1">
      <c r="A222" s="211"/>
      <c r="B222" s="212"/>
      <c r="C222" s="212"/>
      <c r="D222" s="212"/>
      <c r="E222" s="212"/>
      <c r="F222" s="212"/>
      <c r="G222" s="212"/>
      <c r="H222" s="212"/>
      <c r="I222" s="212"/>
      <c r="J222" s="212"/>
      <c r="K222" s="212"/>
      <c r="L222" s="212"/>
      <c r="M222" s="212"/>
      <c r="N222" s="212"/>
      <c r="O222" s="212"/>
      <c r="P222" s="212"/>
      <c r="Q222" s="212"/>
      <c r="R222" s="212"/>
      <c r="S222" s="214"/>
    </row>
    <row r="223" spans="1:19" s="246" customFormat="1" ht="11.45" customHeight="1">
      <c r="A223" s="217"/>
      <c r="B223" s="2269">
        <v>2020</v>
      </c>
      <c r="C223" s="2270"/>
      <c r="D223" s="2270"/>
      <c r="E223" s="2270"/>
      <c r="F223" s="2270"/>
      <c r="G223" s="2270"/>
      <c r="H223" s="2270"/>
      <c r="I223" s="2270"/>
      <c r="J223" s="2270"/>
      <c r="K223" s="2271"/>
      <c r="L223" s="2269">
        <v>2019</v>
      </c>
      <c r="M223" s="2270"/>
      <c r="N223" s="2270"/>
      <c r="O223" s="2270"/>
      <c r="P223" s="2270"/>
      <c r="Q223" s="2270"/>
      <c r="R223" s="2271"/>
      <c r="S223" s="218"/>
    </row>
    <row r="224" spans="1:19" s="246" customFormat="1" ht="11.45" customHeight="1">
      <c r="A224" s="217"/>
      <c r="B224" s="2272"/>
      <c r="C224" s="2273"/>
      <c r="D224" s="2273"/>
      <c r="E224" s="2273"/>
      <c r="F224" s="2273"/>
      <c r="G224" s="2273"/>
      <c r="H224" s="2273"/>
      <c r="I224" s="2273"/>
      <c r="J224" s="2273"/>
      <c r="K224" s="2274"/>
      <c r="L224" s="2272"/>
      <c r="M224" s="2273"/>
      <c r="N224" s="2273"/>
      <c r="O224" s="2273"/>
      <c r="P224" s="2273"/>
      <c r="Q224" s="2273"/>
      <c r="R224" s="2274"/>
      <c r="S224" s="218" t="s">
        <v>1570</v>
      </c>
    </row>
    <row r="225" spans="1:19" s="246" customFormat="1" ht="11.45" customHeight="1">
      <c r="A225" s="217"/>
      <c r="B225" s="711" t="s">
        <v>45</v>
      </c>
      <c r="C225" s="224" t="s">
        <v>47</v>
      </c>
      <c r="D225" s="224" t="s">
        <v>27</v>
      </c>
      <c r="E225" s="221"/>
      <c r="F225" s="219" t="s">
        <v>28</v>
      </c>
      <c r="G225" s="220" t="s">
        <v>29</v>
      </c>
      <c r="H225" s="220" t="s">
        <v>30</v>
      </c>
      <c r="I225" s="223" t="s">
        <v>23</v>
      </c>
      <c r="J225" s="222" t="s">
        <v>24</v>
      </c>
      <c r="K225" s="222" t="s">
        <v>25</v>
      </c>
      <c r="L225" s="223" t="s">
        <v>1571</v>
      </c>
      <c r="M225" s="223" t="s">
        <v>1676</v>
      </c>
      <c r="N225" s="223" t="s">
        <v>26</v>
      </c>
      <c r="O225" s="225"/>
      <c r="P225" s="224" t="s">
        <v>45</v>
      </c>
      <c r="Q225" s="224" t="s">
        <v>47</v>
      </c>
      <c r="R225" s="712" t="s">
        <v>27</v>
      </c>
      <c r="S225" s="218"/>
    </row>
    <row r="226" spans="1:19" ht="11.45" customHeight="1">
      <c r="A226" s="226"/>
      <c r="B226" s="714" t="s">
        <v>13</v>
      </c>
      <c r="C226" s="232" t="s">
        <v>46</v>
      </c>
      <c r="D226" s="232" t="s">
        <v>12</v>
      </c>
      <c r="E226" s="229"/>
      <c r="F226" s="227" t="s">
        <v>11</v>
      </c>
      <c r="G226" s="228" t="s">
        <v>10</v>
      </c>
      <c r="H226" s="228" t="s">
        <v>9</v>
      </c>
      <c r="I226" s="231" t="s">
        <v>8</v>
      </c>
      <c r="J226" s="230" t="s">
        <v>7</v>
      </c>
      <c r="K226" s="230" t="s">
        <v>6</v>
      </c>
      <c r="L226" s="231" t="s">
        <v>1575</v>
      </c>
      <c r="M226" s="231" t="s">
        <v>1576</v>
      </c>
      <c r="N226" s="231" t="s">
        <v>1577</v>
      </c>
      <c r="O226" s="233"/>
      <c r="P226" s="232" t="s">
        <v>13</v>
      </c>
      <c r="Q226" s="232" t="s">
        <v>46</v>
      </c>
      <c r="R226" s="715" t="s">
        <v>12</v>
      </c>
      <c r="S226" s="234"/>
    </row>
    <row r="227" spans="1:19" ht="15" customHeight="1">
      <c r="A227" s="267"/>
      <c r="B227" s="247"/>
      <c r="C227" s="198"/>
      <c r="D227" s="198"/>
      <c r="E227" s="237"/>
      <c r="F227" s="247"/>
      <c r="G227" s="198"/>
      <c r="H227" s="198"/>
      <c r="I227" s="198"/>
      <c r="J227" s="198"/>
      <c r="K227" s="198"/>
      <c r="L227" s="198"/>
      <c r="M227" s="198"/>
      <c r="N227" s="198"/>
      <c r="P227" s="247"/>
      <c r="Q227" s="198"/>
      <c r="R227" s="251"/>
      <c r="S227" s="239"/>
    </row>
    <row r="228" spans="1:19" ht="15" customHeight="1">
      <c r="A228" s="249" t="s">
        <v>1749</v>
      </c>
      <c r="B228" s="241">
        <f>'[2]tr (2)'!C163</f>
        <v>102.7</v>
      </c>
      <c r="C228" s="242">
        <f>'[2]tr (2)'!D163</f>
        <v>102.7</v>
      </c>
      <c r="D228" s="242">
        <f>'[2]tr (2)'!E163</f>
        <v>102.7</v>
      </c>
      <c r="E228" s="237"/>
      <c r="F228" s="242">
        <f>'[2]tr (2)'!F163</f>
        <v>102.6</v>
      </c>
      <c r="G228" s="242">
        <f>'[2]tr (2)'!G163</f>
        <v>102</v>
      </c>
      <c r="H228" s="242">
        <f>'[2]tr (2)'!H163</f>
        <v>102</v>
      </c>
      <c r="I228" s="242">
        <f>'[2]tr (2)'!I163</f>
        <v>102</v>
      </c>
      <c r="J228" s="242">
        <f>'[2]tr (2)'!J163</f>
        <v>102</v>
      </c>
      <c r="K228" s="242">
        <f>'[2]tr (2)'!K163</f>
        <v>102</v>
      </c>
      <c r="L228" s="242">
        <f>'[2]tr (2)'!L163</f>
        <v>102</v>
      </c>
      <c r="M228" s="242">
        <f>'[2]tr (2)'!M163</f>
        <v>101.9</v>
      </c>
      <c r="N228" s="242">
        <f>'[2]tr (2)'!N163</f>
        <v>101.9</v>
      </c>
      <c r="O228" s="244"/>
      <c r="P228" s="241">
        <f>'[2]tr (2)'!O163</f>
        <v>102.1</v>
      </c>
      <c r="Q228" s="242">
        <f>'[2]tr (2)'!P163</f>
        <v>102</v>
      </c>
      <c r="R228" s="244">
        <f>'[2]tr (2)'!Q163</f>
        <v>101.6</v>
      </c>
      <c r="S228" s="248" t="s">
        <v>1750</v>
      </c>
    </row>
    <row r="229" spans="1:19" ht="15" customHeight="1">
      <c r="A229" s="216" t="s">
        <v>1751</v>
      </c>
      <c r="B229" s="247">
        <f>'[2]tr (2)'!C164</f>
        <v>102.4</v>
      </c>
      <c r="C229" s="198">
        <f>'[2]tr (2)'!D164</f>
        <v>102.4</v>
      </c>
      <c r="D229" s="198">
        <f>'[2]tr (2)'!E164</f>
        <v>102.4</v>
      </c>
      <c r="E229" s="237"/>
      <c r="F229" s="198">
        <f>'[2]tr (2)'!F164</f>
        <v>102.3</v>
      </c>
      <c r="G229" s="198">
        <f>'[2]tr (2)'!G164</f>
        <v>102.3</v>
      </c>
      <c r="H229" s="198">
        <f>'[2]tr (2)'!H164</f>
        <v>102.3</v>
      </c>
      <c r="I229" s="198">
        <f>'[2]tr (2)'!I164</f>
        <v>102.3</v>
      </c>
      <c r="J229" s="198">
        <f>'[2]tr (2)'!J164</f>
        <v>102.3</v>
      </c>
      <c r="K229" s="198">
        <f>'[2]tr (2)'!K164</f>
        <v>102.3</v>
      </c>
      <c r="L229" s="198">
        <f>'[2]tr (2)'!L164</f>
        <v>102.3</v>
      </c>
      <c r="M229" s="198">
        <f>'[2]tr (2)'!M164</f>
        <v>102.2</v>
      </c>
      <c r="N229" s="198">
        <f>'[2]tr (2)'!N164</f>
        <v>102.2</v>
      </c>
      <c r="O229" s="251"/>
      <c r="P229" s="247">
        <f>'[2]tr (2)'!O164</f>
        <v>103.1</v>
      </c>
      <c r="Q229" s="198">
        <f>'[2]tr (2)'!P164</f>
        <v>102.5</v>
      </c>
      <c r="R229" s="251">
        <f>'[2]tr (2)'!Q164</f>
        <v>102.5</v>
      </c>
      <c r="S229" s="252" t="s">
        <v>1752</v>
      </c>
    </row>
    <row r="230" spans="1:19" ht="15" customHeight="1">
      <c r="A230" s="216" t="s">
        <v>1753</v>
      </c>
      <c r="B230" s="247">
        <f>'[2]tr (2)'!C165</f>
        <v>105.6</v>
      </c>
      <c r="C230" s="198">
        <f>'[2]tr (2)'!D165</f>
        <v>105.6</v>
      </c>
      <c r="D230" s="198">
        <f>'[2]tr (2)'!E165</f>
        <v>105.6</v>
      </c>
      <c r="E230" s="251"/>
      <c r="F230" s="198">
        <f>'[2]tr (2)'!F165</f>
        <v>105.6</v>
      </c>
      <c r="G230" s="198">
        <f>'[2]tr (2)'!G165</f>
        <v>104.3</v>
      </c>
      <c r="H230" s="198">
        <f>'[2]tr (2)'!H165</f>
        <v>104.3</v>
      </c>
      <c r="I230" s="198">
        <f>'[2]tr (2)'!I165</f>
        <v>104.3</v>
      </c>
      <c r="J230" s="198">
        <f>'[2]tr (2)'!J165</f>
        <v>104.3</v>
      </c>
      <c r="K230" s="198">
        <f>'[2]tr (2)'!K165</f>
        <v>104.3</v>
      </c>
      <c r="L230" s="198">
        <f>'[2]tr (2)'!L165</f>
        <v>104.3</v>
      </c>
      <c r="M230" s="198">
        <f>'[2]tr (2)'!M165</f>
        <v>101.5</v>
      </c>
      <c r="N230" s="198">
        <f>'[2]tr (2)'!N165</f>
        <v>101.6</v>
      </c>
      <c r="O230" s="251"/>
      <c r="P230" s="247">
        <f>'[2]tr (2)'!O165</f>
        <v>101.6</v>
      </c>
      <c r="Q230" s="198">
        <f>'[2]tr (2)'!P165</f>
        <v>101.6</v>
      </c>
      <c r="R230" s="251">
        <f>'[2]tr (2)'!Q165</f>
        <v>101.6</v>
      </c>
      <c r="S230" s="253" t="s">
        <v>1754</v>
      </c>
    </row>
    <row r="231" spans="1:19" ht="15" customHeight="1">
      <c r="A231" s="216" t="s">
        <v>1755</v>
      </c>
      <c r="B231" s="247">
        <f>'[2]tr (2)'!C166</f>
        <v>101</v>
      </c>
      <c r="C231" s="198">
        <f>'[2]tr (2)'!D166</f>
        <v>101</v>
      </c>
      <c r="D231" s="198">
        <f>'[2]tr (2)'!E166</f>
        <v>101</v>
      </c>
      <c r="E231" s="251"/>
      <c r="F231" s="198">
        <f>'[2]tr (2)'!F166</f>
        <v>100.6</v>
      </c>
      <c r="G231" s="198">
        <f>'[2]tr (2)'!G166</f>
        <v>100.2</v>
      </c>
      <c r="H231" s="198">
        <f>'[2]tr (2)'!H166</f>
        <v>100.2</v>
      </c>
      <c r="I231" s="198">
        <f>'[2]tr (2)'!I166</f>
        <v>100.4</v>
      </c>
      <c r="J231" s="198">
        <f>'[2]tr (2)'!J166</f>
        <v>100.4</v>
      </c>
      <c r="K231" s="198">
        <f>'[2]tr (2)'!K166</f>
        <v>100.5</v>
      </c>
      <c r="L231" s="198">
        <f>'[2]tr (2)'!L166</f>
        <v>100.5</v>
      </c>
      <c r="M231" s="198">
        <f>'[2]tr (2)'!M166</f>
        <v>100.4</v>
      </c>
      <c r="N231" s="198">
        <f>'[2]tr (2)'!N166</f>
        <v>100.5</v>
      </c>
      <c r="O231" s="251"/>
      <c r="P231" s="247">
        <f>'[2]tr (2)'!O166</f>
        <v>100.6</v>
      </c>
      <c r="Q231" s="198">
        <f>'[2]tr (2)'!P166</f>
        <v>100.6</v>
      </c>
      <c r="R231" s="251">
        <f>'[2]tr (2)'!Q166</f>
        <v>100.6</v>
      </c>
      <c r="S231" s="253" t="s">
        <v>1756</v>
      </c>
    </row>
    <row r="232" spans="1:19" ht="15" customHeight="1">
      <c r="A232" s="216" t="s">
        <v>1757</v>
      </c>
      <c r="B232" s="247">
        <f>'[2]tr (2)'!C167</f>
        <v>99.2</v>
      </c>
      <c r="C232" s="198">
        <f>'[2]tr (2)'!D167</f>
        <v>99.2</v>
      </c>
      <c r="D232" s="198">
        <f>'[2]tr (2)'!E167</f>
        <v>99.1</v>
      </c>
      <c r="E232" s="251"/>
      <c r="F232" s="198">
        <f>'[2]tr (2)'!F167</f>
        <v>99.1</v>
      </c>
      <c r="G232" s="198">
        <f>'[2]tr (2)'!G167</f>
        <v>99.2</v>
      </c>
      <c r="H232" s="198">
        <f>'[2]tr (2)'!H167</f>
        <v>99.2</v>
      </c>
      <c r="I232" s="198">
        <f>'[2]tr (2)'!I167</f>
        <v>99.2</v>
      </c>
      <c r="J232" s="198">
        <f>'[2]tr (2)'!J167</f>
        <v>99.2</v>
      </c>
      <c r="K232" s="198">
        <f>'[2]tr (2)'!K167</f>
        <v>99.2</v>
      </c>
      <c r="L232" s="198">
        <f>'[2]tr (2)'!L167</f>
        <v>99.2</v>
      </c>
      <c r="M232" s="198">
        <f>'[2]tr (2)'!M167</f>
        <v>99.4</v>
      </c>
      <c r="N232" s="198">
        <f>'[2]tr (2)'!N167</f>
        <v>99.4</v>
      </c>
      <c r="O232" s="251"/>
      <c r="P232" s="247">
        <f>'[2]tr (2)'!O167</f>
        <v>99.4</v>
      </c>
      <c r="Q232" s="198">
        <f>'[2]tr (2)'!P167</f>
        <v>99.4</v>
      </c>
      <c r="R232" s="251">
        <f>'[2]tr (2)'!Q167</f>
        <v>99.4</v>
      </c>
      <c r="S232" s="253" t="s">
        <v>1758</v>
      </c>
    </row>
    <row r="233" spans="1:19" ht="15" customHeight="1">
      <c r="A233" s="216" t="s">
        <v>1759</v>
      </c>
      <c r="B233" s="247">
        <f>'[2]tr (2)'!C168</f>
        <v>106.5</v>
      </c>
      <c r="C233" s="198">
        <f>'[2]tr (2)'!D168</f>
        <v>106.5</v>
      </c>
      <c r="D233" s="198">
        <f>'[2]tr (2)'!E168</f>
        <v>106.5</v>
      </c>
      <c r="E233" s="244"/>
      <c r="F233" s="198">
        <f>'[2]tr (2)'!F168</f>
        <v>106.5</v>
      </c>
      <c r="G233" s="198">
        <f>'[2]tr (2)'!G168</f>
        <v>106.5</v>
      </c>
      <c r="H233" s="198">
        <f>'[2]tr (2)'!H168</f>
        <v>106.5</v>
      </c>
      <c r="I233" s="198">
        <f>'[2]tr (2)'!I168</f>
        <v>103.4</v>
      </c>
      <c r="J233" s="198">
        <f>'[2]tr (2)'!J168</f>
        <v>103.4</v>
      </c>
      <c r="K233" s="198">
        <f>'[2]tr (2)'!K168</f>
        <v>103.4</v>
      </c>
      <c r="L233" s="198">
        <f>'[2]tr (2)'!L168</f>
        <v>103.4</v>
      </c>
      <c r="M233" s="198">
        <f>'[2]tr (2)'!M168</f>
        <v>103.4</v>
      </c>
      <c r="N233" s="198">
        <f>'[2]tr (2)'!N168</f>
        <v>103.4</v>
      </c>
      <c r="O233" s="244"/>
      <c r="P233" s="247">
        <f>'[2]tr (2)'!O168</f>
        <v>103</v>
      </c>
      <c r="Q233" s="198">
        <f>'[2]tr (2)'!P168</f>
        <v>103</v>
      </c>
      <c r="R233" s="251">
        <f>'[2]tr (2)'!Q168</f>
        <v>103</v>
      </c>
      <c r="S233" s="253" t="s">
        <v>1760</v>
      </c>
    </row>
    <row r="234" spans="1:19" ht="15" customHeight="1">
      <c r="A234" s="216" t="s">
        <v>1761</v>
      </c>
      <c r="B234" s="247">
        <f>'[2]tr (2)'!C169</f>
        <v>102.1</v>
      </c>
      <c r="C234" s="198">
        <f>'[2]tr (2)'!D169</f>
        <v>102.1</v>
      </c>
      <c r="D234" s="198">
        <f>'[2]tr (2)'!E169</f>
        <v>102.1</v>
      </c>
      <c r="E234" s="251"/>
      <c r="F234" s="198">
        <f>'[2]tr (2)'!F169</f>
        <v>102.1</v>
      </c>
      <c r="G234" s="198">
        <f>'[2]tr (2)'!G169</f>
        <v>102.1</v>
      </c>
      <c r="H234" s="198">
        <f>'[2]tr (2)'!H169</f>
        <v>102.1</v>
      </c>
      <c r="I234" s="198">
        <f>'[2]tr (2)'!I169</f>
        <v>102.1</v>
      </c>
      <c r="J234" s="198">
        <f>'[2]tr (2)'!J169</f>
        <v>102.1</v>
      </c>
      <c r="K234" s="198">
        <f>'[2]tr (2)'!K169</f>
        <v>102.1</v>
      </c>
      <c r="L234" s="198">
        <f>'[2]tr (2)'!L169</f>
        <v>102.1</v>
      </c>
      <c r="M234" s="198">
        <f>'[2]tr (2)'!M169</f>
        <v>102.1</v>
      </c>
      <c r="N234" s="198">
        <f>'[2]tr (2)'!N169</f>
        <v>100</v>
      </c>
      <c r="O234" s="251"/>
      <c r="P234" s="247">
        <f>'[2]tr (2)'!O169</f>
        <v>100</v>
      </c>
      <c r="Q234" s="198">
        <f>'[2]tr (2)'!P169</f>
        <v>100</v>
      </c>
      <c r="R234" s="251">
        <f>'[2]tr (2)'!Q169</f>
        <v>100</v>
      </c>
      <c r="S234" s="253" t="s">
        <v>1762</v>
      </c>
    </row>
    <row r="235" spans="1:19" ht="15" customHeight="1">
      <c r="A235" s="216" t="s">
        <v>1763</v>
      </c>
      <c r="B235" s="247">
        <f>'[2]tr (2)'!C170</f>
        <v>102.6</v>
      </c>
      <c r="C235" s="198">
        <f>'[2]tr (2)'!D170</f>
        <v>102.6</v>
      </c>
      <c r="D235" s="198">
        <f>'[2]tr (2)'!E170</f>
        <v>102.6</v>
      </c>
      <c r="E235" s="251"/>
      <c r="F235" s="198">
        <f>'[2]tr (2)'!F170</f>
        <v>102.3</v>
      </c>
      <c r="G235" s="198">
        <f>'[2]tr (2)'!G170</f>
        <v>102.4</v>
      </c>
      <c r="H235" s="198">
        <f>'[2]tr (2)'!H170</f>
        <v>102.5</v>
      </c>
      <c r="I235" s="198">
        <f>'[2]tr (2)'!I170</f>
        <v>102.3</v>
      </c>
      <c r="J235" s="198">
        <f>'[2]tr (2)'!J170</f>
        <v>102.3</v>
      </c>
      <c r="K235" s="198">
        <f>'[2]tr (2)'!K170</f>
        <v>102.3</v>
      </c>
      <c r="L235" s="198">
        <f>'[2]tr (2)'!L170</f>
        <v>102.3</v>
      </c>
      <c r="M235" s="198">
        <f>'[2]tr (2)'!M170</f>
        <v>102.3</v>
      </c>
      <c r="N235" s="198">
        <f>'[2]tr (2)'!N170</f>
        <v>102.2</v>
      </c>
      <c r="O235" s="251"/>
      <c r="P235" s="247">
        <f>'[2]tr (2)'!O170</f>
        <v>102.3</v>
      </c>
      <c r="Q235" s="198">
        <f>'[2]tr (2)'!P170</f>
        <v>102.1</v>
      </c>
      <c r="R235" s="251">
        <f>'[2]tr (2)'!Q170</f>
        <v>101.7</v>
      </c>
      <c r="S235" s="252" t="s">
        <v>1764</v>
      </c>
    </row>
    <row r="236" spans="1:19" ht="15" customHeight="1">
      <c r="A236" s="216" t="s">
        <v>1765</v>
      </c>
      <c r="B236" s="247">
        <f>'[2]tr (2)'!C171</f>
        <v>102.9</v>
      </c>
      <c r="C236" s="198">
        <f>'[2]tr (2)'!D171</f>
        <v>102.9</v>
      </c>
      <c r="D236" s="198">
        <f>'[2]tr (2)'!E171</f>
        <v>102.9</v>
      </c>
      <c r="E236" s="251"/>
      <c r="F236" s="198">
        <f>'[2]tr (2)'!F171</f>
        <v>102.9</v>
      </c>
      <c r="G236" s="198">
        <f>'[2]tr (2)'!G171</f>
        <v>102.9</v>
      </c>
      <c r="H236" s="198">
        <f>'[2]tr (2)'!H171</f>
        <v>102.9</v>
      </c>
      <c r="I236" s="198">
        <f>'[2]tr (2)'!I171</f>
        <v>102.9</v>
      </c>
      <c r="J236" s="198">
        <f>'[2]tr (2)'!J171</f>
        <v>102.9</v>
      </c>
      <c r="K236" s="198">
        <f>'[2]tr (2)'!K171</f>
        <v>102.9</v>
      </c>
      <c r="L236" s="198">
        <f>'[2]tr (2)'!L171</f>
        <v>102.6</v>
      </c>
      <c r="M236" s="198">
        <f>'[2]tr (2)'!M171</f>
        <v>102.6</v>
      </c>
      <c r="N236" s="198">
        <f>'[2]tr (2)'!N171</f>
        <v>102.6</v>
      </c>
      <c r="O236" s="251"/>
      <c r="P236" s="247">
        <f>'[2]tr (2)'!O171</f>
        <v>102.6</v>
      </c>
      <c r="Q236" s="198">
        <f>'[2]tr (2)'!P171</f>
        <v>102.6</v>
      </c>
      <c r="R236" s="251">
        <f>'[2]tr (2)'!Q171</f>
        <v>102.6</v>
      </c>
      <c r="S236" s="253" t="s">
        <v>1766</v>
      </c>
    </row>
    <row r="237" spans="1:19" ht="15" customHeight="1">
      <c r="A237" s="216" t="s">
        <v>1767</v>
      </c>
      <c r="B237" s="247">
        <f>'[2]tr (2)'!C172</f>
        <v>101.3</v>
      </c>
      <c r="C237" s="198">
        <f>'[2]tr (2)'!D172</f>
        <v>101.4</v>
      </c>
      <c r="D237" s="198">
        <f>'[2]tr (2)'!E172</f>
        <v>101.4</v>
      </c>
      <c r="E237" s="251"/>
      <c r="F237" s="198">
        <f>'[2]tr (2)'!F172</f>
        <v>101.4</v>
      </c>
      <c r="G237" s="198">
        <f>'[2]tr (2)'!G172</f>
        <v>100</v>
      </c>
      <c r="H237" s="198">
        <f>'[2]tr (2)'!H172</f>
        <v>100</v>
      </c>
      <c r="I237" s="198">
        <f>'[2]tr (2)'!I172</f>
        <v>100</v>
      </c>
      <c r="J237" s="198">
        <f>'[2]tr (2)'!J172</f>
        <v>100</v>
      </c>
      <c r="K237" s="198">
        <f>'[2]tr (2)'!K172</f>
        <v>100</v>
      </c>
      <c r="L237" s="198">
        <f>'[2]tr (2)'!L172</f>
        <v>100</v>
      </c>
      <c r="M237" s="198">
        <f>'[2]tr (2)'!M172</f>
        <v>99.9</v>
      </c>
      <c r="N237" s="198">
        <f>'[2]tr (2)'!N172</f>
        <v>99.9</v>
      </c>
      <c r="O237" s="251"/>
      <c r="P237" s="247">
        <f>'[2]tr (2)'!O172</f>
        <v>100</v>
      </c>
      <c r="Q237" s="198">
        <f>'[2]tr (2)'!P172</f>
        <v>100</v>
      </c>
      <c r="R237" s="251">
        <f>'[2]tr (2)'!Q172</f>
        <v>100</v>
      </c>
      <c r="S237" s="252" t="s">
        <v>1768</v>
      </c>
    </row>
    <row r="238" spans="1:19" ht="15" customHeight="1">
      <c r="A238" s="216" t="s">
        <v>1769</v>
      </c>
      <c r="B238" s="247">
        <f>'[2]tr (2)'!C173</f>
        <v>126</v>
      </c>
      <c r="C238" s="198">
        <f>'[2]tr (2)'!D173</f>
        <v>126</v>
      </c>
      <c r="D238" s="198">
        <f>'[2]tr (2)'!E173</f>
        <v>126</v>
      </c>
      <c r="E238" s="251"/>
      <c r="F238" s="198">
        <f>'[2]tr (2)'!F173</f>
        <v>126</v>
      </c>
      <c r="G238" s="198">
        <f>'[2]tr (2)'!G173</f>
        <v>126</v>
      </c>
      <c r="H238" s="198">
        <f>'[2]tr (2)'!H173</f>
        <v>126</v>
      </c>
      <c r="I238" s="198">
        <f>'[2]tr (2)'!I173</f>
        <v>126</v>
      </c>
      <c r="J238" s="198">
        <f>'[2]tr (2)'!J173</f>
        <v>126</v>
      </c>
      <c r="K238" s="198">
        <f>'[2]tr (2)'!K173</f>
        <v>126</v>
      </c>
      <c r="L238" s="198">
        <f>'[2]tr (2)'!L173</f>
        <v>126</v>
      </c>
      <c r="M238" s="198">
        <f>'[2]tr (2)'!M173</f>
        <v>126</v>
      </c>
      <c r="N238" s="198">
        <f>'[2]tr (2)'!N173</f>
        <v>126</v>
      </c>
      <c r="O238" s="251"/>
      <c r="P238" s="247">
        <f>'[2]tr (2)'!O173</f>
        <v>126</v>
      </c>
      <c r="Q238" s="198">
        <f>'[2]tr (2)'!P173</f>
        <v>126</v>
      </c>
      <c r="R238" s="251">
        <f>'[2]tr (2)'!Q173</f>
        <v>119</v>
      </c>
      <c r="S238" s="253" t="s">
        <v>1770</v>
      </c>
    </row>
    <row r="239" spans="1:19" ht="15" customHeight="1">
      <c r="B239" s="241"/>
      <c r="C239" s="242"/>
      <c r="D239" s="242"/>
      <c r="E239" s="251"/>
      <c r="F239" s="242"/>
      <c r="G239" s="242"/>
      <c r="H239" s="242"/>
      <c r="I239" s="242"/>
      <c r="J239" s="242"/>
      <c r="K239" s="242"/>
      <c r="L239" s="242"/>
      <c r="M239" s="242"/>
      <c r="N239" s="242"/>
      <c r="O239" s="251"/>
      <c r="P239" s="241"/>
      <c r="Q239" s="242"/>
      <c r="R239" s="244"/>
      <c r="S239" s="253"/>
    </row>
    <row r="240" spans="1:19" ht="15" customHeight="1">
      <c r="A240" s="249" t="s">
        <v>1771</v>
      </c>
      <c r="B240" s="241">
        <f>'[2]tr (2)'!C175</f>
        <v>101</v>
      </c>
      <c r="C240" s="242">
        <f>'[2]tr (2)'!D175</f>
        <v>101</v>
      </c>
      <c r="D240" s="242">
        <f>'[2]tr (2)'!E175</f>
        <v>101</v>
      </c>
      <c r="E240" s="244"/>
      <c r="F240" s="242">
        <f>'[2]tr (2)'!F175</f>
        <v>101</v>
      </c>
      <c r="G240" s="242">
        <f>'[2]tr (2)'!G175</f>
        <v>101</v>
      </c>
      <c r="H240" s="242">
        <f>'[2]tr (2)'!H175</f>
        <v>101.1</v>
      </c>
      <c r="I240" s="242">
        <f>'[2]tr (2)'!I175</f>
        <v>101.1</v>
      </c>
      <c r="J240" s="242">
        <f>'[2]tr (2)'!J175</f>
        <v>101.1</v>
      </c>
      <c r="K240" s="242">
        <f>'[2]tr (2)'!K175</f>
        <v>101.4</v>
      </c>
      <c r="L240" s="242">
        <f>'[2]tr (2)'!L175</f>
        <v>101.1</v>
      </c>
      <c r="M240" s="242">
        <f>'[2]tr (2)'!M175</f>
        <v>101.1</v>
      </c>
      <c r="N240" s="242">
        <f>'[2]tr (2)'!N175</f>
        <v>101.1</v>
      </c>
      <c r="O240" s="244"/>
      <c r="P240" s="241">
        <f>'[2]tr (2)'!O175</f>
        <v>101.1</v>
      </c>
      <c r="Q240" s="242">
        <f>'[2]tr (2)'!P175</f>
        <v>101.1</v>
      </c>
      <c r="R240" s="244">
        <f>'[2]tr (2)'!Q175</f>
        <v>100.6</v>
      </c>
      <c r="S240" s="248" t="s">
        <v>1772</v>
      </c>
    </row>
    <row r="241" spans="1:19" ht="15" customHeight="1">
      <c r="A241" s="216" t="s">
        <v>1773</v>
      </c>
      <c r="B241" s="247">
        <f>'[2]tr (2)'!C176</f>
        <v>98</v>
      </c>
      <c r="C241" s="198">
        <f>'[2]tr (2)'!D176</f>
        <v>98</v>
      </c>
      <c r="D241" s="198">
        <f>'[2]tr (2)'!E176</f>
        <v>98</v>
      </c>
      <c r="E241" s="251"/>
      <c r="F241" s="198">
        <f>'[2]tr (2)'!F176</f>
        <v>98</v>
      </c>
      <c r="G241" s="198">
        <f>'[2]tr (2)'!G176</f>
        <v>98.2</v>
      </c>
      <c r="H241" s="198">
        <f>'[2]tr (2)'!H176</f>
        <v>98.2</v>
      </c>
      <c r="I241" s="198">
        <f>'[2]tr (2)'!I176</f>
        <v>98.3</v>
      </c>
      <c r="J241" s="198">
        <f>'[2]tr (2)'!J176</f>
        <v>98.3</v>
      </c>
      <c r="K241" s="198">
        <f>'[2]tr (2)'!K176</f>
        <v>98.3</v>
      </c>
      <c r="L241" s="198">
        <f>'[2]tr (2)'!L176</f>
        <v>98.8</v>
      </c>
      <c r="M241" s="198">
        <f>'[2]tr (2)'!M176</f>
        <v>98.8</v>
      </c>
      <c r="N241" s="198">
        <f>'[2]tr (2)'!N176</f>
        <v>98.8</v>
      </c>
      <c r="O241" s="251"/>
      <c r="P241" s="247">
        <f>'[2]tr (2)'!O176</f>
        <v>98.8</v>
      </c>
      <c r="Q241" s="198">
        <f>'[2]tr (2)'!P176</f>
        <v>98.8</v>
      </c>
      <c r="R241" s="251">
        <f>'[2]tr (2)'!Q176</f>
        <v>98.8</v>
      </c>
      <c r="S241" s="253" t="s">
        <v>1774</v>
      </c>
    </row>
    <row r="242" spans="1:19" ht="15" customHeight="1">
      <c r="A242" s="216" t="s">
        <v>1775</v>
      </c>
      <c r="B242" s="247">
        <f>'[2]tr (2)'!C177</f>
        <v>100.4</v>
      </c>
      <c r="C242" s="198">
        <f>'[2]tr (2)'!D177</f>
        <v>100.4</v>
      </c>
      <c r="D242" s="198">
        <f>'[2]tr (2)'!E177</f>
        <v>100.9</v>
      </c>
      <c r="E242" s="251"/>
      <c r="F242" s="198">
        <f>'[2]tr (2)'!F177</f>
        <v>100.6</v>
      </c>
      <c r="G242" s="198">
        <f>'[2]tr (2)'!G177</f>
        <v>100.6</v>
      </c>
      <c r="H242" s="198">
        <f>'[2]tr (2)'!H177</f>
        <v>100.6</v>
      </c>
      <c r="I242" s="198">
        <f>'[2]tr (2)'!I177</f>
        <v>100.6</v>
      </c>
      <c r="J242" s="198">
        <f>'[2]tr (2)'!J177</f>
        <v>100.6</v>
      </c>
      <c r="K242" s="198">
        <f>'[2]tr (2)'!K177</f>
        <v>100.6</v>
      </c>
      <c r="L242" s="198">
        <f>'[2]tr (2)'!L177</f>
        <v>100.6</v>
      </c>
      <c r="M242" s="198">
        <f>'[2]tr (2)'!M177</f>
        <v>100</v>
      </c>
      <c r="N242" s="198">
        <f>'[2]tr (2)'!N177</f>
        <v>100</v>
      </c>
      <c r="O242" s="251"/>
      <c r="P242" s="247">
        <f>'[2]tr (2)'!O177</f>
        <v>100</v>
      </c>
      <c r="Q242" s="198">
        <f>'[2]tr (2)'!P177</f>
        <v>100</v>
      </c>
      <c r="R242" s="251">
        <f>'[2]tr (2)'!Q177</f>
        <v>100</v>
      </c>
      <c r="S242" s="253" t="s">
        <v>1776</v>
      </c>
    </row>
    <row r="243" spans="1:19" ht="15" customHeight="1">
      <c r="A243" s="216" t="s">
        <v>1777</v>
      </c>
      <c r="B243" s="247">
        <f>'[2]tr (2)'!C178</f>
        <v>100</v>
      </c>
      <c r="C243" s="198">
        <f>'[2]tr (2)'!D178</f>
        <v>100</v>
      </c>
      <c r="D243" s="198">
        <f>'[2]tr (2)'!E178</f>
        <v>100</v>
      </c>
      <c r="E243" s="251"/>
      <c r="F243" s="198">
        <f>'[2]tr (2)'!F178</f>
        <v>100</v>
      </c>
      <c r="G243" s="198">
        <f>'[2]tr (2)'!G178</f>
        <v>100</v>
      </c>
      <c r="H243" s="198">
        <f>'[2]tr (2)'!H178</f>
        <v>100</v>
      </c>
      <c r="I243" s="198">
        <f>'[2]tr (2)'!I178</f>
        <v>100</v>
      </c>
      <c r="J243" s="198">
        <f>'[2]tr (2)'!J178</f>
        <v>100</v>
      </c>
      <c r="K243" s="198">
        <f>'[2]tr (2)'!K178</f>
        <v>100</v>
      </c>
      <c r="L243" s="198">
        <f>'[2]tr (2)'!L178</f>
        <v>100</v>
      </c>
      <c r="M243" s="198">
        <f>'[2]tr (2)'!M178</f>
        <v>100</v>
      </c>
      <c r="N243" s="198">
        <f>'[2]tr (2)'!N178</f>
        <v>100</v>
      </c>
      <c r="O243" s="251"/>
      <c r="P243" s="247">
        <f>'[2]tr (2)'!O178</f>
        <v>100</v>
      </c>
      <c r="Q243" s="198">
        <f>'[2]tr (2)'!P178</f>
        <v>100</v>
      </c>
      <c r="R243" s="251">
        <f>'[2]tr (2)'!Q178</f>
        <v>100</v>
      </c>
      <c r="S243" s="253" t="s">
        <v>1778</v>
      </c>
    </row>
    <row r="244" spans="1:19" s="246" customFormat="1" ht="15" customHeight="1">
      <c r="A244" s="216" t="s">
        <v>1779</v>
      </c>
      <c r="B244" s="247">
        <f>'[2]tr (2)'!C179</f>
        <v>107.6</v>
      </c>
      <c r="C244" s="198">
        <f>'[2]tr (2)'!D179</f>
        <v>107.6</v>
      </c>
      <c r="D244" s="198">
        <f>'[2]tr (2)'!E179</f>
        <v>107.6</v>
      </c>
      <c r="E244" s="251"/>
      <c r="F244" s="198">
        <f>'[2]tr (2)'!F179</f>
        <v>107.6</v>
      </c>
      <c r="G244" s="198">
        <f>'[2]tr (2)'!G179</f>
        <v>107.6</v>
      </c>
      <c r="H244" s="198">
        <f>'[2]tr (2)'!H179</f>
        <v>107.6</v>
      </c>
      <c r="I244" s="198">
        <f>'[2]tr (2)'!I179</f>
        <v>107.6</v>
      </c>
      <c r="J244" s="198">
        <f>'[2]tr (2)'!J179</f>
        <v>107.6</v>
      </c>
      <c r="K244" s="198">
        <f>'[2]tr (2)'!K179</f>
        <v>107.6</v>
      </c>
      <c r="L244" s="198">
        <f>'[2]tr (2)'!L179</f>
        <v>105.1</v>
      </c>
      <c r="M244" s="198">
        <f>'[2]tr (2)'!M179</f>
        <v>105.1</v>
      </c>
      <c r="N244" s="198">
        <f>'[2]tr (2)'!N179</f>
        <v>105.1</v>
      </c>
      <c r="O244" s="251"/>
      <c r="P244" s="247">
        <f>'[2]tr (2)'!O179</f>
        <v>105.1</v>
      </c>
      <c r="Q244" s="198">
        <f>'[2]tr (2)'!P179</f>
        <v>105.1</v>
      </c>
      <c r="R244" s="251">
        <f>'[2]tr (2)'!Q179</f>
        <v>102.6</v>
      </c>
      <c r="S244" s="253" t="s">
        <v>1780</v>
      </c>
    </row>
    <row r="245" spans="1:19" ht="15" customHeight="1">
      <c r="A245" s="216" t="s">
        <v>1781</v>
      </c>
      <c r="B245" s="247">
        <f>'[2]tr (2)'!C180</f>
        <v>103.3</v>
      </c>
      <c r="C245" s="198">
        <f>'[2]tr (2)'!D180</f>
        <v>103.3</v>
      </c>
      <c r="D245" s="198">
        <f>'[2]tr (2)'!E180</f>
        <v>103.3</v>
      </c>
      <c r="E245" s="251"/>
      <c r="F245" s="198">
        <f>'[2]tr (2)'!F180</f>
        <v>103.3</v>
      </c>
      <c r="G245" s="198">
        <f>'[2]tr (2)'!G180</f>
        <v>103.3</v>
      </c>
      <c r="H245" s="198">
        <f>'[2]tr (2)'!H180</f>
        <v>103.3</v>
      </c>
      <c r="I245" s="198">
        <f>'[2]tr (2)'!I180</f>
        <v>103.3</v>
      </c>
      <c r="J245" s="198">
        <f>'[2]tr (2)'!J180</f>
        <v>103.3</v>
      </c>
      <c r="K245" s="198">
        <f>'[2]tr (2)'!K180</f>
        <v>103.3</v>
      </c>
      <c r="L245" s="198">
        <f>'[2]tr (2)'!L180</f>
        <v>103.3</v>
      </c>
      <c r="M245" s="198">
        <f>'[2]tr (2)'!M180</f>
        <v>103.3</v>
      </c>
      <c r="N245" s="198">
        <f>'[2]tr (2)'!N180</f>
        <v>103.3</v>
      </c>
      <c r="O245" s="251"/>
      <c r="P245" s="247">
        <f>'[2]tr (2)'!O180</f>
        <v>103.3</v>
      </c>
      <c r="Q245" s="198">
        <f>'[2]tr (2)'!P180</f>
        <v>103.3</v>
      </c>
      <c r="R245" s="251">
        <f>'[2]tr (2)'!Q180</f>
        <v>103.3</v>
      </c>
      <c r="S245" s="253" t="s">
        <v>1782</v>
      </c>
    </row>
    <row r="246" spans="1:19" ht="15" customHeight="1">
      <c r="A246" s="216" t="s">
        <v>1783</v>
      </c>
      <c r="B246" s="247">
        <f>'[2]tr (2)'!C181</f>
        <v>98.6</v>
      </c>
      <c r="C246" s="198">
        <f>'[2]tr (2)'!D181</f>
        <v>98.6</v>
      </c>
      <c r="D246" s="198">
        <f>'[2]tr (2)'!E181</f>
        <v>98.6</v>
      </c>
      <c r="E246" s="251"/>
      <c r="F246" s="198">
        <f>'[2]tr (2)'!F181</f>
        <v>98.6</v>
      </c>
      <c r="G246" s="198">
        <f>'[2]tr (2)'!G181</f>
        <v>98.6</v>
      </c>
      <c r="H246" s="198">
        <f>'[2]tr (2)'!H181</f>
        <v>98.6</v>
      </c>
      <c r="I246" s="198">
        <f>'[2]tr (2)'!I181</f>
        <v>98.6</v>
      </c>
      <c r="J246" s="198">
        <f>'[2]tr (2)'!J181</f>
        <v>98.6</v>
      </c>
      <c r="K246" s="198">
        <f>'[2]tr (2)'!K181</f>
        <v>100.7</v>
      </c>
      <c r="L246" s="198">
        <f>'[2]tr (2)'!L181</f>
        <v>100.7</v>
      </c>
      <c r="M246" s="198">
        <f>'[2]tr (2)'!M181</f>
        <v>100.7</v>
      </c>
      <c r="N246" s="198">
        <f>'[2]tr (2)'!N181</f>
        <v>100.7</v>
      </c>
      <c r="O246" s="251"/>
      <c r="P246" s="247">
        <f>'[2]tr (2)'!O181</f>
        <v>100.7</v>
      </c>
      <c r="Q246" s="198">
        <f>'[2]tr (2)'!P181</f>
        <v>100.7</v>
      </c>
      <c r="R246" s="251">
        <f>'[2]tr (2)'!Q181</f>
        <v>100.7</v>
      </c>
      <c r="S246" s="253" t="s">
        <v>1784</v>
      </c>
    </row>
    <row r="247" spans="1:19" ht="15" customHeight="1">
      <c r="A247" s="216" t="s">
        <v>1785</v>
      </c>
      <c r="B247" s="247">
        <f>'[2]tr (2)'!C182</f>
        <v>100.4</v>
      </c>
      <c r="C247" s="198">
        <f>'[2]tr (2)'!D182</f>
        <v>100.4</v>
      </c>
      <c r="D247" s="198">
        <f>'[2]tr (2)'!E182</f>
        <v>100.4</v>
      </c>
      <c r="E247" s="244"/>
      <c r="F247" s="198">
        <f>'[2]tr (2)'!F182</f>
        <v>100.4</v>
      </c>
      <c r="G247" s="198">
        <f>'[2]tr (2)'!G182</f>
        <v>100.4</v>
      </c>
      <c r="H247" s="198">
        <f>'[2]tr (2)'!H182</f>
        <v>100.4</v>
      </c>
      <c r="I247" s="198">
        <f>'[2]tr (2)'!I182</f>
        <v>100.4</v>
      </c>
      <c r="J247" s="198">
        <f>'[2]tr (2)'!J182</f>
        <v>100.4</v>
      </c>
      <c r="K247" s="198">
        <f>'[2]tr (2)'!K182</f>
        <v>100.4</v>
      </c>
      <c r="L247" s="198">
        <f>'[2]tr (2)'!L182</f>
        <v>100.4</v>
      </c>
      <c r="M247" s="198">
        <f>'[2]tr (2)'!M182</f>
        <v>100.4</v>
      </c>
      <c r="N247" s="198">
        <f>'[2]tr (2)'!N182</f>
        <v>100.4</v>
      </c>
      <c r="O247" s="251"/>
      <c r="P247" s="247">
        <f>'[2]tr (2)'!O182</f>
        <v>100.4</v>
      </c>
      <c r="Q247" s="198">
        <f>'[2]tr (2)'!P182</f>
        <v>100.4</v>
      </c>
      <c r="R247" s="251">
        <f>'[2]tr (2)'!Q182</f>
        <v>100.4</v>
      </c>
      <c r="S247" s="253" t="s">
        <v>1786</v>
      </c>
    </row>
    <row r="248" spans="1:19" ht="15" customHeight="1">
      <c r="B248" s="241"/>
      <c r="C248" s="242"/>
      <c r="D248" s="242"/>
      <c r="E248" s="251"/>
      <c r="F248" s="242"/>
      <c r="G248" s="242"/>
      <c r="H248" s="242"/>
      <c r="I248" s="242"/>
      <c r="J248" s="242"/>
      <c r="K248" s="242"/>
      <c r="L248" s="242"/>
      <c r="M248" s="242"/>
      <c r="N248" s="242"/>
      <c r="O248" s="251"/>
      <c r="P248" s="241"/>
      <c r="Q248" s="242"/>
      <c r="R248" s="244"/>
      <c r="S248" s="253"/>
    </row>
    <row r="249" spans="1:19" ht="15" customHeight="1">
      <c r="A249" s="249" t="s">
        <v>1787</v>
      </c>
      <c r="B249" s="241">
        <f>'[2]tr (2)'!C184</f>
        <v>104.1</v>
      </c>
      <c r="C249" s="242">
        <f>'[2]tr (2)'!D184</f>
        <v>104.4</v>
      </c>
      <c r="D249" s="242">
        <f>'[2]tr (2)'!E184</f>
        <v>102.3</v>
      </c>
      <c r="E249" s="251"/>
      <c r="F249" s="242">
        <f>'[2]tr (2)'!F184</f>
        <v>100.3</v>
      </c>
      <c r="G249" s="242">
        <f>'[2]tr (2)'!G184</f>
        <v>95</v>
      </c>
      <c r="H249" s="242">
        <f>'[2]tr (2)'!H184</f>
        <v>95.7</v>
      </c>
      <c r="I249" s="242">
        <f>'[2]tr (2)'!I184</f>
        <v>99.8</v>
      </c>
      <c r="J249" s="242">
        <f>'[2]tr (2)'!J184</f>
        <v>102.1</v>
      </c>
      <c r="K249" s="242">
        <f>'[2]tr (2)'!K184</f>
        <v>102.9</v>
      </c>
      <c r="L249" s="242">
        <f>'[2]tr (2)'!L184</f>
        <v>101.9</v>
      </c>
      <c r="M249" s="242">
        <f>'[2]tr (2)'!M184</f>
        <v>101.9</v>
      </c>
      <c r="N249" s="242">
        <f>'[2]tr (2)'!N184</f>
        <v>102.3</v>
      </c>
      <c r="O249" s="251"/>
      <c r="P249" s="241">
        <f>'[2]tr (2)'!O184</f>
        <v>101.8</v>
      </c>
      <c r="Q249" s="242">
        <f>'[2]tr (2)'!P184</f>
        <v>102.6</v>
      </c>
      <c r="R249" s="244">
        <f>'[2]tr (2)'!Q184</f>
        <v>102.5</v>
      </c>
      <c r="S249" s="248" t="s">
        <v>1788</v>
      </c>
    </row>
    <row r="250" spans="1:19" ht="15" customHeight="1">
      <c r="A250" s="216" t="s">
        <v>1789</v>
      </c>
      <c r="B250" s="247">
        <f>'[2]tr (2)'!C185</f>
        <v>102.7</v>
      </c>
      <c r="C250" s="198">
        <f>'[2]tr (2)'!D185</f>
        <v>102.7</v>
      </c>
      <c r="D250" s="198">
        <f>'[2]tr (2)'!E185</f>
        <v>102.7</v>
      </c>
      <c r="E250" s="251"/>
      <c r="F250" s="198">
        <f>'[2]tr (2)'!F185</f>
        <v>102.7</v>
      </c>
      <c r="G250" s="198">
        <f>'[2]tr (2)'!G185</f>
        <v>103.7</v>
      </c>
      <c r="H250" s="198">
        <f>'[2]tr (2)'!H185</f>
        <v>103.7</v>
      </c>
      <c r="I250" s="198">
        <f>'[2]tr (2)'!I185</f>
        <v>103.7</v>
      </c>
      <c r="J250" s="198">
        <f>'[2]tr (2)'!J185</f>
        <v>103.7</v>
      </c>
      <c r="K250" s="198">
        <f>'[2]tr (2)'!K185</f>
        <v>101.2</v>
      </c>
      <c r="L250" s="198">
        <f>'[2]tr (2)'!L185</f>
        <v>101.2</v>
      </c>
      <c r="M250" s="198">
        <f>'[2]tr (2)'!M185</f>
        <v>101.2</v>
      </c>
      <c r="N250" s="198">
        <f>'[2]tr (2)'!N185</f>
        <v>101.1</v>
      </c>
      <c r="O250" s="251"/>
      <c r="P250" s="247">
        <f>'[2]tr (2)'!O185</f>
        <v>101.1</v>
      </c>
      <c r="Q250" s="198">
        <f>'[2]tr (2)'!P185</f>
        <v>101.1</v>
      </c>
      <c r="R250" s="251">
        <f>'[2]tr (2)'!Q185</f>
        <v>101.1</v>
      </c>
      <c r="S250" s="253" t="s">
        <v>1790</v>
      </c>
    </row>
    <row r="251" spans="1:19" ht="15" customHeight="1">
      <c r="A251" s="216" t="s">
        <v>1791</v>
      </c>
      <c r="B251" s="247">
        <f>'[2]tr (2)'!C186</f>
        <v>100.1</v>
      </c>
      <c r="C251" s="198">
        <f>'[2]tr (2)'!D186</f>
        <v>100.1</v>
      </c>
      <c r="D251" s="198">
        <f>'[2]tr (2)'!E186</f>
        <v>100.1</v>
      </c>
      <c r="E251" s="251"/>
      <c r="F251" s="198">
        <f>'[2]tr (2)'!F186</f>
        <v>100.1</v>
      </c>
      <c r="G251" s="198">
        <f>'[2]tr (2)'!G186</f>
        <v>101</v>
      </c>
      <c r="H251" s="198">
        <f>'[2]tr (2)'!H186</f>
        <v>101</v>
      </c>
      <c r="I251" s="198">
        <f>'[2]tr (2)'!I186</f>
        <v>101</v>
      </c>
      <c r="J251" s="198">
        <f>'[2]tr (2)'!J186</f>
        <v>101</v>
      </c>
      <c r="K251" s="198">
        <f>'[2]tr (2)'!K186</f>
        <v>101</v>
      </c>
      <c r="L251" s="198">
        <f>'[2]tr (2)'!L186</f>
        <v>101</v>
      </c>
      <c r="M251" s="198">
        <f>'[2]tr (2)'!M186</f>
        <v>101</v>
      </c>
      <c r="N251" s="198">
        <f>'[2]tr (2)'!N186</f>
        <v>100.2</v>
      </c>
      <c r="O251" s="251"/>
      <c r="P251" s="247">
        <f>'[2]tr (2)'!O186</f>
        <v>100.2</v>
      </c>
      <c r="Q251" s="198">
        <f>'[2]tr (2)'!P186</f>
        <v>100.2</v>
      </c>
      <c r="R251" s="251">
        <f>'[2]tr (2)'!Q186</f>
        <v>100.2</v>
      </c>
      <c r="S251" s="253" t="s">
        <v>1792</v>
      </c>
    </row>
    <row r="252" spans="1:19" ht="15" customHeight="1">
      <c r="A252" s="216" t="s">
        <v>1793</v>
      </c>
      <c r="B252" s="247">
        <f>'[2]tr (2)'!C187</f>
        <v>105.9</v>
      </c>
      <c r="C252" s="198">
        <f>'[2]tr (2)'!D187</f>
        <v>105.9</v>
      </c>
      <c r="D252" s="198">
        <f>'[2]tr (2)'!E187</f>
        <v>105.9</v>
      </c>
      <c r="E252" s="244"/>
      <c r="F252" s="198">
        <f>'[2]tr (2)'!F187</f>
        <v>105.9</v>
      </c>
      <c r="G252" s="198">
        <f>'[2]tr (2)'!G187</f>
        <v>100</v>
      </c>
      <c r="H252" s="198">
        <f>'[2]tr (2)'!H187</f>
        <v>100</v>
      </c>
      <c r="I252" s="198">
        <f>'[2]tr (2)'!I187</f>
        <v>100</v>
      </c>
      <c r="J252" s="198">
        <f>'[2]tr (2)'!J187</f>
        <v>100</v>
      </c>
      <c r="K252" s="198">
        <f>'[2]tr (2)'!K187</f>
        <v>100</v>
      </c>
      <c r="L252" s="198">
        <f>'[2]tr (2)'!L187</f>
        <v>100</v>
      </c>
      <c r="M252" s="198">
        <f>'[2]tr (2)'!M187</f>
        <v>100</v>
      </c>
      <c r="N252" s="198">
        <f>'[2]tr (2)'!N187</f>
        <v>100</v>
      </c>
      <c r="O252" s="251"/>
      <c r="P252" s="247">
        <f>'[2]tr (2)'!O187</f>
        <v>100</v>
      </c>
      <c r="Q252" s="198">
        <f>'[2]tr (2)'!P187</f>
        <v>100</v>
      </c>
      <c r="R252" s="251">
        <f>'[2]tr (2)'!Q187</f>
        <v>100</v>
      </c>
      <c r="S252" s="252" t="s">
        <v>1794</v>
      </c>
    </row>
    <row r="253" spans="1:19" ht="15" customHeight="1">
      <c r="A253" s="216" t="s">
        <v>1795</v>
      </c>
      <c r="B253" s="247">
        <f>'[2]tr (2)'!C188</f>
        <v>100.4</v>
      </c>
      <c r="C253" s="198">
        <f>'[2]tr (2)'!D188</f>
        <v>100.4</v>
      </c>
      <c r="D253" s="198">
        <f>'[2]tr (2)'!E188</f>
        <v>100.4</v>
      </c>
      <c r="E253" s="251"/>
      <c r="F253" s="198">
        <f>'[2]tr (2)'!F188</f>
        <v>100.4</v>
      </c>
      <c r="G253" s="198">
        <f>'[2]tr (2)'!G188</f>
        <v>100.4</v>
      </c>
      <c r="H253" s="198">
        <f>'[2]tr (2)'!H188</f>
        <v>103.9</v>
      </c>
      <c r="I253" s="198">
        <f>'[2]tr (2)'!I188</f>
        <v>100.4</v>
      </c>
      <c r="J253" s="198">
        <f>'[2]tr (2)'!J188</f>
        <v>100.4</v>
      </c>
      <c r="K253" s="198">
        <f>'[2]tr (2)'!K188</f>
        <v>100.4</v>
      </c>
      <c r="L253" s="198">
        <f>'[2]tr (2)'!L188</f>
        <v>100.4</v>
      </c>
      <c r="M253" s="198">
        <f>'[2]tr (2)'!M188</f>
        <v>100.4</v>
      </c>
      <c r="N253" s="198">
        <f>'[2]tr (2)'!N188</f>
        <v>103</v>
      </c>
      <c r="O253" s="251"/>
      <c r="P253" s="247">
        <f>'[2]tr (2)'!O188</f>
        <v>103</v>
      </c>
      <c r="Q253" s="198">
        <f>'[2]tr (2)'!P188</f>
        <v>103</v>
      </c>
      <c r="R253" s="251">
        <f>'[2]tr (2)'!Q188</f>
        <v>103</v>
      </c>
      <c r="S253" s="253" t="s">
        <v>1796</v>
      </c>
    </row>
    <row r="254" spans="1:19" ht="15" customHeight="1">
      <c r="A254" s="216" t="s">
        <v>1797</v>
      </c>
      <c r="B254" s="247">
        <f>'[2]tr (2)'!C189</f>
        <v>90.2</v>
      </c>
      <c r="C254" s="198">
        <f>'[2]tr (2)'!D189</f>
        <v>91.2</v>
      </c>
      <c r="D254" s="198">
        <f>'[2]tr (2)'!E189</f>
        <v>91</v>
      </c>
      <c r="E254" s="251"/>
      <c r="F254" s="198">
        <f>'[2]tr (2)'!F189</f>
        <v>84.8</v>
      </c>
      <c r="G254" s="198">
        <f>'[2]tr (2)'!G189</f>
        <v>77.2</v>
      </c>
      <c r="H254" s="198">
        <f>'[2]tr (2)'!H189</f>
        <v>79.2</v>
      </c>
      <c r="I254" s="198">
        <f>'[2]tr (2)'!I189</f>
        <v>94.1</v>
      </c>
      <c r="J254" s="198">
        <f>'[2]tr (2)'!J189</f>
        <v>101.9</v>
      </c>
      <c r="K254" s="198">
        <f>'[2]tr (2)'!K189</f>
        <v>106.1</v>
      </c>
      <c r="L254" s="198">
        <f>'[2]tr (2)'!L189</f>
        <v>103.5</v>
      </c>
      <c r="M254" s="198">
        <f>'[2]tr (2)'!M189</f>
        <v>103.6</v>
      </c>
      <c r="N254" s="198">
        <f>'[2]tr (2)'!N189</f>
        <v>104.9</v>
      </c>
      <c r="O254" s="251"/>
      <c r="P254" s="247">
        <f>'[2]tr (2)'!O189</f>
        <v>102.9</v>
      </c>
      <c r="Q254" s="198">
        <f>'[2]tr (2)'!P189</f>
        <v>104.8</v>
      </c>
      <c r="R254" s="251">
        <f>'[2]tr (2)'!Q189</f>
        <v>105.1</v>
      </c>
      <c r="S254" s="252" t="s">
        <v>1798</v>
      </c>
    </row>
    <row r="255" spans="1:19" ht="15" customHeight="1">
      <c r="A255" s="216" t="s">
        <v>1799</v>
      </c>
      <c r="B255" s="247">
        <f>'[2]tr (2)'!C190</f>
        <v>103.8</v>
      </c>
      <c r="C255" s="198">
        <f>'[2]tr (2)'!D190</f>
        <v>103.8</v>
      </c>
      <c r="D255" s="198">
        <f>'[2]tr (2)'!E190</f>
        <v>103.8</v>
      </c>
      <c r="E255" s="251"/>
      <c r="F255" s="198">
        <f>'[2]tr (2)'!F190</f>
        <v>103.8</v>
      </c>
      <c r="G255" s="198">
        <f>'[2]tr (2)'!G190</f>
        <v>103.8</v>
      </c>
      <c r="H255" s="198">
        <f>'[2]tr (2)'!H190</f>
        <v>103.8</v>
      </c>
      <c r="I255" s="198">
        <f>'[2]tr (2)'!I190</f>
        <v>103.8</v>
      </c>
      <c r="J255" s="198">
        <f>'[2]tr (2)'!J190</f>
        <v>103.8</v>
      </c>
      <c r="K255" s="198">
        <f>'[2]tr (2)'!K190</f>
        <v>103.8</v>
      </c>
      <c r="L255" s="198">
        <f>'[2]tr (2)'!L190</f>
        <v>102.2</v>
      </c>
      <c r="M255" s="198">
        <f>'[2]tr (2)'!M190</f>
        <v>102.2</v>
      </c>
      <c r="N255" s="198">
        <f>'[2]tr (2)'!N190</f>
        <v>102.2</v>
      </c>
      <c r="O255" s="251"/>
      <c r="P255" s="247">
        <f>'[2]tr (2)'!O190</f>
        <v>102.2</v>
      </c>
      <c r="Q255" s="198">
        <f>'[2]tr (2)'!P190</f>
        <v>102.2</v>
      </c>
      <c r="R255" s="251">
        <f>'[2]tr (2)'!Q190</f>
        <v>102.2</v>
      </c>
      <c r="S255" s="253" t="s">
        <v>1800</v>
      </c>
    </row>
    <row r="256" spans="1:19" ht="15" customHeight="1">
      <c r="A256" s="216" t="s">
        <v>1801</v>
      </c>
      <c r="B256" s="247">
        <f>'[2]tr (2)'!C191</f>
        <v>100.9</v>
      </c>
      <c r="C256" s="198">
        <f>'[2]tr (2)'!D191</f>
        <v>100.9</v>
      </c>
      <c r="D256" s="198">
        <f>'[2]tr (2)'!E191</f>
        <v>100.9</v>
      </c>
      <c r="E256" s="251"/>
      <c r="F256" s="198">
        <f>'[2]tr (2)'!F191</f>
        <v>100.9</v>
      </c>
      <c r="G256" s="198">
        <f>'[2]tr (2)'!G191</f>
        <v>100.7</v>
      </c>
      <c r="H256" s="198">
        <f>'[2]tr (2)'!H191</f>
        <v>100.7</v>
      </c>
      <c r="I256" s="198">
        <f>'[2]tr (2)'!I191</f>
        <v>100.7</v>
      </c>
      <c r="J256" s="198">
        <f>'[2]tr (2)'!J191</f>
        <v>100.7</v>
      </c>
      <c r="K256" s="198">
        <f>'[2]tr (2)'!K191</f>
        <v>100.7</v>
      </c>
      <c r="L256" s="198">
        <f>'[2]tr (2)'!L191</f>
        <v>100.7</v>
      </c>
      <c r="M256" s="198">
        <f>'[2]tr (2)'!M191</f>
        <v>100.7</v>
      </c>
      <c r="N256" s="198">
        <f>'[2]tr (2)'!N191</f>
        <v>100.7</v>
      </c>
      <c r="O256" s="251"/>
      <c r="P256" s="247">
        <f>'[2]tr (2)'!O191</f>
        <v>100.7</v>
      </c>
      <c r="Q256" s="198">
        <f>'[2]tr (2)'!P191</f>
        <v>100.7</v>
      </c>
      <c r="R256" s="251">
        <f>'[2]tr (2)'!Q191</f>
        <v>100.7</v>
      </c>
      <c r="S256" s="253" t="s">
        <v>1802</v>
      </c>
    </row>
    <row r="257" spans="1:19" ht="15" customHeight="1">
      <c r="A257" s="216" t="s">
        <v>1805</v>
      </c>
      <c r="B257" s="247">
        <f>'[2]tr (2)'!C192</f>
        <v>117.3</v>
      </c>
      <c r="C257" s="198">
        <f>'[2]tr (2)'!D192</f>
        <v>117.3</v>
      </c>
      <c r="D257" s="198">
        <f>'[2]tr (2)'!E192</f>
        <v>111.6</v>
      </c>
      <c r="E257" s="251"/>
      <c r="F257" s="198">
        <f>'[2]tr (2)'!F192</f>
        <v>110.7</v>
      </c>
      <c r="G257" s="198">
        <f>'[2]tr (2)'!G192</f>
        <v>101.1</v>
      </c>
      <c r="H257" s="198">
        <f>'[2]tr (2)'!H192</f>
        <v>101.1</v>
      </c>
      <c r="I257" s="198">
        <f>'[2]tr (2)'!I192</f>
        <v>101.1</v>
      </c>
      <c r="J257" s="198">
        <f>'[2]tr (2)'!J192</f>
        <v>101.1</v>
      </c>
      <c r="K257" s="198">
        <f>'[2]tr (2)'!K192</f>
        <v>101.1</v>
      </c>
      <c r="L257" s="198">
        <f>'[2]tr (2)'!L192</f>
        <v>101.1</v>
      </c>
      <c r="M257" s="198">
        <f>'[2]tr (2)'!M192</f>
        <v>101.1</v>
      </c>
      <c r="N257" s="198">
        <f>'[2]tr (2)'!N192</f>
        <v>101.1</v>
      </c>
      <c r="O257" s="251"/>
      <c r="P257" s="247">
        <f>'[2]tr (2)'!O192</f>
        <v>101.1</v>
      </c>
      <c r="Q257" s="198">
        <f>'[2]tr (2)'!P192</f>
        <v>102.1</v>
      </c>
      <c r="R257" s="251">
        <f>'[2]tr (2)'!Q192</f>
        <v>101.4</v>
      </c>
      <c r="S257" s="253" t="s">
        <v>1806</v>
      </c>
    </row>
    <row r="258" spans="1:19" ht="15" customHeight="1">
      <c r="A258" s="216" t="s">
        <v>1807</v>
      </c>
      <c r="B258" s="247">
        <f>'[2]tr (2)'!C193</f>
        <v>115.3</v>
      </c>
      <c r="C258" s="198">
        <f>'[2]tr (2)'!D193</f>
        <v>115.3</v>
      </c>
      <c r="D258" s="198">
        <f>'[2]tr (2)'!E193</f>
        <v>109.6</v>
      </c>
      <c r="E258" s="244"/>
      <c r="F258" s="198">
        <f>'[2]tr (2)'!F193</f>
        <v>108.7</v>
      </c>
      <c r="G258" s="198">
        <f>'[2]tr (2)'!G193</f>
        <v>108.7</v>
      </c>
      <c r="H258" s="198">
        <f>'[2]tr (2)'!H193</f>
        <v>108.7</v>
      </c>
      <c r="I258" s="198">
        <f>'[2]tr (2)'!I193</f>
        <v>108.7</v>
      </c>
      <c r="J258" s="198">
        <f>'[2]tr (2)'!J193</f>
        <v>111.6</v>
      </c>
      <c r="K258" s="198">
        <f>'[2]tr (2)'!K193</f>
        <v>111.6</v>
      </c>
      <c r="L258" s="198">
        <f>'[2]tr (2)'!L193</f>
        <v>103</v>
      </c>
      <c r="M258" s="198">
        <f>'[2]tr (2)'!M193</f>
        <v>103</v>
      </c>
      <c r="N258" s="198">
        <f>'[2]tr (2)'!N193</f>
        <v>105.8</v>
      </c>
      <c r="O258" s="251"/>
      <c r="P258" s="247">
        <f>'[2]tr (2)'!O193</f>
        <v>105.8</v>
      </c>
      <c r="Q258" s="198">
        <f>'[2]tr (2)'!P193</f>
        <v>106.1</v>
      </c>
      <c r="R258" s="251">
        <f>'[2]tr (2)'!Q193</f>
        <v>106.1</v>
      </c>
      <c r="S258" s="253" t="s">
        <v>1808</v>
      </c>
    </row>
    <row r="259" spans="1:19" ht="15" customHeight="1">
      <c r="B259" s="241"/>
      <c r="C259" s="242"/>
      <c r="D259" s="242"/>
      <c r="E259" s="251"/>
      <c r="F259" s="242"/>
      <c r="G259" s="242"/>
      <c r="H259" s="242"/>
      <c r="I259" s="242"/>
      <c r="J259" s="242"/>
      <c r="K259" s="242"/>
      <c r="L259" s="242"/>
      <c r="M259" s="242"/>
      <c r="N259" s="242"/>
      <c r="O259" s="251"/>
      <c r="P259" s="241"/>
      <c r="Q259" s="242"/>
      <c r="R259" s="244"/>
      <c r="S259" s="253"/>
    </row>
    <row r="260" spans="1:19" ht="15" customHeight="1">
      <c r="A260" s="249" t="s">
        <v>1809</v>
      </c>
      <c r="B260" s="241">
        <f>'[2]tr (2)'!C195</f>
        <v>102.4</v>
      </c>
      <c r="C260" s="242">
        <f>'[2]tr (2)'!D195</f>
        <v>102.4</v>
      </c>
      <c r="D260" s="242">
        <f>'[2]tr (2)'!E195</f>
        <v>102.4</v>
      </c>
      <c r="E260" s="251"/>
      <c r="F260" s="242">
        <f>'[2]tr (2)'!F195</f>
        <v>102.4</v>
      </c>
      <c r="G260" s="242">
        <f>'[2]tr (2)'!G195</f>
        <v>102.4</v>
      </c>
      <c r="H260" s="242">
        <f>'[2]tr (2)'!H195</f>
        <v>102.4</v>
      </c>
      <c r="I260" s="242">
        <f>'[2]tr (2)'!I195</f>
        <v>102.4</v>
      </c>
      <c r="J260" s="242">
        <f>'[2]tr (2)'!J195</f>
        <v>102.4</v>
      </c>
      <c r="K260" s="242">
        <f>'[2]tr (2)'!K195</f>
        <v>102.4</v>
      </c>
      <c r="L260" s="242">
        <f>'[2]tr (2)'!L195</f>
        <v>102.4</v>
      </c>
      <c r="M260" s="242">
        <f>'[2]tr (2)'!M195</f>
        <v>102.4</v>
      </c>
      <c r="N260" s="242">
        <f>'[2]tr (2)'!N195</f>
        <v>102.4</v>
      </c>
      <c r="O260" s="251"/>
      <c r="P260" s="241">
        <f>'[2]tr (2)'!O195</f>
        <v>102.4</v>
      </c>
      <c r="Q260" s="242">
        <f>'[2]tr (2)'!P195</f>
        <v>102.4</v>
      </c>
      <c r="R260" s="244">
        <f>'[2]tr (2)'!Q195</f>
        <v>102.4</v>
      </c>
      <c r="S260" s="248" t="s">
        <v>1810</v>
      </c>
    </row>
    <row r="261" spans="1:19" ht="15" customHeight="1">
      <c r="A261" s="216" t="s">
        <v>1811</v>
      </c>
      <c r="B261" s="247">
        <f>'[2]tr (2)'!C196</f>
        <v>100</v>
      </c>
      <c r="C261" s="198">
        <f>'[2]tr (2)'!D196</f>
        <v>100</v>
      </c>
      <c r="D261" s="198">
        <f>'[2]tr (2)'!E196</f>
        <v>100</v>
      </c>
      <c r="E261" s="251"/>
      <c r="F261" s="198">
        <f>'[2]tr (2)'!F196</f>
        <v>100</v>
      </c>
      <c r="G261" s="198">
        <f>'[2]tr (2)'!G196</f>
        <v>100</v>
      </c>
      <c r="H261" s="198">
        <f>'[2]tr (2)'!H196</f>
        <v>100</v>
      </c>
      <c r="I261" s="198">
        <f>'[2]tr (2)'!I196</f>
        <v>100</v>
      </c>
      <c r="J261" s="198">
        <f>'[2]tr (2)'!J196</f>
        <v>100</v>
      </c>
      <c r="K261" s="198">
        <f>'[2]tr (2)'!K196</f>
        <v>100</v>
      </c>
      <c r="L261" s="198">
        <f>'[2]tr (2)'!L196</f>
        <v>100</v>
      </c>
      <c r="M261" s="198">
        <f>'[2]tr (2)'!M196</f>
        <v>100</v>
      </c>
      <c r="N261" s="198">
        <f>'[2]tr (2)'!N196</f>
        <v>100</v>
      </c>
      <c r="O261" s="251"/>
      <c r="P261" s="247">
        <f>'[2]tr (2)'!O196</f>
        <v>100</v>
      </c>
      <c r="Q261" s="198">
        <f>'[2]tr (2)'!P196</f>
        <v>100</v>
      </c>
      <c r="R261" s="251">
        <f>'[2]tr (2)'!Q196</f>
        <v>100</v>
      </c>
      <c r="S261" s="253" t="s">
        <v>1812</v>
      </c>
    </row>
    <row r="262" spans="1:19" ht="15" customHeight="1">
      <c r="A262" s="216" t="s">
        <v>1813</v>
      </c>
      <c r="B262" s="247">
        <f>'[2]tr (2)'!C197</f>
        <v>93.6</v>
      </c>
      <c r="C262" s="198">
        <f>'[2]tr (2)'!D197</f>
        <v>93.6</v>
      </c>
      <c r="D262" s="198">
        <f>'[2]tr (2)'!E197</f>
        <v>93.6</v>
      </c>
      <c r="E262" s="251"/>
      <c r="F262" s="198">
        <f>'[2]tr (2)'!F197</f>
        <v>93.6</v>
      </c>
      <c r="G262" s="198">
        <f>'[2]tr (2)'!G197</f>
        <v>93.6</v>
      </c>
      <c r="H262" s="198">
        <f>'[2]tr (2)'!H197</f>
        <v>93.6</v>
      </c>
      <c r="I262" s="198">
        <f>'[2]tr (2)'!I197</f>
        <v>93.6</v>
      </c>
      <c r="J262" s="198">
        <f>'[2]tr (2)'!J197</f>
        <v>93.6</v>
      </c>
      <c r="K262" s="198">
        <f>'[2]tr (2)'!K197</f>
        <v>93.6</v>
      </c>
      <c r="L262" s="198">
        <f>'[2]tr (2)'!L197</f>
        <v>93.6</v>
      </c>
      <c r="M262" s="198">
        <f>'[2]tr (2)'!M197</f>
        <v>93.6</v>
      </c>
      <c r="N262" s="198">
        <f>'[2]tr (2)'!N197</f>
        <v>93.6</v>
      </c>
      <c r="O262" s="251"/>
      <c r="P262" s="247">
        <f>'[2]tr (2)'!O197</f>
        <v>93.6</v>
      </c>
      <c r="Q262" s="198">
        <f>'[2]tr (2)'!P197</f>
        <v>93.6</v>
      </c>
      <c r="R262" s="251">
        <f>'[2]tr (2)'!Q197</f>
        <v>93.6</v>
      </c>
      <c r="S262" s="253" t="s">
        <v>1814</v>
      </c>
    </row>
    <row r="263" spans="1:19" ht="15" customHeight="1">
      <c r="A263" s="216" t="s">
        <v>1815</v>
      </c>
      <c r="B263" s="247">
        <f>'[2]tr (2)'!C198</f>
        <v>103.7</v>
      </c>
      <c r="C263" s="198">
        <f>'[2]tr (2)'!D198</f>
        <v>103.7</v>
      </c>
      <c r="D263" s="198">
        <f>'[2]tr (2)'!E198</f>
        <v>103.7</v>
      </c>
      <c r="E263" s="251"/>
      <c r="F263" s="198">
        <f>'[2]tr (2)'!F198</f>
        <v>103.7</v>
      </c>
      <c r="G263" s="198">
        <f>'[2]tr (2)'!G198</f>
        <v>103.7</v>
      </c>
      <c r="H263" s="198">
        <f>'[2]tr (2)'!H198</f>
        <v>103.7</v>
      </c>
      <c r="I263" s="198">
        <f>'[2]tr (2)'!I198</f>
        <v>103.7</v>
      </c>
      <c r="J263" s="198">
        <f>'[2]tr (2)'!J198</f>
        <v>103.7</v>
      </c>
      <c r="K263" s="198">
        <f>'[2]tr (2)'!K198</f>
        <v>103.7</v>
      </c>
      <c r="L263" s="198">
        <f>'[2]tr (2)'!L198</f>
        <v>103.7</v>
      </c>
      <c r="M263" s="198">
        <f>'[2]tr (2)'!M198</f>
        <v>103.7</v>
      </c>
      <c r="N263" s="198">
        <f>'[2]tr (2)'!N198</f>
        <v>103.7</v>
      </c>
      <c r="O263" s="251"/>
      <c r="P263" s="247">
        <f>'[2]tr (2)'!O198</f>
        <v>103.7</v>
      </c>
      <c r="Q263" s="198">
        <f>'[2]tr (2)'!P198</f>
        <v>103.7</v>
      </c>
      <c r="R263" s="251">
        <f>'[2]tr (2)'!Q198</f>
        <v>103.7</v>
      </c>
      <c r="S263" s="253" t="s">
        <v>1816</v>
      </c>
    </row>
    <row r="264" spans="1:19" ht="15" customHeight="1">
      <c r="B264" s="247"/>
      <c r="C264" s="198"/>
      <c r="D264" s="198"/>
      <c r="E264" s="251"/>
      <c r="F264" s="247"/>
      <c r="G264" s="198"/>
      <c r="H264" s="198"/>
      <c r="I264" s="198"/>
      <c r="J264" s="198"/>
      <c r="K264" s="198"/>
      <c r="L264" s="198"/>
      <c r="M264" s="198"/>
      <c r="N264" s="198"/>
      <c r="O264" s="251"/>
      <c r="P264" s="247"/>
      <c r="Q264" s="198"/>
      <c r="R264" s="251"/>
      <c r="S264" s="253"/>
    </row>
    <row r="265" spans="1:19" ht="15" customHeight="1">
      <c r="B265" s="247"/>
      <c r="C265" s="198"/>
      <c r="D265" s="198"/>
      <c r="E265" s="251"/>
      <c r="F265" s="247"/>
      <c r="G265" s="198"/>
      <c r="H265" s="198"/>
      <c r="I265" s="198"/>
      <c r="J265" s="198"/>
      <c r="K265" s="198"/>
      <c r="L265" s="198"/>
      <c r="M265" s="198"/>
      <c r="N265" s="198"/>
      <c r="O265" s="279"/>
      <c r="P265" s="247"/>
      <c r="Q265" s="198"/>
      <c r="R265" s="251"/>
      <c r="S265" s="253"/>
    </row>
    <row r="266" spans="1:19" ht="15" customHeight="1">
      <c r="B266" s="247"/>
      <c r="C266" s="198"/>
      <c r="D266" s="198"/>
      <c r="E266" s="251"/>
      <c r="F266" s="247"/>
      <c r="G266" s="198"/>
      <c r="H266" s="198"/>
      <c r="I266" s="198"/>
      <c r="J266" s="198"/>
      <c r="K266" s="198"/>
      <c r="L266" s="198"/>
      <c r="M266" s="198"/>
      <c r="N266" s="198"/>
      <c r="O266" s="279"/>
      <c r="P266" s="247"/>
      <c r="Q266" s="198"/>
      <c r="R266" s="251"/>
      <c r="S266" s="253"/>
    </row>
    <row r="267" spans="1:19" ht="15" customHeight="1">
      <c r="B267" s="247"/>
      <c r="C267" s="198"/>
      <c r="D267" s="198"/>
      <c r="E267" s="251"/>
      <c r="F267" s="247"/>
      <c r="G267" s="198"/>
      <c r="H267" s="198"/>
      <c r="I267" s="198"/>
      <c r="J267" s="198"/>
      <c r="K267" s="198"/>
      <c r="L267" s="198"/>
      <c r="M267" s="198"/>
      <c r="N267" s="198"/>
      <c r="O267" s="279"/>
      <c r="P267" s="247"/>
      <c r="Q267" s="198"/>
      <c r="R267" s="251"/>
      <c r="S267" s="253"/>
    </row>
    <row r="268" spans="1:19" ht="15" customHeight="1">
      <c r="B268" s="247"/>
      <c r="C268" s="198"/>
      <c r="D268" s="198"/>
      <c r="E268" s="251"/>
      <c r="F268" s="247"/>
      <c r="G268" s="198"/>
      <c r="H268" s="198"/>
      <c r="I268" s="198"/>
      <c r="J268" s="198"/>
      <c r="K268" s="198"/>
      <c r="L268" s="198"/>
      <c r="M268" s="198"/>
      <c r="N268" s="198"/>
      <c r="O268" s="279"/>
      <c r="P268" s="247"/>
      <c r="Q268" s="198"/>
      <c r="R268" s="251"/>
      <c r="S268" s="253"/>
    </row>
    <row r="269" spans="1:19" ht="15" customHeight="1">
      <c r="B269" s="247"/>
      <c r="C269" s="198"/>
      <c r="D269" s="198"/>
      <c r="E269" s="251"/>
      <c r="F269" s="247"/>
      <c r="G269" s="198"/>
      <c r="H269" s="198"/>
      <c r="I269" s="198"/>
      <c r="J269" s="198"/>
      <c r="K269" s="198"/>
      <c r="L269" s="198"/>
      <c r="M269" s="198"/>
      <c r="N269" s="198"/>
      <c r="O269" s="279"/>
      <c r="P269" s="247"/>
      <c r="Q269" s="198"/>
      <c r="R269" s="251"/>
      <c r="S269" s="253"/>
    </row>
    <row r="270" spans="1:19" ht="15" customHeight="1">
      <c r="A270" s="288"/>
      <c r="B270" s="247"/>
      <c r="C270" s="198"/>
      <c r="D270" s="198"/>
      <c r="E270" s="251"/>
      <c r="F270" s="247"/>
      <c r="G270" s="198"/>
      <c r="H270" s="198"/>
      <c r="I270" s="198"/>
      <c r="J270" s="198"/>
      <c r="K270" s="198"/>
      <c r="L270" s="198"/>
      <c r="M270" s="198"/>
      <c r="N270" s="198"/>
      <c r="O270" s="279"/>
      <c r="P270" s="247"/>
      <c r="Q270" s="198"/>
      <c r="R270" s="251"/>
      <c r="S270" s="289"/>
    </row>
    <row r="271" spans="1:19" ht="15" customHeight="1">
      <c r="A271" s="281"/>
      <c r="B271" s="258"/>
      <c r="C271" s="259"/>
      <c r="D271" s="259"/>
      <c r="E271" s="282"/>
      <c r="F271" s="258"/>
      <c r="G271" s="259"/>
      <c r="H271" s="259"/>
      <c r="I271" s="259"/>
      <c r="J271" s="259"/>
      <c r="K271" s="259"/>
      <c r="L271" s="259"/>
      <c r="M271" s="259"/>
      <c r="N271" s="259"/>
      <c r="O271" s="290"/>
      <c r="P271" s="258"/>
      <c r="Q271" s="259"/>
      <c r="R271" s="262"/>
      <c r="S271" s="286"/>
    </row>
    <row r="272" spans="1:19" ht="15" customHeight="1">
      <c r="B272" s="198"/>
      <c r="C272" s="198"/>
      <c r="D272" s="198"/>
      <c r="F272" s="198"/>
      <c r="G272" s="198"/>
      <c r="H272" s="198"/>
      <c r="I272" s="198"/>
      <c r="J272" s="198"/>
      <c r="K272" s="198"/>
      <c r="L272" s="198"/>
      <c r="M272" s="198"/>
      <c r="N272" s="198"/>
      <c r="O272" s="195"/>
      <c r="P272" s="287"/>
      <c r="Q272" s="198"/>
      <c r="R272" s="198"/>
      <c r="S272" s="289"/>
    </row>
    <row r="273" spans="1:19" ht="15" customHeight="1">
      <c r="B273" s="198"/>
      <c r="C273" s="198"/>
      <c r="D273" s="198"/>
      <c r="F273" s="198"/>
      <c r="G273" s="198"/>
      <c r="H273" s="198"/>
      <c r="I273" s="198"/>
      <c r="J273" s="198"/>
      <c r="K273" s="198"/>
      <c r="L273" s="198"/>
      <c r="M273" s="198"/>
      <c r="N273" s="198"/>
      <c r="O273" s="195"/>
      <c r="P273" s="198"/>
      <c r="Q273" s="198"/>
      <c r="R273" s="198"/>
      <c r="S273" s="289"/>
    </row>
    <row r="274" spans="1:19" ht="24" customHeight="1">
      <c r="A274" s="194" t="s">
        <v>1670</v>
      </c>
      <c r="B274" s="198"/>
      <c r="C274" s="198"/>
      <c r="D274" s="198"/>
      <c r="F274" s="198"/>
      <c r="G274" s="198"/>
      <c r="H274" s="198"/>
      <c r="I274" s="198"/>
      <c r="J274" s="198"/>
      <c r="K274" s="198"/>
      <c r="L274" s="198"/>
      <c r="M274" s="198"/>
      <c r="N274" s="198"/>
      <c r="P274" s="198"/>
      <c r="Q274" s="198"/>
      <c r="R274" s="198"/>
      <c r="S274" s="199" t="s">
        <v>1671</v>
      </c>
    </row>
    <row r="275" spans="1:19" ht="18" customHeight="1">
      <c r="A275" s="266" t="s">
        <v>1897</v>
      </c>
      <c r="B275" s="198"/>
      <c r="C275" s="198"/>
      <c r="D275" s="198"/>
      <c r="F275" s="198"/>
      <c r="G275" s="198"/>
      <c r="H275" s="198"/>
      <c r="I275" s="198"/>
      <c r="J275" s="198"/>
      <c r="K275" s="198"/>
      <c r="L275" s="198"/>
      <c r="M275" s="198"/>
      <c r="N275" s="198"/>
      <c r="P275" s="198"/>
      <c r="Q275" s="198"/>
      <c r="R275" s="198"/>
      <c r="S275" s="205" t="s">
        <v>1898</v>
      </c>
    </row>
    <row r="276" spans="1:19" ht="18" customHeight="1">
      <c r="A276" s="207" t="s">
        <v>1674</v>
      </c>
      <c r="B276" s="198"/>
      <c r="C276" s="198"/>
      <c r="D276" s="198"/>
      <c r="F276" s="198"/>
      <c r="G276" s="198"/>
      <c r="H276" s="198"/>
      <c r="I276" s="198"/>
      <c r="J276" s="198"/>
      <c r="K276" s="198"/>
      <c r="L276" s="198"/>
      <c r="M276" s="198"/>
      <c r="N276" s="198"/>
      <c r="P276" s="198"/>
      <c r="Q276" s="198"/>
      <c r="R276" s="198"/>
      <c r="S276" s="209" t="s">
        <v>1675</v>
      </c>
    </row>
    <row r="277" spans="1:19" ht="11.45" customHeight="1">
      <c r="A277" s="211"/>
      <c r="B277" s="212"/>
      <c r="C277" s="212"/>
      <c r="D277" s="212"/>
      <c r="E277" s="212"/>
      <c r="F277" s="212"/>
      <c r="G277" s="212"/>
      <c r="H277" s="212"/>
      <c r="I277" s="212"/>
      <c r="J277" s="212"/>
      <c r="K277" s="212"/>
      <c r="L277" s="212"/>
      <c r="M277" s="212"/>
      <c r="N277" s="212"/>
      <c r="O277" s="212"/>
      <c r="P277" s="212"/>
      <c r="Q277" s="212"/>
      <c r="R277" s="212"/>
      <c r="S277" s="214"/>
    </row>
    <row r="278" spans="1:19" ht="11.45" customHeight="1">
      <c r="A278" s="217"/>
      <c r="B278" s="2269">
        <v>2020</v>
      </c>
      <c r="C278" s="2270"/>
      <c r="D278" s="2270"/>
      <c r="E278" s="2270"/>
      <c r="F278" s="2270"/>
      <c r="G278" s="2270"/>
      <c r="H278" s="2270"/>
      <c r="I278" s="2270"/>
      <c r="J278" s="2270"/>
      <c r="K278" s="2271"/>
      <c r="L278" s="2269">
        <v>2019</v>
      </c>
      <c r="M278" s="2270"/>
      <c r="N278" s="2270"/>
      <c r="O278" s="2270"/>
      <c r="P278" s="2270"/>
      <c r="Q278" s="2270"/>
      <c r="R278" s="2271"/>
      <c r="S278" s="218"/>
    </row>
    <row r="279" spans="1:19" ht="11.45" customHeight="1">
      <c r="A279" s="217"/>
      <c r="B279" s="2272"/>
      <c r="C279" s="2273"/>
      <c r="D279" s="2273"/>
      <c r="E279" s="2273"/>
      <c r="F279" s="2273"/>
      <c r="G279" s="2273"/>
      <c r="H279" s="2273"/>
      <c r="I279" s="2273"/>
      <c r="J279" s="2273"/>
      <c r="K279" s="2274"/>
      <c r="L279" s="2272"/>
      <c r="M279" s="2273"/>
      <c r="N279" s="2273"/>
      <c r="O279" s="2273"/>
      <c r="P279" s="2273"/>
      <c r="Q279" s="2273"/>
      <c r="R279" s="2274"/>
      <c r="S279" s="218" t="s">
        <v>1570</v>
      </c>
    </row>
    <row r="280" spans="1:19" s="246" customFormat="1" ht="11.45" customHeight="1">
      <c r="A280" s="217"/>
      <c r="B280" s="711" t="s">
        <v>45</v>
      </c>
      <c r="C280" s="224" t="s">
        <v>47</v>
      </c>
      <c r="D280" s="224" t="s">
        <v>27</v>
      </c>
      <c r="E280" s="221"/>
      <c r="F280" s="219" t="s">
        <v>28</v>
      </c>
      <c r="G280" s="220" t="s">
        <v>29</v>
      </c>
      <c r="H280" s="220" t="s">
        <v>30</v>
      </c>
      <c r="I280" s="223" t="s">
        <v>23</v>
      </c>
      <c r="J280" s="222" t="s">
        <v>24</v>
      </c>
      <c r="K280" s="222" t="s">
        <v>25</v>
      </c>
      <c r="L280" s="223" t="s">
        <v>1571</v>
      </c>
      <c r="M280" s="223" t="s">
        <v>1676</v>
      </c>
      <c r="N280" s="223" t="s">
        <v>26</v>
      </c>
      <c r="O280" s="225"/>
      <c r="P280" s="224" t="s">
        <v>45</v>
      </c>
      <c r="Q280" s="224" t="s">
        <v>47</v>
      </c>
      <c r="R280" s="712" t="s">
        <v>27</v>
      </c>
      <c r="S280" s="218"/>
    </row>
    <row r="281" spans="1:19" ht="11.45" customHeight="1">
      <c r="A281" s="226"/>
      <c r="B281" s="714" t="s">
        <v>13</v>
      </c>
      <c r="C281" s="232" t="s">
        <v>46</v>
      </c>
      <c r="D281" s="232" t="s">
        <v>12</v>
      </c>
      <c r="E281" s="229"/>
      <c r="F281" s="227" t="s">
        <v>11</v>
      </c>
      <c r="G281" s="228" t="s">
        <v>10</v>
      </c>
      <c r="H281" s="228" t="s">
        <v>9</v>
      </c>
      <c r="I281" s="231" t="s">
        <v>8</v>
      </c>
      <c r="J281" s="230" t="s">
        <v>7</v>
      </c>
      <c r="K281" s="230" t="s">
        <v>6</v>
      </c>
      <c r="L281" s="231" t="s">
        <v>1575</v>
      </c>
      <c r="M281" s="231" t="s">
        <v>1576</v>
      </c>
      <c r="N281" s="231" t="s">
        <v>1577</v>
      </c>
      <c r="O281" s="233"/>
      <c r="P281" s="232" t="s">
        <v>13</v>
      </c>
      <c r="Q281" s="232" t="s">
        <v>46</v>
      </c>
      <c r="R281" s="715" t="s">
        <v>12</v>
      </c>
      <c r="S281" s="234"/>
    </row>
    <row r="282" spans="1:19" ht="15" customHeight="1">
      <c r="A282" s="267"/>
      <c r="B282" s="247"/>
      <c r="C282" s="198"/>
      <c r="D282" s="198"/>
      <c r="E282" s="291"/>
      <c r="F282" s="198"/>
      <c r="G282" s="198"/>
      <c r="H282" s="198"/>
      <c r="I282" s="198"/>
      <c r="J282" s="198"/>
      <c r="K282" s="198"/>
      <c r="L282" s="198"/>
      <c r="M282" s="198"/>
      <c r="N282" s="198"/>
      <c r="O282" s="284"/>
      <c r="P282" s="241"/>
      <c r="Q282" s="242"/>
      <c r="R282" s="244"/>
      <c r="S282" s="289"/>
    </row>
    <row r="283" spans="1:19" ht="15" customHeight="1">
      <c r="A283" s="249" t="s">
        <v>1819</v>
      </c>
      <c r="B283" s="241">
        <f>'[2]tr (2)'!C200</f>
        <v>101.3</v>
      </c>
      <c r="C283" s="242">
        <f>'[2]tr (2)'!D200</f>
        <v>101.3</v>
      </c>
      <c r="D283" s="242">
        <f>'[2]tr (2)'!E200</f>
        <v>101.3</v>
      </c>
      <c r="E283" s="244"/>
      <c r="F283" s="242">
        <f>'[2]tr (2)'!F200</f>
        <v>101.3</v>
      </c>
      <c r="G283" s="242">
        <f>'[2]tr (2)'!G200</f>
        <v>101.4</v>
      </c>
      <c r="H283" s="242">
        <f>'[2]tr (2)'!H200</f>
        <v>101.4</v>
      </c>
      <c r="I283" s="242">
        <f>'[2]tr (2)'!I200</f>
        <v>101.4</v>
      </c>
      <c r="J283" s="242">
        <f>'[2]tr (2)'!J200</f>
        <v>101.4</v>
      </c>
      <c r="K283" s="242">
        <f>'[2]tr (2)'!K200</f>
        <v>101.4</v>
      </c>
      <c r="L283" s="242">
        <f>'[2]tr (2)'!L200</f>
        <v>101.7</v>
      </c>
      <c r="M283" s="242">
        <f>'[2]tr (2)'!M200</f>
        <v>101.7</v>
      </c>
      <c r="N283" s="242">
        <f>'[2]tr (2)'!N200</f>
        <v>101.7</v>
      </c>
      <c r="O283" s="244"/>
      <c r="P283" s="241">
        <f>'[2]tr (2)'!O200</f>
        <v>101.7</v>
      </c>
      <c r="Q283" s="242">
        <f>'[2]tr (2)'!P200</f>
        <v>101.6</v>
      </c>
      <c r="R283" s="244">
        <f>'[2]tr (2)'!Q200</f>
        <v>101.6</v>
      </c>
      <c r="S283" s="245" t="s">
        <v>1820</v>
      </c>
    </row>
    <row r="284" spans="1:19" ht="15" customHeight="1">
      <c r="A284" s="216" t="s">
        <v>1821</v>
      </c>
      <c r="B284" s="247">
        <f>'[2]tr (2)'!C201</f>
        <v>95</v>
      </c>
      <c r="C284" s="198">
        <f>'[2]tr (2)'!D201</f>
        <v>95</v>
      </c>
      <c r="D284" s="198">
        <f>'[2]tr (2)'!E201</f>
        <v>95</v>
      </c>
      <c r="E284" s="251"/>
      <c r="F284" s="198">
        <f>'[2]tr (2)'!F201</f>
        <v>94.4</v>
      </c>
      <c r="G284" s="198">
        <f>'[2]tr (2)'!G201</f>
        <v>95.4</v>
      </c>
      <c r="H284" s="198">
        <f>'[2]tr (2)'!H201</f>
        <v>95.4</v>
      </c>
      <c r="I284" s="198">
        <f>'[2]tr (2)'!I201</f>
        <v>95.5</v>
      </c>
      <c r="J284" s="198">
        <f>'[2]tr (2)'!J201</f>
        <v>95.5</v>
      </c>
      <c r="K284" s="198">
        <f>'[2]tr (2)'!K201</f>
        <v>95.5</v>
      </c>
      <c r="L284" s="198">
        <f>'[2]tr (2)'!L201</f>
        <v>97.8</v>
      </c>
      <c r="M284" s="198">
        <f>'[2]tr (2)'!M201</f>
        <v>97.8</v>
      </c>
      <c r="N284" s="198">
        <f>'[2]tr (2)'!N201</f>
        <v>97.8</v>
      </c>
      <c r="O284" s="251"/>
      <c r="P284" s="247">
        <f>'[2]tr (2)'!O201</f>
        <v>97.8</v>
      </c>
      <c r="Q284" s="198">
        <f>'[2]tr (2)'!P201</f>
        <v>97.8</v>
      </c>
      <c r="R284" s="251">
        <f>'[2]tr (2)'!Q201</f>
        <v>97.8</v>
      </c>
      <c r="S284" s="253" t="s">
        <v>1822</v>
      </c>
    </row>
    <row r="285" spans="1:19" s="246" customFormat="1" ht="15" customHeight="1">
      <c r="A285" s="216" t="s">
        <v>1823</v>
      </c>
      <c r="B285" s="247">
        <f>'[2]tr (2)'!C202</f>
        <v>100</v>
      </c>
      <c r="C285" s="198">
        <f>'[2]tr (2)'!D202</f>
        <v>100</v>
      </c>
      <c r="D285" s="198">
        <f>'[2]tr (2)'!E202</f>
        <v>100</v>
      </c>
      <c r="E285" s="251"/>
      <c r="F285" s="198">
        <f>'[2]tr (2)'!F202</f>
        <v>100</v>
      </c>
      <c r="G285" s="198">
        <f>'[2]tr (2)'!G202</f>
        <v>100</v>
      </c>
      <c r="H285" s="198">
        <f>'[2]tr (2)'!H202</f>
        <v>100</v>
      </c>
      <c r="I285" s="198">
        <f>'[2]tr (2)'!I202</f>
        <v>100</v>
      </c>
      <c r="J285" s="198">
        <f>'[2]tr (2)'!J202</f>
        <v>100</v>
      </c>
      <c r="K285" s="198">
        <f>'[2]tr (2)'!K202</f>
        <v>100</v>
      </c>
      <c r="L285" s="198">
        <f>'[2]tr (2)'!L202</f>
        <v>100</v>
      </c>
      <c r="M285" s="198">
        <f>'[2]tr (2)'!M202</f>
        <v>100</v>
      </c>
      <c r="N285" s="198">
        <f>'[2]tr (2)'!N202</f>
        <v>100</v>
      </c>
      <c r="O285" s="251"/>
      <c r="P285" s="247">
        <f>'[2]tr (2)'!O202</f>
        <v>100</v>
      </c>
      <c r="Q285" s="198">
        <f>'[2]tr (2)'!P202</f>
        <v>100</v>
      </c>
      <c r="R285" s="251">
        <f>'[2]tr (2)'!Q202</f>
        <v>100</v>
      </c>
      <c r="S285" s="252" t="s">
        <v>1824</v>
      </c>
    </row>
    <row r="286" spans="1:19" ht="15" customHeight="1">
      <c r="A286" s="216" t="s">
        <v>1825</v>
      </c>
      <c r="B286" s="247">
        <f>'[2]tr (2)'!C203</f>
        <v>101.4</v>
      </c>
      <c r="C286" s="198">
        <f>'[2]tr (2)'!D203</f>
        <v>101.4</v>
      </c>
      <c r="D286" s="198">
        <f>'[2]tr (2)'!E203</f>
        <v>101.4</v>
      </c>
      <c r="E286" s="251"/>
      <c r="F286" s="198">
        <f>'[2]tr (2)'!F203</f>
        <v>101.4</v>
      </c>
      <c r="G286" s="198">
        <f>'[2]tr (2)'!G203</f>
        <v>101.4</v>
      </c>
      <c r="H286" s="198">
        <f>'[2]tr (2)'!H203</f>
        <v>101.4</v>
      </c>
      <c r="I286" s="198">
        <f>'[2]tr (2)'!I203</f>
        <v>101.4</v>
      </c>
      <c r="J286" s="198">
        <f>'[2]tr (2)'!J203</f>
        <v>101.4</v>
      </c>
      <c r="K286" s="198">
        <f>'[2]tr (2)'!K203</f>
        <v>101.4</v>
      </c>
      <c r="L286" s="198">
        <f>'[2]tr (2)'!L203</f>
        <v>101.4</v>
      </c>
      <c r="M286" s="198">
        <f>'[2]tr (2)'!M203</f>
        <v>101.4</v>
      </c>
      <c r="N286" s="198">
        <f>'[2]tr (2)'!N203</f>
        <v>101.4</v>
      </c>
      <c r="O286" s="251"/>
      <c r="P286" s="247">
        <f>'[2]tr (2)'!O203</f>
        <v>101.4</v>
      </c>
      <c r="Q286" s="198">
        <f>'[2]tr (2)'!P203</f>
        <v>101.4</v>
      </c>
      <c r="R286" s="251">
        <f>'[2]tr (2)'!Q203</f>
        <v>101.4</v>
      </c>
      <c r="S286" s="252" t="s">
        <v>1826</v>
      </c>
    </row>
    <row r="287" spans="1:19" ht="15" customHeight="1">
      <c r="A287" s="216" t="s">
        <v>1827</v>
      </c>
      <c r="B287" s="247">
        <f>'[2]tr (2)'!C204</f>
        <v>100.8</v>
      </c>
      <c r="C287" s="198">
        <f>'[2]tr (2)'!D204</f>
        <v>100.8</v>
      </c>
      <c r="D287" s="198">
        <f>'[2]tr (2)'!E204</f>
        <v>100.8</v>
      </c>
      <c r="E287" s="251"/>
      <c r="F287" s="198">
        <f>'[2]tr (2)'!F204</f>
        <v>100.8</v>
      </c>
      <c r="G287" s="198">
        <f>'[2]tr (2)'!G204</f>
        <v>100.8</v>
      </c>
      <c r="H287" s="198">
        <f>'[2]tr (2)'!H204</f>
        <v>100.8</v>
      </c>
      <c r="I287" s="198">
        <f>'[2]tr (2)'!I204</f>
        <v>98.9</v>
      </c>
      <c r="J287" s="198">
        <f>'[2]tr (2)'!J204</f>
        <v>98.9</v>
      </c>
      <c r="K287" s="198">
        <f>'[2]tr (2)'!K204</f>
        <v>98.9</v>
      </c>
      <c r="L287" s="198">
        <f>'[2]tr (2)'!L204</f>
        <v>98.9</v>
      </c>
      <c r="M287" s="198">
        <f>'[2]tr (2)'!M204</f>
        <v>98.9</v>
      </c>
      <c r="N287" s="198">
        <f>'[2]tr (2)'!N204</f>
        <v>98.9</v>
      </c>
      <c r="O287" s="251"/>
      <c r="P287" s="247">
        <f>'[2]tr (2)'!O204</f>
        <v>98.9</v>
      </c>
      <c r="Q287" s="198">
        <f>'[2]tr (2)'!P204</f>
        <v>98.9</v>
      </c>
      <c r="R287" s="251">
        <f>'[2]tr (2)'!Q204</f>
        <v>98.9</v>
      </c>
      <c r="S287" s="252" t="s">
        <v>1828</v>
      </c>
    </row>
    <row r="288" spans="1:19" ht="15" customHeight="1">
      <c r="A288" s="216" t="s">
        <v>1829</v>
      </c>
      <c r="B288" s="247">
        <f>'[2]tr (2)'!C205</f>
        <v>100</v>
      </c>
      <c r="C288" s="198">
        <f>'[2]tr (2)'!D205</f>
        <v>100</v>
      </c>
      <c r="D288" s="198">
        <f>'[2]tr (2)'!E205</f>
        <v>100</v>
      </c>
      <c r="E288" s="251"/>
      <c r="F288" s="198">
        <f>'[2]tr (2)'!F205</f>
        <v>100</v>
      </c>
      <c r="G288" s="198">
        <f>'[2]tr (2)'!G205</f>
        <v>100</v>
      </c>
      <c r="H288" s="198">
        <f>'[2]tr (2)'!H205</f>
        <v>100</v>
      </c>
      <c r="I288" s="198">
        <f>'[2]tr (2)'!I205</f>
        <v>100</v>
      </c>
      <c r="J288" s="198">
        <f>'[2]tr (2)'!J205</f>
        <v>100</v>
      </c>
      <c r="K288" s="198">
        <f>'[2]tr (2)'!K205</f>
        <v>100</v>
      </c>
      <c r="L288" s="198">
        <f>'[2]tr (2)'!L205</f>
        <v>100</v>
      </c>
      <c r="M288" s="198">
        <f>'[2]tr (2)'!M205</f>
        <v>100</v>
      </c>
      <c r="N288" s="198">
        <f>'[2]tr (2)'!N205</f>
        <v>100</v>
      </c>
      <c r="O288" s="251"/>
      <c r="P288" s="247">
        <f>'[2]tr (2)'!O205</f>
        <v>100</v>
      </c>
      <c r="Q288" s="198">
        <f>'[2]tr (2)'!P205</f>
        <v>100</v>
      </c>
      <c r="R288" s="251">
        <f>'[2]tr (2)'!Q205</f>
        <v>100</v>
      </c>
      <c r="S288" s="292" t="s">
        <v>1830</v>
      </c>
    </row>
    <row r="289" spans="1:19" ht="15" customHeight="1">
      <c r="A289" s="277" t="s">
        <v>1831</v>
      </c>
      <c r="B289" s="247">
        <f>'[2]tr (2)'!C206</f>
        <v>100</v>
      </c>
      <c r="C289" s="198">
        <f>'[2]tr (2)'!D206</f>
        <v>100</v>
      </c>
      <c r="D289" s="198">
        <f>'[2]tr (2)'!E206</f>
        <v>100</v>
      </c>
      <c r="E289" s="251"/>
      <c r="F289" s="198">
        <f>'[2]tr (2)'!F206</f>
        <v>100</v>
      </c>
      <c r="G289" s="198">
        <f>'[2]tr (2)'!G206</f>
        <v>100</v>
      </c>
      <c r="H289" s="198">
        <f>'[2]tr (2)'!H206</f>
        <v>100</v>
      </c>
      <c r="I289" s="198">
        <f>'[2]tr (2)'!I206</f>
        <v>100</v>
      </c>
      <c r="J289" s="198">
        <f>'[2]tr (2)'!J206</f>
        <v>100</v>
      </c>
      <c r="K289" s="198">
        <f>'[2]tr (2)'!K206</f>
        <v>100</v>
      </c>
      <c r="L289" s="198">
        <f>'[2]tr (2)'!L206</f>
        <v>100</v>
      </c>
      <c r="M289" s="198">
        <f>'[2]tr (2)'!M206</f>
        <v>100</v>
      </c>
      <c r="N289" s="198">
        <f>'[2]tr (2)'!N206</f>
        <v>100</v>
      </c>
      <c r="O289" s="251"/>
      <c r="P289" s="247">
        <f>'[2]tr (2)'!O206</f>
        <v>100</v>
      </c>
      <c r="Q289" s="198">
        <f>'[2]tr (2)'!P206</f>
        <v>100</v>
      </c>
      <c r="R289" s="251">
        <f>'[2]tr (2)'!Q206</f>
        <v>100</v>
      </c>
      <c r="S289" s="206" t="s">
        <v>1832</v>
      </c>
    </row>
    <row r="290" spans="1:19" ht="15" customHeight="1">
      <c r="A290" s="216" t="s">
        <v>1833</v>
      </c>
      <c r="B290" s="247">
        <f>'[2]tr (2)'!C207</f>
        <v>109</v>
      </c>
      <c r="C290" s="198">
        <f>'[2]tr (2)'!D207</f>
        <v>109</v>
      </c>
      <c r="D290" s="198">
        <f>'[2]tr (2)'!E207</f>
        <v>109</v>
      </c>
      <c r="E290" s="251"/>
      <c r="F290" s="198">
        <f>'[2]tr (2)'!F207</f>
        <v>109</v>
      </c>
      <c r="G290" s="198">
        <f>'[2]tr (2)'!G207</f>
        <v>109</v>
      </c>
      <c r="H290" s="198">
        <f>'[2]tr (2)'!H207</f>
        <v>109</v>
      </c>
      <c r="I290" s="198">
        <f>'[2]tr (2)'!I207</f>
        <v>109</v>
      </c>
      <c r="J290" s="198">
        <f>'[2]tr (2)'!J207</f>
        <v>109</v>
      </c>
      <c r="K290" s="198">
        <f>'[2]tr (2)'!K207</f>
        <v>109</v>
      </c>
      <c r="L290" s="198">
        <f>'[2]tr (2)'!L207</f>
        <v>109</v>
      </c>
      <c r="M290" s="198">
        <f>'[2]tr (2)'!M207</f>
        <v>109</v>
      </c>
      <c r="N290" s="198">
        <f>'[2]tr (2)'!N207</f>
        <v>109</v>
      </c>
      <c r="O290" s="251"/>
      <c r="P290" s="247">
        <f>'[2]tr (2)'!O207</f>
        <v>109</v>
      </c>
      <c r="Q290" s="198">
        <f>'[2]tr (2)'!P207</f>
        <v>102.2</v>
      </c>
      <c r="R290" s="251">
        <f>'[2]tr (2)'!Q207</f>
        <v>102.2</v>
      </c>
      <c r="S290" s="253" t="s">
        <v>1834</v>
      </c>
    </row>
    <row r="291" spans="1:19" ht="15" customHeight="1">
      <c r="A291" s="216" t="s">
        <v>1835</v>
      </c>
      <c r="B291" s="247">
        <f>'[2]tr (2)'!C208</f>
        <v>101.2</v>
      </c>
      <c r="C291" s="198">
        <f>'[2]tr (2)'!D208</f>
        <v>101.2</v>
      </c>
      <c r="D291" s="198">
        <f>'[2]tr (2)'!E208</f>
        <v>101.2</v>
      </c>
      <c r="E291" s="251"/>
      <c r="F291" s="198">
        <f>'[2]tr (2)'!F208</f>
        <v>101.2</v>
      </c>
      <c r="G291" s="198">
        <f>'[2]tr (2)'!G208</f>
        <v>101.2</v>
      </c>
      <c r="H291" s="198">
        <f>'[2]tr (2)'!H208</f>
        <v>101.2</v>
      </c>
      <c r="I291" s="198">
        <f>'[2]tr (2)'!I208</f>
        <v>101.2</v>
      </c>
      <c r="J291" s="198">
        <f>'[2]tr (2)'!J208</f>
        <v>101.2</v>
      </c>
      <c r="K291" s="198">
        <f>'[2]tr (2)'!K208</f>
        <v>101.2</v>
      </c>
      <c r="L291" s="198">
        <f>'[2]tr (2)'!L208</f>
        <v>101.2</v>
      </c>
      <c r="M291" s="198">
        <f>'[2]tr (2)'!M208</f>
        <v>101.2</v>
      </c>
      <c r="N291" s="198">
        <f>'[2]tr (2)'!N208</f>
        <v>101.2</v>
      </c>
      <c r="O291" s="251"/>
      <c r="P291" s="247">
        <f>'[2]tr (2)'!O208</f>
        <v>101.2</v>
      </c>
      <c r="Q291" s="198">
        <f>'[2]tr (2)'!P208</f>
        <v>101.2</v>
      </c>
      <c r="R291" s="251">
        <f>'[2]tr (2)'!Q208</f>
        <v>101.2</v>
      </c>
      <c r="S291" s="253" t="s">
        <v>1836</v>
      </c>
    </row>
    <row r="292" spans="1:19" s="246" customFormat="1" ht="15" customHeight="1">
      <c r="A292" s="216" t="s">
        <v>1837</v>
      </c>
      <c r="B292" s="247">
        <f>'[2]tr (2)'!C209</f>
        <v>105.8</v>
      </c>
      <c r="C292" s="198">
        <f>'[2]tr (2)'!D209</f>
        <v>105.8</v>
      </c>
      <c r="D292" s="198">
        <f>'[2]tr (2)'!E209</f>
        <v>105.8</v>
      </c>
      <c r="E292" s="251"/>
      <c r="F292" s="198">
        <f>'[2]tr (2)'!F209</f>
        <v>105.8</v>
      </c>
      <c r="G292" s="198">
        <f>'[2]tr (2)'!G209</f>
        <v>105.8</v>
      </c>
      <c r="H292" s="198">
        <f>'[2]tr (2)'!H209</f>
        <v>105.8</v>
      </c>
      <c r="I292" s="198">
        <f>'[2]tr (2)'!I209</f>
        <v>105.8</v>
      </c>
      <c r="J292" s="198">
        <f>'[2]tr (2)'!J209</f>
        <v>105.8</v>
      </c>
      <c r="K292" s="198">
        <f>'[2]tr (2)'!K209</f>
        <v>105.8</v>
      </c>
      <c r="L292" s="198">
        <f>'[2]tr (2)'!L209</f>
        <v>105.8</v>
      </c>
      <c r="M292" s="198">
        <f>'[2]tr (2)'!M209</f>
        <v>105.8</v>
      </c>
      <c r="N292" s="198">
        <f>'[2]tr (2)'!N209</f>
        <v>105.8</v>
      </c>
      <c r="O292" s="251"/>
      <c r="P292" s="247">
        <f>'[2]tr (2)'!O209</f>
        <v>105.8</v>
      </c>
      <c r="Q292" s="198">
        <f>'[2]tr (2)'!P209</f>
        <v>105.8</v>
      </c>
      <c r="R292" s="251">
        <f>'[2]tr (2)'!Q209</f>
        <v>105.8</v>
      </c>
      <c r="S292" s="253" t="s">
        <v>1838</v>
      </c>
    </row>
    <row r="293" spans="1:19" ht="15" customHeight="1">
      <c r="A293" s="216" t="s">
        <v>1839</v>
      </c>
      <c r="B293" s="247">
        <f>'[2]tr (2)'!C210</f>
        <v>100</v>
      </c>
      <c r="C293" s="198">
        <f>'[2]tr (2)'!D210</f>
        <v>100</v>
      </c>
      <c r="D293" s="198">
        <f>'[2]tr (2)'!E210</f>
        <v>100</v>
      </c>
      <c r="E293" s="251"/>
      <c r="F293" s="198">
        <f>'[2]tr (2)'!F210</f>
        <v>100</v>
      </c>
      <c r="G293" s="198">
        <f>'[2]tr (2)'!G210</f>
        <v>100</v>
      </c>
      <c r="H293" s="198">
        <f>'[2]tr (2)'!H210</f>
        <v>100</v>
      </c>
      <c r="I293" s="198">
        <f>'[2]tr (2)'!I210</f>
        <v>100</v>
      </c>
      <c r="J293" s="198">
        <f>'[2]tr (2)'!J210</f>
        <v>100</v>
      </c>
      <c r="K293" s="198">
        <f>'[2]tr (2)'!K210</f>
        <v>100</v>
      </c>
      <c r="L293" s="198">
        <f>'[2]tr (2)'!L210</f>
        <v>100</v>
      </c>
      <c r="M293" s="198">
        <f>'[2]tr (2)'!M210</f>
        <v>100</v>
      </c>
      <c r="N293" s="198">
        <f>'[2]tr (2)'!N210</f>
        <v>100</v>
      </c>
      <c r="O293" s="251"/>
      <c r="P293" s="247">
        <f>'[2]tr (2)'!O210</f>
        <v>100</v>
      </c>
      <c r="Q293" s="198">
        <f>'[2]tr (2)'!P210</f>
        <v>100</v>
      </c>
      <c r="R293" s="251">
        <f>'[2]tr (2)'!Q210</f>
        <v>100</v>
      </c>
      <c r="S293" s="253" t="s">
        <v>1840</v>
      </c>
    </row>
    <row r="294" spans="1:19" ht="15" customHeight="1">
      <c r="A294" s="216" t="s">
        <v>1841</v>
      </c>
      <c r="B294" s="247">
        <f>'[2]tr (2)'!C211</f>
        <v>115.1</v>
      </c>
      <c r="C294" s="198">
        <f>'[2]tr (2)'!D211</f>
        <v>115.1</v>
      </c>
      <c r="D294" s="198">
        <f>'[2]tr (2)'!E211</f>
        <v>115.1</v>
      </c>
      <c r="E294" s="251"/>
      <c r="F294" s="198">
        <f>'[2]tr (2)'!F211</f>
        <v>115.1</v>
      </c>
      <c r="G294" s="198">
        <f>'[2]tr (2)'!G211</f>
        <v>115.1</v>
      </c>
      <c r="H294" s="198">
        <f>'[2]tr (2)'!H211</f>
        <v>115.1</v>
      </c>
      <c r="I294" s="198">
        <f>'[2]tr (2)'!I211</f>
        <v>115.1</v>
      </c>
      <c r="J294" s="198">
        <f>'[2]tr (2)'!J211</f>
        <v>115.1</v>
      </c>
      <c r="K294" s="198">
        <f>'[2]tr (2)'!K211</f>
        <v>115.1</v>
      </c>
      <c r="L294" s="198">
        <f>'[2]tr (2)'!L211</f>
        <v>115.1</v>
      </c>
      <c r="M294" s="198">
        <f>'[2]tr (2)'!M211</f>
        <v>115.1</v>
      </c>
      <c r="N294" s="198">
        <f>'[2]tr (2)'!N211</f>
        <v>115.1</v>
      </c>
      <c r="O294" s="251"/>
      <c r="P294" s="247">
        <f>'[2]tr (2)'!O211</f>
        <v>115.1</v>
      </c>
      <c r="Q294" s="198">
        <f>'[2]tr (2)'!P211</f>
        <v>115.1</v>
      </c>
      <c r="R294" s="251">
        <f>'[2]tr (2)'!Q211</f>
        <v>115.1</v>
      </c>
      <c r="S294" s="253" t="s">
        <v>1842</v>
      </c>
    </row>
    <row r="295" spans="1:19" ht="15" customHeight="1">
      <c r="A295" s="216" t="s">
        <v>1843</v>
      </c>
      <c r="B295" s="247">
        <f>'[2]tr (2)'!C212</f>
        <v>100</v>
      </c>
      <c r="C295" s="198">
        <f>'[2]tr (2)'!D212</f>
        <v>100</v>
      </c>
      <c r="D295" s="198">
        <f>'[2]tr (2)'!E212</f>
        <v>100</v>
      </c>
      <c r="E295" s="251"/>
      <c r="F295" s="198">
        <f>'[2]tr (2)'!F212</f>
        <v>100</v>
      </c>
      <c r="G295" s="198">
        <f>'[2]tr (2)'!G212</f>
        <v>100</v>
      </c>
      <c r="H295" s="198">
        <f>'[2]tr (2)'!H212</f>
        <v>100</v>
      </c>
      <c r="I295" s="198">
        <f>'[2]tr (2)'!I212</f>
        <v>100</v>
      </c>
      <c r="J295" s="198">
        <f>'[2]tr (2)'!J212</f>
        <v>100</v>
      </c>
      <c r="K295" s="198">
        <f>'[2]tr (2)'!K212</f>
        <v>100</v>
      </c>
      <c r="L295" s="198">
        <f>'[2]tr (2)'!L212</f>
        <v>100</v>
      </c>
      <c r="M295" s="198">
        <f>'[2]tr (2)'!M212</f>
        <v>100</v>
      </c>
      <c r="N295" s="198">
        <f>'[2]tr (2)'!N212</f>
        <v>100</v>
      </c>
      <c r="O295" s="251"/>
      <c r="P295" s="247">
        <f>'[2]tr (2)'!O212</f>
        <v>100</v>
      </c>
      <c r="Q295" s="198">
        <f>'[2]tr (2)'!P212</f>
        <v>100</v>
      </c>
      <c r="R295" s="251">
        <f>'[2]tr (2)'!Q212</f>
        <v>100</v>
      </c>
      <c r="S295" s="253" t="s">
        <v>1844</v>
      </c>
    </row>
    <row r="296" spans="1:19" ht="15" customHeight="1">
      <c r="A296" s="216" t="s">
        <v>1845</v>
      </c>
      <c r="B296" s="247">
        <f>'[2]tr (2)'!C213</f>
        <v>100</v>
      </c>
      <c r="C296" s="198">
        <f>'[2]tr (2)'!D213</f>
        <v>100</v>
      </c>
      <c r="D296" s="198">
        <f>'[2]tr (2)'!E213</f>
        <v>100</v>
      </c>
      <c r="E296" s="251"/>
      <c r="F296" s="198">
        <f>'[2]tr (2)'!F213</f>
        <v>100</v>
      </c>
      <c r="G296" s="198">
        <f>'[2]tr (2)'!G213</f>
        <v>100</v>
      </c>
      <c r="H296" s="198">
        <f>'[2]tr (2)'!H213</f>
        <v>100</v>
      </c>
      <c r="I296" s="198">
        <f>'[2]tr (2)'!I213</f>
        <v>100</v>
      </c>
      <c r="J296" s="198">
        <f>'[2]tr (2)'!J213</f>
        <v>100</v>
      </c>
      <c r="K296" s="198">
        <f>'[2]tr (2)'!K213</f>
        <v>100</v>
      </c>
      <c r="L296" s="198">
        <f>'[2]tr (2)'!L213</f>
        <v>100</v>
      </c>
      <c r="M296" s="198">
        <f>'[2]tr (2)'!M213</f>
        <v>100</v>
      </c>
      <c r="N296" s="198">
        <f>'[2]tr (2)'!N213</f>
        <v>100</v>
      </c>
      <c r="O296" s="251"/>
      <c r="P296" s="247">
        <f>'[2]tr (2)'!O213</f>
        <v>100</v>
      </c>
      <c r="Q296" s="198">
        <f>'[2]tr (2)'!P213</f>
        <v>100</v>
      </c>
      <c r="R296" s="251">
        <f>'[2]tr (2)'!Q213</f>
        <v>100</v>
      </c>
      <c r="S296" s="253" t="s">
        <v>1846</v>
      </c>
    </row>
    <row r="297" spans="1:19" ht="15" customHeight="1">
      <c r="A297" s="216" t="s">
        <v>1847</v>
      </c>
      <c r="B297" s="247">
        <f>'[2]tr (2)'!C214</f>
        <v>100</v>
      </c>
      <c r="C297" s="198">
        <f>'[2]tr (2)'!D214</f>
        <v>100</v>
      </c>
      <c r="D297" s="198">
        <f>'[2]tr (2)'!E214</f>
        <v>100</v>
      </c>
      <c r="E297" s="251"/>
      <c r="F297" s="198">
        <f>'[2]tr (2)'!F214</f>
        <v>100</v>
      </c>
      <c r="G297" s="198">
        <f>'[2]tr (2)'!G214</f>
        <v>100</v>
      </c>
      <c r="H297" s="198">
        <f>'[2]tr (2)'!H214</f>
        <v>100</v>
      </c>
      <c r="I297" s="198">
        <f>'[2]tr (2)'!I214</f>
        <v>100</v>
      </c>
      <c r="J297" s="198">
        <f>'[2]tr (2)'!J214</f>
        <v>100</v>
      </c>
      <c r="K297" s="198">
        <f>'[2]tr (2)'!K214</f>
        <v>100</v>
      </c>
      <c r="L297" s="198">
        <f>'[2]tr (2)'!L214</f>
        <v>100</v>
      </c>
      <c r="M297" s="198">
        <f>'[2]tr (2)'!M214</f>
        <v>100</v>
      </c>
      <c r="N297" s="198">
        <f>'[2]tr (2)'!N214</f>
        <v>100</v>
      </c>
      <c r="O297" s="251"/>
      <c r="P297" s="247">
        <f>'[2]tr (2)'!O214</f>
        <v>100</v>
      </c>
      <c r="Q297" s="198">
        <f>'[2]tr (2)'!P214</f>
        <v>100</v>
      </c>
      <c r="R297" s="251">
        <f>'[2]tr (2)'!Q214</f>
        <v>100</v>
      </c>
      <c r="S297" s="253" t="s">
        <v>1848</v>
      </c>
    </row>
    <row r="298" spans="1:19" ht="15" customHeight="1">
      <c r="A298" s="216" t="s">
        <v>1849</v>
      </c>
      <c r="B298" s="247">
        <f>'[2]tr (2)'!C215</f>
        <v>102.3</v>
      </c>
      <c r="C298" s="198">
        <f>'[2]tr (2)'!D215</f>
        <v>102.3</v>
      </c>
      <c r="D298" s="198">
        <f>'[2]tr (2)'!E215</f>
        <v>102.3</v>
      </c>
      <c r="E298" s="251"/>
      <c r="F298" s="198">
        <f>'[2]tr (2)'!F215</f>
        <v>102.3</v>
      </c>
      <c r="G298" s="198">
        <f>'[2]tr (2)'!G215</f>
        <v>102.3</v>
      </c>
      <c r="H298" s="198">
        <f>'[2]tr (2)'!H215</f>
        <v>102.3</v>
      </c>
      <c r="I298" s="198">
        <f>'[2]tr (2)'!I215</f>
        <v>102.3</v>
      </c>
      <c r="J298" s="198">
        <f>'[2]tr (2)'!J215</f>
        <v>102.3</v>
      </c>
      <c r="K298" s="198">
        <f>'[2]tr (2)'!K215</f>
        <v>102.3</v>
      </c>
      <c r="L298" s="198">
        <f>'[2]tr (2)'!L215</f>
        <v>102.3</v>
      </c>
      <c r="M298" s="198">
        <f>'[2]tr (2)'!M215</f>
        <v>102.3</v>
      </c>
      <c r="N298" s="198">
        <f>'[2]tr (2)'!N215</f>
        <v>102.3</v>
      </c>
      <c r="O298" s="251"/>
      <c r="P298" s="247">
        <f>'[2]tr (2)'!O215</f>
        <v>102.3</v>
      </c>
      <c r="Q298" s="198">
        <f>'[2]tr (2)'!P215</f>
        <v>101.9</v>
      </c>
      <c r="R298" s="251">
        <f>'[2]tr (2)'!Q215</f>
        <v>101.9</v>
      </c>
      <c r="S298" s="253" t="s">
        <v>1850</v>
      </c>
    </row>
    <row r="299" spans="1:19" s="246" customFormat="1" ht="15" customHeight="1">
      <c r="A299" s="216" t="s">
        <v>1851</v>
      </c>
      <c r="B299" s="247">
        <f>'[2]tr (2)'!C216</f>
        <v>103.2</v>
      </c>
      <c r="C299" s="198">
        <f>'[2]tr (2)'!D216</f>
        <v>103.2</v>
      </c>
      <c r="D299" s="198">
        <f>'[2]tr (2)'!E216</f>
        <v>103.2</v>
      </c>
      <c r="E299" s="251"/>
      <c r="F299" s="198">
        <f>'[2]tr (2)'!F216</f>
        <v>103.2</v>
      </c>
      <c r="G299" s="198">
        <f>'[2]tr (2)'!G216</f>
        <v>103.2</v>
      </c>
      <c r="H299" s="198">
        <f>'[2]tr (2)'!H216</f>
        <v>103.2</v>
      </c>
      <c r="I299" s="198">
        <f>'[2]tr (2)'!I216</f>
        <v>103.2</v>
      </c>
      <c r="J299" s="198">
        <f>'[2]tr (2)'!J216</f>
        <v>103.2</v>
      </c>
      <c r="K299" s="198">
        <f>'[2]tr (2)'!K216</f>
        <v>103.2</v>
      </c>
      <c r="L299" s="198">
        <f>'[2]tr (2)'!L216</f>
        <v>103.2</v>
      </c>
      <c r="M299" s="198">
        <f>'[2]tr (2)'!M216</f>
        <v>103.2</v>
      </c>
      <c r="N299" s="198">
        <f>'[2]tr (2)'!N216</f>
        <v>103.2</v>
      </c>
      <c r="O299" s="251"/>
      <c r="P299" s="247">
        <f>'[2]tr (2)'!O216</f>
        <v>103.2</v>
      </c>
      <c r="Q299" s="198">
        <f>'[2]tr (2)'!P216</f>
        <v>103.2</v>
      </c>
      <c r="R299" s="251">
        <f>'[2]tr (2)'!Q216</f>
        <v>103.2</v>
      </c>
      <c r="S299" s="253" t="s">
        <v>1852</v>
      </c>
    </row>
    <row r="300" spans="1:19" ht="15" customHeight="1">
      <c r="B300" s="247"/>
      <c r="C300" s="198"/>
      <c r="D300" s="242"/>
      <c r="E300" s="244"/>
      <c r="F300" s="242"/>
      <c r="G300" s="242"/>
      <c r="H300" s="242"/>
      <c r="I300" s="242"/>
      <c r="J300" s="242"/>
      <c r="K300" s="242"/>
      <c r="L300" s="242"/>
      <c r="M300" s="242"/>
      <c r="N300" s="242"/>
      <c r="O300" s="244"/>
      <c r="P300" s="241"/>
      <c r="Q300" s="242"/>
      <c r="R300" s="244"/>
      <c r="S300" s="253"/>
    </row>
    <row r="301" spans="1:19" ht="15" customHeight="1">
      <c r="A301" s="249" t="s">
        <v>1853</v>
      </c>
      <c r="B301" s="241">
        <f>'[2]tr (2)'!C218</f>
        <v>109</v>
      </c>
      <c r="C301" s="242">
        <f>'[2]tr (2)'!D218</f>
        <v>108.5</v>
      </c>
      <c r="D301" s="242">
        <f>'[2]tr (2)'!E218</f>
        <v>108.5</v>
      </c>
      <c r="E301" s="244"/>
      <c r="F301" s="242">
        <f>'[2]tr (2)'!F218</f>
        <v>108.5</v>
      </c>
      <c r="G301" s="242">
        <f>'[2]tr (2)'!G218</f>
        <v>108.5</v>
      </c>
      <c r="H301" s="242">
        <f>'[2]tr (2)'!H218</f>
        <v>108.5</v>
      </c>
      <c r="I301" s="242">
        <f>'[2]tr (2)'!I218</f>
        <v>108.5</v>
      </c>
      <c r="J301" s="242">
        <f>'[2]tr (2)'!J218</f>
        <v>108.5</v>
      </c>
      <c r="K301" s="242">
        <f>'[2]tr (2)'!K218</f>
        <v>108.5</v>
      </c>
      <c r="L301" s="242">
        <f>'[2]tr (2)'!L218</f>
        <v>108.5</v>
      </c>
      <c r="M301" s="242">
        <f>'[2]tr (2)'!M218</f>
        <v>108.5</v>
      </c>
      <c r="N301" s="242">
        <f>'[2]tr (2)'!N218</f>
        <v>108.5</v>
      </c>
      <c r="O301" s="244"/>
      <c r="P301" s="241">
        <f>'[2]tr (2)'!O218</f>
        <v>108.5</v>
      </c>
      <c r="Q301" s="242">
        <f>'[2]tr (2)'!P218</f>
        <v>106.2</v>
      </c>
      <c r="R301" s="244">
        <f>'[2]tr (2)'!Q218</f>
        <v>106.2</v>
      </c>
      <c r="S301" s="250" t="s">
        <v>1854</v>
      </c>
    </row>
    <row r="302" spans="1:19" ht="15" customHeight="1">
      <c r="A302" s="216" t="s">
        <v>1855</v>
      </c>
      <c r="B302" s="247">
        <f>'[2]tr (2)'!C219</f>
        <v>116.7</v>
      </c>
      <c r="C302" s="198">
        <f>'[2]tr (2)'!D219</f>
        <v>116.7</v>
      </c>
      <c r="D302" s="198">
        <f>'[2]tr (2)'!E219</f>
        <v>116.7</v>
      </c>
      <c r="E302" s="251"/>
      <c r="F302" s="198">
        <f>'[2]tr (2)'!F219</f>
        <v>116.7</v>
      </c>
      <c r="G302" s="198">
        <f>'[2]tr (2)'!G219</f>
        <v>116.7</v>
      </c>
      <c r="H302" s="198">
        <f>'[2]tr (2)'!H219</f>
        <v>116.7</v>
      </c>
      <c r="I302" s="198">
        <f>'[2]tr (2)'!I219</f>
        <v>116.7</v>
      </c>
      <c r="J302" s="198">
        <f>'[2]tr (2)'!J219</f>
        <v>116.7</v>
      </c>
      <c r="K302" s="198">
        <f>'[2]tr (2)'!K219</f>
        <v>116.7</v>
      </c>
      <c r="L302" s="198">
        <f>'[2]tr (2)'!L219</f>
        <v>116.7</v>
      </c>
      <c r="M302" s="198">
        <f>'[2]tr (2)'!M219</f>
        <v>116.7</v>
      </c>
      <c r="N302" s="198">
        <f>'[2]tr (2)'!N219</f>
        <v>116.7</v>
      </c>
      <c r="O302" s="251"/>
      <c r="P302" s="247">
        <f>'[2]tr (2)'!O219</f>
        <v>116.7</v>
      </c>
      <c r="Q302" s="198">
        <f>'[2]tr (2)'!P219</f>
        <v>110.3</v>
      </c>
      <c r="R302" s="251">
        <f>'[2]tr (2)'!Q219</f>
        <v>110.3</v>
      </c>
      <c r="S302" s="253" t="s">
        <v>1856</v>
      </c>
    </row>
    <row r="303" spans="1:19" s="246" customFormat="1" ht="15" customHeight="1">
      <c r="A303" s="216" t="s">
        <v>1857</v>
      </c>
      <c r="B303" s="247">
        <f>'[2]tr (2)'!C220</f>
        <v>109</v>
      </c>
      <c r="C303" s="198">
        <f>'[2]tr (2)'!D220</f>
        <v>107.3</v>
      </c>
      <c r="D303" s="198">
        <f>'[2]tr (2)'!E220</f>
        <v>107.3</v>
      </c>
      <c r="E303" s="251"/>
      <c r="F303" s="198">
        <f>'[2]tr (2)'!F220</f>
        <v>107.3</v>
      </c>
      <c r="G303" s="198">
        <f>'[2]tr (2)'!G220</f>
        <v>107.3</v>
      </c>
      <c r="H303" s="198">
        <f>'[2]tr (2)'!H220</f>
        <v>107.3</v>
      </c>
      <c r="I303" s="198">
        <f>'[2]tr (2)'!I220</f>
        <v>107.3</v>
      </c>
      <c r="J303" s="198">
        <f>'[2]tr (2)'!J220</f>
        <v>107.3</v>
      </c>
      <c r="K303" s="198">
        <f>'[2]tr (2)'!K220</f>
        <v>107.3</v>
      </c>
      <c r="L303" s="198">
        <f>'[2]tr (2)'!L220</f>
        <v>107.3</v>
      </c>
      <c r="M303" s="198">
        <f>'[2]tr (2)'!M220</f>
        <v>107.3</v>
      </c>
      <c r="N303" s="198">
        <f>'[2]tr (2)'!N220</f>
        <v>107.3</v>
      </c>
      <c r="O303" s="251"/>
      <c r="P303" s="247">
        <f>'[2]tr (2)'!O220</f>
        <v>107.3</v>
      </c>
      <c r="Q303" s="198">
        <f>'[2]tr (2)'!P220</f>
        <v>106.8</v>
      </c>
      <c r="R303" s="251">
        <f>'[2]tr (2)'!Q220</f>
        <v>106.8</v>
      </c>
      <c r="S303" s="253" t="s">
        <v>1858</v>
      </c>
    </row>
    <row r="304" spans="1:19" s="246" customFormat="1" ht="15" customHeight="1">
      <c r="A304" s="216" t="s">
        <v>1859</v>
      </c>
      <c r="B304" s="247">
        <f>'[2]tr (2)'!C221</f>
        <v>100</v>
      </c>
      <c r="C304" s="198">
        <f>'[2]tr (2)'!D221</f>
        <v>100</v>
      </c>
      <c r="D304" s="198">
        <f>'[2]tr (2)'!E221</f>
        <v>100</v>
      </c>
      <c r="E304" s="251"/>
      <c r="F304" s="198">
        <f>'[2]tr (2)'!F221</f>
        <v>100</v>
      </c>
      <c r="G304" s="198">
        <f>'[2]tr (2)'!G221</f>
        <v>100</v>
      </c>
      <c r="H304" s="198">
        <f>'[2]tr (2)'!H221</f>
        <v>100</v>
      </c>
      <c r="I304" s="198">
        <f>'[2]tr (2)'!I221</f>
        <v>100</v>
      </c>
      <c r="J304" s="198">
        <f>'[2]tr (2)'!J221</f>
        <v>100</v>
      </c>
      <c r="K304" s="198">
        <f>'[2]tr (2)'!K221</f>
        <v>100</v>
      </c>
      <c r="L304" s="198">
        <f>'[2]tr (2)'!L221</f>
        <v>100</v>
      </c>
      <c r="M304" s="198">
        <f>'[2]tr (2)'!M221</f>
        <v>100</v>
      </c>
      <c r="N304" s="198">
        <f>'[2]tr (2)'!N221</f>
        <v>100</v>
      </c>
      <c r="O304" s="251"/>
      <c r="P304" s="247">
        <f>'[2]tr (2)'!O221</f>
        <v>100</v>
      </c>
      <c r="Q304" s="198">
        <f>'[2]tr (2)'!P221</f>
        <v>100</v>
      </c>
      <c r="R304" s="251">
        <f>'[2]tr (2)'!Q221</f>
        <v>100</v>
      </c>
      <c r="S304" s="253" t="s">
        <v>1860</v>
      </c>
    </row>
    <row r="305" spans="1:19" ht="15" customHeight="1">
      <c r="A305" s="216" t="s">
        <v>1861</v>
      </c>
      <c r="B305" s="247">
        <f>'[2]tr (2)'!C222</f>
        <v>109.1</v>
      </c>
      <c r="C305" s="198">
        <f>'[2]tr (2)'!D222</f>
        <v>109.1</v>
      </c>
      <c r="D305" s="198">
        <f>'[2]tr (2)'!E222</f>
        <v>109.1</v>
      </c>
      <c r="E305" s="251"/>
      <c r="F305" s="198">
        <f>'[2]tr (2)'!F222</f>
        <v>109.1</v>
      </c>
      <c r="G305" s="198">
        <f>'[2]tr (2)'!G222</f>
        <v>109.1</v>
      </c>
      <c r="H305" s="198">
        <f>'[2]tr (2)'!H222</f>
        <v>109.1</v>
      </c>
      <c r="I305" s="198">
        <f>'[2]tr (2)'!I222</f>
        <v>109.1</v>
      </c>
      <c r="J305" s="198">
        <f>'[2]tr (2)'!J222</f>
        <v>109.1</v>
      </c>
      <c r="K305" s="198">
        <f>'[2]tr (2)'!K222</f>
        <v>109.1</v>
      </c>
      <c r="L305" s="198">
        <f>'[2]tr (2)'!L222</f>
        <v>109.1</v>
      </c>
      <c r="M305" s="198">
        <f>'[2]tr (2)'!M222</f>
        <v>109.1</v>
      </c>
      <c r="N305" s="198">
        <f>'[2]tr (2)'!N222</f>
        <v>109.1</v>
      </c>
      <c r="O305" s="251"/>
      <c r="P305" s="247">
        <f>'[2]tr (2)'!O222</f>
        <v>109.1</v>
      </c>
      <c r="Q305" s="198">
        <f>'[2]tr (2)'!P222</f>
        <v>109.1</v>
      </c>
      <c r="R305" s="251">
        <f>'[2]tr (2)'!Q222</f>
        <v>109.1</v>
      </c>
      <c r="S305" s="253" t="s">
        <v>1862</v>
      </c>
    </row>
    <row r="306" spans="1:19" ht="15" customHeight="1">
      <c r="A306" s="216" t="s">
        <v>1863</v>
      </c>
      <c r="B306" s="247">
        <f>'[2]tr (2)'!C223</f>
        <v>100.5</v>
      </c>
      <c r="C306" s="198">
        <f>'[2]tr (2)'!D223</f>
        <v>100</v>
      </c>
      <c r="D306" s="198">
        <f>'[2]tr (2)'!E223</f>
        <v>100</v>
      </c>
      <c r="E306" s="251"/>
      <c r="F306" s="198">
        <f>'[2]tr (2)'!F223</f>
        <v>100</v>
      </c>
      <c r="G306" s="198">
        <f>'[2]tr (2)'!G223</f>
        <v>100</v>
      </c>
      <c r="H306" s="198">
        <f>'[2]tr (2)'!H223</f>
        <v>100</v>
      </c>
      <c r="I306" s="198">
        <f>'[2]tr (2)'!I223</f>
        <v>100</v>
      </c>
      <c r="J306" s="198">
        <f>'[2]tr (2)'!J223</f>
        <v>100</v>
      </c>
      <c r="K306" s="198">
        <f>'[2]tr (2)'!K223</f>
        <v>100</v>
      </c>
      <c r="L306" s="198">
        <f>'[2]tr (2)'!L223</f>
        <v>100</v>
      </c>
      <c r="M306" s="198">
        <f>'[2]tr (2)'!M223</f>
        <v>100</v>
      </c>
      <c r="N306" s="198">
        <f>'[2]tr (2)'!N223</f>
        <v>100</v>
      </c>
      <c r="O306" s="251"/>
      <c r="P306" s="247">
        <f>'[2]tr (2)'!O223</f>
        <v>100</v>
      </c>
      <c r="Q306" s="198">
        <f>'[2]tr (2)'!P223</f>
        <v>100</v>
      </c>
      <c r="R306" s="251">
        <f>'[2]tr (2)'!Q223</f>
        <v>100</v>
      </c>
      <c r="S306" s="253" t="s">
        <v>1864</v>
      </c>
    </row>
    <row r="307" spans="1:19" ht="15" customHeight="1">
      <c r="B307" s="247"/>
      <c r="C307" s="198"/>
      <c r="D307" s="242"/>
      <c r="E307" s="244"/>
      <c r="F307" s="242"/>
      <c r="G307" s="242"/>
      <c r="H307" s="242"/>
      <c r="I307" s="242"/>
      <c r="J307" s="242"/>
      <c r="K307" s="242"/>
      <c r="L307" s="242"/>
      <c r="M307" s="242"/>
      <c r="N307" s="242"/>
      <c r="O307" s="244"/>
      <c r="P307" s="241"/>
      <c r="Q307" s="242"/>
      <c r="R307" s="244"/>
      <c r="S307" s="253"/>
    </row>
    <row r="308" spans="1:19" ht="15" customHeight="1">
      <c r="A308" s="249" t="s">
        <v>1865</v>
      </c>
      <c r="B308" s="241">
        <f>'[2]tr (2)'!C225</f>
        <v>101.7</v>
      </c>
      <c r="C308" s="242">
        <f>'[2]tr (2)'!D225</f>
        <v>101.7</v>
      </c>
      <c r="D308" s="242">
        <f>'[2]tr (2)'!E225</f>
        <v>101.7</v>
      </c>
      <c r="E308" s="244"/>
      <c r="F308" s="242">
        <f>'[2]tr (2)'!F225</f>
        <v>101.4</v>
      </c>
      <c r="G308" s="242">
        <f>'[2]tr (2)'!G225</f>
        <v>101.6</v>
      </c>
      <c r="H308" s="242">
        <f>'[2]tr (2)'!H225</f>
        <v>101.5</v>
      </c>
      <c r="I308" s="242">
        <f>'[2]tr (2)'!I225</f>
        <v>101.5</v>
      </c>
      <c r="J308" s="242">
        <f>'[2]tr (2)'!J225</f>
        <v>101.5</v>
      </c>
      <c r="K308" s="242">
        <f>'[2]tr (2)'!K225</f>
        <v>101.5</v>
      </c>
      <c r="L308" s="242">
        <f>'[2]tr (2)'!L225</f>
        <v>101.5</v>
      </c>
      <c r="M308" s="242">
        <f>'[2]tr (2)'!M225</f>
        <v>101.5</v>
      </c>
      <c r="N308" s="242">
        <f>'[2]tr (2)'!N225</f>
        <v>101.5</v>
      </c>
      <c r="O308" s="244"/>
      <c r="P308" s="241">
        <f>'[2]tr (2)'!O225</f>
        <v>101.6</v>
      </c>
      <c r="Q308" s="242">
        <f>'[2]tr (2)'!P225</f>
        <v>99.7</v>
      </c>
      <c r="R308" s="244">
        <f>'[2]tr (2)'!Q225</f>
        <v>99.7</v>
      </c>
      <c r="S308" s="248" t="s">
        <v>1866</v>
      </c>
    </row>
    <row r="309" spans="1:19" ht="15" customHeight="1">
      <c r="A309" s="216" t="s">
        <v>1867</v>
      </c>
      <c r="B309" s="247">
        <f>'[2]tr (2)'!C226</f>
        <v>99.6</v>
      </c>
      <c r="C309" s="198">
        <f>'[2]tr (2)'!D226</f>
        <v>99.6</v>
      </c>
      <c r="D309" s="198">
        <f>'[2]tr (2)'!E226</f>
        <v>99.6</v>
      </c>
      <c r="E309" s="251"/>
      <c r="F309" s="198">
        <f>'[2]tr (2)'!F226</f>
        <v>99.3</v>
      </c>
      <c r="G309" s="198">
        <f>'[2]tr (2)'!G226</f>
        <v>99.5</v>
      </c>
      <c r="H309" s="198">
        <f>'[2]tr (2)'!H226</f>
        <v>99.4</v>
      </c>
      <c r="I309" s="198">
        <f>'[2]tr (2)'!I226</f>
        <v>99.4</v>
      </c>
      <c r="J309" s="198">
        <f>'[2]tr (2)'!J226</f>
        <v>99.4</v>
      </c>
      <c r="K309" s="198">
        <f>'[2]tr (2)'!K226</f>
        <v>99.4</v>
      </c>
      <c r="L309" s="198">
        <f>'[2]tr (2)'!L226</f>
        <v>99.4</v>
      </c>
      <c r="M309" s="198">
        <f>'[2]tr (2)'!M226</f>
        <v>99.4</v>
      </c>
      <c r="N309" s="198">
        <f>'[2]tr (2)'!N226</f>
        <v>99.4</v>
      </c>
      <c r="O309" s="251"/>
      <c r="P309" s="247">
        <f>'[2]tr (2)'!O226</f>
        <v>99.4</v>
      </c>
      <c r="Q309" s="198">
        <f>'[2]tr (2)'!P226</f>
        <v>99.6</v>
      </c>
      <c r="R309" s="251">
        <f>'[2]tr (2)'!Q226</f>
        <v>99.6</v>
      </c>
      <c r="S309" s="253" t="s">
        <v>1868</v>
      </c>
    </row>
    <row r="310" spans="1:19" s="246" customFormat="1" ht="15" customHeight="1">
      <c r="A310" s="216" t="s">
        <v>1869</v>
      </c>
      <c r="B310" s="247">
        <f>'[2]tr (2)'!C227</f>
        <v>102.3</v>
      </c>
      <c r="C310" s="198">
        <f>'[2]tr (2)'!D227</f>
        <v>102.3</v>
      </c>
      <c r="D310" s="198">
        <f>'[2]tr (2)'!E227</f>
        <v>102.3</v>
      </c>
      <c r="E310" s="251"/>
      <c r="F310" s="198">
        <f>'[2]tr (2)'!F227</f>
        <v>102.1</v>
      </c>
      <c r="G310" s="198">
        <f>'[2]tr (2)'!G227</f>
        <v>102.2</v>
      </c>
      <c r="H310" s="198">
        <f>'[2]tr (2)'!H227</f>
        <v>102.2</v>
      </c>
      <c r="I310" s="198">
        <f>'[2]tr (2)'!I227</f>
        <v>102.2</v>
      </c>
      <c r="J310" s="198">
        <f>'[2]tr (2)'!J227</f>
        <v>102.2</v>
      </c>
      <c r="K310" s="198">
        <f>'[2]tr (2)'!K227</f>
        <v>102.2</v>
      </c>
      <c r="L310" s="198">
        <f>'[2]tr (2)'!L227</f>
        <v>102.2</v>
      </c>
      <c r="M310" s="198">
        <f>'[2]tr (2)'!M227</f>
        <v>102.2</v>
      </c>
      <c r="N310" s="198">
        <f>'[2]tr (2)'!N227</f>
        <v>102.2</v>
      </c>
      <c r="O310" s="251"/>
      <c r="P310" s="247">
        <f>'[2]tr (2)'!O227</f>
        <v>102.2</v>
      </c>
      <c r="Q310" s="198">
        <f>'[2]tr (2)'!P227</f>
        <v>102.2</v>
      </c>
      <c r="R310" s="251">
        <f>'[2]tr (2)'!Q227</f>
        <v>102.2</v>
      </c>
      <c r="S310" s="253" t="s">
        <v>1870</v>
      </c>
    </row>
    <row r="311" spans="1:19" s="246" customFormat="1" ht="15" customHeight="1">
      <c r="A311" s="216" t="s">
        <v>1871</v>
      </c>
      <c r="B311" s="247">
        <f>'[2]tr (2)'!C228</f>
        <v>145.19999999999999</v>
      </c>
      <c r="C311" s="198">
        <f>'[2]tr (2)'!D228</f>
        <v>144.80000000000001</v>
      </c>
      <c r="D311" s="198">
        <f>'[2]tr (2)'!E228</f>
        <v>144.80000000000001</v>
      </c>
      <c r="E311" s="251"/>
      <c r="F311" s="198">
        <f>'[2]tr (2)'!F228</f>
        <v>144.6</v>
      </c>
      <c r="G311" s="198">
        <f>'[2]tr (2)'!G228</f>
        <v>144.80000000000001</v>
      </c>
      <c r="H311" s="198">
        <f>'[2]tr (2)'!H228</f>
        <v>144.80000000000001</v>
      </c>
      <c r="I311" s="198">
        <f>'[2]tr (2)'!I228</f>
        <v>144.80000000000001</v>
      </c>
      <c r="J311" s="198">
        <f>'[2]tr (2)'!J228</f>
        <v>144.80000000000001</v>
      </c>
      <c r="K311" s="198">
        <f>'[2]tr (2)'!K228</f>
        <v>144.80000000000001</v>
      </c>
      <c r="L311" s="198">
        <f>'[2]tr (2)'!L228</f>
        <v>144.80000000000001</v>
      </c>
      <c r="M311" s="198">
        <f>'[2]tr (2)'!M228</f>
        <v>144.80000000000001</v>
      </c>
      <c r="N311" s="198">
        <f>'[2]tr (2)'!N228</f>
        <v>144.80000000000001</v>
      </c>
      <c r="O311" s="251"/>
      <c r="P311" s="247">
        <f>'[2]tr (2)'!O228</f>
        <v>145.5</v>
      </c>
      <c r="Q311" s="198">
        <f>'[2]tr (2)'!P228</f>
        <v>100.1</v>
      </c>
      <c r="R311" s="251">
        <f>'[2]tr (2)'!Q228</f>
        <v>100.1</v>
      </c>
      <c r="S311" s="253" t="s">
        <v>1872</v>
      </c>
    </row>
    <row r="312" spans="1:19" s="246" customFormat="1" ht="15" customHeight="1">
      <c r="A312" s="216"/>
      <c r="B312" s="247"/>
      <c r="C312" s="198"/>
      <c r="D312" s="242"/>
      <c r="E312" s="244"/>
      <c r="F312" s="242"/>
      <c r="G312" s="242"/>
      <c r="H312" s="242"/>
      <c r="I312" s="242"/>
      <c r="J312" s="242"/>
      <c r="K312" s="242"/>
      <c r="L312" s="242"/>
      <c r="M312" s="242"/>
      <c r="N312" s="242"/>
      <c r="O312" s="244"/>
      <c r="P312" s="241"/>
      <c r="Q312" s="242"/>
      <c r="R312" s="244"/>
      <c r="S312" s="253"/>
    </row>
    <row r="313" spans="1:19" s="246" customFormat="1" ht="15" customHeight="1">
      <c r="A313" s="249" t="s">
        <v>1873</v>
      </c>
      <c r="B313" s="241">
        <f>'[2]tr (2)'!C230</f>
        <v>102.8</v>
      </c>
      <c r="C313" s="242">
        <f>'[2]tr (2)'!D230</f>
        <v>102.8</v>
      </c>
      <c r="D313" s="242">
        <f>'[2]tr (2)'!E230</f>
        <v>102.7</v>
      </c>
      <c r="E313" s="244"/>
      <c r="F313" s="242">
        <f>'[2]tr (2)'!F230</f>
        <v>102.7</v>
      </c>
      <c r="G313" s="242">
        <f>'[2]tr (2)'!G230</f>
        <v>102.7</v>
      </c>
      <c r="H313" s="242">
        <f>'[2]tr (2)'!H230</f>
        <v>102.7</v>
      </c>
      <c r="I313" s="242">
        <f>'[2]tr (2)'!I230</f>
        <v>102.7</v>
      </c>
      <c r="J313" s="242">
        <f>'[2]tr (2)'!J230</f>
        <v>102.7</v>
      </c>
      <c r="K313" s="242">
        <f>'[2]tr (2)'!K230</f>
        <v>102.7</v>
      </c>
      <c r="L313" s="242">
        <f>'[2]tr (2)'!L230</f>
        <v>102</v>
      </c>
      <c r="M313" s="242">
        <f>'[2]tr (2)'!M230</f>
        <v>102</v>
      </c>
      <c r="N313" s="242">
        <f>'[2]tr (2)'!N230</f>
        <v>102</v>
      </c>
      <c r="O313" s="244"/>
      <c r="P313" s="241">
        <f>'[2]tr (2)'!O230</f>
        <v>102</v>
      </c>
      <c r="Q313" s="242">
        <f>'[2]tr (2)'!P230</f>
        <v>102</v>
      </c>
      <c r="R313" s="244">
        <f>'[2]tr (2)'!Q230</f>
        <v>101.9</v>
      </c>
      <c r="S313" s="248" t="s">
        <v>1874</v>
      </c>
    </row>
    <row r="314" spans="1:19" s="246" customFormat="1" ht="15" customHeight="1">
      <c r="A314" s="216" t="s">
        <v>1875</v>
      </c>
      <c r="B314" s="247">
        <f>'[2]tr (2)'!C231</f>
        <v>106.1</v>
      </c>
      <c r="C314" s="198">
        <f>'[2]tr (2)'!D231</f>
        <v>106.1</v>
      </c>
      <c r="D314" s="198">
        <f>'[2]tr (2)'!E231</f>
        <v>106.1</v>
      </c>
      <c r="E314" s="251"/>
      <c r="F314" s="198">
        <f>'[2]tr (2)'!F231</f>
        <v>106.1</v>
      </c>
      <c r="G314" s="198">
        <f>'[2]tr (2)'!G231</f>
        <v>106.1</v>
      </c>
      <c r="H314" s="198">
        <f>'[2]tr (2)'!H231</f>
        <v>106.1</v>
      </c>
      <c r="I314" s="198">
        <f>'[2]tr (2)'!I231</f>
        <v>106.1</v>
      </c>
      <c r="J314" s="198">
        <f>'[2]tr (2)'!J231</f>
        <v>106.1</v>
      </c>
      <c r="K314" s="198">
        <f>'[2]tr (2)'!K231</f>
        <v>106.1</v>
      </c>
      <c r="L314" s="198">
        <f>'[2]tr (2)'!L231</f>
        <v>106.1</v>
      </c>
      <c r="M314" s="198">
        <f>'[2]tr (2)'!M231</f>
        <v>106.1</v>
      </c>
      <c r="N314" s="198">
        <f>'[2]tr (2)'!N231</f>
        <v>106.1</v>
      </c>
      <c r="O314" s="251"/>
      <c r="P314" s="247">
        <f>'[2]tr (2)'!O231</f>
        <v>106.1</v>
      </c>
      <c r="Q314" s="198">
        <f>'[2]tr (2)'!P231</f>
        <v>106.1</v>
      </c>
      <c r="R314" s="251">
        <f>'[2]tr (2)'!Q231</f>
        <v>106.1</v>
      </c>
      <c r="S314" s="253" t="s">
        <v>1876</v>
      </c>
    </row>
    <row r="315" spans="1:19" ht="15" customHeight="1">
      <c r="A315" s="216" t="s">
        <v>1877</v>
      </c>
      <c r="B315" s="247">
        <f>'[2]tr (2)'!C232</f>
        <v>102.1</v>
      </c>
      <c r="C315" s="198">
        <f>'[2]tr (2)'!D232</f>
        <v>102.1</v>
      </c>
      <c r="D315" s="198">
        <f>'[2]tr (2)'!E232</f>
        <v>102.1</v>
      </c>
      <c r="E315" s="251"/>
      <c r="F315" s="198">
        <f>'[2]tr (2)'!F232</f>
        <v>102.1</v>
      </c>
      <c r="G315" s="198">
        <f>'[2]tr (2)'!G232</f>
        <v>102.1</v>
      </c>
      <c r="H315" s="198">
        <f>'[2]tr (2)'!H232</f>
        <v>102.1</v>
      </c>
      <c r="I315" s="198">
        <f>'[2]tr (2)'!I232</f>
        <v>102.1</v>
      </c>
      <c r="J315" s="198">
        <f>'[2]tr (2)'!J232</f>
        <v>102.1</v>
      </c>
      <c r="K315" s="198">
        <f>'[2]tr (2)'!K232</f>
        <v>102.1</v>
      </c>
      <c r="L315" s="198">
        <f>'[2]tr (2)'!L232</f>
        <v>102.1</v>
      </c>
      <c r="M315" s="198">
        <f>'[2]tr (2)'!M232</f>
        <v>102.1</v>
      </c>
      <c r="N315" s="198">
        <f>'[2]tr (2)'!N232</f>
        <v>102.1</v>
      </c>
      <c r="O315" s="251"/>
      <c r="P315" s="247">
        <f>'[2]tr (2)'!O232</f>
        <v>102.1</v>
      </c>
      <c r="Q315" s="198">
        <f>'[2]tr (2)'!P232</f>
        <v>102.1</v>
      </c>
      <c r="R315" s="251">
        <f>'[2]tr (2)'!Q232</f>
        <v>102.1</v>
      </c>
      <c r="S315" s="252" t="s">
        <v>1878</v>
      </c>
    </row>
    <row r="316" spans="1:19" ht="15" customHeight="1">
      <c r="A316" s="216" t="s">
        <v>1879</v>
      </c>
      <c r="B316" s="247">
        <f>'[2]tr (2)'!C233</f>
        <v>100.4</v>
      </c>
      <c r="C316" s="198">
        <f>'[2]tr (2)'!D233</f>
        <v>100.4</v>
      </c>
      <c r="D316" s="198">
        <f>'[2]tr (2)'!E233</f>
        <v>100.2</v>
      </c>
      <c r="E316" s="251"/>
      <c r="F316" s="198">
        <f>'[2]tr (2)'!F233</f>
        <v>100.2</v>
      </c>
      <c r="G316" s="198">
        <f>'[2]tr (2)'!G233</f>
        <v>100.2</v>
      </c>
      <c r="H316" s="198">
        <f>'[2]tr (2)'!H233</f>
        <v>100.2</v>
      </c>
      <c r="I316" s="198">
        <f>'[2]tr (2)'!I233</f>
        <v>100.2</v>
      </c>
      <c r="J316" s="198">
        <f>'[2]tr (2)'!J233</f>
        <v>100.2</v>
      </c>
      <c r="K316" s="198">
        <f>'[2]tr (2)'!K233</f>
        <v>100.2</v>
      </c>
      <c r="L316" s="198">
        <f>'[2]tr (2)'!L233</f>
        <v>100.2</v>
      </c>
      <c r="M316" s="198">
        <f>'[2]tr (2)'!M233</f>
        <v>100.2</v>
      </c>
      <c r="N316" s="198">
        <f>'[2]tr (2)'!N233</f>
        <v>100</v>
      </c>
      <c r="O316" s="251"/>
      <c r="P316" s="247">
        <f>'[2]tr (2)'!O233</f>
        <v>100</v>
      </c>
      <c r="Q316" s="198">
        <f>'[2]tr (2)'!P233</f>
        <v>100</v>
      </c>
      <c r="R316" s="251">
        <f>'[2]tr (2)'!Q233</f>
        <v>99.8</v>
      </c>
      <c r="S316" s="252" t="s">
        <v>1880</v>
      </c>
    </row>
    <row r="317" spans="1:19" ht="15" customHeight="1">
      <c r="A317" s="216" t="s">
        <v>1881</v>
      </c>
      <c r="B317" s="247">
        <f>'[2]tr (2)'!C234</f>
        <v>101</v>
      </c>
      <c r="C317" s="198">
        <f>'[2]tr (2)'!D234</f>
        <v>101</v>
      </c>
      <c r="D317" s="198">
        <f>'[2]tr (2)'!E234</f>
        <v>101</v>
      </c>
      <c r="E317" s="251"/>
      <c r="F317" s="198">
        <f>'[2]tr (2)'!F234</f>
        <v>101</v>
      </c>
      <c r="G317" s="198">
        <f>'[2]tr (2)'!G234</f>
        <v>101</v>
      </c>
      <c r="H317" s="198">
        <f>'[2]tr (2)'!H234</f>
        <v>101</v>
      </c>
      <c r="I317" s="198">
        <f>'[2]tr (2)'!I234</f>
        <v>101</v>
      </c>
      <c r="J317" s="198">
        <f>'[2]tr (2)'!J234</f>
        <v>101</v>
      </c>
      <c r="K317" s="198">
        <f>'[2]tr (2)'!K234</f>
        <v>101</v>
      </c>
      <c r="L317" s="198">
        <f>'[2]tr (2)'!L234</f>
        <v>101</v>
      </c>
      <c r="M317" s="198">
        <f>'[2]tr (2)'!M234</f>
        <v>101</v>
      </c>
      <c r="N317" s="198">
        <f>'[2]tr (2)'!N234</f>
        <v>101</v>
      </c>
      <c r="O317" s="251"/>
      <c r="P317" s="247">
        <f>'[2]tr (2)'!O234</f>
        <v>101</v>
      </c>
      <c r="Q317" s="198">
        <f>'[2]tr (2)'!P234</f>
        <v>101</v>
      </c>
      <c r="R317" s="251">
        <f>'[2]tr (2)'!Q234</f>
        <v>101</v>
      </c>
      <c r="S317" s="253" t="s">
        <v>1882</v>
      </c>
    </row>
    <row r="318" spans="1:19" ht="15" customHeight="1">
      <c r="A318" s="216" t="s">
        <v>1883</v>
      </c>
      <c r="B318" s="247">
        <f>'[2]tr (2)'!C235</f>
        <v>100.9</v>
      </c>
      <c r="C318" s="198">
        <f>'[2]tr (2)'!D235</f>
        <v>100.9</v>
      </c>
      <c r="D318" s="198">
        <f>'[2]tr (2)'!E235</f>
        <v>100.9</v>
      </c>
      <c r="E318" s="251"/>
      <c r="F318" s="198">
        <f>'[2]tr (2)'!F235</f>
        <v>100.9</v>
      </c>
      <c r="G318" s="198">
        <f>'[2]tr (2)'!G235</f>
        <v>100.9</v>
      </c>
      <c r="H318" s="198">
        <f>'[2]tr (2)'!H235</f>
        <v>100.9</v>
      </c>
      <c r="I318" s="198">
        <f>'[2]tr (2)'!I235</f>
        <v>100.9</v>
      </c>
      <c r="J318" s="198">
        <f>'[2]tr (2)'!J235</f>
        <v>100.9</v>
      </c>
      <c r="K318" s="198">
        <f>'[2]tr (2)'!K235</f>
        <v>100.9</v>
      </c>
      <c r="L318" s="198">
        <f>'[2]tr (2)'!L235</f>
        <v>100.9</v>
      </c>
      <c r="M318" s="198">
        <f>'[2]tr (2)'!M235</f>
        <v>100.8</v>
      </c>
      <c r="N318" s="198">
        <f>'[2]tr (2)'!N235</f>
        <v>100.8</v>
      </c>
      <c r="O318" s="251"/>
      <c r="P318" s="247">
        <f>'[2]tr (2)'!O235</f>
        <v>100.8</v>
      </c>
      <c r="Q318" s="198">
        <f>'[2]tr (2)'!P235</f>
        <v>100.8</v>
      </c>
      <c r="R318" s="251">
        <f>'[2]tr (2)'!Q235</f>
        <v>100.8</v>
      </c>
      <c r="S318" s="252" t="s">
        <v>1884</v>
      </c>
    </row>
    <row r="319" spans="1:19" ht="15" customHeight="1">
      <c r="A319" s="216" t="s">
        <v>1885</v>
      </c>
      <c r="B319" s="247">
        <f>'[2]tr (2)'!C236</f>
        <v>103.8</v>
      </c>
      <c r="C319" s="198">
        <f>'[2]tr (2)'!D236</f>
        <v>103.8</v>
      </c>
      <c r="D319" s="198">
        <f>'[2]tr (2)'!E236</f>
        <v>103.8</v>
      </c>
      <c r="E319" s="251"/>
      <c r="F319" s="198">
        <f>'[2]tr (2)'!F236</f>
        <v>103.8</v>
      </c>
      <c r="G319" s="198">
        <f>'[2]tr (2)'!G236</f>
        <v>103.8</v>
      </c>
      <c r="H319" s="198">
        <f>'[2]tr (2)'!H236</f>
        <v>103.8</v>
      </c>
      <c r="I319" s="198">
        <f>'[2]tr (2)'!I236</f>
        <v>103.8</v>
      </c>
      <c r="J319" s="198">
        <f>'[2]tr (2)'!J236</f>
        <v>103.8</v>
      </c>
      <c r="K319" s="198">
        <f>'[2]tr (2)'!K236</f>
        <v>103.8</v>
      </c>
      <c r="L319" s="198">
        <f>'[2]tr (2)'!L236</f>
        <v>100</v>
      </c>
      <c r="M319" s="198">
        <f>'[2]tr (2)'!M236</f>
        <v>100</v>
      </c>
      <c r="N319" s="198">
        <f>'[2]tr (2)'!N236</f>
        <v>100</v>
      </c>
      <c r="O319" s="198"/>
      <c r="P319" s="247">
        <f>'[2]tr (2)'!O236</f>
        <v>100</v>
      </c>
      <c r="Q319" s="198">
        <f>'[2]tr (2)'!P236</f>
        <v>100</v>
      </c>
      <c r="R319" s="251">
        <f>'[2]tr (2)'!Q236</f>
        <v>100</v>
      </c>
      <c r="S319" s="252" t="s">
        <v>1886</v>
      </c>
    </row>
    <row r="320" spans="1:19" ht="15" customHeight="1">
      <c r="A320" s="293" t="s">
        <v>1887</v>
      </c>
      <c r="B320" s="247">
        <f>'[2]tr (2)'!C237</f>
        <v>100</v>
      </c>
      <c r="C320" s="198">
        <f>'[2]tr (2)'!D237</f>
        <v>100</v>
      </c>
      <c r="D320" s="198">
        <f>'[2]tr (2)'!E237</f>
        <v>100</v>
      </c>
      <c r="E320" s="251"/>
      <c r="F320" s="198">
        <f>'[2]tr (2)'!F237</f>
        <v>100</v>
      </c>
      <c r="G320" s="198">
        <f>'[2]tr (2)'!G237</f>
        <v>100</v>
      </c>
      <c r="H320" s="198">
        <f>'[2]tr (2)'!H237</f>
        <v>100</v>
      </c>
      <c r="I320" s="198">
        <f>'[2]tr (2)'!I237</f>
        <v>100</v>
      </c>
      <c r="J320" s="198">
        <f>'[2]tr (2)'!J237</f>
        <v>100</v>
      </c>
      <c r="K320" s="198">
        <f>'[2]tr (2)'!K237</f>
        <v>100</v>
      </c>
      <c r="L320" s="198">
        <f>'[2]tr (2)'!L237</f>
        <v>100</v>
      </c>
      <c r="M320" s="198">
        <f>'[2]tr (2)'!M237</f>
        <v>100</v>
      </c>
      <c r="N320" s="198">
        <f>'[2]tr (2)'!N237</f>
        <v>100</v>
      </c>
      <c r="O320" s="198"/>
      <c r="P320" s="247">
        <f>'[2]tr (2)'!O237</f>
        <v>100</v>
      </c>
      <c r="Q320" s="198">
        <f>'[2]tr (2)'!P237</f>
        <v>100</v>
      </c>
      <c r="R320" s="251">
        <f>'[2]tr (2)'!Q237</f>
        <v>100</v>
      </c>
      <c r="S320" s="206" t="s">
        <v>1888</v>
      </c>
    </row>
    <row r="321" spans="1:19" ht="15" customHeight="1">
      <c r="A321" s="216" t="s">
        <v>1889</v>
      </c>
      <c r="B321" s="247">
        <f>'[2]tr (2)'!C238</f>
        <v>102.4</v>
      </c>
      <c r="C321" s="198">
        <f>'[2]tr (2)'!D238</f>
        <v>102.4</v>
      </c>
      <c r="D321" s="198">
        <f>'[2]tr (2)'!E238</f>
        <v>102.4</v>
      </c>
      <c r="E321" s="251"/>
      <c r="F321" s="198">
        <f>'[2]tr (2)'!F238</f>
        <v>102.4</v>
      </c>
      <c r="G321" s="198">
        <f>'[2]tr (2)'!G238</f>
        <v>102.4</v>
      </c>
      <c r="H321" s="198">
        <f>'[2]tr (2)'!H238</f>
        <v>102.4</v>
      </c>
      <c r="I321" s="198">
        <f>'[2]tr (2)'!I238</f>
        <v>102.4</v>
      </c>
      <c r="J321" s="198">
        <f>'[2]tr (2)'!J238</f>
        <v>102.4</v>
      </c>
      <c r="K321" s="198">
        <f>'[2]tr (2)'!K238</f>
        <v>102.4</v>
      </c>
      <c r="L321" s="198">
        <f>'[2]tr (2)'!L238</f>
        <v>102.4</v>
      </c>
      <c r="M321" s="198">
        <f>'[2]tr (2)'!M238</f>
        <v>102.4</v>
      </c>
      <c r="N321" s="198">
        <f>'[2]tr (2)'!N238</f>
        <v>102.4</v>
      </c>
      <c r="O321" s="198"/>
      <c r="P321" s="247">
        <f>'[2]tr (2)'!O238</f>
        <v>102.4</v>
      </c>
      <c r="Q321" s="198">
        <f>'[2]tr (2)'!P238</f>
        <v>102.4</v>
      </c>
      <c r="R321" s="251">
        <f>'[2]tr (2)'!Q238</f>
        <v>102.4</v>
      </c>
      <c r="S321" s="252" t="s">
        <v>1890</v>
      </c>
    </row>
    <row r="322" spans="1:19" ht="15" customHeight="1">
      <c r="B322" s="247"/>
      <c r="C322" s="198"/>
      <c r="D322" s="242"/>
      <c r="E322" s="244"/>
      <c r="F322" s="242"/>
      <c r="G322" s="242"/>
      <c r="H322" s="242"/>
      <c r="I322" s="242"/>
      <c r="J322" s="242"/>
      <c r="K322" s="242"/>
      <c r="L322" s="242"/>
      <c r="M322" s="242"/>
      <c r="N322" s="242"/>
      <c r="O322" s="242"/>
      <c r="P322" s="241"/>
      <c r="Q322" s="242"/>
      <c r="R322" s="244"/>
      <c r="S322" s="252"/>
    </row>
    <row r="323" spans="1:19" ht="15" customHeight="1">
      <c r="B323" s="247"/>
      <c r="C323" s="198"/>
      <c r="D323" s="242"/>
      <c r="E323" s="244"/>
      <c r="F323" s="242"/>
      <c r="G323" s="242"/>
      <c r="H323" s="242"/>
      <c r="I323" s="242"/>
      <c r="J323" s="242"/>
      <c r="K323" s="242"/>
      <c r="L323" s="242"/>
      <c r="M323" s="242"/>
      <c r="N323" s="242"/>
      <c r="O323" s="242"/>
      <c r="P323" s="241"/>
      <c r="Q323" s="242"/>
      <c r="R323" s="244"/>
      <c r="S323" s="252"/>
    </row>
    <row r="324" spans="1:19" ht="15" customHeight="1">
      <c r="B324" s="247"/>
      <c r="C324" s="198"/>
      <c r="D324" s="242"/>
      <c r="E324" s="244"/>
      <c r="F324" s="242"/>
      <c r="G324" s="242"/>
      <c r="H324" s="242"/>
      <c r="I324" s="242"/>
      <c r="J324" s="242"/>
      <c r="K324" s="242"/>
      <c r="L324" s="242"/>
      <c r="M324" s="242"/>
      <c r="N324" s="242"/>
      <c r="O324" s="242"/>
      <c r="P324" s="241"/>
      <c r="Q324" s="242"/>
      <c r="R324" s="244"/>
      <c r="S324" s="252"/>
    </row>
    <row r="325" spans="1:19" ht="15" customHeight="1">
      <c r="B325" s="247"/>
      <c r="C325" s="198"/>
      <c r="D325" s="198"/>
      <c r="E325" s="237"/>
      <c r="F325" s="247"/>
      <c r="G325" s="198"/>
      <c r="H325" s="198"/>
      <c r="I325" s="198"/>
      <c r="J325" s="198"/>
      <c r="K325" s="198"/>
      <c r="L325" s="198"/>
      <c r="M325" s="198"/>
      <c r="N325" s="198"/>
      <c r="P325" s="247"/>
      <c r="Q325" s="198"/>
      <c r="R325" s="251"/>
      <c r="S325" s="252"/>
    </row>
    <row r="326" spans="1:19" ht="15" customHeight="1">
      <c r="A326" s="281"/>
      <c r="B326" s="258"/>
      <c r="C326" s="259"/>
      <c r="D326" s="259"/>
      <c r="E326" s="282"/>
      <c r="F326" s="258"/>
      <c r="G326" s="259"/>
      <c r="H326" s="259"/>
      <c r="I326" s="259"/>
      <c r="J326" s="259"/>
      <c r="K326" s="259"/>
      <c r="L326" s="259"/>
      <c r="M326" s="259"/>
      <c r="N326" s="259"/>
      <c r="O326" s="212"/>
      <c r="P326" s="258"/>
      <c r="Q326" s="259"/>
      <c r="R326" s="262"/>
      <c r="S326" s="286" t="s">
        <v>162</v>
      </c>
    </row>
    <row r="327" spans="1:19" s="210" customFormat="1" ht="15" customHeight="1">
      <c r="A327" s="271" t="s">
        <v>1891</v>
      </c>
      <c r="B327" s="198"/>
      <c r="C327" s="198"/>
      <c r="D327" s="198"/>
      <c r="E327" s="195"/>
      <c r="F327" s="198"/>
      <c r="G327" s="198"/>
      <c r="H327" s="198"/>
      <c r="I327" s="198"/>
      <c r="J327" s="198"/>
      <c r="K327" s="198"/>
      <c r="L327" s="198"/>
      <c r="M327" s="198"/>
      <c r="N327" s="198"/>
      <c r="O327" s="196"/>
      <c r="P327" s="198"/>
      <c r="Q327" s="198"/>
      <c r="R327" s="198"/>
      <c r="S327" s="272" t="s">
        <v>1892</v>
      </c>
    </row>
    <row r="328" spans="1:19" ht="15" customHeight="1">
      <c r="A328" s="271"/>
      <c r="B328" s="198"/>
      <c r="C328" s="198"/>
      <c r="D328" s="198"/>
      <c r="F328" s="198"/>
      <c r="G328" s="198"/>
      <c r="H328" s="198"/>
      <c r="I328" s="198"/>
      <c r="J328" s="198"/>
      <c r="K328" s="198"/>
      <c r="L328" s="198"/>
      <c r="M328" s="198"/>
      <c r="N328" s="198"/>
      <c r="P328" s="198"/>
      <c r="Q328" s="198"/>
      <c r="R328" s="198"/>
      <c r="S328" s="272"/>
    </row>
    <row r="329" spans="1:19" ht="15" customHeight="1">
      <c r="B329" s="198"/>
      <c r="C329" s="198"/>
      <c r="D329" s="198"/>
      <c r="F329" s="198"/>
      <c r="G329" s="198"/>
      <c r="H329" s="198"/>
      <c r="I329" s="198"/>
      <c r="J329" s="198"/>
      <c r="K329" s="198"/>
      <c r="L329" s="198"/>
      <c r="M329" s="198"/>
      <c r="N329" s="198"/>
      <c r="P329" s="198"/>
      <c r="Q329" s="198"/>
      <c r="R329" s="198"/>
      <c r="S329" s="294"/>
    </row>
    <row r="330" spans="1:19" ht="15" customHeight="1">
      <c r="B330" s="198"/>
      <c r="C330" s="198"/>
      <c r="D330" s="198"/>
      <c r="F330" s="198"/>
      <c r="G330" s="198"/>
      <c r="H330" s="198"/>
      <c r="I330" s="198"/>
      <c r="J330" s="198"/>
      <c r="K330" s="198"/>
      <c r="L330" s="198"/>
      <c r="M330" s="198"/>
      <c r="N330" s="198"/>
      <c r="P330" s="198"/>
      <c r="Q330" s="198"/>
      <c r="R330" s="198"/>
      <c r="S330" s="294"/>
    </row>
    <row r="331" spans="1:19" ht="15" customHeight="1">
      <c r="B331" s="198"/>
      <c r="C331" s="198"/>
      <c r="D331" s="198"/>
      <c r="F331" s="198"/>
      <c r="G331" s="198"/>
      <c r="H331" s="198"/>
      <c r="I331" s="198"/>
      <c r="J331" s="198"/>
      <c r="K331" s="198"/>
      <c r="L331" s="198"/>
      <c r="M331" s="198"/>
      <c r="N331" s="198"/>
      <c r="P331" s="198"/>
      <c r="Q331" s="198"/>
      <c r="R331" s="198"/>
      <c r="S331" s="294"/>
    </row>
    <row r="332" spans="1:19" ht="15" customHeight="1">
      <c r="B332" s="198"/>
      <c r="C332" s="198"/>
      <c r="D332" s="198"/>
      <c r="F332" s="198"/>
      <c r="G332" s="198"/>
      <c r="H332" s="198"/>
      <c r="I332" s="198"/>
      <c r="J332" s="198"/>
      <c r="K332" s="198"/>
      <c r="L332" s="198"/>
      <c r="M332" s="198"/>
      <c r="N332" s="198"/>
      <c r="P332" s="198"/>
      <c r="Q332" s="198"/>
      <c r="R332" s="198"/>
      <c r="S332" s="294"/>
    </row>
    <row r="333" spans="1:19" ht="15" customHeight="1">
      <c r="B333" s="198"/>
      <c r="C333" s="198"/>
      <c r="D333" s="198"/>
      <c r="F333" s="198"/>
      <c r="G333" s="198"/>
      <c r="H333" s="198"/>
      <c r="I333" s="198"/>
      <c r="J333" s="198"/>
      <c r="K333" s="198"/>
      <c r="L333" s="198"/>
      <c r="M333" s="198"/>
      <c r="N333" s="198"/>
      <c r="P333" s="198"/>
      <c r="Q333" s="198"/>
      <c r="R333" s="198"/>
      <c r="S333" s="294"/>
    </row>
    <row r="334" spans="1:19" ht="15" customHeight="1">
      <c r="B334" s="198"/>
      <c r="C334" s="198"/>
      <c r="D334" s="198"/>
      <c r="F334" s="198"/>
      <c r="G334" s="198"/>
      <c r="H334" s="198"/>
      <c r="I334" s="198"/>
      <c r="J334" s="198"/>
      <c r="K334" s="198"/>
      <c r="L334" s="198"/>
      <c r="M334" s="198"/>
      <c r="N334" s="198"/>
      <c r="P334" s="198"/>
      <c r="Q334" s="198"/>
      <c r="R334" s="198"/>
      <c r="S334" s="294"/>
    </row>
    <row r="335" spans="1:19" ht="24" customHeight="1">
      <c r="A335" s="194" t="s">
        <v>1670</v>
      </c>
      <c r="B335" s="198"/>
      <c r="C335" s="198"/>
      <c r="D335" s="198"/>
      <c r="F335" s="198"/>
      <c r="G335" s="198"/>
      <c r="H335" s="198"/>
      <c r="I335" s="198"/>
      <c r="J335" s="198"/>
      <c r="K335" s="198"/>
      <c r="L335" s="198"/>
      <c r="M335" s="198"/>
      <c r="N335" s="198"/>
      <c r="P335" s="198"/>
      <c r="Q335" s="198"/>
      <c r="R335" s="198"/>
      <c r="S335" s="199" t="s">
        <v>1671</v>
      </c>
    </row>
    <row r="336" spans="1:19" ht="18" customHeight="1">
      <c r="A336" s="201" t="s">
        <v>1899</v>
      </c>
      <c r="B336" s="198"/>
      <c r="C336" s="198"/>
      <c r="D336" s="198"/>
      <c r="F336" s="198"/>
      <c r="G336" s="198"/>
      <c r="H336" s="198"/>
      <c r="I336" s="198"/>
      <c r="J336" s="198"/>
      <c r="K336" s="198"/>
      <c r="L336" s="198"/>
      <c r="M336" s="198"/>
      <c r="N336" s="198"/>
      <c r="P336" s="198"/>
      <c r="Q336" s="198"/>
      <c r="R336" s="198"/>
      <c r="S336" s="205" t="s">
        <v>1900</v>
      </c>
    </row>
    <row r="337" spans="1:19" ht="18" customHeight="1">
      <c r="A337" s="207" t="s">
        <v>1674</v>
      </c>
      <c r="B337" s="198"/>
      <c r="C337" s="198"/>
      <c r="D337" s="198"/>
      <c r="F337" s="198"/>
      <c r="G337" s="198"/>
      <c r="H337" s="198"/>
      <c r="I337" s="198"/>
      <c r="J337" s="198"/>
      <c r="K337" s="198"/>
      <c r="L337" s="198"/>
      <c r="M337" s="198"/>
      <c r="N337" s="198"/>
      <c r="P337" s="198"/>
      <c r="Q337" s="198"/>
      <c r="R337" s="198"/>
      <c r="S337" s="209" t="s">
        <v>1675</v>
      </c>
    </row>
    <row r="338" spans="1:19" ht="11.45" customHeight="1">
      <c r="A338" s="211"/>
      <c r="B338" s="212"/>
      <c r="C338" s="212"/>
      <c r="D338" s="212"/>
      <c r="E338" s="212"/>
      <c r="F338" s="212"/>
      <c r="G338" s="212"/>
      <c r="H338" s="212"/>
      <c r="I338" s="212"/>
      <c r="J338" s="212"/>
      <c r="K338" s="212"/>
      <c r="L338" s="212"/>
      <c r="M338" s="212"/>
      <c r="N338" s="212"/>
      <c r="O338" s="212"/>
      <c r="P338" s="212"/>
      <c r="Q338" s="212"/>
      <c r="R338" s="212"/>
      <c r="S338" s="214"/>
    </row>
    <row r="339" spans="1:19" s="246" customFormat="1" ht="11.45" customHeight="1">
      <c r="A339" s="217"/>
      <c r="B339" s="2269">
        <v>2020</v>
      </c>
      <c r="C339" s="2270"/>
      <c r="D339" s="2270"/>
      <c r="E339" s="2270"/>
      <c r="F339" s="2270"/>
      <c r="G339" s="2270"/>
      <c r="H339" s="2270"/>
      <c r="I339" s="2270"/>
      <c r="J339" s="2270"/>
      <c r="K339" s="2271"/>
      <c r="L339" s="2269">
        <v>2019</v>
      </c>
      <c r="M339" s="2270"/>
      <c r="N339" s="2270"/>
      <c r="O339" s="2270"/>
      <c r="P339" s="2270"/>
      <c r="Q339" s="2270"/>
      <c r="R339" s="2271"/>
      <c r="S339" s="218"/>
    </row>
    <row r="340" spans="1:19" s="246" customFormat="1" ht="11.45" customHeight="1">
      <c r="A340" s="217"/>
      <c r="B340" s="2272"/>
      <c r="C340" s="2273"/>
      <c r="D340" s="2273"/>
      <c r="E340" s="2273"/>
      <c r="F340" s="2273"/>
      <c r="G340" s="2273"/>
      <c r="H340" s="2273"/>
      <c r="I340" s="2273"/>
      <c r="J340" s="2273"/>
      <c r="K340" s="2274"/>
      <c r="L340" s="2272"/>
      <c r="M340" s="2273"/>
      <c r="N340" s="2273"/>
      <c r="O340" s="2273"/>
      <c r="P340" s="2273"/>
      <c r="Q340" s="2273"/>
      <c r="R340" s="2274"/>
      <c r="S340" s="218" t="s">
        <v>1570</v>
      </c>
    </row>
    <row r="341" spans="1:19" s="246" customFormat="1" ht="11.45" customHeight="1">
      <c r="A341" s="217"/>
      <c r="B341" s="711" t="s">
        <v>45</v>
      </c>
      <c r="C341" s="224" t="s">
        <v>47</v>
      </c>
      <c r="D341" s="224" t="s">
        <v>27</v>
      </c>
      <c r="E341" s="221"/>
      <c r="F341" s="219" t="s">
        <v>28</v>
      </c>
      <c r="G341" s="220" t="s">
        <v>29</v>
      </c>
      <c r="H341" s="220" t="s">
        <v>30</v>
      </c>
      <c r="I341" s="223" t="s">
        <v>23</v>
      </c>
      <c r="J341" s="222" t="s">
        <v>24</v>
      </c>
      <c r="K341" s="222" t="s">
        <v>25</v>
      </c>
      <c r="L341" s="223" t="s">
        <v>1571</v>
      </c>
      <c r="M341" s="223" t="s">
        <v>1676</v>
      </c>
      <c r="N341" s="223" t="s">
        <v>26</v>
      </c>
      <c r="O341" s="225"/>
      <c r="P341" s="224" t="s">
        <v>45</v>
      </c>
      <c r="Q341" s="224" t="s">
        <v>47</v>
      </c>
      <c r="R341" s="712" t="s">
        <v>27</v>
      </c>
      <c r="S341" s="218"/>
    </row>
    <row r="342" spans="1:19" ht="11.45" customHeight="1">
      <c r="A342" s="226"/>
      <c r="B342" s="714" t="s">
        <v>13</v>
      </c>
      <c r="C342" s="232" t="s">
        <v>46</v>
      </c>
      <c r="D342" s="232" t="s">
        <v>12</v>
      </c>
      <c r="E342" s="229"/>
      <c r="F342" s="227" t="s">
        <v>11</v>
      </c>
      <c r="G342" s="228" t="s">
        <v>10</v>
      </c>
      <c r="H342" s="228" t="s">
        <v>9</v>
      </c>
      <c r="I342" s="231" t="s">
        <v>8</v>
      </c>
      <c r="J342" s="230" t="s">
        <v>7</v>
      </c>
      <c r="K342" s="230" t="s">
        <v>6</v>
      </c>
      <c r="L342" s="231" t="s">
        <v>1575</v>
      </c>
      <c r="M342" s="231" t="s">
        <v>1576</v>
      </c>
      <c r="N342" s="231" t="s">
        <v>1577</v>
      </c>
      <c r="O342" s="233"/>
      <c r="P342" s="232" t="s">
        <v>13</v>
      </c>
      <c r="Q342" s="232" t="s">
        <v>46</v>
      </c>
      <c r="R342" s="715" t="s">
        <v>12</v>
      </c>
      <c r="S342" s="234"/>
    </row>
    <row r="343" spans="1:19" ht="15" customHeight="1">
      <c r="A343" s="235"/>
      <c r="B343" s="247"/>
      <c r="C343" s="198"/>
      <c r="D343" s="198"/>
      <c r="E343" s="237"/>
      <c r="F343" s="241"/>
      <c r="G343" s="242"/>
      <c r="H343" s="242"/>
      <c r="I343" s="242"/>
      <c r="J343" s="242"/>
      <c r="K343" s="242"/>
      <c r="L343" s="242"/>
      <c r="M343" s="242"/>
      <c r="N343" s="242"/>
      <c r="P343" s="241"/>
      <c r="Q343" s="242"/>
      <c r="R343" s="244"/>
      <c r="S343" s="239"/>
    </row>
    <row r="344" spans="1:19" ht="15" customHeight="1">
      <c r="A344" s="240" t="s">
        <v>1677</v>
      </c>
      <c r="B344" s="241">
        <f>'[2]tr (2)'!C240</f>
        <v>102.9</v>
      </c>
      <c r="C344" s="242">
        <f>'[2]tr (2)'!D240</f>
        <v>102.7</v>
      </c>
      <c r="D344" s="242">
        <f>'[2]tr (2)'!E240</f>
        <v>101.7</v>
      </c>
      <c r="E344" s="244"/>
      <c r="F344" s="242">
        <f>'[2]tr (2)'!F240</f>
        <v>102</v>
      </c>
      <c r="G344" s="242">
        <f>'[2]tr (2)'!G240</f>
        <v>102.2</v>
      </c>
      <c r="H344" s="242">
        <f>'[2]tr (2)'!H240</f>
        <v>102.4</v>
      </c>
      <c r="I344" s="242">
        <f>'[2]tr (2)'!I240</f>
        <v>102.4</v>
      </c>
      <c r="J344" s="242">
        <f>'[2]tr (2)'!J240</f>
        <v>102.3</v>
      </c>
      <c r="K344" s="242">
        <f>'[2]tr (2)'!K240</f>
        <v>102.5</v>
      </c>
      <c r="L344" s="242">
        <f>'[2]tr (2)'!L240</f>
        <v>102.6</v>
      </c>
      <c r="M344" s="242">
        <f>'[2]tr (2)'!M240</f>
        <v>102.7</v>
      </c>
      <c r="N344" s="242">
        <f>'[2]tr (2)'!N240</f>
        <v>102.2</v>
      </c>
      <c r="O344" s="244"/>
      <c r="P344" s="241">
        <f>'[2]tr (2)'!O240</f>
        <v>102.3</v>
      </c>
      <c r="Q344" s="242">
        <f>'[2]tr (2)'!P240</f>
        <v>102.4</v>
      </c>
      <c r="R344" s="244">
        <f>'[2]tr (2)'!Q240</f>
        <v>102.2</v>
      </c>
      <c r="S344" s="245" t="s">
        <v>1678</v>
      </c>
    </row>
    <row r="345" spans="1:19" ht="15" customHeight="1">
      <c r="A345" s="246"/>
      <c r="B345" s="247"/>
      <c r="C345" s="198"/>
      <c r="D345" s="242"/>
      <c r="E345" s="244"/>
      <c r="F345" s="242"/>
      <c r="G345" s="242"/>
      <c r="H345" s="242"/>
      <c r="I345" s="242"/>
      <c r="J345" s="242"/>
      <c r="K345" s="242"/>
      <c r="L345" s="242"/>
      <c r="M345" s="242"/>
      <c r="N345" s="242"/>
      <c r="O345" s="244"/>
      <c r="P345" s="241"/>
      <c r="Q345" s="242"/>
      <c r="R345" s="244"/>
      <c r="S345" s="248"/>
    </row>
    <row r="346" spans="1:19" ht="15" customHeight="1">
      <c r="A346" s="249" t="s">
        <v>1679</v>
      </c>
      <c r="B346" s="241">
        <f>'[2]tr (2)'!C242</f>
        <v>100.8</v>
      </c>
      <c r="C346" s="242">
        <f>'[2]tr (2)'!D242</f>
        <v>101</v>
      </c>
      <c r="D346" s="242">
        <f>'[2]tr (2)'!E242</f>
        <v>98.5</v>
      </c>
      <c r="E346" s="244"/>
      <c r="F346" s="242">
        <f>'[2]tr (2)'!F242</f>
        <v>101</v>
      </c>
      <c r="G346" s="242">
        <f>'[2]tr (2)'!G242</f>
        <v>102.1</v>
      </c>
      <c r="H346" s="242">
        <f>'[2]tr (2)'!H242</f>
        <v>102.9</v>
      </c>
      <c r="I346" s="242">
        <f>'[2]tr (2)'!I242</f>
        <v>101.6</v>
      </c>
      <c r="J346" s="242">
        <f>'[2]tr (2)'!J242</f>
        <v>100.8</v>
      </c>
      <c r="K346" s="242">
        <f>'[2]tr (2)'!K242</f>
        <v>100.6</v>
      </c>
      <c r="L346" s="242">
        <f>'[2]tr (2)'!L242</f>
        <v>101.2</v>
      </c>
      <c r="M346" s="242">
        <f>'[2]tr (2)'!M242</f>
        <v>101</v>
      </c>
      <c r="N346" s="242">
        <f>'[2]tr (2)'!N242</f>
        <v>99.6</v>
      </c>
      <c r="O346" s="244"/>
      <c r="P346" s="241">
        <f>'[2]tr (2)'!O242</f>
        <v>100</v>
      </c>
      <c r="Q346" s="242">
        <f>'[2]tr (2)'!P242</f>
        <v>101</v>
      </c>
      <c r="R346" s="244">
        <f>'[2]tr (2)'!Q242</f>
        <v>100.6</v>
      </c>
      <c r="S346" s="250" t="s">
        <v>1680</v>
      </c>
    </row>
    <row r="347" spans="1:19" ht="15" customHeight="1">
      <c r="A347" s="216" t="s">
        <v>1681</v>
      </c>
      <c r="B347" s="247">
        <f>'[2]tr (2)'!C243</f>
        <v>100.2</v>
      </c>
      <c r="C347" s="198">
        <f>'[2]tr (2)'!D243</f>
        <v>100.5</v>
      </c>
      <c r="D347" s="198">
        <f>'[2]tr (2)'!E243</f>
        <v>100.5</v>
      </c>
      <c r="E347" s="251"/>
      <c r="F347" s="198">
        <f>'[2]tr (2)'!F243</f>
        <v>101.1</v>
      </c>
      <c r="G347" s="198">
        <f>'[2]tr (2)'!G243</f>
        <v>101.3</v>
      </c>
      <c r="H347" s="198">
        <f>'[2]tr (2)'!H243</f>
        <v>101.1</v>
      </c>
      <c r="I347" s="198">
        <f>'[2]tr (2)'!I243</f>
        <v>101.1</v>
      </c>
      <c r="J347" s="198">
        <f>'[2]tr (2)'!J243</f>
        <v>100.8</v>
      </c>
      <c r="K347" s="198">
        <f>'[2]tr (2)'!K243</f>
        <v>100.7</v>
      </c>
      <c r="L347" s="198">
        <f>'[2]tr (2)'!L243</f>
        <v>100.5</v>
      </c>
      <c r="M347" s="198">
        <f>'[2]tr (2)'!M243</f>
        <v>100.3</v>
      </c>
      <c r="N347" s="198">
        <f>'[2]tr (2)'!N243</f>
        <v>99.7</v>
      </c>
      <c r="O347" s="251"/>
      <c r="P347" s="247">
        <f>'[2]tr (2)'!O243</f>
        <v>99.6</v>
      </c>
      <c r="Q347" s="198">
        <f>'[2]tr (2)'!P243</f>
        <v>99.6</v>
      </c>
      <c r="R347" s="251">
        <f>'[2]tr (2)'!Q243</f>
        <v>99.5</v>
      </c>
      <c r="S347" s="252" t="s">
        <v>1682</v>
      </c>
    </row>
    <row r="348" spans="1:19" ht="15" customHeight="1">
      <c r="A348" s="216" t="s">
        <v>1683</v>
      </c>
      <c r="B348" s="247">
        <f>'[2]tr (2)'!C244</f>
        <v>103</v>
      </c>
      <c r="C348" s="198">
        <f>'[2]tr (2)'!D244</f>
        <v>104.6</v>
      </c>
      <c r="D348" s="198">
        <f>'[2]tr (2)'!E244</f>
        <v>103.4</v>
      </c>
      <c r="E348" s="251"/>
      <c r="F348" s="198">
        <f>'[2]tr (2)'!F244</f>
        <v>106</v>
      </c>
      <c r="G348" s="198">
        <f>'[2]tr (2)'!G244</f>
        <v>106.9</v>
      </c>
      <c r="H348" s="198">
        <f>'[2]tr (2)'!H244</f>
        <v>106.8</v>
      </c>
      <c r="I348" s="198">
        <f>'[2]tr (2)'!I244</f>
        <v>107.1</v>
      </c>
      <c r="J348" s="198">
        <f>'[2]tr (2)'!J244</f>
        <v>107.3</v>
      </c>
      <c r="K348" s="198">
        <f>'[2]tr (2)'!K244</f>
        <v>106.1</v>
      </c>
      <c r="L348" s="198">
        <f>'[2]tr (2)'!L244</f>
        <v>108</v>
      </c>
      <c r="M348" s="198">
        <f>'[2]tr (2)'!M244</f>
        <v>107.3</v>
      </c>
      <c r="N348" s="198">
        <f>'[2]tr (2)'!N244</f>
        <v>107.2</v>
      </c>
      <c r="O348" s="251"/>
      <c r="P348" s="247">
        <f>'[2]tr (2)'!O244</f>
        <v>108.9</v>
      </c>
      <c r="Q348" s="198">
        <f>'[2]tr (2)'!P244</f>
        <v>113.4</v>
      </c>
      <c r="R348" s="251">
        <f>'[2]tr (2)'!Q244</f>
        <v>112.5</v>
      </c>
      <c r="S348" s="252" t="s">
        <v>1684</v>
      </c>
    </row>
    <row r="349" spans="1:19" ht="15" customHeight="1">
      <c r="A349" s="216" t="s">
        <v>1685</v>
      </c>
      <c r="B349" s="247">
        <f>'[2]tr (2)'!C245</f>
        <v>96.1</v>
      </c>
      <c r="C349" s="198">
        <f>'[2]tr (2)'!D245</f>
        <v>100.1</v>
      </c>
      <c r="D349" s="198">
        <f>'[2]tr (2)'!E245</f>
        <v>95.5</v>
      </c>
      <c r="E349" s="251"/>
      <c r="F349" s="198">
        <f>'[2]tr (2)'!F245</f>
        <v>104.4</v>
      </c>
      <c r="G349" s="198">
        <f>'[2]tr (2)'!G245</f>
        <v>106.5</v>
      </c>
      <c r="H349" s="198">
        <f>'[2]tr (2)'!H245</f>
        <v>104.1</v>
      </c>
      <c r="I349" s="198">
        <f>'[2]tr (2)'!I245</f>
        <v>95.6</v>
      </c>
      <c r="J349" s="198">
        <f>'[2]tr (2)'!J245</f>
        <v>92.9</v>
      </c>
      <c r="K349" s="198">
        <f>'[2]tr (2)'!K245</f>
        <v>95.2</v>
      </c>
      <c r="L349" s="198">
        <f>'[2]tr (2)'!L245</f>
        <v>96.2</v>
      </c>
      <c r="M349" s="198">
        <f>'[2]tr (2)'!M245</f>
        <v>98.6</v>
      </c>
      <c r="N349" s="198">
        <f>'[2]tr (2)'!N245</f>
        <v>95.4</v>
      </c>
      <c r="O349" s="251"/>
      <c r="P349" s="247">
        <f>'[2]tr (2)'!O245</f>
        <v>95.6</v>
      </c>
      <c r="Q349" s="198">
        <f>'[2]tr (2)'!P245</f>
        <v>102.7</v>
      </c>
      <c r="R349" s="251">
        <f>'[2]tr (2)'!Q245</f>
        <v>101.9</v>
      </c>
      <c r="S349" s="253" t="s">
        <v>1686</v>
      </c>
    </row>
    <row r="350" spans="1:19" ht="15" customHeight="1">
      <c r="A350" s="216" t="s">
        <v>1687</v>
      </c>
      <c r="B350" s="247">
        <f>'[2]tr (2)'!C246</f>
        <v>98.1</v>
      </c>
      <c r="C350" s="198">
        <f>'[2]tr (2)'!D246</f>
        <v>97.1</v>
      </c>
      <c r="D350" s="198">
        <f>'[2]tr (2)'!E246</f>
        <v>97.1</v>
      </c>
      <c r="E350" s="251"/>
      <c r="F350" s="198">
        <f>'[2]tr (2)'!F246</f>
        <v>98.9</v>
      </c>
      <c r="G350" s="198">
        <f>'[2]tr (2)'!G246</f>
        <v>99</v>
      </c>
      <c r="H350" s="198">
        <f>'[2]tr (2)'!H246</f>
        <v>98.7</v>
      </c>
      <c r="I350" s="198">
        <f>'[2]tr (2)'!I246</f>
        <v>98.5</v>
      </c>
      <c r="J350" s="198">
        <f>'[2]tr (2)'!J246</f>
        <v>97.6</v>
      </c>
      <c r="K350" s="198">
        <f>'[2]tr (2)'!K246</f>
        <v>98.4</v>
      </c>
      <c r="L350" s="198">
        <f>'[2]tr (2)'!L246</f>
        <v>100.1</v>
      </c>
      <c r="M350" s="198">
        <f>'[2]tr (2)'!M246</f>
        <v>99.3</v>
      </c>
      <c r="N350" s="198">
        <f>'[2]tr (2)'!N246</f>
        <v>97.5</v>
      </c>
      <c r="O350" s="251"/>
      <c r="P350" s="247">
        <f>'[2]tr (2)'!O246</f>
        <v>96.6</v>
      </c>
      <c r="Q350" s="198">
        <f>'[2]tr (2)'!P246</f>
        <v>95.6</v>
      </c>
      <c r="R350" s="251">
        <f>'[2]tr (2)'!Q246</f>
        <v>95.9</v>
      </c>
      <c r="S350" s="253" t="s">
        <v>1688</v>
      </c>
    </row>
    <row r="351" spans="1:19" ht="15" customHeight="1">
      <c r="A351" s="216" t="s">
        <v>1689</v>
      </c>
      <c r="B351" s="247">
        <f>'[2]tr (2)'!C247</f>
        <v>92.8</v>
      </c>
      <c r="C351" s="198">
        <f>'[2]tr (2)'!D247</f>
        <v>93.9</v>
      </c>
      <c r="D351" s="198">
        <f>'[2]tr (2)'!E247</f>
        <v>94.2</v>
      </c>
      <c r="E351" s="251"/>
      <c r="F351" s="198">
        <f>'[2]tr (2)'!F247</f>
        <v>95.6</v>
      </c>
      <c r="G351" s="198">
        <f>'[2]tr (2)'!G247</f>
        <v>96.7</v>
      </c>
      <c r="H351" s="198">
        <f>'[2]tr (2)'!H247</f>
        <v>97</v>
      </c>
      <c r="I351" s="198">
        <f>'[2]tr (2)'!I247</f>
        <v>96.8</v>
      </c>
      <c r="J351" s="198">
        <f>'[2]tr (2)'!J247</f>
        <v>94.9</v>
      </c>
      <c r="K351" s="198">
        <f>'[2]tr (2)'!K247</f>
        <v>93.3</v>
      </c>
      <c r="L351" s="198">
        <f>'[2]tr (2)'!L247</f>
        <v>92.7</v>
      </c>
      <c r="M351" s="198">
        <f>'[2]tr (2)'!M247</f>
        <v>92.8</v>
      </c>
      <c r="N351" s="198">
        <f>'[2]tr (2)'!N247</f>
        <v>92.5</v>
      </c>
      <c r="O351" s="251"/>
      <c r="P351" s="247">
        <f>'[2]tr (2)'!O247</f>
        <v>93</v>
      </c>
      <c r="Q351" s="198">
        <f>'[2]tr (2)'!P247</f>
        <v>91.9</v>
      </c>
      <c r="R351" s="251">
        <f>'[2]tr (2)'!Q247</f>
        <v>91.8</v>
      </c>
      <c r="S351" s="253" t="s">
        <v>1690</v>
      </c>
    </row>
    <row r="352" spans="1:19" ht="15" customHeight="1">
      <c r="A352" s="216" t="s">
        <v>1691</v>
      </c>
      <c r="B352" s="247">
        <f>'[2]tr (2)'!C248</f>
        <v>125.4</v>
      </c>
      <c r="C352" s="198">
        <f>'[2]tr (2)'!D248</f>
        <v>123.5</v>
      </c>
      <c r="D352" s="198">
        <f>'[2]tr (2)'!E248</f>
        <v>110.7</v>
      </c>
      <c r="E352" s="251"/>
      <c r="F352" s="198">
        <f>'[2]tr (2)'!F248</f>
        <v>111.3</v>
      </c>
      <c r="G352" s="198">
        <f>'[2]tr (2)'!G248</f>
        <v>109.5</v>
      </c>
      <c r="H352" s="198">
        <f>'[2]tr (2)'!H248</f>
        <v>114.2</v>
      </c>
      <c r="I352" s="198">
        <f>'[2]tr (2)'!I248</f>
        <v>109.8</v>
      </c>
      <c r="J352" s="198">
        <f>'[2]tr (2)'!J248</f>
        <v>107.9</v>
      </c>
      <c r="K352" s="198">
        <f>'[2]tr (2)'!K248</f>
        <v>108.1</v>
      </c>
      <c r="L352" s="198">
        <f>'[2]tr (2)'!L248</f>
        <v>107.3</v>
      </c>
      <c r="M352" s="198">
        <f>'[2]tr (2)'!M248</f>
        <v>107.7</v>
      </c>
      <c r="N352" s="198">
        <f>'[2]tr (2)'!N248</f>
        <v>105</v>
      </c>
      <c r="O352" s="251"/>
      <c r="P352" s="247">
        <f>'[2]tr (2)'!O248</f>
        <v>110.6</v>
      </c>
      <c r="Q352" s="198">
        <f>'[2]tr (2)'!P248</f>
        <v>105.4</v>
      </c>
      <c r="R352" s="251">
        <f>'[2]tr (2)'!Q248</f>
        <v>99.8</v>
      </c>
      <c r="S352" s="253" t="s">
        <v>1692</v>
      </c>
    </row>
    <row r="353" spans="1:19" ht="15" customHeight="1">
      <c r="A353" s="216" t="s">
        <v>1693</v>
      </c>
      <c r="B353" s="247">
        <f>'[2]tr (2)'!C249</f>
        <v>99.8</v>
      </c>
      <c r="C353" s="198">
        <f>'[2]tr (2)'!D249</f>
        <v>97.7</v>
      </c>
      <c r="D353" s="198">
        <f>'[2]tr (2)'!E249</f>
        <v>89.5</v>
      </c>
      <c r="E353" s="251"/>
      <c r="F353" s="198">
        <f>'[2]tr (2)'!F249</f>
        <v>96.2</v>
      </c>
      <c r="G353" s="198">
        <f>'[2]tr (2)'!G249</f>
        <v>101.4</v>
      </c>
      <c r="H353" s="198">
        <f>'[2]tr (2)'!H249</f>
        <v>107.3</v>
      </c>
      <c r="I353" s="198">
        <f>'[2]tr (2)'!I249</f>
        <v>103</v>
      </c>
      <c r="J353" s="198">
        <f>'[2]tr (2)'!J249</f>
        <v>101.9</v>
      </c>
      <c r="K353" s="198">
        <f>'[2]tr (2)'!K249</f>
        <v>101.4</v>
      </c>
      <c r="L353" s="198">
        <f>'[2]tr (2)'!L249</f>
        <v>102.9</v>
      </c>
      <c r="M353" s="198">
        <f>'[2]tr (2)'!M249</f>
        <v>102.5</v>
      </c>
      <c r="N353" s="198">
        <f>'[2]tr (2)'!N249</f>
        <v>97</v>
      </c>
      <c r="O353" s="251"/>
      <c r="P353" s="247">
        <f>'[2]tr (2)'!O249</f>
        <v>94.3</v>
      </c>
      <c r="Q353" s="198">
        <f>'[2]tr (2)'!P249</f>
        <v>96.3</v>
      </c>
      <c r="R353" s="251">
        <f>'[2]tr (2)'!Q249</f>
        <v>98.2</v>
      </c>
      <c r="S353" s="253" t="s">
        <v>1694</v>
      </c>
    </row>
    <row r="354" spans="1:19" ht="15" customHeight="1">
      <c r="A354" s="216" t="s">
        <v>1695</v>
      </c>
      <c r="B354" s="247">
        <f>'[2]tr (2)'!C250</f>
        <v>100.1</v>
      </c>
      <c r="C354" s="198">
        <f>'[2]tr (2)'!D250</f>
        <v>100.1</v>
      </c>
      <c r="D354" s="198">
        <f>'[2]tr (2)'!E250</f>
        <v>100.1</v>
      </c>
      <c r="E354" s="251"/>
      <c r="F354" s="198">
        <f>'[2]tr (2)'!F250</f>
        <v>100.3</v>
      </c>
      <c r="G354" s="198">
        <f>'[2]tr (2)'!G250</f>
        <v>100.2</v>
      </c>
      <c r="H354" s="198">
        <f>'[2]tr (2)'!H250</f>
        <v>100.2</v>
      </c>
      <c r="I354" s="198">
        <f>'[2]tr (2)'!I250</f>
        <v>100.2</v>
      </c>
      <c r="J354" s="198">
        <f>'[2]tr (2)'!J250</f>
        <v>100.2</v>
      </c>
      <c r="K354" s="198">
        <f>'[2]tr (2)'!K250</f>
        <v>100.1</v>
      </c>
      <c r="L354" s="198">
        <f>'[2]tr (2)'!L250</f>
        <v>100.1</v>
      </c>
      <c r="M354" s="198">
        <f>'[2]tr (2)'!M250</f>
        <v>100.1</v>
      </c>
      <c r="N354" s="198">
        <f>'[2]tr (2)'!N250</f>
        <v>100.3</v>
      </c>
      <c r="O354" s="251"/>
      <c r="P354" s="247">
        <f>'[2]tr (2)'!O250</f>
        <v>100.4</v>
      </c>
      <c r="Q354" s="198">
        <f>'[2]tr (2)'!P250</f>
        <v>100.5</v>
      </c>
      <c r="R354" s="251">
        <f>'[2]tr (2)'!Q250</f>
        <v>100.6</v>
      </c>
      <c r="S354" s="253" t="s">
        <v>1696</v>
      </c>
    </row>
    <row r="355" spans="1:19" ht="15" customHeight="1">
      <c r="A355" s="216" t="s">
        <v>1697</v>
      </c>
      <c r="B355" s="247">
        <f>'[2]tr (2)'!C251</f>
        <v>87.7</v>
      </c>
      <c r="C355" s="198">
        <f>'[2]tr (2)'!D251</f>
        <v>87.6</v>
      </c>
      <c r="D355" s="198">
        <f>'[2]tr (2)'!E251</f>
        <v>87.1</v>
      </c>
      <c r="E355" s="251"/>
      <c r="F355" s="198">
        <f>'[2]tr (2)'!F251</f>
        <v>86.2</v>
      </c>
      <c r="G355" s="198">
        <f>'[2]tr (2)'!G251</f>
        <v>88.8</v>
      </c>
      <c r="H355" s="198">
        <f>'[2]tr (2)'!H251</f>
        <v>87.7</v>
      </c>
      <c r="I355" s="198">
        <f>'[2]tr (2)'!I251</f>
        <v>87.9</v>
      </c>
      <c r="J355" s="198">
        <f>'[2]tr (2)'!J251</f>
        <v>86.6</v>
      </c>
      <c r="K355" s="198">
        <f>'[2]tr (2)'!K251</f>
        <v>86.9</v>
      </c>
      <c r="L355" s="198">
        <f>'[2]tr (2)'!L251</f>
        <v>85.7</v>
      </c>
      <c r="M355" s="198">
        <f>'[2]tr (2)'!M251</f>
        <v>86</v>
      </c>
      <c r="N355" s="198">
        <f>'[2]tr (2)'!N251</f>
        <v>87.3</v>
      </c>
      <c r="O355" s="251"/>
      <c r="P355" s="247">
        <f>'[2]tr (2)'!O251</f>
        <v>87.9</v>
      </c>
      <c r="Q355" s="198">
        <f>'[2]tr (2)'!P251</f>
        <v>88</v>
      </c>
      <c r="R355" s="251">
        <f>'[2]tr (2)'!Q251</f>
        <v>88.1</v>
      </c>
      <c r="S355" s="253" t="s">
        <v>1698</v>
      </c>
    </row>
    <row r="356" spans="1:19" ht="15" customHeight="1">
      <c r="A356" s="216" t="s">
        <v>1699</v>
      </c>
      <c r="B356" s="247">
        <f>'[2]tr (2)'!C252</f>
        <v>97.4</v>
      </c>
      <c r="C356" s="198">
        <f>'[2]tr (2)'!D252</f>
        <v>97.4</v>
      </c>
      <c r="D356" s="198">
        <f>'[2]tr (2)'!E252</f>
        <v>97.2</v>
      </c>
      <c r="E356" s="251"/>
      <c r="F356" s="198">
        <f>'[2]tr (2)'!F252</f>
        <v>97.5</v>
      </c>
      <c r="G356" s="198">
        <f>'[2]tr (2)'!G252</f>
        <v>98.4</v>
      </c>
      <c r="H356" s="198">
        <f>'[2]tr (2)'!H252</f>
        <v>98.4</v>
      </c>
      <c r="I356" s="198">
        <f>'[2]tr (2)'!I252</f>
        <v>98.4</v>
      </c>
      <c r="J356" s="198">
        <f>'[2]tr (2)'!J252</f>
        <v>98.4</v>
      </c>
      <c r="K356" s="198">
        <f>'[2]tr (2)'!K252</f>
        <v>98.9</v>
      </c>
      <c r="L356" s="198">
        <f>'[2]tr (2)'!L252</f>
        <v>98.6</v>
      </c>
      <c r="M356" s="198">
        <f>'[2]tr (2)'!M252</f>
        <v>97.9</v>
      </c>
      <c r="N356" s="198">
        <f>'[2]tr (2)'!N252</f>
        <v>97.5</v>
      </c>
      <c r="O356" s="251"/>
      <c r="P356" s="247">
        <f>'[2]tr (2)'!O252</f>
        <v>97.5</v>
      </c>
      <c r="Q356" s="198">
        <f>'[2]tr (2)'!P252</f>
        <v>97.4</v>
      </c>
      <c r="R356" s="251">
        <f>'[2]tr (2)'!Q252</f>
        <v>97.5</v>
      </c>
      <c r="S356" s="253" t="s">
        <v>1700</v>
      </c>
    </row>
    <row r="357" spans="1:19" ht="15" customHeight="1">
      <c r="A357" s="216" t="s">
        <v>1701</v>
      </c>
      <c r="B357" s="247">
        <f>'[2]tr (2)'!C253</f>
        <v>91.4</v>
      </c>
      <c r="C357" s="198">
        <f>'[2]tr (2)'!D253</f>
        <v>92.3</v>
      </c>
      <c r="D357" s="198">
        <f>'[2]tr (2)'!E253</f>
        <v>93.2</v>
      </c>
      <c r="E357" s="251"/>
      <c r="F357" s="198">
        <f>'[2]tr (2)'!F253</f>
        <v>95.5</v>
      </c>
      <c r="G357" s="198">
        <f>'[2]tr (2)'!G253</f>
        <v>94.5</v>
      </c>
      <c r="H357" s="198">
        <f>'[2]tr (2)'!H253</f>
        <v>94.4</v>
      </c>
      <c r="I357" s="198">
        <f>'[2]tr (2)'!I253</f>
        <v>95.5</v>
      </c>
      <c r="J357" s="198">
        <f>'[2]tr (2)'!J253</f>
        <v>95</v>
      </c>
      <c r="K357" s="198">
        <f>'[2]tr (2)'!K253</f>
        <v>95.4</v>
      </c>
      <c r="L357" s="198">
        <f>'[2]tr (2)'!L253</f>
        <v>93.9</v>
      </c>
      <c r="M357" s="198">
        <f>'[2]tr (2)'!M253</f>
        <v>94.4</v>
      </c>
      <c r="N357" s="198">
        <f>'[2]tr (2)'!N253</f>
        <v>94.1</v>
      </c>
      <c r="O357" s="251"/>
      <c r="P357" s="247">
        <f>'[2]tr (2)'!O253</f>
        <v>94.4</v>
      </c>
      <c r="Q357" s="198">
        <f>'[2]tr (2)'!P253</f>
        <v>95.4</v>
      </c>
      <c r="R357" s="251">
        <f>'[2]tr (2)'!Q253</f>
        <v>93.9</v>
      </c>
      <c r="S357" s="253" t="s">
        <v>1702</v>
      </c>
    </row>
    <row r="358" spans="1:19" ht="15" customHeight="1">
      <c r="B358" s="247"/>
      <c r="C358" s="198"/>
      <c r="D358" s="242"/>
      <c r="E358" s="244"/>
      <c r="F358" s="242"/>
      <c r="G358" s="242"/>
      <c r="H358" s="242"/>
      <c r="I358" s="242"/>
      <c r="J358" s="242"/>
      <c r="K358" s="242"/>
      <c r="L358" s="242"/>
      <c r="M358" s="242"/>
      <c r="N358" s="242"/>
      <c r="O358" s="244"/>
      <c r="P358" s="241"/>
      <c r="Q358" s="242"/>
      <c r="R358" s="244"/>
      <c r="S358" s="253"/>
    </row>
    <row r="359" spans="1:19" ht="15" customHeight="1">
      <c r="A359" s="249" t="s">
        <v>1703</v>
      </c>
      <c r="B359" s="241">
        <f>'[2]tr (2)'!C255</f>
        <v>122.3</v>
      </c>
      <c r="C359" s="242">
        <f>'[2]tr (2)'!D255</f>
        <v>122.3</v>
      </c>
      <c r="D359" s="242">
        <f>'[2]tr (2)'!E255</f>
        <v>119.9</v>
      </c>
      <c r="E359" s="244"/>
      <c r="F359" s="242">
        <f>'[2]tr (2)'!F255</f>
        <v>119.9</v>
      </c>
      <c r="G359" s="242">
        <f>'[2]tr (2)'!G255</f>
        <v>119.8</v>
      </c>
      <c r="H359" s="242">
        <f>'[2]tr (2)'!H255</f>
        <v>119.8</v>
      </c>
      <c r="I359" s="242">
        <f>'[2]tr (2)'!I255</f>
        <v>119.8</v>
      </c>
      <c r="J359" s="242">
        <f>'[2]tr (2)'!J255</f>
        <v>119.8</v>
      </c>
      <c r="K359" s="242">
        <f>'[2]tr (2)'!K255</f>
        <v>119.8</v>
      </c>
      <c r="L359" s="242">
        <f>'[2]tr (2)'!L255</f>
        <v>119.8</v>
      </c>
      <c r="M359" s="242">
        <f>'[2]tr (2)'!M255</f>
        <v>119.9</v>
      </c>
      <c r="N359" s="242">
        <f>'[2]tr (2)'!N255</f>
        <v>119.9</v>
      </c>
      <c r="O359" s="244"/>
      <c r="P359" s="241">
        <f>'[2]tr (2)'!O255</f>
        <v>119.9</v>
      </c>
      <c r="Q359" s="242">
        <f>'[2]tr (2)'!P255</f>
        <v>119.9</v>
      </c>
      <c r="R359" s="244">
        <f>'[2]tr (2)'!Q255</f>
        <v>119.9</v>
      </c>
      <c r="S359" s="248" t="s">
        <v>1704</v>
      </c>
    </row>
    <row r="360" spans="1:19" s="246" customFormat="1" ht="15" customHeight="1">
      <c r="A360" s="216" t="s">
        <v>1705</v>
      </c>
      <c r="B360" s="247">
        <f>'[2]tr (2)'!C256</f>
        <v>106.3</v>
      </c>
      <c r="C360" s="198">
        <f>'[2]tr (2)'!D256</f>
        <v>106.3</v>
      </c>
      <c r="D360" s="198">
        <f>'[2]tr (2)'!E256</f>
        <v>106.3</v>
      </c>
      <c r="E360" s="251"/>
      <c r="F360" s="198">
        <f>'[2]tr (2)'!F256</f>
        <v>106.3</v>
      </c>
      <c r="G360" s="198">
        <f>'[2]tr (2)'!G256</f>
        <v>106.1</v>
      </c>
      <c r="H360" s="198">
        <f>'[2]tr (2)'!H256</f>
        <v>106.1</v>
      </c>
      <c r="I360" s="198">
        <f>'[2]tr (2)'!I256</f>
        <v>106.1</v>
      </c>
      <c r="J360" s="198">
        <f>'[2]tr (2)'!J256</f>
        <v>106.1</v>
      </c>
      <c r="K360" s="198">
        <f>'[2]tr (2)'!K256</f>
        <v>106.1</v>
      </c>
      <c r="L360" s="198">
        <f>'[2]tr (2)'!L256</f>
        <v>106.1</v>
      </c>
      <c r="M360" s="198">
        <f>'[2]tr (2)'!M256</f>
        <v>106.1</v>
      </c>
      <c r="N360" s="198">
        <f>'[2]tr (2)'!N256</f>
        <v>106.1</v>
      </c>
      <c r="O360" s="251"/>
      <c r="P360" s="247">
        <f>'[2]tr (2)'!O256</f>
        <v>106.1</v>
      </c>
      <c r="Q360" s="198">
        <f>'[2]tr (2)'!P256</f>
        <v>106.1</v>
      </c>
      <c r="R360" s="251">
        <f>'[2]tr (2)'!Q256</f>
        <v>106.1</v>
      </c>
      <c r="S360" s="252" t="s">
        <v>1706</v>
      </c>
    </row>
    <row r="361" spans="1:19" ht="15" customHeight="1">
      <c r="A361" s="216" t="s">
        <v>1707</v>
      </c>
      <c r="B361" s="247">
        <f>'[2]tr (2)'!C257</f>
        <v>92.1</v>
      </c>
      <c r="C361" s="198">
        <f>'[2]tr (2)'!D257</f>
        <v>92.1</v>
      </c>
      <c r="D361" s="198">
        <f>'[2]tr (2)'!E257</f>
        <v>92.1</v>
      </c>
      <c r="E361" s="251"/>
      <c r="F361" s="198">
        <f>'[2]tr (2)'!F257</f>
        <v>92.1</v>
      </c>
      <c r="G361" s="198">
        <f>'[2]tr (2)'!G257</f>
        <v>92.1</v>
      </c>
      <c r="H361" s="198">
        <f>'[2]tr (2)'!H257</f>
        <v>92.1</v>
      </c>
      <c r="I361" s="198">
        <f>'[2]tr (2)'!I257</f>
        <v>92.1</v>
      </c>
      <c r="J361" s="198">
        <f>'[2]tr (2)'!J257</f>
        <v>92.1</v>
      </c>
      <c r="K361" s="198">
        <f>'[2]tr (2)'!K257</f>
        <v>92.1</v>
      </c>
      <c r="L361" s="198">
        <f>'[2]tr (2)'!L257</f>
        <v>92.1</v>
      </c>
      <c r="M361" s="198">
        <f>'[2]tr (2)'!M257</f>
        <v>92.1</v>
      </c>
      <c r="N361" s="198">
        <f>'[2]tr (2)'!N257</f>
        <v>92.1</v>
      </c>
      <c r="O361" s="251"/>
      <c r="P361" s="247">
        <f>'[2]tr (2)'!O257</f>
        <v>92.1</v>
      </c>
      <c r="Q361" s="198">
        <f>'[2]tr (2)'!P257</f>
        <v>92.1</v>
      </c>
      <c r="R361" s="251">
        <f>'[2]tr (2)'!Q257</f>
        <v>92.1</v>
      </c>
      <c r="S361" s="253" t="s">
        <v>1708</v>
      </c>
    </row>
    <row r="362" spans="1:19" ht="15" customHeight="1">
      <c r="A362" s="216" t="s">
        <v>1709</v>
      </c>
      <c r="B362" s="247">
        <f>'[2]tr (2)'!C258</f>
        <v>100</v>
      </c>
      <c r="C362" s="198">
        <f>'[2]tr (2)'!D258</f>
        <v>100</v>
      </c>
      <c r="D362" s="198">
        <f>'[2]tr (2)'!E258</f>
        <v>100</v>
      </c>
      <c r="E362" s="251"/>
      <c r="F362" s="198">
        <f>'[2]tr (2)'!F258</f>
        <v>100</v>
      </c>
      <c r="G362" s="198">
        <f>'[2]tr (2)'!G258</f>
        <v>95.7</v>
      </c>
      <c r="H362" s="198">
        <f>'[2]tr (2)'!H258</f>
        <v>95.7</v>
      </c>
      <c r="I362" s="198">
        <f>'[2]tr (2)'!I258</f>
        <v>95.7</v>
      </c>
      <c r="J362" s="198">
        <f>'[2]tr (2)'!J258</f>
        <v>95.7</v>
      </c>
      <c r="K362" s="198">
        <f>'[2]tr (2)'!K258</f>
        <v>95.7</v>
      </c>
      <c r="L362" s="198">
        <f>'[2]tr (2)'!L258</f>
        <v>95.7</v>
      </c>
      <c r="M362" s="198">
        <f>'[2]tr (2)'!M258</f>
        <v>101.6</v>
      </c>
      <c r="N362" s="198">
        <f>'[2]tr (2)'!N258</f>
        <v>101.6</v>
      </c>
      <c r="O362" s="251"/>
      <c r="P362" s="247">
        <f>'[2]tr (2)'!O258</f>
        <v>101.6</v>
      </c>
      <c r="Q362" s="198">
        <f>'[2]tr (2)'!P258</f>
        <v>101.6</v>
      </c>
      <c r="R362" s="251">
        <f>'[2]tr (2)'!Q258</f>
        <v>101.6</v>
      </c>
      <c r="S362" s="253" t="s">
        <v>1710</v>
      </c>
    </row>
    <row r="363" spans="1:19" ht="15" customHeight="1">
      <c r="A363" s="216" t="s">
        <v>1711</v>
      </c>
      <c r="B363" s="247">
        <f>'[2]tr (2)'!C259</f>
        <v>123.6</v>
      </c>
      <c r="C363" s="198">
        <f>'[2]tr (2)'!D259</f>
        <v>123.6</v>
      </c>
      <c r="D363" s="198">
        <f>'[2]tr (2)'!E259</f>
        <v>121.1</v>
      </c>
      <c r="E363" s="251"/>
      <c r="F363" s="198">
        <f>'[2]tr (2)'!F259</f>
        <v>121.1</v>
      </c>
      <c r="G363" s="198">
        <f>'[2]tr (2)'!G259</f>
        <v>121.1</v>
      </c>
      <c r="H363" s="198">
        <f>'[2]tr (2)'!H259</f>
        <v>121.1</v>
      </c>
      <c r="I363" s="198">
        <f>'[2]tr (2)'!I259</f>
        <v>121.1</v>
      </c>
      <c r="J363" s="198">
        <f>'[2]tr (2)'!J259</f>
        <v>121.1</v>
      </c>
      <c r="K363" s="198">
        <f>'[2]tr (2)'!K259</f>
        <v>121.1</v>
      </c>
      <c r="L363" s="198">
        <f>'[2]tr (2)'!L259</f>
        <v>121.1</v>
      </c>
      <c r="M363" s="198">
        <f>'[2]tr (2)'!M259</f>
        <v>121.1</v>
      </c>
      <c r="N363" s="198">
        <f>'[2]tr (2)'!N259</f>
        <v>121.1</v>
      </c>
      <c r="O363" s="251"/>
      <c r="P363" s="247">
        <f>'[2]tr (2)'!O259</f>
        <v>121.1</v>
      </c>
      <c r="Q363" s="198">
        <f>'[2]tr (2)'!P259</f>
        <v>121.1</v>
      </c>
      <c r="R363" s="251">
        <f>'[2]tr (2)'!Q259</f>
        <v>121.1</v>
      </c>
      <c r="S363" s="253" t="s">
        <v>1712</v>
      </c>
    </row>
    <row r="364" spans="1:19" ht="15" customHeight="1">
      <c r="B364" s="247"/>
      <c r="C364" s="198"/>
      <c r="D364" s="242"/>
      <c r="E364" s="244"/>
      <c r="F364" s="242"/>
      <c r="G364" s="242"/>
      <c r="H364" s="242"/>
      <c r="I364" s="242"/>
      <c r="J364" s="242"/>
      <c r="K364" s="242"/>
      <c r="L364" s="242"/>
      <c r="M364" s="242"/>
      <c r="N364" s="242"/>
      <c r="O364" s="244"/>
      <c r="P364" s="241"/>
      <c r="Q364" s="242"/>
      <c r="R364" s="244"/>
      <c r="S364" s="253"/>
    </row>
    <row r="365" spans="1:19" ht="15" customHeight="1">
      <c r="A365" s="249" t="s">
        <v>1713</v>
      </c>
      <c r="B365" s="241">
        <f>'[2]tr (2)'!C261</f>
        <v>102.1</v>
      </c>
      <c r="C365" s="242">
        <f>'[2]tr (2)'!D261</f>
        <v>102</v>
      </c>
      <c r="D365" s="242">
        <f>'[2]tr (2)'!E261</f>
        <v>102.1</v>
      </c>
      <c r="E365" s="244"/>
      <c r="F365" s="242">
        <f>'[2]tr (2)'!F261</f>
        <v>101.8</v>
      </c>
      <c r="G365" s="242">
        <f>'[2]tr (2)'!G261</f>
        <v>102.5</v>
      </c>
      <c r="H365" s="242">
        <f>'[2]tr (2)'!H261</f>
        <v>101.7</v>
      </c>
      <c r="I365" s="242">
        <f>'[2]tr (2)'!I261</f>
        <v>101.5</v>
      </c>
      <c r="J365" s="242">
        <f>'[2]tr (2)'!J261</f>
        <v>102.1</v>
      </c>
      <c r="K365" s="242">
        <f>'[2]tr (2)'!K261</f>
        <v>103.4</v>
      </c>
      <c r="L365" s="242">
        <f>'[2]tr (2)'!L261</f>
        <v>103.5</v>
      </c>
      <c r="M365" s="242">
        <f>'[2]tr (2)'!M261</f>
        <v>104</v>
      </c>
      <c r="N365" s="242">
        <f>'[2]tr (2)'!N261</f>
        <v>103.3</v>
      </c>
      <c r="O365" s="244"/>
      <c r="P365" s="241">
        <f>'[2]tr (2)'!O261</f>
        <v>102</v>
      </c>
      <c r="Q365" s="242">
        <f>'[2]tr (2)'!P261</f>
        <v>101.3</v>
      </c>
      <c r="R365" s="244">
        <f>'[2]tr (2)'!Q261</f>
        <v>100.8</v>
      </c>
      <c r="S365" s="248" t="s">
        <v>1714</v>
      </c>
    </row>
    <row r="366" spans="1:19" ht="15" customHeight="1">
      <c r="A366" s="216" t="s">
        <v>1715</v>
      </c>
      <c r="B366" s="247">
        <f>'[2]tr (2)'!C262</f>
        <v>100.2</v>
      </c>
      <c r="C366" s="198">
        <f>'[2]tr (2)'!D262</f>
        <v>100.7</v>
      </c>
      <c r="D366" s="198">
        <f>'[2]tr (2)'!E262</f>
        <v>100.7</v>
      </c>
      <c r="E366" s="251"/>
      <c r="F366" s="198">
        <f>'[2]tr (2)'!F262</f>
        <v>100.2</v>
      </c>
      <c r="G366" s="198">
        <f>'[2]tr (2)'!G262</f>
        <v>101.8</v>
      </c>
      <c r="H366" s="198">
        <f>'[2]tr (2)'!H262</f>
        <v>101.5</v>
      </c>
      <c r="I366" s="198">
        <f>'[2]tr (2)'!I262</f>
        <v>100.2</v>
      </c>
      <c r="J366" s="198">
        <f>'[2]tr (2)'!J262</f>
        <v>100.2</v>
      </c>
      <c r="K366" s="198">
        <f>'[2]tr (2)'!K262</f>
        <v>100.2</v>
      </c>
      <c r="L366" s="198">
        <f>'[2]tr (2)'!L262</f>
        <v>100.2</v>
      </c>
      <c r="M366" s="198">
        <f>'[2]tr (2)'!M262</f>
        <v>100.2</v>
      </c>
      <c r="N366" s="198">
        <f>'[2]tr (2)'!N262</f>
        <v>100.2</v>
      </c>
      <c r="O366" s="251"/>
      <c r="P366" s="247">
        <f>'[2]tr (2)'!O262</f>
        <v>100.2</v>
      </c>
      <c r="Q366" s="198">
        <f>'[2]tr (2)'!P262</f>
        <v>100.2</v>
      </c>
      <c r="R366" s="251">
        <f>'[2]tr (2)'!Q262</f>
        <v>100.2</v>
      </c>
      <c r="S366" s="253" t="s">
        <v>1716</v>
      </c>
    </row>
    <row r="367" spans="1:19" ht="15" customHeight="1">
      <c r="A367" s="216" t="s">
        <v>1717</v>
      </c>
      <c r="B367" s="247">
        <f>'[2]tr (2)'!C263</f>
        <v>102</v>
      </c>
      <c r="C367" s="198">
        <f>'[2]tr (2)'!D263</f>
        <v>101.5</v>
      </c>
      <c r="D367" s="198">
        <f>'[2]tr (2)'!E263</f>
        <v>101.2</v>
      </c>
      <c r="E367" s="251"/>
      <c r="F367" s="198">
        <f>'[2]tr (2)'!F263</f>
        <v>100.9</v>
      </c>
      <c r="G367" s="198">
        <f>'[2]tr (2)'!G263</f>
        <v>101.2</v>
      </c>
      <c r="H367" s="198">
        <f>'[2]tr (2)'!H263</f>
        <v>100.9</v>
      </c>
      <c r="I367" s="198">
        <f>'[2]tr (2)'!I263</f>
        <v>100.7</v>
      </c>
      <c r="J367" s="198">
        <f>'[2]tr (2)'!J263</f>
        <v>101.4</v>
      </c>
      <c r="K367" s="198">
        <f>'[2]tr (2)'!K263</f>
        <v>102.5</v>
      </c>
      <c r="L367" s="198">
        <f>'[2]tr (2)'!L263</f>
        <v>102.5</v>
      </c>
      <c r="M367" s="198">
        <f>'[2]tr (2)'!M263</f>
        <v>102.4</v>
      </c>
      <c r="N367" s="198">
        <f>'[2]tr (2)'!N263</f>
        <v>101.8</v>
      </c>
      <c r="O367" s="251"/>
      <c r="P367" s="247">
        <f>'[2]tr (2)'!O263</f>
        <v>101.2</v>
      </c>
      <c r="Q367" s="198">
        <f>'[2]tr (2)'!P263</f>
        <v>100.6</v>
      </c>
      <c r="R367" s="251">
        <f>'[2]tr (2)'!Q263</f>
        <v>100.2</v>
      </c>
      <c r="S367" s="253" t="s">
        <v>1718</v>
      </c>
    </row>
    <row r="368" spans="1:19" ht="15" customHeight="1">
      <c r="A368" s="216" t="s">
        <v>1719</v>
      </c>
      <c r="B368" s="247">
        <f>'[2]tr (2)'!C264</f>
        <v>103.8</v>
      </c>
      <c r="C368" s="198">
        <f>'[2]tr (2)'!D264</f>
        <v>103.8</v>
      </c>
      <c r="D368" s="198">
        <f>'[2]tr (2)'!E264</f>
        <v>103.8</v>
      </c>
      <c r="E368" s="251"/>
      <c r="F368" s="198">
        <f>'[2]tr (2)'!F264</f>
        <v>103.7</v>
      </c>
      <c r="G368" s="198">
        <f>'[2]tr (2)'!G264</f>
        <v>103.7</v>
      </c>
      <c r="H368" s="198">
        <f>'[2]tr (2)'!H264</f>
        <v>103.7</v>
      </c>
      <c r="I368" s="198">
        <f>'[2]tr (2)'!I264</f>
        <v>103.7</v>
      </c>
      <c r="J368" s="198">
        <f>'[2]tr (2)'!J264</f>
        <v>103.7</v>
      </c>
      <c r="K368" s="198">
        <f>'[2]tr (2)'!K264</f>
        <v>103.7</v>
      </c>
      <c r="L368" s="198">
        <f>'[2]tr (2)'!L264</f>
        <v>103.7</v>
      </c>
      <c r="M368" s="198">
        <f>'[2]tr (2)'!M264</f>
        <v>103.7</v>
      </c>
      <c r="N368" s="198">
        <f>'[2]tr (2)'!N264</f>
        <v>103.7</v>
      </c>
      <c r="O368" s="251"/>
      <c r="P368" s="247">
        <f>'[2]tr (2)'!O264</f>
        <v>100.5</v>
      </c>
      <c r="Q368" s="198">
        <f>'[2]tr (2)'!P264</f>
        <v>100.5</v>
      </c>
      <c r="R368" s="251">
        <f>'[2]tr (2)'!Q264</f>
        <v>100.5</v>
      </c>
      <c r="S368" s="253" t="s">
        <v>1720</v>
      </c>
    </row>
    <row r="369" spans="1:19" ht="15" customHeight="1">
      <c r="A369" s="216" t="s">
        <v>1721</v>
      </c>
      <c r="B369" s="247">
        <f>'[2]tr (2)'!C265</f>
        <v>101.2</v>
      </c>
      <c r="C369" s="198">
        <f>'[2]tr (2)'!D265</f>
        <v>101.2</v>
      </c>
      <c r="D369" s="198">
        <f>'[2]tr (2)'!E265</f>
        <v>101.2</v>
      </c>
      <c r="E369" s="251"/>
      <c r="F369" s="198">
        <f>'[2]tr (2)'!F265</f>
        <v>101.2</v>
      </c>
      <c r="G369" s="198">
        <f>'[2]tr (2)'!G265</f>
        <v>101.2</v>
      </c>
      <c r="H369" s="198">
        <f>'[2]tr (2)'!H265</f>
        <v>101.2</v>
      </c>
      <c r="I369" s="198">
        <f>'[2]tr (2)'!I265</f>
        <v>101.2</v>
      </c>
      <c r="J369" s="198">
        <f>'[2]tr (2)'!J265</f>
        <v>101.2</v>
      </c>
      <c r="K369" s="198">
        <f>'[2]tr (2)'!K265</f>
        <v>101.2</v>
      </c>
      <c r="L369" s="198">
        <f>'[2]tr (2)'!L265</f>
        <v>101.2</v>
      </c>
      <c r="M369" s="198">
        <f>'[2]tr (2)'!M265</f>
        <v>101.2</v>
      </c>
      <c r="N369" s="198">
        <f>'[2]tr (2)'!N265</f>
        <v>101.2</v>
      </c>
      <c r="O369" s="251"/>
      <c r="P369" s="247">
        <f>'[2]tr (2)'!O265</f>
        <v>101.2</v>
      </c>
      <c r="Q369" s="198">
        <f>'[2]tr (2)'!P265</f>
        <v>101.2</v>
      </c>
      <c r="R369" s="251">
        <f>'[2]tr (2)'!Q265</f>
        <v>101.2</v>
      </c>
      <c r="S369" s="253" t="s">
        <v>1722</v>
      </c>
    </row>
    <row r="370" spans="1:19" ht="15" customHeight="1">
      <c r="A370" s="216" t="s">
        <v>1723</v>
      </c>
      <c r="B370" s="247">
        <f>'[2]tr (2)'!C266</f>
        <v>101.5</v>
      </c>
      <c r="C370" s="198">
        <f>'[2]tr (2)'!D266</f>
        <v>102.4</v>
      </c>
      <c r="D370" s="198">
        <f>'[2]tr (2)'!E266</f>
        <v>103.9</v>
      </c>
      <c r="E370" s="251"/>
      <c r="F370" s="198">
        <f>'[2]tr (2)'!F266</f>
        <v>103.5</v>
      </c>
      <c r="G370" s="198">
        <f>'[2]tr (2)'!G266</f>
        <v>106.2</v>
      </c>
      <c r="H370" s="198">
        <f>'[2]tr (2)'!H266</f>
        <v>103.1</v>
      </c>
      <c r="I370" s="198">
        <f>'[2]tr (2)'!I266</f>
        <v>102.7</v>
      </c>
      <c r="J370" s="198">
        <f>'[2]tr (2)'!J266</f>
        <v>103.5</v>
      </c>
      <c r="K370" s="198">
        <f>'[2]tr (2)'!K266</f>
        <v>106.6</v>
      </c>
      <c r="L370" s="198">
        <f>'[2]tr (2)'!L266</f>
        <v>107</v>
      </c>
      <c r="M370" s="198">
        <f>'[2]tr (2)'!M266</f>
        <v>110.3</v>
      </c>
      <c r="N370" s="198">
        <f>'[2]tr (2)'!N266</f>
        <v>108.8</v>
      </c>
      <c r="O370" s="251"/>
      <c r="P370" s="247">
        <f>'[2]tr (2)'!O266</f>
        <v>106.1</v>
      </c>
      <c r="Q370" s="198">
        <f>'[2]tr (2)'!P266</f>
        <v>104.1</v>
      </c>
      <c r="R370" s="251">
        <f>'[2]tr (2)'!Q266</f>
        <v>103.2</v>
      </c>
      <c r="S370" s="253" t="s">
        <v>1724</v>
      </c>
    </row>
    <row r="371" spans="1:19" ht="15" customHeight="1">
      <c r="A371" s="216" t="s">
        <v>1725</v>
      </c>
      <c r="B371" s="247">
        <f>'[2]tr (2)'!C267</f>
        <v>103.9</v>
      </c>
      <c r="C371" s="198">
        <f>'[2]tr (2)'!D267</f>
        <v>103.9</v>
      </c>
      <c r="D371" s="198">
        <f>'[2]tr (2)'!E267</f>
        <v>103.9</v>
      </c>
      <c r="E371" s="251"/>
      <c r="F371" s="198">
        <f>'[2]tr (2)'!F267</f>
        <v>103.9</v>
      </c>
      <c r="G371" s="198">
        <f>'[2]tr (2)'!G267</f>
        <v>106.9</v>
      </c>
      <c r="H371" s="198">
        <f>'[2]tr (2)'!H267</f>
        <v>103.9</v>
      </c>
      <c r="I371" s="198">
        <f>'[2]tr (2)'!I267</f>
        <v>103.9</v>
      </c>
      <c r="J371" s="198">
        <f>'[2]tr (2)'!J267</f>
        <v>103.9</v>
      </c>
      <c r="K371" s="198">
        <f>'[2]tr (2)'!K267</f>
        <v>103.9</v>
      </c>
      <c r="L371" s="198">
        <f>'[2]tr (2)'!L267</f>
        <v>103.9</v>
      </c>
      <c r="M371" s="198">
        <f>'[2]tr (2)'!M267</f>
        <v>103.9</v>
      </c>
      <c r="N371" s="198">
        <f>'[2]tr (2)'!N267</f>
        <v>103.9</v>
      </c>
      <c r="O371" s="251"/>
      <c r="P371" s="247">
        <f>'[2]tr (2)'!O267</f>
        <v>102.2</v>
      </c>
      <c r="Q371" s="198">
        <f>'[2]tr (2)'!P267</f>
        <v>102.2</v>
      </c>
      <c r="R371" s="251">
        <f>'[2]tr (2)'!Q267</f>
        <v>102.2</v>
      </c>
      <c r="S371" s="253" t="s">
        <v>1726</v>
      </c>
    </row>
    <row r="372" spans="1:19" ht="15" customHeight="1">
      <c r="B372" s="247"/>
      <c r="C372" s="198"/>
      <c r="D372" s="242"/>
      <c r="E372" s="244"/>
      <c r="F372" s="242"/>
      <c r="G372" s="242"/>
      <c r="H372" s="242"/>
      <c r="I372" s="242"/>
      <c r="J372" s="242"/>
      <c r="K372" s="242"/>
      <c r="L372" s="242"/>
      <c r="M372" s="242"/>
      <c r="N372" s="242"/>
      <c r="O372" s="244"/>
      <c r="P372" s="241"/>
      <c r="Q372" s="242"/>
      <c r="R372" s="244"/>
      <c r="S372" s="252"/>
    </row>
    <row r="373" spans="1:19" ht="15" customHeight="1">
      <c r="A373" s="249" t="s">
        <v>1727</v>
      </c>
      <c r="B373" s="241">
        <f>'[2]tr (2)'!C269</f>
        <v>102.6</v>
      </c>
      <c r="C373" s="242">
        <f>'[2]tr (2)'!D269</f>
        <v>102.6</v>
      </c>
      <c r="D373" s="242">
        <f>'[2]tr (2)'!E269</f>
        <v>102.6</v>
      </c>
      <c r="E373" s="244"/>
      <c r="F373" s="242">
        <f>'[2]tr (2)'!F269</f>
        <v>102.4</v>
      </c>
      <c r="G373" s="242">
        <f>'[2]tr (2)'!G269</f>
        <v>102</v>
      </c>
      <c r="H373" s="242">
        <f>'[2]tr (2)'!H269</f>
        <v>101.5</v>
      </c>
      <c r="I373" s="242">
        <f>'[2]tr (2)'!I269</f>
        <v>101.5</v>
      </c>
      <c r="J373" s="242">
        <f>'[2]tr (2)'!J269</f>
        <v>101.5</v>
      </c>
      <c r="K373" s="242">
        <f>'[2]tr (2)'!K269</f>
        <v>101.4</v>
      </c>
      <c r="L373" s="242">
        <f>'[2]tr (2)'!L269</f>
        <v>101.5</v>
      </c>
      <c r="M373" s="242">
        <f>'[2]tr (2)'!M269</f>
        <v>101.8</v>
      </c>
      <c r="N373" s="242">
        <f>'[2]tr (2)'!N269</f>
        <v>102.1</v>
      </c>
      <c r="O373" s="244"/>
      <c r="P373" s="241">
        <f>'[2]tr (2)'!O269</f>
        <v>102</v>
      </c>
      <c r="Q373" s="242">
        <f>'[2]tr (2)'!P269</f>
        <v>102</v>
      </c>
      <c r="R373" s="244">
        <f>'[2]tr (2)'!Q269</f>
        <v>101.5</v>
      </c>
      <c r="S373" s="250" t="s">
        <v>1728</v>
      </c>
    </row>
    <row r="374" spans="1:19" ht="15" customHeight="1">
      <c r="A374" s="216" t="s">
        <v>1729</v>
      </c>
      <c r="B374" s="247">
        <f>'[2]tr (2)'!C270</f>
        <v>102.7</v>
      </c>
      <c r="C374" s="198">
        <f>'[2]tr (2)'!D270</f>
        <v>102.7</v>
      </c>
      <c r="D374" s="198">
        <f>'[2]tr (2)'!E270</f>
        <v>102.7</v>
      </c>
      <c r="E374" s="251"/>
      <c r="F374" s="198">
        <f>'[2]tr (2)'!F270</f>
        <v>102.7</v>
      </c>
      <c r="G374" s="198">
        <f>'[2]tr (2)'!G270</f>
        <v>102.7</v>
      </c>
      <c r="H374" s="198">
        <f>'[2]tr (2)'!H270</f>
        <v>102.7</v>
      </c>
      <c r="I374" s="198">
        <f>'[2]tr (2)'!I270</f>
        <v>102.7</v>
      </c>
      <c r="J374" s="198">
        <f>'[2]tr (2)'!J270</f>
        <v>102.6</v>
      </c>
      <c r="K374" s="198">
        <f>'[2]tr (2)'!K270</f>
        <v>102.4</v>
      </c>
      <c r="L374" s="198">
        <f>'[2]tr (2)'!L270</f>
        <v>102.4</v>
      </c>
      <c r="M374" s="198">
        <f>'[2]tr (2)'!M270</f>
        <v>102.2</v>
      </c>
      <c r="N374" s="198">
        <f>'[2]tr (2)'!N270</f>
        <v>102.2</v>
      </c>
      <c r="O374" s="251"/>
      <c r="P374" s="247">
        <f>'[2]tr (2)'!O270</f>
        <v>102</v>
      </c>
      <c r="Q374" s="198">
        <f>'[2]tr (2)'!P270</f>
        <v>101.9</v>
      </c>
      <c r="R374" s="251">
        <f>'[2]tr (2)'!Q270</f>
        <v>101.9</v>
      </c>
      <c r="S374" s="253" t="s">
        <v>1730</v>
      </c>
    </row>
    <row r="375" spans="1:19" ht="15" customHeight="1">
      <c r="A375" s="216" t="s">
        <v>1731</v>
      </c>
      <c r="B375" s="247">
        <f>'[2]tr (2)'!C271</f>
        <v>103.1</v>
      </c>
      <c r="C375" s="198">
        <f>'[2]tr (2)'!D271</f>
        <v>102.4</v>
      </c>
      <c r="D375" s="198">
        <f>'[2]tr (2)'!E271</f>
        <v>102.3</v>
      </c>
      <c r="E375" s="251"/>
      <c r="F375" s="198">
        <f>'[2]tr (2)'!F271</f>
        <v>101.6</v>
      </c>
      <c r="G375" s="198">
        <f>'[2]tr (2)'!G271</f>
        <v>101.7</v>
      </c>
      <c r="H375" s="198">
        <f>'[2]tr (2)'!H271</f>
        <v>101.6</v>
      </c>
      <c r="I375" s="198">
        <f>'[2]tr (2)'!I271</f>
        <v>99.6</v>
      </c>
      <c r="J375" s="198">
        <f>'[2]tr (2)'!J271</f>
        <v>98.9</v>
      </c>
      <c r="K375" s="198">
        <f>'[2]tr (2)'!K271</f>
        <v>98.2</v>
      </c>
      <c r="L375" s="198">
        <f>'[2]tr (2)'!L271</f>
        <v>98.4</v>
      </c>
      <c r="M375" s="198">
        <f>'[2]tr (2)'!M271</f>
        <v>98.4</v>
      </c>
      <c r="N375" s="198">
        <f>'[2]tr (2)'!N271</f>
        <v>98.4</v>
      </c>
      <c r="O375" s="251"/>
      <c r="P375" s="247">
        <f>'[2]tr (2)'!O271</f>
        <v>97.2</v>
      </c>
      <c r="Q375" s="198">
        <f>'[2]tr (2)'!P271</f>
        <v>97.5</v>
      </c>
      <c r="R375" s="251">
        <f>'[2]tr (2)'!Q271</f>
        <v>97.5</v>
      </c>
      <c r="S375" s="252" t="s">
        <v>1732</v>
      </c>
    </row>
    <row r="376" spans="1:19" ht="15" customHeight="1">
      <c r="A376" s="216" t="s">
        <v>1733</v>
      </c>
      <c r="B376" s="247">
        <f>'[2]tr (2)'!C272</f>
        <v>116.4</v>
      </c>
      <c r="C376" s="198">
        <f>'[2]tr (2)'!D272</f>
        <v>116.4</v>
      </c>
      <c r="D376" s="198">
        <f>'[2]tr (2)'!E272</f>
        <v>116.4</v>
      </c>
      <c r="E376" s="251"/>
      <c r="F376" s="198">
        <f>'[2]tr (2)'!F272</f>
        <v>114.4</v>
      </c>
      <c r="G376" s="198">
        <f>'[2]tr (2)'!G272</f>
        <v>110.5</v>
      </c>
      <c r="H376" s="198">
        <f>'[2]tr (2)'!H272</f>
        <v>105.8</v>
      </c>
      <c r="I376" s="198">
        <f>'[2]tr (2)'!I272</f>
        <v>105</v>
      </c>
      <c r="J376" s="198">
        <f>'[2]tr (2)'!J272</f>
        <v>105</v>
      </c>
      <c r="K376" s="198">
        <f>'[2]tr (2)'!K272</f>
        <v>105</v>
      </c>
      <c r="L376" s="198">
        <f>'[2]tr (2)'!L272</f>
        <v>107</v>
      </c>
      <c r="M376" s="198">
        <f>'[2]tr (2)'!M272</f>
        <v>111</v>
      </c>
      <c r="N376" s="198">
        <f>'[2]tr (2)'!N272</f>
        <v>113</v>
      </c>
      <c r="O376" s="251"/>
      <c r="P376" s="247">
        <f>'[2]tr (2)'!O272</f>
        <v>113</v>
      </c>
      <c r="Q376" s="198">
        <f>'[2]tr (2)'!P272</f>
        <v>113</v>
      </c>
      <c r="R376" s="251">
        <f>'[2]tr (2)'!Q272</f>
        <v>109</v>
      </c>
      <c r="S376" s="252" t="s">
        <v>1734</v>
      </c>
    </row>
    <row r="377" spans="1:19" ht="15" customHeight="1">
      <c r="A377" s="216" t="s">
        <v>1735</v>
      </c>
      <c r="B377" s="247">
        <f>'[2]tr (2)'!C273</f>
        <v>100</v>
      </c>
      <c r="C377" s="198">
        <f>'[2]tr (2)'!D273</f>
        <v>100</v>
      </c>
      <c r="D377" s="198">
        <f>'[2]tr (2)'!E273</f>
        <v>100</v>
      </c>
      <c r="E377" s="251"/>
      <c r="F377" s="198">
        <f>'[2]tr (2)'!F273</f>
        <v>100</v>
      </c>
      <c r="G377" s="198">
        <f>'[2]tr (2)'!G273</f>
        <v>100</v>
      </c>
      <c r="H377" s="198">
        <f>'[2]tr (2)'!H273</f>
        <v>100</v>
      </c>
      <c r="I377" s="198">
        <f>'[2]tr (2)'!I273</f>
        <v>100</v>
      </c>
      <c r="J377" s="198">
        <f>'[2]tr (2)'!J273</f>
        <v>100</v>
      </c>
      <c r="K377" s="198">
        <f>'[2]tr (2)'!K273</f>
        <v>100</v>
      </c>
      <c r="L377" s="198">
        <f>'[2]tr (2)'!L273</f>
        <v>100</v>
      </c>
      <c r="M377" s="198">
        <f>'[2]tr (2)'!M273</f>
        <v>100</v>
      </c>
      <c r="N377" s="198">
        <f>'[2]tr (2)'!N273</f>
        <v>100</v>
      </c>
      <c r="O377" s="251"/>
      <c r="P377" s="247">
        <f>'[2]tr (2)'!O273</f>
        <v>100</v>
      </c>
      <c r="Q377" s="198">
        <f>'[2]tr (2)'!P273</f>
        <v>100</v>
      </c>
      <c r="R377" s="251">
        <f>'[2]tr (2)'!Q273</f>
        <v>100</v>
      </c>
      <c r="S377" s="256" t="s">
        <v>1736</v>
      </c>
    </row>
    <row r="378" spans="1:19" ht="15" customHeight="1">
      <c r="A378" s="215" t="s">
        <v>1737</v>
      </c>
      <c r="B378" s="247">
        <f>'[2]tr (2)'!C274</f>
        <v>100</v>
      </c>
      <c r="C378" s="198">
        <f>'[2]tr (2)'!D274</f>
        <v>100</v>
      </c>
      <c r="D378" s="198">
        <f>'[2]tr (2)'!E274</f>
        <v>100</v>
      </c>
      <c r="E378" s="251"/>
      <c r="F378" s="198">
        <f>'[2]tr (2)'!F274</f>
        <v>100</v>
      </c>
      <c r="G378" s="198">
        <f>'[2]tr (2)'!G274</f>
        <v>100</v>
      </c>
      <c r="H378" s="198">
        <f>'[2]tr (2)'!H274</f>
        <v>100</v>
      </c>
      <c r="I378" s="198">
        <f>'[2]tr (2)'!I274</f>
        <v>100</v>
      </c>
      <c r="J378" s="198">
        <f>'[2]tr (2)'!J274</f>
        <v>100</v>
      </c>
      <c r="K378" s="198">
        <f>'[2]tr (2)'!K274</f>
        <v>100</v>
      </c>
      <c r="L378" s="198">
        <f>'[2]tr (2)'!L274</f>
        <v>100</v>
      </c>
      <c r="M378" s="198">
        <f>'[2]tr (2)'!M274</f>
        <v>100</v>
      </c>
      <c r="N378" s="198">
        <f>'[2]tr (2)'!N274</f>
        <v>100</v>
      </c>
      <c r="O378" s="251"/>
      <c r="P378" s="247">
        <f>'[2]tr (2)'!O274</f>
        <v>100</v>
      </c>
      <c r="Q378" s="198">
        <f>'[2]tr (2)'!P274</f>
        <v>100</v>
      </c>
      <c r="R378" s="251">
        <f>'[2]tr (2)'!Q274</f>
        <v>100</v>
      </c>
      <c r="S378" s="206" t="s">
        <v>1738</v>
      </c>
    </row>
    <row r="379" spans="1:19" ht="15" customHeight="1">
      <c r="A379" s="215" t="s">
        <v>1739</v>
      </c>
      <c r="B379" s="247">
        <f>'[2]tr (2)'!C275</f>
        <v>95.9</v>
      </c>
      <c r="C379" s="198">
        <f>'[2]tr (2)'!D275</f>
        <v>95.9</v>
      </c>
      <c r="D379" s="198">
        <f>'[2]tr (2)'!E275</f>
        <v>95.9</v>
      </c>
      <c r="E379" s="251"/>
      <c r="F379" s="198">
        <f>'[2]tr (2)'!F275</f>
        <v>95.9</v>
      </c>
      <c r="G379" s="198">
        <f>'[2]tr (2)'!G275</f>
        <v>95.9</v>
      </c>
      <c r="H379" s="198">
        <f>'[2]tr (2)'!H275</f>
        <v>95.9</v>
      </c>
      <c r="I379" s="198">
        <f>'[2]tr (2)'!I275</f>
        <v>100</v>
      </c>
      <c r="J379" s="198">
        <f>'[2]tr (2)'!J275</f>
        <v>100</v>
      </c>
      <c r="K379" s="198">
        <f>'[2]tr (2)'!K275</f>
        <v>100</v>
      </c>
      <c r="L379" s="198">
        <f>'[2]tr (2)'!L275</f>
        <v>100</v>
      </c>
      <c r="M379" s="198">
        <f>'[2]tr (2)'!M275</f>
        <v>100</v>
      </c>
      <c r="N379" s="198">
        <f>'[2]tr (2)'!N275</f>
        <v>100</v>
      </c>
      <c r="O379" s="251"/>
      <c r="P379" s="247">
        <f>'[2]tr (2)'!O275</f>
        <v>100</v>
      </c>
      <c r="Q379" s="198">
        <f>'[2]tr (2)'!P275</f>
        <v>100</v>
      </c>
      <c r="R379" s="251">
        <f>'[2]tr (2)'!Q275</f>
        <v>100</v>
      </c>
      <c r="S379" s="206" t="s">
        <v>1740</v>
      </c>
    </row>
    <row r="380" spans="1:19" ht="15" customHeight="1">
      <c r="A380" s="216" t="s">
        <v>1741</v>
      </c>
      <c r="B380" s="247">
        <f>'[2]tr (2)'!C276</f>
        <v>100</v>
      </c>
      <c r="C380" s="198">
        <f>'[2]tr (2)'!D276</f>
        <v>100</v>
      </c>
      <c r="D380" s="198">
        <f>'[2]tr (2)'!E276</f>
        <v>100</v>
      </c>
      <c r="E380" s="251"/>
      <c r="F380" s="198">
        <f>'[2]tr (2)'!F276</f>
        <v>100</v>
      </c>
      <c r="G380" s="198">
        <f>'[2]tr (2)'!G276</f>
        <v>100</v>
      </c>
      <c r="H380" s="198">
        <f>'[2]tr (2)'!H276</f>
        <v>100</v>
      </c>
      <c r="I380" s="198">
        <f>'[2]tr (2)'!I276</f>
        <v>100</v>
      </c>
      <c r="J380" s="198">
        <f>'[2]tr (2)'!J276</f>
        <v>100</v>
      </c>
      <c r="K380" s="198">
        <f>'[2]tr (2)'!K276</f>
        <v>100</v>
      </c>
      <c r="L380" s="198">
        <f>'[2]tr (2)'!L276</f>
        <v>100</v>
      </c>
      <c r="M380" s="198">
        <f>'[2]tr (2)'!M276</f>
        <v>100</v>
      </c>
      <c r="N380" s="198">
        <f>'[2]tr (2)'!N276</f>
        <v>100</v>
      </c>
      <c r="O380" s="251"/>
      <c r="P380" s="247">
        <f>'[2]tr (2)'!O276</f>
        <v>100</v>
      </c>
      <c r="Q380" s="198">
        <f>'[2]tr (2)'!P276</f>
        <v>100</v>
      </c>
      <c r="R380" s="251">
        <f>'[2]tr (2)'!Q276</f>
        <v>100</v>
      </c>
      <c r="S380" s="256" t="s">
        <v>1742</v>
      </c>
    </row>
    <row r="381" spans="1:19" ht="15" customHeight="1">
      <c r="A381" s="216" t="s">
        <v>1743</v>
      </c>
      <c r="B381" s="247">
        <f>'[2]tr (2)'!C277</f>
        <v>100</v>
      </c>
      <c r="C381" s="198">
        <f>'[2]tr (2)'!D277</f>
        <v>100</v>
      </c>
      <c r="D381" s="198">
        <f>'[2]tr (2)'!E277</f>
        <v>100</v>
      </c>
      <c r="E381" s="251"/>
      <c r="F381" s="198">
        <f>'[2]tr (2)'!F277</f>
        <v>100</v>
      </c>
      <c r="G381" s="198">
        <f>'[2]tr (2)'!G277</f>
        <v>100</v>
      </c>
      <c r="H381" s="198">
        <f>'[2]tr (2)'!H277</f>
        <v>100</v>
      </c>
      <c r="I381" s="198">
        <f>'[2]tr (2)'!I277</f>
        <v>100</v>
      </c>
      <c r="J381" s="198">
        <f>'[2]tr (2)'!J277</f>
        <v>100</v>
      </c>
      <c r="K381" s="198">
        <f>'[2]tr (2)'!K277</f>
        <v>100</v>
      </c>
      <c r="L381" s="198">
        <f>'[2]tr (2)'!L277</f>
        <v>100</v>
      </c>
      <c r="M381" s="198">
        <f>'[2]tr (2)'!M277</f>
        <v>100</v>
      </c>
      <c r="N381" s="198">
        <f>'[2]tr (2)'!N277</f>
        <v>100</v>
      </c>
      <c r="O381" s="251"/>
      <c r="P381" s="247">
        <f>'[2]tr (2)'!O277</f>
        <v>100</v>
      </c>
      <c r="Q381" s="198">
        <f>'[2]tr (2)'!P277</f>
        <v>100</v>
      </c>
      <c r="R381" s="251">
        <f>'[2]tr (2)'!Q277</f>
        <v>100</v>
      </c>
      <c r="S381" s="256" t="s">
        <v>1744</v>
      </c>
    </row>
    <row r="382" spans="1:19" ht="15" customHeight="1">
      <c r="A382" s="216" t="s">
        <v>1745</v>
      </c>
      <c r="B382" s="247">
        <f>'[2]tr (2)'!C278</f>
        <v>100</v>
      </c>
      <c r="C382" s="198">
        <f>'[2]tr (2)'!D278</f>
        <v>103</v>
      </c>
      <c r="D382" s="198">
        <f>'[2]tr (2)'!E278</f>
        <v>103</v>
      </c>
      <c r="E382" s="251"/>
      <c r="F382" s="198">
        <f>'[2]tr (2)'!F278</f>
        <v>103</v>
      </c>
      <c r="G382" s="198">
        <f>'[2]tr (2)'!G278</f>
        <v>106</v>
      </c>
      <c r="H382" s="198">
        <f>'[2]tr (2)'!H278</f>
        <v>106</v>
      </c>
      <c r="I382" s="198">
        <f>'[2]tr (2)'!I278</f>
        <v>103</v>
      </c>
      <c r="J382" s="198">
        <f>'[2]tr (2)'!J278</f>
        <v>103</v>
      </c>
      <c r="K382" s="198">
        <f>'[2]tr (2)'!K278</f>
        <v>103</v>
      </c>
      <c r="L382" s="198">
        <f>'[2]tr (2)'!L278</f>
        <v>97</v>
      </c>
      <c r="M382" s="198">
        <f>'[2]tr (2)'!M278</f>
        <v>97</v>
      </c>
      <c r="N382" s="198">
        <f>'[2]tr (2)'!N278</f>
        <v>98.5</v>
      </c>
      <c r="O382" s="251"/>
      <c r="P382" s="247">
        <f>'[2]tr (2)'!O278</f>
        <v>101.5</v>
      </c>
      <c r="Q382" s="198">
        <f>'[2]tr (2)'!P278</f>
        <v>101.5</v>
      </c>
      <c r="R382" s="251">
        <f>'[2]tr (2)'!Q278</f>
        <v>98.5</v>
      </c>
      <c r="S382" s="256" t="s">
        <v>1746</v>
      </c>
    </row>
    <row r="383" spans="1:19" ht="15" customHeight="1">
      <c r="B383" s="247"/>
      <c r="C383" s="198"/>
      <c r="D383" s="198"/>
      <c r="E383" s="237"/>
      <c r="F383" s="198"/>
      <c r="G383" s="198"/>
      <c r="H383" s="198"/>
      <c r="I383" s="198"/>
      <c r="J383" s="198"/>
      <c r="K383" s="198"/>
      <c r="L383" s="198"/>
      <c r="M383" s="198"/>
      <c r="N383" s="198"/>
      <c r="O383" s="279"/>
      <c r="P383" s="247"/>
      <c r="Q383" s="198"/>
      <c r="R383" s="251"/>
      <c r="S383" s="256"/>
    </row>
    <row r="384" spans="1:19" ht="15" customHeight="1">
      <c r="B384" s="247"/>
      <c r="C384" s="198"/>
      <c r="D384" s="198"/>
      <c r="E384" s="237"/>
      <c r="F384" s="247"/>
      <c r="G384" s="198"/>
      <c r="H384" s="198"/>
      <c r="I384" s="198"/>
      <c r="J384" s="198"/>
      <c r="K384" s="198"/>
      <c r="L384" s="198"/>
      <c r="M384" s="198"/>
      <c r="N384" s="198"/>
      <c r="O384" s="279"/>
      <c r="P384" s="247"/>
      <c r="Q384" s="198"/>
      <c r="R384" s="251"/>
      <c r="S384" s="256"/>
    </row>
    <row r="385" spans="1:19" ht="15" customHeight="1">
      <c r="B385" s="247"/>
      <c r="C385" s="198"/>
      <c r="D385" s="198"/>
      <c r="E385" s="237"/>
      <c r="F385" s="247"/>
      <c r="G385" s="198"/>
      <c r="H385" s="198"/>
      <c r="I385" s="198"/>
      <c r="J385" s="198"/>
      <c r="K385" s="198"/>
      <c r="L385" s="198"/>
      <c r="M385" s="198"/>
      <c r="N385" s="198"/>
      <c r="O385" s="279"/>
      <c r="P385" s="247"/>
      <c r="Q385" s="198"/>
      <c r="R385" s="251"/>
      <c r="S385" s="256"/>
    </row>
    <row r="386" spans="1:19" ht="15" customHeight="1">
      <c r="B386" s="247"/>
      <c r="C386" s="198"/>
      <c r="D386" s="198"/>
      <c r="E386" s="237"/>
      <c r="F386" s="247"/>
      <c r="G386" s="198"/>
      <c r="H386" s="198"/>
      <c r="I386" s="198"/>
      <c r="J386" s="198"/>
      <c r="K386" s="198"/>
      <c r="L386" s="198"/>
      <c r="M386" s="198"/>
      <c r="N386" s="198"/>
      <c r="O386" s="279"/>
      <c r="P386" s="247"/>
      <c r="Q386" s="198"/>
      <c r="R386" s="251"/>
      <c r="S386" s="256"/>
    </row>
    <row r="387" spans="1:19" ht="15" customHeight="1">
      <c r="A387" s="285"/>
      <c r="B387" s="258"/>
      <c r="C387" s="259"/>
      <c r="D387" s="259"/>
      <c r="E387" s="282"/>
      <c r="F387" s="258"/>
      <c r="G387" s="259"/>
      <c r="H387" s="259"/>
      <c r="I387" s="259"/>
      <c r="J387" s="259"/>
      <c r="K387" s="259"/>
      <c r="L387" s="259"/>
      <c r="M387" s="259"/>
      <c r="N387" s="259"/>
      <c r="O387" s="295"/>
      <c r="P387" s="258"/>
      <c r="Q387" s="259"/>
      <c r="R387" s="262"/>
      <c r="S387" s="286"/>
    </row>
    <row r="388" spans="1:19" s="210" customFormat="1" ht="15" customHeight="1">
      <c r="A388" s="264"/>
      <c r="B388" s="198"/>
      <c r="C388" s="198"/>
      <c r="D388" s="198"/>
      <c r="E388" s="195"/>
      <c r="F388" s="198"/>
      <c r="G388" s="198"/>
      <c r="H388" s="198"/>
      <c r="I388" s="198"/>
      <c r="J388" s="198"/>
      <c r="K388" s="198"/>
      <c r="L388" s="198"/>
      <c r="M388" s="198"/>
      <c r="N388" s="198"/>
      <c r="O388" s="296"/>
      <c r="P388" s="287"/>
      <c r="Q388" s="198"/>
      <c r="R388" s="198"/>
      <c r="S388" s="289"/>
    </row>
    <row r="389" spans="1:19" ht="15" customHeight="1">
      <c r="A389" s="264"/>
      <c r="B389" s="198"/>
      <c r="C389" s="198"/>
      <c r="D389" s="198"/>
      <c r="F389" s="198"/>
      <c r="G389" s="198"/>
      <c r="H389" s="198"/>
      <c r="I389" s="198"/>
      <c r="J389" s="198"/>
      <c r="K389" s="198"/>
      <c r="L389" s="198"/>
      <c r="M389" s="198"/>
      <c r="N389" s="198"/>
      <c r="O389" s="195"/>
      <c r="P389" s="198"/>
      <c r="Q389" s="198"/>
      <c r="R389" s="198"/>
      <c r="S389" s="289"/>
    </row>
    <row r="390" spans="1:19" ht="15" customHeight="1">
      <c r="A390" s="264"/>
      <c r="B390" s="198"/>
      <c r="C390" s="198"/>
      <c r="D390" s="198"/>
      <c r="F390" s="198"/>
      <c r="G390" s="198"/>
      <c r="H390" s="198"/>
      <c r="I390" s="198"/>
      <c r="J390" s="198"/>
      <c r="K390" s="198"/>
      <c r="L390" s="198"/>
      <c r="M390" s="198"/>
      <c r="N390" s="198"/>
      <c r="O390" s="195"/>
      <c r="P390" s="198"/>
      <c r="Q390" s="198"/>
      <c r="R390" s="198"/>
      <c r="S390" s="289"/>
    </row>
    <row r="391" spans="1:19" ht="15" customHeight="1">
      <c r="A391" s="264"/>
      <c r="B391" s="198"/>
      <c r="C391" s="198"/>
      <c r="D391" s="198"/>
      <c r="F391" s="198"/>
      <c r="G391" s="198"/>
      <c r="H391" s="198"/>
      <c r="I391" s="198"/>
      <c r="J391" s="198"/>
      <c r="K391" s="198"/>
      <c r="L391" s="198"/>
      <c r="M391" s="198"/>
      <c r="N391" s="198"/>
      <c r="O391" s="195"/>
      <c r="P391" s="198"/>
      <c r="Q391" s="198"/>
      <c r="R391" s="198"/>
      <c r="S391" s="289"/>
    </row>
    <row r="392" spans="1:19" ht="15" customHeight="1">
      <c r="A392" s="264"/>
      <c r="B392" s="198"/>
      <c r="C392" s="198"/>
      <c r="D392" s="198"/>
      <c r="F392" s="198"/>
      <c r="G392" s="198"/>
      <c r="H392" s="198"/>
      <c r="I392" s="198"/>
      <c r="J392" s="198"/>
      <c r="K392" s="198"/>
      <c r="L392" s="198"/>
      <c r="M392" s="198"/>
      <c r="N392" s="198"/>
      <c r="O392" s="195"/>
      <c r="P392" s="198"/>
      <c r="Q392" s="198"/>
      <c r="R392" s="198"/>
      <c r="S392" s="289"/>
    </row>
    <row r="393" spans="1:19" ht="15" customHeight="1">
      <c r="A393" s="264"/>
      <c r="B393" s="198"/>
      <c r="C393" s="198"/>
      <c r="D393" s="198"/>
      <c r="F393" s="198"/>
      <c r="G393" s="198"/>
      <c r="H393" s="198"/>
      <c r="I393" s="198"/>
      <c r="J393" s="198"/>
      <c r="K393" s="198"/>
      <c r="L393" s="198"/>
      <c r="M393" s="198"/>
      <c r="N393" s="198"/>
      <c r="O393" s="195"/>
      <c r="P393" s="198"/>
      <c r="Q393" s="198"/>
      <c r="R393" s="198"/>
      <c r="S393" s="289"/>
    </row>
    <row r="394" spans="1:19" ht="15" customHeight="1">
      <c r="A394" s="264"/>
      <c r="B394" s="198"/>
      <c r="C394" s="198"/>
      <c r="D394" s="198"/>
      <c r="F394" s="198"/>
      <c r="G394" s="198"/>
      <c r="H394" s="198"/>
      <c r="I394" s="198"/>
      <c r="J394" s="198"/>
      <c r="K394" s="198"/>
      <c r="L394" s="198"/>
      <c r="M394" s="198"/>
      <c r="N394" s="198"/>
      <c r="O394" s="195"/>
      <c r="P394" s="198"/>
      <c r="Q394" s="198"/>
      <c r="R394" s="198"/>
      <c r="S394" s="289"/>
    </row>
    <row r="395" spans="1:19" ht="15" customHeight="1">
      <c r="A395" s="264"/>
      <c r="B395" s="198"/>
      <c r="C395" s="198"/>
      <c r="D395" s="198"/>
      <c r="F395" s="198"/>
      <c r="G395" s="198"/>
      <c r="H395" s="198"/>
      <c r="I395" s="198"/>
      <c r="J395" s="198"/>
      <c r="K395" s="198"/>
      <c r="L395" s="198"/>
      <c r="M395" s="198"/>
      <c r="N395" s="198"/>
      <c r="O395" s="195"/>
      <c r="P395" s="198"/>
      <c r="Q395" s="198"/>
      <c r="R395" s="198"/>
      <c r="S395" s="289"/>
    </row>
    <row r="396" spans="1:19" ht="24" customHeight="1">
      <c r="A396" s="194" t="s">
        <v>1670</v>
      </c>
      <c r="B396" s="198"/>
      <c r="C396" s="198"/>
      <c r="D396" s="198"/>
      <c r="F396" s="198"/>
      <c r="G396" s="198"/>
      <c r="H396" s="198"/>
      <c r="I396" s="198"/>
      <c r="J396" s="198"/>
      <c r="K396" s="198"/>
      <c r="L396" s="198"/>
      <c r="M396" s="198"/>
      <c r="N396" s="198"/>
      <c r="P396" s="198"/>
      <c r="Q396" s="198"/>
      <c r="R396" s="198"/>
      <c r="S396" s="199" t="s">
        <v>1671</v>
      </c>
    </row>
    <row r="397" spans="1:19" ht="18" customHeight="1">
      <c r="A397" s="266" t="s">
        <v>1901</v>
      </c>
      <c r="B397" s="198"/>
      <c r="C397" s="198"/>
      <c r="D397" s="198"/>
      <c r="F397" s="198"/>
      <c r="G397" s="198"/>
      <c r="H397" s="198"/>
      <c r="I397" s="198"/>
      <c r="J397" s="198"/>
      <c r="K397" s="198"/>
      <c r="L397" s="198"/>
      <c r="M397" s="198"/>
      <c r="N397" s="198"/>
      <c r="P397" s="198"/>
      <c r="Q397" s="198"/>
      <c r="R397" s="198"/>
      <c r="S397" s="205" t="s">
        <v>1902</v>
      </c>
    </row>
    <row r="398" spans="1:19" ht="18" customHeight="1">
      <c r="A398" s="207" t="s">
        <v>1674</v>
      </c>
      <c r="B398" s="198"/>
      <c r="C398" s="198"/>
      <c r="D398" s="198"/>
      <c r="F398" s="198"/>
      <c r="G398" s="198"/>
      <c r="H398" s="198"/>
      <c r="I398" s="198"/>
      <c r="J398" s="198"/>
      <c r="K398" s="198"/>
      <c r="L398" s="198"/>
      <c r="M398" s="198"/>
      <c r="N398" s="198"/>
      <c r="P398" s="198"/>
      <c r="Q398" s="198"/>
      <c r="R398" s="198"/>
      <c r="S398" s="209" t="s">
        <v>1675</v>
      </c>
    </row>
    <row r="399" spans="1:19" ht="11.45" customHeight="1">
      <c r="A399" s="211"/>
      <c r="B399" s="212"/>
      <c r="C399" s="212"/>
      <c r="D399" s="212"/>
      <c r="E399" s="212"/>
      <c r="F399" s="212"/>
      <c r="G399" s="212"/>
      <c r="H399" s="212"/>
      <c r="I399" s="212"/>
      <c r="J399" s="212"/>
      <c r="K399" s="212"/>
      <c r="L399" s="212"/>
      <c r="M399" s="212"/>
      <c r="N399" s="212"/>
      <c r="O399" s="212"/>
      <c r="P399" s="212"/>
      <c r="Q399" s="212"/>
      <c r="R399" s="212"/>
      <c r="S399" s="214"/>
    </row>
    <row r="400" spans="1:19" s="246" customFormat="1" ht="11.45" customHeight="1">
      <c r="A400" s="217"/>
      <c r="B400" s="2269">
        <v>2020</v>
      </c>
      <c r="C400" s="2270"/>
      <c r="D400" s="2270"/>
      <c r="E400" s="2270"/>
      <c r="F400" s="2270"/>
      <c r="G400" s="2270"/>
      <c r="H400" s="2270"/>
      <c r="I400" s="2270"/>
      <c r="J400" s="2270"/>
      <c r="K400" s="2271"/>
      <c r="L400" s="2269">
        <v>2019</v>
      </c>
      <c r="M400" s="2270"/>
      <c r="N400" s="2270"/>
      <c r="O400" s="2270"/>
      <c r="P400" s="2270"/>
      <c r="Q400" s="2270"/>
      <c r="R400" s="2271"/>
      <c r="S400" s="218"/>
    </row>
    <row r="401" spans="1:19" ht="11.45" customHeight="1">
      <c r="A401" s="217"/>
      <c r="B401" s="2272"/>
      <c r="C401" s="2273"/>
      <c r="D401" s="2273"/>
      <c r="E401" s="2273"/>
      <c r="F401" s="2273"/>
      <c r="G401" s="2273"/>
      <c r="H401" s="2273"/>
      <c r="I401" s="2273"/>
      <c r="J401" s="2273"/>
      <c r="K401" s="2274"/>
      <c r="L401" s="2272"/>
      <c r="M401" s="2273"/>
      <c r="N401" s="2273"/>
      <c r="O401" s="2273"/>
      <c r="P401" s="2273"/>
      <c r="Q401" s="2273"/>
      <c r="R401" s="2274"/>
      <c r="S401" s="218" t="s">
        <v>1570</v>
      </c>
    </row>
    <row r="402" spans="1:19" ht="11.45" customHeight="1">
      <c r="A402" s="217"/>
      <c r="B402" s="711" t="s">
        <v>45</v>
      </c>
      <c r="C402" s="224" t="s">
        <v>47</v>
      </c>
      <c r="D402" s="224" t="s">
        <v>27</v>
      </c>
      <c r="E402" s="221"/>
      <c r="F402" s="219" t="s">
        <v>28</v>
      </c>
      <c r="G402" s="220" t="s">
        <v>29</v>
      </c>
      <c r="H402" s="220" t="s">
        <v>30</v>
      </c>
      <c r="I402" s="223" t="s">
        <v>23</v>
      </c>
      <c r="J402" s="222" t="s">
        <v>24</v>
      </c>
      <c r="K402" s="222" t="s">
        <v>25</v>
      </c>
      <c r="L402" s="223" t="s">
        <v>1571</v>
      </c>
      <c r="M402" s="223" t="s">
        <v>1676</v>
      </c>
      <c r="N402" s="223" t="s">
        <v>26</v>
      </c>
      <c r="O402" s="225"/>
      <c r="P402" s="224" t="s">
        <v>45</v>
      </c>
      <c r="Q402" s="224" t="s">
        <v>47</v>
      </c>
      <c r="R402" s="712" t="s">
        <v>27</v>
      </c>
      <c r="S402" s="218"/>
    </row>
    <row r="403" spans="1:19" ht="11.45" customHeight="1">
      <c r="A403" s="226"/>
      <c r="B403" s="714" t="s">
        <v>13</v>
      </c>
      <c r="C403" s="232" t="s">
        <v>46</v>
      </c>
      <c r="D403" s="232" t="s">
        <v>12</v>
      </c>
      <c r="E403" s="229"/>
      <c r="F403" s="227" t="s">
        <v>11</v>
      </c>
      <c r="G403" s="228" t="s">
        <v>10</v>
      </c>
      <c r="H403" s="228" t="s">
        <v>9</v>
      </c>
      <c r="I403" s="231" t="s">
        <v>8</v>
      </c>
      <c r="J403" s="230" t="s">
        <v>7</v>
      </c>
      <c r="K403" s="230" t="s">
        <v>6</v>
      </c>
      <c r="L403" s="231" t="s">
        <v>1575</v>
      </c>
      <c r="M403" s="231" t="s">
        <v>1576</v>
      </c>
      <c r="N403" s="231" t="s">
        <v>1577</v>
      </c>
      <c r="O403" s="233"/>
      <c r="P403" s="232" t="s">
        <v>13</v>
      </c>
      <c r="Q403" s="232" t="s">
        <v>46</v>
      </c>
      <c r="R403" s="715" t="s">
        <v>12</v>
      </c>
      <c r="S403" s="234"/>
    </row>
    <row r="404" spans="1:19" ht="15" customHeight="1">
      <c r="A404" s="267"/>
      <c r="B404" s="241"/>
      <c r="C404" s="242"/>
      <c r="D404" s="242"/>
      <c r="E404" s="237"/>
      <c r="F404" s="241"/>
      <c r="G404" s="242"/>
      <c r="H404" s="242"/>
      <c r="I404" s="242"/>
      <c r="J404" s="242"/>
      <c r="K404" s="242"/>
      <c r="L404" s="242"/>
      <c r="M404" s="242"/>
      <c r="N404" s="242"/>
      <c r="O404" s="238"/>
      <c r="P404" s="241"/>
      <c r="Q404" s="242"/>
      <c r="R404" s="244"/>
      <c r="S404" s="289"/>
    </row>
    <row r="405" spans="1:19" s="246" customFormat="1" ht="15" customHeight="1">
      <c r="A405" s="249" t="s">
        <v>1749</v>
      </c>
      <c r="B405" s="241">
        <f>'[2]tr (2)'!C280</f>
        <v>100.2</v>
      </c>
      <c r="C405" s="242">
        <f>'[2]tr (2)'!D280</f>
        <v>100</v>
      </c>
      <c r="D405" s="242">
        <f>'[2]tr (2)'!E280</f>
        <v>99.8</v>
      </c>
      <c r="E405" s="244"/>
      <c r="F405" s="242">
        <f>'[2]tr (2)'!F280</f>
        <v>100.3</v>
      </c>
      <c r="G405" s="242">
        <f>'[2]tr (2)'!G280</f>
        <v>100.4</v>
      </c>
      <c r="H405" s="242">
        <f>'[2]tr (2)'!H280</f>
        <v>100.2</v>
      </c>
      <c r="I405" s="242">
        <f>'[2]tr (2)'!I280</f>
        <v>100.1</v>
      </c>
      <c r="J405" s="242">
        <f>'[2]tr (2)'!J280</f>
        <v>99.7</v>
      </c>
      <c r="K405" s="242">
        <f>'[2]tr (2)'!K280</f>
        <v>99.5</v>
      </c>
      <c r="L405" s="242">
        <f>'[2]tr (2)'!L280</f>
        <v>100</v>
      </c>
      <c r="M405" s="242">
        <f>'[2]tr (2)'!M280</f>
        <v>100</v>
      </c>
      <c r="N405" s="242">
        <f>'[2]tr (2)'!N280</f>
        <v>99.9</v>
      </c>
      <c r="O405" s="244"/>
      <c r="P405" s="241">
        <f>'[2]tr (2)'!O280</f>
        <v>100.3</v>
      </c>
      <c r="Q405" s="242">
        <f>'[2]tr (2)'!P280</f>
        <v>100.4</v>
      </c>
      <c r="R405" s="244">
        <f>'[2]tr (2)'!Q280</f>
        <v>100.4</v>
      </c>
      <c r="S405" s="248" t="s">
        <v>1750</v>
      </c>
    </row>
    <row r="406" spans="1:19" ht="15" customHeight="1">
      <c r="A406" s="216" t="s">
        <v>1751</v>
      </c>
      <c r="B406" s="247">
        <f>'[2]tr (2)'!C281</f>
        <v>102.4</v>
      </c>
      <c r="C406" s="198">
        <f>'[2]tr (2)'!D281</f>
        <v>102.4</v>
      </c>
      <c r="D406" s="198">
        <f>'[2]tr (2)'!E281</f>
        <v>102.2</v>
      </c>
      <c r="E406" s="251"/>
      <c r="F406" s="198">
        <f>'[2]tr (2)'!F281</f>
        <v>102.5</v>
      </c>
      <c r="G406" s="198">
        <f>'[2]tr (2)'!G281</f>
        <v>103</v>
      </c>
      <c r="H406" s="198">
        <f>'[2]tr (2)'!H281</f>
        <v>101.9</v>
      </c>
      <c r="I406" s="198">
        <f>'[2]tr (2)'!I281</f>
        <v>101.7</v>
      </c>
      <c r="J406" s="198">
        <f>'[2]tr (2)'!J281</f>
        <v>101.5</v>
      </c>
      <c r="K406" s="198">
        <f>'[2]tr (2)'!K281</f>
        <v>102.2</v>
      </c>
      <c r="L406" s="198">
        <f>'[2]tr (2)'!L281</f>
        <v>102.5</v>
      </c>
      <c r="M406" s="198">
        <f>'[2]tr (2)'!M281</f>
        <v>101.8</v>
      </c>
      <c r="N406" s="198">
        <f>'[2]tr (2)'!N281</f>
        <v>101.7</v>
      </c>
      <c r="O406" s="251"/>
      <c r="P406" s="247">
        <f>'[2]tr (2)'!O281</f>
        <v>102.3</v>
      </c>
      <c r="Q406" s="198">
        <f>'[2]tr (2)'!P281</f>
        <v>101.9</v>
      </c>
      <c r="R406" s="251">
        <f>'[2]tr (2)'!Q281</f>
        <v>102.1</v>
      </c>
      <c r="S406" s="252" t="s">
        <v>1752</v>
      </c>
    </row>
    <row r="407" spans="1:19" ht="15" customHeight="1">
      <c r="A407" s="216" t="s">
        <v>1753</v>
      </c>
      <c r="B407" s="247">
        <f>'[2]tr (2)'!C282</f>
        <v>99.7</v>
      </c>
      <c r="C407" s="198">
        <f>'[2]tr (2)'!D282</f>
        <v>99.7</v>
      </c>
      <c r="D407" s="198">
        <f>'[2]tr (2)'!E282</f>
        <v>99.7</v>
      </c>
      <c r="E407" s="251"/>
      <c r="F407" s="198">
        <f>'[2]tr (2)'!F282</f>
        <v>99.9</v>
      </c>
      <c r="G407" s="198">
        <f>'[2]tr (2)'!G282</f>
        <v>101</v>
      </c>
      <c r="H407" s="198">
        <f>'[2]tr (2)'!H282</f>
        <v>99.9</v>
      </c>
      <c r="I407" s="198">
        <f>'[2]tr (2)'!I282</f>
        <v>99.8</v>
      </c>
      <c r="J407" s="198">
        <f>'[2]tr (2)'!J282</f>
        <v>99.8</v>
      </c>
      <c r="K407" s="198">
        <f>'[2]tr (2)'!K282</f>
        <v>99.8</v>
      </c>
      <c r="L407" s="198">
        <f>'[2]tr (2)'!L282</f>
        <v>99.8</v>
      </c>
      <c r="M407" s="198">
        <f>'[2]tr (2)'!M282</f>
        <v>100</v>
      </c>
      <c r="N407" s="198">
        <f>'[2]tr (2)'!N282</f>
        <v>100</v>
      </c>
      <c r="O407" s="244"/>
      <c r="P407" s="247">
        <f>'[2]tr (2)'!O282</f>
        <v>100</v>
      </c>
      <c r="Q407" s="198">
        <f>'[2]tr (2)'!P282</f>
        <v>100</v>
      </c>
      <c r="R407" s="251">
        <f>'[2]tr (2)'!Q282</f>
        <v>100</v>
      </c>
      <c r="S407" s="253" t="s">
        <v>1754</v>
      </c>
    </row>
    <row r="408" spans="1:19" ht="15" customHeight="1">
      <c r="A408" s="216" t="s">
        <v>1755</v>
      </c>
      <c r="B408" s="247">
        <f>'[2]tr (2)'!C283</f>
        <v>98.6</v>
      </c>
      <c r="C408" s="198">
        <f>'[2]tr (2)'!D283</f>
        <v>98.3</v>
      </c>
      <c r="D408" s="198">
        <f>'[2]tr (2)'!E283</f>
        <v>98.6</v>
      </c>
      <c r="E408" s="251"/>
      <c r="F408" s="198">
        <f>'[2]tr (2)'!F283</f>
        <v>97.9</v>
      </c>
      <c r="G408" s="198">
        <f>'[2]tr (2)'!G283</f>
        <v>97.9</v>
      </c>
      <c r="H408" s="198">
        <f>'[2]tr (2)'!H283</f>
        <v>97.9</v>
      </c>
      <c r="I408" s="198">
        <f>'[2]tr (2)'!I283</f>
        <v>97.9</v>
      </c>
      <c r="J408" s="198">
        <f>'[2]tr (2)'!J283</f>
        <v>97.9</v>
      </c>
      <c r="K408" s="198">
        <f>'[2]tr (2)'!K283</f>
        <v>98.7</v>
      </c>
      <c r="L408" s="198">
        <f>'[2]tr (2)'!L283</f>
        <v>98.8</v>
      </c>
      <c r="M408" s="198">
        <f>'[2]tr (2)'!M283</f>
        <v>98.7</v>
      </c>
      <c r="N408" s="198">
        <f>'[2]tr (2)'!N283</f>
        <v>98.1</v>
      </c>
      <c r="O408" s="251"/>
      <c r="P408" s="247">
        <f>'[2]tr (2)'!O283</f>
        <v>100.4</v>
      </c>
      <c r="Q408" s="198">
        <f>'[2]tr (2)'!P283</f>
        <v>100.6</v>
      </c>
      <c r="R408" s="251">
        <f>'[2]tr (2)'!Q283</f>
        <v>100.6</v>
      </c>
      <c r="S408" s="253" t="s">
        <v>1756</v>
      </c>
    </row>
    <row r="409" spans="1:19" ht="15" customHeight="1">
      <c r="A409" s="216" t="s">
        <v>1757</v>
      </c>
      <c r="B409" s="247">
        <f>'[2]tr (2)'!C284</f>
        <v>101.6</v>
      </c>
      <c r="C409" s="198">
        <f>'[2]tr (2)'!D284</f>
        <v>100.1</v>
      </c>
      <c r="D409" s="198">
        <f>'[2]tr (2)'!E284</f>
        <v>98.8</v>
      </c>
      <c r="E409" s="251"/>
      <c r="F409" s="198">
        <f>'[2]tr (2)'!F284</f>
        <v>99.7</v>
      </c>
      <c r="G409" s="198">
        <f>'[2]tr (2)'!G284</f>
        <v>99.6</v>
      </c>
      <c r="H409" s="198">
        <f>'[2]tr (2)'!H284</f>
        <v>99.3</v>
      </c>
      <c r="I409" s="198">
        <f>'[2]tr (2)'!I284</f>
        <v>99.2</v>
      </c>
      <c r="J409" s="198">
        <f>'[2]tr (2)'!J284</f>
        <v>98</v>
      </c>
      <c r="K409" s="198">
        <f>'[2]tr (2)'!K284</f>
        <v>99</v>
      </c>
      <c r="L409" s="198">
        <f>'[2]tr (2)'!L284</f>
        <v>99.2</v>
      </c>
      <c r="M409" s="198">
        <f>'[2]tr (2)'!M284</f>
        <v>99.2</v>
      </c>
      <c r="N409" s="198">
        <f>'[2]tr (2)'!N284</f>
        <v>99.1</v>
      </c>
      <c r="O409" s="251"/>
      <c r="P409" s="247">
        <f>'[2]tr (2)'!O284</f>
        <v>99.5</v>
      </c>
      <c r="Q409" s="198">
        <f>'[2]tr (2)'!P284</f>
        <v>99.9</v>
      </c>
      <c r="R409" s="251">
        <f>'[2]tr (2)'!Q284</f>
        <v>100.1</v>
      </c>
      <c r="S409" s="253" t="s">
        <v>1758</v>
      </c>
    </row>
    <row r="410" spans="1:19" ht="15" customHeight="1">
      <c r="A410" s="216" t="s">
        <v>1759</v>
      </c>
      <c r="B410" s="247">
        <f>'[2]tr (2)'!C285</f>
        <v>91.2</v>
      </c>
      <c r="C410" s="198">
        <f>'[2]tr (2)'!D285</f>
        <v>94.5</v>
      </c>
      <c r="D410" s="198">
        <f>'[2]tr (2)'!E285</f>
        <v>93.3</v>
      </c>
      <c r="E410" s="244"/>
      <c r="F410" s="198">
        <f>'[2]tr (2)'!F285</f>
        <v>89.8</v>
      </c>
      <c r="G410" s="198">
        <f>'[2]tr (2)'!G285</f>
        <v>88.8</v>
      </c>
      <c r="H410" s="198">
        <f>'[2]tr (2)'!H285</f>
        <v>87.7</v>
      </c>
      <c r="I410" s="198">
        <f>'[2]tr (2)'!I285</f>
        <v>89.3</v>
      </c>
      <c r="J410" s="198">
        <f>'[2]tr (2)'!J285</f>
        <v>87.8</v>
      </c>
      <c r="K410" s="198">
        <f>'[2]tr (2)'!K285</f>
        <v>87.7</v>
      </c>
      <c r="L410" s="198">
        <f>'[2]tr (2)'!L285</f>
        <v>89.9</v>
      </c>
      <c r="M410" s="198">
        <f>'[2]tr (2)'!M285</f>
        <v>90.1</v>
      </c>
      <c r="N410" s="198">
        <f>'[2]tr (2)'!N285</f>
        <v>94.1</v>
      </c>
      <c r="O410" s="251"/>
      <c r="P410" s="247">
        <f>'[2]tr (2)'!O285</f>
        <v>96.4</v>
      </c>
      <c r="Q410" s="198">
        <f>'[2]tr (2)'!P285</f>
        <v>96.2</v>
      </c>
      <c r="R410" s="251">
        <f>'[2]tr (2)'!Q285</f>
        <v>96.3</v>
      </c>
      <c r="S410" s="253" t="s">
        <v>1760</v>
      </c>
    </row>
    <row r="411" spans="1:19" ht="15" customHeight="1">
      <c r="A411" s="216" t="s">
        <v>1761</v>
      </c>
      <c r="B411" s="247">
        <f>'[2]tr (2)'!C286</f>
        <v>94.5</v>
      </c>
      <c r="C411" s="198">
        <f>'[2]tr (2)'!D286</f>
        <v>94.5</v>
      </c>
      <c r="D411" s="198">
        <f>'[2]tr (2)'!E286</f>
        <v>94.5</v>
      </c>
      <c r="E411" s="251"/>
      <c r="F411" s="198">
        <f>'[2]tr (2)'!F286</f>
        <v>94.5</v>
      </c>
      <c r="G411" s="198">
        <f>'[2]tr (2)'!G286</f>
        <v>94.5</v>
      </c>
      <c r="H411" s="198">
        <f>'[2]tr (2)'!H286</f>
        <v>94.5</v>
      </c>
      <c r="I411" s="198">
        <f>'[2]tr (2)'!I286</f>
        <v>94.5</v>
      </c>
      <c r="J411" s="198">
        <f>'[2]tr (2)'!J286</f>
        <v>94.5</v>
      </c>
      <c r="K411" s="198">
        <f>'[2]tr (2)'!K286</f>
        <v>94.5</v>
      </c>
      <c r="L411" s="198">
        <f>'[2]tr (2)'!L286</f>
        <v>94.5</v>
      </c>
      <c r="M411" s="198">
        <f>'[2]tr (2)'!M286</f>
        <v>94.5</v>
      </c>
      <c r="N411" s="198">
        <f>'[2]tr (2)'!N286</f>
        <v>90.1</v>
      </c>
      <c r="O411" s="251"/>
      <c r="P411" s="247">
        <f>'[2]tr (2)'!O286</f>
        <v>90.1</v>
      </c>
      <c r="Q411" s="198">
        <f>'[2]tr (2)'!P286</f>
        <v>90.1</v>
      </c>
      <c r="R411" s="251">
        <f>'[2]tr (2)'!Q286</f>
        <v>90.1</v>
      </c>
      <c r="S411" s="253" t="s">
        <v>1762</v>
      </c>
    </row>
    <row r="412" spans="1:19" s="246" customFormat="1" ht="15" customHeight="1">
      <c r="A412" s="216" t="s">
        <v>1763</v>
      </c>
      <c r="B412" s="247">
        <f>'[2]tr (2)'!C287</f>
        <v>100.6</v>
      </c>
      <c r="C412" s="198">
        <f>'[2]tr (2)'!D287</f>
        <v>100.1</v>
      </c>
      <c r="D412" s="198">
        <f>'[2]tr (2)'!E287</f>
        <v>100.5</v>
      </c>
      <c r="E412" s="251"/>
      <c r="F412" s="198">
        <f>'[2]tr (2)'!F287</f>
        <v>100.6</v>
      </c>
      <c r="G412" s="198">
        <f>'[2]tr (2)'!G287</f>
        <v>100.6</v>
      </c>
      <c r="H412" s="198">
        <f>'[2]tr (2)'!H287</f>
        <v>100</v>
      </c>
      <c r="I412" s="198">
        <f>'[2]tr (2)'!I287</f>
        <v>100.2</v>
      </c>
      <c r="J412" s="198">
        <f>'[2]tr (2)'!J287</f>
        <v>100</v>
      </c>
      <c r="K412" s="198">
        <f>'[2]tr (2)'!K287</f>
        <v>99.8</v>
      </c>
      <c r="L412" s="198">
        <f>'[2]tr (2)'!L287</f>
        <v>100.1</v>
      </c>
      <c r="M412" s="198">
        <f>'[2]tr (2)'!M287</f>
        <v>99.9</v>
      </c>
      <c r="N412" s="198">
        <f>'[2]tr (2)'!N287</f>
        <v>100.6</v>
      </c>
      <c r="O412" s="251"/>
      <c r="P412" s="247">
        <f>'[2]tr (2)'!O287</f>
        <v>101</v>
      </c>
      <c r="Q412" s="198">
        <f>'[2]tr (2)'!P287</f>
        <v>100.7</v>
      </c>
      <c r="R412" s="251">
        <f>'[2]tr (2)'!Q287</f>
        <v>100.5</v>
      </c>
      <c r="S412" s="252" t="s">
        <v>1764</v>
      </c>
    </row>
    <row r="413" spans="1:19" ht="15" customHeight="1">
      <c r="A413" s="216" t="s">
        <v>1765</v>
      </c>
      <c r="B413" s="247">
        <f>'[2]tr (2)'!C288</f>
        <v>106.1</v>
      </c>
      <c r="C413" s="198">
        <f>'[2]tr (2)'!D288</f>
        <v>105.8</v>
      </c>
      <c r="D413" s="198">
        <f>'[2]tr (2)'!E288</f>
        <v>105.8</v>
      </c>
      <c r="E413" s="251"/>
      <c r="F413" s="198">
        <f>'[2]tr (2)'!F288</f>
        <v>105.8</v>
      </c>
      <c r="G413" s="198">
        <f>'[2]tr (2)'!G288</f>
        <v>106</v>
      </c>
      <c r="H413" s="198">
        <f>'[2]tr (2)'!H288</f>
        <v>106</v>
      </c>
      <c r="I413" s="198">
        <f>'[2]tr (2)'!I288</f>
        <v>105.5</v>
      </c>
      <c r="J413" s="198">
        <f>'[2]tr (2)'!J288</f>
        <v>105.4</v>
      </c>
      <c r="K413" s="198">
        <f>'[2]tr (2)'!K288</f>
        <v>104.9</v>
      </c>
      <c r="L413" s="198">
        <f>'[2]tr (2)'!L288</f>
        <v>104.6</v>
      </c>
      <c r="M413" s="198">
        <f>'[2]tr (2)'!M288</f>
        <v>104.4</v>
      </c>
      <c r="N413" s="198">
        <f>'[2]tr (2)'!N288</f>
        <v>104.4</v>
      </c>
      <c r="O413" s="251"/>
      <c r="P413" s="247">
        <f>'[2]tr (2)'!O288</f>
        <v>105.1</v>
      </c>
      <c r="Q413" s="198">
        <f>'[2]tr (2)'!P288</f>
        <v>105.8</v>
      </c>
      <c r="R413" s="251">
        <f>'[2]tr (2)'!Q288</f>
        <v>105.8</v>
      </c>
      <c r="S413" s="253" t="s">
        <v>1766</v>
      </c>
    </row>
    <row r="414" spans="1:19" ht="15" customHeight="1">
      <c r="A414" s="216" t="s">
        <v>1767</v>
      </c>
      <c r="B414" s="247">
        <f>'[2]tr (2)'!C289</f>
        <v>98.9</v>
      </c>
      <c r="C414" s="198">
        <f>'[2]tr (2)'!D289</f>
        <v>99.3</v>
      </c>
      <c r="D414" s="198">
        <f>'[2]tr (2)'!E289</f>
        <v>99.3</v>
      </c>
      <c r="E414" s="251"/>
      <c r="F414" s="198">
        <f>'[2]tr (2)'!F289</f>
        <v>100.3</v>
      </c>
      <c r="G414" s="198">
        <f>'[2]tr (2)'!G289</f>
        <v>100.4</v>
      </c>
      <c r="H414" s="198">
        <f>'[2]tr (2)'!H289</f>
        <v>100.4</v>
      </c>
      <c r="I414" s="198">
        <f>'[2]tr (2)'!I289</f>
        <v>100.1</v>
      </c>
      <c r="J414" s="198">
        <f>'[2]tr (2)'!J289</f>
        <v>99.6</v>
      </c>
      <c r="K414" s="198">
        <f>'[2]tr (2)'!K289</f>
        <v>98.5</v>
      </c>
      <c r="L414" s="198">
        <f>'[2]tr (2)'!L289</f>
        <v>99.6</v>
      </c>
      <c r="M414" s="198">
        <f>'[2]tr (2)'!M289</f>
        <v>99.9</v>
      </c>
      <c r="N414" s="198">
        <f>'[2]tr (2)'!N289</f>
        <v>99.5</v>
      </c>
      <c r="O414" s="251"/>
      <c r="P414" s="247">
        <f>'[2]tr (2)'!O289</f>
        <v>99.7</v>
      </c>
      <c r="Q414" s="198">
        <f>'[2]tr (2)'!P289</f>
        <v>99.9</v>
      </c>
      <c r="R414" s="251">
        <f>'[2]tr (2)'!Q289</f>
        <v>99.9</v>
      </c>
      <c r="S414" s="252" t="s">
        <v>1768</v>
      </c>
    </row>
    <row r="415" spans="1:19" ht="15" customHeight="1">
      <c r="A415" s="216" t="s">
        <v>1769</v>
      </c>
      <c r="B415" s="247">
        <f>'[2]tr (2)'!C290</f>
        <v>100</v>
      </c>
      <c r="C415" s="198">
        <f>'[2]tr (2)'!D290</f>
        <v>100</v>
      </c>
      <c r="D415" s="198">
        <f>'[2]tr (2)'!E290</f>
        <v>100</v>
      </c>
      <c r="E415" s="251"/>
      <c r="F415" s="198">
        <f>'[2]tr (2)'!F290</f>
        <v>100</v>
      </c>
      <c r="G415" s="198">
        <f>'[2]tr (2)'!G290</f>
        <v>100</v>
      </c>
      <c r="H415" s="198">
        <f>'[2]tr (2)'!H290</f>
        <v>100</v>
      </c>
      <c r="I415" s="198">
        <f>'[2]tr (2)'!I290</f>
        <v>100</v>
      </c>
      <c r="J415" s="198">
        <f>'[2]tr (2)'!J290</f>
        <v>100</v>
      </c>
      <c r="K415" s="198">
        <f>'[2]tr (2)'!K290</f>
        <v>100</v>
      </c>
      <c r="L415" s="198">
        <f>'[2]tr (2)'!L290</f>
        <v>100</v>
      </c>
      <c r="M415" s="198">
        <f>'[2]tr (2)'!M290</f>
        <v>100</v>
      </c>
      <c r="N415" s="198">
        <f>'[2]tr (2)'!N290</f>
        <v>100</v>
      </c>
      <c r="O415" s="251"/>
      <c r="P415" s="247">
        <f>'[2]tr (2)'!O290</f>
        <v>100</v>
      </c>
      <c r="Q415" s="198">
        <f>'[2]tr (2)'!P290</f>
        <v>100</v>
      </c>
      <c r="R415" s="251">
        <f>'[2]tr (2)'!Q290</f>
        <v>100</v>
      </c>
      <c r="S415" s="253" t="s">
        <v>1770</v>
      </c>
    </row>
    <row r="416" spans="1:19" ht="15" customHeight="1">
      <c r="B416" s="247"/>
      <c r="C416" s="198"/>
      <c r="D416" s="198"/>
      <c r="E416" s="251"/>
      <c r="F416" s="242"/>
      <c r="G416" s="242"/>
      <c r="H416" s="242"/>
      <c r="I416" s="242"/>
      <c r="J416" s="242"/>
      <c r="K416" s="242"/>
      <c r="L416" s="242"/>
      <c r="M416" s="242"/>
      <c r="N416" s="242"/>
      <c r="O416" s="251"/>
      <c r="P416" s="241"/>
      <c r="Q416" s="242"/>
      <c r="R416" s="244"/>
      <c r="S416" s="253"/>
    </row>
    <row r="417" spans="1:19" ht="15" customHeight="1">
      <c r="A417" s="249" t="s">
        <v>1771</v>
      </c>
      <c r="B417" s="241">
        <f>'[2]tr (2)'!C292</f>
        <v>101.4</v>
      </c>
      <c r="C417" s="242">
        <f>'[2]tr (2)'!D292</f>
        <v>101.4</v>
      </c>
      <c r="D417" s="242">
        <f>'[2]tr (2)'!E292</f>
        <v>101.2</v>
      </c>
      <c r="E417" s="244"/>
      <c r="F417" s="242">
        <f>'[2]tr (2)'!F292</f>
        <v>100.9</v>
      </c>
      <c r="G417" s="242">
        <f>'[2]tr (2)'!G292</f>
        <v>101.5</v>
      </c>
      <c r="H417" s="242">
        <f>'[2]tr (2)'!H292</f>
        <v>101.5</v>
      </c>
      <c r="I417" s="242">
        <f>'[2]tr (2)'!I292</f>
        <v>101.6</v>
      </c>
      <c r="J417" s="242">
        <f>'[2]tr (2)'!J292</f>
        <v>101.5</v>
      </c>
      <c r="K417" s="242">
        <f>'[2]tr (2)'!K292</f>
        <v>101.5</v>
      </c>
      <c r="L417" s="242">
        <f>'[2]tr (2)'!L292</f>
        <v>101.7</v>
      </c>
      <c r="M417" s="242">
        <f>'[2]tr (2)'!M292</f>
        <v>101.7</v>
      </c>
      <c r="N417" s="242">
        <f>'[2]tr (2)'!N292</f>
        <v>101.7</v>
      </c>
      <c r="O417" s="251"/>
      <c r="P417" s="241">
        <f>'[2]tr (2)'!O292</f>
        <v>101.7</v>
      </c>
      <c r="Q417" s="242">
        <f>'[2]tr (2)'!P292</f>
        <v>101.7</v>
      </c>
      <c r="R417" s="244">
        <f>'[2]tr (2)'!Q292</f>
        <v>101.7</v>
      </c>
      <c r="S417" s="248" t="s">
        <v>1772</v>
      </c>
    </row>
    <row r="418" spans="1:19" ht="15" customHeight="1">
      <c r="A418" s="216" t="s">
        <v>1773</v>
      </c>
      <c r="B418" s="247">
        <f>'[2]tr (2)'!C293</f>
        <v>98</v>
      </c>
      <c r="C418" s="198">
        <f>'[2]tr (2)'!D293</f>
        <v>98</v>
      </c>
      <c r="D418" s="198">
        <f>'[2]tr (2)'!E293</f>
        <v>98</v>
      </c>
      <c r="E418" s="251"/>
      <c r="F418" s="198">
        <f>'[2]tr (2)'!F293</f>
        <v>98</v>
      </c>
      <c r="G418" s="198">
        <f>'[2]tr (2)'!G293</f>
        <v>98.2</v>
      </c>
      <c r="H418" s="198">
        <f>'[2]tr (2)'!H293</f>
        <v>98.2</v>
      </c>
      <c r="I418" s="198">
        <f>'[2]tr (2)'!I293</f>
        <v>98.3</v>
      </c>
      <c r="J418" s="198">
        <f>'[2]tr (2)'!J293</f>
        <v>98.3</v>
      </c>
      <c r="K418" s="198">
        <f>'[2]tr (2)'!K293</f>
        <v>98.3</v>
      </c>
      <c r="L418" s="198">
        <f>'[2]tr (2)'!L293</f>
        <v>98.8</v>
      </c>
      <c r="M418" s="198">
        <f>'[2]tr (2)'!M293</f>
        <v>98.8</v>
      </c>
      <c r="N418" s="198">
        <f>'[2]tr (2)'!N293</f>
        <v>98.8</v>
      </c>
      <c r="O418" s="251"/>
      <c r="P418" s="247">
        <f>'[2]tr (2)'!O293</f>
        <v>98.8</v>
      </c>
      <c r="Q418" s="198">
        <f>'[2]tr (2)'!P293</f>
        <v>98.8</v>
      </c>
      <c r="R418" s="251">
        <f>'[2]tr (2)'!Q293</f>
        <v>98.8</v>
      </c>
      <c r="S418" s="253" t="s">
        <v>1774</v>
      </c>
    </row>
    <row r="419" spans="1:19" s="246" customFormat="1" ht="15" customHeight="1">
      <c r="A419" s="216" t="s">
        <v>1775</v>
      </c>
      <c r="B419" s="247">
        <f>'[2]tr (2)'!C294</f>
        <v>101.7</v>
      </c>
      <c r="C419" s="198">
        <f>'[2]tr (2)'!D294</f>
        <v>101.7</v>
      </c>
      <c r="D419" s="198">
        <f>'[2]tr (2)'!E294</f>
        <v>101.7</v>
      </c>
      <c r="E419" s="251"/>
      <c r="F419" s="198">
        <f>'[2]tr (2)'!F294</f>
        <v>102.1</v>
      </c>
      <c r="G419" s="198">
        <f>'[2]tr (2)'!G294</f>
        <v>101.9</v>
      </c>
      <c r="H419" s="198">
        <f>'[2]tr (2)'!H294</f>
        <v>101.9</v>
      </c>
      <c r="I419" s="198">
        <f>'[2]tr (2)'!I294</f>
        <v>100.8</v>
      </c>
      <c r="J419" s="198">
        <f>'[2]tr (2)'!J294</f>
        <v>100.8</v>
      </c>
      <c r="K419" s="198">
        <f>'[2]tr (2)'!K294</f>
        <v>100.8</v>
      </c>
      <c r="L419" s="198">
        <f>'[2]tr (2)'!L294</f>
        <v>100.8</v>
      </c>
      <c r="M419" s="198">
        <f>'[2]tr (2)'!M294</f>
        <v>100.8</v>
      </c>
      <c r="N419" s="198">
        <f>'[2]tr (2)'!N294</f>
        <v>100.8</v>
      </c>
      <c r="O419" s="251"/>
      <c r="P419" s="247">
        <f>'[2]tr (2)'!O294</f>
        <v>100.8</v>
      </c>
      <c r="Q419" s="198">
        <f>'[2]tr (2)'!P294</f>
        <v>100.8</v>
      </c>
      <c r="R419" s="251">
        <f>'[2]tr (2)'!Q294</f>
        <v>100.8</v>
      </c>
      <c r="S419" s="253" t="s">
        <v>1776</v>
      </c>
    </row>
    <row r="420" spans="1:19" ht="15" customHeight="1">
      <c r="A420" s="216" t="s">
        <v>1777</v>
      </c>
      <c r="B420" s="247">
        <f>'[2]tr (2)'!C295</f>
        <v>107.8</v>
      </c>
      <c r="C420" s="198">
        <f>'[2]tr (2)'!D295</f>
        <v>107.8</v>
      </c>
      <c r="D420" s="198">
        <f>'[2]tr (2)'!E295</f>
        <v>107.8</v>
      </c>
      <c r="E420" s="251"/>
      <c r="F420" s="198">
        <f>'[2]tr (2)'!F295</f>
        <v>107.8</v>
      </c>
      <c r="G420" s="198">
        <f>'[2]tr (2)'!G295</f>
        <v>107.7</v>
      </c>
      <c r="H420" s="198">
        <f>'[2]tr (2)'!H295</f>
        <v>107.8</v>
      </c>
      <c r="I420" s="198">
        <f>'[2]tr (2)'!I295</f>
        <v>107.8</v>
      </c>
      <c r="J420" s="198">
        <f>'[2]tr (2)'!J295</f>
        <v>107.8</v>
      </c>
      <c r="K420" s="198">
        <f>'[2]tr (2)'!K295</f>
        <v>107.8</v>
      </c>
      <c r="L420" s="198">
        <f>'[2]tr (2)'!L295</f>
        <v>107.8</v>
      </c>
      <c r="M420" s="198">
        <f>'[2]tr (2)'!M295</f>
        <v>107.8</v>
      </c>
      <c r="N420" s="198">
        <f>'[2]tr (2)'!N295</f>
        <v>107.8</v>
      </c>
      <c r="O420" s="251"/>
      <c r="P420" s="247">
        <f>'[2]tr (2)'!O295</f>
        <v>107.8</v>
      </c>
      <c r="Q420" s="198">
        <f>'[2]tr (2)'!P295</f>
        <v>107.8</v>
      </c>
      <c r="R420" s="251">
        <f>'[2]tr (2)'!Q295</f>
        <v>105.6</v>
      </c>
      <c r="S420" s="253" t="s">
        <v>1778</v>
      </c>
    </row>
    <row r="421" spans="1:19" ht="15" customHeight="1">
      <c r="A421" s="216" t="s">
        <v>1779</v>
      </c>
      <c r="B421" s="247">
        <f>'[2]tr (2)'!C296</f>
        <v>108.1</v>
      </c>
      <c r="C421" s="198">
        <f>'[2]tr (2)'!D296</f>
        <v>108.2</v>
      </c>
      <c r="D421" s="198">
        <f>'[2]tr (2)'!E296</f>
        <v>108.2</v>
      </c>
      <c r="E421" s="251"/>
      <c r="F421" s="198">
        <f>'[2]tr (2)'!F296</f>
        <v>108.2</v>
      </c>
      <c r="G421" s="198">
        <f>'[2]tr (2)'!G296</f>
        <v>108.2</v>
      </c>
      <c r="H421" s="198">
        <f>'[2]tr (2)'!H296</f>
        <v>108.2</v>
      </c>
      <c r="I421" s="198">
        <f>'[2]tr (2)'!I296</f>
        <v>108.2</v>
      </c>
      <c r="J421" s="198">
        <f>'[2]tr (2)'!J296</f>
        <v>108</v>
      </c>
      <c r="K421" s="198">
        <f>'[2]tr (2)'!K296</f>
        <v>108</v>
      </c>
      <c r="L421" s="198">
        <f>'[2]tr (2)'!L296</f>
        <v>108</v>
      </c>
      <c r="M421" s="198">
        <f>'[2]tr (2)'!M296</f>
        <v>108</v>
      </c>
      <c r="N421" s="198">
        <f>'[2]tr (2)'!N296</f>
        <v>108</v>
      </c>
      <c r="O421" s="251"/>
      <c r="P421" s="247">
        <f>'[2]tr (2)'!O296</f>
        <v>108</v>
      </c>
      <c r="Q421" s="198">
        <f>'[2]tr (2)'!P296</f>
        <v>108</v>
      </c>
      <c r="R421" s="251">
        <f>'[2]tr (2)'!Q296</f>
        <v>108</v>
      </c>
      <c r="S421" s="253" t="s">
        <v>1780</v>
      </c>
    </row>
    <row r="422" spans="1:19" ht="15" customHeight="1">
      <c r="A422" s="216" t="s">
        <v>1781</v>
      </c>
      <c r="B422" s="247">
        <f>'[2]tr (2)'!C297</f>
        <v>109.5</v>
      </c>
      <c r="C422" s="198">
        <f>'[2]tr (2)'!D297</f>
        <v>109.5</v>
      </c>
      <c r="D422" s="198">
        <f>'[2]tr (2)'!E297</f>
        <v>107.2</v>
      </c>
      <c r="E422" s="251"/>
      <c r="F422" s="198">
        <f>'[2]tr (2)'!F297</f>
        <v>104.9</v>
      </c>
      <c r="G422" s="198">
        <f>'[2]tr (2)'!G297</f>
        <v>104.9</v>
      </c>
      <c r="H422" s="198">
        <f>'[2]tr (2)'!H297</f>
        <v>104.9</v>
      </c>
      <c r="I422" s="198">
        <f>'[2]tr (2)'!I297</f>
        <v>104.9</v>
      </c>
      <c r="J422" s="198">
        <f>'[2]tr (2)'!J297</f>
        <v>104.9</v>
      </c>
      <c r="K422" s="198">
        <f>'[2]tr (2)'!K297</f>
        <v>104.9</v>
      </c>
      <c r="L422" s="198">
        <f>'[2]tr (2)'!L297</f>
        <v>104.9</v>
      </c>
      <c r="M422" s="198">
        <f>'[2]tr (2)'!M297</f>
        <v>104.9</v>
      </c>
      <c r="N422" s="198">
        <f>'[2]tr (2)'!N297</f>
        <v>104.9</v>
      </c>
      <c r="O422" s="251"/>
      <c r="P422" s="247">
        <f>'[2]tr (2)'!O297</f>
        <v>104.9</v>
      </c>
      <c r="Q422" s="198">
        <f>'[2]tr (2)'!P297</f>
        <v>104.9</v>
      </c>
      <c r="R422" s="251">
        <f>'[2]tr (2)'!Q297</f>
        <v>104.9</v>
      </c>
      <c r="S422" s="253" t="s">
        <v>1782</v>
      </c>
    </row>
    <row r="423" spans="1:19" ht="15" customHeight="1">
      <c r="A423" s="216" t="s">
        <v>1783</v>
      </c>
      <c r="B423" s="247">
        <f>'[2]tr (2)'!C298</f>
        <v>99.2</v>
      </c>
      <c r="C423" s="198">
        <f>'[2]tr (2)'!D298</f>
        <v>99.2</v>
      </c>
      <c r="D423" s="198">
        <f>'[2]tr (2)'!E298</f>
        <v>99.2</v>
      </c>
      <c r="E423" s="251"/>
      <c r="F423" s="198">
        <f>'[2]tr (2)'!F298</f>
        <v>99</v>
      </c>
      <c r="G423" s="198">
        <f>'[2]tr (2)'!G298</f>
        <v>101.4</v>
      </c>
      <c r="H423" s="198">
        <f>'[2]tr (2)'!H298</f>
        <v>101.4</v>
      </c>
      <c r="I423" s="198">
        <f>'[2]tr (2)'!I298</f>
        <v>101.4</v>
      </c>
      <c r="J423" s="198">
        <f>'[2]tr (2)'!J298</f>
        <v>101.4</v>
      </c>
      <c r="K423" s="198">
        <f>'[2]tr (2)'!K298</f>
        <v>101.4</v>
      </c>
      <c r="L423" s="198">
        <f>'[2]tr (2)'!L298</f>
        <v>101.5</v>
      </c>
      <c r="M423" s="198">
        <f>'[2]tr (2)'!M298</f>
        <v>101.5</v>
      </c>
      <c r="N423" s="198">
        <f>'[2]tr (2)'!N298</f>
        <v>101.5</v>
      </c>
      <c r="O423" s="251"/>
      <c r="P423" s="247">
        <f>'[2]tr (2)'!O298</f>
        <v>101.5</v>
      </c>
      <c r="Q423" s="198">
        <f>'[2]tr (2)'!P298</f>
        <v>101.5</v>
      </c>
      <c r="R423" s="251">
        <f>'[2]tr (2)'!Q298</f>
        <v>101.5</v>
      </c>
      <c r="S423" s="253" t="s">
        <v>1784</v>
      </c>
    </row>
    <row r="424" spans="1:19" s="246" customFormat="1" ht="15" customHeight="1">
      <c r="A424" s="216" t="s">
        <v>1785</v>
      </c>
      <c r="B424" s="247">
        <f>'[2]tr (2)'!C299</f>
        <v>99.1</v>
      </c>
      <c r="C424" s="198">
        <f>'[2]tr (2)'!D299</f>
        <v>99.1</v>
      </c>
      <c r="D424" s="198">
        <f>'[2]tr (2)'!E299</f>
        <v>99.1</v>
      </c>
      <c r="E424" s="244"/>
      <c r="F424" s="198">
        <f>'[2]tr (2)'!F299</f>
        <v>99.1</v>
      </c>
      <c r="G424" s="198">
        <f>'[2]tr (2)'!G299</f>
        <v>99.1</v>
      </c>
      <c r="H424" s="198">
        <f>'[2]tr (2)'!H299</f>
        <v>99.1</v>
      </c>
      <c r="I424" s="198">
        <f>'[2]tr (2)'!I299</f>
        <v>99.1</v>
      </c>
      <c r="J424" s="198">
        <f>'[2]tr (2)'!J299</f>
        <v>99.1</v>
      </c>
      <c r="K424" s="198">
        <f>'[2]tr (2)'!K299</f>
        <v>99.1</v>
      </c>
      <c r="L424" s="198">
        <f>'[2]tr (2)'!L299</f>
        <v>99.1</v>
      </c>
      <c r="M424" s="198">
        <f>'[2]tr (2)'!M299</f>
        <v>99.1</v>
      </c>
      <c r="N424" s="198">
        <f>'[2]tr (2)'!N299</f>
        <v>99.1</v>
      </c>
      <c r="O424" s="251"/>
      <c r="P424" s="247">
        <f>'[2]tr (2)'!O299</f>
        <v>99.1</v>
      </c>
      <c r="Q424" s="198">
        <f>'[2]tr (2)'!P299</f>
        <v>99.1</v>
      </c>
      <c r="R424" s="251">
        <f>'[2]tr (2)'!Q299</f>
        <v>99.1</v>
      </c>
      <c r="S424" s="253" t="s">
        <v>1786</v>
      </c>
    </row>
    <row r="425" spans="1:19" ht="15" customHeight="1">
      <c r="B425" s="247"/>
      <c r="C425" s="198"/>
      <c r="D425" s="198"/>
      <c r="E425" s="251"/>
      <c r="F425" s="242"/>
      <c r="G425" s="242"/>
      <c r="H425" s="242"/>
      <c r="I425" s="242"/>
      <c r="J425" s="242"/>
      <c r="K425" s="242"/>
      <c r="L425" s="242"/>
      <c r="M425" s="242"/>
      <c r="N425" s="242"/>
      <c r="O425" s="251"/>
      <c r="P425" s="241"/>
      <c r="Q425" s="242"/>
      <c r="R425" s="244"/>
      <c r="S425" s="253"/>
    </row>
    <row r="426" spans="1:19" ht="15" customHeight="1">
      <c r="A426" s="249" t="s">
        <v>1787</v>
      </c>
      <c r="B426" s="241">
        <f>'[2]tr (2)'!C301</f>
        <v>103.1</v>
      </c>
      <c r="C426" s="242">
        <f>'[2]tr (2)'!D301</f>
        <v>102.7</v>
      </c>
      <c r="D426" s="242">
        <f>'[2]tr (2)'!E301</f>
        <v>102</v>
      </c>
      <c r="E426" s="251"/>
      <c r="F426" s="242">
        <f>'[2]tr (2)'!F301</f>
        <v>97.7</v>
      </c>
      <c r="G426" s="242">
        <f>'[2]tr (2)'!G301</f>
        <v>94.6</v>
      </c>
      <c r="H426" s="242">
        <f>'[2]tr (2)'!H301</f>
        <v>94.7</v>
      </c>
      <c r="I426" s="242">
        <f>'[2]tr (2)'!I301</f>
        <v>99.8</v>
      </c>
      <c r="J426" s="242">
        <f>'[2]tr (2)'!J301</f>
        <v>101.9</v>
      </c>
      <c r="K426" s="242">
        <f>'[2]tr (2)'!K301</f>
        <v>103.5</v>
      </c>
      <c r="L426" s="242">
        <f>'[2]tr (2)'!L301</f>
        <v>102.9</v>
      </c>
      <c r="M426" s="242">
        <f>'[2]tr (2)'!M301</f>
        <v>103.4</v>
      </c>
      <c r="N426" s="242">
        <f>'[2]tr (2)'!N301</f>
        <v>103.6</v>
      </c>
      <c r="O426" s="244"/>
      <c r="P426" s="241">
        <f>'[2]tr (2)'!O301</f>
        <v>103.1</v>
      </c>
      <c r="Q426" s="242">
        <f>'[2]tr (2)'!P301</f>
        <v>103.7</v>
      </c>
      <c r="R426" s="244">
        <f>'[2]tr (2)'!Q301</f>
        <v>103.8</v>
      </c>
      <c r="S426" s="248" t="s">
        <v>1788</v>
      </c>
    </row>
    <row r="427" spans="1:19" ht="15" customHeight="1">
      <c r="A427" s="216" t="s">
        <v>1789</v>
      </c>
      <c r="B427" s="247">
        <f>'[2]tr (2)'!C302</f>
        <v>96.8</v>
      </c>
      <c r="C427" s="198">
        <f>'[2]tr (2)'!D302</f>
        <v>96.8</v>
      </c>
      <c r="D427" s="198">
        <f>'[2]tr (2)'!E302</f>
        <v>94.8</v>
      </c>
      <c r="E427" s="251"/>
      <c r="F427" s="198">
        <f>'[2]tr (2)'!F302</f>
        <v>94.8</v>
      </c>
      <c r="G427" s="198">
        <f>'[2]tr (2)'!G302</f>
        <v>94.5</v>
      </c>
      <c r="H427" s="198">
        <f>'[2]tr (2)'!H302</f>
        <v>94.5</v>
      </c>
      <c r="I427" s="198">
        <f>'[2]tr (2)'!I302</f>
        <v>95.4</v>
      </c>
      <c r="J427" s="198">
        <f>'[2]tr (2)'!J302</f>
        <v>95.4</v>
      </c>
      <c r="K427" s="198">
        <f>'[2]tr (2)'!K302</f>
        <v>94</v>
      </c>
      <c r="L427" s="198">
        <f>'[2]tr (2)'!L302</f>
        <v>94</v>
      </c>
      <c r="M427" s="198">
        <f>'[2]tr (2)'!M302</f>
        <v>95.6</v>
      </c>
      <c r="N427" s="198">
        <f>'[2]tr (2)'!N302</f>
        <v>95.6</v>
      </c>
      <c r="O427" s="251"/>
      <c r="P427" s="247">
        <f>'[2]tr (2)'!O302</f>
        <v>96.1</v>
      </c>
      <c r="Q427" s="198">
        <f>'[2]tr (2)'!P302</f>
        <v>96.1</v>
      </c>
      <c r="R427" s="251">
        <f>'[2]tr (2)'!Q302</f>
        <v>95.6</v>
      </c>
      <c r="S427" s="253" t="s">
        <v>1790</v>
      </c>
    </row>
    <row r="428" spans="1:19" ht="15" customHeight="1">
      <c r="A428" s="216" t="s">
        <v>1791</v>
      </c>
      <c r="B428" s="247">
        <f>'[2]tr (2)'!C303</f>
        <v>99.7</v>
      </c>
      <c r="C428" s="198">
        <f>'[2]tr (2)'!D303</f>
        <v>99.7</v>
      </c>
      <c r="D428" s="198">
        <f>'[2]tr (2)'!E303</f>
        <v>99.7</v>
      </c>
      <c r="E428" s="244"/>
      <c r="F428" s="198">
        <f>'[2]tr (2)'!F303</f>
        <v>99.1</v>
      </c>
      <c r="G428" s="198">
        <f>'[2]tr (2)'!G303</f>
        <v>100.7</v>
      </c>
      <c r="H428" s="198">
        <f>'[2]tr (2)'!H303</f>
        <v>100.7</v>
      </c>
      <c r="I428" s="198">
        <f>'[2]tr (2)'!I303</f>
        <v>100.7</v>
      </c>
      <c r="J428" s="198">
        <f>'[2]tr (2)'!J303</f>
        <v>100.7</v>
      </c>
      <c r="K428" s="198">
        <f>'[2]tr (2)'!K303</f>
        <v>100.7</v>
      </c>
      <c r="L428" s="198">
        <f>'[2]tr (2)'!L303</f>
        <v>99.7</v>
      </c>
      <c r="M428" s="198">
        <f>'[2]tr (2)'!M303</f>
        <v>98.6</v>
      </c>
      <c r="N428" s="198">
        <f>'[2]tr (2)'!N303</f>
        <v>98.6</v>
      </c>
      <c r="O428" s="251"/>
      <c r="P428" s="247">
        <f>'[2]tr (2)'!O303</f>
        <v>98.6</v>
      </c>
      <c r="Q428" s="198">
        <f>'[2]tr (2)'!P303</f>
        <v>98.6</v>
      </c>
      <c r="R428" s="251">
        <f>'[2]tr (2)'!Q303</f>
        <v>98.6</v>
      </c>
      <c r="S428" s="253" t="s">
        <v>1792</v>
      </c>
    </row>
    <row r="429" spans="1:19" ht="15" customHeight="1">
      <c r="A429" s="216" t="s">
        <v>1793</v>
      </c>
      <c r="B429" s="247">
        <f>'[2]tr (2)'!C304</f>
        <v>121</v>
      </c>
      <c r="C429" s="198">
        <f>'[2]tr (2)'!D304</f>
        <v>121</v>
      </c>
      <c r="D429" s="198">
        <f>'[2]tr (2)'!E304</f>
        <v>121</v>
      </c>
      <c r="E429" s="244"/>
      <c r="F429" s="198">
        <f>'[2]tr (2)'!F304</f>
        <v>121</v>
      </c>
      <c r="G429" s="198">
        <f>'[2]tr (2)'!G304</f>
        <v>121</v>
      </c>
      <c r="H429" s="198">
        <f>'[2]tr (2)'!H304</f>
        <v>121</v>
      </c>
      <c r="I429" s="198">
        <f>'[2]tr (2)'!I304</f>
        <v>121</v>
      </c>
      <c r="J429" s="198">
        <f>'[2]tr (2)'!J304</f>
        <v>121</v>
      </c>
      <c r="K429" s="198">
        <f>'[2]tr (2)'!K304</f>
        <v>121</v>
      </c>
      <c r="L429" s="198">
        <f>'[2]tr (2)'!L304</f>
        <v>121</v>
      </c>
      <c r="M429" s="198">
        <f>'[2]tr (2)'!M304</f>
        <v>121</v>
      </c>
      <c r="N429" s="198">
        <f>'[2]tr (2)'!N304</f>
        <v>121</v>
      </c>
      <c r="O429" s="251"/>
      <c r="P429" s="247">
        <f>'[2]tr (2)'!O304</f>
        <v>121</v>
      </c>
      <c r="Q429" s="198">
        <f>'[2]tr (2)'!P304</f>
        <v>121</v>
      </c>
      <c r="R429" s="251">
        <f>'[2]tr (2)'!Q304</f>
        <v>121</v>
      </c>
      <c r="S429" s="252" t="s">
        <v>1794</v>
      </c>
    </row>
    <row r="430" spans="1:19" ht="15" customHeight="1">
      <c r="A430" s="216" t="s">
        <v>1795</v>
      </c>
      <c r="B430" s="247">
        <f>'[2]tr (2)'!C305</f>
        <v>101.8</v>
      </c>
      <c r="C430" s="198">
        <f>'[2]tr (2)'!D305</f>
        <v>103.1</v>
      </c>
      <c r="D430" s="198">
        <f>'[2]tr (2)'!E305</f>
        <v>104.4</v>
      </c>
      <c r="E430" s="251"/>
      <c r="F430" s="198">
        <f>'[2]tr (2)'!F305</f>
        <v>104.4</v>
      </c>
      <c r="G430" s="198">
        <f>'[2]tr (2)'!G305</f>
        <v>104.4</v>
      </c>
      <c r="H430" s="198">
        <f>'[2]tr (2)'!H305</f>
        <v>103.1</v>
      </c>
      <c r="I430" s="198">
        <f>'[2]tr (2)'!I305</f>
        <v>101.8</v>
      </c>
      <c r="J430" s="198">
        <f>'[2]tr (2)'!J305</f>
        <v>101.8</v>
      </c>
      <c r="K430" s="198">
        <f>'[2]tr (2)'!K305</f>
        <v>101.8</v>
      </c>
      <c r="L430" s="198">
        <f>'[2]tr (2)'!L305</f>
        <v>101.8</v>
      </c>
      <c r="M430" s="198">
        <f>'[2]tr (2)'!M305</f>
        <v>101.8</v>
      </c>
      <c r="N430" s="198">
        <f>'[2]tr (2)'!N305</f>
        <v>101.8</v>
      </c>
      <c r="O430" s="251"/>
      <c r="P430" s="247">
        <f>'[2]tr (2)'!O305</f>
        <v>101.6</v>
      </c>
      <c r="Q430" s="198">
        <f>'[2]tr (2)'!P305</f>
        <v>101.6</v>
      </c>
      <c r="R430" s="251">
        <f>'[2]tr (2)'!Q305</f>
        <v>101.5</v>
      </c>
      <c r="S430" s="253" t="s">
        <v>1796</v>
      </c>
    </row>
    <row r="431" spans="1:19" ht="15" customHeight="1">
      <c r="A431" s="216" t="s">
        <v>1797</v>
      </c>
      <c r="B431" s="247">
        <f>'[2]tr (2)'!C306</f>
        <v>89.1</v>
      </c>
      <c r="C431" s="198">
        <f>'[2]tr (2)'!D306</f>
        <v>90.1</v>
      </c>
      <c r="D431" s="198">
        <f>'[2]tr (2)'!E306</f>
        <v>89.7</v>
      </c>
      <c r="E431" s="251"/>
      <c r="F431" s="198">
        <f>'[2]tr (2)'!F306</f>
        <v>83.8</v>
      </c>
      <c r="G431" s="198">
        <f>'[2]tr (2)'!G306</f>
        <v>77.3</v>
      </c>
      <c r="H431" s="198">
        <f>'[2]tr (2)'!H306</f>
        <v>77.400000000000006</v>
      </c>
      <c r="I431" s="198">
        <f>'[2]tr (2)'!I306</f>
        <v>93.6</v>
      </c>
      <c r="J431" s="198">
        <f>'[2]tr (2)'!J306</f>
        <v>100.3</v>
      </c>
      <c r="K431" s="198">
        <f>'[2]tr (2)'!K306</f>
        <v>105.9</v>
      </c>
      <c r="L431" s="198">
        <f>'[2]tr (2)'!L306</f>
        <v>103.8</v>
      </c>
      <c r="M431" s="198">
        <f>'[2]tr (2)'!M306</f>
        <v>104</v>
      </c>
      <c r="N431" s="198">
        <f>'[2]tr (2)'!N306</f>
        <v>105.2</v>
      </c>
      <c r="O431" s="251"/>
      <c r="P431" s="247">
        <f>'[2]tr (2)'!O306</f>
        <v>102.8</v>
      </c>
      <c r="Q431" s="198">
        <f>'[2]tr (2)'!P306</f>
        <v>104</v>
      </c>
      <c r="R431" s="251">
        <f>'[2]tr (2)'!Q306</f>
        <v>105.1</v>
      </c>
      <c r="S431" s="252" t="s">
        <v>1798</v>
      </c>
    </row>
    <row r="432" spans="1:19" ht="15" customHeight="1">
      <c r="A432" s="216" t="s">
        <v>1799</v>
      </c>
      <c r="B432" s="247">
        <f>'[2]tr (2)'!C307</f>
        <v>105.6</v>
      </c>
      <c r="C432" s="198">
        <f>'[2]tr (2)'!D307</f>
        <v>105.6</v>
      </c>
      <c r="D432" s="198">
        <f>'[2]tr (2)'!E307</f>
        <v>105.6</v>
      </c>
      <c r="E432" s="251"/>
      <c r="F432" s="198">
        <f>'[2]tr (2)'!F307</f>
        <v>105.6</v>
      </c>
      <c r="G432" s="198">
        <f>'[2]tr (2)'!G307</f>
        <v>105.6</v>
      </c>
      <c r="H432" s="198">
        <f>'[2]tr (2)'!H307</f>
        <v>105.6</v>
      </c>
      <c r="I432" s="198">
        <f>'[2]tr (2)'!I307</f>
        <v>105.6</v>
      </c>
      <c r="J432" s="198">
        <f>'[2]tr (2)'!J307</f>
        <v>105.6</v>
      </c>
      <c r="K432" s="198">
        <f>'[2]tr (2)'!K307</f>
        <v>105.6</v>
      </c>
      <c r="L432" s="198">
        <f>'[2]tr (2)'!L307</f>
        <v>105.6</v>
      </c>
      <c r="M432" s="198">
        <f>'[2]tr (2)'!M307</f>
        <v>105.6</v>
      </c>
      <c r="N432" s="198">
        <f>'[2]tr (2)'!N307</f>
        <v>105.6</v>
      </c>
      <c r="O432" s="251"/>
      <c r="P432" s="247">
        <f>'[2]tr (2)'!O307</f>
        <v>105.6</v>
      </c>
      <c r="Q432" s="198">
        <f>'[2]tr (2)'!P307</f>
        <v>105.7</v>
      </c>
      <c r="R432" s="251">
        <f>'[2]tr (2)'!Q307</f>
        <v>105.7</v>
      </c>
      <c r="S432" s="253" t="s">
        <v>1800</v>
      </c>
    </row>
    <row r="433" spans="1:19" ht="15" customHeight="1">
      <c r="A433" s="216" t="s">
        <v>1801</v>
      </c>
      <c r="B433" s="247">
        <f>'[2]tr (2)'!C308</f>
        <v>102.4</v>
      </c>
      <c r="C433" s="198">
        <f>'[2]tr (2)'!D308</f>
        <v>102.4</v>
      </c>
      <c r="D433" s="198">
        <f>'[2]tr (2)'!E308</f>
        <v>102.4</v>
      </c>
      <c r="E433" s="251"/>
      <c r="F433" s="198">
        <f>'[2]tr (2)'!F308</f>
        <v>102.4</v>
      </c>
      <c r="G433" s="198">
        <f>'[2]tr (2)'!G308</f>
        <v>102.4</v>
      </c>
      <c r="H433" s="198">
        <f>'[2]tr (2)'!H308</f>
        <v>102.4</v>
      </c>
      <c r="I433" s="198">
        <f>'[2]tr (2)'!I308</f>
        <v>102.4</v>
      </c>
      <c r="J433" s="198">
        <f>'[2]tr (2)'!J308</f>
        <v>102.4</v>
      </c>
      <c r="K433" s="198">
        <f>'[2]tr (2)'!K308</f>
        <v>102.4</v>
      </c>
      <c r="L433" s="198">
        <f>'[2]tr (2)'!L308</f>
        <v>102.4</v>
      </c>
      <c r="M433" s="198">
        <f>'[2]tr (2)'!M308</f>
        <v>102.4</v>
      </c>
      <c r="N433" s="198">
        <f>'[2]tr (2)'!N308</f>
        <v>102.4</v>
      </c>
      <c r="O433" s="251"/>
      <c r="P433" s="247">
        <f>'[2]tr (2)'!O308</f>
        <v>102.4</v>
      </c>
      <c r="Q433" s="198">
        <f>'[2]tr (2)'!P308</f>
        <v>102.4</v>
      </c>
      <c r="R433" s="251">
        <f>'[2]tr (2)'!Q308</f>
        <v>102.4</v>
      </c>
      <c r="S433" s="253" t="s">
        <v>1802</v>
      </c>
    </row>
    <row r="434" spans="1:19" ht="15" customHeight="1">
      <c r="A434" s="216" t="s">
        <v>1803</v>
      </c>
      <c r="B434" s="247">
        <f>'[2]tr (2)'!C309</f>
        <v>104.3</v>
      </c>
      <c r="C434" s="198">
        <f>'[2]tr (2)'!D309</f>
        <v>104.3</v>
      </c>
      <c r="D434" s="198">
        <f>'[2]tr (2)'!E309</f>
        <v>104.3</v>
      </c>
      <c r="E434" s="251"/>
      <c r="F434" s="198">
        <f>'[2]tr (2)'!F309</f>
        <v>104.3</v>
      </c>
      <c r="G434" s="198">
        <f>'[2]tr (2)'!G309</f>
        <v>104.3</v>
      </c>
      <c r="H434" s="198">
        <f>'[2]tr (2)'!H309</f>
        <v>104.3</v>
      </c>
      <c r="I434" s="198">
        <f>'[2]tr (2)'!I309</f>
        <v>104.3</v>
      </c>
      <c r="J434" s="198">
        <f>'[2]tr (2)'!J309</f>
        <v>104.3</v>
      </c>
      <c r="K434" s="198">
        <f>'[2]tr (2)'!K309</f>
        <v>104.3</v>
      </c>
      <c r="L434" s="198">
        <f>'[2]tr (2)'!L309</f>
        <v>104.3</v>
      </c>
      <c r="M434" s="198">
        <f>'[2]tr (2)'!M309</f>
        <v>104.3</v>
      </c>
      <c r="N434" s="198">
        <f>'[2]tr (2)'!N309</f>
        <v>104.3</v>
      </c>
      <c r="O434" s="251"/>
      <c r="P434" s="247">
        <f>'[2]tr (2)'!O309</f>
        <v>104.3</v>
      </c>
      <c r="Q434" s="198">
        <f>'[2]tr (2)'!P309</f>
        <v>104.3</v>
      </c>
      <c r="R434" s="251">
        <f>'[2]tr (2)'!Q309</f>
        <v>104.3</v>
      </c>
      <c r="S434" s="253" t="s">
        <v>1804</v>
      </c>
    </row>
    <row r="435" spans="1:19" ht="15" customHeight="1">
      <c r="A435" s="216" t="s">
        <v>1805</v>
      </c>
      <c r="B435" s="247">
        <f>'[2]tr (2)'!C310</f>
        <v>128.6</v>
      </c>
      <c r="C435" s="198">
        <f>'[2]tr (2)'!D310</f>
        <v>123.3</v>
      </c>
      <c r="D435" s="198">
        <f>'[2]tr (2)'!E310</f>
        <v>123.3</v>
      </c>
      <c r="E435" s="244"/>
      <c r="F435" s="198">
        <f>'[2]tr (2)'!F310</f>
        <v>114.1</v>
      </c>
      <c r="G435" s="198">
        <f>'[2]tr (2)'!G310</f>
        <v>109.8</v>
      </c>
      <c r="H435" s="198">
        <f>'[2]tr (2)'!H310</f>
        <v>109.8</v>
      </c>
      <c r="I435" s="198">
        <f>'[2]tr (2)'!I310</f>
        <v>109.8</v>
      </c>
      <c r="J435" s="198">
        <f>'[2]tr (2)'!J310</f>
        <v>109.8</v>
      </c>
      <c r="K435" s="198">
        <f>'[2]tr (2)'!K310</f>
        <v>109.8</v>
      </c>
      <c r="L435" s="198">
        <f>'[2]tr (2)'!L310</f>
        <v>109.8</v>
      </c>
      <c r="M435" s="198">
        <f>'[2]tr (2)'!M310</f>
        <v>109.8</v>
      </c>
      <c r="N435" s="198">
        <f>'[2]tr (2)'!N310</f>
        <v>109.8</v>
      </c>
      <c r="O435" s="251"/>
      <c r="P435" s="247">
        <f>'[2]tr (2)'!O310</f>
        <v>109.8</v>
      </c>
      <c r="Q435" s="198">
        <f>'[2]tr (2)'!P310</f>
        <v>109.8</v>
      </c>
      <c r="R435" s="251">
        <f>'[2]tr (2)'!Q310</f>
        <v>109.8</v>
      </c>
      <c r="S435" s="253" t="s">
        <v>1806</v>
      </c>
    </row>
    <row r="436" spans="1:19" ht="15" customHeight="1">
      <c r="A436" s="216" t="s">
        <v>1807</v>
      </c>
      <c r="B436" s="247">
        <f>'[2]tr (2)'!C311</f>
        <v>105.7</v>
      </c>
      <c r="C436" s="198">
        <f>'[2]tr (2)'!D311</f>
        <v>126.5</v>
      </c>
      <c r="D436" s="198">
        <f>'[2]tr (2)'!E311</f>
        <v>118.3</v>
      </c>
      <c r="E436" s="251"/>
      <c r="F436" s="198">
        <f>'[2]tr (2)'!F311</f>
        <v>90.2</v>
      </c>
      <c r="G436" s="198">
        <f>'[2]tr (2)'!G311</f>
        <v>90.2</v>
      </c>
      <c r="H436" s="198">
        <f>'[2]tr (2)'!H311</f>
        <v>90.2</v>
      </c>
      <c r="I436" s="198">
        <f>'[2]tr (2)'!I311</f>
        <v>89.7</v>
      </c>
      <c r="J436" s="198">
        <f>'[2]tr (2)'!J311</f>
        <v>90.9</v>
      </c>
      <c r="K436" s="198">
        <f>'[2]tr (2)'!K311</f>
        <v>96.1</v>
      </c>
      <c r="L436" s="198">
        <f>'[2]tr (2)'!L311</f>
        <v>100.2</v>
      </c>
      <c r="M436" s="198">
        <f>'[2]tr (2)'!M311</f>
        <v>104.1</v>
      </c>
      <c r="N436" s="198">
        <f>'[2]tr (2)'!N311</f>
        <v>96.8</v>
      </c>
      <c r="O436" s="251"/>
      <c r="P436" s="247">
        <f>'[2]tr (2)'!O311</f>
        <v>104.3</v>
      </c>
      <c r="Q436" s="198">
        <f>'[2]tr (2)'!P311</f>
        <v>112</v>
      </c>
      <c r="R436" s="251">
        <f>'[2]tr (2)'!Q311</f>
        <v>109.6</v>
      </c>
      <c r="S436" s="253" t="s">
        <v>1808</v>
      </c>
    </row>
    <row r="437" spans="1:19" ht="15" customHeight="1">
      <c r="B437" s="247"/>
      <c r="C437" s="198"/>
      <c r="D437" s="198"/>
      <c r="E437" s="251"/>
      <c r="F437" s="242"/>
      <c r="G437" s="242"/>
      <c r="H437" s="242"/>
      <c r="I437" s="242"/>
      <c r="J437" s="242"/>
      <c r="K437" s="242"/>
      <c r="L437" s="242"/>
      <c r="M437" s="242"/>
      <c r="N437" s="242"/>
      <c r="O437" s="251"/>
      <c r="P437" s="241"/>
      <c r="Q437" s="242"/>
      <c r="R437" s="244"/>
      <c r="S437" s="253"/>
    </row>
    <row r="438" spans="1:19" ht="15" customHeight="1">
      <c r="A438" s="249" t="s">
        <v>1809</v>
      </c>
      <c r="B438" s="241">
        <f>'[2]tr (2)'!C313</f>
        <v>103.5</v>
      </c>
      <c r="C438" s="242">
        <f>'[2]tr (2)'!D313</f>
        <v>103.6</v>
      </c>
      <c r="D438" s="242">
        <f>'[2]tr (2)'!E313</f>
        <v>103.6</v>
      </c>
      <c r="E438" s="251"/>
      <c r="F438" s="242">
        <f>'[2]tr (2)'!F313</f>
        <v>103.6</v>
      </c>
      <c r="G438" s="242">
        <f>'[2]tr (2)'!G313</f>
        <v>103.6</v>
      </c>
      <c r="H438" s="242">
        <f>'[2]tr (2)'!H313</f>
        <v>103.6</v>
      </c>
      <c r="I438" s="242">
        <f>'[2]tr (2)'!I313</f>
        <v>103.6</v>
      </c>
      <c r="J438" s="242">
        <f>'[2]tr (2)'!J313</f>
        <v>103.5</v>
      </c>
      <c r="K438" s="242">
        <f>'[2]tr (2)'!K313</f>
        <v>103.6</v>
      </c>
      <c r="L438" s="242">
        <f>'[2]tr (2)'!L313</f>
        <v>103.7</v>
      </c>
      <c r="M438" s="242">
        <f>'[2]tr (2)'!M313</f>
        <v>103.7</v>
      </c>
      <c r="N438" s="242">
        <f>'[2]tr (2)'!N313</f>
        <v>104.1</v>
      </c>
      <c r="O438" s="237"/>
      <c r="P438" s="241">
        <f>'[2]tr (2)'!O313</f>
        <v>104.5</v>
      </c>
      <c r="Q438" s="242">
        <f>'[2]tr (2)'!P313</f>
        <v>104.6</v>
      </c>
      <c r="R438" s="244">
        <f>'[2]tr (2)'!Q313</f>
        <v>104.6</v>
      </c>
      <c r="S438" s="248" t="s">
        <v>1810</v>
      </c>
    </row>
    <row r="439" spans="1:19" ht="15" customHeight="1">
      <c r="A439" s="216" t="s">
        <v>1811</v>
      </c>
      <c r="B439" s="247">
        <f>'[2]tr (2)'!C314</f>
        <v>100</v>
      </c>
      <c r="C439" s="198">
        <f>'[2]tr (2)'!D314</f>
        <v>100</v>
      </c>
      <c r="D439" s="198">
        <f>'[2]tr (2)'!E314</f>
        <v>100</v>
      </c>
      <c r="E439" s="251"/>
      <c r="F439" s="198">
        <f>'[2]tr (2)'!F314</f>
        <v>100</v>
      </c>
      <c r="G439" s="198">
        <f>'[2]tr (2)'!G314</f>
        <v>100</v>
      </c>
      <c r="H439" s="198">
        <f>'[2]tr (2)'!H314</f>
        <v>100</v>
      </c>
      <c r="I439" s="198">
        <f>'[2]tr (2)'!I314</f>
        <v>100</v>
      </c>
      <c r="J439" s="198">
        <f>'[2]tr (2)'!J314</f>
        <v>100</v>
      </c>
      <c r="K439" s="198">
        <f>'[2]tr (2)'!K314</f>
        <v>100</v>
      </c>
      <c r="L439" s="198">
        <f>'[2]tr (2)'!L314</f>
        <v>100</v>
      </c>
      <c r="M439" s="198">
        <f>'[2]tr (2)'!M314</f>
        <v>100</v>
      </c>
      <c r="N439" s="198">
        <f>'[2]tr (2)'!N314</f>
        <v>100</v>
      </c>
      <c r="O439" s="237"/>
      <c r="P439" s="247">
        <f>'[2]tr (2)'!O314</f>
        <v>100</v>
      </c>
      <c r="Q439" s="198">
        <f>'[2]tr (2)'!P314</f>
        <v>100</v>
      </c>
      <c r="R439" s="251">
        <f>'[2]tr (2)'!Q314</f>
        <v>100</v>
      </c>
      <c r="S439" s="253" t="s">
        <v>1812</v>
      </c>
    </row>
    <row r="440" spans="1:19" ht="15" customHeight="1">
      <c r="A440" s="216" t="s">
        <v>1813</v>
      </c>
      <c r="B440" s="247">
        <f>'[2]tr (2)'!C315</f>
        <v>80.3</v>
      </c>
      <c r="C440" s="198">
        <f>'[2]tr (2)'!D315</f>
        <v>81.099999999999994</v>
      </c>
      <c r="D440" s="198">
        <f>'[2]tr (2)'!E315</f>
        <v>80.599999999999994</v>
      </c>
      <c r="E440" s="251"/>
      <c r="F440" s="198">
        <f>'[2]tr (2)'!F315</f>
        <v>80.599999999999994</v>
      </c>
      <c r="G440" s="198">
        <f>'[2]tr (2)'!G315</f>
        <v>80.599999999999994</v>
      </c>
      <c r="H440" s="198">
        <f>'[2]tr (2)'!H315</f>
        <v>80.599999999999994</v>
      </c>
      <c r="I440" s="198">
        <f>'[2]tr (2)'!I315</f>
        <v>80.599999999999994</v>
      </c>
      <c r="J440" s="198">
        <f>'[2]tr (2)'!J315</f>
        <v>79.8</v>
      </c>
      <c r="K440" s="198">
        <f>'[2]tr (2)'!K315</f>
        <v>80.7</v>
      </c>
      <c r="L440" s="198">
        <f>'[2]tr (2)'!L315</f>
        <v>82</v>
      </c>
      <c r="M440" s="198">
        <f>'[2]tr (2)'!M315</f>
        <v>81.599999999999994</v>
      </c>
      <c r="N440" s="198">
        <f>'[2]tr (2)'!N315</f>
        <v>86.3</v>
      </c>
      <c r="O440" s="237"/>
      <c r="P440" s="247">
        <f>'[2]tr (2)'!O315</f>
        <v>91.1</v>
      </c>
      <c r="Q440" s="198">
        <f>'[2]tr (2)'!P315</f>
        <v>92.4</v>
      </c>
      <c r="R440" s="251">
        <f>'[2]tr (2)'!Q315</f>
        <v>92.4</v>
      </c>
      <c r="S440" s="253" t="s">
        <v>1814</v>
      </c>
    </row>
    <row r="441" spans="1:19" ht="15" customHeight="1">
      <c r="A441" s="216" t="s">
        <v>1815</v>
      </c>
      <c r="B441" s="247">
        <f>'[2]tr (2)'!C316</f>
        <v>105.8</v>
      </c>
      <c r="C441" s="198">
        <f>'[2]tr (2)'!D316</f>
        <v>105.8</v>
      </c>
      <c r="D441" s="198">
        <f>'[2]tr (2)'!E316</f>
        <v>105.8</v>
      </c>
      <c r="E441" s="251"/>
      <c r="F441" s="198">
        <f>'[2]tr (2)'!F316</f>
        <v>105.8</v>
      </c>
      <c r="G441" s="198">
        <f>'[2]tr (2)'!G316</f>
        <v>105.8</v>
      </c>
      <c r="H441" s="198">
        <f>'[2]tr (2)'!H316</f>
        <v>105.8</v>
      </c>
      <c r="I441" s="198">
        <f>'[2]tr (2)'!I316</f>
        <v>105.8</v>
      </c>
      <c r="J441" s="198">
        <f>'[2]tr (2)'!J316</f>
        <v>105.8</v>
      </c>
      <c r="K441" s="198">
        <f>'[2]tr (2)'!K316</f>
        <v>105.8</v>
      </c>
      <c r="L441" s="198">
        <f>'[2]tr (2)'!L316</f>
        <v>105.8</v>
      </c>
      <c r="M441" s="198">
        <f>'[2]tr (2)'!M316</f>
        <v>105.8</v>
      </c>
      <c r="N441" s="198">
        <f>'[2]tr (2)'!N316</f>
        <v>105.8</v>
      </c>
      <c r="O441" s="237"/>
      <c r="P441" s="247">
        <f>'[2]tr (2)'!O316</f>
        <v>105.8</v>
      </c>
      <c r="Q441" s="198">
        <f>'[2]tr (2)'!P316</f>
        <v>105.8</v>
      </c>
      <c r="R441" s="251">
        <f>'[2]tr (2)'!Q316</f>
        <v>105.8</v>
      </c>
      <c r="S441" s="253" t="s">
        <v>1816</v>
      </c>
    </row>
    <row r="442" spans="1:19" ht="15" customHeight="1">
      <c r="B442" s="247"/>
      <c r="C442" s="198"/>
      <c r="D442" s="198"/>
      <c r="E442" s="251"/>
      <c r="F442" s="247"/>
      <c r="G442" s="198"/>
      <c r="H442" s="198"/>
      <c r="I442" s="198"/>
      <c r="J442" s="198"/>
      <c r="K442" s="198"/>
      <c r="L442" s="198"/>
      <c r="M442" s="198"/>
      <c r="N442" s="198"/>
      <c r="O442" s="237"/>
      <c r="P442" s="247"/>
      <c r="Q442" s="198"/>
      <c r="R442" s="251"/>
      <c r="S442" s="253"/>
    </row>
    <row r="443" spans="1:19" ht="15" customHeight="1">
      <c r="B443" s="247"/>
      <c r="C443" s="198"/>
      <c r="D443" s="198"/>
      <c r="E443" s="251"/>
      <c r="F443" s="247"/>
      <c r="G443" s="198"/>
      <c r="H443" s="198"/>
      <c r="I443" s="198"/>
      <c r="J443" s="198"/>
      <c r="K443" s="198"/>
      <c r="L443" s="198"/>
      <c r="M443" s="198"/>
      <c r="N443" s="198"/>
      <c r="P443" s="247"/>
      <c r="Q443" s="198"/>
      <c r="R443" s="251"/>
      <c r="S443" s="253"/>
    </row>
    <row r="444" spans="1:19" ht="15" customHeight="1">
      <c r="B444" s="247"/>
      <c r="C444" s="198"/>
      <c r="D444" s="198"/>
      <c r="E444" s="251"/>
      <c r="F444" s="247"/>
      <c r="G444" s="198"/>
      <c r="H444" s="198"/>
      <c r="I444" s="198"/>
      <c r="J444" s="198"/>
      <c r="K444" s="198"/>
      <c r="L444" s="198"/>
      <c r="M444" s="198"/>
      <c r="N444" s="198"/>
      <c r="P444" s="247"/>
      <c r="Q444" s="198"/>
      <c r="R444" s="251"/>
      <c r="S444" s="253"/>
    </row>
    <row r="445" spans="1:19" ht="15" customHeight="1">
      <c r="B445" s="247"/>
      <c r="C445" s="198"/>
      <c r="D445" s="198"/>
      <c r="E445" s="251"/>
      <c r="F445" s="247"/>
      <c r="G445" s="198"/>
      <c r="H445" s="198"/>
      <c r="I445" s="198"/>
      <c r="J445" s="198"/>
      <c r="K445" s="198"/>
      <c r="L445" s="198"/>
      <c r="M445" s="198"/>
      <c r="N445" s="198"/>
      <c r="P445" s="247"/>
      <c r="Q445" s="198"/>
      <c r="R445" s="251"/>
      <c r="S445" s="253"/>
    </row>
    <row r="446" spans="1:19" ht="15" customHeight="1">
      <c r="A446" s="288"/>
      <c r="B446" s="247"/>
      <c r="C446" s="198"/>
      <c r="D446" s="198"/>
      <c r="E446" s="251"/>
      <c r="F446" s="247"/>
      <c r="G446" s="198"/>
      <c r="H446" s="198"/>
      <c r="I446" s="198"/>
      <c r="J446" s="198"/>
      <c r="K446" s="198"/>
      <c r="L446" s="198"/>
      <c r="M446" s="198"/>
      <c r="N446" s="198"/>
      <c r="P446" s="247"/>
      <c r="Q446" s="198"/>
      <c r="R446" s="251"/>
      <c r="S446" s="275"/>
    </row>
    <row r="447" spans="1:19" ht="15" customHeight="1">
      <c r="A447" s="288"/>
      <c r="B447" s="247"/>
      <c r="C447" s="198"/>
      <c r="D447" s="198"/>
      <c r="E447" s="251"/>
      <c r="F447" s="247"/>
      <c r="G447" s="198"/>
      <c r="H447" s="198"/>
      <c r="I447" s="198"/>
      <c r="J447" s="198"/>
      <c r="K447" s="198"/>
      <c r="L447" s="198"/>
      <c r="M447" s="198"/>
      <c r="N447" s="198"/>
      <c r="P447" s="247"/>
      <c r="Q447" s="198"/>
      <c r="R447" s="251"/>
      <c r="S447" s="275"/>
    </row>
    <row r="448" spans="1:19" ht="15" customHeight="1">
      <c r="A448" s="281"/>
      <c r="B448" s="258"/>
      <c r="C448" s="259"/>
      <c r="D448" s="259"/>
      <c r="E448" s="282"/>
      <c r="F448" s="258"/>
      <c r="G448" s="259"/>
      <c r="H448" s="259"/>
      <c r="I448" s="259"/>
      <c r="J448" s="259"/>
      <c r="K448" s="259"/>
      <c r="L448" s="259"/>
      <c r="M448" s="259"/>
      <c r="N448" s="259"/>
      <c r="O448" s="212"/>
      <c r="P448" s="258"/>
      <c r="Q448" s="259"/>
      <c r="R448" s="262"/>
      <c r="S448" s="289" t="s">
        <v>162</v>
      </c>
    </row>
    <row r="449" spans="1:19" ht="15" customHeight="1">
      <c r="B449" s="198"/>
      <c r="C449" s="198"/>
      <c r="D449" s="198"/>
      <c r="F449" s="198"/>
      <c r="G449" s="198"/>
      <c r="H449" s="198"/>
      <c r="I449" s="198"/>
      <c r="J449" s="198"/>
      <c r="K449" s="198"/>
      <c r="L449" s="198"/>
      <c r="M449" s="198"/>
      <c r="N449" s="198"/>
      <c r="P449" s="287"/>
      <c r="Q449" s="198"/>
      <c r="R449" s="198"/>
      <c r="S449" s="297" t="s">
        <v>162</v>
      </c>
    </row>
    <row r="450" spans="1:19" s="200" customFormat="1" ht="15" customHeight="1">
      <c r="A450" s="216"/>
      <c r="B450" s="198"/>
      <c r="C450" s="198"/>
      <c r="D450" s="198"/>
      <c r="E450" s="195"/>
      <c r="F450" s="198"/>
      <c r="G450" s="198"/>
      <c r="H450" s="198"/>
      <c r="I450" s="198"/>
      <c r="J450" s="198"/>
      <c r="K450" s="198"/>
      <c r="L450" s="198"/>
      <c r="M450" s="198"/>
      <c r="N450" s="198"/>
      <c r="O450" s="196"/>
      <c r="P450" s="198"/>
      <c r="Q450" s="198"/>
      <c r="R450" s="198"/>
      <c r="S450" s="239"/>
    </row>
    <row r="451" spans="1:19" s="210" customFormat="1" ht="24" customHeight="1">
      <c r="A451" s="194" t="s">
        <v>1670</v>
      </c>
      <c r="B451" s="198"/>
      <c r="C451" s="198"/>
      <c r="D451" s="198"/>
      <c r="E451" s="195"/>
      <c r="F451" s="198"/>
      <c r="G451" s="198"/>
      <c r="H451" s="198"/>
      <c r="I451" s="198"/>
      <c r="J451" s="198"/>
      <c r="K451" s="198"/>
      <c r="L451" s="198"/>
      <c r="M451" s="198"/>
      <c r="N451" s="198"/>
      <c r="O451" s="196"/>
      <c r="P451" s="198"/>
      <c r="Q451" s="198"/>
      <c r="R451" s="198"/>
      <c r="S451" s="199" t="s">
        <v>1671</v>
      </c>
    </row>
    <row r="452" spans="1:19" ht="18" customHeight="1">
      <c r="A452" s="266" t="s">
        <v>1903</v>
      </c>
      <c r="B452" s="198"/>
      <c r="C452" s="198"/>
      <c r="D452" s="198"/>
      <c r="F452" s="198"/>
      <c r="G452" s="198"/>
      <c r="H452" s="198"/>
      <c r="I452" s="198"/>
      <c r="J452" s="198"/>
      <c r="K452" s="198"/>
      <c r="L452" s="198"/>
      <c r="M452" s="198"/>
      <c r="N452" s="198"/>
      <c r="P452" s="198"/>
      <c r="Q452" s="198"/>
      <c r="R452" s="198"/>
      <c r="S452" s="205" t="s">
        <v>1904</v>
      </c>
    </row>
    <row r="453" spans="1:19" ht="18" customHeight="1">
      <c r="A453" s="207" t="s">
        <v>1674</v>
      </c>
      <c r="B453" s="198"/>
      <c r="C453" s="198"/>
      <c r="D453" s="198"/>
      <c r="F453" s="198"/>
      <c r="G453" s="198"/>
      <c r="H453" s="198"/>
      <c r="I453" s="198"/>
      <c r="J453" s="198"/>
      <c r="K453" s="198"/>
      <c r="L453" s="198"/>
      <c r="M453" s="198"/>
      <c r="N453" s="198"/>
      <c r="P453" s="198"/>
      <c r="Q453" s="198"/>
      <c r="R453" s="198"/>
      <c r="S453" s="209" t="s">
        <v>1675</v>
      </c>
    </row>
    <row r="454" spans="1:19" ht="11.45" customHeight="1">
      <c r="A454" s="211"/>
      <c r="B454" s="212"/>
      <c r="C454" s="212"/>
      <c r="D454" s="212"/>
      <c r="E454" s="212"/>
      <c r="F454" s="212"/>
      <c r="G454" s="212"/>
      <c r="H454" s="212"/>
      <c r="I454" s="212"/>
      <c r="J454" s="212"/>
      <c r="K454" s="212"/>
      <c r="L454" s="212"/>
      <c r="M454" s="212"/>
      <c r="N454" s="212"/>
      <c r="O454" s="212"/>
      <c r="P454" s="212"/>
      <c r="Q454" s="212"/>
      <c r="R454" s="212"/>
      <c r="S454" s="214"/>
    </row>
    <row r="455" spans="1:19" ht="11.45" customHeight="1">
      <c r="A455" s="217"/>
      <c r="B455" s="2269">
        <v>2020</v>
      </c>
      <c r="C455" s="2270"/>
      <c r="D455" s="2270"/>
      <c r="E455" s="2270"/>
      <c r="F455" s="2270"/>
      <c r="G455" s="2270"/>
      <c r="H455" s="2270"/>
      <c r="I455" s="2270"/>
      <c r="J455" s="2270"/>
      <c r="K455" s="2271"/>
      <c r="L455" s="2269">
        <v>2019</v>
      </c>
      <c r="M455" s="2270"/>
      <c r="N455" s="2270"/>
      <c r="O455" s="2270"/>
      <c r="P455" s="2270"/>
      <c r="Q455" s="2270"/>
      <c r="R455" s="2271"/>
      <c r="S455" s="218"/>
    </row>
    <row r="456" spans="1:19" ht="11.45" customHeight="1">
      <c r="A456" s="217"/>
      <c r="B456" s="2272"/>
      <c r="C456" s="2273"/>
      <c r="D456" s="2273"/>
      <c r="E456" s="2273"/>
      <c r="F456" s="2273"/>
      <c r="G456" s="2273"/>
      <c r="H456" s="2273"/>
      <c r="I456" s="2273"/>
      <c r="J456" s="2273"/>
      <c r="K456" s="2274"/>
      <c r="L456" s="2272"/>
      <c r="M456" s="2273"/>
      <c r="N456" s="2273"/>
      <c r="O456" s="2273"/>
      <c r="P456" s="2273"/>
      <c r="Q456" s="2273"/>
      <c r="R456" s="2274"/>
      <c r="S456" s="218" t="s">
        <v>1570</v>
      </c>
    </row>
    <row r="457" spans="1:19" ht="11.45" customHeight="1">
      <c r="A457" s="217"/>
      <c r="B457" s="711" t="s">
        <v>45</v>
      </c>
      <c r="C457" s="224" t="s">
        <v>47</v>
      </c>
      <c r="D457" s="224" t="s">
        <v>27</v>
      </c>
      <c r="E457" s="221"/>
      <c r="F457" s="219" t="s">
        <v>28</v>
      </c>
      <c r="G457" s="220" t="s">
        <v>29</v>
      </c>
      <c r="H457" s="220" t="s">
        <v>30</v>
      </c>
      <c r="I457" s="223" t="s">
        <v>23</v>
      </c>
      <c r="J457" s="222" t="s">
        <v>24</v>
      </c>
      <c r="K457" s="222" t="s">
        <v>25</v>
      </c>
      <c r="L457" s="223" t="s">
        <v>1571</v>
      </c>
      <c r="M457" s="223" t="s">
        <v>1676</v>
      </c>
      <c r="N457" s="223" t="s">
        <v>26</v>
      </c>
      <c r="O457" s="225"/>
      <c r="P457" s="224" t="s">
        <v>45</v>
      </c>
      <c r="Q457" s="224" t="s">
        <v>47</v>
      </c>
      <c r="R457" s="712" t="s">
        <v>27</v>
      </c>
      <c r="S457" s="218"/>
    </row>
    <row r="458" spans="1:19" s="246" customFormat="1" ht="11.45" customHeight="1">
      <c r="A458" s="226"/>
      <c r="B458" s="714" t="s">
        <v>13</v>
      </c>
      <c r="C458" s="232" t="s">
        <v>46</v>
      </c>
      <c r="D458" s="232" t="s">
        <v>12</v>
      </c>
      <c r="E458" s="229"/>
      <c r="F458" s="227" t="s">
        <v>11</v>
      </c>
      <c r="G458" s="228" t="s">
        <v>10</v>
      </c>
      <c r="H458" s="228" t="s">
        <v>9</v>
      </c>
      <c r="I458" s="231" t="s">
        <v>8</v>
      </c>
      <c r="J458" s="230" t="s">
        <v>7</v>
      </c>
      <c r="K458" s="230" t="s">
        <v>6</v>
      </c>
      <c r="L458" s="231" t="s">
        <v>1575</v>
      </c>
      <c r="M458" s="231" t="s">
        <v>1576</v>
      </c>
      <c r="N458" s="231" t="s">
        <v>1577</v>
      </c>
      <c r="O458" s="233"/>
      <c r="P458" s="232" t="s">
        <v>13</v>
      </c>
      <c r="Q458" s="232" t="s">
        <v>46</v>
      </c>
      <c r="R458" s="715" t="s">
        <v>12</v>
      </c>
      <c r="S458" s="234"/>
    </row>
    <row r="459" spans="1:19" s="246" customFormat="1" ht="15" customHeight="1">
      <c r="A459" s="267"/>
      <c r="B459" s="241"/>
      <c r="C459" s="242"/>
      <c r="D459" s="242"/>
      <c r="E459" s="291"/>
      <c r="F459" s="242"/>
      <c r="G459" s="242"/>
      <c r="H459" s="242"/>
      <c r="I459" s="242"/>
      <c r="J459" s="242"/>
      <c r="K459" s="242"/>
      <c r="L459" s="242"/>
      <c r="M459" s="242"/>
      <c r="N459" s="242"/>
      <c r="O459" s="291"/>
      <c r="P459" s="241"/>
      <c r="Q459" s="242"/>
      <c r="R459" s="244"/>
      <c r="S459" s="239"/>
    </row>
    <row r="460" spans="1:19" s="246" customFormat="1" ht="15" customHeight="1">
      <c r="A460" s="249" t="s">
        <v>1819</v>
      </c>
      <c r="B460" s="241">
        <f>'[2]tr (2)'!C318</f>
        <v>96.5</v>
      </c>
      <c r="C460" s="242">
        <f>'[2]tr (2)'!D318</f>
        <v>96.3</v>
      </c>
      <c r="D460" s="242">
        <f>'[2]tr (2)'!E318</f>
        <v>96.4</v>
      </c>
      <c r="E460" s="244"/>
      <c r="F460" s="242">
        <f>'[2]tr (2)'!F318</f>
        <v>96.8</v>
      </c>
      <c r="G460" s="242">
        <f>'[2]tr (2)'!G318</f>
        <v>96.9</v>
      </c>
      <c r="H460" s="242">
        <f>'[2]tr (2)'!H318</f>
        <v>97.7</v>
      </c>
      <c r="I460" s="242">
        <f>'[2]tr (2)'!I318</f>
        <v>98</v>
      </c>
      <c r="J460" s="242">
        <f>'[2]tr (2)'!J318</f>
        <v>97.8</v>
      </c>
      <c r="K460" s="242">
        <f>'[2]tr (2)'!K318</f>
        <v>98.3</v>
      </c>
      <c r="L460" s="242">
        <f>'[2]tr (2)'!L318</f>
        <v>98.6</v>
      </c>
      <c r="M460" s="242">
        <f>'[2]tr (2)'!M318</f>
        <v>99.1</v>
      </c>
      <c r="N460" s="242">
        <f>'[2]tr (2)'!N318</f>
        <v>99.4</v>
      </c>
      <c r="O460" s="244"/>
      <c r="P460" s="241">
        <f>'[2]tr (2)'!O318</f>
        <v>99.5</v>
      </c>
      <c r="Q460" s="242">
        <f>'[2]tr (2)'!P318</f>
        <v>99.4</v>
      </c>
      <c r="R460" s="244">
        <f>'[2]tr (2)'!Q318</f>
        <v>99.4</v>
      </c>
      <c r="S460" s="245" t="s">
        <v>1820</v>
      </c>
    </row>
    <row r="461" spans="1:19" ht="15" customHeight="1">
      <c r="A461" s="216" t="s">
        <v>1821</v>
      </c>
      <c r="B461" s="247">
        <f>'[2]tr (2)'!C319</f>
        <v>73</v>
      </c>
      <c r="C461" s="198">
        <f>'[2]tr (2)'!D319</f>
        <v>72.599999999999994</v>
      </c>
      <c r="D461" s="198">
        <f>'[2]tr (2)'!E319</f>
        <v>73</v>
      </c>
      <c r="E461" s="251"/>
      <c r="F461" s="198">
        <f>'[2]tr (2)'!F319</f>
        <v>74.2</v>
      </c>
      <c r="G461" s="198">
        <f>'[2]tr (2)'!G319</f>
        <v>75.400000000000006</v>
      </c>
      <c r="H461" s="198">
        <f>'[2]tr (2)'!H319</f>
        <v>79</v>
      </c>
      <c r="I461" s="198">
        <f>'[2]tr (2)'!I319</f>
        <v>80.3</v>
      </c>
      <c r="J461" s="198">
        <f>'[2]tr (2)'!J319</f>
        <v>79.900000000000006</v>
      </c>
      <c r="K461" s="198">
        <f>'[2]tr (2)'!K319</f>
        <v>82.2</v>
      </c>
      <c r="L461" s="198">
        <f>'[2]tr (2)'!L319</f>
        <v>83.9</v>
      </c>
      <c r="M461" s="198">
        <f>'[2]tr (2)'!M319</f>
        <v>86.5</v>
      </c>
      <c r="N461" s="198">
        <f>'[2]tr (2)'!N319</f>
        <v>88.5</v>
      </c>
      <c r="O461" s="251"/>
      <c r="P461" s="247">
        <f>'[2]tr (2)'!O319</f>
        <v>88.9</v>
      </c>
      <c r="Q461" s="198">
        <f>'[2]tr (2)'!P319</f>
        <v>88.7</v>
      </c>
      <c r="R461" s="251">
        <f>'[2]tr (2)'!Q319</f>
        <v>88.6</v>
      </c>
      <c r="S461" s="253" t="s">
        <v>1822</v>
      </c>
    </row>
    <row r="462" spans="1:19" ht="15" customHeight="1">
      <c r="A462" s="216" t="s">
        <v>1823</v>
      </c>
      <c r="B462" s="247">
        <f>'[2]tr (2)'!C320</f>
        <v>100</v>
      </c>
      <c r="C462" s="198">
        <f>'[2]tr (2)'!D320</f>
        <v>100</v>
      </c>
      <c r="D462" s="198">
        <f>'[2]tr (2)'!E320</f>
        <v>100</v>
      </c>
      <c r="E462" s="251"/>
      <c r="F462" s="198">
        <f>'[2]tr (2)'!F320</f>
        <v>100</v>
      </c>
      <c r="G462" s="198">
        <f>'[2]tr (2)'!G320</f>
        <v>100</v>
      </c>
      <c r="H462" s="198">
        <f>'[2]tr (2)'!H320</f>
        <v>100</v>
      </c>
      <c r="I462" s="198">
        <f>'[2]tr (2)'!I320</f>
        <v>100</v>
      </c>
      <c r="J462" s="198">
        <f>'[2]tr (2)'!J320</f>
        <v>100</v>
      </c>
      <c r="K462" s="198">
        <f>'[2]tr (2)'!K320</f>
        <v>100</v>
      </c>
      <c r="L462" s="198">
        <f>'[2]tr (2)'!L320</f>
        <v>100</v>
      </c>
      <c r="M462" s="198">
        <f>'[2]tr (2)'!M320</f>
        <v>100</v>
      </c>
      <c r="N462" s="198">
        <f>'[2]tr (2)'!N320</f>
        <v>100</v>
      </c>
      <c r="O462" s="251"/>
      <c r="P462" s="247">
        <f>'[2]tr (2)'!O320</f>
        <v>100</v>
      </c>
      <c r="Q462" s="198">
        <f>'[2]tr (2)'!P320</f>
        <v>100</v>
      </c>
      <c r="R462" s="251">
        <f>'[2]tr (2)'!Q320</f>
        <v>100</v>
      </c>
      <c r="S462" s="252" t="s">
        <v>1824</v>
      </c>
    </row>
    <row r="463" spans="1:19" ht="15" customHeight="1">
      <c r="A463" s="216" t="s">
        <v>1825</v>
      </c>
      <c r="B463" s="247">
        <f>'[2]tr (2)'!C321</f>
        <v>101.2</v>
      </c>
      <c r="C463" s="198">
        <f>'[2]tr (2)'!D321</f>
        <v>100.6</v>
      </c>
      <c r="D463" s="198">
        <f>'[2]tr (2)'!E321</f>
        <v>100.6</v>
      </c>
      <c r="E463" s="251"/>
      <c r="F463" s="198">
        <f>'[2]tr (2)'!F321</f>
        <v>100.5</v>
      </c>
      <c r="G463" s="198">
        <f>'[2]tr (2)'!G321</f>
        <v>100.5</v>
      </c>
      <c r="H463" s="198">
        <f>'[2]tr (2)'!H321</f>
        <v>100.8</v>
      </c>
      <c r="I463" s="198">
        <f>'[2]tr (2)'!I321</f>
        <v>100.8</v>
      </c>
      <c r="J463" s="198">
        <f>'[2]tr (2)'!J321</f>
        <v>100.8</v>
      </c>
      <c r="K463" s="198">
        <f>'[2]tr (2)'!K321</f>
        <v>100.8</v>
      </c>
      <c r="L463" s="198">
        <f>'[2]tr (2)'!L321</f>
        <v>100.8</v>
      </c>
      <c r="M463" s="198">
        <f>'[2]tr (2)'!M321</f>
        <v>100.8</v>
      </c>
      <c r="N463" s="198">
        <f>'[2]tr (2)'!N321</f>
        <v>100.8</v>
      </c>
      <c r="O463" s="251"/>
      <c r="P463" s="247">
        <f>'[2]tr (2)'!O321</f>
        <v>100.8</v>
      </c>
      <c r="Q463" s="198">
        <f>'[2]tr (2)'!P321</f>
        <v>100.4</v>
      </c>
      <c r="R463" s="251">
        <f>'[2]tr (2)'!Q321</f>
        <v>100.4</v>
      </c>
      <c r="S463" s="252" t="s">
        <v>1826</v>
      </c>
    </row>
    <row r="464" spans="1:19" ht="15" customHeight="1">
      <c r="A464" s="216" t="s">
        <v>1827</v>
      </c>
      <c r="B464" s="247">
        <f>'[2]tr (2)'!C322</f>
        <v>94.4</v>
      </c>
      <c r="C464" s="198">
        <f>'[2]tr (2)'!D322</f>
        <v>94.4</v>
      </c>
      <c r="D464" s="198">
        <f>'[2]tr (2)'!E322</f>
        <v>94.4</v>
      </c>
      <c r="E464" s="251"/>
      <c r="F464" s="198">
        <f>'[2]tr (2)'!F322</f>
        <v>98</v>
      </c>
      <c r="G464" s="198">
        <f>'[2]tr (2)'!G322</f>
        <v>98.9</v>
      </c>
      <c r="H464" s="198">
        <f>'[2]tr (2)'!H322</f>
        <v>97.5</v>
      </c>
      <c r="I464" s="198">
        <f>'[2]tr (2)'!I322</f>
        <v>97.5</v>
      </c>
      <c r="J464" s="198">
        <f>'[2]tr (2)'!J322</f>
        <v>97.5</v>
      </c>
      <c r="K464" s="198">
        <f>'[2]tr (2)'!K322</f>
        <v>98.2</v>
      </c>
      <c r="L464" s="198">
        <f>'[2]tr (2)'!L322</f>
        <v>98.2</v>
      </c>
      <c r="M464" s="198">
        <f>'[2]tr (2)'!M322</f>
        <v>100.3</v>
      </c>
      <c r="N464" s="198">
        <f>'[2]tr (2)'!N322</f>
        <v>103</v>
      </c>
      <c r="O464" s="251"/>
      <c r="P464" s="247">
        <f>'[2]tr (2)'!O322</f>
        <v>105.8</v>
      </c>
      <c r="Q464" s="198">
        <f>'[2]tr (2)'!P322</f>
        <v>105.8</v>
      </c>
      <c r="R464" s="251">
        <f>'[2]tr (2)'!Q322</f>
        <v>105.8</v>
      </c>
      <c r="S464" s="252" t="s">
        <v>1828</v>
      </c>
    </row>
    <row r="465" spans="1:19" ht="15" customHeight="1">
      <c r="A465" s="216" t="s">
        <v>1829</v>
      </c>
      <c r="B465" s="247">
        <f>'[2]tr (2)'!C323</f>
        <v>81.900000000000006</v>
      </c>
      <c r="C465" s="198">
        <f>'[2]tr (2)'!D323</f>
        <v>81.900000000000006</v>
      </c>
      <c r="D465" s="198">
        <f>'[2]tr (2)'!E323</f>
        <v>81.900000000000006</v>
      </c>
      <c r="E465" s="251"/>
      <c r="F465" s="198">
        <f>'[2]tr (2)'!F323</f>
        <v>83</v>
      </c>
      <c r="G465" s="198">
        <f>'[2]tr (2)'!G323</f>
        <v>83</v>
      </c>
      <c r="H465" s="198">
        <f>'[2]tr (2)'!H323</f>
        <v>83</v>
      </c>
      <c r="I465" s="198">
        <f>'[2]tr (2)'!I323</f>
        <v>84.2</v>
      </c>
      <c r="J465" s="198">
        <f>'[2]tr (2)'!J323</f>
        <v>84.2</v>
      </c>
      <c r="K465" s="198">
        <f>'[2]tr (2)'!K323</f>
        <v>84.2</v>
      </c>
      <c r="L465" s="198">
        <f>'[2]tr (2)'!L323</f>
        <v>84.2</v>
      </c>
      <c r="M465" s="198">
        <f>'[2]tr (2)'!M323</f>
        <v>84.2</v>
      </c>
      <c r="N465" s="198">
        <f>'[2]tr (2)'!N323</f>
        <v>84.2</v>
      </c>
      <c r="O465" s="251"/>
      <c r="P465" s="247">
        <f>'[2]tr (2)'!O323</f>
        <v>84.2</v>
      </c>
      <c r="Q465" s="198">
        <f>'[2]tr (2)'!P323</f>
        <v>83.8</v>
      </c>
      <c r="R465" s="251">
        <f>'[2]tr (2)'!Q323</f>
        <v>83.8</v>
      </c>
      <c r="S465" s="292" t="s">
        <v>1830</v>
      </c>
    </row>
    <row r="466" spans="1:19" ht="15" customHeight="1">
      <c r="A466" s="277" t="s">
        <v>1831</v>
      </c>
      <c r="B466" s="247">
        <f>'[2]tr (2)'!C324</f>
        <v>100</v>
      </c>
      <c r="C466" s="198">
        <f>'[2]tr (2)'!D324</f>
        <v>100</v>
      </c>
      <c r="D466" s="198">
        <f>'[2]tr (2)'!E324</f>
        <v>100</v>
      </c>
      <c r="E466" s="251"/>
      <c r="F466" s="198">
        <f>'[2]tr (2)'!F324</f>
        <v>100</v>
      </c>
      <c r="G466" s="198">
        <f>'[2]tr (2)'!G324</f>
        <v>99.2</v>
      </c>
      <c r="H466" s="198">
        <f>'[2]tr (2)'!H324</f>
        <v>100</v>
      </c>
      <c r="I466" s="198">
        <f>'[2]tr (2)'!I324</f>
        <v>100</v>
      </c>
      <c r="J466" s="198">
        <f>'[2]tr (2)'!J324</f>
        <v>100</v>
      </c>
      <c r="K466" s="198">
        <f>'[2]tr (2)'!K324</f>
        <v>100</v>
      </c>
      <c r="L466" s="198">
        <f>'[2]tr (2)'!L324</f>
        <v>100</v>
      </c>
      <c r="M466" s="198">
        <f>'[2]tr (2)'!M324</f>
        <v>100</v>
      </c>
      <c r="N466" s="198">
        <f>'[2]tr (2)'!N324</f>
        <v>100</v>
      </c>
      <c r="O466" s="251"/>
      <c r="P466" s="247">
        <f>'[2]tr (2)'!O324</f>
        <v>100</v>
      </c>
      <c r="Q466" s="198">
        <f>'[2]tr (2)'!P324</f>
        <v>100</v>
      </c>
      <c r="R466" s="251">
        <f>'[2]tr (2)'!Q324</f>
        <v>100</v>
      </c>
      <c r="S466" s="206" t="s">
        <v>1832</v>
      </c>
    </row>
    <row r="467" spans="1:19" ht="15" customHeight="1">
      <c r="A467" s="216" t="s">
        <v>1833</v>
      </c>
      <c r="B467" s="247">
        <f>'[2]tr (2)'!C325</f>
        <v>100.9</v>
      </c>
      <c r="C467" s="198">
        <f>'[2]tr (2)'!D325</f>
        <v>100.9</v>
      </c>
      <c r="D467" s="198">
        <f>'[2]tr (2)'!E325</f>
        <v>100.9</v>
      </c>
      <c r="E467" s="251"/>
      <c r="F467" s="198">
        <f>'[2]tr (2)'!F325</f>
        <v>100.9</v>
      </c>
      <c r="G467" s="198">
        <f>'[2]tr (2)'!G325</f>
        <v>100.1</v>
      </c>
      <c r="H467" s="198">
        <f>'[2]tr (2)'!H325</f>
        <v>100.9</v>
      </c>
      <c r="I467" s="198">
        <f>'[2]tr (2)'!I325</f>
        <v>100.9</v>
      </c>
      <c r="J467" s="198">
        <f>'[2]tr (2)'!J325</f>
        <v>100.9</v>
      </c>
      <c r="K467" s="198">
        <f>'[2]tr (2)'!K325</f>
        <v>100.9</v>
      </c>
      <c r="L467" s="198">
        <f>'[2]tr (2)'!L325</f>
        <v>100.9</v>
      </c>
      <c r="M467" s="198">
        <f>'[2]tr (2)'!M325</f>
        <v>100.9</v>
      </c>
      <c r="N467" s="198">
        <f>'[2]tr (2)'!N325</f>
        <v>100.9</v>
      </c>
      <c r="O467" s="251"/>
      <c r="P467" s="247">
        <f>'[2]tr (2)'!O325</f>
        <v>100.9</v>
      </c>
      <c r="Q467" s="198">
        <f>'[2]tr (2)'!P325</f>
        <v>100.9</v>
      </c>
      <c r="R467" s="251">
        <f>'[2]tr (2)'!Q325</f>
        <v>100.9</v>
      </c>
      <c r="S467" s="253" t="s">
        <v>1834</v>
      </c>
    </row>
    <row r="468" spans="1:19" ht="15" customHeight="1">
      <c r="A468" s="216" t="s">
        <v>1835</v>
      </c>
      <c r="B468" s="247">
        <f>'[2]tr (2)'!C326</f>
        <v>100.5</v>
      </c>
      <c r="C468" s="198">
        <f>'[2]tr (2)'!D326</f>
        <v>102.4</v>
      </c>
      <c r="D468" s="198">
        <f>'[2]tr (2)'!E326</f>
        <v>103.1</v>
      </c>
      <c r="E468" s="251"/>
      <c r="F468" s="198">
        <f>'[2]tr (2)'!F326</f>
        <v>101.7</v>
      </c>
      <c r="G468" s="198">
        <f>'[2]tr (2)'!G326</f>
        <v>100.9</v>
      </c>
      <c r="H468" s="198">
        <f>'[2]tr (2)'!H326</f>
        <v>101.7</v>
      </c>
      <c r="I468" s="198">
        <f>'[2]tr (2)'!I326</f>
        <v>101.7</v>
      </c>
      <c r="J468" s="198">
        <f>'[2]tr (2)'!J326</f>
        <v>101.7</v>
      </c>
      <c r="K468" s="198">
        <f>'[2]tr (2)'!K326</f>
        <v>101.7</v>
      </c>
      <c r="L468" s="198">
        <f>'[2]tr (2)'!L326</f>
        <v>101.7</v>
      </c>
      <c r="M468" s="198">
        <f>'[2]tr (2)'!M326</f>
        <v>101.7</v>
      </c>
      <c r="N468" s="198">
        <f>'[2]tr (2)'!N326</f>
        <v>101.7</v>
      </c>
      <c r="O468" s="251"/>
      <c r="P468" s="247">
        <f>'[2]tr (2)'!O326</f>
        <v>101.7</v>
      </c>
      <c r="Q468" s="198">
        <f>'[2]tr (2)'!P326</f>
        <v>101.7</v>
      </c>
      <c r="R468" s="251">
        <f>'[2]tr (2)'!Q326</f>
        <v>101.7</v>
      </c>
      <c r="S468" s="253" t="s">
        <v>1836</v>
      </c>
    </row>
    <row r="469" spans="1:19" ht="15" customHeight="1">
      <c r="A469" s="216" t="s">
        <v>1837</v>
      </c>
      <c r="B469" s="247">
        <f>'[2]tr (2)'!C327</f>
        <v>107.4</v>
      </c>
      <c r="C469" s="198">
        <f>'[2]tr (2)'!D327</f>
        <v>107.4</v>
      </c>
      <c r="D469" s="198">
        <f>'[2]tr (2)'!E327</f>
        <v>107.4</v>
      </c>
      <c r="E469" s="251"/>
      <c r="F469" s="198">
        <f>'[2]tr (2)'!F327</f>
        <v>107.4</v>
      </c>
      <c r="G469" s="198">
        <f>'[2]tr (2)'!G327</f>
        <v>106.6</v>
      </c>
      <c r="H469" s="198">
        <f>'[2]tr (2)'!H327</f>
        <v>107.4</v>
      </c>
      <c r="I469" s="198">
        <f>'[2]tr (2)'!I327</f>
        <v>107.4</v>
      </c>
      <c r="J469" s="198">
        <f>'[2]tr (2)'!J327</f>
        <v>107.4</v>
      </c>
      <c r="K469" s="198">
        <f>'[2]tr (2)'!K327</f>
        <v>107.4</v>
      </c>
      <c r="L469" s="198">
        <f>'[2]tr (2)'!L327</f>
        <v>107.4</v>
      </c>
      <c r="M469" s="198">
        <f>'[2]tr (2)'!M327</f>
        <v>107.4</v>
      </c>
      <c r="N469" s="198">
        <f>'[2]tr (2)'!N327</f>
        <v>107.4</v>
      </c>
      <c r="O469" s="251"/>
      <c r="P469" s="247">
        <f>'[2]tr (2)'!O327</f>
        <v>107.4</v>
      </c>
      <c r="Q469" s="198">
        <f>'[2]tr (2)'!P327</f>
        <v>107.4</v>
      </c>
      <c r="R469" s="251">
        <f>'[2]tr (2)'!Q327</f>
        <v>107.4</v>
      </c>
      <c r="S469" s="253" t="s">
        <v>1838</v>
      </c>
    </row>
    <row r="470" spans="1:19" ht="15" customHeight="1">
      <c r="A470" s="216" t="s">
        <v>1839</v>
      </c>
      <c r="B470" s="247">
        <f>'[2]tr (2)'!C328</f>
        <v>99.3</v>
      </c>
      <c r="C470" s="198">
        <f>'[2]tr (2)'!D328</f>
        <v>99.3</v>
      </c>
      <c r="D470" s="198">
        <f>'[2]tr (2)'!E328</f>
        <v>99.3</v>
      </c>
      <c r="E470" s="251"/>
      <c r="F470" s="198">
        <f>'[2]tr (2)'!F328</f>
        <v>102</v>
      </c>
      <c r="G470" s="198">
        <f>'[2]tr (2)'!G328</f>
        <v>101.2</v>
      </c>
      <c r="H470" s="198">
        <f>'[2]tr (2)'!H328</f>
        <v>102</v>
      </c>
      <c r="I470" s="198">
        <f>'[2]tr (2)'!I328</f>
        <v>102</v>
      </c>
      <c r="J470" s="198">
        <f>'[2]tr (2)'!J328</f>
        <v>102</v>
      </c>
      <c r="K470" s="198">
        <f>'[2]tr (2)'!K328</f>
        <v>102</v>
      </c>
      <c r="L470" s="198">
        <f>'[2]tr (2)'!L328</f>
        <v>102</v>
      </c>
      <c r="M470" s="198">
        <f>'[2]tr (2)'!M328</f>
        <v>102</v>
      </c>
      <c r="N470" s="198">
        <f>'[2]tr (2)'!N328</f>
        <v>102</v>
      </c>
      <c r="O470" s="251"/>
      <c r="P470" s="247">
        <f>'[2]tr (2)'!O328</f>
        <v>102</v>
      </c>
      <c r="Q470" s="198">
        <f>'[2]tr (2)'!P328</f>
        <v>102</v>
      </c>
      <c r="R470" s="251">
        <f>'[2]tr (2)'!Q328</f>
        <v>102</v>
      </c>
      <c r="S470" s="253" t="s">
        <v>1840</v>
      </c>
    </row>
    <row r="471" spans="1:19" ht="15" customHeight="1">
      <c r="A471" s="216" t="s">
        <v>1841</v>
      </c>
      <c r="B471" s="247">
        <f>'[2]tr (2)'!C329</f>
        <v>98.8</v>
      </c>
      <c r="C471" s="198">
        <f>'[2]tr (2)'!D329</f>
        <v>98.8</v>
      </c>
      <c r="D471" s="198">
        <f>'[2]tr (2)'!E329</f>
        <v>98.8</v>
      </c>
      <c r="E471" s="251"/>
      <c r="F471" s="198">
        <f>'[2]tr (2)'!F329</f>
        <v>98.8</v>
      </c>
      <c r="G471" s="198">
        <f>'[2]tr (2)'!G329</f>
        <v>98</v>
      </c>
      <c r="H471" s="198">
        <f>'[2]tr (2)'!H329</f>
        <v>98.8</v>
      </c>
      <c r="I471" s="198">
        <f>'[2]tr (2)'!I329</f>
        <v>98.8</v>
      </c>
      <c r="J471" s="198">
        <f>'[2]tr (2)'!J329</f>
        <v>98.8</v>
      </c>
      <c r="K471" s="198">
        <f>'[2]tr (2)'!K329</f>
        <v>98.8</v>
      </c>
      <c r="L471" s="198">
        <f>'[2]tr (2)'!L329</f>
        <v>98.8</v>
      </c>
      <c r="M471" s="198">
        <f>'[2]tr (2)'!M329</f>
        <v>98.8</v>
      </c>
      <c r="N471" s="198">
        <f>'[2]tr (2)'!N329</f>
        <v>94.8</v>
      </c>
      <c r="O471" s="251"/>
      <c r="P471" s="247">
        <f>'[2]tr (2)'!O329</f>
        <v>94.8</v>
      </c>
      <c r="Q471" s="198">
        <f>'[2]tr (2)'!P329</f>
        <v>94.8</v>
      </c>
      <c r="R471" s="251">
        <f>'[2]tr (2)'!Q329</f>
        <v>94.8</v>
      </c>
      <c r="S471" s="253" t="s">
        <v>1842</v>
      </c>
    </row>
    <row r="472" spans="1:19" ht="15" customHeight="1">
      <c r="A472" s="216" t="s">
        <v>1843</v>
      </c>
      <c r="B472" s="247">
        <f>'[2]tr (2)'!C330</f>
        <v>100</v>
      </c>
      <c r="C472" s="198">
        <f>'[2]tr (2)'!D330</f>
        <v>100</v>
      </c>
      <c r="D472" s="198">
        <f>'[2]tr (2)'!E330</f>
        <v>100</v>
      </c>
      <c r="E472" s="251"/>
      <c r="F472" s="198">
        <f>'[2]tr (2)'!F330</f>
        <v>100</v>
      </c>
      <c r="G472" s="198">
        <f>'[2]tr (2)'!G330</f>
        <v>99.2</v>
      </c>
      <c r="H472" s="198">
        <f>'[2]tr (2)'!H330</f>
        <v>100</v>
      </c>
      <c r="I472" s="198">
        <f>'[2]tr (2)'!I330</f>
        <v>100</v>
      </c>
      <c r="J472" s="198">
        <f>'[2]tr (2)'!J330</f>
        <v>100</v>
      </c>
      <c r="K472" s="198">
        <f>'[2]tr (2)'!K330</f>
        <v>100</v>
      </c>
      <c r="L472" s="198">
        <f>'[2]tr (2)'!L330</f>
        <v>100</v>
      </c>
      <c r="M472" s="198">
        <f>'[2]tr (2)'!M330</f>
        <v>100</v>
      </c>
      <c r="N472" s="198">
        <f>'[2]tr (2)'!N330</f>
        <v>100</v>
      </c>
      <c r="O472" s="251"/>
      <c r="P472" s="247">
        <f>'[2]tr (2)'!O330</f>
        <v>100</v>
      </c>
      <c r="Q472" s="198">
        <f>'[2]tr (2)'!P330</f>
        <v>100</v>
      </c>
      <c r="R472" s="251">
        <f>'[2]tr (2)'!Q330</f>
        <v>100</v>
      </c>
      <c r="S472" s="253" t="s">
        <v>1844</v>
      </c>
    </row>
    <row r="473" spans="1:19" ht="15" customHeight="1">
      <c r="A473" s="216" t="s">
        <v>1845</v>
      </c>
      <c r="B473" s="247">
        <f>'[2]tr (2)'!C331</f>
        <v>100.1</v>
      </c>
      <c r="C473" s="198">
        <f>'[2]tr (2)'!D331</f>
        <v>100</v>
      </c>
      <c r="D473" s="198">
        <f>'[2]tr (2)'!E331</f>
        <v>100</v>
      </c>
      <c r="E473" s="251"/>
      <c r="F473" s="198">
        <f>'[2]tr (2)'!F331</f>
        <v>100</v>
      </c>
      <c r="G473" s="198">
        <f>'[2]tr (2)'!G331</f>
        <v>100</v>
      </c>
      <c r="H473" s="198">
        <f>'[2]tr (2)'!H331</f>
        <v>100</v>
      </c>
      <c r="I473" s="198">
        <f>'[2]tr (2)'!I331</f>
        <v>100</v>
      </c>
      <c r="J473" s="198">
        <f>'[2]tr (2)'!J331</f>
        <v>100</v>
      </c>
      <c r="K473" s="198">
        <f>'[2]tr (2)'!K331</f>
        <v>100</v>
      </c>
      <c r="L473" s="198">
        <f>'[2]tr (2)'!L331</f>
        <v>100</v>
      </c>
      <c r="M473" s="198">
        <f>'[2]tr (2)'!M331</f>
        <v>100</v>
      </c>
      <c r="N473" s="198">
        <f>'[2]tr (2)'!N331</f>
        <v>100</v>
      </c>
      <c r="O473" s="251"/>
      <c r="P473" s="247">
        <f>'[2]tr (2)'!O331</f>
        <v>100</v>
      </c>
      <c r="Q473" s="198">
        <f>'[2]tr (2)'!P331</f>
        <v>100</v>
      </c>
      <c r="R473" s="251">
        <f>'[2]tr (2)'!Q331</f>
        <v>100</v>
      </c>
      <c r="S473" s="253" t="s">
        <v>1846</v>
      </c>
    </row>
    <row r="474" spans="1:19" ht="15" customHeight="1">
      <c r="A474" s="216" t="s">
        <v>1847</v>
      </c>
      <c r="B474" s="247">
        <f>'[2]tr (2)'!C332</f>
        <v>100.2</v>
      </c>
      <c r="C474" s="198">
        <f>'[2]tr (2)'!D332</f>
        <v>100.2</v>
      </c>
      <c r="D474" s="198">
        <f>'[2]tr (2)'!E332</f>
        <v>100.2</v>
      </c>
      <c r="E474" s="251"/>
      <c r="F474" s="198">
        <f>'[2]tr (2)'!F332</f>
        <v>100.2</v>
      </c>
      <c r="G474" s="198">
        <f>'[2]tr (2)'!G332</f>
        <v>100.2</v>
      </c>
      <c r="H474" s="198">
        <f>'[2]tr (2)'!H332</f>
        <v>100.2</v>
      </c>
      <c r="I474" s="198">
        <f>'[2]tr (2)'!I332</f>
        <v>100.2</v>
      </c>
      <c r="J474" s="198">
        <f>'[2]tr (2)'!J332</f>
        <v>100.2</v>
      </c>
      <c r="K474" s="198">
        <f>'[2]tr (2)'!K332</f>
        <v>100.2</v>
      </c>
      <c r="L474" s="198">
        <f>'[2]tr (2)'!L332</f>
        <v>100.2</v>
      </c>
      <c r="M474" s="198">
        <f>'[2]tr (2)'!M332</f>
        <v>100.2</v>
      </c>
      <c r="N474" s="198">
        <f>'[2]tr (2)'!N332</f>
        <v>100.2</v>
      </c>
      <c r="O474" s="251"/>
      <c r="P474" s="247">
        <f>'[2]tr (2)'!O332</f>
        <v>100.2</v>
      </c>
      <c r="Q474" s="198">
        <f>'[2]tr (2)'!P332</f>
        <v>100.2</v>
      </c>
      <c r="R474" s="251">
        <f>'[2]tr (2)'!Q332</f>
        <v>100.2</v>
      </c>
      <c r="S474" s="253" t="s">
        <v>1848</v>
      </c>
    </row>
    <row r="475" spans="1:19" ht="15" customHeight="1">
      <c r="A475" s="216" t="s">
        <v>1849</v>
      </c>
      <c r="B475" s="247">
        <f>'[2]tr (2)'!C333</f>
        <v>100.1</v>
      </c>
      <c r="C475" s="198">
        <f>'[2]tr (2)'!D333</f>
        <v>100.1</v>
      </c>
      <c r="D475" s="198">
        <f>'[2]tr (2)'!E333</f>
        <v>100.1</v>
      </c>
      <c r="E475" s="251"/>
      <c r="F475" s="198">
        <f>'[2]tr (2)'!F333</f>
        <v>100.1</v>
      </c>
      <c r="G475" s="198">
        <f>'[2]tr (2)'!G333</f>
        <v>100.1</v>
      </c>
      <c r="H475" s="198">
        <f>'[2]tr (2)'!H333</f>
        <v>100.1</v>
      </c>
      <c r="I475" s="198">
        <f>'[2]tr (2)'!I333</f>
        <v>100.1</v>
      </c>
      <c r="J475" s="198">
        <f>'[2]tr (2)'!J333</f>
        <v>100.1</v>
      </c>
      <c r="K475" s="198">
        <f>'[2]tr (2)'!K333</f>
        <v>100.1</v>
      </c>
      <c r="L475" s="198">
        <f>'[2]tr (2)'!L333</f>
        <v>100.1</v>
      </c>
      <c r="M475" s="198">
        <f>'[2]tr (2)'!M333</f>
        <v>100.1</v>
      </c>
      <c r="N475" s="198">
        <f>'[2]tr (2)'!N333</f>
        <v>100.1</v>
      </c>
      <c r="O475" s="251"/>
      <c r="P475" s="247">
        <f>'[2]tr (2)'!O333</f>
        <v>100.1</v>
      </c>
      <c r="Q475" s="198">
        <f>'[2]tr (2)'!P333</f>
        <v>100.1</v>
      </c>
      <c r="R475" s="251">
        <f>'[2]tr (2)'!Q333</f>
        <v>100.1</v>
      </c>
      <c r="S475" s="253" t="s">
        <v>1850</v>
      </c>
    </row>
    <row r="476" spans="1:19" ht="15" customHeight="1">
      <c r="A476" s="216" t="s">
        <v>1851</v>
      </c>
      <c r="B476" s="247">
        <f>'[2]tr (2)'!C334</f>
        <v>111.2</v>
      </c>
      <c r="C476" s="198">
        <f>'[2]tr (2)'!D334</f>
        <v>111.2</v>
      </c>
      <c r="D476" s="198">
        <f>'[2]tr (2)'!E334</f>
        <v>111.2</v>
      </c>
      <c r="E476" s="251"/>
      <c r="F476" s="198">
        <f>'[2]tr (2)'!F334</f>
        <v>111.2</v>
      </c>
      <c r="G476" s="198">
        <f>'[2]tr (2)'!G334</f>
        <v>111.2</v>
      </c>
      <c r="H476" s="198">
        <f>'[2]tr (2)'!H334</f>
        <v>111.2</v>
      </c>
      <c r="I476" s="198">
        <f>'[2]tr (2)'!I334</f>
        <v>111.2</v>
      </c>
      <c r="J476" s="198">
        <f>'[2]tr (2)'!J334</f>
        <v>110.6</v>
      </c>
      <c r="K476" s="198">
        <f>'[2]tr (2)'!K334</f>
        <v>110.6</v>
      </c>
      <c r="L476" s="198">
        <f>'[2]tr (2)'!L334</f>
        <v>110.6</v>
      </c>
      <c r="M476" s="198">
        <f>'[2]tr (2)'!M334</f>
        <v>110.6</v>
      </c>
      <c r="N476" s="198">
        <f>'[2]tr (2)'!N334</f>
        <v>110.6</v>
      </c>
      <c r="O476" s="251"/>
      <c r="P476" s="247">
        <f>'[2]tr (2)'!O334</f>
        <v>110.6</v>
      </c>
      <c r="Q476" s="198">
        <f>'[2]tr (2)'!P334</f>
        <v>110.6</v>
      </c>
      <c r="R476" s="251">
        <f>'[2]tr (2)'!Q334</f>
        <v>110.6</v>
      </c>
      <c r="S476" s="253" t="s">
        <v>1852</v>
      </c>
    </row>
    <row r="477" spans="1:19" ht="15" customHeight="1">
      <c r="B477" s="247"/>
      <c r="C477" s="198"/>
      <c r="D477" s="242"/>
      <c r="E477" s="244"/>
      <c r="F477" s="242"/>
      <c r="G477" s="242"/>
      <c r="H477" s="242"/>
      <c r="I477" s="242"/>
      <c r="J477" s="242"/>
      <c r="K477" s="242"/>
      <c r="L477" s="242"/>
      <c r="M477" s="242"/>
      <c r="N477" s="242"/>
      <c r="O477" s="244"/>
      <c r="P477" s="241"/>
      <c r="Q477" s="242"/>
      <c r="R477" s="244"/>
      <c r="S477" s="253"/>
    </row>
    <row r="478" spans="1:19" ht="15" customHeight="1">
      <c r="A478" s="249" t="s">
        <v>1853</v>
      </c>
      <c r="B478" s="241">
        <f>'[2]tr (2)'!C336</f>
        <v>112.8</v>
      </c>
      <c r="C478" s="242">
        <f>'[2]tr (2)'!D336</f>
        <v>110</v>
      </c>
      <c r="D478" s="242">
        <f>'[2]tr (2)'!E336</f>
        <v>110</v>
      </c>
      <c r="E478" s="244"/>
      <c r="F478" s="242">
        <f>'[2]tr (2)'!F336</f>
        <v>110</v>
      </c>
      <c r="G478" s="242">
        <f>'[2]tr (2)'!G336</f>
        <v>110</v>
      </c>
      <c r="H478" s="242">
        <f>'[2]tr (2)'!H336</f>
        <v>110</v>
      </c>
      <c r="I478" s="242">
        <f>'[2]tr (2)'!I336</f>
        <v>110</v>
      </c>
      <c r="J478" s="242">
        <f>'[2]tr (2)'!J336</f>
        <v>110</v>
      </c>
      <c r="K478" s="242">
        <f>'[2]tr (2)'!K336</f>
        <v>110</v>
      </c>
      <c r="L478" s="242">
        <f>'[2]tr (2)'!L336</f>
        <v>110</v>
      </c>
      <c r="M478" s="242">
        <f>'[2]tr (2)'!M336</f>
        <v>110</v>
      </c>
      <c r="N478" s="242">
        <f>'[2]tr (2)'!N336</f>
        <v>110</v>
      </c>
      <c r="O478" s="244"/>
      <c r="P478" s="241">
        <f>'[2]tr (2)'!O336</f>
        <v>110</v>
      </c>
      <c r="Q478" s="242">
        <f>'[2]tr (2)'!P336</f>
        <v>105.9</v>
      </c>
      <c r="R478" s="244">
        <f>'[2]tr (2)'!Q336</f>
        <v>105.9</v>
      </c>
      <c r="S478" s="250" t="s">
        <v>1854</v>
      </c>
    </row>
    <row r="479" spans="1:19" ht="15" customHeight="1">
      <c r="A479" s="216" t="s">
        <v>1855</v>
      </c>
      <c r="B479" s="247">
        <f>'[2]tr (2)'!C337</f>
        <v>119.7</v>
      </c>
      <c r="C479" s="198">
        <f>'[2]tr (2)'!D337</f>
        <v>113.1</v>
      </c>
      <c r="D479" s="198">
        <f>'[2]tr (2)'!E337</f>
        <v>113.1</v>
      </c>
      <c r="E479" s="251"/>
      <c r="F479" s="198">
        <f>'[2]tr (2)'!F337</f>
        <v>113.1</v>
      </c>
      <c r="G479" s="198">
        <f>'[2]tr (2)'!G337</f>
        <v>113.1</v>
      </c>
      <c r="H479" s="198">
        <f>'[2]tr (2)'!H337</f>
        <v>113.1</v>
      </c>
      <c r="I479" s="198">
        <f>'[2]tr (2)'!I337</f>
        <v>113.1</v>
      </c>
      <c r="J479" s="198">
        <f>'[2]tr (2)'!J337</f>
        <v>113.1</v>
      </c>
      <c r="K479" s="198">
        <f>'[2]tr (2)'!K337</f>
        <v>113.1</v>
      </c>
      <c r="L479" s="198">
        <f>'[2]tr (2)'!L337</f>
        <v>113.1</v>
      </c>
      <c r="M479" s="198">
        <f>'[2]tr (2)'!M337</f>
        <v>113.1</v>
      </c>
      <c r="N479" s="198">
        <f>'[2]tr (2)'!N337</f>
        <v>113.1</v>
      </c>
      <c r="O479" s="251"/>
      <c r="P479" s="247">
        <f>'[2]tr (2)'!O337</f>
        <v>113.1</v>
      </c>
      <c r="Q479" s="198">
        <f>'[2]tr (2)'!P337</f>
        <v>112.1</v>
      </c>
      <c r="R479" s="251">
        <f>'[2]tr (2)'!Q337</f>
        <v>112.1</v>
      </c>
      <c r="S479" s="253" t="s">
        <v>1856</v>
      </c>
    </row>
    <row r="480" spans="1:19" ht="15" customHeight="1">
      <c r="A480" s="216" t="s">
        <v>1857</v>
      </c>
      <c r="B480" s="247">
        <f>'[2]tr (2)'!C338</f>
        <v>107.4</v>
      </c>
      <c r="C480" s="198">
        <f>'[2]tr (2)'!D338</f>
        <v>108.4</v>
      </c>
      <c r="D480" s="198">
        <f>'[2]tr (2)'!E338</f>
        <v>108.4</v>
      </c>
      <c r="E480" s="251"/>
      <c r="F480" s="198">
        <f>'[2]tr (2)'!F338</f>
        <v>108.4</v>
      </c>
      <c r="G480" s="198">
        <f>'[2]tr (2)'!G338</f>
        <v>108.4</v>
      </c>
      <c r="H480" s="198">
        <f>'[2]tr (2)'!H338</f>
        <v>108.4</v>
      </c>
      <c r="I480" s="198">
        <f>'[2]tr (2)'!I338</f>
        <v>108.4</v>
      </c>
      <c r="J480" s="198">
        <f>'[2]tr (2)'!J338</f>
        <v>108.4</v>
      </c>
      <c r="K480" s="198">
        <f>'[2]tr (2)'!K338</f>
        <v>108.4</v>
      </c>
      <c r="L480" s="198">
        <f>'[2]tr (2)'!L338</f>
        <v>108.4</v>
      </c>
      <c r="M480" s="198">
        <f>'[2]tr (2)'!M338</f>
        <v>108.4</v>
      </c>
      <c r="N480" s="198">
        <f>'[2]tr (2)'!N338</f>
        <v>108.4</v>
      </c>
      <c r="O480" s="251"/>
      <c r="P480" s="247">
        <f>'[2]tr (2)'!O338</f>
        <v>108.4</v>
      </c>
      <c r="Q480" s="198">
        <f>'[2]tr (2)'!P338</f>
        <v>103.8</v>
      </c>
      <c r="R480" s="251">
        <f>'[2]tr (2)'!Q338</f>
        <v>103.8</v>
      </c>
      <c r="S480" s="253" t="s">
        <v>1858</v>
      </c>
    </row>
    <row r="481" spans="1:19" s="246" customFormat="1" ht="15" customHeight="1">
      <c r="A481" s="216" t="s">
        <v>1859</v>
      </c>
      <c r="B481" s="247">
        <f>'[2]tr (2)'!C339</f>
        <v>107.6</v>
      </c>
      <c r="C481" s="198">
        <f>'[2]tr (2)'!D339</f>
        <v>107.6</v>
      </c>
      <c r="D481" s="198">
        <f>'[2]tr (2)'!E339</f>
        <v>107.6</v>
      </c>
      <c r="E481" s="251"/>
      <c r="F481" s="198">
        <f>'[2]tr (2)'!F339</f>
        <v>107.6</v>
      </c>
      <c r="G481" s="198">
        <f>'[2]tr (2)'!G339</f>
        <v>107.6</v>
      </c>
      <c r="H481" s="198">
        <f>'[2]tr (2)'!H339</f>
        <v>107.6</v>
      </c>
      <c r="I481" s="198">
        <f>'[2]tr (2)'!I339</f>
        <v>107.6</v>
      </c>
      <c r="J481" s="198">
        <f>'[2]tr (2)'!J339</f>
        <v>107.6</v>
      </c>
      <c r="K481" s="198">
        <f>'[2]tr (2)'!K339</f>
        <v>107.6</v>
      </c>
      <c r="L481" s="198">
        <f>'[2]tr (2)'!L339</f>
        <v>107.6</v>
      </c>
      <c r="M481" s="198">
        <f>'[2]tr (2)'!M339</f>
        <v>107.6</v>
      </c>
      <c r="N481" s="198">
        <f>'[2]tr (2)'!N339</f>
        <v>107.6</v>
      </c>
      <c r="O481" s="251"/>
      <c r="P481" s="247">
        <f>'[2]tr (2)'!O339</f>
        <v>107.6</v>
      </c>
      <c r="Q481" s="198">
        <f>'[2]tr (2)'!P339</f>
        <v>100.7</v>
      </c>
      <c r="R481" s="251">
        <f>'[2]tr (2)'!Q339</f>
        <v>100.7</v>
      </c>
      <c r="S481" s="253" t="s">
        <v>1860</v>
      </c>
    </row>
    <row r="482" spans="1:19" ht="15" customHeight="1">
      <c r="A482" s="216" t="s">
        <v>1861</v>
      </c>
      <c r="B482" s="247">
        <f>'[2]tr (2)'!C340</f>
        <v>107.8</v>
      </c>
      <c r="C482" s="198">
        <f>'[2]tr (2)'!D340</f>
        <v>110</v>
      </c>
      <c r="D482" s="198">
        <f>'[2]tr (2)'!E340</f>
        <v>110</v>
      </c>
      <c r="E482" s="251"/>
      <c r="F482" s="198">
        <f>'[2]tr (2)'!F340</f>
        <v>110</v>
      </c>
      <c r="G482" s="198">
        <f>'[2]tr (2)'!G340</f>
        <v>110</v>
      </c>
      <c r="H482" s="198">
        <f>'[2]tr (2)'!H340</f>
        <v>110</v>
      </c>
      <c r="I482" s="198">
        <f>'[2]tr (2)'!I340</f>
        <v>110</v>
      </c>
      <c r="J482" s="198">
        <f>'[2]tr (2)'!J340</f>
        <v>110</v>
      </c>
      <c r="K482" s="198">
        <f>'[2]tr (2)'!K340</f>
        <v>110</v>
      </c>
      <c r="L482" s="198">
        <f>'[2]tr (2)'!L340</f>
        <v>110</v>
      </c>
      <c r="M482" s="198">
        <f>'[2]tr (2)'!M340</f>
        <v>110</v>
      </c>
      <c r="N482" s="198">
        <f>'[2]tr (2)'!N340</f>
        <v>110</v>
      </c>
      <c r="O482" s="251"/>
      <c r="P482" s="247">
        <f>'[2]tr (2)'!O340</f>
        <v>110</v>
      </c>
      <c r="Q482" s="198">
        <f>'[2]tr (2)'!P340</f>
        <v>100.8</v>
      </c>
      <c r="R482" s="251">
        <f>'[2]tr (2)'!Q340</f>
        <v>100.8</v>
      </c>
      <c r="S482" s="253" t="s">
        <v>1862</v>
      </c>
    </row>
    <row r="483" spans="1:19" ht="15" customHeight="1">
      <c r="A483" s="216" t="s">
        <v>1863</v>
      </c>
      <c r="B483" s="247">
        <f>'[2]tr (2)'!C341</f>
        <v>114.3</v>
      </c>
      <c r="C483" s="198">
        <f>'[2]tr (2)'!D341</f>
        <v>104.8</v>
      </c>
      <c r="D483" s="198">
        <f>'[2]tr (2)'!E341</f>
        <v>104.8</v>
      </c>
      <c r="E483" s="251"/>
      <c r="F483" s="198">
        <f>'[2]tr (2)'!F341</f>
        <v>104.8</v>
      </c>
      <c r="G483" s="198">
        <f>'[2]tr (2)'!G341</f>
        <v>104.8</v>
      </c>
      <c r="H483" s="198">
        <f>'[2]tr (2)'!H341</f>
        <v>104.8</v>
      </c>
      <c r="I483" s="198">
        <f>'[2]tr (2)'!I341</f>
        <v>104.8</v>
      </c>
      <c r="J483" s="198">
        <f>'[2]tr (2)'!J341</f>
        <v>104.8</v>
      </c>
      <c r="K483" s="198">
        <f>'[2]tr (2)'!K341</f>
        <v>104.8</v>
      </c>
      <c r="L483" s="198">
        <f>'[2]tr (2)'!L341</f>
        <v>104.8</v>
      </c>
      <c r="M483" s="198">
        <f>'[2]tr (2)'!M341</f>
        <v>104.8</v>
      </c>
      <c r="N483" s="198">
        <f>'[2]tr (2)'!N341</f>
        <v>104.8</v>
      </c>
      <c r="O483" s="251"/>
      <c r="P483" s="247">
        <f>'[2]tr (2)'!O341</f>
        <v>104.8</v>
      </c>
      <c r="Q483" s="198">
        <f>'[2]tr (2)'!P341</f>
        <v>100</v>
      </c>
      <c r="R483" s="251">
        <f>'[2]tr (2)'!Q341</f>
        <v>100</v>
      </c>
      <c r="S483" s="253" t="s">
        <v>1864</v>
      </c>
    </row>
    <row r="484" spans="1:19" ht="15" customHeight="1">
      <c r="B484" s="247"/>
      <c r="C484" s="198"/>
      <c r="D484" s="242"/>
      <c r="E484" s="244"/>
      <c r="F484" s="242"/>
      <c r="G484" s="242"/>
      <c r="H484" s="242"/>
      <c r="I484" s="242"/>
      <c r="J484" s="242"/>
      <c r="K484" s="242"/>
      <c r="L484" s="242"/>
      <c r="M484" s="242"/>
      <c r="N484" s="242"/>
      <c r="O484" s="244"/>
      <c r="P484" s="241"/>
      <c r="Q484" s="242"/>
      <c r="R484" s="244"/>
      <c r="S484" s="253"/>
    </row>
    <row r="485" spans="1:19" ht="15" customHeight="1">
      <c r="A485" s="249" t="s">
        <v>1865</v>
      </c>
      <c r="B485" s="241">
        <f>'[2]tr (2)'!C343</f>
        <v>103.9</v>
      </c>
      <c r="C485" s="242">
        <f>'[2]tr (2)'!D343</f>
        <v>103</v>
      </c>
      <c r="D485" s="242">
        <f>'[2]tr (2)'!E343</f>
        <v>103.4</v>
      </c>
      <c r="E485" s="244"/>
      <c r="F485" s="242">
        <f>'[2]tr (2)'!F343</f>
        <v>103.4</v>
      </c>
      <c r="G485" s="242">
        <f>'[2]tr (2)'!G343</f>
        <v>103.7</v>
      </c>
      <c r="H485" s="242">
        <f>'[2]tr (2)'!H343</f>
        <v>103.7</v>
      </c>
      <c r="I485" s="242">
        <f>'[2]tr (2)'!I343</f>
        <v>103.7</v>
      </c>
      <c r="J485" s="242">
        <f>'[2]tr (2)'!J343</f>
        <v>103.7</v>
      </c>
      <c r="K485" s="242">
        <f>'[2]tr (2)'!K343</f>
        <v>103.7</v>
      </c>
      <c r="L485" s="242">
        <f>'[2]tr (2)'!L343</f>
        <v>103.7</v>
      </c>
      <c r="M485" s="242">
        <f>'[2]tr (2)'!M343</f>
        <v>103.9</v>
      </c>
      <c r="N485" s="242">
        <f>'[2]tr (2)'!N343</f>
        <v>102.7</v>
      </c>
      <c r="O485" s="244"/>
      <c r="P485" s="241">
        <f>'[2]tr (2)'!O343</f>
        <v>102.4</v>
      </c>
      <c r="Q485" s="242">
        <f>'[2]tr (2)'!P343</f>
        <v>102.1</v>
      </c>
      <c r="R485" s="244">
        <f>'[2]tr (2)'!Q343</f>
        <v>102.9</v>
      </c>
      <c r="S485" s="248" t="s">
        <v>1866</v>
      </c>
    </row>
    <row r="486" spans="1:19" ht="15" customHeight="1">
      <c r="A486" s="216" t="s">
        <v>1867</v>
      </c>
      <c r="B486" s="247">
        <f>'[2]tr (2)'!C344</f>
        <v>106.5</v>
      </c>
      <c r="C486" s="198">
        <f>'[2]tr (2)'!D344</f>
        <v>105.4</v>
      </c>
      <c r="D486" s="198">
        <f>'[2]tr (2)'!E344</f>
        <v>105.6</v>
      </c>
      <c r="E486" s="251"/>
      <c r="F486" s="198">
        <f>'[2]tr (2)'!F344</f>
        <v>105.6</v>
      </c>
      <c r="G486" s="198">
        <f>'[2]tr (2)'!G344</f>
        <v>105.6</v>
      </c>
      <c r="H486" s="198">
        <f>'[2]tr (2)'!H344</f>
        <v>105.6</v>
      </c>
      <c r="I486" s="198">
        <f>'[2]tr (2)'!I344</f>
        <v>105.6</v>
      </c>
      <c r="J486" s="198">
        <f>'[2]tr (2)'!J344</f>
        <v>105.6</v>
      </c>
      <c r="K486" s="198">
        <f>'[2]tr (2)'!K344</f>
        <v>105.6</v>
      </c>
      <c r="L486" s="198">
        <f>'[2]tr (2)'!L344</f>
        <v>105.6</v>
      </c>
      <c r="M486" s="198">
        <f>'[2]tr (2)'!M344</f>
        <v>105.5</v>
      </c>
      <c r="N486" s="198">
        <f>'[2]tr (2)'!N344</f>
        <v>104.2</v>
      </c>
      <c r="O486" s="251"/>
      <c r="P486" s="247">
        <f>'[2]tr (2)'!O344</f>
        <v>103.8</v>
      </c>
      <c r="Q486" s="198">
        <f>'[2]tr (2)'!P344</f>
        <v>103.5</v>
      </c>
      <c r="R486" s="251">
        <f>'[2]tr (2)'!Q344</f>
        <v>103.5</v>
      </c>
      <c r="S486" s="253" t="s">
        <v>1868</v>
      </c>
    </row>
    <row r="487" spans="1:19" ht="15" customHeight="1">
      <c r="A487" s="216" t="s">
        <v>1869</v>
      </c>
      <c r="B487" s="247">
        <f>'[2]tr (2)'!C345</f>
        <v>100.8</v>
      </c>
      <c r="C487" s="198">
        <f>'[2]tr (2)'!D345</f>
        <v>99.8</v>
      </c>
      <c r="D487" s="198">
        <f>'[2]tr (2)'!E345</f>
        <v>100</v>
      </c>
      <c r="E487" s="251"/>
      <c r="F487" s="198">
        <f>'[2]tr (2)'!F345</f>
        <v>100</v>
      </c>
      <c r="G487" s="198">
        <f>'[2]tr (2)'!G345</f>
        <v>100</v>
      </c>
      <c r="H487" s="198">
        <f>'[2]tr (2)'!H345</f>
        <v>100</v>
      </c>
      <c r="I487" s="198">
        <f>'[2]tr (2)'!I345</f>
        <v>100</v>
      </c>
      <c r="J487" s="198">
        <f>'[2]tr (2)'!J345</f>
        <v>100</v>
      </c>
      <c r="K487" s="198">
        <f>'[2]tr (2)'!K345</f>
        <v>100</v>
      </c>
      <c r="L487" s="198">
        <f>'[2]tr (2)'!L345</f>
        <v>100</v>
      </c>
      <c r="M487" s="198">
        <f>'[2]tr (2)'!M345</f>
        <v>100</v>
      </c>
      <c r="N487" s="198">
        <f>'[2]tr (2)'!N345</f>
        <v>100</v>
      </c>
      <c r="O487" s="251"/>
      <c r="P487" s="247">
        <f>'[2]tr (2)'!O345</f>
        <v>100</v>
      </c>
      <c r="Q487" s="198">
        <f>'[2]tr (2)'!P345</f>
        <v>100</v>
      </c>
      <c r="R487" s="251">
        <f>'[2]tr (2)'!Q345</f>
        <v>100</v>
      </c>
      <c r="S487" s="253" t="s">
        <v>1870</v>
      </c>
    </row>
    <row r="488" spans="1:19" ht="15" customHeight="1">
      <c r="A488" s="216" t="s">
        <v>1871</v>
      </c>
      <c r="B488" s="247">
        <f>'[2]tr (2)'!C346</f>
        <v>90.4</v>
      </c>
      <c r="C488" s="198">
        <f>'[2]tr (2)'!D346</f>
        <v>90.4</v>
      </c>
      <c r="D488" s="198">
        <f>'[2]tr (2)'!E346</f>
        <v>91.7</v>
      </c>
      <c r="E488" s="251"/>
      <c r="F488" s="198">
        <f>'[2]tr (2)'!F346</f>
        <v>91.7</v>
      </c>
      <c r="G488" s="198">
        <f>'[2]tr (2)'!G346</f>
        <v>93.3</v>
      </c>
      <c r="H488" s="198">
        <f>'[2]tr (2)'!H346</f>
        <v>93.3</v>
      </c>
      <c r="I488" s="198">
        <f>'[2]tr (2)'!I346</f>
        <v>93.8</v>
      </c>
      <c r="J488" s="198">
        <f>'[2]tr (2)'!J346</f>
        <v>93.8</v>
      </c>
      <c r="K488" s="198">
        <f>'[2]tr (2)'!K346</f>
        <v>94.1</v>
      </c>
      <c r="L488" s="198">
        <f>'[2]tr (2)'!L346</f>
        <v>94.1</v>
      </c>
      <c r="M488" s="198">
        <f>'[2]tr (2)'!M346</f>
        <v>95.1</v>
      </c>
      <c r="N488" s="198">
        <f>'[2]tr (2)'!N346</f>
        <v>95.1</v>
      </c>
      <c r="O488" s="251"/>
      <c r="P488" s="247">
        <f>'[2]tr (2)'!O346</f>
        <v>95</v>
      </c>
      <c r="Q488" s="198">
        <f>'[2]tr (2)'!P346</f>
        <v>95</v>
      </c>
      <c r="R488" s="251">
        <f>'[2]tr (2)'!Q346</f>
        <v>99.9</v>
      </c>
      <c r="S488" s="253" t="s">
        <v>1872</v>
      </c>
    </row>
    <row r="489" spans="1:19" ht="15" customHeight="1">
      <c r="B489" s="247"/>
      <c r="C489" s="198"/>
      <c r="D489" s="242"/>
      <c r="E489" s="244"/>
      <c r="F489" s="242"/>
      <c r="G489" s="242"/>
      <c r="H489" s="242"/>
      <c r="I489" s="242"/>
      <c r="J489" s="242"/>
      <c r="K489" s="242"/>
      <c r="L489" s="242"/>
      <c r="M489" s="242"/>
      <c r="N489" s="242"/>
      <c r="O489" s="244"/>
      <c r="P489" s="241"/>
      <c r="Q489" s="242"/>
      <c r="R489" s="244"/>
      <c r="S489" s="253"/>
    </row>
    <row r="490" spans="1:19" ht="15" customHeight="1">
      <c r="A490" s="249" t="s">
        <v>1873</v>
      </c>
      <c r="B490" s="241">
        <f>'[2]tr (2)'!C348</f>
        <v>104.7</v>
      </c>
      <c r="C490" s="242">
        <f>'[2]tr (2)'!D348</f>
        <v>104.8</v>
      </c>
      <c r="D490" s="242">
        <f>'[2]tr (2)'!E348</f>
        <v>104.6</v>
      </c>
      <c r="E490" s="244"/>
      <c r="F490" s="242">
        <f>'[2]tr (2)'!F348</f>
        <v>104.1</v>
      </c>
      <c r="G490" s="242">
        <f>'[2]tr (2)'!G348</f>
        <v>104</v>
      </c>
      <c r="H490" s="242">
        <f>'[2]tr (2)'!H348</f>
        <v>104</v>
      </c>
      <c r="I490" s="242">
        <f>'[2]tr (2)'!I348</f>
        <v>103.8</v>
      </c>
      <c r="J490" s="242">
        <f>'[2]tr (2)'!J348</f>
        <v>103.8</v>
      </c>
      <c r="K490" s="242">
        <f>'[2]tr (2)'!K348</f>
        <v>103.9</v>
      </c>
      <c r="L490" s="242">
        <f>'[2]tr (2)'!L348</f>
        <v>103.1</v>
      </c>
      <c r="M490" s="242">
        <f>'[2]tr (2)'!M348</f>
        <v>103.1</v>
      </c>
      <c r="N490" s="242">
        <f>'[2]tr (2)'!N348</f>
        <v>102.9</v>
      </c>
      <c r="O490" s="244"/>
      <c r="P490" s="241">
        <f>'[2]tr (2)'!O348</f>
        <v>103.1</v>
      </c>
      <c r="Q490" s="242">
        <f>'[2]tr (2)'!P348</f>
        <v>103.3</v>
      </c>
      <c r="R490" s="244">
        <f>'[2]tr (2)'!Q348</f>
        <v>103</v>
      </c>
      <c r="S490" s="248" t="s">
        <v>1874</v>
      </c>
    </row>
    <row r="491" spans="1:19" ht="15" customHeight="1">
      <c r="A491" s="216" t="s">
        <v>1875</v>
      </c>
      <c r="B491" s="247">
        <f>'[2]tr (2)'!C349</f>
        <v>107.1</v>
      </c>
      <c r="C491" s="198">
        <f>'[2]tr (2)'!D349</f>
        <v>107.1</v>
      </c>
      <c r="D491" s="198">
        <f>'[2]tr (2)'!E349</f>
        <v>107.1</v>
      </c>
      <c r="E491" s="251"/>
      <c r="F491" s="198">
        <f>'[2]tr (2)'!F349</f>
        <v>105.4</v>
      </c>
      <c r="G491" s="198">
        <f>'[2]tr (2)'!G349</f>
        <v>105.4</v>
      </c>
      <c r="H491" s="198">
        <f>'[2]tr (2)'!H349</f>
        <v>105.4</v>
      </c>
      <c r="I491" s="198">
        <f>'[2]tr (2)'!I349</f>
        <v>105.4</v>
      </c>
      <c r="J491" s="198">
        <f>'[2]tr (2)'!J349</f>
        <v>105.4</v>
      </c>
      <c r="K491" s="198">
        <f>'[2]tr (2)'!K349</f>
        <v>105.4</v>
      </c>
      <c r="L491" s="198">
        <f>'[2]tr (2)'!L349</f>
        <v>105.4</v>
      </c>
      <c r="M491" s="198">
        <f>'[2]tr (2)'!M349</f>
        <v>105.4</v>
      </c>
      <c r="N491" s="198">
        <f>'[2]tr (2)'!N349</f>
        <v>105.4</v>
      </c>
      <c r="O491" s="251"/>
      <c r="P491" s="247">
        <f>'[2]tr (2)'!O349</f>
        <v>105.4</v>
      </c>
      <c r="Q491" s="198">
        <f>'[2]tr (2)'!P349</f>
        <v>105.4</v>
      </c>
      <c r="R491" s="251">
        <f>'[2]tr (2)'!Q349</f>
        <v>105.4</v>
      </c>
      <c r="S491" s="253" t="s">
        <v>1876</v>
      </c>
    </row>
    <row r="492" spans="1:19" ht="15" customHeight="1">
      <c r="A492" s="216" t="s">
        <v>1877</v>
      </c>
      <c r="B492" s="247">
        <f>'[2]tr (2)'!C350</f>
        <v>98.1</v>
      </c>
      <c r="C492" s="198">
        <f>'[2]tr (2)'!D350</f>
        <v>98.1</v>
      </c>
      <c r="D492" s="198">
        <f>'[2]tr (2)'!E350</f>
        <v>96.3</v>
      </c>
      <c r="E492" s="251"/>
      <c r="F492" s="198">
        <f>'[2]tr (2)'!F350</f>
        <v>96.3</v>
      </c>
      <c r="G492" s="198">
        <f>'[2]tr (2)'!G350</f>
        <v>116.3</v>
      </c>
      <c r="H492" s="198">
        <f>'[2]tr (2)'!H350</f>
        <v>116.3</v>
      </c>
      <c r="I492" s="198">
        <f>'[2]tr (2)'!I350</f>
        <v>116.3</v>
      </c>
      <c r="J492" s="198">
        <f>'[2]tr (2)'!J350</f>
        <v>116.3</v>
      </c>
      <c r="K492" s="198">
        <f>'[2]tr (2)'!K350</f>
        <v>116.3</v>
      </c>
      <c r="L492" s="198">
        <f>'[2]tr (2)'!L350</f>
        <v>116.3</v>
      </c>
      <c r="M492" s="198">
        <f>'[2]tr (2)'!M350</f>
        <v>105.4</v>
      </c>
      <c r="N492" s="198">
        <f>'[2]tr (2)'!N350</f>
        <v>98.1</v>
      </c>
      <c r="O492" s="251"/>
      <c r="P492" s="247">
        <f>'[2]tr (2)'!O350</f>
        <v>110.9</v>
      </c>
      <c r="Q492" s="198">
        <f>'[2]tr (2)'!P350</f>
        <v>110.9</v>
      </c>
      <c r="R492" s="251">
        <f>'[2]tr (2)'!Q350</f>
        <v>99.9</v>
      </c>
      <c r="S492" s="252" t="s">
        <v>1878</v>
      </c>
    </row>
    <row r="493" spans="1:19" ht="15" customHeight="1">
      <c r="A493" s="216" t="s">
        <v>1879</v>
      </c>
      <c r="B493" s="247">
        <f>'[2]tr (2)'!C351</f>
        <v>101.9</v>
      </c>
      <c r="C493" s="198">
        <f>'[2]tr (2)'!D351</f>
        <v>102.6</v>
      </c>
      <c r="D493" s="198">
        <f>'[2]tr (2)'!E351</f>
        <v>101.9</v>
      </c>
      <c r="E493" s="251"/>
      <c r="F493" s="198">
        <f>'[2]tr (2)'!F351</f>
        <v>102.5</v>
      </c>
      <c r="G493" s="198">
        <f>'[2]tr (2)'!G351</f>
        <v>102.4</v>
      </c>
      <c r="H493" s="198">
        <f>'[2]tr (2)'!H351</f>
        <v>102.4</v>
      </c>
      <c r="I493" s="198">
        <f>'[2]tr (2)'!I351</f>
        <v>101.7</v>
      </c>
      <c r="J493" s="198">
        <f>'[2]tr (2)'!J351</f>
        <v>101.6</v>
      </c>
      <c r="K493" s="198">
        <f>'[2]tr (2)'!K351</f>
        <v>102.1</v>
      </c>
      <c r="L493" s="198">
        <f>'[2]tr (2)'!L351</f>
        <v>102.6</v>
      </c>
      <c r="M493" s="198">
        <f>'[2]tr (2)'!M351</f>
        <v>102.6</v>
      </c>
      <c r="N493" s="198">
        <f>'[2]tr (2)'!N351</f>
        <v>102.1</v>
      </c>
      <c r="O493" s="251"/>
      <c r="P493" s="247">
        <f>'[2]tr (2)'!O351</f>
        <v>102.7</v>
      </c>
      <c r="Q493" s="198">
        <f>'[2]tr (2)'!P351</f>
        <v>103.3</v>
      </c>
      <c r="R493" s="251">
        <f>'[2]tr (2)'!Q351</f>
        <v>102.3</v>
      </c>
      <c r="S493" s="252" t="s">
        <v>1880</v>
      </c>
    </row>
    <row r="494" spans="1:19" ht="15" customHeight="1">
      <c r="A494" s="216" t="s">
        <v>1881</v>
      </c>
      <c r="B494" s="247">
        <f>'[2]tr (2)'!C352</f>
        <v>113</v>
      </c>
      <c r="C494" s="198">
        <f>'[2]tr (2)'!D352</f>
        <v>106.6</v>
      </c>
      <c r="D494" s="198">
        <f>'[2]tr (2)'!E352</f>
        <v>106.6</v>
      </c>
      <c r="E494" s="251"/>
      <c r="F494" s="198">
        <f>'[2]tr (2)'!F352</f>
        <v>106.6</v>
      </c>
      <c r="G494" s="198">
        <f>'[2]tr (2)'!G352</f>
        <v>106.6</v>
      </c>
      <c r="H494" s="198">
        <f>'[2]tr (2)'!H352</f>
        <v>106.8</v>
      </c>
      <c r="I494" s="198">
        <f>'[2]tr (2)'!I352</f>
        <v>106.6</v>
      </c>
      <c r="J494" s="198">
        <f>'[2]tr (2)'!J352</f>
        <v>106.6</v>
      </c>
      <c r="K494" s="198">
        <f>'[2]tr (2)'!K352</f>
        <v>105.6</v>
      </c>
      <c r="L494" s="198">
        <f>'[2]tr (2)'!L352</f>
        <v>105.9</v>
      </c>
      <c r="M494" s="198">
        <f>'[2]tr (2)'!M352</f>
        <v>105.7</v>
      </c>
      <c r="N494" s="198">
        <f>'[2]tr (2)'!N352</f>
        <v>105.7</v>
      </c>
      <c r="O494" s="251"/>
      <c r="P494" s="247">
        <f>'[2]tr (2)'!O352</f>
        <v>105.6</v>
      </c>
      <c r="Q494" s="198">
        <f>'[2]tr (2)'!P352</f>
        <v>105.6</v>
      </c>
      <c r="R494" s="251">
        <f>'[2]tr (2)'!Q352</f>
        <v>105.6</v>
      </c>
      <c r="S494" s="253" t="s">
        <v>1882</v>
      </c>
    </row>
    <row r="495" spans="1:19" ht="15" customHeight="1">
      <c r="A495" s="216" t="s">
        <v>1883</v>
      </c>
      <c r="B495" s="247">
        <f>'[2]tr (2)'!C353</f>
        <v>103.2</v>
      </c>
      <c r="C495" s="198">
        <f>'[2]tr (2)'!D353</f>
        <v>104.6</v>
      </c>
      <c r="D495" s="198">
        <f>'[2]tr (2)'!E353</f>
        <v>104.6</v>
      </c>
      <c r="E495" s="251"/>
      <c r="F495" s="198">
        <f>'[2]tr (2)'!F353</f>
        <v>104.6</v>
      </c>
      <c r="G495" s="198">
        <f>'[2]tr (2)'!G353</f>
        <v>104.6</v>
      </c>
      <c r="H495" s="198">
        <f>'[2]tr (2)'!H353</f>
        <v>104.8</v>
      </c>
      <c r="I495" s="198">
        <f>'[2]tr (2)'!I353</f>
        <v>104.6</v>
      </c>
      <c r="J495" s="198">
        <f>'[2]tr (2)'!J353</f>
        <v>104.6</v>
      </c>
      <c r="K495" s="198">
        <f>'[2]tr (2)'!K353</f>
        <v>104.6</v>
      </c>
      <c r="L495" s="198">
        <f>'[2]tr (2)'!L353</f>
        <v>104.4</v>
      </c>
      <c r="M495" s="198">
        <f>'[2]tr (2)'!M353</f>
        <v>103.1</v>
      </c>
      <c r="N495" s="198">
        <f>'[2]tr (2)'!N353</f>
        <v>103.3</v>
      </c>
      <c r="O495" s="251"/>
      <c r="P495" s="247">
        <f>'[2]tr (2)'!O353</f>
        <v>102.9</v>
      </c>
      <c r="Q495" s="198">
        <f>'[2]tr (2)'!P353</f>
        <v>101.6</v>
      </c>
      <c r="R495" s="251">
        <f>'[2]tr (2)'!Q353</f>
        <v>101.9</v>
      </c>
      <c r="S495" s="252" t="s">
        <v>1884</v>
      </c>
    </row>
    <row r="496" spans="1:19" ht="15" customHeight="1">
      <c r="A496" s="216" t="s">
        <v>1885</v>
      </c>
      <c r="B496" s="247">
        <f>'[2]tr (2)'!C354</f>
        <v>103.4</v>
      </c>
      <c r="C496" s="198">
        <f>'[2]tr (2)'!D354</f>
        <v>103.4</v>
      </c>
      <c r="D496" s="198">
        <f>'[2]tr (2)'!E354</f>
        <v>103.4</v>
      </c>
      <c r="E496" s="251"/>
      <c r="F496" s="198">
        <f>'[2]tr (2)'!F354</f>
        <v>103.4</v>
      </c>
      <c r="G496" s="198">
        <f>'[2]tr (2)'!G354</f>
        <v>103.4</v>
      </c>
      <c r="H496" s="198">
        <f>'[2]tr (2)'!H354</f>
        <v>103.4</v>
      </c>
      <c r="I496" s="198">
        <f>'[2]tr (2)'!I354</f>
        <v>103.4</v>
      </c>
      <c r="J496" s="198">
        <f>'[2]tr (2)'!J354</f>
        <v>103.4</v>
      </c>
      <c r="K496" s="198">
        <f>'[2]tr (2)'!K354</f>
        <v>103.4</v>
      </c>
      <c r="L496" s="198">
        <f>'[2]tr (2)'!L354</f>
        <v>99.4</v>
      </c>
      <c r="M496" s="198">
        <f>'[2]tr (2)'!M354</f>
        <v>99.4</v>
      </c>
      <c r="N496" s="198">
        <f>'[2]tr (2)'!N354</f>
        <v>99.4</v>
      </c>
      <c r="O496" s="251"/>
      <c r="P496" s="247">
        <f>'[2]tr (2)'!O354</f>
        <v>99.4</v>
      </c>
      <c r="Q496" s="198">
        <f>'[2]tr (2)'!P354</f>
        <v>99.4</v>
      </c>
      <c r="R496" s="251">
        <f>'[2]tr (2)'!Q354</f>
        <v>99.4</v>
      </c>
      <c r="S496" s="252" t="s">
        <v>1886</v>
      </c>
    </row>
    <row r="497" spans="1:19" ht="15" customHeight="1">
      <c r="A497" s="293" t="s">
        <v>1887</v>
      </c>
      <c r="B497" s="247">
        <f>'[2]tr (2)'!C355</f>
        <v>102</v>
      </c>
      <c r="C497" s="198">
        <f>'[2]tr (2)'!D355</f>
        <v>102</v>
      </c>
      <c r="D497" s="198">
        <f>'[2]tr (2)'!E355</f>
        <v>102</v>
      </c>
      <c r="E497" s="251"/>
      <c r="F497" s="198">
        <f>'[2]tr (2)'!F355</f>
        <v>102</v>
      </c>
      <c r="G497" s="198">
        <f>'[2]tr (2)'!G355</f>
        <v>102</v>
      </c>
      <c r="H497" s="198">
        <f>'[2]tr (2)'!H355</f>
        <v>102</v>
      </c>
      <c r="I497" s="198">
        <f>'[2]tr (2)'!I355</f>
        <v>102</v>
      </c>
      <c r="J497" s="198">
        <f>'[2]tr (2)'!J355</f>
        <v>102</v>
      </c>
      <c r="K497" s="198">
        <f>'[2]tr (2)'!K355</f>
        <v>102</v>
      </c>
      <c r="L497" s="198">
        <f>'[2]tr (2)'!L355</f>
        <v>102</v>
      </c>
      <c r="M497" s="198">
        <f>'[2]tr (2)'!M355</f>
        <v>102</v>
      </c>
      <c r="N497" s="198">
        <f>'[2]tr (2)'!N355</f>
        <v>102</v>
      </c>
      <c r="O497" s="251"/>
      <c r="P497" s="247">
        <f>'[2]tr (2)'!O355</f>
        <v>102</v>
      </c>
      <c r="Q497" s="198">
        <f>'[2]tr (2)'!P355</f>
        <v>102</v>
      </c>
      <c r="R497" s="251">
        <f>'[2]tr (2)'!Q355</f>
        <v>102</v>
      </c>
      <c r="S497" s="206" t="s">
        <v>1888</v>
      </c>
    </row>
    <row r="498" spans="1:19" ht="15" customHeight="1">
      <c r="A498" s="216" t="s">
        <v>1889</v>
      </c>
      <c r="B498" s="247">
        <f>'[2]tr (2)'!C356</f>
        <v>107.3</v>
      </c>
      <c r="C498" s="198">
        <f>'[2]tr (2)'!D356</f>
        <v>107.3</v>
      </c>
      <c r="D498" s="198">
        <f>'[2]tr (2)'!E356</f>
        <v>107.3</v>
      </c>
      <c r="E498" s="251"/>
      <c r="F498" s="198">
        <f>'[2]tr (2)'!F356</f>
        <v>107.3</v>
      </c>
      <c r="G498" s="198">
        <f>'[2]tr (2)'!G356</f>
        <v>107.3</v>
      </c>
      <c r="H498" s="198">
        <f>'[2]tr (2)'!H356</f>
        <v>107.3</v>
      </c>
      <c r="I498" s="198">
        <f>'[2]tr (2)'!I356</f>
        <v>107.3</v>
      </c>
      <c r="J498" s="198">
        <f>'[2]tr (2)'!J356</f>
        <v>107.3</v>
      </c>
      <c r="K498" s="198">
        <f>'[2]tr (2)'!K356</f>
        <v>107.3</v>
      </c>
      <c r="L498" s="198">
        <f>'[2]tr (2)'!L356</f>
        <v>107.3</v>
      </c>
      <c r="M498" s="198">
        <f>'[2]tr (2)'!M356</f>
        <v>107.3</v>
      </c>
      <c r="N498" s="198">
        <f>'[2]tr (2)'!N356</f>
        <v>107.3</v>
      </c>
      <c r="O498" s="251"/>
      <c r="P498" s="247">
        <f>'[2]tr (2)'!O356</f>
        <v>107.3</v>
      </c>
      <c r="Q498" s="198">
        <f>'[2]tr (2)'!P356</f>
        <v>107.3</v>
      </c>
      <c r="R498" s="251">
        <f>'[2]tr (2)'!Q356</f>
        <v>107.3</v>
      </c>
      <c r="S498" s="252" t="s">
        <v>1890</v>
      </c>
    </row>
    <row r="499" spans="1:19" ht="15" customHeight="1">
      <c r="B499" s="247"/>
      <c r="C499" s="198"/>
      <c r="D499" s="198"/>
      <c r="E499" s="251"/>
      <c r="F499" s="198"/>
      <c r="G499" s="198"/>
      <c r="H499" s="198"/>
      <c r="I499" s="198"/>
      <c r="J499" s="198"/>
      <c r="K499" s="198"/>
      <c r="L499" s="198"/>
      <c r="M499" s="198"/>
      <c r="N499" s="198"/>
      <c r="O499" s="251"/>
      <c r="P499" s="247"/>
      <c r="Q499" s="198"/>
      <c r="R499" s="251"/>
      <c r="S499" s="252"/>
    </row>
    <row r="500" spans="1:19" ht="15" customHeight="1">
      <c r="B500" s="247"/>
      <c r="C500" s="198"/>
      <c r="D500" s="198"/>
      <c r="E500" s="251"/>
      <c r="F500" s="198"/>
      <c r="G500" s="198"/>
      <c r="H500" s="198"/>
      <c r="I500" s="198"/>
      <c r="J500" s="198"/>
      <c r="K500" s="198"/>
      <c r="L500" s="198"/>
      <c r="M500" s="198"/>
      <c r="N500" s="198"/>
      <c r="O500" s="198"/>
      <c r="P500" s="247"/>
      <c r="Q500" s="198"/>
      <c r="R500" s="251"/>
      <c r="S500" s="252"/>
    </row>
    <row r="501" spans="1:19" ht="15" customHeight="1">
      <c r="B501" s="247"/>
      <c r="C501" s="198"/>
      <c r="D501" s="198"/>
      <c r="E501" s="251"/>
      <c r="F501" s="198"/>
      <c r="G501" s="198"/>
      <c r="H501" s="198"/>
      <c r="I501" s="198"/>
      <c r="J501" s="198"/>
      <c r="K501" s="198"/>
      <c r="L501" s="198"/>
      <c r="M501" s="198"/>
      <c r="N501" s="198"/>
      <c r="O501" s="198"/>
      <c r="P501" s="247"/>
      <c r="Q501" s="198"/>
      <c r="R501" s="251"/>
      <c r="S501" s="252"/>
    </row>
    <row r="502" spans="1:19" ht="15" customHeight="1">
      <c r="B502" s="247"/>
      <c r="C502" s="198"/>
      <c r="D502" s="198"/>
      <c r="E502" s="251"/>
      <c r="F502" s="247"/>
      <c r="G502" s="198"/>
      <c r="H502" s="198"/>
      <c r="I502" s="198"/>
      <c r="J502" s="198"/>
      <c r="K502" s="198"/>
      <c r="L502" s="198"/>
      <c r="M502" s="198"/>
      <c r="N502" s="198"/>
      <c r="O502" s="279"/>
      <c r="P502" s="247"/>
      <c r="Q502" s="198"/>
      <c r="R502" s="251"/>
      <c r="S502" s="252"/>
    </row>
    <row r="503" spans="1:19" ht="15" customHeight="1">
      <c r="A503" s="281"/>
      <c r="B503" s="258"/>
      <c r="C503" s="259"/>
      <c r="D503" s="259"/>
      <c r="E503" s="282"/>
      <c r="F503" s="258"/>
      <c r="G503" s="259"/>
      <c r="H503" s="259"/>
      <c r="I503" s="259"/>
      <c r="J503" s="259"/>
      <c r="K503" s="259"/>
      <c r="L503" s="259"/>
      <c r="M503" s="259"/>
      <c r="N503" s="259"/>
      <c r="O503" s="283"/>
      <c r="P503" s="258"/>
      <c r="Q503" s="259"/>
      <c r="R503" s="262"/>
      <c r="S503" s="286"/>
    </row>
    <row r="504" spans="1:19" ht="15" customHeight="1">
      <c r="A504" s="271" t="s">
        <v>1891</v>
      </c>
      <c r="B504" s="198"/>
      <c r="C504" s="198"/>
      <c r="D504" s="198"/>
      <c r="F504" s="198"/>
      <c r="G504" s="198"/>
      <c r="H504" s="198"/>
      <c r="I504" s="198"/>
      <c r="J504" s="198"/>
      <c r="K504" s="198"/>
      <c r="L504" s="198"/>
      <c r="M504" s="198"/>
      <c r="N504" s="198"/>
      <c r="O504" s="195"/>
      <c r="P504" s="198"/>
      <c r="Q504" s="198"/>
      <c r="R504" s="198"/>
      <c r="S504" s="272" t="s">
        <v>1892</v>
      </c>
    </row>
    <row r="505" spans="1:19" s="200" customFormat="1" ht="15" customHeight="1">
      <c r="A505" s="271"/>
      <c r="B505" s="198"/>
      <c r="C505" s="198"/>
      <c r="D505" s="198"/>
      <c r="E505" s="195"/>
      <c r="F505" s="198"/>
      <c r="G505" s="198"/>
      <c r="H505" s="198"/>
      <c r="I505" s="198"/>
      <c r="J505" s="198"/>
      <c r="K505" s="198"/>
      <c r="L505" s="198"/>
      <c r="M505" s="198"/>
      <c r="N505" s="198"/>
      <c r="O505" s="195"/>
      <c r="P505" s="198"/>
      <c r="Q505" s="198"/>
      <c r="R505" s="198"/>
      <c r="S505" s="272"/>
    </row>
    <row r="506" spans="1:19" s="210" customFormat="1" ht="24" customHeight="1">
      <c r="A506" s="194" t="s">
        <v>1670</v>
      </c>
      <c r="B506" s="198"/>
      <c r="C506" s="198"/>
      <c r="D506" s="198"/>
      <c r="E506" s="195"/>
      <c r="F506" s="198"/>
      <c r="G506" s="198"/>
      <c r="H506" s="198"/>
      <c r="I506" s="198"/>
      <c r="J506" s="198"/>
      <c r="K506" s="198"/>
      <c r="L506" s="198"/>
      <c r="M506" s="198"/>
      <c r="N506" s="198"/>
      <c r="O506" s="196"/>
      <c r="P506" s="198"/>
      <c r="Q506" s="198"/>
      <c r="R506" s="198"/>
      <c r="S506" s="199" t="s">
        <v>1671</v>
      </c>
    </row>
    <row r="507" spans="1:19" ht="18" customHeight="1">
      <c r="A507" s="266" t="s">
        <v>1905</v>
      </c>
      <c r="B507" s="198"/>
      <c r="C507" s="198"/>
      <c r="D507" s="198"/>
      <c r="F507" s="198"/>
      <c r="G507" s="198"/>
      <c r="H507" s="198"/>
      <c r="I507" s="198"/>
      <c r="J507" s="198"/>
      <c r="K507" s="198"/>
      <c r="L507" s="198"/>
      <c r="M507" s="198"/>
      <c r="N507" s="198"/>
      <c r="P507" s="198"/>
      <c r="Q507" s="198"/>
      <c r="R507" s="198"/>
      <c r="S507" s="245" t="s">
        <v>1906</v>
      </c>
    </row>
    <row r="508" spans="1:19" ht="18" customHeight="1">
      <c r="A508" s="207" t="s">
        <v>1674</v>
      </c>
      <c r="B508" s="198"/>
      <c r="C508" s="198"/>
      <c r="D508" s="198"/>
      <c r="F508" s="198"/>
      <c r="G508" s="198"/>
      <c r="H508" s="198"/>
      <c r="I508" s="198"/>
      <c r="J508" s="198"/>
      <c r="K508" s="198"/>
      <c r="L508" s="198"/>
      <c r="M508" s="198"/>
      <c r="N508" s="198"/>
      <c r="P508" s="198"/>
      <c r="Q508" s="198"/>
      <c r="R508" s="198"/>
      <c r="S508" s="209" t="s">
        <v>1675</v>
      </c>
    </row>
    <row r="509" spans="1:19" ht="11.45" customHeight="1">
      <c r="A509" s="211"/>
      <c r="B509" s="212"/>
      <c r="C509" s="212"/>
      <c r="D509" s="212"/>
      <c r="E509" s="212"/>
      <c r="F509" s="212"/>
      <c r="G509" s="212"/>
      <c r="H509" s="212"/>
      <c r="I509" s="212"/>
      <c r="J509" s="212"/>
      <c r="K509" s="212"/>
      <c r="L509" s="212"/>
      <c r="M509" s="212"/>
      <c r="N509" s="212"/>
      <c r="O509" s="212"/>
      <c r="P509" s="212"/>
      <c r="Q509" s="212"/>
      <c r="R509" s="212"/>
      <c r="S509" s="214"/>
    </row>
    <row r="510" spans="1:19" ht="11.45" customHeight="1">
      <c r="A510" s="217"/>
      <c r="B510" s="2269">
        <v>2020</v>
      </c>
      <c r="C510" s="2270"/>
      <c r="D510" s="2270"/>
      <c r="E510" s="2270"/>
      <c r="F510" s="2270"/>
      <c r="G510" s="2270"/>
      <c r="H510" s="2270"/>
      <c r="I510" s="2270"/>
      <c r="J510" s="2270"/>
      <c r="K510" s="2271"/>
      <c r="L510" s="2269">
        <v>2019</v>
      </c>
      <c r="M510" s="2270"/>
      <c r="N510" s="2270"/>
      <c r="O510" s="2270"/>
      <c r="P510" s="2270"/>
      <c r="Q510" s="2270"/>
      <c r="R510" s="2271"/>
      <c r="S510" s="218"/>
    </row>
    <row r="511" spans="1:19" ht="11.45" customHeight="1">
      <c r="A511" s="217"/>
      <c r="B511" s="2272"/>
      <c r="C511" s="2273"/>
      <c r="D511" s="2273"/>
      <c r="E511" s="2273"/>
      <c r="F511" s="2273"/>
      <c r="G511" s="2273"/>
      <c r="H511" s="2273"/>
      <c r="I511" s="2273"/>
      <c r="J511" s="2273"/>
      <c r="K511" s="2274"/>
      <c r="L511" s="2272"/>
      <c r="M511" s="2273"/>
      <c r="N511" s="2273"/>
      <c r="O511" s="2273"/>
      <c r="P511" s="2273"/>
      <c r="Q511" s="2273"/>
      <c r="R511" s="2274"/>
      <c r="S511" s="218" t="s">
        <v>1570</v>
      </c>
    </row>
    <row r="512" spans="1:19" ht="11.45" customHeight="1">
      <c r="A512" s="217"/>
      <c r="B512" s="711" t="s">
        <v>45</v>
      </c>
      <c r="C512" s="224" t="s">
        <v>47</v>
      </c>
      <c r="D512" s="224" t="s">
        <v>27</v>
      </c>
      <c r="E512" s="221"/>
      <c r="F512" s="219" t="s">
        <v>28</v>
      </c>
      <c r="G512" s="220" t="s">
        <v>29</v>
      </c>
      <c r="H512" s="220" t="s">
        <v>30</v>
      </c>
      <c r="I512" s="223" t="s">
        <v>23</v>
      </c>
      <c r="J512" s="222" t="s">
        <v>24</v>
      </c>
      <c r="K512" s="222" t="s">
        <v>25</v>
      </c>
      <c r="L512" s="223" t="s">
        <v>1571</v>
      </c>
      <c r="M512" s="223" t="s">
        <v>1676</v>
      </c>
      <c r="N512" s="223" t="s">
        <v>26</v>
      </c>
      <c r="O512" s="225"/>
      <c r="P512" s="224" t="s">
        <v>45</v>
      </c>
      <c r="Q512" s="224" t="s">
        <v>47</v>
      </c>
      <c r="R512" s="712" t="s">
        <v>27</v>
      </c>
      <c r="S512" s="218"/>
    </row>
    <row r="513" spans="1:19" s="246" customFormat="1" ht="11.45" customHeight="1">
      <c r="A513" s="226"/>
      <c r="B513" s="714" t="s">
        <v>13</v>
      </c>
      <c r="C513" s="232" t="s">
        <v>46</v>
      </c>
      <c r="D513" s="232" t="s">
        <v>12</v>
      </c>
      <c r="E513" s="229"/>
      <c r="F513" s="227" t="s">
        <v>11</v>
      </c>
      <c r="G513" s="228" t="s">
        <v>10</v>
      </c>
      <c r="H513" s="228" t="s">
        <v>9</v>
      </c>
      <c r="I513" s="231" t="s">
        <v>8</v>
      </c>
      <c r="J513" s="230" t="s">
        <v>7</v>
      </c>
      <c r="K513" s="230" t="s">
        <v>6</v>
      </c>
      <c r="L513" s="231" t="s">
        <v>1575</v>
      </c>
      <c r="M513" s="231" t="s">
        <v>1576</v>
      </c>
      <c r="N513" s="231" t="s">
        <v>1577</v>
      </c>
      <c r="O513" s="233"/>
      <c r="P513" s="232" t="s">
        <v>13</v>
      </c>
      <c r="Q513" s="232" t="s">
        <v>46</v>
      </c>
      <c r="R513" s="715" t="s">
        <v>12</v>
      </c>
      <c r="S513" s="234"/>
    </row>
    <row r="514" spans="1:19" ht="15" customHeight="1">
      <c r="A514" s="235"/>
      <c r="B514" s="241"/>
      <c r="C514" s="242"/>
      <c r="D514" s="242"/>
      <c r="E514" s="237"/>
      <c r="F514" s="241"/>
      <c r="G514" s="242"/>
      <c r="H514" s="242"/>
      <c r="I514" s="242"/>
      <c r="J514" s="242"/>
      <c r="K514" s="242"/>
      <c r="L514" s="242"/>
      <c r="M514" s="242"/>
      <c r="N514" s="242"/>
      <c r="O514" s="238"/>
      <c r="P514" s="241"/>
      <c r="Q514" s="242"/>
      <c r="R514" s="244"/>
      <c r="S514" s="289"/>
    </row>
    <row r="515" spans="1:19" ht="15" customHeight="1">
      <c r="A515" s="240" t="s">
        <v>1677</v>
      </c>
      <c r="B515" s="241">
        <f>'[2]tr (2)'!C358</f>
        <v>103.7</v>
      </c>
      <c r="C515" s="242">
        <f>'[2]tr (2)'!D358</f>
        <v>103.1</v>
      </c>
      <c r="D515" s="242">
        <f>'[2]tr (2)'!E358</f>
        <v>101.8</v>
      </c>
      <c r="E515" s="244"/>
      <c r="F515" s="242">
        <f>'[2]tr (2)'!F358</f>
        <v>102.5</v>
      </c>
      <c r="G515" s="242">
        <f>'[2]tr (2)'!G358</f>
        <v>103.2</v>
      </c>
      <c r="H515" s="242">
        <f>'[2]tr (2)'!H358</f>
        <v>103.4</v>
      </c>
      <c r="I515" s="242">
        <f>'[2]tr (2)'!I358</f>
        <v>103.6</v>
      </c>
      <c r="J515" s="242">
        <f>'[2]tr (2)'!J358</f>
        <v>103</v>
      </c>
      <c r="K515" s="242">
        <f>'[2]tr (2)'!K358</f>
        <v>103</v>
      </c>
      <c r="L515" s="242">
        <f>'[2]tr (2)'!L358</f>
        <v>103.2</v>
      </c>
      <c r="M515" s="242">
        <f>'[2]tr (2)'!M358</f>
        <v>103.3</v>
      </c>
      <c r="N515" s="242">
        <f>'[2]tr (2)'!N358</f>
        <v>103.2</v>
      </c>
      <c r="O515" s="244"/>
      <c r="P515" s="241">
        <f>'[2]tr (2)'!O358</f>
        <v>102.6</v>
      </c>
      <c r="Q515" s="242">
        <f>'[2]tr (2)'!P358</f>
        <v>102.6</v>
      </c>
      <c r="R515" s="244">
        <f>'[2]tr (2)'!Q358</f>
        <v>102.4</v>
      </c>
      <c r="S515" s="245" t="s">
        <v>1678</v>
      </c>
    </row>
    <row r="516" spans="1:19" ht="15" customHeight="1">
      <c r="A516" s="246"/>
      <c r="B516" s="247"/>
      <c r="C516" s="198"/>
      <c r="D516" s="242"/>
      <c r="E516" s="244"/>
      <c r="F516" s="242"/>
      <c r="G516" s="242"/>
      <c r="H516" s="242"/>
      <c r="I516" s="242"/>
      <c r="J516" s="242"/>
      <c r="K516" s="242"/>
      <c r="L516" s="242"/>
      <c r="M516" s="242"/>
      <c r="N516" s="242"/>
      <c r="O516" s="244"/>
      <c r="P516" s="241"/>
      <c r="Q516" s="242"/>
      <c r="R516" s="244"/>
      <c r="S516" s="248"/>
    </row>
    <row r="517" spans="1:19" ht="15" customHeight="1">
      <c r="A517" s="249" t="s">
        <v>1679</v>
      </c>
      <c r="B517" s="241">
        <f>'[2]tr (2)'!C360</f>
        <v>104</v>
      </c>
      <c r="C517" s="242">
        <f>'[2]tr (2)'!D360</f>
        <v>102.9</v>
      </c>
      <c r="D517" s="242">
        <f>'[2]tr (2)'!E360</f>
        <v>99.9</v>
      </c>
      <c r="E517" s="244"/>
      <c r="F517" s="242">
        <f>'[2]tr (2)'!F360</f>
        <v>101.8</v>
      </c>
      <c r="G517" s="242">
        <f>'[2]tr (2)'!G360</f>
        <v>103.6</v>
      </c>
      <c r="H517" s="242">
        <f>'[2]tr (2)'!H360</f>
        <v>104.3</v>
      </c>
      <c r="I517" s="242">
        <f>'[2]tr (2)'!I360</f>
        <v>103.9</v>
      </c>
      <c r="J517" s="242">
        <f>'[2]tr (2)'!J360</f>
        <v>102</v>
      </c>
      <c r="K517" s="242">
        <f>'[2]tr (2)'!K360</f>
        <v>101.6</v>
      </c>
      <c r="L517" s="242">
        <f>'[2]tr (2)'!L360</f>
        <v>102.4</v>
      </c>
      <c r="M517" s="242">
        <f>'[2]tr (2)'!M360</f>
        <v>102.4</v>
      </c>
      <c r="N517" s="242">
        <f>'[2]tr (2)'!N360</f>
        <v>101.9</v>
      </c>
      <c r="O517" s="244"/>
      <c r="P517" s="241">
        <f>'[2]tr (2)'!O360</f>
        <v>100.9</v>
      </c>
      <c r="Q517" s="242">
        <f>'[2]tr (2)'!P360</f>
        <v>101.5</v>
      </c>
      <c r="R517" s="244">
        <f>'[2]tr (2)'!Q360</f>
        <v>101</v>
      </c>
      <c r="S517" s="250" t="s">
        <v>1680</v>
      </c>
    </row>
    <row r="518" spans="1:19" s="246" customFormat="1" ht="15" customHeight="1">
      <c r="A518" s="216" t="s">
        <v>1681</v>
      </c>
      <c r="B518" s="247">
        <f>'[2]tr (2)'!C361</f>
        <v>104.3</v>
      </c>
      <c r="C518" s="198">
        <f>'[2]tr (2)'!D361</f>
        <v>104</v>
      </c>
      <c r="D518" s="198">
        <f>'[2]tr (2)'!E361</f>
        <v>103.9</v>
      </c>
      <c r="E518" s="251"/>
      <c r="F518" s="198">
        <f>'[2]tr (2)'!F361</f>
        <v>103.5</v>
      </c>
      <c r="G518" s="198">
        <f>'[2]tr (2)'!G361</f>
        <v>103.7</v>
      </c>
      <c r="H518" s="198">
        <f>'[2]tr (2)'!H361</f>
        <v>104.3</v>
      </c>
      <c r="I518" s="198">
        <f>'[2]tr (2)'!I361</f>
        <v>103.9</v>
      </c>
      <c r="J518" s="198">
        <f>'[2]tr (2)'!J361</f>
        <v>103.4</v>
      </c>
      <c r="K518" s="198">
        <f>'[2]tr (2)'!K361</f>
        <v>103.1</v>
      </c>
      <c r="L518" s="198">
        <f>'[2]tr (2)'!L361</f>
        <v>103.4</v>
      </c>
      <c r="M518" s="198">
        <f>'[2]tr (2)'!M361</f>
        <v>103.3</v>
      </c>
      <c r="N518" s="198">
        <f>'[2]tr (2)'!N361</f>
        <v>103.4</v>
      </c>
      <c r="O518" s="251"/>
      <c r="P518" s="247">
        <f>'[2]tr (2)'!O361</f>
        <v>103.2</v>
      </c>
      <c r="Q518" s="198">
        <f>'[2]tr (2)'!P361</f>
        <v>101.8</v>
      </c>
      <c r="R518" s="251">
        <f>'[2]tr (2)'!Q361</f>
        <v>102.7</v>
      </c>
      <c r="S518" s="252" t="s">
        <v>1682</v>
      </c>
    </row>
    <row r="519" spans="1:19" ht="15" customHeight="1">
      <c r="A519" s="216" t="s">
        <v>1683</v>
      </c>
      <c r="B519" s="247">
        <f>'[2]tr (2)'!C362</f>
        <v>96.8</v>
      </c>
      <c r="C519" s="198">
        <f>'[2]tr (2)'!D362</f>
        <v>94.9</v>
      </c>
      <c r="D519" s="198">
        <f>'[2]tr (2)'!E362</f>
        <v>93.2</v>
      </c>
      <c r="E519" s="251"/>
      <c r="F519" s="198">
        <f>'[2]tr (2)'!F362</f>
        <v>94.9</v>
      </c>
      <c r="G519" s="198">
        <f>'[2]tr (2)'!G362</f>
        <v>96.3</v>
      </c>
      <c r="H519" s="198">
        <f>'[2]tr (2)'!H362</f>
        <v>98.9</v>
      </c>
      <c r="I519" s="198">
        <f>'[2]tr (2)'!I362</f>
        <v>101.3</v>
      </c>
      <c r="J519" s="198">
        <f>'[2]tr (2)'!J362</f>
        <v>97.3</v>
      </c>
      <c r="K519" s="198">
        <f>'[2]tr (2)'!K362</f>
        <v>99.4</v>
      </c>
      <c r="L519" s="198">
        <f>'[2]tr (2)'!L362</f>
        <v>100.3</v>
      </c>
      <c r="M519" s="198">
        <f>'[2]tr (2)'!M362</f>
        <v>103.2</v>
      </c>
      <c r="N519" s="198">
        <f>'[2]tr (2)'!N362</f>
        <v>102.4</v>
      </c>
      <c r="O519" s="251"/>
      <c r="P519" s="247">
        <f>'[2]tr (2)'!O362</f>
        <v>102.9</v>
      </c>
      <c r="Q519" s="198">
        <f>'[2]tr (2)'!P362</f>
        <v>109.7</v>
      </c>
      <c r="R519" s="251">
        <f>'[2]tr (2)'!Q362</f>
        <v>106.4</v>
      </c>
      <c r="S519" s="252" t="s">
        <v>1684</v>
      </c>
    </row>
    <row r="520" spans="1:19" ht="15" customHeight="1">
      <c r="A520" s="216" t="s">
        <v>1685</v>
      </c>
      <c r="B520" s="247">
        <f>'[2]tr (2)'!C363</f>
        <v>93.3</v>
      </c>
      <c r="C520" s="198">
        <f>'[2]tr (2)'!D363</f>
        <v>92.6</v>
      </c>
      <c r="D520" s="198">
        <f>'[2]tr (2)'!E363</f>
        <v>91.9</v>
      </c>
      <c r="E520" s="251"/>
      <c r="F520" s="198">
        <f>'[2]tr (2)'!F363</f>
        <v>88.5</v>
      </c>
      <c r="G520" s="198">
        <f>'[2]tr (2)'!G363</f>
        <v>100.8</v>
      </c>
      <c r="H520" s="198">
        <f>'[2]tr (2)'!H363</f>
        <v>97.4</v>
      </c>
      <c r="I520" s="198">
        <f>'[2]tr (2)'!I363</f>
        <v>93.5</v>
      </c>
      <c r="J520" s="198">
        <f>'[2]tr (2)'!J363</f>
        <v>91</v>
      </c>
      <c r="K520" s="198">
        <f>'[2]tr (2)'!K363</f>
        <v>91.4</v>
      </c>
      <c r="L520" s="198">
        <f>'[2]tr (2)'!L363</f>
        <v>97.3</v>
      </c>
      <c r="M520" s="198">
        <f>'[2]tr (2)'!M363</f>
        <v>95.5</v>
      </c>
      <c r="N520" s="198">
        <f>'[2]tr (2)'!N363</f>
        <v>95.3</v>
      </c>
      <c r="O520" s="251"/>
      <c r="P520" s="247">
        <f>'[2]tr (2)'!O363</f>
        <v>97.6</v>
      </c>
      <c r="Q520" s="198">
        <f>'[2]tr (2)'!P363</f>
        <v>101.9</v>
      </c>
      <c r="R520" s="251">
        <f>'[2]tr (2)'!Q363</f>
        <v>94.1</v>
      </c>
      <c r="S520" s="253" t="s">
        <v>1686</v>
      </c>
    </row>
    <row r="521" spans="1:19" ht="15" customHeight="1">
      <c r="A521" s="216" t="s">
        <v>1687</v>
      </c>
      <c r="B521" s="247">
        <f>'[2]tr (2)'!C364</f>
        <v>99</v>
      </c>
      <c r="C521" s="198">
        <f>'[2]tr (2)'!D364</f>
        <v>97.9</v>
      </c>
      <c r="D521" s="198">
        <f>'[2]tr (2)'!E364</f>
        <v>99.3</v>
      </c>
      <c r="E521" s="251"/>
      <c r="F521" s="198">
        <f>'[2]tr (2)'!F364</f>
        <v>99.3</v>
      </c>
      <c r="G521" s="198">
        <f>'[2]tr (2)'!G364</f>
        <v>101.4</v>
      </c>
      <c r="H521" s="198">
        <f>'[2]tr (2)'!H364</f>
        <v>102.3</v>
      </c>
      <c r="I521" s="198">
        <f>'[2]tr (2)'!I364</f>
        <v>101.7</v>
      </c>
      <c r="J521" s="198">
        <f>'[2]tr (2)'!J364</f>
        <v>100.2</v>
      </c>
      <c r="K521" s="198">
        <f>'[2]tr (2)'!K364</f>
        <v>101.4</v>
      </c>
      <c r="L521" s="198">
        <f>'[2]tr (2)'!L364</f>
        <v>101.3</v>
      </c>
      <c r="M521" s="198">
        <f>'[2]tr (2)'!M364</f>
        <v>101</v>
      </c>
      <c r="N521" s="198">
        <f>'[2]tr (2)'!N364</f>
        <v>100</v>
      </c>
      <c r="O521" s="251"/>
      <c r="P521" s="247">
        <f>'[2]tr (2)'!O364</f>
        <v>100</v>
      </c>
      <c r="Q521" s="198">
        <f>'[2]tr (2)'!P364</f>
        <v>98.9</v>
      </c>
      <c r="R521" s="251">
        <f>'[2]tr (2)'!Q364</f>
        <v>98.8</v>
      </c>
      <c r="S521" s="253" t="s">
        <v>1688</v>
      </c>
    </row>
    <row r="522" spans="1:19" ht="15" customHeight="1">
      <c r="A522" s="216" t="s">
        <v>1689</v>
      </c>
      <c r="B522" s="247">
        <f>'[2]tr (2)'!C365</f>
        <v>97.1</v>
      </c>
      <c r="C522" s="198">
        <f>'[2]tr (2)'!D365</f>
        <v>97.2</v>
      </c>
      <c r="D522" s="198">
        <f>'[2]tr (2)'!E365</f>
        <v>97</v>
      </c>
      <c r="E522" s="251"/>
      <c r="F522" s="198">
        <f>'[2]tr (2)'!F365</f>
        <v>97.1</v>
      </c>
      <c r="G522" s="198">
        <f>'[2]tr (2)'!G365</f>
        <v>97.1</v>
      </c>
      <c r="H522" s="198">
        <f>'[2]tr (2)'!H365</f>
        <v>97.4</v>
      </c>
      <c r="I522" s="198">
        <f>'[2]tr (2)'!I365</f>
        <v>96.3</v>
      </c>
      <c r="J522" s="198">
        <f>'[2]tr (2)'!J365</f>
        <v>96.2</v>
      </c>
      <c r="K522" s="198">
        <f>'[2]tr (2)'!K365</f>
        <v>96.5</v>
      </c>
      <c r="L522" s="198">
        <f>'[2]tr (2)'!L365</f>
        <v>96.4</v>
      </c>
      <c r="M522" s="198">
        <f>'[2]tr (2)'!M365</f>
        <v>96.3</v>
      </c>
      <c r="N522" s="198">
        <f>'[2]tr (2)'!N365</f>
        <v>97.4</v>
      </c>
      <c r="O522" s="251"/>
      <c r="P522" s="247">
        <f>'[2]tr (2)'!O365</f>
        <v>97.4</v>
      </c>
      <c r="Q522" s="198">
        <f>'[2]tr (2)'!P365</f>
        <v>96.6</v>
      </c>
      <c r="R522" s="251">
        <f>'[2]tr (2)'!Q365</f>
        <v>95.1</v>
      </c>
      <c r="S522" s="253" t="s">
        <v>1690</v>
      </c>
    </row>
    <row r="523" spans="1:19" ht="15" customHeight="1">
      <c r="A523" s="216" t="s">
        <v>1691</v>
      </c>
      <c r="B523" s="247">
        <f>'[2]tr (2)'!C366</f>
        <v>153.30000000000001</v>
      </c>
      <c r="C523" s="198">
        <f>'[2]tr (2)'!D366</f>
        <v>151.9</v>
      </c>
      <c r="D523" s="198">
        <f>'[2]tr (2)'!E366</f>
        <v>134.1</v>
      </c>
      <c r="E523" s="251"/>
      <c r="F523" s="198">
        <f>'[2]tr (2)'!F366</f>
        <v>128.5</v>
      </c>
      <c r="G523" s="198">
        <f>'[2]tr (2)'!G366</f>
        <v>129.69999999999999</v>
      </c>
      <c r="H523" s="198">
        <f>'[2]tr (2)'!H366</f>
        <v>127.8</v>
      </c>
      <c r="I523" s="198">
        <f>'[2]tr (2)'!I366</f>
        <v>121.9</v>
      </c>
      <c r="J523" s="198">
        <f>'[2]tr (2)'!J366</f>
        <v>121.8</v>
      </c>
      <c r="K523" s="198">
        <f>'[2]tr (2)'!K366</f>
        <v>116.5</v>
      </c>
      <c r="L523" s="198">
        <f>'[2]tr (2)'!L366</f>
        <v>114.5</v>
      </c>
      <c r="M523" s="198">
        <f>'[2]tr (2)'!M366</f>
        <v>114</v>
      </c>
      <c r="N523" s="198">
        <f>'[2]tr (2)'!N366</f>
        <v>112.7</v>
      </c>
      <c r="O523" s="251"/>
      <c r="P523" s="247">
        <f>'[2]tr (2)'!O366</f>
        <v>113.5</v>
      </c>
      <c r="Q523" s="198">
        <f>'[2]tr (2)'!P366</f>
        <v>112.6</v>
      </c>
      <c r="R523" s="251">
        <f>'[2]tr (2)'!Q366</f>
        <v>104.7</v>
      </c>
      <c r="S523" s="253" t="s">
        <v>1692</v>
      </c>
    </row>
    <row r="524" spans="1:19" ht="15" customHeight="1">
      <c r="A524" s="216" t="s">
        <v>1693</v>
      </c>
      <c r="B524" s="247">
        <f>'[2]tr (2)'!C367</f>
        <v>100.7</v>
      </c>
      <c r="C524" s="198">
        <f>'[2]tr (2)'!D367</f>
        <v>97.7</v>
      </c>
      <c r="D524" s="198">
        <f>'[2]tr (2)'!E367</f>
        <v>90.2</v>
      </c>
      <c r="E524" s="251"/>
      <c r="F524" s="198">
        <f>'[2]tr (2)'!F367</f>
        <v>104.8</v>
      </c>
      <c r="G524" s="198">
        <f>'[2]tr (2)'!G367</f>
        <v>109.7</v>
      </c>
      <c r="H524" s="198">
        <f>'[2]tr (2)'!H367</f>
        <v>111.6</v>
      </c>
      <c r="I524" s="198">
        <f>'[2]tr (2)'!I367</f>
        <v>112.3</v>
      </c>
      <c r="J524" s="198">
        <f>'[2]tr (2)'!J367</f>
        <v>106.9</v>
      </c>
      <c r="K524" s="198">
        <f>'[2]tr (2)'!K367</f>
        <v>103.9</v>
      </c>
      <c r="L524" s="198">
        <f>'[2]tr (2)'!L367</f>
        <v>108.1</v>
      </c>
      <c r="M524" s="198">
        <f>'[2]tr (2)'!M367</f>
        <v>105.4</v>
      </c>
      <c r="N524" s="198">
        <f>'[2]tr (2)'!N367</f>
        <v>103.3</v>
      </c>
      <c r="O524" s="251"/>
      <c r="P524" s="247">
        <f>'[2]tr (2)'!O367</f>
        <v>95.3</v>
      </c>
      <c r="Q524" s="198">
        <f>'[2]tr (2)'!P367</f>
        <v>94</v>
      </c>
      <c r="R524" s="251">
        <f>'[2]tr (2)'!Q367</f>
        <v>100.6</v>
      </c>
      <c r="S524" s="253" t="s">
        <v>1694</v>
      </c>
    </row>
    <row r="525" spans="1:19" s="246" customFormat="1" ht="15" customHeight="1">
      <c r="A525" s="216" t="s">
        <v>1695</v>
      </c>
      <c r="B525" s="247">
        <f>'[2]tr (2)'!C368</f>
        <v>100</v>
      </c>
      <c r="C525" s="198">
        <f>'[2]tr (2)'!D368</f>
        <v>100</v>
      </c>
      <c r="D525" s="198">
        <f>'[2]tr (2)'!E368</f>
        <v>99.1</v>
      </c>
      <c r="E525" s="251"/>
      <c r="F525" s="198">
        <f>'[2]tr (2)'!F368</f>
        <v>99.1</v>
      </c>
      <c r="G525" s="198">
        <f>'[2]tr (2)'!G368</f>
        <v>99</v>
      </c>
      <c r="H525" s="198">
        <f>'[2]tr (2)'!H368</f>
        <v>99</v>
      </c>
      <c r="I525" s="198">
        <f>'[2]tr (2)'!I368</f>
        <v>99.7</v>
      </c>
      <c r="J525" s="198">
        <f>'[2]tr (2)'!J368</f>
        <v>99.7</v>
      </c>
      <c r="K525" s="198">
        <f>'[2]tr (2)'!K368</f>
        <v>99.3</v>
      </c>
      <c r="L525" s="198">
        <f>'[2]tr (2)'!L368</f>
        <v>99.7</v>
      </c>
      <c r="M525" s="198">
        <f>'[2]tr (2)'!M368</f>
        <v>99.6</v>
      </c>
      <c r="N525" s="198">
        <f>'[2]tr (2)'!N368</f>
        <v>99.6</v>
      </c>
      <c r="O525" s="251"/>
      <c r="P525" s="247">
        <f>'[2]tr (2)'!O368</f>
        <v>100.7</v>
      </c>
      <c r="Q525" s="198">
        <f>'[2]tr (2)'!P368</f>
        <v>100.7</v>
      </c>
      <c r="R525" s="251">
        <f>'[2]tr (2)'!Q368</f>
        <v>100.7</v>
      </c>
      <c r="S525" s="253" t="s">
        <v>1696</v>
      </c>
    </row>
    <row r="526" spans="1:19" ht="15" customHeight="1">
      <c r="A526" s="216" t="s">
        <v>1697</v>
      </c>
      <c r="B526" s="247">
        <f>'[2]tr (2)'!C369</f>
        <v>91.6</v>
      </c>
      <c r="C526" s="198">
        <f>'[2]tr (2)'!D369</f>
        <v>91.5</v>
      </c>
      <c r="D526" s="198">
        <f>'[2]tr (2)'!E369</f>
        <v>91.5</v>
      </c>
      <c r="E526" s="251"/>
      <c r="F526" s="198">
        <f>'[2]tr (2)'!F369</f>
        <v>92.4</v>
      </c>
      <c r="G526" s="198">
        <f>'[2]tr (2)'!G369</f>
        <v>92.6</v>
      </c>
      <c r="H526" s="198">
        <f>'[2]tr (2)'!H369</f>
        <v>92.5</v>
      </c>
      <c r="I526" s="198">
        <f>'[2]tr (2)'!I369</f>
        <v>92.2</v>
      </c>
      <c r="J526" s="198">
        <f>'[2]tr (2)'!J369</f>
        <v>92.4</v>
      </c>
      <c r="K526" s="198">
        <f>'[2]tr (2)'!K369</f>
        <v>92.6</v>
      </c>
      <c r="L526" s="198">
        <f>'[2]tr (2)'!L369</f>
        <v>91.7</v>
      </c>
      <c r="M526" s="198">
        <f>'[2]tr (2)'!M369</f>
        <v>92.4</v>
      </c>
      <c r="N526" s="198">
        <f>'[2]tr (2)'!N369</f>
        <v>92.5</v>
      </c>
      <c r="O526" s="251"/>
      <c r="P526" s="247">
        <f>'[2]tr (2)'!O369</f>
        <v>92.8</v>
      </c>
      <c r="Q526" s="198">
        <f>'[2]tr (2)'!P369</f>
        <v>93.3</v>
      </c>
      <c r="R526" s="251">
        <f>'[2]tr (2)'!Q369</f>
        <v>95.3</v>
      </c>
      <c r="S526" s="253" t="s">
        <v>1698</v>
      </c>
    </row>
    <row r="527" spans="1:19" ht="15" customHeight="1">
      <c r="A527" s="216" t="s">
        <v>1699</v>
      </c>
      <c r="B527" s="247">
        <f>'[2]tr (2)'!C370</f>
        <v>101.4</v>
      </c>
      <c r="C527" s="198">
        <f>'[2]tr (2)'!D370</f>
        <v>101.2</v>
      </c>
      <c r="D527" s="198">
        <f>'[2]tr (2)'!E370</f>
        <v>102.1</v>
      </c>
      <c r="E527" s="251"/>
      <c r="F527" s="198">
        <f>'[2]tr (2)'!F370</f>
        <v>101.8</v>
      </c>
      <c r="G527" s="198">
        <f>'[2]tr (2)'!G370</f>
        <v>101.7</v>
      </c>
      <c r="H527" s="198">
        <f>'[2]tr (2)'!H370</f>
        <v>101</v>
      </c>
      <c r="I527" s="198">
        <f>'[2]tr (2)'!I370</f>
        <v>100.8</v>
      </c>
      <c r="J527" s="198">
        <f>'[2]tr (2)'!J370</f>
        <v>100.4</v>
      </c>
      <c r="K527" s="198">
        <f>'[2]tr (2)'!K370</f>
        <v>100.4</v>
      </c>
      <c r="L527" s="198">
        <f>'[2]tr (2)'!L370</f>
        <v>101.4</v>
      </c>
      <c r="M527" s="198">
        <f>'[2]tr (2)'!M370</f>
        <v>101</v>
      </c>
      <c r="N527" s="198">
        <f>'[2]tr (2)'!N370</f>
        <v>101.4</v>
      </c>
      <c r="O527" s="251"/>
      <c r="P527" s="247">
        <f>'[2]tr (2)'!O370</f>
        <v>101.4</v>
      </c>
      <c r="Q527" s="198">
        <f>'[2]tr (2)'!P370</f>
        <v>101.2</v>
      </c>
      <c r="R527" s="251">
        <f>'[2]tr (2)'!Q370</f>
        <v>101.2</v>
      </c>
      <c r="S527" s="253" t="s">
        <v>1700</v>
      </c>
    </row>
    <row r="528" spans="1:19" ht="15" customHeight="1">
      <c r="A528" s="216" t="s">
        <v>1701</v>
      </c>
      <c r="B528" s="247">
        <f>'[2]tr (2)'!C371</f>
        <v>99.1</v>
      </c>
      <c r="C528" s="198">
        <f>'[2]tr (2)'!D371</f>
        <v>98.9</v>
      </c>
      <c r="D528" s="198">
        <f>'[2]tr (2)'!E371</f>
        <v>98.7</v>
      </c>
      <c r="E528" s="251"/>
      <c r="F528" s="198">
        <f>'[2]tr (2)'!F371</f>
        <v>98.8</v>
      </c>
      <c r="G528" s="198">
        <f>'[2]tr (2)'!G371</f>
        <v>99.3</v>
      </c>
      <c r="H528" s="198">
        <f>'[2]tr (2)'!H371</f>
        <v>98.9</v>
      </c>
      <c r="I528" s="198">
        <f>'[2]tr (2)'!I371</f>
        <v>99.1</v>
      </c>
      <c r="J528" s="198">
        <f>'[2]tr (2)'!J371</f>
        <v>99.4</v>
      </c>
      <c r="K528" s="198">
        <f>'[2]tr (2)'!K371</f>
        <v>99</v>
      </c>
      <c r="L528" s="198">
        <f>'[2]tr (2)'!L371</f>
        <v>98.1</v>
      </c>
      <c r="M528" s="198">
        <f>'[2]tr (2)'!M371</f>
        <v>98.9</v>
      </c>
      <c r="N528" s="198">
        <f>'[2]tr (2)'!N371</f>
        <v>98.9</v>
      </c>
      <c r="O528" s="251"/>
      <c r="P528" s="247">
        <f>'[2]tr (2)'!O371</f>
        <v>99.1</v>
      </c>
      <c r="Q528" s="198">
        <f>'[2]tr (2)'!P371</f>
        <v>99</v>
      </c>
      <c r="R528" s="251">
        <f>'[2]tr (2)'!Q371</f>
        <v>97.9</v>
      </c>
      <c r="S528" s="253" t="s">
        <v>1702</v>
      </c>
    </row>
    <row r="529" spans="1:19" ht="15" customHeight="1">
      <c r="B529" s="247"/>
      <c r="C529" s="198"/>
      <c r="D529" s="242"/>
      <c r="E529" s="244"/>
      <c r="F529" s="242"/>
      <c r="G529" s="242"/>
      <c r="H529" s="242"/>
      <c r="I529" s="242"/>
      <c r="J529" s="242"/>
      <c r="K529" s="242"/>
      <c r="L529" s="242"/>
      <c r="M529" s="242"/>
      <c r="N529" s="242"/>
      <c r="O529" s="244"/>
      <c r="P529" s="241"/>
      <c r="Q529" s="242"/>
      <c r="R529" s="244"/>
      <c r="S529" s="253"/>
    </row>
    <row r="530" spans="1:19" ht="15" customHeight="1">
      <c r="A530" s="249" t="s">
        <v>1703</v>
      </c>
      <c r="B530" s="241">
        <f>'[2]tr (2)'!C373</f>
        <v>123.3</v>
      </c>
      <c r="C530" s="242">
        <f>'[2]tr (2)'!D373</f>
        <v>123.3</v>
      </c>
      <c r="D530" s="242">
        <f>'[2]tr (2)'!E373</f>
        <v>120.8</v>
      </c>
      <c r="E530" s="244"/>
      <c r="F530" s="242">
        <f>'[2]tr (2)'!F373</f>
        <v>120.8</v>
      </c>
      <c r="G530" s="242">
        <f>'[2]tr (2)'!G373</f>
        <v>120.8</v>
      </c>
      <c r="H530" s="242">
        <f>'[2]tr (2)'!H373</f>
        <v>120.8</v>
      </c>
      <c r="I530" s="242">
        <f>'[2]tr (2)'!I373</f>
        <v>120.8</v>
      </c>
      <c r="J530" s="242">
        <f>'[2]tr (2)'!J373</f>
        <v>120.8</v>
      </c>
      <c r="K530" s="242">
        <f>'[2]tr (2)'!K373</f>
        <v>120.8</v>
      </c>
      <c r="L530" s="242">
        <f>'[2]tr (2)'!L373</f>
        <v>120.8</v>
      </c>
      <c r="M530" s="242">
        <f>'[2]tr (2)'!M373</f>
        <v>120.8</v>
      </c>
      <c r="N530" s="242">
        <f>'[2]tr (2)'!N373</f>
        <v>120.8</v>
      </c>
      <c r="O530" s="244"/>
      <c r="P530" s="241">
        <f>'[2]tr (2)'!O373</f>
        <v>120.8</v>
      </c>
      <c r="Q530" s="242">
        <f>'[2]tr (2)'!P373</f>
        <v>120.8</v>
      </c>
      <c r="R530" s="244">
        <f>'[2]tr (2)'!Q373</f>
        <v>120.8</v>
      </c>
      <c r="S530" s="248" t="s">
        <v>1704</v>
      </c>
    </row>
    <row r="531" spans="1:19" ht="15" customHeight="1">
      <c r="A531" s="216" t="s">
        <v>1705</v>
      </c>
      <c r="B531" s="247">
        <f>'[2]tr (2)'!C374</f>
        <v>100</v>
      </c>
      <c r="C531" s="198">
        <f>'[2]tr (2)'!D374</f>
        <v>100</v>
      </c>
      <c r="D531" s="198">
        <f>'[2]tr (2)'!E374</f>
        <v>100</v>
      </c>
      <c r="E531" s="251"/>
      <c r="F531" s="198">
        <f>'[2]tr (2)'!F374</f>
        <v>100</v>
      </c>
      <c r="G531" s="198">
        <f>'[2]tr (2)'!G374</f>
        <v>101.8</v>
      </c>
      <c r="H531" s="198">
        <f>'[2]tr (2)'!H374</f>
        <v>101.8</v>
      </c>
      <c r="I531" s="198">
        <f>'[2]tr (2)'!I374</f>
        <v>101.8</v>
      </c>
      <c r="J531" s="198">
        <f>'[2]tr (2)'!J374</f>
        <v>101.8</v>
      </c>
      <c r="K531" s="198">
        <f>'[2]tr (2)'!K374</f>
        <v>101.8</v>
      </c>
      <c r="L531" s="198">
        <f>'[2]tr (2)'!L374</f>
        <v>101.8</v>
      </c>
      <c r="M531" s="198">
        <f>'[2]tr (2)'!M374</f>
        <v>101.8</v>
      </c>
      <c r="N531" s="198">
        <f>'[2]tr (2)'!N374</f>
        <v>101.8</v>
      </c>
      <c r="O531" s="251"/>
      <c r="P531" s="247">
        <f>'[2]tr (2)'!O374</f>
        <v>101.8</v>
      </c>
      <c r="Q531" s="198">
        <f>'[2]tr (2)'!P374</f>
        <v>101.8</v>
      </c>
      <c r="R531" s="251">
        <f>'[2]tr (2)'!Q374</f>
        <v>101.8</v>
      </c>
      <c r="S531" s="252" t="s">
        <v>1706</v>
      </c>
    </row>
    <row r="532" spans="1:19" s="246" customFormat="1" ht="15" customHeight="1">
      <c r="A532" s="216" t="s">
        <v>1707</v>
      </c>
      <c r="B532" s="247">
        <f>'[2]tr (2)'!C375</f>
        <v>100</v>
      </c>
      <c r="C532" s="198">
        <f>'[2]tr (2)'!D375</f>
        <v>100</v>
      </c>
      <c r="D532" s="198">
        <f>'[2]tr (2)'!E375</f>
        <v>100</v>
      </c>
      <c r="E532" s="251"/>
      <c r="F532" s="198">
        <f>'[2]tr (2)'!F375</f>
        <v>100</v>
      </c>
      <c r="G532" s="198">
        <f>'[2]tr (2)'!G375</f>
        <v>102.2</v>
      </c>
      <c r="H532" s="198">
        <f>'[2]tr (2)'!H375</f>
        <v>102.2</v>
      </c>
      <c r="I532" s="198">
        <f>'[2]tr (2)'!I375</f>
        <v>102.2</v>
      </c>
      <c r="J532" s="198">
        <f>'[2]tr (2)'!J375</f>
        <v>102.2</v>
      </c>
      <c r="K532" s="198">
        <f>'[2]tr (2)'!K375</f>
        <v>102.2</v>
      </c>
      <c r="L532" s="198">
        <f>'[2]tr (2)'!L375</f>
        <v>102.2</v>
      </c>
      <c r="M532" s="198">
        <f>'[2]tr (2)'!M375</f>
        <v>102.2</v>
      </c>
      <c r="N532" s="198">
        <f>'[2]tr (2)'!N375</f>
        <v>102.2</v>
      </c>
      <c r="O532" s="251"/>
      <c r="P532" s="247">
        <f>'[2]tr (2)'!O375</f>
        <v>102.2</v>
      </c>
      <c r="Q532" s="198">
        <f>'[2]tr (2)'!P375</f>
        <v>102.2</v>
      </c>
      <c r="R532" s="251">
        <f>'[2]tr (2)'!Q375</f>
        <v>102.2</v>
      </c>
      <c r="S532" s="253" t="s">
        <v>1708</v>
      </c>
    </row>
    <row r="533" spans="1:19" ht="15" customHeight="1">
      <c r="A533" s="216" t="s">
        <v>1709</v>
      </c>
      <c r="B533" s="247">
        <f>'[2]tr (2)'!C376</f>
        <v>100</v>
      </c>
      <c r="C533" s="198">
        <f>'[2]tr (2)'!D376</f>
        <v>100</v>
      </c>
      <c r="D533" s="198">
        <f>'[2]tr (2)'!E376</f>
        <v>100</v>
      </c>
      <c r="E533" s="251"/>
      <c r="F533" s="198">
        <f>'[2]tr (2)'!F376</f>
        <v>100</v>
      </c>
      <c r="G533" s="198">
        <f>'[2]tr (2)'!G376</f>
        <v>100</v>
      </c>
      <c r="H533" s="198">
        <f>'[2]tr (2)'!H376</f>
        <v>100</v>
      </c>
      <c r="I533" s="198">
        <f>'[2]tr (2)'!I376</f>
        <v>100</v>
      </c>
      <c r="J533" s="198">
        <f>'[2]tr (2)'!J376</f>
        <v>100</v>
      </c>
      <c r="K533" s="198">
        <f>'[2]tr (2)'!K376</f>
        <v>100</v>
      </c>
      <c r="L533" s="198">
        <f>'[2]tr (2)'!L376</f>
        <v>100</v>
      </c>
      <c r="M533" s="198">
        <f>'[2]tr (2)'!M376</f>
        <v>100</v>
      </c>
      <c r="N533" s="198">
        <f>'[2]tr (2)'!N376</f>
        <v>100</v>
      </c>
      <c r="O533" s="251"/>
      <c r="P533" s="247">
        <f>'[2]tr (2)'!O376</f>
        <v>100</v>
      </c>
      <c r="Q533" s="198">
        <f>'[2]tr (2)'!P376</f>
        <v>100</v>
      </c>
      <c r="R533" s="251">
        <f>'[2]tr (2)'!Q376</f>
        <v>100</v>
      </c>
      <c r="S533" s="253" t="s">
        <v>1710</v>
      </c>
    </row>
    <row r="534" spans="1:19" ht="15" customHeight="1">
      <c r="A534" s="216" t="s">
        <v>1711</v>
      </c>
      <c r="B534" s="247">
        <f>'[2]tr (2)'!C377</f>
        <v>123.6</v>
      </c>
      <c r="C534" s="198">
        <f>'[2]tr (2)'!D377</f>
        <v>123.6</v>
      </c>
      <c r="D534" s="198">
        <f>'[2]tr (2)'!E377</f>
        <v>121.1</v>
      </c>
      <c r="E534" s="251"/>
      <c r="F534" s="198">
        <f>'[2]tr (2)'!F377</f>
        <v>121.1</v>
      </c>
      <c r="G534" s="198">
        <f>'[2]tr (2)'!G377</f>
        <v>121.1</v>
      </c>
      <c r="H534" s="198">
        <f>'[2]tr (2)'!H377</f>
        <v>121.1</v>
      </c>
      <c r="I534" s="198">
        <f>'[2]tr (2)'!I377</f>
        <v>121.1</v>
      </c>
      <c r="J534" s="198">
        <f>'[2]tr (2)'!J377</f>
        <v>121.1</v>
      </c>
      <c r="K534" s="198">
        <f>'[2]tr (2)'!K377</f>
        <v>121.1</v>
      </c>
      <c r="L534" s="198">
        <f>'[2]tr (2)'!L377</f>
        <v>121.1</v>
      </c>
      <c r="M534" s="198">
        <f>'[2]tr (2)'!M377</f>
        <v>121.1</v>
      </c>
      <c r="N534" s="198">
        <f>'[2]tr (2)'!N377</f>
        <v>121.1</v>
      </c>
      <c r="O534" s="251"/>
      <c r="P534" s="247">
        <f>'[2]tr (2)'!O377</f>
        <v>121.1</v>
      </c>
      <c r="Q534" s="198">
        <f>'[2]tr (2)'!P377</f>
        <v>121.1</v>
      </c>
      <c r="R534" s="251">
        <f>'[2]tr (2)'!Q377</f>
        <v>121.1</v>
      </c>
      <c r="S534" s="253" t="s">
        <v>1712</v>
      </c>
    </row>
    <row r="535" spans="1:19" ht="15" customHeight="1">
      <c r="B535" s="247"/>
      <c r="C535" s="198"/>
      <c r="D535" s="242"/>
      <c r="E535" s="244"/>
      <c r="F535" s="242"/>
      <c r="G535" s="242"/>
      <c r="H535" s="242"/>
      <c r="I535" s="242"/>
      <c r="J535" s="242"/>
      <c r="K535" s="242"/>
      <c r="L535" s="242"/>
      <c r="M535" s="242"/>
      <c r="N535" s="242"/>
      <c r="O535" s="244"/>
      <c r="P535" s="241"/>
      <c r="Q535" s="242"/>
      <c r="R535" s="244"/>
      <c r="S535" s="253"/>
    </row>
    <row r="536" spans="1:19" ht="15" customHeight="1">
      <c r="A536" s="249" t="s">
        <v>1713</v>
      </c>
      <c r="B536" s="241">
        <f>'[2]tr (2)'!C379</f>
        <v>105.7</v>
      </c>
      <c r="C536" s="242">
        <f>'[2]tr (2)'!D379</f>
        <v>105</v>
      </c>
      <c r="D536" s="242">
        <f>'[2]tr (2)'!E379</f>
        <v>104.3</v>
      </c>
      <c r="E536" s="244"/>
      <c r="F536" s="242">
        <f>'[2]tr (2)'!F379</f>
        <v>105.8</v>
      </c>
      <c r="G536" s="242">
        <f>'[2]tr (2)'!G379</f>
        <v>106.4</v>
      </c>
      <c r="H536" s="242">
        <f>'[2]tr (2)'!H379</f>
        <v>106.4</v>
      </c>
      <c r="I536" s="242">
        <f>'[2]tr (2)'!I379</f>
        <v>106.1</v>
      </c>
      <c r="J536" s="242">
        <f>'[2]tr (2)'!J379</f>
        <v>107.4</v>
      </c>
      <c r="K536" s="242">
        <f>'[2]tr (2)'!K379</f>
        <v>107.4</v>
      </c>
      <c r="L536" s="242">
        <f>'[2]tr (2)'!L379</f>
        <v>107.4</v>
      </c>
      <c r="M536" s="242">
        <f>'[2]tr (2)'!M379</f>
        <v>108.4</v>
      </c>
      <c r="N536" s="242">
        <f>'[2]tr (2)'!N379</f>
        <v>109.4</v>
      </c>
      <c r="O536" s="244"/>
      <c r="P536" s="241">
        <f>'[2]tr (2)'!O379</f>
        <v>108.3</v>
      </c>
      <c r="Q536" s="242">
        <f>'[2]tr (2)'!P379</f>
        <v>106.4</v>
      </c>
      <c r="R536" s="244">
        <f>'[2]tr (2)'!Q379</f>
        <v>106.1</v>
      </c>
      <c r="S536" s="248" t="s">
        <v>1714</v>
      </c>
    </row>
    <row r="537" spans="1:19" s="246" customFormat="1" ht="15" customHeight="1">
      <c r="A537" s="216" t="s">
        <v>1715</v>
      </c>
      <c r="B537" s="247">
        <f>'[2]tr (2)'!C380</f>
        <v>82.4</v>
      </c>
      <c r="C537" s="198">
        <f>'[2]tr (2)'!D380</f>
        <v>78.099999999999994</v>
      </c>
      <c r="D537" s="198">
        <f>'[2]tr (2)'!E380</f>
        <v>78.5</v>
      </c>
      <c r="E537" s="251"/>
      <c r="F537" s="198">
        <f>'[2]tr (2)'!F380</f>
        <v>79.2</v>
      </c>
      <c r="G537" s="198">
        <f>'[2]tr (2)'!G380</f>
        <v>79.900000000000006</v>
      </c>
      <c r="H537" s="198">
        <f>'[2]tr (2)'!H380</f>
        <v>79.900000000000006</v>
      </c>
      <c r="I537" s="198">
        <f>'[2]tr (2)'!I380</f>
        <v>79.900000000000006</v>
      </c>
      <c r="J537" s="198">
        <f>'[2]tr (2)'!J380</f>
        <v>82.3</v>
      </c>
      <c r="K537" s="198">
        <f>'[2]tr (2)'!K380</f>
        <v>82.3</v>
      </c>
      <c r="L537" s="198">
        <f>'[2]tr (2)'!L380</f>
        <v>82.3</v>
      </c>
      <c r="M537" s="198">
        <f>'[2]tr (2)'!M380</f>
        <v>82.3</v>
      </c>
      <c r="N537" s="198">
        <f>'[2]tr (2)'!N380</f>
        <v>84.9</v>
      </c>
      <c r="O537" s="251"/>
      <c r="P537" s="247">
        <f>'[2]tr (2)'!O380</f>
        <v>86</v>
      </c>
      <c r="Q537" s="198">
        <f>'[2]tr (2)'!P380</f>
        <v>85.2</v>
      </c>
      <c r="R537" s="251">
        <f>'[2]tr (2)'!Q380</f>
        <v>85.2</v>
      </c>
      <c r="S537" s="253" t="s">
        <v>1716</v>
      </c>
    </row>
    <row r="538" spans="1:19" ht="15" customHeight="1">
      <c r="A538" s="216" t="s">
        <v>1717</v>
      </c>
      <c r="B538" s="247">
        <f>'[2]tr (2)'!C381</f>
        <v>103.3</v>
      </c>
      <c r="C538" s="198">
        <f>'[2]tr (2)'!D381</f>
        <v>103.3</v>
      </c>
      <c r="D538" s="198">
        <f>'[2]tr (2)'!E381</f>
        <v>102.9</v>
      </c>
      <c r="E538" s="251"/>
      <c r="F538" s="198">
        <f>'[2]tr (2)'!F381</f>
        <v>104.7</v>
      </c>
      <c r="G538" s="198">
        <f>'[2]tr (2)'!G381</f>
        <v>105.6</v>
      </c>
      <c r="H538" s="198">
        <f>'[2]tr (2)'!H381</f>
        <v>105.7</v>
      </c>
      <c r="I538" s="198">
        <f>'[2]tr (2)'!I381</f>
        <v>105.4</v>
      </c>
      <c r="J538" s="198">
        <f>'[2]tr (2)'!J381</f>
        <v>107.4</v>
      </c>
      <c r="K538" s="198">
        <f>'[2]tr (2)'!K381</f>
        <v>107.4</v>
      </c>
      <c r="L538" s="198">
        <f>'[2]tr (2)'!L381</f>
        <v>107.7</v>
      </c>
      <c r="M538" s="198">
        <f>'[2]tr (2)'!M381</f>
        <v>107.7</v>
      </c>
      <c r="N538" s="198">
        <f>'[2]tr (2)'!N381</f>
        <v>108.5</v>
      </c>
      <c r="O538" s="251"/>
      <c r="P538" s="247">
        <f>'[2]tr (2)'!O381</f>
        <v>107.2</v>
      </c>
      <c r="Q538" s="198">
        <f>'[2]tr (2)'!P381</f>
        <v>105.8</v>
      </c>
      <c r="R538" s="251">
        <f>'[2]tr (2)'!Q381</f>
        <v>105.5</v>
      </c>
      <c r="S538" s="253" t="s">
        <v>1718</v>
      </c>
    </row>
    <row r="539" spans="1:19" ht="15" customHeight="1">
      <c r="A539" s="216" t="s">
        <v>1719</v>
      </c>
      <c r="B539" s="247">
        <f>'[2]tr (2)'!C382</f>
        <v>113</v>
      </c>
      <c r="C539" s="198">
        <f>'[2]tr (2)'!D382</f>
        <v>102.4</v>
      </c>
      <c r="D539" s="198">
        <f>'[2]tr (2)'!E382</f>
        <v>97.2</v>
      </c>
      <c r="E539" s="251"/>
      <c r="F539" s="198">
        <f>'[2]tr (2)'!F382</f>
        <v>97.2</v>
      </c>
      <c r="G539" s="198">
        <f>'[2]tr (2)'!G382</f>
        <v>95.9</v>
      </c>
      <c r="H539" s="198">
        <f>'[2]tr (2)'!H382</f>
        <v>95.9</v>
      </c>
      <c r="I539" s="198">
        <f>'[2]tr (2)'!I382</f>
        <v>95.9</v>
      </c>
      <c r="J539" s="198">
        <f>'[2]tr (2)'!J382</f>
        <v>95.9</v>
      </c>
      <c r="K539" s="198">
        <f>'[2]tr (2)'!K382</f>
        <v>95.9</v>
      </c>
      <c r="L539" s="198">
        <f>'[2]tr (2)'!L382</f>
        <v>95.9</v>
      </c>
      <c r="M539" s="198">
        <f>'[2]tr (2)'!M382</f>
        <v>111.7</v>
      </c>
      <c r="N539" s="198">
        <f>'[2]tr (2)'!N382</f>
        <v>111.7</v>
      </c>
      <c r="O539" s="251"/>
      <c r="P539" s="247">
        <f>'[2]tr (2)'!O382</f>
        <v>111.7</v>
      </c>
      <c r="Q539" s="198">
        <f>'[2]tr (2)'!P382</f>
        <v>101.1</v>
      </c>
      <c r="R539" s="251">
        <f>'[2]tr (2)'!Q382</f>
        <v>98.5</v>
      </c>
      <c r="S539" s="253" t="s">
        <v>1720</v>
      </c>
    </row>
    <row r="540" spans="1:19" ht="15" customHeight="1">
      <c r="A540" s="216" t="s">
        <v>1721</v>
      </c>
      <c r="B540" s="247">
        <f>'[2]tr (2)'!C383</f>
        <v>104.6</v>
      </c>
      <c r="C540" s="198">
        <f>'[2]tr (2)'!D383</f>
        <v>104.6</v>
      </c>
      <c r="D540" s="198">
        <f>'[2]tr (2)'!E383</f>
        <v>104.6</v>
      </c>
      <c r="E540" s="251"/>
      <c r="F540" s="198">
        <f>'[2]tr (2)'!F383</f>
        <v>104.6</v>
      </c>
      <c r="G540" s="198">
        <f>'[2]tr (2)'!G383</f>
        <v>104.5</v>
      </c>
      <c r="H540" s="198">
        <f>'[2]tr (2)'!H383</f>
        <v>104.6</v>
      </c>
      <c r="I540" s="198">
        <f>'[2]tr (2)'!I383</f>
        <v>104.6</v>
      </c>
      <c r="J540" s="198">
        <f>'[2]tr (2)'!J383</f>
        <v>104.6</v>
      </c>
      <c r="K540" s="198">
        <f>'[2]tr (2)'!K383</f>
        <v>104.6</v>
      </c>
      <c r="L540" s="198">
        <f>'[2]tr (2)'!L383</f>
        <v>104.6</v>
      </c>
      <c r="M540" s="198">
        <f>'[2]tr (2)'!M383</f>
        <v>104.6</v>
      </c>
      <c r="N540" s="198">
        <f>'[2]tr (2)'!N383</f>
        <v>104.6</v>
      </c>
      <c r="O540" s="251"/>
      <c r="P540" s="247">
        <f>'[2]tr (2)'!O383</f>
        <v>104.6</v>
      </c>
      <c r="Q540" s="198">
        <f>'[2]tr (2)'!P383</f>
        <v>104.6</v>
      </c>
      <c r="R540" s="251">
        <f>'[2]tr (2)'!Q383</f>
        <v>104.6</v>
      </c>
      <c r="S540" s="253" t="s">
        <v>1722</v>
      </c>
    </row>
    <row r="541" spans="1:19" ht="15" customHeight="1">
      <c r="A541" s="216" t="s">
        <v>1723</v>
      </c>
      <c r="B541" s="247">
        <f>'[2]tr (2)'!C384</f>
        <v>114.8</v>
      </c>
      <c r="C541" s="198">
        <f>'[2]tr (2)'!D384</f>
        <v>115.4</v>
      </c>
      <c r="D541" s="198">
        <f>'[2]tr (2)'!E384</f>
        <v>115.4</v>
      </c>
      <c r="E541" s="251"/>
      <c r="F541" s="198">
        <f>'[2]tr (2)'!F384</f>
        <v>116.1</v>
      </c>
      <c r="G541" s="198">
        <f>'[2]tr (2)'!G384</f>
        <v>116.5</v>
      </c>
      <c r="H541" s="198">
        <f>'[2]tr (2)'!H384</f>
        <v>115.9</v>
      </c>
      <c r="I541" s="198">
        <f>'[2]tr (2)'!I384</f>
        <v>115.4</v>
      </c>
      <c r="J541" s="198">
        <f>'[2]tr (2)'!J384</f>
        <v>114.3</v>
      </c>
      <c r="K541" s="198">
        <f>'[2]tr (2)'!K384</f>
        <v>114.2</v>
      </c>
      <c r="L541" s="198">
        <f>'[2]tr (2)'!L384</f>
        <v>113.1</v>
      </c>
      <c r="M541" s="198">
        <f>'[2]tr (2)'!M384</f>
        <v>112.5</v>
      </c>
      <c r="N541" s="198">
        <f>'[2]tr (2)'!N384</f>
        <v>114.4</v>
      </c>
      <c r="O541" s="251"/>
      <c r="P541" s="247">
        <f>'[2]tr (2)'!O384</f>
        <v>113.5</v>
      </c>
      <c r="Q541" s="198">
        <f>'[2]tr (2)'!P384</f>
        <v>113.2</v>
      </c>
      <c r="R541" s="251">
        <f>'[2]tr (2)'!Q384</f>
        <v>113.7</v>
      </c>
      <c r="S541" s="253" t="s">
        <v>1724</v>
      </c>
    </row>
    <row r="542" spans="1:19" ht="15" customHeight="1">
      <c r="A542" s="216" t="s">
        <v>1725</v>
      </c>
      <c r="B542" s="247">
        <f>'[2]tr (2)'!C385</f>
        <v>108.1</v>
      </c>
      <c r="C542" s="198">
        <f>'[2]tr (2)'!D385</f>
        <v>108.1</v>
      </c>
      <c r="D542" s="198">
        <f>'[2]tr (2)'!E385</f>
        <v>108.1</v>
      </c>
      <c r="E542" s="251"/>
      <c r="F542" s="198">
        <f>'[2]tr (2)'!F385</f>
        <v>108.1</v>
      </c>
      <c r="G542" s="198">
        <f>'[2]tr (2)'!G385</f>
        <v>108.7</v>
      </c>
      <c r="H542" s="198">
        <f>'[2]tr (2)'!H385</f>
        <v>108.1</v>
      </c>
      <c r="I542" s="198">
        <f>'[2]tr (2)'!I385</f>
        <v>108.1</v>
      </c>
      <c r="J542" s="198">
        <f>'[2]tr (2)'!J385</f>
        <v>108.1</v>
      </c>
      <c r="K542" s="198">
        <f>'[2]tr (2)'!K385</f>
        <v>108.1</v>
      </c>
      <c r="L542" s="198">
        <f>'[2]tr (2)'!L385</f>
        <v>113.2</v>
      </c>
      <c r="M542" s="198">
        <f>'[2]tr (2)'!M385</f>
        <v>113.2</v>
      </c>
      <c r="N542" s="198">
        <f>'[2]tr (2)'!N385</f>
        <v>113.2</v>
      </c>
      <c r="O542" s="251"/>
      <c r="P542" s="247">
        <f>'[2]tr (2)'!O385</f>
        <v>113.2</v>
      </c>
      <c r="Q542" s="198">
        <f>'[2]tr (2)'!P385</f>
        <v>113.2</v>
      </c>
      <c r="R542" s="251">
        <f>'[2]tr (2)'!Q385</f>
        <v>113.2</v>
      </c>
      <c r="S542" s="253" t="s">
        <v>1726</v>
      </c>
    </row>
    <row r="543" spans="1:19" ht="15" customHeight="1">
      <c r="B543" s="247"/>
      <c r="C543" s="198"/>
      <c r="D543" s="242"/>
      <c r="E543" s="244"/>
      <c r="F543" s="242"/>
      <c r="G543" s="242"/>
      <c r="H543" s="242"/>
      <c r="I543" s="242"/>
      <c r="J543" s="242"/>
      <c r="K543" s="242"/>
      <c r="L543" s="242"/>
      <c r="M543" s="242"/>
      <c r="N543" s="242"/>
      <c r="O543" s="244"/>
      <c r="P543" s="241"/>
      <c r="Q543" s="242"/>
      <c r="R543" s="244"/>
      <c r="S543" s="252"/>
    </row>
    <row r="544" spans="1:19" ht="15" customHeight="1">
      <c r="A544" s="249" t="s">
        <v>1727</v>
      </c>
      <c r="B544" s="241">
        <f>'[2]tr (2)'!C387</f>
        <v>101.1</v>
      </c>
      <c r="C544" s="242">
        <f>'[2]tr (2)'!D387</f>
        <v>101.1</v>
      </c>
      <c r="D544" s="242">
        <f>'[2]tr (2)'!E387</f>
        <v>101.1</v>
      </c>
      <c r="E544" s="244"/>
      <c r="F544" s="242">
        <f>'[2]tr (2)'!F387</f>
        <v>101.1</v>
      </c>
      <c r="G544" s="242">
        <f>'[2]tr (2)'!G387</f>
        <v>101.1</v>
      </c>
      <c r="H544" s="242">
        <f>'[2]tr (2)'!H387</f>
        <v>101.1</v>
      </c>
      <c r="I544" s="242">
        <f>'[2]tr (2)'!I387</f>
        <v>101.1</v>
      </c>
      <c r="J544" s="242">
        <f>'[2]tr (2)'!J387</f>
        <v>101.1</v>
      </c>
      <c r="K544" s="242">
        <f>'[2]tr (2)'!K387</f>
        <v>101.1</v>
      </c>
      <c r="L544" s="242">
        <f>'[2]tr (2)'!L387</f>
        <v>101.1</v>
      </c>
      <c r="M544" s="242">
        <f>'[2]tr (2)'!M387</f>
        <v>101.1</v>
      </c>
      <c r="N544" s="242">
        <f>'[2]tr (2)'!N387</f>
        <v>101</v>
      </c>
      <c r="O544" s="244"/>
      <c r="P544" s="241">
        <f>'[2]tr (2)'!O387</f>
        <v>101</v>
      </c>
      <c r="Q544" s="242">
        <f>'[2]tr (2)'!P387</f>
        <v>100.9</v>
      </c>
      <c r="R544" s="244">
        <f>'[2]tr (2)'!Q387</f>
        <v>100.8</v>
      </c>
      <c r="S544" s="250" t="s">
        <v>1728</v>
      </c>
    </row>
    <row r="545" spans="1:19" ht="15" customHeight="1">
      <c r="A545" s="216" t="s">
        <v>1729</v>
      </c>
      <c r="B545" s="247">
        <f>'[2]tr (2)'!C388</f>
        <v>101.6</v>
      </c>
      <c r="C545" s="198">
        <f>'[2]tr (2)'!D388</f>
        <v>101.6</v>
      </c>
      <c r="D545" s="198">
        <f>'[2]tr (2)'!E388</f>
        <v>101.6</v>
      </c>
      <c r="E545" s="251"/>
      <c r="F545" s="198">
        <f>'[2]tr (2)'!F388</f>
        <v>101.6</v>
      </c>
      <c r="G545" s="198">
        <f>'[2]tr (2)'!G388</f>
        <v>101.6</v>
      </c>
      <c r="H545" s="198">
        <f>'[2]tr (2)'!H388</f>
        <v>101.6</v>
      </c>
      <c r="I545" s="198">
        <f>'[2]tr (2)'!I388</f>
        <v>101.6</v>
      </c>
      <c r="J545" s="198">
        <f>'[2]tr (2)'!J388</f>
        <v>101.6</v>
      </c>
      <c r="K545" s="198">
        <f>'[2]tr (2)'!K388</f>
        <v>101.6</v>
      </c>
      <c r="L545" s="198">
        <f>'[2]tr (2)'!L388</f>
        <v>101.5</v>
      </c>
      <c r="M545" s="198">
        <f>'[2]tr (2)'!M388</f>
        <v>101.5</v>
      </c>
      <c r="N545" s="198">
        <f>'[2]tr (2)'!N388</f>
        <v>101.5</v>
      </c>
      <c r="O545" s="251"/>
      <c r="P545" s="247">
        <f>'[2]tr (2)'!O388</f>
        <v>101.2</v>
      </c>
      <c r="Q545" s="198">
        <f>'[2]tr (2)'!P388</f>
        <v>101</v>
      </c>
      <c r="R545" s="251">
        <f>'[2]tr (2)'!Q388</f>
        <v>101</v>
      </c>
      <c r="S545" s="253" t="s">
        <v>1730</v>
      </c>
    </row>
    <row r="546" spans="1:19" s="246" customFormat="1" ht="15" customHeight="1">
      <c r="A546" s="216" t="s">
        <v>1731</v>
      </c>
      <c r="B546" s="247">
        <f>'[2]tr (2)'!C389</f>
        <v>104.1</v>
      </c>
      <c r="C546" s="198">
        <f>'[2]tr (2)'!D389</f>
        <v>104.1</v>
      </c>
      <c r="D546" s="198">
        <f>'[2]tr (2)'!E389</f>
        <v>104.1</v>
      </c>
      <c r="E546" s="251"/>
      <c r="F546" s="198">
        <f>'[2]tr (2)'!F389</f>
        <v>104.1</v>
      </c>
      <c r="G546" s="198">
        <f>'[2]tr (2)'!G389</f>
        <v>104.1</v>
      </c>
      <c r="H546" s="198">
        <f>'[2]tr (2)'!H389</f>
        <v>104.4</v>
      </c>
      <c r="I546" s="198">
        <f>'[2]tr (2)'!I389</f>
        <v>103.9</v>
      </c>
      <c r="J546" s="198">
        <f>'[2]tr (2)'!J389</f>
        <v>103.4</v>
      </c>
      <c r="K546" s="198">
        <f>'[2]tr (2)'!K389</f>
        <v>103.4</v>
      </c>
      <c r="L546" s="198">
        <f>'[2]tr (2)'!L389</f>
        <v>103.4</v>
      </c>
      <c r="M546" s="198">
        <f>'[2]tr (2)'!M389</f>
        <v>103.4</v>
      </c>
      <c r="N546" s="198">
        <f>'[2]tr (2)'!N389</f>
        <v>103</v>
      </c>
      <c r="O546" s="251"/>
      <c r="P546" s="247">
        <f>'[2]tr (2)'!O389</f>
        <v>103</v>
      </c>
      <c r="Q546" s="198">
        <f>'[2]tr (2)'!P389</f>
        <v>103</v>
      </c>
      <c r="R546" s="251">
        <f>'[2]tr (2)'!Q389</f>
        <v>103</v>
      </c>
      <c r="S546" s="252" t="s">
        <v>1732</v>
      </c>
    </row>
    <row r="547" spans="1:19" ht="15" customHeight="1">
      <c r="A547" s="216" t="s">
        <v>1733</v>
      </c>
      <c r="B547" s="247">
        <f>'[2]tr (2)'!C390</f>
        <v>100</v>
      </c>
      <c r="C547" s="198">
        <f>'[2]tr (2)'!D390</f>
        <v>100</v>
      </c>
      <c r="D547" s="198">
        <f>'[2]tr (2)'!E390</f>
        <v>100</v>
      </c>
      <c r="E547" s="251"/>
      <c r="F547" s="198">
        <f>'[2]tr (2)'!F390</f>
        <v>100</v>
      </c>
      <c r="G547" s="198">
        <f>'[2]tr (2)'!G390</f>
        <v>100</v>
      </c>
      <c r="H547" s="198">
        <f>'[2]tr (2)'!H390</f>
        <v>100</v>
      </c>
      <c r="I547" s="198">
        <f>'[2]tr (2)'!I390</f>
        <v>100</v>
      </c>
      <c r="J547" s="198">
        <f>'[2]tr (2)'!J390</f>
        <v>100</v>
      </c>
      <c r="K547" s="198">
        <f>'[2]tr (2)'!K390</f>
        <v>100</v>
      </c>
      <c r="L547" s="198">
        <f>'[2]tr (2)'!L390</f>
        <v>100</v>
      </c>
      <c r="M547" s="198">
        <f>'[2]tr (2)'!M390</f>
        <v>100</v>
      </c>
      <c r="N547" s="198">
        <f>'[2]tr (2)'!N390</f>
        <v>100</v>
      </c>
      <c r="O547" s="251"/>
      <c r="P547" s="247">
        <f>'[2]tr (2)'!O390</f>
        <v>100</v>
      </c>
      <c r="Q547" s="198">
        <f>'[2]tr (2)'!P390</f>
        <v>100</v>
      </c>
      <c r="R547" s="251">
        <f>'[2]tr (2)'!Q390</f>
        <v>100</v>
      </c>
      <c r="S547" s="252" t="s">
        <v>1734</v>
      </c>
    </row>
    <row r="548" spans="1:19" ht="15" customHeight="1">
      <c r="A548" s="216" t="s">
        <v>1735</v>
      </c>
      <c r="B548" s="247">
        <f>'[2]tr (2)'!C391</f>
        <v>100</v>
      </c>
      <c r="C548" s="198">
        <f>'[2]tr (2)'!D391</f>
        <v>100</v>
      </c>
      <c r="D548" s="198">
        <f>'[2]tr (2)'!E391</f>
        <v>100</v>
      </c>
      <c r="E548" s="251"/>
      <c r="F548" s="198">
        <f>'[2]tr (2)'!F391</f>
        <v>100</v>
      </c>
      <c r="G548" s="198">
        <f>'[2]tr (2)'!G391</f>
        <v>100</v>
      </c>
      <c r="H548" s="198">
        <f>'[2]tr (2)'!H391</f>
        <v>100</v>
      </c>
      <c r="I548" s="198">
        <f>'[2]tr (2)'!I391</f>
        <v>100</v>
      </c>
      <c r="J548" s="198">
        <f>'[2]tr (2)'!J391</f>
        <v>100</v>
      </c>
      <c r="K548" s="198">
        <f>'[2]tr (2)'!K391</f>
        <v>100</v>
      </c>
      <c r="L548" s="198">
        <f>'[2]tr (2)'!L391</f>
        <v>100</v>
      </c>
      <c r="M548" s="198">
        <f>'[2]tr (2)'!M391</f>
        <v>100</v>
      </c>
      <c r="N548" s="198">
        <f>'[2]tr (2)'!N391</f>
        <v>100</v>
      </c>
      <c r="O548" s="251"/>
      <c r="P548" s="247">
        <f>'[2]tr (2)'!O391</f>
        <v>100</v>
      </c>
      <c r="Q548" s="198">
        <f>'[2]tr (2)'!P391</f>
        <v>100</v>
      </c>
      <c r="R548" s="251">
        <f>'[2]tr (2)'!Q391</f>
        <v>100</v>
      </c>
      <c r="S548" s="256" t="s">
        <v>1736</v>
      </c>
    </row>
    <row r="549" spans="1:19" ht="15" customHeight="1">
      <c r="A549" s="216" t="s">
        <v>1737</v>
      </c>
      <c r="B549" s="247">
        <f>'[2]tr (2)'!C392</f>
        <v>100</v>
      </c>
      <c r="C549" s="198">
        <f>'[2]tr (2)'!D392</f>
        <v>100</v>
      </c>
      <c r="D549" s="198">
        <f>'[2]tr (2)'!E392</f>
        <v>100</v>
      </c>
      <c r="E549" s="251"/>
      <c r="F549" s="198">
        <f>'[2]tr (2)'!F392</f>
        <v>100</v>
      </c>
      <c r="G549" s="198">
        <f>'[2]tr (2)'!G392</f>
        <v>100</v>
      </c>
      <c r="H549" s="198">
        <f>'[2]tr (2)'!H392</f>
        <v>100</v>
      </c>
      <c r="I549" s="198">
        <f>'[2]tr (2)'!I392</f>
        <v>100</v>
      </c>
      <c r="J549" s="198">
        <f>'[2]tr (2)'!J392</f>
        <v>100</v>
      </c>
      <c r="K549" s="198">
        <f>'[2]tr (2)'!K392</f>
        <v>100</v>
      </c>
      <c r="L549" s="198">
        <f>'[2]tr (2)'!L392</f>
        <v>100</v>
      </c>
      <c r="M549" s="198">
        <f>'[2]tr (2)'!M392</f>
        <v>100</v>
      </c>
      <c r="N549" s="198">
        <f>'[2]tr (2)'!N392</f>
        <v>100</v>
      </c>
      <c r="O549" s="251"/>
      <c r="P549" s="247">
        <f>'[2]tr (2)'!O392</f>
        <v>100</v>
      </c>
      <c r="Q549" s="198">
        <f>'[2]tr (2)'!P392</f>
        <v>100</v>
      </c>
      <c r="R549" s="251">
        <f>'[2]tr (2)'!Q392</f>
        <v>100</v>
      </c>
      <c r="S549" s="206" t="s">
        <v>1738</v>
      </c>
    </row>
    <row r="550" spans="1:19" ht="15" customHeight="1">
      <c r="A550" s="216" t="s">
        <v>1739</v>
      </c>
      <c r="B550" s="247">
        <f>'[2]tr (2)'!C393</f>
        <v>100</v>
      </c>
      <c r="C550" s="198">
        <f>'[2]tr (2)'!D393</f>
        <v>100</v>
      </c>
      <c r="D550" s="198">
        <f>'[2]tr (2)'!E393</f>
        <v>100</v>
      </c>
      <c r="E550" s="251"/>
      <c r="F550" s="198">
        <f>'[2]tr (2)'!F393</f>
        <v>100</v>
      </c>
      <c r="G550" s="198">
        <f>'[2]tr (2)'!G393</f>
        <v>100</v>
      </c>
      <c r="H550" s="198">
        <f>'[2]tr (2)'!H393</f>
        <v>100</v>
      </c>
      <c r="I550" s="198">
        <f>'[2]tr (2)'!I393</f>
        <v>100</v>
      </c>
      <c r="J550" s="198">
        <f>'[2]tr (2)'!J393</f>
        <v>100</v>
      </c>
      <c r="K550" s="198">
        <f>'[2]tr (2)'!K393</f>
        <v>100</v>
      </c>
      <c r="L550" s="198">
        <f>'[2]tr (2)'!L393</f>
        <v>100</v>
      </c>
      <c r="M550" s="198">
        <f>'[2]tr (2)'!M393</f>
        <v>100</v>
      </c>
      <c r="N550" s="198">
        <f>'[2]tr (2)'!N393</f>
        <v>100</v>
      </c>
      <c r="O550" s="251"/>
      <c r="P550" s="247">
        <f>'[2]tr (2)'!O393</f>
        <v>100</v>
      </c>
      <c r="Q550" s="198">
        <f>'[2]tr (2)'!P393</f>
        <v>100</v>
      </c>
      <c r="R550" s="251">
        <f>'[2]tr (2)'!Q393</f>
        <v>100</v>
      </c>
      <c r="S550" s="206" t="s">
        <v>1740</v>
      </c>
    </row>
    <row r="551" spans="1:19" ht="15" customHeight="1">
      <c r="A551" s="216" t="s">
        <v>1741</v>
      </c>
      <c r="B551" s="247">
        <f>'[2]tr (2)'!C394</f>
        <v>100</v>
      </c>
      <c r="C551" s="198">
        <f>'[2]tr (2)'!D394</f>
        <v>100</v>
      </c>
      <c r="D551" s="198">
        <f>'[2]tr (2)'!E394</f>
        <v>100</v>
      </c>
      <c r="E551" s="251"/>
      <c r="F551" s="198">
        <f>'[2]tr (2)'!F394</f>
        <v>100</v>
      </c>
      <c r="G551" s="198">
        <f>'[2]tr (2)'!G394</f>
        <v>100</v>
      </c>
      <c r="H551" s="198">
        <f>'[2]tr (2)'!H394</f>
        <v>100</v>
      </c>
      <c r="I551" s="198">
        <f>'[2]tr (2)'!I394</f>
        <v>100</v>
      </c>
      <c r="J551" s="198">
        <f>'[2]tr (2)'!J394</f>
        <v>100</v>
      </c>
      <c r="K551" s="198">
        <f>'[2]tr (2)'!K394</f>
        <v>100</v>
      </c>
      <c r="L551" s="198">
        <f>'[2]tr (2)'!L394</f>
        <v>100</v>
      </c>
      <c r="M551" s="198">
        <f>'[2]tr (2)'!M394</f>
        <v>100</v>
      </c>
      <c r="N551" s="198">
        <f>'[2]tr (2)'!N394</f>
        <v>100</v>
      </c>
      <c r="O551" s="251"/>
      <c r="P551" s="247">
        <f>'[2]tr (2)'!O394</f>
        <v>100</v>
      </c>
      <c r="Q551" s="198">
        <f>'[2]tr (2)'!P394</f>
        <v>100</v>
      </c>
      <c r="R551" s="251">
        <f>'[2]tr (2)'!Q394</f>
        <v>100</v>
      </c>
      <c r="S551" s="256" t="s">
        <v>1742</v>
      </c>
    </row>
    <row r="552" spans="1:19" ht="15" customHeight="1">
      <c r="A552" s="216" t="s">
        <v>1743</v>
      </c>
      <c r="B552" s="247">
        <f>'[2]tr (2)'!C395</f>
        <v>100</v>
      </c>
      <c r="C552" s="198">
        <f>'[2]tr (2)'!D395</f>
        <v>100</v>
      </c>
      <c r="D552" s="198">
        <f>'[2]tr (2)'!E395</f>
        <v>100</v>
      </c>
      <c r="E552" s="251"/>
      <c r="F552" s="198">
        <f>'[2]tr (2)'!F395</f>
        <v>100</v>
      </c>
      <c r="G552" s="198">
        <f>'[2]tr (2)'!G395</f>
        <v>100</v>
      </c>
      <c r="H552" s="198">
        <f>'[2]tr (2)'!H395</f>
        <v>100</v>
      </c>
      <c r="I552" s="198">
        <f>'[2]tr (2)'!I395</f>
        <v>100</v>
      </c>
      <c r="J552" s="198">
        <f>'[2]tr (2)'!J395</f>
        <v>100</v>
      </c>
      <c r="K552" s="198">
        <f>'[2]tr (2)'!K395</f>
        <v>100</v>
      </c>
      <c r="L552" s="198">
        <f>'[2]tr (2)'!L395</f>
        <v>100</v>
      </c>
      <c r="M552" s="198">
        <f>'[2]tr (2)'!M395</f>
        <v>100</v>
      </c>
      <c r="N552" s="198">
        <f>'[2]tr (2)'!N395</f>
        <v>100</v>
      </c>
      <c r="O552" s="251"/>
      <c r="P552" s="247">
        <f>'[2]tr (2)'!O395</f>
        <v>100</v>
      </c>
      <c r="Q552" s="198">
        <f>'[2]tr (2)'!P395</f>
        <v>100</v>
      </c>
      <c r="R552" s="251">
        <f>'[2]tr (2)'!Q395</f>
        <v>100</v>
      </c>
      <c r="S552" s="256" t="s">
        <v>1744</v>
      </c>
    </row>
    <row r="553" spans="1:19" ht="15" customHeight="1">
      <c r="A553" s="216" t="s">
        <v>1745</v>
      </c>
      <c r="B553" s="247">
        <f>'[2]tr (2)'!C396</f>
        <v>117.6</v>
      </c>
      <c r="C553" s="198">
        <f>'[2]tr (2)'!D396</f>
        <v>117.6</v>
      </c>
      <c r="D553" s="198">
        <f>'[2]tr (2)'!E396</f>
        <v>117.6</v>
      </c>
      <c r="E553" s="251"/>
      <c r="F553" s="198">
        <f>'[2]tr (2)'!F396</f>
        <v>117.6</v>
      </c>
      <c r="G553" s="198">
        <f>'[2]tr (2)'!G396</f>
        <v>117.6</v>
      </c>
      <c r="H553" s="198">
        <f>'[2]tr (2)'!H396</f>
        <v>117.6</v>
      </c>
      <c r="I553" s="198">
        <f>'[2]tr (2)'!I396</f>
        <v>117.6</v>
      </c>
      <c r="J553" s="198">
        <f>'[2]tr (2)'!J396</f>
        <v>117.6</v>
      </c>
      <c r="K553" s="198">
        <f>'[2]tr (2)'!K396</f>
        <v>117.6</v>
      </c>
      <c r="L553" s="198">
        <f>'[2]tr (2)'!L396</f>
        <v>117.6</v>
      </c>
      <c r="M553" s="198">
        <f>'[2]tr (2)'!M396</f>
        <v>117.6</v>
      </c>
      <c r="N553" s="198">
        <f>'[2]tr (2)'!N396</f>
        <v>117.6</v>
      </c>
      <c r="O553" s="251"/>
      <c r="P553" s="247">
        <f>'[2]tr (2)'!O396</f>
        <v>117.6</v>
      </c>
      <c r="Q553" s="198">
        <f>'[2]tr (2)'!P396</f>
        <v>117.6</v>
      </c>
      <c r="R553" s="251">
        <f>'[2]tr (2)'!Q396</f>
        <v>115.3</v>
      </c>
      <c r="S553" s="256" t="s">
        <v>1746</v>
      </c>
    </row>
    <row r="554" spans="1:19" ht="15" customHeight="1">
      <c r="B554" s="247"/>
      <c r="C554" s="198"/>
      <c r="D554" s="198"/>
      <c r="E554" s="237"/>
      <c r="F554" s="247"/>
      <c r="G554" s="198"/>
      <c r="H554" s="198"/>
      <c r="I554" s="198"/>
      <c r="J554" s="198"/>
      <c r="K554" s="198"/>
      <c r="L554" s="198"/>
      <c r="M554" s="198"/>
      <c r="N554" s="198"/>
      <c r="P554" s="247"/>
      <c r="Q554" s="198"/>
      <c r="R554" s="251"/>
      <c r="S554" s="256"/>
    </row>
    <row r="555" spans="1:19" ht="15" customHeight="1">
      <c r="B555" s="247"/>
      <c r="C555" s="198"/>
      <c r="D555" s="198"/>
      <c r="E555" s="237"/>
      <c r="F555" s="247"/>
      <c r="G555" s="198"/>
      <c r="H555" s="198"/>
      <c r="I555" s="198"/>
      <c r="J555" s="198"/>
      <c r="K555" s="198"/>
      <c r="L555" s="198"/>
      <c r="M555" s="198"/>
      <c r="N555" s="198"/>
      <c r="P555" s="247"/>
      <c r="Q555" s="198"/>
      <c r="R555" s="251"/>
      <c r="S555" s="256"/>
    </row>
    <row r="556" spans="1:19" ht="15" customHeight="1">
      <c r="B556" s="247"/>
      <c r="C556" s="198"/>
      <c r="D556" s="198"/>
      <c r="E556" s="237"/>
      <c r="F556" s="247"/>
      <c r="G556" s="198"/>
      <c r="H556" s="198"/>
      <c r="I556" s="198"/>
      <c r="J556" s="198"/>
      <c r="K556" s="198"/>
      <c r="L556" s="198"/>
      <c r="M556" s="198"/>
      <c r="N556" s="198"/>
      <c r="P556" s="247"/>
      <c r="Q556" s="198"/>
      <c r="R556" s="251"/>
      <c r="S556" s="256"/>
    </row>
    <row r="557" spans="1:19" ht="15" customHeight="1">
      <c r="B557" s="247"/>
      <c r="C557" s="198"/>
      <c r="D557" s="198"/>
      <c r="E557" s="237"/>
      <c r="F557" s="247"/>
      <c r="G557" s="198"/>
      <c r="H557" s="198"/>
      <c r="I557" s="198"/>
      <c r="J557" s="198"/>
      <c r="K557" s="198"/>
      <c r="L557" s="198"/>
      <c r="M557" s="198"/>
      <c r="N557" s="198"/>
      <c r="P557" s="247"/>
      <c r="Q557" s="198"/>
      <c r="R557" s="251"/>
      <c r="S557" s="256"/>
    </row>
    <row r="558" spans="1:19" ht="15" customHeight="1">
      <c r="B558" s="247"/>
      <c r="C558" s="198"/>
      <c r="D558" s="198"/>
      <c r="E558" s="237"/>
      <c r="F558" s="247"/>
      <c r="G558" s="198"/>
      <c r="H558" s="198"/>
      <c r="I558" s="198"/>
      <c r="J558" s="198"/>
      <c r="K558" s="198"/>
      <c r="L558" s="198"/>
      <c r="M558" s="198"/>
      <c r="N558" s="198"/>
      <c r="P558" s="247"/>
      <c r="Q558" s="198"/>
      <c r="R558" s="251"/>
      <c r="S558" s="256"/>
    </row>
    <row r="559" spans="1:19" ht="15" customHeight="1">
      <c r="A559" s="267"/>
      <c r="B559" s="247"/>
      <c r="C559" s="198"/>
      <c r="D559" s="198"/>
      <c r="E559" s="237"/>
      <c r="F559" s="247"/>
      <c r="G559" s="198"/>
      <c r="H559" s="198"/>
      <c r="I559" s="198"/>
      <c r="J559" s="198"/>
      <c r="K559" s="198"/>
      <c r="L559" s="198"/>
      <c r="M559" s="198"/>
      <c r="N559" s="198"/>
      <c r="P559" s="247"/>
      <c r="Q559" s="198"/>
      <c r="R559" s="251"/>
      <c r="S559" s="275"/>
    </row>
    <row r="560" spans="1:19" ht="15" customHeight="1">
      <c r="A560" s="285"/>
      <c r="B560" s="258"/>
      <c r="C560" s="259"/>
      <c r="D560" s="259"/>
      <c r="E560" s="282"/>
      <c r="F560" s="258"/>
      <c r="G560" s="259"/>
      <c r="H560" s="259"/>
      <c r="I560" s="259"/>
      <c r="J560" s="259"/>
      <c r="K560" s="259"/>
      <c r="L560" s="259"/>
      <c r="M560" s="259"/>
      <c r="N560" s="259"/>
      <c r="O560" s="212"/>
      <c r="P560" s="258"/>
      <c r="Q560" s="259"/>
      <c r="R560" s="262"/>
      <c r="S560" s="289" t="s">
        <v>162</v>
      </c>
    </row>
    <row r="561" spans="1:19" s="200" customFormat="1" ht="15" customHeight="1">
      <c r="A561" s="264"/>
      <c r="B561" s="198"/>
      <c r="C561" s="198"/>
      <c r="D561" s="198"/>
      <c r="E561" s="195"/>
      <c r="F561" s="198"/>
      <c r="G561" s="198"/>
      <c r="H561" s="198"/>
      <c r="I561" s="198"/>
      <c r="J561" s="198"/>
      <c r="K561" s="198"/>
      <c r="L561" s="198"/>
      <c r="M561" s="198"/>
      <c r="N561" s="198"/>
      <c r="O561" s="196"/>
      <c r="P561" s="287"/>
      <c r="Q561" s="198"/>
      <c r="R561" s="198"/>
      <c r="S561" s="297" t="s">
        <v>162</v>
      </c>
    </row>
    <row r="562" spans="1:19" ht="24" customHeight="1">
      <c r="A562" s="194" t="s">
        <v>1670</v>
      </c>
      <c r="B562" s="198"/>
      <c r="C562" s="198"/>
      <c r="D562" s="198"/>
      <c r="F562" s="198"/>
      <c r="G562" s="198"/>
      <c r="H562" s="198"/>
      <c r="I562" s="198"/>
      <c r="J562" s="198"/>
      <c r="K562" s="198"/>
      <c r="L562" s="198"/>
      <c r="M562" s="198"/>
      <c r="N562" s="198"/>
      <c r="P562" s="198"/>
      <c r="Q562" s="198"/>
      <c r="R562" s="198"/>
      <c r="S562" s="199" t="s">
        <v>1671</v>
      </c>
    </row>
    <row r="563" spans="1:19" ht="18" customHeight="1">
      <c r="A563" s="266" t="s">
        <v>1907</v>
      </c>
      <c r="B563" s="198"/>
      <c r="C563" s="198"/>
      <c r="D563" s="198"/>
      <c r="F563" s="198"/>
      <c r="G563" s="198"/>
      <c r="H563" s="198"/>
      <c r="I563" s="198"/>
      <c r="J563" s="198"/>
      <c r="K563" s="198"/>
      <c r="L563" s="198"/>
      <c r="M563" s="198"/>
      <c r="N563" s="198"/>
      <c r="P563" s="198"/>
      <c r="Q563" s="198"/>
      <c r="R563" s="198"/>
      <c r="S563" s="245" t="s">
        <v>1908</v>
      </c>
    </row>
    <row r="564" spans="1:19" ht="18" customHeight="1">
      <c r="A564" s="207" t="s">
        <v>1674</v>
      </c>
      <c r="B564" s="198"/>
      <c r="C564" s="198"/>
      <c r="D564" s="198"/>
      <c r="F564" s="198"/>
      <c r="G564" s="198"/>
      <c r="H564" s="198"/>
      <c r="I564" s="198"/>
      <c r="J564" s="198"/>
      <c r="K564" s="198"/>
      <c r="L564" s="198"/>
      <c r="M564" s="198"/>
      <c r="N564" s="198"/>
      <c r="P564" s="198"/>
      <c r="Q564" s="198"/>
      <c r="R564" s="198"/>
      <c r="S564" s="209" t="s">
        <v>1675</v>
      </c>
    </row>
    <row r="565" spans="1:19" ht="11.45" customHeight="1">
      <c r="A565" s="211"/>
      <c r="B565" s="212"/>
      <c r="C565" s="212"/>
      <c r="D565" s="212"/>
      <c r="E565" s="212"/>
      <c r="F565" s="212"/>
      <c r="G565" s="212"/>
      <c r="H565" s="212"/>
      <c r="I565" s="212"/>
      <c r="J565" s="212"/>
      <c r="K565" s="212"/>
      <c r="L565" s="212"/>
      <c r="M565" s="212"/>
      <c r="N565" s="212"/>
      <c r="O565" s="212"/>
      <c r="P565" s="212"/>
      <c r="Q565" s="212"/>
      <c r="R565" s="212"/>
      <c r="S565" s="214"/>
    </row>
    <row r="566" spans="1:19" ht="11.45" customHeight="1">
      <c r="A566" s="217"/>
      <c r="B566" s="2269">
        <v>2020</v>
      </c>
      <c r="C566" s="2270"/>
      <c r="D566" s="2270"/>
      <c r="E566" s="2270"/>
      <c r="F566" s="2270"/>
      <c r="G566" s="2270"/>
      <c r="H566" s="2270"/>
      <c r="I566" s="2270"/>
      <c r="J566" s="2270"/>
      <c r="K566" s="2271"/>
      <c r="L566" s="2269">
        <v>2019</v>
      </c>
      <c r="M566" s="2270"/>
      <c r="N566" s="2270"/>
      <c r="O566" s="2270"/>
      <c r="P566" s="2270"/>
      <c r="Q566" s="2270"/>
      <c r="R566" s="2271"/>
      <c r="S566" s="218"/>
    </row>
    <row r="567" spans="1:19" ht="11.45" customHeight="1">
      <c r="A567" s="217"/>
      <c r="B567" s="2272"/>
      <c r="C567" s="2273"/>
      <c r="D567" s="2273"/>
      <c r="E567" s="2273"/>
      <c r="F567" s="2273"/>
      <c r="G567" s="2273"/>
      <c r="H567" s="2273"/>
      <c r="I567" s="2273"/>
      <c r="J567" s="2273"/>
      <c r="K567" s="2274"/>
      <c r="L567" s="2272"/>
      <c r="M567" s="2273"/>
      <c r="N567" s="2273"/>
      <c r="O567" s="2273"/>
      <c r="P567" s="2273"/>
      <c r="Q567" s="2273"/>
      <c r="R567" s="2274"/>
      <c r="S567" s="218" t="s">
        <v>1570</v>
      </c>
    </row>
    <row r="568" spans="1:19" s="246" customFormat="1" ht="11.45" customHeight="1">
      <c r="A568" s="217"/>
      <c r="B568" s="711" t="s">
        <v>45</v>
      </c>
      <c r="C568" s="224" t="s">
        <v>47</v>
      </c>
      <c r="D568" s="224" t="s">
        <v>27</v>
      </c>
      <c r="E568" s="221"/>
      <c r="F568" s="219" t="s">
        <v>28</v>
      </c>
      <c r="G568" s="220" t="s">
        <v>29</v>
      </c>
      <c r="H568" s="220" t="s">
        <v>30</v>
      </c>
      <c r="I568" s="223" t="s">
        <v>23</v>
      </c>
      <c r="J568" s="222" t="s">
        <v>24</v>
      </c>
      <c r="K568" s="222" t="s">
        <v>25</v>
      </c>
      <c r="L568" s="223" t="s">
        <v>1571</v>
      </c>
      <c r="M568" s="223" t="s">
        <v>1676</v>
      </c>
      <c r="N568" s="223" t="s">
        <v>26</v>
      </c>
      <c r="O568" s="225"/>
      <c r="P568" s="224" t="s">
        <v>45</v>
      </c>
      <c r="Q568" s="224" t="s">
        <v>47</v>
      </c>
      <c r="R568" s="712" t="s">
        <v>27</v>
      </c>
      <c r="S568" s="218"/>
    </row>
    <row r="569" spans="1:19" s="246" customFormat="1" ht="11.45" customHeight="1">
      <c r="A569" s="226"/>
      <c r="B569" s="714" t="s">
        <v>13</v>
      </c>
      <c r="C569" s="232" t="s">
        <v>46</v>
      </c>
      <c r="D569" s="232" t="s">
        <v>12</v>
      </c>
      <c r="E569" s="229"/>
      <c r="F569" s="227" t="s">
        <v>11</v>
      </c>
      <c r="G569" s="228" t="s">
        <v>10</v>
      </c>
      <c r="H569" s="228" t="s">
        <v>9</v>
      </c>
      <c r="I569" s="231" t="s">
        <v>8</v>
      </c>
      <c r="J569" s="230" t="s">
        <v>7</v>
      </c>
      <c r="K569" s="230" t="s">
        <v>6</v>
      </c>
      <c r="L569" s="231" t="s">
        <v>1575</v>
      </c>
      <c r="M569" s="231" t="s">
        <v>1576</v>
      </c>
      <c r="N569" s="231" t="s">
        <v>1577</v>
      </c>
      <c r="O569" s="233"/>
      <c r="P569" s="232" t="s">
        <v>13</v>
      </c>
      <c r="Q569" s="232" t="s">
        <v>46</v>
      </c>
      <c r="R569" s="715" t="s">
        <v>12</v>
      </c>
      <c r="S569" s="234"/>
    </row>
    <row r="570" spans="1:19" s="246" customFormat="1" ht="15" customHeight="1">
      <c r="A570" s="267"/>
      <c r="B570" s="241"/>
      <c r="C570" s="242"/>
      <c r="D570" s="298"/>
      <c r="E570" s="291"/>
      <c r="F570" s="242"/>
      <c r="G570" s="242"/>
      <c r="H570" s="242"/>
      <c r="I570" s="242"/>
      <c r="J570" s="242"/>
      <c r="K570" s="242"/>
      <c r="L570" s="242"/>
      <c r="M570" s="242"/>
      <c r="N570" s="242"/>
      <c r="O570" s="196"/>
      <c r="P570" s="241"/>
      <c r="Q570" s="242"/>
      <c r="R570" s="244"/>
      <c r="S570" s="239"/>
    </row>
    <row r="571" spans="1:19" ht="15" customHeight="1">
      <c r="A571" s="249" t="s">
        <v>1749</v>
      </c>
      <c r="B571" s="241">
        <f>'[2]tr (2)'!C398</f>
        <v>101.9</v>
      </c>
      <c r="C571" s="242">
        <f>'[2]tr (2)'!D398</f>
        <v>101.7</v>
      </c>
      <c r="D571" s="242">
        <f>'[2]tr (2)'!E398</f>
        <v>101.8</v>
      </c>
      <c r="E571" s="244"/>
      <c r="F571" s="242">
        <f>'[2]tr (2)'!F398</f>
        <v>101.9</v>
      </c>
      <c r="G571" s="242">
        <f>'[2]tr (2)'!G398</f>
        <v>101.6</v>
      </c>
      <c r="H571" s="242">
        <f>'[2]tr (2)'!H398</f>
        <v>101.7</v>
      </c>
      <c r="I571" s="242">
        <f>'[2]tr (2)'!I398</f>
        <v>101.6</v>
      </c>
      <c r="J571" s="242">
        <f>'[2]tr (2)'!J398</f>
        <v>101.3</v>
      </c>
      <c r="K571" s="242">
        <f>'[2]tr (2)'!K398</f>
        <v>101.4</v>
      </c>
      <c r="L571" s="242">
        <f>'[2]tr (2)'!L398</f>
        <v>101.5</v>
      </c>
      <c r="M571" s="242">
        <f>'[2]tr (2)'!M398</f>
        <v>101.1</v>
      </c>
      <c r="N571" s="242">
        <f>'[2]tr (2)'!N398</f>
        <v>101.5</v>
      </c>
      <c r="O571" s="244"/>
      <c r="P571" s="241">
        <f>'[2]tr (2)'!O398</f>
        <v>101.5</v>
      </c>
      <c r="Q571" s="242">
        <f>'[2]tr (2)'!P398</f>
        <v>101.3</v>
      </c>
      <c r="R571" s="244">
        <f>'[2]tr (2)'!Q398</f>
        <v>101.2</v>
      </c>
      <c r="S571" s="248" t="s">
        <v>1750</v>
      </c>
    </row>
    <row r="572" spans="1:19" ht="15" customHeight="1">
      <c r="A572" s="216" t="s">
        <v>1751</v>
      </c>
      <c r="B572" s="247">
        <f>'[2]tr (2)'!C399</f>
        <v>107.1</v>
      </c>
      <c r="C572" s="198">
        <f>'[2]tr (2)'!D399</f>
        <v>106.7</v>
      </c>
      <c r="D572" s="198">
        <f>'[2]tr (2)'!E399</f>
        <v>106</v>
      </c>
      <c r="E572" s="251"/>
      <c r="F572" s="198">
        <f>'[2]tr (2)'!F399</f>
        <v>107.7</v>
      </c>
      <c r="G572" s="198">
        <f>'[2]tr (2)'!G399</f>
        <v>108.1</v>
      </c>
      <c r="H572" s="198">
        <f>'[2]tr (2)'!H399</f>
        <v>109.2</v>
      </c>
      <c r="I572" s="198">
        <f>'[2]tr (2)'!I399</f>
        <v>108.6</v>
      </c>
      <c r="J572" s="198">
        <f>'[2]tr (2)'!J399</f>
        <v>108.2</v>
      </c>
      <c r="K572" s="198">
        <f>'[2]tr (2)'!K399</f>
        <v>108.6</v>
      </c>
      <c r="L572" s="198">
        <f>'[2]tr (2)'!L399</f>
        <v>108.7</v>
      </c>
      <c r="M572" s="198">
        <f>'[2]tr (2)'!M399</f>
        <v>106</v>
      </c>
      <c r="N572" s="198">
        <f>'[2]tr (2)'!N399</f>
        <v>106.2</v>
      </c>
      <c r="O572" s="251"/>
      <c r="P572" s="247">
        <f>'[2]tr (2)'!O399</f>
        <v>105.8</v>
      </c>
      <c r="Q572" s="198">
        <f>'[2]tr (2)'!P399</f>
        <v>105.7</v>
      </c>
      <c r="R572" s="251">
        <f>'[2]tr (2)'!Q399</f>
        <v>105.2</v>
      </c>
      <c r="S572" s="252" t="s">
        <v>1752</v>
      </c>
    </row>
    <row r="573" spans="1:19" ht="15" customHeight="1">
      <c r="A573" s="216" t="s">
        <v>1753</v>
      </c>
      <c r="B573" s="247">
        <f>'[2]tr (2)'!C400</f>
        <v>91.2</v>
      </c>
      <c r="C573" s="198">
        <f>'[2]tr (2)'!D400</f>
        <v>91.3</v>
      </c>
      <c r="D573" s="198">
        <f>'[2]tr (2)'!E400</f>
        <v>94.5</v>
      </c>
      <c r="E573" s="251"/>
      <c r="F573" s="198">
        <f>'[2]tr (2)'!F400</f>
        <v>93.9</v>
      </c>
      <c r="G573" s="198">
        <f>'[2]tr (2)'!G400</f>
        <v>94.1</v>
      </c>
      <c r="H573" s="198">
        <f>'[2]tr (2)'!H400</f>
        <v>97.9</v>
      </c>
      <c r="I573" s="198">
        <f>'[2]tr (2)'!I400</f>
        <v>97.9</v>
      </c>
      <c r="J573" s="198">
        <f>'[2]tr (2)'!J400</f>
        <v>98.2</v>
      </c>
      <c r="K573" s="198">
        <f>'[2]tr (2)'!K400</f>
        <v>97.1</v>
      </c>
      <c r="L573" s="198">
        <f>'[2]tr (2)'!L400</f>
        <v>96.5</v>
      </c>
      <c r="M573" s="198">
        <f>'[2]tr (2)'!M400</f>
        <v>96</v>
      </c>
      <c r="N573" s="198">
        <f>'[2]tr (2)'!N400</f>
        <v>96.8</v>
      </c>
      <c r="O573" s="251"/>
      <c r="P573" s="247">
        <f>'[2]tr (2)'!O400</f>
        <v>95.1</v>
      </c>
      <c r="Q573" s="198">
        <f>'[2]tr (2)'!P400</f>
        <v>94.8</v>
      </c>
      <c r="R573" s="251">
        <f>'[2]tr (2)'!Q400</f>
        <v>95</v>
      </c>
      <c r="S573" s="253" t="s">
        <v>1754</v>
      </c>
    </row>
    <row r="574" spans="1:19" ht="15" customHeight="1">
      <c r="A574" s="216" t="s">
        <v>1755</v>
      </c>
      <c r="B574" s="247">
        <f>'[2]tr (2)'!C401</f>
        <v>106.8</v>
      </c>
      <c r="C574" s="198">
        <f>'[2]tr (2)'!D401</f>
        <v>104.5</v>
      </c>
      <c r="D574" s="198">
        <f>'[2]tr (2)'!E401</f>
        <v>107.3</v>
      </c>
      <c r="E574" s="251"/>
      <c r="F574" s="198">
        <f>'[2]tr (2)'!F401</f>
        <v>109.3</v>
      </c>
      <c r="G574" s="198">
        <f>'[2]tr (2)'!G401</f>
        <v>106.9</v>
      </c>
      <c r="H574" s="198">
        <f>'[2]tr (2)'!H401</f>
        <v>106.9</v>
      </c>
      <c r="I574" s="198">
        <f>'[2]tr (2)'!I401</f>
        <v>105.5</v>
      </c>
      <c r="J574" s="198">
        <f>'[2]tr (2)'!J401</f>
        <v>106.4</v>
      </c>
      <c r="K574" s="198">
        <f>'[2]tr (2)'!K401</f>
        <v>106.6</v>
      </c>
      <c r="L574" s="198">
        <f>'[2]tr (2)'!L401</f>
        <v>106.3</v>
      </c>
      <c r="M574" s="198">
        <f>'[2]tr (2)'!M401</f>
        <v>105.1</v>
      </c>
      <c r="N574" s="198">
        <f>'[2]tr (2)'!N401</f>
        <v>105</v>
      </c>
      <c r="O574" s="251"/>
      <c r="P574" s="247">
        <f>'[2]tr (2)'!O401</f>
        <v>105</v>
      </c>
      <c r="Q574" s="198">
        <f>'[2]tr (2)'!P401</f>
        <v>105.4</v>
      </c>
      <c r="R574" s="251">
        <f>'[2]tr (2)'!Q401</f>
        <v>105.3</v>
      </c>
      <c r="S574" s="253" t="s">
        <v>1756</v>
      </c>
    </row>
    <row r="575" spans="1:19" ht="15" customHeight="1">
      <c r="A575" s="216" t="s">
        <v>1757</v>
      </c>
      <c r="B575" s="247">
        <f>'[2]tr (2)'!C402</f>
        <v>96.7</v>
      </c>
      <c r="C575" s="198">
        <f>'[2]tr (2)'!D402</f>
        <v>96.7</v>
      </c>
      <c r="D575" s="198">
        <f>'[2]tr (2)'!E402</f>
        <v>96.5</v>
      </c>
      <c r="E575" s="251"/>
      <c r="F575" s="198">
        <f>'[2]tr (2)'!F402</f>
        <v>95.3</v>
      </c>
      <c r="G575" s="198">
        <f>'[2]tr (2)'!G402</f>
        <v>94.8</v>
      </c>
      <c r="H575" s="198">
        <f>'[2]tr (2)'!H402</f>
        <v>94.9</v>
      </c>
      <c r="I575" s="198">
        <f>'[2]tr (2)'!I402</f>
        <v>95.3</v>
      </c>
      <c r="J575" s="198">
        <f>'[2]tr (2)'!J402</f>
        <v>94.1</v>
      </c>
      <c r="K575" s="198">
        <f>'[2]tr (2)'!K402</f>
        <v>95.6</v>
      </c>
      <c r="L575" s="198">
        <f>'[2]tr (2)'!L402</f>
        <v>95.8</v>
      </c>
      <c r="M575" s="198">
        <f>'[2]tr (2)'!M402</f>
        <v>96.2</v>
      </c>
      <c r="N575" s="198">
        <f>'[2]tr (2)'!N402</f>
        <v>96.5</v>
      </c>
      <c r="O575" s="251"/>
      <c r="P575" s="247">
        <f>'[2]tr (2)'!O402</f>
        <v>96.6</v>
      </c>
      <c r="Q575" s="198">
        <f>'[2]tr (2)'!P402</f>
        <v>96</v>
      </c>
      <c r="R575" s="251">
        <f>'[2]tr (2)'!Q402</f>
        <v>96.1</v>
      </c>
      <c r="S575" s="253" t="s">
        <v>1758</v>
      </c>
    </row>
    <row r="576" spans="1:19" ht="15" customHeight="1">
      <c r="A576" s="216" t="s">
        <v>1759</v>
      </c>
      <c r="B576" s="247">
        <f>'[2]tr (2)'!C403</f>
        <v>83.5</v>
      </c>
      <c r="C576" s="198">
        <f>'[2]tr (2)'!D403</f>
        <v>84.1</v>
      </c>
      <c r="D576" s="198">
        <f>'[2]tr (2)'!E403</f>
        <v>85</v>
      </c>
      <c r="E576" s="251"/>
      <c r="F576" s="198">
        <f>'[2]tr (2)'!F403</f>
        <v>84.4</v>
      </c>
      <c r="G576" s="198">
        <f>'[2]tr (2)'!G403</f>
        <v>83.4</v>
      </c>
      <c r="H576" s="198">
        <f>'[2]tr (2)'!H403</f>
        <v>83.2</v>
      </c>
      <c r="I576" s="198">
        <f>'[2]tr (2)'!I403</f>
        <v>83.3</v>
      </c>
      <c r="J576" s="198">
        <f>'[2]tr (2)'!J403</f>
        <v>84.7</v>
      </c>
      <c r="K576" s="198">
        <f>'[2]tr (2)'!K403</f>
        <v>85.2</v>
      </c>
      <c r="L576" s="198">
        <f>'[2]tr (2)'!L403</f>
        <v>85.2</v>
      </c>
      <c r="M576" s="198">
        <f>'[2]tr (2)'!M403</f>
        <v>85.4</v>
      </c>
      <c r="N576" s="198">
        <f>'[2]tr (2)'!N403</f>
        <v>87.3</v>
      </c>
      <c r="O576" s="251"/>
      <c r="P576" s="247">
        <f>'[2]tr (2)'!O403</f>
        <v>89.2</v>
      </c>
      <c r="Q576" s="198">
        <f>'[2]tr (2)'!P403</f>
        <v>91.1</v>
      </c>
      <c r="R576" s="251">
        <f>'[2]tr (2)'!Q403</f>
        <v>90.6</v>
      </c>
      <c r="S576" s="253" t="s">
        <v>1760</v>
      </c>
    </row>
    <row r="577" spans="1:19" ht="15" customHeight="1">
      <c r="A577" s="216" t="s">
        <v>1761</v>
      </c>
      <c r="B577" s="247">
        <f>'[2]tr (2)'!C404</f>
        <v>100</v>
      </c>
      <c r="C577" s="198">
        <f>'[2]tr (2)'!D404</f>
        <v>100</v>
      </c>
      <c r="D577" s="198">
        <f>'[2]tr (2)'!E404</f>
        <v>100</v>
      </c>
      <c r="E577" s="251"/>
      <c r="F577" s="198">
        <f>'[2]tr (2)'!F404</f>
        <v>100</v>
      </c>
      <c r="G577" s="198">
        <f>'[2]tr (2)'!G404</f>
        <v>100</v>
      </c>
      <c r="H577" s="198">
        <f>'[2]tr (2)'!H404</f>
        <v>100</v>
      </c>
      <c r="I577" s="198">
        <f>'[2]tr (2)'!I404</f>
        <v>100</v>
      </c>
      <c r="J577" s="198">
        <f>'[2]tr (2)'!J404</f>
        <v>100</v>
      </c>
      <c r="K577" s="198">
        <f>'[2]tr (2)'!K404</f>
        <v>100</v>
      </c>
      <c r="L577" s="198">
        <f>'[2]tr (2)'!L404</f>
        <v>100</v>
      </c>
      <c r="M577" s="198">
        <f>'[2]tr (2)'!M404</f>
        <v>100</v>
      </c>
      <c r="N577" s="198">
        <f>'[2]tr (2)'!N404</f>
        <v>100</v>
      </c>
      <c r="O577" s="251"/>
      <c r="P577" s="247">
        <f>'[2]tr (2)'!O404</f>
        <v>100</v>
      </c>
      <c r="Q577" s="198">
        <f>'[2]tr (2)'!P404</f>
        <v>100</v>
      </c>
      <c r="R577" s="251">
        <f>'[2]tr (2)'!Q404</f>
        <v>100</v>
      </c>
      <c r="S577" s="253" t="s">
        <v>1762</v>
      </c>
    </row>
    <row r="578" spans="1:19" ht="15" customHeight="1">
      <c r="A578" s="216" t="s">
        <v>1763</v>
      </c>
      <c r="B578" s="247">
        <f>'[2]tr (2)'!C405</f>
        <v>121.4</v>
      </c>
      <c r="C578" s="198">
        <f>'[2]tr (2)'!D405</f>
        <v>121.1</v>
      </c>
      <c r="D578" s="198">
        <f>'[2]tr (2)'!E405</f>
        <v>120.6</v>
      </c>
      <c r="E578" s="251"/>
      <c r="F578" s="198">
        <f>'[2]tr (2)'!F405</f>
        <v>120.2</v>
      </c>
      <c r="G578" s="198">
        <f>'[2]tr (2)'!G405</f>
        <v>119.2</v>
      </c>
      <c r="H578" s="198">
        <f>'[2]tr (2)'!H405</f>
        <v>118.4</v>
      </c>
      <c r="I578" s="198">
        <f>'[2]tr (2)'!I405</f>
        <v>116.9</v>
      </c>
      <c r="J578" s="198">
        <f>'[2]tr (2)'!J405</f>
        <v>116.2</v>
      </c>
      <c r="K578" s="198">
        <f>'[2]tr (2)'!K405</f>
        <v>114.3</v>
      </c>
      <c r="L578" s="198">
        <f>'[2]tr (2)'!L405</f>
        <v>114.4</v>
      </c>
      <c r="M578" s="198">
        <f>'[2]tr (2)'!M405</f>
        <v>114.1</v>
      </c>
      <c r="N578" s="198">
        <f>'[2]tr (2)'!N405</f>
        <v>113.7</v>
      </c>
      <c r="O578" s="251"/>
      <c r="P578" s="247">
        <f>'[2]tr (2)'!O405</f>
        <v>114</v>
      </c>
      <c r="Q578" s="198">
        <f>'[2]tr (2)'!P405</f>
        <v>112.9</v>
      </c>
      <c r="R578" s="251">
        <f>'[2]tr (2)'!Q405</f>
        <v>112.3</v>
      </c>
      <c r="S578" s="252" t="s">
        <v>1764</v>
      </c>
    </row>
    <row r="579" spans="1:19" ht="15" customHeight="1">
      <c r="A579" s="216" t="s">
        <v>1765</v>
      </c>
      <c r="B579" s="247">
        <f>'[2]tr (2)'!C406</f>
        <v>104.5</v>
      </c>
      <c r="C579" s="198">
        <f>'[2]tr (2)'!D406</f>
        <v>104.5</v>
      </c>
      <c r="D579" s="198">
        <f>'[2]tr (2)'!E406</f>
        <v>104.5</v>
      </c>
      <c r="E579" s="251"/>
      <c r="F579" s="198">
        <f>'[2]tr (2)'!F406</f>
        <v>104.7</v>
      </c>
      <c r="G579" s="198">
        <f>'[2]tr (2)'!G406</f>
        <v>104.7</v>
      </c>
      <c r="H579" s="198">
        <f>'[2]tr (2)'!H406</f>
        <v>104.7</v>
      </c>
      <c r="I579" s="198">
        <f>'[2]tr (2)'!I406</f>
        <v>104.4</v>
      </c>
      <c r="J579" s="198">
        <f>'[2]tr (2)'!J406</f>
        <v>104.4</v>
      </c>
      <c r="K579" s="198">
        <f>'[2]tr (2)'!K406</f>
        <v>104.4</v>
      </c>
      <c r="L579" s="198">
        <f>'[2]tr (2)'!L406</f>
        <v>104.4</v>
      </c>
      <c r="M579" s="198">
        <f>'[2]tr (2)'!M406</f>
        <v>104.4</v>
      </c>
      <c r="N579" s="198">
        <f>'[2]tr (2)'!N406</f>
        <v>104.4</v>
      </c>
      <c r="O579" s="251"/>
      <c r="P579" s="247">
        <f>'[2]tr (2)'!O406</f>
        <v>104.5</v>
      </c>
      <c r="Q579" s="198">
        <f>'[2]tr (2)'!P406</f>
        <v>104.5</v>
      </c>
      <c r="R579" s="251">
        <f>'[2]tr (2)'!Q406</f>
        <v>104.5</v>
      </c>
      <c r="S579" s="253" t="s">
        <v>1766</v>
      </c>
    </row>
    <row r="580" spans="1:19" ht="15" customHeight="1">
      <c r="A580" s="216" t="s">
        <v>1767</v>
      </c>
      <c r="B580" s="247">
        <f>'[2]tr (2)'!C407</f>
        <v>101.2</v>
      </c>
      <c r="C580" s="198">
        <f>'[2]tr (2)'!D407</f>
        <v>101.2</v>
      </c>
      <c r="D580" s="198">
        <f>'[2]tr (2)'!E407</f>
        <v>101.2</v>
      </c>
      <c r="E580" s="251"/>
      <c r="F580" s="198">
        <f>'[2]tr (2)'!F407</f>
        <v>101.2</v>
      </c>
      <c r="G580" s="198">
        <f>'[2]tr (2)'!G407</f>
        <v>101.2</v>
      </c>
      <c r="H580" s="198">
        <f>'[2]tr (2)'!H407</f>
        <v>101.2</v>
      </c>
      <c r="I580" s="198">
        <f>'[2]tr (2)'!I407</f>
        <v>101.4</v>
      </c>
      <c r="J580" s="198">
        <f>'[2]tr (2)'!J407</f>
        <v>101.3</v>
      </c>
      <c r="K580" s="198">
        <f>'[2]tr (2)'!K407</f>
        <v>101.3</v>
      </c>
      <c r="L580" s="198">
        <f>'[2]tr (2)'!L407</f>
        <v>101.4</v>
      </c>
      <c r="M580" s="198">
        <f>'[2]tr (2)'!M407</f>
        <v>101.4</v>
      </c>
      <c r="N580" s="198">
        <f>'[2]tr (2)'!N407</f>
        <v>102.3</v>
      </c>
      <c r="O580" s="251"/>
      <c r="P580" s="247">
        <f>'[2]tr (2)'!O407</f>
        <v>102.3</v>
      </c>
      <c r="Q580" s="198">
        <f>'[2]tr (2)'!P407</f>
        <v>102.4</v>
      </c>
      <c r="R580" s="251">
        <f>'[2]tr (2)'!Q407</f>
        <v>102.4</v>
      </c>
      <c r="S580" s="252" t="s">
        <v>1768</v>
      </c>
    </row>
    <row r="581" spans="1:19" ht="15" customHeight="1">
      <c r="A581" s="216" t="s">
        <v>1769</v>
      </c>
      <c r="B581" s="247">
        <f>'[2]tr (2)'!C408</f>
        <v>93.3</v>
      </c>
      <c r="C581" s="198">
        <f>'[2]tr (2)'!D408</f>
        <v>93.3</v>
      </c>
      <c r="D581" s="198">
        <f>'[2]tr (2)'!E408</f>
        <v>93.3</v>
      </c>
      <c r="E581" s="251"/>
      <c r="F581" s="198">
        <f>'[2]tr (2)'!F408</f>
        <v>93.3</v>
      </c>
      <c r="G581" s="198">
        <f>'[2]tr (2)'!G408</f>
        <v>93.3</v>
      </c>
      <c r="H581" s="198">
        <f>'[2]tr (2)'!H408</f>
        <v>93.3</v>
      </c>
      <c r="I581" s="198">
        <f>'[2]tr (2)'!I408</f>
        <v>93.3</v>
      </c>
      <c r="J581" s="198">
        <f>'[2]tr (2)'!J408</f>
        <v>93.3</v>
      </c>
      <c r="K581" s="198">
        <f>'[2]tr (2)'!K408</f>
        <v>93.3</v>
      </c>
      <c r="L581" s="198">
        <f>'[2]tr (2)'!L408</f>
        <v>93.3</v>
      </c>
      <c r="M581" s="198">
        <f>'[2]tr (2)'!M408</f>
        <v>93.3</v>
      </c>
      <c r="N581" s="198">
        <f>'[2]tr (2)'!N408</f>
        <v>93.3</v>
      </c>
      <c r="O581" s="251"/>
      <c r="P581" s="247">
        <f>'[2]tr (2)'!O408</f>
        <v>93.3</v>
      </c>
      <c r="Q581" s="198">
        <f>'[2]tr (2)'!P408</f>
        <v>93.3</v>
      </c>
      <c r="R581" s="251">
        <f>'[2]tr (2)'!Q408</f>
        <v>93.3</v>
      </c>
      <c r="S581" s="253" t="s">
        <v>1770</v>
      </c>
    </row>
    <row r="582" spans="1:19" ht="15" customHeight="1">
      <c r="B582" s="247"/>
      <c r="C582" s="198"/>
      <c r="D582" s="242"/>
      <c r="E582" s="244"/>
      <c r="F582" s="242"/>
      <c r="G582" s="242"/>
      <c r="H582" s="242"/>
      <c r="I582" s="242"/>
      <c r="J582" s="242"/>
      <c r="K582" s="242"/>
      <c r="L582" s="242"/>
      <c r="M582" s="242"/>
      <c r="N582" s="242"/>
      <c r="O582" s="244"/>
      <c r="P582" s="241"/>
      <c r="Q582" s="242"/>
      <c r="R582" s="244"/>
      <c r="S582" s="253"/>
    </row>
    <row r="583" spans="1:19" ht="15" customHeight="1">
      <c r="A583" s="249" t="s">
        <v>1771</v>
      </c>
      <c r="B583" s="241">
        <f>'[2]tr (2)'!C410</f>
        <v>100.4</v>
      </c>
      <c r="C583" s="242">
        <f>'[2]tr (2)'!D410</f>
        <v>100.3</v>
      </c>
      <c r="D583" s="242">
        <f>'[2]tr (2)'!E410</f>
        <v>100.3</v>
      </c>
      <c r="E583" s="244"/>
      <c r="F583" s="242">
        <f>'[2]tr (2)'!F410</f>
        <v>100.4</v>
      </c>
      <c r="G583" s="242">
        <f>'[2]tr (2)'!G410</f>
        <v>100.4</v>
      </c>
      <c r="H583" s="242">
        <f>'[2]tr (2)'!H410</f>
        <v>100.4</v>
      </c>
      <c r="I583" s="242">
        <f>'[2]tr (2)'!I410</f>
        <v>100.5</v>
      </c>
      <c r="J583" s="242">
        <f>'[2]tr (2)'!J410</f>
        <v>100.5</v>
      </c>
      <c r="K583" s="242">
        <f>'[2]tr (2)'!K410</f>
        <v>100.5</v>
      </c>
      <c r="L583" s="242">
        <f>'[2]tr (2)'!L410</f>
        <v>100.7</v>
      </c>
      <c r="M583" s="242">
        <f>'[2]tr (2)'!M410</f>
        <v>100.7</v>
      </c>
      <c r="N583" s="242">
        <f>'[2]tr (2)'!N410</f>
        <v>100.3</v>
      </c>
      <c r="O583" s="244"/>
      <c r="P583" s="241">
        <f>'[2]tr (2)'!O410</f>
        <v>100.4</v>
      </c>
      <c r="Q583" s="242">
        <f>'[2]tr (2)'!P410</f>
        <v>100.4</v>
      </c>
      <c r="R583" s="244">
        <f>'[2]tr (2)'!Q410</f>
        <v>100.4</v>
      </c>
      <c r="S583" s="248" t="s">
        <v>1772</v>
      </c>
    </row>
    <row r="584" spans="1:19" ht="15" customHeight="1">
      <c r="A584" s="216" t="s">
        <v>1773</v>
      </c>
      <c r="B584" s="247">
        <f>'[2]tr (2)'!C411</f>
        <v>98</v>
      </c>
      <c r="C584" s="198">
        <f>'[2]tr (2)'!D411</f>
        <v>98</v>
      </c>
      <c r="D584" s="198">
        <f>'[2]tr (2)'!E411</f>
        <v>98</v>
      </c>
      <c r="E584" s="251"/>
      <c r="F584" s="198">
        <f>'[2]tr (2)'!F411</f>
        <v>98</v>
      </c>
      <c r="G584" s="198">
        <f>'[2]tr (2)'!G411</f>
        <v>98.2</v>
      </c>
      <c r="H584" s="198">
        <f>'[2]tr (2)'!H411</f>
        <v>98.2</v>
      </c>
      <c r="I584" s="198">
        <f>'[2]tr (2)'!I411</f>
        <v>98.3</v>
      </c>
      <c r="J584" s="198">
        <f>'[2]tr (2)'!J411</f>
        <v>98.3</v>
      </c>
      <c r="K584" s="198">
        <f>'[2]tr (2)'!K411</f>
        <v>98.3</v>
      </c>
      <c r="L584" s="198">
        <f>'[2]tr (2)'!L411</f>
        <v>98.8</v>
      </c>
      <c r="M584" s="198">
        <f>'[2]tr (2)'!M411</f>
        <v>98.8</v>
      </c>
      <c r="N584" s="198">
        <f>'[2]tr (2)'!N411</f>
        <v>98.8</v>
      </c>
      <c r="O584" s="251"/>
      <c r="P584" s="247">
        <f>'[2]tr (2)'!O411</f>
        <v>98.8</v>
      </c>
      <c r="Q584" s="198">
        <f>'[2]tr (2)'!P411</f>
        <v>98.8</v>
      </c>
      <c r="R584" s="251">
        <f>'[2]tr (2)'!Q411</f>
        <v>98.8</v>
      </c>
      <c r="S584" s="253" t="s">
        <v>1774</v>
      </c>
    </row>
    <row r="585" spans="1:19" ht="15" customHeight="1">
      <c r="A585" s="216" t="s">
        <v>1775</v>
      </c>
      <c r="B585" s="247">
        <f>'[2]tr (2)'!C412</f>
        <v>100</v>
      </c>
      <c r="C585" s="198">
        <f>'[2]tr (2)'!D412</f>
        <v>100</v>
      </c>
      <c r="D585" s="198">
        <f>'[2]tr (2)'!E412</f>
        <v>100</v>
      </c>
      <c r="E585" s="251"/>
      <c r="F585" s="198">
        <f>'[2]tr (2)'!F412</f>
        <v>100</v>
      </c>
      <c r="G585" s="198">
        <f>'[2]tr (2)'!G412</f>
        <v>100</v>
      </c>
      <c r="H585" s="198">
        <f>'[2]tr (2)'!H412</f>
        <v>100</v>
      </c>
      <c r="I585" s="198">
        <f>'[2]tr (2)'!I412</f>
        <v>100</v>
      </c>
      <c r="J585" s="198">
        <f>'[2]tr (2)'!J412</f>
        <v>100</v>
      </c>
      <c r="K585" s="198">
        <f>'[2]tr (2)'!K412</f>
        <v>100</v>
      </c>
      <c r="L585" s="198">
        <f>'[2]tr (2)'!L412</f>
        <v>100</v>
      </c>
      <c r="M585" s="198">
        <f>'[2]tr (2)'!M412</f>
        <v>100</v>
      </c>
      <c r="N585" s="198">
        <f>'[2]tr (2)'!N412</f>
        <v>100</v>
      </c>
      <c r="O585" s="251"/>
      <c r="P585" s="247">
        <f>'[2]tr (2)'!O412</f>
        <v>100</v>
      </c>
      <c r="Q585" s="198">
        <f>'[2]tr (2)'!P412</f>
        <v>100</v>
      </c>
      <c r="R585" s="251">
        <f>'[2]tr (2)'!Q412</f>
        <v>100</v>
      </c>
      <c r="S585" s="253" t="s">
        <v>1776</v>
      </c>
    </row>
    <row r="586" spans="1:19" ht="15" customHeight="1">
      <c r="A586" s="216" t="s">
        <v>1777</v>
      </c>
      <c r="B586" s="247">
        <f>'[2]tr (2)'!C413</f>
        <v>99.7</v>
      </c>
      <c r="C586" s="198">
        <f>'[2]tr (2)'!D413</f>
        <v>98.1</v>
      </c>
      <c r="D586" s="198">
        <f>'[2]tr (2)'!E413</f>
        <v>98.5</v>
      </c>
      <c r="E586" s="251"/>
      <c r="F586" s="198">
        <f>'[2]tr (2)'!F413</f>
        <v>98.5</v>
      </c>
      <c r="G586" s="198">
        <f>'[2]tr (2)'!G413</f>
        <v>98.5</v>
      </c>
      <c r="H586" s="198">
        <f>'[2]tr (2)'!H413</f>
        <v>98.5</v>
      </c>
      <c r="I586" s="198">
        <f>'[2]tr (2)'!I413</f>
        <v>98.5</v>
      </c>
      <c r="J586" s="198">
        <f>'[2]tr (2)'!J413</f>
        <v>98.5</v>
      </c>
      <c r="K586" s="198">
        <f>'[2]tr (2)'!K413</f>
        <v>98.5</v>
      </c>
      <c r="L586" s="198">
        <f>'[2]tr (2)'!L413</f>
        <v>98.5</v>
      </c>
      <c r="M586" s="198">
        <f>'[2]tr (2)'!M413</f>
        <v>98.5</v>
      </c>
      <c r="N586" s="198">
        <f>'[2]tr (2)'!N413</f>
        <v>98.5</v>
      </c>
      <c r="O586" s="251"/>
      <c r="P586" s="247">
        <f>'[2]tr (2)'!O413</f>
        <v>99.7</v>
      </c>
      <c r="Q586" s="198">
        <f>'[2]tr (2)'!P413</f>
        <v>101.2</v>
      </c>
      <c r="R586" s="251">
        <f>'[2]tr (2)'!Q413</f>
        <v>101.2</v>
      </c>
      <c r="S586" s="253" t="s">
        <v>1778</v>
      </c>
    </row>
    <row r="587" spans="1:19" ht="15" customHeight="1">
      <c r="A587" s="216" t="s">
        <v>1779</v>
      </c>
      <c r="B587" s="247">
        <f>'[2]tr (2)'!C414</f>
        <v>104.5</v>
      </c>
      <c r="C587" s="198">
        <f>'[2]tr (2)'!D414</f>
        <v>104.5</v>
      </c>
      <c r="D587" s="198">
        <f>'[2]tr (2)'!E414</f>
        <v>104.5</v>
      </c>
      <c r="E587" s="251"/>
      <c r="F587" s="198">
        <f>'[2]tr (2)'!F414</f>
        <v>104.5</v>
      </c>
      <c r="G587" s="198">
        <f>'[2]tr (2)'!G414</f>
        <v>104.5</v>
      </c>
      <c r="H587" s="198">
        <f>'[2]tr (2)'!H414</f>
        <v>104.5</v>
      </c>
      <c r="I587" s="198">
        <f>'[2]tr (2)'!I414</f>
        <v>104.5</v>
      </c>
      <c r="J587" s="198">
        <f>'[2]tr (2)'!J414</f>
        <v>104.5</v>
      </c>
      <c r="K587" s="198">
        <f>'[2]tr (2)'!K414</f>
        <v>104.5</v>
      </c>
      <c r="L587" s="198">
        <f>'[2]tr (2)'!L414</f>
        <v>104.5</v>
      </c>
      <c r="M587" s="198">
        <f>'[2]tr (2)'!M414</f>
        <v>104.5</v>
      </c>
      <c r="N587" s="198">
        <f>'[2]tr (2)'!N414</f>
        <v>104.5</v>
      </c>
      <c r="O587" s="251"/>
      <c r="P587" s="247">
        <f>'[2]tr (2)'!O414</f>
        <v>104.5</v>
      </c>
      <c r="Q587" s="198">
        <f>'[2]tr (2)'!P414</f>
        <v>104.5</v>
      </c>
      <c r="R587" s="251">
        <f>'[2]tr (2)'!Q414</f>
        <v>104.5</v>
      </c>
      <c r="S587" s="253" t="s">
        <v>1780</v>
      </c>
    </row>
    <row r="588" spans="1:19" ht="15" customHeight="1">
      <c r="A588" s="216" t="s">
        <v>1781</v>
      </c>
      <c r="B588" s="247">
        <f>'[2]tr (2)'!C415</f>
        <v>103.3</v>
      </c>
      <c r="C588" s="198">
        <f>'[2]tr (2)'!D415</f>
        <v>103.3</v>
      </c>
      <c r="D588" s="198">
        <f>'[2]tr (2)'!E415</f>
        <v>103.3</v>
      </c>
      <c r="E588" s="251"/>
      <c r="F588" s="198">
        <f>'[2]tr (2)'!F415</f>
        <v>103.3</v>
      </c>
      <c r="G588" s="198">
        <f>'[2]tr (2)'!G415</f>
        <v>103.3</v>
      </c>
      <c r="H588" s="198">
        <f>'[2]tr (2)'!H415</f>
        <v>103.3</v>
      </c>
      <c r="I588" s="198">
        <f>'[2]tr (2)'!I415</f>
        <v>103.3</v>
      </c>
      <c r="J588" s="198">
        <f>'[2]tr (2)'!J415</f>
        <v>103.3</v>
      </c>
      <c r="K588" s="198">
        <f>'[2]tr (2)'!K415</f>
        <v>103.3</v>
      </c>
      <c r="L588" s="198">
        <f>'[2]tr (2)'!L415</f>
        <v>103.3</v>
      </c>
      <c r="M588" s="198">
        <f>'[2]tr (2)'!M415</f>
        <v>103.3</v>
      </c>
      <c r="N588" s="198">
        <f>'[2]tr (2)'!N415</f>
        <v>100</v>
      </c>
      <c r="O588" s="251"/>
      <c r="P588" s="247">
        <f>'[2]tr (2)'!O415</f>
        <v>100</v>
      </c>
      <c r="Q588" s="198">
        <f>'[2]tr (2)'!P415</f>
        <v>100</v>
      </c>
      <c r="R588" s="251">
        <f>'[2]tr (2)'!Q415</f>
        <v>100</v>
      </c>
      <c r="S588" s="253" t="s">
        <v>1782</v>
      </c>
    </row>
    <row r="589" spans="1:19" s="246" customFormat="1" ht="15" customHeight="1">
      <c r="A589" s="216" t="s">
        <v>1783</v>
      </c>
      <c r="B589" s="247">
        <f>'[2]tr (2)'!C416</f>
        <v>100</v>
      </c>
      <c r="C589" s="198">
        <f>'[2]tr (2)'!D416</f>
        <v>100</v>
      </c>
      <c r="D589" s="198">
        <f>'[2]tr (2)'!E416</f>
        <v>100</v>
      </c>
      <c r="E589" s="251"/>
      <c r="F589" s="198">
        <f>'[2]tr (2)'!F416</f>
        <v>100</v>
      </c>
      <c r="G589" s="198">
        <f>'[2]tr (2)'!G416</f>
        <v>100</v>
      </c>
      <c r="H589" s="198">
        <f>'[2]tr (2)'!H416</f>
        <v>100</v>
      </c>
      <c r="I589" s="198">
        <f>'[2]tr (2)'!I416</f>
        <v>100</v>
      </c>
      <c r="J589" s="198">
        <f>'[2]tr (2)'!J416</f>
        <v>100</v>
      </c>
      <c r="K589" s="198">
        <f>'[2]tr (2)'!K416</f>
        <v>100</v>
      </c>
      <c r="L589" s="198">
        <f>'[2]tr (2)'!L416</f>
        <v>100</v>
      </c>
      <c r="M589" s="198">
        <f>'[2]tr (2)'!M416</f>
        <v>100</v>
      </c>
      <c r="N589" s="198">
        <f>'[2]tr (2)'!N416</f>
        <v>100</v>
      </c>
      <c r="O589" s="251"/>
      <c r="P589" s="247">
        <f>'[2]tr (2)'!O416</f>
        <v>100</v>
      </c>
      <c r="Q589" s="198">
        <f>'[2]tr (2)'!P416</f>
        <v>100</v>
      </c>
      <c r="R589" s="251">
        <f>'[2]tr (2)'!Q416</f>
        <v>100</v>
      </c>
      <c r="S589" s="253" t="s">
        <v>1784</v>
      </c>
    </row>
    <row r="590" spans="1:19" ht="15" customHeight="1">
      <c r="A590" s="216" t="s">
        <v>1785</v>
      </c>
      <c r="B590" s="247">
        <f>'[2]tr (2)'!C417</f>
        <v>100</v>
      </c>
      <c r="C590" s="198">
        <f>'[2]tr (2)'!D417</f>
        <v>100</v>
      </c>
      <c r="D590" s="198">
        <f>'[2]tr (2)'!E417</f>
        <v>100</v>
      </c>
      <c r="E590" s="251"/>
      <c r="F590" s="198">
        <f>'[2]tr (2)'!F417</f>
        <v>100</v>
      </c>
      <c r="G590" s="198">
        <f>'[2]tr (2)'!G417</f>
        <v>100</v>
      </c>
      <c r="H590" s="198">
        <f>'[2]tr (2)'!H417</f>
        <v>100</v>
      </c>
      <c r="I590" s="198">
        <f>'[2]tr (2)'!I417</f>
        <v>100</v>
      </c>
      <c r="J590" s="198">
        <f>'[2]tr (2)'!J417</f>
        <v>100</v>
      </c>
      <c r="K590" s="198">
        <f>'[2]tr (2)'!K417</f>
        <v>100</v>
      </c>
      <c r="L590" s="198">
        <f>'[2]tr (2)'!L417</f>
        <v>100</v>
      </c>
      <c r="M590" s="198">
        <f>'[2]tr (2)'!M417</f>
        <v>100</v>
      </c>
      <c r="N590" s="198">
        <f>'[2]tr (2)'!N417</f>
        <v>100</v>
      </c>
      <c r="O590" s="251"/>
      <c r="P590" s="247">
        <f>'[2]tr (2)'!O417</f>
        <v>100</v>
      </c>
      <c r="Q590" s="198">
        <f>'[2]tr (2)'!P417</f>
        <v>100</v>
      </c>
      <c r="R590" s="251">
        <f>'[2]tr (2)'!Q417</f>
        <v>100</v>
      </c>
      <c r="S590" s="253" t="s">
        <v>1786</v>
      </c>
    </row>
    <row r="591" spans="1:19" ht="15" customHeight="1">
      <c r="B591" s="247"/>
      <c r="C591" s="198"/>
      <c r="D591" s="242"/>
      <c r="E591" s="244"/>
      <c r="F591" s="242"/>
      <c r="G591" s="242"/>
      <c r="H591" s="242"/>
      <c r="I591" s="242"/>
      <c r="J591" s="242"/>
      <c r="K591" s="242"/>
      <c r="L591" s="242"/>
      <c r="M591" s="242"/>
      <c r="N591" s="242"/>
      <c r="O591" s="244"/>
      <c r="P591" s="241"/>
      <c r="Q591" s="242"/>
      <c r="R591" s="244"/>
      <c r="S591" s="253"/>
    </row>
    <row r="592" spans="1:19" ht="15" customHeight="1">
      <c r="A592" s="249" t="s">
        <v>1787</v>
      </c>
      <c r="B592" s="241">
        <f>'[2]tr (2)'!C419</f>
        <v>97.7</v>
      </c>
      <c r="C592" s="242">
        <f>'[2]tr (2)'!D419</f>
        <v>97.8</v>
      </c>
      <c r="D592" s="242">
        <f>'[2]tr (2)'!E419</f>
        <v>97.2</v>
      </c>
      <c r="E592" s="244"/>
      <c r="F592" s="242">
        <f>'[2]tr (2)'!F419</f>
        <v>96</v>
      </c>
      <c r="G592" s="242">
        <f>'[2]tr (2)'!G419</f>
        <v>94.1</v>
      </c>
      <c r="H592" s="242">
        <f>'[2]tr (2)'!H419</f>
        <v>94.1</v>
      </c>
      <c r="I592" s="242">
        <f>'[2]tr (2)'!I419</f>
        <v>98.3</v>
      </c>
      <c r="J592" s="242">
        <f>'[2]tr (2)'!J419</f>
        <v>100.5</v>
      </c>
      <c r="K592" s="242">
        <f>'[2]tr (2)'!K419</f>
        <v>101.5</v>
      </c>
      <c r="L592" s="242">
        <f>'[2]tr (2)'!L419</f>
        <v>101.2</v>
      </c>
      <c r="M592" s="242">
        <f>'[2]tr (2)'!M419</f>
        <v>101.3</v>
      </c>
      <c r="N592" s="242">
        <f>'[2]tr (2)'!N419</f>
        <v>102.1</v>
      </c>
      <c r="O592" s="244"/>
      <c r="P592" s="241">
        <f>'[2]tr (2)'!O419</f>
        <v>101.4</v>
      </c>
      <c r="Q592" s="242">
        <f>'[2]tr (2)'!P419</f>
        <v>101.3</v>
      </c>
      <c r="R592" s="244">
        <f>'[2]tr (2)'!Q419</f>
        <v>101.2</v>
      </c>
      <c r="S592" s="248" t="s">
        <v>1788</v>
      </c>
    </row>
    <row r="593" spans="1:19" ht="15" customHeight="1">
      <c r="A593" s="216" t="s">
        <v>1789</v>
      </c>
      <c r="B593" s="247">
        <f>'[2]tr (2)'!C420</f>
        <v>100.9</v>
      </c>
      <c r="C593" s="198">
        <f>'[2]tr (2)'!D420</f>
        <v>99.8</v>
      </c>
      <c r="D593" s="198">
        <f>'[2]tr (2)'!E420</f>
        <v>98.6</v>
      </c>
      <c r="E593" s="251"/>
      <c r="F593" s="198">
        <f>'[2]tr (2)'!F420</f>
        <v>98.9</v>
      </c>
      <c r="G593" s="198">
        <f>'[2]tr (2)'!G420</f>
        <v>98.8</v>
      </c>
      <c r="H593" s="198">
        <f>'[2]tr (2)'!H420</f>
        <v>98.6</v>
      </c>
      <c r="I593" s="198">
        <f>'[2]tr (2)'!I420</f>
        <v>98.6</v>
      </c>
      <c r="J593" s="198">
        <f>'[2]tr (2)'!J420</f>
        <v>100.1</v>
      </c>
      <c r="K593" s="198">
        <f>'[2]tr (2)'!K420</f>
        <v>98.4</v>
      </c>
      <c r="L593" s="198">
        <f>'[2]tr (2)'!L420</f>
        <v>99.2</v>
      </c>
      <c r="M593" s="198">
        <f>'[2]tr (2)'!M420</f>
        <v>99.2</v>
      </c>
      <c r="N593" s="198">
        <f>'[2]tr (2)'!N420</f>
        <v>101.1</v>
      </c>
      <c r="O593" s="251"/>
      <c r="P593" s="247">
        <f>'[2]tr (2)'!O420</f>
        <v>101.1</v>
      </c>
      <c r="Q593" s="198">
        <f>'[2]tr (2)'!P420</f>
        <v>99.3</v>
      </c>
      <c r="R593" s="251">
        <f>'[2]tr (2)'!Q420</f>
        <v>99.3</v>
      </c>
      <c r="S593" s="253" t="s">
        <v>1790</v>
      </c>
    </row>
    <row r="594" spans="1:19" ht="15" customHeight="1">
      <c r="A594" s="216" t="s">
        <v>1791</v>
      </c>
      <c r="B594" s="247">
        <f>'[2]tr (2)'!C421</f>
        <v>98.8</v>
      </c>
      <c r="C594" s="198">
        <f>'[2]tr (2)'!D421</f>
        <v>98.8</v>
      </c>
      <c r="D594" s="198">
        <f>'[2]tr (2)'!E421</f>
        <v>98.8</v>
      </c>
      <c r="E594" s="251"/>
      <c r="F594" s="198">
        <f>'[2]tr (2)'!F421</f>
        <v>100</v>
      </c>
      <c r="G594" s="198">
        <f>'[2]tr (2)'!G421</f>
        <v>100</v>
      </c>
      <c r="H594" s="198">
        <f>'[2]tr (2)'!H421</f>
        <v>100</v>
      </c>
      <c r="I594" s="198">
        <f>'[2]tr (2)'!I421</f>
        <v>100</v>
      </c>
      <c r="J594" s="198">
        <f>'[2]tr (2)'!J421</f>
        <v>100</v>
      </c>
      <c r="K594" s="198">
        <f>'[2]tr (2)'!K421</f>
        <v>100</v>
      </c>
      <c r="L594" s="198">
        <f>'[2]tr (2)'!L421</f>
        <v>102.6</v>
      </c>
      <c r="M594" s="198">
        <f>'[2]tr (2)'!M421</f>
        <v>102.6</v>
      </c>
      <c r="N594" s="198">
        <f>'[2]tr (2)'!N421</f>
        <v>102</v>
      </c>
      <c r="O594" s="251"/>
      <c r="P594" s="247">
        <f>'[2]tr (2)'!O421</f>
        <v>99.6</v>
      </c>
      <c r="Q594" s="198">
        <f>'[2]tr (2)'!P421</f>
        <v>99.6</v>
      </c>
      <c r="R594" s="251">
        <f>'[2]tr (2)'!Q421</f>
        <v>98.3</v>
      </c>
      <c r="S594" s="253" t="s">
        <v>1792</v>
      </c>
    </row>
    <row r="595" spans="1:19" ht="15" customHeight="1">
      <c r="A595" s="216" t="s">
        <v>1793</v>
      </c>
      <c r="B595" s="247">
        <f>'[2]tr (2)'!C422</f>
        <v>97.6</v>
      </c>
      <c r="C595" s="198">
        <f>'[2]tr (2)'!D422</f>
        <v>97.6</v>
      </c>
      <c r="D595" s="198">
        <f>'[2]tr (2)'!E422</f>
        <v>95.8</v>
      </c>
      <c r="E595" s="251"/>
      <c r="F595" s="198">
        <f>'[2]tr (2)'!F422</f>
        <v>93.7</v>
      </c>
      <c r="G595" s="198">
        <f>'[2]tr (2)'!G422</f>
        <v>92.5</v>
      </c>
      <c r="H595" s="198">
        <f>'[2]tr (2)'!H422</f>
        <v>91.6</v>
      </c>
      <c r="I595" s="198">
        <f>'[2]tr (2)'!I422</f>
        <v>92.5</v>
      </c>
      <c r="J595" s="198">
        <f>'[2]tr (2)'!J422</f>
        <v>92.5</v>
      </c>
      <c r="K595" s="198">
        <f>'[2]tr (2)'!K422</f>
        <v>93.4</v>
      </c>
      <c r="L595" s="198">
        <f>'[2]tr (2)'!L422</f>
        <v>91.6</v>
      </c>
      <c r="M595" s="198">
        <f>'[2]tr (2)'!M422</f>
        <v>94</v>
      </c>
      <c r="N595" s="198">
        <f>'[2]tr (2)'!N422</f>
        <v>94</v>
      </c>
      <c r="O595" s="251"/>
      <c r="P595" s="247">
        <f>'[2]tr (2)'!O422</f>
        <v>98.1</v>
      </c>
      <c r="Q595" s="198">
        <f>'[2]tr (2)'!P422</f>
        <v>102.2</v>
      </c>
      <c r="R595" s="251">
        <f>'[2]tr (2)'!Q422</f>
        <v>103</v>
      </c>
      <c r="S595" s="252" t="s">
        <v>1794</v>
      </c>
    </row>
    <row r="596" spans="1:19" ht="15" customHeight="1">
      <c r="A596" s="216" t="s">
        <v>1795</v>
      </c>
      <c r="B596" s="247">
        <f>'[2]tr (2)'!C423</f>
        <v>96.8</v>
      </c>
      <c r="C596" s="198">
        <f>'[2]tr (2)'!D423</f>
        <v>96.8</v>
      </c>
      <c r="D596" s="198">
        <f>'[2]tr (2)'!E423</f>
        <v>96.7</v>
      </c>
      <c r="E596" s="251"/>
      <c r="F596" s="198">
        <f>'[2]tr (2)'!F423</f>
        <v>96.7</v>
      </c>
      <c r="G596" s="198">
        <f>'[2]tr (2)'!G423</f>
        <v>96.4</v>
      </c>
      <c r="H596" s="198">
        <f>'[2]tr (2)'!H423</f>
        <v>96.1</v>
      </c>
      <c r="I596" s="198">
        <f>'[2]tr (2)'!I423</f>
        <v>95.4</v>
      </c>
      <c r="J596" s="198">
        <f>'[2]tr (2)'!J423</f>
        <v>95.4</v>
      </c>
      <c r="K596" s="198">
        <f>'[2]tr (2)'!K423</f>
        <v>93.8</v>
      </c>
      <c r="L596" s="198">
        <f>'[2]tr (2)'!L423</f>
        <v>91.8</v>
      </c>
      <c r="M596" s="198">
        <f>'[2]tr (2)'!M423</f>
        <v>92.4</v>
      </c>
      <c r="N596" s="198">
        <f>'[2]tr (2)'!N423</f>
        <v>92.4</v>
      </c>
      <c r="O596" s="251"/>
      <c r="P596" s="247">
        <f>'[2]tr (2)'!O423</f>
        <v>92.4</v>
      </c>
      <c r="Q596" s="198">
        <f>'[2]tr (2)'!P423</f>
        <v>93.4</v>
      </c>
      <c r="R596" s="251">
        <f>'[2]tr (2)'!Q423</f>
        <v>93.4</v>
      </c>
      <c r="S596" s="253" t="s">
        <v>1796</v>
      </c>
    </row>
    <row r="597" spans="1:19" ht="15" customHeight="1">
      <c r="A597" s="216" t="s">
        <v>1797</v>
      </c>
      <c r="B597" s="247">
        <f>'[2]tr (2)'!C424</f>
        <v>89</v>
      </c>
      <c r="C597" s="198">
        <f>'[2]tr (2)'!D424</f>
        <v>90.1</v>
      </c>
      <c r="D597" s="198">
        <f>'[2]tr (2)'!E424</f>
        <v>89.3</v>
      </c>
      <c r="E597" s="251"/>
      <c r="F597" s="198">
        <f>'[2]tr (2)'!F424</f>
        <v>84.1</v>
      </c>
      <c r="G597" s="198">
        <f>'[2]tr (2)'!G424</f>
        <v>77.400000000000006</v>
      </c>
      <c r="H597" s="198">
        <f>'[2]tr (2)'!H424</f>
        <v>77.5</v>
      </c>
      <c r="I597" s="198">
        <f>'[2]tr (2)'!I424</f>
        <v>93.4</v>
      </c>
      <c r="J597" s="198">
        <f>'[2]tr (2)'!J424</f>
        <v>100.4</v>
      </c>
      <c r="K597" s="198">
        <f>'[2]tr (2)'!K424</f>
        <v>106</v>
      </c>
      <c r="L597" s="198">
        <f>'[2]tr (2)'!L424</f>
        <v>103.7</v>
      </c>
      <c r="M597" s="198">
        <f>'[2]tr (2)'!M424</f>
        <v>104.2</v>
      </c>
      <c r="N597" s="198">
        <f>'[2]tr (2)'!N424</f>
        <v>105.5</v>
      </c>
      <c r="O597" s="251"/>
      <c r="P597" s="247">
        <f>'[2]tr (2)'!O424</f>
        <v>102.9</v>
      </c>
      <c r="Q597" s="198">
        <f>'[2]tr (2)'!P424</f>
        <v>104.5</v>
      </c>
      <c r="R597" s="251">
        <f>'[2]tr (2)'!Q424</f>
        <v>104.4</v>
      </c>
      <c r="S597" s="252" t="s">
        <v>1798</v>
      </c>
    </row>
    <row r="598" spans="1:19" ht="15" customHeight="1">
      <c r="A598" s="216" t="s">
        <v>1799</v>
      </c>
      <c r="B598" s="247">
        <f>'[2]tr (2)'!C425</f>
        <v>100.2</v>
      </c>
      <c r="C598" s="198">
        <f>'[2]tr (2)'!D425</f>
        <v>100.2</v>
      </c>
      <c r="D598" s="198">
        <f>'[2]tr (2)'!E425</f>
        <v>100.2</v>
      </c>
      <c r="E598" s="251"/>
      <c r="F598" s="198">
        <f>'[2]tr (2)'!F425</f>
        <v>100.2</v>
      </c>
      <c r="G598" s="198">
        <f>'[2]tr (2)'!G425</f>
        <v>100.2</v>
      </c>
      <c r="H598" s="198">
        <f>'[2]tr (2)'!H425</f>
        <v>100.2</v>
      </c>
      <c r="I598" s="198">
        <f>'[2]tr (2)'!I425</f>
        <v>100.2</v>
      </c>
      <c r="J598" s="198">
        <f>'[2]tr (2)'!J425</f>
        <v>100.2</v>
      </c>
      <c r="K598" s="198">
        <f>'[2]tr (2)'!K425</f>
        <v>100.2</v>
      </c>
      <c r="L598" s="198">
        <f>'[2]tr (2)'!L425</f>
        <v>100.2</v>
      </c>
      <c r="M598" s="198">
        <f>'[2]tr (2)'!M425</f>
        <v>100.2</v>
      </c>
      <c r="N598" s="198">
        <f>'[2]tr (2)'!N425</f>
        <v>100.2</v>
      </c>
      <c r="O598" s="251"/>
      <c r="P598" s="247">
        <f>'[2]tr (2)'!O425</f>
        <v>100.2</v>
      </c>
      <c r="Q598" s="198">
        <f>'[2]tr (2)'!P425</f>
        <v>100.2</v>
      </c>
      <c r="R598" s="251">
        <f>'[2]tr (2)'!Q425</f>
        <v>100.2</v>
      </c>
      <c r="S598" s="253" t="s">
        <v>1800</v>
      </c>
    </row>
    <row r="599" spans="1:19" ht="15" customHeight="1">
      <c r="A599" s="216" t="s">
        <v>1801</v>
      </c>
      <c r="B599" s="247">
        <f>'[2]tr (2)'!C426</f>
        <v>100.1</v>
      </c>
      <c r="C599" s="198">
        <f>'[2]tr (2)'!D426</f>
        <v>100.1</v>
      </c>
      <c r="D599" s="198">
        <f>'[2]tr (2)'!E426</f>
        <v>100.1</v>
      </c>
      <c r="E599" s="251"/>
      <c r="F599" s="198">
        <f>'[2]tr (2)'!F426</f>
        <v>100.1</v>
      </c>
      <c r="G599" s="198">
        <f>'[2]tr (2)'!G426</f>
        <v>100.1</v>
      </c>
      <c r="H599" s="198">
        <f>'[2]tr (2)'!H426</f>
        <v>100.1</v>
      </c>
      <c r="I599" s="198">
        <f>'[2]tr (2)'!I426</f>
        <v>100.1</v>
      </c>
      <c r="J599" s="198">
        <f>'[2]tr (2)'!J426</f>
        <v>100.1</v>
      </c>
      <c r="K599" s="198">
        <f>'[2]tr (2)'!K426</f>
        <v>100.1</v>
      </c>
      <c r="L599" s="198">
        <f>'[2]tr (2)'!L426</f>
        <v>100.1</v>
      </c>
      <c r="M599" s="198">
        <f>'[2]tr (2)'!M426</f>
        <v>100.1</v>
      </c>
      <c r="N599" s="198">
        <f>'[2]tr (2)'!N426</f>
        <v>100</v>
      </c>
      <c r="O599" s="251"/>
      <c r="P599" s="247">
        <f>'[2]tr (2)'!O426</f>
        <v>100</v>
      </c>
      <c r="Q599" s="198">
        <f>'[2]tr (2)'!P426</f>
        <v>100</v>
      </c>
      <c r="R599" s="251">
        <f>'[2]tr (2)'!Q426</f>
        <v>100</v>
      </c>
      <c r="S599" s="253" t="s">
        <v>1802</v>
      </c>
    </row>
    <row r="600" spans="1:19" ht="15" customHeight="1">
      <c r="A600" s="216" t="s">
        <v>1803</v>
      </c>
      <c r="B600" s="247">
        <f>'[2]tr (2)'!C427</f>
        <v>113.2</v>
      </c>
      <c r="C600" s="198">
        <f>'[2]tr (2)'!D427</f>
        <v>113.2</v>
      </c>
      <c r="D600" s="198">
        <f>'[2]tr (2)'!E427</f>
        <v>113.2</v>
      </c>
      <c r="E600" s="251"/>
      <c r="F600" s="198">
        <f>'[2]tr (2)'!F427</f>
        <v>113.2</v>
      </c>
      <c r="G600" s="198">
        <f>'[2]tr (2)'!G427</f>
        <v>113.2</v>
      </c>
      <c r="H600" s="198">
        <f>'[2]tr (2)'!H427</f>
        <v>113.2</v>
      </c>
      <c r="I600" s="198">
        <f>'[2]tr (2)'!I427</f>
        <v>113.2</v>
      </c>
      <c r="J600" s="198">
        <f>'[2]tr (2)'!J427</f>
        <v>113.2</v>
      </c>
      <c r="K600" s="198">
        <f>'[2]tr (2)'!K427</f>
        <v>113.2</v>
      </c>
      <c r="L600" s="198">
        <f>'[2]tr (2)'!L427</f>
        <v>113.2</v>
      </c>
      <c r="M600" s="198">
        <f>'[2]tr (2)'!M427</f>
        <v>113.2</v>
      </c>
      <c r="N600" s="198">
        <f>'[2]tr (2)'!N427</f>
        <v>113.2</v>
      </c>
      <c r="O600" s="251"/>
      <c r="P600" s="247">
        <f>'[2]tr (2)'!O427</f>
        <v>113.2</v>
      </c>
      <c r="Q600" s="198">
        <f>'[2]tr (2)'!P427</f>
        <v>113.2</v>
      </c>
      <c r="R600" s="251">
        <f>'[2]tr (2)'!Q427</f>
        <v>113.2</v>
      </c>
      <c r="S600" s="253" t="s">
        <v>1804</v>
      </c>
    </row>
    <row r="601" spans="1:19" ht="15" customHeight="1">
      <c r="A601" s="216" t="s">
        <v>1805</v>
      </c>
      <c r="B601" s="247">
        <f>'[2]tr (2)'!C428</f>
        <v>100</v>
      </c>
      <c r="C601" s="198">
        <f>'[2]tr (2)'!D428</f>
        <v>100</v>
      </c>
      <c r="D601" s="198">
        <f>'[2]tr (2)'!E428</f>
        <v>100</v>
      </c>
      <c r="E601" s="251"/>
      <c r="F601" s="198">
        <f>'[2]tr (2)'!F428</f>
        <v>100</v>
      </c>
      <c r="G601" s="198">
        <f>'[2]tr (2)'!G428</f>
        <v>100</v>
      </c>
      <c r="H601" s="198">
        <f>'[2]tr (2)'!H428</f>
        <v>100</v>
      </c>
      <c r="I601" s="198">
        <f>'[2]tr (2)'!I428</f>
        <v>100</v>
      </c>
      <c r="J601" s="198">
        <f>'[2]tr (2)'!J428</f>
        <v>100</v>
      </c>
      <c r="K601" s="198">
        <f>'[2]tr (2)'!K428</f>
        <v>100</v>
      </c>
      <c r="L601" s="198">
        <f>'[2]tr (2)'!L428</f>
        <v>100</v>
      </c>
      <c r="M601" s="198">
        <f>'[2]tr (2)'!M428</f>
        <v>100</v>
      </c>
      <c r="N601" s="198">
        <f>'[2]tr (2)'!N428</f>
        <v>100</v>
      </c>
      <c r="O601" s="251"/>
      <c r="P601" s="247">
        <f>'[2]tr (2)'!O428</f>
        <v>100</v>
      </c>
      <c r="Q601" s="198">
        <f>'[2]tr (2)'!P428</f>
        <v>100</v>
      </c>
      <c r="R601" s="251">
        <f>'[2]tr (2)'!Q428</f>
        <v>100</v>
      </c>
      <c r="S601" s="253" t="s">
        <v>1806</v>
      </c>
    </row>
    <row r="602" spans="1:19" ht="15" customHeight="1">
      <c r="A602" s="216" t="s">
        <v>1807</v>
      </c>
      <c r="B602" s="247">
        <f>'[2]tr (2)'!C429</f>
        <v>100.6</v>
      </c>
      <c r="C602" s="198">
        <f>'[2]tr (2)'!D429</f>
        <v>102.7</v>
      </c>
      <c r="D602" s="198">
        <f>'[2]tr (2)'!E429</f>
        <v>102.7</v>
      </c>
      <c r="E602" s="251"/>
      <c r="F602" s="198">
        <f>'[2]tr (2)'!F429</f>
        <v>103.3</v>
      </c>
      <c r="G602" s="198">
        <f>'[2]tr (2)'!G429</f>
        <v>103.3</v>
      </c>
      <c r="H602" s="198">
        <f>'[2]tr (2)'!H429</f>
        <v>103.3</v>
      </c>
      <c r="I602" s="198">
        <f>'[2]tr (2)'!I429</f>
        <v>103.3</v>
      </c>
      <c r="J602" s="198">
        <f>'[2]tr (2)'!J429</f>
        <v>103.3</v>
      </c>
      <c r="K602" s="198">
        <f>'[2]tr (2)'!K429</f>
        <v>103.3</v>
      </c>
      <c r="L602" s="198">
        <f>'[2]tr (2)'!L429</f>
        <v>105.2</v>
      </c>
      <c r="M602" s="198">
        <f>'[2]tr (2)'!M429</f>
        <v>105.2</v>
      </c>
      <c r="N602" s="198">
        <f>'[2]tr (2)'!N429</f>
        <v>105.2</v>
      </c>
      <c r="O602" s="251"/>
      <c r="P602" s="247">
        <f>'[2]tr (2)'!O429</f>
        <v>105.2</v>
      </c>
      <c r="Q602" s="198">
        <f>'[2]tr (2)'!P429</f>
        <v>99.9</v>
      </c>
      <c r="R602" s="251">
        <f>'[2]tr (2)'!Q429</f>
        <v>99.9</v>
      </c>
      <c r="S602" s="253" t="s">
        <v>1808</v>
      </c>
    </row>
    <row r="603" spans="1:19" ht="15" customHeight="1">
      <c r="B603" s="241"/>
      <c r="C603" s="242"/>
      <c r="D603" s="242"/>
      <c r="E603" s="244"/>
      <c r="F603" s="242"/>
      <c r="G603" s="242"/>
      <c r="H603" s="242"/>
      <c r="I603" s="242"/>
      <c r="J603" s="242"/>
      <c r="K603" s="242"/>
      <c r="L603" s="242"/>
      <c r="M603" s="242"/>
      <c r="N603" s="242"/>
      <c r="O603" s="244"/>
      <c r="P603" s="241"/>
      <c r="Q603" s="242"/>
      <c r="R603" s="244"/>
      <c r="S603" s="253"/>
    </row>
    <row r="604" spans="1:19" ht="15" customHeight="1">
      <c r="A604" s="249" t="s">
        <v>1809</v>
      </c>
      <c r="B604" s="241">
        <f>'[2]tr (2)'!C431</f>
        <v>103.5</v>
      </c>
      <c r="C604" s="242">
        <f>'[2]tr (2)'!D431</f>
        <v>103.5</v>
      </c>
      <c r="D604" s="242">
        <f>'[2]tr (2)'!E431</f>
        <v>103.3</v>
      </c>
      <c r="E604" s="244"/>
      <c r="F604" s="242">
        <f>'[2]tr (2)'!F431</f>
        <v>103.6</v>
      </c>
      <c r="G604" s="242">
        <f>'[2]tr (2)'!G431</f>
        <v>103.6</v>
      </c>
      <c r="H604" s="242">
        <f>'[2]tr (2)'!H431</f>
        <v>103.6</v>
      </c>
      <c r="I604" s="242">
        <f>'[2]tr (2)'!I431</f>
        <v>103.6</v>
      </c>
      <c r="J604" s="242">
        <f>'[2]tr (2)'!J431</f>
        <v>103.6</v>
      </c>
      <c r="K604" s="242">
        <f>'[2]tr (2)'!K431</f>
        <v>103.9</v>
      </c>
      <c r="L604" s="242">
        <f>'[2]tr (2)'!L431</f>
        <v>103.9</v>
      </c>
      <c r="M604" s="242">
        <f>'[2]tr (2)'!M431</f>
        <v>103.9</v>
      </c>
      <c r="N604" s="242">
        <f>'[2]tr (2)'!N431</f>
        <v>104.1</v>
      </c>
      <c r="O604" s="244"/>
      <c r="P604" s="241">
        <f>'[2]tr (2)'!O431</f>
        <v>104.1</v>
      </c>
      <c r="Q604" s="242">
        <f>'[2]tr (2)'!P431</f>
        <v>104.1</v>
      </c>
      <c r="R604" s="244">
        <f>'[2]tr (2)'!Q431</f>
        <v>104.2</v>
      </c>
      <c r="S604" s="248" t="s">
        <v>1810</v>
      </c>
    </row>
    <row r="605" spans="1:19" ht="15" customHeight="1">
      <c r="A605" s="216" t="s">
        <v>1811</v>
      </c>
      <c r="B605" s="247">
        <f>'[2]tr (2)'!C432</f>
        <v>100</v>
      </c>
      <c r="C605" s="198">
        <f>'[2]tr (2)'!D432</f>
        <v>100</v>
      </c>
      <c r="D605" s="198">
        <f>'[2]tr (2)'!E432</f>
        <v>100</v>
      </c>
      <c r="E605" s="251"/>
      <c r="F605" s="198">
        <f>'[2]tr (2)'!F432</f>
        <v>100</v>
      </c>
      <c r="G605" s="198">
        <f>'[2]tr (2)'!G432</f>
        <v>100</v>
      </c>
      <c r="H605" s="198">
        <f>'[2]tr (2)'!H432</f>
        <v>100</v>
      </c>
      <c r="I605" s="198">
        <f>'[2]tr (2)'!I432</f>
        <v>100</v>
      </c>
      <c r="J605" s="198">
        <f>'[2]tr (2)'!J432</f>
        <v>100</v>
      </c>
      <c r="K605" s="198">
        <f>'[2]tr (2)'!K432</f>
        <v>100</v>
      </c>
      <c r="L605" s="198">
        <f>'[2]tr (2)'!L432</f>
        <v>100</v>
      </c>
      <c r="M605" s="198">
        <f>'[2]tr (2)'!M432</f>
        <v>100</v>
      </c>
      <c r="N605" s="198">
        <f>'[2]tr (2)'!N432</f>
        <v>100</v>
      </c>
      <c r="O605" s="251"/>
      <c r="P605" s="247">
        <f>'[2]tr (2)'!O432</f>
        <v>100</v>
      </c>
      <c r="Q605" s="198">
        <f>'[2]tr (2)'!P432</f>
        <v>100</v>
      </c>
      <c r="R605" s="251">
        <f>'[2]tr (2)'!Q432</f>
        <v>100</v>
      </c>
      <c r="S605" s="253" t="s">
        <v>1812</v>
      </c>
    </row>
    <row r="606" spans="1:19" ht="15" customHeight="1">
      <c r="A606" s="216" t="s">
        <v>1813</v>
      </c>
      <c r="B606" s="247">
        <f>'[2]tr (2)'!C433</f>
        <v>85.7</v>
      </c>
      <c r="C606" s="198">
        <f>'[2]tr (2)'!D433</f>
        <v>85.7</v>
      </c>
      <c r="D606" s="198">
        <f>'[2]tr (2)'!E433</f>
        <v>84.3</v>
      </c>
      <c r="E606" s="251"/>
      <c r="F606" s="198">
        <f>'[2]tr (2)'!F433</f>
        <v>87.2</v>
      </c>
      <c r="G606" s="198">
        <f>'[2]tr (2)'!G433</f>
        <v>87.2</v>
      </c>
      <c r="H606" s="198">
        <f>'[2]tr (2)'!H433</f>
        <v>87.2</v>
      </c>
      <c r="I606" s="198">
        <f>'[2]tr (2)'!I433</f>
        <v>87.2</v>
      </c>
      <c r="J606" s="198">
        <f>'[2]tr (2)'!J433</f>
        <v>87.1</v>
      </c>
      <c r="K606" s="198">
        <f>'[2]tr (2)'!K433</f>
        <v>89.2</v>
      </c>
      <c r="L606" s="198">
        <f>'[2]tr (2)'!L433</f>
        <v>89.2</v>
      </c>
      <c r="M606" s="198">
        <f>'[2]tr (2)'!M433</f>
        <v>89.2</v>
      </c>
      <c r="N606" s="198">
        <f>'[2]tr (2)'!N433</f>
        <v>91.2</v>
      </c>
      <c r="O606" s="251"/>
      <c r="P606" s="247">
        <f>'[2]tr (2)'!O433</f>
        <v>90.5</v>
      </c>
      <c r="Q606" s="198">
        <f>'[2]tr (2)'!P433</f>
        <v>90.5</v>
      </c>
      <c r="R606" s="251">
        <f>'[2]tr (2)'!Q433</f>
        <v>91.8</v>
      </c>
      <c r="S606" s="253" t="s">
        <v>1814</v>
      </c>
    </row>
    <row r="607" spans="1:19" ht="15" customHeight="1">
      <c r="A607" s="216" t="s">
        <v>1815</v>
      </c>
      <c r="B607" s="247">
        <f>'[2]tr (2)'!C434</f>
        <v>106</v>
      </c>
      <c r="C607" s="198">
        <f>'[2]tr (2)'!D434</f>
        <v>106</v>
      </c>
      <c r="D607" s="198">
        <f>'[2]tr (2)'!E434</f>
        <v>106</v>
      </c>
      <c r="E607" s="251"/>
      <c r="F607" s="198">
        <f>'[2]tr (2)'!F434</f>
        <v>106</v>
      </c>
      <c r="G607" s="198">
        <f>'[2]tr (2)'!G434</f>
        <v>106</v>
      </c>
      <c r="H607" s="198">
        <f>'[2]tr (2)'!H434</f>
        <v>106</v>
      </c>
      <c r="I607" s="198">
        <f>'[2]tr (2)'!I434</f>
        <v>106</v>
      </c>
      <c r="J607" s="198">
        <f>'[2]tr (2)'!J434</f>
        <v>106</v>
      </c>
      <c r="K607" s="198">
        <f>'[2]tr (2)'!K434</f>
        <v>106</v>
      </c>
      <c r="L607" s="198">
        <f>'[2]tr (2)'!L434</f>
        <v>106</v>
      </c>
      <c r="M607" s="198">
        <f>'[2]tr (2)'!M434</f>
        <v>106</v>
      </c>
      <c r="N607" s="198">
        <f>'[2]tr (2)'!N434</f>
        <v>106</v>
      </c>
      <c r="O607" s="251"/>
      <c r="P607" s="247">
        <f>'[2]tr (2)'!O434</f>
        <v>106</v>
      </c>
      <c r="Q607" s="198">
        <f>'[2]tr (2)'!P434</f>
        <v>106</v>
      </c>
      <c r="R607" s="251">
        <f>'[2]tr (2)'!Q434</f>
        <v>106</v>
      </c>
      <c r="S607" s="253" t="s">
        <v>1816</v>
      </c>
    </row>
    <row r="608" spans="1:19" ht="15" customHeight="1">
      <c r="B608" s="247"/>
      <c r="C608" s="198"/>
      <c r="D608" s="198"/>
      <c r="E608" s="255"/>
      <c r="F608" s="198"/>
      <c r="G608" s="198"/>
      <c r="H608" s="198"/>
      <c r="I608" s="198"/>
      <c r="J608" s="198"/>
      <c r="K608" s="198"/>
      <c r="L608" s="198"/>
      <c r="M608" s="198"/>
      <c r="N608" s="198"/>
      <c r="O608" s="279"/>
      <c r="P608" s="247"/>
      <c r="Q608" s="198"/>
      <c r="R608" s="251"/>
      <c r="S608" s="253"/>
    </row>
    <row r="609" spans="1:19" ht="15" customHeight="1">
      <c r="B609" s="247"/>
      <c r="C609" s="198"/>
      <c r="D609" s="198"/>
      <c r="E609" s="255"/>
      <c r="F609" s="247"/>
      <c r="G609" s="198"/>
      <c r="H609" s="198"/>
      <c r="I609" s="198"/>
      <c r="J609" s="198"/>
      <c r="K609" s="198"/>
      <c r="L609" s="198"/>
      <c r="M609" s="198"/>
      <c r="N609" s="198"/>
      <c r="O609" s="279"/>
      <c r="P609" s="247"/>
      <c r="Q609" s="198"/>
      <c r="R609" s="251"/>
      <c r="S609" s="253"/>
    </row>
    <row r="610" spans="1:19" ht="15" customHeight="1">
      <c r="B610" s="247"/>
      <c r="C610" s="198"/>
      <c r="D610" s="198"/>
      <c r="E610" s="255"/>
      <c r="F610" s="247"/>
      <c r="G610" s="198"/>
      <c r="H610" s="198"/>
      <c r="I610" s="198"/>
      <c r="J610" s="198"/>
      <c r="K610" s="198"/>
      <c r="L610" s="198"/>
      <c r="M610" s="198"/>
      <c r="N610" s="198"/>
      <c r="O610" s="279"/>
      <c r="P610" s="247"/>
      <c r="Q610" s="198"/>
      <c r="R610" s="251"/>
      <c r="S610" s="253"/>
    </row>
    <row r="611" spans="1:19" ht="15" customHeight="1">
      <c r="B611" s="247"/>
      <c r="C611" s="198"/>
      <c r="D611" s="198"/>
      <c r="E611" s="255"/>
      <c r="F611" s="247"/>
      <c r="G611" s="198"/>
      <c r="H611" s="198"/>
      <c r="I611" s="198"/>
      <c r="J611" s="198"/>
      <c r="K611" s="198"/>
      <c r="L611" s="198"/>
      <c r="M611" s="198"/>
      <c r="N611" s="198"/>
      <c r="O611" s="279"/>
      <c r="P611" s="247"/>
      <c r="Q611" s="198"/>
      <c r="R611" s="251"/>
      <c r="S611" s="253"/>
    </row>
    <row r="612" spans="1:19" ht="15" customHeight="1">
      <c r="B612" s="247"/>
      <c r="C612" s="198"/>
      <c r="D612" s="198"/>
      <c r="E612" s="255"/>
      <c r="F612" s="247"/>
      <c r="G612" s="198"/>
      <c r="H612" s="198"/>
      <c r="I612" s="198"/>
      <c r="J612" s="198"/>
      <c r="K612" s="198"/>
      <c r="L612" s="198"/>
      <c r="M612" s="198"/>
      <c r="N612" s="198"/>
      <c r="O612" s="279"/>
      <c r="P612" s="247"/>
      <c r="Q612" s="198"/>
      <c r="R612" s="251"/>
      <c r="S612" s="253"/>
    </row>
    <row r="613" spans="1:19" ht="15" customHeight="1">
      <c r="A613" s="299"/>
      <c r="B613" s="247"/>
      <c r="C613" s="198"/>
      <c r="D613" s="198"/>
      <c r="E613" s="255"/>
      <c r="F613" s="247"/>
      <c r="G613" s="198"/>
      <c r="H613" s="198"/>
      <c r="I613" s="198"/>
      <c r="J613" s="198"/>
      <c r="K613" s="198"/>
      <c r="L613" s="198"/>
      <c r="M613" s="198"/>
      <c r="N613" s="198"/>
      <c r="O613" s="279"/>
      <c r="P613" s="247"/>
      <c r="Q613" s="198"/>
      <c r="R613" s="251"/>
      <c r="S613" s="289"/>
    </row>
    <row r="614" spans="1:19" ht="15" customHeight="1">
      <c r="A614" s="281"/>
      <c r="B614" s="258"/>
      <c r="C614" s="259"/>
      <c r="D614" s="259"/>
      <c r="E614" s="282"/>
      <c r="F614" s="258"/>
      <c r="G614" s="259"/>
      <c r="H614" s="259"/>
      <c r="I614" s="259"/>
      <c r="J614" s="259"/>
      <c r="K614" s="259"/>
      <c r="L614" s="259"/>
      <c r="M614" s="259"/>
      <c r="N614" s="259"/>
      <c r="O614" s="295"/>
      <c r="P614" s="258"/>
      <c r="Q614" s="259"/>
      <c r="R614" s="262"/>
      <c r="S614" s="286"/>
    </row>
    <row r="615" spans="1:19" s="200" customFormat="1" ht="15" customHeight="1">
      <c r="A615" s="216"/>
      <c r="B615" s="198"/>
      <c r="C615" s="198"/>
      <c r="D615" s="198"/>
      <c r="E615" s="195"/>
      <c r="F615" s="198"/>
      <c r="G615" s="198"/>
      <c r="H615" s="198"/>
      <c r="I615" s="198"/>
      <c r="J615" s="198"/>
      <c r="K615" s="198"/>
      <c r="L615" s="198"/>
      <c r="M615" s="198"/>
      <c r="N615" s="198"/>
      <c r="O615" s="296"/>
      <c r="P615" s="287"/>
      <c r="Q615" s="198"/>
      <c r="R615" s="198"/>
      <c r="S615" s="289"/>
    </row>
    <row r="616" spans="1:19" ht="15" customHeight="1">
      <c r="B616" s="198"/>
      <c r="C616" s="198"/>
      <c r="D616" s="198"/>
      <c r="F616" s="198"/>
      <c r="G616" s="198"/>
      <c r="H616" s="198"/>
      <c r="I616" s="198"/>
      <c r="J616" s="198"/>
      <c r="K616" s="198"/>
      <c r="L616" s="198"/>
      <c r="M616" s="198"/>
      <c r="N616" s="198"/>
      <c r="O616" s="195"/>
      <c r="P616" s="198"/>
      <c r="Q616" s="198"/>
      <c r="R616" s="198"/>
      <c r="S616" s="289"/>
    </row>
    <row r="617" spans="1:19" ht="24" customHeight="1">
      <c r="A617" s="194" t="s">
        <v>1670</v>
      </c>
      <c r="B617" s="198"/>
      <c r="C617" s="198"/>
      <c r="D617" s="198"/>
      <c r="F617" s="198"/>
      <c r="G617" s="198"/>
      <c r="H617" s="198"/>
      <c r="I617" s="198"/>
      <c r="J617" s="198"/>
      <c r="K617" s="198"/>
      <c r="L617" s="198"/>
      <c r="M617" s="198"/>
      <c r="N617" s="198"/>
      <c r="P617" s="198"/>
      <c r="Q617" s="198"/>
      <c r="R617" s="198"/>
      <c r="S617" s="199" t="s">
        <v>1671</v>
      </c>
    </row>
    <row r="618" spans="1:19" ht="18" customHeight="1">
      <c r="A618" s="266" t="s">
        <v>1909</v>
      </c>
      <c r="B618" s="198"/>
      <c r="C618" s="198"/>
      <c r="D618" s="198"/>
      <c r="F618" s="198"/>
      <c r="G618" s="198"/>
      <c r="H618" s="198"/>
      <c r="I618" s="198"/>
      <c r="J618" s="198"/>
      <c r="K618" s="198"/>
      <c r="L618" s="198"/>
      <c r="M618" s="198"/>
      <c r="N618" s="198"/>
      <c r="P618" s="198"/>
      <c r="Q618" s="198"/>
      <c r="R618" s="198"/>
      <c r="S618" s="205" t="s">
        <v>1910</v>
      </c>
    </row>
    <row r="619" spans="1:19" ht="18" customHeight="1">
      <c r="A619" s="207" t="s">
        <v>1674</v>
      </c>
      <c r="B619" s="198"/>
      <c r="C619" s="198"/>
      <c r="D619" s="198"/>
      <c r="F619" s="198"/>
      <c r="G619" s="198"/>
      <c r="H619" s="198"/>
      <c r="I619" s="198"/>
      <c r="J619" s="198"/>
      <c r="K619" s="198"/>
      <c r="L619" s="198"/>
      <c r="M619" s="198"/>
      <c r="N619" s="198"/>
      <c r="P619" s="198"/>
      <c r="Q619" s="198"/>
      <c r="R619" s="198"/>
      <c r="S619" s="209" t="s">
        <v>1675</v>
      </c>
    </row>
    <row r="620" spans="1:19" ht="11.45" customHeight="1">
      <c r="A620" s="211"/>
      <c r="B620" s="212"/>
      <c r="C620" s="212"/>
      <c r="D620" s="212"/>
      <c r="E620" s="212"/>
      <c r="F620" s="212"/>
      <c r="G620" s="212"/>
      <c r="H620" s="212"/>
      <c r="I620" s="212"/>
      <c r="J620" s="212"/>
      <c r="K620" s="212"/>
      <c r="L620" s="212"/>
      <c r="M620" s="212"/>
      <c r="N620" s="212"/>
      <c r="O620" s="212"/>
      <c r="P620" s="212"/>
      <c r="Q620" s="212"/>
      <c r="R620" s="212"/>
      <c r="S620" s="214"/>
    </row>
    <row r="621" spans="1:19" ht="11.45" customHeight="1">
      <c r="A621" s="217"/>
      <c r="B621" s="2269">
        <v>2020</v>
      </c>
      <c r="C621" s="2270"/>
      <c r="D621" s="2270"/>
      <c r="E621" s="2270"/>
      <c r="F621" s="2270"/>
      <c r="G621" s="2270"/>
      <c r="H621" s="2270"/>
      <c r="I621" s="2270"/>
      <c r="J621" s="2270"/>
      <c r="K621" s="2271"/>
      <c r="L621" s="2269">
        <v>2019</v>
      </c>
      <c r="M621" s="2270"/>
      <c r="N621" s="2270"/>
      <c r="O621" s="2270"/>
      <c r="P621" s="2270"/>
      <c r="Q621" s="2270"/>
      <c r="R621" s="2271"/>
      <c r="S621" s="218"/>
    </row>
    <row r="622" spans="1:19" ht="11.45" customHeight="1">
      <c r="A622" s="217"/>
      <c r="B622" s="2272"/>
      <c r="C622" s="2273"/>
      <c r="D622" s="2273"/>
      <c r="E622" s="2273"/>
      <c r="F622" s="2273"/>
      <c r="G622" s="2273"/>
      <c r="H622" s="2273"/>
      <c r="I622" s="2273"/>
      <c r="J622" s="2273"/>
      <c r="K622" s="2274"/>
      <c r="L622" s="2272"/>
      <c r="M622" s="2273"/>
      <c r="N622" s="2273"/>
      <c r="O622" s="2273"/>
      <c r="P622" s="2273"/>
      <c r="Q622" s="2273"/>
      <c r="R622" s="2274"/>
      <c r="S622" s="218" t="s">
        <v>1570</v>
      </c>
    </row>
    <row r="623" spans="1:19" s="246" customFormat="1" ht="11.45" customHeight="1">
      <c r="A623" s="217"/>
      <c r="B623" s="711" t="s">
        <v>45</v>
      </c>
      <c r="C623" s="224" t="s">
        <v>47</v>
      </c>
      <c r="D623" s="224" t="s">
        <v>27</v>
      </c>
      <c r="E623" s="221"/>
      <c r="F623" s="219" t="s">
        <v>28</v>
      </c>
      <c r="G623" s="220" t="s">
        <v>29</v>
      </c>
      <c r="H623" s="220" t="s">
        <v>30</v>
      </c>
      <c r="I623" s="223" t="s">
        <v>23</v>
      </c>
      <c r="J623" s="222" t="s">
        <v>24</v>
      </c>
      <c r="K623" s="222" t="s">
        <v>25</v>
      </c>
      <c r="L623" s="223" t="s">
        <v>1571</v>
      </c>
      <c r="M623" s="223" t="s">
        <v>1676</v>
      </c>
      <c r="N623" s="223" t="s">
        <v>26</v>
      </c>
      <c r="O623" s="225"/>
      <c r="P623" s="224" t="s">
        <v>45</v>
      </c>
      <c r="Q623" s="224" t="s">
        <v>47</v>
      </c>
      <c r="R623" s="712" t="s">
        <v>27</v>
      </c>
      <c r="S623" s="218"/>
    </row>
    <row r="624" spans="1:19" ht="11.45" customHeight="1">
      <c r="A624" s="226"/>
      <c r="B624" s="714" t="s">
        <v>13</v>
      </c>
      <c r="C624" s="232" t="s">
        <v>46</v>
      </c>
      <c r="D624" s="232" t="s">
        <v>12</v>
      </c>
      <c r="E624" s="229"/>
      <c r="F624" s="227" t="s">
        <v>11</v>
      </c>
      <c r="G624" s="228" t="s">
        <v>10</v>
      </c>
      <c r="H624" s="228" t="s">
        <v>9</v>
      </c>
      <c r="I624" s="231" t="s">
        <v>8</v>
      </c>
      <c r="J624" s="230" t="s">
        <v>7</v>
      </c>
      <c r="K624" s="230" t="s">
        <v>6</v>
      </c>
      <c r="L624" s="231" t="s">
        <v>1575</v>
      </c>
      <c r="M624" s="231" t="s">
        <v>1576</v>
      </c>
      <c r="N624" s="231" t="s">
        <v>1577</v>
      </c>
      <c r="O624" s="233"/>
      <c r="P624" s="232" t="s">
        <v>13</v>
      </c>
      <c r="Q624" s="232" t="s">
        <v>46</v>
      </c>
      <c r="R624" s="715" t="s">
        <v>12</v>
      </c>
      <c r="S624" s="234"/>
    </row>
    <row r="625" spans="1:19" ht="15" customHeight="1">
      <c r="A625" s="267"/>
      <c r="B625" s="241"/>
      <c r="C625" s="242"/>
      <c r="D625" s="242"/>
      <c r="E625" s="237"/>
      <c r="F625" s="241"/>
      <c r="G625" s="242"/>
      <c r="H625" s="242"/>
      <c r="I625" s="242"/>
      <c r="J625" s="242"/>
      <c r="K625" s="242"/>
      <c r="L625" s="242"/>
      <c r="M625" s="242"/>
      <c r="N625" s="242"/>
      <c r="O625" s="238"/>
      <c r="P625" s="241"/>
      <c r="Q625" s="242"/>
      <c r="R625" s="244"/>
      <c r="S625" s="289"/>
    </row>
    <row r="626" spans="1:19" ht="15" customHeight="1">
      <c r="A626" s="249" t="s">
        <v>1819</v>
      </c>
      <c r="B626" s="241">
        <f>'[2]tr (2)'!C436</f>
        <v>98.5</v>
      </c>
      <c r="C626" s="242">
        <f>'[2]tr (2)'!D436</f>
        <v>98.3</v>
      </c>
      <c r="D626" s="242">
        <f>'[2]tr (2)'!E436</f>
        <v>98.4</v>
      </c>
      <c r="E626" s="244"/>
      <c r="F626" s="242">
        <f>'[2]tr (2)'!F436</f>
        <v>98</v>
      </c>
      <c r="G626" s="242">
        <f>'[2]tr (2)'!G436</f>
        <v>97.9</v>
      </c>
      <c r="H626" s="242">
        <f>'[2]tr (2)'!H436</f>
        <v>97.4</v>
      </c>
      <c r="I626" s="242">
        <f>'[2]tr (2)'!I436</f>
        <v>97.3</v>
      </c>
      <c r="J626" s="242">
        <f>'[2]tr (2)'!J436</f>
        <v>97.2</v>
      </c>
      <c r="K626" s="242">
        <f>'[2]tr (2)'!K436</f>
        <v>97.8</v>
      </c>
      <c r="L626" s="242">
        <f>'[2]tr (2)'!L436</f>
        <v>97.7</v>
      </c>
      <c r="M626" s="242">
        <f>'[2]tr (2)'!M436</f>
        <v>98.3</v>
      </c>
      <c r="N626" s="242">
        <f>'[2]tr (2)'!N436</f>
        <v>97.3</v>
      </c>
      <c r="O626" s="244"/>
      <c r="P626" s="241">
        <f>'[2]tr (2)'!O436</f>
        <v>97.1</v>
      </c>
      <c r="Q626" s="242">
        <f>'[2]tr (2)'!P436</f>
        <v>97</v>
      </c>
      <c r="R626" s="244">
        <f>'[2]tr (2)'!Q436</f>
        <v>97.2</v>
      </c>
      <c r="S626" s="245" t="s">
        <v>1820</v>
      </c>
    </row>
    <row r="627" spans="1:19" ht="15" customHeight="1">
      <c r="A627" s="216" t="s">
        <v>1821</v>
      </c>
      <c r="B627" s="247">
        <f>'[2]tr (2)'!C437</f>
        <v>78.5</v>
      </c>
      <c r="C627" s="198">
        <f>'[2]tr (2)'!D437</f>
        <v>78.5</v>
      </c>
      <c r="D627" s="198">
        <f>'[2]tr (2)'!E437</f>
        <v>78.8</v>
      </c>
      <c r="E627" s="251"/>
      <c r="F627" s="198">
        <f>'[2]tr (2)'!F437</f>
        <v>78.8</v>
      </c>
      <c r="G627" s="198">
        <f>'[2]tr (2)'!G437</f>
        <v>79.3</v>
      </c>
      <c r="H627" s="198">
        <f>'[2]tr (2)'!H437</f>
        <v>79.8</v>
      </c>
      <c r="I627" s="198">
        <f>'[2]tr (2)'!I437</f>
        <v>79.8</v>
      </c>
      <c r="J627" s="198">
        <f>'[2]tr (2)'!J437</f>
        <v>80</v>
      </c>
      <c r="K627" s="198">
        <f>'[2]tr (2)'!K437</f>
        <v>82.2</v>
      </c>
      <c r="L627" s="198">
        <f>'[2]tr (2)'!L437</f>
        <v>82.2</v>
      </c>
      <c r="M627" s="198">
        <f>'[2]tr (2)'!M437</f>
        <v>85.2</v>
      </c>
      <c r="N627" s="198">
        <f>'[2]tr (2)'!N437</f>
        <v>85.2</v>
      </c>
      <c r="O627" s="251"/>
      <c r="P627" s="247">
        <f>'[2]tr (2)'!O437</f>
        <v>85.2</v>
      </c>
      <c r="Q627" s="198">
        <f>'[2]tr (2)'!P437</f>
        <v>85.2</v>
      </c>
      <c r="R627" s="251">
        <f>'[2]tr (2)'!Q437</f>
        <v>85.9</v>
      </c>
      <c r="S627" s="253" t="s">
        <v>1822</v>
      </c>
    </row>
    <row r="628" spans="1:19" s="246" customFormat="1" ht="15" customHeight="1">
      <c r="A628" s="216" t="s">
        <v>1823</v>
      </c>
      <c r="B628" s="247">
        <f>'[2]tr (2)'!C438</f>
        <v>77.7</v>
      </c>
      <c r="C628" s="198">
        <f>'[2]tr (2)'!D438</f>
        <v>77.8</v>
      </c>
      <c r="D628" s="198">
        <f>'[2]tr (2)'!E438</f>
        <v>77.7</v>
      </c>
      <c r="E628" s="251"/>
      <c r="F628" s="198">
        <f>'[2]tr (2)'!F438</f>
        <v>83.5</v>
      </c>
      <c r="G628" s="198">
        <f>'[2]tr (2)'!G438</f>
        <v>83.3</v>
      </c>
      <c r="H628" s="198">
        <f>'[2]tr (2)'!H438</f>
        <v>83.2</v>
      </c>
      <c r="I628" s="198">
        <f>'[2]tr (2)'!I438</f>
        <v>83.2</v>
      </c>
      <c r="J628" s="198">
        <f>'[2]tr (2)'!J438</f>
        <v>83.4</v>
      </c>
      <c r="K628" s="198">
        <f>'[2]tr (2)'!K438</f>
        <v>83.3</v>
      </c>
      <c r="L628" s="198">
        <f>'[2]tr (2)'!L438</f>
        <v>83.3</v>
      </c>
      <c r="M628" s="198">
        <f>'[2]tr (2)'!M438</f>
        <v>83.5</v>
      </c>
      <c r="N628" s="198">
        <f>'[2]tr (2)'!N438</f>
        <v>85.5</v>
      </c>
      <c r="O628" s="251"/>
      <c r="P628" s="247">
        <f>'[2]tr (2)'!O438</f>
        <v>85.5</v>
      </c>
      <c r="Q628" s="198">
        <f>'[2]tr (2)'!P438</f>
        <v>87.3</v>
      </c>
      <c r="R628" s="251">
        <f>'[2]tr (2)'!Q438</f>
        <v>89.1</v>
      </c>
      <c r="S628" s="252" t="s">
        <v>1824</v>
      </c>
    </row>
    <row r="629" spans="1:19" ht="15" customHeight="1">
      <c r="A629" s="216" t="s">
        <v>1825</v>
      </c>
      <c r="B629" s="247">
        <f>'[2]tr (2)'!C439</f>
        <v>107</v>
      </c>
      <c r="C629" s="198">
        <f>'[2]tr (2)'!D439</f>
        <v>106</v>
      </c>
      <c r="D629" s="198">
        <f>'[2]tr (2)'!E439</f>
        <v>106</v>
      </c>
      <c r="E629" s="251"/>
      <c r="F629" s="198">
        <f>'[2]tr (2)'!F439</f>
        <v>103.2</v>
      </c>
      <c r="G629" s="198">
        <f>'[2]tr (2)'!G439</f>
        <v>102.5</v>
      </c>
      <c r="H629" s="198">
        <f>'[2]tr (2)'!H439</f>
        <v>99.4</v>
      </c>
      <c r="I629" s="198">
        <f>'[2]tr (2)'!I439</f>
        <v>98.6</v>
      </c>
      <c r="J629" s="198">
        <f>'[2]tr (2)'!J439</f>
        <v>98.8</v>
      </c>
      <c r="K629" s="198">
        <f>'[2]tr (2)'!K439</f>
        <v>99.6</v>
      </c>
      <c r="L629" s="198">
        <f>'[2]tr (2)'!L439</f>
        <v>99.2</v>
      </c>
      <c r="M629" s="198">
        <f>'[2]tr (2)'!M439</f>
        <v>99.2</v>
      </c>
      <c r="N629" s="198">
        <f>'[2]tr (2)'!N439</f>
        <v>95.4</v>
      </c>
      <c r="O629" s="251"/>
      <c r="P629" s="247">
        <f>'[2]tr (2)'!O439</f>
        <v>94.2</v>
      </c>
      <c r="Q629" s="198">
        <f>'[2]tr (2)'!P439</f>
        <v>94.1</v>
      </c>
      <c r="R629" s="251">
        <f>'[2]tr (2)'!Q439</f>
        <v>94.5</v>
      </c>
      <c r="S629" s="252" t="s">
        <v>1826</v>
      </c>
    </row>
    <row r="630" spans="1:19" ht="15" customHeight="1">
      <c r="A630" s="216" t="s">
        <v>1827</v>
      </c>
      <c r="B630" s="247">
        <f>'[2]tr (2)'!C440</f>
        <v>125.2</v>
      </c>
      <c r="C630" s="198">
        <f>'[2]tr (2)'!D440</f>
        <v>125.2</v>
      </c>
      <c r="D630" s="198">
        <f>'[2]tr (2)'!E440</f>
        <v>125.2</v>
      </c>
      <c r="E630" s="251"/>
      <c r="F630" s="198">
        <f>'[2]tr (2)'!F440</f>
        <v>125.2</v>
      </c>
      <c r="G630" s="198">
        <f>'[2]tr (2)'!G440</f>
        <v>118.1</v>
      </c>
      <c r="H630" s="198">
        <f>'[2]tr (2)'!H440</f>
        <v>118.1</v>
      </c>
      <c r="I630" s="198">
        <f>'[2]tr (2)'!I440</f>
        <v>117.1</v>
      </c>
      <c r="J630" s="198">
        <f>'[2]tr (2)'!J440</f>
        <v>115.1</v>
      </c>
      <c r="K630" s="198">
        <f>'[2]tr (2)'!K440</f>
        <v>110.9</v>
      </c>
      <c r="L630" s="198">
        <f>'[2]tr (2)'!L440</f>
        <v>110.9</v>
      </c>
      <c r="M630" s="198">
        <f>'[2]tr (2)'!M440</f>
        <v>110.9</v>
      </c>
      <c r="N630" s="198">
        <f>'[2]tr (2)'!N440</f>
        <v>105.2</v>
      </c>
      <c r="O630" s="251"/>
      <c r="P630" s="247">
        <f>'[2]tr (2)'!O440</f>
        <v>105.2</v>
      </c>
      <c r="Q630" s="198">
        <f>'[2]tr (2)'!P440</f>
        <v>105.2</v>
      </c>
      <c r="R630" s="251">
        <f>'[2]tr (2)'!Q440</f>
        <v>105.2</v>
      </c>
      <c r="S630" s="252" t="s">
        <v>1828</v>
      </c>
    </row>
    <row r="631" spans="1:19" ht="15" customHeight="1">
      <c r="A631" s="216" t="s">
        <v>1829</v>
      </c>
      <c r="B631" s="247">
        <f>'[2]tr (2)'!C441</f>
        <v>109.3</v>
      </c>
      <c r="C631" s="198">
        <f>'[2]tr (2)'!D441</f>
        <v>109.3</v>
      </c>
      <c r="D631" s="198">
        <f>'[2]tr (2)'!E441</f>
        <v>109.3</v>
      </c>
      <c r="E631" s="251"/>
      <c r="F631" s="198">
        <f>'[2]tr (2)'!F441</f>
        <v>109.3</v>
      </c>
      <c r="G631" s="198">
        <f>'[2]tr (2)'!G441</f>
        <v>109.3</v>
      </c>
      <c r="H631" s="198">
        <f>'[2]tr (2)'!H441</f>
        <v>109.3</v>
      </c>
      <c r="I631" s="198">
        <f>'[2]tr (2)'!I441</f>
        <v>109.3</v>
      </c>
      <c r="J631" s="198">
        <f>'[2]tr (2)'!J441</f>
        <v>109.3</v>
      </c>
      <c r="K631" s="198">
        <f>'[2]tr (2)'!K441</f>
        <v>109.3</v>
      </c>
      <c r="L631" s="198">
        <f>'[2]tr (2)'!L441</f>
        <v>109.3</v>
      </c>
      <c r="M631" s="198">
        <f>'[2]tr (2)'!M441</f>
        <v>109.3</v>
      </c>
      <c r="N631" s="198">
        <f>'[2]tr (2)'!N441</f>
        <v>109.3</v>
      </c>
      <c r="O631" s="251"/>
      <c r="P631" s="247">
        <f>'[2]tr (2)'!O441</f>
        <v>109.3</v>
      </c>
      <c r="Q631" s="198">
        <f>'[2]tr (2)'!P441</f>
        <v>109.3</v>
      </c>
      <c r="R631" s="251">
        <f>'[2]tr (2)'!Q441</f>
        <v>109.3</v>
      </c>
      <c r="S631" s="292" t="s">
        <v>1830</v>
      </c>
    </row>
    <row r="632" spans="1:19" ht="15" customHeight="1">
      <c r="A632" s="277" t="s">
        <v>1831</v>
      </c>
      <c r="B632" s="247">
        <f>'[2]tr (2)'!C442</f>
        <v>116.1</v>
      </c>
      <c r="C632" s="198">
        <f>'[2]tr (2)'!D442</f>
        <v>116.1</v>
      </c>
      <c r="D632" s="198">
        <f>'[2]tr (2)'!E442</f>
        <v>116.1</v>
      </c>
      <c r="E632" s="251"/>
      <c r="F632" s="198">
        <f>'[2]tr (2)'!F442</f>
        <v>117.9</v>
      </c>
      <c r="G632" s="198">
        <f>'[2]tr (2)'!G442</f>
        <v>122.9</v>
      </c>
      <c r="H632" s="198">
        <f>'[2]tr (2)'!H442</f>
        <v>122.3</v>
      </c>
      <c r="I632" s="198">
        <f>'[2]tr (2)'!I442</f>
        <v>117.9</v>
      </c>
      <c r="J632" s="198">
        <f>'[2]tr (2)'!J442</f>
        <v>117.9</v>
      </c>
      <c r="K632" s="198">
        <f>'[2]tr (2)'!K442</f>
        <v>117.9</v>
      </c>
      <c r="L632" s="198">
        <f>'[2]tr (2)'!L442</f>
        <v>117.9</v>
      </c>
      <c r="M632" s="198">
        <f>'[2]tr (2)'!M442</f>
        <v>114.3</v>
      </c>
      <c r="N632" s="198">
        <f>'[2]tr (2)'!N442</f>
        <v>110.7</v>
      </c>
      <c r="O632" s="251"/>
      <c r="P632" s="247">
        <f>'[2]tr (2)'!O442</f>
        <v>110.7</v>
      </c>
      <c r="Q632" s="198">
        <f>'[2]tr (2)'!P442</f>
        <v>110.7</v>
      </c>
      <c r="R632" s="251">
        <f>'[2]tr (2)'!Q442</f>
        <v>107.1</v>
      </c>
      <c r="S632" s="206" t="s">
        <v>1832</v>
      </c>
    </row>
    <row r="633" spans="1:19" ht="15" customHeight="1">
      <c r="A633" s="216" t="s">
        <v>1833</v>
      </c>
      <c r="B633" s="247">
        <f>'[2]tr (2)'!C443</f>
        <v>109.3</v>
      </c>
      <c r="C633" s="198">
        <f>'[2]tr (2)'!D443</f>
        <v>110</v>
      </c>
      <c r="D633" s="198">
        <f>'[2]tr (2)'!E443</f>
        <v>108</v>
      </c>
      <c r="E633" s="251"/>
      <c r="F633" s="198">
        <f>'[2]tr (2)'!F443</f>
        <v>107.7</v>
      </c>
      <c r="G633" s="198">
        <f>'[2]tr (2)'!G443</f>
        <v>110.1</v>
      </c>
      <c r="H633" s="198">
        <f>'[2]tr (2)'!H443</f>
        <v>110.8</v>
      </c>
      <c r="I633" s="198">
        <f>'[2]tr (2)'!I443</f>
        <v>111.5</v>
      </c>
      <c r="J633" s="198">
        <f>'[2]tr (2)'!J443</f>
        <v>108.4</v>
      </c>
      <c r="K633" s="198">
        <f>'[2]tr (2)'!K443</f>
        <v>108</v>
      </c>
      <c r="L633" s="198">
        <f>'[2]tr (2)'!L443</f>
        <v>110.1</v>
      </c>
      <c r="M633" s="198">
        <f>'[2]tr (2)'!M443</f>
        <v>108.5</v>
      </c>
      <c r="N633" s="198">
        <f>'[2]tr (2)'!N443</f>
        <v>108.5</v>
      </c>
      <c r="O633" s="251"/>
      <c r="P633" s="247">
        <f>'[2]tr (2)'!O443</f>
        <v>107.4</v>
      </c>
      <c r="Q633" s="198">
        <f>'[2]tr (2)'!P443</f>
        <v>104.7</v>
      </c>
      <c r="R633" s="251">
        <f>'[2]tr (2)'!Q443</f>
        <v>104.7</v>
      </c>
      <c r="S633" s="253" t="s">
        <v>1834</v>
      </c>
    </row>
    <row r="634" spans="1:19" ht="15" customHeight="1">
      <c r="A634" s="216" t="s">
        <v>1835</v>
      </c>
      <c r="B634" s="247">
        <f>'[2]tr (2)'!C444</f>
        <v>98.3</v>
      </c>
      <c r="C634" s="198">
        <f>'[2]tr (2)'!D444</f>
        <v>97.3</v>
      </c>
      <c r="D634" s="198">
        <f>'[2]tr (2)'!E444</f>
        <v>99.8</v>
      </c>
      <c r="E634" s="251"/>
      <c r="F634" s="198">
        <f>'[2]tr (2)'!F444</f>
        <v>99.8</v>
      </c>
      <c r="G634" s="198">
        <f>'[2]tr (2)'!G444</f>
        <v>99.5</v>
      </c>
      <c r="H634" s="198">
        <f>'[2]tr (2)'!H444</f>
        <v>99.5</v>
      </c>
      <c r="I634" s="198">
        <f>'[2]tr (2)'!I444</f>
        <v>98</v>
      </c>
      <c r="J634" s="198">
        <f>'[2]tr (2)'!J444</f>
        <v>96.2</v>
      </c>
      <c r="K634" s="198">
        <f>'[2]tr (2)'!K444</f>
        <v>97</v>
      </c>
      <c r="L634" s="198">
        <f>'[2]tr (2)'!L444</f>
        <v>96.2</v>
      </c>
      <c r="M634" s="198">
        <f>'[2]tr (2)'!M444</f>
        <v>97.2</v>
      </c>
      <c r="N634" s="198">
        <f>'[2]tr (2)'!N444</f>
        <v>99.3</v>
      </c>
      <c r="O634" s="251"/>
      <c r="P634" s="247">
        <f>'[2]tr (2)'!O444</f>
        <v>100.3</v>
      </c>
      <c r="Q634" s="198">
        <f>'[2]tr (2)'!P444</f>
        <v>102</v>
      </c>
      <c r="R634" s="251">
        <f>'[2]tr (2)'!Q444</f>
        <v>102</v>
      </c>
      <c r="S634" s="253" t="s">
        <v>1836</v>
      </c>
    </row>
    <row r="635" spans="1:19" s="246" customFormat="1" ht="15" customHeight="1">
      <c r="A635" s="216" t="s">
        <v>1837</v>
      </c>
      <c r="B635" s="247">
        <f>'[2]tr (2)'!C445</f>
        <v>100</v>
      </c>
      <c r="C635" s="198">
        <f>'[2]tr (2)'!D445</f>
        <v>100</v>
      </c>
      <c r="D635" s="198">
        <f>'[2]tr (2)'!E445</f>
        <v>100</v>
      </c>
      <c r="E635" s="251"/>
      <c r="F635" s="198">
        <f>'[2]tr (2)'!F445</f>
        <v>97.6</v>
      </c>
      <c r="G635" s="198">
        <f>'[2]tr (2)'!G445</f>
        <v>99.4</v>
      </c>
      <c r="H635" s="198">
        <f>'[2]tr (2)'!H445</f>
        <v>100</v>
      </c>
      <c r="I635" s="198">
        <f>'[2]tr (2)'!I445</f>
        <v>100</v>
      </c>
      <c r="J635" s="198">
        <f>'[2]tr (2)'!J445</f>
        <v>100</v>
      </c>
      <c r="K635" s="198">
        <f>'[2]tr (2)'!K445</f>
        <v>100</v>
      </c>
      <c r="L635" s="198">
        <f>'[2]tr (2)'!L445</f>
        <v>100</v>
      </c>
      <c r="M635" s="198">
        <f>'[2]tr (2)'!M445</f>
        <v>100</v>
      </c>
      <c r="N635" s="198">
        <f>'[2]tr (2)'!N445</f>
        <v>100</v>
      </c>
      <c r="O635" s="251"/>
      <c r="P635" s="247">
        <f>'[2]tr (2)'!O445</f>
        <v>100</v>
      </c>
      <c r="Q635" s="198">
        <f>'[2]tr (2)'!P445</f>
        <v>100</v>
      </c>
      <c r="R635" s="251">
        <f>'[2]tr (2)'!Q445</f>
        <v>100</v>
      </c>
      <c r="S635" s="253" t="s">
        <v>1838</v>
      </c>
    </row>
    <row r="636" spans="1:19" ht="15" customHeight="1">
      <c r="A636" s="216" t="s">
        <v>1839</v>
      </c>
      <c r="B636" s="247">
        <f>'[2]tr (2)'!C446</f>
        <v>106.4</v>
      </c>
      <c r="C636" s="198">
        <f>'[2]tr (2)'!D446</f>
        <v>106.4</v>
      </c>
      <c r="D636" s="198">
        <f>'[2]tr (2)'!E446</f>
        <v>106.4</v>
      </c>
      <c r="E636" s="251"/>
      <c r="F636" s="198">
        <f>'[2]tr (2)'!F446</f>
        <v>106.4</v>
      </c>
      <c r="G636" s="198">
        <f>'[2]tr (2)'!G446</f>
        <v>106.9</v>
      </c>
      <c r="H636" s="198">
        <f>'[2]tr (2)'!H446</f>
        <v>106.4</v>
      </c>
      <c r="I636" s="198">
        <f>'[2]tr (2)'!I446</f>
        <v>106.4</v>
      </c>
      <c r="J636" s="198">
        <f>'[2]tr (2)'!J446</f>
        <v>106.4</v>
      </c>
      <c r="K636" s="198">
        <f>'[2]tr (2)'!K446</f>
        <v>106.4</v>
      </c>
      <c r="L636" s="198">
        <f>'[2]tr (2)'!L446</f>
        <v>106.4</v>
      </c>
      <c r="M636" s="198">
        <f>'[2]tr (2)'!M446</f>
        <v>106.4</v>
      </c>
      <c r="N636" s="198">
        <f>'[2]tr (2)'!N446</f>
        <v>106.4</v>
      </c>
      <c r="O636" s="251"/>
      <c r="P636" s="247">
        <f>'[2]tr (2)'!O446</f>
        <v>106.4</v>
      </c>
      <c r="Q636" s="198">
        <f>'[2]tr (2)'!P446</f>
        <v>106.4</v>
      </c>
      <c r="R636" s="251">
        <f>'[2]tr (2)'!Q446</f>
        <v>106.4</v>
      </c>
      <c r="S636" s="253" t="s">
        <v>1840</v>
      </c>
    </row>
    <row r="637" spans="1:19" ht="15" customHeight="1">
      <c r="A637" s="216" t="s">
        <v>1841</v>
      </c>
      <c r="B637" s="247">
        <f>'[2]tr (2)'!C447</f>
        <v>100.9</v>
      </c>
      <c r="C637" s="198">
        <f>'[2]tr (2)'!D447</f>
        <v>100.9</v>
      </c>
      <c r="D637" s="198">
        <f>'[2]tr (2)'!E447</f>
        <v>100.9</v>
      </c>
      <c r="E637" s="251"/>
      <c r="F637" s="198">
        <f>'[2]tr (2)'!F447</f>
        <v>100.9</v>
      </c>
      <c r="G637" s="198">
        <f>'[2]tr (2)'!G447</f>
        <v>101.4</v>
      </c>
      <c r="H637" s="198">
        <f>'[2]tr (2)'!H447</f>
        <v>100.9</v>
      </c>
      <c r="I637" s="198">
        <f>'[2]tr (2)'!I447</f>
        <v>100.9</v>
      </c>
      <c r="J637" s="198">
        <f>'[2]tr (2)'!J447</f>
        <v>100.9</v>
      </c>
      <c r="K637" s="198">
        <f>'[2]tr (2)'!K447</f>
        <v>100.9</v>
      </c>
      <c r="L637" s="198">
        <f>'[2]tr (2)'!L447</f>
        <v>100.9</v>
      </c>
      <c r="M637" s="198">
        <f>'[2]tr (2)'!M447</f>
        <v>100.9</v>
      </c>
      <c r="N637" s="198">
        <f>'[2]tr (2)'!N447</f>
        <v>100.9</v>
      </c>
      <c r="O637" s="251"/>
      <c r="P637" s="247">
        <f>'[2]tr (2)'!O447</f>
        <v>100.9</v>
      </c>
      <c r="Q637" s="198">
        <f>'[2]tr (2)'!P447</f>
        <v>100.9</v>
      </c>
      <c r="R637" s="251">
        <f>'[2]tr (2)'!Q447</f>
        <v>100.9</v>
      </c>
      <c r="S637" s="253" t="s">
        <v>1842</v>
      </c>
    </row>
    <row r="638" spans="1:19" ht="15" customHeight="1">
      <c r="A638" s="216" t="s">
        <v>1843</v>
      </c>
      <c r="B638" s="247">
        <f>'[2]tr (2)'!C448</f>
        <v>100</v>
      </c>
      <c r="C638" s="198">
        <f>'[2]tr (2)'!D448</f>
        <v>100</v>
      </c>
      <c r="D638" s="198">
        <f>'[2]tr (2)'!E448</f>
        <v>100</v>
      </c>
      <c r="E638" s="251"/>
      <c r="F638" s="198">
        <f>'[2]tr (2)'!F448</f>
        <v>100</v>
      </c>
      <c r="G638" s="198">
        <f>'[2]tr (2)'!G448</f>
        <v>100.5</v>
      </c>
      <c r="H638" s="198">
        <f>'[2]tr (2)'!H448</f>
        <v>100</v>
      </c>
      <c r="I638" s="198">
        <f>'[2]tr (2)'!I448</f>
        <v>100</v>
      </c>
      <c r="J638" s="198">
        <f>'[2]tr (2)'!J448</f>
        <v>100</v>
      </c>
      <c r="K638" s="198">
        <f>'[2]tr (2)'!K448</f>
        <v>100</v>
      </c>
      <c r="L638" s="198">
        <f>'[2]tr (2)'!L448</f>
        <v>100</v>
      </c>
      <c r="M638" s="198">
        <f>'[2]tr (2)'!M448</f>
        <v>100</v>
      </c>
      <c r="N638" s="198">
        <f>'[2]tr (2)'!N448</f>
        <v>100</v>
      </c>
      <c r="O638" s="251"/>
      <c r="P638" s="247">
        <f>'[2]tr (2)'!O448</f>
        <v>100</v>
      </c>
      <c r="Q638" s="198">
        <f>'[2]tr (2)'!P448</f>
        <v>100</v>
      </c>
      <c r="R638" s="251">
        <f>'[2]tr (2)'!Q448</f>
        <v>100</v>
      </c>
      <c r="S638" s="253" t="s">
        <v>1844</v>
      </c>
    </row>
    <row r="639" spans="1:19" ht="15" customHeight="1">
      <c r="A639" s="216" t="s">
        <v>1845</v>
      </c>
      <c r="B639" s="247">
        <f>'[2]tr (2)'!C449</f>
        <v>100.9</v>
      </c>
      <c r="C639" s="198">
        <f>'[2]tr (2)'!D449</f>
        <v>100.9</v>
      </c>
      <c r="D639" s="198">
        <f>'[2]tr (2)'!E449</f>
        <v>100.9</v>
      </c>
      <c r="E639" s="251"/>
      <c r="F639" s="198">
        <f>'[2]tr (2)'!F449</f>
        <v>100.9</v>
      </c>
      <c r="G639" s="198">
        <f>'[2]tr (2)'!G449</f>
        <v>100.7</v>
      </c>
      <c r="H639" s="198">
        <f>'[2]tr (2)'!H449</f>
        <v>100.7</v>
      </c>
      <c r="I639" s="198">
        <f>'[2]tr (2)'!I449</f>
        <v>100.7</v>
      </c>
      <c r="J639" s="198">
        <f>'[2]tr (2)'!J449</f>
        <v>100.7</v>
      </c>
      <c r="K639" s="198">
        <f>'[2]tr (2)'!K449</f>
        <v>100.9</v>
      </c>
      <c r="L639" s="198">
        <f>'[2]tr (2)'!L449</f>
        <v>100.9</v>
      </c>
      <c r="M639" s="198">
        <f>'[2]tr (2)'!M449</f>
        <v>100.9</v>
      </c>
      <c r="N639" s="198">
        <f>'[2]tr (2)'!N449</f>
        <v>100.1</v>
      </c>
      <c r="O639" s="251"/>
      <c r="P639" s="247">
        <f>'[2]tr (2)'!O449</f>
        <v>100.1</v>
      </c>
      <c r="Q639" s="198">
        <f>'[2]tr (2)'!P449</f>
        <v>100.1</v>
      </c>
      <c r="R639" s="251">
        <f>'[2]tr (2)'!Q449</f>
        <v>100.1</v>
      </c>
      <c r="S639" s="253" t="s">
        <v>1846</v>
      </c>
    </row>
    <row r="640" spans="1:19" ht="15" customHeight="1">
      <c r="A640" s="216" t="s">
        <v>1847</v>
      </c>
      <c r="B640" s="247">
        <f>'[2]tr (2)'!C450</f>
        <v>100</v>
      </c>
      <c r="C640" s="198">
        <f>'[2]tr (2)'!D450</f>
        <v>100</v>
      </c>
      <c r="D640" s="198">
        <f>'[2]tr (2)'!E450</f>
        <v>100</v>
      </c>
      <c r="E640" s="251"/>
      <c r="F640" s="198">
        <f>'[2]tr (2)'!F450</f>
        <v>100</v>
      </c>
      <c r="G640" s="198">
        <f>'[2]tr (2)'!G450</f>
        <v>100</v>
      </c>
      <c r="H640" s="198">
        <f>'[2]tr (2)'!H450</f>
        <v>100</v>
      </c>
      <c r="I640" s="198">
        <f>'[2]tr (2)'!I450</f>
        <v>100</v>
      </c>
      <c r="J640" s="198">
        <f>'[2]tr (2)'!J450</f>
        <v>100</v>
      </c>
      <c r="K640" s="198">
        <f>'[2]tr (2)'!K450</f>
        <v>100</v>
      </c>
      <c r="L640" s="198">
        <f>'[2]tr (2)'!L450</f>
        <v>100</v>
      </c>
      <c r="M640" s="198">
        <f>'[2]tr (2)'!M450</f>
        <v>100</v>
      </c>
      <c r="N640" s="198">
        <f>'[2]tr (2)'!N450</f>
        <v>100</v>
      </c>
      <c r="O640" s="251"/>
      <c r="P640" s="247">
        <f>'[2]tr (2)'!O450</f>
        <v>100</v>
      </c>
      <c r="Q640" s="198">
        <f>'[2]tr (2)'!P450</f>
        <v>100</v>
      </c>
      <c r="R640" s="251">
        <f>'[2]tr (2)'!Q450</f>
        <v>100</v>
      </c>
      <c r="S640" s="253" t="s">
        <v>1848</v>
      </c>
    </row>
    <row r="641" spans="1:19" ht="15" customHeight="1">
      <c r="A641" s="216" t="s">
        <v>1849</v>
      </c>
      <c r="B641" s="247">
        <f>'[2]tr (2)'!C451</f>
        <v>106.9</v>
      </c>
      <c r="C641" s="198">
        <f>'[2]tr (2)'!D451</f>
        <v>106.9</v>
      </c>
      <c r="D641" s="198">
        <f>'[2]tr (2)'!E451</f>
        <v>106.9</v>
      </c>
      <c r="E641" s="251"/>
      <c r="F641" s="198">
        <f>'[2]tr (2)'!F451</f>
        <v>110</v>
      </c>
      <c r="G641" s="198">
        <f>'[2]tr (2)'!G451</f>
        <v>110</v>
      </c>
      <c r="H641" s="198">
        <f>'[2]tr (2)'!H451</f>
        <v>110</v>
      </c>
      <c r="I641" s="198">
        <f>'[2]tr (2)'!I451</f>
        <v>110</v>
      </c>
      <c r="J641" s="198">
        <f>'[2]tr (2)'!J451</f>
        <v>110</v>
      </c>
      <c r="K641" s="198">
        <f>'[2]tr (2)'!K451</f>
        <v>110</v>
      </c>
      <c r="L641" s="198">
        <f>'[2]tr (2)'!L451</f>
        <v>110</v>
      </c>
      <c r="M641" s="198">
        <f>'[2]tr (2)'!M451</f>
        <v>110</v>
      </c>
      <c r="N641" s="198">
        <f>'[2]tr (2)'!N451</f>
        <v>110</v>
      </c>
      <c r="O641" s="251"/>
      <c r="P641" s="247">
        <f>'[2]tr (2)'!O451</f>
        <v>110</v>
      </c>
      <c r="Q641" s="198">
        <f>'[2]tr (2)'!P451</f>
        <v>108</v>
      </c>
      <c r="R641" s="251">
        <f>'[2]tr (2)'!Q451</f>
        <v>108</v>
      </c>
      <c r="S641" s="253" t="s">
        <v>1850</v>
      </c>
    </row>
    <row r="642" spans="1:19" s="246" customFormat="1" ht="15" customHeight="1">
      <c r="A642" s="216" t="s">
        <v>1851</v>
      </c>
      <c r="B642" s="247">
        <f>'[2]tr (2)'!C452</f>
        <v>109.3</v>
      </c>
      <c r="C642" s="198">
        <f>'[2]tr (2)'!D452</f>
        <v>109.3</v>
      </c>
      <c r="D642" s="198">
        <f>'[2]tr (2)'!E452</f>
        <v>109.3</v>
      </c>
      <c r="E642" s="251"/>
      <c r="F642" s="198">
        <f>'[2]tr (2)'!F452</f>
        <v>109.3</v>
      </c>
      <c r="G642" s="198">
        <f>'[2]tr (2)'!G452</f>
        <v>109.3</v>
      </c>
      <c r="H642" s="198">
        <f>'[2]tr (2)'!H452</f>
        <v>109.3</v>
      </c>
      <c r="I642" s="198">
        <f>'[2]tr (2)'!I452</f>
        <v>109.3</v>
      </c>
      <c r="J642" s="198">
        <f>'[2]tr (2)'!J452</f>
        <v>105.6</v>
      </c>
      <c r="K642" s="198">
        <f>'[2]tr (2)'!K452</f>
        <v>105.6</v>
      </c>
      <c r="L642" s="198">
        <f>'[2]tr (2)'!L452</f>
        <v>105.6</v>
      </c>
      <c r="M642" s="198">
        <f>'[2]tr (2)'!M452</f>
        <v>105.6</v>
      </c>
      <c r="N642" s="198">
        <f>'[2]tr (2)'!N452</f>
        <v>105.6</v>
      </c>
      <c r="O642" s="251"/>
      <c r="P642" s="247">
        <f>'[2]tr (2)'!O452</f>
        <v>105.6</v>
      </c>
      <c r="Q642" s="198">
        <f>'[2]tr (2)'!P452</f>
        <v>105.6</v>
      </c>
      <c r="R642" s="251">
        <f>'[2]tr (2)'!Q452</f>
        <v>105.6</v>
      </c>
      <c r="S642" s="253" t="s">
        <v>1852</v>
      </c>
    </row>
    <row r="643" spans="1:19" ht="15" customHeight="1">
      <c r="B643" s="247"/>
      <c r="C643" s="198"/>
      <c r="D643" s="242"/>
      <c r="E643" s="244"/>
      <c r="F643" s="242"/>
      <c r="G643" s="242"/>
      <c r="H643" s="242"/>
      <c r="I643" s="242"/>
      <c r="J643" s="242"/>
      <c r="K643" s="242"/>
      <c r="L643" s="242"/>
      <c r="M643" s="242"/>
      <c r="N643" s="242"/>
      <c r="O643" s="244"/>
      <c r="P643" s="241"/>
      <c r="Q643" s="242"/>
      <c r="R643" s="244"/>
      <c r="S643" s="253"/>
    </row>
    <row r="644" spans="1:19" ht="15" customHeight="1">
      <c r="A644" s="249" t="s">
        <v>1853</v>
      </c>
      <c r="B644" s="241">
        <f>'[2]tr (2)'!C454</f>
        <v>115</v>
      </c>
      <c r="C644" s="242">
        <f>'[2]tr (2)'!D454</f>
        <v>115</v>
      </c>
      <c r="D644" s="242">
        <f>'[2]tr (2)'!E454</f>
        <v>115</v>
      </c>
      <c r="E644" s="244"/>
      <c r="F644" s="242">
        <f>'[2]tr (2)'!F454</f>
        <v>115</v>
      </c>
      <c r="G644" s="242">
        <f>'[2]tr (2)'!G454</f>
        <v>115</v>
      </c>
      <c r="H644" s="242">
        <f>'[2]tr (2)'!H454</f>
        <v>115</v>
      </c>
      <c r="I644" s="242">
        <f>'[2]tr (2)'!I454</f>
        <v>115</v>
      </c>
      <c r="J644" s="242">
        <f>'[2]tr (2)'!J454</f>
        <v>115</v>
      </c>
      <c r="K644" s="242">
        <f>'[2]tr (2)'!K454</f>
        <v>115</v>
      </c>
      <c r="L644" s="242">
        <f>'[2]tr (2)'!L454</f>
        <v>115</v>
      </c>
      <c r="M644" s="242">
        <f>'[2]tr (2)'!M454</f>
        <v>115</v>
      </c>
      <c r="N644" s="242">
        <f>'[2]tr (2)'!N454</f>
        <v>115</v>
      </c>
      <c r="O644" s="244"/>
      <c r="P644" s="241">
        <f>'[2]tr (2)'!O454</f>
        <v>115</v>
      </c>
      <c r="Q644" s="242">
        <f>'[2]tr (2)'!P454</f>
        <v>111.6</v>
      </c>
      <c r="R644" s="244">
        <f>'[2]tr (2)'!Q454</f>
        <v>111.6</v>
      </c>
      <c r="S644" s="250" t="s">
        <v>1854</v>
      </c>
    </row>
    <row r="645" spans="1:19" ht="15" customHeight="1">
      <c r="A645" s="216" t="s">
        <v>1855</v>
      </c>
      <c r="B645" s="247">
        <f>'[2]tr (2)'!C455</f>
        <v>127.9</v>
      </c>
      <c r="C645" s="198">
        <f>'[2]tr (2)'!D455</f>
        <v>127.9</v>
      </c>
      <c r="D645" s="198">
        <f>'[2]tr (2)'!E455</f>
        <v>127.9</v>
      </c>
      <c r="E645" s="251"/>
      <c r="F645" s="198">
        <f>'[2]tr (2)'!F455</f>
        <v>127.9</v>
      </c>
      <c r="G645" s="198">
        <f>'[2]tr (2)'!G455</f>
        <v>127.9</v>
      </c>
      <c r="H645" s="198">
        <f>'[2]tr (2)'!H455</f>
        <v>127.9</v>
      </c>
      <c r="I645" s="198">
        <f>'[2]tr (2)'!I455</f>
        <v>127.9</v>
      </c>
      <c r="J645" s="198">
        <f>'[2]tr (2)'!J455</f>
        <v>127.9</v>
      </c>
      <c r="K645" s="198">
        <f>'[2]tr (2)'!K455</f>
        <v>127.9</v>
      </c>
      <c r="L645" s="198">
        <f>'[2]tr (2)'!L455</f>
        <v>127.9</v>
      </c>
      <c r="M645" s="198">
        <f>'[2]tr (2)'!M455</f>
        <v>127.9</v>
      </c>
      <c r="N645" s="198">
        <f>'[2]tr (2)'!N455</f>
        <v>127.9</v>
      </c>
      <c r="O645" s="251"/>
      <c r="P645" s="247">
        <f>'[2]tr (2)'!O455</f>
        <v>127.9</v>
      </c>
      <c r="Q645" s="198">
        <f>'[2]tr (2)'!P455</f>
        <v>123.1</v>
      </c>
      <c r="R645" s="251">
        <f>'[2]tr (2)'!Q455</f>
        <v>123.1</v>
      </c>
      <c r="S645" s="253" t="s">
        <v>1856</v>
      </c>
    </row>
    <row r="646" spans="1:19" ht="15" customHeight="1">
      <c r="A646" s="216" t="s">
        <v>1857</v>
      </c>
      <c r="B646" s="247">
        <f>'[2]tr (2)'!C456</f>
        <v>106.9</v>
      </c>
      <c r="C646" s="198">
        <f>'[2]tr (2)'!D456</f>
        <v>106.9</v>
      </c>
      <c r="D646" s="198">
        <f>'[2]tr (2)'!E456</f>
        <v>106.9</v>
      </c>
      <c r="E646" s="251"/>
      <c r="F646" s="198">
        <f>'[2]tr (2)'!F456</f>
        <v>106.9</v>
      </c>
      <c r="G646" s="198">
        <f>'[2]tr (2)'!G456</f>
        <v>106.9</v>
      </c>
      <c r="H646" s="198">
        <f>'[2]tr (2)'!H456</f>
        <v>106.9</v>
      </c>
      <c r="I646" s="198">
        <f>'[2]tr (2)'!I456</f>
        <v>106.9</v>
      </c>
      <c r="J646" s="198">
        <f>'[2]tr (2)'!J456</f>
        <v>106.9</v>
      </c>
      <c r="K646" s="198">
        <f>'[2]tr (2)'!K456</f>
        <v>106.9</v>
      </c>
      <c r="L646" s="198">
        <f>'[2]tr (2)'!L456</f>
        <v>106.9</v>
      </c>
      <c r="M646" s="198">
        <f>'[2]tr (2)'!M456</f>
        <v>106.9</v>
      </c>
      <c r="N646" s="198">
        <f>'[2]tr (2)'!N456</f>
        <v>106.9</v>
      </c>
      <c r="O646" s="251"/>
      <c r="P646" s="247">
        <f>'[2]tr (2)'!O456</f>
        <v>106.9</v>
      </c>
      <c r="Q646" s="198">
        <f>'[2]tr (2)'!P456</f>
        <v>103.8</v>
      </c>
      <c r="R646" s="251">
        <f>'[2]tr (2)'!Q456</f>
        <v>103.8</v>
      </c>
      <c r="S646" s="253" t="s">
        <v>1858</v>
      </c>
    </row>
    <row r="647" spans="1:19" s="246" customFormat="1" ht="15" customHeight="1">
      <c r="A647" s="216" t="s">
        <v>1859</v>
      </c>
      <c r="B647" s="247">
        <f>'[2]tr (2)'!C457</f>
        <v>108.4</v>
      </c>
      <c r="C647" s="198">
        <f>'[2]tr (2)'!D457</f>
        <v>108.4</v>
      </c>
      <c r="D647" s="198">
        <f>'[2]tr (2)'!E457</f>
        <v>108.4</v>
      </c>
      <c r="E647" s="251"/>
      <c r="F647" s="198">
        <f>'[2]tr (2)'!F457</f>
        <v>108.4</v>
      </c>
      <c r="G647" s="198">
        <f>'[2]tr (2)'!G457</f>
        <v>108.4</v>
      </c>
      <c r="H647" s="198">
        <f>'[2]tr (2)'!H457</f>
        <v>108.4</v>
      </c>
      <c r="I647" s="198">
        <f>'[2]tr (2)'!I457</f>
        <v>108.4</v>
      </c>
      <c r="J647" s="198">
        <f>'[2]tr (2)'!J457</f>
        <v>108.4</v>
      </c>
      <c r="K647" s="198">
        <f>'[2]tr (2)'!K457</f>
        <v>108.4</v>
      </c>
      <c r="L647" s="198">
        <f>'[2]tr (2)'!L457</f>
        <v>108.4</v>
      </c>
      <c r="M647" s="198">
        <f>'[2]tr (2)'!M457</f>
        <v>108.4</v>
      </c>
      <c r="N647" s="198">
        <f>'[2]tr (2)'!N457</f>
        <v>108.4</v>
      </c>
      <c r="O647" s="251"/>
      <c r="P647" s="247">
        <f>'[2]tr (2)'!O457</f>
        <v>108.4</v>
      </c>
      <c r="Q647" s="198">
        <f>'[2]tr (2)'!P457</f>
        <v>107.6</v>
      </c>
      <c r="R647" s="251">
        <f>'[2]tr (2)'!Q457</f>
        <v>107.6</v>
      </c>
      <c r="S647" s="253" t="s">
        <v>1860</v>
      </c>
    </row>
    <row r="648" spans="1:19" ht="15" customHeight="1">
      <c r="A648" s="216" t="s">
        <v>1861</v>
      </c>
      <c r="B648" s="247">
        <f>'[2]tr (2)'!C458</f>
        <v>101.9</v>
      </c>
      <c r="C648" s="198">
        <f>'[2]tr (2)'!D458</f>
        <v>101.9</v>
      </c>
      <c r="D648" s="198">
        <f>'[2]tr (2)'!E458</f>
        <v>101.9</v>
      </c>
      <c r="E648" s="251"/>
      <c r="F648" s="198">
        <f>'[2]tr (2)'!F458</f>
        <v>101.9</v>
      </c>
      <c r="G648" s="198">
        <f>'[2]tr (2)'!G458</f>
        <v>101.9</v>
      </c>
      <c r="H648" s="198">
        <f>'[2]tr (2)'!H458</f>
        <v>101.9</v>
      </c>
      <c r="I648" s="198">
        <f>'[2]tr (2)'!I458</f>
        <v>101.9</v>
      </c>
      <c r="J648" s="198">
        <f>'[2]tr (2)'!J458</f>
        <v>101.9</v>
      </c>
      <c r="K648" s="198">
        <f>'[2]tr (2)'!K458</f>
        <v>101.9</v>
      </c>
      <c r="L648" s="198">
        <f>'[2]tr (2)'!L458</f>
        <v>101.9</v>
      </c>
      <c r="M648" s="198">
        <f>'[2]tr (2)'!M458</f>
        <v>101.9</v>
      </c>
      <c r="N648" s="198">
        <f>'[2]tr (2)'!N458</f>
        <v>101.9</v>
      </c>
      <c r="O648" s="251"/>
      <c r="P648" s="247">
        <f>'[2]tr (2)'!O458</f>
        <v>101.9</v>
      </c>
      <c r="Q648" s="198">
        <f>'[2]tr (2)'!P458</f>
        <v>100</v>
      </c>
      <c r="R648" s="251">
        <f>'[2]tr (2)'!Q458</f>
        <v>100</v>
      </c>
      <c r="S648" s="253" t="s">
        <v>1862</v>
      </c>
    </row>
    <row r="649" spans="1:19" ht="15" customHeight="1">
      <c r="A649" s="216" t="s">
        <v>1863</v>
      </c>
      <c r="B649" s="247">
        <f>'[2]tr (2)'!C459</f>
        <v>100</v>
      </c>
      <c r="C649" s="198">
        <f>'[2]tr (2)'!D459</f>
        <v>100</v>
      </c>
      <c r="D649" s="198">
        <f>'[2]tr (2)'!E459</f>
        <v>100</v>
      </c>
      <c r="E649" s="251"/>
      <c r="F649" s="198">
        <f>'[2]tr (2)'!F459</f>
        <v>100</v>
      </c>
      <c r="G649" s="198">
        <f>'[2]tr (2)'!G459</f>
        <v>100</v>
      </c>
      <c r="H649" s="198">
        <f>'[2]tr (2)'!H459</f>
        <v>100</v>
      </c>
      <c r="I649" s="198">
        <f>'[2]tr (2)'!I459</f>
        <v>100</v>
      </c>
      <c r="J649" s="198">
        <f>'[2]tr (2)'!J459</f>
        <v>100</v>
      </c>
      <c r="K649" s="198">
        <f>'[2]tr (2)'!K459</f>
        <v>100</v>
      </c>
      <c r="L649" s="198">
        <f>'[2]tr (2)'!L459</f>
        <v>100</v>
      </c>
      <c r="M649" s="198">
        <f>'[2]tr (2)'!M459</f>
        <v>100</v>
      </c>
      <c r="N649" s="198">
        <f>'[2]tr (2)'!N459</f>
        <v>100</v>
      </c>
      <c r="O649" s="251"/>
      <c r="P649" s="247">
        <f>'[2]tr (2)'!O459</f>
        <v>100</v>
      </c>
      <c r="Q649" s="198">
        <f>'[2]tr (2)'!P459</f>
        <v>100</v>
      </c>
      <c r="R649" s="251">
        <f>'[2]tr (2)'!Q459</f>
        <v>100</v>
      </c>
      <c r="S649" s="253" t="s">
        <v>1864</v>
      </c>
    </row>
    <row r="650" spans="1:19" ht="15" customHeight="1">
      <c r="B650" s="247"/>
      <c r="C650" s="198"/>
      <c r="D650" s="242"/>
      <c r="E650" s="244"/>
      <c r="F650" s="242"/>
      <c r="G650" s="242"/>
      <c r="H650" s="242"/>
      <c r="I650" s="242"/>
      <c r="J650" s="242"/>
      <c r="K650" s="242"/>
      <c r="L650" s="242"/>
      <c r="M650" s="242"/>
      <c r="N650" s="242"/>
      <c r="O650" s="244"/>
      <c r="P650" s="241"/>
      <c r="Q650" s="242"/>
      <c r="R650" s="244"/>
      <c r="S650" s="253"/>
    </row>
    <row r="651" spans="1:19" ht="15" customHeight="1">
      <c r="A651" s="249" t="s">
        <v>1865</v>
      </c>
      <c r="B651" s="241">
        <f>'[2]tr (2)'!C461</f>
        <v>106.5</v>
      </c>
      <c r="C651" s="242">
        <f>'[2]tr (2)'!D461</f>
        <v>106.7</v>
      </c>
      <c r="D651" s="242">
        <f>'[2]tr (2)'!E461</f>
        <v>106.1</v>
      </c>
      <c r="E651" s="244"/>
      <c r="F651" s="242">
        <f>'[2]tr (2)'!F461</f>
        <v>106.4</v>
      </c>
      <c r="G651" s="242">
        <f>'[2]tr (2)'!G461</f>
        <v>106.3</v>
      </c>
      <c r="H651" s="242">
        <f>'[2]tr (2)'!H461</f>
        <v>106.3</v>
      </c>
      <c r="I651" s="242">
        <f>'[2]tr (2)'!I461</f>
        <v>106.3</v>
      </c>
      <c r="J651" s="242">
        <f>'[2]tr (2)'!J461</f>
        <v>106.7</v>
      </c>
      <c r="K651" s="242">
        <f>'[2]tr (2)'!K461</f>
        <v>106.7</v>
      </c>
      <c r="L651" s="242">
        <f>'[2]tr (2)'!L461</f>
        <v>106.7</v>
      </c>
      <c r="M651" s="242">
        <f>'[2]tr (2)'!M461</f>
        <v>107.1</v>
      </c>
      <c r="N651" s="242">
        <f>'[2]tr (2)'!N461</f>
        <v>107.1</v>
      </c>
      <c r="O651" s="244"/>
      <c r="P651" s="241">
        <f>'[2]tr (2)'!O461</f>
        <v>106.2</v>
      </c>
      <c r="Q651" s="242">
        <f>'[2]tr (2)'!P461</f>
        <v>106</v>
      </c>
      <c r="R651" s="244">
        <f>'[2]tr (2)'!Q461</f>
        <v>106</v>
      </c>
      <c r="S651" s="248" t="s">
        <v>1866</v>
      </c>
    </row>
    <row r="652" spans="1:19" ht="15" customHeight="1">
      <c r="A652" s="216" t="s">
        <v>1867</v>
      </c>
      <c r="B652" s="247">
        <f>'[2]tr (2)'!C462</f>
        <v>108.6</v>
      </c>
      <c r="C652" s="198">
        <f>'[2]tr (2)'!D462</f>
        <v>108.8</v>
      </c>
      <c r="D652" s="198">
        <f>'[2]tr (2)'!E462</f>
        <v>108.1</v>
      </c>
      <c r="E652" s="251"/>
      <c r="F652" s="198">
        <f>'[2]tr (2)'!F462</f>
        <v>108.2</v>
      </c>
      <c r="G652" s="198">
        <f>'[2]tr (2)'!G462</f>
        <v>107.5</v>
      </c>
      <c r="H652" s="198">
        <f>'[2]tr (2)'!H462</f>
        <v>107.5</v>
      </c>
      <c r="I652" s="198">
        <f>'[2]tr (2)'!I462</f>
        <v>107.5</v>
      </c>
      <c r="J652" s="198">
        <f>'[2]tr (2)'!J462</f>
        <v>107.9</v>
      </c>
      <c r="K652" s="198">
        <f>'[2]tr (2)'!K462</f>
        <v>107.9</v>
      </c>
      <c r="L652" s="198">
        <f>'[2]tr (2)'!L462</f>
        <v>107.9</v>
      </c>
      <c r="M652" s="198">
        <f>'[2]tr (2)'!M462</f>
        <v>108.5</v>
      </c>
      <c r="N652" s="198">
        <f>'[2]tr (2)'!N462</f>
        <v>108.5</v>
      </c>
      <c r="O652" s="251"/>
      <c r="P652" s="247">
        <f>'[2]tr (2)'!O462</f>
        <v>107.3</v>
      </c>
      <c r="Q652" s="198">
        <f>'[2]tr (2)'!P462</f>
        <v>107.1</v>
      </c>
      <c r="R652" s="251">
        <f>'[2]tr (2)'!Q462</f>
        <v>107.1</v>
      </c>
      <c r="S652" s="253" t="s">
        <v>1868</v>
      </c>
    </row>
    <row r="653" spans="1:19" ht="15" customHeight="1">
      <c r="A653" s="216" t="s">
        <v>1869</v>
      </c>
      <c r="B653" s="247">
        <f>'[2]tr (2)'!C463</f>
        <v>100</v>
      </c>
      <c r="C653" s="198">
        <f>'[2]tr (2)'!D463</f>
        <v>100</v>
      </c>
      <c r="D653" s="198">
        <f>'[2]tr (2)'!E463</f>
        <v>100</v>
      </c>
      <c r="E653" s="251"/>
      <c r="F653" s="198">
        <f>'[2]tr (2)'!F463</f>
        <v>100.7</v>
      </c>
      <c r="G653" s="198">
        <f>'[2]tr (2)'!G463</f>
        <v>100</v>
      </c>
      <c r="H653" s="198">
        <f>'[2]tr (2)'!H463</f>
        <v>100</v>
      </c>
      <c r="I653" s="198">
        <f>'[2]tr (2)'!I463</f>
        <v>100</v>
      </c>
      <c r="J653" s="198">
        <f>'[2]tr (2)'!J463</f>
        <v>100</v>
      </c>
      <c r="K653" s="198">
        <f>'[2]tr (2)'!K463</f>
        <v>100</v>
      </c>
      <c r="L653" s="198">
        <f>'[2]tr (2)'!L463</f>
        <v>100</v>
      </c>
      <c r="M653" s="198">
        <f>'[2]tr (2)'!M463</f>
        <v>100</v>
      </c>
      <c r="N653" s="198">
        <f>'[2]tr (2)'!N463</f>
        <v>100</v>
      </c>
      <c r="O653" s="251"/>
      <c r="P653" s="247">
        <f>'[2]tr (2)'!O463</f>
        <v>100</v>
      </c>
      <c r="Q653" s="198">
        <f>'[2]tr (2)'!P463</f>
        <v>100</v>
      </c>
      <c r="R653" s="251">
        <f>'[2]tr (2)'!Q463</f>
        <v>100</v>
      </c>
      <c r="S653" s="253" t="s">
        <v>1870</v>
      </c>
    </row>
    <row r="654" spans="1:19" ht="15" customHeight="1">
      <c r="A654" s="216" t="s">
        <v>1871</v>
      </c>
      <c r="B654" s="247">
        <f>'[2]tr (2)'!C464</f>
        <v>94.1</v>
      </c>
      <c r="C654" s="198">
        <f>'[2]tr (2)'!D464</f>
        <v>94.1</v>
      </c>
      <c r="D654" s="198">
        <f>'[2]tr (2)'!E464</f>
        <v>94.1</v>
      </c>
      <c r="E654" s="251"/>
      <c r="F654" s="198">
        <f>'[2]tr (2)'!F464</f>
        <v>95.7</v>
      </c>
      <c r="G654" s="198">
        <f>'[2]tr (2)'!G464</f>
        <v>99.2</v>
      </c>
      <c r="H654" s="198">
        <f>'[2]tr (2)'!H464</f>
        <v>99.2</v>
      </c>
      <c r="I654" s="198">
        <f>'[2]tr (2)'!I464</f>
        <v>99.2</v>
      </c>
      <c r="J654" s="198">
        <f>'[2]tr (2)'!J464</f>
        <v>99.2</v>
      </c>
      <c r="K654" s="198">
        <f>'[2]tr (2)'!K464</f>
        <v>99.2</v>
      </c>
      <c r="L654" s="198">
        <f>'[2]tr (2)'!L464</f>
        <v>99.2</v>
      </c>
      <c r="M654" s="198">
        <f>'[2]tr (2)'!M464</f>
        <v>99.2</v>
      </c>
      <c r="N654" s="198">
        <f>'[2]tr (2)'!N464</f>
        <v>99.2</v>
      </c>
      <c r="O654" s="251"/>
      <c r="P654" s="247">
        <f>'[2]tr (2)'!O464</f>
        <v>99.2</v>
      </c>
      <c r="Q654" s="198">
        <f>'[2]tr (2)'!P464</f>
        <v>99.2</v>
      </c>
      <c r="R654" s="251">
        <f>'[2]tr (2)'!Q464</f>
        <v>99.2</v>
      </c>
      <c r="S654" s="253" t="s">
        <v>1872</v>
      </c>
    </row>
    <row r="655" spans="1:19" ht="15" customHeight="1">
      <c r="B655" s="247"/>
      <c r="C655" s="198"/>
      <c r="D655" s="242"/>
      <c r="E655" s="244"/>
      <c r="F655" s="242"/>
      <c r="G655" s="242"/>
      <c r="H655" s="242"/>
      <c r="I655" s="242"/>
      <c r="J655" s="242"/>
      <c r="K655" s="242"/>
      <c r="L655" s="242"/>
      <c r="M655" s="242"/>
      <c r="N655" s="242"/>
      <c r="O655" s="244"/>
      <c r="P655" s="241"/>
      <c r="Q655" s="242"/>
      <c r="R655" s="244"/>
      <c r="S655" s="253"/>
    </row>
    <row r="656" spans="1:19" ht="15" customHeight="1">
      <c r="A656" s="249" t="s">
        <v>1873</v>
      </c>
      <c r="B656" s="241">
        <f>'[2]tr (2)'!C466</f>
        <v>106</v>
      </c>
      <c r="C656" s="242">
        <f>'[2]tr (2)'!D466</f>
        <v>106</v>
      </c>
      <c r="D656" s="242">
        <f>'[2]tr (2)'!E466</f>
        <v>105.8</v>
      </c>
      <c r="E656" s="244"/>
      <c r="F656" s="242">
        <f>'[2]tr (2)'!F466</f>
        <v>105.5</v>
      </c>
      <c r="G656" s="242">
        <f>'[2]tr (2)'!G466</f>
        <v>106</v>
      </c>
      <c r="H656" s="242">
        <f>'[2]tr (2)'!H466</f>
        <v>105.7</v>
      </c>
      <c r="I656" s="242">
        <f>'[2]tr (2)'!I466</f>
        <v>105.6</v>
      </c>
      <c r="J656" s="242">
        <f>'[2]tr (2)'!J466</f>
        <v>105.9</v>
      </c>
      <c r="K656" s="242">
        <f>'[2]tr (2)'!K466</f>
        <v>105.9</v>
      </c>
      <c r="L656" s="242">
        <f>'[2]tr (2)'!L466</f>
        <v>104.6</v>
      </c>
      <c r="M656" s="242">
        <f>'[2]tr (2)'!M466</f>
        <v>104.6</v>
      </c>
      <c r="N656" s="242">
        <f>'[2]tr (2)'!N466</f>
        <v>104.6</v>
      </c>
      <c r="O656" s="244"/>
      <c r="P656" s="241">
        <f>'[2]tr (2)'!O466</f>
        <v>104.6</v>
      </c>
      <c r="Q656" s="242">
        <f>'[2]tr (2)'!P466</f>
        <v>104.6</v>
      </c>
      <c r="R656" s="244">
        <f>'[2]tr (2)'!Q466</f>
        <v>104.5</v>
      </c>
      <c r="S656" s="248" t="s">
        <v>1874</v>
      </c>
    </row>
    <row r="657" spans="1:19" ht="15" customHeight="1">
      <c r="A657" s="216" t="s">
        <v>1875</v>
      </c>
      <c r="B657" s="247">
        <f>'[2]tr (2)'!C467</f>
        <v>110.5</v>
      </c>
      <c r="C657" s="198">
        <f>'[2]tr (2)'!D467</f>
        <v>110.5</v>
      </c>
      <c r="D657" s="198">
        <f>'[2]tr (2)'!E467</f>
        <v>110.5</v>
      </c>
      <c r="E657" s="251"/>
      <c r="F657" s="198">
        <f>'[2]tr (2)'!F467</f>
        <v>110.5</v>
      </c>
      <c r="G657" s="198">
        <f>'[2]tr (2)'!G467</f>
        <v>110.8</v>
      </c>
      <c r="H657" s="198">
        <f>'[2]tr (2)'!H467</f>
        <v>110.5</v>
      </c>
      <c r="I657" s="198">
        <f>'[2]tr (2)'!I467</f>
        <v>110.5</v>
      </c>
      <c r="J657" s="198">
        <f>'[2]tr (2)'!J467</f>
        <v>110.5</v>
      </c>
      <c r="K657" s="198">
        <f>'[2]tr (2)'!K467</f>
        <v>110.5</v>
      </c>
      <c r="L657" s="198">
        <f>'[2]tr (2)'!L467</f>
        <v>110.5</v>
      </c>
      <c r="M657" s="198">
        <f>'[2]tr (2)'!M467</f>
        <v>110.5</v>
      </c>
      <c r="N657" s="198">
        <f>'[2]tr (2)'!N467</f>
        <v>110.5</v>
      </c>
      <c r="O657" s="251"/>
      <c r="P657" s="247">
        <f>'[2]tr (2)'!O467</f>
        <v>110.5</v>
      </c>
      <c r="Q657" s="198">
        <f>'[2]tr (2)'!P467</f>
        <v>110.5</v>
      </c>
      <c r="R657" s="251">
        <f>'[2]tr (2)'!Q467</f>
        <v>110.5</v>
      </c>
      <c r="S657" s="253" t="s">
        <v>1876</v>
      </c>
    </row>
    <row r="658" spans="1:19" ht="15" customHeight="1">
      <c r="A658" s="216" t="s">
        <v>1877</v>
      </c>
      <c r="B658" s="247">
        <f>'[2]tr (2)'!C468</f>
        <v>102.3</v>
      </c>
      <c r="C658" s="198">
        <f>'[2]tr (2)'!D468</f>
        <v>102.3</v>
      </c>
      <c r="D658" s="198">
        <f>'[2]tr (2)'!E468</f>
        <v>100.4</v>
      </c>
      <c r="E658" s="251"/>
      <c r="F658" s="198">
        <f>'[2]tr (2)'!F468</f>
        <v>100.4</v>
      </c>
      <c r="G658" s="198">
        <f>'[2]tr (2)'!G468</f>
        <v>102.3</v>
      </c>
      <c r="H658" s="198">
        <f>'[2]tr (2)'!H468</f>
        <v>102.3</v>
      </c>
      <c r="I658" s="198">
        <f>'[2]tr (2)'!I468</f>
        <v>102.3</v>
      </c>
      <c r="J658" s="198">
        <f>'[2]tr (2)'!J468</f>
        <v>102.3</v>
      </c>
      <c r="K658" s="198">
        <f>'[2]tr (2)'!K468</f>
        <v>102.3</v>
      </c>
      <c r="L658" s="198">
        <f>'[2]tr (2)'!L468</f>
        <v>99.6</v>
      </c>
      <c r="M658" s="198">
        <f>'[2]tr (2)'!M468</f>
        <v>102.3</v>
      </c>
      <c r="N658" s="198">
        <f>'[2]tr (2)'!N468</f>
        <v>102.3</v>
      </c>
      <c r="O658" s="251"/>
      <c r="P658" s="247">
        <f>'[2]tr (2)'!O468</f>
        <v>102.3</v>
      </c>
      <c r="Q658" s="198">
        <f>'[2]tr (2)'!P468</f>
        <v>99.6</v>
      </c>
      <c r="R658" s="251">
        <f>'[2]tr (2)'!Q468</f>
        <v>99.6</v>
      </c>
      <c r="S658" s="252" t="s">
        <v>1878</v>
      </c>
    </row>
    <row r="659" spans="1:19" ht="15" customHeight="1">
      <c r="A659" s="216" t="s">
        <v>1879</v>
      </c>
      <c r="B659" s="247">
        <f>'[2]tr (2)'!C469</f>
        <v>102</v>
      </c>
      <c r="C659" s="198">
        <f>'[2]tr (2)'!D469</f>
        <v>102</v>
      </c>
      <c r="D659" s="198">
        <f>'[2]tr (2)'!E469</f>
        <v>101.9</v>
      </c>
      <c r="E659" s="251"/>
      <c r="F659" s="198">
        <f>'[2]tr (2)'!F469</f>
        <v>101.5</v>
      </c>
      <c r="G659" s="198">
        <f>'[2]tr (2)'!G469</f>
        <v>102</v>
      </c>
      <c r="H659" s="198">
        <f>'[2]tr (2)'!H469</f>
        <v>101.8</v>
      </c>
      <c r="I659" s="198">
        <f>'[2]tr (2)'!I469</f>
        <v>101.5</v>
      </c>
      <c r="J659" s="198">
        <f>'[2]tr (2)'!J469</f>
        <v>101.5</v>
      </c>
      <c r="K659" s="198">
        <f>'[2]tr (2)'!K469</f>
        <v>101.6</v>
      </c>
      <c r="L659" s="198">
        <f>'[2]tr (2)'!L469</f>
        <v>101.6</v>
      </c>
      <c r="M659" s="198">
        <f>'[2]tr (2)'!M469</f>
        <v>101.7</v>
      </c>
      <c r="N659" s="198">
        <f>'[2]tr (2)'!N469</f>
        <v>101.7</v>
      </c>
      <c r="O659" s="251"/>
      <c r="P659" s="247">
        <f>'[2]tr (2)'!O469</f>
        <v>101.7</v>
      </c>
      <c r="Q659" s="198">
        <f>'[2]tr (2)'!P469</f>
        <v>101.9</v>
      </c>
      <c r="R659" s="251">
        <f>'[2]tr (2)'!Q469</f>
        <v>101.6</v>
      </c>
      <c r="S659" s="252" t="s">
        <v>1880</v>
      </c>
    </row>
    <row r="660" spans="1:19" ht="15" customHeight="1">
      <c r="A660" s="216" t="s">
        <v>1881</v>
      </c>
      <c r="B660" s="247">
        <f>'[2]tr (2)'!C470</f>
        <v>111.2</v>
      </c>
      <c r="C660" s="198">
        <f>'[2]tr (2)'!D470</f>
        <v>109</v>
      </c>
      <c r="D660" s="198">
        <f>'[2]tr (2)'!E470</f>
        <v>107.5</v>
      </c>
      <c r="E660" s="251"/>
      <c r="F660" s="198">
        <f>'[2]tr (2)'!F470</f>
        <v>105.7</v>
      </c>
      <c r="G660" s="198">
        <f>'[2]tr (2)'!G470</f>
        <v>107.4</v>
      </c>
      <c r="H660" s="198">
        <f>'[2]tr (2)'!H470</f>
        <v>107.2</v>
      </c>
      <c r="I660" s="198">
        <f>'[2]tr (2)'!I470</f>
        <v>107.1</v>
      </c>
      <c r="J660" s="198">
        <f>'[2]tr (2)'!J470</f>
        <v>114.1</v>
      </c>
      <c r="K660" s="198">
        <f>'[2]tr (2)'!K470</f>
        <v>115.4</v>
      </c>
      <c r="L660" s="198">
        <f>'[2]tr (2)'!L470</f>
        <v>115.3</v>
      </c>
      <c r="M660" s="198">
        <f>'[2]tr (2)'!M470</f>
        <v>113.2</v>
      </c>
      <c r="N660" s="198">
        <f>'[2]tr (2)'!N470</f>
        <v>112.6</v>
      </c>
      <c r="O660" s="251"/>
      <c r="P660" s="247">
        <f>'[2]tr (2)'!O470</f>
        <v>110.7</v>
      </c>
      <c r="Q660" s="198">
        <f>'[2]tr (2)'!P470</f>
        <v>110.7</v>
      </c>
      <c r="R660" s="251">
        <f>'[2]tr (2)'!Q470</f>
        <v>110.7</v>
      </c>
      <c r="S660" s="253" t="s">
        <v>1882</v>
      </c>
    </row>
    <row r="661" spans="1:19" ht="15" customHeight="1">
      <c r="A661" s="216" t="s">
        <v>1883</v>
      </c>
      <c r="B661" s="247">
        <f>'[2]tr (2)'!C471</f>
        <v>116.2</v>
      </c>
      <c r="C661" s="198">
        <f>'[2]tr (2)'!D471</f>
        <v>116.3</v>
      </c>
      <c r="D661" s="198">
        <f>'[2]tr (2)'!E471</f>
        <v>111.7</v>
      </c>
      <c r="E661" s="251"/>
      <c r="F661" s="198">
        <f>'[2]tr (2)'!F471</f>
        <v>107.3</v>
      </c>
      <c r="G661" s="198">
        <f>'[2]tr (2)'!G471</f>
        <v>113.1</v>
      </c>
      <c r="H661" s="198">
        <f>'[2]tr (2)'!H471</f>
        <v>112.9</v>
      </c>
      <c r="I661" s="198">
        <f>'[2]tr (2)'!I471</f>
        <v>112.8</v>
      </c>
      <c r="J661" s="198">
        <f>'[2]tr (2)'!J471</f>
        <v>112.8</v>
      </c>
      <c r="K661" s="198">
        <f>'[2]tr (2)'!K471</f>
        <v>112.8</v>
      </c>
      <c r="L661" s="198">
        <f>'[2]tr (2)'!L471</f>
        <v>114</v>
      </c>
      <c r="M661" s="198">
        <f>'[2]tr (2)'!M471</f>
        <v>115</v>
      </c>
      <c r="N661" s="198">
        <f>'[2]tr (2)'!N471</f>
        <v>117.9</v>
      </c>
      <c r="O661" s="251"/>
      <c r="P661" s="247">
        <f>'[2]tr (2)'!O471</f>
        <v>117.9</v>
      </c>
      <c r="Q661" s="198">
        <f>'[2]tr (2)'!P471</f>
        <v>117.1</v>
      </c>
      <c r="R661" s="251">
        <f>'[2]tr (2)'!Q471</f>
        <v>115.7</v>
      </c>
      <c r="S661" s="252" t="s">
        <v>1884</v>
      </c>
    </row>
    <row r="662" spans="1:19" ht="15" customHeight="1">
      <c r="A662" s="216" t="s">
        <v>1885</v>
      </c>
      <c r="B662" s="247">
        <f>'[2]tr (2)'!C472</f>
        <v>108.4</v>
      </c>
      <c r="C662" s="198">
        <f>'[2]tr (2)'!D472</f>
        <v>108.4</v>
      </c>
      <c r="D662" s="198">
        <f>'[2]tr (2)'!E472</f>
        <v>108.4</v>
      </c>
      <c r="E662" s="251"/>
      <c r="F662" s="198">
        <f>'[2]tr (2)'!F472</f>
        <v>108.4</v>
      </c>
      <c r="G662" s="198">
        <f>'[2]tr (2)'!G472</f>
        <v>108.4</v>
      </c>
      <c r="H662" s="198">
        <f>'[2]tr (2)'!H472</f>
        <v>108.4</v>
      </c>
      <c r="I662" s="198">
        <f>'[2]tr (2)'!I472</f>
        <v>108.4</v>
      </c>
      <c r="J662" s="198">
        <f>'[2]tr (2)'!J472</f>
        <v>108.4</v>
      </c>
      <c r="K662" s="198">
        <f>'[2]tr (2)'!K472</f>
        <v>108.4</v>
      </c>
      <c r="L662" s="198">
        <f>'[2]tr (2)'!L472</f>
        <v>100</v>
      </c>
      <c r="M662" s="198">
        <f>'[2]tr (2)'!M472</f>
        <v>100</v>
      </c>
      <c r="N662" s="198">
        <f>'[2]tr (2)'!N472</f>
        <v>100</v>
      </c>
      <c r="O662" s="251"/>
      <c r="P662" s="247">
        <f>'[2]tr (2)'!O472</f>
        <v>100</v>
      </c>
      <c r="Q662" s="198">
        <f>'[2]tr (2)'!P472</f>
        <v>100</v>
      </c>
      <c r="R662" s="251">
        <f>'[2]tr (2)'!Q472</f>
        <v>100</v>
      </c>
      <c r="S662" s="252" t="s">
        <v>1886</v>
      </c>
    </row>
    <row r="663" spans="1:19" ht="15" customHeight="1">
      <c r="A663" s="216" t="s">
        <v>1887</v>
      </c>
      <c r="B663" s="247">
        <f>'[2]tr (2)'!C473</f>
        <v>97.2</v>
      </c>
      <c r="C663" s="198">
        <f>'[2]tr (2)'!D473</f>
        <v>97.2</v>
      </c>
      <c r="D663" s="198">
        <f>'[2]tr (2)'!E473</f>
        <v>97.2</v>
      </c>
      <c r="E663" s="251"/>
      <c r="F663" s="198">
        <f>'[2]tr (2)'!F473</f>
        <v>97.2</v>
      </c>
      <c r="G663" s="198">
        <f>'[2]tr (2)'!G473</f>
        <v>99.2</v>
      </c>
      <c r="H663" s="198">
        <f>'[2]tr (2)'!H473</f>
        <v>99.2</v>
      </c>
      <c r="I663" s="198">
        <f>'[2]tr (2)'!I473</f>
        <v>99.2</v>
      </c>
      <c r="J663" s="198">
        <f>'[2]tr (2)'!J473</f>
        <v>99.2</v>
      </c>
      <c r="K663" s="198">
        <f>'[2]tr (2)'!K473</f>
        <v>99.2</v>
      </c>
      <c r="L663" s="198">
        <f>'[2]tr (2)'!L473</f>
        <v>99.2</v>
      </c>
      <c r="M663" s="198">
        <f>'[2]tr (2)'!M473</f>
        <v>99.2</v>
      </c>
      <c r="N663" s="198">
        <f>'[2]tr (2)'!N473</f>
        <v>99.2</v>
      </c>
      <c r="O663" s="251"/>
      <c r="P663" s="247">
        <f>'[2]tr (2)'!O473</f>
        <v>99.2</v>
      </c>
      <c r="Q663" s="198">
        <f>'[2]tr (2)'!P473</f>
        <v>99.2</v>
      </c>
      <c r="R663" s="251">
        <f>'[2]tr (2)'!Q473</f>
        <v>99.2</v>
      </c>
      <c r="S663" s="256" t="s">
        <v>1888</v>
      </c>
    </row>
    <row r="664" spans="1:19" ht="15" customHeight="1">
      <c r="A664" s="216" t="s">
        <v>1889</v>
      </c>
      <c r="B664" s="247">
        <f>'[2]tr (2)'!C474</f>
        <v>100.8</v>
      </c>
      <c r="C664" s="198">
        <f>'[2]tr (2)'!D474</f>
        <v>100.8</v>
      </c>
      <c r="D664" s="198">
        <f>'[2]tr (2)'!E474</f>
        <v>100.8</v>
      </c>
      <c r="E664" s="251"/>
      <c r="F664" s="198">
        <f>'[2]tr (2)'!F474</f>
        <v>100.8</v>
      </c>
      <c r="G664" s="198">
        <f>'[2]tr (2)'!G474</f>
        <v>100.8</v>
      </c>
      <c r="H664" s="198">
        <f>'[2]tr (2)'!H474</f>
        <v>100.8</v>
      </c>
      <c r="I664" s="198">
        <f>'[2]tr (2)'!I474</f>
        <v>100.8</v>
      </c>
      <c r="J664" s="198">
        <f>'[2]tr (2)'!J474</f>
        <v>100.8</v>
      </c>
      <c r="K664" s="198">
        <f>'[2]tr (2)'!K474</f>
        <v>100.8</v>
      </c>
      <c r="L664" s="198">
        <f>'[2]tr (2)'!L474</f>
        <v>100.8</v>
      </c>
      <c r="M664" s="198">
        <f>'[2]tr (2)'!M474</f>
        <v>100.8</v>
      </c>
      <c r="N664" s="198">
        <f>'[2]tr (2)'!N474</f>
        <v>100.8</v>
      </c>
      <c r="O664" s="251"/>
      <c r="P664" s="247">
        <f>'[2]tr (2)'!O474</f>
        <v>100.8</v>
      </c>
      <c r="Q664" s="198">
        <f>'[2]tr (2)'!P474</f>
        <v>100.8</v>
      </c>
      <c r="R664" s="251">
        <f>'[2]tr (2)'!Q474</f>
        <v>100.8</v>
      </c>
      <c r="S664" s="252" t="s">
        <v>1890</v>
      </c>
    </row>
    <row r="665" spans="1:19" ht="15" customHeight="1">
      <c r="B665" s="247"/>
      <c r="C665" s="198"/>
      <c r="D665" s="198"/>
      <c r="E665" s="255"/>
      <c r="F665" s="247"/>
      <c r="G665" s="198"/>
      <c r="H665" s="198"/>
      <c r="I665" s="198"/>
      <c r="J665" s="198"/>
      <c r="K665" s="198"/>
      <c r="L665" s="198"/>
      <c r="M665" s="198"/>
      <c r="N665" s="198"/>
      <c r="P665" s="247"/>
      <c r="Q665" s="198"/>
      <c r="R665" s="251"/>
      <c r="S665" s="252"/>
    </row>
    <row r="666" spans="1:19" ht="15" customHeight="1">
      <c r="B666" s="247"/>
      <c r="C666" s="198"/>
      <c r="D666" s="198"/>
      <c r="E666" s="255"/>
      <c r="F666" s="247"/>
      <c r="G666" s="198"/>
      <c r="H666" s="198"/>
      <c r="I666" s="198"/>
      <c r="J666" s="198"/>
      <c r="K666" s="198"/>
      <c r="L666" s="198"/>
      <c r="M666" s="198"/>
      <c r="N666" s="198"/>
      <c r="P666" s="247"/>
      <c r="Q666" s="198"/>
      <c r="R666" s="251"/>
      <c r="S666" s="252"/>
    </row>
    <row r="667" spans="1:19" ht="15" customHeight="1">
      <c r="B667" s="247"/>
      <c r="C667" s="198"/>
      <c r="D667" s="198"/>
      <c r="E667" s="255"/>
      <c r="F667" s="247"/>
      <c r="G667" s="198"/>
      <c r="H667" s="198"/>
      <c r="I667" s="198"/>
      <c r="J667" s="198"/>
      <c r="K667" s="198"/>
      <c r="L667" s="198"/>
      <c r="M667" s="198"/>
      <c r="N667" s="198"/>
      <c r="P667" s="247"/>
      <c r="Q667" s="198"/>
      <c r="R667" s="251"/>
      <c r="S667" s="252"/>
    </row>
    <row r="668" spans="1:19" ht="15" customHeight="1">
      <c r="B668" s="247"/>
      <c r="C668" s="198"/>
      <c r="D668" s="198"/>
      <c r="E668" s="255"/>
      <c r="F668" s="247"/>
      <c r="G668" s="198"/>
      <c r="H668" s="198"/>
      <c r="I668" s="198"/>
      <c r="J668" s="198"/>
      <c r="K668" s="198"/>
      <c r="L668" s="198"/>
      <c r="M668" s="198"/>
      <c r="N668" s="198"/>
      <c r="P668" s="247"/>
      <c r="Q668" s="198"/>
      <c r="R668" s="251"/>
      <c r="S668" s="252"/>
    </row>
    <row r="669" spans="1:19" ht="15" customHeight="1">
      <c r="B669" s="247"/>
      <c r="C669" s="198"/>
      <c r="D669" s="198"/>
      <c r="E669" s="255"/>
      <c r="F669" s="247"/>
      <c r="G669" s="198"/>
      <c r="H669" s="198"/>
      <c r="I669" s="198"/>
      <c r="J669" s="198"/>
      <c r="K669" s="198"/>
      <c r="L669" s="198"/>
      <c r="M669" s="198"/>
      <c r="N669" s="198"/>
      <c r="P669" s="247"/>
      <c r="Q669" s="198"/>
      <c r="R669" s="251"/>
      <c r="S669" s="252"/>
    </row>
    <row r="670" spans="1:19" ht="15" customHeight="1">
      <c r="B670" s="247"/>
      <c r="C670" s="198"/>
      <c r="D670" s="198"/>
      <c r="E670" s="255"/>
      <c r="F670" s="247"/>
      <c r="G670" s="198"/>
      <c r="H670" s="198"/>
      <c r="I670" s="198"/>
      <c r="J670" s="198"/>
      <c r="K670" s="198"/>
      <c r="L670" s="198"/>
      <c r="M670" s="198"/>
      <c r="N670" s="198"/>
      <c r="P670" s="247"/>
      <c r="Q670" s="198"/>
      <c r="R670" s="251"/>
      <c r="S670" s="252"/>
    </row>
    <row r="671" spans="1:19" s="200" customFormat="1" ht="15" customHeight="1">
      <c r="A671" s="216"/>
      <c r="B671" s="247"/>
      <c r="C671" s="198"/>
      <c r="D671" s="198"/>
      <c r="E671" s="255"/>
      <c r="F671" s="247"/>
      <c r="G671" s="198"/>
      <c r="H671" s="198"/>
      <c r="I671" s="198"/>
      <c r="J671" s="198"/>
      <c r="K671" s="198"/>
      <c r="L671" s="198"/>
      <c r="M671" s="198"/>
      <c r="N671" s="198"/>
      <c r="O671" s="196"/>
      <c r="P671" s="247"/>
      <c r="Q671" s="198"/>
      <c r="R671" s="251"/>
      <c r="S671" s="252"/>
    </row>
    <row r="672" spans="1:19" ht="15" customHeight="1">
      <c r="A672" s="288"/>
      <c r="B672" s="247"/>
      <c r="C672" s="198"/>
      <c r="D672" s="198"/>
      <c r="E672" s="251"/>
      <c r="F672" s="247"/>
      <c r="G672" s="198"/>
      <c r="H672" s="198"/>
      <c r="I672" s="198"/>
      <c r="J672" s="198"/>
      <c r="K672" s="198"/>
      <c r="L672" s="198"/>
      <c r="M672" s="198"/>
      <c r="N672" s="198"/>
      <c r="P672" s="247"/>
      <c r="Q672" s="198"/>
      <c r="R672" s="251"/>
      <c r="S672" s="275"/>
    </row>
    <row r="673" spans="1:19" s="210" customFormat="1" ht="15" customHeight="1">
      <c r="A673" s="281"/>
      <c r="B673" s="258"/>
      <c r="C673" s="259"/>
      <c r="D673" s="259"/>
      <c r="E673" s="282"/>
      <c r="F673" s="258"/>
      <c r="G673" s="259"/>
      <c r="H673" s="259"/>
      <c r="I673" s="259"/>
      <c r="J673" s="259"/>
      <c r="K673" s="259"/>
      <c r="L673" s="259"/>
      <c r="M673" s="259"/>
      <c r="N673" s="259"/>
      <c r="O673" s="212"/>
      <c r="P673" s="258"/>
      <c r="Q673" s="259"/>
      <c r="R673" s="262"/>
      <c r="S673" s="300"/>
    </row>
    <row r="674" spans="1:19" ht="15" customHeight="1">
      <c r="A674" s="271" t="s">
        <v>1891</v>
      </c>
      <c r="B674" s="198"/>
      <c r="C674" s="198"/>
      <c r="D674" s="198"/>
      <c r="F674" s="198"/>
      <c r="G674" s="198"/>
      <c r="H674" s="198"/>
      <c r="I674" s="198"/>
      <c r="J674" s="198"/>
      <c r="K674" s="198"/>
      <c r="L674" s="198"/>
      <c r="M674" s="198"/>
      <c r="N674" s="198"/>
      <c r="P674" s="198"/>
      <c r="Q674" s="198"/>
      <c r="R674" s="198"/>
      <c r="S674" s="272" t="s">
        <v>1892</v>
      </c>
    </row>
    <row r="675" spans="1:19" ht="15" customHeight="1">
      <c r="A675" s="271"/>
      <c r="B675" s="198"/>
      <c r="C675" s="198"/>
      <c r="D675" s="198"/>
      <c r="F675" s="198"/>
      <c r="G675" s="198"/>
      <c r="H675" s="198"/>
      <c r="I675" s="198"/>
      <c r="J675" s="198"/>
      <c r="K675" s="198"/>
      <c r="L675" s="198"/>
      <c r="M675" s="198"/>
      <c r="N675" s="198"/>
      <c r="P675" s="198"/>
      <c r="Q675" s="198"/>
      <c r="R675" s="198"/>
      <c r="S675" s="272"/>
    </row>
    <row r="676" spans="1:19" ht="15" customHeight="1">
      <c r="A676" s="271"/>
      <c r="B676" s="198"/>
      <c r="C676" s="198"/>
      <c r="D676" s="198"/>
      <c r="F676" s="198"/>
      <c r="G676" s="198"/>
      <c r="H676" s="198"/>
      <c r="I676" s="198"/>
      <c r="J676" s="198"/>
      <c r="K676" s="198"/>
      <c r="L676" s="198"/>
      <c r="M676" s="198"/>
      <c r="N676" s="198"/>
      <c r="P676" s="198"/>
      <c r="Q676" s="198"/>
      <c r="R676" s="198"/>
      <c r="S676" s="272"/>
    </row>
    <row r="677" spans="1:19" ht="15" customHeight="1">
      <c r="A677" s="271"/>
      <c r="B677" s="198"/>
      <c r="C677" s="198"/>
      <c r="D677" s="198"/>
      <c r="F677" s="198"/>
      <c r="G677" s="198"/>
      <c r="H677" s="198"/>
      <c r="I677" s="198"/>
      <c r="J677" s="198"/>
      <c r="K677" s="198"/>
      <c r="L677" s="198"/>
      <c r="M677" s="198"/>
      <c r="N677" s="198"/>
      <c r="P677" s="198"/>
      <c r="Q677" s="198"/>
      <c r="R677" s="198"/>
      <c r="S677" s="272"/>
    </row>
    <row r="678" spans="1:19" ht="24" customHeight="1">
      <c r="A678" s="194" t="s">
        <v>1670</v>
      </c>
      <c r="B678" s="198"/>
      <c r="C678" s="198"/>
      <c r="D678" s="198"/>
      <c r="F678" s="198"/>
      <c r="G678" s="198"/>
      <c r="H678" s="198"/>
      <c r="I678" s="198"/>
      <c r="J678" s="198"/>
      <c r="K678" s="198"/>
      <c r="L678" s="198"/>
      <c r="M678" s="198"/>
      <c r="N678" s="198"/>
      <c r="P678" s="198"/>
      <c r="Q678" s="198"/>
      <c r="R678" s="198"/>
      <c r="S678" s="199" t="s">
        <v>1671</v>
      </c>
    </row>
    <row r="679" spans="1:19" ht="18" customHeight="1">
      <c r="A679" s="266" t="s">
        <v>1911</v>
      </c>
      <c r="B679" s="198"/>
      <c r="C679" s="198"/>
      <c r="D679" s="198"/>
      <c r="F679" s="198"/>
      <c r="G679" s="198"/>
      <c r="H679" s="198"/>
      <c r="I679" s="198"/>
      <c r="J679" s="198"/>
      <c r="K679" s="198"/>
      <c r="L679" s="198"/>
      <c r="M679" s="198"/>
      <c r="N679" s="198"/>
      <c r="P679" s="198"/>
      <c r="Q679" s="198"/>
      <c r="R679" s="198"/>
      <c r="S679" s="205" t="s">
        <v>1912</v>
      </c>
    </row>
    <row r="680" spans="1:19" ht="18" customHeight="1">
      <c r="A680" s="207" t="s">
        <v>1674</v>
      </c>
      <c r="B680" s="198"/>
      <c r="C680" s="198"/>
      <c r="D680" s="198"/>
      <c r="F680" s="198"/>
      <c r="G680" s="198"/>
      <c r="H680" s="198"/>
      <c r="I680" s="198"/>
      <c r="J680" s="198"/>
      <c r="K680" s="198"/>
      <c r="L680" s="198"/>
      <c r="M680" s="198"/>
      <c r="N680" s="198"/>
      <c r="P680" s="198"/>
      <c r="Q680" s="198"/>
      <c r="R680" s="198"/>
      <c r="S680" s="209" t="s">
        <v>1675</v>
      </c>
    </row>
    <row r="681" spans="1:19" s="246" customFormat="1" ht="11.45" customHeight="1">
      <c r="A681" s="211"/>
      <c r="B681" s="212"/>
      <c r="C681" s="212"/>
      <c r="D681" s="212"/>
      <c r="E681" s="212"/>
      <c r="F681" s="212"/>
      <c r="G681" s="212"/>
      <c r="H681" s="212"/>
      <c r="I681" s="212"/>
      <c r="J681" s="212"/>
      <c r="K681" s="212"/>
      <c r="L681" s="212"/>
      <c r="M681" s="212"/>
      <c r="N681" s="212"/>
      <c r="O681" s="212"/>
      <c r="P681" s="212"/>
      <c r="Q681" s="212"/>
      <c r="R681" s="212"/>
      <c r="S681" s="214"/>
    </row>
    <row r="682" spans="1:19" s="246" customFormat="1" ht="11.45" customHeight="1">
      <c r="A682" s="217"/>
      <c r="B682" s="2269">
        <v>2020</v>
      </c>
      <c r="C682" s="2270"/>
      <c r="D682" s="2270"/>
      <c r="E682" s="2270"/>
      <c r="F682" s="2270"/>
      <c r="G682" s="2270"/>
      <c r="H682" s="2270"/>
      <c r="I682" s="2270"/>
      <c r="J682" s="2270"/>
      <c r="K682" s="2271"/>
      <c r="L682" s="2269">
        <v>2019</v>
      </c>
      <c r="M682" s="2270"/>
      <c r="N682" s="2270"/>
      <c r="O682" s="2270"/>
      <c r="P682" s="2270"/>
      <c r="Q682" s="2270"/>
      <c r="R682" s="2271"/>
      <c r="S682" s="218"/>
    </row>
    <row r="683" spans="1:19" s="246" customFormat="1" ht="11.45" customHeight="1">
      <c r="A683" s="217"/>
      <c r="B683" s="2272"/>
      <c r="C683" s="2273"/>
      <c r="D683" s="2273"/>
      <c r="E683" s="2273"/>
      <c r="F683" s="2273"/>
      <c r="G683" s="2273"/>
      <c r="H683" s="2273"/>
      <c r="I683" s="2273"/>
      <c r="J683" s="2273"/>
      <c r="K683" s="2274"/>
      <c r="L683" s="2272"/>
      <c r="M683" s="2273"/>
      <c r="N683" s="2273"/>
      <c r="O683" s="2273"/>
      <c r="P683" s="2273"/>
      <c r="Q683" s="2273"/>
      <c r="R683" s="2274"/>
      <c r="S683" s="218" t="s">
        <v>1570</v>
      </c>
    </row>
    <row r="684" spans="1:19" ht="11.45" customHeight="1">
      <c r="A684" s="217"/>
      <c r="B684" s="711" t="s">
        <v>45</v>
      </c>
      <c r="C684" s="224" t="s">
        <v>47</v>
      </c>
      <c r="D684" s="224" t="s">
        <v>27</v>
      </c>
      <c r="E684" s="221"/>
      <c r="F684" s="219" t="s">
        <v>28</v>
      </c>
      <c r="G684" s="220" t="s">
        <v>29</v>
      </c>
      <c r="H684" s="220" t="s">
        <v>30</v>
      </c>
      <c r="I684" s="223" t="s">
        <v>23</v>
      </c>
      <c r="J684" s="222" t="s">
        <v>24</v>
      </c>
      <c r="K684" s="222" t="s">
        <v>25</v>
      </c>
      <c r="L684" s="223" t="s">
        <v>1571</v>
      </c>
      <c r="M684" s="223" t="s">
        <v>1676</v>
      </c>
      <c r="N684" s="223" t="s">
        <v>26</v>
      </c>
      <c r="O684" s="225"/>
      <c r="P684" s="224" t="s">
        <v>45</v>
      </c>
      <c r="Q684" s="224" t="s">
        <v>47</v>
      </c>
      <c r="R684" s="712" t="s">
        <v>27</v>
      </c>
      <c r="S684" s="218"/>
    </row>
    <row r="685" spans="1:19" ht="11.45" customHeight="1">
      <c r="A685" s="226"/>
      <c r="B685" s="714" t="s">
        <v>13</v>
      </c>
      <c r="C685" s="232" t="s">
        <v>46</v>
      </c>
      <c r="D685" s="232" t="s">
        <v>12</v>
      </c>
      <c r="E685" s="229"/>
      <c r="F685" s="227" t="s">
        <v>11</v>
      </c>
      <c r="G685" s="228" t="s">
        <v>10</v>
      </c>
      <c r="H685" s="228" t="s">
        <v>9</v>
      </c>
      <c r="I685" s="231" t="s">
        <v>8</v>
      </c>
      <c r="J685" s="230" t="s">
        <v>7</v>
      </c>
      <c r="K685" s="230" t="s">
        <v>6</v>
      </c>
      <c r="L685" s="231" t="s">
        <v>1575</v>
      </c>
      <c r="M685" s="231" t="s">
        <v>1576</v>
      </c>
      <c r="N685" s="231" t="s">
        <v>1577</v>
      </c>
      <c r="O685" s="233"/>
      <c r="P685" s="232" t="s">
        <v>13</v>
      </c>
      <c r="Q685" s="232" t="s">
        <v>46</v>
      </c>
      <c r="R685" s="715" t="s">
        <v>12</v>
      </c>
      <c r="S685" s="234"/>
    </row>
    <row r="686" spans="1:19" ht="15" customHeight="1">
      <c r="A686" s="235"/>
      <c r="B686" s="241"/>
      <c r="C686" s="242"/>
      <c r="D686" s="242"/>
      <c r="E686" s="301"/>
      <c r="F686" s="241"/>
      <c r="G686" s="242"/>
      <c r="H686" s="242"/>
      <c r="I686" s="242"/>
      <c r="J686" s="242"/>
      <c r="K686" s="242"/>
      <c r="L686" s="242"/>
      <c r="M686" s="242"/>
      <c r="N686" s="242"/>
      <c r="P686" s="241"/>
      <c r="Q686" s="242"/>
      <c r="R686" s="244"/>
      <c r="S686" s="239"/>
    </row>
    <row r="687" spans="1:19" ht="15.75" customHeight="1">
      <c r="A687" s="240" t="s">
        <v>1677</v>
      </c>
      <c r="B687" s="241">
        <f>'[2]tr (2)'!C476</f>
        <v>103.3</v>
      </c>
      <c r="C687" s="242">
        <f>'[2]tr (2)'!D476</f>
        <v>102.4</v>
      </c>
      <c r="D687" s="242">
        <f>'[2]tr (2)'!E476</f>
        <v>100.7</v>
      </c>
      <c r="E687" s="244"/>
      <c r="F687" s="242">
        <f>'[2]tr (2)'!F476</f>
        <v>101</v>
      </c>
      <c r="G687" s="242">
        <f>'[2]tr (2)'!G476</f>
        <v>101</v>
      </c>
      <c r="H687" s="242">
        <f>'[2]tr (2)'!H476</f>
        <v>101.8</v>
      </c>
      <c r="I687" s="242">
        <f>'[2]tr (2)'!I476</f>
        <v>101.8</v>
      </c>
      <c r="J687" s="242">
        <f>'[2]tr (2)'!J476</f>
        <v>101.6</v>
      </c>
      <c r="K687" s="242">
        <f>'[2]tr (2)'!K476</f>
        <v>101.6</v>
      </c>
      <c r="L687" s="242">
        <f>'[2]tr (2)'!L476</f>
        <v>101.7</v>
      </c>
      <c r="M687" s="242">
        <f>'[2]tr (2)'!M476</f>
        <v>101.7</v>
      </c>
      <c r="N687" s="242">
        <f>'[2]tr (2)'!N476</f>
        <v>101.3</v>
      </c>
      <c r="O687" s="244"/>
      <c r="P687" s="242">
        <f>'[2]tr (2)'!O476</f>
        <v>101.5</v>
      </c>
      <c r="Q687" s="242">
        <f>'[2]tr (2)'!P476</f>
        <v>101.9</v>
      </c>
      <c r="R687" s="244">
        <f>'[2]tr (2)'!Q476</f>
        <v>101.3</v>
      </c>
      <c r="S687" s="245" t="s">
        <v>1678</v>
      </c>
    </row>
    <row r="688" spans="1:19" ht="15" customHeight="1">
      <c r="A688" s="246"/>
      <c r="B688" s="247"/>
      <c r="C688" s="198"/>
      <c r="D688" s="242"/>
      <c r="E688" s="244"/>
      <c r="F688" s="242"/>
      <c r="G688" s="242"/>
      <c r="H688" s="242"/>
      <c r="I688" s="242"/>
      <c r="J688" s="242"/>
      <c r="K688" s="242"/>
      <c r="L688" s="242"/>
      <c r="M688" s="242"/>
      <c r="N688" s="242"/>
      <c r="O688" s="244"/>
      <c r="P688" s="242"/>
      <c r="Q688" s="242"/>
      <c r="R688" s="244"/>
      <c r="S688" s="248"/>
    </row>
    <row r="689" spans="1:19" ht="15" customHeight="1">
      <c r="A689" s="249" t="s">
        <v>1679</v>
      </c>
      <c r="B689" s="241">
        <f>'[2]tr (2)'!C478</f>
        <v>102.4</v>
      </c>
      <c r="C689" s="242">
        <f>'[2]tr (2)'!D478</f>
        <v>101</v>
      </c>
      <c r="D689" s="242">
        <f>'[2]tr (2)'!E478</f>
        <v>97.1</v>
      </c>
      <c r="E689" s="244"/>
      <c r="F689" s="242">
        <f>'[2]tr (2)'!F478</f>
        <v>98.3</v>
      </c>
      <c r="G689" s="242">
        <f>'[2]tr (2)'!G478</f>
        <v>98.6</v>
      </c>
      <c r="H689" s="242">
        <f>'[2]tr (2)'!H478</f>
        <v>100.7</v>
      </c>
      <c r="I689" s="242">
        <f>'[2]tr (2)'!I478</f>
        <v>99.8</v>
      </c>
      <c r="J689" s="242">
        <f>'[2]tr (2)'!J478</f>
        <v>98.9</v>
      </c>
      <c r="K689" s="242">
        <f>'[2]tr (2)'!K478</f>
        <v>98.6</v>
      </c>
      <c r="L689" s="242">
        <f>'[2]tr (2)'!L478</f>
        <v>99.1</v>
      </c>
      <c r="M689" s="242">
        <f>'[2]tr (2)'!M478</f>
        <v>99.3</v>
      </c>
      <c r="N689" s="242">
        <f>'[2]tr (2)'!N478</f>
        <v>98</v>
      </c>
      <c r="O689" s="244"/>
      <c r="P689" s="242">
        <f>'[2]tr (2)'!O478</f>
        <v>98.8</v>
      </c>
      <c r="Q689" s="242">
        <f>'[2]tr (2)'!P478</f>
        <v>99.6</v>
      </c>
      <c r="R689" s="244">
        <f>'[2]tr (2)'!Q478</f>
        <v>98.2</v>
      </c>
      <c r="S689" s="250" t="s">
        <v>1680</v>
      </c>
    </row>
    <row r="690" spans="1:19" ht="15" customHeight="1">
      <c r="A690" s="216" t="s">
        <v>1681</v>
      </c>
      <c r="B690" s="247">
        <f>'[2]tr (2)'!C479</f>
        <v>99</v>
      </c>
      <c r="C690" s="198">
        <f>'[2]tr (2)'!D479</f>
        <v>100.5</v>
      </c>
      <c r="D690" s="198">
        <f>'[2]tr (2)'!E479</f>
        <v>99.7</v>
      </c>
      <c r="E690" s="251"/>
      <c r="F690" s="198">
        <f>'[2]tr (2)'!F479</f>
        <v>100.1</v>
      </c>
      <c r="G690" s="198">
        <f>'[2]tr (2)'!G479</f>
        <v>100.7</v>
      </c>
      <c r="H690" s="198">
        <f>'[2]tr (2)'!H479</f>
        <v>100.3</v>
      </c>
      <c r="I690" s="198">
        <f>'[2]tr (2)'!I479</f>
        <v>99.7</v>
      </c>
      <c r="J690" s="198">
        <f>'[2]tr (2)'!J479</f>
        <v>99.4</v>
      </c>
      <c r="K690" s="198">
        <f>'[2]tr (2)'!K479</f>
        <v>99.4</v>
      </c>
      <c r="L690" s="198">
        <f>'[2]tr (2)'!L479</f>
        <v>99.4</v>
      </c>
      <c r="M690" s="198">
        <f>'[2]tr (2)'!M479</f>
        <v>99.1</v>
      </c>
      <c r="N690" s="198">
        <f>'[2]tr (2)'!N479</f>
        <v>98.8</v>
      </c>
      <c r="O690" s="251"/>
      <c r="P690" s="198">
        <f>'[2]tr (2)'!O479</f>
        <v>98.7</v>
      </c>
      <c r="Q690" s="198">
        <f>'[2]tr (2)'!P479</f>
        <v>98.5</v>
      </c>
      <c r="R690" s="251">
        <f>'[2]tr (2)'!Q479</f>
        <v>98.5</v>
      </c>
      <c r="S690" s="252" t="s">
        <v>1682</v>
      </c>
    </row>
    <row r="691" spans="1:19" ht="15" customHeight="1">
      <c r="A691" s="216" t="s">
        <v>1683</v>
      </c>
      <c r="B691" s="247">
        <f>'[2]tr (2)'!C480</f>
        <v>95.5</v>
      </c>
      <c r="C691" s="198">
        <f>'[2]tr (2)'!D480</f>
        <v>93.7</v>
      </c>
      <c r="D691" s="198">
        <f>'[2]tr (2)'!E480</f>
        <v>92.4</v>
      </c>
      <c r="E691" s="251"/>
      <c r="F691" s="198">
        <f>'[2]tr (2)'!F480</f>
        <v>93.7</v>
      </c>
      <c r="G691" s="198">
        <f>'[2]tr (2)'!G480</f>
        <v>91.6</v>
      </c>
      <c r="H691" s="198">
        <f>'[2]tr (2)'!H480</f>
        <v>98</v>
      </c>
      <c r="I691" s="198">
        <f>'[2]tr (2)'!I480</f>
        <v>100.5</v>
      </c>
      <c r="J691" s="198">
        <f>'[2]tr (2)'!J480</f>
        <v>100.8</v>
      </c>
      <c r="K691" s="198">
        <f>'[2]tr (2)'!K480</f>
        <v>101.6</v>
      </c>
      <c r="L691" s="198">
        <f>'[2]tr (2)'!L480</f>
        <v>102.3</v>
      </c>
      <c r="M691" s="198">
        <f>'[2]tr (2)'!M480</f>
        <v>103.5</v>
      </c>
      <c r="N691" s="198">
        <f>'[2]tr (2)'!N480</f>
        <v>101</v>
      </c>
      <c r="O691" s="251"/>
      <c r="P691" s="198">
        <f>'[2]tr (2)'!O480</f>
        <v>105.2</v>
      </c>
      <c r="Q691" s="198">
        <f>'[2]tr (2)'!P480</f>
        <v>110.4</v>
      </c>
      <c r="R691" s="251">
        <f>'[2]tr (2)'!Q480</f>
        <v>107</v>
      </c>
      <c r="S691" s="252" t="s">
        <v>1684</v>
      </c>
    </row>
    <row r="692" spans="1:19" ht="15" customHeight="1">
      <c r="A692" s="216" t="s">
        <v>1685</v>
      </c>
      <c r="B692" s="247">
        <f>'[2]tr (2)'!C481</f>
        <v>99</v>
      </c>
      <c r="C692" s="198">
        <f>'[2]tr (2)'!D481</f>
        <v>101.3</v>
      </c>
      <c r="D692" s="198">
        <f>'[2]tr (2)'!E481</f>
        <v>101.1</v>
      </c>
      <c r="E692" s="251"/>
      <c r="F692" s="198">
        <f>'[2]tr (2)'!F481</f>
        <v>100.1</v>
      </c>
      <c r="G692" s="198">
        <f>'[2]tr (2)'!G481</f>
        <v>103.1</v>
      </c>
      <c r="H692" s="198">
        <f>'[2]tr (2)'!H481</f>
        <v>105.9</v>
      </c>
      <c r="I692" s="198">
        <f>'[2]tr (2)'!I481</f>
        <v>94.7</v>
      </c>
      <c r="J692" s="198">
        <f>'[2]tr (2)'!J481</f>
        <v>91.3</v>
      </c>
      <c r="K692" s="198">
        <f>'[2]tr (2)'!K481</f>
        <v>92.9</v>
      </c>
      <c r="L692" s="198">
        <f>'[2]tr (2)'!L481</f>
        <v>94.8</v>
      </c>
      <c r="M692" s="198">
        <f>'[2]tr (2)'!M481</f>
        <v>99.4</v>
      </c>
      <c r="N692" s="198">
        <f>'[2]tr (2)'!N481</f>
        <v>94.5</v>
      </c>
      <c r="O692" s="251"/>
      <c r="P692" s="198">
        <f>'[2]tr (2)'!O481</f>
        <v>102</v>
      </c>
      <c r="Q692" s="198">
        <f>'[2]tr (2)'!P481</f>
        <v>109.4</v>
      </c>
      <c r="R692" s="251">
        <f>'[2]tr (2)'!Q481</f>
        <v>98.8</v>
      </c>
      <c r="S692" s="253" t="s">
        <v>1686</v>
      </c>
    </row>
    <row r="693" spans="1:19" ht="15" customHeight="1">
      <c r="A693" s="216" t="s">
        <v>1687</v>
      </c>
      <c r="B693" s="247">
        <f>'[2]tr (2)'!C482</f>
        <v>97.6</v>
      </c>
      <c r="C693" s="198">
        <f>'[2]tr (2)'!D482</f>
        <v>97.6</v>
      </c>
      <c r="D693" s="198">
        <f>'[2]tr (2)'!E482</f>
        <v>98.9</v>
      </c>
      <c r="E693" s="251"/>
      <c r="F693" s="198">
        <f>'[2]tr (2)'!F482</f>
        <v>98.9</v>
      </c>
      <c r="G693" s="198">
        <f>'[2]tr (2)'!G482</f>
        <v>98.2</v>
      </c>
      <c r="H693" s="198">
        <f>'[2]tr (2)'!H482</f>
        <v>98.2</v>
      </c>
      <c r="I693" s="198">
        <f>'[2]tr (2)'!I482</f>
        <v>98.2</v>
      </c>
      <c r="J693" s="198">
        <f>'[2]tr (2)'!J482</f>
        <v>97.4</v>
      </c>
      <c r="K693" s="198">
        <f>'[2]tr (2)'!K482</f>
        <v>97.4</v>
      </c>
      <c r="L693" s="198">
        <f>'[2]tr (2)'!L482</f>
        <v>97.1</v>
      </c>
      <c r="M693" s="198">
        <f>'[2]tr (2)'!M482</f>
        <v>97.1</v>
      </c>
      <c r="N693" s="198">
        <f>'[2]tr (2)'!N482</f>
        <v>97.1</v>
      </c>
      <c r="O693" s="251"/>
      <c r="P693" s="198">
        <f>'[2]tr (2)'!O482</f>
        <v>97.3</v>
      </c>
      <c r="Q693" s="198">
        <f>'[2]tr (2)'!P482</f>
        <v>97.7</v>
      </c>
      <c r="R693" s="251">
        <f>'[2]tr (2)'!Q482</f>
        <v>97.7</v>
      </c>
      <c r="S693" s="253" t="s">
        <v>1688</v>
      </c>
    </row>
    <row r="694" spans="1:19" ht="15" customHeight="1">
      <c r="A694" s="216" t="s">
        <v>1689</v>
      </c>
      <c r="B694" s="247">
        <f>'[2]tr (2)'!C483</f>
        <v>91</v>
      </c>
      <c r="C694" s="198">
        <f>'[2]tr (2)'!D483</f>
        <v>92.3</v>
      </c>
      <c r="D694" s="198">
        <f>'[2]tr (2)'!E483</f>
        <v>93.8</v>
      </c>
      <c r="E694" s="251"/>
      <c r="F694" s="198">
        <f>'[2]tr (2)'!F483</f>
        <v>93.6</v>
      </c>
      <c r="G694" s="198">
        <f>'[2]tr (2)'!G483</f>
        <v>96.6</v>
      </c>
      <c r="H694" s="198">
        <f>'[2]tr (2)'!H483</f>
        <v>96.6</v>
      </c>
      <c r="I694" s="198">
        <f>'[2]tr (2)'!I483</f>
        <v>97</v>
      </c>
      <c r="J694" s="198">
        <f>'[2]tr (2)'!J483</f>
        <v>97.1</v>
      </c>
      <c r="K694" s="198">
        <f>'[2]tr (2)'!K483</f>
        <v>96.3</v>
      </c>
      <c r="L694" s="198">
        <f>'[2]tr (2)'!L483</f>
        <v>96.9</v>
      </c>
      <c r="M694" s="198">
        <f>'[2]tr (2)'!M483</f>
        <v>96.8</v>
      </c>
      <c r="N694" s="198">
        <f>'[2]tr (2)'!N483</f>
        <v>96.8</v>
      </c>
      <c r="O694" s="251"/>
      <c r="P694" s="198">
        <f>'[2]tr (2)'!O483</f>
        <v>95.9</v>
      </c>
      <c r="Q694" s="198">
        <f>'[2]tr (2)'!P483</f>
        <v>96.2</v>
      </c>
      <c r="R694" s="251">
        <f>'[2]tr (2)'!Q483</f>
        <v>96.4</v>
      </c>
      <c r="S694" s="253" t="s">
        <v>1690</v>
      </c>
    </row>
    <row r="695" spans="1:19" ht="15" customHeight="1">
      <c r="A695" s="216" t="s">
        <v>1691</v>
      </c>
      <c r="B695" s="247">
        <f>'[2]tr (2)'!C484</f>
        <v>155.5</v>
      </c>
      <c r="C695" s="198">
        <f>'[2]tr (2)'!D484</f>
        <v>144</v>
      </c>
      <c r="D695" s="198">
        <f>'[2]tr (2)'!E484</f>
        <v>121.7</v>
      </c>
      <c r="E695" s="251"/>
      <c r="F695" s="198">
        <f>'[2]tr (2)'!F484</f>
        <v>113.9</v>
      </c>
      <c r="G695" s="198">
        <f>'[2]tr (2)'!G484</f>
        <v>112.6</v>
      </c>
      <c r="H695" s="198">
        <f>'[2]tr (2)'!H484</f>
        <v>112.5</v>
      </c>
      <c r="I695" s="198">
        <f>'[2]tr (2)'!I484</f>
        <v>104.3</v>
      </c>
      <c r="J695" s="198">
        <f>'[2]tr (2)'!J484</f>
        <v>105.7</v>
      </c>
      <c r="K695" s="198">
        <f>'[2]tr (2)'!K484</f>
        <v>104.2</v>
      </c>
      <c r="L695" s="198">
        <f>'[2]tr (2)'!L484</f>
        <v>100.7</v>
      </c>
      <c r="M695" s="198">
        <f>'[2]tr (2)'!M484</f>
        <v>99.3</v>
      </c>
      <c r="N695" s="198">
        <f>'[2]tr (2)'!N484</f>
        <v>100</v>
      </c>
      <c r="O695" s="251"/>
      <c r="P695" s="198">
        <f>'[2]tr (2)'!O484</f>
        <v>102.8</v>
      </c>
      <c r="Q695" s="198">
        <f>'[2]tr (2)'!P484</f>
        <v>96.9</v>
      </c>
      <c r="R695" s="251">
        <f>'[2]tr (2)'!Q484</f>
        <v>92.6</v>
      </c>
      <c r="S695" s="253" t="s">
        <v>1692</v>
      </c>
    </row>
    <row r="696" spans="1:19" ht="15" customHeight="1">
      <c r="A696" s="216" t="s">
        <v>1693</v>
      </c>
      <c r="B696" s="247">
        <f>'[2]tr (2)'!C485</f>
        <v>101.7</v>
      </c>
      <c r="C696" s="198">
        <f>'[2]tr (2)'!D485</f>
        <v>96.9</v>
      </c>
      <c r="D696" s="198">
        <f>'[2]tr (2)'!E485</f>
        <v>84.2</v>
      </c>
      <c r="E696" s="251"/>
      <c r="F696" s="198">
        <f>'[2]tr (2)'!F485</f>
        <v>97.2</v>
      </c>
      <c r="G696" s="198">
        <f>'[2]tr (2)'!G485</f>
        <v>99.5</v>
      </c>
      <c r="H696" s="198">
        <f>'[2]tr (2)'!H485</f>
        <v>104.8</v>
      </c>
      <c r="I696" s="198">
        <f>'[2]tr (2)'!I485</f>
        <v>105.9</v>
      </c>
      <c r="J696" s="198">
        <f>'[2]tr (2)'!J485</f>
        <v>99.9</v>
      </c>
      <c r="K696" s="198">
        <f>'[2]tr (2)'!K485</f>
        <v>97.6</v>
      </c>
      <c r="L696" s="198">
        <f>'[2]tr (2)'!L485</f>
        <v>100.7</v>
      </c>
      <c r="M696" s="198">
        <f>'[2]tr (2)'!M485</f>
        <v>99.1</v>
      </c>
      <c r="N696" s="198">
        <f>'[2]tr (2)'!N485</f>
        <v>95.8</v>
      </c>
      <c r="O696" s="251"/>
      <c r="P696" s="198">
        <f>'[2]tr (2)'!O485</f>
        <v>91.8</v>
      </c>
      <c r="Q696" s="198">
        <f>'[2]tr (2)'!P485</f>
        <v>91.6</v>
      </c>
      <c r="R696" s="251">
        <f>'[2]tr (2)'!Q485</f>
        <v>94</v>
      </c>
      <c r="S696" s="253" t="s">
        <v>1694</v>
      </c>
    </row>
    <row r="697" spans="1:19" ht="15" customHeight="1">
      <c r="A697" s="216" t="s">
        <v>1695</v>
      </c>
      <c r="B697" s="247">
        <f>'[2]tr (2)'!C486</f>
        <v>101.6</v>
      </c>
      <c r="C697" s="198">
        <f>'[2]tr (2)'!D486</f>
        <v>101.2</v>
      </c>
      <c r="D697" s="198">
        <f>'[2]tr (2)'!E486</f>
        <v>101.2</v>
      </c>
      <c r="E697" s="251"/>
      <c r="F697" s="198">
        <f>'[2]tr (2)'!F486</f>
        <v>101.2</v>
      </c>
      <c r="G697" s="198">
        <f>'[2]tr (2)'!G486</f>
        <v>101.2</v>
      </c>
      <c r="H697" s="198">
        <f>'[2]tr (2)'!H486</f>
        <v>102.1</v>
      </c>
      <c r="I697" s="198">
        <f>'[2]tr (2)'!I486</f>
        <v>101.8</v>
      </c>
      <c r="J697" s="198">
        <f>'[2]tr (2)'!J486</f>
        <v>101.8</v>
      </c>
      <c r="K697" s="198">
        <f>'[2]tr (2)'!K486</f>
        <v>101.8</v>
      </c>
      <c r="L697" s="198">
        <f>'[2]tr (2)'!L486</f>
        <v>101.4</v>
      </c>
      <c r="M697" s="198">
        <f>'[2]tr (2)'!M486</f>
        <v>101.4</v>
      </c>
      <c r="N697" s="198">
        <f>'[2]tr (2)'!N486</f>
        <v>101.3</v>
      </c>
      <c r="O697" s="251"/>
      <c r="P697" s="198">
        <f>'[2]tr (2)'!O486</f>
        <v>101.3</v>
      </c>
      <c r="Q697" s="198">
        <f>'[2]tr (2)'!P486</f>
        <v>101.3</v>
      </c>
      <c r="R697" s="251">
        <f>'[2]tr (2)'!Q486</f>
        <v>101.2</v>
      </c>
      <c r="S697" s="253" t="s">
        <v>1696</v>
      </c>
    </row>
    <row r="698" spans="1:19" ht="15" customHeight="1">
      <c r="A698" s="216" t="s">
        <v>1697</v>
      </c>
      <c r="B698" s="247">
        <f>'[2]tr (2)'!C487</f>
        <v>84.7</v>
      </c>
      <c r="C698" s="198">
        <f>'[2]tr (2)'!D487</f>
        <v>85</v>
      </c>
      <c r="D698" s="198">
        <f>'[2]tr (2)'!E487</f>
        <v>84.1</v>
      </c>
      <c r="E698" s="251"/>
      <c r="F698" s="198">
        <f>'[2]tr (2)'!F487</f>
        <v>85.1</v>
      </c>
      <c r="G698" s="198">
        <f>'[2]tr (2)'!G487</f>
        <v>84.4</v>
      </c>
      <c r="H698" s="198">
        <f>'[2]tr (2)'!H487</f>
        <v>86</v>
      </c>
      <c r="I698" s="198">
        <f>'[2]tr (2)'!I487</f>
        <v>86</v>
      </c>
      <c r="J698" s="198">
        <f>'[2]tr (2)'!J487</f>
        <v>87.2</v>
      </c>
      <c r="K698" s="198">
        <f>'[2]tr (2)'!K487</f>
        <v>86.4</v>
      </c>
      <c r="L698" s="198">
        <f>'[2]tr (2)'!L487</f>
        <v>87.8</v>
      </c>
      <c r="M698" s="198">
        <f>'[2]tr (2)'!M487</f>
        <v>89.2</v>
      </c>
      <c r="N698" s="198">
        <f>'[2]tr (2)'!N487</f>
        <v>86.8</v>
      </c>
      <c r="O698" s="251"/>
      <c r="P698" s="198">
        <f>'[2]tr (2)'!O487</f>
        <v>86.4</v>
      </c>
      <c r="Q698" s="198">
        <f>'[2]tr (2)'!P487</f>
        <v>86.1</v>
      </c>
      <c r="R698" s="251">
        <f>'[2]tr (2)'!Q487</f>
        <v>84.9</v>
      </c>
      <c r="S698" s="253" t="s">
        <v>1698</v>
      </c>
    </row>
    <row r="699" spans="1:19" ht="15" customHeight="1">
      <c r="A699" s="216" t="s">
        <v>1699</v>
      </c>
      <c r="B699" s="247">
        <f>'[2]tr (2)'!C488</f>
        <v>101.5</v>
      </c>
      <c r="C699" s="198">
        <f>'[2]tr (2)'!D488</f>
        <v>100.7</v>
      </c>
      <c r="D699" s="198">
        <f>'[2]tr (2)'!E488</f>
        <v>99.9</v>
      </c>
      <c r="E699" s="251"/>
      <c r="F699" s="198">
        <f>'[2]tr (2)'!F488</f>
        <v>99.6</v>
      </c>
      <c r="G699" s="198">
        <f>'[2]tr (2)'!G488</f>
        <v>99.4</v>
      </c>
      <c r="H699" s="198">
        <f>'[2]tr (2)'!H488</f>
        <v>100.6</v>
      </c>
      <c r="I699" s="198">
        <f>'[2]tr (2)'!I488</f>
        <v>100.7</v>
      </c>
      <c r="J699" s="198">
        <f>'[2]tr (2)'!J488</f>
        <v>100.3</v>
      </c>
      <c r="K699" s="198">
        <f>'[2]tr (2)'!K488</f>
        <v>100.7</v>
      </c>
      <c r="L699" s="198">
        <f>'[2]tr (2)'!L488</f>
        <v>102.8</v>
      </c>
      <c r="M699" s="198">
        <f>'[2]tr (2)'!M488</f>
        <v>103.7</v>
      </c>
      <c r="N699" s="198">
        <f>'[2]tr (2)'!N488</f>
        <v>102.9</v>
      </c>
      <c r="O699" s="251"/>
      <c r="P699" s="198">
        <f>'[2]tr (2)'!O488</f>
        <v>103.1</v>
      </c>
      <c r="Q699" s="198">
        <f>'[2]tr (2)'!P488</f>
        <v>103.5</v>
      </c>
      <c r="R699" s="251">
        <f>'[2]tr (2)'!Q488</f>
        <v>102.8</v>
      </c>
      <c r="S699" s="253" t="s">
        <v>1700</v>
      </c>
    </row>
    <row r="700" spans="1:19" ht="15" customHeight="1">
      <c r="A700" s="216" t="s">
        <v>1701</v>
      </c>
      <c r="B700" s="247">
        <f>'[2]tr (2)'!C489</f>
        <v>96.8</v>
      </c>
      <c r="C700" s="198">
        <f>'[2]tr (2)'!D489</f>
        <v>97</v>
      </c>
      <c r="D700" s="198">
        <f>'[2]tr (2)'!E489</f>
        <v>97</v>
      </c>
      <c r="E700" s="251"/>
      <c r="F700" s="198">
        <f>'[2]tr (2)'!F489</f>
        <v>95.3</v>
      </c>
      <c r="G700" s="198">
        <f>'[2]tr (2)'!G489</f>
        <v>94.1</v>
      </c>
      <c r="H700" s="198">
        <f>'[2]tr (2)'!H489</f>
        <v>94.7</v>
      </c>
      <c r="I700" s="198">
        <f>'[2]tr (2)'!I489</f>
        <v>94</v>
      </c>
      <c r="J700" s="198">
        <f>'[2]tr (2)'!J489</f>
        <v>94</v>
      </c>
      <c r="K700" s="198">
        <f>'[2]tr (2)'!K489</f>
        <v>94</v>
      </c>
      <c r="L700" s="198">
        <f>'[2]tr (2)'!L489</f>
        <v>94.7</v>
      </c>
      <c r="M700" s="198">
        <f>'[2]tr (2)'!M489</f>
        <v>94.7</v>
      </c>
      <c r="N700" s="198">
        <f>'[2]tr (2)'!N489</f>
        <v>94.7</v>
      </c>
      <c r="O700" s="251"/>
      <c r="P700" s="198">
        <f>'[2]tr (2)'!O489</f>
        <v>94.5</v>
      </c>
      <c r="Q700" s="198">
        <f>'[2]tr (2)'!P489</f>
        <v>94.5</v>
      </c>
      <c r="R700" s="251">
        <f>'[2]tr (2)'!Q489</f>
        <v>94.5</v>
      </c>
      <c r="S700" s="253" t="s">
        <v>1702</v>
      </c>
    </row>
    <row r="701" spans="1:19" ht="15" customHeight="1">
      <c r="B701" s="247"/>
      <c r="C701" s="198"/>
      <c r="D701" s="242"/>
      <c r="E701" s="244"/>
      <c r="F701" s="242"/>
      <c r="G701" s="242"/>
      <c r="H701" s="242"/>
      <c r="I701" s="242"/>
      <c r="J701" s="242"/>
      <c r="K701" s="242"/>
      <c r="L701" s="242"/>
      <c r="M701" s="242"/>
      <c r="N701" s="242"/>
      <c r="O701" s="244"/>
      <c r="P701" s="242"/>
      <c r="Q701" s="242"/>
      <c r="R701" s="244"/>
      <c r="S701" s="253"/>
    </row>
    <row r="702" spans="1:19" s="246" customFormat="1" ht="15" customHeight="1">
      <c r="A702" s="249" t="s">
        <v>1703</v>
      </c>
      <c r="B702" s="241">
        <f>'[2]tr (2)'!C491</f>
        <v>122.2</v>
      </c>
      <c r="C702" s="242">
        <f>'[2]tr (2)'!D491</f>
        <v>122.2</v>
      </c>
      <c r="D702" s="242">
        <f>'[2]tr (2)'!E491</f>
        <v>119.9</v>
      </c>
      <c r="E702" s="244"/>
      <c r="F702" s="242">
        <f>'[2]tr (2)'!F491</f>
        <v>119.9</v>
      </c>
      <c r="G702" s="242">
        <f>'[2]tr (2)'!G491</f>
        <v>119.9</v>
      </c>
      <c r="H702" s="242">
        <f>'[2]tr (2)'!H491</f>
        <v>119.9</v>
      </c>
      <c r="I702" s="242">
        <f>'[2]tr (2)'!I491</f>
        <v>119.9</v>
      </c>
      <c r="J702" s="242">
        <f>'[2]tr (2)'!J491</f>
        <v>119.9</v>
      </c>
      <c r="K702" s="242">
        <f>'[2]tr (2)'!K491</f>
        <v>119.9</v>
      </c>
      <c r="L702" s="242">
        <f>'[2]tr (2)'!L491</f>
        <v>119.9</v>
      </c>
      <c r="M702" s="242">
        <f>'[2]tr (2)'!M491</f>
        <v>119.9</v>
      </c>
      <c r="N702" s="242">
        <f>'[2]tr (2)'!N491</f>
        <v>119.9</v>
      </c>
      <c r="O702" s="244"/>
      <c r="P702" s="242">
        <f>'[2]tr (2)'!O491</f>
        <v>119.9</v>
      </c>
      <c r="Q702" s="242">
        <f>'[2]tr (2)'!P491</f>
        <v>119.9</v>
      </c>
      <c r="R702" s="244">
        <f>'[2]tr (2)'!Q491</f>
        <v>119.9</v>
      </c>
      <c r="S702" s="248" t="s">
        <v>1704</v>
      </c>
    </row>
    <row r="703" spans="1:19" ht="15" customHeight="1">
      <c r="A703" s="216" t="s">
        <v>1705</v>
      </c>
      <c r="B703" s="247">
        <f>'[2]tr (2)'!C492</f>
        <v>100</v>
      </c>
      <c r="C703" s="198">
        <f>'[2]tr (2)'!D492</f>
        <v>100</v>
      </c>
      <c r="D703" s="198">
        <f>'[2]tr (2)'!E492</f>
        <v>100</v>
      </c>
      <c r="E703" s="251"/>
      <c r="F703" s="198">
        <f>'[2]tr (2)'!F492</f>
        <v>100</v>
      </c>
      <c r="G703" s="198">
        <f>'[2]tr (2)'!G492</f>
        <v>100</v>
      </c>
      <c r="H703" s="198">
        <f>'[2]tr (2)'!H492</f>
        <v>100</v>
      </c>
      <c r="I703" s="198">
        <f>'[2]tr (2)'!I492</f>
        <v>100</v>
      </c>
      <c r="J703" s="198">
        <f>'[2]tr (2)'!J492</f>
        <v>100</v>
      </c>
      <c r="K703" s="198">
        <f>'[2]tr (2)'!K492</f>
        <v>100</v>
      </c>
      <c r="L703" s="198">
        <f>'[2]tr (2)'!L492</f>
        <v>100</v>
      </c>
      <c r="M703" s="198">
        <f>'[2]tr (2)'!M492</f>
        <v>100</v>
      </c>
      <c r="N703" s="198">
        <f>'[2]tr (2)'!N492</f>
        <v>100</v>
      </c>
      <c r="O703" s="251"/>
      <c r="P703" s="198">
        <f>'[2]tr (2)'!O492</f>
        <v>100</v>
      </c>
      <c r="Q703" s="198">
        <f>'[2]tr (2)'!P492</f>
        <v>100</v>
      </c>
      <c r="R703" s="251">
        <f>'[2]tr (2)'!Q492</f>
        <v>100</v>
      </c>
      <c r="S703" s="252" t="s">
        <v>1706</v>
      </c>
    </row>
    <row r="704" spans="1:19" ht="15" customHeight="1">
      <c r="A704" s="216" t="s">
        <v>1707</v>
      </c>
      <c r="B704" s="247">
        <f>'[2]tr (2)'!C493</f>
        <v>103.5</v>
      </c>
      <c r="C704" s="198">
        <f>'[2]tr (2)'!D493</f>
        <v>103.5</v>
      </c>
      <c r="D704" s="198">
        <f>'[2]tr (2)'!E493</f>
        <v>103.5</v>
      </c>
      <c r="E704" s="251"/>
      <c r="F704" s="198">
        <f>'[2]tr (2)'!F493</f>
        <v>103.5</v>
      </c>
      <c r="G704" s="198">
        <f>'[2]tr (2)'!G493</f>
        <v>103.5</v>
      </c>
      <c r="H704" s="198">
        <f>'[2]tr (2)'!H493</f>
        <v>103.5</v>
      </c>
      <c r="I704" s="198">
        <f>'[2]tr (2)'!I493</f>
        <v>103.5</v>
      </c>
      <c r="J704" s="198">
        <f>'[2]tr (2)'!J493</f>
        <v>103.5</v>
      </c>
      <c r="K704" s="198">
        <f>'[2]tr (2)'!K493</f>
        <v>103.5</v>
      </c>
      <c r="L704" s="198">
        <f>'[2]tr (2)'!L493</f>
        <v>103.5</v>
      </c>
      <c r="M704" s="198">
        <f>'[2]tr (2)'!M493</f>
        <v>103.5</v>
      </c>
      <c r="N704" s="198">
        <f>'[2]tr (2)'!N493</f>
        <v>103.5</v>
      </c>
      <c r="O704" s="251"/>
      <c r="P704" s="198">
        <f>'[2]tr (2)'!O493</f>
        <v>103.5</v>
      </c>
      <c r="Q704" s="198">
        <f>'[2]tr (2)'!P493</f>
        <v>103.5</v>
      </c>
      <c r="R704" s="251">
        <f>'[2]tr (2)'!Q493</f>
        <v>103.5</v>
      </c>
      <c r="S704" s="253" t="s">
        <v>1708</v>
      </c>
    </row>
    <row r="705" spans="1:19" ht="15" customHeight="1">
      <c r="A705" s="216" t="s">
        <v>1709</v>
      </c>
      <c r="B705" s="247">
        <f>'[2]tr (2)'!C494</f>
        <v>103.8</v>
      </c>
      <c r="C705" s="198">
        <f>'[2]tr (2)'!D494</f>
        <v>103.8</v>
      </c>
      <c r="D705" s="198">
        <f>'[2]tr (2)'!E494</f>
        <v>103.8</v>
      </c>
      <c r="E705" s="251"/>
      <c r="F705" s="198">
        <f>'[2]tr (2)'!F494</f>
        <v>103.8</v>
      </c>
      <c r="G705" s="198">
        <f>'[2]tr (2)'!G494</f>
        <v>103.8</v>
      </c>
      <c r="H705" s="198">
        <f>'[2]tr (2)'!H494</f>
        <v>103.8</v>
      </c>
      <c r="I705" s="198">
        <f>'[2]tr (2)'!I494</f>
        <v>103.8</v>
      </c>
      <c r="J705" s="198">
        <f>'[2]tr (2)'!J494</f>
        <v>103.8</v>
      </c>
      <c r="K705" s="198">
        <f>'[2]tr (2)'!K494</f>
        <v>103.8</v>
      </c>
      <c r="L705" s="198">
        <f>'[2]tr (2)'!L494</f>
        <v>103.8</v>
      </c>
      <c r="M705" s="198">
        <f>'[2]tr (2)'!M494</f>
        <v>103.8</v>
      </c>
      <c r="N705" s="198">
        <f>'[2]tr (2)'!N494</f>
        <v>103.8</v>
      </c>
      <c r="O705" s="251"/>
      <c r="P705" s="198">
        <f>'[2]tr (2)'!O494</f>
        <v>103.8</v>
      </c>
      <c r="Q705" s="198">
        <f>'[2]tr (2)'!P494</f>
        <v>103.8</v>
      </c>
      <c r="R705" s="251">
        <f>'[2]tr (2)'!Q494</f>
        <v>103.8</v>
      </c>
      <c r="S705" s="253" t="s">
        <v>1710</v>
      </c>
    </row>
    <row r="706" spans="1:19" ht="15" customHeight="1">
      <c r="A706" s="216" t="s">
        <v>1711</v>
      </c>
      <c r="B706" s="247">
        <f>'[2]tr (2)'!C495</f>
        <v>123.6</v>
      </c>
      <c r="C706" s="198">
        <f>'[2]tr (2)'!D495</f>
        <v>123.6</v>
      </c>
      <c r="D706" s="198">
        <f>'[2]tr (2)'!E495</f>
        <v>121.1</v>
      </c>
      <c r="E706" s="251"/>
      <c r="F706" s="198">
        <f>'[2]tr (2)'!F495</f>
        <v>121.1</v>
      </c>
      <c r="G706" s="198">
        <f>'[2]tr (2)'!G495</f>
        <v>121.1</v>
      </c>
      <c r="H706" s="198">
        <f>'[2]tr (2)'!H495</f>
        <v>121.1</v>
      </c>
      <c r="I706" s="198">
        <f>'[2]tr (2)'!I495</f>
        <v>121.1</v>
      </c>
      <c r="J706" s="198">
        <f>'[2]tr (2)'!J495</f>
        <v>121.1</v>
      </c>
      <c r="K706" s="198">
        <f>'[2]tr (2)'!K495</f>
        <v>121.1</v>
      </c>
      <c r="L706" s="198">
        <f>'[2]tr (2)'!L495</f>
        <v>121.1</v>
      </c>
      <c r="M706" s="198">
        <f>'[2]tr (2)'!M495</f>
        <v>121.1</v>
      </c>
      <c r="N706" s="198">
        <f>'[2]tr (2)'!N495</f>
        <v>121.1</v>
      </c>
      <c r="O706" s="251"/>
      <c r="P706" s="198">
        <f>'[2]tr (2)'!O495</f>
        <v>121.1</v>
      </c>
      <c r="Q706" s="198">
        <f>'[2]tr (2)'!P495</f>
        <v>121.1</v>
      </c>
      <c r="R706" s="251">
        <f>'[2]tr (2)'!Q495</f>
        <v>121.1</v>
      </c>
      <c r="S706" s="253" t="s">
        <v>1712</v>
      </c>
    </row>
    <row r="707" spans="1:19" ht="15" customHeight="1">
      <c r="B707" s="247"/>
      <c r="C707" s="198"/>
      <c r="D707" s="242"/>
      <c r="E707" s="244"/>
      <c r="F707" s="242"/>
      <c r="G707" s="242"/>
      <c r="H707" s="242"/>
      <c r="I707" s="242"/>
      <c r="J707" s="242"/>
      <c r="K707" s="242"/>
      <c r="L707" s="242"/>
      <c r="M707" s="242"/>
      <c r="N707" s="242"/>
      <c r="O707" s="244"/>
      <c r="P707" s="242"/>
      <c r="Q707" s="242"/>
      <c r="R707" s="244"/>
      <c r="S707" s="253"/>
    </row>
    <row r="708" spans="1:19" ht="15" customHeight="1">
      <c r="A708" s="249" t="s">
        <v>1713</v>
      </c>
      <c r="B708" s="241">
        <f>'[2]tr (2)'!C497</f>
        <v>104.6</v>
      </c>
      <c r="C708" s="242">
        <f>'[2]tr (2)'!D497</f>
        <v>104.6</v>
      </c>
      <c r="D708" s="242">
        <f>'[2]tr (2)'!E497</f>
        <v>104.5</v>
      </c>
      <c r="E708" s="244"/>
      <c r="F708" s="242">
        <f>'[2]tr (2)'!F497</f>
        <v>104.1</v>
      </c>
      <c r="G708" s="242">
        <f>'[2]tr (2)'!G497</f>
        <v>104.6</v>
      </c>
      <c r="H708" s="242">
        <f>'[2]tr (2)'!H497</f>
        <v>104.6</v>
      </c>
      <c r="I708" s="242">
        <f>'[2]tr (2)'!I497</f>
        <v>104.6</v>
      </c>
      <c r="J708" s="242">
        <f>'[2]tr (2)'!J497</f>
        <v>104.4</v>
      </c>
      <c r="K708" s="242">
        <f>'[2]tr (2)'!K497</f>
        <v>104.4</v>
      </c>
      <c r="L708" s="242">
        <f>'[2]tr (2)'!L497</f>
        <v>104.4</v>
      </c>
      <c r="M708" s="242">
        <f>'[2]tr (2)'!M497</f>
        <v>104.2</v>
      </c>
      <c r="N708" s="242">
        <f>'[2]tr (2)'!N497</f>
        <v>104.2</v>
      </c>
      <c r="O708" s="244"/>
      <c r="P708" s="242">
        <f>'[2]tr (2)'!O497</f>
        <v>104.2</v>
      </c>
      <c r="Q708" s="242">
        <f>'[2]tr (2)'!P497</f>
        <v>104.2</v>
      </c>
      <c r="R708" s="244">
        <f>'[2]tr (2)'!Q497</f>
        <v>104.2</v>
      </c>
      <c r="S708" s="248" t="s">
        <v>1714</v>
      </c>
    </row>
    <row r="709" spans="1:19" ht="15" customHeight="1">
      <c r="A709" s="216" t="s">
        <v>1715</v>
      </c>
      <c r="B709" s="247">
        <f>'[2]tr (2)'!C498</f>
        <v>111.9</v>
      </c>
      <c r="C709" s="198">
        <f>'[2]tr (2)'!D498</f>
        <v>111.9</v>
      </c>
      <c r="D709" s="198">
        <f>'[2]tr (2)'!E498</f>
        <v>111.9</v>
      </c>
      <c r="E709" s="251"/>
      <c r="F709" s="198">
        <f>'[2]tr (2)'!F498</f>
        <v>111.9</v>
      </c>
      <c r="G709" s="198">
        <f>'[2]tr (2)'!G498</f>
        <v>111.9</v>
      </c>
      <c r="H709" s="198">
        <f>'[2]tr (2)'!H498</f>
        <v>111.9</v>
      </c>
      <c r="I709" s="198">
        <f>'[2]tr (2)'!I498</f>
        <v>111.9</v>
      </c>
      <c r="J709" s="198">
        <f>'[2]tr (2)'!J498</f>
        <v>111.9</v>
      </c>
      <c r="K709" s="198">
        <f>'[2]tr (2)'!K498</f>
        <v>111.9</v>
      </c>
      <c r="L709" s="198">
        <f>'[2]tr (2)'!L498</f>
        <v>111.9</v>
      </c>
      <c r="M709" s="198">
        <f>'[2]tr (2)'!M498</f>
        <v>111.9</v>
      </c>
      <c r="N709" s="198">
        <f>'[2]tr (2)'!N498</f>
        <v>111.9</v>
      </c>
      <c r="O709" s="251"/>
      <c r="P709" s="198">
        <f>'[2]tr (2)'!O498</f>
        <v>111.9</v>
      </c>
      <c r="Q709" s="198">
        <f>'[2]tr (2)'!P498</f>
        <v>111.9</v>
      </c>
      <c r="R709" s="251">
        <f>'[2]tr (2)'!Q498</f>
        <v>111.9</v>
      </c>
      <c r="S709" s="253" t="s">
        <v>1716</v>
      </c>
    </row>
    <row r="710" spans="1:19" ht="15" customHeight="1">
      <c r="A710" s="216" t="s">
        <v>1717</v>
      </c>
      <c r="B710" s="247">
        <f>'[2]tr (2)'!C499</f>
        <v>107</v>
      </c>
      <c r="C710" s="198">
        <f>'[2]tr (2)'!D499</f>
        <v>107</v>
      </c>
      <c r="D710" s="198">
        <f>'[2]tr (2)'!E499</f>
        <v>106.9</v>
      </c>
      <c r="E710" s="251"/>
      <c r="F710" s="198">
        <f>'[2]tr (2)'!F499</f>
        <v>106.7</v>
      </c>
      <c r="G710" s="198">
        <f>'[2]tr (2)'!G499</f>
        <v>106.9</v>
      </c>
      <c r="H710" s="198">
        <f>'[2]tr (2)'!H499</f>
        <v>106.9</v>
      </c>
      <c r="I710" s="198">
        <f>'[2]tr (2)'!I499</f>
        <v>106.9</v>
      </c>
      <c r="J710" s="198">
        <f>'[2]tr (2)'!J499</f>
        <v>106.6</v>
      </c>
      <c r="K710" s="198">
        <f>'[2]tr (2)'!K499</f>
        <v>106.6</v>
      </c>
      <c r="L710" s="198">
        <f>'[2]tr (2)'!L499</f>
        <v>106.6</v>
      </c>
      <c r="M710" s="198">
        <f>'[2]tr (2)'!M499</f>
        <v>106.4</v>
      </c>
      <c r="N710" s="198">
        <f>'[2]tr (2)'!N499</f>
        <v>106.4</v>
      </c>
      <c r="O710" s="251"/>
      <c r="P710" s="198">
        <f>'[2]tr (2)'!O499</f>
        <v>106.4</v>
      </c>
      <c r="Q710" s="198">
        <f>'[2]tr (2)'!P499</f>
        <v>106.4</v>
      </c>
      <c r="R710" s="251">
        <f>'[2]tr (2)'!Q499</f>
        <v>106.3</v>
      </c>
      <c r="S710" s="253" t="s">
        <v>1718</v>
      </c>
    </row>
    <row r="711" spans="1:19" ht="15" customHeight="1">
      <c r="A711" s="216" t="s">
        <v>1719</v>
      </c>
      <c r="B711" s="247">
        <f>'[2]tr (2)'!C500</f>
        <v>97.8</v>
      </c>
      <c r="C711" s="198">
        <f>'[2]tr (2)'!D500</f>
        <v>97.8</v>
      </c>
      <c r="D711" s="198">
        <f>'[2]tr (2)'!E500</f>
        <v>97.8</v>
      </c>
      <c r="E711" s="251"/>
      <c r="F711" s="198">
        <f>'[2]tr (2)'!F500</f>
        <v>97.8</v>
      </c>
      <c r="G711" s="198">
        <f>'[2]tr (2)'!G500</f>
        <v>97.8</v>
      </c>
      <c r="H711" s="198">
        <f>'[2]tr (2)'!H500</f>
        <v>97.8</v>
      </c>
      <c r="I711" s="198">
        <f>'[2]tr (2)'!I500</f>
        <v>97.8</v>
      </c>
      <c r="J711" s="198">
        <f>'[2]tr (2)'!J500</f>
        <v>97.8</v>
      </c>
      <c r="K711" s="198">
        <f>'[2]tr (2)'!K500</f>
        <v>97.8</v>
      </c>
      <c r="L711" s="198">
        <f>'[2]tr (2)'!L500</f>
        <v>97.8</v>
      </c>
      <c r="M711" s="198">
        <f>'[2]tr (2)'!M500</f>
        <v>97.8</v>
      </c>
      <c r="N711" s="198">
        <f>'[2]tr (2)'!N500</f>
        <v>97.8</v>
      </c>
      <c r="O711" s="251"/>
      <c r="P711" s="198">
        <f>'[2]tr (2)'!O500</f>
        <v>97.8</v>
      </c>
      <c r="Q711" s="198">
        <f>'[2]tr (2)'!P500</f>
        <v>97.8</v>
      </c>
      <c r="R711" s="251">
        <f>'[2]tr (2)'!Q500</f>
        <v>97.8</v>
      </c>
      <c r="S711" s="253" t="s">
        <v>1720</v>
      </c>
    </row>
    <row r="712" spans="1:19" ht="15" customHeight="1">
      <c r="A712" s="216" t="s">
        <v>1721</v>
      </c>
      <c r="B712" s="247">
        <f>'[2]tr (2)'!C501</f>
        <v>96.8</v>
      </c>
      <c r="C712" s="198">
        <f>'[2]tr (2)'!D501</f>
        <v>96.8</v>
      </c>
      <c r="D712" s="198">
        <f>'[2]tr (2)'!E501</f>
        <v>96.8</v>
      </c>
      <c r="E712" s="251"/>
      <c r="F712" s="198">
        <f>'[2]tr (2)'!F501</f>
        <v>86.5</v>
      </c>
      <c r="G712" s="198">
        <f>'[2]tr (2)'!G501</f>
        <v>96.8</v>
      </c>
      <c r="H712" s="198">
        <f>'[2]tr (2)'!H501</f>
        <v>96.8</v>
      </c>
      <c r="I712" s="198">
        <f>'[2]tr (2)'!I501</f>
        <v>96.8</v>
      </c>
      <c r="J712" s="198">
        <f>'[2]tr (2)'!J501</f>
        <v>96.8</v>
      </c>
      <c r="K712" s="198">
        <f>'[2]tr (2)'!K501</f>
        <v>96.8</v>
      </c>
      <c r="L712" s="198">
        <f>'[2]tr (2)'!L501</f>
        <v>96.8</v>
      </c>
      <c r="M712" s="198">
        <f>'[2]tr (2)'!M501</f>
        <v>96.8</v>
      </c>
      <c r="N712" s="198">
        <f>'[2]tr (2)'!N501</f>
        <v>96.8</v>
      </c>
      <c r="O712" s="251"/>
      <c r="P712" s="198">
        <f>'[2]tr (2)'!O501</f>
        <v>96.8</v>
      </c>
      <c r="Q712" s="198">
        <f>'[2]tr (2)'!P501</f>
        <v>96.8</v>
      </c>
      <c r="R712" s="251">
        <f>'[2]tr (2)'!Q501</f>
        <v>96.8</v>
      </c>
      <c r="S712" s="253" t="s">
        <v>1722</v>
      </c>
    </row>
    <row r="713" spans="1:19" ht="15" customHeight="1">
      <c r="A713" s="216" t="s">
        <v>1723</v>
      </c>
      <c r="B713" s="247">
        <f>'[2]tr (2)'!C502</f>
        <v>102.3</v>
      </c>
      <c r="C713" s="198">
        <f>'[2]tr (2)'!D502</f>
        <v>102.3</v>
      </c>
      <c r="D713" s="198">
        <f>'[2]tr (2)'!E502</f>
        <v>102.3</v>
      </c>
      <c r="E713" s="251"/>
      <c r="F713" s="198">
        <f>'[2]tr (2)'!F502</f>
        <v>102.1</v>
      </c>
      <c r="G713" s="198">
        <f>'[2]tr (2)'!G502</f>
        <v>102.3</v>
      </c>
      <c r="H713" s="198">
        <f>'[2]tr (2)'!H502</f>
        <v>102.3</v>
      </c>
      <c r="I713" s="198">
        <f>'[2]tr (2)'!I502</f>
        <v>102.3</v>
      </c>
      <c r="J713" s="198">
        <f>'[2]tr (2)'!J502</f>
        <v>102.3</v>
      </c>
      <c r="K713" s="198">
        <f>'[2]tr (2)'!K502</f>
        <v>102.3</v>
      </c>
      <c r="L713" s="198">
        <f>'[2]tr (2)'!L502</f>
        <v>102.3</v>
      </c>
      <c r="M713" s="198">
        <f>'[2]tr (2)'!M502</f>
        <v>102.3</v>
      </c>
      <c r="N713" s="198">
        <f>'[2]tr (2)'!N502</f>
        <v>102.3</v>
      </c>
      <c r="O713" s="251"/>
      <c r="P713" s="198">
        <f>'[2]tr (2)'!O502</f>
        <v>102.2</v>
      </c>
      <c r="Q713" s="198">
        <f>'[2]tr (2)'!P502</f>
        <v>102.2</v>
      </c>
      <c r="R713" s="251">
        <f>'[2]tr (2)'!Q502</f>
        <v>102.2</v>
      </c>
      <c r="S713" s="253" t="s">
        <v>1724</v>
      </c>
    </row>
    <row r="714" spans="1:19" ht="15" customHeight="1">
      <c r="A714" s="216" t="s">
        <v>1725</v>
      </c>
      <c r="B714" s="247">
        <f>'[2]tr (2)'!C503</f>
        <v>100</v>
      </c>
      <c r="C714" s="198">
        <f>'[2]tr (2)'!D503</f>
        <v>100</v>
      </c>
      <c r="D714" s="198">
        <f>'[2]tr (2)'!E503</f>
        <v>100</v>
      </c>
      <c r="E714" s="251"/>
      <c r="F714" s="198">
        <f>'[2]tr (2)'!F503</f>
        <v>99.8</v>
      </c>
      <c r="G714" s="198">
        <f>'[2]tr (2)'!G503</f>
        <v>100</v>
      </c>
      <c r="H714" s="198">
        <f>'[2]tr (2)'!H503</f>
        <v>100</v>
      </c>
      <c r="I714" s="198">
        <f>'[2]tr (2)'!I503</f>
        <v>100</v>
      </c>
      <c r="J714" s="198">
        <f>'[2]tr (2)'!J503</f>
        <v>100</v>
      </c>
      <c r="K714" s="198">
        <f>'[2]tr (2)'!K503</f>
        <v>100</v>
      </c>
      <c r="L714" s="198">
        <f>'[2]tr (2)'!L503</f>
        <v>100</v>
      </c>
      <c r="M714" s="198">
        <f>'[2]tr (2)'!M503</f>
        <v>100</v>
      </c>
      <c r="N714" s="198">
        <f>'[2]tr (2)'!N503</f>
        <v>100</v>
      </c>
      <c r="O714" s="251"/>
      <c r="P714" s="198">
        <f>'[2]tr (2)'!O503</f>
        <v>100</v>
      </c>
      <c r="Q714" s="198">
        <f>'[2]tr (2)'!P503</f>
        <v>100</v>
      </c>
      <c r="R714" s="251">
        <f>'[2]tr (2)'!Q503</f>
        <v>100</v>
      </c>
      <c r="S714" s="253" t="s">
        <v>1726</v>
      </c>
    </row>
    <row r="715" spans="1:19" ht="15" customHeight="1">
      <c r="B715" s="247"/>
      <c r="C715" s="198"/>
      <c r="D715" s="242"/>
      <c r="E715" s="244"/>
      <c r="F715" s="242"/>
      <c r="G715" s="242"/>
      <c r="H715" s="242"/>
      <c r="I715" s="242"/>
      <c r="J715" s="242"/>
      <c r="K715" s="242"/>
      <c r="L715" s="242"/>
      <c r="M715" s="242"/>
      <c r="N715" s="242"/>
      <c r="O715" s="244"/>
      <c r="P715" s="242"/>
      <c r="Q715" s="242"/>
      <c r="R715" s="244"/>
      <c r="S715" s="252"/>
    </row>
    <row r="716" spans="1:19" ht="15" customHeight="1">
      <c r="A716" s="249" t="s">
        <v>1727</v>
      </c>
      <c r="B716" s="241">
        <f>'[2]tr (2)'!C505</f>
        <v>102.6</v>
      </c>
      <c r="C716" s="242">
        <f>'[2]tr (2)'!D505</f>
        <v>102.7</v>
      </c>
      <c r="D716" s="242">
        <f>'[2]tr (2)'!E505</f>
        <v>102.6</v>
      </c>
      <c r="E716" s="244"/>
      <c r="F716" s="242">
        <f>'[2]tr (2)'!F505</f>
        <v>102.6</v>
      </c>
      <c r="G716" s="242">
        <f>'[2]tr (2)'!G505</f>
        <v>102.5</v>
      </c>
      <c r="H716" s="242">
        <f>'[2]tr (2)'!H505</f>
        <v>102.5</v>
      </c>
      <c r="I716" s="242">
        <f>'[2]tr (2)'!I505</f>
        <v>102.5</v>
      </c>
      <c r="J716" s="242">
        <f>'[2]tr (2)'!J505</f>
        <v>102.5</v>
      </c>
      <c r="K716" s="242">
        <f>'[2]tr (2)'!K505</f>
        <v>102.4</v>
      </c>
      <c r="L716" s="242">
        <f>'[2]tr (2)'!L505</f>
        <v>102.4</v>
      </c>
      <c r="M716" s="242">
        <f>'[2]tr (2)'!M505</f>
        <v>102.1</v>
      </c>
      <c r="N716" s="242">
        <f>'[2]tr (2)'!N505</f>
        <v>102</v>
      </c>
      <c r="O716" s="244"/>
      <c r="P716" s="242">
        <f>'[2]tr (2)'!O505</f>
        <v>101.8</v>
      </c>
      <c r="Q716" s="242">
        <f>'[2]tr (2)'!P505</f>
        <v>101.8</v>
      </c>
      <c r="R716" s="244">
        <f>'[2]tr (2)'!Q505</f>
        <v>101.8</v>
      </c>
      <c r="S716" s="250" t="s">
        <v>1728</v>
      </c>
    </row>
    <row r="717" spans="1:19" ht="15" customHeight="1">
      <c r="A717" s="216" t="s">
        <v>1729</v>
      </c>
      <c r="B717" s="247">
        <f>'[2]tr (2)'!C506</f>
        <v>104.1</v>
      </c>
      <c r="C717" s="198">
        <f>'[2]tr (2)'!D506</f>
        <v>104.1</v>
      </c>
      <c r="D717" s="198">
        <f>'[2]tr (2)'!E506</f>
        <v>104.1</v>
      </c>
      <c r="E717" s="251"/>
      <c r="F717" s="198">
        <f>'[2]tr (2)'!F506</f>
        <v>104.1</v>
      </c>
      <c r="G717" s="198">
        <f>'[2]tr (2)'!G506</f>
        <v>104.1</v>
      </c>
      <c r="H717" s="198">
        <f>'[2]tr (2)'!H506</f>
        <v>104.1</v>
      </c>
      <c r="I717" s="198">
        <f>'[2]tr (2)'!I506</f>
        <v>104</v>
      </c>
      <c r="J717" s="198">
        <f>'[2]tr (2)'!J506</f>
        <v>104</v>
      </c>
      <c r="K717" s="198">
        <f>'[2]tr (2)'!K506</f>
        <v>103.5</v>
      </c>
      <c r="L717" s="198">
        <f>'[2]tr (2)'!L506</f>
        <v>103.5</v>
      </c>
      <c r="M717" s="198">
        <f>'[2]tr (2)'!M506</f>
        <v>103.5</v>
      </c>
      <c r="N717" s="198">
        <f>'[2]tr (2)'!N506</f>
        <v>103.2</v>
      </c>
      <c r="O717" s="251"/>
      <c r="P717" s="198">
        <f>'[2]tr (2)'!O506</f>
        <v>103.2</v>
      </c>
      <c r="Q717" s="198">
        <f>'[2]tr (2)'!P506</f>
        <v>103.1</v>
      </c>
      <c r="R717" s="251">
        <f>'[2]tr (2)'!Q506</f>
        <v>103.2</v>
      </c>
      <c r="S717" s="253" t="s">
        <v>1730</v>
      </c>
    </row>
    <row r="718" spans="1:19" ht="15" customHeight="1">
      <c r="A718" s="216" t="s">
        <v>1731</v>
      </c>
      <c r="B718" s="247">
        <f>'[2]tr (2)'!C507</f>
        <v>105.2</v>
      </c>
      <c r="C718" s="198">
        <f>'[2]tr (2)'!D507</f>
        <v>105.2</v>
      </c>
      <c r="D718" s="198">
        <f>'[2]tr (2)'!E507</f>
        <v>105.2</v>
      </c>
      <c r="E718" s="251"/>
      <c r="F718" s="198">
        <f>'[2]tr (2)'!F507</f>
        <v>105.2</v>
      </c>
      <c r="G718" s="198">
        <f>'[2]tr (2)'!G507</f>
        <v>101.8</v>
      </c>
      <c r="H718" s="198">
        <f>'[2]tr (2)'!H507</f>
        <v>101.8</v>
      </c>
      <c r="I718" s="198">
        <f>'[2]tr (2)'!I507</f>
        <v>101.8</v>
      </c>
      <c r="J718" s="198">
        <f>'[2]tr (2)'!J507</f>
        <v>101.8</v>
      </c>
      <c r="K718" s="198">
        <f>'[2]tr (2)'!K507</f>
        <v>101.8</v>
      </c>
      <c r="L718" s="198">
        <f>'[2]tr (2)'!L507</f>
        <v>101.8</v>
      </c>
      <c r="M718" s="198">
        <f>'[2]tr (2)'!M507</f>
        <v>101.8</v>
      </c>
      <c r="N718" s="198">
        <f>'[2]tr (2)'!N507</f>
        <v>101.8</v>
      </c>
      <c r="O718" s="251"/>
      <c r="P718" s="198">
        <f>'[2]tr (2)'!O507</f>
        <v>101.8</v>
      </c>
      <c r="Q718" s="198">
        <f>'[2]tr (2)'!P507</f>
        <v>101.8</v>
      </c>
      <c r="R718" s="251">
        <f>'[2]tr (2)'!Q507</f>
        <v>101.8</v>
      </c>
      <c r="S718" s="252" t="s">
        <v>1732</v>
      </c>
    </row>
    <row r="719" spans="1:19" ht="15" customHeight="1">
      <c r="A719" s="216" t="s">
        <v>1733</v>
      </c>
      <c r="B719" s="247">
        <f>'[2]tr (2)'!C508</f>
        <v>108.2</v>
      </c>
      <c r="C719" s="198">
        <f>'[2]tr (2)'!D508</f>
        <v>108.2</v>
      </c>
      <c r="D719" s="198">
        <f>'[2]tr (2)'!E508</f>
        <v>108.2</v>
      </c>
      <c r="E719" s="251"/>
      <c r="F719" s="198">
        <f>'[2]tr (2)'!F508</f>
        <v>108.2</v>
      </c>
      <c r="G719" s="198">
        <f>'[2]tr (2)'!G508</f>
        <v>108.2</v>
      </c>
      <c r="H719" s="198">
        <f>'[2]tr (2)'!H508</f>
        <v>108.2</v>
      </c>
      <c r="I719" s="198">
        <f>'[2]tr (2)'!I508</f>
        <v>108.2</v>
      </c>
      <c r="J719" s="198">
        <f>'[2]tr (2)'!J508</f>
        <v>108.2</v>
      </c>
      <c r="K719" s="198">
        <f>'[2]tr (2)'!K508</f>
        <v>108.2</v>
      </c>
      <c r="L719" s="198">
        <f>'[2]tr (2)'!L508</f>
        <v>108.2</v>
      </c>
      <c r="M719" s="198">
        <f>'[2]tr (2)'!M508</f>
        <v>108.2</v>
      </c>
      <c r="N719" s="198">
        <f>'[2]tr (2)'!N508</f>
        <v>108.2</v>
      </c>
      <c r="O719" s="251"/>
      <c r="P719" s="198">
        <f>'[2]tr (2)'!O508</f>
        <v>108.2</v>
      </c>
      <c r="Q719" s="198">
        <f>'[2]tr (2)'!P508</f>
        <v>108.2</v>
      </c>
      <c r="R719" s="251">
        <f>'[2]tr (2)'!Q508</f>
        <v>108.2</v>
      </c>
      <c r="S719" s="252" t="s">
        <v>1734</v>
      </c>
    </row>
    <row r="720" spans="1:19" ht="15" customHeight="1">
      <c r="A720" s="216" t="s">
        <v>1735</v>
      </c>
      <c r="B720" s="247">
        <f>'[2]tr (2)'!C509</f>
        <v>100</v>
      </c>
      <c r="C720" s="198">
        <f>'[2]tr (2)'!D509</f>
        <v>100</v>
      </c>
      <c r="D720" s="198">
        <f>'[2]tr (2)'!E509</f>
        <v>100</v>
      </c>
      <c r="E720" s="251"/>
      <c r="F720" s="198">
        <f>'[2]tr (2)'!F509</f>
        <v>100</v>
      </c>
      <c r="G720" s="198">
        <f>'[2]tr (2)'!G509</f>
        <v>100</v>
      </c>
      <c r="H720" s="198">
        <f>'[2]tr (2)'!H509</f>
        <v>100</v>
      </c>
      <c r="I720" s="198">
        <f>'[2]tr (2)'!I509</f>
        <v>100</v>
      </c>
      <c r="J720" s="198">
        <f>'[2]tr (2)'!J509</f>
        <v>100</v>
      </c>
      <c r="K720" s="198">
        <f>'[2]tr (2)'!K509</f>
        <v>100</v>
      </c>
      <c r="L720" s="198">
        <f>'[2]tr (2)'!L509</f>
        <v>100</v>
      </c>
      <c r="M720" s="198">
        <f>'[2]tr (2)'!M509</f>
        <v>100</v>
      </c>
      <c r="N720" s="198">
        <f>'[2]tr (2)'!N509</f>
        <v>100</v>
      </c>
      <c r="O720" s="251"/>
      <c r="P720" s="198">
        <f>'[2]tr (2)'!O509</f>
        <v>100</v>
      </c>
      <c r="Q720" s="198">
        <f>'[2]tr (2)'!P509</f>
        <v>100</v>
      </c>
      <c r="R720" s="251">
        <f>'[2]tr (2)'!Q509</f>
        <v>100</v>
      </c>
      <c r="S720" s="256" t="s">
        <v>1736</v>
      </c>
    </row>
    <row r="721" spans="1:19" ht="15" customHeight="1">
      <c r="A721" s="216" t="s">
        <v>1737</v>
      </c>
      <c r="B721" s="247">
        <f>'[2]tr (2)'!C510</f>
        <v>100</v>
      </c>
      <c r="C721" s="198">
        <f>'[2]tr (2)'!D510</f>
        <v>100</v>
      </c>
      <c r="D721" s="198">
        <f>'[2]tr (2)'!E510</f>
        <v>100</v>
      </c>
      <c r="E721" s="251"/>
      <c r="F721" s="198">
        <f>'[2]tr (2)'!F510</f>
        <v>100</v>
      </c>
      <c r="G721" s="198">
        <f>'[2]tr (2)'!G510</f>
        <v>100</v>
      </c>
      <c r="H721" s="198">
        <f>'[2]tr (2)'!H510</f>
        <v>100</v>
      </c>
      <c r="I721" s="198">
        <f>'[2]tr (2)'!I510</f>
        <v>100</v>
      </c>
      <c r="J721" s="198">
        <f>'[2]tr (2)'!J510</f>
        <v>100</v>
      </c>
      <c r="K721" s="198">
        <f>'[2]tr (2)'!K510</f>
        <v>100</v>
      </c>
      <c r="L721" s="198">
        <f>'[2]tr (2)'!L510</f>
        <v>100</v>
      </c>
      <c r="M721" s="198">
        <f>'[2]tr (2)'!M510</f>
        <v>100</v>
      </c>
      <c r="N721" s="198">
        <f>'[2]tr (2)'!N510</f>
        <v>100</v>
      </c>
      <c r="O721" s="251"/>
      <c r="P721" s="198">
        <f>'[2]tr (2)'!O510</f>
        <v>100</v>
      </c>
      <c r="Q721" s="198">
        <f>'[2]tr (2)'!P510</f>
        <v>100</v>
      </c>
      <c r="R721" s="251">
        <f>'[2]tr (2)'!Q510</f>
        <v>100</v>
      </c>
      <c r="S721" s="206" t="s">
        <v>1738</v>
      </c>
    </row>
    <row r="722" spans="1:19" ht="15" customHeight="1">
      <c r="A722" s="216" t="s">
        <v>1739</v>
      </c>
      <c r="B722" s="247">
        <f>'[2]tr (2)'!C511</f>
        <v>100</v>
      </c>
      <c r="C722" s="198">
        <f>'[2]tr (2)'!D511</f>
        <v>100</v>
      </c>
      <c r="D722" s="198">
        <f>'[2]tr (2)'!E511</f>
        <v>100</v>
      </c>
      <c r="E722" s="251"/>
      <c r="F722" s="198">
        <f>'[2]tr (2)'!F511</f>
        <v>100</v>
      </c>
      <c r="G722" s="198">
        <f>'[2]tr (2)'!G511</f>
        <v>100</v>
      </c>
      <c r="H722" s="198">
        <f>'[2]tr (2)'!H511</f>
        <v>100</v>
      </c>
      <c r="I722" s="198">
        <f>'[2]tr (2)'!I511</f>
        <v>100</v>
      </c>
      <c r="J722" s="198">
        <f>'[2]tr (2)'!J511</f>
        <v>100</v>
      </c>
      <c r="K722" s="198">
        <f>'[2]tr (2)'!K511</f>
        <v>100</v>
      </c>
      <c r="L722" s="198">
        <f>'[2]tr (2)'!L511</f>
        <v>100</v>
      </c>
      <c r="M722" s="198">
        <f>'[2]tr (2)'!M511</f>
        <v>100</v>
      </c>
      <c r="N722" s="198">
        <f>'[2]tr (2)'!N511</f>
        <v>100</v>
      </c>
      <c r="O722" s="251"/>
      <c r="P722" s="198">
        <f>'[2]tr (2)'!O511</f>
        <v>100</v>
      </c>
      <c r="Q722" s="198">
        <f>'[2]tr (2)'!P511</f>
        <v>100</v>
      </c>
      <c r="R722" s="251">
        <f>'[2]tr (2)'!Q511</f>
        <v>100</v>
      </c>
      <c r="S722" s="206" t="s">
        <v>1740</v>
      </c>
    </row>
    <row r="723" spans="1:19" ht="15" customHeight="1">
      <c r="A723" s="216" t="s">
        <v>1741</v>
      </c>
      <c r="B723" s="247">
        <f>'[2]tr (2)'!C512</f>
        <v>100</v>
      </c>
      <c r="C723" s="198">
        <f>'[2]tr (2)'!D512</f>
        <v>100</v>
      </c>
      <c r="D723" s="198">
        <f>'[2]tr (2)'!E512</f>
        <v>100</v>
      </c>
      <c r="E723" s="251"/>
      <c r="F723" s="198">
        <f>'[2]tr (2)'!F512</f>
        <v>100</v>
      </c>
      <c r="G723" s="198">
        <f>'[2]tr (2)'!G512</f>
        <v>100</v>
      </c>
      <c r="H723" s="198">
        <f>'[2]tr (2)'!H512</f>
        <v>100</v>
      </c>
      <c r="I723" s="198">
        <f>'[2]tr (2)'!I512</f>
        <v>100</v>
      </c>
      <c r="J723" s="198">
        <f>'[2]tr (2)'!J512</f>
        <v>100</v>
      </c>
      <c r="K723" s="198">
        <f>'[2]tr (2)'!K512</f>
        <v>100</v>
      </c>
      <c r="L723" s="198">
        <f>'[2]tr (2)'!L512</f>
        <v>100</v>
      </c>
      <c r="M723" s="198">
        <f>'[2]tr (2)'!M512</f>
        <v>100</v>
      </c>
      <c r="N723" s="198">
        <f>'[2]tr (2)'!N512</f>
        <v>100</v>
      </c>
      <c r="O723" s="251"/>
      <c r="P723" s="198">
        <f>'[2]tr (2)'!O512</f>
        <v>100</v>
      </c>
      <c r="Q723" s="198">
        <f>'[2]tr (2)'!P512</f>
        <v>100</v>
      </c>
      <c r="R723" s="251">
        <f>'[2]tr (2)'!Q512</f>
        <v>100</v>
      </c>
      <c r="S723" s="256" t="s">
        <v>1742</v>
      </c>
    </row>
    <row r="724" spans="1:19" ht="15" customHeight="1">
      <c r="A724" s="216" t="s">
        <v>1743</v>
      </c>
      <c r="B724" s="247">
        <f>'[2]tr (2)'!C513</f>
        <v>100</v>
      </c>
      <c r="C724" s="198">
        <f>'[2]tr (2)'!D513</f>
        <v>100.6</v>
      </c>
      <c r="D724" s="198">
        <f>'[2]tr (2)'!E513</f>
        <v>100.6</v>
      </c>
      <c r="E724" s="251"/>
      <c r="F724" s="198">
        <f>'[2]tr (2)'!F513</f>
        <v>100.6</v>
      </c>
      <c r="G724" s="198">
        <f>'[2]tr (2)'!G513</f>
        <v>100.6</v>
      </c>
      <c r="H724" s="198">
        <f>'[2]tr (2)'!H513</f>
        <v>100.6</v>
      </c>
      <c r="I724" s="198">
        <f>'[2]tr (2)'!I513</f>
        <v>100.6</v>
      </c>
      <c r="J724" s="198">
        <f>'[2]tr (2)'!J513</f>
        <v>100.6</v>
      </c>
      <c r="K724" s="198">
        <f>'[2]tr (2)'!K513</f>
        <v>100.6</v>
      </c>
      <c r="L724" s="198">
        <f>'[2]tr (2)'!L513</f>
        <v>100.6</v>
      </c>
      <c r="M724" s="198">
        <f>'[2]tr (2)'!M513</f>
        <v>100</v>
      </c>
      <c r="N724" s="198">
        <f>'[2]tr (2)'!N513</f>
        <v>100</v>
      </c>
      <c r="O724" s="251"/>
      <c r="P724" s="198">
        <f>'[2]tr (2)'!O513</f>
        <v>100</v>
      </c>
      <c r="Q724" s="198">
        <f>'[2]tr (2)'!P513</f>
        <v>100</v>
      </c>
      <c r="R724" s="251">
        <f>'[2]tr (2)'!Q513</f>
        <v>100</v>
      </c>
      <c r="S724" s="256" t="s">
        <v>1744</v>
      </c>
    </row>
    <row r="725" spans="1:19" ht="15" customHeight="1">
      <c r="A725" s="216" t="s">
        <v>1745</v>
      </c>
      <c r="B725" s="247">
        <f>'[2]tr (2)'!C514</f>
        <v>146.30000000000001</v>
      </c>
      <c r="C725" s="198">
        <f>'[2]tr (2)'!D514</f>
        <v>146.30000000000001</v>
      </c>
      <c r="D725" s="198">
        <f>'[2]tr (2)'!E514</f>
        <v>136.6</v>
      </c>
      <c r="E725" s="251"/>
      <c r="F725" s="198">
        <f>'[2]tr (2)'!F514</f>
        <v>136.6</v>
      </c>
      <c r="G725" s="198">
        <f>'[2]tr (2)'!G514</f>
        <v>136.6</v>
      </c>
      <c r="H725" s="198">
        <f>'[2]tr (2)'!H514</f>
        <v>136.6</v>
      </c>
      <c r="I725" s="198">
        <f>'[2]tr (2)'!I514</f>
        <v>136.6</v>
      </c>
      <c r="J725" s="198">
        <f>'[2]tr (2)'!J514</f>
        <v>136.6</v>
      </c>
      <c r="K725" s="198">
        <f>'[2]tr (2)'!K514</f>
        <v>136.6</v>
      </c>
      <c r="L725" s="198">
        <f>'[2]tr (2)'!L514</f>
        <v>136.6</v>
      </c>
      <c r="M725" s="198">
        <f>'[2]tr (2)'!M514</f>
        <v>117.1</v>
      </c>
      <c r="N725" s="198">
        <f>'[2]tr (2)'!N514</f>
        <v>117.1</v>
      </c>
      <c r="O725" s="251"/>
      <c r="P725" s="198">
        <f>'[2]tr (2)'!O514</f>
        <v>97.6</v>
      </c>
      <c r="Q725" s="198">
        <f>'[2]tr (2)'!P514</f>
        <v>97.6</v>
      </c>
      <c r="R725" s="251">
        <f>'[2]tr (2)'!Q514</f>
        <v>97.6</v>
      </c>
      <c r="S725" s="256" t="s">
        <v>1746</v>
      </c>
    </row>
    <row r="726" spans="1:19" ht="15" customHeight="1">
      <c r="B726" s="247"/>
      <c r="C726" s="198"/>
      <c r="D726" s="198"/>
      <c r="E726" s="237"/>
      <c r="F726" s="247"/>
      <c r="G726" s="198"/>
      <c r="H726" s="198"/>
      <c r="I726" s="198"/>
      <c r="J726" s="198"/>
      <c r="K726" s="198"/>
      <c r="L726" s="198"/>
      <c r="M726" s="198"/>
      <c r="N726" s="198"/>
      <c r="O726" s="279"/>
      <c r="P726" s="247"/>
      <c r="Q726" s="198"/>
      <c r="R726" s="251"/>
      <c r="S726" s="256"/>
    </row>
    <row r="727" spans="1:19" ht="15" customHeight="1">
      <c r="B727" s="247"/>
      <c r="C727" s="198"/>
      <c r="D727" s="198"/>
      <c r="E727" s="237"/>
      <c r="F727" s="247"/>
      <c r="G727" s="198"/>
      <c r="H727" s="198"/>
      <c r="I727" s="198"/>
      <c r="J727" s="198"/>
      <c r="K727" s="198"/>
      <c r="L727" s="198"/>
      <c r="M727" s="198"/>
      <c r="N727" s="198"/>
      <c r="O727" s="279"/>
      <c r="P727" s="247"/>
      <c r="Q727" s="198"/>
      <c r="R727" s="251"/>
      <c r="S727" s="256"/>
    </row>
    <row r="728" spans="1:19" s="200" customFormat="1" ht="15" customHeight="1">
      <c r="A728" s="216"/>
      <c r="B728" s="247"/>
      <c r="C728" s="198"/>
      <c r="D728" s="198"/>
      <c r="E728" s="237"/>
      <c r="F728" s="247"/>
      <c r="G728" s="198"/>
      <c r="H728" s="198"/>
      <c r="I728" s="198"/>
      <c r="J728" s="198"/>
      <c r="K728" s="198"/>
      <c r="L728" s="198"/>
      <c r="M728" s="198"/>
      <c r="N728" s="198"/>
      <c r="O728" s="279"/>
      <c r="P728" s="247"/>
      <c r="Q728" s="198"/>
      <c r="R728" s="251"/>
      <c r="S728" s="256"/>
    </row>
    <row r="729" spans="1:19" ht="15" customHeight="1">
      <c r="B729" s="247"/>
      <c r="C729" s="198"/>
      <c r="D729" s="198"/>
      <c r="E729" s="237"/>
      <c r="F729" s="247"/>
      <c r="G729" s="198"/>
      <c r="H729" s="198"/>
      <c r="I729" s="198"/>
      <c r="J729" s="198"/>
      <c r="K729" s="198"/>
      <c r="L729" s="198"/>
      <c r="M729" s="198"/>
      <c r="N729" s="198"/>
      <c r="O729" s="279"/>
      <c r="P729" s="247"/>
      <c r="Q729" s="198"/>
      <c r="R729" s="251"/>
      <c r="S729" s="256"/>
    </row>
    <row r="730" spans="1:19" s="210" customFormat="1" ht="15" customHeight="1">
      <c r="A730" s="216"/>
      <c r="B730" s="247"/>
      <c r="C730" s="198"/>
      <c r="D730" s="198"/>
      <c r="E730" s="237"/>
      <c r="F730" s="247"/>
      <c r="G730" s="198"/>
      <c r="H730" s="198"/>
      <c r="I730" s="198"/>
      <c r="J730" s="198"/>
      <c r="K730" s="198"/>
      <c r="L730" s="198"/>
      <c r="M730" s="198"/>
      <c r="N730" s="198"/>
      <c r="O730" s="279"/>
      <c r="P730" s="247"/>
      <c r="Q730" s="198"/>
      <c r="R730" s="251"/>
      <c r="S730" s="256"/>
    </row>
    <row r="731" spans="1:19" ht="15" customHeight="1">
      <c r="A731" s="267"/>
      <c r="B731" s="247"/>
      <c r="C731" s="198"/>
      <c r="D731" s="198"/>
      <c r="E731" s="237"/>
      <c r="F731" s="247"/>
      <c r="G731" s="198"/>
      <c r="H731" s="198"/>
      <c r="I731" s="198"/>
      <c r="J731" s="198"/>
      <c r="K731" s="198"/>
      <c r="L731" s="198"/>
      <c r="M731" s="198"/>
      <c r="N731" s="198"/>
      <c r="O731" s="279"/>
      <c r="P731" s="247"/>
      <c r="Q731" s="198"/>
      <c r="R731" s="251"/>
      <c r="S731" s="256"/>
    </row>
    <row r="732" spans="1:19" ht="15" customHeight="1">
      <c r="A732" s="285"/>
      <c r="B732" s="258"/>
      <c r="C732" s="259"/>
      <c r="D732" s="259"/>
      <c r="E732" s="282"/>
      <c r="F732" s="258"/>
      <c r="G732" s="259"/>
      <c r="H732" s="259"/>
      <c r="I732" s="259"/>
      <c r="J732" s="259"/>
      <c r="K732" s="259"/>
      <c r="L732" s="259"/>
      <c r="M732" s="259"/>
      <c r="N732" s="259"/>
      <c r="O732" s="273"/>
      <c r="P732" s="258"/>
      <c r="Q732" s="259"/>
      <c r="R732" s="262"/>
      <c r="S732" s="263"/>
    </row>
    <row r="733" spans="1:19" ht="15" customHeight="1">
      <c r="A733" s="264"/>
      <c r="B733" s="198"/>
      <c r="C733" s="198"/>
      <c r="D733" s="198"/>
      <c r="F733" s="198"/>
      <c r="G733" s="198"/>
      <c r="H733" s="198"/>
      <c r="I733" s="198"/>
      <c r="J733" s="198"/>
      <c r="K733" s="198"/>
      <c r="L733" s="198"/>
      <c r="M733" s="198"/>
      <c r="N733" s="198"/>
      <c r="O733" s="296"/>
      <c r="P733" s="287"/>
      <c r="Q733" s="198"/>
      <c r="R733" s="287"/>
      <c r="S733" s="256"/>
    </row>
    <row r="734" spans="1:19" ht="24" customHeight="1">
      <c r="A734" s="194" t="s">
        <v>1670</v>
      </c>
      <c r="C734" s="198"/>
      <c r="D734" s="198"/>
      <c r="F734" s="198"/>
      <c r="G734" s="198"/>
      <c r="H734" s="198"/>
      <c r="I734" s="198"/>
      <c r="J734" s="198"/>
      <c r="K734" s="198"/>
      <c r="L734" s="198"/>
      <c r="M734" s="198"/>
      <c r="N734" s="198"/>
      <c r="P734" s="198"/>
      <c r="Q734" s="198"/>
      <c r="R734" s="198"/>
      <c r="S734" s="199" t="s">
        <v>1671</v>
      </c>
    </row>
    <row r="735" spans="1:19" s="246" customFormat="1" ht="18" customHeight="1">
      <c r="A735" s="266" t="s">
        <v>1913</v>
      </c>
      <c r="B735" s="195"/>
      <c r="C735" s="198"/>
      <c r="D735" s="198"/>
      <c r="E735" s="195"/>
      <c r="F735" s="198"/>
      <c r="G735" s="198"/>
      <c r="H735" s="198"/>
      <c r="I735" s="198"/>
      <c r="J735" s="198"/>
      <c r="K735" s="198"/>
      <c r="L735" s="198"/>
      <c r="M735" s="198"/>
      <c r="N735" s="198"/>
      <c r="O735" s="196"/>
      <c r="P735" s="198"/>
      <c r="Q735" s="198"/>
      <c r="R735" s="198"/>
      <c r="S735" s="205" t="s">
        <v>1914</v>
      </c>
    </row>
    <row r="736" spans="1:19" ht="18" customHeight="1">
      <c r="A736" s="207" t="s">
        <v>1674</v>
      </c>
      <c r="C736" s="198"/>
      <c r="D736" s="198"/>
      <c r="F736" s="198"/>
      <c r="G736" s="198"/>
      <c r="H736" s="198"/>
      <c r="I736" s="198"/>
      <c r="J736" s="198"/>
      <c r="K736" s="198"/>
      <c r="L736" s="198"/>
      <c r="M736" s="198"/>
      <c r="N736" s="198"/>
      <c r="P736" s="198"/>
      <c r="Q736" s="198"/>
      <c r="R736" s="198"/>
      <c r="S736" s="209" t="s">
        <v>1675</v>
      </c>
    </row>
    <row r="737" spans="1:19" ht="11.45" customHeight="1">
      <c r="A737" s="211"/>
      <c r="B737" s="212"/>
      <c r="C737" s="212"/>
      <c r="D737" s="212"/>
      <c r="E737" s="212"/>
      <c r="F737" s="212"/>
      <c r="G737" s="212"/>
      <c r="H737" s="212"/>
      <c r="I737" s="212"/>
      <c r="J737" s="212"/>
      <c r="K737" s="212"/>
      <c r="L737" s="212"/>
      <c r="M737" s="212"/>
      <c r="N737" s="212"/>
      <c r="O737" s="212"/>
      <c r="P737" s="212"/>
      <c r="Q737" s="212"/>
      <c r="R737" s="212"/>
      <c r="S737" s="214"/>
    </row>
    <row r="738" spans="1:19" ht="11.45" customHeight="1">
      <c r="A738" s="217"/>
      <c r="B738" s="2269">
        <v>2020</v>
      </c>
      <c r="C738" s="2270"/>
      <c r="D738" s="2270"/>
      <c r="E738" s="2270"/>
      <c r="F738" s="2270"/>
      <c r="G738" s="2270"/>
      <c r="H738" s="2270"/>
      <c r="I738" s="2270"/>
      <c r="J738" s="2270"/>
      <c r="K738" s="2271"/>
      <c r="L738" s="2269">
        <v>2019</v>
      </c>
      <c r="M738" s="2270"/>
      <c r="N738" s="2270"/>
      <c r="O738" s="2270"/>
      <c r="P738" s="2270"/>
      <c r="Q738" s="2270"/>
      <c r="R738" s="2271"/>
      <c r="S738" s="218"/>
    </row>
    <row r="739" spans="1:19" ht="11.45" customHeight="1">
      <c r="A739" s="217"/>
      <c r="B739" s="2272"/>
      <c r="C739" s="2273"/>
      <c r="D739" s="2273"/>
      <c r="E739" s="2273"/>
      <c r="F739" s="2273"/>
      <c r="G739" s="2273"/>
      <c r="H739" s="2273"/>
      <c r="I739" s="2273"/>
      <c r="J739" s="2273"/>
      <c r="K739" s="2274"/>
      <c r="L739" s="2272"/>
      <c r="M739" s="2273"/>
      <c r="N739" s="2273"/>
      <c r="O739" s="2273"/>
      <c r="P739" s="2273"/>
      <c r="Q739" s="2273"/>
      <c r="R739" s="2274"/>
      <c r="S739" s="218" t="s">
        <v>1570</v>
      </c>
    </row>
    <row r="740" spans="1:19" s="246" customFormat="1" ht="11.45" customHeight="1">
      <c r="A740" s="217"/>
      <c r="B740" s="711" t="s">
        <v>45</v>
      </c>
      <c r="C740" s="224" t="s">
        <v>47</v>
      </c>
      <c r="D740" s="224" t="s">
        <v>27</v>
      </c>
      <c r="E740" s="221"/>
      <c r="F740" s="219" t="s">
        <v>28</v>
      </c>
      <c r="G740" s="220" t="s">
        <v>29</v>
      </c>
      <c r="H740" s="220" t="s">
        <v>30</v>
      </c>
      <c r="I740" s="223" t="s">
        <v>23</v>
      </c>
      <c r="J740" s="222" t="s">
        <v>24</v>
      </c>
      <c r="K740" s="222" t="s">
        <v>25</v>
      </c>
      <c r="L740" s="223" t="s">
        <v>1571</v>
      </c>
      <c r="M740" s="223" t="s">
        <v>1676</v>
      </c>
      <c r="N740" s="223" t="s">
        <v>26</v>
      </c>
      <c r="O740" s="225"/>
      <c r="P740" s="224" t="s">
        <v>45</v>
      </c>
      <c r="Q740" s="224" t="s">
        <v>47</v>
      </c>
      <c r="R740" s="712" t="s">
        <v>27</v>
      </c>
      <c r="S740" s="218"/>
    </row>
    <row r="741" spans="1:19" ht="11.45" customHeight="1">
      <c r="A741" s="226"/>
      <c r="B741" s="714" t="s">
        <v>13</v>
      </c>
      <c r="C741" s="232" t="s">
        <v>46</v>
      </c>
      <c r="D741" s="232" t="s">
        <v>12</v>
      </c>
      <c r="E741" s="229"/>
      <c r="F741" s="227" t="s">
        <v>11</v>
      </c>
      <c r="G741" s="228" t="s">
        <v>10</v>
      </c>
      <c r="H741" s="228" t="s">
        <v>9</v>
      </c>
      <c r="I741" s="231" t="s">
        <v>8</v>
      </c>
      <c r="J741" s="230" t="s">
        <v>7</v>
      </c>
      <c r="K741" s="230" t="s">
        <v>6</v>
      </c>
      <c r="L741" s="231" t="s">
        <v>1575</v>
      </c>
      <c r="M741" s="231" t="s">
        <v>1576</v>
      </c>
      <c r="N741" s="231" t="s">
        <v>1577</v>
      </c>
      <c r="O741" s="233"/>
      <c r="P741" s="232" t="s">
        <v>13</v>
      </c>
      <c r="Q741" s="232" t="s">
        <v>46</v>
      </c>
      <c r="R741" s="715" t="s">
        <v>12</v>
      </c>
      <c r="S741" s="234"/>
    </row>
    <row r="742" spans="1:19" ht="15" customHeight="1">
      <c r="A742" s="267"/>
      <c r="B742" s="241"/>
      <c r="C742" s="242"/>
      <c r="D742" s="242"/>
      <c r="E742" s="237"/>
      <c r="F742" s="241"/>
      <c r="G742" s="242"/>
      <c r="H742" s="242"/>
      <c r="I742" s="242"/>
      <c r="J742" s="242"/>
      <c r="K742" s="242"/>
      <c r="L742" s="242"/>
      <c r="M742" s="242"/>
      <c r="N742" s="242"/>
      <c r="O742" s="238"/>
      <c r="P742" s="247"/>
      <c r="Q742" s="198"/>
      <c r="R742" s="251"/>
      <c r="S742" s="256"/>
    </row>
    <row r="743" spans="1:19" ht="15" customHeight="1">
      <c r="A743" s="249" t="s">
        <v>1749</v>
      </c>
      <c r="B743" s="241">
        <f>'[2]tr (2)'!C516</f>
        <v>102.2</v>
      </c>
      <c r="C743" s="242">
        <f>'[2]tr (2)'!D516</f>
        <v>102.1</v>
      </c>
      <c r="D743" s="242">
        <f>'[2]tr (2)'!E516</f>
        <v>102.1</v>
      </c>
      <c r="E743" s="244"/>
      <c r="F743" s="242">
        <f>'[2]tr (2)'!F516</f>
        <v>101.1</v>
      </c>
      <c r="G743" s="242">
        <f>'[2]tr (2)'!G516</f>
        <v>101.3</v>
      </c>
      <c r="H743" s="242">
        <f>'[2]tr (2)'!H516</f>
        <v>100.6</v>
      </c>
      <c r="I743" s="242">
        <f>'[2]tr (2)'!I516</f>
        <v>100.6</v>
      </c>
      <c r="J743" s="242">
        <f>'[2]tr (2)'!J516</f>
        <v>100.6</v>
      </c>
      <c r="K743" s="242">
        <f>'[2]tr (2)'!K516</f>
        <v>100.4</v>
      </c>
      <c r="L743" s="242">
        <f>'[2]tr (2)'!L516</f>
        <v>100.6</v>
      </c>
      <c r="M743" s="242">
        <f>'[2]tr (2)'!M516</f>
        <v>100.7</v>
      </c>
      <c r="N743" s="242">
        <f>'[2]tr (2)'!N516</f>
        <v>100.7</v>
      </c>
      <c r="O743" s="244"/>
      <c r="P743" s="242">
        <f>'[2]tr (2)'!O516</f>
        <v>100.7</v>
      </c>
      <c r="Q743" s="242">
        <f>'[2]tr (2)'!P516</f>
        <v>100.7</v>
      </c>
      <c r="R743" s="244">
        <f>'[2]tr (2)'!Q516</f>
        <v>100.7</v>
      </c>
      <c r="S743" s="248" t="s">
        <v>1750</v>
      </c>
    </row>
    <row r="744" spans="1:19" ht="15" customHeight="1">
      <c r="A744" s="216" t="s">
        <v>1751</v>
      </c>
      <c r="B744" s="247">
        <f>'[2]tr (2)'!C517</f>
        <v>103</v>
      </c>
      <c r="C744" s="198">
        <f>'[2]tr (2)'!D517</f>
        <v>102.5</v>
      </c>
      <c r="D744" s="198">
        <f>'[2]tr (2)'!E517</f>
        <v>101.1</v>
      </c>
      <c r="E744" s="251"/>
      <c r="F744" s="198">
        <f>'[2]tr (2)'!F517</f>
        <v>101.8</v>
      </c>
      <c r="G744" s="198">
        <f>'[2]tr (2)'!G517</f>
        <v>102.9</v>
      </c>
      <c r="H744" s="198">
        <f>'[2]tr (2)'!H517</f>
        <v>102.9</v>
      </c>
      <c r="I744" s="198">
        <f>'[2]tr (2)'!I517</f>
        <v>103</v>
      </c>
      <c r="J744" s="198">
        <f>'[2]tr (2)'!J517</f>
        <v>103.1</v>
      </c>
      <c r="K744" s="198">
        <f>'[2]tr (2)'!K517</f>
        <v>101.6</v>
      </c>
      <c r="L744" s="198">
        <f>'[2]tr (2)'!L517</f>
        <v>101.8</v>
      </c>
      <c r="M744" s="198">
        <f>'[2]tr (2)'!M517</f>
        <v>101.8</v>
      </c>
      <c r="N744" s="198">
        <f>'[2]tr (2)'!N517</f>
        <v>101.7</v>
      </c>
      <c r="O744" s="251"/>
      <c r="P744" s="198">
        <f>'[2]tr (2)'!O517</f>
        <v>101.4</v>
      </c>
      <c r="Q744" s="198">
        <f>'[2]tr (2)'!P517</f>
        <v>101.4</v>
      </c>
      <c r="R744" s="251">
        <f>'[2]tr (2)'!Q517</f>
        <v>101.4</v>
      </c>
      <c r="S744" s="252" t="s">
        <v>1752</v>
      </c>
    </row>
    <row r="745" spans="1:19" ht="15" customHeight="1">
      <c r="A745" s="216" t="s">
        <v>1753</v>
      </c>
      <c r="B745" s="247">
        <f>'[2]tr (2)'!C518</f>
        <v>97.2</v>
      </c>
      <c r="C745" s="198">
        <f>'[2]tr (2)'!D518</f>
        <v>97.2</v>
      </c>
      <c r="D745" s="198">
        <f>'[2]tr (2)'!E518</f>
        <v>95.5</v>
      </c>
      <c r="E745" s="251"/>
      <c r="F745" s="198">
        <f>'[2]tr (2)'!F518</f>
        <v>96.1</v>
      </c>
      <c r="G745" s="198">
        <f>'[2]tr (2)'!G518</f>
        <v>97.2</v>
      </c>
      <c r="H745" s="198">
        <f>'[2]tr (2)'!H518</f>
        <v>97.2</v>
      </c>
      <c r="I745" s="198">
        <f>'[2]tr (2)'!I518</f>
        <v>97.2</v>
      </c>
      <c r="J745" s="198">
        <f>'[2]tr (2)'!J518</f>
        <v>97.2</v>
      </c>
      <c r="K745" s="198">
        <f>'[2]tr (2)'!K518</f>
        <v>97.2</v>
      </c>
      <c r="L745" s="198">
        <f>'[2]tr (2)'!L518</f>
        <v>97.2</v>
      </c>
      <c r="M745" s="198">
        <f>'[2]tr (2)'!M518</f>
        <v>97.2</v>
      </c>
      <c r="N745" s="198">
        <f>'[2]tr (2)'!N518</f>
        <v>97.2</v>
      </c>
      <c r="O745" s="251"/>
      <c r="P745" s="198">
        <f>'[2]tr (2)'!O518</f>
        <v>97.2</v>
      </c>
      <c r="Q745" s="198">
        <f>'[2]tr (2)'!P518</f>
        <v>97.2</v>
      </c>
      <c r="R745" s="251">
        <f>'[2]tr (2)'!Q518</f>
        <v>97.2</v>
      </c>
      <c r="S745" s="253" t="s">
        <v>1754</v>
      </c>
    </row>
    <row r="746" spans="1:19" ht="15" customHeight="1">
      <c r="A746" s="216" t="s">
        <v>1755</v>
      </c>
      <c r="B746" s="247">
        <f>'[2]tr (2)'!C519</f>
        <v>99.7</v>
      </c>
      <c r="C746" s="198">
        <f>'[2]tr (2)'!D519</f>
        <v>99.4</v>
      </c>
      <c r="D746" s="198">
        <f>'[2]tr (2)'!E519</f>
        <v>99.4</v>
      </c>
      <c r="E746" s="251"/>
      <c r="F746" s="198">
        <f>'[2]tr (2)'!F519</f>
        <v>99.4</v>
      </c>
      <c r="G746" s="198">
        <f>'[2]tr (2)'!G519</f>
        <v>99.6</v>
      </c>
      <c r="H746" s="198">
        <f>'[2]tr (2)'!H519</f>
        <v>99.3</v>
      </c>
      <c r="I746" s="198">
        <f>'[2]tr (2)'!I519</f>
        <v>99.3</v>
      </c>
      <c r="J746" s="198">
        <f>'[2]tr (2)'!J519</f>
        <v>99.3</v>
      </c>
      <c r="K746" s="198">
        <f>'[2]tr (2)'!K519</f>
        <v>99.3</v>
      </c>
      <c r="L746" s="198">
        <f>'[2]tr (2)'!L519</f>
        <v>99.3</v>
      </c>
      <c r="M746" s="198">
        <f>'[2]tr (2)'!M519</f>
        <v>99.3</v>
      </c>
      <c r="N746" s="198">
        <f>'[2]tr (2)'!N519</f>
        <v>98.7</v>
      </c>
      <c r="O746" s="251"/>
      <c r="P746" s="198">
        <f>'[2]tr (2)'!O519</f>
        <v>98.7</v>
      </c>
      <c r="Q746" s="198">
        <f>'[2]tr (2)'!P519</f>
        <v>98.6</v>
      </c>
      <c r="R746" s="251">
        <f>'[2]tr (2)'!Q519</f>
        <v>98.7</v>
      </c>
      <c r="S746" s="253" t="s">
        <v>1756</v>
      </c>
    </row>
    <row r="747" spans="1:19" s="246" customFormat="1" ht="15" customHeight="1">
      <c r="A747" s="216" t="s">
        <v>1757</v>
      </c>
      <c r="B747" s="247">
        <f>'[2]tr (2)'!C520</f>
        <v>95.8</v>
      </c>
      <c r="C747" s="198">
        <f>'[2]tr (2)'!D520</f>
        <v>96.1</v>
      </c>
      <c r="D747" s="198">
        <f>'[2]tr (2)'!E520</f>
        <v>97.5</v>
      </c>
      <c r="E747" s="251"/>
      <c r="F747" s="198">
        <f>'[2]tr (2)'!F520</f>
        <v>98.3</v>
      </c>
      <c r="G747" s="198">
        <f>'[2]tr (2)'!G520</f>
        <v>98.4</v>
      </c>
      <c r="H747" s="198">
        <f>'[2]tr (2)'!H520</f>
        <v>95.8</v>
      </c>
      <c r="I747" s="198">
        <f>'[2]tr (2)'!I520</f>
        <v>95.8</v>
      </c>
      <c r="J747" s="198">
        <f>'[2]tr (2)'!J520</f>
        <v>95.8</v>
      </c>
      <c r="K747" s="198">
        <f>'[2]tr (2)'!K520</f>
        <v>95.8</v>
      </c>
      <c r="L747" s="198">
        <f>'[2]tr (2)'!L520</f>
        <v>95.8</v>
      </c>
      <c r="M747" s="198">
        <f>'[2]tr (2)'!M520</f>
        <v>96.5</v>
      </c>
      <c r="N747" s="198">
        <f>'[2]tr (2)'!N520</f>
        <v>97</v>
      </c>
      <c r="O747" s="251"/>
      <c r="P747" s="198">
        <f>'[2]tr (2)'!O520</f>
        <v>97</v>
      </c>
      <c r="Q747" s="198">
        <f>'[2]tr (2)'!P520</f>
        <v>97</v>
      </c>
      <c r="R747" s="251">
        <f>'[2]tr (2)'!Q520</f>
        <v>97</v>
      </c>
      <c r="S747" s="253" t="s">
        <v>1758</v>
      </c>
    </row>
    <row r="748" spans="1:19" ht="15" customHeight="1">
      <c r="A748" s="216" t="s">
        <v>1759</v>
      </c>
      <c r="B748" s="247">
        <f>'[2]tr (2)'!C521</f>
        <v>101.1</v>
      </c>
      <c r="C748" s="198">
        <f>'[2]tr (2)'!D521</f>
        <v>101.1</v>
      </c>
      <c r="D748" s="198">
        <f>'[2]tr (2)'!E521</f>
        <v>101.1</v>
      </c>
      <c r="E748" s="251"/>
      <c r="F748" s="198">
        <f>'[2]tr (2)'!F521</f>
        <v>101.7</v>
      </c>
      <c r="G748" s="198">
        <f>'[2]tr (2)'!G521</f>
        <v>101.7</v>
      </c>
      <c r="H748" s="198">
        <f>'[2]tr (2)'!H521</f>
        <v>101.4</v>
      </c>
      <c r="I748" s="198">
        <f>'[2]tr (2)'!I521</f>
        <v>101.4</v>
      </c>
      <c r="J748" s="198">
        <f>'[2]tr (2)'!J521</f>
        <v>101.4</v>
      </c>
      <c r="K748" s="198">
        <f>'[2]tr (2)'!K521</f>
        <v>101.4</v>
      </c>
      <c r="L748" s="198">
        <f>'[2]tr (2)'!L521</f>
        <v>101.4</v>
      </c>
      <c r="M748" s="198">
        <f>'[2]tr (2)'!M521</f>
        <v>101.4</v>
      </c>
      <c r="N748" s="198">
        <f>'[2]tr (2)'!N521</f>
        <v>101.4</v>
      </c>
      <c r="O748" s="251"/>
      <c r="P748" s="198">
        <f>'[2]tr (2)'!O521</f>
        <v>101.4</v>
      </c>
      <c r="Q748" s="198">
        <f>'[2]tr (2)'!P521</f>
        <v>102</v>
      </c>
      <c r="R748" s="251">
        <f>'[2]tr (2)'!Q521</f>
        <v>102</v>
      </c>
      <c r="S748" s="253" t="s">
        <v>1760</v>
      </c>
    </row>
    <row r="749" spans="1:19" ht="15" customHeight="1">
      <c r="A749" s="216" t="s">
        <v>1761</v>
      </c>
      <c r="B749" s="247">
        <f>'[2]tr (2)'!C522</f>
        <v>100.8</v>
      </c>
      <c r="C749" s="198">
        <f>'[2]tr (2)'!D522</f>
        <v>100.8</v>
      </c>
      <c r="D749" s="198">
        <f>'[2]tr (2)'!E522</f>
        <v>100.8</v>
      </c>
      <c r="E749" s="251"/>
      <c r="F749" s="198">
        <f>'[2]tr (2)'!F522</f>
        <v>100.8</v>
      </c>
      <c r="G749" s="198">
        <f>'[2]tr (2)'!G522</f>
        <v>103.5</v>
      </c>
      <c r="H749" s="198">
        <f>'[2]tr (2)'!H522</f>
        <v>100.8</v>
      </c>
      <c r="I749" s="198">
        <f>'[2]tr (2)'!I522</f>
        <v>100.8</v>
      </c>
      <c r="J749" s="198">
        <f>'[2]tr (2)'!J522</f>
        <v>100.8</v>
      </c>
      <c r="K749" s="198">
        <f>'[2]tr (2)'!K522</f>
        <v>100.8</v>
      </c>
      <c r="L749" s="198">
        <f>'[2]tr (2)'!L522</f>
        <v>100.8</v>
      </c>
      <c r="M749" s="198">
        <f>'[2]tr (2)'!M522</f>
        <v>100.8</v>
      </c>
      <c r="N749" s="198">
        <f>'[2]tr (2)'!N522</f>
        <v>99.6</v>
      </c>
      <c r="O749" s="251"/>
      <c r="P749" s="198">
        <f>'[2]tr (2)'!O522</f>
        <v>99.6</v>
      </c>
      <c r="Q749" s="198">
        <f>'[2]tr (2)'!P522</f>
        <v>99.6</v>
      </c>
      <c r="R749" s="251">
        <f>'[2]tr (2)'!Q522</f>
        <v>99.6</v>
      </c>
      <c r="S749" s="253" t="s">
        <v>1762</v>
      </c>
    </row>
    <row r="750" spans="1:19" ht="15" customHeight="1">
      <c r="A750" s="216" t="s">
        <v>1763</v>
      </c>
      <c r="B750" s="247">
        <f>'[2]tr (2)'!C523</f>
        <v>98.3</v>
      </c>
      <c r="C750" s="198">
        <f>'[2]tr (2)'!D523</f>
        <v>98.3</v>
      </c>
      <c r="D750" s="198">
        <f>'[2]tr (2)'!E523</f>
        <v>99.1</v>
      </c>
      <c r="E750" s="251"/>
      <c r="F750" s="198">
        <f>'[2]tr (2)'!F523</f>
        <v>98.8</v>
      </c>
      <c r="G750" s="198">
        <f>'[2]tr (2)'!G523</f>
        <v>97.5</v>
      </c>
      <c r="H750" s="198">
        <f>'[2]tr (2)'!H523</f>
        <v>97.5</v>
      </c>
      <c r="I750" s="198">
        <f>'[2]tr (2)'!I523</f>
        <v>97.4</v>
      </c>
      <c r="J750" s="198">
        <f>'[2]tr (2)'!J523</f>
        <v>97.4</v>
      </c>
      <c r="K750" s="198">
        <f>'[2]tr (2)'!K523</f>
        <v>97.4</v>
      </c>
      <c r="L750" s="198">
        <f>'[2]tr (2)'!L523</f>
        <v>99.2</v>
      </c>
      <c r="M750" s="198">
        <f>'[2]tr (2)'!M523</f>
        <v>99.2</v>
      </c>
      <c r="N750" s="198">
        <f>'[2]tr (2)'!N523</f>
        <v>99.2</v>
      </c>
      <c r="O750" s="251"/>
      <c r="P750" s="198">
        <f>'[2]tr (2)'!O523</f>
        <v>99.2</v>
      </c>
      <c r="Q750" s="198">
        <f>'[2]tr (2)'!P523</f>
        <v>99.2</v>
      </c>
      <c r="R750" s="251">
        <f>'[2]tr (2)'!Q523</f>
        <v>99.2</v>
      </c>
      <c r="S750" s="252" t="s">
        <v>1764</v>
      </c>
    </row>
    <row r="751" spans="1:19" ht="15" customHeight="1">
      <c r="A751" s="216" t="s">
        <v>1765</v>
      </c>
      <c r="B751" s="247">
        <f>'[2]tr (2)'!C524</f>
        <v>102.7</v>
      </c>
      <c r="C751" s="198">
        <f>'[2]tr (2)'!D524</f>
        <v>102.7</v>
      </c>
      <c r="D751" s="198">
        <f>'[2]tr (2)'!E524</f>
        <v>102.7</v>
      </c>
      <c r="E751" s="251"/>
      <c r="F751" s="198">
        <f>'[2]tr (2)'!F524</f>
        <v>102.7</v>
      </c>
      <c r="G751" s="198">
        <f>'[2]tr (2)'!G524</f>
        <v>102.6</v>
      </c>
      <c r="H751" s="198">
        <f>'[2]tr (2)'!H524</f>
        <v>102.7</v>
      </c>
      <c r="I751" s="198">
        <f>'[2]tr (2)'!I524</f>
        <v>102.7</v>
      </c>
      <c r="J751" s="198">
        <f>'[2]tr (2)'!J524</f>
        <v>102.7</v>
      </c>
      <c r="K751" s="198">
        <f>'[2]tr (2)'!K524</f>
        <v>102.7</v>
      </c>
      <c r="L751" s="198">
        <f>'[2]tr (2)'!L524</f>
        <v>102.7</v>
      </c>
      <c r="M751" s="198">
        <f>'[2]tr (2)'!M524</f>
        <v>102.7</v>
      </c>
      <c r="N751" s="198">
        <f>'[2]tr (2)'!N524</f>
        <v>102.7</v>
      </c>
      <c r="O751" s="251"/>
      <c r="P751" s="198">
        <f>'[2]tr (2)'!O524</f>
        <v>102.7</v>
      </c>
      <c r="Q751" s="198">
        <f>'[2]tr (2)'!P524</f>
        <v>102.7</v>
      </c>
      <c r="R751" s="251">
        <f>'[2]tr (2)'!Q524</f>
        <v>102.7</v>
      </c>
      <c r="S751" s="253" t="s">
        <v>1766</v>
      </c>
    </row>
    <row r="752" spans="1:19" ht="15" customHeight="1">
      <c r="A752" s="216" t="s">
        <v>1767</v>
      </c>
      <c r="B752" s="247">
        <f>'[2]tr (2)'!C525</f>
        <v>99.4</v>
      </c>
      <c r="C752" s="198">
        <f>'[2]tr (2)'!D525</f>
        <v>99.4</v>
      </c>
      <c r="D752" s="198">
        <f>'[2]tr (2)'!E525</f>
        <v>99.4</v>
      </c>
      <c r="E752" s="251"/>
      <c r="F752" s="198">
        <f>'[2]tr (2)'!F525</f>
        <v>99.4</v>
      </c>
      <c r="G752" s="198">
        <f>'[2]tr (2)'!G525</f>
        <v>99.3</v>
      </c>
      <c r="H752" s="198">
        <f>'[2]tr (2)'!H525</f>
        <v>98.9</v>
      </c>
      <c r="I752" s="198">
        <f>'[2]tr (2)'!I525</f>
        <v>98.9</v>
      </c>
      <c r="J752" s="198">
        <f>'[2]tr (2)'!J525</f>
        <v>98.9</v>
      </c>
      <c r="K752" s="198">
        <f>'[2]tr (2)'!K525</f>
        <v>98.9</v>
      </c>
      <c r="L752" s="198">
        <f>'[2]tr (2)'!L525</f>
        <v>99</v>
      </c>
      <c r="M752" s="198">
        <f>'[2]tr (2)'!M525</f>
        <v>99</v>
      </c>
      <c r="N752" s="198">
        <f>'[2]tr (2)'!N525</f>
        <v>99</v>
      </c>
      <c r="O752" s="251"/>
      <c r="P752" s="198">
        <f>'[2]tr (2)'!O525</f>
        <v>99</v>
      </c>
      <c r="Q752" s="198">
        <f>'[2]tr (2)'!P525</f>
        <v>99</v>
      </c>
      <c r="R752" s="251">
        <f>'[2]tr (2)'!Q525</f>
        <v>99</v>
      </c>
      <c r="S752" s="252" t="s">
        <v>1768</v>
      </c>
    </row>
    <row r="753" spans="1:19" ht="15" customHeight="1">
      <c r="A753" s="216" t="s">
        <v>1769</v>
      </c>
      <c r="B753" s="247">
        <f>'[2]tr (2)'!C526</f>
        <v>129.1</v>
      </c>
      <c r="C753" s="198">
        <f>'[2]tr (2)'!D526</f>
        <v>129.1</v>
      </c>
      <c r="D753" s="198">
        <f>'[2]tr (2)'!E526</f>
        <v>129.1</v>
      </c>
      <c r="E753" s="251"/>
      <c r="F753" s="198">
        <f>'[2]tr (2)'!F526</f>
        <v>115.5</v>
      </c>
      <c r="G753" s="198">
        <f>'[2]tr (2)'!G526</f>
        <v>116</v>
      </c>
      <c r="H753" s="198">
        <f>'[2]tr (2)'!H526</f>
        <v>115.5</v>
      </c>
      <c r="I753" s="198">
        <f>'[2]tr (2)'!I526</f>
        <v>115.5</v>
      </c>
      <c r="J753" s="198">
        <f>'[2]tr (2)'!J526</f>
        <v>115.5</v>
      </c>
      <c r="K753" s="198">
        <f>'[2]tr (2)'!K526</f>
        <v>115.5</v>
      </c>
      <c r="L753" s="198">
        <f>'[2]tr (2)'!L526</f>
        <v>115.5</v>
      </c>
      <c r="M753" s="198">
        <f>'[2]tr (2)'!M526</f>
        <v>115.5</v>
      </c>
      <c r="N753" s="198">
        <f>'[2]tr (2)'!N526</f>
        <v>115.5</v>
      </c>
      <c r="O753" s="251"/>
      <c r="P753" s="198">
        <f>'[2]tr (2)'!O526</f>
        <v>115.5</v>
      </c>
      <c r="Q753" s="198">
        <f>'[2]tr (2)'!P526</f>
        <v>115.5</v>
      </c>
      <c r="R753" s="251">
        <f>'[2]tr (2)'!Q526</f>
        <v>115.5</v>
      </c>
      <c r="S753" s="253" t="s">
        <v>1770</v>
      </c>
    </row>
    <row r="754" spans="1:19" s="246" customFormat="1" ht="15" customHeight="1">
      <c r="A754" s="216"/>
      <c r="B754" s="247"/>
      <c r="C754" s="198"/>
      <c r="D754" s="242"/>
      <c r="E754" s="244"/>
      <c r="F754" s="242"/>
      <c r="G754" s="242"/>
      <c r="H754" s="242"/>
      <c r="I754" s="242"/>
      <c r="J754" s="242"/>
      <c r="K754" s="242"/>
      <c r="L754" s="242"/>
      <c r="M754" s="242"/>
      <c r="N754" s="242"/>
      <c r="O754" s="244"/>
      <c r="P754" s="242"/>
      <c r="Q754" s="242"/>
      <c r="R754" s="244"/>
      <c r="S754" s="253"/>
    </row>
    <row r="755" spans="1:19" ht="15" customHeight="1">
      <c r="A755" s="249" t="s">
        <v>1771</v>
      </c>
      <c r="B755" s="241">
        <f>'[2]tr (2)'!C528</f>
        <v>99.5</v>
      </c>
      <c r="C755" s="242">
        <f>'[2]tr (2)'!D528</f>
        <v>99.5</v>
      </c>
      <c r="D755" s="242">
        <f>'[2]tr (2)'!E528</f>
        <v>99.5</v>
      </c>
      <c r="E755" s="244"/>
      <c r="F755" s="242">
        <f>'[2]tr (2)'!F528</f>
        <v>99.5</v>
      </c>
      <c r="G755" s="242">
        <f>'[2]tr (2)'!G528</f>
        <v>99.6</v>
      </c>
      <c r="H755" s="242">
        <f>'[2]tr (2)'!H528</f>
        <v>99.6</v>
      </c>
      <c r="I755" s="242">
        <f>'[2]tr (2)'!I528</f>
        <v>99.7</v>
      </c>
      <c r="J755" s="242">
        <f>'[2]tr (2)'!J528</f>
        <v>99.7</v>
      </c>
      <c r="K755" s="242">
        <f>'[2]tr (2)'!K528</f>
        <v>99.7</v>
      </c>
      <c r="L755" s="242">
        <f>'[2]tr (2)'!L528</f>
        <v>99.9</v>
      </c>
      <c r="M755" s="242">
        <f>'[2]tr (2)'!M528</f>
        <v>99.9</v>
      </c>
      <c r="N755" s="242">
        <f>'[2]tr (2)'!N528</f>
        <v>99.9</v>
      </c>
      <c r="O755" s="244"/>
      <c r="P755" s="242">
        <f>'[2]tr (2)'!O528</f>
        <v>99.9</v>
      </c>
      <c r="Q755" s="242">
        <f>'[2]tr (2)'!P528</f>
        <v>99.9</v>
      </c>
      <c r="R755" s="244">
        <f>'[2]tr (2)'!Q528</f>
        <v>99.9</v>
      </c>
      <c r="S755" s="248" t="s">
        <v>1772</v>
      </c>
    </row>
    <row r="756" spans="1:19" ht="15" customHeight="1">
      <c r="A756" s="216" t="s">
        <v>1773</v>
      </c>
      <c r="B756" s="247">
        <f>'[2]tr (2)'!C529</f>
        <v>98</v>
      </c>
      <c r="C756" s="198">
        <f>'[2]tr (2)'!D529</f>
        <v>98</v>
      </c>
      <c r="D756" s="198">
        <f>'[2]tr (2)'!E529</f>
        <v>98</v>
      </c>
      <c r="E756" s="251"/>
      <c r="F756" s="198">
        <f>'[2]tr (2)'!F529</f>
        <v>98</v>
      </c>
      <c r="G756" s="198">
        <f>'[2]tr (2)'!G529</f>
        <v>98.2</v>
      </c>
      <c r="H756" s="198">
        <f>'[2]tr (2)'!H529</f>
        <v>98.2</v>
      </c>
      <c r="I756" s="198">
        <f>'[2]tr (2)'!I529</f>
        <v>98.3</v>
      </c>
      <c r="J756" s="198">
        <f>'[2]tr (2)'!J529</f>
        <v>98.3</v>
      </c>
      <c r="K756" s="198">
        <f>'[2]tr (2)'!K529</f>
        <v>98.3</v>
      </c>
      <c r="L756" s="198">
        <f>'[2]tr (2)'!L529</f>
        <v>98.8</v>
      </c>
      <c r="M756" s="198">
        <f>'[2]tr (2)'!M529</f>
        <v>98.8</v>
      </c>
      <c r="N756" s="198">
        <f>'[2]tr (2)'!N529</f>
        <v>98.8</v>
      </c>
      <c r="O756" s="251"/>
      <c r="P756" s="198">
        <f>'[2]tr (2)'!O529</f>
        <v>98.8</v>
      </c>
      <c r="Q756" s="198">
        <f>'[2]tr (2)'!P529</f>
        <v>98.8</v>
      </c>
      <c r="R756" s="251">
        <f>'[2]tr (2)'!Q529</f>
        <v>98.8</v>
      </c>
      <c r="S756" s="253" t="s">
        <v>1774</v>
      </c>
    </row>
    <row r="757" spans="1:19" ht="15" customHeight="1">
      <c r="A757" s="216" t="s">
        <v>1775</v>
      </c>
      <c r="B757" s="247">
        <f>'[2]tr (2)'!C530</f>
        <v>101</v>
      </c>
      <c r="C757" s="198">
        <f>'[2]tr (2)'!D530</f>
        <v>101</v>
      </c>
      <c r="D757" s="198">
        <f>'[2]tr (2)'!E530</f>
        <v>101</v>
      </c>
      <c r="E757" s="251"/>
      <c r="F757" s="198">
        <f>'[2]tr (2)'!F530</f>
        <v>101</v>
      </c>
      <c r="G757" s="198">
        <f>'[2]tr (2)'!G530</f>
        <v>101</v>
      </c>
      <c r="H757" s="198">
        <f>'[2]tr (2)'!H530</f>
        <v>101</v>
      </c>
      <c r="I757" s="198">
        <f>'[2]tr (2)'!I530</f>
        <v>101</v>
      </c>
      <c r="J757" s="198">
        <f>'[2]tr (2)'!J530</f>
        <v>101</v>
      </c>
      <c r="K757" s="198">
        <f>'[2]tr (2)'!K530</f>
        <v>101</v>
      </c>
      <c r="L757" s="198">
        <f>'[2]tr (2)'!L530</f>
        <v>101</v>
      </c>
      <c r="M757" s="198">
        <f>'[2]tr (2)'!M530</f>
        <v>101</v>
      </c>
      <c r="N757" s="198">
        <f>'[2]tr (2)'!N530</f>
        <v>101</v>
      </c>
      <c r="O757" s="251"/>
      <c r="P757" s="198">
        <f>'[2]tr (2)'!O530</f>
        <v>101</v>
      </c>
      <c r="Q757" s="198">
        <f>'[2]tr (2)'!P530</f>
        <v>101</v>
      </c>
      <c r="R757" s="251">
        <f>'[2]tr (2)'!Q530</f>
        <v>101</v>
      </c>
      <c r="S757" s="253" t="s">
        <v>1776</v>
      </c>
    </row>
    <row r="758" spans="1:19" ht="15" customHeight="1">
      <c r="A758" s="216" t="s">
        <v>1777</v>
      </c>
      <c r="B758" s="247">
        <f>'[2]tr (2)'!C531</f>
        <v>93.2</v>
      </c>
      <c r="C758" s="198">
        <f>'[2]tr (2)'!D531</f>
        <v>93.2</v>
      </c>
      <c r="D758" s="198">
        <f>'[2]tr (2)'!E531</f>
        <v>93.2</v>
      </c>
      <c r="E758" s="251"/>
      <c r="F758" s="198">
        <f>'[2]tr (2)'!F531</f>
        <v>93.2</v>
      </c>
      <c r="G758" s="198">
        <f>'[2]tr (2)'!G531</f>
        <v>93.2</v>
      </c>
      <c r="H758" s="198">
        <f>'[2]tr (2)'!H531</f>
        <v>93.2</v>
      </c>
      <c r="I758" s="198">
        <f>'[2]tr (2)'!I531</f>
        <v>93.2</v>
      </c>
      <c r="J758" s="198">
        <f>'[2]tr (2)'!J531</f>
        <v>93.2</v>
      </c>
      <c r="K758" s="198">
        <f>'[2]tr (2)'!K531</f>
        <v>93.2</v>
      </c>
      <c r="L758" s="198">
        <f>'[2]tr (2)'!L531</f>
        <v>93.2</v>
      </c>
      <c r="M758" s="198">
        <f>'[2]tr (2)'!M531</f>
        <v>93.2</v>
      </c>
      <c r="N758" s="198">
        <f>'[2]tr (2)'!N531</f>
        <v>93.2</v>
      </c>
      <c r="O758" s="251"/>
      <c r="P758" s="198">
        <f>'[2]tr (2)'!O531</f>
        <v>93.2</v>
      </c>
      <c r="Q758" s="198">
        <f>'[2]tr (2)'!P531</f>
        <v>93.2</v>
      </c>
      <c r="R758" s="251">
        <f>'[2]tr (2)'!Q531</f>
        <v>93.2</v>
      </c>
      <c r="S758" s="253" t="s">
        <v>1778</v>
      </c>
    </row>
    <row r="759" spans="1:19" s="246" customFormat="1" ht="15" customHeight="1">
      <c r="A759" s="216" t="s">
        <v>1779</v>
      </c>
      <c r="B759" s="247">
        <f>'[2]tr (2)'!C532</f>
        <v>102.7</v>
      </c>
      <c r="C759" s="198">
        <f>'[2]tr (2)'!D532</f>
        <v>102.7</v>
      </c>
      <c r="D759" s="198">
        <f>'[2]tr (2)'!E532</f>
        <v>102.7</v>
      </c>
      <c r="E759" s="251"/>
      <c r="F759" s="198">
        <f>'[2]tr (2)'!F532</f>
        <v>102.7</v>
      </c>
      <c r="G759" s="198">
        <f>'[2]tr (2)'!G532</f>
        <v>102.7</v>
      </c>
      <c r="H759" s="198">
        <f>'[2]tr (2)'!H532</f>
        <v>102.7</v>
      </c>
      <c r="I759" s="198">
        <f>'[2]tr (2)'!I532</f>
        <v>102.7</v>
      </c>
      <c r="J759" s="198">
        <f>'[2]tr (2)'!J532</f>
        <v>102.7</v>
      </c>
      <c r="K759" s="198">
        <f>'[2]tr (2)'!K532</f>
        <v>102.7</v>
      </c>
      <c r="L759" s="198">
        <f>'[2]tr (2)'!L532</f>
        <v>102.7</v>
      </c>
      <c r="M759" s="198">
        <f>'[2]tr (2)'!M532</f>
        <v>102.7</v>
      </c>
      <c r="N759" s="198">
        <f>'[2]tr (2)'!N532</f>
        <v>102.7</v>
      </c>
      <c r="O759" s="251"/>
      <c r="P759" s="198">
        <f>'[2]tr (2)'!O532</f>
        <v>102.7</v>
      </c>
      <c r="Q759" s="198">
        <f>'[2]tr (2)'!P532</f>
        <v>102.7</v>
      </c>
      <c r="R759" s="251">
        <f>'[2]tr (2)'!Q532</f>
        <v>102.7</v>
      </c>
      <c r="S759" s="253" t="s">
        <v>1780</v>
      </c>
    </row>
    <row r="760" spans="1:19" ht="15" customHeight="1">
      <c r="A760" s="216" t="s">
        <v>1781</v>
      </c>
      <c r="B760" s="247">
        <f>'[2]tr (2)'!C533</f>
        <v>100</v>
      </c>
      <c r="C760" s="198">
        <f>'[2]tr (2)'!D533</f>
        <v>100</v>
      </c>
      <c r="D760" s="198">
        <f>'[2]tr (2)'!E533</f>
        <v>100</v>
      </c>
      <c r="E760" s="251"/>
      <c r="F760" s="198">
        <f>'[2]tr (2)'!F533</f>
        <v>100</v>
      </c>
      <c r="G760" s="198">
        <f>'[2]tr (2)'!G533</f>
        <v>100</v>
      </c>
      <c r="H760" s="198">
        <f>'[2]tr (2)'!H533</f>
        <v>100</v>
      </c>
      <c r="I760" s="198">
        <f>'[2]tr (2)'!I533</f>
        <v>100</v>
      </c>
      <c r="J760" s="198">
        <f>'[2]tr (2)'!J533</f>
        <v>100</v>
      </c>
      <c r="K760" s="198">
        <f>'[2]tr (2)'!K533</f>
        <v>100</v>
      </c>
      <c r="L760" s="198">
        <f>'[2]tr (2)'!L533</f>
        <v>100</v>
      </c>
      <c r="M760" s="198">
        <f>'[2]tr (2)'!M533</f>
        <v>100</v>
      </c>
      <c r="N760" s="198">
        <f>'[2]tr (2)'!N533</f>
        <v>100</v>
      </c>
      <c r="O760" s="251"/>
      <c r="P760" s="198">
        <f>'[2]tr (2)'!O533</f>
        <v>100</v>
      </c>
      <c r="Q760" s="198">
        <f>'[2]tr (2)'!P533</f>
        <v>100</v>
      </c>
      <c r="R760" s="251">
        <f>'[2]tr (2)'!Q533</f>
        <v>100</v>
      </c>
      <c r="S760" s="253" t="s">
        <v>1782</v>
      </c>
    </row>
    <row r="761" spans="1:19" ht="15" customHeight="1">
      <c r="A761" s="216" t="s">
        <v>1783</v>
      </c>
      <c r="B761" s="247">
        <f>'[2]tr (2)'!C534</f>
        <v>100.1</v>
      </c>
      <c r="C761" s="198">
        <f>'[2]tr (2)'!D534</f>
        <v>100.1</v>
      </c>
      <c r="D761" s="198">
        <f>'[2]tr (2)'!E534</f>
        <v>100.1</v>
      </c>
      <c r="E761" s="251"/>
      <c r="F761" s="198">
        <f>'[2]tr (2)'!F534</f>
        <v>100.1</v>
      </c>
      <c r="G761" s="198">
        <f>'[2]tr (2)'!G534</f>
        <v>100.1</v>
      </c>
      <c r="H761" s="198">
        <f>'[2]tr (2)'!H534</f>
        <v>100.1</v>
      </c>
      <c r="I761" s="198">
        <f>'[2]tr (2)'!I534</f>
        <v>100.1</v>
      </c>
      <c r="J761" s="198">
        <f>'[2]tr (2)'!J534</f>
        <v>100.1</v>
      </c>
      <c r="K761" s="198">
        <f>'[2]tr (2)'!K534</f>
        <v>100.1</v>
      </c>
      <c r="L761" s="198">
        <f>'[2]tr (2)'!L534</f>
        <v>100.1</v>
      </c>
      <c r="M761" s="198">
        <f>'[2]tr (2)'!M534</f>
        <v>100.1</v>
      </c>
      <c r="N761" s="198">
        <f>'[2]tr (2)'!N534</f>
        <v>100.1</v>
      </c>
      <c r="O761" s="251"/>
      <c r="P761" s="198">
        <f>'[2]tr (2)'!O534</f>
        <v>100</v>
      </c>
      <c r="Q761" s="198">
        <f>'[2]tr (2)'!P534</f>
        <v>100</v>
      </c>
      <c r="R761" s="251">
        <f>'[2]tr (2)'!Q534</f>
        <v>100</v>
      </c>
      <c r="S761" s="253" t="s">
        <v>1784</v>
      </c>
    </row>
    <row r="762" spans="1:19" ht="15" customHeight="1">
      <c r="A762" s="216" t="s">
        <v>1785</v>
      </c>
      <c r="B762" s="247">
        <f>'[2]tr (2)'!C535</f>
        <v>100</v>
      </c>
      <c r="C762" s="198">
        <f>'[2]tr (2)'!D535</f>
        <v>100</v>
      </c>
      <c r="D762" s="198">
        <f>'[2]tr (2)'!E535</f>
        <v>100</v>
      </c>
      <c r="E762" s="251"/>
      <c r="F762" s="198">
        <f>'[2]tr (2)'!F535</f>
        <v>100</v>
      </c>
      <c r="G762" s="198">
        <f>'[2]tr (2)'!G535</f>
        <v>100</v>
      </c>
      <c r="H762" s="198">
        <f>'[2]tr (2)'!H535</f>
        <v>100</v>
      </c>
      <c r="I762" s="198">
        <f>'[2]tr (2)'!I535</f>
        <v>100</v>
      </c>
      <c r="J762" s="198">
        <f>'[2]tr (2)'!J535</f>
        <v>100</v>
      </c>
      <c r="K762" s="198">
        <f>'[2]tr (2)'!K535</f>
        <v>100</v>
      </c>
      <c r="L762" s="198">
        <f>'[2]tr (2)'!L535</f>
        <v>100</v>
      </c>
      <c r="M762" s="198">
        <f>'[2]tr (2)'!M535</f>
        <v>100</v>
      </c>
      <c r="N762" s="198">
        <f>'[2]tr (2)'!N535</f>
        <v>100</v>
      </c>
      <c r="O762" s="251"/>
      <c r="P762" s="198">
        <f>'[2]tr (2)'!O535</f>
        <v>100</v>
      </c>
      <c r="Q762" s="198">
        <f>'[2]tr (2)'!P535</f>
        <v>100</v>
      </c>
      <c r="R762" s="251">
        <f>'[2]tr (2)'!Q535</f>
        <v>100</v>
      </c>
      <c r="S762" s="253" t="s">
        <v>1786</v>
      </c>
    </row>
    <row r="763" spans="1:19" ht="15" customHeight="1">
      <c r="B763" s="247"/>
      <c r="C763" s="198"/>
      <c r="D763" s="242"/>
      <c r="E763" s="244"/>
      <c r="F763" s="242"/>
      <c r="G763" s="242"/>
      <c r="H763" s="242"/>
      <c r="I763" s="242"/>
      <c r="J763" s="242"/>
      <c r="K763" s="242"/>
      <c r="L763" s="242"/>
      <c r="M763" s="242"/>
      <c r="N763" s="242"/>
      <c r="O763" s="244"/>
      <c r="P763" s="242"/>
      <c r="Q763" s="242"/>
      <c r="R763" s="244"/>
      <c r="S763" s="253"/>
    </row>
    <row r="764" spans="1:19" ht="15" customHeight="1">
      <c r="A764" s="249" t="s">
        <v>1787</v>
      </c>
      <c r="B764" s="241">
        <f>'[2]tr (2)'!C537</f>
        <v>104.3</v>
      </c>
      <c r="C764" s="242">
        <f>'[2]tr (2)'!D537</f>
        <v>100.9</v>
      </c>
      <c r="D764" s="242">
        <f>'[2]tr (2)'!E537</f>
        <v>99.8</v>
      </c>
      <c r="E764" s="244"/>
      <c r="F764" s="242">
        <f>'[2]tr (2)'!F537</f>
        <v>98.3</v>
      </c>
      <c r="G764" s="242">
        <f>'[2]tr (2)'!G537</f>
        <v>96.6</v>
      </c>
      <c r="H764" s="242">
        <f>'[2]tr (2)'!H537</f>
        <v>96.5</v>
      </c>
      <c r="I764" s="242">
        <f>'[2]tr (2)'!I537</f>
        <v>101</v>
      </c>
      <c r="J764" s="242">
        <f>'[2]tr (2)'!J537</f>
        <v>102.8</v>
      </c>
      <c r="K764" s="242">
        <f>'[2]tr (2)'!K537</f>
        <v>104.2</v>
      </c>
      <c r="L764" s="242">
        <f>'[2]tr (2)'!L537</f>
        <v>103.9</v>
      </c>
      <c r="M764" s="242">
        <f>'[2]tr (2)'!M537</f>
        <v>103.7</v>
      </c>
      <c r="N764" s="242">
        <f>'[2]tr (2)'!N537</f>
        <v>104</v>
      </c>
      <c r="O764" s="244"/>
      <c r="P764" s="242">
        <f>'[2]tr (2)'!O537</f>
        <v>103.3</v>
      </c>
      <c r="Q764" s="242">
        <f>'[2]tr (2)'!P537</f>
        <v>103.6</v>
      </c>
      <c r="R764" s="244">
        <f>'[2]tr (2)'!Q537</f>
        <v>103.3</v>
      </c>
      <c r="S764" s="248" t="s">
        <v>1788</v>
      </c>
    </row>
    <row r="765" spans="1:19" ht="15" customHeight="1">
      <c r="A765" s="216" t="s">
        <v>1789</v>
      </c>
      <c r="B765" s="247">
        <f>'[2]tr (2)'!C538</f>
        <v>103.6</v>
      </c>
      <c r="C765" s="198">
        <f>'[2]tr (2)'!D538</f>
        <v>106</v>
      </c>
      <c r="D765" s="198">
        <f>'[2]tr (2)'!E538</f>
        <v>106.4</v>
      </c>
      <c r="E765" s="251"/>
      <c r="F765" s="198">
        <f>'[2]tr (2)'!F538</f>
        <v>106.4</v>
      </c>
      <c r="G765" s="198">
        <f>'[2]tr (2)'!G538</f>
        <v>106.5</v>
      </c>
      <c r="H765" s="198">
        <f>'[2]tr (2)'!H538</f>
        <v>106.4</v>
      </c>
      <c r="I765" s="198">
        <f>'[2]tr (2)'!I538</f>
        <v>106.4</v>
      </c>
      <c r="J765" s="198">
        <f>'[2]tr (2)'!J538</f>
        <v>106.4</v>
      </c>
      <c r="K765" s="198">
        <f>'[2]tr (2)'!K538</f>
        <v>106.9</v>
      </c>
      <c r="L765" s="198">
        <f>'[2]tr (2)'!L538</f>
        <v>106.9</v>
      </c>
      <c r="M765" s="198">
        <f>'[2]tr (2)'!M538</f>
        <v>105.1</v>
      </c>
      <c r="N765" s="198">
        <f>'[2]tr (2)'!N538</f>
        <v>105.1</v>
      </c>
      <c r="O765" s="251"/>
      <c r="P765" s="198">
        <f>'[2]tr (2)'!O538</f>
        <v>105.1</v>
      </c>
      <c r="Q765" s="198">
        <f>'[2]tr (2)'!P538</f>
        <v>105.1</v>
      </c>
      <c r="R765" s="251">
        <f>'[2]tr (2)'!Q538</f>
        <v>105.1</v>
      </c>
      <c r="S765" s="253" t="s">
        <v>1790</v>
      </c>
    </row>
    <row r="766" spans="1:19" ht="15" customHeight="1">
      <c r="A766" s="216" t="s">
        <v>1791</v>
      </c>
      <c r="B766" s="247">
        <f>'[2]tr (2)'!C539</f>
        <v>100.5</v>
      </c>
      <c r="C766" s="198">
        <f>'[2]tr (2)'!D539</f>
        <v>100.5</v>
      </c>
      <c r="D766" s="198">
        <f>'[2]tr (2)'!E539</f>
        <v>100.5</v>
      </c>
      <c r="E766" s="251"/>
      <c r="F766" s="198">
        <f>'[2]tr (2)'!F539</f>
        <v>100.5</v>
      </c>
      <c r="G766" s="198">
        <f>'[2]tr (2)'!G539</f>
        <v>100.6</v>
      </c>
      <c r="H766" s="198">
        <f>'[2]tr (2)'!H539</f>
        <v>100.5</v>
      </c>
      <c r="I766" s="198">
        <f>'[2]tr (2)'!I539</f>
        <v>100.5</v>
      </c>
      <c r="J766" s="198">
        <f>'[2]tr (2)'!J539</f>
        <v>100.5</v>
      </c>
      <c r="K766" s="198">
        <f>'[2]tr (2)'!K539</f>
        <v>100.5</v>
      </c>
      <c r="L766" s="198">
        <f>'[2]tr (2)'!L539</f>
        <v>100.5</v>
      </c>
      <c r="M766" s="198">
        <f>'[2]tr (2)'!M539</f>
        <v>100.5</v>
      </c>
      <c r="N766" s="198">
        <f>'[2]tr (2)'!N539</f>
        <v>100.5</v>
      </c>
      <c r="O766" s="251"/>
      <c r="P766" s="198">
        <f>'[2]tr (2)'!O539</f>
        <v>100.5</v>
      </c>
      <c r="Q766" s="198">
        <f>'[2]tr (2)'!P539</f>
        <v>100.5</v>
      </c>
      <c r="R766" s="251">
        <f>'[2]tr (2)'!Q539</f>
        <v>100.5</v>
      </c>
      <c r="S766" s="253" t="s">
        <v>1792</v>
      </c>
    </row>
    <row r="767" spans="1:19" s="246" customFormat="1" ht="15" customHeight="1">
      <c r="A767" s="216" t="s">
        <v>1793</v>
      </c>
      <c r="B767" s="247">
        <f>'[2]tr (2)'!C540</f>
        <v>105.2</v>
      </c>
      <c r="C767" s="198">
        <f>'[2]tr (2)'!D540</f>
        <v>105.2</v>
      </c>
      <c r="D767" s="198">
        <f>'[2]tr (2)'!E540</f>
        <v>105.2</v>
      </c>
      <c r="E767" s="251"/>
      <c r="F767" s="198">
        <f>'[2]tr (2)'!F540</f>
        <v>105.2</v>
      </c>
      <c r="G767" s="198">
        <f>'[2]tr (2)'!G540</f>
        <v>105.4</v>
      </c>
      <c r="H767" s="198">
        <f>'[2]tr (2)'!H540</f>
        <v>105.2</v>
      </c>
      <c r="I767" s="198">
        <f>'[2]tr (2)'!I540</f>
        <v>105.2</v>
      </c>
      <c r="J767" s="198">
        <f>'[2]tr (2)'!J540</f>
        <v>105.2</v>
      </c>
      <c r="K767" s="198">
        <f>'[2]tr (2)'!K540</f>
        <v>105.2</v>
      </c>
      <c r="L767" s="198">
        <f>'[2]tr (2)'!L540</f>
        <v>105.2</v>
      </c>
      <c r="M767" s="198">
        <f>'[2]tr (2)'!M540</f>
        <v>105.2</v>
      </c>
      <c r="N767" s="198">
        <f>'[2]tr (2)'!N540</f>
        <v>105.2</v>
      </c>
      <c r="O767" s="251"/>
      <c r="P767" s="198">
        <f>'[2]tr (2)'!O540</f>
        <v>105.2</v>
      </c>
      <c r="Q767" s="198">
        <f>'[2]tr (2)'!P540</f>
        <v>105.2</v>
      </c>
      <c r="R767" s="251">
        <f>'[2]tr (2)'!Q540</f>
        <v>105.2</v>
      </c>
      <c r="S767" s="252" t="s">
        <v>1794</v>
      </c>
    </row>
    <row r="768" spans="1:19" ht="15" customHeight="1">
      <c r="A768" s="216" t="s">
        <v>1795</v>
      </c>
      <c r="B768" s="247">
        <f>'[2]tr (2)'!C541</f>
        <v>90.2</v>
      </c>
      <c r="C768" s="198">
        <f>'[2]tr (2)'!D541</f>
        <v>90.2</v>
      </c>
      <c r="D768" s="198">
        <f>'[2]tr (2)'!E541</f>
        <v>90.2</v>
      </c>
      <c r="E768" s="251"/>
      <c r="F768" s="198">
        <f>'[2]tr (2)'!F541</f>
        <v>90.2</v>
      </c>
      <c r="G768" s="198">
        <f>'[2]tr (2)'!G541</f>
        <v>90.2</v>
      </c>
      <c r="H768" s="198">
        <f>'[2]tr (2)'!H541</f>
        <v>90.2</v>
      </c>
      <c r="I768" s="198">
        <f>'[2]tr (2)'!I541</f>
        <v>90.2</v>
      </c>
      <c r="J768" s="198">
        <f>'[2]tr (2)'!J541</f>
        <v>90.2</v>
      </c>
      <c r="K768" s="198">
        <f>'[2]tr (2)'!K541</f>
        <v>90.2</v>
      </c>
      <c r="L768" s="198">
        <f>'[2]tr (2)'!L541</f>
        <v>90.2</v>
      </c>
      <c r="M768" s="198">
        <f>'[2]tr (2)'!M541</f>
        <v>90.2</v>
      </c>
      <c r="N768" s="198">
        <f>'[2]tr (2)'!N541</f>
        <v>90.2</v>
      </c>
      <c r="O768" s="251"/>
      <c r="P768" s="198">
        <f>'[2]tr (2)'!O541</f>
        <v>90.2</v>
      </c>
      <c r="Q768" s="198">
        <f>'[2]tr (2)'!P541</f>
        <v>90.2</v>
      </c>
      <c r="R768" s="251">
        <f>'[2]tr (2)'!Q541</f>
        <v>84.9</v>
      </c>
      <c r="S768" s="253" t="s">
        <v>1796</v>
      </c>
    </row>
    <row r="769" spans="1:19" ht="15" customHeight="1">
      <c r="A769" s="216" t="s">
        <v>1797</v>
      </c>
      <c r="B769" s="247">
        <f>'[2]tr (2)'!C542</f>
        <v>89.8</v>
      </c>
      <c r="C769" s="198">
        <f>'[2]tr (2)'!D542</f>
        <v>91.2</v>
      </c>
      <c r="D769" s="198">
        <f>'[2]tr (2)'!E542</f>
        <v>90.3</v>
      </c>
      <c r="E769" s="251"/>
      <c r="F769" s="198">
        <f>'[2]tr (2)'!F542</f>
        <v>84.8</v>
      </c>
      <c r="G769" s="198">
        <f>'[2]tr (2)'!G542</f>
        <v>78.7</v>
      </c>
      <c r="H769" s="198">
        <f>'[2]tr (2)'!H542</f>
        <v>78.2</v>
      </c>
      <c r="I769" s="198">
        <f>'[2]tr (2)'!I542</f>
        <v>94.6</v>
      </c>
      <c r="J769" s="198">
        <f>'[2]tr (2)'!J542</f>
        <v>101.7</v>
      </c>
      <c r="K769" s="198">
        <f>'[2]tr (2)'!K542</f>
        <v>106.3</v>
      </c>
      <c r="L769" s="198">
        <f>'[2]tr (2)'!L542</f>
        <v>104.5</v>
      </c>
      <c r="M769" s="198">
        <f>'[2]tr (2)'!M542</f>
        <v>105.1</v>
      </c>
      <c r="N769" s="198">
        <f>'[2]tr (2)'!N542</f>
        <v>106</v>
      </c>
      <c r="O769" s="251"/>
      <c r="P769" s="198">
        <f>'[2]tr (2)'!O542</f>
        <v>103.4</v>
      </c>
      <c r="Q769" s="198">
        <f>'[2]tr (2)'!P542</f>
        <v>104.8</v>
      </c>
      <c r="R769" s="251">
        <f>'[2]tr (2)'!Q542</f>
        <v>105.1</v>
      </c>
      <c r="S769" s="252" t="s">
        <v>1798</v>
      </c>
    </row>
    <row r="770" spans="1:19" ht="15" customHeight="1">
      <c r="A770" s="216" t="s">
        <v>1799</v>
      </c>
      <c r="B770" s="247">
        <f>'[2]tr (2)'!C543</f>
        <v>107.6</v>
      </c>
      <c r="C770" s="198">
        <f>'[2]tr (2)'!D543</f>
        <v>107.6</v>
      </c>
      <c r="D770" s="198">
        <f>'[2]tr (2)'!E543</f>
        <v>107.6</v>
      </c>
      <c r="E770" s="251"/>
      <c r="F770" s="198">
        <f>'[2]tr (2)'!F543</f>
        <v>107.6</v>
      </c>
      <c r="G770" s="198">
        <f>'[2]tr (2)'!G543</f>
        <v>107.6</v>
      </c>
      <c r="H770" s="198">
        <f>'[2]tr (2)'!H543</f>
        <v>107.6</v>
      </c>
      <c r="I770" s="198">
        <f>'[2]tr (2)'!I543</f>
        <v>107.6</v>
      </c>
      <c r="J770" s="198">
        <f>'[2]tr (2)'!J543</f>
        <v>107.6</v>
      </c>
      <c r="K770" s="198">
        <f>'[2]tr (2)'!K543</f>
        <v>107.6</v>
      </c>
      <c r="L770" s="198">
        <f>'[2]tr (2)'!L543</f>
        <v>107.6</v>
      </c>
      <c r="M770" s="198">
        <f>'[2]tr (2)'!M543</f>
        <v>107.6</v>
      </c>
      <c r="N770" s="198">
        <f>'[2]tr (2)'!N543</f>
        <v>107.6</v>
      </c>
      <c r="O770" s="251"/>
      <c r="P770" s="198">
        <f>'[2]tr (2)'!O543</f>
        <v>107.6</v>
      </c>
      <c r="Q770" s="198">
        <f>'[2]tr (2)'!P543</f>
        <v>107.6</v>
      </c>
      <c r="R770" s="251">
        <f>'[2]tr (2)'!Q543</f>
        <v>105.5</v>
      </c>
      <c r="S770" s="253" t="s">
        <v>1800</v>
      </c>
    </row>
    <row r="771" spans="1:19" ht="15" customHeight="1">
      <c r="A771" s="216" t="s">
        <v>1801</v>
      </c>
      <c r="B771" s="247">
        <f>'[2]tr (2)'!C544</f>
        <v>100.1</v>
      </c>
      <c r="C771" s="198">
        <f>'[2]tr (2)'!D544</f>
        <v>100.1</v>
      </c>
      <c r="D771" s="198">
        <f>'[2]tr (2)'!E544</f>
        <v>100.1</v>
      </c>
      <c r="E771" s="251"/>
      <c r="F771" s="198">
        <f>'[2]tr (2)'!F544</f>
        <v>100.1</v>
      </c>
      <c r="G771" s="198">
        <f>'[2]tr (2)'!G544</f>
        <v>100.1</v>
      </c>
      <c r="H771" s="198">
        <f>'[2]tr (2)'!H544</f>
        <v>100.1</v>
      </c>
      <c r="I771" s="198">
        <f>'[2]tr (2)'!I544</f>
        <v>100.1</v>
      </c>
      <c r="J771" s="198">
        <f>'[2]tr (2)'!J544</f>
        <v>100.1</v>
      </c>
      <c r="K771" s="198">
        <f>'[2]tr (2)'!K544</f>
        <v>100.1</v>
      </c>
      <c r="L771" s="198">
        <f>'[2]tr (2)'!L544</f>
        <v>100.1</v>
      </c>
      <c r="M771" s="198">
        <f>'[2]tr (2)'!M544</f>
        <v>100.1</v>
      </c>
      <c r="N771" s="198">
        <f>'[2]tr (2)'!N544</f>
        <v>100.1</v>
      </c>
      <c r="O771" s="251"/>
      <c r="P771" s="198">
        <f>'[2]tr (2)'!O544</f>
        <v>100.1</v>
      </c>
      <c r="Q771" s="198">
        <f>'[2]tr (2)'!P544</f>
        <v>100.1</v>
      </c>
      <c r="R771" s="251">
        <f>'[2]tr (2)'!Q544</f>
        <v>100.1</v>
      </c>
      <c r="S771" s="253" t="s">
        <v>1802</v>
      </c>
    </row>
    <row r="772" spans="1:19" ht="15" customHeight="1">
      <c r="A772" s="216" t="s">
        <v>1803</v>
      </c>
      <c r="B772" s="247">
        <f>'[2]tr (2)'!C545</f>
        <v>108</v>
      </c>
      <c r="C772" s="198">
        <f>'[2]tr (2)'!D545</f>
        <v>108</v>
      </c>
      <c r="D772" s="198">
        <f>'[2]tr (2)'!E545</f>
        <v>108</v>
      </c>
      <c r="E772" s="251"/>
      <c r="F772" s="198">
        <f>'[2]tr (2)'!F545</f>
        <v>108</v>
      </c>
      <c r="G772" s="198">
        <f>'[2]tr (2)'!G545</f>
        <v>108</v>
      </c>
      <c r="H772" s="198">
        <f>'[2]tr (2)'!H545</f>
        <v>108</v>
      </c>
      <c r="I772" s="198">
        <f>'[2]tr (2)'!I545</f>
        <v>108</v>
      </c>
      <c r="J772" s="198">
        <f>'[2]tr (2)'!J545</f>
        <v>108</v>
      </c>
      <c r="K772" s="198">
        <f>'[2]tr (2)'!K545</f>
        <v>108</v>
      </c>
      <c r="L772" s="198">
        <f>'[2]tr (2)'!L545</f>
        <v>108</v>
      </c>
      <c r="M772" s="198">
        <f>'[2]tr (2)'!M545</f>
        <v>108</v>
      </c>
      <c r="N772" s="198">
        <f>'[2]tr (2)'!N545</f>
        <v>108</v>
      </c>
      <c r="O772" s="251"/>
      <c r="P772" s="198">
        <f>'[2]tr (2)'!O545</f>
        <v>108</v>
      </c>
      <c r="Q772" s="198">
        <f>'[2]tr (2)'!P545</f>
        <v>108</v>
      </c>
      <c r="R772" s="251">
        <f>'[2]tr (2)'!Q545</f>
        <v>108</v>
      </c>
      <c r="S772" s="253" t="s">
        <v>1804</v>
      </c>
    </row>
    <row r="773" spans="1:19" ht="15" customHeight="1">
      <c r="A773" s="216" t="s">
        <v>1805</v>
      </c>
      <c r="B773" s="247">
        <f>'[2]tr (2)'!C546</f>
        <v>118.4</v>
      </c>
      <c r="C773" s="198">
        <f>'[2]tr (2)'!D546</f>
        <v>103.5</v>
      </c>
      <c r="D773" s="198">
        <f>'[2]tr (2)'!E546</f>
        <v>101</v>
      </c>
      <c r="E773" s="251"/>
      <c r="F773" s="198">
        <f>'[2]tr (2)'!F546</f>
        <v>101</v>
      </c>
      <c r="G773" s="198">
        <f>'[2]tr (2)'!G546</f>
        <v>101</v>
      </c>
      <c r="H773" s="198">
        <f>'[2]tr (2)'!H546</f>
        <v>101</v>
      </c>
      <c r="I773" s="198">
        <f>'[2]tr (2)'!I546</f>
        <v>101</v>
      </c>
      <c r="J773" s="198">
        <f>'[2]tr (2)'!J546</f>
        <v>100.3</v>
      </c>
      <c r="K773" s="198">
        <f>'[2]tr (2)'!K546</f>
        <v>100.3</v>
      </c>
      <c r="L773" s="198">
        <f>'[2]tr (2)'!L546</f>
        <v>100.3</v>
      </c>
      <c r="M773" s="198">
        <f>'[2]tr (2)'!M546</f>
        <v>100.3</v>
      </c>
      <c r="N773" s="198">
        <f>'[2]tr (2)'!N546</f>
        <v>100.3</v>
      </c>
      <c r="O773" s="251"/>
      <c r="P773" s="198">
        <f>'[2]tr (2)'!O546</f>
        <v>100.3</v>
      </c>
      <c r="Q773" s="198">
        <f>'[2]tr (2)'!P546</f>
        <v>100.3</v>
      </c>
      <c r="R773" s="251">
        <f>'[2]tr (2)'!Q546</f>
        <v>100.3</v>
      </c>
      <c r="S773" s="253" t="s">
        <v>1806</v>
      </c>
    </row>
    <row r="774" spans="1:19" ht="15" customHeight="1">
      <c r="A774" s="216" t="s">
        <v>1807</v>
      </c>
      <c r="B774" s="247">
        <f>'[2]tr (2)'!C547</f>
        <v>131.69999999999999</v>
      </c>
      <c r="C774" s="198">
        <f>'[2]tr (2)'!D547</f>
        <v>131.69999999999999</v>
      </c>
      <c r="D774" s="198">
        <f>'[2]tr (2)'!E547</f>
        <v>118.1</v>
      </c>
      <c r="E774" s="251"/>
      <c r="F774" s="198">
        <f>'[2]tr (2)'!F547</f>
        <v>118.1</v>
      </c>
      <c r="G774" s="198">
        <f>'[2]tr (2)'!G547</f>
        <v>118.1</v>
      </c>
      <c r="H774" s="198">
        <f>'[2]tr (2)'!H547</f>
        <v>118.1</v>
      </c>
      <c r="I774" s="198">
        <f>'[2]tr (2)'!I547</f>
        <v>119.3</v>
      </c>
      <c r="J774" s="198">
        <f>'[2]tr (2)'!J547</f>
        <v>119.3</v>
      </c>
      <c r="K774" s="198">
        <f>'[2]tr (2)'!K547</f>
        <v>120.5</v>
      </c>
      <c r="L774" s="198">
        <f>'[2]tr (2)'!L547</f>
        <v>133</v>
      </c>
      <c r="M774" s="198">
        <f>'[2]tr (2)'!M547</f>
        <v>136.1</v>
      </c>
      <c r="N774" s="198">
        <f>'[2]tr (2)'!N547</f>
        <v>136.1</v>
      </c>
      <c r="O774" s="251"/>
      <c r="P774" s="198">
        <f>'[2]tr (2)'!O547</f>
        <v>136.9</v>
      </c>
      <c r="Q774" s="198">
        <f>'[2]tr (2)'!P547</f>
        <v>136.1</v>
      </c>
      <c r="R774" s="251">
        <f>'[2]tr (2)'!Q547</f>
        <v>129.30000000000001</v>
      </c>
      <c r="S774" s="253" t="s">
        <v>1808</v>
      </c>
    </row>
    <row r="775" spans="1:19" ht="15" customHeight="1">
      <c r="B775" s="247"/>
      <c r="C775" s="198"/>
      <c r="D775" s="242"/>
      <c r="E775" s="244"/>
      <c r="F775" s="242"/>
      <c r="G775" s="242"/>
      <c r="H775" s="242"/>
      <c r="I775" s="242"/>
      <c r="J775" s="242"/>
      <c r="K775" s="242"/>
      <c r="L775" s="242"/>
      <c r="M775" s="242"/>
      <c r="N775" s="242"/>
      <c r="O775" s="244"/>
      <c r="P775" s="242"/>
      <c r="Q775" s="242"/>
      <c r="R775" s="244"/>
      <c r="S775" s="253"/>
    </row>
    <row r="776" spans="1:19" ht="15" customHeight="1">
      <c r="A776" s="249" t="s">
        <v>1809</v>
      </c>
      <c r="B776" s="241">
        <f>'[2]tr (2)'!C549</f>
        <v>106.5</v>
      </c>
      <c r="C776" s="242">
        <f>'[2]tr (2)'!D549</f>
        <v>106.5</v>
      </c>
      <c r="D776" s="242">
        <f>'[2]tr (2)'!E549</f>
        <v>106.5</v>
      </c>
      <c r="E776" s="244"/>
      <c r="F776" s="242">
        <f>'[2]tr (2)'!F549</f>
        <v>106.5</v>
      </c>
      <c r="G776" s="242">
        <f>'[2]tr (2)'!G549</f>
        <v>106.5</v>
      </c>
      <c r="H776" s="242">
        <f>'[2]tr (2)'!H549</f>
        <v>106.5</v>
      </c>
      <c r="I776" s="242">
        <f>'[2]tr (2)'!I549</f>
        <v>106.5</v>
      </c>
      <c r="J776" s="242">
        <f>'[2]tr (2)'!J549</f>
        <v>106.5</v>
      </c>
      <c r="K776" s="242">
        <f>'[2]tr (2)'!K549</f>
        <v>106.5</v>
      </c>
      <c r="L776" s="242">
        <f>'[2]tr (2)'!L549</f>
        <v>106.5</v>
      </c>
      <c r="M776" s="242">
        <f>'[2]tr (2)'!M549</f>
        <v>106.5</v>
      </c>
      <c r="N776" s="242">
        <f>'[2]tr (2)'!N549</f>
        <v>106.9</v>
      </c>
      <c r="O776" s="244"/>
      <c r="P776" s="242">
        <f>'[2]tr (2)'!O549</f>
        <v>106.9</v>
      </c>
      <c r="Q776" s="242">
        <f>'[2]tr (2)'!P549</f>
        <v>106.9</v>
      </c>
      <c r="R776" s="244">
        <f>'[2]tr (2)'!Q549</f>
        <v>106.9</v>
      </c>
      <c r="S776" s="248" t="s">
        <v>1810</v>
      </c>
    </row>
    <row r="777" spans="1:19" ht="15" customHeight="1">
      <c r="A777" s="216" t="s">
        <v>1811</v>
      </c>
      <c r="B777" s="247">
        <f>'[2]tr (2)'!C550</f>
        <v>100</v>
      </c>
      <c r="C777" s="198">
        <f>'[2]tr (2)'!D550</f>
        <v>100</v>
      </c>
      <c r="D777" s="198">
        <f>'[2]tr (2)'!E550</f>
        <v>100</v>
      </c>
      <c r="E777" s="251"/>
      <c r="F777" s="198">
        <f>'[2]tr (2)'!F550</f>
        <v>100</v>
      </c>
      <c r="G777" s="198">
        <f>'[2]tr (2)'!G550</f>
        <v>100</v>
      </c>
      <c r="H777" s="198">
        <f>'[2]tr (2)'!H550</f>
        <v>100</v>
      </c>
      <c r="I777" s="198">
        <f>'[2]tr (2)'!I550</f>
        <v>100</v>
      </c>
      <c r="J777" s="198">
        <f>'[2]tr (2)'!J550</f>
        <v>100</v>
      </c>
      <c r="K777" s="198">
        <f>'[2]tr (2)'!K550</f>
        <v>100</v>
      </c>
      <c r="L777" s="198">
        <f>'[2]tr (2)'!L550</f>
        <v>100</v>
      </c>
      <c r="M777" s="198">
        <f>'[2]tr (2)'!M550</f>
        <v>100</v>
      </c>
      <c r="N777" s="198">
        <f>'[2]tr (2)'!N550</f>
        <v>100</v>
      </c>
      <c r="O777" s="251"/>
      <c r="P777" s="198">
        <f>'[2]tr (2)'!O550</f>
        <v>100</v>
      </c>
      <c r="Q777" s="198">
        <f>'[2]tr (2)'!P550</f>
        <v>100</v>
      </c>
      <c r="R777" s="251">
        <f>'[2]tr (2)'!Q550</f>
        <v>100</v>
      </c>
      <c r="S777" s="253" t="s">
        <v>1812</v>
      </c>
    </row>
    <row r="778" spans="1:19" ht="15" customHeight="1">
      <c r="A778" s="216" t="s">
        <v>1813</v>
      </c>
      <c r="B778" s="247">
        <f>'[2]tr (2)'!C551</f>
        <v>112.3</v>
      </c>
      <c r="C778" s="198">
        <f>'[2]tr (2)'!D551</f>
        <v>112.3</v>
      </c>
      <c r="D778" s="198">
        <f>'[2]tr (2)'!E551</f>
        <v>112.3</v>
      </c>
      <c r="E778" s="251"/>
      <c r="F778" s="198">
        <f>'[2]tr (2)'!F551</f>
        <v>112.3</v>
      </c>
      <c r="G778" s="198">
        <f>'[2]tr (2)'!G551</f>
        <v>112.3</v>
      </c>
      <c r="H778" s="198">
        <f>'[2]tr (2)'!H551</f>
        <v>112.3</v>
      </c>
      <c r="I778" s="198">
        <f>'[2]tr (2)'!I551</f>
        <v>112.3</v>
      </c>
      <c r="J778" s="198">
        <f>'[2]tr (2)'!J551</f>
        <v>112.3</v>
      </c>
      <c r="K778" s="198">
        <f>'[2]tr (2)'!K551</f>
        <v>112.3</v>
      </c>
      <c r="L778" s="198">
        <f>'[2]tr (2)'!L551</f>
        <v>112.3</v>
      </c>
      <c r="M778" s="198">
        <f>'[2]tr (2)'!M551</f>
        <v>112.3</v>
      </c>
      <c r="N778" s="198">
        <f>'[2]tr (2)'!N551</f>
        <v>115.8</v>
      </c>
      <c r="O778" s="251"/>
      <c r="P778" s="198">
        <f>'[2]tr (2)'!O551</f>
        <v>115.8</v>
      </c>
      <c r="Q778" s="198">
        <f>'[2]tr (2)'!P551</f>
        <v>115.8</v>
      </c>
      <c r="R778" s="251">
        <f>'[2]tr (2)'!Q551</f>
        <v>115.8</v>
      </c>
      <c r="S778" s="253" t="s">
        <v>1814</v>
      </c>
    </row>
    <row r="779" spans="1:19" ht="15" customHeight="1">
      <c r="A779" s="216" t="s">
        <v>1815</v>
      </c>
      <c r="B779" s="247">
        <f>'[2]tr (2)'!C552</f>
        <v>105.6</v>
      </c>
      <c r="C779" s="198">
        <f>'[2]tr (2)'!D552</f>
        <v>105.6</v>
      </c>
      <c r="D779" s="198">
        <f>'[2]tr (2)'!E552</f>
        <v>105.6</v>
      </c>
      <c r="E779" s="251"/>
      <c r="F779" s="198">
        <f>'[2]tr (2)'!F552</f>
        <v>105.6</v>
      </c>
      <c r="G779" s="198">
        <f>'[2]tr (2)'!G552</f>
        <v>105.6</v>
      </c>
      <c r="H779" s="198">
        <f>'[2]tr (2)'!H552</f>
        <v>105.6</v>
      </c>
      <c r="I779" s="198">
        <f>'[2]tr (2)'!I552</f>
        <v>105.6</v>
      </c>
      <c r="J779" s="198">
        <f>'[2]tr (2)'!J552</f>
        <v>105.6</v>
      </c>
      <c r="K779" s="198">
        <f>'[2]tr (2)'!K552</f>
        <v>105.6</v>
      </c>
      <c r="L779" s="198">
        <f>'[2]tr (2)'!L552</f>
        <v>105.6</v>
      </c>
      <c r="M779" s="198">
        <f>'[2]tr (2)'!M552</f>
        <v>105.6</v>
      </c>
      <c r="N779" s="198">
        <f>'[2]tr (2)'!N552</f>
        <v>105.6</v>
      </c>
      <c r="O779" s="251"/>
      <c r="P779" s="198">
        <f>'[2]tr (2)'!O552</f>
        <v>105.6</v>
      </c>
      <c r="Q779" s="198">
        <f>'[2]tr (2)'!P552</f>
        <v>105.6</v>
      </c>
      <c r="R779" s="251">
        <f>'[2]tr (2)'!Q552</f>
        <v>105.6</v>
      </c>
      <c r="S779" s="253" t="s">
        <v>1816</v>
      </c>
    </row>
    <row r="780" spans="1:19" ht="15" customHeight="1">
      <c r="B780" s="247"/>
      <c r="C780" s="198"/>
      <c r="D780" s="198"/>
      <c r="E780" s="255"/>
      <c r="F780" s="247"/>
      <c r="G780" s="198"/>
      <c r="H780" s="198"/>
      <c r="I780" s="198"/>
      <c r="J780" s="198"/>
      <c r="K780" s="198"/>
      <c r="L780" s="198"/>
      <c r="M780" s="198"/>
      <c r="N780" s="198"/>
      <c r="O780" s="273"/>
      <c r="P780" s="247"/>
      <c r="Q780" s="198"/>
      <c r="R780" s="251"/>
      <c r="S780" s="253"/>
    </row>
    <row r="781" spans="1:19" ht="15" customHeight="1">
      <c r="B781" s="247"/>
      <c r="C781" s="198"/>
      <c r="D781" s="198"/>
      <c r="E781" s="255"/>
      <c r="F781" s="247"/>
      <c r="G781" s="198"/>
      <c r="H781" s="198"/>
      <c r="I781" s="198"/>
      <c r="J781" s="198"/>
      <c r="K781" s="198"/>
      <c r="L781" s="198"/>
      <c r="M781" s="198"/>
      <c r="N781" s="198"/>
      <c r="O781" s="273"/>
      <c r="P781" s="247"/>
      <c r="Q781" s="198"/>
      <c r="R781" s="251"/>
      <c r="S781" s="253"/>
    </row>
    <row r="782" spans="1:19" ht="15" customHeight="1">
      <c r="B782" s="247"/>
      <c r="C782" s="198"/>
      <c r="D782" s="198"/>
      <c r="E782" s="255"/>
      <c r="F782" s="247"/>
      <c r="G782" s="198"/>
      <c r="H782" s="198"/>
      <c r="I782" s="198"/>
      <c r="J782" s="198"/>
      <c r="K782" s="198"/>
      <c r="L782" s="198"/>
      <c r="M782" s="198"/>
      <c r="N782" s="198"/>
      <c r="O782" s="273"/>
      <c r="P782" s="247"/>
      <c r="Q782" s="198"/>
      <c r="R782" s="251"/>
      <c r="S782" s="253"/>
    </row>
    <row r="783" spans="1:19" ht="15" customHeight="1">
      <c r="B783" s="247"/>
      <c r="C783" s="198"/>
      <c r="D783" s="198"/>
      <c r="E783" s="255"/>
      <c r="F783" s="247"/>
      <c r="G783" s="198"/>
      <c r="H783" s="198"/>
      <c r="I783" s="198"/>
      <c r="J783" s="198"/>
      <c r="K783" s="198"/>
      <c r="L783" s="198"/>
      <c r="M783" s="198"/>
      <c r="N783" s="198"/>
      <c r="O783" s="273"/>
      <c r="P783" s="247"/>
      <c r="Q783" s="198"/>
      <c r="R783" s="251"/>
      <c r="S783" s="253"/>
    </row>
    <row r="784" spans="1:19" ht="15" customHeight="1">
      <c r="B784" s="247"/>
      <c r="C784" s="198"/>
      <c r="D784" s="198"/>
      <c r="E784" s="255"/>
      <c r="F784" s="247"/>
      <c r="G784" s="198"/>
      <c r="H784" s="198"/>
      <c r="I784" s="198"/>
      <c r="J784" s="198"/>
      <c r="K784" s="198"/>
      <c r="L784" s="198"/>
      <c r="M784" s="198"/>
      <c r="N784" s="198"/>
      <c r="O784" s="273"/>
      <c r="P784" s="247"/>
      <c r="Q784" s="198"/>
      <c r="R784" s="251"/>
      <c r="S784" s="253"/>
    </row>
    <row r="785" spans="1:19" ht="15" customHeight="1">
      <c r="A785" s="299"/>
      <c r="B785" s="247"/>
      <c r="C785" s="198"/>
      <c r="D785" s="198"/>
      <c r="E785" s="255"/>
      <c r="F785" s="247"/>
      <c r="G785" s="198"/>
      <c r="H785" s="198"/>
      <c r="I785" s="198"/>
      <c r="J785" s="198"/>
      <c r="K785" s="198"/>
      <c r="L785" s="198"/>
      <c r="M785" s="198"/>
      <c r="N785" s="198"/>
      <c r="O785" s="273"/>
      <c r="P785" s="247"/>
      <c r="Q785" s="198"/>
      <c r="R785" s="251"/>
      <c r="S785" s="275"/>
    </row>
    <row r="786" spans="1:19" s="200" customFormat="1" ht="15" customHeight="1">
      <c r="A786" s="281"/>
      <c r="B786" s="258"/>
      <c r="C786" s="259"/>
      <c r="D786" s="259"/>
      <c r="E786" s="282"/>
      <c r="F786" s="258"/>
      <c r="G786" s="259"/>
      <c r="H786" s="259"/>
      <c r="I786" s="259"/>
      <c r="J786" s="259"/>
      <c r="K786" s="259"/>
      <c r="L786" s="259"/>
      <c r="M786" s="259"/>
      <c r="N786" s="259"/>
      <c r="O786" s="285"/>
      <c r="P786" s="258"/>
      <c r="Q786" s="259"/>
      <c r="R786" s="262"/>
      <c r="S786" s="289" t="s">
        <v>162</v>
      </c>
    </row>
    <row r="787" spans="1:19" ht="15" customHeight="1">
      <c r="B787" s="198"/>
      <c r="C787" s="198"/>
      <c r="D787" s="198"/>
      <c r="F787" s="198"/>
      <c r="G787" s="198"/>
      <c r="H787" s="198"/>
      <c r="I787" s="198"/>
      <c r="J787" s="198"/>
      <c r="K787" s="198"/>
      <c r="L787" s="198"/>
      <c r="M787" s="198"/>
      <c r="N787" s="198"/>
      <c r="O787" s="267"/>
      <c r="P787" s="287"/>
      <c r="Q787" s="198"/>
      <c r="R787" s="198"/>
      <c r="S787" s="297" t="s">
        <v>162</v>
      </c>
    </row>
    <row r="788" spans="1:19" ht="24" customHeight="1">
      <c r="A788" s="194" t="s">
        <v>1670</v>
      </c>
      <c r="C788" s="198"/>
      <c r="D788" s="198"/>
      <c r="F788" s="198"/>
      <c r="G788" s="198"/>
      <c r="H788" s="198"/>
      <c r="I788" s="198"/>
      <c r="J788" s="198"/>
      <c r="K788" s="198"/>
      <c r="L788" s="198"/>
      <c r="M788" s="198"/>
      <c r="N788" s="198"/>
      <c r="O788" s="267"/>
      <c r="P788" s="198"/>
      <c r="Q788" s="198"/>
      <c r="R788" s="198"/>
      <c r="S788" s="199" t="s">
        <v>1671</v>
      </c>
    </row>
    <row r="789" spans="1:19" ht="18" customHeight="1">
      <c r="A789" s="266" t="s">
        <v>1915</v>
      </c>
      <c r="C789" s="198"/>
      <c r="D789" s="198"/>
      <c r="F789" s="198"/>
      <c r="G789" s="198"/>
      <c r="H789" s="198"/>
      <c r="I789" s="198"/>
      <c r="J789" s="198"/>
      <c r="K789" s="198"/>
      <c r="L789" s="198"/>
      <c r="M789" s="198"/>
      <c r="N789" s="198"/>
      <c r="P789" s="198"/>
      <c r="Q789" s="198"/>
      <c r="R789" s="198"/>
      <c r="S789" s="205" t="s">
        <v>1916</v>
      </c>
    </row>
    <row r="790" spans="1:19" ht="18" customHeight="1">
      <c r="A790" s="207" t="s">
        <v>1674</v>
      </c>
      <c r="C790" s="198"/>
      <c r="D790" s="198"/>
      <c r="F790" s="198"/>
      <c r="G790" s="198"/>
      <c r="H790" s="198"/>
      <c r="I790" s="198"/>
      <c r="J790" s="198"/>
      <c r="K790" s="198"/>
      <c r="L790" s="198"/>
      <c r="M790" s="198"/>
      <c r="N790" s="198"/>
      <c r="P790" s="198"/>
      <c r="Q790" s="198"/>
      <c r="R790" s="198"/>
      <c r="S790" s="209" t="s">
        <v>1675</v>
      </c>
    </row>
    <row r="791" spans="1:19" ht="11.45" customHeight="1">
      <c r="A791" s="211"/>
      <c r="B791" s="212"/>
      <c r="C791" s="212"/>
      <c r="D791" s="212"/>
      <c r="E791" s="212"/>
      <c r="F791" s="212"/>
      <c r="G791" s="212"/>
      <c r="H791" s="212"/>
      <c r="I791" s="212"/>
      <c r="J791" s="212"/>
      <c r="K791" s="212"/>
      <c r="L791" s="212"/>
      <c r="M791" s="212"/>
      <c r="N791" s="212"/>
      <c r="O791" s="212"/>
      <c r="P791" s="212"/>
      <c r="Q791" s="212"/>
      <c r="R791" s="212"/>
      <c r="S791" s="214"/>
    </row>
    <row r="792" spans="1:19" ht="11.45" customHeight="1">
      <c r="A792" s="217"/>
      <c r="B792" s="2269">
        <v>2020</v>
      </c>
      <c r="C792" s="2270"/>
      <c r="D792" s="2270"/>
      <c r="E792" s="2270"/>
      <c r="F792" s="2270"/>
      <c r="G792" s="2270"/>
      <c r="H792" s="2270"/>
      <c r="I792" s="2270"/>
      <c r="J792" s="2270"/>
      <c r="K792" s="2271"/>
      <c r="L792" s="2269">
        <v>2019</v>
      </c>
      <c r="M792" s="2270"/>
      <c r="N792" s="2270"/>
      <c r="O792" s="2270"/>
      <c r="P792" s="2270"/>
      <c r="Q792" s="2270"/>
      <c r="R792" s="2271"/>
      <c r="S792" s="218"/>
    </row>
    <row r="793" spans="1:19" s="246" customFormat="1" ht="11.45" customHeight="1">
      <c r="A793" s="217"/>
      <c r="B793" s="2272"/>
      <c r="C793" s="2273"/>
      <c r="D793" s="2273"/>
      <c r="E793" s="2273"/>
      <c r="F793" s="2273"/>
      <c r="G793" s="2273"/>
      <c r="H793" s="2273"/>
      <c r="I793" s="2273"/>
      <c r="J793" s="2273"/>
      <c r="K793" s="2274"/>
      <c r="L793" s="2272"/>
      <c r="M793" s="2273"/>
      <c r="N793" s="2273"/>
      <c r="O793" s="2273"/>
      <c r="P793" s="2273"/>
      <c r="Q793" s="2273"/>
      <c r="R793" s="2274"/>
      <c r="S793" s="218" t="s">
        <v>1570</v>
      </c>
    </row>
    <row r="794" spans="1:19" ht="11.45" customHeight="1">
      <c r="A794" s="217"/>
      <c r="B794" s="711" t="s">
        <v>45</v>
      </c>
      <c r="C794" s="224" t="s">
        <v>47</v>
      </c>
      <c r="D794" s="224" t="s">
        <v>27</v>
      </c>
      <c r="E794" s="221"/>
      <c r="F794" s="219" t="s">
        <v>28</v>
      </c>
      <c r="G794" s="220" t="s">
        <v>29</v>
      </c>
      <c r="H794" s="220" t="s">
        <v>30</v>
      </c>
      <c r="I794" s="223" t="s">
        <v>23</v>
      </c>
      <c r="J794" s="222" t="s">
        <v>24</v>
      </c>
      <c r="K794" s="222" t="s">
        <v>25</v>
      </c>
      <c r="L794" s="223" t="s">
        <v>1571</v>
      </c>
      <c r="M794" s="223" t="s">
        <v>1676</v>
      </c>
      <c r="N794" s="223" t="s">
        <v>26</v>
      </c>
      <c r="O794" s="225"/>
      <c r="P794" s="224" t="s">
        <v>45</v>
      </c>
      <c r="Q794" s="224" t="s">
        <v>47</v>
      </c>
      <c r="R794" s="712" t="s">
        <v>27</v>
      </c>
      <c r="S794" s="218"/>
    </row>
    <row r="795" spans="1:19" s="246" customFormat="1" ht="11.45" customHeight="1">
      <c r="A795" s="226"/>
      <c r="B795" s="714" t="s">
        <v>13</v>
      </c>
      <c r="C795" s="232" t="s">
        <v>46</v>
      </c>
      <c r="D795" s="232" t="s">
        <v>12</v>
      </c>
      <c r="E795" s="229"/>
      <c r="F795" s="227" t="s">
        <v>11</v>
      </c>
      <c r="G795" s="228" t="s">
        <v>10</v>
      </c>
      <c r="H795" s="228" t="s">
        <v>9</v>
      </c>
      <c r="I795" s="231" t="s">
        <v>8</v>
      </c>
      <c r="J795" s="230" t="s">
        <v>7</v>
      </c>
      <c r="K795" s="230" t="s">
        <v>6</v>
      </c>
      <c r="L795" s="231" t="s">
        <v>1575</v>
      </c>
      <c r="M795" s="231" t="s">
        <v>1576</v>
      </c>
      <c r="N795" s="231" t="s">
        <v>1577</v>
      </c>
      <c r="O795" s="233"/>
      <c r="P795" s="232" t="s">
        <v>13</v>
      </c>
      <c r="Q795" s="232" t="s">
        <v>46</v>
      </c>
      <c r="R795" s="715" t="s">
        <v>12</v>
      </c>
      <c r="S795" s="234"/>
    </row>
    <row r="796" spans="1:19" ht="15" customHeight="1">
      <c r="A796" s="267"/>
      <c r="B796" s="241"/>
      <c r="C796" s="242"/>
      <c r="D796" s="242"/>
      <c r="E796" s="237"/>
      <c r="F796" s="247"/>
      <c r="G796" s="198"/>
      <c r="H796" s="198"/>
      <c r="I796" s="198"/>
      <c r="J796" s="198"/>
      <c r="K796" s="198"/>
      <c r="L796" s="198"/>
      <c r="M796" s="198"/>
      <c r="N796" s="198"/>
      <c r="O796" s="273"/>
      <c r="P796" s="241"/>
      <c r="Q796" s="242"/>
      <c r="R796" s="244"/>
      <c r="S796" s="239"/>
    </row>
    <row r="797" spans="1:19" ht="15" customHeight="1">
      <c r="A797" s="249" t="s">
        <v>1819</v>
      </c>
      <c r="B797" s="241">
        <f>'[2]tr (2)'!C554</f>
        <v>98.7</v>
      </c>
      <c r="C797" s="242">
        <f>'[2]tr (2)'!D554</f>
        <v>99.1</v>
      </c>
      <c r="D797" s="242">
        <f>'[2]tr (2)'!E554</f>
        <v>99</v>
      </c>
      <c r="E797" s="244"/>
      <c r="F797" s="242">
        <f>'[2]tr (2)'!F554</f>
        <v>100.1</v>
      </c>
      <c r="G797" s="242">
        <f>'[2]tr (2)'!G554</f>
        <v>100.1</v>
      </c>
      <c r="H797" s="242">
        <f>'[2]tr (2)'!H554</f>
        <v>100.1</v>
      </c>
      <c r="I797" s="242">
        <f>'[2]tr (2)'!I554</f>
        <v>100.1</v>
      </c>
      <c r="J797" s="242">
        <f>'[2]tr (2)'!J554</f>
        <v>100.1</v>
      </c>
      <c r="K797" s="242">
        <f>'[2]tr (2)'!K554</f>
        <v>100.1</v>
      </c>
      <c r="L797" s="242">
        <f>'[2]tr (2)'!L554</f>
        <v>100.5</v>
      </c>
      <c r="M797" s="242">
        <f>'[2]tr (2)'!M554</f>
        <v>100.7</v>
      </c>
      <c r="N797" s="242">
        <f>'[2]tr (2)'!N554</f>
        <v>103.3</v>
      </c>
      <c r="O797" s="244"/>
      <c r="P797" s="241">
        <f>'[2]tr (2)'!O554</f>
        <v>103.3</v>
      </c>
      <c r="Q797" s="242">
        <f>'[2]tr (2)'!P554</f>
        <v>103.2</v>
      </c>
      <c r="R797" s="244">
        <f>'[2]tr (2)'!Q554</f>
        <v>103.2</v>
      </c>
      <c r="S797" s="245" t="s">
        <v>1820</v>
      </c>
    </row>
    <row r="798" spans="1:19" ht="15" customHeight="1">
      <c r="A798" s="216" t="s">
        <v>1821</v>
      </c>
      <c r="B798" s="247">
        <f>'[2]tr (2)'!C555</f>
        <v>81.8</v>
      </c>
      <c r="C798" s="198">
        <f>'[2]tr (2)'!D555</f>
        <v>83.7</v>
      </c>
      <c r="D798" s="198">
        <f>'[2]tr (2)'!E555</f>
        <v>83.6</v>
      </c>
      <c r="E798" s="251"/>
      <c r="F798" s="198">
        <f>'[2]tr (2)'!F555</f>
        <v>87.4</v>
      </c>
      <c r="G798" s="198">
        <f>'[2]tr (2)'!G555</f>
        <v>87.4</v>
      </c>
      <c r="H798" s="198">
        <f>'[2]tr (2)'!H555</f>
        <v>87.4</v>
      </c>
      <c r="I798" s="198">
        <f>'[2]tr (2)'!I555</f>
        <v>87.4</v>
      </c>
      <c r="J798" s="198">
        <f>'[2]tr (2)'!J555</f>
        <v>87.4</v>
      </c>
      <c r="K798" s="198">
        <f>'[2]tr (2)'!K555</f>
        <v>87.4</v>
      </c>
      <c r="L798" s="198">
        <f>'[2]tr (2)'!L555</f>
        <v>89.1</v>
      </c>
      <c r="M798" s="198">
        <f>'[2]tr (2)'!M555</f>
        <v>89.8</v>
      </c>
      <c r="N798" s="198">
        <f>'[2]tr (2)'!N555</f>
        <v>99.8</v>
      </c>
      <c r="O798" s="251"/>
      <c r="P798" s="247">
        <f>'[2]tr (2)'!O555</f>
        <v>99.8</v>
      </c>
      <c r="Q798" s="198">
        <f>'[2]tr (2)'!P555</f>
        <v>99.8</v>
      </c>
      <c r="R798" s="251">
        <f>'[2]tr (2)'!Q555</f>
        <v>99.8</v>
      </c>
      <c r="S798" s="253" t="s">
        <v>1822</v>
      </c>
    </row>
    <row r="799" spans="1:19" ht="15" customHeight="1">
      <c r="A799" s="216" t="s">
        <v>1823</v>
      </c>
      <c r="B799" s="247">
        <f>'[2]tr (2)'!C556</f>
        <v>109.6</v>
      </c>
      <c r="C799" s="198">
        <f>'[2]tr (2)'!D556</f>
        <v>109.6</v>
      </c>
      <c r="D799" s="198">
        <f>'[2]tr (2)'!E556</f>
        <v>107.1</v>
      </c>
      <c r="E799" s="251"/>
      <c r="F799" s="198">
        <f>'[2]tr (2)'!F556</f>
        <v>109.6</v>
      </c>
      <c r="G799" s="198">
        <f>'[2]tr (2)'!G556</f>
        <v>109.6</v>
      </c>
      <c r="H799" s="198">
        <f>'[2]tr (2)'!H556</f>
        <v>109.6</v>
      </c>
      <c r="I799" s="198">
        <f>'[2]tr (2)'!I556</f>
        <v>109.6</v>
      </c>
      <c r="J799" s="198">
        <f>'[2]tr (2)'!J556</f>
        <v>109.6</v>
      </c>
      <c r="K799" s="198">
        <f>'[2]tr (2)'!K556</f>
        <v>109.6</v>
      </c>
      <c r="L799" s="198">
        <f>'[2]tr (2)'!L556</f>
        <v>109.6</v>
      </c>
      <c r="M799" s="198">
        <f>'[2]tr (2)'!M556</f>
        <v>109.6</v>
      </c>
      <c r="N799" s="198">
        <f>'[2]tr (2)'!N556</f>
        <v>109.6</v>
      </c>
      <c r="O799" s="251"/>
      <c r="P799" s="247">
        <f>'[2]tr (2)'!O556</f>
        <v>109.6</v>
      </c>
      <c r="Q799" s="198">
        <f>'[2]tr (2)'!P556</f>
        <v>109.6</v>
      </c>
      <c r="R799" s="251">
        <f>'[2]tr (2)'!Q556</f>
        <v>109.6</v>
      </c>
      <c r="S799" s="252" t="s">
        <v>1824</v>
      </c>
    </row>
    <row r="800" spans="1:19" ht="15" customHeight="1">
      <c r="A800" s="216" t="s">
        <v>1825</v>
      </c>
      <c r="B800" s="247">
        <f>'[2]tr (2)'!C557</f>
        <v>100.3</v>
      </c>
      <c r="C800" s="198">
        <f>'[2]tr (2)'!D557</f>
        <v>100.3</v>
      </c>
      <c r="D800" s="198">
        <f>'[2]tr (2)'!E557</f>
        <v>100.3</v>
      </c>
      <c r="E800" s="251"/>
      <c r="F800" s="198">
        <f>'[2]tr (2)'!F557</f>
        <v>100.3</v>
      </c>
      <c r="G800" s="198">
        <f>'[2]tr (2)'!G557</f>
        <v>100.3</v>
      </c>
      <c r="H800" s="198">
        <f>'[2]tr (2)'!H557</f>
        <v>100.3</v>
      </c>
      <c r="I800" s="198">
        <f>'[2]tr (2)'!I557</f>
        <v>100.3</v>
      </c>
      <c r="J800" s="198">
        <f>'[2]tr (2)'!J557</f>
        <v>100.3</v>
      </c>
      <c r="K800" s="198">
        <f>'[2]tr (2)'!K557</f>
        <v>100.3</v>
      </c>
      <c r="L800" s="198">
        <f>'[2]tr (2)'!L557</f>
        <v>100.3</v>
      </c>
      <c r="M800" s="198">
        <f>'[2]tr (2)'!M557</f>
        <v>100.3</v>
      </c>
      <c r="N800" s="198">
        <f>'[2]tr (2)'!N557</f>
        <v>100.3</v>
      </c>
      <c r="O800" s="251"/>
      <c r="P800" s="247">
        <f>'[2]tr (2)'!O557</f>
        <v>100.3</v>
      </c>
      <c r="Q800" s="198">
        <f>'[2]tr (2)'!P557</f>
        <v>100.3</v>
      </c>
      <c r="R800" s="251">
        <f>'[2]tr (2)'!Q557</f>
        <v>100.3</v>
      </c>
      <c r="S800" s="252" t="s">
        <v>1826</v>
      </c>
    </row>
    <row r="801" spans="1:19" ht="15" customHeight="1">
      <c r="A801" s="216" t="s">
        <v>1827</v>
      </c>
      <c r="B801" s="247">
        <f>'[2]tr (2)'!C558</f>
        <v>99.3</v>
      </c>
      <c r="C801" s="198">
        <f>'[2]tr (2)'!D558</f>
        <v>99.3</v>
      </c>
      <c r="D801" s="198">
        <f>'[2]tr (2)'!E558</f>
        <v>99.3</v>
      </c>
      <c r="E801" s="251"/>
      <c r="F801" s="198">
        <f>'[2]tr (2)'!F558</f>
        <v>99.3</v>
      </c>
      <c r="G801" s="198">
        <f>'[2]tr (2)'!G558</f>
        <v>99.3</v>
      </c>
      <c r="H801" s="198">
        <f>'[2]tr (2)'!H558</f>
        <v>99.3</v>
      </c>
      <c r="I801" s="198">
        <f>'[2]tr (2)'!I558</f>
        <v>99.3</v>
      </c>
      <c r="J801" s="198">
        <f>'[2]tr (2)'!J558</f>
        <v>99.3</v>
      </c>
      <c r="K801" s="198">
        <f>'[2]tr (2)'!K558</f>
        <v>99.3</v>
      </c>
      <c r="L801" s="198">
        <f>'[2]tr (2)'!L558</f>
        <v>99.3</v>
      </c>
      <c r="M801" s="198">
        <f>'[2]tr (2)'!M558</f>
        <v>99.3</v>
      </c>
      <c r="N801" s="198">
        <f>'[2]tr (2)'!N558</f>
        <v>99.3</v>
      </c>
      <c r="O801" s="251"/>
      <c r="P801" s="247">
        <f>'[2]tr (2)'!O558</f>
        <v>99.3</v>
      </c>
      <c r="Q801" s="198">
        <f>'[2]tr (2)'!P558</f>
        <v>99</v>
      </c>
      <c r="R801" s="251">
        <f>'[2]tr (2)'!Q558</f>
        <v>99</v>
      </c>
      <c r="S801" s="252" t="s">
        <v>1828</v>
      </c>
    </row>
    <row r="802" spans="1:19" ht="15" customHeight="1">
      <c r="A802" s="216" t="s">
        <v>1829</v>
      </c>
      <c r="B802" s="247">
        <f>'[2]tr (2)'!C559</f>
        <v>100</v>
      </c>
      <c r="C802" s="198">
        <f>'[2]tr (2)'!D559</f>
        <v>100</v>
      </c>
      <c r="D802" s="198">
        <f>'[2]tr (2)'!E559</f>
        <v>100</v>
      </c>
      <c r="E802" s="251"/>
      <c r="F802" s="198">
        <f>'[2]tr (2)'!F559</f>
        <v>100</v>
      </c>
      <c r="G802" s="198">
        <f>'[2]tr (2)'!G559</f>
        <v>100</v>
      </c>
      <c r="H802" s="198">
        <f>'[2]tr (2)'!H559</f>
        <v>100</v>
      </c>
      <c r="I802" s="198">
        <f>'[2]tr (2)'!I559</f>
        <v>100</v>
      </c>
      <c r="J802" s="198">
        <f>'[2]tr (2)'!J559</f>
        <v>100</v>
      </c>
      <c r="K802" s="198">
        <f>'[2]tr (2)'!K559</f>
        <v>100</v>
      </c>
      <c r="L802" s="198">
        <f>'[2]tr (2)'!L559</f>
        <v>100</v>
      </c>
      <c r="M802" s="198">
        <f>'[2]tr (2)'!M559</f>
        <v>100</v>
      </c>
      <c r="N802" s="198">
        <f>'[2]tr (2)'!N559</f>
        <v>100</v>
      </c>
      <c r="O802" s="251"/>
      <c r="P802" s="247">
        <f>'[2]tr (2)'!O559</f>
        <v>100</v>
      </c>
      <c r="Q802" s="198">
        <f>'[2]tr (2)'!P559</f>
        <v>100</v>
      </c>
      <c r="R802" s="251">
        <f>'[2]tr (2)'!Q559</f>
        <v>100</v>
      </c>
      <c r="S802" s="292" t="s">
        <v>1830</v>
      </c>
    </row>
    <row r="803" spans="1:19" ht="15" customHeight="1">
      <c r="A803" s="277" t="s">
        <v>1831</v>
      </c>
      <c r="B803" s="247">
        <f>'[2]tr (2)'!C560</f>
        <v>100</v>
      </c>
      <c r="C803" s="198">
        <f>'[2]tr (2)'!D560</f>
        <v>100</v>
      </c>
      <c r="D803" s="198">
        <f>'[2]tr (2)'!E560</f>
        <v>99</v>
      </c>
      <c r="E803" s="251"/>
      <c r="F803" s="198">
        <f>'[2]tr (2)'!F560</f>
        <v>100</v>
      </c>
      <c r="G803" s="198">
        <f>'[2]tr (2)'!G560</f>
        <v>100</v>
      </c>
      <c r="H803" s="198">
        <f>'[2]tr (2)'!H560</f>
        <v>100</v>
      </c>
      <c r="I803" s="198">
        <f>'[2]tr (2)'!I560</f>
        <v>100</v>
      </c>
      <c r="J803" s="198">
        <f>'[2]tr (2)'!J560</f>
        <v>100</v>
      </c>
      <c r="K803" s="198">
        <f>'[2]tr (2)'!K560</f>
        <v>100</v>
      </c>
      <c r="L803" s="198">
        <f>'[2]tr (2)'!L560</f>
        <v>100</v>
      </c>
      <c r="M803" s="198">
        <f>'[2]tr (2)'!M560</f>
        <v>100</v>
      </c>
      <c r="N803" s="198">
        <f>'[2]tr (2)'!N560</f>
        <v>100</v>
      </c>
      <c r="O803" s="251"/>
      <c r="P803" s="247">
        <f>'[2]tr (2)'!O560</f>
        <v>100</v>
      </c>
      <c r="Q803" s="198">
        <f>'[2]tr (2)'!P560</f>
        <v>100</v>
      </c>
      <c r="R803" s="251">
        <f>'[2]tr (2)'!Q560</f>
        <v>100</v>
      </c>
      <c r="S803" s="206" t="s">
        <v>1832</v>
      </c>
    </row>
    <row r="804" spans="1:19" ht="15" customHeight="1">
      <c r="A804" s="216" t="s">
        <v>1833</v>
      </c>
      <c r="B804" s="247">
        <f>'[2]tr (2)'!C561</f>
        <v>99.7</v>
      </c>
      <c r="C804" s="198">
        <f>'[2]tr (2)'!D561</f>
        <v>99.7</v>
      </c>
      <c r="D804" s="198">
        <f>'[2]tr (2)'!E561</f>
        <v>99.7</v>
      </c>
      <c r="E804" s="251"/>
      <c r="F804" s="198">
        <f>'[2]tr (2)'!F561</f>
        <v>99.7</v>
      </c>
      <c r="G804" s="198">
        <f>'[2]tr (2)'!G561</f>
        <v>99.7</v>
      </c>
      <c r="H804" s="198">
        <f>'[2]tr (2)'!H561</f>
        <v>99.7</v>
      </c>
      <c r="I804" s="198">
        <f>'[2]tr (2)'!I561</f>
        <v>99.7</v>
      </c>
      <c r="J804" s="198">
        <f>'[2]tr (2)'!J561</f>
        <v>99.7</v>
      </c>
      <c r="K804" s="198">
        <f>'[2]tr (2)'!K561</f>
        <v>99.7</v>
      </c>
      <c r="L804" s="198">
        <f>'[2]tr (2)'!L561</f>
        <v>99.7</v>
      </c>
      <c r="M804" s="198">
        <f>'[2]tr (2)'!M561</f>
        <v>99.7</v>
      </c>
      <c r="N804" s="198">
        <f>'[2]tr (2)'!N561</f>
        <v>99.7</v>
      </c>
      <c r="O804" s="251"/>
      <c r="P804" s="247">
        <f>'[2]tr (2)'!O561</f>
        <v>99.7</v>
      </c>
      <c r="Q804" s="198">
        <f>'[2]tr (2)'!P561</f>
        <v>99.7</v>
      </c>
      <c r="R804" s="251">
        <f>'[2]tr (2)'!Q561</f>
        <v>99.7</v>
      </c>
      <c r="S804" s="253" t="s">
        <v>1834</v>
      </c>
    </row>
    <row r="805" spans="1:19" ht="15" customHeight="1">
      <c r="A805" s="216" t="s">
        <v>1835</v>
      </c>
      <c r="B805" s="247">
        <f>'[2]tr (2)'!C562</f>
        <v>108.4</v>
      </c>
      <c r="C805" s="198">
        <f>'[2]tr (2)'!D562</f>
        <v>108.4</v>
      </c>
      <c r="D805" s="198">
        <f>'[2]tr (2)'!E562</f>
        <v>108.4</v>
      </c>
      <c r="E805" s="251"/>
      <c r="F805" s="198">
        <f>'[2]tr (2)'!F562</f>
        <v>108.4</v>
      </c>
      <c r="G805" s="198">
        <f>'[2]tr (2)'!G562</f>
        <v>108.4</v>
      </c>
      <c r="H805" s="198">
        <f>'[2]tr (2)'!H562</f>
        <v>108.4</v>
      </c>
      <c r="I805" s="198">
        <f>'[2]tr (2)'!I562</f>
        <v>108.4</v>
      </c>
      <c r="J805" s="198">
        <f>'[2]tr (2)'!J562</f>
        <v>108.4</v>
      </c>
      <c r="K805" s="198">
        <f>'[2]tr (2)'!K562</f>
        <v>108.4</v>
      </c>
      <c r="L805" s="198">
        <f>'[2]tr (2)'!L562</f>
        <v>108.4</v>
      </c>
      <c r="M805" s="198">
        <f>'[2]tr (2)'!M562</f>
        <v>108.4</v>
      </c>
      <c r="N805" s="198">
        <f>'[2]tr (2)'!N562</f>
        <v>108.4</v>
      </c>
      <c r="O805" s="251"/>
      <c r="P805" s="247">
        <f>'[2]tr (2)'!O562</f>
        <v>108.4</v>
      </c>
      <c r="Q805" s="198">
        <f>'[2]tr (2)'!P562</f>
        <v>108.4</v>
      </c>
      <c r="R805" s="251">
        <f>'[2]tr (2)'!Q562</f>
        <v>99.3</v>
      </c>
      <c r="S805" s="253" t="s">
        <v>1836</v>
      </c>
    </row>
    <row r="806" spans="1:19" ht="15" customHeight="1">
      <c r="A806" s="216" t="s">
        <v>1837</v>
      </c>
      <c r="B806" s="247">
        <f>'[2]tr (2)'!C563</f>
        <v>100</v>
      </c>
      <c r="C806" s="198">
        <f>'[2]tr (2)'!D563</f>
        <v>100</v>
      </c>
      <c r="D806" s="198">
        <f>'[2]tr (2)'!E563</f>
        <v>100</v>
      </c>
      <c r="E806" s="251"/>
      <c r="F806" s="198">
        <f>'[2]tr (2)'!F563</f>
        <v>100</v>
      </c>
      <c r="G806" s="198">
        <f>'[2]tr (2)'!G563</f>
        <v>100</v>
      </c>
      <c r="H806" s="198">
        <f>'[2]tr (2)'!H563</f>
        <v>100</v>
      </c>
      <c r="I806" s="198">
        <f>'[2]tr (2)'!I563</f>
        <v>100</v>
      </c>
      <c r="J806" s="198">
        <f>'[2]tr (2)'!J563</f>
        <v>100</v>
      </c>
      <c r="K806" s="198">
        <f>'[2]tr (2)'!K563</f>
        <v>100</v>
      </c>
      <c r="L806" s="198">
        <f>'[2]tr (2)'!L563</f>
        <v>100</v>
      </c>
      <c r="M806" s="198">
        <f>'[2]tr (2)'!M563</f>
        <v>100</v>
      </c>
      <c r="N806" s="198">
        <f>'[2]tr (2)'!N563</f>
        <v>100</v>
      </c>
      <c r="O806" s="251"/>
      <c r="P806" s="247">
        <f>'[2]tr (2)'!O563</f>
        <v>100</v>
      </c>
      <c r="Q806" s="198">
        <f>'[2]tr (2)'!P563</f>
        <v>100</v>
      </c>
      <c r="R806" s="251">
        <f>'[2]tr (2)'!Q563</f>
        <v>100</v>
      </c>
      <c r="S806" s="253" t="s">
        <v>1838</v>
      </c>
    </row>
    <row r="807" spans="1:19" ht="15" customHeight="1">
      <c r="A807" s="216" t="s">
        <v>1839</v>
      </c>
      <c r="B807" s="247">
        <f>'[2]tr (2)'!C564</f>
        <v>100</v>
      </c>
      <c r="C807" s="198">
        <f>'[2]tr (2)'!D564</f>
        <v>100</v>
      </c>
      <c r="D807" s="198">
        <f>'[2]tr (2)'!E564</f>
        <v>100</v>
      </c>
      <c r="E807" s="251"/>
      <c r="F807" s="198">
        <f>'[2]tr (2)'!F564</f>
        <v>100</v>
      </c>
      <c r="G807" s="198">
        <f>'[2]tr (2)'!G564</f>
        <v>100</v>
      </c>
      <c r="H807" s="198">
        <f>'[2]tr (2)'!H564</f>
        <v>100</v>
      </c>
      <c r="I807" s="198">
        <f>'[2]tr (2)'!I564</f>
        <v>100</v>
      </c>
      <c r="J807" s="198">
        <f>'[2]tr (2)'!J564</f>
        <v>100</v>
      </c>
      <c r="K807" s="198">
        <f>'[2]tr (2)'!K564</f>
        <v>100</v>
      </c>
      <c r="L807" s="198">
        <f>'[2]tr (2)'!L564</f>
        <v>100</v>
      </c>
      <c r="M807" s="198">
        <f>'[2]tr (2)'!M564</f>
        <v>100</v>
      </c>
      <c r="N807" s="198">
        <f>'[2]tr (2)'!N564</f>
        <v>100</v>
      </c>
      <c r="O807" s="251"/>
      <c r="P807" s="247">
        <f>'[2]tr (2)'!O564</f>
        <v>100</v>
      </c>
      <c r="Q807" s="198">
        <f>'[2]tr (2)'!P564</f>
        <v>100</v>
      </c>
      <c r="R807" s="251">
        <f>'[2]tr (2)'!Q564</f>
        <v>100</v>
      </c>
      <c r="S807" s="253" t="s">
        <v>1840</v>
      </c>
    </row>
    <row r="808" spans="1:19" ht="15" customHeight="1">
      <c r="A808" s="216" t="s">
        <v>1841</v>
      </c>
      <c r="B808" s="247">
        <f>'[2]tr (2)'!C565</f>
        <v>100.8</v>
      </c>
      <c r="C808" s="198">
        <f>'[2]tr (2)'!D565</f>
        <v>100.8</v>
      </c>
      <c r="D808" s="198">
        <f>'[2]tr (2)'!E565</f>
        <v>100.8</v>
      </c>
      <c r="E808" s="251"/>
      <c r="F808" s="198">
        <f>'[2]tr (2)'!F565</f>
        <v>100.8</v>
      </c>
      <c r="G808" s="198">
        <f>'[2]tr (2)'!G565</f>
        <v>100.8</v>
      </c>
      <c r="H808" s="198">
        <f>'[2]tr (2)'!H565</f>
        <v>100.8</v>
      </c>
      <c r="I808" s="198">
        <f>'[2]tr (2)'!I565</f>
        <v>100.8</v>
      </c>
      <c r="J808" s="198">
        <f>'[2]tr (2)'!J565</f>
        <v>100.8</v>
      </c>
      <c r="K808" s="198">
        <f>'[2]tr (2)'!K565</f>
        <v>100.8</v>
      </c>
      <c r="L808" s="198">
        <f>'[2]tr (2)'!L565</f>
        <v>100.8</v>
      </c>
      <c r="M808" s="198">
        <f>'[2]tr (2)'!M565</f>
        <v>100.8</v>
      </c>
      <c r="N808" s="198">
        <f>'[2]tr (2)'!N565</f>
        <v>100.8</v>
      </c>
      <c r="O808" s="251"/>
      <c r="P808" s="247">
        <f>'[2]tr (2)'!O565</f>
        <v>100.8</v>
      </c>
      <c r="Q808" s="198">
        <f>'[2]tr (2)'!P565</f>
        <v>100.8</v>
      </c>
      <c r="R808" s="251">
        <f>'[2]tr (2)'!Q565</f>
        <v>100.8</v>
      </c>
      <c r="S808" s="253" t="s">
        <v>1842</v>
      </c>
    </row>
    <row r="809" spans="1:19" ht="15" customHeight="1">
      <c r="A809" s="216" t="s">
        <v>1843</v>
      </c>
      <c r="B809" s="247">
        <f>'[2]tr (2)'!C566</f>
        <v>100</v>
      </c>
      <c r="C809" s="198">
        <f>'[2]tr (2)'!D566</f>
        <v>100</v>
      </c>
      <c r="D809" s="198">
        <f>'[2]tr (2)'!E566</f>
        <v>100</v>
      </c>
      <c r="E809" s="251"/>
      <c r="F809" s="198">
        <f>'[2]tr (2)'!F566</f>
        <v>100</v>
      </c>
      <c r="G809" s="198">
        <f>'[2]tr (2)'!G566</f>
        <v>100</v>
      </c>
      <c r="H809" s="198">
        <f>'[2]tr (2)'!H566</f>
        <v>100</v>
      </c>
      <c r="I809" s="198">
        <f>'[2]tr (2)'!I566</f>
        <v>100</v>
      </c>
      <c r="J809" s="198">
        <f>'[2]tr (2)'!J566</f>
        <v>100</v>
      </c>
      <c r="K809" s="198">
        <f>'[2]tr (2)'!K566</f>
        <v>100</v>
      </c>
      <c r="L809" s="198">
        <f>'[2]tr (2)'!L566</f>
        <v>100</v>
      </c>
      <c r="M809" s="198">
        <f>'[2]tr (2)'!M566</f>
        <v>100</v>
      </c>
      <c r="N809" s="198">
        <f>'[2]tr (2)'!N566</f>
        <v>100</v>
      </c>
      <c r="O809" s="251"/>
      <c r="P809" s="247">
        <f>'[2]tr (2)'!O566</f>
        <v>100</v>
      </c>
      <c r="Q809" s="198">
        <f>'[2]tr (2)'!P566</f>
        <v>100</v>
      </c>
      <c r="R809" s="251">
        <f>'[2]tr (2)'!Q566</f>
        <v>100</v>
      </c>
      <c r="S809" s="253" t="s">
        <v>1844</v>
      </c>
    </row>
    <row r="810" spans="1:19" ht="15" customHeight="1">
      <c r="A810" s="216" t="s">
        <v>1845</v>
      </c>
      <c r="B810" s="247">
        <f>'[2]tr (2)'!C567</f>
        <v>101</v>
      </c>
      <c r="C810" s="198">
        <f>'[2]tr (2)'!D567</f>
        <v>101</v>
      </c>
      <c r="D810" s="198">
        <f>'[2]tr (2)'!E567</f>
        <v>101</v>
      </c>
      <c r="E810" s="251"/>
      <c r="F810" s="198">
        <f>'[2]tr (2)'!F567</f>
        <v>101</v>
      </c>
      <c r="G810" s="198">
        <f>'[2]tr (2)'!G567</f>
        <v>101</v>
      </c>
      <c r="H810" s="198">
        <f>'[2]tr (2)'!H567</f>
        <v>101</v>
      </c>
      <c r="I810" s="198">
        <f>'[2]tr (2)'!I567</f>
        <v>101</v>
      </c>
      <c r="J810" s="198">
        <f>'[2]tr (2)'!J567</f>
        <v>101</v>
      </c>
      <c r="K810" s="198">
        <f>'[2]tr (2)'!K567</f>
        <v>101</v>
      </c>
      <c r="L810" s="198">
        <f>'[2]tr (2)'!L567</f>
        <v>101</v>
      </c>
      <c r="M810" s="198">
        <f>'[2]tr (2)'!M567</f>
        <v>101</v>
      </c>
      <c r="N810" s="198">
        <f>'[2]tr (2)'!N567</f>
        <v>101</v>
      </c>
      <c r="O810" s="251"/>
      <c r="P810" s="247">
        <f>'[2]tr (2)'!O567</f>
        <v>101</v>
      </c>
      <c r="Q810" s="198">
        <f>'[2]tr (2)'!P567</f>
        <v>101</v>
      </c>
      <c r="R810" s="251">
        <f>'[2]tr (2)'!Q567</f>
        <v>101</v>
      </c>
      <c r="S810" s="253" t="s">
        <v>1846</v>
      </c>
    </row>
    <row r="811" spans="1:19" ht="15" customHeight="1">
      <c r="A811" s="216" t="s">
        <v>1847</v>
      </c>
      <c r="B811" s="247">
        <f>'[2]tr (2)'!C568</f>
        <v>100</v>
      </c>
      <c r="C811" s="198">
        <f>'[2]tr (2)'!D568</f>
        <v>100</v>
      </c>
      <c r="D811" s="198">
        <f>'[2]tr (2)'!E568</f>
        <v>100</v>
      </c>
      <c r="E811" s="251"/>
      <c r="F811" s="198">
        <f>'[2]tr (2)'!F568</f>
        <v>100</v>
      </c>
      <c r="G811" s="198">
        <f>'[2]tr (2)'!G568</f>
        <v>100</v>
      </c>
      <c r="H811" s="198">
        <f>'[2]tr (2)'!H568</f>
        <v>100</v>
      </c>
      <c r="I811" s="198">
        <f>'[2]tr (2)'!I568</f>
        <v>100</v>
      </c>
      <c r="J811" s="198">
        <f>'[2]tr (2)'!J568</f>
        <v>100</v>
      </c>
      <c r="K811" s="198">
        <f>'[2]tr (2)'!K568</f>
        <v>100</v>
      </c>
      <c r="L811" s="198">
        <f>'[2]tr (2)'!L568</f>
        <v>100</v>
      </c>
      <c r="M811" s="198">
        <f>'[2]tr (2)'!M568</f>
        <v>100</v>
      </c>
      <c r="N811" s="198">
        <f>'[2]tr (2)'!N568</f>
        <v>100</v>
      </c>
      <c r="O811" s="251"/>
      <c r="P811" s="247">
        <f>'[2]tr (2)'!O568</f>
        <v>100</v>
      </c>
      <c r="Q811" s="198">
        <f>'[2]tr (2)'!P568</f>
        <v>100</v>
      </c>
      <c r="R811" s="251">
        <f>'[2]tr (2)'!Q568</f>
        <v>100</v>
      </c>
      <c r="S811" s="253" t="s">
        <v>1848</v>
      </c>
    </row>
    <row r="812" spans="1:19" ht="15" customHeight="1">
      <c r="A812" s="216" t="s">
        <v>1849</v>
      </c>
      <c r="B812" s="247">
        <f>'[2]tr (2)'!C569</f>
        <v>101.2</v>
      </c>
      <c r="C812" s="198">
        <f>'[2]tr (2)'!D569</f>
        <v>100.2</v>
      </c>
      <c r="D812" s="198">
        <f>'[2]tr (2)'!E569</f>
        <v>100.2</v>
      </c>
      <c r="E812" s="251"/>
      <c r="F812" s="198">
        <f>'[2]tr (2)'!F569</f>
        <v>100.2</v>
      </c>
      <c r="G812" s="198">
        <f>'[2]tr (2)'!G569</f>
        <v>100.2</v>
      </c>
      <c r="H812" s="198">
        <f>'[2]tr (2)'!H569</f>
        <v>100.2</v>
      </c>
      <c r="I812" s="198">
        <f>'[2]tr (2)'!I569</f>
        <v>100.2</v>
      </c>
      <c r="J812" s="198">
        <f>'[2]tr (2)'!J569</f>
        <v>100.2</v>
      </c>
      <c r="K812" s="198">
        <f>'[2]tr (2)'!K569</f>
        <v>100.2</v>
      </c>
      <c r="L812" s="198">
        <f>'[2]tr (2)'!L569</f>
        <v>100.2</v>
      </c>
      <c r="M812" s="198">
        <f>'[2]tr (2)'!M569</f>
        <v>100.2</v>
      </c>
      <c r="N812" s="198">
        <f>'[2]tr (2)'!N569</f>
        <v>100.2</v>
      </c>
      <c r="O812" s="251"/>
      <c r="P812" s="247">
        <f>'[2]tr (2)'!O569</f>
        <v>100.2</v>
      </c>
      <c r="Q812" s="198">
        <f>'[2]tr (2)'!P569</f>
        <v>100.2</v>
      </c>
      <c r="R812" s="251">
        <f>'[2]tr (2)'!Q569</f>
        <v>100.2</v>
      </c>
      <c r="S812" s="253" t="s">
        <v>1850</v>
      </c>
    </row>
    <row r="813" spans="1:19" ht="15" customHeight="1">
      <c r="A813" s="216" t="s">
        <v>1851</v>
      </c>
      <c r="B813" s="247">
        <f>'[2]tr (2)'!C570</f>
        <v>117.5</v>
      </c>
      <c r="C813" s="198">
        <f>'[2]tr (2)'!D570</f>
        <v>117.5</v>
      </c>
      <c r="D813" s="198">
        <f>'[2]tr (2)'!E570</f>
        <v>117.5</v>
      </c>
      <c r="E813" s="251"/>
      <c r="F813" s="198">
        <f>'[2]tr (2)'!F570</f>
        <v>117.5</v>
      </c>
      <c r="G813" s="198">
        <f>'[2]tr (2)'!G570</f>
        <v>117.5</v>
      </c>
      <c r="H813" s="198">
        <f>'[2]tr (2)'!H570</f>
        <v>117.5</v>
      </c>
      <c r="I813" s="198">
        <f>'[2]tr (2)'!I570</f>
        <v>117.5</v>
      </c>
      <c r="J813" s="198">
        <f>'[2]tr (2)'!J570</f>
        <v>117.5</v>
      </c>
      <c r="K813" s="198">
        <f>'[2]tr (2)'!K570</f>
        <v>117.5</v>
      </c>
      <c r="L813" s="198">
        <f>'[2]tr (2)'!L570</f>
        <v>117.5</v>
      </c>
      <c r="M813" s="198">
        <f>'[2]tr (2)'!M570</f>
        <v>117.5</v>
      </c>
      <c r="N813" s="198">
        <f>'[2]tr (2)'!N570</f>
        <v>117.5</v>
      </c>
      <c r="O813" s="251"/>
      <c r="P813" s="247">
        <f>'[2]tr (2)'!O570</f>
        <v>117.5</v>
      </c>
      <c r="Q813" s="198">
        <f>'[2]tr (2)'!P570</f>
        <v>117.5</v>
      </c>
      <c r="R813" s="251">
        <f>'[2]tr (2)'!Q570</f>
        <v>117.5</v>
      </c>
      <c r="S813" s="253" t="s">
        <v>1852</v>
      </c>
    </row>
    <row r="814" spans="1:19" s="246" customFormat="1" ht="15" customHeight="1">
      <c r="A814" s="216"/>
      <c r="B814" s="247"/>
      <c r="C814" s="198"/>
      <c r="D814" s="242"/>
      <c r="E814" s="244"/>
      <c r="F814" s="242"/>
      <c r="G814" s="242"/>
      <c r="H814" s="242"/>
      <c r="I814" s="242"/>
      <c r="J814" s="242"/>
      <c r="K814" s="242"/>
      <c r="L814" s="242"/>
      <c r="M814" s="242"/>
      <c r="N814" s="242"/>
      <c r="O814" s="244"/>
      <c r="P814" s="241"/>
      <c r="Q814" s="242"/>
      <c r="R814" s="244"/>
      <c r="S814" s="253"/>
    </row>
    <row r="815" spans="1:19" s="246" customFormat="1" ht="15" customHeight="1">
      <c r="A815" s="249" t="s">
        <v>1853</v>
      </c>
      <c r="B815" s="241">
        <f>'[2]tr (2)'!C572</f>
        <v>111</v>
      </c>
      <c r="C815" s="242">
        <f>'[2]tr (2)'!D572</f>
        <v>111</v>
      </c>
      <c r="D815" s="242">
        <f>'[2]tr (2)'!E572</f>
        <v>111</v>
      </c>
      <c r="E815" s="244"/>
      <c r="F815" s="242">
        <f>'[2]tr (2)'!F572</f>
        <v>111</v>
      </c>
      <c r="G815" s="242">
        <f>'[2]tr (2)'!G572</f>
        <v>111</v>
      </c>
      <c r="H815" s="242">
        <f>'[2]tr (2)'!H572</f>
        <v>111</v>
      </c>
      <c r="I815" s="242">
        <f>'[2]tr (2)'!I572</f>
        <v>111</v>
      </c>
      <c r="J815" s="242">
        <f>'[2]tr (2)'!J572</f>
        <v>111</v>
      </c>
      <c r="K815" s="242">
        <f>'[2]tr (2)'!K572</f>
        <v>111</v>
      </c>
      <c r="L815" s="242">
        <f>'[2]tr (2)'!L572</f>
        <v>111</v>
      </c>
      <c r="M815" s="242">
        <f>'[2]tr (2)'!M572</f>
        <v>111</v>
      </c>
      <c r="N815" s="242">
        <f>'[2]tr (2)'!N572</f>
        <v>111</v>
      </c>
      <c r="O815" s="244"/>
      <c r="P815" s="241">
        <f>'[2]tr (2)'!O572</f>
        <v>111.1</v>
      </c>
      <c r="Q815" s="242">
        <f>'[2]tr (2)'!P572</f>
        <v>111.1</v>
      </c>
      <c r="R815" s="244">
        <f>'[2]tr (2)'!Q572</f>
        <v>111.1</v>
      </c>
      <c r="S815" s="250" t="s">
        <v>1854</v>
      </c>
    </row>
    <row r="816" spans="1:19" s="246" customFormat="1" ht="15" customHeight="1">
      <c r="A816" s="216" t="s">
        <v>1855</v>
      </c>
      <c r="B816" s="247">
        <f>'[2]tr (2)'!C573</f>
        <v>113.1</v>
      </c>
      <c r="C816" s="198">
        <f>'[2]tr (2)'!D573</f>
        <v>113.1</v>
      </c>
      <c r="D816" s="198">
        <f>'[2]tr (2)'!E573</f>
        <v>113.1</v>
      </c>
      <c r="E816" s="251"/>
      <c r="F816" s="198">
        <f>'[2]tr (2)'!F573</f>
        <v>113.1</v>
      </c>
      <c r="G816" s="198">
        <f>'[2]tr (2)'!G573</f>
        <v>113.1</v>
      </c>
      <c r="H816" s="198">
        <f>'[2]tr (2)'!H573</f>
        <v>113.1</v>
      </c>
      <c r="I816" s="198">
        <f>'[2]tr (2)'!I573</f>
        <v>113.1</v>
      </c>
      <c r="J816" s="198">
        <f>'[2]tr (2)'!J573</f>
        <v>113.1</v>
      </c>
      <c r="K816" s="198">
        <f>'[2]tr (2)'!K573</f>
        <v>113.1</v>
      </c>
      <c r="L816" s="198">
        <f>'[2]tr (2)'!L573</f>
        <v>113.1</v>
      </c>
      <c r="M816" s="198">
        <f>'[2]tr (2)'!M573</f>
        <v>113.1</v>
      </c>
      <c r="N816" s="198">
        <f>'[2]tr (2)'!N573</f>
        <v>113.1</v>
      </c>
      <c r="O816" s="251"/>
      <c r="P816" s="247">
        <f>'[2]tr (2)'!O573</f>
        <v>113.4</v>
      </c>
      <c r="Q816" s="198">
        <f>'[2]tr (2)'!P573</f>
        <v>113.4</v>
      </c>
      <c r="R816" s="251">
        <f>'[2]tr (2)'!Q573</f>
        <v>113.4</v>
      </c>
      <c r="S816" s="253" t="s">
        <v>1856</v>
      </c>
    </row>
    <row r="817" spans="1:19" s="246" customFormat="1" ht="15" customHeight="1">
      <c r="A817" s="216" t="s">
        <v>1857</v>
      </c>
      <c r="B817" s="247">
        <f>'[2]tr (2)'!C574</f>
        <v>112.2</v>
      </c>
      <c r="C817" s="198">
        <f>'[2]tr (2)'!D574</f>
        <v>112.2</v>
      </c>
      <c r="D817" s="198">
        <f>'[2]tr (2)'!E574</f>
        <v>112.2</v>
      </c>
      <c r="E817" s="251"/>
      <c r="F817" s="198">
        <f>'[2]tr (2)'!F574</f>
        <v>112.2</v>
      </c>
      <c r="G817" s="198">
        <f>'[2]tr (2)'!G574</f>
        <v>112.2</v>
      </c>
      <c r="H817" s="198">
        <f>'[2]tr (2)'!H574</f>
        <v>112.2</v>
      </c>
      <c r="I817" s="198">
        <f>'[2]tr (2)'!I574</f>
        <v>112.2</v>
      </c>
      <c r="J817" s="198">
        <f>'[2]tr (2)'!J574</f>
        <v>112.2</v>
      </c>
      <c r="K817" s="198">
        <f>'[2]tr (2)'!K574</f>
        <v>112.2</v>
      </c>
      <c r="L817" s="198">
        <f>'[2]tr (2)'!L574</f>
        <v>112.2</v>
      </c>
      <c r="M817" s="198">
        <f>'[2]tr (2)'!M574</f>
        <v>112.2</v>
      </c>
      <c r="N817" s="198">
        <f>'[2]tr (2)'!N574</f>
        <v>112.2</v>
      </c>
      <c r="O817" s="251"/>
      <c r="P817" s="247">
        <f>'[2]tr (2)'!O574</f>
        <v>112.2</v>
      </c>
      <c r="Q817" s="198">
        <f>'[2]tr (2)'!P574</f>
        <v>112.2</v>
      </c>
      <c r="R817" s="251">
        <f>'[2]tr (2)'!Q574</f>
        <v>112.2</v>
      </c>
      <c r="S817" s="253" t="s">
        <v>1858</v>
      </c>
    </row>
    <row r="818" spans="1:19" s="246" customFormat="1" ht="15" customHeight="1">
      <c r="A818" s="216" t="s">
        <v>1859</v>
      </c>
      <c r="B818" s="247">
        <f>'[2]tr (2)'!C575</f>
        <v>103.7</v>
      </c>
      <c r="C818" s="198">
        <f>'[2]tr (2)'!D575</f>
        <v>103.7</v>
      </c>
      <c r="D818" s="198">
        <f>'[2]tr (2)'!E575</f>
        <v>103.7</v>
      </c>
      <c r="E818" s="251"/>
      <c r="F818" s="198">
        <f>'[2]tr (2)'!F575</f>
        <v>103.7</v>
      </c>
      <c r="G818" s="198">
        <f>'[2]tr (2)'!G575</f>
        <v>103.7</v>
      </c>
      <c r="H818" s="198">
        <f>'[2]tr (2)'!H575</f>
        <v>103.7</v>
      </c>
      <c r="I818" s="198">
        <f>'[2]tr (2)'!I575</f>
        <v>103.7</v>
      </c>
      <c r="J818" s="198">
        <f>'[2]tr (2)'!J575</f>
        <v>103.7</v>
      </c>
      <c r="K818" s="198">
        <f>'[2]tr (2)'!K575</f>
        <v>103.7</v>
      </c>
      <c r="L818" s="198">
        <f>'[2]tr (2)'!L575</f>
        <v>103.7</v>
      </c>
      <c r="M818" s="198">
        <f>'[2]tr (2)'!M575</f>
        <v>103.7</v>
      </c>
      <c r="N818" s="198">
        <f>'[2]tr (2)'!N575</f>
        <v>103.7</v>
      </c>
      <c r="O818" s="251"/>
      <c r="P818" s="247">
        <f>'[2]tr (2)'!O575</f>
        <v>103.7</v>
      </c>
      <c r="Q818" s="198">
        <f>'[2]tr (2)'!P575</f>
        <v>103.7</v>
      </c>
      <c r="R818" s="251">
        <f>'[2]tr (2)'!Q575</f>
        <v>103.7</v>
      </c>
      <c r="S818" s="253" t="s">
        <v>1860</v>
      </c>
    </row>
    <row r="819" spans="1:19" s="246" customFormat="1" ht="15" customHeight="1">
      <c r="A819" s="216" t="s">
        <v>1861</v>
      </c>
      <c r="B819" s="247">
        <f>'[2]tr (2)'!C576</f>
        <v>100</v>
      </c>
      <c r="C819" s="198">
        <f>'[2]tr (2)'!D576</f>
        <v>100</v>
      </c>
      <c r="D819" s="198">
        <f>'[2]tr (2)'!E576</f>
        <v>100</v>
      </c>
      <c r="E819" s="251"/>
      <c r="F819" s="198">
        <f>'[2]tr (2)'!F576</f>
        <v>100</v>
      </c>
      <c r="G819" s="198">
        <f>'[2]tr (2)'!G576</f>
        <v>100</v>
      </c>
      <c r="H819" s="198">
        <f>'[2]tr (2)'!H576</f>
        <v>100</v>
      </c>
      <c r="I819" s="198">
        <f>'[2]tr (2)'!I576</f>
        <v>100</v>
      </c>
      <c r="J819" s="198">
        <f>'[2]tr (2)'!J576</f>
        <v>100</v>
      </c>
      <c r="K819" s="198">
        <f>'[2]tr (2)'!K576</f>
        <v>100</v>
      </c>
      <c r="L819" s="198">
        <f>'[2]tr (2)'!L576</f>
        <v>100</v>
      </c>
      <c r="M819" s="198">
        <f>'[2]tr (2)'!M576</f>
        <v>100</v>
      </c>
      <c r="N819" s="198">
        <f>'[2]tr (2)'!N576</f>
        <v>100</v>
      </c>
      <c r="O819" s="251"/>
      <c r="P819" s="247">
        <f>'[2]tr (2)'!O576</f>
        <v>100</v>
      </c>
      <c r="Q819" s="198">
        <f>'[2]tr (2)'!P576</f>
        <v>100</v>
      </c>
      <c r="R819" s="251">
        <f>'[2]tr (2)'!Q576</f>
        <v>100</v>
      </c>
      <c r="S819" s="253" t="s">
        <v>1862</v>
      </c>
    </row>
    <row r="820" spans="1:19" ht="15" customHeight="1">
      <c r="A820" s="216" t="s">
        <v>1863</v>
      </c>
      <c r="B820" s="247">
        <f>'[2]tr (2)'!C577</f>
        <v>100</v>
      </c>
      <c r="C820" s="198">
        <f>'[2]tr (2)'!D577</f>
        <v>100</v>
      </c>
      <c r="D820" s="198">
        <f>'[2]tr (2)'!E577</f>
        <v>100</v>
      </c>
      <c r="E820" s="251"/>
      <c r="F820" s="198">
        <f>'[2]tr (2)'!F577</f>
        <v>100</v>
      </c>
      <c r="G820" s="198">
        <f>'[2]tr (2)'!G577</f>
        <v>100</v>
      </c>
      <c r="H820" s="198">
        <f>'[2]tr (2)'!H577</f>
        <v>100</v>
      </c>
      <c r="I820" s="198">
        <f>'[2]tr (2)'!I577</f>
        <v>100</v>
      </c>
      <c r="J820" s="198">
        <f>'[2]tr (2)'!J577</f>
        <v>100</v>
      </c>
      <c r="K820" s="198">
        <f>'[2]tr (2)'!K577</f>
        <v>100</v>
      </c>
      <c r="L820" s="198">
        <f>'[2]tr (2)'!L577</f>
        <v>100</v>
      </c>
      <c r="M820" s="198">
        <f>'[2]tr (2)'!M577</f>
        <v>100</v>
      </c>
      <c r="N820" s="198">
        <f>'[2]tr (2)'!N577</f>
        <v>100</v>
      </c>
      <c r="O820" s="251"/>
      <c r="P820" s="247">
        <f>'[2]tr (2)'!O577</f>
        <v>100</v>
      </c>
      <c r="Q820" s="198">
        <f>'[2]tr (2)'!P577</f>
        <v>100</v>
      </c>
      <c r="R820" s="251">
        <f>'[2]tr (2)'!Q577</f>
        <v>100</v>
      </c>
      <c r="S820" s="253" t="s">
        <v>1864</v>
      </c>
    </row>
    <row r="821" spans="1:19" ht="15" customHeight="1">
      <c r="B821" s="247"/>
      <c r="C821" s="198"/>
      <c r="D821" s="242"/>
      <c r="E821" s="244"/>
      <c r="F821" s="242"/>
      <c r="G821" s="242"/>
      <c r="H821" s="242"/>
      <c r="I821" s="242"/>
      <c r="J821" s="242"/>
      <c r="K821" s="242"/>
      <c r="L821" s="242"/>
      <c r="M821" s="242"/>
      <c r="N821" s="242"/>
      <c r="O821" s="244"/>
      <c r="P821" s="241"/>
      <c r="Q821" s="242"/>
      <c r="R821" s="244"/>
      <c r="S821" s="253"/>
    </row>
    <row r="822" spans="1:19" ht="15" customHeight="1">
      <c r="A822" s="249" t="s">
        <v>1865</v>
      </c>
      <c r="B822" s="241">
        <f>'[2]tr (2)'!C579</f>
        <v>106.2</v>
      </c>
      <c r="C822" s="242">
        <f>'[2]tr (2)'!D579</f>
        <v>106.2</v>
      </c>
      <c r="D822" s="242">
        <f>'[2]tr (2)'!E579</f>
        <v>104.5</v>
      </c>
      <c r="E822" s="244"/>
      <c r="F822" s="242">
        <f>'[2]tr (2)'!F579</f>
        <v>104.5</v>
      </c>
      <c r="G822" s="242">
        <f>'[2]tr (2)'!G579</f>
        <v>104.5</v>
      </c>
      <c r="H822" s="242">
        <f>'[2]tr (2)'!H579</f>
        <v>104.5</v>
      </c>
      <c r="I822" s="242">
        <f>'[2]tr (2)'!I579</f>
        <v>104.5</v>
      </c>
      <c r="J822" s="242">
        <f>'[2]tr (2)'!J579</f>
        <v>104.5</v>
      </c>
      <c r="K822" s="242">
        <f>'[2]tr (2)'!K579</f>
        <v>104.5</v>
      </c>
      <c r="L822" s="242">
        <f>'[2]tr (2)'!L579</f>
        <v>104.5</v>
      </c>
      <c r="M822" s="242">
        <f>'[2]tr (2)'!M579</f>
        <v>104.5</v>
      </c>
      <c r="N822" s="242">
        <f>'[2]tr (2)'!N579</f>
        <v>104.5</v>
      </c>
      <c r="O822" s="244"/>
      <c r="P822" s="241">
        <f>'[2]tr (2)'!O579</f>
        <v>104.5</v>
      </c>
      <c r="Q822" s="242">
        <f>'[2]tr (2)'!P579</f>
        <v>104.5</v>
      </c>
      <c r="R822" s="244">
        <f>'[2]tr (2)'!Q579</f>
        <v>103.6</v>
      </c>
      <c r="S822" s="248" t="s">
        <v>1866</v>
      </c>
    </row>
    <row r="823" spans="1:19" ht="15" customHeight="1">
      <c r="A823" s="216" t="s">
        <v>1867</v>
      </c>
      <c r="B823" s="247">
        <f>'[2]tr (2)'!C580</f>
        <v>106</v>
      </c>
      <c r="C823" s="198">
        <f>'[2]tr (2)'!D580</f>
        <v>106</v>
      </c>
      <c r="D823" s="198">
        <f>'[2]tr (2)'!E580</f>
        <v>106</v>
      </c>
      <c r="E823" s="251"/>
      <c r="F823" s="198">
        <f>'[2]tr (2)'!F580</f>
        <v>106</v>
      </c>
      <c r="G823" s="198">
        <f>'[2]tr (2)'!G580</f>
        <v>106</v>
      </c>
      <c r="H823" s="198">
        <f>'[2]tr (2)'!H580</f>
        <v>106</v>
      </c>
      <c r="I823" s="198">
        <f>'[2]tr (2)'!I580</f>
        <v>106</v>
      </c>
      <c r="J823" s="198">
        <f>'[2]tr (2)'!J580</f>
        <v>106</v>
      </c>
      <c r="K823" s="198">
        <f>'[2]tr (2)'!K580</f>
        <v>106</v>
      </c>
      <c r="L823" s="198">
        <f>'[2]tr (2)'!L580</f>
        <v>106</v>
      </c>
      <c r="M823" s="198">
        <f>'[2]tr (2)'!M580</f>
        <v>106</v>
      </c>
      <c r="N823" s="198">
        <f>'[2]tr (2)'!N580</f>
        <v>106</v>
      </c>
      <c r="O823" s="251"/>
      <c r="P823" s="247">
        <f>'[2]tr (2)'!O580</f>
        <v>105.7</v>
      </c>
      <c r="Q823" s="198">
        <f>'[2]tr (2)'!P580</f>
        <v>105.7</v>
      </c>
      <c r="R823" s="251">
        <f>'[2]tr (2)'!Q580</f>
        <v>105.5</v>
      </c>
      <c r="S823" s="253" t="s">
        <v>1868</v>
      </c>
    </row>
    <row r="824" spans="1:19" ht="15" customHeight="1">
      <c r="A824" s="216" t="s">
        <v>1869</v>
      </c>
      <c r="B824" s="247">
        <f>'[2]tr (2)'!C581</f>
        <v>100</v>
      </c>
      <c r="C824" s="198">
        <f>'[2]tr (2)'!D581</f>
        <v>100</v>
      </c>
      <c r="D824" s="198">
        <f>'[2]tr (2)'!E581</f>
        <v>100</v>
      </c>
      <c r="E824" s="251"/>
      <c r="F824" s="198">
        <f>'[2]tr (2)'!F581</f>
        <v>100</v>
      </c>
      <c r="G824" s="198">
        <f>'[2]tr (2)'!G581</f>
        <v>100</v>
      </c>
      <c r="H824" s="198">
        <f>'[2]tr (2)'!H581</f>
        <v>100</v>
      </c>
      <c r="I824" s="198">
        <f>'[2]tr (2)'!I581</f>
        <v>100</v>
      </c>
      <c r="J824" s="198">
        <f>'[2]tr (2)'!J581</f>
        <v>100</v>
      </c>
      <c r="K824" s="198">
        <f>'[2]tr (2)'!K581</f>
        <v>100</v>
      </c>
      <c r="L824" s="198">
        <f>'[2]tr (2)'!L581</f>
        <v>100</v>
      </c>
      <c r="M824" s="198">
        <f>'[2]tr (2)'!M581</f>
        <v>100</v>
      </c>
      <c r="N824" s="198">
        <f>'[2]tr (2)'!N581</f>
        <v>100</v>
      </c>
      <c r="O824" s="251"/>
      <c r="P824" s="247">
        <f>'[2]tr (2)'!O581</f>
        <v>100</v>
      </c>
      <c r="Q824" s="198">
        <f>'[2]tr (2)'!P581</f>
        <v>100</v>
      </c>
      <c r="R824" s="251">
        <f>'[2]tr (2)'!Q581</f>
        <v>100</v>
      </c>
      <c r="S824" s="253" t="s">
        <v>1870</v>
      </c>
    </row>
    <row r="825" spans="1:19" ht="15" customHeight="1">
      <c r="A825" s="216" t="s">
        <v>1871</v>
      </c>
      <c r="B825" s="247">
        <f>'[2]tr (2)'!C582</f>
        <v>107.1</v>
      </c>
      <c r="C825" s="198">
        <f>'[2]tr (2)'!D582</f>
        <v>107.1</v>
      </c>
      <c r="D825" s="198">
        <f>'[2]tr (2)'!E582</f>
        <v>98.1</v>
      </c>
      <c r="E825" s="251"/>
      <c r="F825" s="198">
        <f>'[2]tr (2)'!F582</f>
        <v>98.1</v>
      </c>
      <c r="G825" s="198">
        <f>'[2]tr (2)'!G582</f>
        <v>98.1</v>
      </c>
      <c r="H825" s="198">
        <f>'[2]tr (2)'!H582</f>
        <v>98.1</v>
      </c>
      <c r="I825" s="198">
        <f>'[2]tr (2)'!I582</f>
        <v>98.1</v>
      </c>
      <c r="J825" s="198">
        <f>'[2]tr (2)'!J582</f>
        <v>98.1</v>
      </c>
      <c r="K825" s="198">
        <f>'[2]tr (2)'!K582</f>
        <v>98.1</v>
      </c>
      <c r="L825" s="198">
        <f>'[2]tr (2)'!L582</f>
        <v>98.1</v>
      </c>
      <c r="M825" s="198">
        <f>'[2]tr (2)'!M582</f>
        <v>98.1</v>
      </c>
      <c r="N825" s="198">
        <f>'[2]tr (2)'!N582</f>
        <v>98.1</v>
      </c>
      <c r="O825" s="251"/>
      <c r="P825" s="247">
        <f>'[2]tr (2)'!O582</f>
        <v>99.1</v>
      </c>
      <c r="Q825" s="198">
        <f>'[2]tr (2)'!P582</f>
        <v>99.1</v>
      </c>
      <c r="R825" s="251">
        <f>'[2]tr (2)'!Q582</f>
        <v>95.2</v>
      </c>
      <c r="S825" s="253" t="s">
        <v>1872</v>
      </c>
    </row>
    <row r="826" spans="1:19" ht="15" customHeight="1">
      <c r="B826" s="247"/>
      <c r="C826" s="198"/>
      <c r="D826" s="242"/>
      <c r="E826" s="244"/>
      <c r="F826" s="242"/>
      <c r="G826" s="242"/>
      <c r="H826" s="242"/>
      <c r="I826" s="242"/>
      <c r="J826" s="242"/>
      <c r="K826" s="242"/>
      <c r="L826" s="242"/>
      <c r="M826" s="242"/>
      <c r="N826" s="242"/>
      <c r="O826" s="244"/>
      <c r="P826" s="241"/>
      <c r="Q826" s="242"/>
      <c r="R826" s="244"/>
      <c r="S826" s="253"/>
    </row>
    <row r="827" spans="1:19" ht="15" customHeight="1">
      <c r="A827" s="249" t="s">
        <v>1873</v>
      </c>
      <c r="B827" s="241">
        <f>'[2]tr (2)'!C584</f>
        <v>103.3</v>
      </c>
      <c r="C827" s="242">
        <f>'[2]tr (2)'!D584</f>
        <v>103.3</v>
      </c>
      <c r="D827" s="242">
        <f>'[2]tr (2)'!E584</f>
        <v>103.3</v>
      </c>
      <c r="E827" s="244"/>
      <c r="F827" s="242">
        <f>'[2]tr (2)'!F584</f>
        <v>103.3</v>
      </c>
      <c r="G827" s="242">
        <f>'[2]tr (2)'!G584</f>
        <v>103</v>
      </c>
      <c r="H827" s="242">
        <f>'[2]tr (2)'!H584</f>
        <v>103.1</v>
      </c>
      <c r="I827" s="242">
        <f>'[2]tr (2)'!I584</f>
        <v>103.1</v>
      </c>
      <c r="J827" s="242">
        <f>'[2]tr (2)'!J584</f>
        <v>103.2</v>
      </c>
      <c r="K827" s="242">
        <f>'[2]tr (2)'!K584</f>
        <v>103.2</v>
      </c>
      <c r="L827" s="242">
        <f>'[2]tr (2)'!L584</f>
        <v>102.1</v>
      </c>
      <c r="M827" s="242">
        <f>'[2]tr (2)'!M584</f>
        <v>101.9</v>
      </c>
      <c r="N827" s="242">
        <f>'[2]tr (2)'!N584</f>
        <v>101.7</v>
      </c>
      <c r="O827" s="244"/>
      <c r="P827" s="241">
        <f>'[2]tr (2)'!O584</f>
        <v>101.7</v>
      </c>
      <c r="Q827" s="242">
        <f>'[2]tr (2)'!P584</f>
        <v>101.7</v>
      </c>
      <c r="R827" s="244">
        <f>'[2]tr (2)'!Q584</f>
        <v>101.6</v>
      </c>
      <c r="S827" s="248" t="s">
        <v>1874</v>
      </c>
    </row>
    <row r="828" spans="1:19" ht="15" customHeight="1">
      <c r="A828" s="216" t="s">
        <v>1875</v>
      </c>
      <c r="B828" s="247">
        <f>'[2]tr (2)'!C585</f>
        <v>103.7</v>
      </c>
      <c r="C828" s="198">
        <f>'[2]tr (2)'!D585</f>
        <v>103.7</v>
      </c>
      <c r="D828" s="198">
        <f>'[2]tr (2)'!E585</f>
        <v>103.7</v>
      </c>
      <c r="E828" s="251"/>
      <c r="F828" s="198">
        <f>'[2]tr (2)'!F585</f>
        <v>103.7</v>
      </c>
      <c r="G828" s="198">
        <f>'[2]tr (2)'!G585</f>
        <v>103.7</v>
      </c>
      <c r="H828" s="198">
        <f>'[2]tr (2)'!H585</f>
        <v>103.7</v>
      </c>
      <c r="I828" s="198">
        <f>'[2]tr (2)'!I585</f>
        <v>103.7</v>
      </c>
      <c r="J828" s="198">
        <f>'[2]tr (2)'!J585</f>
        <v>103.7</v>
      </c>
      <c r="K828" s="198">
        <f>'[2]tr (2)'!K585</f>
        <v>103.7</v>
      </c>
      <c r="L828" s="198">
        <f>'[2]tr (2)'!L585</f>
        <v>103.7</v>
      </c>
      <c r="M828" s="198">
        <f>'[2]tr (2)'!M585</f>
        <v>103.7</v>
      </c>
      <c r="N828" s="198">
        <f>'[2]tr (2)'!N585</f>
        <v>103.7</v>
      </c>
      <c r="O828" s="251"/>
      <c r="P828" s="247">
        <f>'[2]tr (2)'!O585</f>
        <v>103.7</v>
      </c>
      <c r="Q828" s="198">
        <f>'[2]tr (2)'!P585</f>
        <v>103.7</v>
      </c>
      <c r="R828" s="251">
        <f>'[2]tr (2)'!Q585</f>
        <v>103.7</v>
      </c>
      <c r="S828" s="253" t="s">
        <v>1876</v>
      </c>
    </row>
    <row r="829" spans="1:19" ht="15" customHeight="1">
      <c r="A829" s="216" t="s">
        <v>1877</v>
      </c>
      <c r="B829" s="247">
        <f>'[2]tr (2)'!C586</f>
        <v>97.3</v>
      </c>
      <c r="C829" s="198">
        <f>'[2]tr (2)'!D586</f>
        <v>97.3</v>
      </c>
      <c r="D829" s="198">
        <f>'[2]tr (2)'!E586</f>
        <v>97.3</v>
      </c>
      <c r="E829" s="251"/>
      <c r="F829" s="198">
        <f>'[2]tr (2)'!F586</f>
        <v>97.3</v>
      </c>
      <c r="G829" s="198">
        <f>'[2]tr (2)'!G586</f>
        <v>97.3</v>
      </c>
      <c r="H829" s="198">
        <f>'[2]tr (2)'!H586</f>
        <v>97.3</v>
      </c>
      <c r="I829" s="198">
        <f>'[2]tr (2)'!I586</f>
        <v>97.3</v>
      </c>
      <c r="J829" s="198">
        <f>'[2]tr (2)'!J586</f>
        <v>97.3</v>
      </c>
      <c r="K829" s="198">
        <f>'[2]tr (2)'!K586</f>
        <v>97.3</v>
      </c>
      <c r="L829" s="198">
        <f>'[2]tr (2)'!L586</f>
        <v>97.3</v>
      </c>
      <c r="M829" s="198">
        <f>'[2]tr (2)'!M586</f>
        <v>97.3</v>
      </c>
      <c r="N829" s="198">
        <f>'[2]tr (2)'!N586</f>
        <v>97.3</v>
      </c>
      <c r="O829" s="251"/>
      <c r="P829" s="247">
        <f>'[2]tr (2)'!O586</f>
        <v>97.3</v>
      </c>
      <c r="Q829" s="198">
        <f>'[2]tr (2)'!P586</f>
        <v>97.3</v>
      </c>
      <c r="R829" s="251">
        <f>'[2]tr (2)'!Q586</f>
        <v>97.3</v>
      </c>
      <c r="S829" s="252" t="s">
        <v>1878</v>
      </c>
    </row>
    <row r="830" spans="1:19" ht="15" customHeight="1">
      <c r="A830" s="216" t="s">
        <v>1879</v>
      </c>
      <c r="B830" s="247">
        <f>'[2]tr (2)'!C587</f>
        <v>99.3</v>
      </c>
      <c r="C830" s="198">
        <f>'[2]tr (2)'!D587</f>
        <v>99.3</v>
      </c>
      <c r="D830" s="198">
        <f>'[2]tr (2)'!E587</f>
        <v>99.3</v>
      </c>
      <c r="E830" s="251"/>
      <c r="F830" s="198">
        <f>'[2]tr (2)'!F587</f>
        <v>99.3</v>
      </c>
      <c r="G830" s="198">
        <f>'[2]tr (2)'!G587</f>
        <v>99.3</v>
      </c>
      <c r="H830" s="198">
        <f>'[2]tr (2)'!H587</f>
        <v>99.5</v>
      </c>
      <c r="I830" s="198">
        <f>'[2]tr (2)'!I587</f>
        <v>99.5</v>
      </c>
      <c r="J830" s="198">
        <f>'[2]tr (2)'!J587</f>
        <v>99.5</v>
      </c>
      <c r="K830" s="198">
        <f>'[2]tr (2)'!K587</f>
        <v>99.5</v>
      </c>
      <c r="L830" s="198">
        <f>'[2]tr (2)'!L587</f>
        <v>99.5</v>
      </c>
      <c r="M830" s="198">
        <f>'[2]tr (2)'!M587</f>
        <v>99.5</v>
      </c>
      <c r="N830" s="198">
        <f>'[2]tr (2)'!N587</f>
        <v>99.5</v>
      </c>
      <c r="O830" s="251"/>
      <c r="P830" s="247">
        <f>'[2]tr (2)'!O587</f>
        <v>99.5</v>
      </c>
      <c r="Q830" s="198">
        <f>'[2]tr (2)'!P587</f>
        <v>99.4</v>
      </c>
      <c r="R830" s="251">
        <f>'[2]tr (2)'!Q587</f>
        <v>99.4</v>
      </c>
      <c r="S830" s="252" t="s">
        <v>1880</v>
      </c>
    </row>
    <row r="831" spans="1:19" ht="15" customHeight="1">
      <c r="A831" s="216" t="s">
        <v>1881</v>
      </c>
      <c r="B831" s="247">
        <f>'[2]tr (2)'!C588</f>
        <v>156.30000000000001</v>
      </c>
      <c r="C831" s="198">
        <f>'[2]tr (2)'!D588</f>
        <v>156.30000000000001</v>
      </c>
      <c r="D831" s="198">
        <f>'[2]tr (2)'!E588</f>
        <v>153.80000000000001</v>
      </c>
      <c r="E831" s="251"/>
      <c r="F831" s="198">
        <f>'[2]tr (2)'!F588</f>
        <v>153.80000000000001</v>
      </c>
      <c r="G831" s="198">
        <f>'[2]tr (2)'!G588</f>
        <v>143.1</v>
      </c>
      <c r="H831" s="198">
        <f>'[2]tr (2)'!H588</f>
        <v>143.19999999999999</v>
      </c>
      <c r="I831" s="198">
        <f>'[2]tr (2)'!I588</f>
        <v>143.19999999999999</v>
      </c>
      <c r="J831" s="198">
        <f>'[2]tr (2)'!J588</f>
        <v>149</v>
      </c>
      <c r="K831" s="198">
        <f>'[2]tr (2)'!K588</f>
        <v>149</v>
      </c>
      <c r="L831" s="198">
        <f>'[2]tr (2)'!L588</f>
        <v>125.3</v>
      </c>
      <c r="M831" s="198">
        <f>'[2]tr (2)'!M588</f>
        <v>117.8</v>
      </c>
      <c r="N831" s="198">
        <f>'[2]tr (2)'!N588</f>
        <v>110</v>
      </c>
      <c r="O831" s="251"/>
      <c r="P831" s="247">
        <f>'[2]tr (2)'!O588</f>
        <v>110</v>
      </c>
      <c r="Q831" s="198">
        <f>'[2]tr (2)'!P588</f>
        <v>110</v>
      </c>
      <c r="R831" s="251">
        <f>'[2]tr (2)'!Q588</f>
        <v>105.1</v>
      </c>
      <c r="S831" s="253" t="s">
        <v>1882</v>
      </c>
    </row>
    <row r="832" spans="1:19" ht="15" customHeight="1">
      <c r="A832" s="216" t="s">
        <v>1883</v>
      </c>
      <c r="B832" s="247">
        <f>'[2]tr (2)'!C589</f>
        <v>99.9</v>
      </c>
      <c r="C832" s="198">
        <f>'[2]tr (2)'!D589</f>
        <v>99.9</v>
      </c>
      <c r="D832" s="198">
        <f>'[2]tr (2)'!E589</f>
        <v>99.9</v>
      </c>
      <c r="E832" s="251"/>
      <c r="F832" s="198">
        <f>'[2]tr (2)'!F589</f>
        <v>99.9</v>
      </c>
      <c r="G832" s="198">
        <f>'[2]tr (2)'!G589</f>
        <v>99.9</v>
      </c>
      <c r="H832" s="198">
        <f>'[2]tr (2)'!H589</f>
        <v>99.9</v>
      </c>
      <c r="I832" s="198">
        <f>'[2]tr (2)'!I589</f>
        <v>99.9</v>
      </c>
      <c r="J832" s="198">
        <f>'[2]tr (2)'!J589</f>
        <v>99.9</v>
      </c>
      <c r="K832" s="198">
        <f>'[2]tr (2)'!K589</f>
        <v>99.9</v>
      </c>
      <c r="L832" s="198">
        <f>'[2]tr (2)'!L589</f>
        <v>99.9</v>
      </c>
      <c r="M832" s="198">
        <f>'[2]tr (2)'!M589</f>
        <v>99.9</v>
      </c>
      <c r="N832" s="198">
        <f>'[2]tr (2)'!N589</f>
        <v>100</v>
      </c>
      <c r="O832" s="251"/>
      <c r="P832" s="247">
        <f>'[2]tr (2)'!O589</f>
        <v>100</v>
      </c>
      <c r="Q832" s="198">
        <f>'[2]tr (2)'!P589</f>
        <v>100</v>
      </c>
      <c r="R832" s="251">
        <f>'[2]tr (2)'!Q589</f>
        <v>100</v>
      </c>
      <c r="S832" s="252" t="s">
        <v>1884</v>
      </c>
    </row>
    <row r="833" spans="1:19" ht="15" customHeight="1">
      <c r="A833" s="216" t="s">
        <v>1885</v>
      </c>
      <c r="B833" s="247">
        <f>'[2]tr (2)'!C590</f>
        <v>103.9</v>
      </c>
      <c r="C833" s="198">
        <f>'[2]tr (2)'!D590</f>
        <v>103.9</v>
      </c>
      <c r="D833" s="198">
        <f>'[2]tr (2)'!E590</f>
        <v>103.9</v>
      </c>
      <c r="E833" s="251"/>
      <c r="F833" s="198">
        <f>'[2]tr (2)'!F590</f>
        <v>103.9</v>
      </c>
      <c r="G833" s="198">
        <f>'[2]tr (2)'!G590</f>
        <v>103.9</v>
      </c>
      <c r="H833" s="198">
        <f>'[2]tr (2)'!H590</f>
        <v>103.9</v>
      </c>
      <c r="I833" s="198">
        <f>'[2]tr (2)'!I590</f>
        <v>103.9</v>
      </c>
      <c r="J833" s="198">
        <f>'[2]tr (2)'!J590</f>
        <v>103.9</v>
      </c>
      <c r="K833" s="198">
        <f>'[2]tr (2)'!K590</f>
        <v>103.9</v>
      </c>
      <c r="L833" s="198">
        <f>'[2]tr (2)'!L590</f>
        <v>100</v>
      </c>
      <c r="M833" s="198">
        <f>'[2]tr (2)'!M590</f>
        <v>100</v>
      </c>
      <c r="N833" s="198">
        <f>'[2]tr (2)'!N590</f>
        <v>100</v>
      </c>
      <c r="O833" s="251"/>
      <c r="P833" s="247">
        <f>'[2]tr (2)'!O590</f>
        <v>100</v>
      </c>
      <c r="Q833" s="198">
        <f>'[2]tr (2)'!P590</f>
        <v>100</v>
      </c>
      <c r="R833" s="251">
        <f>'[2]tr (2)'!Q590</f>
        <v>100</v>
      </c>
      <c r="S833" s="252" t="s">
        <v>1886</v>
      </c>
    </row>
    <row r="834" spans="1:19" ht="15" customHeight="1">
      <c r="A834" s="216" t="s">
        <v>1887</v>
      </c>
      <c r="B834" s="247">
        <f>'[2]tr (2)'!C591</f>
        <v>102.3</v>
      </c>
      <c r="C834" s="198">
        <f>'[2]tr (2)'!D591</f>
        <v>102.3</v>
      </c>
      <c r="D834" s="198">
        <f>'[2]tr (2)'!E591</f>
        <v>102.3</v>
      </c>
      <c r="E834" s="251"/>
      <c r="F834" s="198">
        <f>'[2]tr (2)'!F591</f>
        <v>102.3</v>
      </c>
      <c r="G834" s="198">
        <f>'[2]tr (2)'!G591</f>
        <v>102.3</v>
      </c>
      <c r="H834" s="198">
        <f>'[2]tr (2)'!H591</f>
        <v>102.3</v>
      </c>
      <c r="I834" s="198">
        <f>'[2]tr (2)'!I591</f>
        <v>102.3</v>
      </c>
      <c r="J834" s="198">
        <f>'[2]tr (2)'!J591</f>
        <v>102.3</v>
      </c>
      <c r="K834" s="198">
        <f>'[2]tr (2)'!K591</f>
        <v>102.3</v>
      </c>
      <c r="L834" s="198">
        <f>'[2]tr (2)'!L591</f>
        <v>102.3</v>
      </c>
      <c r="M834" s="198">
        <f>'[2]tr (2)'!M591</f>
        <v>102.3</v>
      </c>
      <c r="N834" s="198">
        <f>'[2]tr (2)'!N591</f>
        <v>102.3</v>
      </c>
      <c r="O834" s="251"/>
      <c r="P834" s="247">
        <f>'[2]tr (2)'!O591</f>
        <v>102.3</v>
      </c>
      <c r="Q834" s="198">
        <f>'[2]tr (2)'!P591</f>
        <v>102.3</v>
      </c>
      <c r="R834" s="251">
        <f>'[2]tr (2)'!Q591</f>
        <v>102.3</v>
      </c>
      <c r="S834" s="256" t="s">
        <v>1888</v>
      </c>
    </row>
    <row r="835" spans="1:19" ht="15" customHeight="1">
      <c r="A835" s="216" t="s">
        <v>1889</v>
      </c>
      <c r="B835" s="247">
        <f>'[2]tr (2)'!C592</f>
        <v>104.5</v>
      </c>
      <c r="C835" s="198">
        <f>'[2]tr (2)'!D592</f>
        <v>104.5</v>
      </c>
      <c r="D835" s="198">
        <f>'[2]tr (2)'!E592</f>
        <v>104.5</v>
      </c>
      <c r="E835" s="251"/>
      <c r="F835" s="198">
        <f>'[2]tr (2)'!F592</f>
        <v>104.5</v>
      </c>
      <c r="G835" s="198">
        <f>'[2]tr (2)'!G592</f>
        <v>104.5</v>
      </c>
      <c r="H835" s="198">
        <f>'[2]tr (2)'!H592</f>
        <v>104.5</v>
      </c>
      <c r="I835" s="198">
        <f>'[2]tr (2)'!I592</f>
        <v>104.5</v>
      </c>
      <c r="J835" s="198">
        <f>'[2]tr (2)'!J592</f>
        <v>104.5</v>
      </c>
      <c r="K835" s="198">
        <f>'[2]tr (2)'!K592</f>
        <v>104.5</v>
      </c>
      <c r="L835" s="198">
        <f>'[2]tr (2)'!L592</f>
        <v>104.5</v>
      </c>
      <c r="M835" s="198">
        <f>'[2]tr (2)'!M592</f>
        <v>104.5</v>
      </c>
      <c r="N835" s="198">
        <f>'[2]tr (2)'!N592</f>
        <v>104.5</v>
      </c>
      <c r="O835" s="251"/>
      <c r="P835" s="247">
        <f>'[2]tr (2)'!O592</f>
        <v>104.5</v>
      </c>
      <c r="Q835" s="198">
        <f>'[2]tr (2)'!P592</f>
        <v>104.5</v>
      </c>
      <c r="R835" s="251">
        <f>'[2]tr (2)'!Q592</f>
        <v>104.5</v>
      </c>
      <c r="S835" s="252" t="s">
        <v>1890</v>
      </c>
    </row>
    <row r="836" spans="1:19" ht="15" customHeight="1">
      <c r="B836" s="247"/>
      <c r="C836" s="198"/>
      <c r="D836" s="198"/>
      <c r="E836" s="251"/>
      <c r="F836" s="198"/>
      <c r="G836" s="198"/>
      <c r="H836" s="198"/>
      <c r="I836" s="198"/>
      <c r="J836" s="198"/>
      <c r="K836" s="198"/>
      <c r="L836" s="198"/>
      <c r="M836" s="198"/>
      <c r="N836" s="198"/>
      <c r="O836" s="251"/>
      <c r="P836" s="247"/>
      <c r="Q836" s="198"/>
      <c r="R836" s="251"/>
      <c r="S836" s="252"/>
    </row>
    <row r="837" spans="1:19" ht="15" customHeight="1">
      <c r="B837" s="247"/>
      <c r="C837" s="198"/>
      <c r="D837" s="198"/>
      <c r="E837" s="251"/>
      <c r="F837" s="198"/>
      <c r="G837" s="198"/>
      <c r="H837" s="198"/>
      <c r="I837" s="198"/>
      <c r="J837" s="198"/>
      <c r="K837" s="198"/>
      <c r="L837" s="198"/>
      <c r="M837" s="198"/>
      <c r="N837" s="198"/>
      <c r="O837" s="251"/>
      <c r="P837" s="247"/>
      <c r="Q837" s="198"/>
      <c r="R837" s="251"/>
      <c r="S837" s="252"/>
    </row>
    <row r="838" spans="1:19" ht="15" customHeight="1">
      <c r="B838" s="247"/>
      <c r="C838" s="198"/>
      <c r="D838" s="198"/>
      <c r="E838" s="255"/>
      <c r="F838" s="198"/>
      <c r="G838" s="198"/>
      <c r="H838" s="198"/>
      <c r="I838" s="198"/>
      <c r="J838" s="198"/>
      <c r="K838" s="198"/>
      <c r="L838" s="198"/>
      <c r="M838" s="198"/>
      <c r="N838" s="198"/>
      <c r="O838" s="251"/>
      <c r="P838" s="247"/>
      <c r="Q838" s="198"/>
      <c r="R838" s="251"/>
      <c r="S838" s="252"/>
    </row>
    <row r="839" spans="1:19" ht="15" customHeight="1">
      <c r="A839" s="211"/>
      <c r="B839" s="258"/>
      <c r="C839" s="259"/>
      <c r="D839" s="259"/>
      <c r="E839" s="260"/>
      <c r="F839" s="258"/>
      <c r="G839" s="259"/>
      <c r="H839" s="259"/>
      <c r="I839" s="259"/>
      <c r="J839" s="259"/>
      <c r="K839" s="259"/>
      <c r="L839" s="259"/>
      <c r="M839" s="259"/>
      <c r="N839" s="259"/>
      <c r="O839" s="259"/>
      <c r="P839" s="258"/>
      <c r="Q839" s="259"/>
      <c r="R839" s="262"/>
      <c r="S839" s="302"/>
    </row>
    <row r="840" spans="1:19" s="200" customFormat="1" ht="0.75" customHeight="1">
      <c r="A840" s="216"/>
      <c r="B840" s="247"/>
      <c r="C840" s="198"/>
      <c r="D840" s="198"/>
      <c r="E840" s="255"/>
      <c r="F840" s="247"/>
      <c r="G840" s="198"/>
      <c r="H840" s="198"/>
      <c r="I840" s="198"/>
      <c r="J840" s="198"/>
      <c r="K840" s="198"/>
      <c r="L840" s="198"/>
      <c r="M840" s="198"/>
      <c r="N840" s="198"/>
      <c r="O840" s="279"/>
      <c r="P840" s="247"/>
      <c r="Q840" s="198"/>
      <c r="R840" s="251"/>
      <c r="S840" s="252"/>
    </row>
    <row r="841" spans="1:19" ht="15" hidden="1" customHeight="1">
      <c r="B841" s="247"/>
      <c r="C841" s="198"/>
      <c r="D841" s="198"/>
      <c r="E841" s="255"/>
      <c r="F841" s="247"/>
      <c r="G841" s="198"/>
      <c r="H841" s="198"/>
      <c r="I841" s="198"/>
      <c r="J841" s="198"/>
      <c r="K841" s="198"/>
      <c r="L841" s="198"/>
      <c r="M841" s="198"/>
      <c r="N841" s="198"/>
      <c r="O841" s="279"/>
      <c r="P841" s="247"/>
      <c r="Q841" s="198"/>
      <c r="R841" s="251"/>
      <c r="S841" s="252"/>
    </row>
    <row r="842" spans="1:19" s="210" customFormat="1" ht="15" hidden="1" customHeight="1">
      <c r="A842" s="216"/>
      <c r="B842" s="247"/>
      <c r="C842" s="198"/>
      <c r="D842" s="198"/>
      <c r="E842" s="255"/>
      <c r="F842" s="247"/>
      <c r="G842" s="198"/>
      <c r="H842" s="198"/>
      <c r="I842" s="198"/>
      <c r="J842" s="198"/>
      <c r="K842" s="198"/>
      <c r="L842" s="198"/>
      <c r="M842" s="198"/>
      <c r="N842" s="198"/>
      <c r="O842" s="279"/>
      <c r="P842" s="247"/>
      <c r="Q842" s="198"/>
      <c r="R842" s="198"/>
      <c r="S842" s="252"/>
    </row>
    <row r="843" spans="1:19" ht="15" hidden="1" customHeight="1">
      <c r="B843" s="247"/>
      <c r="C843" s="198"/>
      <c r="D843" s="198"/>
      <c r="E843" s="255"/>
      <c r="F843" s="247"/>
      <c r="G843" s="198"/>
      <c r="H843" s="198"/>
      <c r="I843" s="198"/>
      <c r="J843" s="198"/>
      <c r="K843" s="198"/>
      <c r="L843" s="198"/>
      <c r="M843" s="198"/>
      <c r="N843" s="198"/>
      <c r="O843" s="279"/>
      <c r="P843" s="247"/>
      <c r="Q843" s="198"/>
      <c r="R843" s="198"/>
      <c r="S843" s="256"/>
    </row>
    <row r="844" spans="1:19" ht="15" hidden="1" customHeight="1">
      <c r="A844" s="281"/>
      <c r="B844" s="258"/>
      <c r="C844" s="259"/>
      <c r="D844" s="259"/>
      <c r="E844" s="282"/>
      <c r="F844" s="258"/>
      <c r="G844" s="259"/>
      <c r="H844" s="259"/>
      <c r="I844" s="259"/>
      <c r="J844" s="259"/>
      <c r="K844" s="259"/>
      <c r="L844" s="259"/>
      <c r="M844" s="259"/>
      <c r="N844" s="259"/>
      <c r="O844" s="283"/>
      <c r="P844" s="258"/>
      <c r="Q844" s="259"/>
      <c r="R844" s="259"/>
      <c r="S844" s="263"/>
    </row>
    <row r="845" spans="1:19" ht="15" customHeight="1">
      <c r="A845" s="271" t="s">
        <v>1891</v>
      </c>
      <c r="B845" s="198"/>
      <c r="C845" s="198"/>
      <c r="D845" s="198"/>
      <c r="F845" s="198"/>
      <c r="G845" s="198"/>
      <c r="H845" s="198"/>
      <c r="I845" s="198"/>
      <c r="J845" s="198"/>
      <c r="K845" s="198"/>
      <c r="L845" s="198"/>
      <c r="M845" s="198"/>
      <c r="N845" s="198"/>
      <c r="O845" s="195"/>
      <c r="P845" s="198"/>
      <c r="Q845" s="198"/>
      <c r="R845" s="198"/>
      <c r="S845" s="272" t="s">
        <v>1892</v>
      </c>
    </row>
    <row r="846" spans="1:19" ht="15" customHeight="1">
      <c r="A846" s="271"/>
      <c r="B846" s="198"/>
      <c r="C846" s="198"/>
      <c r="D846" s="198"/>
      <c r="F846" s="198"/>
      <c r="G846" s="198"/>
      <c r="H846" s="198"/>
      <c r="I846" s="198"/>
      <c r="J846" s="198"/>
      <c r="K846" s="198"/>
      <c r="L846" s="198"/>
      <c r="M846" s="198"/>
      <c r="N846" s="198"/>
      <c r="O846" s="195"/>
      <c r="P846" s="198"/>
      <c r="Q846" s="198"/>
      <c r="R846" s="198"/>
      <c r="S846" s="272"/>
    </row>
    <row r="847" spans="1:19" ht="24" customHeight="1">
      <c r="A847" s="194" t="s">
        <v>1670</v>
      </c>
      <c r="C847" s="198"/>
      <c r="D847" s="198"/>
      <c r="F847" s="198"/>
      <c r="G847" s="198"/>
      <c r="H847" s="198"/>
      <c r="I847" s="198"/>
      <c r="J847" s="198"/>
      <c r="K847" s="198"/>
      <c r="L847" s="198"/>
      <c r="M847" s="198"/>
      <c r="N847" s="198"/>
      <c r="P847" s="198"/>
      <c r="Q847" s="198"/>
      <c r="R847" s="198"/>
      <c r="S847" s="199" t="s">
        <v>1671</v>
      </c>
    </row>
    <row r="848" spans="1:19" s="246" customFormat="1" ht="18" customHeight="1">
      <c r="A848" s="201" t="s">
        <v>1917</v>
      </c>
      <c r="B848" s="195"/>
      <c r="C848" s="198"/>
      <c r="D848" s="198"/>
      <c r="E848" s="195"/>
      <c r="F848" s="198"/>
      <c r="G848" s="198"/>
      <c r="H848" s="198"/>
      <c r="I848" s="198"/>
      <c r="J848" s="198"/>
      <c r="K848" s="198"/>
      <c r="L848" s="198"/>
      <c r="M848" s="198"/>
      <c r="N848" s="198"/>
      <c r="O848" s="196"/>
      <c r="P848" s="198"/>
      <c r="Q848" s="198"/>
      <c r="R848" s="198"/>
      <c r="S848" s="205" t="s">
        <v>1918</v>
      </c>
    </row>
    <row r="849" spans="1:19" ht="18" customHeight="1">
      <c r="A849" s="207" t="s">
        <v>1674</v>
      </c>
      <c r="C849" s="198"/>
      <c r="D849" s="198"/>
      <c r="F849" s="198"/>
      <c r="G849" s="198"/>
      <c r="H849" s="198"/>
      <c r="I849" s="198"/>
      <c r="J849" s="198"/>
      <c r="K849" s="198"/>
      <c r="L849" s="198"/>
      <c r="M849" s="198"/>
      <c r="N849" s="198"/>
      <c r="P849" s="198"/>
      <c r="Q849" s="198"/>
      <c r="R849" s="198"/>
      <c r="S849" s="209" t="s">
        <v>1675</v>
      </c>
    </row>
    <row r="850" spans="1:19" ht="11.45" customHeight="1">
      <c r="A850" s="211"/>
      <c r="B850" s="212"/>
      <c r="C850" s="212"/>
      <c r="D850" s="212"/>
      <c r="E850" s="212"/>
      <c r="F850" s="212"/>
      <c r="G850" s="212"/>
      <c r="H850" s="212"/>
      <c r="I850" s="212"/>
      <c r="J850" s="212"/>
      <c r="K850" s="212"/>
      <c r="L850" s="212"/>
      <c r="M850" s="212"/>
      <c r="N850" s="212"/>
      <c r="O850" s="212"/>
      <c r="P850" s="212"/>
      <c r="Q850" s="212"/>
      <c r="R850" s="212"/>
      <c r="S850" s="214"/>
    </row>
    <row r="851" spans="1:19" ht="11.45" customHeight="1">
      <c r="A851" s="217"/>
      <c r="B851" s="2269">
        <v>2020</v>
      </c>
      <c r="C851" s="2270"/>
      <c r="D851" s="2270"/>
      <c r="E851" s="2270"/>
      <c r="F851" s="2270"/>
      <c r="G851" s="2270"/>
      <c r="H851" s="2270"/>
      <c r="I851" s="2270"/>
      <c r="J851" s="2270"/>
      <c r="K851" s="2271"/>
      <c r="L851" s="2269">
        <v>2019</v>
      </c>
      <c r="M851" s="2270"/>
      <c r="N851" s="2270"/>
      <c r="O851" s="2270"/>
      <c r="P851" s="2270"/>
      <c r="Q851" s="2270"/>
      <c r="R851" s="2271"/>
      <c r="S851" s="218"/>
    </row>
    <row r="852" spans="1:19" ht="11.45" customHeight="1">
      <c r="A852" s="217"/>
      <c r="B852" s="2272"/>
      <c r="C852" s="2273"/>
      <c r="D852" s="2273"/>
      <c r="E852" s="2273"/>
      <c r="F852" s="2273"/>
      <c r="G852" s="2273"/>
      <c r="H852" s="2273"/>
      <c r="I852" s="2273"/>
      <c r="J852" s="2273"/>
      <c r="K852" s="2274"/>
      <c r="L852" s="2272"/>
      <c r="M852" s="2273"/>
      <c r="N852" s="2273"/>
      <c r="O852" s="2273"/>
      <c r="P852" s="2273"/>
      <c r="Q852" s="2273"/>
      <c r="R852" s="2274"/>
      <c r="S852" s="218" t="s">
        <v>1570</v>
      </c>
    </row>
    <row r="853" spans="1:19" s="246" customFormat="1" ht="11.45" customHeight="1">
      <c r="A853" s="217"/>
      <c r="B853" s="711" t="s">
        <v>45</v>
      </c>
      <c r="C853" s="224" t="s">
        <v>47</v>
      </c>
      <c r="D853" s="224" t="s">
        <v>27</v>
      </c>
      <c r="E853" s="221"/>
      <c r="F853" s="219" t="s">
        <v>28</v>
      </c>
      <c r="G853" s="220" t="s">
        <v>29</v>
      </c>
      <c r="H853" s="220" t="s">
        <v>30</v>
      </c>
      <c r="I853" s="223" t="s">
        <v>23</v>
      </c>
      <c r="J853" s="222" t="s">
        <v>24</v>
      </c>
      <c r="K853" s="222" t="s">
        <v>25</v>
      </c>
      <c r="L853" s="223" t="s">
        <v>1571</v>
      </c>
      <c r="M853" s="223" t="s">
        <v>1676</v>
      </c>
      <c r="N853" s="223" t="s">
        <v>26</v>
      </c>
      <c r="O853" s="225"/>
      <c r="P853" s="224" t="s">
        <v>45</v>
      </c>
      <c r="Q853" s="224" t="s">
        <v>47</v>
      </c>
      <c r="R853" s="712" t="s">
        <v>27</v>
      </c>
      <c r="S853" s="218"/>
    </row>
    <row r="854" spans="1:19" ht="11.45" customHeight="1">
      <c r="A854" s="226"/>
      <c r="B854" s="714" t="s">
        <v>13</v>
      </c>
      <c r="C854" s="232" t="s">
        <v>46</v>
      </c>
      <c r="D854" s="232" t="s">
        <v>12</v>
      </c>
      <c r="E854" s="229"/>
      <c r="F854" s="227" t="s">
        <v>11</v>
      </c>
      <c r="G854" s="228" t="s">
        <v>10</v>
      </c>
      <c r="H854" s="228" t="s">
        <v>9</v>
      </c>
      <c r="I854" s="231" t="s">
        <v>8</v>
      </c>
      <c r="J854" s="230" t="s">
        <v>7</v>
      </c>
      <c r="K854" s="230" t="s">
        <v>6</v>
      </c>
      <c r="L854" s="231" t="s">
        <v>1575</v>
      </c>
      <c r="M854" s="231" t="s">
        <v>1576</v>
      </c>
      <c r="N854" s="231" t="s">
        <v>1577</v>
      </c>
      <c r="O854" s="233"/>
      <c r="P854" s="232" t="s">
        <v>13</v>
      </c>
      <c r="Q854" s="232" t="s">
        <v>46</v>
      </c>
      <c r="R854" s="715" t="s">
        <v>12</v>
      </c>
      <c r="S854" s="234"/>
    </row>
    <row r="855" spans="1:19" ht="15" customHeight="1">
      <c r="A855" s="235"/>
      <c r="B855" s="241"/>
      <c r="C855" s="242"/>
      <c r="D855" s="242"/>
      <c r="E855" s="301"/>
      <c r="F855" s="241"/>
      <c r="G855" s="242"/>
      <c r="H855" s="242"/>
      <c r="I855" s="242"/>
      <c r="J855" s="242"/>
      <c r="K855" s="242"/>
      <c r="L855" s="242"/>
      <c r="M855" s="242"/>
      <c r="N855" s="242"/>
      <c r="O855" s="238"/>
      <c r="P855" s="241"/>
      <c r="Q855" s="242"/>
      <c r="R855" s="244"/>
      <c r="S855" s="256"/>
    </row>
    <row r="856" spans="1:19" ht="15" customHeight="1">
      <c r="A856" s="240" t="s">
        <v>1677</v>
      </c>
      <c r="B856" s="241">
        <f>'[2]tr (2)'!C594</f>
        <v>103.2</v>
      </c>
      <c r="C856" s="242">
        <f>'[2]tr (2)'!D594</f>
        <v>102.6</v>
      </c>
      <c r="D856" s="242">
        <f>'[2]tr (2)'!E594</f>
        <v>101.1</v>
      </c>
      <c r="E856" s="244"/>
      <c r="F856" s="242">
        <f>'[2]tr (2)'!F594</f>
        <v>101.3</v>
      </c>
      <c r="G856" s="242">
        <f>'[2]tr (2)'!G594</f>
        <v>102.1</v>
      </c>
      <c r="H856" s="242">
        <f>'[2]tr (2)'!H594</f>
        <v>102.2</v>
      </c>
      <c r="I856" s="242">
        <f>'[2]tr (2)'!I594</f>
        <v>102.5</v>
      </c>
      <c r="J856" s="242">
        <f>'[2]tr (2)'!J594</f>
        <v>102</v>
      </c>
      <c r="K856" s="242">
        <f>'[2]tr (2)'!K594</f>
        <v>102.3</v>
      </c>
      <c r="L856" s="242">
        <f>'[2]tr (2)'!L594</f>
        <v>102.7</v>
      </c>
      <c r="M856" s="242">
        <f>'[2]tr (2)'!M594</f>
        <v>102.4</v>
      </c>
      <c r="N856" s="242">
        <f>'[2]tr (2)'!N594</f>
        <v>102.2</v>
      </c>
      <c r="O856" s="244"/>
      <c r="P856" s="241">
        <f>'[2]tr (2)'!O594</f>
        <v>101.5</v>
      </c>
      <c r="Q856" s="242">
        <f>'[2]tr (2)'!P594</f>
        <v>101.7</v>
      </c>
      <c r="R856" s="244">
        <f>'[2]tr (2)'!Q594</f>
        <v>101.5</v>
      </c>
      <c r="S856" s="245" t="s">
        <v>1678</v>
      </c>
    </row>
    <row r="857" spans="1:19" ht="15" customHeight="1">
      <c r="A857" s="246"/>
      <c r="B857" s="247"/>
      <c r="C857" s="198"/>
      <c r="D857" s="242"/>
      <c r="E857" s="244"/>
      <c r="F857" s="242"/>
      <c r="G857" s="242"/>
      <c r="H857" s="242"/>
      <c r="I857" s="242"/>
      <c r="J857" s="242"/>
      <c r="K857" s="242"/>
      <c r="L857" s="242"/>
      <c r="M857" s="242"/>
      <c r="N857" s="242"/>
      <c r="O857" s="244"/>
      <c r="P857" s="241"/>
      <c r="Q857" s="242"/>
      <c r="R857" s="244"/>
      <c r="S857" s="248"/>
    </row>
    <row r="858" spans="1:19" ht="15" customHeight="1">
      <c r="A858" s="249" t="s">
        <v>1679</v>
      </c>
      <c r="B858" s="241">
        <f>'[2]tr (2)'!C596</f>
        <v>102.4</v>
      </c>
      <c r="C858" s="242">
        <f>'[2]tr (2)'!D596</f>
        <v>101.7</v>
      </c>
      <c r="D858" s="242">
        <f>'[2]tr (2)'!E596</f>
        <v>98.1</v>
      </c>
      <c r="E858" s="244"/>
      <c r="F858" s="242">
        <f>'[2]tr (2)'!F596</f>
        <v>99.4</v>
      </c>
      <c r="G858" s="242">
        <f>'[2]tr (2)'!G596</f>
        <v>102</v>
      </c>
      <c r="H858" s="242">
        <f>'[2]tr (2)'!H596</f>
        <v>102.3</v>
      </c>
      <c r="I858" s="242">
        <f>'[2]tr (2)'!I596</f>
        <v>101.7</v>
      </c>
      <c r="J858" s="242">
        <f>'[2]tr (2)'!J596</f>
        <v>99.8</v>
      </c>
      <c r="K858" s="242">
        <f>'[2]tr (2)'!K596</f>
        <v>100.4</v>
      </c>
      <c r="L858" s="242">
        <f>'[2]tr (2)'!L596</f>
        <v>101.8</v>
      </c>
      <c r="M858" s="242">
        <f>'[2]tr (2)'!M596</f>
        <v>101.1</v>
      </c>
      <c r="N858" s="242">
        <f>'[2]tr (2)'!N596</f>
        <v>100.7</v>
      </c>
      <c r="O858" s="244"/>
      <c r="P858" s="241">
        <f>'[2]tr (2)'!O596</f>
        <v>99.4</v>
      </c>
      <c r="Q858" s="242">
        <f>'[2]tr (2)'!P596</f>
        <v>99.9</v>
      </c>
      <c r="R858" s="244">
        <f>'[2]tr (2)'!Q596</f>
        <v>99.5</v>
      </c>
      <c r="S858" s="250" t="s">
        <v>1680</v>
      </c>
    </row>
    <row r="859" spans="1:19" ht="15" customHeight="1">
      <c r="A859" s="216" t="s">
        <v>1681</v>
      </c>
      <c r="B859" s="247">
        <f>'[2]tr (2)'!C597</f>
        <v>101.6</v>
      </c>
      <c r="C859" s="198">
        <f>'[2]tr (2)'!D597</f>
        <v>101.5</v>
      </c>
      <c r="D859" s="198">
        <f>'[2]tr (2)'!E597</f>
        <v>101.5</v>
      </c>
      <c r="E859" s="251"/>
      <c r="F859" s="198">
        <f>'[2]tr (2)'!F597</f>
        <v>101.7</v>
      </c>
      <c r="G859" s="198">
        <f>'[2]tr (2)'!G597</f>
        <v>101.3</v>
      </c>
      <c r="H859" s="198">
        <f>'[2]tr (2)'!H597</f>
        <v>100.9</v>
      </c>
      <c r="I859" s="198">
        <f>'[2]tr (2)'!I597</f>
        <v>100.9</v>
      </c>
      <c r="J859" s="198">
        <f>'[2]tr (2)'!J597</f>
        <v>100.2</v>
      </c>
      <c r="K859" s="198">
        <f>'[2]tr (2)'!K597</f>
        <v>100.3</v>
      </c>
      <c r="L859" s="198">
        <f>'[2]tr (2)'!L597</f>
        <v>100.3</v>
      </c>
      <c r="M859" s="198">
        <f>'[2]tr (2)'!M597</f>
        <v>100.3</v>
      </c>
      <c r="N859" s="198">
        <f>'[2]tr (2)'!N597</f>
        <v>100.8</v>
      </c>
      <c r="O859" s="251"/>
      <c r="P859" s="247">
        <f>'[2]tr (2)'!O597</f>
        <v>100.8</v>
      </c>
      <c r="Q859" s="198">
        <f>'[2]tr (2)'!P597</f>
        <v>100.6</v>
      </c>
      <c r="R859" s="251">
        <f>'[2]tr (2)'!Q597</f>
        <v>101</v>
      </c>
      <c r="S859" s="252" t="s">
        <v>1682</v>
      </c>
    </row>
    <row r="860" spans="1:19" s="246" customFormat="1" ht="15" customHeight="1">
      <c r="A860" s="216" t="s">
        <v>1683</v>
      </c>
      <c r="B860" s="247">
        <f>'[2]tr (2)'!C598</f>
        <v>95.8</v>
      </c>
      <c r="C860" s="198">
        <f>'[2]tr (2)'!D598</f>
        <v>95.6</v>
      </c>
      <c r="D860" s="198">
        <f>'[2]tr (2)'!E598</f>
        <v>94.8</v>
      </c>
      <c r="E860" s="251"/>
      <c r="F860" s="198">
        <f>'[2]tr (2)'!F598</f>
        <v>95.1</v>
      </c>
      <c r="G860" s="198">
        <f>'[2]tr (2)'!G598</f>
        <v>97.4</v>
      </c>
      <c r="H860" s="198">
        <f>'[2]tr (2)'!H598</f>
        <v>98.8</v>
      </c>
      <c r="I860" s="198">
        <f>'[2]tr (2)'!I598</f>
        <v>98.7</v>
      </c>
      <c r="J860" s="198">
        <f>'[2]tr (2)'!J598</f>
        <v>99</v>
      </c>
      <c r="K860" s="198">
        <f>'[2]tr (2)'!K598</f>
        <v>102.1</v>
      </c>
      <c r="L860" s="198">
        <f>'[2]tr (2)'!L598</f>
        <v>103</v>
      </c>
      <c r="M860" s="198">
        <f>'[2]tr (2)'!M598</f>
        <v>103</v>
      </c>
      <c r="N860" s="198">
        <f>'[2]tr (2)'!N598</f>
        <v>101.9</v>
      </c>
      <c r="O860" s="251"/>
      <c r="P860" s="247">
        <f>'[2]tr (2)'!O598</f>
        <v>102.1</v>
      </c>
      <c r="Q860" s="198">
        <f>'[2]tr (2)'!P598</f>
        <v>104.8</v>
      </c>
      <c r="R860" s="251">
        <f>'[2]tr (2)'!Q598</f>
        <v>104.6</v>
      </c>
      <c r="S860" s="252" t="s">
        <v>1684</v>
      </c>
    </row>
    <row r="861" spans="1:19" ht="15" customHeight="1">
      <c r="A861" s="216" t="s">
        <v>1685</v>
      </c>
      <c r="B861" s="247">
        <f>'[2]tr (2)'!C599</f>
        <v>109.2</v>
      </c>
      <c r="C861" s="198">
        <f>'[2]tr (2)'!D599</f>
        <v>120.6</v>
      </c>
      <c r="D861" s="198">
        <f>'[2]tr (2)'!E599</f>
        <v>112.9</v>
      </c>
      <c r="E861" s="251"/>
      <c r="F861" s="198">
        <f>'[2]tr (2)'!F599</f>
        <v>105.9</v>
      </c>
      <c r="G861" s="198">
        <f>'[2]tr (2)'!G599</f>
        <v>128.5</v>
      </c>
      <c r="H861" s="198">
        <f>'[2]tr (2)'!H599</f>
        <v>140.9</v>
      </c>
      <c r="I861" s="198">
        <f>'[2]tr (2)'!I599</f>
        <v>114.7</v>
      </c>
      <c r="J861" s="198">
        <f>'[2]tr (2)'!J599</f>
        <v>106.2</v>
      </c>
      <c r="K861" s="198">
        <f>'[2]tr (2)'!K599</f>
        <v>109.2</v>
      </c>
      <c r="L861" s="198">
        <f>'[2]tr (2)'!L599</f>
        <v>109.5</v>
      </c>
      <c r="M861" s="198">
        <f>'[2]tr (2)'!M599</f>
        <v>111.5</v>
      </c>
      <c r="N861" s="198">
        <f>'[2]tr (2)'!N599</f>
        <v>111.8</v>
      </c>
      <c r="O861" s="251"/>
      <c r="P861" s="247">
        <f>'[2]tr (2)'!O599</f>
        <v>110.7</v>
      </c>
      <c r="Q861" s="198">
        <f>'[2]tr (2)'!P599</f>
        <v>114.8</v>
      </c>
      <c r="R861" s="251">
        <f>'[2]tr (2)'!Q599</f>
        <v>113.3</v>
      </c>
      <c r="S861" s="253" t="s">
        <v>1686</v>
      </c>
    </row>
    <row r="862" spans="1:19" ht="15" customHeight="1">
      <c r="A862" s="216" t="s">
        <v>1687</v>
      </c>
      <c r="B862" s="247">
        <f>'[2]tr (2)'!C600</f>
        <v>100.8</v>
      </c>
      <c r="C862" s="198">
        <f>'[2]tr (2)'!D600</f>
        <v>100.8</v>
      </c>
      <c r="D862" s="198">
        <f>'[2]tr (2)'!E600</f>
        <v>100.8</v>
      </c>
      <c r="E862" s="251"/>
      <c r="F862" s="198">
        <f>'[2]tr (2)'!F600</f>
        <v>101.7</v>
      </c>
      <c r="G862" s="198">
        <f>'[2]tr (2)'!G600</f>
        <v>101.7</v>
      </c>
      <c r="H862" s="198">
        <f>'[2]tr (2)'!H600</f>
        <v>102</v>
      </c>
      <c r="I862" s="198">
        <f>'[2]tr (2)'!I600</f>
        <v>101.7</v>
      </c>
      <c r="J862" s="198">
        <f>'[2]tr (2)'!J600</f>
        <v>101.7</v>
      </c>
      <c r="K862" s="198">
        <f>'[2]tr (2)'!K600</f>
        <v>102</v>
      </c>
      <c r="L862" s="198">
        <f>'[2]tr (2)'!L600</f>
        <v>102</v>
      </c>
      <c r="M862" s="198">
        <f>'[2]tr (2)'!M600</f>
        <v>102</v>
      </c>
      <c r="N862" s="198">
        <f>'[2]tr (2)'!N600</f>
        <v>99.9</v>
      </c>
      <c r="O862" s="251"/>
      <c r="P862" s="247">
        <f>'[2]tr (2)'!O600</f>
        <v>100.7</v>
      </c>
      <c r="Q862" s="198">
        <f>'[2]tr (2)'!P600</f>
        <v>101.5</v>
      </c>
      <c r="R862" s="251">
        <f>'[2]tr (2)'!Q600</f>
        <v>101.5</v>
      </c>
      <c r="S862" s="253" t="s">
        <v>1688</v>
      </c>
    </row>
    <row r="863" spans="1:19" ht="15" customHeight="1">
      <c r="A863" s="216" t="s">
        <v>1689</v>
      </c>
      <c r="B863" s="247">
        <f>'[2]tr (2)'!C601</f>
        <v>91.4</v>
      </c>
      <c r="C863" s="198">
        <f>'[2]tr (2)'!D601</f>
        <v>91.3</v>
      </c>
      <c r="D863" s="198">
        <f>'[2]tr (2)'!E601</f>
        <v>89.8</v>
      </c>
      <c r="E863" s="251"/>
      <c r="F863" s="198">
        <f>'[2]tr (2)'!F601</f>
        <v>89.6</v>
      </c>
      <c r="G863" s="198">
        <f>'[2]tr (2)'!G601</f>
        <v>90.9</v>
      </c>
      <c r="H863" s="198">
        <f>'[2]tr (2)'!H601</f>
        <v>90.8</v>
      </c>
      <c r="I863" s="198">
        <f>'[2]tr (2)'!I601</f>
        <v>90.9</v>
      </c>
      <c r="J863" s="198">
        <f>'[2]tr (2)'!J601</f>
        <v>90.7</v>
      </c>
      <c r="K863" s="198">
        <f>'[2]tr (2)'!K601</f>
        <v>90.6</v>
      </c>
      <c r="L863" s="198">
        <f>'[2]tr (2)'!L601</f>
        <v>91.1</v>
      </c>
      <c r="M863" s="198">
        <f>'[2]tr (2)'!M601</f>
        <v>90.6</v>
      </c>
      <c r="N863" s="198">
        <f>'[2]tr (2)'!N601</f>
        <v>90.4</v>
      </c>
      <c r="O863" s="251"/>
      <c r="P863" s="247">
        <f>'[2]tr (2)'!O601</f>
        <v>85.6</v>
      </c>
      <c r="Q863" s="198">
        <f>'[2]tr (2)'!P601</f>
        <v>85.1</v>
      </c>
      <c r="R863" s="251">
        <f>'[2]tr (2)'!Q601</f>
        <v>84.4</v>
      </c>
      <c r="S863" s="253" t="s">
        <v>1690</v>
      </c>
    </row>
    <row r="864" spans="1:19" ht="15" customHeight="1">
      <c r="A864" s="216" t="s">
        <v>1691</v>
      </c>
      <c r="B864" s="247">
        <f>'[2]tr (2)'!C602</f>
        <v>137.69999999999999</v>
      </c>
      <c r="C864" s="198">
        <f>'[2]tr (2)'!D602</f>
        <v>138</v>
      </c>
      <c r="D864" s="198">
        <f>'[2]tr (2)'!E602</f>
        <v>119.9</v>
      </c>
      <c r="E864" s="251"/>
      <c r="F864" s="198">
        <f>'[2]tr (2)'!F602</f>
        <v>117.3</v>
      </c>
      <c r="G864" s="198">
        <f>'[2]tr (2)'!G602</f>
        <v>122.4</v>
      </c>
      <c r="H864" s="198">
        <f>'[2]tr (2)'!H602</f>
        <v>122</v>
      </c>
      <c r="I864" s="198">
        <f>'[2]tr (2)'!I602</f>
        <v>116.3</v>
      </c>
      <c r="J864" s="198">
        <f>'[2]tr (2)'!J602</f>
        <v>113.1</v>
      </c>
      <c r="K864" s="198">
        <f>'[2]tr (2)'!K602</f>
        <v>113.6</v>
      </c>
      <c r="L864" s="198">
        <f>'[2]tr (2)'!L602</f>
        <v>114.8</v>
      </c>
      <c r="M864" s="198">
        <f>'[2]tr (2)'!M602</f>
        <v>107.3</v>
      </c>
      <c r="N864" s="198">
        <f>'[2]tr (2)'!N602</f>
        <v>108.2</v>
      </c>
      <c r="O864" s="251"/>
      <c r="P864" s="247">
        <f>'[2]tr (2)'!O602</f>
        <v>106</v>
      </c>
      <c r="Q864" s="198">
        <f>'[2]tr (2)'!P602</f>
        <v>108</v>
      </c>
      <c r="R864" s="251">
        <f>'[2]tr (2)'!Q602</f>
        <v>103.9</v>
      </c>
      <c r="S864" s="253" t="s">
        <v>1692</v>
      </c>
    </row>
    <row r="865" spans="1:19" ht="15" customHeight="1">
      <c r="A865" s="216" t="s">
        <v>1693</v>
      </c>
      <c r="B865" s="247">
        <f>'[2]tr (2)'!C603</f>
        <v>109.3</v>
      </c>
      <c r="C865" s="198">
        <f>'[2]tr (2)'!D603</f>
        <v>101.2</v>
      </c>
      <c r="D865" s="198">
        <f>'[2]tr (2)'!E603</f>
        <v>88.1</v>
      </c>
      <c r="E865" s="251"/>
      <c r="F865" s="198">
        <f>'[2]tr (2)'!F603</f>
        <v>100.2</v>
      </c>
      <c r="G865" s="198">
        <f>'[2]tr (2)'!G603</f>
        <v>108.7</v>
      </c>
      <c r="H865" s="198">
        <f>'[2]tr (2)'!H603</f>
        <v>106.8</v>
      </c>
      <c r="I865" s="198">
        <f>'[2]tr (2)'!I603</f>
        <v>112.4</v>
      </c>
      <c r="J865" s="198">
        <f>'[2]tr (2)'!J603</f>
        <v>101.8</v>
      </c>
      <c r="K865" s="198">
        <f>'[2]tr (2)'!K603</f>
        <v>100.8</v>
      </c>
      <c r="L865" s="198">
        <f>'[2]tr (2)'!L603</f>
        <v>109.1</v>
      </c>
      <c r="M865" s="198">
        <f>'[2]tr (2)'!M603</f>
        <v>107.8</v>
      </c>
      <c r="N865" s="198">
        <f>'[2]tr (2)'!N603</f>
        <v>106.7</v>
      </c>
      <c r="O865" s="251"/>
      <c r="P865" s="247">
        <f>'[2]tr (2)'!O603</f>
        <v>101.1</v>
      </c>
      <c r="Q865" s="198">
        <f>'[2]tr (2)'!P603</f>
        <v>99.6</v>
      </c>
      <c r="R865" s="251">
        <f>'[2]tr (2)'!Q603</f>
        <v>100.4</v>
      </c>
      <c r="S865" s="253" t="s">
        <v>1694</v>
      </c>
    </row>
    <row r="866" spans="1:19" ht="15" customHeight="1">
      <c r="A866" s="216" t="s">
        <v>1695</v>
      </c>
      <c r="B866" s="247">
        <f>'[2]tr (2)'!C604</f>
        <v>101.5</v>
      </c>
      <c r="C866" s="198">
        <f>'[2]tr (2)'!D604</f>
        <v>101.5</v>
      </c>
      <c r="D866" s="198">
        <f>'[2]tr (2)'!E604</f>
        <v>101.5</v>
      </c>
      <c r="E866" s="251"/>
      <c r="F866" s="198">
        <f>'[2]tr (2)'!F604</f>
        <v>101.5</v>
      </c>
      <c r="G866" s="198">
        <f>'[2]tr (2)'!G604</f>
        <v>101.5</v>
      </c>
      <c r="H866" s="198">
        <f>'[2]tr (2)'!H604</f>
        <v>101.5</v>
      </c>
      <c r="I866" s="198">
        <f>'[2]tr (2)'!I604</f>
        <v>101.2</v>
      </c>
      <c r="J866" s="198">
        <f>'[2]tr (2)'!J604</f>
        <v>101.2</v>
      </c>
      <c r="K866" s="198">
        <f>'[2]tr (2)'!K604</f>
        <v>101</v>
      </c>
      <c r="L866" s="198">
        <f>'[2]tr (2)'!L604</f>
        <v>101</v>
      </c>
      <c r="M866" s="198">
        <f>'[2]tr (2)'!M604</f>
        <v>101</v>
      </c>
      <c r="N866" s="198">
        <f>'[2]tr (2)'!N604</f>
        <v>101</v>
      </c>
      <c r="O866" s="251"/>
      <c r="P866" s="247">
        <f>'[2]tr (2)'!O604</f>
        <v>101</v>
      </c>
      <c r="Q866" s="198">
        <f>'[2]tr (2)'!P604</f>
        <v>101</v>
      </c>
      <c r="R866" s="251">
        <f>'[2]tr (2)'!Q604</f>
        <v>101.2</v>
      </c>
      <c r="S866" s="253" t="s">
        <v>1696</v>
      </c>
    </row>
    <row r="867" spans="1:19" s="246" customFormat="1" ht="15" customHeight="1">
      <c r="A867" s="216" t="s">
        <v>1697</v>
      </c>
      <c r="B867" s="247">
        <f>'[2]tr (2)'!C605</f>
        <v>92.2</v>
      </c>
      <c r="C867" s="198">
        <f>'[2]tr (2)'!D605</f>
        <v>92.4</v>
      </c>
      <c r="D867" s="198">
        <f>'[2]tr (2)'!E605</f>
        <v>91.7</v>
      </c>
      <c r="E867" s="251"/>
      <c r="F867" s="198">
        <f>'[2]tr (2)'!F605</f>
        <v>91.1</v>
      </c>
      <c r="G867" s="198">
        <f>'[2]tr (2)'!G605</f>
        <v>90.9</v>
      </c>
      <c r="H867" s="198">
        <f>'[2]tr (2)'!H605</f>
        <v>91.5</v>
      </c>
      <c r="I867" s="198">
        <f>'[2]tr (2)'!I605</f>
        <v>90.9</v>
      </c>
      <c r="J867" s="198">
        <f>'[2]tr (2)'!J605</f>
        <v>89.7</v>
      </c>
      <c r="K867" s="198">
        <f>'[2]tr (2)'!K605</f>
        <v>90.3</v>
      </c>
      <c r="L867" s="198">
        <f>'[2]tr (2)'!L605</f>
        <v>90.4</v>
      </c>
      <c r="M867" s="198">
        <f>'[2]tr (2)'!M605</f>
        <v>91</v>
      </c>
      <c r="N867" s="198">
        <f>'[2]tr (2)'!N605</f>
        <v>92.1</v>
      </c>
      <c r="O867" s="251"/>
      <c r="P867" s="247">
        <f>'[2]tr (2)'!O605</f>
        <v>93.6</v>
      </c>
      <c r="Q867" s="198">
        <f>'[2]tr (2)'!P605</f>
        <v>92</v>
      </c>
      <c r="R867" s="251">
        <f>'[2]tr (2)'!Q605</f>
        <v>91.2</v>
      </c>
      <c r="S867" s="253" t="s">
        <v>1698</v>
      </c>
    </row>
    <row r="868" spans="1:19" ht="15" customHeight="1">
      <c r="A868" s="216" t="s">
        <v>1699</v>
      </c>
      <c r="B868" s="247">
        <f>'[2]tr (2)'!C606</f>
        <v>101.1</v>
      </c>
      <c r="C868" s="198">
        <f>'[2]tr (2)'!D606</f>
        <v>101.1</v>
      </c>
      <c r="D868" s="198">
        <f>'[2]tr (2)'!E606</f>
        <v>101.1</v>
      </c>
      <c r="E868" s="251"/>
      <c r="F868" s="198">
        <f>'[2]tr (2)'!F606</f>
        <v>101</v>
      </c>
      <c r="G868" s="198">
        <f>'[2]tr (2)'!G606</f>
        <v>101.7</v>
      </c>
      <c r="H868" s="198">
        <f>'[2]tr (2)'!H606</f>
        <v>101.4</v>
      </c>
      <c r="I868" s="198">
        <f>'[2]tr (2)'!I606</f>
        <v>100.7</v>
      </c>
      <c r="J868" s="198">
        <f>'[2]tr (2)'!J606</f>
        <v>100.5</v>
      </c>
      <c r="K868" s="198">
        <f>'[2]tr (2)'!K606</f>
        <v>100.5</v>
      </c>
      <c r="L868" s="198">
        <f>'[2]tr (2)'!L606</f>
        <v>100.4</v>
      </c>
      <c r="M868" s="198">
        <f>'[2]tr (2)'!M606</f>
        <v>100.6</v>
      </c>
      <c r="N868" s="198">
        <f>'[2]tr (2)'!N606</f>
        <v>101.4</v>
      </c>
      <c r="O868" s="251"/>
      <c r="P868" s="247">
        <f>'[2]tr (2)'!O606</f>
        <v>100.9</v>
      </c>
      <c r="Q868" s="198">
        <f>'[2]tr (2)'!P606</f>
        <v>101.2</v>
      </c>
      <c r="R868" s="251">
        <f>'[2]tr (2)'!Q606</f>
        <v>100.1</v>
      </c>
      <c r="S868" s="253" t="s">
        <v>1700</v>
      </c>
    </row>
    <row r="869" spans="1:19" ht="15" customHeight="1">
      <c r="A869" s="216" t="s">
        <v>1701</v>
      </c>
      <c r="B869" s="247">
        <f>'[2]tr (2)'!C607</f>
        <v>90.4</v>
      </c>
      <c r="C869" s="198">
        <f>'[2]tr (2)'!D607</f>
        <v>90.4</v>
      </c>
      <c r="D869" s="198">
        <f>'[2]tr (2)'!E607</f>
        <v>90.4</v>
      </c>
      <c r="E869" s="251"/>
      <c r="F869" s="198">
        <f>'[2]tr (2)'!F607</f>
        <v>92.6</v>
      </c>
      <c r="G869" s="198">
        <f>'[2]tr (2)'!G607</f>
        <v>92.6</v>
      </c>
      <c r="H869" s="198">
        <f>'[2]tr (2)'!H607</f>
        <v>92.6</v>
      </c>
      <c r="I869" s="198">
        <f>'[2]tr (2)'!I607</f>
        <v>92.5</v>
      </c>
      <c r="J869" s="198">
        <f>'[2]tr (2)'!J607</f>
        <v>92.4</v>
      </c>
      <c r="K869" s="198">
        <f>'[2]tr (2)'!K607</f>
        <v>92.3</v>
      </c>
      <c r="L869" s="198">
        <f>'[2]tr (2)'!L607</f>
        <v>92.5</v>
      </c>
      <c r="M869" s="198">
        <f>'[2]tr (2)'!M607</f>
        <v>92.4</v>
      </c>
      <c r="N869" s="198">
        <f>'[2]tr (2)'!N607</f>
        <v>92.3</v>
      </c>
      <c r="O869" s="251"/>
      <c r="P869" s="247">
        <f>'[2]tr (2)'!O607</f>
        <v>92.3</v>
      </c>
      <c r="Q869" s="198">
        <f>'[2]tr (2)'!P607</f>
        <v>92.3</v>
      </c>
      <c r="R869" s="251">
        <f>'[2]tr (2)'!Q607</f>
        <v>92.2</v>
      </c>
      <c r="S869" s="253" t="s">
        <v>1702</v>
      </c>
    </row>
    <row r="870" spans="1:19" ht="15" customHeight="1">
      <c r="B870" s="247"/>
      <c r="C870" s="198"/>
      <c r="D870" s="242"/>
      <c r="E870" s="244"/>
      <c r="F870" s="242"/>
      <c r="G870" s="242"/>
      <c r="H870" s="242"/>
      <c r="I870" s="242"/>
      <c r="J870" s="242"/>
      <c r="K870" s="242"/>
      <c r="L870" s="242"/>
      <c r="M870" s="242"/>
      <c r="N870" s="242"/>
      <c r="O870" s="244"/>
      <c r="P870" s="241"/>
      <c r="Q870" s="242"/>
      <c r="R870" s="244"/>
      <c r="S870" s="253"/>
    </row>
    <row r="871" spans="1:19" ht="15" customHeight="1">
      <c r="A871" s="249" t="s">
        <v>1703</v>
      </c>
      <c r="B871" s="241">
        <f>'[2]tr (2)'!C609</f>
        <v>122.9</v>
      </c>
      <c r="C871" s="242">
        <f>'[2]tr (2)'!D609</f>
        <v>122.9</v>
      </c>
      <c r="D871" s="242">
        <f>'[2]tr (2)'!E609</f>
        <v>120.4</v>
      </c>
      <c r="E871" s="244"/>
      <c r="F871" s="242">
        <f>'[2]tr (2)'!F609</f>
        <v>120.4</v>
      </c>
      <c r="G871" s="242">
        <f>'[2]tr (2)'!G609</f>
        <v>120.4</v>
      </c>
      <c r="H871" s="242">
        <f>'[2]tr (2)'!H609</f>
        <v>120.4</v>
      </c>
      <c r="I871" s="242">
        <f>'[2]tr (2)'!I609</f>
        <v>120.4</v>
      </c>
      <c r="J871" s="242">
        <f>'[2]tr (2)'!J609</f>
        <v>120.5</v>
      </c>
      <c r="K871" s="242">
        <f>'[2]tr (2)'!K609</f>
        <v>120.5</v>
      </c>
      <c r="L871" s="242">
        <f>'[2]tr (2)'!L609</f>
        <v>120.5</v>
      </c>
      <c r="M871" s="242">
        <f>'[2]tr (2)'!M609</f>
        <v>120.5</v>
      </c>
      <c r="N871" s="242">
        <f>'[2]tr (2)'!N609</f>
        <v>120.5</v>
      </c>
      <c r="O871" s="244"/>
      <c r="P871" s="241">
        <f>'[2]tr (2)'!O609</f>
        <v>120.5</v>
      </c>
      <c r="Q871" s="242">
        <f>'[2]tr (2)'!P609</f>
        <v>120.5</v>
      </c>
      <c r="R871" s="244">
        <f>'[2]tr (2)'!Q609</f>
        <v>120.5</v>
      </c>
      <c r="S871" s="248" t="s">
        <v>1704</v>
      </c>
    </row>
    <row r="872" spans="1:19" ht="15" customHeight="1">
      <c r="A872" s="216" t="s">
        <v>1705</v>
      </c>
      <c r="B872" s="247">
        <f>'[2]tr (2)'!C610</f>
        <v>87.5</v>
      </c>
      <c r="C872" s="198">
        <f>'[2]tr (2)'!D610</f>
        <v>87.5</v>
      </c>
      <c r="D872" s="198">
        <f>'[2]tr (2)'!E610</f>
        <v>87.5</v>
      </c>
      <c r="E872" s="251"/>
      <c r="F872" s="198">
        <f>'[2]tr (2)'!F610</f>
        <v>87.5</v>
      </c>
      <c r="G872" s="198">
        <f>'[2]tr (2)'!G610</f>
        <v>87.5</v>
      </c>
      <c r="H872" s="198">
        <f>'[2]tr (2)'!H610</f>
        <v>87.5</v>
      </c>
      <c r="I872" s="198">
        <f>'[2]tr (2)'!I610</f>
        <v>87.5</v>
      </c>
      <c r="J872" s="198">
        <f>'[2]tr (2)'!J610</f>
        <v>90.4</v>
      </c>
      <c r="K872" s="198">
        <f>'[2]tr (2)'!K610</f>
        <v>90.4</v>
      </c>
      <c r="L872" s="198">
        <f>'[2]tr (2)'!L610</f>
        <v>90.4</v>
      </c>
      <c r="M872" s="198">
        <f>'[2]tr (2)'!M610</f>
        <v>90.4</v>
      </c>
      <c r="N872" s="198">
        <f>'[2]tr (2)'!N610</f>
        <v>90.4</v>
      </c>
      <c r="O872" s="251"/>
      <c r="P872" s="247">
        <f>'[2]tr (2)'!O610</f>
        <v>90.4</v>
      </c>
      <c r="Q872" s="198">
        <f>'[2]tr (2)'!P610</f>
        <v>90.4</v>
      </c>
      <c r="R872" s="251">
        <f>'[2]tr (2)'!Q610</f>
        <v>90.4</v>
      </c>
      <c r="S872" s="252" t="s">
        <v>1706</v>
      </c>
    </row>
    <row r="873" spans="1:19" ht="15" customHeight="1">
      <c r="A873" s="216" t="s">
        <v>1707</v>
      </c>
      <c r="B873" s="247">
        <f>'[2]tr (2)'!C611</f>
        <v>96.7</v>
      </c>
      <c r="C873" s="198">
        <f>'[2]tr (2)'!D611</f>
        <v>96.7</v>
      </c>
      <c r="D873" s="198">
        <f>'[2]tr (2)'!E611</f>
        <v>96.7</v>
      </c>
      <c r="E873" s="251"/>
      <c r="F873" s="198">
        <f>'[2]tr (2)'!F611</f>
        <v>96.7</v>
      </c>
      <c r="G873" s="198">
        <f>'[2]tr (2)'!G611</f>
        <v>96.7</v>
      </c>
      <c r="H873" s="198">
        <f>'[2]tr (2)'!H611</f>
        <v>96.7</v>
      </c>
      <c r="I873" s="198">
        <f>'[2]tr (2)'!I611</f>
        <v>96.7</v>
      </c>
      <c r="J873" s="198">
        <f>'[2]tr (2)'!J611</f>
        <v>101.2</v>
      </c>
      <c r="K873" s="198">
        <f>'[2]tr (2)'!K611</f>
        <v>101.2</v>
      </c>
      <c r="L873" s="198">
        <f>'[2]tr (2)'!L611</f>
        <v>101.2</v>
      </c>
      <c r="M873" s="198">
        <f>'[2]tr (2)'!M611</f>
        <v>101.2</v>
      </c>
      <c r="N873" s="198">
        <f>'[2]tr (2)'!N611</f>
        <v>101.2</v>
      </c>
      <c r="O873" s="251"/>
      <c r="P873" s="247">
        <f>'[2]tr (2)'!O611</f>
        <v>101.2</v>
      </c>
      <c r="Q873" s="198">
        <f>'[2]tr (2)'!P611</f>
        <v>101.2</v>
      </c>
      <c r="R873" s="251">
        <f>'[2]tr (2)'!Q611</f>
        <v>101.2</v>
      </c>
      <c r="S873" s="253" t="s">
        <v>1708</v>
      </c>
    </row>
    <row r="874" spans="1:19" ht="15" customHeight="1">
      <c r="A874" s="216" t="s">
        <v>1709</v>
      </c>
      <c r="B874" s="247">
        <f>'[2]tr (2)'!C612</f>
        <v>116.2</v>
      </c>
      <c r="C874" s="198">
        <f>'[2]tr (2)'!D612</f>
        <v>116.2</v>
      </c>
      <c r="D874" s="198">
        <f>'[2]tr (2)'!E612</f>
        <v>116.2</v>
      </c>
      <c r="E874" s="251"/>
      <c r="F874" s="198">
        <f>'[2]tr (2)'!F612</f>
        <v>116.2</v>
      </c>
      <c r="G874" s="198">
        <f>'[2]tr (2)'!G612</f>
        <v>116.2</v>
      </c>
      <c r="H874" s="198">
        <f>'[2]tr (2)'!H612</f>
        <v>116.2</v>
      </c>
      <c r="I874" s="198">
        <f>'[2]tr (2)'!I612</f>
        <v>116.2</v>
      </c>
      <c r="J874" s="198">
        <f>'[2]tr (2)'!J612</f>
        <v>116.7</v>
      </c>
      <c r="K874" s="198">
        <f>'[2]tr (2)'!K612</f>
        <v>116.7</v>
      </c>
      <c r="L874" s="198">
        <f>'[2]tr (2)'!L612</f>
        <v>116.7</v>
      </c>
      <c r="M874" s="198">
        <f>'[2]tr (2)'!M612</f>
        <v>116.7</v>
      </c>
      <c r="N874" s="198">
        <f>'[2]tr (2)'!N612</f>
        <v>116.7</v>
      </c>
      <c r="O874" s="251"/>
      <c r="P874" s="247">
        <f>'[2]tr (2)'!O612</f>
        <v>116.7</v>
      </c>
      <c r="Q874" s="198">
        <f>'[2]tr (2)'!P612</f>
        <v>116.7</v>
      </c>
      <c r="R874" s="251">
        <f>'[2]tr (2)'!Q612</f>
        <v>116.7</v>
      </c>
      <c r="S874" s="253" t="s">
        <v>1710</v>
      </c>
    </row>
    <row r="875" spans="1:19" ht="15" customHeight="1">
      <c r="A875" s="216" t="s">
        <v>1711</v>
      </c>
      <c r="B875" s="247">
        <f>'[2]tr (2)'!C613</f>
        <v>123.6</v>
      </c>
      <c r="C875" s="198">
        <f>'[2]tr (2)'!D613</f>
        <v>123.6</v>
      </c>
      <c r="D875" s="198">
        <f>'[2]tr (2)'!E613</f>
        <v>121.1</v>
      </c>
      <c r="E875" s="251"/>
      <c r="F875" s="198">
        <f>'[2]tr (2)'!F613</f>
        <v>121.1</v>
      </c>
      <c r="G875" s="198">
        <f>'[2]tr (2)'!G613</f>
        <v>121.1</v>
      </c>
      <c r="H875" s="198">
        <f>'[2]tr (2)'!H613</f>
        <v>121.1</v>
      </c>
      <c r="I875" s="198">
        <f>'[2]tr (2)'!I613</f>
        <v>121.1</v>
      </c>
      <c r="J875" s="198">
        <f>'[2]tr (2)'!J613</f>
        <v>121.1</v>
      </c>
      <c r="K875" s="198">
        <f>'[2]tr (2)'!K613</f>
        <v>121.1</v>
      </c>
      <c r="L875" s="198">
        <f>'[2]tr (2)'!L613</f>
        <v>121.1</v>
      </c>
      <c r="M875" s="198">
        <f>'[2]tr (2)'!M613</f>
        <v>121.1</v>
      </c>
      <c r="N875" s="198">
        <f>'[2]tr (2)'!N613</f>
        <v>121.1</v>
      </c>
      <c r="O875" s="251"/>
      <c r="P875" s="247">
        <f>'[2]tr (2)'!O613</f>
        <v>121.1</v>
      </c>
      <c r="Q875" s="198">
        <f>'[2]tr (2)'!P613</f>
        <v>121.1</v>
      </c>
      <c r="R875" s="251">
        <f>'[2]tr (2)'!Q613</f>
        <v>121.1</v>
      </c>
      <c r="S875" s="253" t="s">
        <v>1712</v>
      </c>
    </row>
    <row r="876" spans="1:19" s="246" customFormat="1" ht="15" customHeight="1">
      <c r="A876" s="216"/>
      <c r="B876" s="247"/>
      <c r="C876" s="198"/>
      <c r="D876" s="242"/>
      <c r="E876" s="244"/>
      <c r="F876" s="242"/>
      <c r="G876" s="242"/>
      <c r="H876" s="242"/>
      <c r="I876" s="242"/>
      <c r="J876" s="242"/>
      <c r="K876" s="242"/>
      <c r="L876" s="242"/>
      <c r="M876" s="242"/>
      <c r="N876" s="242"/>
      <c r="O876" s="244"/>
      <c r="P876" s="241"/>
      <c r="Q876" s="242"/>
      <c r="R876" s="244"/>
      <c r="S876" s="253"/>
    </row>
    <row r="877" spans="1:19" ht="15" customHeight="1">
      <c r="A877" s="249" t="s">
        <v>1713</v>
      </c>
      <c r="B877" s="241">
        <f>'[2]tr (2)'!C615</f>
        <v>111</v>
      </c>
      <c r="C877" s="242">
        <f>'[2]tr (2)'!D615</f>
        <v>108.8</v>
      </c>
      <c r="D877" s="242">
        <f>'[2]tr (2)'!E615</f>
        <v>108.5</v>
      </c>
      <c r="E877" s="244"/>
      <c r="F877" s="242">
        <f>'[2]tr (2)'!F615</f>
        <v>108.7</v>
      </c>
      <c r="G877" s="242">
        <f>'[2]tr (2)'!G615</f>
        <v>107.9</v>
      </c>
      <c r="H877" s="242">
        <f>'[2]tr (2)'!H615</f>
        <v>107.8</v>
      </c>
      <c r="I877" s="242">
        <f>'[2]tr (2)'!I615</f>
        <v>107.8</v>
      </c>
      <c r="J877" s="242">
        <f>'[2]tr (2)'!J615</f>
        <v>107.8</v>
      </c>
      <c r="K877" s="242">
        <f>'[2]tr (2)'!K615</f>
        <v>107.9</v>
      </c>
      <c r="L877" s="242">
        <f>'[2]tr (2)'!L615</f>
        <v>107.9</v>
      </c>
      <c r="M877" s="242">
        <f>'[2]tr (2)'!M615</f>
        <v>107.9</v>
      </c>
      <c r="N877" s="242">
        <f>'[2]tr (2)'!N615</f>
        <v>107.2</v>
      </c>
      <c r="O877" s="244"/>
      <c r="P877" s="241">
        <f>'[2]tr (2)'!O615</f>
        <v>106.6</v>
      </c>
      <c r="Q877" s="242">
        <f>'[2]tr (2)'!P615</f>
        <v>105.9</v>
      </c>
      <c r="R877" s="244">
        <f>'[2]tr (2)'!Q615</f>
        <v>105</v>
      </c>
      <c r="S877" s="248" t="s">
        <v>1714</v>
      </c>
    </row>
    <row r="878" spans="1:19" ht="15" customHeight="1">
      <c r="A878" s="216" t="s">
        <v>1715</v>
      </c>
      <c r="B878" s="247">
        <f>'[2]tr (2)'!C616</f>
        <v>99.7</v>
      </c>
      <c r="C878" s="198">
        <f>'[2]tr (2)'!D616</f>
        <v>97.3</v>
      </c>
      <c r="D878" s="198">
        <f>'[2]tr (2)'!E616</f>
        <v>97.8</v>
      </c>
      <c r="E878" s="251"/>
      <c r="F878" s="198">
        <f>'[2]tr (2)'!F616</f>
        <v>97.7</v>
      </c>
      <c r="G878" s="198">
        <f>'[2]tr (2)'!G616</f>
        <v>94.6</v>
      </c>
      <c r="H878" s="198">
        <f>'[2]tr (2)'!H616</f>
        <v>94.5</v>
      </c>
      <c r="I878" s="198">
        <f>'[2]tr (2)'!I616</f>
        <v>94.9</v>
      </c>
      <c r="J878" s="198">
        <f>'[2]tr (2)'!J616</f>
        <v>94.9</v>
      </c>
      <c r="K878" s="198">
        <f>'[2]tr (2)'!K616</f>
        <v>95.9</v>
      </c>
      <c r="L878" s="198">
        <f>'[2]tr (2)'!L616</f>
        <v>95.9</v>
      </c>
      <c r="M878" s="198">
        <f>'[2]tr (2)'!M616</f>
        <v>96</v>
      </c>
      <c r="N878" s="198">
        <f>'[2]tr (2)'!N616</f>
        <v>94.1</v>
      </c>
      <c r="O878" s="251"/>
      <c r="P878" s="247">
        <f>'[2]tr (2)'!O616</f>
        <v>94.8</v>
      </c>
      <c r="Q878" s="198">
        <f>'[2]tr (2)'!P616</f>
        <v>95.3</v>
      </c>
      <c r="R878" s="251">
        <f>'[2]tr (2)'!Q616</f>
        <v>95.3</v>
      </c>
      <c r="S878" s="253" t="s">
        <v>1716</v>
      </c>
    </row>
    <row r="879" spans="1:19" ht="15" customHeight="1">
      <c r="A879" s="216" t="s">
        <v>1717</v>
      </c>
      <c r="B879" s="247">
        <f>'[2]tr (2)'!C617</f>
        <v>112.2</v>
      </c>
      <c r="C879" s="198">
        <f>'[2]tr (2)'!D617</f>
        <v>110</v>
      </c>
      <c r="D879" s="198">
        <f>'[2]tr (2)'!E617</f>
        <v>111</v>
      </c>
      <c r="E879" s="251"/>
      <c r="F879" s="198">
        <f>'[2]tr (2)'!F617</f>
        <v>110.9</v>
      </c>
      <c r="G879" s="198">
        <f>'[2]tr (2)'!G617</f>
        <v>111.1</v>
      </c>
      <c r="H879" s="198">
        <f>'[2]tr (2)'!H617</f>
        <v>111.3</v>
      </c>
      <c r="I879" s="198">
        <f>'[2]tr (2)'!I617</f>
        <v>111.2</v>
      </c>
      <c r="J879" s="198">
        <f>'[2]tr (2)'!J617</f>
        <v>111</v>
      </c>
      <c r="K879" s="198">
        <f>'[2]tr (2)'!K617</f>
        <v>110.6</v>
      </c>
      <c r="L879" s="198">
        <f>'[2]tr (2)'!L617</f>
        <v>110.6</v>
      </c>
      <c r="M879" s="198">
        <f>'[2]tr (2)'!M617</f>
        <v>110.4</v>
      </c>
      <c r="N879" s="198">
        <f>'[2]tr (2)'!N617</f>
        <v>108.6</v>
      </c>
      <c r="O879" s="251"/>
      <c r="P879" s="247">
        <f>'[2]tr (2)'!O617</f>
        <v>107.5</v>
      </c>
      <c r="Q879" s="198">
        <f>'[2]tr (2)'!P617</f>
        <v>107.6</v>
      </c>
      <c r="R879" s="251">
        <f>'[2]tr (2)'!Q617</f>
        <v>106.5</v>
      </c>
      <c r="S879" s="253" t="s">
        <v>1718</v>
      </c>
    </row>
    <row r="880" spans="1:19" s="246" customFormat="1" ht="15" customHeight="1">
      <c r="A880" s="216" t="s">
        <v>1719</v>
      </c>
      <c r="B880" s="247">
        <f>'[2]tr (2)'!C618</f>
        <v>88.3</v>
      </c>
      <c r="C880" s="198">
        <f>'[2]tr (2)'!D618</f>
        <v>87.3</v>
      </c>
      <c r="D880" s="198">
        <f>'[2]tr (2)'!E618</f>
        <v>79</v>
      </c>
      <c r="E880" s="251"/>
      <c r="F880" s="198">
        <f>'[2]tr (2)'!F618</f>
        <v>80.7</v>
      </c>
      <c r="G880" s="198">
        <f>'[2]tr (2)'!G618</f>
        <v>77.7</v>
      </c>
      <c r="H880" s="198">
        <f>'[2]tr (2)'!H618</f>
        <v>75.5</v>
      </c>
      <c r="I880" s="198">
        <f>'[2]tr (2)'!I618</f>
        <v>78.099999999999994</v>
      </c>
      <c r="J880" s="198">
        <f>'[2]tr (2)'!J618</f>
        <v>78.099999999999994</v>
      </c>
      <c r="K880" s="198">
        <f>'[2]tr (2)'!K618</f>
        <v>82.1</v>
      </c>
      <c r="L880" s="198">
        <f>'[2]tr (2)'!L618</f>
        <v>82.1</v>
      </c>
      <c r="M880" s="198">
        <f>'[2]tr (2)'!M618</f>
        <v>84.1</v>
      </c>
      <c r="N880" s="198">
        <f>'[2]tr (2)'!N618</f>
        <v>90.3</v>
      </c>
      <c r="O880" s="251"/>
      <c r="P880" s="247">
        <f>'[2]tr (2)'!O618</f>
        <v>90.3</v>
      </c>
      <c r="Q880" s="198">
        <f>'[2]tr (2)'!P618</f>
        <v>82</v>
      </c>
      <c r="R880" s="251">
        <f>'[2]tr (2)'!Q618</f>
        <v>82</v>
      </c>
      <c r="S880" s="253" t="s">
        <v>1720</v>
      </c>
    </row>
    <row r="881" spans="1:19" ht="15" customHeight="1">
      <c r="A881" s="216" t="s">
        <v>1721</v>
      </c>
      <c r="B881" s="247">
        <f>'[2]tr (2)'!C619</f>
        <v>100</v>
      </c>
      <c r="C881" s="198">
        <f>'[2]tr (2)'!D619</f>
        <v>100</v>
      </c>
      <c r="D881" s="198">
        <f>'[2]tr (2)'!E619</f>
        <v>100</v>
      </c>
      <c r="E881" s="251"/>
      <c r="F881" s="198">
        <f>'[2]tr (2)'!F619</f>
        <v>100</v>
      </c>
      <c r="G881" s="198">
        <f>'[2]tr (2)'!G619</f>
        <v>100</v>
      </c>
      <c r="H881" s="198">
        <f>'[2]tr (2)'!H619</f>
        <v>100</v>
      </c>
      <c r="I881" s="198">
        <f>'[2]tr (2)'!I619</f>
        <v>100</v>
      </c>
      <c r="J881" s="198">
        <f>'[2]tr (2)'!J619</f>
        <v>100</v>
      </c>
      <c r="K881" s="198">
        <f>'[2]tr (2)'!K619</f>
        <v>100</v>
      </c>
      <c r="L881" s="198">
        <f>'[2]tr (2)'!L619</f>
        <v>100</v>
      </c>
      <c r="M881" s="198">
        <f>'[2]tr (2)'!M619</f>
        <v>100</v>
      </c>
      <c r="N881" s="198">
        <f>'[2]tr (2)'!N619</f>
        <v>100</v>
      </c>
      <c r="O881" s="251"/>
      <c r="P881" s="247">
        <f>'[2]tr (2)'!O619</f>
        <v>100</v>
      </c>
      <c r="Q881" s="198">
        <f>'[2]tr (2)'!P619</f>
        <v>100</v>
      </c>
      <c r="R881" s="251">
        <f>'[2]tr (2)'!Q619</f>
        <v>100</v>
      </c>
      <c r="S881" s="253" t="s">
        <v>1722</v>
      </c>
    </row>
    <row r="882" spans="1:19" ht="15" customHeight="1">
      <c r="A882" s="216" t="s">
        <v>1723</v>
      </c>
      <c r="B882" s="247">
        <f>'[2]tr (2)'!C620</f>
        <v>119.6</v>
      </c>
      <c r="C882" s="198">
        <f>'[2]tr (2)'!D620</f>
        <v>116.7</v>
      </c>
      <c r="D882" s="198">
        <f>'[2]tr (2)'!E620</f>
        <v>115.7</v>
      </c>
      <c r="E882" s="251"/>
      <c r="F882" s="198">
        <f>'[2]tr (2)'!F620</f>
        <v>116</v>
      </c>
      <c r="G882" s="198">
        <f>'[2]tr (2)'!G620</f>
        <v>113</v>
      </c>
      <c r="H882" s="198">
        <f>'[2]tr (2)'!H620</f>
        <v>112.7</v>
      </c>
      <c r="I882" s="198">
        <f>'[2]tr (2)'!I620</f>
        <v>112.1</v>
      </c>
      <c r="J882" s="198">
        <f>'[2]tr (2)'!J620</f>
        <v>112.3</v>
      </c>
      <c r="K882" s="198">
        <f>'[2]tr (2)'!K620</f>
        <v>112.3</v>
      </c>
      <c r="L882" s="198">
        <f>'[2]tr (2)'!L620</f>
        <v>112.3</v>
      </c>
      <c r="M882" s="198">
        <f>'[2]tr (2)'!M620</f>
        <v>112.3</v>
      </c>
      <c r="N882" s="198">
        <f>'[2]tr (2)'!N620</f>
        <v>112.3</v>
      </c>
      <c r="O882" s="251"/>
      <c r="P882" s="247">
        <f>'[2]tr (2)'!O620</f>
        <v>113</v>
      </c>
      <c r="Q882" s="198">
        <f>'[2]tr (2)'!P620</f>
        <v>113</v>
      </c>
      <c r="R882" s="251">
        <f>'[2]tr (2)'!Q620</f>
        <v>112.1</v>
      </c>
      <c r="S882" s="253" t="s">
        <v>1724</v>
      </c>
    </row>
    <row r="883" spans="1:19" ht="15" customHeight="1">
      <c r="A883" s="216" t="s">
        <v>1725</v>
      </c>
      <c r="B883" s="247">
        <f>'[2]tr (2)'!C621</f>
        <v>98.2</v>
      </c>
      <c r="C883" s="198">
        <f>'[2]tr (2)'!D621</f>
        <v>98.2</v>
      </c>
      <c r="D883" s="198">
        <f>'[2]tr (2)'!E621</f>
        <v>98.2</v>
      </c>
      <c r="E883" s="251"/>
      <c r="F883" s="198">
        <f>'[2]tr (2)'!F621</f>
        <v>98.2</v>
      </c>
      <c r="G883" s="198">
        <f>'[2]tr (2)'!G621</f>
        <v>98.5</v>
      </c>
      <c r="H883" s="198">
        <f>'[2]tr (2)'!H621</f>
        <v>98.2</v>
      </c>
      <c r="I883" s="198">
        <f>'[2]tr (2)'!I621</f>
        <v>98.2</v>
      </c>
      <c r="J883" s="198">
        <f>'[2]tr (2)'!J621</f>
        <v>98.2</v>
      </c>
      <c r="K883" s="198">
        <f>'[2]tr (2)'!K621</f>
        <v>98.2</v>
      </c>
      <c r="L883" s="198">
        <f>'[2]tr (2)'!L621</f>
        <v>98.2</v>
      </c>
      <c r="M883" s="198">
        <f>'[2]tr (2)'!M621</f>
        <v>98.2</v>
      </c>
      <c r="N883" s="198">
        <f>'[2]tr (2)'!N621</f>
        <v>98.2</v>
      </c>
      <c r="O883" s="251"/>
      <c r="P883" s="247">
        <f>'[2]tr (2)'!O621</f>
        <v>98.2</v>
      </c>
      <c r="Q883" s="198">
        <f>'[2]tr (2)'!P621</f>
        <v>98.2</v>
      </c>
      <c r="R883" s="251">
        <f>'[2]tr (2)'!Q621</f>
        <v>98.2</v>
      </c>
      <c r="S883" s="253" t="s">
        <v>1726</v>
      </c>
    </row>
    <row r="884" spans="1:19" ht="15" customHeight="1">
      <c r="B884" s="247"/>
      <c r="C884" s="198"/>
      <c r="D884" s="242"/>
      <c r="E884" s="244"/>
      <c r="F884" s="242"/>
      <c r="G884" s="242"/>
      <c r="H884" s="242"/>
      <c r="I884" s="242"/>
      <c r="J884" s="242"/>
      <c r="K884" s="242"/>
      <c r="L884" s="242"/>
      <c r="M884" s="242"/>
      <c r="N884" s="242"/>
      <c r="O884" s="244"/>
      <c r="P884" s="241"/>
      <c r="Q884" s="242"/>
      <c r="R884" s="244"/>
      <c r="S884" s="252"/>
    </row>
    <row r="885" spans="1:19" ht="15" customHeight="1">
      <c r="A885" s="249" t="s">
        <v>1727</v>
      </c>
      <c r="B885" s="241">
        <f>'[2]tr (2)'!C623</f>
        <v>103.2</v>
      </c>
      <c r="C885" s="242">
        <f>'[2]tr (2)'!D623</f>
        <v>103.1</v>
      </c>
      <c r="D885" s="242">
        <f>'[2]tr (2)'!E623</f>
        <v>103.1</v>
      </c>
      <c r="E885" s="244"/>
      <c r="F885" s="242">
        <f>'[2]tr (2)'!F623</f>
        <v>102.9</v>
      </c>
      <c r="G885" s="242">
        <f>'[2]tr (2)'!G623</f>
        <v>102.9</v>
      </c>
      <c r="H885" s="242">
        <f>'[2]tr (2)'!H623</f>
        <v>102.8</v>
      </c>
      <c r="I885" s="242">
        <f>'[2]tr (2)'!I623</f>
        <v>102.8</v>
      </c>
      <c r="J885" s="242">
        <f>'[2]tr (2)'!J623</f>
        <v>102.6</v>
      </c>
      <c r="K885" s="242">
        <f>'[2]tr (2)'!K623</f>
        <v>102.7</v>
      </c>
      <c r="L885" s="242">
        <f>'[2]tr (2)'!L623</f>
        <v>102.2</v>
      </c>
      <c r="M885" s="242">
        <f>'[2]tr (2)'!M623</f>
        <v>102.1</v>
      </c>
      <c r="N885" s="242">
        <f>'[2]tr (2)'!N623</f>
        <v>101.8</v>
      </c>
      <c r="O885" s="244"/>
      <c r="P885" s="241">
        <f>'[2]tr (2)'!O623</f>
        <v>101.8</v>
      </c>
      <c r="Q885" s="242">
        <f>'[2]tr (2)'!P623</f>
        <v>101.8</v>
      </c>
      <c r="R885" s="244">
        <f>'[2]tr (2)'!Q623</f>
        <v>101.8</v>
      </c>
      <c r="S885" s="250" t="s">
        <v>1728</v>
      </c>
    </row>
    <row r="886" spans="1:19" ht="15" customHeight="1">
      <c r="A886" s="216" t="s">
        <v>1729</v>
      </c>
      <c r="B886" s="247">
        <f>'[2]tr (2)'!C624</f>
        <v>107.9</v>
      </c>
      <c r="C886" s="198">
        <f>'[2]tr (2)'!D624</f>
        <v>107.5</v>
      </c>
      <c r="D886" s="198">
        <f>'[2]tr (2)'!E624</f>
        <v>107.5</v>
      </c>
      <c r="E886" s="251"/>
      <c r="F886" s="198">
        <f>'[2]tr (2)'!F624</f>
        <v>107.5</v>
      </c>
      <c r="G886" s="198">
        <f>'[2]tr (2)'!G624</f>
        <v>107.3</v>
      </c>
      <c r="H886" s="198">
        <f>'[2]tr (2)'!H624</f>
        <v>107</v>
      </c>
      <c r="I886" s="198">
        <f>'[2]tr (2)'!I624</f>
        <v>106.9</v>
      </c>
      <c r="J886" s="198">
        <f>'[2]tr (2)'!J624</f>
        <v>106.4</v>
      </c>
      <c r="K886" s="198">
        <f>'[2]tr (2)'!K624</f>
        <v>106.4</v>
      </c>
      <c r="L886" s="198">
        <f>'[2]tr (2)'!L624</f>
        <v>104.6</v>
      </c>
      <c r="M886" s="198">
        <f>'[2]tr (2)'!M624</f>
        <v>104.2</v>
      </c>
      <c r="N886" s="198">
        <f>'[2]tr (2)'!N624</f>
        <v>103.4</v>
      </c>
      <c r="O886" s="251"/>
      <c r="P886" s="247">
        <f>'[2]tr (2)'!O624</f>
        <v>103.4</v>
      </c>
      <c r="Q886" s="198">
        <f>'[2]tr (2)'!P624</f>
        <v>103.2</v>
      </c>
      <c r="R886" s="251">
        <f>'[2]tr (2)'!Q624</f>
        <v>103.2</v>
      </c>
      <c r="S886" s="253" t="s">
        <v>1730</v>
      </c>
    </row>
    <row r="887" spans="1:19" ht="15" customHeight="1">
      <c r="A887" s="216" t="s">
        <v>1731</v>
      </c>
      <c r="B887" s="247">
        <f>'[2]tr (2)'!C625</f>
        <v>106.3</v>
      </c>
      <c r="C887" s="198">
        <f>'[2]tr (2)'!D625</f>
        <v>106.3</v>
      </c>
      <c r="D887" s="198">
        <f>'[2]tr (2)'!E625</f>
        <v>106.3</v>
      </c>
      <c r="E887" s="251"/>
      <c r="F887" s="198">
        <f>'[2]tr (2)'!F625</f>
        <v>102.3</v>
      </c>
      <c r="G887" s="198">
        <f>'[2]tr (2)'!G625</f>
        <v>102.3</v>
      </c>
      <c r="H887" s="198">
        <f>'[2]tr (2)'!H625</f>
        <v>102.3</v>
      </c>
      <c r="I887" s="198">
        <f>'[2]tr (2)'!I625</f>
        <v>102.3</v>
      </c>
      <c r="J887" s="198">
        <f>'[2]tr (2)'!J625</f>
        <v>102.3</v>
      </c>
      <c r="K887" s="198">
        <f>'[2]tr (2)'!K625</f>
        <v>102.4</v>
      </c>
      <c r="L887" s="198">
        <f>'[2]tr (2)'!L625</f>
        <v>102.4</v>
      </c>
      <c r="M887" s="198">
        <f>'[2]tr (2)'!M625</f>
        <v>102.4</v>
      </c>
      <c r="N887" s="198">
        <f>'[2]tr (2)'!N625</f>
        <v>102.4</v>
      </c>
      <c r="O887" s="251"/>
      <c r="P887" s="247">
        <f>'[2]tr (2)'!O625</f>
        <v>102.4</v>
      </c>
      <c r="Q887" s="198">
        <f>'[2]tr (2)'!P625</f>
        <v>102.4</v>
      </c>
      <c r="R887" s="251">
        <f>'[2]tr (2)'!Q625</f>
        <v>102.4</v>
      </c>
      <c r="S887" s="252" t="s">
        <v>1732</v>
      </c>
    </row>
    <row r="888" spans="1:19" ht="15" customHeight="1">
      <c r="A888" s="216" t="s">
        <v>1733</v>
      </c>
      <c r="B888" s="247">
        <f>'[2]tr (2)'!C626</f>
        <v>107.3</v>
      </c>
      <c r="C888" s="198">
        <f>'[2]tr (2)'!D626</f>
        <v>107.3</v>
      </c>
      <c r="D888" s="198">
        <f>'[2]tr (2)'!E626</f>
        <v>107.3</v>
      </c>
      <c r="E888" s="251"/>
      <c r="F888" s="198">
        <f>'[2]tr (2)'!F626</f>
        <v>107.3</v>
      </c>
      <c r="G888" s="198">
        <f>'[2]tr (2)'!G626</f>
        <v>107.3</v>
      </c>
      <c r="H888" s="198">
        <f>'[2]tr (2)'!H626</f>
        <v>107.3</v>
      </c>
      <c r="I888" s="198">
        <f>'[2]tr (2)'!I626</f>
        <v>107.3</v>
      </c>
      <c r="J888" s="198">
        <f>'[2]tr (2)'!J626</f>
        <v>107.3</v>
      </c>
      <c r="K888" s="198">
        <f>'[2]tr (2)'!K626</f>
        <v>107.3</v>
      </c>
      <c r="L888" s="198">
        <f>'[2]tr (2)'!L626</f>
        <v>107.3</v>
      </c>
      <c r="M888" s="198">
        <f>'[2]tr (2)'!M626</f>
        <v>107.3</v>
      </c>
      <c r="N888" s="198">
        <f>'[2]tr (2)'!N626</f>
        <v>107.3</v>
      </c>
      <c r="O888" s="251"/>
      <c r="P888" s="247">
        <f>'[2]tr (2)'!O626</f>
        <v>107.3</v>
      </c>
      <c r="Q888" s="198">
        <f>'[2]tr (2)'!P626</f>
        <v>107.3</v>
      </c>
      <c r="R888" s="251">
        <f>'[2]tr (2)'!Q626</f>
        <v>107.3</v>
      </c>
      <c r="S888" s="252" t="s">
        <v>1734</v>
      </c>
    </row>
    <row r="889" spans="1:19" ht="15" customHeight="1">
      <c r="A889" s="216" t="s">
        <v>1735</v>
      </c>
      <c r="B889" s="247">
        <f>'[2]tr (2)'!C627</f>
        <v>100</v>
      </c>
      <c r="C889" s="198">
        <f>'[2]tr (2)'!D627</f>
        <v>100</v>
      </c>
      <c r="D889" s="198">
        <f>'[2]tr (2)'!E627</f>
        <v>100</v>
      </c>
      <c r="E889" s="251"/>
      <c r="F889" s="198">
        <f>'[2]tr (2)'!F627</f>
        <v>100</v>
      </c>
      <c r="G889" s="198">
        <f>'[2]tr (2)'!G627</f>
        <v>100</v>
      </c>
      <c r="H889" s="198">
        <f>'[2]tr (2)'!H627</f>
        <v>100</v>
      </c>
      <c r="I889" s="198">
        <f>'[2]tr (2)'!I627</f>
        <v>100</v>
      </c>
      <c r="J889" s="198">
        <f>'[2]tr (2)'!J627</f>
        <v>100</v>
      </c>
      <c r="K889" s="198">
        <f>'[2]tr (2)'!K627</f>
        <v>100</v>
      </c>
      <c r="L889" s="198">
        <f>'[2]tr (2)'!L627</f>
        <v>100</v>
      </c>
      <c r="M889" s="198">
        <f>'[2]tr (2)'!M627</f>
        <v>100</v>
      </c>
      <c r="N889" s="198">
        <f>'[2]tr (2)'!N627</f>
        <v>100</v>
      </c>
      <c r="O889" s="251"/>
      <c r="P889" s="247">
        <f>'[2]tr (2)'!O627</f>
        <v>100</v>
      </c>
      <c r="Q889" s="198">
        <f>'[2]tr (2)'!P627</f>
        <v>100</v>
      </c>
      <c r="R889" s="251">
        <f>'[2]tr (2)'!Q627</f>
        <v>100</v>
      </c>
      <c r="S889" s="256" t="s">
        <v>1736</v>
      </c>
    </row>
    <row r="890" spans="1:19" ht="15" customHeight="1">
      <c r="A890" s="216" t="s">
        <v>1737</v>
      </c>
      <c r="B890" s="247">
        <f>'[2]tr (2)'!C628</f>
        <v>100</v>
      </c>
      <c r="C890" s="198">
        <f>'[2]tr (2)'!D628</f>
        <v>100</v>
      </c>
      <c r="D890" s="198">
        <f>'[2]tr (2)'!E628</f>
        <v>100</v>
      </c>
      <c r="E890" s="251"/>
      <c r="F890" s="198">
        <f>'[2]tr (2)'!F628</f>
        <v>100</v>
      </c>
      <c r="G890" s="198">
        <f>'[2]tr (2)'!G628</f>
        <v>100</v>
      </c>
      <c r="H890" s="198">
        <f>'[2]tr (2)'!H628</f>
        <v>100</v>
      </c>
      <c r="I890" s="198">
        <f>'[2]tr (2)'!I628</f>
        <v>100</v>
      </c>
      <c r="J890" s="198">
        <f>'[2]tr (2)'!J628</f>
        <v>100</v>
      </c>
      <c r="K890" s="198">
        <f>'[2]tr (2)'!K628</f>
        <v>100</v>
      </c>
      <c r="L890" s="198">
        <f>'[2]tr (2)'!L628</f>
        <v>100</v>
      </c>
      <c r="M890" s="198">
        <f>'[2]tr (2)'!M628</f>
        <v>100</v>
      </c>
      <c r="N890" s="198">
        <f>'[2]tr (2)'!N628</f>
        <v>100</v>
      </c>
      <c r="O890" s="251"/>
      <c r="P890" s="247">
        <f>'[2]tr (2)'!O628</f>
        <v>100</v>
      </c>
      <c r="Q890" s="198">
        <f>'[2]tr (2)'!P628</f>
        <v>100</v>
      </c>
      <c r="R890" s="251">
        <f>'[2]tr (2)'!Q628</f>
        <v>100</v>
      </c>
      <c r="S890" s="206" t="s">
        <v>1738</v>
      </c>
    </row>
    <row r="891" spans="1:19" ht="15" customHeight="1">
      <c r="A891" s="216" t="s">
        <v>1739</v>
      </c>
      <c r="B891" s="247">
        <f>'[2]tr (2)'!C629</f>
        <v>100</v>
      </c>
      <c r="C891" s="198">
        <f>'[2]tr (2)'!D629</f>
        <v>100</v>
      </c>
      <c r="D891" s="198">
        <f>'[2]tr (2)'!E629</f>
        <v>100</v>
      </c>
      <c r="E891" s="251"/>
      <c r="F891" s="198">
        <f>'[2]tr (2)'!F629</f>
        <v>100</v>
      </c>
      <c r="G891" s="198">
        <f>'[2]tr (2)'!G629</f>
        <v>100</v>
      </c>
      <c r="H891" s="198">
        <f>'[2]tr (2)'!H629</f>
        <v>100</v>
      </c>
      <c r="I891" s="198">
        <f>'[2]tr (2)'!I629</f>
        <v>100</v>
      </c>
      <c r="J891" s="198">
        <f>'[2]tr (2)'!J629</f>
        <v>100</v>
      </c>
      <c r="K891" s="198">
        <f>'[2]tr (2)'!K629</f>
        <v>100</v>
      </c>
      <c r="L891" s="198">
        <f>'[2]tr (2)'!L629</f>
        <v>100</v>
      </c>
      <c r="M891" s="198">
        <f>'[2]tr (2)'!M629</f>
        <v>100</v>
      </c>
      <c r="N891" s="198">
        <f>'[2]tr (2)'!N629</f>
        <v>100</v>
      </c>
      <c r="O891" s="251"/>
      <c r="P891" s="247">
        <f>'[2]tr (2)'!O629</f>
        <v>100</v>
      </c>
      <c r="Q891" s="198">
        <f>'[2]tr (2)'!P629</f>
        <v>100</v>
      </c>
      <c r="R891" s="251">
        <f>'[2]tr (2)'!Q629</f>
        <v>100</v>
      </c>
      <c r="S891" s="206" t="s">
        <v>1740</v>
      </c>
    </row>
    <row r="892" spans="1:19" ht="15" customHeight="1">
      <c r="A892" s="216" t="s">
        <v>1741</v>
      </c>
      <c r="B892" s="247">
        <f>'[2]tr (2)'!C630</f>
        <v>100</v>
      </c>
      <c r="C892" s="198">
        <f>'[2]tr (2)'!D630</f>
        <v>100</v>
      </c>
      <c r="D892" s="198">
        <f>'[2]tr (2)'!E630</f>
        <v>100</v>
      </c>
      <c r="E892" s="251"/>
      <c r="F892" s="198">
        <f>'[2]tr (2)'!F630</f>
        <v>100</v>
      </c>
      <c r="G892" s="198">
        <f>'[2]tr (2)'!G630</f>
        <v>100</v>
      </c>
      <c r="H892" s="198">
        <f>'[2]tr (2)'!H630</f>
        <v>100</v>
      </c>
      <c r="I892" s="198">
        <f>'[2]tr (2)'!I630</f>
        <v>100</v>
      </c>
      <c r="J892" s="198">
        <f>'[2]tr (2)'!J630</f>
        <v>100</v>
      </c>
      <c r="K892" s="198">
        <f>'[2]tr (2)'!K630</f>
        <v>100</v>
      </c>
      <c r="L892" s="198">
        <f>'[2]tr (2)'!L630</f>
        <v>100</v>
      </c>
      <c r="M892" s="198">
        <f>'[2]tr (2)'!M630</f>
        <v>100</v>
      </c>
      <c r="N892" s="198">
        <f>'[2]tr (2)'!N630</f>
        <v>100</v>
      </c>
      <c r="O892" s="251"/>
      <c r="P892" s="247">
        <f>'[2]tr (2)'!O630</f>
        <v>100</v>
      </c>
      <c r="Q892" s="198">
        <f>'[2]tr (2)'!P630</f>
        <v>100</v>
      </c>
      <c r="R892" s="251">
        <f>'[2]tr (2)'!Q630</f>
        <v>100</v>
      </c>
      <c r="S892" s="256" t="s">
        <v>1742</v>
      </c>
    </row>
    <row r="893" spans="1:19" ht="15" customHeight="1">
      <c r="A893" s="216" t="s">
        <v>1743</v>
      </c>
      <c r="B893" s="247">
        <f>'[2]tr (2)'!C631</f>
        <v>100</v>
      </c>
      <c r="C893" s="198">
        <f>'[2]tr (2)'!D631</f>
        <v>100</v>
      </c>
      <c r="D893" s="198">
        <f>'[2]tr (2)'!E631</f>
        <v>100</v>
      </c>
      <c r="E893" s="251"/>
      <c r="F893" s="198">
        <f>'[2]tr (2)'!F631</f>
        <v>100</v>
      </c>
      <c r="G893" s="198">
        <f>'[2]tr (2)'!G631</f>
        <v>100</v>
      </c>
      <c r="H893" s="198">
        <f>'[2]tr (2)'!H631</f>
        <v>100</v>
      </c>
      <c r="I893" s="198">
        <f>'[2]tr (2)'!I631</f>
        <v>100</v>
      </c>
      <c r="J893" s="198">
        <f>'[2]tr (2)'!J631</f>
        <v>100</v>
      </c>
      <c r="K893" s="198">
        <f>'[2]tr (2)'!K631</f>
        <v>100</v>
      </c>
      <c r="L893" s="198">
        <f>'[2]tr (2)'!L631</f>
        <v>100</v>
      </c>
      <c r="M893" s="198">
        <f>'[2]tr (2)'!M631</f>
        <v>100</v>
      </c>
      <c r="N893" s="198">
        <f>'[2]tr (2)'!N631</f>
        <v>100</v>
      </c>
      <c r="O893" s="251"/>
      <c r="P893" s="247">
        <f>'[2]tr (2)'!O631</f>
        <v>100</v>
      </c>
      <c r="Q893" s="198">
        <f>'[2]tr (2)'!P631</f>
        <v>100</v>
      </c>
      <c r="R893" s="251">
        <f>'[2]tr (2)'!Q631</f>
        <v>100</v>
      </c>
      <c r="S893" s="256" t="s">
        <v>1744</v>
      </c>
    </row>
    <row r="894" spans="1:19" ht="15" customHeight="1">
      <c r="A894" s="216" t="s">
        <v>1745</v>
      </c>
      <c r="B894" s="247">
        <f>'[2]tr (2)'!C632</f>
        <v>103.9</v>
      </c>
      <c r="C894" s="198">
        <f>'[2]tr (2)'!D632</f>
        <v>103.9</v>
      </c>
      <c r="D894" s="198">
        <f>'[2]tr (2)'!E632</f>
        <v>103.9</v>
      </c>
      <c r="E894" s="251"/>
      <c r="F894" s="198">
        <f>'[2]tr (2)'!F632</f>
        <v>103.5</v>
      </c>
      <c r="G894" s="198">
        <f>'[2]tr (2)'!G632</f>
        <v>103.5</v>
      </c>
      <c r="H894" s="198">
        <f>'[2]tr (2)'!H632</f>
        <v>103.5</v>
      </c>
      <c r="I894" s="198">
        <f>'[2]tr (2)'!I632</f>
        <v>103.5</v>
      </c>
      <c r="J894" s="198">
        <f>'[2]tr (2)'!J632</f>
        <v>103.5</v>
      </c>
      <c r="K894" s="198">
        <f>'[2]tr (2)'!K632</f>
        <v>103.5</v>
      </c>
      <c r="L894" s="198">
        <f>'[2]tr (2)'!L632</f>
        <v>103.5</v>
      </c>
      <c r="M894" s="198">
        <f>'[2]tr (2)'!M632</f>
        <v>103.5</v>
      </c>
      <c r="N894" s="198">
        <f>'[2]tr (2)'!N632</f>
        <v>103.5</v>
      </c>
      <c r="O894" s="251"/>
      <c r="P894" s="247">
        <f>'[2]tr (2)'!O632</f>
        <v>103.5</v>
      </c>
      <c r="Q894" s="198">
        <f>'[2]tr (2)'!P632</f>
        <v>103.5</v>
      </c>
      <c r="R894" s="251">
        <f>'[2]tr (2)'!Q632</f>
        <v>100</v>
      </c>
      <c r="S894" s="256" t="s">
        <v>1746</v>
      </c>
    </row>
    <row r="895" spans="1:19" ht="15" customHeight="1">
      <c r="B895" s="247"/>
      <c r="C895" s="198"/>
      <c r="D895" s="198"/>
      <c r="E895" s="237"/>
      <c r="F895" s="198"/>
      <c r="G895" s="198"/>
      <c r="H895" s="198"/>
      <c r="I895" s="198"/>
      <c r="J895" s="198"/>
      <c r="K895" s="198"/>
      <c r="L895" s="198"/>
      <c r="M895" s="198"/>
      <c r="N895" s="198"/>
      <c r="O895" s="255"/>
      <c r="P895" s="247"/>
      <c r="Q895" s="198"/>
      <c r="R895" s="251"/>
      <c r="S895" s="256"/>
    </row>
    <row r="896" spans="1:19" ht="15" customHeight="1">
      <c r="B896" s="247"/>
      <c r="C896" s="198"/>
      <c r="D896" s="198"/>
      <c r="E896" s="237"/>
      <c r="F896" s="247"/>
      <c r="G896" s="198"/>
      <c r="H896" s="198"/>
      <c r="I896" s="198"/>
      <c r="J896" s="198"/>
      <c r="K896" s="198"/>
      <c r="L896" s="198"/>
      <c r="M896" s="198"/>
      <c r="N896" s="198"/>
      <c r="O896" s="273"/>
      <c r="P896" s="247"/>
      <c r="Q896" s="198"/>
      <c r="R896" s="251"/>
      <c r="S896" s="256"/>
    </row>
    <row r="897" spans="1:19" s="200" customFormat="1" ht="15" customHeight="1">
      <c r="A897" s="216"/>
      <c r="B897" s="247"/>
      <c r="C897" s="198"/>
      <c r="D897" s="198"/>
      <c r="E897" s="237"/>
      <c r="F897" s="247"/>
      <c r="G897" s="198"/>
      <c r="H897" s="198"/>
      <c r="I897" s="198"/>
      <c r="J897" s="198"/>
      <c r="K897" s="198"/>
      <c r="L897" s="198"/>
      <c r="M897" s="198"/>
      <c r="N897" s="198"/>
      <c r="O897" s="273"/>
      <c r="P897" s="247"/>
      <c r="Q897" s="198"/>
      <c r="R897" s="251"/>
      <c r="S897" s="256"/>
    </row>
    <row r="898" spans="1:19" ht="15" customHeight="1">
      <c r="B898" s="247"/>
      <c r="C898" s="198"/>
      <c r="D898" s="198"/>
      <c r="E898" s="237"/>
      <c r="F898" s="247"/>
      <c r="G898" s="198"/>
      <c r="H898" s="198"/>
      <c r="I898" s="198"/>
      <c r="J898" s="198"/>
      <c r="K898" s="198"/>
      <c r="L898" s="198"/>
      <c r="M898" s="198"/>
      <c r="N898" s="198"/>
      <c r="O898" s="273"/>
      <c r="P898" s="247"/>
      <c r="Q898" s="198"/>
      <c r="R898" s="251"/>
      <c r="S898" s="256"/>
    </row>
    <row r="899" spans="1:19" s="210" customFormat="1" ht="15" customHeight="1">
      <c r="A899" s="216"/>
      <c r="B899" s="247"/>
      <c r="C899" s="198"/>
      <c r="D899" s="198"/>
      <c r="E899" s="237"/>
      <c r="F899" s="247"/>
      <c r="G899" s="198"/>
      <c r="H899" s="198"/>
      <c r="I899" s="198"/>
      <c r="J899" s="198"/>
      <c r="K899" s="198"/>
      <c r="L899" s="198"/>
      <c r="M899" s="198"/>
      <c r="N899" s="198"/>
      <c r="O899" s="273"/>
      <c r="P899" s="247"/>
      <c r="Q899" s="198"/>
      <c r="R899" s="251"/>
      <c r="S899" s="256"/>
    </row>
    <row r="900" spans="1:19" ht="15" customHeight="1">
      <c r="A900" s="267"/>
      <c r="B900" s="247"/>
      <c r="C900" s="198"/>
      <c r="D900" s="198"/>
      <c r="E900" s="237"/>
      <c r="F900" s="247"/>
      <c r="G900" s="198"/>
      <c r="H900" s="198"/>
      <c r="I900" s="198"/>
      <c r="J900" s="198"/>
      <c r="K900" s="198"/>
      <c r="L900" s="198"/>
      <c r="M900" s="198"/>
      <c r="N900" s="198"/>
      <c r="O900" s="273"/>
      <c r="P900" s="247"/>
      <c r="Q900" s="198"/>
      <c r="R900" s="251"/>
      <c r="S900" s="275"/>
    </row>
    <row r="901" spans="1:19" ht="15" customHeight="1">
      <c r="A901" s="285"/>
      <c r="B901" s="258"/>
      <c r="C901" s="259"/>
      <c r="D901" s="259"/>
      <c r="E901" s="282"/>
      <c r="F901" s="258"/>
      <c r="G901" s="259"/>
      <c r="H901" s="259"/>
      <c r="I901" s="259"/>
      <c r="J901" s="259"/>
      <c r="K901" s="259"/>
      <c r="L901" s="259"/>
      <c r="M901" s="259"/>
      <c r="N901" s="259"/>
      <c r="O901" s="261"/>
      <c r="P901" s="258"/>
      <c r="Q901" s="259"/>
      <c r="R901" s="262"/>
      <c r="S901" s="289" t="s">
        <v>162</v>
      </c>
    </row>
    <row r="902" spans="1:19" ht="15" customHeight="1">
      <c r="A902" s="264"/>
      <c r="B902" s="198"/>
      <c r="C902" s="198"/>
      <c r="D902" s="198"/>
      <c r="F902" s="198"/>
      <c r="G902" s="198"/>
      <c r="H902" s="198"/>
      <c r="I902" s="198"/>
      <c r="J902" s="198"/>
      <c r="K902" s="198"/>
      <c r="L902" s="198"/>
      <c r="M902" s="198"/>
      <c r="N902" s="198"/>
      <c r="O902" s="273"/>
      <c r="P902" s="287"/>
      <c r="Q902" s="198"/>
      <c r="R902" s="198"/>
      <c r="S902" s="297" t="s">
        <v>162</v>
      </c>
    </row>
    <row r="903" spans="1:19" ht="24" customHeight="1">
      <c r="A903" s="194" t="s">
        <v>1670</v>
      </c>
      <c r="B903" s="246"/>
      <c r="C903" s="198"/>
      <c r="D903" s="198"/>
      <c r="F903" s="198"/>
      <c r="G903" s="198"/>
      <c r="H903" s="198"/>
      <c r="I903" s="198"/>
      <c r="J903" s="198"/>
      <c r="K903" s="198"/>
      <c r="L903" s="198"/>
      <c r="M903" s="198"/>
      <c r="N903" s="198"/>
      <c r="P903" s="198"/>
      <c r="Q903" s="198"/>
      <c r="R903" s="198"/>
      <c r="S903" s="199" t="s">
        <v>1671</v>
      </c>
    </row>
    <row r="904" spans="1:19" s="246" customFormat="1" ht="18" customHeight="1">
      <c r="A904" s="266" t="s">
        <v>1919</v>
      </c>
      <c r="B904" s="195"/>
      <c r="C904" s="198"/>
      <c r="D904" s="198"/>
      <c r="E904" s="195"/>
      <c r="F904" s="198"/>
      <c r="G904" s="198"/>
      <c r="H904" s="198"/>
      <c r="I904" s="198"/>
      <c r="J904" s="198"/>
      <c r="K904" s="198"/>
      <c r="L904" s="198"/>
      <c r="M904" s="198"/>
      <c r="N904" s="198"/>
      <c r="O904" s="196"/>
      <c r="P904" s="198"/>
      <c r="Q904" s="198"/>
      <c r="R904" s="198"/>
      <c r="S904" s="205" t="s">
        <v>1920</v>
      </c>
    </row>
    <row r="905" spans="1:19" s="246" customFormat="1" ht="18" customHeight="1">
      <c r="A905" s="207" t="s">
        <v>1674</v>
      </c>
      <c r="B905" s="195"/>
      <c r="C905" s="198"/>
      <c r="D905" s="198"/>
      <c r="E905" s="195"/>
      <c r="F905" s="198"/>
      <c r="G905" s="198"/>
      <c r="H905" s="198"/>
      <c r="I905" s="198"/>
      <c r="J905" s="198"/>
      <c r="K905" s="198"/>
      <c r="L905" s="198"/>
      <c r="M905" s="198"/>
      <c r="N905" s="198"/>
      <c r="O905" s="196"/>
      <c r="P905" s="198"/>
      <c r="Q905" s="198"/>
      <c r="R905" s="198"/>
      <c r="S905" s="209" t="s">
        <v>1675</v>
      </c>
    </row>
    <row r="906" spans="1:19" s="246" customFormat="1" ht="11.45" customHeight="1">
      <c r="A906" s="211"/>
      <c r="B906" s="212"/>
      <c r="C906" s="212"/>
      <c r="D906" s="212"/>
      <c r="E906" s="212"/>
      <c r="F906" s="212"/>
      <c r="G906" s="212"/>
      <c r="H906" s="212"/>
      <c r="I906" s="212"/>
      <c r="J906" s="212"/>
      <c r="K906" s="212"/>
      <c r="L906" s="212"/>
      <c r="M906" s="212"/>
      <c r="N906" s="212"/>
      <c r="O906" s="212"/>
      <c r="P906" s="212"/>
      <c r="Q906" s="212"/>
      <c r="R906" s="212"/>
      <c r="S906" s="214"/>
    </row>
    <row r="907" spans="1:19" ht="11.45" customHeight="1">
      <c r="A907" s="217"/>
      <c r="B907" s="2269">
        <v>2020</v>
      </c>
      <c r="C907" s="2270"/>
      <c r="D907" s="2270"/>
      <c r="E907" s="2270"/>
      <c r="F907" s="2270"/>
      <c r="G907" s="2270"/>
      <c r="H907" s="2270"/>
      <c r="I907" s="2270"/>
      <c r="J907" s="2270"/>
      <c r="K907" s="2271"/>
      <c r="L907" s="2269">
        <v>2019</v>
      </c>
      <c r="M907" s="2270"/>
      <c r="N907" s="2270"/>
      <c r="O907" s="2270"/>
      <c r="P907" s="2270"/>
      <c r="Q907" s="2270"/>
      <c r="R907" s="2271"/>
      <c r="S907" s="218"/>
    </row>
    <row r="908" spans="1:19" ht="11.45" customHeight="1">
      <c r="A908" s="217"/>
      <c r="B908" s="2272"/>
      <c r="C908" s="2273"/>
      <c r="D908" s="2273"/>
      <c r="E908" s="2273"/>
      <c r="F908" s="2273"/>
      <c r="G908" s="2273"/>
      <c r="H908" s="2273"/>
      <c r="I908" s="2273"/>
      <c r="J908" s="2273"/>
      <c r="K908" s="2274"/>
      <c r="L908" s="2272"/>
      <c r="M908" s="2273"/>
      <c r="N908" s="2273"/>
      <c r="O908" s="2273"/>
      <c r="P908" s="2273"/>
      <c r="Q908" s="2273"/>
      <c r="R908" s="2274"/>
      <c r="S908" s="218" t="s">
        <v>1570</v>
      </c>
    </row>
    <row r="909" spans="1:19" ht="11.45" customHeight="1">
      <c r="A909" s="217"/>
      <c r="B909" s="711" t="s">
        <v>45</v>
      </c>
      <c r="C909" s="224" t="s">
        <v>47</v>
      </c>
      <c r="D909" s="224" t="s">
        <v>27</v>
      </c>
      <c r="E909" s="221"/>
      <c r="F909" s="219" t="s">
        <v>28</v>
      </c>
      <c r="G909" s="220" t="s">
        <v>29</v>
      </c>
      <c r="H909" s="220" t="s">
        <v>30</v>
      </c>
      <c r="I909" s="223" t="s">
        <v>23</v>
      </c>
      <c r="J909" s="222" t="s">
        <v>24</v>
      </c>
      <c r="K909" s="222" t="s">
        <v>25</v>
      </c>
      <c r="L909" s="223" t="s">
        <v>1571</v>
      </c>
      <c r="M909" s="223" t="s">
        <v>1676</v>
      </c>
      <c r="N909" s="223" t="s">
        <v>26</v>
      </c>
      <c r="O909" s="225"/>
      <c r="P909" s="224" t="s">
        <v>45</v>
      </c>
      <c r="Q909" s="224" t="s">
        <v>47</v>
      </c>
      <c r="R909" s="712" t="s">
        <v>27</v>
      </c>
      <c r="S909" s="218"/>
    </row>
    <row r="910" spans="1:19" ht="11.45" customHeight="1">
      <c r="A910" s="226"/>
      <c r="B910" s="714" t="s">
        <v>13</v>
      </c>
      <c r="C910" s="232" t="s">
        <v>46</v>
      </c>
      <c r="D910" s="232" t="s">
        <v>12</v>
      </c>
      <c r="E910" s="229"/>
      <c r="F910" s="227" t="s">
        <v>11</v>
      </c>
      <c r="G910" s="228" t="s">
        <v>10</v>
      </c>
      <c r="H910" s="228" t="s">
        <v>9</v>
      </c>
      <c r="I910" s="231" t="s">
        <v>8</v>
      </c>
      <c r="J910" s="230" t="s">
        <v>7</v>
      </c>
      <c r="K910" s="230" t="s">
        <v>6</v>
      </c>
      <c r="L910" s="231" t="s">
        <v>1575</v>
      </c>
      <c r="M910" s="231" t="s">
        <v>1576</v>
      </c>
      <c r="N910" s="231" t="s">
        <v>1577</v>
      </c>
      <c r="O910" s="233"/>
      <c r="P910" s="232" t="s">
        <v>13</v>
      </c>
      <c r="Q910" s="232" t="s">
        <v>46</v>
      </c>
      <c r="R910" s="715" t="s">
        <v>12</v>
      </c>
      <c r="S910" s="234"/>
    </row>
    <row r="911" spans="1:19" ht="15" customHeight="1">
      <c r="A911" s="267"/>
      <c r="B911" s="241"/>
      <c r="C911" s="242"/>
      <c r="D911" s="242"/>
      <c r="E911" s="237"/>
      <c r="F911" s="241"/>
      <c r="G911" s="242"/>
      <c r="H911" s="242"/>
      <c r="I911" s="242"/>
      <c r="J911" s="242"/>
      <c r="K911" s="242"/>
      <c r="L911" s="242"/>
      <c r="M911" s="242"/>
      <c r="N911" s="242"/>
      <c r="O911" s="273"/>
      <c r="P911" s="241"/>
      <c r="Q911" s="242"/>
      <c r="R911" s="244"/>
      <c r="S911" s="239"/>
    </row>
    <row r="912" spans="1:19" ht="15" customHeight="1">
      <c r="A912" s="249" t="s">
        <v>1749</v>
      </c>
      <c r="B912" s="241">
        <f>'[2]tr (2)'!C634</f>
        <v>102.1</v>
      </c>
      <c r="C912" s="242">
        <f>'[2]tr (2)'!D634</f>
        <v>102.1</v>
      </c>
      <c r="D912" s="242">
        <f>'[2]tr (2)'!E634</f>
        <v>102.1</v>
      </c>
      <c r="E912" s="244"/>
      <c r="F912" s="242">
        <f>'[2]tr (2)'!F634</f>
        <v>102</v>
      </c>
      <c r="G912" s="242">
        <f>'[2]tr (2)'!G634</f>
        <v>102</v>
      </c>
      <c r="H912" s="242">
        <f>'[2]tr (2)'!H634</f>
        <v>102</v>
      </c>
      <c r="I912" s="242">
        <f>'[2]tr (2)'!I634</f>
        <v>101.9</v>
      </c>
      <c r="J912" s="242">
        <f>'[2]tr (2)'!J634</f>
        <v>101.9</v>
      </c>
      <c r="K912" s="242">
        <f>'[2]tr (2)'!K634</f>
        <v>101.9</v>
      </c>
      <c r="L912" s="242">
        <f>'[2]tr (2)'!L634</f>
        <v>101.9</v>
      </c>
      <c r="M912" s="242">
        <f>'[2]tr (2)'!M634</f>
        <v>101.6</v>
      </c>
      <c r="N912" s="242">
        <f>'[2]tr (2)'!N634</f>
        <v>101.6</v>
      </c>
      <c r="O912" s="244"/>
      <c r="P912" s="241">
        <f>'[2]tr (2)'!O634</f>
        <v>101.6</v>
      </c>
      <c r="Q912" s="242">
        <f>'[2]tr (2)'!P634</f>
        <v>101.6</v>
      </c>
      <c r="R912" s="244">
        <f>'[2]tr (2)'!Q634</f>
        <v>101.6</v>
      </c>
      <c r="S912" s="248" t="s">
        <v>1750</v>
      </c>
    </row>
    <row r="913" spans="1:19" ht="15" customHeight="1">
      <c r="A913" s="216" t="s">
        <v>1751</v>
      </c>
      <c r="B913" s="247">
        <f>'[2]tr (2)'!C635</f>
        <v>98.4</v>
      </c>
      <c r="C913" s="198">
        <f>'[2]tr (2)'!D635</f>
        <v>98.4</v>
      </c>
      <c r="D913" s="198">
        <f>'[2]tr (2)'!E635</f>
        <v>98.4</v>
      </c>
      <c r="E913" s="251"/>
      <c r="F913" s="198">
        <f>'[2]tr (2)'!F635</f>
        <v>98.8</v>
      </c>
      <c r="G913" s="198">
        <f>'[2]tr (2)'!G635</f>
        <v>98.8</v>
      </c>
      <c r="H913" s="198">
        <f>'[2]tr (2)'!H635</f>
        <v>98.8</v>
      </c>
      <c r="I913" s="198">
        <f>'[2]tr (2)'!I635</f>
        <v>98.5</v>
      </c>
      <c r="J913" s="198">
        <f>'[2]tr (2)'!J635</f>
        <v>98.5</v>
      </c>
      <c r="K913" s="198">
        <f>'[2]tr (2)'!K635</f>
        <v>98.5</v>
      </c>
      <c r="L913" s="198">
        <f>'[2]tr (2)'!L635</f>
        <v>98.5</v>
      </c>
      <c r="M913" s="198">
        <f>'[2]tr (2)'!M635</f>
        <v>98.1</v>
      </c>
      <c r="N913" s="198">
        <f>'[2]tr (2)'!N635</f>
        <v>98.1</v>
      </c>
      <c r="O913" s="251"/>
      <c r="P913" s="247">
        <f>'[2]tr (2)'!O635</f>
        <v>98.1</v>
      </c>
      <c r="Q913" s="198">
        <f>'[2]tr (2)'!P635</f>
        <v>98.1</v>
      </c>
      <c r="R913" s="251">
        <f>'[2]tr (2)'!Q635</f>
        <v>98.6</v>
      </c>
      <c r="S913" s="252" t="s">
        <v>1752</v>
      </c>
    </row>
    <row r="914" spans="1:19" ht="15" customHeight="1">
      <c r="A914" s="216" t="s">
        <v>1753</v>
      </c>
      <c r="B914" s="247">
        <f>'[2]tr (2)'!C636</f>
        <v>102.9</v>
      </c>
      <c r="C914" s="198">
        <f>'[2]tr (2)'!D636</f>
        <v>102.9</v>
      </c>
      <c r="D914" s="198">
        <f>'[2]tr (2)'!E636</f>
        <v>102.9</v>
      </c>
      <c r="E914" s="251"/>
      <c r="F914" s="198">
        <f>'[2]tr (2)'!F636</f>
        <v>103.6</v>
      </c>
      <c r="G914" s="198">
        <f>'[2]tr (2)'!G636</f>
        <v>103.6</v>
      </c>
      <c r="H914" s="198">
        <f>'[2]tr (2)'!H636</f>
        <v>103.6</v>
      </c>
      <c r="I914" s="198">
        <f>'[2]tr (2)'!I636</f>
        <v>102.9</v>
      </c>
      <c r="J914" s="198">
        <f>'[2]tr (2)'!J636</f>
        <v>102.9</v>
      </c>
      <c r="K914" s="198">
        <f>'[2]tr (2)'!K636</f>
        <v>102.9</v>
      </c>
      <c r="L914" s="198">
        <f>'[2]tr (2)'!L636</f>
        <v>102.9</v>
      </c>
      <c r="M914" s="198">
        <f>'[2]tr (2)'!M636</f>
        <v>102.9</v>
      </c>
      <c r="N914" s="198">
        <f>'[2]tr (2)'!N636</f>
        <v>102.9</v>
      </c>
      <c r="O914" s="251"/>
      <c r="P914" s="247">
        <f>'[2]tr (2)'!O636</f>
        <v>102.9</v>
      </c>
      <c r="Q914" s="198">
        <f>'[2]tr (2)'!P636</f>
        <v>102.9</v>
      </c>
      <c r="R914" s="251">
        <f>'[2]tr (2)'!Q636</f>
        <v>102.9</v>
      </c>
      <c r="S914" s="253" t="s">
        <v>1754</v>
      </c>
    </row>
    <row r="915" spans="1:19" ht="15" customHeight="1">
      <c r="A915" s="216" t="s">
        <v>1755</v>
      </c>
      <c r="B915" s="247">
        <f>'[2]tr (2)'!C637</f>
        <v>111.3</v>
      </c>
      <c r="C915" s="198">
        <f>'[2]tr (2)'!D637</f>
        <v>111.3</v>
      </c>
      <c r="D915" s="198">
        <f>'[2]tr (2)'!E637</f>
        <v>111.3</v>
      </c>
      <c r="E915" s="251"/>
      <c r="F915" s="198">
        <f>'[2]tr (2)'!F637</f>
        <v>111.7</v>
      </c>
      <c r="G915" s="198">
        <f>'[2]tr (2)'!G637</f>
        <v>111.7</v>
      </c>
      <c r="H915" s="198">
        <f>'[2]tr (2)'!H637</f>
        <v>111.7</v>
      </c>
      <c r="I915" s="198">
        <f>'[2]tr (2)'!I637</f>
        <v>111.3</v>
      </c>
      <c r="J915" s="198">
        <f>'[2]tr (2)'!J637</f>
        <v>111.3</v>
      </c>
      <c r="K915" s="198">
        <f>'[2]tr (2)'!K637</f>
        <v>111.3</v>
      </c>
      <c r="L915" s="198">
        <f>'[2]tr (2)'!L637</f>
        <v>111.3</v>
      </c>
      <c r="M915" s="198">
        <f>'[2]tr (2)'!M637</f>
        <v>108.1</v>
      </c>
      <c r="N915" s="198">
        <f>'[2]tr (2)'!N637</f>
        <v>108.1</v>
      </c>
      <c r="O915" s="251"/>
      <c r="P915" s="247">
        <f>'[2]tr (2)'!O637</f>
        <v>108.1</v>
      </c>
      <c r="Q915" s="198">
        <f>'[2]tr (2)'!P637</f>
        <v>108.1</v>
      </c>
      <c r="R915" s="251">
        <f>'[2]tr (2)'!Q637</f>
        <v>108.1</v>
      </c>
      <c r="S915" s="253" t="s">
        <v>1756</v>
      </c>
    </row>
    <row r="916" spans="1:19" ht="15" customHeight="1">
      <c r="A916" s="216" t="s">
        <v>1757</v>
      </c>
      <c r="B916" s="247">
        <f>'[2]tr (2)'!C638</f>
        <v>98.3</v>
      </c>
      <c r="C916" s="198">
        <f>'[2]tr (2)'!D638</f>
        <v>98.3</v>
      </c>
      <c r="D916" s="198">
        <f>'[2]tr (2)'!E638</f>
        <v>98.3</v>
      </c>
      <c r="E916" s="251"/>
      <c r="F916" s="198">
        <f>'[2]tr (2)'!F638</f>
        <v>98.3</v>
      </c>
      <c r="G916" s="198">
        <f>'[2]tr (2)'!G638</f>
        <v>98.3</v>
      </c>
      <c r="H916" s="198">
        <f>'[2]tr (2)'!H638</f>
        <v>98.3</v>
      </c>
      <c r="I916" s="198">
        <f>'[2]tr (2)'!I638</f>
        <v>98.3</v>
      </c>
      <c r="J916" s="198">
        <f>'[2]tr (2)'!J638</f>
        <v>98.3</v>
      </c>
      <c r="K916" s="198">
        <f>'[2]tr (2)'!K638</f>
        <v>99.3</v>
      </c>
      <c r="L916" s="198">
        <f>'[2]tr (2)'!L638</f>
        <v>99.3</v>
      </c>
      <c r="M916" s="198">
        <f>'[2]tr (2)'!M638</f>
        <v>99.3</v>
      </c>
      <c r="N916" s="198">
        <f>'[2]tr (2)'!N638</f>
        <v>99.3</v>
      </c>
      <c r="O916" s="251"/>
      <c r="P916" s="247">
        <f>'[2]tr (2)'!O638</f>
        <v>99.3</v>
      </c>
      <c r="Q916" s="198">
        <f>'[2]tr (2)'!P638</f>
        <v>99.3</v>
      </c>
      <c r="R916" s="251">
        <f>'[2]tr (2)'!Q638</f>
        <v>99.3</v>
      </c>
      <c r="S916" s="253" t="s">
        <v>1758</v>
      </c>
    </row>
    <row r="917" spans="1:19" ht="15" customHeight="1">
      <c r="A917" s="216" t="s">
        <v>1759</v>
      </c>
      <c r="B917" s="247">
        <f>'[2]tr (2)'!C639</f>
        <v>102.1</v>
      </c>
      <c r="C917" s="198">
        <f>'[2]tr (2)'!D639</f>
        <v>102.1</v>
      </c>
      <c r="D917" s="198">
        <f>'[2]tr (2)'!E639</f>
        <v>102.1</v>
      </c>
      <c r="E917" s="251"/>
      <c r="F917" s="198">
        <f>'[2]tr (2)'!F639</f>
        <v>102.1</v>
      </c>
      <c r="G917" s="198">
        <f>'[2]tr (2)'!G639</f>
        <v>102.1</v>
      </c>
      <c r="H917" s="198">
        <f>'[2]tr (2)'!H639</f>
        <v>102.1</v>
      </c>
      <c r="I917" s="198">
        <f>'[2]tr (2)'!I639</f>
        <v>102.1</v>
      </c>
      <c r="J917" s="198">
        <f>'[2]tr (2)'!J639</f>
        <v>102.1</v>
      </c>
      <c r="K917" s="198">
        <f>'[2]tr (2)'!K639</f>
        <v>101.9</v>
      </c>
      <c r="L917" s="198">
        <f>'[2]tr (2)'!L639</f>
        <v>101.9</v>
      </c>
      <c r="M917" s="198">
        <f>'[2]tr (2)'!M639</f>
        <v>101.9</v>
      </c>
      <c r="N917" s="198">
        <f>'[2]tr (2)'!N639</f>
        <v>101.9</v>
      </c>
      <c r="O917" s="251"/>
      <c r="P917" s="247">
        <f>'[2]tr (2)'!O639</f>
        <v>101.9</v>
      </c>
      <c r="Q917" s="198">
        <f>'[2]tr (2)'!P639</f>
        <v>101.9</v>
      </c>
      <c r="R917" s="251">
        <f>'[2]tr (2)'!Q639</f>
        <v>101.9</v>
      </c>
      <c r="S917" s="253" t="s">
        <v>1760</v>
      </c>
    </row>
    <row r="918" spans="1:19" ht="15" customHeight="1">
      <c r="A918" s="216" t="s">
        <v>1761</v>
      </c>
      <c r="B918" s="247">
        <f>'[2]tr (2)'!C640</f>
        <v>103.1</v>
      </c>
      <c r="C918" s="198">
        <f>'[2]tr (2)'!D640</f>
        <v>103.1</v>
      </c>
      <c r="D918" s="198">
        <f>'[2]tr (2)'!E640</f>
        <v>103.1</v>
      </c>
      <c r="E918" s="251"/>
      <c r="F918" s="198">
        <f>'[2]tr (2)'!F640</f>
        <v>103.1</v>
      </c>
      <c r="G918" s="198">
        <f>'[2]tr (2)'!G640</f>
        <v>103.1</v>
      </c>
      <c r="H918" s="198">
        <f>'[2]tr (2)'!H640</f>
        <v>103.1</v>
      </c>
      <c r="I918" s="198">
        <f>'[2]tr (2)'!I640</f>
        <v>103.1</v>
      </c>
      <c r="J918" s="198">
        <f>'[2]tr (2)'!J640</f>
        <v>103.1</v>
      </c>
      <c r="K918" s="198">
        <f>'[2]tr (2)'!K640</f>
        <v>103.1</v>
      </c>
      <c r="L918" s="198">
        <f>'[2]tr (2)'!L640</f>
        <v>103.1</v>
      </c>
      <c r="M918" s="198">
        <f>'[2]tr (2)'!M640</f>
        <v>103.1</v>
      </c>
      <c r="N918" s="198">
        <f>'[2]tr (2)'!N640</f>
        <v>103.1</v>
      </c>
      <c r="O918" s="251"/>
      <c r="P918" s="247">
        <f>'[2]tr (2)'!O640</f>
        <v>103.1</v>
      </c>
      <c r="Q918" s="198">
        <f>'[2]tr (2)'!P640</f>
        <v>103.1</v>
      </c>
      <c r="R918" s="251">
        <f>'[2]tr (2)'!Q640</f>
        <v>103.1</v>
      </c>
      <c r="S918" s="253" t="s">
        <v>1762</v>
      </c>
    </row>
    <row r="919" spans="1:19" ht="15" customHeight="1">
      <c r="A919" s="216" t="s">
        <v>1763</v>
      </c>
      <c r="B919" s="247">
        <f>'[2]tr (2)'!C641</f>
        <v>105.9</v>
      </c>
      <c r="C919" s="198">
        <f>'[2]tr (2)'!D641</f>
        <v>105.9</v>
      </c>
      <c r="D919" s="198">
        <f>'[2]tr (2)'!E641</f>
        <v>105.9</v>
      </c>
      <c r="E919" s="251"/>
      <c r="F919" s="198">
        <f>'[2]tr (2)'!F641</f>
        <v>103.9</v>
      </c>
      <c r="G919" s="198">
        <f>'[2]tr (2)'!G641</f>
        <v>103.9</v>
      </c>
      <c r="H919" s="198">
        <f>'[2]tr (2)'!H641</f>
        <v>103.9</v>
      </c>
      <c r="I919" s="198">
        <f>'[2]tr (2)'!I641</f>
        <v>103.9</v>
      </c>
      <c r="J919" s="198">
        <f>'[2]tr (2)'!J641</f>
        <v>103.9</v>
      </c>
      <c r="K919" s="198">
        <f>'[2]tr (2)'!K641</f>
        <v>103.9</v>
      </c>
      <c r="L919" s="198">
        <f>'[2]tr (2)'!L641</f>
        <v>104</v>
      </c>
      <c r="M919" s="198">
        <f>'[2]tr (2)'!M641</f>
        <v>104</v>
      </c>
      <c r="N919" s="198">
        <f>'[2]tr (2)'!N641</f>
        <v>104</v>
      </c>
      <c r="O919" s="251"/>
      <c r="P919" s="247">
        <f>'[2]tr (2)'!O641</f>
        <v>104</v>
      </c>
      <c r="Q919" s="198">
        <f>'[2]tr (2)'!P641</f>
        <v>104</v>
      </c>
      <c r="R919" s="251">
        <f>'[2]tr (2)'!Q641</f>
        <v>104</v>
      </c>
      <c r="S919" s="252" t="s">
        <v>1764</v>
      </c>
    </row>
    <row r="920" spans="1:19" ht="15" customHeight="1">
      <c r="A920" s="216" t="s">
        <v>1765</v>
      </c>
      <c r="B920" s="247">
        <f>'[2]tr (2)'!C642</f>
        <v>100.1</v>
      </c>
      <c r="C920" s="198">
        <f>'[2]tr (2)'!D642</f>
        <v>100.1</v>
      </c>
      <c r="D920" s="198">
        <f>'[2]tr (2)'!E642</f>
        <v>100.1</v>
      </c>
      <c r="E920" s="251"/>
      <c r="F920" s="198">
        <f>'[2]tr (2)'!F642</f>
        <v>100.1</v>
      </c>
      <c r="G920" s="198">
        <f>'[2]tr (2)'!G642</f>
        <v>100.1</v>
      </c>
      <c r="H920" s="198">
        <f>'[2]tr (2)'!H642</f>
        <v>100.1</v>
      </c>
      <c r="I920" s="198">
        <f>'[2]tr (2)'!I642</f>
        <v>100.1</v>
      </c>
      <c r="J920" s="198">
        <f>'[2]tr (2)'!J642</f>
        <v>100.1</v>
      </c>
      <c r="K920" s="198">
        <f>'[2]tr (2)'!K642</f>
        <v>100.1</v>
      </c>
      <c r="L920" s="198">
        <f>'[2]tr (2)'!L642</f>
        <v>100.1</v>
      </c>
      <c r="M920" s="198">
        <f>'[2]tr (2)'!M642</f>
        <v>100.1</v>
      </c>
      <c r="N920" s="198">
        <f>'[2]tr (2)'!N642</f>
        <v>100.1</v>
      </c>
      <c r="O920" s="251"/>
      <c r="P920" s="247">
        <f>'[2]tr (2)'!O642</f>
        <v>100.1</v>
      </c>
      <c r="Q920" s="198">
        <f>'[2]tr (2)'!P642</f>
        <v>100.1</v>
      </c>
      <c r="R920" s="251">
        <f>'[2]tr (2)'!Q642</f>
        <v>100.1</v>
      </c>
      <c r="S920" s="253" t="s">
        <v>1766</v>
      </c>
    </row>
    <row r="921" spans="1:19" ht="15" customHeight="1">
      <c r="A921" s="216" t="s">
        <v>1767</v>
      </c>
      <c r="B921" s="247">
        <f>'[2]tr (2)'!C643</f>
        <v>100.5</v>
      </c>
      <c r="C921" s="198">
        <f>'[2]tr (2)'!D643</f>
        <v>100.5</v>
      </c>
      <c r="D921" s="198">
        <f>'[2]tr (2)'!E643</f>
        <v>100.4</v>
      </c>
      <c r="E921" s="251"/>
      <c r="F921" s="198">
        <f>'[2]tr (2)'!F643</f>
        <v>100.4</v>
      </c>
      <c r="G921" s="198">
        <f>'[2]tr (2)'!G643</f>
        <v>100.4</v>
      </c>
      <c r="H921" s="198">
        <f>'[2]tr (2)'!H643</f>
        <v>100.4</v>
      </c>
      <c r="I921" s="198">
        <f>'[2]tr (2)'!I643</f>
        <v>100.4</v>
      </c>
      <c r="J921" s="198">
        <f>'[2]tr (2)'!J643</f>
        <v>100.4</v>
      </c>
      <c r="K921" s="198">
        <f>'[2]tr (2)'!K643</f>
        <v>100.4</v>
      </c>
      <c r="L921" s="198">
        <f>'[2]tr (2)'!L643</f>
        <v>100.4</v>
      </c>
      <c r="M921" s="198">
        <f>'[2]tr (2)'!M643</f>
        <v>100.4</v>
      </c>
      <c r="N921" s="198">
        <f>'[2]tr (2)'!N643</f>
        <v>100.4</v>
      </c>
      <c r="O921" s="251"/>
      <c r="P921" s="247">
        <f>'[2]tr (2)'!O643</f>
        <v>100.4</v>
      </c>
      <c r="Q921" s="198">
        <f>'[2]tr (2)'!P643</f>
        <v>100.4</v>
      </c>
      <c r="R921" s="251">
        <f>'[2]tr (2)'!Q643</f>
        <v>100.4</v>
      </c>
      <c r="S921" s="252" t="s">
        <v>1768</v>
      </c>
    </row>
    <row r="922" spans="1:19" ht="15" customHeight="1">
      <c r="A922" s="216" t="s">
        <v>1769</v>
      </c>
      <c r="B922" s="247">
        <f>'[2]tr (2)'!C644</f>
        <v>99.6</v>
      </c>
      <c r="C922" s="198">
        <f>'[2]tr (2)'!D644</f>
        <v>99.6</v>
      </c>
      <c r="D922" s="198">
        <f>'[2]tr (2)'!E644</f>
        <v>99.6</v>
      </c>
      <c r="E922" s="251"/>
      <c r="F922" s="198">
        <f>'[2]tr (2)'!F644</f>
        <v>99.6</v>
      </c>
      <c r="G922" s="198">
        <f>'[2]tr (2)'!G644</f>
        <v>99.6</v>
      </c>
      <c r="H922" s="198">
        <f>'[2]tr (2)'!H644</f>
        <v>99.6</v>
      </c>
      <c r="I922" s="198">
        <f>'[2]tr (2)'!I644</f>
        <v>99.6</v>
      </c>
      <c r="J922" s="198">
        <f>'[2]tr (2)'!J644</f>
        <v>99.6</v>
      </c>
      <c r="K922" s="198">
        <f>'[2]tr (2)'!K644</f>
        <v>99.6</v>
      </c>
      <c r="L922" s="198">
        <f>'[2]tr (2)'!L644</f>
        <v>99.6</v>
      </c>
      <c r="M922" s="198">
        <f>'[2]tr (2)'!M644</f>
        <v>99.6</v>
      </c>
      <c r="N922" s="198">
        <f>'[2]tr (2)'!N644</f>
        <v>99.6</v>
      </c>
      <c r="O922" s="251"/>
      <c r="P922" s="247">
        <f>'[2]tr (2)'!O644</f>
        <v>99.6</v>
      </c>
      <c r="Q922" s="198">
        <f>'[2]tr (2)'!P644</f>
        <v>99.6</v>
      </c>
      <c r="R922" s="251">
        <f>'[2]tr (2)'!Q644</f>
        <v>99.6</v>
      </c>
      <c r="S922" s="253" t="s">
        <v>1770</v>
      </c>
    </row>
    <row r="923" spans="1:19" ht="15" customHeight="1">
      <c r="B923" s="247"/>
      <c r="C923" s="198"/>
      <c r="D923" s="242"/>
      <c r="E923" s="244"/>
      <c r="F923" s="242"/>
      <c r="G923" s="242"/>
      <c r="H923" s="242"/>
      <c r="I923" s="242"/>
      <c r="J923" s="242"/>
      <c r="K923" s="242"/>
      <c r="L923" s="242"/>
      <c r="M923" s="242"/>
      <c r="N923" s="242"/>
      <c r="O923" s="244"/>
      <c r="P923" s="241"/>
      <c r="Q923" s="242"/>
      <c r="R923" s="244"/>
      <c r="S923" s="253"/>
    </row>
    <row r="924" spans="1:19" ht="15" customHeight="1">
      <c r="A924" s="249" t="s">
        <v>1771</v>
      </c>
      <c r="B924" s="241">
        <f>'[2]tr (2)'!C646</f>
        <v>99.2</v>
      </c>
      <c r="C924" s="242">
        <f>'[2]tr (2)'!D646</f>
        <v>99.2</v>
      </c>
      <c r="D924" s="242">
        <f>'[2]tr (2)'!E646</f>
        <v>99.2</v>
      </c>
      <c r="E924" s="244"/>
      <c r="F924" s="242">
        <f>'[2]tr (2)'!F646</f>
        <v>99.2</v>
      </c>
      <c r="G924" s="242">
        <f>'[2]tr (2)'!G646</f>
        <v>99.3</v>
      </c>
      <c r="H924" s="242">
        <f>'[2]tr (2)'!H646</f>
        <v>99.3</v>
      </c>
      <c r="I924" s="242">
        <f>'[2]tr (2)'!I646</f>
        <v>99.3</v>
      </c>
      <c r="J924" s="242">
        <f>'[2]tr (2)'!J646</f>
        <v>99.3</v>
      </c>
      <c r="K924" s="242">
        <f>'[2]tr (2)'!K646</f>
        <v>99.3</v>
      </c>
      <c r="L924" s="242">
        <f>'[2]tr (2)'!L646</f>
        <v>99.5</v>
      </c>
      <c r="M924" s="242">
        <f>'[2]tr (2)'!M646</f>
        <v>99.5</v>
      </c>
      <c r="N924" s="242">
        <f>'[2]tr (2)'!N646</f>
        <v>99.5</v>
      </c>
      <c r="O924" s="244"/>
      <c r="P924" s="241">
        <f>'[2]tr (2)'!O646</f>
        <v>99.5</v>
      </c>
      <c r="Q924" s="242">
        <f>'[2]tr (2)'!P646</f>
        <v>99.5</v>
      </c>
      <c r="R924" s="244">
        <f>'[2]tr (2)'!Q646</f>
        <v>99.5</v>
      </c>
      <c r="S924" s="248" t="s">
        <v>1772</v>
      </c>
    </row>
    <row r="925" spans="1:19" ht="15" customHeight="1">
      <c r="A925" s="216" t="s">
        <v>1773</v>
      </c>
      <c r="B925" s="247">
        <f>'[2]tr (2)'!C647</f>
        <v>98</v>
      </c>
      <c r="C925" s="198">
        <f>'[2]tr (2)'!D647</f>
        <v>98</v>
      </c>
      <c r="D925" s="198">
        <f>'[2]tr (2)'!E647</f>
        <v>98</v>
      </c>
      <c r="E925" s="251"/>
      <c r="F925" s="198">
        <f>'[2]tr (2)'!F647</f>
        <v>98</v>
      </c>
      <c r="G925" s="198">
        <f>'[2]tr (2)'!G647</f>
        <v>98.2</v>
      </c>
      <c r="H925" s="198">
        <f>'[2]tr (2)'!H647</f>
        <v>98.2</v>
      </c>
      <c r="I925" s="198">
        <f>'[2]tr (2)'!I647</f>
        <v>98.3</v>
      </c>
      <c r="J925" s="198">
        <f>'[2]tr (2)'!J647</f>
        <v>98.3</v>
      </c>
      <c r="K925" s="198">
        <f>'[2]tr (2)'!K647</f>
        <v>98.3</v>
      </c>
      <c r="L925" s="198">
        <f>'[2]tr (2)'!L647</f>
        <v>98.8</v>
      </c>
      <c r="M925" s="198">
        <f>'[2]tr (2)'!M647</f>
        <v>98.8</v>
      </c>
      <c r="N925" s="198">
        <f>'[2]tr (2)'!N647</f>
        <v>98.8</v>
      </c>
      <c r="O925" s="251"/>
      <c r="P925" s="247">
        <f>'[2]tr (2)'!O647</f>
        <v>98.8</v>
      </c>
      <c r="Q925" s="198">
        <f>'[2]tr (2)'!P647</f>
        <v>98.8</v>
      </c>
      <c r="R925" s="251">
        <f>'[2]tr (2)'!Q647</f>
        <v>98.8</v>
      </c>
      <c r="S925" s="253" t="s">
        <v>1774</v>
      </c>
    </row>
    <row r="926" spans="1:19" ht="15" customHeight="1">
      <c r="A926" s="216" t="s">
        <v>1775</v>
      </c>
      <c r="B926" s="247">
        <f>'[2]tr (2)'!C648</f>
        <v>98.6</v>
      </c>
      <c r="C926" s="198">
        <f>'[2]tr (2)'!D648</f>
        <v>98.6</v>
      </c>
      <c r="D926" s="198">
        <f>'[2]tr (2)'!E648</f>
        <v>98.6</v>
      </c>
      <c r="E926" s="251"/>
      <c r="F926" s="198">
        <f>'[2]tr (2)'!F648</f>
        <v>98.6</v>
      </c>
      <c r="G926" s="198">
        <f>'[2]tr (2)'!G648</f>
        <v>98.6</v>
      </c>
      <c r="H926" s="198">
        <f>'[2]tr (2)'!H648</f>
        <v>98.6</v>
      </c>
      <c r="I926" s="198">
        <f>'[2]tr (2)'!I648</f>
        <v>98.6</v>
      </c>
      <c r="J926" s="198">
        <f>'[2]tr (2)'!J648</f>
        <v>98.6</v>
      </c>
      <c r="K926" s="198">
        <f>'[2]tr (2)'!K648</f>
        <v>98.6</v>
      </c>
      <c r="L926" s="198">
        <f>'[2]tr (2)'!L648</f>
        <v>98.6</v>
      </c>
      <c r="M926" s="198">
        <f>'[2]tr (2)'!M648</f>
        <v>98.6</v>
      </c>
      <c r="N926" s="198">
        <f>'[2]tr (2)'!N648</f>
        <v>98.6</v>
      </c>
      <c r="O926" s="251"/>
      <c r="P926" s="247">
        <f>'[2]tr (2)'!O648</f>
        <v>98.6</v>
      </c>
      <c r="Q926" s="198">
        <f>'[2]tr (2)'!P648</f>
        <v>98.6</v>
      </c>
      <c r="R926" s="251">
        <f>'[2]tr (2)'!Q648</f>
        <v>98.6</v>
      </c>
      <c r="S926" s="253" t="s">
        <v>1776</v>
      </c>
    </row>
    <row r="927" spans="1:19" ht="15" customHeight="1">
      <c r="A927" s="216" t="s">
        <v>1777</v>
      </c>
      <c r="B927" s="247">
        <f>'[2]tr (2)'!C649</f>
        <v>100</v>
      </c>
      <c r="C927" s="198">
        <f>'[2]tr (2)'!D649</f>
        <v>100</v>
      </c>
      <c r="D927" s="198">
        <f>'[2]tr (2)'!E649</f>
        <v>100</v>
      </c>
      <c r="E927" s="251"/>
      <c r="F927" s="198">
        <f>'[2]tr (2)'!F649</f>
        <v>100</v>
      </c>
      <c r="G927" s="198">
        <f>'[2]tr (2)'!G649</f>
        <v>100</v>
      </c>
      <c r="H927" s="198">
        <f>'[2]tr (2)'!H649</f>
        <v>100</v>
      </c>
      <c r="I927" s="198">
        <f>'[2]tr (2)'!I649</f>
        <v>100</v>
      </c>
      <c r="J927" s="198">
        <f>'[2]tr (2)'!J649</f>
        <v>100</v>
      </c>
      <c r="K927" s="198">
        <f>'[2]tr (2)'!K649</f>
        <v>100</v>
      </c>
      <c r="L927" s="198">
        <f>'[2]tr (2)'!L649</f>
        <v>100</v>
      </c>
      <c r="M927" s="198">
        <f>'[2]tr (2)'!M649</f>
        <v>100</v>
      </c>
      <c r="N927" s="198">
        <f>'[2]tr (2)'!N649</f>
        <v>100</v>
      </c>
      <c r="O927" s="251"/>
      <c r="P927" s="247">
        <f>'[2]tr (2)'!O649</f>
        <v>100</v>
      </c>
      <c r="Q927" s="198">
        <f>'[2]tr (2)'!P649</f>
        <v>100</v>
      </c>
      <c r="R927" s="251">
        <f>'[2]tr (2)'!Q649</f>
        <v>100</v>
      </c>
      <c r="S927" s="253" t="s">
        <v>1778</v>
      </c>
    </row>
    <row r="928" spans="1:19" ht="15" customHeight="1">
      <c r="A928" s="216" t="s">
        <v>1779</v>
      </c>
      <c r="B928" s="247">
        <f>'[2]tr (2)'!C650</f>
        <v>100</v>
      </c>
      <c r="C928" s="198">
        <f>'[2]tr (2)'!D650</f>
        <v>100</v>
      </c>
      <c r="D928" s="198">
        <f>'[2]tr (2)'!E650</f>
        <v>100</v>
      </c>
      <c r="E928" s="251"/>
      <c r="F928" s="198">
        <f>'[2]tr (2)'!F650</f>
        <v>100</v>
      </c>
      <c r="G928" s="198">
        <f>'[2]tr (2)'!G650</f>
        <v>100</v>
      </c>
      <c r="H928" s="198">
        <f>'[2]tr (2)'!H650</f>
        <v>100</v>
      </c>
      <c r="I928" s="198">
        <f>'[2]tr (2)'!I650</f>
        <v>100</v>
      </c>
      <c r="J928" s="198">
        <f>'[2]tr (2)'!J650</f>
        <v>100</v>
      </c>
      <c r="K928" s="198">
        <f>'[2]tr (2)'!K650</f>
        <v>100</v>
      </c>
      <c r="L928" s="198">
        <f>'[2]tr (2)'!L650</f>
        <v>100</v>
      </c>
      <c r="M928" s="198">
        <f>'[2]tr (2)'!M650</f>
        <v>100</v>
      </c>
      <c r="N928" s="198">
        <f>'[2]tr (2)'!N650</f>
        <v>100</v>
      </c>
      <c r="O928" s="251"/>
      <c r="P928" s="247">
        <f>'[2]tr (2)'!O650</f>
        <v>100</v>
      </c>
      <c r="Q928" s="198">
        <f>'[2]tr (2)'!P650</f>
        <v>100</v>
      </c>
      <c r="R928" s="251">
        <f>'[2]tr (2)'!Q650</f>
        <v>100</v>
      </c>
      <c r="S928" s="253" t="s">
        <v>1780</v>
      </c>
    </row>
    <row r="929" spans="1:19" ht="15" customHeight="1">
      <c r="A929" s="216" t="s">
        <v>1781</v>
      </c>
      <c r="B929" s="247">
        <f>'[2]tr (2)'!C651</f>
        <v>100</v>
      </c>
      <c r="C929" s="198">
        <f>'[2]tr (2)'!D651</f>
        <v>100</v>
      </c>
      <c r="D929" s="198">
        <f>'[2]tr (2)'!E651</f>
        <v>100</v>
      </c>
      <c r="E929" s="251"/>
      <c r="F929" s="198">
        <f>'[2]tr (2)'!F651</f>
        <v>100</v>
      </c>
      <c r="G929" s="198">
        <f>'[2]tr (2)'!G651</f>
        <v>100</v>
      </c>
      <c r="H929" s="198">
        <f>'[2]tr (2)'!H651</f>
        <v>100</v>
      </c>
      <c r="I929" s="198">
        <f>'[2]tr (2)'!I651</f>
        <v>100</v>
      </c>
      <c r="J929" s="198">
        <f>'[2]tr (2)'!J651</f>
        <v>100</v>
      </c>
      <c r="K929" s="198">
        <f>'[2]tr (2)'!K651</f>
        <v>100</v>
      </c>
      <c r="L929" s="198">
        <f>'[2]tr (2)'!L651</f>
        <v>100</v>
      </c>
      <c r="M929" s="198">
        <f>'[2]tr (2)'!M651</f>
        <v>100</v>
      </c>
      <c r="N929" s="198">
        <f>'[2]tr (2)'!N651</f>
        <v>100</v>
      </c>
      <c r="O929" s="251"/>
      <c r="P929" s="247">
        <f>'[2]tr (2)'!O651</f>
        <v>100</v>
      </c>
      <c r="Q929" s="198">
        <f>'[2]tr (2)'!P651</f>
        <v>100</v>
      </c>
      <c r="R929" s="251">
        <f>'[2]tr (2)'!Q651</f>
        <v>100</v>
      </c>
      <c r="S929" s="253" t="s">
        <v>1782</v>
      </c>
    </row>
    <row r="930" spans="1:19" ht="15" customHeight="1">
      <c r="A930" s="216" t="s">
        <v>1783</v>
      </c>
      <c r="B930" s="247">
        <f>'[2]tr (2)'!C652</f>
        <v>100</v>
      </c>
      <c r="C930" s="198">
        <f>'[2]tr (2)'!D652</f>
        <v>100</v>
      </c>
      <c r="D930" s="198">
        <f>'[2]tr (2)'!E652</f>
        <v>100</v>
      </c>
      <c r="E930" s="251"/>
      <c r="F930" s="198">
        <f>'[2]tr (2)'!F652</f>
        <v>100</v>
      </c>
      <c r="G930" s="198">
        <f>'[2]tr (2)'!G652</f>
        <v>100</v>
      </c>
      <c r="H930" s="198">
        <f>'[2]tr (2)'!H652</f>
        <v>100</v>
      </c>
      <c r="I930" s="198">
        <f>'[2]tr (2)'!I652</f>
        <v>100</v>
      </c>
      <c r="J930" s="198">
        <f>'[2]tr (2)'!J652</f>
        <v>100</v>
      </c>
      <c r="K930" s="198">
        <f>'[2]tr (2)'!K652</f>
        <v>100</v>
      </c>
      <c r="L930" s="198">
        <f>'[2]tr (2)'!L652</f>
        <v>100</v>
      </c>
      <c r="M930" s="198">
        <f>'[2]tr (2)'!M652</f>
        <v>100</v>
      </c>
      <c r="N930" s="198">
        <f>'[2]tr (2)'!N652</f>
        <v>100</v>
      </c>
      <c r="O930" s="251"/>
      <c r="P930" s="247">
        <f>'[2]tr (2)'!O652</f>
        <v>100</v>
      </c>
      <c r="Q930" s="198">
        <f>'[2]tr (2)'!P652</f>
        <v>100</v>
      </c>
      <c r="R930" s="251">
        <f>'[2]tr (2)'!Q652</f>
        <v>100</v>
      </c>
      <c r="S930" s="253" t="s">
        <v>1784</v>
      </c>
    </row>
    <row r="931" spans="1:19" ht="15" customHeight="1">
      <c r="A931" s="216" t="s">
        <v>1785</v>
      </c>
      <c r="B931" s="247">
        <f>'[2]tr (2)'!C653</f>
        <v>100</v>
      </c>
      <c r="C931" s="198">
        <f>'[2]tr (2)'!D653</f>
        <v>100</v>
      </c>
      <c r="D931" s="198">
        <f>'[2]tr (2)'!E653</f>
        <v>100</v>
      </c>
      <c r="E931" s="251"/>
      <c r="F931" s="198">
        <f>'[2]tr (2)'!F653</f>
        <v>100</v>
      </c>
      <c r="G931" s="198">
        <f>'[2]tr (2)'!G653</f>
        <v>100</v>
      </c>
      <c r="H931" s="198">
        <f>'[2]tr (2)'!H653</f>
        <v>100</v>
      </c>
      <c r="I931" s="198">
        <f>'[2]tr (2)'!I653</f>
        <v>100</v>
      </c>
      <c r="J931" s="198">
        <f>'[2]tr (2)'!J653</f>
        <v>100</v>
      </c>
      <c r="K931" s="198">
        <f>'[2]tr (2)'!K653</f>
        <v>100</v>
      </c>
      <c r="L931" s="198">
        <f>'[2]tr (2)'!L653</f>
        <v>100</v>
      </c>
      <c r="M931" s="198">
        <f>'[2]tr (2)'!M653</f>
        <v>100</v>
      </c>
      <c r="N931" s="198">
        <f>'[2]tr (2)'!N653</f>
        <v>100</v>
      </c>
      <c r="O931" s="251"/>
      <c r="P931" s="247">
        <f>'[2]tr (2)'!O653</f>
        <v>100</v>
      </c>
      <c r="Q931" s="198">
        <f>'[2]tr (2)'!P653</f>
        <v>100</v>
      </c>
      <c r="R931" s="251">
        <f>'[2]tr (2)'!Q653</f>
        <v>100</v>
      </c>
      <c r="S931" s="253" t="s">
        <v>1786</v>
      </c>
    </row>
    <row r="932" spans="1:19" ht="15" customHeight="1">
      <c r="B932" s="247"/>
      <c r="C932" s="198"/>
      <c r="D932" s="242"/>
      <c r="E932" s="244"/>
      <c r="F932" s="242"/>
      <c r="G932" s="242"/>
      <c r="H932" s="242"/>
      <c r="I932" s="242"/>
      <c r="J932" s="242"/>
      <c r="K932" s="242"/>
      <c r="L932" s="242"/>
      <c r="M932" s="242"/>
      <c r="N932" s="242"/>
      <c r="O932" s="244"/>
      <c r="P932" s="241"/>
      <c r="Q932" s="242"/>
      <c r="R932" s="244"/>
      <c r="S932" s="253"/>
    </row>
    <row r="933" spans="1:19" ht="15" customHeight="1">
      <c r="A933" s="249" t="s">
        <v>1787</v>
      </c>
      <c r="B933" s="241">
        <f>'[2]tr (2)'!C655</f>
        <v>99.4</v>
      </c>
      <c r="C933" s="242">
        <f>'[2]tr (2)'!D655</f>
        <v>99.2</v>
      </c>
      <c r="D933" s="242">
        <f>'[2]tr (2)'!E655</f>
        <v>98.9</v>
      </c>
      <c r="E933" s="244"/>
      <c r="F933" s="242">
        <f>'[2]tr (2)'!F655</f>
        <v>96.9</v>
      </c>
      <c r="G933" s="242">
        <f>'[2]tr (2)'!G655</f>
        <v>94</v>
      </c>
      <c r="H933" s="242">
        <f>'[2]tr (2)'!H655</f>
        <v>93.6</v>
      </c>
      <c r="I933" s="242">
        <f>'[2]tr (2)'!I655</f>
        <v>100.3</v>
      </c>
      <c r="J933" s="242">
        <f>'[2]tr (2)'!J655</f>
        <v>102.5</v>
      </c>
      <c r="K933" s="242">
        <f>'[2]tr (2)'!K655</f>
        <v>103</v>
      </c>
      <c r="L933" s="242">
        <f>'[2]tr (2)'!L655</f>
        <v>103</v>
      </c>
      <c r="M933" s="242">
        <f>'[2]tr (2)'!M655</f>
        <v>102.8</v>
      </c>
      <c r="N933" s="242">
        <f>'[2]tr (2)'!N655</f>
        <v>103.2</v>
      </c>
      <c r="O933" s="244"/>
      <c r="P933" s="241">
        <f>'[2]tr (2)'!O655</f>
        <v>101.9</v>
      </c>
      <c r="Q933" s="242">
        <f>'[2]tr (2)'!P655</f>
        <v>103.4</v>
      </c>
      <c r="R933" s="244">
        <f>'[2]tr (2)'!Q655</f>
        <v>102.8</v>
      </c>
      <c r="S933" s="248" t="s">
        <v>1788</v>
      </c>
    </row>
    <row r="934" spans="1:19" ht="15" customHeight="1">
      <c r="A934" s="216" t="s">
        <v>1789</v>
      </c>
      <c r="B934" s="247">
        <f>'[2]tr (2)'!C656</f>
        <v>103.8</v>
      </c>
      <c r="C934" s="198">
        <f>'[2]tr (2)'!D656</f>
        <v>103.8</v>
      </c>
      <c r="D934" s="198">
        <f>'[2]tr (2)'!E656</f>
        <v>103.8</v>
      </c>
      <c r="E934" s="251"/>
      <c r="F934" s="198">
        <f>'[2]tr (2)'!F656</f>
        <v>103.8</v>
      </c>
      <c r="G934" s="198">
        <f>'[2]tr (2)'!G656</f>
        <v>103.8</v>
      </c>
      <c r="H934" s="198">
        <f>'[2]tr (2)'!H656</f>
        <v>103.8</v>
      </c>
      <c r="I934" s="198">
        <f>'[2]tr (2)'!I656</f>
        <v>103.8</v>
      </c>
      <c r="J934" s="198">
        <f>'[2]tr (2)'!J656</f>
        <v>103.8</v>
      </c>
      <c r="K934" s="198">
        <f>'[2]tr (2)'!K656</f>
        <v>101.2</v>
      </c>
      <c r="L934" s="198">
        <f>'[2]tr (2)'!L656</f>
        <v>101.2</v>
      </c>
      <c r="M934" s="198">
        <f>'[2]tr (2)'!M656</f>
        <v>101.2</v>
      </c>
      <c r="N934" s="198">
        <f>'[2]tr (2)'!N656</f>
        <v>101.6</v>
      </c>
      <c r="O934" s="251"/>
      <c r="P934" s="247">
        <f>'[2]tr (2)'!O656</f>
        <v>101.6</v>
      </c>
      <c r="Q934" s="198">
        <f>'[2]tr (2)'!P656</f>
        <v>101.6</v>
      </c>
      <c r="R934" s="251">
        <f>'[2]tr (2)'!Q656</f>
        <v>101.6</v>
      </c>
      <c r="S934" s="253" t="s">
        <v>1790</v>
      </c>
    </row>
    <row r="935" spans="1:19" ht="15" customHeight="1">
      <c r="A935" s="216" t="s">
        <v>1791</v>
      </c>
      <c r="B935" s="247">
        <f>'[2]tr (2)'!C657</f>
        <v>100.9</v>
      </c>
      <c r="C935" s="198">
        <f>'[2]tr (2)'!D657</f>
        <v>100.9</v>
      </c>
      <c r="D935" s="198">
        <f>'[2]tr (2)'!E657</f>
        <v>100.9</v>
      </c>
      <c r="E935" s="251"/>
      <c r="F935" s="198">
        <f>'[2]tr (2)'!F657</f>
        <v>101.1</v>
      </c>
      <c r="G935" s="198">
        <f>'[2]tr (2)'!G657</f>
        <v>101.1</v>
      </c>
      <c r="H935" s="198">
        <f>'[2]tr (2)'!H657</f>
        <v>101.1</v>
      </c>
      <c r="I935" s="198">
        <f>'[2]tr (2)'!I657</f>
        <v>101.1</v>
      </c>
      <c r="J935" s="198">
        <f>'[2]tr (2)'!J657</f>
        <v>101.1</v>
      </c>
      <c r="K935" s="198">
        <f>'[2]tr (2)'!K657</f>
        <v>99.9</v>
      </c>
      <c r="L935" s="198">
        <f>'[2]tr (2)'!L657</f>
        <v>99.9</v>
      </c>
      <c r="M935" s="198">
        <f>'[2]tr (2)'!M657</f>
        <v>99.9</v>
      </c>
      <c r="N935" s="198">
        <f>'[2]tr (2)'!N657</f>
        <v>99.9</v>
      </c>
      <c r="O935" s="251"/>
      <c r="P935" s="247">
        <f>'[2]tr (2)'!O657</f>
        <v>99.9</v>
      </c>
      <c r="Q935" s="198">
        <f>'[2]tr (2)'!P657</f>
        <v>99.9</v>
      </c>
      <c r="R935" s="251">
        <f>'[2]tr (2)'!Q657</f>
        <v>99.9</v>
      </c>
      <c r="S935" s="253" t="s">
        <v>1792</v>
      </c>
    </row>
    <row r="936" spans="1:19" ht="15" customHeight="1">
      <c r="A936" s="216" t="s">
        <v>1793</v>
      </c>
      <c r="B936" s="247">
        <f>'[2]tr (2)'!C658</f>
        <v>115.7</v>
      </c>
      <c r="C936" s="198">
        <f>'[2]tr (2)'!D658</f>
        <v>115.7</v>
      </c>
      <c r="D936" s="198">
        <f>'[2]tr (2)'!E658</f>
        <v>115.7</v>
      </c>
      <c r="E936" s="251"/>
      <c r="F936" s="198">
        <f>'[2]tr (2)'!F658</f>
        <v>115.2</v>
      </c>
      <c r="G936" s="198">
        <f>'[2]tr (2)'!G658</f>
        <v>115.2</v>
      </c>
      <c r="H936" s="198">
        <f>'[2]tr (2)'!H658</f>
        <v>115.2</v>
      </c>
      <c r="I936" s="198">
        <f>'[2]tr (2)'!I658</f>
        <v>114.4</v>
      </c>
      <c r="J936" s="198">
        <f>'[2]tr (2)'!J658</f>
        <v>114.4</v>
      </c>
      <c r="K936" s="198">
        <f>'[2]tr (2)'!K658</f>
        <v>114.4</v>
      </c>
      <c r="L936" s="198">
        <f>'[2]tr (2)'!L658</f>
        <v>114.4</v>
      </c>
      <c r="M936" s="198">
        <f>'[2]tr (2)'!M658</f>
        <v>114.4</v>
      </c>
      <c r="N936" s="198">
        <f>'[2]tr (2)'!N658</f>
        <v>114.4</v>
      </c>
      <c r="O936" s="251"/>
      <c r="P936" s="247">
        <f>'[2]tr (2)'!O658</f>
        <v>114.4</v>
      </c>
      <c r="Q936" s="198">
        <f>'[2]tr (2)'!P658</f>
        <v>114.4</v>
      </c>
      <c r="R936" s="251">
        <f>'[2]tr (2)'!Q658</f>
        <v>114.4</v>
      </c>
      <c r="S936" s="252" t="s">
        <v>1794</v>
      </c>
    </row>
    <row r="937" spans="1:19" ht="15" customHeight="1">
      <c r="A937" s="216" t="s">
        <v>1795</v>
      </c>
      <c r="B937" s="247">
        <f>'[2]tr (2)'!C659</f>
        <v>106.5</v>
      </c>
      <c r="C937" s="198">
        <f>'[2]tr (2)'!D659</f>
        <v>106.5</v>
      </c>
      <c r="D937" s="198">
        <f>'[2]tr (2)'!E659</f>
        <v>106.5</v>
      </c>
      <c r="E937" s="251"/>
      <c r="F937" s="198">
        <f>'[2]tr (2)'!F659</f>
        <v>106.5</v>
      </c>
      <c r="G937" s="198">
        <f>'[2]tr (2)'!G659</f>
        <v>106.5</v>
      </c>
      <c r="H937" s="198">
        <f>'[2]tr (2)'!H659</f>
        <v>106.5</v>
      </c>
      <c r="I937" s="198">
        <f>'[2]tr (2)'!I659</f>
        <v>106.5</v>
      </c>
      <c r="J937" s="198">
        <f>'[2]tr (2)'!J659</f>
        <v>106.5</v>
      </c>
      <c r="K937" s="198">
        <f>'[2]tr (2)'!K659</f>
        <v>106.5</v>
      </c>
      <c r="L937" s="198">
        <f>'[2]tr (2)'!L659</f>
        <v>106.5</v>
      </c>
      <c r="M937" s="198">
        <f>'[2]tr (2)'!M659</f>
        <v>106.5</v>
      </c>
      <c r="N937" s="198">
        <f>'[2]tr (2)'!N659</f>
        <v>106.5</v>
      </c>
      <c r="O937" s="251"/>
      <c r="P937" s="247">
        <f>'[2]tr (2)'!O659</f>
        <v>106.5</v>
      </c>
      <c r="Q937" s="198">
        <f>'[2]tr (2)'!P659</f>
        <v>106.5</v>
      </c>
      <c r="R937" s="251">
        <f>'[2]tr (2)'!Q659</f>
        <v>106.5</v>
      </c>
      <c r="S937" s="253" t="s">
        <v>1796</v>
      </c>
    </row>
    <row r="938" spans="1:19" ht="15" customHeight="1">
      <c r="A938" s="216" t="s">
        <v>1797</v>
      </c>
      <c r="B938" s="247">
        <f>'[2]tr (2)'!C660</f>
        <v>90.9</v>
      </c>
      <c r="C938" s="198">
        <f>'[2]tr (2)'!D660</f>
        <v>90.9</v>
      </c>
      <c r="D938" s="198">
        <f>'[2]tr (2)'!E660</f>
        <v>90.1</v>
      </c>
      <c r="E938" s="251"/>
      <c r="F938" s="198">
        <f>'[2]tr (2)'!F660</f>
        <v>84.5</v>
      </c>
      <c r="G938" s="198">
        <f>'[2]tr (2)'!G660</f>
        <v>77</v>
      </c>
      <c r="H938" s="198">
        <f>'[2]tr (2)'!H660</f>
        <v>75.8</v>
      </c>
      <c r="I938" s="198">
        <f>'[2]tr (2)'!I660</f>
        <v>94.3</v>
      </c>
      <c r="J938" s="198">
        <f>'[2]tr (2)'!J660</f>
        <v>100.1</v>
      </c>
      <c r="K938" s="198">
        <f>'[2]tr (2)'!K660</f>
        <v>104.3</v>
      </c>
      <c r="L938" s="198">
        <f>'[2]tr (2)'!L660</f>
        <v>103.6</v>
      </c>
      <c r="M938" s="198">
        <f>'[2]tr (2)'!M660</f>
        <v>103.2</v>
      </c>
      <c r="N938" s="198">
        <f>'[2]tr (2)'!N660</f>
        <v>105.1</v>
      </c>
      <c r="O938" s="251"/>
      <c r="P938" s="247">
        <f>'[2]tr (2)'!O660</f>
        <v>102.1</v>
      </c>
      <c r="Q938" s="198">
        <f>'[2]tr (2)'!P660</f>
        <v>105.3</v>
      </c>
      <c r="R938" s="251">
        <f>'[2]tr (2)'!Q660</f>
        <v>104.9</v>
      </c>
      <c r="S938" s="252" t="s">
        <v>1798</v>
      </c>
    </row>
    <row r="939" spans="1:19" ht="15" customHeight="1">
      <c r="A939" s="216" t="s">
        <v>1799</v>
      </c>
      <c r="B939" s="247">
        <f>'[2]tr (2)'!C661</f>
        <v>102.4</v>
      </c>
      <c r="C939" s="198">
        <f>'[2]tr (2)'!D661</f>
        <v>102.4</v>
      </c>
      <c r="D939" s="198">
        <f>'[2]tr (2)'!E661</f>
        <v>102.4</v>
      </c>
      <c r="E939" s="251"/>
      <c r="F939" s="198">
        <f>'[2]tr (2)'!F661</f>
        <v>102.4</v>
      </c>
      <c r="G939" s="198">
        <f>'[2]tr (2)'!G661</f>
        <v>102.4</v>
      </c>
      <c r="H939" s="198">
        <f>'[2]tr (2)'!H661</f>
        <v>102.4</v>
      </c>
      <c r="I939" s="198">
        <f>'[2]tr (2)'!I661</f>
        <v>102.4</v>
      </c>
      <c r="J939" s="198">
        <f>'[2]tr (2)'!J661</f>
        <v>102.4</v>
      </c>
      <c r="K939" s="198">
        <f>'[2]tr (2)'!K661</f>
        <v>102.4</v>
      </c>
      <c r="L939" s="198">
        <f>'[2]tr (2)'!L661</f>
        <v>102.4</v>
      </c>
      <c r="M939" s="198">
        <f>'[2]tr (2)'!M661</f>
        <v>102.4</v>
      </c>
      <c r="N939" s="198">
        <f>'[2]tr (2)'!N661</f>
        <v>102.4</v>
      </c>
      <c r="O939" s="251"/>
      <c r="P939" s="247">
        <f>'[2]tr (2)'!O661</f>
        <v>102.4</v>
      </c>
      <c r="Q939" s="198">
        <f>'[2]tr (2)'!P661</f>
        <v>102.4</v>
      </c>
      <c r="R939" s="251">
        <f>'[2]tr (2)'!Q661</f>
        <v>102.4</v>
      </c>
      <c r="S939" s="253" t="s">
        <v>1800</v>
      </c>
    </row>
    <row r="940" spans="1:19" ht="15" customHeight="1">
      <c r="A940" s="216" t="s">
        <v>1801</v>
      </c>
      <c r="B940" s="247">
        <f>'[2]tr (2)'!C662</f>
        <v>97.5</v>
      </c>
      <c r="C940" s="198">
        <f>'[2]tr (2)'!D662</f>
        <v>97.5</v>
      </c>
      <c r="D940" s="198">
        <f>'[2]tr (2)'!E662</f>
        <v>97.5</v>
      </c>
      <c r="E940" s="251"/>
      <c r="F940" s="198">
        <f>'[2]tr (2)'!F662</f>
        <v>97.5</v>
      </c>
      <c r="G940" s="198">
        <f>'[2]tr (2)'!G662</f>
        <v>97.5</v>
      </c>
      <c r="H940" s="198">
        <f>'[2]tr (2)'!H662</f>
        <v>97.5</v>
      </c>
      <c r="I940" s="198">
        <f>'[2]tr (2)'!I662</f>
        <v>97.5</v>
      </c>
      <c r="J940" s="198">
        <f>'[2]tr (2)'!J662</f>
        <v>97.5</v>
      </c>
      <c r="K940" s="198">
        <f>'[2]tr (2)'!K662</f>
        <v>97.5</v>
      </c>
      <c r="L940" s="198">
        <f>'[2]tr (2)'!L662</f>
        <v>97.5</v>
      </c>
      <c r="M940" s="198">
        <f>'[2]tr (2)'!M662</f>
        <v>97.5</v>
      </c>
      <c r="N940" s="198">
        <f>'[2]tr (2)'!N662</f>
        <v>97.5</v>
      </c>
      <c r="O940" s="251"/>
      <c r="P940" s="247">
        <f>'[2]tr (2)'!O662</f>
        <v>97.5</v>
      </c>
      <c r="Q940" s="198">
        <f>'[2]tr (2)'!P662</f>
        <v>97.5</v>
      </c>
      <c r="R940" s="251">
        <f>'[2]tr (2)'!Q662</f>
        <v>97.5</v>
      </c>
      <c r="S940" s="253" t="s">
        <v>1802</v>
      </c>
    </row>
    <row r="941" spans="1:19" ht="15" customHeight="1">
      <c r="A941" s="216" t="s">
        <v>1803</v>
      </c>
      <c r="B941" s="247">
        <f>'[2]tr (2)'!C663</f>
        <v>113.6</v>
      </c>
      <c r="C941" s="198">
        <f>'[2]tr (2)'!D663</f>
        <v>113.6</v>
      </c>
      <c r="D941" s="198">
        <f>'[2]tr (2)'!E663</f>
        <v>113.6</v>
      </c>
      <c r="E941" s="251"/>
      <c r="F941" s="198">
        <f>'[2]tr (2)'!F663</f>
        <v>113.6</v>
      </c>
      <c r="G941" s="198">
        <f>'[2]tr (2)'!G663</f>
        <v>113.6</v>
      </c>
      <c r="H941" s="198">
        <f>'[2]tr (2)'!H663</f>
        <v>113.6</v>
      </c>
      <c r="I941" s="198">
        <f>'[2]tr (2)'!I663</f>
        <v>113.6</v>
      </c>
      <c r="J941" s="198">
        <f>'[2]tr (2)'!J663</f>
        <v>113.6</v>
      </c>
      <c r="K941" s="198">
        <f>'[2]tr (2)'!K663</f>
        <v>113.6</v>
      </c>
      <c r="L941" s="198">
        <f>'[2]tr (2)'!L663</f>
        <v>113.6</v>
      </c>
      <c r="M941" s="198">
        <f>'[2]tr (2)'!M663</f>
        <v>113.6</v>
      </c>
      <c r="N941" s="198">
        <f>'[2]tr (2)'!N663</f>
        <v>113.6</v>
      </c>
      <c r="O941" s="251"/>
      <c r="P941" s="247">
        <f>'[2]tr (2)'!O663</f>
        <v>113.6</v>
      </c>
      <c r="Q941" s="198">
        <f>'[2]tr (2)'!P663</f>
        <v>113.6</v>
      </c>
      <c r="R941" s="251">
        <f>'[2]tr (2)'!Q663</f>
        <v>113.6</v>
      </c>
      <c r="S941" s="253" t="s">
        <v>1804</v>
      </c>
    </row>
    <row r="942" spans="1:19" ht="15" customHeight="1">
      <c r="A942" s="216" t="s">
        <v>1805</v>
      </c>
      <c r="B942" s="247">
        <f>'[2]tr (2)'!C664</f>
        <v>101.2</v>
      </c>
      <c r="C942" s="198">
        <f>'[2]tr (2)'!D664</f>
        <v>100.7</v>
      </c>
      <c r="D942" s="198">
        <f>'[2]tr (2)'!E664</f>
        <v>100.7</v>
      </c>
      <c r="E942" s="251"/>
      <c r="F942" s="198">
        <f>'[2]tr (2)'!F664</f>
        <v>100.7</v>
      </c>
      <c r="G942" s="198">
        <f>'[2]tr (2)'!G664</f>
        <v>100.7</v>
      </c>
      <c r="H942" s="198">
        <f>'[2]tr (2)'!H664</f>
        <v>100.7</v>
      </c>
      <c r="I942" s="198">
        <f>'[2]tr (2)'!I664</f>
        <v>100.7</v>
      </c>
      <c r="J942" s="198">
        <f>'[2]tr (2)'!J664</f>
        <v>100.7</v>
      </c>
      <c r="K942" s="198">
        <f>'[2]tr (2)'!K664</f>
        <v>100.7</v>
      </c>
      <c r="L942" s="198">
        <f>'[2]tr (2)'!L664</f>
        <v>100.7</v>
      </c>
      <c r="M942" s="198">
        <f>'[2]tr (2)'!M664</f>
        <v>100.7</v>
      </c>
      <c r="N942" s="198">
        <f>'[2]tr (2)'!N664</f>
        <v>100.7</v>
      </c>
      <c r="O942" s="251"/>
      <c r="P942" s="247">
        <f>'[2]tr (2)'!O664</f>
        <v>100.7</v>
      </c>
      <c r="Q942" s="198">
        <f>'[2]tr (2)'!P664</f>
        <v>100.7</v>
      </c>
      <c r="R942" s="251">
        <f>'[2]tr (2)'!Q664</f>
        <v>100.7</v>
      </c>
      <c r="S942" s="253" t="s">
        <v>1806</v>
      </c>
    </row>
    <row r="943" spans="1:19" ht="15" customHeight="1">
      <c r="A943" s="216" t="s">
        <v>1807</v>
      </c>
      <c r="B943" s="247">
        <f>'[2]tr (2)'!C665</f>
        <v>137.69999999999999</v>
      </c>
      <c r="C943" s="198">
        <f>'[2]tr (2)'!D665</f>
        <v>137</v>
      </c>
      <c r="D943" s="198">
        <f>'[2]tr (2)'!E665</f>
        <v>137</v>
      </c>
      <c r="E943" s="251"/>
      <c r="F943" s="198">
        <f>'[2]tr (2)'!F665</f>
        <v>137</v>
      </c>
      <c r="G943" s="198">
        <f>'[2]tr (2)'!G665</f>
        <v>137</v>
      </c>
      <c r="H943" s="198">
        <f>'[2]tr (2)'!H665</f>
        <v>137</v>
      </c>
      <c r="I943" s="198">
        <f>'[2]tr (2)'!I665</f>
        <v>131.80000000000001</v>
      </c>
      <c r="J943" s="198">
        <f>'[2]tr (2)'!J665</f>
        <v>131.80000000000001</v>
      </c>
      <c r="K943" s="198">
        <f>'[2]tr (2)'!K665</f>
        <v>116.2</v>
      </c>
      <c r="L943" s="198">
        <f>'[2]tr (2)'!L665</f>
        <v>121</v>
      </c>
      <c r="M943" s="198">
        <f>'[2]tr (2)'!M665</f>
        <v>121.1</v>
      </c>
      <c r="N943" s="198">
        <f>'[2]tr (2)'!N665</f>
        <v>111.4</v>
      </c>
      <c r="O943" s="251"/>
      <c r="P943" s="247">
        <f>'[2]tr (2)'!O665</f>
        <v>105.6</v>
      </c>
      <c r="Q943" s="198">
        <f>'[2]tr (2)'!P665</f>
        <v>115.7</v>
      </c>
      <c r="R943" s="251">
        <f>'[2]tr (2)'!Q665</f>
        <v>104.1</v>
      </c>
      <c r="S943" s="253" t="s">
        <v>1808</v>
      </c>
    </row>
    <row r="944" spans="1:19" ht="15" customHeight="1">
      <c r="B944" s="247"/>
      <c r="C944" s="198"/>
      <c r="D944" s="242"/>
      <c r="E944" s="244"/>
      <c r="F944" s="242"/>
      <c r="G944" s="242"/>
      <c r="H944" s="242"/>
      <c r="I944" s="242"/>
      <c r="J944" s="242"/>
      <c r="K944" s="242"/>
      <c r="L944" s="242"/>
      <c r="M944" s="242"/>
      <c r="N944" s="242"/>
      <c r="O944" s="244"/>
      <c r="P944" s="241"/>
      <c r="Q944" s="242"/>
      <c r="R944" s="244"/>
      <c r="S944" s="253"/>
    </row>
    <row r="945" spans="1:19" ht="15" customHeight="1">
      <c r="A945" s="249" t="s">
        <v>1809</v>
      </c>
      <c r="B945" s="241">
        <f>'[2]tr (2)'!C667</f>
        <v>103</v>
      </c>
      <c r="C945" s="242">
        <f>'[2]tr (2)'!D667</f>
        <v>103</v>
      </c>
      <c r="D945" s="242">
        <f>'[2]tr (2)'!E667</f>
        <v>103</v>
      </c>
      <c r="E945" s="244"/>
      <c r="F945" s="242">
        <f>'[2]tr (2)'!F667</f>
        <v>103</v>
      </c>
      <c r="G945" s="242">
        <f>'[2]tr (2)'!G667</f>
        <v>103</v>
      </c>
      <c r="H945" s="242">
        <f>'[2]tr (2)'!H667</f>
        <v>103</v>
      </c>
      <c r="I945" s="242">
        <f>'[2]tr (2)'!I667</f>
        <v>103</v>
      </c>
      <c r="J945" s="242">
        <f>'[2]tr (2)'!J667</f>
        <v>103</v>
      </c>
      <c r="K945" s="242">
        <f>'[2]tr (2)'!K667</f>
        <v>103</v>
      </c>
      <c r="L945" s="242">
        <f>'[2]tr (2)'!L667</f>
        <v>103</v>
      </c>
      <c r="M945" s="242">
        <f>'[2]tr (2)'!M667</f>
        <v>103</v>
      </c>
      <c r="N945" s="242">
        <f>'[2]tr (2)'!N667</f>
        <v>103</v>
      </c>
      <c r="O945" s="244"/>
      <c r="P945" s="241">
        <f>'[2]tr (2)'!O667</f>
        <v>103</v>
      </c>
      <c r="Q945" s="242">
        <f>'[2]tr (2)'!P667</f>
        <v>103</v>
      </c>
      <c r="R945" s="244">
        <f>'[2]tr (2)'!Q667</f>
        <v>103</v>
      </c>
      <c r="S945" s="248" t="s">
        <v>1810</v>
      </c>
    </row>
    <row r="946" spans="1:19" ht="15" customHeight="1">
      <c r="A946" s="216" t="s">
        <v>1811</v>
      </c>
      <c r="B946" s="247">
        <f>'[2]tr (2)'!C668</f>
        <v>100</v>
      </c>
      <c r="C946" s="198">
        <f>'[2]tr (2)'!D668</f>
        <v>100</v>
      </c>
      <c r="D946" s="198">
        <f>'[2]tr (2)'!E668</f>
        <v>100</v>
      </c>
      <c r="E946" s="251"/>
      <c r="F946" s="198">
        <f>'[2]tr (2)'!F668</f>
        <v>100</v>
      </c>
      <c r="G946" s="198">
        <f>'[2]tr (2)'!G668</f>
        <v>100</v>
      </c>
      <c r="H946" s="198">
        <f>'[2]tr (2)'!H668</f>
        <v>100</v>
      </c>
      <c r="I946" s="198">
        <f>'[2]tr (2)'!I668</f>
        <v>100</v>
      </c>
      <c r="J946" s="198">
        <f>'[2]tr (2)'!J668</f>
        <v>100</v>
      </c>
      <c r="K946" s="198">
        <f>'[2]tr (2)'!K668</f>
        <v>100</v>
      </c>
      <c r="L946" s="198">
        <f>'[2]tr (2)'!L668</f>
        <v>100</v>
      </c>
      <c r="M946" s="198">
        <f>'[2]tr (2)'!M668</f>
        <v>100</v>
      </c>
      <c r="N946" s="198">
        <f>'[2]tr (2)'!N668</f>
        <v>100</v>
      </c>
      <c r="O946" s="251"/>
      <c r="P946" s="247">
        <f>'[2]tr (2)'!O668</f>
        <v>100</v>
      </c>
      <c r="Q946" s="198">
        <f>'[2]tr (2)'!P668</f>
        <v>100</v>
      </c>
      <c r="R946" s="251">
        <f>'[2]tr (2)'!Q668</f>
        <v>100</v>
      </c>
      <c r="S946" s="253" t="s">
        <v>1812</v>
      </c>
    </row>
    <row r="947" spans="1:19" ht="15" customHeight="1">
      <c r="A947" s="216" t="s">
        <v>1813</v>
      </c>
      <c r="B947" s="247">
        <f>'[2]tr (2)'!C669</f>
        <v>100</v>
      </c>
      <c r="C947" s="198">
        <f>'[2]tr (2)'!D669</f>
        <v>100</v>
      </c>
      <c r="D947" s="198">
        <f>'[2]tr (2)'!E669</f>
        <v>100</v>
      </c>
      <c r="E947" s="251"/>
      <c r="F947" s="198">
        <f>'[2]tr (2)'!F669</f>
        <v>100</v>
      </c>
      <c r="G947" s="198">
        <f>'[2]tr (2)'!G669</f>
        <v>100</v>
      </c>
      <c r="H947" s="198">
        <f>'[2]tr (2)'!H669</f>
        <v>100</v>
      </c>
      <c r="I947" s="198">
        <f>'[2]tr (2)'!I669</f>
        <v>100</v>
      </c>
      <c r="J947" s="198">
        <f>'[2]tr (2)'!J669</f>
        <v>100</v>
      </c>
      <c r="K947" s="198">
        <f>'[2]tr (2)'!K669</f>
        <v>100</v>
      </c>
      <c r="L947" s="198">
        <f>'[2]tr (2)'!L669</f>
        <v>100</v>
      </c>
      <c r="M947" s="198">
        <f>'[2]tr (2)'!M669</f>
        <v>100</v>
      </c>
      <c r="N947" s="198">
        <f>'[2]tr (2)'!N669</f>
        <v>100</v>
      </c>
      <c r="O947" s="251"/>
      <c r="P947" s="247">
        <f>'[2]tr (2)'!O669</f>
        <v>100</v>
      </c>
      <c r="Q947" s="198">
        <f>'[2]tr (2)'!P669</f>
        <v>100</v>
      </c>
      <c r="R947" s="251">
        <f>'[2]tr (2)'!Q669</f>
        <v>100</v>
      </c>
      <c r="S947" s="253" t="s">
        <v>1814</v>
      </c>
    </row>
    <row r="948" spans="1:19" ht="15" customHeight="1">
      <c r="A948" s="216" t="s">
        <v>1815</v>
      </c>
      <c r="B948" s="247">
        <f>'[2]tr (2)'!C670</f>
        <v>103.4</v>
      </c>
      <c r="C948" s="198">
        <f>'[2]tr (2)'!D670</f>
        <v>103.4</v>
      </c>
      <c r="D948" s="198">
        <f>'[2]tr (2)'!E670</f>
        <v>103.4</v>
      </c>
      <c r="E948" s="251"/>
      <c r="F948" s="198">
        <f>'[2]tr (2)'!F670</f>
        <v>103.4</v>
      </c>
      <c r="G948" s="198">
        <f>'[2]tr (2)'!G670</f>
        <v>103.4</v>
      </c>
      <c r="H948" s="198">
        <f>'[2]tr (2)'!H670</f>
        <v>103.4</v>
      </c>
      <c r="I948" s="198">
        <f>'[2]tr (2)'!I670</f>
        <v>103.4</v>
      </c>
      <c r="J948" s="198">
        <f>'[2]tr (2)'!J670</f>
        <v>103.4</v>
      </c>
      <c r="K948" s="198">
        <f>'[2]tr (2)'!K670</f>
        <v>103.4</v>
      </c>
      <c r="L948" s="198">
        <f>'[2]tr (2)'!L670</f>
        <v>103.4</v>
      </c>
      <c r="M948" s="198">
        <f>'[2]tr (2)'!M670</f>
        <v>103.4</v>
      </c>
      <c r="N948" s="198">
        <f>'[2]tr (2)'!N670</f>
        <v>103.4</v>
      </c>
      <c r="O948" s="251"/>
      <c r="P948" s="247">
        <f>'[2]tr (2)'!O670</f>
        <v>103.4</v>
      </c>
      <c r="Q948" s="198">
        <f>'[2]tr (2)'!P670</f>
        <v>103.4</v>
      </c>
      <c r="R948" s="251">
        <f>'[2]tr (2)'!Q670</f>
        <v>103.4</v>
      </c>
      <c r="S948" s="253" t="s">
        <v>1816</v>
      </c>
    </row>
    <row r="949" spans="1:19" ht="15" customHeight="1">
      <c r="B949" s="247"/>
      <c r="C949" s="198"/>
      <c r="D949" s="198"/>
      <c r="E949" s="251"/>
      <c r="F949" s="247"/>
      <c r="G949" s="198"/>
      <c r="H949" s="198"/>
      <c r="I949" s="198"/>
      <c r="J949" s="198"/>
      <c r="K949" s="198"/>
      <c r="L949" s="198"/>
      <c r="M949" s="198"/>
      <c r="N949" s="198"/>
      <c r="O949" s="279"/>
      <c r="P949" s="247"/>
      <c r="Q949" s="198"/>
      <c r="R949" s="251"/>
      <c r="S949" s="253"/>
    </row>
    <row r="950" spans="1:19" ht="15" customHeight="1">
      <c r="B950" s="247"/>
      <c r="C950" s="198"/>
      <c r="D950" s="198"/>
      <c r="E950" s="251"/>
      <c r="F950" s="247"/>
      <c r="G950" s="198"/>
      <c r="H950" s="198"/>
      <c r="I950" s="198"/>
      <c r="J950" s="198"/>
      <c r="K950" s="198"/>
      <c r="L950" s="198"/>
      <c r="M950" s="198"/>
      <c r="N950" s="198"/>
      <c r="O950" s="279"/>
      <c r="P950" s="247"/>
      <c r="Q950" s="198"/>
      <c r="R950" s="251"/>
      <c r="S950" s="253"/>
    </row>
    <row r="951" spans="1:19" ht="15" customHeight="1">
      <c r="B951" s="247"/>
      <c r="C951" s="198"/>
      <c r="D951" s="198"/>
      <c r="E951" s="251"/>
      <c r="F951" s="247"/>
      <c r="G951" s="198"/>
      <c r="H951" s="198"/>
      <c r="I951" s="198"/>
      <c r="J951" s="198"/>
      <c r="K951" s="198"/>
      <c r="L951" s="198"/>
      <c r="M951" s="198"/>
      <c r="N951" s="198"/>
      <c r="O951" s="279"/>
      <c r="P951" s="247"/>
      <c r="Q951" s="198"/>
      <c r="R951" s="251"/>
      <c r="S951" s="253"/>
    </row>
    <row r="952" spans="1:19" ht="15" customHeight="1">
      <c r="B952" s="247"/>
      <c r="C952" s="198"/>
      <c r="D952" s="198"/>
      <c r="E952" s="251"/>
      <c r="F952" s="247"/>
      <c r="G952" s="198"/>
      <c r="H952" s="198"/>
      <c r="I952" s="198"/>
      <c r="J952" s="198"/>
      <c r="K952" s="198"/>
      <c r="L952" s="198"/>
      <c r="M952" s="198"/>
      <c r="N952" s="198"/>
      <c r="O952" s="279"/>
      <c r="P952" s="247"/>
      <c r="Q952" s="198"/>
      <c r="R952" s="251"/>
      <c r="S952" s="253"/>
    </row>
    <row r="953" spans="1:19" s="200" customFormat="1" ht="15" customHeight="1">
      <c r="A953" s="216"/>
      <c r="B953" s="247"/>
      <c r="C953" s="198"/>
      <c r="D953" s="198"/>
      <c r="E953" s="251"/>
      <c r="F953" s="247"/>
      <c r="G953" s="198"/>
      <c r="H953" s="198"/>
      <c r="I953" s="198"/>
      <c r="J953" s="198"/>
      <c r="K953" s="198"/>
      <c r="L953" s="198"/>
      <c r="M953" s="198"/>
      <c r="N953" s="198"/>
      <c r="O953" s="279"/>
      <c r="P953" s="247"/>
      <c r="Q953" s="198"/>
      <c r="R953" s="251"/>
      <c r="S953" s="253"/>
    </row>
    <row r="954" spans="1:19" ht="15" customHeight="1">
      <c r="B954" s="247"/>
      <c r="C954" s="198"/>
      <c r="D954" s="198"/>
      <c r="E954" s="251"/>
      <c r="F954" s="247"/>
      <c r="G954" s="198"/>
      <c r="H954" s="198"/>
      <c r="I954" s="198"/>
      <c r="J954" s="198"/>
      <c r="K954" s="198"/>
      <c r="L954" s="198"/>
      <c r="M954" s="198"/>
      <c r="N954" s="198"/>
      <c r="O954" s="279"/>
      <c r="P954" s="247"/>
      <c r="Q954" s="198"/>
      <c r="R954" s="251"/>
      <c r="S954" s="253"/>
    </row>
    <row r="955" spans="1:19" s="210" customFormat="1" ht="15" customHeight="1">
      <c r="A955" s="281"/>
      <c r="B955" s="258"/>
      <c r="C955" s="259"/>
      <c r="D955" s="259"/>
      <c r="E955" s="260"/>
      <c r="F955" s="258"/>
      <c r="G955" s="259"/>
      <c r="H955" s="259"/>
      <c r="I955" s="259"/>
      <c r="J955" s="259"/>
      <c r="K955" s="259"/>
      <c r="L955" s="259"/>
      <c r="M955" s="259"/>
      <c r="N955" s="259"/>
      <c r="O955" s="295"/>
      <c r="P955" s="258"/>
      <c r="Q955" s="259"/>
      <c r="R955" s="262"/>
      <c r="S955" s="263"/>
    </row>
    <row r="956" spans="1:19" ht="15" customHeight="1">
      <c r="B956" s="198"/>
      <c r="C956" s="198"/>
      <c r="D956" s="198"/>
      <c r="F956" s="198"/>
      <c r="G956" s="198"/>
      <c r="H956" s="198"/>
      <c r="I956" s="198"/>
      <c r="J956" s="198"/>
      <c r="K956" s="198"/>
      <c r="L956" s="198"/>
      <c r="M956" s="198"/>
      <c r="N956" s="198"/>
      <c r="O956" s="296"/>
      <c r="P956" s="287"/>
      <c r="Q956" s="198"/>
      <c r="R956" s="198"/>
      <c r="S956" s="256"/>
    </row>
    <row r="957" spans="1:19" ht="24" customHeight="1">
      <c r="A957" s="194" t="s">
        <v>1670</v>
      </c>
      <c r="C957" s="198"/>
      <c r="D957" s="198"/>
      <c r="F957" s="198"/>
      <c r="G957" s="198"/>
      <c r="H957" s="198"/>
      <c r="I957" s="198"/>
      <c r="J957" s="198"/>
      <c r="K957" s="198"/>
      <c r="L957" s="198"/>
      <c r="M957" s="198"/>
      <c r="N957" s="198"/>
      <c r="O957" s="195"/>
      <c r="P957" s="198"/>
      <c r="Q957" s="198"/>
      <c r="R957" s="198"/>
      <c r="S957" s="256"/>
    </row>
    <row r="958" spans="1:19" ht="18" customHeight="1">
      <c r="A958" s="266" t="s">
        <v>1921</v>
      </c>
      <c r="C958" s="198"/>
      <c r="D958" s="198"/>
      <c r="F958" s="198"/>
      <c r="G958" s="198"/>
      <c r="H958" s="198"/>
      <c r="I958" s="198"/>
      <c r="J958" s="198"/>
      <c r="K958" s="198"/>
      <c r="L958" s="198"/>
      <c r="M958" s="198"/>
      <c r="N958" s="198"/>
      <c r="P958" s="198"/>
      <c r="Q958" s="198"/>
      <c r="R958" s="198"/>
      <c r="S958" s="205" t="s">
        <v>1922</v>
      </c>
    </row>
    <row r="959" spans="1:19" ht="18" customHeight="1">
      <c r="A959" s="207" t="s">
        <v>1674</v>
      </c>
      <c r="C959" s="198"/>
      <c r="D959" s="198"/>
      <c r="F959" s="198"/>
      <c r="G959" s="198"/>
      <c r="H959" s="198"/>
      <c r="I959" s="198"/>
      <c r="J959" s="198"/>
      <c r="K959" s="198"/>
      <c r="L959" s="198"/>
      <c r="M959" s="198"/>
      <c r="N959" s="198"/>
      <c r="P959" s="198"/>
      <c r="Q959" s="198"/>
      <c r="R959" s="198"/>
      <c r="S959" s="209" t="s">
        <v>1675</v>
      </c>
    </row>
    <row r="960" spans="1:19" s="246" customFormat="1" ht="11.45" customHeight="1">
      <c r="A960" s="211"/>
      <c r="B960" s="212"/>
      <c r="C960" s="212"/>
      <c r="D960" s="212"/>
      <c r="E960" s="212"/>
      <c r="F960" s="212"/>
      <c r="G960" s="212"/>
      <c r="H960" s="212"/>
      <c r="I960" s="212"/>
      <c r="J960" s="212"/>
      <c r="K960" s="212"/>
      <c r="L960" s="212"/>
      <c r="M960" s="212"/>
      <c r="N960" s="212"/>
      <c r="O960" s="212"/>
      <c r="P960" s="212"/>
      <c r="Q960" s="212"/>
      <c r="R960" s="212"/>
      <c r="S960" s="214"/>
    </row>
    <row r="961" spans="1:19" ht="11.45" customHeight="1">
      <c r="A961" s="217"/>
      <c r="B961" s="2269">
        <v>2020</v>
      </c>
      <c r="C961" s="2270"/>
      <c r="D961" s="2270"/>
      <c r="E961" s="2270"/>
      <c r="F961" s="2270"/>
      <c r="G961" s="2270"/>
      <c r="H961" s="2270"/>
      <c r="I961" s="2270"/>
      <c r="J961" s="2270"/>
      <c r="K961" s="2271"/>
      <c r="L961" s="2269">
        <v>2019</v>
      </c>
      <c r="M961" s="2270"/>
      <c r="N961" s="2270"/>
      <c r="O961" s="2270"/>
      <c r="P961" s="2270"/>
      <c r="Q961" s="2270"/>
      <c r="R961" s="2271"/>
      <c r="S961" s="218"/>
    </row>
    <row r="962" spans="1:19" ht="11.45" customHeight="1">
      <c r="A962" s="217"/>
      <c r="B962" s="2272"/>
      <c r="C962" s="2273"/>
      <c r="D962" s="2273"/>
      <c r="E962" s="2273"/>
      <c r="F962" s="2273"/>
      <c r="G962" s="2273"/>
      <c r="H962" s="2273"/>
      <c r="I962" s="2273"/>
      <c r="J962" s="2273"/>
      <c r="K962" s="2274"/>
      <c r="L962" s="2272"/>
      <c r="M962" s="2273"/>
      <c r="N962" s="2273"/>
      <c r="O962" s="2273"/>
      <c r="P962" s="2273"/>
      <c r="Q962" s="2273"/>
      <c r="R962" s="2274"/>
      <c r="S962" s="218" t="s">
        <v>1570</v>
      </c>
    </row>
    <row r="963" spans="1:19" ht="11.45" customHeight="1">
      <c r="A963" s="217"/>
      <c r="B963" s="711" t="s">
        <v>45</v>
      </c>
      <c r="C963" s="224" t="s">
        <v>47</v>
      </c>
      <c r="D963" s="224" t="s">
        <v>27</v>
      </c>
      <c r="E963" s="221"/>
      <c r="F963" s="219" t="s">
        <v>28</v>
      </c>
      <c r="G963" s="220" t="s">
        <v>29</v>
      </c>
      <c r="H963" s="220" t="s">
        <v>30</v>
      </c>
      <c r="I963" s="223" t="s">
        <v>23</v>
      </c>
      <c r="J963" s="222" t="s">
        <v>24</v>
      </c>
      <c r="K963" s="222" t="s">
        <v>25</v>
      </c>
      <c r="L963" s="223" t="s">
        <v>1571</v>
      </c>
      <c r="M963" s="223" t="s">
        <v>1676</v>
      </c>
      <c r="N963" s="223" t="s">
        <v>26</v>
      </c>
      <c r="O963" s="225"/>
      <c r="P963" s="224" t="s">
        <v>45</v>
      </c>
      <c r="Q963" s="224" t="s">
        <v>47</v>
      </c>
      <c r="R963" s="712" t="s">
        <v>27</v>
      </c>
      <c r="S963" s="218"/>
    </row>
    <row r="964" spans="1:19" ht="11.45" customHeight="1">
      <c r="A964" s="226"/>
      <c r="B964" s="714" t="s">
        <v>13</v>
      </c>
      <c r="C964" s="232" t="s">
        <v>46</v>
      </c>
      <c r="D964" s="232" t="s">
        <v>12</v>
      </c>
      <c r="E964" s="229"/>
      <c r="F964" s="227" t="s">
        <v>11</v>
      </c>
      <c r="G964" s="228" t="s">
        <v>10</v>
      </c>
      <c r="H964" s="228" t="s">
        <v>9</v>
      </c>
      <c r="I964" s="231" t="s">
        <v>8</v>
      </c>
      <c r="J964" s="230" t="s">
        <v>7</v>
      </c>
      <c r="K964" s="230" t="s">
        <v>6</v>
      </c>
      <c r="L964" s="231" t="s">
        <v>1575</v>
      </c>
      <c r="M964" s="231" t="s">
        <v>1576</v>
      </c>
      <c r="N964" s="231" t="s">
        <v>1577</v>
      </c>
      <c r="O964" s="233"/>
      <c r="P964" s="232" t="s">
        <v>13</v>
      </c>
      <c r="Q964" s="232" t="s">
        <v>46</v>
      </c>
      <c r="R964" s="715" t="s">
        <v>12</v>
      </c>
      <c r="S964" s="234"/>
    </row>
    <row r="965" spans="1:19" s="246" customFormat="1" ht="15" customHeight="1">
      <c r="A965" s="267"/>
      <c r="B965" s="241"/>
      <c r="C965" s="242"/>
      <c r="D965" s="242"/>
      <c r="E965" s="237"/>
      <c r="F965" s="241"/>
      <c r="G965" s="242"/>
      <c r="H965" s="242"/>
      <c r="I965" s="242"/>
      <c r="J965" s="242"/>
      <c r="K965" s="242"/>
      <c r="L965" s="242"/>
      <c r="M965" s="242"/>
      <c r="N965" s="242"/>
      <c r="O965" s="238"/>
      <c r="P965" s="241"/>
      <c r="Q965" s="242"/>
      <c r="R965" s="244"/>
      <c r="S965" s="256"/>
    </row>
    <row r="966" spans="1:19" ht="15" customHeight="1">
      <c r="A966" s="249" t="s">
        <v>1819</v>
      </c>
      <c r="B966" s="241">
        <f>'[2]tr (2)'!C672</f>
        <v>103.5</v>
      </c>
      <c r="C966" s="242">
        <f>'[2]tr (2)'!D672</f>
        <v>103</v>
      </c>
      <c r="D966" s="242">
        <f>'[2]tr (2)'!E672</f>
        <v>103.1</v>
      </c>
      <c r="E966" s="244"/>
      <c r="F966" s="242">
        <f>'[2]tr (2)'!F672</f>
        <v>103.2</v>
      </c>
      <c r="G966" s="242">
        <f>'[2]tr (2)'!G672</f>
        <v>103.2</v>
      </c>
      <c r="H966" s="242">
        <f>'[2]tr (2)'!H672</f>
        <v>103.2</v>
      </c>
      <c r="I966" s="242">
        <f>'[2]tr (2)'!I672</f>
        <v>103.2</v>
      </c>
      <c r="J966" s="242">
        <f>'[2]tr (2)'!J672</f>
        <v>103.2</v>
      </c>
      <c r="K966" s="242">
        <f>'[2]tr (2)'!K672</f>
        <v>103.7</v>
      </c>
      <c r="L966" s="242">
        <f>'[2]tr (2)'!L672</f>
        <v>103.7</v>
      </c>
      <c r="M966" s="242">
        <f>'[2]tr (2)'!M672</f>
        <v>103.7</v>
      </c>
      <c r="N966" s="242">
        <f>'[2]tr (2)'!N672</f>
        <v>103.7</v>
      </c>
      <c r="O966" s="244"/>
      <c r="P966" s="241">
        <f>'[2]tr (2)'!O672</f>
        <v>103.7</v>
      </c>
      <c r="Q966" s="242">
        <f>'[2]tr (2)'!P672</f>
        <v>103.6</v>
      </c>
      <c r="R966" s="244">
        <f>'[2]tr (2)'!Q672</f>
        <v>103.6</v>
      </c>
      <c r="S966" s="245" t="s">
        <v>1820</v>
      </c>
    </row>
    <row r="967" spans="1:19" ht="15" customHeight="1">
      <c r="A967" s="216" t="s">
        <v>1821</v>
      </c>
      <c r="B967" s="247">
        <f>'[2]tr (2)'!C673</f>
        <v>92.2</v>
      </c>
      <c r="C967" s="198">
        <f>'[2]tr (2)'!D673</f>
        <v>92.2</v>
      </c>
      <c r="D967" s="198">
        <f>'[2]tr (2)'!E673</f>
        <v>92.5</v>
      </c>
      <c r="E967" s="251"/>
      <c r="F967" s="198">
        <f>'[2]tr (2)'!F673</f>
        <v>92.3</v>
      </c>
      <c r="G967" s="198">
        <f>'[2]tr (2)'!G673</f>
        <v>92.3</v>
      </c>
      <c r="H967" s="198">
        <f>'[2]tr (2)'!H673</f>
        <v>92.3</v>
      </c>
      <c r="I967" s="198">
        <f>'[2]tr (2)'!I673</f>
        <v>92.3</v>
      </c>
      <c r="J967" s="198">
        <f>'[2]tr (2)'!J673</f>
        <v>92.3</v>
      </c>
      <c r="K967" s="198">
        <f>'[2]tr (2)'!K673</f>
        <v>97.2</v>
      </c>
      <c r="L967" s="198">
        <f>'[2]tr (2)'!L673</f>
        <v>97.2</v>
      </c>
      <c r="M967" s="198">
        <f>'[2]tr (2)'!M673</f>
        <v>97.2</v>
      </c>
      <c r="N967" s="198">
        <f>'[2]tr (2)'!N673</f>
        <v>97.2</v>
      </c>
      <c r="O967" s="251"/>
      <c r="P967" s="247">
        <f>'[2]tr (2)'!O673</f>
        <v>97.2</v>
      </c>
      <c r="Q967" s="198">
        <f>'[2]tr (2)'!P673</f>
        <v>97.2</v>
      </c>
      <c r="R967" s="251">
        <f>'[2]tr (2)'!Q673</f>
        <v>97.2</v>
      </c>
      <c r="S967" s="253" t="s">
        <v>1822</v>
      </c>
    </row>
    <row r="968" spans="1:19" ht="15" customHeight="1">
      <c r="A968" s="216" t="s">
        <v>1823</v>
      </c>
      <c r="B968" s="247">
        <f>'[2]tr (2)'!C674</f>
        <v>97.3</v>
      </c>
      <c r="C968" s="198">
        <f>'[2]tr (2)'!D674</f>
        <v>97.3</v>
      </c>
      <c r="D968" s="198">
        <f>'[2]tr (2)'!E674</f>
        <v>98.2</v>
      </c>
      <c r="E968" s="251"/>
      <c r="F968" s="198">
        <f>'[2]tr (2)'!F674</f>
        <v>100.5</v>
      </c>
      <c r="G968" s="198">
        <f>'[2]tr (2)'!G674</f>
        <v>100.5</v>
      </c>
      <c r="H968" s="198">
        <f>'[2]tr (2)'!H674</f>
        <v>100.5</v>
      </c>
      <c r="I968" s="198">
        <f>'[2]tr (2)'!I674</f>
        <v>100.5</v>
      </c>
      <c r="J968" s="198">
        <f>'[2]tr (2)'!J674</f>
        <v>100.5</v>
      </c>
      <c r="K968" s="198">
        <f>'[2]tr (2)'!K674</f>
        <v>100.5</v>
      </c>
      <c r="L968" s="198">
        <f>'[2]tr (2)'!L674</f>
        <v>100.5</v>
      </c>
      <c r="M968" s="198">
        <f>'[2]tr (2)'!M674</f>
        <v>100.5</v>
      </c>
      <c r="N968" s="198">
        <f>'[2]tr (2)'!N674</f>
        <v>100.5</v>
      </c>
      <c r="O968" s="251"/>
      <c r="P968" s="247">
        <f>'[2]tr (2)'!O674</f>
        <v>100.5</v>
      </c>
      <c r="Q968" s="198">
        <f>'[2]tr (2)'!P674</f>
        <v>100.5</v>
      </c>
      <c r="R968" s="251">
        <f>'[2]tr (2)'!Q674</f>
        <v>100.5</v>
      </c>
      <c r="S968" s="252" t="s">
        <v>1824</v>
      </c>
    </row>
    <row r="969" spans="1:19" ht="15" customHeight="1">
      <c r="A969" s="216" t="s">
        <v>1825</v>
      </c>
      <c r="B969" s="247">
        <f>'[2]tr (2)'!C675</f>
        <v>97.2</v>
      </c>
      <c r="C969" s="198">
        <f>'[2]tr (2)'!D675</f>
        <v>97.2</v>
      </c>
      <c r="D969" s="198">
        <f>'[2]tr (2)'!E675</f>
        <v>97.2</v>
      </c>
      <c r="E969" s="251"/>
      <c r="F969" s="198">
        <f>'[2]tr (2)'!F675</f>
        <v>98.4</v>
      </c>
      <c r="G969" s="198">
        <f>'[2]tr (2)'!G675</f>
        <v>98.4</v>
      </c>
      <c r="H969" s="198">
        <f>'[2]tr (2)'!H675</f>
        <v>98.4</v>
      </c>
      <c r="I969" s="198">
        <f>'[2]tr (2)'!I675</f>
        <v>98.4</v>
      </c>
      <c r="J969" s="198">
        <f>'[2]tr (2)'!J675</f>
        <v>98.4</v>
      </c>
      <c r="K969" s="198">
        <f>'[2]tr (2)'!K675</f>
        <v>98.4</v>
      </c>
      <c r="L969" s="198">
        <f>'[2]tr (2)'!L675</f>
        <v>98.4</v>
      </c>
      <c r="M969" s="198">
        <f>'[2]tr (2)'!M675</f>
        <v>98.4</v>
      </c>
      <c r="N969" s="198">
        <f>'[2]tr (2)'!N675</f>
        <v>98.1</v>
      </c>
      <c r="O969" s="251"/>
      <c r="P969" s="247">
        <f>'[2]tr (2)'!O675</f>
        <v>98.1</v>
      </c>
      <c r="Q969" s="198">
        <f>'[2]tr (2)'!P675</f>
        <v>98.1</v>
      </c>
      <c r="R969" s="251">
        <f>'[2]tr (2)'!Q675</f>
        <v>98.1</v>
      </c>
      <c r="S969" s="252" t="s">
        <v>1826</v>
      </c>
    </row>
    <row r="970" spans="1:19" ht="15" customHeight="1">
      <c r="A970" s="216" t="s">
        <v>1827</v>
      </c>
      <c r="B970" s="247">
        <f>'[2]tr (2)'!C676</f>
        <v>117.1</v>
      </c>
      <c r="C970" s="198">
        <f>'[2]tr (2)'!D676</f>
        <v>117.1</v>
      </c>
      <c r="D970" s="198">
        <f>'[2]tr (2)'!E676</f>
        <v>117.1</v>
      </c>
      <c r="E970" s="251"/>
      <c r="F970" s="198">
        <f>'[2]tr (2)'!F676</f>
        <v>117.1</v>
      </c>
      <c r="G970" s="198">
        <f>'[2]tr (2)'!G676</f>
        <v>117.1</v>
      </c>
      <c r="H970" s="198">
        <f>'[2]tr (2)'!H676</f>
        <v>117.1</v>
      </c>
      <c r="I970" s="198">
        <f>'[2]tr (2)'!I676</f>
        <v>117.1</v>
      </c>
      <c r="J970" s="198">
        <f>'[2]tr (2)'!J676</f>
        <v>117.1</v>
      </c>
      <c r="K970" s="198">
        <f>'[2]tr (2)'!K676</f>
        <v>117.1</v>
      </c>
      <c r="L970" s="198">
        <f>'[2]tr (2)'!L676</f>
        <v>117.1</v>
      </c>
      <c r="M970" s="198">
        <f>'[2]tr (2)'!M676</f>
        <v>117.1</v>
      </c>
      <c r="N970" s="198">
        <f>'[2]tr (2)'!N676</f>
        <v>117.1</v>
      </c>
      <c r="O970" s="251"/>
      <c r="P970" s="247">
        <f>'[2]tr (2)'!O676</f>
        <v>117.1</v>
      </c>
      <c r="Q970" s="198">
        <f>'[2]tr (2)'!P676</f>
        <v>117.1</v>
      </c>
      <c r="R970" s="251">
        <f>'[2]tr (2)'!Q676</f>
        <v>117.1</v>
      </c>
      <c r="S970" s="252" t="s">
        <v>1828</v>
      </c>
    </row>
    <row r="971" spans="1:19" ht="15" customHeight="1">
      <c r="A971" s="216" t="s">
        <v>1829</v>
      </c>
      <c r="B971" s="247">
        <f>'[2]tr (2)'!C677</f>
        <v>103.5</v>
      </c>
      <c r="C971" s="198">
        <f>'[2]tr (2)'!D677</f>
        <v>103.5</v>
      </c>
      <c r="D971" s="198">
        <f>'[2]tr (2)'!E677</f>
        <v>102.6</v>
      </c>
      <c r="E971" s="251"/>
      <c r="F971" s="198">
        <f>'[2]tr (2)'!F677</f>
        <v>102.6</v>
      </c>
      <c r="G971" s="198">
        <f>'[2]tr (2)'!G677</f>
        <v>102.6</v>
      </c>
      <c r="H971" s="198">
        <f>'[2]tr (2)'!H677</f>
        <v>102.6</v>
      </c>
      <c r="I971" s="198">
        <f>'[2]tr (2)'!I677</f>
        <v>102.6</v>
      </c>
      <c r="J971" s="198">
        <f>'[2]tr (2)'!J677</f>
        <v>102.6</v>
      </c>
      <c r="K971" s="198">
        <f>'[2]tr (2)'!K677</f>
        <v>102.6</v>
      </c>
      <c r="L971" s="198">
        <f>'[2]tr (2)'!L677</f>
        <v>102.6</v>
      </c>
      <c r="M971" s="198">
        <f>'[2]tr (2)'!M677</f>
        <v>102.6</v>
      </c>
      <c r="N971" s="198">
        <f>'[2]tr (2)'!N677</f>
        <v>102.6</v>
      </c>
      <c r="O971" s="251"/>
      <c r="P971" s="247">
        <f>'[2]tr (2)'!O677</f>
        <v>102.6</v>
      </c>
      <c r="Q971" s="198">
        <f>'[2]tr (2)'!P677</f>
        <v>102.6</v>
      </c>
      <c r="R971" s="251">
        <f>'[2]tr (2)'!Q677</f>
        <v>102.6</v>
      </c>
      <c r="S971" s="292" t="s">
        <v>1830</v>
      </c>
    </row>
    <row r="972" spans="1:19" s="246" customFormat="1" ht="15" customHeight="1">
      <c r="A972" s="277" t="s">
        <v>1831</v>
      </c>
      <c r="B972" s="247">
        <f>'[2]tr (2)'!C678</f>
        <v>95.7</v>
      </c>
      <c r="C972" s="198">
        <f>'[2]tr (2)'!D678</f>
        <v>95.7</v>
      </c>
      <c r="D972" s="198">
        <f>'[2]tr (2)'!E678</f>
        <v>95.7</v>
      </c>
      <c r="E972" s="251"/>
      <c r="F972" s="198">
        <f>'[2]tr (2)'!F678</f>
        <v>95.7</v>
      </c>
      <c r="G972" s="198">
        <f>'[2]tr (2)'!G678</f>
        <v>95.7</v>
      </c>
      <c r="H972" s="198">
        <f>'[2]tr (2)'!H678</f>
        <v>95.7</v>
      </c>
      <c r="I972" s="198">
        <f>'[2]tr (2)'!I678</f>
        <v>95.7</v>
      </c>
      <c r="J972" s="198">
        <f>'[2]tr (2)'!J678</f>
        <v>95.7</v>
      </c>
      <c r="K972" s="198">
        <f>'[2]tr (2)'!K678</f>
        <v>95.7</v>
      </c>
      <c r="L972" s="198">
        <f>'[2]tr (2)'!L678</f>
        <v>95.7</v>
      </c>
      <c r="M972" s="198">
        <f>'[2]tr (2)'!M678</f>
        <v>95.7</v>
      </c>
      <c r="N972" s="198">
        <f>'[2]tr (2)'!N678</f>
        <v>95.7</v>
      </c>
      <c r="O972" s="251"/>
      <c r="P972" s="247">
        <f>'[2]tr (2)'!O678</f>
        <v>95.7</v>
      </c>
      <c r="Q972" s="198">
        <f>'[2]tr (2)'!P678</f>
        <v>95.7</v>
      </c>
      <c r="R972" s="251">
        <f>'[2]tr (2)'!Q678</f>
        <v>95.7</v>
      </c>
      <c r="S972" s="206" t="s">
        <v>1832</v>
      </c>
    </row>
    <row r="973" spans="1:19" ht="15" customHeight="1">
      <c r="A973" s="216" t="s">
        <v>1833</v>
      </c>
      <c r="B973" s="247">
        <f>'[2]tr (2)'!C679</f>
        <v>99.7</v>
      </c>
      <c r="C973" s="198">
        <f>'[2]tr (2)'!D679</f>
        <v>99.7</v>
      </c>
      <c r="D973" s="198">
        <f>'[2]tr (2)'!E679</f>
        <v>101.4</v>
      </c>
      <c r="E973" s="251"/>
      <c r="F973" s="198">
        <f>'[2]tr (2)'!F679</f>
        <v>101.4</v>
      </c>
      <c r="G973" s="198">
        <f>'[2]tr (2)'!G679</f>
        <v>101.4</v>
      </c>
      <c r="H973" s="198">
        <f>'[2]tr (2)'!H679</f>
        <v>101.4</v>
      </c>
      <c r="I973" s="198">
        <f>'[2]tr (2)'!I679</f>
        <v>101.4</v>
      </c>
      <c r="J973" s="198">
        <f>'[2]tr (2)'!J679</f>
        <v>101.4</v>
      </c>
      <c r="K973" s="198">
        <f>'[2]tr (2)'!K679</f>
        <v>101.4</v>
      </c>
      <c r="L973" s="198">
        <f>'[2]tr (2)'!L679</f>
        <v>101.4</v>
      </c>
      <c r="M973" s="198">
        <f>'[2]tr (2)'!M679</f>
        <v>101.4</v>
      </c>
      <c r="N973" s="198">
        <f>'[2]tr (2)'!N679</f>
        <v>101.4</v>
      </c>
      <c r="O973" s="251"/>
      <c r="P973" s="247">
        <f>'[2]tr (2)'!O679</f>
        <v>101.4</v>
      </c>
      <c r="Q973" s="198">
        <f>'[2]tr (2)'!P679</f>
        <v>101.4</v>
      </c>
      <c r="R973" s="251">
        <f>'[2]tr (2)'!Q679</f>
        <v>101.4</v>
      </c>
      <c r="S973" s="253" t="s">
        <v>1834</v>
      </c>
    </row>
    <row r="974" spans="1:19" ht="15" customHeight="1">
      <c r="A974" s="216" t="s">
        <v>1835</v>
      </c>
      <c r="B974" s="247">
        <f>'[2]tr (2)'!C680</f>
        <v>95.7</v>
      </c>
      <c r="C974" s="198">
        <f>'[2]tr (2)'!D680</f>
        <v>95.7</v>
      </c>
      <c r="D974" s="198">
        <f>'[2]tr (2)'!E680</f>
        <v>95.7</v>
      </c>
      <c r="E974" s="251"/>
      <c r="F974" s="198">
        <f>'[2]tr (2)'!F680</f>
        <v>95.7</v>
      </c>
      <c r="G974" s="198">
        <f>'[2]tr (2)'!G680</f>
        <v>95.7</v>
      </c>
      <c r="H974" s="198">
        <f>'[2]tr (2)'!H680</f>
        <v>95.7</v>
      </c>
      <c r="I974" s="198">
        <f>'[2]tr (2)'!I680</f>
        <v>95.7</v>
      </c>
      <c r="J974" s="198">
        <f>'[2]tr (2)'!J680</f>
        <v>95.7</v>
      </c>
      <c r="K974" s="198">
        <f>'[2]tr (2)'!K680</f>
        <v>95.5</v>
      </c>
      <c r="L974" s="198">
        <f>'[2]tr (2)'!L680</f>
        <v>95.5</v>
      </c>
      <c r="M974" s="198">
        <f>'[2]tr (2)'!M680</f>
        <v>95.5</v>
      </c>
      <c r="N974" s="198">
        <f>'[2]tr (2)'!N680</f>
        <v>95.5</v>
      </c>
      <c r="O974" s="251"/>
      <c r="P974" s="247">
        <f>'[2]tr (2)'!O680</f>
        <v>95.5</v>
      </c>
      <c r="Q974" s="198">
        <f>'[2]tr (2)'!P680</f>
        <v>95.5</v>
      </c>
      <c r="R974" s="251">
        <f>'[2]tr (2)'!Q680</f>
        <v>96.3</v>
      </c>
      <c r="S974" s="253" t="s">
        <v>1836</v>
      </c>
    </row>
    <row r="975" spans="1:19" ht="15" customHeight="1">
      <c r="A975" s="216" t="s">
        <v>1837</v>
      </c>
      <c r="B975" s="247">
        <f>'[2]tr (2)'!C681</f>
        <v>113.1</v>
      </c>
      <c r="C975" s="198">
        <f>'[2]tr (2)'!D681</f>
        <v>113.1</v>
      </c>
      <c r="D975" s="198">
        <f>'[2]tr (2)'!E681</f>
        <v>113.1</v>
      </c>
      <c r="E975" s="251"/>
      <c r="F975" s="198">
        <f>'[2]tr (2)'!F681</f>
        <v>113.1</v>
      </c>
      <c r="G975" s="198">
        <f>'[2]tr (2)'!G681</f>
        <v>113.1</v>
      </c>
      <c r="H975" s="198">
        <f>'[2]tr (2)'!H681</f>
        <v>113.1</v>
      </c>
      <c r="I975" s="198">
        <f>'[2]tr (2)'!I681</f>
        <v>113.1</v>
      </c>
      <c r="J975" s="198">
        <f>'[2]tr (2)'!J681</f>
        <v>113.1</v>
      </c>
      <c r="K975" s="198">
        <f>'[2]tr (2)'!K681</f>
        <v>113.1</v>
      </c>
      <c r="L975" s="198">
        <f>'[2]tr (2)'!L681</f>
        <v>113.1</v>
      </c>
      <c r="M975" s="198">
        <f>'[2]tr (2)'!M681</f>
        <v>113.1</v>
      </c>
      <c r="N975" s="198">
        <f>'[2]tr (2)'!N681</f>
        <v>113.1</v>
      </c>
      <c r="O975" s="251"/>
      <c r="P975" s="247">
        <f>'[2]tr (2)'!O681</f>
        <v>113.1</v>
      </c>
      <c r="Q975" s="198">
        <f>'[2]tr (2)'!P681</f>
        <v>113.1</v>
      </c>
      <c r="R975" s="251">
        <f>'[2]tr (2)'!Q681</f>
        <v>113.1</v>
      </c>
      <c r="S975" s="253" t="s">
        <v>1838</v>
      </c>
    </row>
    <row r="976" spans="1:19" ht="15" customHeight="1">
      <c r="A976" s="216" t="s">
        <v>1839</v>
      </c>
      <c r="B976" s="247">
        <f>'[2]tr (2)'!C682</f>
        <v>109.2</v>
      </c>
      <c r="C976" s="198">
        <f>'[2]tr (2)'!D682</f>
        <v>109.2</v>
      </c>
      <c r="D976" s="198">
        <f>'[2]tr (2)'!E682</f>
        <v>109.2</v>
      </c>
      <c r="E976" s="251"/>
      <c r="F976" s="198">
        <f>'[2]tr (2)'!F682</f>
        <v>109.2</v>
      </c>
      <c r="G976" s="198">
        <f>'[2]tr (2)'!G682</f>
        <v>109.2</v>
      </c>
      <c r="H976" s="198">
        <f>'[2]tr (2)'!H682</f>
        <v>109.2</v>
      </c>
      <c r="I976" s="198">
        <f>'[2]tr (2)'!I682</f>
        <v>109.2</v>
      </c>
      <c r="J976" s="198">
        <f>'[2]tr (2)'!J682</f>
        <v>109.2</v>
      </c>
      <c r="K976" s="198">
        <f>'[2]tr (2)'!K682</f>
        <v>109.2</v>
      </c>
      <c r="L976" s="198">
        <f>'[2]tr (2)'!L682</f>
        <v>109.2</v>
      </c>
      <c r="M976" s="198">
        <f>'[2]tr (2)'!M682</f>
        <v>109.2</v>
      </c>
      <c r="N976" s="198">
        <f>'[2]tr (2)'!N682</f>
        <v>109.2</v>
      </c>
      <c r="O976" s="251"/>
      <c r="P976" s="247">
        <f>'[2]tr (2)'!O682</f>
        <v>109.2</v>
      </c>
      <c r="Q976" s="198">
        <f>'[2]tr (2)'!P682</f>
        <v>109.2</v>
      </c>
      <c r="R976" s="251">
        <f>'[2]tr (2)'!Q682</f>
        <v>109.2</v>
      </c>
      <c r="S976" s="253" t="s">
        <v>1840</v>
      </c>
    </row>
    <row r="977" spans="1:19" ht="15" customHeight="1">
      <c r="A977" s="216" t="s">
        <v>1841</v>
      </c>
      <c r="B977" s="247">
        <f>'[2]tr (2)'!C683</f>
        <v>101.4</v>
      </c>
      <c r="C977" s="198">
        <f>'[2]tr (2)'!D683</f>
        <v>101.4</v>
      </c>
      <c r="D977" s="198">
        <f>'[2]tr (2)'!E683</f>
        <v>101.4</v>
      </c>
      <c r="E977" s="251"/>
      <c r="F977" s="198">
        <f>'[2]tr (2)'!F683</f>
        <v>101.4</v>
      </c>
      <c r="G977" s="198">
        <f>'[2]tr (2)'!G683</f>
        <v>101.4</v>
      </c>
      <c r="H977" s="198">
        <f>'[2]tr (2)'!H683</f>
        <v>101.4</v>
      </c>
      <c r="I977" s="198">
        <f>'[2]tr (2)'!I683</f>
        <v>101.4</v>
      </c>
      <c r="J977" s="198">
        <f>'[2]tr (2)'!J683</f>
        <v>101.4</v>
      </c>
      <c r="K977" s="198">
        <f>'[2]tr (2)'!K683</f>
        <v>101.4</v>
      </c>
      <c r="L977" s="198">
        <f>'[2]tr (2)'!L683</f>
        <v>101.4</v>
      </c>
      <c r="M977" s="198">
        <f>'[2]tr (2)'!M683</f>
        <v>101.4</v>
      </c>
      <c r="N977" s="198">
        <f>'[2]tr (2)'!N683</f>
        <v>101.4</v>
      </c>
      <c r="O977" s="251"/>
      <c r="P977" s="247">
        <f>'[2]tr (2)'!O683</f>
        <v>101.4</v>
      </c>
      <c r="Q977" s="198">
        <f>'[2]tr (2)'!P683</f>
        <v>101.4</v>
      </c>
      <c r="R977" s="251">
        <f>'[2]tr (2)'!Q683</f>
        <v>101.4</v>
      </c>
      <c r="S977" s="253" t="s">
        <v>1842</v>
      </c>
    </row>
    <row r="978" spans="1:19" ht="15" customHeight="1">
      <c r="A978" s="216" t="s">
        <v>1843</v>
      </c>
      <c r="B978" s="247">
        <f>'[2]tr (2)'!C684</f>
        <v>100</v>
      </c>
      <c r="C978" s="198">
        <f>'[2]tr (2)'!D684</f>
        <v>100</v>
      </c>
      <c r="D978" s="198">
        <f>'[2]tr (2)'!E684</f>
        <v>100</v>
      </c>
      <c r="E978" s="251"/>
      <c r="F978" s="198">
        <f>'[2]tr (2)'!F684</f>
        <v>100</v>
      </c>
      <c r="G978" s="198">
        <f>'[2]tr (2)'!G684</f>
        <v>100</v>
      </c>
      <c r="H978" s="198">
        <f>'[2]tr (2)'!H684</f>
        <v>100</v>
      </c>
      <c r="I978" s="198">
        <f>'[2]tr (2)'!I684</f>
        <v>100</v>
      </c>
      <c r="J978" s="198">
        <f>'[2]tr (2)'!J684</f>
        <v>100</v>
      </c>
      <c r="K978" s="198">
        <f>'[2]tr (2)'!K684</f>
        <v>100</v>
      </c>
      <c r="L978" s="198">
        <f>'[2]tr (2)'!L684</f>
        <v>100</v>
      </c>
      <c r="M978" s="198">
        <f>'[2]tr (2)'!M684</f>
        <v>100</v>
      </c>
      <c r="N978" s="198">
        <f>'[2]tr (2)'!N684</f>
        <v>100</v>
      </c>
      <c r="O978" s="251"/>
      <c r="P978" s="247">
        <f>'[2]tr (2)'!O684</f>
        <v>100</v>
      </c>
      <c r="Q978" s="198">
        <f>'[2]tr (2)'!P684</f>
        <v>100</v>
      </c>
      <c r="R978" s="251">
        <f>'[2]tr (2)'!Q684</f>
        <v>100</v>
      </c>
      <c r="S978" s="253" t="s">
        <v>1844</v>
      </c>
    </row>
    <row r="979" spans="1:19" ht="15" customHeight="1">
      <c r="A979" s="216" t="s">
        <v>1845</v>
      </c>
      <c r="B979" s="247">
        <f>'[2]tr (2)'!C685</f>
        <v>100.9</v>
      </c>
      <c r="C979" s="198">
        <f>'[2]tr (2)'!D685</f>
        <v>99.9</v>
      </c>
      <c r="D979" s="198">
        <f>'[2]tr (2)'!E685</f>
        <v>99.9</v>
      </c>
      <c r="E979" s="251"/>
      <c r="F979" s="198">
        <f>'[2]tr (2)'!F685</f>
        <v>99.9</v>
      </c>
      <c r="G979" s="198">
        <f>'[2]tr (2)'!G685</f>
        <v>99.9</v>
      </c>
      <c r="H979" s="198">
        <f>'[2]tr (2)'!H685</f>
        <v>99.9</v>
      </c>
      <c r="I979" s="198">
        <f>'[2]tr (2)'!I685</f>
        <v>99.9</v>
      </c>
      <c r="J979" s="198">
        <f>'[2]tr (2)'!J685</f>
        <v>99.9</v>
      </c>
      <c r="K979" s="198">
        <f>'[2]tr (2)'!K685</f>
        <v>99.9</v>
      </c>
      <c r="L979" s="198">
        <f>'[2]tr (2)'!L685</f>
        <v>99.9</v>
      </c>
      <c r="M979" s="198">
        <f>'[2]tr (2)'!M685</f>
        <v>99.9</v>
      </c>
      <c r="N979" s="198">
        <f>'[2]tr (2)'!N685</f>
        <v>99.9</v>
      </c>
      <c r="O979" s="251"/>
      <c r="P979" s="247">
        <f>'[2]tr (2)'!O685</f>
        <v>99.9</v>
      </c>
      <c r="Q979" s="198">
        <f>'[2]tr (2)'!P685</f>
        <v>99.9</v>
      </c>
      <c r="R979" s="251">
        <f>'[2]tr (2)'!Q685</f>
        <v>99.9</v>
      </c>
      <c r="S979" s="253" t="s">
        <v>1846</v>
      </c>
    </row>
    <row r="980" spans="1:19" ht="15" customHeight="1">
      <c r="A980" s="216" t="s">
        <v>1847</v>
      </c>
      <c r="B980" s="247">
        <f>'[2]tr (2)'!C686</f>
        <v>100</v>
      </c>
      <c r="C980" s="198">
        <f>'[2]tr (2)'!D686</f>
        <v>100</v>
      </c>
      <c r="D980" s="198">
        <f>'[2]tr (2)'!E686</f>
        <v>100</v>
      </c>
      <c r="E980" s="251"/>
      <c r="F980" s="198">
        <f>'[2]tr (2)'!F686</f>
        <v>100</v>
      </c>
      <c r="G980" s="198">
        <f>'[2]tr (2)'!G686</f>
        <v>100</v>
      </c>
      <c r="H980" s="198">
        <f>'[2]tr (2)'!H686</f>
        <v>100</v>
      </c>
      <c r="I980" s="198">
        <f>'[2]tr (2)'!I686</f>
        <v>100</v>
      </c>
      <c r="J980" s="198">
        <f>'[2]tr (2)'!J686</f>
        <v>100</v>
      </c>
      <c r="K980" s="198">
        <f>'[2]tr (2)'!K686</f>
        <v>100</v>
      </c>
      <c r="L980" s="198">
        <f>'[2]tr (2)'!L686</f>
        <v>100</v>
      </c>
      <c r="M980" s="198">
        <f>'[2]tr (2)'!M686</f>
        <v>100</v>
      </c>
      <c r="N980" s="198">
        <f>'[2]tr (2)'!N686</f>
        <v>100</v>
      </c>
      <c r="O980" s="251"/>
      <c r="P980" s="247">
        <f>'[2]tr (2)'!O686</f>
        <v>100</v>
      </c>
      <c r="Q980" s="198">
        <f>'[2]tr (2)'!P686</f>
        <v>100</v>
      </c>
      <c r="R980" s="251">
        <f>'[2]tr (2)'!Q686</f>
        <v>100</v>
      </c>
      <c r="S980" s="253" t="s">
        <v>1848</v>
      </c>
    </row>
    <row r="981" spans="1:19" ht="15" customHeight="1">
      <c r="A981" s="216" t="s">
        <v>1849</v>
      </c>
      <c r="B981" s="247">
        <f>'[2]tr (2)'!C687</f>
        <v>144.30000000000001</v>
      </c>
      <c r="C981" s="198">
        <f>'[2]tr (2)'!D687</f>
        <v>132.30000000000001</v>
      </c>
      <c r="D981" s="198">
        <f>'[2]tr (2)'!E687</f>
        <v>132.30000000000001</v>
      </c>
      <c r="E981" s="251"/>
      <c r="F981" s="198">
        <f>'[2]tr (2)'!F687</f>
        <v>132.30000000000001</v>
      </c>
      <c r="G981" s="198">
        <f>'[2]tr (2)'!G687</f>
        <v>132.30000000000001</v>
      </c>
      <c r="H981" s="198">
        <f>'[2]tr (2)'!H687</f>
        <v>132.30000000000001</v>
      </c>
      <c r="I981" s="198">
        <f>'[2]tr (2)'!I687</f>
        <v>132.30000000000001</v>
      </c>
      <c r="J981" s="198">
        <f>'[2]tr (2)'!J687</f>
        <v>132.30000000000001</v>
      </c>
      <c r="K981" s="198">
        <f>'[2]tr (2)'!K687</f>
        <v>132.30000000000001</v>
      </c>
      <c r="L981" s="198">
        <f>'[2]tr (2)'!L687</f>
        <v>132.30000000000001</v>
      </c>
      <c r="M981" s="198">
        <f>'[2]tr (2)'!M687</f>
        <v>132.30000000000001</v>
      </c>
      <c r="N981" s="198">
        <f>'[2]tr (2)'!N687</f>
        <v>132.30000000000001</v>
      </c>
      <c r="O981" s="251"/>
      <c r="P981" s="247">
        <f>'[2]tr (2)'!O687</f>
        <v>132.30000000000001</v>
      </c>
      <c r="Q981" s="198">
        <f>'[2]tr (2)'!P687</f>
        <v>124.5</v>
      </c>
      <c r="R981" s="251">
        <f>'[2]tr (2)'!Q687</f>
        <v>124.5</v>
      </c>
      <c r="S981" s="253" t="s">
        <v>1850</v>
      </c>
    </row>
    <row r="982" spans="1:19" ht="15" customHeight="1">
      <c r="A982" s="216" t="s">
        <v>1851</v>
      </c>
      <c r="B982" s="247">
        <f>'[2]tr (2)'!C688</f>
        <v>111.8</v>
      </c>
      <c r="C982" s="198">
        <f>'[2]tr (2)'!D688</f>
        <v>111.2</v>
      </c>
      <c r="D982" s="198">
        <f>'[2]tr (2)'!E688</f>
        <v>111.3</v>
      </c>
      <c r="E982" s="251"/>
      <c r="F982" s="198">
        <f>'[2]tr (2)'!F688</f>
        <v>111.3</v>
      </c>
      <c r="G982" s="198">
        <f>'[2]tr (2)'!G688</f>
        <v>111.3</v>
      </c>
      <c r="H982" s="198">
        <f>'[2]tr (2)'!H688</f>
        <v>111.3</v>
      </c>
      <c r="I982" s="198">
        <f>'[2]tr (2)'!I688</f>
        <v>111.3</v>
      </c>
      <c r="J982" s="198">
        <f>'[2]tr (2)'!J688</f>
        <v>111.3</v>
      </c>
      <c r="K982" s="198">
        <f>'[2]tr (2)'!K688</f>
        <v>110.7</v>
      </c>
      <c r="L982" s="198">
        <f>'[2]tr (2)'!L688</f>
        <v>110.7</v>
      </c>
      <c r="M982" s="198">
        <f>'[2]tr (2)'!M688</f>
        <v>110.7</v>
      </c>
      <c r="N982" s="198">
        <f>'[2]tr (2)'!N688</f>
        <v>110.7</v>
      </c>
      <c r="O982" s="251"/>
      <c r="P982" s="247">
        <f>'[2]tr (2)'!O688</f>
        <v>110.7</v>
      </c>
      <c r="Q982" s="198">
        <f>'[2]tr (2)'!P688</f>
        <v>110.7</v>
      </c>
      <c r="R982" s="251">
        <f>'[2]tr (2)'!Q688</f>
        <v>110.7</v>
      </c>
      <c r="S982" s="253" t="s">
        <v>1852</v>
      </c>
    </row>
    <row r="983" spans="1:19" ht="15" customHeight="1">
      <c r="B983" s="247"/>
      <c r="C983" s="198"/>
      <c r="D983" s="242"/>
      <c r="E983" s="244"/>
      <c r="F983" s="242"/>
      <c r="G983" s="242"/>
      <c r="H983" s="242"/>
      <c r="I983" s="242"/>
      <c r="J983" s="242"/>
      <c r="K983" s="242"/>
      <c r="L983" s="242"/>
      <c r="M983" s="242"/>
      <c r="N983" s="242"/>
      <c r="O983" s="244"/>
      <c r="P983" s="241"/>
      <c r="Q983" s="242"/>
      <c r="R983" s="244"/>
      <c r="S983" s="253"/>
    </row>
    <row r="984" spans="1:19" ht="15" customHeight="1">
      <c r="A984" s="249" t="s">
        <v>1853</v>
      </c>
      <c r="B984" s="241">
        <f>'[2]tr (2)'!C690</f>
        <v>108.4</v>
      </c>
      <c r="C984" s="242">
        <f>'[2]tr (2)'!D690</f>
        <v>104.7</v>
      </c>
      <c r="D984" s="242">
        <f>'[2]tr (2)'!E690</f>
        <v>104.7</v>
      </c>
      <c r="E984" s="244"/>
      <c r="F984" s="242">
        <f>'[2]tr (2)'!F690</f>
        <v>104.7</v>
      </c>
      <c r="G984" s="242">
        <f>'[2]tr (2)'!G690</f>
        <v>104.7</v>
      </c>
      <c r="H984" s="242">
        <f>'[2]tr (2)'!H690</f>
        <v>104.7</v>
      </c>
      <c r="I984" s="242">
        <f>'[2]tr (2)'!I690</f>
        <v>104.7</v>
      </c>
      <c r="J984" s="242">
        <f>'[2]tr (2)'!J690</f>
        <v>104.7</v>
      </c>
      <c r="K984" s="242">
        <f>'[2]tr (2)'!K690</f>
        <v>104.7</v>
      </c>
      <c r="L984" s="242">
        <f>'[2]tr (2)'!L690</f>
        <v>104.4</v>
      </c>
      <c r="M984" s="242">
        <f>'[2]tr (2)'!M690</f>
        <v>104.4</v>
      </c>
      <c r="N984" s="242">
        <f>'[2]tr (2)'!N690</f>
        <v>104.4</v>
      </c>
      <c r="O984" s="244"/>
      <c r="P984" s="241">
        <f>'[2]tr (2)'!O690</f>
        <v>103.6</v>
      </c>
      <c r="Q984" s="242">
        <f>'[2]tr (2)'!P690</f>
        <v>102</v>
      </c>
      <c r="R984" s="244">
        <f>'[2]tr (2)'!Q690</f>
        <v>102</v>
      </c>
      <c r="S984" s="250" t="s">
        <v>1854</v>
      </c>
    </row>
    <row r="985" spans="1:19" s="246" customFormat="1" ht="15" customHeight="1">
      <c r="A985" s="216" t="s">
        <v>1855</v>
      </c>
      <c r="B985" s="247">
        <f>'[2]tr (2)'!C691</f>
        <v>116.4</v>
      </c>
      <c r="C985" s="198">
        <f>'[2]tr (2)'!D691</f>
        <v>109.1</v>
      </c>
      <c r="D985" s="198">
        <f>'[2]tr (2)'!E691</f>
        <v>109.1</v>
      </c>
      <c r="E985" s="251"/>
      <c r="F985" s="198">
        <f>'[2]tr (2)'!F691</f>
        <v>109.1</v>
      </c>
      <c r="G985" s="198">
        <f>'[2]tr (2)'!G691</f>
        <v>109.1</v>
      </c>
      <c r="H985" s="198">
        <f>'[2]tr (2)'!H691</f>
        <v>109.1</v>
      </c>
      <c r="I985" s="198">
        <f>'[2]tr (2)'!I691</f>
        <v>109.1</v>
      </c>
      <c r="J985" s="198">
        <f>'[2]tr (2)'!J691</f>
        <v>109.1</v>
      </c>
      <c r="K985" s="198">
        <f>'[2]tr (2)'!K691</f>
        <v>109.1</v>
      </c>
      <c r="L985" s="198">
        <f>'[2]tr (2)'!L691</f>
        <v>109.1</v>
      </c>
      <c r="M985" s="198">
        <f>'[2]tr (2)'!M691</f>
        <v>109.1</v>
      </c>
      <c r="N985" s="198">
        <f>'[2]tr (2)'!N691</f>
        <v>109.1</v>
      </c>
      <c r="O985" s="251"/>
      <c r="P985" s="247">
        <f>'[2]tr (2)'!O691</f>
        <v>107.1</v>
      </c>
      <c r="Q985" s="198">
        <f>'[2]tr (2)'!P691</f>
        <v>103.8</v>
      </c>
      <c r="R985" s="251">
        <f>'[2]tr (2)'!Q691</f>
        <v>103.8</v>
      </c>
      <c r="S985" s="253" t="s">
        <v>1856</v>
      </c>
    </row>
    <row r="986" spans="1:19" s="246" customFormat="1" ht="15" customHeight="1">
      <c r="A986" s="216" t="s">
        <v>1857</v>
      </c>
      <c r="B986" s="247">
        <f>'[2]tr (2)'!C692</f>
        <v>104.6</v>
      </c>
      <c r="C986" s="198">
        <f>'[2]tr (2)'!D692</f>
        <v>102.7</v>
      </c>
      <c r="D986" s="198">
        <f>'[2]tr (2)'!E692</f>
        <v>102.7</v>
      </c>
      <c r="E986" s="251"/>
      <c r="F986" s="198">
        <f>'[2]tr (2)'!F692</f>
        <v>102.7</v>
      </c>
      <c r="G986" s="198">
        <f>'[2]tr (2)'!G692</f>
        <v>102.7</v>
      </c>
      <c r="H986" s="198">
        <f>'[2]tr (2)'!H692</f>
        <v>102.7</v>
      </c>
      <c r="I986" s="198">
        <f>'[2]tr (2)'!I692</f>
        <v>102.7</v>
      </c>
      <c r="J986" s="198">
        <f>'[2]tr (2)'!J692</f>
        <v>102.7</v>
      </c>
      <c r="K986" s="198">
        <f>'[2]tr (2)'!K692</f>
        <v>102.7</v>
      </c>
      <c r="L986" s="198">
        <f>'[2]tr (2)'!L692</f>
        <v>101.7</v>
      </c>
      <c r="M986" s="198">
        <f>'[2]tr (2)'!M692</f>
        <v>101.7</v>
      </c>
      <c r="N986" s="198">
        <f>'[2]tr (2)'!N692</f>
        <v>101.7</v>
      </c>
      <c r="O986" s="251"/>
      <c r="P986" s="247">
        <f>'[2]tr (2)'!O692</f>
        <v>101.7</v>
      </c>
      <c r="Q986" s="198">
        <f>'[2]tr (2)'!P692</f>
        <v>101</v>
      </c>
      <c r="R986" s="251">
        <f>'[2]tr (2)'!Q692</f>
        <v>101</v>
      </c>
      <c r="S986" s="253" t="s">
        <v>1858</v>
      </c>
    </row>
    <row r="987" spans="1:19" ht="15" customHeight="1">
      <c r="A987" s="216" t="s">
        <v>1859</v>
      </c>
      <c r="B987" s="247">
        <f>'[2]tr (2)'!C693</f>
        <v>101.9</v>
      </c>
      <c r="C987" s="198">
        <f>'[2]tr (2)'!D693</f>
        <v>101.9</v>
      </c>
      <c r="D987" s="198">
        <f>'[2]tr (2)'!E693</f>
        <v>101.9</v>
      </c>
      <c r="E987" s="251"/>
      <c r="F987" s="198">
        <f>'[2]tr (2)'!F693</f>
        <v>101.9</v>
      </c>
      <c r="G987" s="198">
        <f>'[2]tr (2)'!G693</f>
        <v>101.9</v>
      </c>
      <c r="H987" s="198">
        <f>'[2]tr (2)'!H693</f>
        <v>101.9</v>
      </c>
      <c r="I987" s="198">
        <f>'[2]tr (2)'!I693</f>
        <v>101.9</v>
      </c>
      <c r="J987" s="198">
        <f>'[2]tr (2)'!J693</f>
        <v>101.9</v>
      </c>
      <c r="K987" s="198">
        <f>'[2]tr (2)'!K693</f>
        <v>101.9</v>
      </c>
      <c r="L987" s="198">
        <f>'[2]tr (2)'!L693</f>
        <v>101.9</v>
      </c>
      <c r="M987" s="198">
        <f>'[2]tr (2)'!M693</f>
        <v>101.9</v>
      </c>
      <c r="N987" s="198">
        <f>'[2]tr (2)'!N693</f>
        <v>101.9</v>
      </c>
      <c r="O987" s="251"/>
      <c r="P987" s="247">
        <f>'[2]tr (2)'!O693</f>
        <v>101.9</v>
      </c>
      <c r="Q987" s="198">
        <f>'[2]tr (2)'!P693</f>
        <v>101.9</v>
      </c>
      <c r="R987" s="251">
        <f>'[2]tr (2)'!Q693</f>
        <v>101.9</v>
      </c>
      <c r="S987" s="253" t="s">
        <v>1860</v>
      </c>
    </row>
    <row r="988" spans="1:19" ht="15" customHeight="1">
      <c r="A988" s="216" t="s">
        <v>1861</v>
      </c>
      <c r="B988" s="247">
        <f>'[2]tr (2)'!C694</f>
        <v>100</v>
      </c>
      <c r="C988" s="198">
        <f>'[2]tr (2)'!D694</f>
        <v>100</v>
      </c>
      <c r="D988" s="198">
        <f>'[2]tr (2)'!E694</f>
        <v>100</v>
      </c>
      <c r="E988" s="251"/>
      <c r="F988" s="198">
        <f>'[2]tr (2)'!F694</f>
        <v>100</v>
      </c>
      <c r="G988" s="198">
        <f>'[2]tr (2)'!G694</f>
        <v>100</v>
      </c>
      <c r="H988" s="198">
        <f>'[2]tr (2)'!H694</f>
        <v>100</v>
      </c>
      <c r="I988" s="198">
        <f>'[2]tr (2)'!I694</f>
        <v>100</v>
      </c>
      <c r="J988" s="198">
        <f>'[2]tr (2)'!J694</f>
        <v>100</v>
      </c>
      <c r="K988" s="198">
        <f>'[2]tr (2)'!K694</f>
        <v>100</v>
      </c>
      <c r="L988" s="198">
        <f>'[2]tr (2)'!L694</f>
        <v>100</v>
      </c>
      <c r="M988" s="198">
        <f>'[2]tr (2)'!M694</f>
        <v>100</v>
      </c>
      <c r="N988" s="198">
        <f>'[2]tr (2)'!N694</f>
        <v>100</v>
      </c>
      <c r="O988" s="251"/>
      <c r="P988" s="247">
        <f>'[2]tr (2)'!O694</f>
        <v>100</v>
      </c>
      <c r="Q988" s="198">
        <f>'[2]tr (2)'!P694</f>
        <v>100</v>
      </c>
      <c r="R988" s="251">
        <f>'[2]tr (2)'!Q694</f>
        <v>100</v>
      </c>
      <c r="S988" s="253" t="s">
        <v>1862</v>
      </c>
    </row>
    <row r="989" spans="1:19" ht="15" customHeight="1">
      <c r="A989" s="216" t="s">
        <v>1863</v>
      </c>
      <c r="B989" s="247">
        <f>'[2]tr (2)'!C695</f>
        <v>94.3</v>
      </c>
      <c r="C989" s="198">
        <f>'[2]tr (2)'!D695</f>
        <v>91.4</v>
      </c>
      <c r="D989" s="198">
        <f>'[2]tr (2)'!E695</f>
        <v>91.4</v>
      </c>
      <c r="E989" s="251"/>
      <c r="F989" s="198">
        <f>'[2]tr (2)'!F695</f>
        <v>91.4</v>
      </c>
      <c r="G989" s="198">
        <f>'[2]tr (2)'!G695</f>
        <v>91.4</v>
      </c>
      <c r="H989" s="198">
        <f>'[2]tr (2)'!H695</f>
        <v>91.4</v>
      </c>
      <c r="I989" s="198">
        <f>'[2]tr (2)'!I695</f>
        <v>91.4</v>
      </c>
      <c r="J989" s="198">
        <f>'[2]tr (2)'!J695</f>
        <v>91.4</v>
      </c>
      <c r="K989" s="198">
        <f>'[2]tr (2)'!K695</f>
        <v>91.4</v>
      </c>
      <c r="L989" s="198">
        <f>'[2]tr (2)'!L695</f>
        <v>91.4</v>
      </c>
      <c r="M989" s="198">
        <f>'[2]tr (2)'!M695</f>
        <v>91.4</v>
      </c>
      <c r="N989" s="198">
        <f>'[2]tr (2)'!N695</f>
        <v>91.4</v>
      </c>
      <c r="O989" s="251"/>
      <c r="P989" s="247">
        <f>'[2]tr (2)'!O695</f>
        <v>91.4</v>
      </c>
      <c r="Q989" s="198">
        <f>'[2]tr (2)'!P695</f>
        <v>91.4</v>
      </c>
      <c r="R989" s="251">
        <f>'[2]tr (2)'!Q695</f>
        <v>91.4</v>
      </c>
      <c r="S989" s="253" t="s">
        <v>1864</v>
      </c>
    </row>
    <row r="990" spans="1:19" ht="15" customHeight="1">
      <c r="B990" s="247"/>
      <c r="C990" s="198"/>
      <c r="D990" s="242"/>
      <c r="E990" s="244"/>
      <c r="F990" s="242"/>
      <c r="G990" s="242"/>
      <c r="H990" s="242"/>
      <c r="I990" s="242"/>
      <c r="J990" s="242"/>
      <c r="K990" s="242"/>
      <c r="L990" s="242"/>
      <c r="M990" s="242"/>
      <c r="N990" s="242"/>
      <c r="O990" s="244"/>
      <c r="P990" s="241"/>
      <c r="Q990" s="242"/>
      <c r="R990" s="244"/>
      <c r="S990" s="253"/>
    </row>
    <row r="991" spans="1:19" ht="15" customHeight="1">
      <c r="A991" s="249" t="s">
        <v>1865</v>
      </c>
      <c r="B991" s="241">
        <f>'[2]tr (2)'!C697</f>
        <v>105.4</v>
      </c>
      <c r="C991" s="242">
        <f>'[2]tr (2)'!D697</f>
        <v>105.4</v>
      </c>
      <c r="D991" s="242">
        <f>'[2]tr (2)'!E697</f>
        <v>105.4</v>
      </c>
      <c r="E991" s="244"/>
      <c r="F991" s="242">
        <f>'[2]tr (2)'!F697</f>
        <v>105.4</v>
      </c>
      <c r="G991" s="242">
        <f>'[2]tr (2)'!G697</f>
        <v>105.4</v>
      </c>
      <c r="H991" s="242">
        <f>'[2]tr (2)'!H697</f>
        <v>105.4</v>
      </c>
      <c r="I991" s="242">
        <f>'[2]tr (2)'!I697</f>
        <v>105.4</v>
      </c>
      <c r="J991" s="242">
        <f>'[2]tr (2)'!J697</f>
        <v>105.4</v>
      </c>
      <c r="K991" s="242">
        <f>'[2]tr (2)'!K697</f>
        <v>105.4</v>
      </c>
      <c r="L991" s="242">
        <f>'[2]tr (2)'!L697</f>
        <v>105.4</v>
      </c>
      <c r="M991" s="242">
        <f>'[2]tr (2)'!M697</f>
        <v>105.4</v>
      </c>
      <c r="N991" s="242">
        <f>'[2]tr (2)'!N697</f>
        <v>105.4</v>
      </c>
      <c r="O991" s="244"/>
      <c r="P991" s="241">
        <f>'[2]tr (2)'!O697</f>
        <v>105.4</v>
      </c>
      <c r="Q991" s="242">
        <f>'[2]tr (2)'!P697</f>
        <v>105.4</v>
      </c>
      <c r="R991" s="244">
        <f>'[2]tr (2)'!Q697</f>
        <v>105.3</v>
      </c>
      <c r="S991" s="248" t="s">
        <v>1866</v>
      </c>
    </row>
    <row r="992" spans="1:19" ht="15" customHeight="1">
      <c r="A992" s="216" t="s">
        <v>1867</v>
      </c>
      <c r="B992" s="247">
        <f>'[2]tr (2)'!C698</f>
        <v>106.4</v>
      </c>
      <c r="C992" s="198">
        <f>'[2]tr (2)'!D698</f>
        <v>106.4</v>
      </c>
      <c r="D992" s="198">
        <f>'[2]tr (2)'!E698</f>
        <v>106.4</v>
      </c>
      <c r="E992" s="251"/>
      <c r="F992" s="198">
        <f>'[2]tr (2)'!F698</f>
        <v>106.4</v>
      </c>
      <c r="G992" s="198">
        <f>'[2]tr (2)'!G698</f>
        <v>106.4</v>
      </c>
      <c r="H992" s="198">
        <f>'[2]tr (2)'!H698</f>
        <v>106.4</v>
      </c>
      <c r="I992" s="198">
        <f>'[2]tr (2)'!I698</f>
        <v>106.4</v>
      </c>
      <c r="J992" s="198">
        <f>'[2]tr (2)'!J698</f>
        <v>106.4</v>
      </c>
      <c r="K992" s="198">
        <f>'[2]tr (2)'!K698</f>
        <v>106.4</v>
      </c>
      <c r="L992" s="198">
        <f>'[2]tr (2)'!L698</f>
        <v>106.4</v>
      </c>
      <c r="M992" s="198">
        <f>'[2]tr (2)'!M698</f>
        <v>106.4</v>
      </c>
      <c r="N992" s="198">
        <f>'[2]tr (2)'!N698</f>
        <v>106.4</v>
      </c>
      <c r="O992" s="251"/>
      <c r="P992" s="247">
        <f>'[2]tr (2)'!O698</f>
        <v>106.4</v>
      </c>
      <c r="Q992" s="198">
        <f>'[2]tr (2)'!P698</f>
        <v>106.4</v>
      </c>
      <c r="R992" s="251">
        <f>'[2]tr (2)'!Q698</f>
        <v>106.4</v>
      </c>
      <c r="S992" s="253" t="s">
        <v>1868</v>
      </c>
    </row>
    <row r="993" spans="1:19" ht="15" customHeight="1">
      <c r="A993" s="216" t="s">
        <v>1869</v>
      </c>
      <c r="B993" s="247">
        <f>'[2]tr (2)'!C699</f>
        <v>109.4</v>
      </c>
      <c r="C993" s="198">
        <f>'[2]tr (2)'!D699</f>
        <v>100</v>
      </c>
      <c r="D993" s="198">
        <f>'[2]tr (2)'!E699</f>
        <v>100</v>
      </c>
      <c r="E993" s="251"/>
      <c r="F993" s="198">
        <f>'[2]tr (2)'!F699</f>
        <v>100</v>
      </c>
      <c r="G993" s="198">
        <f>'[2]tr (2)'!G699</f>
        <v>99.9</v>
      </c>
      <c r="H993" s="198">
        <f>'[2]tr (2)'!H699</f>
        <v>100</v>
      </c>
      <c r="I993" s="198">
        <f>'[2]tr (2)'!I699</f>
        <v>100</v>
      </c>
      <c r="J993" s="198">
        <f>'[2]tr (2)'!J699</f>
        <v>100</v>
      </c>
      <c r="K993" s="198">
        <f>'[2]tr (2)'!K699</f>
        <v>100</v>
      </c>
      <c r="L993" s="198">
        <f>'[2]tr (2)'!L699</f>
        <v>100</v>
      </c>
      <c r="M993" s="198">
        <f>'[2]tr (2)'!M699</f>
        <v>100</v>
      </c>
      <c r="N993" s="198">
        <f>'[2]tr (2)'!N699</f>
        <v>100</v>
      </c>
      <c r="O993" s="251"/>
      <c r="P993" s="247">
        <f>'[2]tr (2)'!O699</f>
        <v>100</v>
      </c>
      <c r="Q993" s="198">
        <f>'[2]tr (2)'!P699</f>
        <v>100</v>
      </c>
      <c r="R993" s="251">
        <f>'[2]tr (2)'!Q699</f>
        <v>100</v>
      </c>
      <c r="S993" s="253" t="s">
        <v>1870</v>
      </c>
    </row>
    <row r="994" spans="1:19" ht="15" customHeight="1">
      <c r="A994" s="216" t="s">
        <v>1871</v>
      </c>
      <c r="B994" s="247">
        <f>'[2]tr (2)'!C700</f>
        <v>98.7</v>
      </c>
      <c r="C994" s="198">
        <f>'[2]tr (2)'!D700</f>
        <v>98.7</v>
      </c>
      <c r="D994" s="198">
        <f>'[2]tr (2)'!E700</f>
        <v>98.7</v>
      </c>
      <c r="E994" s="251"/>
      <c r="F994" s="198">
        <f>'[2]tr (2)'!F700</f>
        <v>98.7</v>
      </c>
      <c r="G994" s="198">
        <f>'[2]tr (2)'!G700</f>
        <v>98.7</v>
      </c>
      <c r="H994" s="198">
        <f>'[2]tr (2)'!H700</f>
        <v>98.7</v>
      </c>
      <c r="I994" s="198">
        <f>'[2]tr (2)'!I700</f>
        <v>98.7</v>
      </c>
      <c r="J994" s="198">
        <f>'[2]tr (2)'!J700</f>
        <v>98.7</v>
      </c>
      <c r="K994" s="198">
        <f>'[2]tr (2)'!K700</f>
        <v>98.7</v>
      </c>
      <c r="L994" s="198">
        <f>'[2]tr (2)'!L700</f>
        <v>98.7</v>
      </c>
      <c r="M994" s="198">
        <f>'[2]tr (2)'!M700</f>
        <v>98.7</v>
      </c>
      <c r="N994" s="198">
        <f>'[2]tr (2)'!N700</f>
        <v>98.7</v>
      </c>
      <c r="O994" s="251"/>
      <c r="P994" s="247">
        <f>'[2]tr (2)'!O700</f>
        <v>98.7</v>
      </c>
      <c r="Q994" s="198">
        <f>'[2]tr (2)'!P700</f>
        <v>98.7</v>
      </c>
      <c r="R994" s="251">
        <f>'[2]tr (2)'!Q700</f>
        <v>98</v>
      </c>
      <c r="S994" s="253" t="s">
        <v>1872</v>
      </c>
    </row>
    <row r="995" spans="1:19" ht="15" customHeight="1">
      <c r="B995" s="247"/>
      <c r="C995" s="198"/>
      <c r="D995" s="242"/>
      <c r="E995" s="244"/>
      <c r="F995" s="242"/>
      <c r="G995" s="242"/>
      <c r="H995" s="242"/>
      <c r="I995" s="242"/>
      <c r="J995" s="242"/>
      <c r="K995" s="242"/>
      <c r="L995" s="242"/>
      <c r="M995" s="242"/>
      <c r="N995" s="242"/>
      <c r="O995" s="244"/>
      <c r="P995" s="241"/>
      <c r="Q995" s="242"/>
      <c r="R995" s="244"/>
      <c r="S995" s="253"/>
    </row>
    <row r="996" spans="1:19" ht="15" customHeight="1">
      <c r="A996" s="249" t="s">
        <v>1873</v>
      </c>
      <c r="B996" s="241">
        <f>'[2]tr (2)'!C702</f>
        <v>102.9</v>
      </c>
      <c r="C996" s="242">
        <f>'[2]tr (2)'!D702</f>
        <v>102.9</v>
      </c>
      <c r="D996" s="242">
        <f>'[2]tr (2)'!E702</f>
        <v>102.9</v>
      </c>
      <c r="E996" s="244"/>
      <c r="F996" s="242">
        <f>'[2]tr (2)'!F702</f>
        <v>102.9</v>
      </c>
      <c r="G996" s="242">
        <f>'[2]tr (2)'!G702</f>
        <v>102.9</v>
      </c>
      <c r="H996" s="242">
        <f>'[2]tr (2)'!H702</f>
        <v>102.9</v>
      </c>
      <c r="I996" s="242">
        <f>'[2]tr (2)'!I702</f>
        <v>102.9</v>
      </c>
      <c r="J996" s="242">
        <f>'[2]tr (2)'!J702</f>
        <v>102.9</v>
      </c>
      <c r="K996" s="242">
        <f>'[2]tr (2)'!K702</f>
        <v>102.9</v>
      </c>
      <c r="L996" s="242">
        <f>'[2]tr (2)'!L702</f>
        <v>102.4</v>
      </c>
      <c r="M996" s="242">
        <f>'[2]tr (2)'!M702</f>
        <v>102.4</v>
      </c>
      <c r="N996" s="242">
        <f>'[2]tr (2)'!N702</f>
        <v>102.4</v>
      </c>
      <c r="O996" s="244"/>
      <c r="P996" s="241">
        <f>'[2]tr (2)'!O702</f>
        <v>102.4</v>
      </c>
      <c r="Q996" s="242">
        <f>'[2]tr (2)'!P702</f>
        <v>102.4</v>
      </c>
      <c r="R996" s="244">
        <f>'[2]tr (2)'!Q702</f>
        <v>102.4</v>
      </c>
      <c r="S996" s="248" t="s">
        <v>1874</v>
      </c>
    </row>
    <row r="997" spans="1:19" ht="15" customHeight="1">
      <c r="A997" s="216" t="s">
        <v>1875</v>
      </c>
      <c r="B997" s="247">
        <f>'[2]tr (2)'!C703</f>
        <v>103.2</v>
      </c>
      <c r="C997" s="198">
        <f>'[2]tr (2)'!D703</f>
        <v>103.2</v>
      </c>
      <c r="D997" s="198">
        <f>'[2]tr (2)'!E703</f>
        <v>103.2</v>
      </c>
      <c r="E997" s="251"/>
      <c r="F997" s="198">
        <f>'[2]tr (2)'!F703</f>
        <v>103.2</v>
      </c>
      <c r="G997" s="198">
        <f>'[2]tr (2)'!G703</f>
        <v>103.2</v>
      </c>
      <c r="H997" s="198">
        <f>'[2]tr (2)'!H703</f>
        <v>103.2</v>
      </c>
      <c r="I997" s="198">
        <f>'[2]tr (2)'!I703</f>
        <v>103.2</v>
      </c>
      <c r="J997" s="198">
        <f>'[2]tr (2)'!J703</f>
        <v>103.2</v>
      </c>
      <c r="K997" s="198">
        <f>'[2]tr (2)'!K703</f>
        <v>103.2</v>
      </c>
      <c r="L997" s="198">
        <f>'[2]tr (2)'!L703</f>
        <v>103.2</v>
      </c>
      <c r="M997" s="198">
        <f>'[2]tr (2)'!M703</f>
        <v>103.2</v>
      </c>
      <c r="N997" s="198">
        <f>'[2]tr (2)'!N703</f>
        <v>103.2</v>
      </c>
      <c r="O997" s="251"/>
      <c r="P997" s="247">
        <f>'[2]tr (2)'!O703</f>
        <v>103.2</v>
      </c>
      <c r="Q997" s="198">
        <f>'[2]tr (2)'!P703</f>
        <v>103.2</v>
      </c>
      <c r="R997" s="251">
        <f>'[2]tr (2)'!Q703</f>
        <v>103.2</v>
      </c>
      <c r="S997" s="253" t="s">
        <v>1876</v>
      </c>
    </row>
    <row r="998" spans="1:19" ht="15" customHeight="1">
      <c r="A998" s="216" t="s">
        <v>1877</v>
      </c>
      <c r="B998" s="247">
        <f>'[2]tr (2)'!C704</f>
        <v>96</v>
      </c>
      <c r="C998" s="198">
        <f>'[2]tr (2)'!D704</f>
        <v>96</v>
      </c>
      <c r="D998" s="198">
        <f>'[2]tr (2)'!E704</f>
        <v>96</v>
      </c>
      <c r="E998" s="251"/>
      <c r="F998" s="198">
        <f>'[2]tr (2)'!F704</f>
        <v>96</v>
      </c>
      <c r="G998" s="198">
        <f>'[2]tr (2)'!G704</f>
        <v>96</v>
      </c>
      <c r="H998" s="198">
        <f>'[2]tr (2)'!H704</f>
        <v>96</v>
      </c>
      <c r="I998" s="198">
        <f>'[2]tr (2)'!I704</f>
        <v>96</v>
      </c>
      <c r="J998" s="198">
        <f>'[2]tr (2)'!J704</f>
        <v>96</v>
      </c>
      <c r="K998" s="198">
        <f>'[2]tr (2)'!K704</f>
        <v>96.9</v>
      </c>
      <c r="L998" s="198">
        <f>'[2]tr (2)'!L704</f>
        <v>96.9</v>
      </c>
      <c r="M998" s="198">
        <f>'[2]tr (2)'!M704</f>
        <v>96.9</v>
      </c>
      <c r="N998" s="198">
        <f>'[2]tr (2)'!N704</f>
        <v>96.9</v>
      </c>
      <c r="O998" s="251"/>
      <c r="P998" s="247">
        <f>'[2]tr (2)'!O704</f>
        <v>96.9</v>
      </c>
      <c r="Q998" s="198">
        <f>'[2]tr (2)'!P704</f>
        <v>96.9</v>
      </c>
      <c r="R998" s="251">
        <f>'[2]tr (2)'!Q704</f>
        <v>96.9</v>
      </c>
      <c r="S998" s="252" t="s">
        <v>1878</v>
      </c>
    </row>
    <row r="999" spans="1:19" ht="15" customHeight="1">
      <c r="A999" s="216" t="s">
        <v>1879</v>
      </c>
      <c r="B999" s="247">
        <f>'[2]tr (2)'!C705</f>
        <v>101.9</v>
      </c>
      <c r="C999" s="198">
        <f>'[2]tr (2)'!D705</f>
        <v>101.9</v>
      </c>
      <c r="D999" s="198">
        <f>'[2]tr (2)'!E705</f>
        <v>101.9</v>
      </c>
      <c r="E999" s="251"/>
      <c r="F999" s="198">
        <f>'[2]tr (2)'!F705</f>
        <v>101.9</v>
      </c>
      <c r="G999" s="198">
        <f>'[2]tr (2)'!G705</f>
        <v>101.9</v>
      </c>
      <c r="H999" s="198">
        <f>'[2]tr (2)'!H705</f>
        <v>101.9</v>
      </c>
      <c r="I999" s="198">
        <f>'[2]tr (2)'!I705</f>
        <v>101.9</v>
      </c>
      <c r="J999" s="198">
        <f>'[2]tr (2)'!J705</f>
        <v>101.9</v>
      </c>
      <c r="K999" s="198">
        <f>'[2]tr (2)'!K705</f>
        <v>101.9</v>
      </c>
      <c r="L999" s="198">
        <f>'[2]tr (2)'!L705</f>
        <v>101.9</v>
      </c>
      <c r="M999" s="198">
        <f>'[2]tr (2)'!M705</f>
        <v>101.9</v>
      </c>
      <c r="N999" s="198">
        <f>'[2]tr (2)'!N705</f>
        <v>101.9</v>
      </c>
      <c r="O999" s="251"/>
      <c r="P999" s="247">
        <f>'[2]tr (2)'!O705</f>
        <v>101.9</v>
      </c>
      <c r="Q999" s="198">
        <f>'[2]tr (2)'!P705</f>
        <v>101.9</v>
      </c>
      <c r="R999" s="251">
        <f>'[2]tr (2)'!Q705</f>
        <v>101.9</v>
      </c>
      <c r="S999" s="252" t="s">
        <v>1880</v>
      </c>
    </row>
    <row r="1000" spans="1:19" ht="15" customHeight="1">
      <c r="A1000" s="216" t="s">
        <v>1881</v>
      </c>
      <c r="B1000" s="247">
        <f>'[2]tr (2)'!C706</f>
        <v>101.8</v>
      </c>
      <c r="C1000" s="198">
        <f>'[2]tr (2)'!D706</f>
        <v>101.8</v>
      </c>
      <c r="D1000" s="198">
        <f>'[2]tr (2)'!E706</f>
        <v>101.8</v>
      </c>
      <c r="E1000" s="251"/>
      <c r="F1000" s="198">
        <f>'[2]tr (2)'!F706</f>
        <v>101.8</v>
      </c>
      <c r="G1000" s="198">
        <f>'[2]tr (2)'!G706</f>
        <v>101.8</v>
      </c>
      <c r="H1000" s="198">
        <f>'[2]tr (2)'!H706</f>
        <v>101.8</v>
      </c>
      <c r="I1000" s="198">
        <f>'[2]tr (2)'!I706</f>
        <v>101.8</v>
      </c>
      <c r="J1000" s="198">
        <f>'[2]tr (2)'!J706</f>
        <v>101.8</v>
      </c>
      <c r="K1000" s="198">
        <f>'[2]tr (2)'!K706</f>
        <v>101.7</v>
      </c>
      <c r="L1000" s="198">
        <f>'[2]tr (2)'!L706</f>
        <v>101.7</v>
      </c>
      <c r="M1000" s="198">
        <f>'[2]tr (2)'!M706</f>
        <v>101.6</v>
      </c>
      <c r="N1000" s="198">
        <f>'[2]tr (2)'!N706</f>
        <v>101.6</v>
      </c>
      <c r="O1000" s="251"/>
      <c r="P1000" s="247">
        <f>'[2]tr (2)'!O706</f>
        <v>101.6</v>
      </c>
      <c r="Q1000" s="198">
        <f>'[2]tr (2)'!P706</f>
        <v>101.6</v>
      </c>
      <c r="R1000" s="251">
        <f>'[2]tr (2)'!Q706</f>
        <v>101.6</v>
      </c>
      <c r="S1000" s="253" t="s">
        <v>1882</v>
      </c>
    </row>
    <row r="1001" spans="1:19" ht="15" customHeight="1">
      <c r="A1001" s="216" t="s">
        <v>1883</v>
      </c>
      <c r="B1001" s="247">
        <f>'[2]tr (2)'!C707</f>
        <v>110.5</v>
      </c>
      <c r="C1001" s="198">
        <f>'[2]tr (2)'!D707</f>
        <v>110.5</v>
      </c>
      <c r="D1001" s="198">
        <f>'[2]tr (2)'!E707</f>
        <v>110.5</v>
      </c>
      <c r="E1001" s="251"/>
      <c r="F1001" s="198">
        <f>'[2]tr (2)'!F707</f>
        <v>110.5</v>
      </c>
      <c r="G1001" s="198">
        <f>'[2]tr (2)'!G707</f>
        <v>110.5</v>
      </c>
      <c r="H1001" s="198">
        <f>'[2]tr (2)'!H707</f>
        <v>110.5</v>
      </c>
      <c r="I1001" s="198">
        <f>'[2]tr (2)'!I707</f>
        <v>110.5</v>
      </c>
      <c r="J1001" s="198">
        <f>'[2]tr (2)'!J707</f>
        <v>110.5</v>
      </c>
      <c r="K1001" s="198">
        <f>'[2]tr (2)'!K707</f>
        <v>110.5</v>
      </c>
      <c r="L1001" s="198">
        <f>'[2]tr (2)'!L707</f>
        <v>110.5</v>
      </c>
      <c r="M1001" s="198">
        <f>'[2]tr (2)'!M707</f>
        <v>109.8</v>
      </c>
      <c r="N1001" s="198">
        <f>'[2]tr (2)'!N707</f>
        <v>109.8</v>
      </c>
      <c r="O1001" s="251"/>
      <c r="P1001" s="247">
        <f>'[2]tr (2)'!O707</f>
        <v>109.8</v>
      </c>
      <c r="Q1001" s="198">
        <f>'[2]tr (2)'!P707</f>
        <v>109.8</v>
      </c>
      <c r="R1001" s="251">
        <f>'[2]tr (2)'!Q707</f>
        <v>109.8</v>
      </c>
      <c r="S1001" s="252" t="s">
        <v>1884</v>
      </c>
    </row>
    <row r="1002" spans="1:19" ht="15" customHeight="1">
      <c r="A1002" s="216" t="s">
        <v>1885</v>
      </c>
      <c r="B1002" s="247">
        <f>'[2]tr (2)'!C708</f>
        <v>103.1</v>
      </c>
      <c r="C1002" s="198">
        <f>'[2]tr (2)'!D708</f>
        <v>103.1</v>
      </c>
      <c r="D1002" s="198">
        <f>'[2]tr (2)'!E708</f>
        <v>103.1</v>
      </c>
      <c r="E1002" s="251"/>
      <c r="F1002" s="198">
        <f>'[2]tr (2)'!F708</f>
        <v>103.1</v>
      </c>
      <c r="G1002" s="198">
        <f>'[2]tr (2)'!G708</f>
        <v>103.1</v>
      </c>
      <c r="H1002" s="198">
        <f>'[2]tr (2)'!H708</f>
        <v>103.1</v>
      </c>
      <c r="I1002" s="198">
        <f>'[2]tr (2)'!I708</f>
        <v>103.1</v>
      </c>
      <c r="J1002" s="198">
        <f>'[2]tr (2)'!J708</f>
        <v>103.1</v>
      </c>
      <c r="K1002" s="198">
        <f>'[2]tr (2)'!K708</f>
        <v>103.1</v>
      </c>
      <c r="L1002" s="198">
        <f>'[2]tr (2)'!L708</f>
        <v>100</v>
      </c>
      <c r="M1002" s="198">
        <f>'[2]tr (2)'!M708</f>
        <v>100</v>
      </c>
      <c r="N1002" s="198">
        <f>'[2]tr (2)'!N708</f>
        <v>100</v>
      </c>
      <c r="O1002" s="251"/>
      <c r="P1002" s="247">
        <f>'[2]tr (2)'!O708</f>
        <v>100</v>
      </c>
      <c r="Q1002" s="198">
        <f>'[2]tr (2)'!P708</f>
        <v>100</v>
      </c>
      <c r="R1002" s="251">
        <f>'[2]tr (2)'!Q708</f>
        <v>100</v>
      </c>
      <c r="S1002" s="252" t="s">
        <v>1886</v>
      </c>
    </row>
    <row r="1003" spans="1:19" ht="15" customHeight="1">
      <c r="A1003" s="216" t="s">
        <v>1887</v>
      </c>
      <c r="B1003" s="247">
        <f>'[2]tr (2)'!C709</f>
        <v>100</v>
      </c>
      <c r="C1003" s="198">
        <f>'[2]tr (2)'!D709</f>
        <v>100</v>
      </c>
      <c r="D1003" s="198">
        <f>'[2]tr (2)'!E709</f>
        <v>100</v>
      </c>
      <c r="E1003" s="251"/>
      <c r="F1003" s="198">
        <f>'[2]tr (2)'!F709</f>
        <v>100</v>
      </c>
      <c r="G1003" s="198">
        <f>'[2]tr (2)'!G709</f>
        <v>100</v>
      </c>
      <c r="H1003" s="198">
        <f>'[2]tr (2)'!H709</f>
        <v>100</v>
      </c>
      <c r="I1003" s="198">
        <f>'[2]tr (2)'!I709</f>
        <v>100</v>
      </c>
      <c r="J1003" s="198">
        <f>'[2]tr (2)'!J709</f>
        <v>100</v>
      </c>
      <c r="K1003" s="198">
        <f>'[2]tr (2)'!K709</f>
        <v>100</v>
      </c>
      <c r="L1003" s="198">
        <f>'[2]tr (2)'!L709</f>
        <v>100</v>
      </c>
      <c r="M1003" s="198">
        <f>'[2]tr (2)'!M709</f>
        <v>100</v>
      </c>
      <c r="N1003" s="198">
        <f>'[2]tr (2)'!N709</f>
        <v>100</v>
      </c>
      <c r="O1003" s="251"/>
      <c r="P1003" s="247">
        <f>'[2]tr (2)'!O709</f>
        <v>100</v>
      </c>
      <c r="Q1003" s="198">
        <f>'[2]tr (2)'!P709</f>
        <v>100</v>
      </c>
      <c r="R1003" s="251">
        <f>'[2]tr (2)'!Q709</f>
        <v>100</v>
      </c>
      <c r="S1003" s="256" t="s">
        <v>1888</v>
      </c>
    </row>
    <row r="1004" spans="1:19" ht="15" customHeight="1">
      <c r="A1004" s="216" t="s">
        <v>1889</v>
      </c>
      <c r="B1004" s="247">
        <f>'[2]tr (2)'!C710</f>
        <v>102.6</v>
      </c>
      <c r="C1004" s="198">
        <f>'[2]tr (2)'!D710</f>
        <v>102.6</v>
      </c>
      <c r="D1004" s="198">
        <f>'[2]tr (2)'!E710</f>
        <v>102.6</v>
      </c>
      <c r="E1004" s="251"/>
      <c r="F1004" s="198">
        <f>'[2]tr (2)'!F710</f>
        <v>102.6</v>
      </c>
      <c r="G1004" s="198">
        <f>'[2]tr (2)'!G710</f>
        <v>102.6</v>
      </c>
      <c r="H1004" s="198">
        <f>'[2]tr (2)'!H710</f>
        <v>102.6</v>
      </c>
      <c r="I1004" s="198">
        <f>'[2]tr (2)'!I710</f>
        <v>102.6</v>
      </c>
      <c r="J1004" s="198">
        <f>'[2]tr (2)'!J710</f>
        <v>102.6</v>
      </c>
      <c r="K1004" s="198">
        <f>'[2]tr (2)'!K710</f>
        <v>102.6</v>
      </c>
      <c r="L1004" s="198">
        <f>'[2]tr (2)'!L710</f>
        <v>102.6</v>
      </c>
      <c r="M1004" s="198">
        <f>'[2]tr (2)'!M710</f>
        <v>102.6</v>
      </c>
      <c r="N1004" s="198">
        <f>'[2]tr (2)'!N710</f>
        <v>102.6</v>
      </c>
      <c r="O1004" s="251"/>
      <c r="P1004" s="247">
        <f>'[2]tr (2)'!O710</f>
        <v>102.6</v>
      </c>
      <c r="Q1004" s="198">
        <f>'[2]tr (2)'!P710</f>
        <v>102.6</v>
      </c>
      <c r="R1004" s="251">
        <f>'[2]tr (2)'!Q710</f>
        <v>102.6</v>
      </c>
      <c r="S1004" s="252" t="s">
        <v>1890</v>
      </c>
    </row>
    <row r="1005" spans="1:19" ht="15" customHeight="1">
      <c r="B1005" s="247"/>
      <c r="C1005" s="198"/>
      <c r="D1005" s="198"/>
      <c r="E1005" s="251"/>
      <c r="F1005" s="247"/>
      <c r="G1005" s="198"/>
      <c r="H1005" s="198"/>
      <c r="I1005" s="198"/>
      <c r="J1005" s="198"/>
      <c r="K1005" s="198"/>
      <c r="L1005" s="198"/>
      <c r="M1005" s="198"/>
      <c r="N1005" s="198"/>
      <c r="O1005" s="273"/>
      <c r="P1005" s="247"/>
      <c r="Q1005" s="198"/>
      <c r="R1005" s="251"/>
      <c r="S1005" s="252"/>
    </row>
    <row r="1006" spans="1:19" ht="15" customHeight="1">
      <c r="B1006" s="247"/>
      <c r="C1006" s="198"/>
      <c r="D1006" s="198"/>
      <c r="E1006" s="251"/>
      <c r="F1006" s="247"/>
      <c r="G1006" s="198"/>
      <c r="H1006" s="198"/>
      <c r="I1006" s="198"/>
      <c r="J1006" s="198"/>
      <c r="K1006" s="198"/>
      <c r="L1006" s="198"/>
      <c r="M1006" s="198"/>
      <c r="N1006" s="198"/>
      <c r="O1006" s="273"/>
      <c r="P1006" s="247"/>
      <c r="Q1006" s="198"/>
      <c r="R1006" s="251"/>
      <c r="S1006" s="252"/>
    </row>
    <row r="1007" spans="1:19" ht="15" customHeight="1">
      <c r="B1007" s="247"/>
      <c r="C1007" s="198"/>
      <c r="D1007" s="198"/>
      <c r="E1007" s="251"/>
      <c r="F1007" s="247"/>
      <c r="G1007" s="198"/>
      <c r="H1007" s="198"/>
      <c r="I1007" s="198"/>
      <c r="J1007" s="198"/>
      <c r="K1007" s="198"/>
      <c r="L1007" s="198"/>
      <c r="M1007" s="198"/>
      <c r="N1007" s="198"/>
      <c r="O1007" s="273"/>
      <c r="P1007" s="247"/>
      <c r="Q1007" s="198"/>
      <c r="R1007" s="251"/>
      <c r="S1007" s="252"/>
    </row>
    <row r="1008" spans="1:19" s="200" customFormat="1" ht="15" customHeight="1">
      <c r="A1008" s="216"/>
      <c r="B1008" s="247"/>
      <c r="C1008" s="198"/>
      <c r="D1008" s="198"/>
      <c r="E1008" s="251"/>
      <c r="F1008" s="247"/>
      <c r="G1008" s="198"/>
      <c r="H1008" s="198"/>
      <c r="I1008" s="198"/>
      <c r="J1008" s="198"/>
      <c r="K1008" s="198"/>
      <c r="L1008" s="198"/>
      <c r="M1008" s="198"/>
      <c r="N1008" s="198"/>
      <c r="O1008" s="273"/>
      <c r="P1008" s="247"/>
      <c r="Q1008" s="198"/>
      <c r="R1008" s="251"/>
      <c r="S1008" s="252"/>
    </row>
    <row r="1009" spans="1:19" ht="15" customHeight="1">
      <c r="B1009" s="247"/>
      <c r="C1009" s="198"/>
      <c r="D1009" s="198"/>
      <c r="E1009" s="251"/>
      <c r="F1009" s="247"/>
      <c r="G1009" s="198"/>
      <c r="H1009" s="198"/>
      <c r="I1009" s="198"/>
      <c r="J1009" s="198"/>
      <c r="K1009" s="198"/>
      <c r="L1009" s="198"/>
      <c r="M1009" s="198"/>
      <c r="N1009" s="198"/>
      <c r="O1009" s="273"/>
      <c r="P1009" s="247"/>
      <c r="Q1009" s="198"/>
      <c r="R1009" s="251"/>
      <c r="S1009" s="252"/>
    </row>
    <row r="1010" spans="1:19" s="210" customFormat="1" ht="15" customHeight="1">
      <c r="A1010" s="216"/>
      <c r="B1010" s="247"/>
      <c r="C1010" s="198"/>
      <c r="D1010" s="198"/>
      <c r="E1010" s="251"/>
      <c r="F1010" s="247"/>
      <c r="G1010" s="198"/>
      <c r="H1010" s="198"/>
      <c r="I1010" s="198"/>
      <c r="J1010" s="198"/>
      <c r="K1010" s="198"/>
      <c r="L1010" s="198"/>
      <c r="M1010" s="198"/>
      <c r="N1010" s="198"/>
      <c r="O1010" s="273"/>
      <c r="P1010" s="247"/>
      <c r="Q1010" s="198"/>
      <c r="R1010" s="251"/>
      <c r="S1010" s="252"/>
    </row>
    <row r="1011" spans="1:19" ht="15" customHeight="1">
      <c r="B1011" s="247"/>
      <c r="C1011" s="198"/>
      <c r="D1011" s="198"/>
      <c r="E1011" s="251"/>
      <c r="F1011" s="247"/>
      <c r="G1011" s="198"/>
      <c r="H1011" s="198"/>
      <c r="I1011" s="198"/>
      <c r="J1011" s="198"/>
      <c r="K1011" s="198"/>
      <c r="L1011" s="198"/>
      <c r="M1011" s="198"/>
      <c r="N1011" s="198"/>
      <c r="O1011" s="273"/>
      <c r="P1011" s="247"/>
      <c r="Q1011" s="198"/>
      <c r="R1011" s="251"/>
      <c r="S1011" s="252"/>
    </row>
    <row r="1012" spans="1:19" ht="15" customHeight="1">
      <c r="B1012" s="247"/>
      <c r="C1012" s="198"/>
      <c r="D1012" s="198"/>
      <c r="E1012" s="251"/>
      <c r="F1012" s="247"/>
      <c r="G1012" s="198"/>
      <c r="H1012" s="198"/>
      <c r="I1012" s="198"/>
      <c r="J1012" s="198"/>
      <c r="K1012" s="198"/>
      <c r="L1012" s="198"/>
      <c r="M1012" s="198"/>
      <c r="N1012" s="198"/>
      <c r="O1012" s="273"/>
      <c r="P1012" s="247"/>
      <c r="Q1012" s="198"/>
      <c r="R1012" s="251"/>
      <c r="S1012" s="252"/>
    </row>
    <row r="1013" spans="1:19" ht="15" customHeight="1">
      <c r="A1013" s="281"/>
      <c r="B1013" s="258"/>
      <c r="C1013" s="259"/>
      <c r="D1013" s="259"/>
      <c r="E1013" s="260"/>
      <c r="F1013" s="258"/>
      <c r="G1013" s="259"/>
      <c r="H1013" s="259"/>
      <c r="I1013" s="259"/>
      <c r="J1013" s="259"/>
      <c r="K1013" s="259"/>
      <c r="L1013" s="259"/>
      <c r="M1013" s="259"/>
      <c r="N1013" s="259"/>
      <c r="O1013" s="261"/>
      <c r="P1013" s="258"/>
      <c r="Q1013" s="259"/>
      <c r="R1013" s="262"/>
      <c r="S1013" s="286" t="s">
        <v>162</v>
      </c>
    </row>
    <row r="1014" spans="1:19" ht="15" customHeight="1">
      <c r="A1014" s="271" t="s">
        <v>1891</v>
      </c>
      <c r="B1014" s="198"/>
      <c r="C1014" s="198"/>
      <c r="D1014" s="198"/>
      <c r="F1014" s="198"/>
      <c r="G1014" s="198"/>
      <c r="H1014" s="198"/>
      <c r="I1014" s="198"/>
      <c r="J1014" s="198"/>
      <c r="K1014" s="198"/>
      <c r="L1014" s="198"/>
      <c r="M1014" s="198"/>
      <c r="N1014" s="198"/>
      <c r="O1014" s="273"/>
      <c r="P1014" s="198"/>
      <c r="Q1014" s="198"/>
      <c r="R1014" s="198"/>
      <c r="S1014" s="272" t="s">
        <v>1892</v>
      </c>
    </row>
    <row r="1015" spans="1:19" ht="15" customHeight="1">
      <c r="A1015" s="271"/>
      <c r="B1015" s="198"/>
      <c r="C1015" s="198"/>
      <c r="D1015" s="198"/>
      <c r="F1015" s="198"/>
      <c r="G1015" s="198"/>
      <c r="H1015" s="198"/>
      <c r="I1015" s="198"/>
      <c r="J1015" s="198"/>
      <c r="K1015" s="198"/>
      <c r="L1015" s="198"/>
      <c r="M1015" s="198"/>
      <c r="N1015" s="198"/>
      <c r="O1015" s="273"/>
      <c r="P1015" s="198"/>
      <c r="Q1015" s="198"/>
      <c r="R1015" s="198"/>
      <c r="S1015" s="272"/>
    </row>
    <row r="1016" spans="1:19" ht="15" customHeight="1">
      <c r="A1016" s="271"/>
      <c r="B1016" s="198"/>
      <c r="C1016" s="198"/>
      <c r="D1016" s="198"/>
      <c r="F1016" s="198"/>
      <c r="G1016" s="198"/>
      <c r="H1016" s="198"/>
      <c r="I1016" s="198"/>
      <c r="J1016" s="198"/>
      <c r="K1016" s="198"/>
      <c r="L1016" s="198"/>
      <c r="M1016" s="198"/>
      <c r="N1016" s="198"/>
      <c r="O1016" s="273"/>
      <c r="P1016" s="198"/>
      <c r="Q1016" s="198"/>
      <c r="R1016" s="198"/>
      <c r="S1016" s="272"/>
    </row>
    <row r="1017" spans="1:19" ht="15" customHeight="1">
      <c r="A1017" s="271"/>
      <c r="B1017" s="198"/>
      <c r="C1017" s="198"/>
      <c r="D1017" s="198"/>
      <c r="F1017" s="198"/>
      <c r="G1017" s="198"/>
      <c r="H1017" s="198"/>
      <c r="I1017" s="198"/>
      <c r="J1017" s="198"/>
      <c r="K1017" s="198"/>
      <c r="L1017" s="198"/>
      <c r="M1017" s="198"/>
      <c r="N1017" s="198"/>
      <c r="O1017" s="273"/>
      <c r="P1017" s="198"/>
      <c r="Q1017" s="198"/>
      <c r="R1017" s="198"/>
      <c r="S1017" s="272"/>
    </row>
    <row r="1018" spans="1:19" s="246" customFormat="1" ht="24" customHeight="1">
      <c r="A1018" s="194" t="s">
        <v>1670</v>
      </c>
      <c r="B1018" s="195"/>
      <c r="C1018" s="198"/>
      <c r="D1018" s="198"/>
      <c r="E1018" s="195"/>
      <c r="F1018" s="198"/>
      <c r="G1018" s="198"/>
      <c r="H1018" s="198"/>
      <c r="I1018" s="198"/>
      <c r="J1018" s="198"/>
      <c r="K1018" s="198"/>
      <c r="L1018" s="198"/>
      <c r="M1018" s="198"/>
      <c r="N1018" s="198"/>
      <c r="O1018" s="196"/>
      <c r="P1018" s="198"/>
      <c r="Q1018" s="198"/>
      <c r="R1018" s="198"/>
      <c r="S1018" s="199" t="s">
        <v>1671</v>
      </c>
    </row>
    <row r="1019" spans="1:19" s="246" customFormat="1" ht="18" customHeight="1">
      <c r="A1019" s="266" t="s">
        <v>1923</v>
      </c>
      <c r="B1019" s="195"/>
      <c r="C1019" s="198"/>
      <c r="D1019" s="198"/>
      <c r="E1019" s="195"/>
      <c r="F1019" s="198"/>
      <c r="G1019" s="198"/>
      <c r="H1019" s="198"/>
      <c r="I1019" s="198"/>
      <c r="J1019" s="198"/>
      <c r="K1019" s="198"/>
      <c r="L1019" s="198"/>
      <c r="M1019" s="198"/>
      <c r="N1019" s="198"/>
      <c r="O1019" s="196"/>
      <c r="P1019" s="198"/>
      <c r="Q1019" s="198"/>
      <c r="R1019" s="198"/>
      <c r="S1019" s="205" t="s">
        <v>1924</v>
      </c>
    </row>
    <row r="1020" spans="1:19" s="246" customFormat="1" ht="18" customHeight="1">
      <c r="A1020" s="207" t="s">
        <v>1674</v>
      </c>
      <c r="B1020" s="195"/>
      <c r="C1020" s="198"/>
      <c r="D1020" s="198"/>
      <c r="E1020" s="195"/>
      <c r="F1020" s="198"/>
      <c r="G1020" s="198"/>
      <c r="H1020" s="198"/>
      <c r="I1020" s="198"/>
      <c r="J1020" s="198"/>
      <c r="K1020" s="198"/>
      <c r="L1020" s="198"/>
      <c r="M1020" s="198"/>
      <c r="N1020" s="198"/>
      <c r="O1020" s="196"/>
      <c r="P1020" s="198"/>
      <c r="Q1020" s="198"/>
      <c r="R1020" s="198"/>
      <c r="S1020" s="209" t="s">
        <v>1675</v>
      </c>
    </row>
    <row r="1021" spans="1:19" ht="11.45" customHeight="1">
      <c r="A1021" s="211"/>
      <c r="B1021" s="212"/>
      <c r="C1021" s="212"/>
      <c r="D1021" s="212"/>
      <c r="E1021" s="212"/>
      <c r="F1021" s="212"/>
      <c r="G1021" s="212"/>
      <c r="H1021" s="212"/>
      <c r="I1021" s="212"/>
      <c r="J1021" s="212"/>
      <c r="K1021" s="212"/>
      <c r="L1021" s="212"/>
      <c r="M1021" s="212"/>
      <c r="N1021" s="212"/>
      <c r="O1021" s="212"/>
      <c r="P1021" s="212"/>
      <c r="Q1021" s="212"/>
      <c r="R1021" s="212"/>
      <c r="S1021" s="214"/>
    </row>
    <row r="1022" spans="1:19" ht="11.45" customHeight="1">
      <c r="A1022" s="217"/>
      <c r="B1022" s="2269">
        <v>2020</v>
      </c>
      <c r="C1022" s="2270"/>
      <c r="D1022" s="2270"/>
      <c r="E1022" s="2270"/>
      <c r="F1022" s="2270"/>
      <c r="G1022" s="2270"/>
      <c r="H1022" s="2270"/>
      <c r="I1022" s="2270"/>
      <c r="J1022" s="2270"/>
      <c r="K1022" s="2271"/>
      <c r="L1022" s="2269">
        <v>2019</v>
      </c>
      <c r="M1022" s="2270"/>
      <c r="N1022" s="2270"/>
      <c r="O1022" s="2270"/>
      <c r="P1022" s="2270"/>
      <c r="Q1022" s="2270"/>
      <c r="R1022" s="2271"/>
      <c r="S1022" s="218"/>
    </row>
    <row r="1023" spans="1:19" ht="11.45" customHeight="1">
      <c r="A1023" s="217"/>
      <c r="B1023" s="2272"/>
      <c r="C1023" s="2273"/>
      <c r="D1023" s="2273"/>
      <c r="E1023" s="2273"/>
      <c r="F1023" s="2273"/>
      <c r="G1023" s="2273"/>
      <c r="H1023" s="2273"/>
      <c r="I1023" s="2273"/>
      <c r="J1023" s="2273"/>
      <c r="K1023" s="2274"/>
      <c r="L1023" s="2272"/>
      <c r="M1023" s="2273"/>
      <c r="N1023" s="2273"/>
      <c r="O1023" s="2273"/>
      <c r="P1023" s="2273"/>
      <c r="Q1023" s="2273"/>
      <c r="R1023" s="2274"/>
      <c r="S1023" s="218" t="s">
        <v>1570</v>
      </c>
    </row>
    <row r="1024" spans="1:19" ht="11.45" customHeight="1">
      <c r="A1024" s="217"/>
      <c r="B1024" s="711" t="s">
        <v>45</v>
      </c>
      <c r="C1024" s="224" t="s">
        <v>47</v>
      </c>
      <c r="D1024" s="224" t="s">
        <v>27</v>
      </c>
      <c r="E1024" s="221"/>
      <c r="F1024" s="219" t="s">
        <v>28</v>
      </c>
      <c r="G1024" s="220" t="s">
        <v>29</v>
      </c>
      <c r="H1024" s="220" t="s">
        <v>30</v>
      </c>
      <c r="I1024" s="223" t="s">
        <v>23</v>
      </c>
      <c r="J1024" s="222" t="s">
        <v>24</v>
      </c>
      <c r="K1024" s="222" t="s">
        <v>25</v>
      </c>
      <c r="L1024" s="223" t="s">
        <v>1571</v>
      </c>
      <c r="M1024" s="223" t="s">
        <v>1676</v>
      </c>
      <c r="N1024" s="223" t="s">
        <v>26</v>
      </c>
      <c r="O1024" s="225"/>
      <c r="P1024" s="224" t="s">
        <v>45</v>
      </c>
      <c r="Q1024" s="224" t="s">
        <v>47</v>
      </c>
      <c r="R1024" s="712" t="s">
        <v>27</v>
      </c>
      <c r="S1024" s="218"/>
    </row>
    <row r="1025" spans="1:19" ht="11.45" customHeight="1">
      <c r="A1025" s="226"/>
      <c r="B1025" s="714" t="s">
        <v>13</v>
      </c>
      <c r="C1025" s="232" t="s">
        <v>46</v>
      </c>
      <c r="D1025" s="232" t="s">
        <v>12</v>
      </c>
      <c r="E1025" s="229"/>
      <c r="F1025" s="227" t="s">
        <v>11</v>
      </c>
      <c r="G1025" s="228" t="s">
        <v>10</v>
      </c>
      <c r="H1025" s="228" t="s">
        <v>9</v>
      </c>
      <c r="I1025" s="231" t="s">
        <v>8</v>
      </c>
      <c r="J1025" s="230" t="s">
        <v>7</v>
      </c>
      <c r="K1025" s="230" t="s">
        <v>6</v>
      </c>
      <c r="L1025" s="231" t="s">
        <v>1575</v>
      </c>
      <c r="M1025" s="231" t="s">
        <v>1576</v>
      </c>
      <c r="N1025" s="231" t="s">
        <v>1577</v>
      </c>
      <c r="O1025" s="233"/>
      <c r="P1025" s="232" t="s">
        <v>13</v>
      </c>
      <c r="Q1025" s="232" t="s">
        <v>46</v>
      </c>
      <c r="R1025" s="715" t="s">
        <v>12</v>
      </c>
      <c r="S1025" s="234"/>
    </row>
    <row r="1026" spans="1:19" ht="15" customHeight="1">
      <c r="A1026" s="303"/>
      <c r="B1026" s="241"/>
      <c r="C1026" s="242"/>
      <c r="D1026" s="242"/>
      <c r="E1026" s="237"/>
      <c r="F1026" s="241"/>
      <c r="G1026" s="242"/>
      <c r="H1026" s="242"/>
      <c r="I1026" s="242"/>
      <c r="J1026" s="242"/>
      <c r="K1026" s="242"/>
      <c r="L1026" s="242"/>
      <c r="M1026" s="242"/>
      <c r="N1026" s="242"/>
      <c r="O1026" s="273"/>
      <c r="P1026" s="247"/>
      <c r="Q1026" s="198"/>
      <c r="R1026" s="251"/>
      <c r="S1026" s="239"/>
    </row>
    <row r="1027" spans="1:19" ht="15" customHeight="1">
      <c r="A1027" s="240" t="s">
        <v>1677</v>
      </c>
      <c r="B1027" s="241">
        <f>'[2]tr (2)'!C712</f>
        <v>102.3</v>
      </c>
      <c r="C1027" s="242">
        <f>'[2]tr (2)'!D712</f>
        <v>102.1</v>
      </c>
      <c r="D1027" s="242">
        <f>'[2]tr (2)'!E712</f>
        <v>100.6</v>
      </c>
      <c r="E1027" s="244"/>
      <c r="F1027" s="242">
        <f>'[2]tr (2)'!F712</f>
        <v>101.7</v>
      </c>
      <c r="G1027" s="242">
        <f>'[2]tr (2)'!G712</f>
        <v>101.9</v>
      </c>
      <c r="H1027" s="242">
        <f>'[2]tr (2)'!H712</f>
        <v>101.9</v>
      </c>
      <c r="I1027" s="242">
        <f>'[2]tr (2)'!I712</f>
        <v>102</v>
      </c>
      <c r="J1027" s="242">
        <f>'[2]tr (2)'!J712</f>
        <v>101.3</v>
      </c>
      <c r="K1027" s="242">
        <f>'[2]tr (2)'!K712</f>
        <v>101.7</v>
      </c>
      <c r="L1027" s="242">
        <f>'[2]tr (2)'!L712</f>
        <v>101.9</v>
      </c>
      <c r="M1027" s="242">
        <f>'[2]tr (2)'!M712</f>
        <v>102</v>
      </c>
      <c r="N1027" s="242">
        <f>'[2]tr (2)'!N712</f>
        <v>102.1</v>
      </c>
      <c r="O1027" s="244"/>
      <c r="P1027" s="241">
        <f>'[2]tr (2)'!O712</f>
        <v>101.7</v>
      </c>
      <c r="Q1027" s="242">
        <f>'[2]tr (2)'!P712</f>
        <v>102.1</v>
      </c>
      <c r="R1027" s="244">
        <f>'[2]tr (2)'!Q712</f>
        <v>101.3</v>
      </c>
      <c r="S1027" s="245" t="s">
        <v>1678</v>
      </c>
    </row>
    <row r="1028" spans="1:19" ht="15" customHeight="1">
      <c r="A1028" s="246"/>
      <c r="B1028" s="247"/>
      <c r="C1028" s="198"/>
      <c r="D1028" s="242"/>
      <c r="E1028" s="244"/>
      <c r="F1028" s="242"/>
      <c r="G1028" s="242"/>
      <c r="H1028" s="242"/>
      <c r="I1028" s="242"/>
      <c r="J1028" s="242"/>
      <c r="K1028" s="242"/>
      <c r="L1028" s="242"/>
      <c r="M1028" s="242"/>
      <c r="N1028" s="242"/>
      <c r="O1028" s="244"/>
      <c r="P1028" s="241"/>
      <c r="Q1028" s="242"/>
      <c r="R1028" s="244"/>
      <c r="S1028" s="248"/>
    </row>
    <row r="1029" spans="1:19" ht="15" customHeight="1">
      <c r="A1029" s="249" t="s">
        <v>1679</v>
      </c>
      <c r="B1029" s="241">
        <f>'[2]tr (2)'!C714</f>
        <v>103.2</v>
      </c>
      <c r="C1029" s="242">
        <f>'[2]tr (2)'!D714</f>
        <v>102.8</v>
      </c>
      <c r="D1029" s="242">
        <f>'[2]tr (2)'!E714</f>
        <v>99.3</v>
      </c>
      <c r="E1029" s="244"/>
      <c r="F1029" s="242">
        <f>'[2]tr (2)'!F714</f>
        <v>102.8</v>
      </c>
      <c r="G1029" s="242">
        <f>'[2]tr (2)'!G714</f>
        <v>103.7</v>
      </c>
      <c r="H1029" s="242">
        <f>'[2]tr (2)'!H714</f>
        <v>103.8</v>
      </c>
      <c r="I1029" s="242">
        <f>'[2]tr (2)'!I714</f>
        <v>102.6</v>
      </c>
      <c r="J1029" s="242">
        <f>'[2]tr (2)'!J714</f>
        <v>100.6</v>
      </c>
      <c r="K1029" s="242">
        <f>'[2]tr (2)'!K714</f>
        <v>101.1</v>
      </c>
      <c r="L1029" s="242">
        <f>'[2]tr (2)'!L714</f>
        <v>101.6</v>
      </c>
      <c r="M1029" s="242">
        <f>'[2]tr (2)'!M714</f>
        <v>101.9</v>
      </c>
      <c r="N1029" s="242">
        <f>'[2]tr (2)'!N714</f>
        <v>101.9</v>
      </c>
      <c r="O1029" s="244"/>
      <c r="P1029" s="241">
        <f>'[2]tr (2)'!O714</f>
        <v>101.2</v>
      </c>
      <c r="Q1029" s="242">
        <f>'[2]tr (2)'!P714</f>
        <v>102.1</v>
      </c>
      <c r="R1029" s="244">
        <f>'[2]tr (2)'!Q714</f>
        <v>100.4</v>
      </c>
      <c r="S1029" s="250" t="s">
        <v>1680</v>
      </c>
    </row>
    <row r="1030" spans="1:19" ht="15" customHeight="1">
      <c r="A1030" s="216" t="s">
        <v>1681</v>
      </c>
      <c r="B1030" s="247">
        <f>'[2]tr (2)'!C715</f>
        <v>101.7</v>
      </c>
      <c r="C1030" s="198">
        <f>'[2]tr (2)'!D715</f>
        <v>102</v>
      </c>
      <c r="D1030" s="198">
        <f>'[2]tr (2)'!E715</f>
        <v>101.7</v>
      </c>
      <c r="E1030" s="251"/>
      <c r="F1030" s="198">
        <f>'[2]tr (2)'!F715</f>
        <v>101</v>
      </c>
      <c r="G1030" s="198">
        <f>'[2]tr (2)'!G715</f>
        <v>101.1</v>
      </c>
      <c r="H1030" s="198">
        <f>'[2]tr (2)'!H715</f>
        <v>101.5</v>
      </c>
      <c r="I1030" s="198">
        <f>'[2]tr (2)'!I715</f>
        <v>101.4</v>
      </c>
      <c r="J1030" s="198">
        <f>'[2]tr (2)'!J715</f>
        <v>100.8</v>
      </c>
      <c r="K1030" s="198">
        <f>'[2]tr (2)'!K715</f>
        <v>100.7</v>
      </c>
      <c r="L1030" s="198">
        <f>'[2]tr (2)'!L715</f>
        <v>100.8</v>
      </c>
      <c r="M1030" s="198">
        <f>'[2]tr (2)'!M715</f>
        <v>100.3</v>
      </c>
      <c r="N1030" s="198">
        <f>'[2]tr (2)'!N715</f>
        <v>100.5</v>
      </c>
      <c r="O1030" s="251"/>
      <c r="P1030" s="247">
        <f>'[2]tr (2)'!O715</f>
        <v>100.3</v>
      </c>
      <c r="Q1030" s="198">
        <f>'[2]tr (2)'!P715</f>
        <v>100</v>
      </c>
      <c r="R1030" s="251">
        <f>'[2]tr (2)'!Q715</f>
        <v>100</v>
      </c>
      <c r="S1030" s="252" t="s">
        <v>1682</v>
      </c>
    </row>
    <row r="1031" spans="1:19" ht="15" customHeight="1">
      <c r="A1031" s="216" t="s">
        <v>1683</v>
      </c>
      <c r="B1031" s="247">
        <f>'[2]tr (2)'!C716</f>
        <v>100</v>
      </c>
      <c r="C1031" s="198">
        <f>'[2]tr (2)'!D716</f>
        <v>99.7</v>
      </c>
      <c r="D1031" s="198">
        <f>'[2]tr (2)'!E716</f>
        <v>99.9</v>
      </c>
      <c r="E1031" s="251"/>
      <c r="F1031" s="198">
        <f>'[2]tr (2)'!F716</f>
        <v>102.1</v>
      </c>
      <c r="G1031" s="198">
        <f>'[2]tr (2)'!G716</f>
        <v>102.3</v>
      </c>
      <c r="H1031" s="198">
        <f>'[2]tr (2)'!H716</f>
        <v>101.5</v>
      </c>
      <c r="I1031" s="198">
        <f>'[2]tr (2)'!I716</f>
        <v>102.4</v>
      </c>
      <c r="J1031" s="198">
        <f>'[2]tr (2)'!J716</f>
        <v>101.8</v>
      </c>
      <c r="K1031" s="198">
        <f>'[2]tr (2)'!K716</f>
        <v>104.1</v>
      </c>
      <c r="L1031" s="198">
        <f>'[2]tr (2)'!L716</f>
        <v>103.8</v>
      </c>
      <c r="M1031" s="198">
        <f>'[2]tr (2)'!M716</f>
        <v>104.7</v>
      </c>
      <c r="N1031" s="198">
        <f>'[2]tr (2)'!N716</f>
        <v>103.8</v>
      </c>
      <c r="O1031" s="251"/>
      <c r="P1031" s="247">
        <f>'[2]tr (2)'!O716</f>
        <v>106.5</v>
      </c>
      <c r="Q1031" s="198">
        <f>'[2]tr (2)'!P716</f>
        <v>108.7</v>
      </c>
      <c r="R1031" s="251">
        <f>'[2]tr (2)'!Q716</f>
        <v>106.7</v>
      </c>
      <c r="S1031" s="252" t="s">
        <v>1684</v>
      </c>
    </row>
    <row r="1032" spans="1:19" ht="15" customHeight="1">
      <c r="A1032" s="216" t="s">
        <v>1685</v>
      </c>
      <c r="B1032" s="247">
        <f>'[2]tr (2)'!C717</f>
        <v>96.4</v>
      </c>
      <c r="C1032" s="198">
        <f>'[2]tr (2)'!D717</f>
        <v>106.8</v>
      </c>
      <c r="D1032" s="198">
        <f>'[2]tr (2)'!E717</f>
        <v>95</v>
      </c>
      <c r="E1032" s="251"/>
      <c r="F1032" s="198">
        <f>'[2]tr (2)'!F717</f>
        <v>105.7</v>
      </c>
      <c r="G1032" s="198">
        <f>'[2]tr (2)'!G717</f>
        <v>108.5</v>
      </c>
      <c r="H1032" s="198">
        <f>'[2]tr (2)'!H717</f>
        <v>107.4</v>
      </c>
      <c r="I1032" s="198">
        <f>'[2]tr (2)'!I717</f>
        <v>98.9</v>
      </c>
      <c r="J1032" s="198">
        <f>'[2]tr (2)'!J717</f>
        <v>93.9</v>
      </c>
      <c r="K1032" s="198">
        <f>'[2]tr (2)'!K717</f>
        <v>95.1</v>
      </c>
      <c r="L1032" s="198">
        <f>'[2]tr (2)'!L717</f>
        <v>95.5</v>
      </c>
      <c r="M1032" s="198">
        <f>'[2]tr (2)'!M717</f>
        <v>92.1</v>
      </c>
      <c r="N1032" s="198">
        <f>'[2]tr (2)'!N717</f>
        <v>99.5</v>
      </c>
      <c r="O1032" s="251"/>
      <c r="P1032" s="247">
        <f>'[2]tr (2)'!O717</f>
        <v>97.8</v>
      </c>
      <c r="Q1032" s="198">
        <f>'[2]tr (2)'!P717</f>
        <v>108.5</v>
      </c>
      <c r="R1032" s="251">
        <f>'[2]tr (2)'!Q717</f>
        <v>106.8</v>
      </c>
      <c r="S1032" s="253" t="s">
        <v>1686</v>
      </c>
    </row>
    <row r="1033" spans="1:19" ht="15" customHeight="1">
      <c r="A1033" s="216" t="s">
        <v>1687</v>
      </c>
      <c r="B1033" s="247">
        <f>'[2]tr (2)'!C718</f>
        <v>103.4</v>
      </c>
      <c r="C1033" s="198">
        <f>'[2]tr (2)'!D718</f>
        <v>101.8</v>
      </c>
      <c r="D1033" s="198">
        <f>'[2]tr (2)'!E718</f>
        <v>102.6</v>
      </c>
      <c r="E1033" s="251"/>
      <c r="F1033" s="198">
        <f>'[2]tr (2)'!F718</f>
        <v>103.2</v>
      </c>
      <c r="G1033" s="198">
        <f>'[2]tr (2)'!G718</f>
        <v>103.2</v>
      </c>
      <c r="H1033" s="198">
        <f>'[2]tr (2)'!H718</f>
        <v>103.1</v>
      </c>
      <c r="I1033" s="198">
        <f>'[2]tr (2)'!I718</f>
        <v>103.3</v>
      </c>
      <c r="J1033" s="198">
        <f>'[2]tr (2)'!J718</f>
        <v>103</v>
      </c>
      <c r="K1033" s="198">
        <f>'[2]tr (2)'!K718</f>
        <v>103</v>
      </c>
      <c r="L1033" s="198">
        <f>'[2]tr (2)'!L718</f>
        <v>103.1</v>
      </c>
      <c r="M1033" s="198">
        <f>'[2]tr (2)'!M718</f>
        <v>101.7</v>
      </c>
      <c r="N1033" s="198">
        <f>'[2]tr (2)'!N718</f>
        <v>101</v>
      </c>
      <c r="O1033" s="251"/>
      <c r="P1033" s="247">
        <f>'[2]tr (2)'!O718</f>
        <v>100.6</v>
      </c>
      <c r="Q1033" s="198">
        <f>'[2]tr (2)'!P718</f>
        <v>102.2</v>
      </c>
      <c r="R1033" s="251">
        <f>'[2]tr (2)'!Q718</f>
        <v>101.8</v>
      </c>
      <c r="S1033" s="253" t="s">
        <v>1688</v>
      </c>
    </row>
    <row r="1034" spans="1:19" ht="15" customHeight="1">
      <c r="A1034" s="216" t="s">
        <v>1689</v>
      </c>
      <c r="B1034" s="247">
        <f>'[2]tr (2)'!C719</f>
        <v>92.5</v>
      </c>
      <c r="C1034" s="198">
        <f>'[2]tr (2)'!D719</f>
        <v>91.6</v>
      </c>
      <c r="D1034" s="198">
        <f>'[2]tr (2)'!E719</f>
        <v>91.7</v>
      </c>
      <c r="E1034" s="251"/>
      <c r="F1034" s="198">
        <f>'[2]tr (2)'!F719</f>
        <v>92.6</v>
      </c>
      <c r="G1034" s="198">
        <f>'[2]tr (2)'!G719</f>
        <v>92.7</v>
      </c>
      <c r="H1034" s="198">
        <f>'[2]tr (2)'!H719</f>
        <v>92.6</v>
      </c>
      <c r="I1034" s="198">
        <f>'[2]tr (2)'!I719</f>
        <v>92.7</v>
      </c>
      <c r="J1034" s="198">
        <f>'[2]tr (2)'!J719</f>
        <v>92.7</v>
      </c>
      <c r="K1034" s="198">
        <f>'[2]tr (2)'!K719</f>
        <v>92.7</v>
      </c>
      <c r="L1034" s="198">
        <f>'[2]tr (2)'!L719</f>
        <v>92.8</v>
      </c>
      <c r="M1034" s="198">
        <f>'[2]tr (2)'!M719</f>
        <v>93.7</v>
      </c>
      <c r="N1034" s="198">
        <f>'[2]tr (2)'!N719</f>
        <v>93.5</v>
      </c>
      <c r="O1034" s="251"/>
      <c r="P1034" s="247">
        <f>'[2]tr (2)'!O719</f>
        <v>92.9</v>
      </c>
      <c r="Q1034" s="198">
        <f>'[2]tr (2)'!P719</f>
        <v>92.5</v>
      </c>
      <c r="R1034" s="251">
        <f>'[2]tr (2)'!Q719</f>
        <v>90</v>
      </c>
      <c r="S1034" s="253" t="s">
        <v>1690</v>
      </c>
    </row>
    <row r="1035" spans="1:19" ht="15" customHeight="1">
      <c r="A1035" s="216" t="s">
        <v>1691</v>
      </c>
      <c r="B1035" s="247">
        <f>'[2]tr (2)'!C720</f>
        <v>142.1</v>
      </c>
      <c r="C1035" s="198">
        <f>'[2]tr (2)'!D720</f>
        <v>134.80000000000001</v>
      </c>
      <c r="D1035" s="198">
        <f>'[2]tr (2)'!E720</f>
        <v>120.3</v>
      </c>
      <c r="E1035" s="251"/>
      <c r="F1035" s="198">
        <f>'[2]tr (2)'!F720</f>
        <v>123.9</v>
      </c>
      <c r="G1035" s="198">
        <f>'[2]tr (2)'!G720</f>
        <v>123.9</v>
      </c>
      <c r="H1035" s="198">
        <f>'[2]tr (2)'!H720</f>
        <v>122.2</v>
      </c>
      <c r="I1035" s="198">
        <f>'[2]tr (2)'!I720</f>
        <v>110</v>
      </c>
      <c r="J1035" s="198">
        <f>'[2]tr (2)'!J720</f>
        <v>109.4</v>
      </c>
      <c r="K1035" s="198">
        <f>'[2]tr (2)'!K720</f>
        <v>106.3</v>
      </c>
      <c r="L1035" s="198">
        <f>'[2]tr (2)'!L720</f>
        <v>105.7</v>
      </c>
      <c r="M1035" s="198">
        <f>'[2]tr (2)'!M720</f>
        <v>108.8</v>
      </c>
      <c r="N1035" s="198">
        <f>'[2]tr (2)'!N720</f>
        <v>112.4</v>
      </c>
      <c r="O1035" s="251"/>
      <c r="P1035" s="247">
        <f>'[2]tr (2)'!O720</f>
        <v>111.1</v>
      </c>
      <c r="Q1035" s="198">
        <f>'[2]tr (2)'!P720</f>
        <v>108.6</v>
      </c>
      <c r="R1035" s="251">
        <f>'[2]tr (2)'!Q720</f>
        <v>105.2</v>
      </c>
      <c r="S1035" s="253" t="s">
        <v>1692</v>
      </c>
    </row>
    <row r="1036" spans="1:19" ht="15" customHeight="1">
      <c r="A1036" s="216" t="s">
        <v>1693</v>
      </c>
      <c r="B1036" s="247">
        <f>'[2]tr (2)'!C721</f>
        <v>96.8</v>
      </c>
      <c r="C1036" s="198">
        <f>'[2]tr (2)'!D721</f>
        <v>96.5</v>
      </c>
      <c r="D1036" s="198">
        <f>'[2]tr (2)'!E721</f>
        <v>84.4</v>
      </c>
      <c r="E1036" s="251"/>
      <c r="F1036" s="198">
        <f>'[2]tr (2)'!F721</f>
        <v>99.7</v>
      </c>
      <c r="G1036" s="198">
        <f>'[2]tr (2)'!G721</f>
        <v>104.7</v>
      </c>
      <c r="H1036" s="198">
        <f>'[2]tr (2)'!H721</f>
        <v>107.3</v>
      </c>
      <c r="I1036" s="198">
        <f>'[2]tr (2)'!I721</f>
        <v>110.3</v>
      </c>
      <c r="J1036" s="198">
        <f>'[2]tr (2)'!J721</f>
        <v>100.7</v>
      </c>
      <c r="K1036" s="198">
        <f>'[2]tr (2)'!K721</f>
        <v>103.1</v>
      </c>
      <c r="L1036" s="198">
        <f>'[2]tr (2)'!L721</f>
        <v>107.5</v>
      </c>
      <c r="M1036" s="198">
        <f>'[2]tr (2)'!M721</f>
        <v>109</v>
      </c>
      <c r="N1036" s="198">
        <f>'[2]tr (2)'!N721</f>
        <v>104.1</v>
      </c>
      <c r="O1036" s="251"/>
      <c r="P1036" s="247">
        <f>'[2]tr (2)'!O721</f>
        <v>97.3</v>
      </c>
      <c r="Q1036" s="198">
        <f>'[2]tr (2)'!P721</f>
        <v>96.2</v>
      </c>
      <c r="R1036" s="251">
        <f>'[2]tr (2)'!Q721</f>
        <v>92.8</v>
      </c>
      <c r="S1036" s="253" t="s">
        <v>1694</v>
      </c>
    </row>
    <row r="1037" spans="1:19" ht="15" customHeight="1">
      <c r="A1037" s="216" t="s">
        <v>1695</v>
      </c>
      <c r="B1037" s="247">
        <f>'[2]tr (2)'!C722</f>
        <v>99.2</v>
      </c>
      <c r="C1037" s="198">
        <f>'[2]tr (2)'!D722</f>
        <v>99.1</v>
      </c>
      <c r="D1037" s="198">
        <f>'[2]tr (2)'!E722</f>
        <v>99.1</v>
      </c>
      <c r="E1037" s="251"/>
      <c r="F1037" s="198">
        <f>'[2]tr (2)'!F722</f>
        <v>99.1</v>
      </c>
      <c r="G1037" s="198">
        <f>'[2]tr (2)'!G722</f>
        <v>99.1</v>
      </c>
      <c r="H1037" s="198">
        <f>'[2]tr (2)'!H722</f>
        <v>99.1</v>
      </c>
      <c r="I1037" s="198">
        <f>'[2]tr (2)'!I722</f>
        <v>99.1</v>
      </c>
      <c r="J1037" s="198">
        <f>'[2]tr (2)'!J722</f>
        <v>98.2</v>
      </c>
      <c r="K1037" s="198">
        <f>'[2]tr (2)'!K722</f>
        <v>98.2</v>
      </c>
      <c r="L1037" s="198">
        <f>'[2]tr (2)'!L722</f>
        <v>98.2</v>
      </c>
      <c r="M1037" s="198">
        <f>'[2]tr (2)'!M722</f>
        <v>98.2</v>
      </c>
      <c r="N1037" s="198">
        <f>'[2]tr (2)'!N722</f>
        <v>98.2</v>
      </c>
      <c r="O1037" s="251"/>
      <c r="P1037" s="247">
        <f>'[2]tr (2)'!O722</f>
        <v>98.6</v>
      </c>
      <c r="Q1037" s="198">
        <f>'[2]tr (2)'!P722</f>
        <v>98.7</v>
      </c>
      <c r="R1037" s="251">
        <f>'[2]tr (2)'!Q722</f>
        <v>98.3</v>
      </c>
      <c r="S1037" s="253" t="s">
        <v>1696</v>
      </c>
    </row>
    <row r="1038" spans="1:19" ht="15" customHeight="1">
      <c r="A1038" s="216" t="s">
        <v>1697</v>
      </c>
      <c r="B1038" s="247">
        <f>'[2]tr (2)'!C723</f>
        <v>101.5</v>
      </c>
      <c r="C1038" s="198">
        <f>'[2]tr (2)'!D723</f>
        <v>100.2</v>
      </c>
      <c r="D1038" s="198">
        <f>'[2]tr (2)'!E723</f>
        <v>102.5</v>
      </c>
      <c r="E1038" s="251"/>
      <c r="F1038" s="198">
        <f>'[2]tr (2)'!F723</f>
        <v>102.1</v>
      </c>
      <c r="G1038" s="198">
        <f>'[2]tr (2)'!G723</f>
        <v>102.3</v>
      </c>
      <c r="H1038" s="198">
        <f>'[2]tr (2)'!H723</f>
        <v>102.5</v>
      </c>
      <c r="I1038" s="198">
        <f>'[2]tr (2)'!I723</f>
        <v>102.5</v>
      </c>
      <c r="J1038" s="198">
        <f>'[2]tr (2)'!J723</f>
        <v>98</v>
      </c>
      <c r="K1038" s="198">
        <f>'[2]tr (2)'!K723</f>
        <v>99.3</v>
      </c>
      <c r="L1038" s="198">
        <f>'[2]tr (2)'!L723</f>
        <v>98.2</v>
      </c>
      <c r="M1038" s="198">
        <f>'[2]tr (2)'!M723</f>
        <v>99.3</v>
      </c>
      <c r="N1038" s="198">
        <f>'[2]tr (2)'!N723</f>
        <v>100.1</v>
      </c>
      <c r="O1038" s="251"/>
      <c r="P1038" s="247">
        <f>'[2]tr (2)'!O723</f>
        <v>99.6</v>
      </c>
      <c r="Q1038" s="198">
        <f>'[2]tr (2)'!P723</f>
        <v>99.6</v>
      </c>
      <c r="R1038" s="251">
        <f>'[2]tr (2)'!Q723</f>
        <v>98.8</v>
      </c>
      <c r="S1038" s="253" t="s">
        <v>1698</v>
      </c>
    </row>
    <row r="1039" spans="1:19" ht="15" customHeight="1">
      <c r="A1039" s="216" t="s">
        <v>1699</v>
      </c>
      <c r="B1039" s="247">
        <f>'[2]tr (2)'!C724</f>
        <v>100.6</v>
      </c>
      <c r="C1039" s="198">
        <f>'[2]tr (2)'!D724</f>
        <v>100.9</v>
      </c>
      <c r="D1039" s="198">
        <f>'[2]tr (2)'!E724</f>
        <v>99.5</v>
      </c>
      <c r="E1039" s="251"/>
      <c r="F1039" s="198">
        <f>'[2]tr (2)'!F724</f>
        <v>101</v>
      </c>
      <c r="G1039" s="198">
        <f>'[2]tr (2)'!G724</f>
        <v>101.4</v>
      </c>
      <c r="H1039" s="198">
        <f>'[2]tr (2)'!H724</f>
        <v>101.4</v>
      </c>
      <c r="I1039" s="198">
        <f>'[2]tr (2)'!I724</f>
        <v>101.3</v>
      </c>
      <c r="J1039" s="198">
        <f>'[2]tr (2)'!J724</f>
        <v>101.2</v>
      </c>
      <c r="K1039" s="198">
        <f>'[2]tr (2)'!K724</f>
        <v>101</v>
      </c>
      <c r="L1039" s="198">
        <f>'[2]tr (2)'!L724</f>
        <v>101.7</v>
      </c>
      <c r="M1039" s="198">
        <f>'[2]tr (2)'!M724</f>
        <v>102.2</v>
      </c>
      <c r="N1039" s="198">
        <f>'[2]tr (2)'!N724</f>
        <v>102.6</v>
      </c>
      <c r="O1039" s="251"/>
      <c r="P1039" s="247">
        <f>'[2]tr (2)'!O724</f>
        <v>102</v>
      </c>
      <c r="Q1039" s="198">
        <f>'[2]tr (2)'!P724</f>
        <v>102.6</v>
      </c>
      <c r="R1039" s="251">
        <f>'[2]tr (2)'!Q724</f>
        <v>101</v>
      </c>
      <c r="S1039" s="253" t="s">
        <v>1700</v>
      </c>
    </row>
    <row r="1040" spans="1:19" ht="15" customHeight="1">
      <c r="A1040" s="216" t="s">
        <v>1701</v>
      </c>
      <c r="B1040" s="247">
        <f>'[2]tr (2)'!C725</f>
        <v>100.7</v>
      </c>
      <c r="C1040" s="198">
        <f>'[2]tr (2)'!D725</f>
        <v>99.8</v>
      </c>
      <c r="D1040" s="198">
        <f>'[2]tr (2)'!E725</f>
        <v>101.7</v>
      </c>
      <c r="E1040" s="251"/>
      <c r="F1040" s="198">
        <f>'[2]tr (2)'!F725</f>
        <v>101.3</v>
      </c>
      <c r="G1040" s="198">
        <f>'[2]tr (2)'!G725</f>
        <v>101</v>
      </c>
      <c r="H1040" s="198">
        <f>'[2]tr (2)'!H725</f>
        <v>102.4</v>
      </c>
      <c r="I1040" s="198">
        <f>'[2]tr (2)'!I725</f>
        <v>102.8</v>
      </c>
      <c r="J1040" s="198">
        <f>'[2]tr (2)'!J725</f>
        <v>102.9</v>
      </c>
      <c r="K1040" s="198">
        <f>'[2]tr (2)'!K725</f>
        <v>102.3</v>
      </c>
      <c r="L1040" s="198">
        <f>'[2]tr (2)'!L725</f>
        <v>101.3</v>
      </c>
      <c r="M1040" s="198">
        <f>'[2]tr (2)'!M725</f>
        <v>101.4</v>
      </c>
      <c r="N1040" s="198">
        <f>'[2]tr (2)'!N725</f>
        <v>102.1</v>
      </c>
      <c r="O1040" s="251"/>
      <c r="P1040" s="247">
        <f>'[2]tr (2)'!O725</f>
        <v>101.9</v>
      </c>
      <c r="Q1040" s="198">
        <f>'[2]tr (2)'!P725</f>
        <v>101.1</v>
      </c>
      <c r="R1040" s="251">
        <f>'[2]tr (2)'!Q725</f>
        <v>101</v>
      </c>
      <c r="S1040" s="253" t="s">
        <v>1702</v>
      </c>
    </row>
    <row r="1041" spans="1:19" ht="15" customHeight="1">
      <c r="B1041" s="247"/>
      <c r="C1041" s="198"/>
      <c r="D1041" s="242"/>
      <c r="E1041" s="244"/>
      <c r="F1041" s="242"/>
      <c r="G1041" s="242"/>
      <c r="H1041" s="242"/>
      <c r="I1041" s="242"/>
      <c r="J1041" s="242"/>
      <c r="K1041" s="242"/>
      <c r="L1041" s="242"/>
      <c r="M1041" s="242"/>
      <c r="N1041" s="242"/>
      <c r="O1041" s="244"/>
      <c r="P1041" s="241"/>
      <c r="Q1041" s="242"/>
      <c r="R1041" s="244"/>
      <c r="S1041" s="253"/>
    </row>
    <row r="1042" spans="1:19" s="246" customFormat="1" ht="15" customHeight="1">
      <c r="A1042" s="249" t="s">
        <v>1703</v>
      </c>
      <c r="B1042" s="241">
        <f>'[2]tr (2)'!C727</f>
        <v>123.2</v>
      </c>
      <c r="C1042" s="242">
        <f>'[2]tr (2)'!D727</f>
        <v>123.2</v>
      </c>
      <c r="D1042" s="242">
        <f>'[2]tr (2)'!E727</f>
        <v>120.8</v>
      </c>
      <c r="E1042" s="244"/>
      <c r="F1042" s="242">
        <f>'[2]tr (2)'!F727</f>
        <v>120.8</v>
      </c>
      <c r="G1042" s="242">
        <f>'[2]tr (2)'!G727</f>
        <v>120.8</v>
      </c>
      <c r="H1042" s="242">
        <f>'[2]tr (2)'!H727</f>
        <v>120.8</v>
      </c>
      <c r="I1042" s="242">
        <f>'[2]tr (2)'!I727</f>
        <v>120.8</v>
      </c>
      <c r="J1042" s="242">
        <f>'[2]tr (2)'!J727</f>
        <v>120.8</v>
      </c>
      <c r="K1042" s="242">
        <f>'[2]tr (2)'!K727</f>
        <v>120.8</v>
      </c>
      <c r="L1042" s="242">
        <f>'[2]tr (2)'!L727</f>
        <v>120.8</v>
      </c>
      <c r="M1042" s="242">
        <f>'[2]tr (2)'!M727</f>
        <v>120.8</v>
      </c>
      <c r="N1042" s="242">
        <f>'[2]tr (2)'!N727</f>
        <v>120.8</v>
      </c>
      <c r="O1042" s="244"/>
      <c r="P1042" s="241">
        <f>'[2]tr (2)'!O727</f>
        <v>120.8</v>
      </c>
      <c r="Q1042" s="242">
        <f>'[2]tr (2)'!P727</f>
        <v>120.8</v>
      </c>
      <c r="R1042" s="244">
        <f>'[2]tr (2)'!Q727</f>
        <v>120.8</v>
      </c>
      <c r="S1042" s="248" t="s">
        <v>1704</v>
      </c>
    </row>
    <row r="1043" spans="1:19" s="246" customFormat="1" ht="15" customHeight="1">
      <c r="A1043" s="216" t="s">
        <v>1705</v>
      </c>
      <c r="B1043" s="247">
        <f>'[2]tr (2)'!C728</f>
        <v>104.4</v>
      </c>
      <c r="C1043" s="198">
        <f>'[2]tr (2)'!D728</f>
        <v>104.4</v>
      </c>
      <c r="D1043" s="198">
        <f>'[2]tr (2)'!E728</f>
        <v>104.4</v>
      </c>
      <c r="E1043" s="251"/>
      <c r="F1043" s="198">
        <f>'[2]tr (2)'!F728</f>
        <v>104.4</v>
      </c>
      <c r="G1043" s="198">
        <f>'[2]tr (2)'!G728</f>
        <v>104.4</v>
      </c>
      <c r="H1043" s="198">
        <f>'[2]tr (2)'!H728</f>
        <v>104.4</v>
      </c>
      <c r="I1043" s="198">
        <f>'[2]tr (2)'!I728</f>
        <v>104.4</v>
      </c>
      <c r="J1043" s="198">
        <f>'[2]tr (2)'!J728</f>
        <v>104.4</v>
      </c>
      <c r="K1043" s="198">
        <f>'[2]tr (2)'!K728</f>
        <v>104.4</v>
      </c>
      <c r="L1043" s="198">
        <f>'[2]tr (2)'!L728</f>
        <v>104.4</v>
      </c>
      <c r="M1043" s="198">
        <f>'[2]tr (2)'!M728</f>
        <v>104.4</v>
      </c>
      <c r="N1043" s="198">
        <f>'[2]tr (2)'!N728</f>
        <v>104.4</v>
      </c>
      <c r="O1043" s="251"/>
      <c r="P1043" s="247">
        <f>'[2]tr (2)'!O728</f>
        <v>104.4</v>
      </c>
      <c r="Q1043" s="198">
        <f>'[2]tr (2)'!P728</f>
        <v>104.4</v>
      </c>
      <c r="R1043" s="251">
        <f>'[2]tr (2)'!Q728</f>
        <v>104.4</v>
      </c>
      <c r="S1043" s="252" t="s">
        <v>1706</v>
      </c>
    </row>
    <row r="1044" spans="1:19" ht="15" customHeight="1">
      <c r="A1044" s="216" t="s">
        <v>1707</v>
      </c>
      <c r="B1044" s="247">
        <f>'[2]tr (2)'!C729</f>
        <v>116.3</v>
      </c>
      <c r="C1044" s="198">
        <f>'[2]tr (2)'!D729</f>
        <v>116.3</v>
      </c>
      <c r="D1044" s="198">
        <f>'[2]tr (2)'!E729</f>
        <v>116.3</v>
      </c>
      <c r="E1044" s="251"/>
      <c r="F1044" s="198">
        <f>'[2]tr (2)'!F729</f>
        <v>116.3</v>
      </c>
      <c r="G1044" s="198">
        <f>'[2]tr (2)'!G729</f>
        <v>116.3</v>
      </c>
      <c r="H1044" s="198">
        <f>'[2]tr (2)'!H729</f>
        <v>116.3</v>
      </c>
      <c r="I1044" s="198">
        <f>'[2]tr (2)'!I729</f>
        <v>116.3</v>
      </c>
      <c r="J1044" s="198">
        <f>'[2]tr (2)'!J729</f>
        <v>116.3</v>
      </c>
      <c r="K1044" s="198">
        <f>'[2]tr (2)'!K729</f>
        <v>116.3</v>
      </c>
      <c r="L1044" s="198">
        <f>'[2]tr (2)'!L729</f>
        <v>116.3</v>
      </c>
      <c r="M1044" s="198">
        <f>'[2]tr (2)'!M729</f>
        <v>116.3</v>
      </c>
      <c r="N1044" s="198">
        <f>'[2]tr (2)'!N729</f>
        <v>116.3</v>
      </c>
      <c r="O1044" s="251"/>
      <c r="P1044" s="247">
        <f>'[2]tr (2)'!O729</f>
        <v>116.3</v>
      </c>
      <c r="Q1044" s="198">
        <f>'[2]tr (2)'!P729</f>
        <v>116.3</v>
      </c>
      <c r="R1044" s="251">
        <f>'[2]tr (2)'!Q729</f>
        <v>116.3</v>
      </c>
      <c r="S1044" s="253" t="s">
        <v>1708</v>
      </c>
    </row>
    <row r="1045" spans="1:19" ht="15" customHeight="1">
      <c r="A1045" s="216" t="s">
        <v>1709</v>
      </c>
      <c r="B1045" s="247">
        <f>'[2]tr (2)'!C730</f>
        <v>104.9</v>
      </c>
      <c r="C1045" s="198">
        <f>'[2]tr (2)'!D730</f>
        <v>104.9</v>
      </c>
      <c r="D1045" s="198">
        <f>'[2]tr (2)'!E730</f>
        <v>104.9</v>
      </c>
      <c r="E1045" s="251"/>
      <c r="F1045" s="198">
        <f>'[2]tr (2)'!F730</f>
        <v>104.9</v>
      </c>
      <c r="G1045" s="198">
        <f>'[2]tr (2)'!G730</f>
        <v>104.9</v>
      </c>
      <c r="H1045" s="198">
        <f>'[2]tr (2)'!H730</f>
        <v>104.9</v>
      </c>
      <c r="I1045" s="198">
        <f>'[2]tr (2)'!I730</f>
        <v>104.9</v>
      </c>
      <c r="J1045" s="198">
        <f>'[2]tr (2)'!J730</f>
        <v>104.9</v>
      </c>
      <c r="K1045" s="198">
        <f>'[2]tr (2)'!K730</f>
        <v>104.9</v>
      </c>
      <c r="L1045" s="198">
        <f>'[2]tr (2)'!L730</f>
        <v>104.9</v>
      </c>
      <c r="M1045" s="198">
        <f>'[2]tr (2)'!M730</f>
        <v>104.9</v>
      </c>
      <c r="N1045" s="198">
        <f>'[2]tr (2)'!N730</f>
        <v>104.9</v>
      </c>
      <c r="O1045" s="251"/>
      <c r="P1045" s="247">
        <f>'[2]tr (2)'!O730</f>
        <v>104.9</v>
      </c>
      <c r="Q1045" s="198">
        <f>'[2]tr (2)'!P730</f>
        <v>104.9</v>
      </c>
      <c r="R1045" s="251">
        <f>'[2]tr (2)'!Q730</f>
        <v>104.9</v>
      </c>
      <c r="S1045" s="253" t="s">
        <v>1710</v>
      </c>
    </row>
    <row r="1046" spans="1:19" ht="15" customHeight="1">
      <c r="A1046" s="216" t="s">
        <v>1711</v>
      </c>
      <c r="B1046" s="247">
        <f>'[2]tr (2)'!C731</f>
        <v>123.6</v>
      </c>
      <c r="C1046" s="198">
        <f>'[2]tr (2)'!D731</f>
        <v>123.6</v>
      </c>
      <c r="D1046" s="198">
        <f>'[2]tr (2)'!E731</f>
        <v>121.1</v>
      </c>
      <c r="E1046" s="251"/>
      <c r="F1046" s="198">
        <f>'[2]tr (2)'!F731</f>
        <v>121.1</v>
      </c>
      <c r="G1046" s="198">
        <f>'[2]tr (2)'!G731</f>
        <v>121.1</v>
      </c>
      <c r="H1046" s="198">
        <f>'[2]tr (2)'!H731</f>
        <v>121.1</v>
      </c>
      <c r="I1046" s="198">
        <f>'[2]tr (2)'!I731</f>
        <v>121.1</v>
      </c>
      <c r="J1046" s="198">
        <f>'[2]tr (2)'!J731</f>
        <v>121.1</v>
      </c>
      <c r="K1046" s="198">
        <f>'[2]tr (2)'!K731</f>
        <v>121.1</v>
      </c>
      <c r="L1046" s="198">
        <f>'[2]tr (2)'!L731</f>
        <v>121.1</v>
      </c>
      <c r="M1046" s="198">
        <f>'[2]tr (2)'!M731</f>
        <v>121.1</v>
      </c>
      <c r="N1046" s="198">
        <f>'[2]tr (2)'!N731</f>
        <v>121.1</v>
      </c>
      <c r="O1046" s="251"/>
      <c r="P1046" s="247">
        <f>'[2]tr (2)'!O731</f>
        <v>121.1</v>
      </c>
      <c r="Q1046" s="198">
        <f>'[2]tr (2)'!P731</f>
        <v>121.1</v>
      </c>
      <c r="R1046" s="251">
        <f>'[2]tr (2)'!Q731</f>
        <v>121.1</v>
      </c>
      <c r="S1046" s="253" t="s">
        <v>1712</v>
      </c>
    </row>
    <row r="1047" spans="1:19" ht="15" customHeight="1">
      <c r="B1047" s="247"/>
      <c r="C1047" s="198"/>
      <c r="D1047" s="242"/>
      <c r="E1047" s="244"/>
      <c r="F1047" s="242"/>
      <c r="G1047" s="242"/>
      <c r="H1047" s="242"/>
      <c r="I1047" s="242"/>
      <c r="J1047" s="242"/>
      <c r="K1047" s="242"/>
      <c r="L1047" s="242"/>
      <c r="M1047" s="242"/>
      <c r="N1047" s="242"/>
      <c r="O1047" s="244"/>
      <c r="P1047" s="241"/>
      <c r="Q1047" s="242"/>
      <c r="R1047" s="244"/>
      <c r="S1047" s="253"/>
    </row>
    <row r="1048" spans="1:19" ht="15" customHeight="1">
      <c r="A1048" s="249" t="s">
        <v>1713</v>
      </c>
      <c r="B1048" s="241">
        <f>'[2]tr (2)'!C733</f>
        <v>100.4</v>
      </c>
      <c r="C1048" s="242">
        <f>'[2]tr (2)'!D733</f>
        <v>100.4</v>
      </c>
      <c r="D1048" s="242">
        <f>'[2]tr (2)'!E733</f>
        <v>100.9</v>
      </c>
      <c r="E1048" s="244"/>
      <c r="F1048" s="242">
        <f>'[2]tr (2)'!F733</f>
        <v>100.9</v>
      </c>
      <c r="G1048" s="242">
        <f>'[2]tr (2)'!G733</f>
        <v>100.9</v>
      </c>
      <c r="H1048" s="242">
        <f>'[2]tr (2)'!H733</f>
        <v>101.4</v>
      </c>
      <c r="I1048" s="242">
        <f>'[2]tr (2)'!I733</f>
        <v>101.4</v>
      </c>
      <c r="J1048" s="242">
        <f>'[2]tr (2)'!J733</f>
        <v>101.4</v>
      </c>
      <c r="K1048" s="242">
        <f>'[2]tr (2)'!K733</f>
        <v>101.4</v>
      </c>
      <c r="L1048" s="242">
        <f>'[2]tr (2)'!L733</f>
        <v>101.4</v>
      </c>
      <c r="M1048" s="242">
        <f>'[2]tr (2)'!M733</f>
        <v>101.4</v>
      </c>
      <c r="N1048" s="242">
        <f>'[2]tr (2)'!N733</f>
        <v>101.2</v>
      </c>
      <c r="O1048" s="244"/>
      <c r="P1048" s="241">
        <f>'[2]tr (2)'!O733</f>
        <v>101.2</v>
      </c>
      <c r="Q1048" s="242">
        <f>'[2]tr (2)'!P733</f>
        <v>101.1</v>
      </c>
      <c r="R1048" s="244">
        <f>'[2]tr (2)'!Q733</f>
        <v>101.1</v>
      </c>
      <c r="S1048" s="248" t="s">
        <v>1714</v>
      </c>
    </row>
    <row r="1049" spans="1:19" ht="15" customHeight="1">
      <c r="A1049" s="216" t="s">
        <v>1715</v>
      </c>
      <c r="B1049" s="247">
        <f>'[2]tr (2)'!C734</f>
        <v>102.1</v>
      </c>
      <c r="C1049" s="198">
        <f>'[2]tr (2)'!D734</f>
        <v>102.1</v>
      </c>
      <c r="D1049" s="198">
        <f>'[2]tr (2)'!E734</f>
        <v>102.1</v>
      </c>
      <c r="E1049" s="251"/>
      <c r="F1049" s="198">
        <f>'[2]tr (2)'!F734</f>
        <v>102.1</v>
      </c>
      <c r="G1049" s="198">
        <f>'[2]tr (2)'!G734</f>
        <v>101.6</v>
      </c>
      <c r="H1049" s="198">
        <f>'[2]tr (2)'!H734</f>
        <v>102.1</v>
      </c>
      <c r="I1049" s="198">
        <f>'[2]tr (2)'!I734</f>
        <v>102.1</v>
      </c>
      <c r="J1049" s="198">
        <f>'[2]tr (2)'!J734</f>
        <v>102.1</v>
      </c>
      <c r="K1049" s="198">
        <f>'[2]tr (2)'!K734</f>
        <v>102.1</v>
      </c>
      <c r="L1049" s="198">
        <f>'[2]tr (2)'!L734</f>
        <v>102.1</v>
      </c>
      <c r="M1049" s="198">
        <f>'[2]tr (2)'!M734</f>
        <v>102.1</v>
      </c>
      <c r="N1049" s="198">
        <f>'[2]tr (2)'!N734</f>
        <v>102.1</v>
      </c>
      <c r="O1049" s="251"/>
      <c r="P1049" s="247">
        <f>'[2]tr (2)'!O734</f>
        <v>102.1</v>
      </c>
      <c r="Q1049" s="198">
        <f>'[2]tr (2)'!P734</f>
        <v>102.1</v>
      </c>
      <c r="R1049" s="251">
        <f>'[2]tr (2)'!Q734</f>
        <v>102.1</v>
      </c>
      <c r="S1049" s="253" t="s">
        <v>1716</v>
      </c>
    </row>
    <row r="1050" spans="1:19" ht="15" customHeight="1">
      <c r="A1050" s="216" t="s">
        <v>1717</v>
      </c>
      <c r="B1050" s="247">
        <f>'[2]tr (2)'!C735</f>
        <v>99.6</v>
      </c>
      <c r="C1050" s="198">
        <f>'[2]tr (2)'!D735</f>
        <v>99.6</v>
      </c>
      <c r="D1050" s="198">
        <f>'[2]tr (2)'!E735</f>
        <v>100.3</v>
      </c>
      <c r="E1050" s="251"/>
      <c r="F1050" s="198">
        <f>'[2]tr (2)'!F735</f>
        <v>100.3</v>
      </c>
      <c r="G1050" s="198">
        <f>'[2]tr (2)'!G735</f>
        <v>100.5</v>
      </c>
      <c r="H1050" s="198">
        <f>'[2]tr (2)'!H735</f>
        <v>101.1</v>
      </c>
      <c r="I1050" s="198">
        <f>'[2]tr (2)'!I735</f>
        <v>101.1</v>
      </c>
      <c r="J1050" s="198">
        <f>'[2]tr (2)'!J735</f>
        <v>101.1</v>
      </c>
      <c r="K1050" s="198">
        <f>'[2]tr (2)'!K735</f>
        <v>101.1</v>
      </c>
      <c r="L1050" s="198">
        <f>'[2]tr (2)'!L735</f>
        <v>101.1</v>
      </c>
      <c r="M1050" s="198">
        <f>'[2]tr (2)'!M735</f>
        <v>101.1</v>
      </c>
      <c r="N1050" s="198">
        <f>'[2]tr (2)'!N735</f>
        <v>100.8</v>
      </c>
      <c r="O1050" s="251"/>
      <c r="P1050" s="247">
        <f>'[2]tr (2)'!O735</f>
        <v>100.7</v>
      </c>
      <c r="Q1050" s="198">
        <f>'[2]tr (2)'!P735</f>
        <v>100.6</v>
      </c>
      <c r="R1050" s="251">
        <f>'[2]tr (2)'!Q735</f>
        <v>100.6</v>
      </c>
      <c r="S1050" s="253" t="s">
        <v>1718</v>
      </c>
    </row>
    <row r="1051" spans="1:19" ht="15" customHeight="1">
      <c r="A1051" s="216" t="s">
        <v>1719</v>
      </c>
      <c r="B1051" s="247">
        <f>'[2]tr (2)'!C736</f>
        <v>105.6</v>
      </c>
      <c r="C1051" s="198">
        <f>'[2]tr (2)'!D736</f>
        <v>105.6</v>
      </c>
      <c r="D1051" s="198">
        <f>'[2]tr (2)'!E736</f>
        <v>105.6</v>
      </c>
      <c r="E1051" s="251"/>
      <c r="F1051" s="198">
        <f>'[2]tr (2)'!F736</f>
        <v>105.6</v>
      </c>
      <c r="G1051" s="198">
        <f>'[2]tr (2)'!G736</f>
        <v>105.6</v>
      </c>
      <c r="H1051" s="198">
        <f>'[2]tr (2)'!H736</f>
        <v>105.6</v>
      </c>
      <c r="I1051" s="198">
        <f>'[2]tr (2)'!I736</f>
        <v>105.6</v>
      </c>
      <c r="J1051" s="198">
        <f>'[2]tr (2)'!J736</f>
        <v>105.6</v>
      </c>
      <c r="K1051" s="198">
        <f>'[2]tr (2)'!K736</f>
        <v>105.6</v>
      </c>
      <c r="L1051" s="198">
        <f>'[2]tr (2)'!L736</f>
        <v>105.6</v>
      </c>
      <c r="M1051" s="198">
        <f>'[2]tr (2)'!M736</f>
        <v>105.6</v>
      </c>
      <c r="N1051" s="198">
        <f>'[2]tr (2)'!N736</f>
        <v>105.6</v>
      </c>
      <c r="O1051" s="251"/>
      <c r="P1051" s="247">
        <f>'[2]tr (2)'!O736</f>
        <v>105.6</v>
      </c>
      <c r="Q1051" s="198">
        <f>'[2]tr (2)'!P736</f>
        <v>105.6</v>
      </c>
      <c r="R1051" s="251">
        <f>'[2]tr (2)'!Q736</f>
        <v>105.6</v>
      </c>
      <c r="S1051" s="253" t="s">
        <v>1720</v>
      </c>
    </row>
    <row r="1052" spans="1:19" ht="15" customHeight="1">
      <c r="A1052" s="216" t="s">
        <v>1721</v>
      </c>
      <c r="B1052" s="247">
        <f>'[2]tr (2)'!C737</f>
        <v>97.6</v>
      </c>
      <c r="C1052" s="198">
        <f>'[2]tr (2)'!D737</f>
        <v>97.6</v>
      </c>
      <c r="D1052" s="198">
        <f>'[2]tr (2)'!E737</f>
        <v>97.6</v>
      </c>
      <c r="E1052" s="251"/>
      <c r="F1052" s="198">
        <f>'[2]tr (2)'!F737</f>
        <v>97.6</v>
      </c>
      <c r="G1052" s="198">
        <f>'[2]tr (2)'!G737</f>
        <v>97.6</v>
      </c>
      <c r="H1052" s="198">
        <f>'[2]tr (2)'!H737</f>
        <v>97.6</v>
      </c>
      <c r="I1052" s="198">
        <f>'[2]tr (2)'!I737</f>
        <v>97.6</v>
      </c>
      <c r="J1052" s="198">
        <f>'[2]tr (2)'!J737</f>
        <v>97.6</v>
      </c>
      <c r="K1052" s="198">
        <f>'[2]tr (2)'!K737</f>
        <v>97.6</v>
      </c>
      <c r="L1052" s="198">
        <f>'[2]tr (2)'!L737</f>
        <v>97.6</v>
      </c>
      <c r="M1052" s="198">
        <f>'[2]tr (2)'!M737</f>
        <v>97.6</v>
      </c>
      <c r="N1052" s="198">
        <f>'[2]tr (2)'!N737</f>
        <v>97.6</v>
      </c>
      <c r="O1052" s="251"/>
      <c r="P1052" s="247">
        <f>'[2]tr (2)'!O737</f>
        <v>97.6</v>
      </c>
      <c r="Q1052" s="198">
        <f>'[2]tr (2)'!P737</f>
        <v>97.6</v>
      </c>
      <c r="R1052" s="251">
        <f>'[2]tr (2)'!Q737</f>
        <v>97.6</v>
      </c>
      <c r="S1052" s="253" t="s">
        <v>1722</v>
      </c>
    </row>
    <row r="1053" spans="1:19" ht="15" customHeight="1">
      <c r="A1053" s="216" t="s">
        <v>1723</v>
      </c>
      <c r="B1053" s="247">
        <f>'[2]tr (2)'!C738</f>
        <v>101.4</v>
      </c>
      <c r="C1053" s="198">
        <f>'[2]tr (2)'!D738</f>
        <v>101.4</v>
      </c>
      <c r="D1053" s="198">
        <f>'[2]tr (2)'!E738</f>
        <v>101.4</v>
      </c>
      <c r="E1053" s="251"/>
      <c r="F1053" s="198">
        <f>'[2]tr (2)'!F738</f>
        <v>101.4</v>
      </c>
      <c r="G1053" s="198">
        <f>'[2]tr (2)'!G738</f>
        <v>100.9</v>
      </c>
      <c r="H1053" s="198">
        <f>'[2]tr (2)'!H738</f>
        <v>101.4</v>
      </c>
      <c r="I1053" s="198">
        <f>'[2]tr (2)'!I738</f>
        <v>101.4</v>
      </c>
      <c r="J1053" s="198">
        <f>'[2]tr (2)'!J738</f>
        <v>101.4</v>
      </c>
      <c r="K1053" s="198">
        <f>'[2]tr (2)'!K738</f>
        <v>101.4</v>
      </c>
      <c r="L1053" s="198">
        <f>'[2]tr (2)'!L738</f>
        <v>101.4</v>
      </c>
      <c r="M1053" s="198">
        <f>'[2]tr (2)'!M738</f>
        <v>101.4</v>
      </c>
      <c r="N1053" s="198">
        <f>'[2]tr (2)'!N738</f>
        <v>101.4</v>
      </c>
      <c r="O1053" s="251"/>
      <c r="P1053" s="247">
        <f>'[2]tr (2)'!O738</f>
        <v>101.4</v>
      </c>
      <c r="Q1053" s="198">
        <f>'[2]tr (2)'!P738</f>
        <v>101.4</v>
      </c>
      <c r="R1053" s="251">
        <f>'[2]tr (2)'!Q738</f>
        <v>101.4</v>
      </c>
      <c r="S1053" s="253" t="s">
        <v>1724</v>
      </c>
    </row>
    <row r="1054" spans="1:19" ht="15" customHeight="1">
      <c r="A1054" s="216" t="s">
        <v>1725</v>
      </c>
      <c r="B1054" s="247">
        <f>'[2]tr (2)'!C739</f>
        <v>101.7</v>
      </c>
      <c r="C1054" s="198">
        <f>'[2]tr (2)'!D739</f>
        <v>101.7</v>
      </c>
      <c r="D1054" s="198">
        <f>'[2]tr (2)'!E739</f>
        <v>101.7</v>
      </c>
      <c r="E1054" s="251"/>
      <c r="F1054" s="198">
        <f>'[2]tr (2)'!F739</f>
        <v>101.7</v>
      </c>
      <c r="G1054" s="198">
        <f>'[2]tr (2)'!G739</f>
        <v>101.2</v>
      </c>
      <c r="H1054" s="198">
        <f>'[2]tr (2)'!H739</f>
        <v>101.7</v>
      </c>
      <c r="I1054" s="198">
        <f>'[2]tr (2)'!I739</f>
        <v>101.7</v>
      </c>
      <c r="J1054" s="198">
        <f>'[2]tr (2)'!J739</f>
        <v>101.7</v>
      </c>
      <c r="K1054" s="198">
        <f>'[2]tr (2)'!K739</f>
        <v>101.7</v>
      </c>
      <c r="L1054" s="198">
        <f>'[2]tr (2)'!L739</f>
        <v>101.7</v>
      </c>
      <c r="M1054" s="198">
        <f>'[2]tr (2)'!M739</f>
        <v>101.7</v>
      </c>
      <c r="N1054" s="198">
        <f>'[2]tr (2)'!N739</f>
        <v>101.7</v>
      </c>
      <c r="O1054" s="251"/>
      <c r="P1054" s="247">
        <f>'[2]tr (2)'!O739</f>
        <v>101.7</v>
      </c>
      <c r="Q1054" s="198">
        <f>'[2]tr (2)'!P739</f>
        <v>101.7</v>
      </c>
      <c r="R1054" s="251">
        <f>'[2]tr (2)'!Q739</f>
        <v>101.7</v>
      </c>
      <c r="S1054" s="253" t="s">
        <v>1726</v>
      </c>
    </row>
    <row r="1055" spans="1:19" ht="15" customHeight="1">
      <c r="B1055" s="247"/>
      <c r="C1055" s="198"/>
      <c r="D1055" s="242"/>
      <c r="E1055" s="244"/>
      <c r="F1055" s="242"/>
      <c r="G1055" s="242"/>
      <c r="H1055" s="242"/>
      <c r="I1055" s="242"/>
      <c r="J1055" s="242"/>
      <c r="K1055" s="242"/>
      <c r="L1055" s="242"/>
      <c r="M1055" s="242"/>
      <c r="N1055" s="242"/>
      <c r="O1055" s="244"/>
      <c r="P1055" s="241"/>
      <c r="Q1055" s="242"/>
      <c r="R1055" s="244"/>
      <c r="S1055" s="252"/>
    </row>
    <row r="1056" spans="1:19" ht="15" customHeight="1">
      <c r="A1056" s="249" t="s">
        <v>1727</v>
      </c>
      <c r="B1056" s="241">
        <f>'[2]tr (2)'!C741</f>
        <v>100.6</v>
      </c>
      <c r="C1056" s="242">
        <f>'[2]tr (2)'!D741</f>
        <v>100.6</v>
      </c>
      <c r="D1056" s="242">
        <f>'[2]tr (2)'!E741</f>
        <v>100.6</v>
      </c>
      <c r="E1056" s="244"/>
      <c r="F1056" s="242">
        <f>'[2]tr (2)'!F741</f>
        <v>100.6</v>
      </c>
      <c r="G1056" s="242">
        <f>'[2]tr (2)'!G741</f>
        <v>100.6</v>
      </c>
      <c r="H1056" s="242">
        <f>'[2]tr (2)'!H741</f>
        <v>100.6</v>
      </c>
      <c r="I1056" s="242">
        <f>'[2]tr (2)'!I741</f>
        <v>100.6</v>
      </c>
      <c r="J1056" s="242">
        <f>'[2]tr (2)'!J741</f>
        <v>100.6</v>
      </c>
      <c r="K1056" s="242">
        <f>'[2]tr (2)'!K741</f>
        <v>100.6</v>
      </c>
      <c r="L1056" s="242">
        <f>'[2]tr (2)'!L741</f>
        <v>100.6</v>
      </c>
      <c r="M1056" s="242">
        <f>'[2]tr (2)'!M741</f>
        <v>100.6</v>
      </c>
      <c r="N1056" s="242">
        <f>'[2]tr (2)'!N741</f>
        <v>100.5</v>
      </c>
      <c r="O1056" s="244"/>
      <c r="P1056" s="241">
        <f>'[2]tr (2)'!O741</f>
        <v>100.6</v>
      </c>
      <c r="Q1056" s="242">
        <f>'[2]tr (2)'!P741</f>
        <v>100.7</v>
      </c>
      <c r="R1056" s="244">
        <f>'[2]tr (2)'!Q741</f>
        <v>100.5</v>
      </c>
      <c r="S1056" s="250" t="s">
        <v>1728</v>
      </c>
    </row>
    <row r="1057" spans="1:19" ht="15" customHeight="1">
      <c r="A1057" s="216" t="s">
        <v>1729</v>
      </c>
      <c r="B1057" s="247">
        <f>'[2]tr (2)'!C742</f>
        <v>100.2</v>
      </c>
      <c r="C1057" s="198">
        <f>'[2]tr (2)'!D742</f>
        <v>100.2</v>
      </c>
      <c r="D1057" s="198">
        <f>'[2]tr (2)'!E742</f>
        <v>100.2</v>
      </c>
      <c r="E1057" s="251"/>
      <c r="F1057" s="198">
        <f>'[2]tr (2)'!F742</f>
        <v>100.2</v>
      </c>
      <c r="G1057" s="198">
        <f>'[2]tr (2)'!G742</f>
        <v>100.2</v>
      </c>
      <c r="H1057" s="198">
        <f>'[2]tr (2)'!H742</f>
        <v>100.2</v>
      </c>
      <c r="I1057" s="198">
        <f>'[2]tr (2)'!I742</f>
        <v>100.2</v>
      </c>
      <c r="J1057" s="198">
        <f>'[2]tr (2)'!J742</f>
        <v>100.2</v>
      </c>
      <c r="K1057" s="198">
        <f>'[2]tr (2)'!K742</f>
        <v>100.2</v>
      </c>
      <c r="L1057" s="198">
        <f>'[2]tr (2)'!L742</f>
        <v>100.2</v>
      </c>
      <c r="M1057" s="198">
        <f>'[2]tr (2)'!M742</f>
        <v>100.2</v>
      </c>
      <c r="N1057" s="198">
        <f>'[2]tr (2)'!N742</f>
        <v>100.2</v>
      </c>
      <c r="O1057" s="251"/>
      <c r="P1057" s="247">
        <f>'[2]tr (2)'!O742</f>
        <v>100.2</v>
      </c>
      <c r="Q1057" s="198">
        <f>'[2]tr (2)'!P742</f>
        <v>100.2</v>
      </c>
      <c r="R1057" s="251">
        <f>'[2]tr (2)'!Q742</f>
        <v>100.2</v>
      </c>
      <c r="S1057" s="253" t="s">
        <v>1730</v>
      </c>
    </row>
    <row r="1058" spans="1:19" ht="15" customHeight="1">
      <c r="A1058" s="216" t="s">
        <v>1731</v>
      </c>
      <c r="B1058" s="247">
        <f>'[2]tr (2)'!C743</f>
        <v>100.6</v>
      </c>
      <c r="C1058" s="198">
        <f>'[2]tr (2)'!D743</f>
        <v>99.5</v>
      </c>
      <c r="D1058" s="198">
        <f>'[2]tr (2)'!E743</f>
        <v>99.5</v>
      </c>
      <c r="E1058" s="251"/>
      <c r="F1058" s="198">
        <f>'[2]tr (2)'!F743</f>
        <v>99.5</v>
      </c>
      <c r="G1058" s="198">
        <f>'[2]tr (2)'!G743</f>
        <v>99.5</v>
      </c>
      <c r="H1058" s="198">
        <f>'[2]tr (2)'!H743</f>
        <v>99.7</v>
      </c>
      <c r="I1058" s="198">
        <f>'[2]tr (2)'!I743</f>
        <v>99.7</v>
      </c>
      <c r="J1058" s="198">
        <f>'[2]tr (2)'!J743</f>
        <v>99.7</v>
      </c>
      <c r="K1058" s="198">
        <f>'[2]tr (2)'!K743</f>
        <v>99.7</v>
      </c>
      <c r="L1058" s="198">
        <f>'[2]tr (2)'!L743</f>
        <v>99.7</v>
      </c>
      <c r="M1058" s="198">
        <f>'[2]tr (2)'!M743</f>
        <v>99.7</v>
      </c>
      <c r="N1058" s="198">
        <f>'[2]tr (2)'!N743</f>
        <v>99.7</v>
      </c>
      <c r="O1058" s="251"/>
      <c r="P1058" s="247">
        <f>'[2]tr (2)'!O743</f>
        <v>99.7</v>
      </c>
      <c r="Q1058" s="198">
        <f>'[2]tr (2)'!P743</f>
        <v>99.7</v>
      </c>
      <c r="R1058" s="251">
        <f>'[2]tr (2)'!Q743</f>
        <v>99.7</v>
      </c>
      <c r="S1058" s="252" t="s">
        <v>1732</v>
      </c>
    </row>
    <row r="1059" spans="1:19" ht="15" customHeight="1">
      <c r="A1059" s="216" t="s">
        <v>1733</v>
      </c>
      <c r="B1059" s="247">
        <f>'[2]tr (2)'!C744</f>
        <v>107.3</v>
      </c>
      <c r="C1059" s="198">
        <f>'[2]tr (2)'!D744</f>
        <v>107.3</v>
      </c>
      <c r="D1059" s="198">
        <f>'[2]tr (2)'!E744</f>
        <v>107.3</v>
      </c>
      <c r="E1059" s="251"/>
      <c r="F1059" s="198">
        <f>'[2]tr (2)'!F744</f>
        <v>107.3</v>
      </c>
      <c r="G1059" s="198">
        <f>'[2]tr (2)'!G744</f>
        <v>107.3</v>
      </c>
      <c r="H1059" s="198">
        <f>'[2]tr (2)'!H744</f>
        <v>107.3</v>
      </c>
      <c r="I1059" s="198">
        <f>'[2]tr (2)'!I744</f>
        <v>107.3</v>
      </c>
      <c r="J1059" s="198">
        <f>'[2]tr (2)'!J744</f>
        <v>107.3</v>
      </c>
      <c r="K1059" s="198">
        <f>'[2]tr (2)'!K744</f>
        <v>107.3</v>
      </c>
      <c r="L1059" s="198">
        <f>'[2]tr (2)'!L744</f>
        <v>107.3</v>
      </c>
      <c r="M1059" s="198">
        <f>'[2]tr (2)'!M744</f>
        <v>107.3</v>
      </c>
      <c r="N1059" s="198">
        <f>'[2]tr (2)'!N744</f>
        <v>107.3</v>
      </c>
      <c r="O1059" s="251"/>
      <c r="P1059" s="247">
        <f>'[2]tr (2)'!O744</f>
        <v>107.3</v>
      </c>
      <c r="Q1059" s="198">
        <f>'[2]tr (2)'!P744</f>
        <v>107.3</v>
      </c>
      <c r="R1059" s="251">
        <f>'[2]tr (2)'!Q744</f>
        <v>107.3</v>
      </c>
      <c r="S1059" s="252" t="s">
        <v>1734</v>
      </c>
    </row>
    <row r="1060" spans="1:19" ht="15" customHeight="1">
      <c r="A1060" s="216" t="s">
        <v>1735</v>
      </c>
      <c r="B1060" s="247">
        <f>'[2]tr (2)'!C745</f>
        <v>100</v>
      </c>
      <c r="C1060" s="198">
        <f>'[2]tr (2)'!D745</f>
        <v>100</v>
      </c>
      <c r="D1060" s="198">
        <f>'[2]tr (2)'!E745</f>
        <v>100</v>
      </c>
      <c r="E1060" s="251"/>
      <c r="F1060" s="198">
        <f>'[2]tr (2)'!F745</f>
        <v>100</v>
      </c>
      <c r="G1060" s="198">
        <f>'[2]tr (2)'!G745</f>
        <v>100</v>
      </c>
      <c r="H1060" s="198">
        <f>'[2]tr (2)'!H745</f>
        <v>100</v>
      </c>
      <c r="I1060" s="198">
        <f>'[2]tr (2)'!I745</f>
        <v>100</v>
      </c>
      <c r="J1060" s="198">
        <f>'[2]tr (2)'!J745</f>
        <v>100</v>
      </c>
      <c r="K1060" s="198">
        <f>'[2]tr (2)'!K745</f>
        <v>100</v>
      </c>
      <c r="L1060" s="198">
        <f>'[2]tr (2)'!L745</f>
        <v>100</v>
      </c>
      <c r="M1060" s="198">
        <f>'[2]tr (2)'!M745</f>
        <v>100</v>
      </c>
      <c r="N1060" s="198">
        <f>'[2]tr (2)'!N745</f>
        <v>100</v>
      </c>
      <c r="O1060" s="251"/>
      <c r="P1060" s="247">
        <f>'[2]tr (2)'!O745</f>
        <v>100</v>
      </c>
      <c r="Q1060" s="198">
        <f>'[2]tr (2)'!P745</f>
        <v>100</v>
      </c>
      <c r="R1060" s="251">
        <f>'[2]tr (2)'!Q745</f>
        <v>100</v>
      </c>
      <c r="S1060" s="256" t="s">
        <v>1736</v>
      </c>
    </row>
    <row r="1061" spans="1:19" ht="15" customHeight="1">
      <c r="A1061" s="216" t="s">
        <v>1737</v>
      </c>
      <c r="B1061" s="247">
        <f>'[2]tr (2)'!C746</f>
        <v>100</v>
      </c>
      <c r="C1061" s="198">
        <f>'[2]tr (2)'!D746</f>
        <v>100</v>
      </c>
      <c r="D1061" s="198">
        <f>'[2]tr (2)'!E746</f>
        <v>100</v>
      </c>
      <c r="E1061" s="251"/>
      <c r="F1061" s="198">
        <f>'[2]tr (2)'!F746</f>
        <v>100</v>
      </c>
      <c r="G1061" s="198">
        <f>'[2]tr (2)'!G746</f>
        <v>100</v>
      </c>
      <c r="H1061" s="198">
        <f>'[2]tr (2)'!H746</f>
        <v>100</v>
      </c>
      <c r="I1061" s="198">
        <f>'[2]tr (2)'!I746</f>
        <v>100</v>
      </c>
      <c r="J1061" s="198">
        <f>'[2]tr (2)'!J746</f>
        <v>100</v>
      </c>
      <c r="K1061" s="198">
        <f>'[2]tr (2)'!K746</f>
        <v>100</v>
      </c>
      <c r="L1061" s="198">
        <f>'[2]tr (2)'!L746</f>
        <v>100</v>
      </c>
      <c r="M1061" s="198">
        <f>'[2]tr (2)'!M746</f>
        <v>100</v>
      </c>
      <c r="N1061" s="198">
        <f>'[2]tr (2)'!N746</f>
        <v>100</v>
      </c>
      <c r="O1061" s="251"/>
      <c r="P1061" s="247">
        <f>'[2]tr (2)'!O746</f>
        <v>100</v>
      </c>
      <c r="Q1061" s="198">
        <f>'[2]tr (2)'!P746</f>
        <v>100</v>
      </c>
      <c r="R1061" s="251">
        <f>'[2]tr (2)'!Q746</f>
        <v>100</v>
      </c>
      <c r="S1061" s="206" t="s">
        <v>1738</v>
      </c>
    </row>
    <row r="1062" spans="1:19" ht="15" customHeight="1">
      <c r="A1062" s="216" t="s">
        <v>1739</v>
      </c>
      <c r="B1062" s="247">
        <f>'[2]tr (2)'!C747</f>
        <v>100</v>
      </c>
      <c r="C1062" s="198">
        <f>'[2]tr (2)'!D747</f>
        <v>100</v>
      </c>
      <c r="D1062" s="198">
        <f>'[2]tr (2)'!E747</f>
        <v>100</v>
      </c>
      <c r="E1062" s="251"/>
      <c r="F1062" s="198">
        <f>'[2]tr (2)'!F747</f>
        <v>100</v>
      </c>
      <c r="G1062" s="198">
        <f>'[2]tr (2)'!G747</f>
        <v>100</v>
      </c>
      <c r="H1062" s="198">
        <f>'[2]tr (2)'!H747</f>
        <v>100</v>
      </c>
      <c r="I1062" s="198">
        <f>'[2]tr (2)'!I747</f>
        <v>100</v>
      </c>
      <c r="J1062" s="198">
        <f>'[2]tr (2)'!J747</f>
        <v>100</v>
      </c>
      <c r="K1062" s="198">
        <f>'[2]tr (2)'!K747</f>
        <v>100</v>
      </c>
      <c r="L1062" s="198">
        <f>'[2]tr (2)'!L747</f>
        <v>100</v>
      </c>
      <c r="M1062" s="198">
        <f>'[2]tr (2)'!M747</f>
        <v>100</v>
      </c>
      <c r="N1062" s="198">
        <f>'[2]tr (2)'!N747</f>
        <v>100</v>
      </c>
      <c r="O1062" s="251"/>
      <c r="P1062" s="247">
        <f>'[2]tr (2)'!O747</f>
        <v>100</v>
      </c>
      <c r="Q1062" s="198">
        <f>'[2]tr (2)'!P747</f>
        <v>100</v>
      </c>
      <c r="R1062" s="251">
        <f>'[2]tr (2)'!Q747</f>
        <v>100</v>
      </c>
      <c r="S1062" s="206" t="s">
        <v>1740</v>
      </c>
    </row>
    <row r="1063" spans="1:19" ht="15" customHeight="1">
      <c r="A1063" s="216" t="s">
        <v>1741</v>
      </c>
      <c r="B1063" s="247">
        <f>'[2]tr (2)'!C748</f>
        <v>100</v>
      </c>
      <c r="C1063" s="198">
        <f>'[2]tr (2)'!D748</f>
        <v>100</v>
      </c>
      <c r="D1063" s="198">
        <f>'[2]tr (2)'!E748</f>
        <v>100</v>
      </c>
      <c r="E1063" s="251"/>
      <c r="F1063" s="198">
        <f>'[2]tr (2)'!F748</f>
        <v>100</v>
      </c>
      <c r="G1063" s="198">
        <f>'[2]tr (2)'!G748</f>
        <v>100</v>
      </c>
      <c r="H1063" s="198">
        <f>'[2]tr (2)'!H748</f>
        <v>100</v>
      </c>
      <c r="I1063" s="198">
        <f>'[2]tr (2)'!I748</f>
        <v>100</v>
      </c>
      <c r="J1063" s="198">
        <f>'[2]tr (2)'!J748</f>
        <v>100</v>
      </c>
      <c r="K1063" s="198">
        <f>'[2]tr (2)'!K748</f>
        <v>100</v>
      </c>
      <c r="L1063" s="198">
        <f>'[2]tr (2)'!L748</f>
        <v>100</v>
      </c>
      <c r="M1063" s="198">
        <f>'[2]tr (2)'!M748</f>
        <v>100</v>
      </c>
      <c r="N1063" s="198">
        <f>'[2]tr (2)'!N748</f>
        <v>100</v>
      </c>
      <c r="O1063" s="251"/>
      <c r="P1063" s="247">
        <f>'[2]tr (2)'!O748</f>
        <v>100</v>
      </c>
      <c r="Q1063" s="198">
        <f>'[2]tr (2)'!P748</f>
        <v>100</v>
      </c>
      <c r="R1063" s="251">
        <f>'[2]tr (2)'!Q748</f>
        <v>100</v>
      </c>
      <c r="S1063" s="256" t="s">
        <v>1742</v>
      </c>
    </row>
    <row r="1064" spans="1:19" s="200" customFormat="1" ht="15" customHeight="1">
      <c r="A1064" s="216" t="s">
        <v>1743</v>
      </c>
      <c r="B1064" s="247">
        <f>'[2]tr (2)'!C749</f>
        <v>100</v>
      </c>
      <c r="C1064" s="198">
        <f>'[2]tr (2)'!D749</f>
        <v>100</v>
      </c>
      <c r="D1064" s="198">
        <f>'[2]tr (2)'!E749</f>
        <v>100</v>
      </c>
      <c r="E1064" s="251"/>
      <c r="F1064" s="198">
        <f>'[2]tr (2)'!F749</f>
        <v>100</v>
      </c>
      <c r="G1064" s="198">
        <f>'[2]tr (2)'!G749</f>
        <v>100</v>
      </c>
      <c r="H1064" s="198">
        <f>'[2]tr (2)'!H749</f>
        <v>100</v>
      </c>
      <c r="I1064" s="198">
        <f>'[2]tr (2)'!I749</f>
        <v>100</v>
      </c>
      <c r="J1064" s="198">
        <f>'[2]tr (2)'!J749</f>
        <v>100</v>
      </c>
      <c r="K1064" s="198">
        <f>'[2]tr (2)'!K749</f>
        <v>100</v>
      </c>
      <c r="L1064" s="198">
        <f>'[2]tr (2)'!L749</f>
        <v>100</v>
      </c>
      <c r="M1064" s="198">
        <f>'[2]tr (2)'!M749</f>
        <v>100</v>
      </c>
      <c r="N1064" s="198">
        <f>'[2]tr (2)'!N749</f>
        <v>100</v>
      </c>
      <c r="O1064" s="251"/>
      <c r="P1064" s="247">
        <f>'[2]tr (2)'!O749</f>
        <v>100</v>
      </c>
      <c r="Q1064" s="198">
        <f>'[2]tr (2)'!P749</f>
        <v>100</v>
      </c>
      <c r="R1064" s="251">
        <f>'[2]tr (2)'!Q749</f>
        <v>100</v>
      </c>
      <c r="S1064" s="256" t="s">
        <v>1744</v>
      </c>
    </row>
    <row r="1065" spans="1:19" ht="15" customHeight="1">
      <c r="A1065" s="216" t="s">
        <v>1745</v>
      </c>
      <c r="B1065" s="247">
        <f>'[2]tr (2)'!C750</f>
        <v>93.3</v>
      </c>
      <c r="C1065" s="198">
        <f>'[2]tr (2)'!D750</f>
        <v>96</v>
      </c>
      <c r="D1065" s="198">
        <f>'[2]tr (2)'!E750</f>
        <v>96</v>
      </c>
      <c r="E1065" s="251"/>
      <c r="F1065" s="198">
        <f>'[2]tr (2)'!F750</f>
        <v>93.3</v>
      </c>
      <c r="G1065" s="198">
        <f>'[2]tr (2)'!G750</f>
        <v>93.3</v>
      </c>
      <c r="H1065" s="198">
        <f>'[2]tr (2)'!H750</f>
        <v>93.3</v>
      </c>
      <c r="I1065" s="198">
        <f>'[2]tr (2)'!I750</f>
        <v>93.3</v>
      </c>
      <c r="J1065" s="198">
        <f>'[2]tr (2)'!J750</f>
        <v>93.3</v>
      </c>
      <c r="K1065" s="198">
        <f>'[2]tr (2)'!K750</f>
        <v>93.3</v>
      </c>
      <c r="L1065" s="198">
        <f>'[2]tr (2)'!L750</f>
        <v>93.3</v>
      </c>
      <c r="M1065" s="198">
        <f>'[2]tr (2)'!M750</f>
        <v>93.3</v>
      </c>
      <c r="N1065" s="198">
        <f>'[2]tr (2)'!N750</f>
        <v>90.6</v>
      </c>
      <c r="O1065" s="251"/>
      <c r="P1065" s="247">
        <f>'[2]tr (2)'!O750</f>
        <v>93.3</v>
      </c>
      <c r="Q1065" s="198">
        <f>'[2]tr (2)'!P750</f>
        <v>98.7</v>
      </c>
      <c r="R1065" s="251">
        <f>'[2]tr (2)'!Q750</f>
        <v>90.6</v>
      </c>
      <c r="S1065" s="256" t="s">
        <v>1746</v>
      </c>
    </row>
    <row r="1066" spans="1:19" s="210" customFormat="1" ht="15" customHeight="1">
      <c r="A1066" s="216"/>
      <c r="B1066" s="247"/>
      <c r="C1066" s="198"/>
      <c r="D1066" s="198"/>
      <c r="E1066" s="255"/>
      <c r="F1066" s="247"/>
      <c r="G1066" s="198"/>
      <c r="H1066" s="198"/>
      <c r="I1066" s="198"/>
      <c r="J1066" s="198"/>
      <c r="K1066" s="198"/>
      <c r="L1066" s="198"/>
      <c r="M1066" s="198"/>
      <c r="N1066" s="198"/>
      <c r="O1066" s="196"/>
      <c r="P1066" s="247"/>
      <c r="Q1066" s="198"/>
      <c r="R1066" s="251"/>
      <c r="S1066" s="256"/>
    </row>
    <row r="1067" spans="1:19" ht="15" customHeight="1">
      <c r="B1067" s="247"/>
      <c r="C1067" s="198"/>
      <c r="D1067" s="198"/>
      <c r="E1067" s="255"/>
      <c r="F1067" s="247"/>
      <c r="G1067" s="198"/>
      <c r="H1067" s="198"/>
      <c r="I1067" s="198"/>
      <c r="J1067" s="198"/>
      <c r="K1067" s="198"/>
      <c r="L1067" s="198"/>
      <c r="M1067" s="198"/>
      <c r="N1067" s="198"/>
      <c r="P1067" s="247"/>
      <c r="Q1067" s="198"/>
      <c r="R1067" s="251"/>
      <c r="S1067" s="256"/>
    </row>
    <row r="1068" spans="1:19" ht="15" customHeight="1">
      <c r="B1068" s="247"/>
      <c r="C1068" s="198"/>
      <c r="D1068" s="198"/>
      <c r="E1068" s="255"/>
      <c r="F1068" s="247"/>
      <c r="G1068" s="198"/>
      <c r="H1068" s="198"/>
      <c r="I1068" s="198"/>
      <c r="J1068" s="198"/>
      <c r="K1068" s="198"/>
      <c r="L1068" s="198"/>
      <c r="M1068" s="198"/>
      <c r="N1068" s="198"/>
      <c r="P1068" s="247"/>
      <c r="Q1068" s="198"/>
      <c r="R1068" s="251"/>
      <c r="S1068" s="256"/>
    </row>
    <row r="1069" spans="1:19" ht="15" customHeight="1">
      <c r="A1069" s="285"/>
      <c r="B1069" s="258"/>
      <c r="C1069" s="259"/>
      <c r="D1069" s="259"/>
      <c r="E1069" s="260"/>
      <c r="F1069" s="258"/>
      <c r="G1069" s="259"/>
      <c r="H1069" s="259"/>
      <c r="I1069" s="259"/>
      <c r="J1069" s="259"/>
      <c r="K1069" s="259"/>
      <c r="L1069" s="259"/>
      <c r="M1069" s="259"/>
      <c r="N1069" s="259"/>
      <c r="O1069" s="283"/>
      <c r="P1069" s="258"/>
      <c r="Q1069" s="259"/>
      <c r="R1069" s="262"/>
      <c r="S1069" s="263"/>
    </row>
    <row r="1070" spans="1:19" ht="15" customHeight="1">
      <c r="A1070" s="264"/>
      <c r="B1070" s="198"/>
      <c r="C1070" s="198"/>
      <c r="D1070" s="198"/>
      <c r="E1070" s="265"/>
      <c r="F1070" s="198"/>
      <c r="G1070" s="198"/>
      <c r="H1070" s="198"/>
      <c r="I1070" s="198"/>
      <c r="J1070" s="198"/>
      <c r="K1070" s="198"/>
      <c r="L1070" s="198"/>
      <c r="M1070" s="198"/>
      <c r="N1070" s="198"/>
      <c r="O1070" s="295"/>
      <c r="P1070" s="198"/>
      <c r="Q1070" s="198"/>
      <c r="R1070" s="198"/>
      <c r="S1070" s="257"/>
    </row>
    <row r="1071" spans="1:19" ht="24" customHeight="1">
      <c r="A1071" s="194" t="s">
        <v>1670</v>
      </c>
      <c r="C1071" s="198"/>
      <c r="D1071" s="198"/>
      <c r="F1071" s="198"/>
      <c r="G1071" s="198"/>
      <c r="H1071" s="198"/>
      <c r="I1071" s="198"/>
      <c r="J1071" s="198"/>
      <c r="K1071" s="198"/>
      <c r="L1071" s="198"/>
      <c r="M1071" s="198"/>
      <c r="N1071" s="198"/>
      <c r="P1071" s="198"/>
      <c r="Q1071" s="198"/>
      <c r="R1071" s="198"/>
      <c r="S1071" s="199" t="s">
        <v>1671</v>
      </c>
    </row>
    <row r="1072" spans="1:19" ht="18" customHeight="1">
      <c r="A1072" s="266" t="s">
        <v>1925</v>
      </c>
      <c r="C1072" s="198"/>
      <c r="D1072" s="198"/>
      <c r="F1072" s="198"/>
      <c r="G1072" s="198"/>
      <c r="H1072" s="198"/>
      <c r="I1072" s="198"/>
      <c r="J1072" s="198"/>
      <c r="K1072" s="198"/>
      <c r="L1072" s="198"/>
      <c r="M1072" s="198"/>
      <c r="N1072" s="198"/>
      <c r="P1072" s="198"/>
      <c r="Q1072" s="198"/>
      <c r="R1072" s="198"/>
      <c r="S1072" s="205" t="s">
        <v>1926</v>
      </c>
    </row>
    <row r="1073" spans="1:19" s="246" customFormat="1" ht="18" customHeight="1">
      <c r="A1073" s="207" t="s">
        <v>1674</v>
      </c>
      <c r="B1073" s="195"/>
      <c r="C1073" s="198"/>
      <c r="D1073" s="198"/>
      <c r="E1073" s="195"/>
      <c r="F1073" s="198"/>
      <c r="G1073" s="198"/>
      <c r="H1073" s="198"/>
      <c r="I1073" s="198"/>
      <c r="J1073" s="198"/>
      <c r="K1073" s="198"/>
      <c r="L1073" s="198"/>
      <c r="M1073" s="198"/>
      <c r="N1073" s="198"/>
      <c r="O1073" s="196"/>
      <c r="P1073" s="198"/>
      <c r="Q1073" s="198"/>
      <c r="R1073" s="198"/>
      <c r="S1073" s="209" t="s">
        <v>1675</v>
      </c>
    </row>
    <row r="1074" spans="1:19" ht="11.45" customHeight="1">
      <c r="A1074" s="211"/>
      <c r="B1074" s="212"/>
      <c r="C1074" s="212"/>
      <c r="D1074" s="212"/>
      <c r="E1074" s="212"/>
      <c r="F1074" s="212"/>
      <c r="G1074" s="212"/>
      <c r="H1074" s="212"/>
      <c r="I1074" s="212"/>
      <c r="J1074" s="212"/>
      <c r="K1074" s="212"/>
      <c r="L1074" s="212"/>
      <c r="M1074" s="212"/>
      <c r="N1074" s="212"/>
      <c r="O1074" s="212"/>
      <c r="P1074" s="212"/>
      <c r="Q1074" s="212"/>
      <c r="R1074" s="212"/>
      <c r="S1074" s="214"/>
    </row>
    <row r="1075" spans="1:19" ht="11.45" customHeight="1">
      <c r="A1075" s="217"/>
      <c r="B1075" s="2269">
        <v>2020</v>
      </c>
      <c r="C1075" s="2270"/>
      <c r="D1075" s="2270"/>
      <c r="E1075" s="2270"/>
      <c r="F1075" s="2270"/>
      <c r="G1075" s="2270"/>
      <c r="H1075" s="2270"/>
      <c r="I1075" s="2270"/>
      <c r="J1075" s="2270"/>
      <c r="K1075" s="2271"/>
      <c r="L1075" s="2269">
        <v>2019</v>
      </c>
      <c r="M1075" s="2270"/>
      <c r="N1075" s="2270"/>
      <c r="O1075" s="2270"/>
      <c r="P1075" s="2270"/>
      <c r="Q1075" s="2270"/>
      <c r="R1075" s="2271"/>
      <c r="S1075" s="218"/>
    </row>
    <row r="1076" spans="1:19" ht="11.45" customHeight="1">
      <c r="A1076" s="217"/>
      <c r="B1076" s="2272"/>
      <c r="C1076" s="2273"/>
      <c r="D1076" s="2273"/>
      <c r="E1076" s="2273"/>
      <c r="F1076" s="2273"/>
      <c r="G1076" s="2273"/>
      <c r="H1076" s="2273"/>
      <c r="I1076" s="2273"/>
      <c r="J1076" s="2273"/>
      <c r="K1076" s="2274"/>
      <c r="L1076" s="2272"/>
      <c r="M1076" s="2273"/>
      <c r="N1076" s="2273"/>
      <c r="O1076" s="2273"/>
      <c r="P1076" s="2273"/>
      <c r="Q1076" s="2273"/>
      <c r="R1076" s="2274"/>
      <c r="S1076" s="218" t="s">
        <v>1570</v>
      </c>
    </row>
    <row r="1077" spans="1:19" ht="11.45" customHeight="1">
      <c r="A1077" s="217"/>
      <c r="B1077" s="711" t="s">
        <v>45</v>
      </c>
      <c r="C1077" s="224" t="s">
        <v>47</v>
      </c>
      <c r="D1077" s="224" t="s">
        <v>27</v>
      </c>
      <c r="E1077" s="221"/>
      <c r="F1077" s="219" t="s">
        <v>28</v>
      </c>
      <c r="G1077" s="220" t="s">
        <v>29</v>
      </c>
      <c r="H1077" s="220" t="s">
        <v>30</v>
      </c>
      <c r="I1077" s="223" t="s">
        <v>23</v>
      </c>
      <c r="J1077" s="222" t="s">
        <v>24</v>
      </c>
      <c r="K1077" s="222" t="s">
        <v>25</v>
      </c>
      <c r="L1077" s="223" t="s">
        <v>1571</v>
      </c>
      <c r="M1077" s="223" t="s">
        <v>1676</v>
      </c>
      <c r="N1077" s="223" t="s">
        <v>26</v>
      </c>
      <c r="O1077" s="225"/>
      <c r="P1077" s="224" t="s">
        <v>45</v>
      </c>
      <c r="Q1077" s="224" t="s">
        <v>47</v>
      </c>
      <c r="R1077" s="712" t="s">
        <v>27</v>
      </c>
      <c r="S1077" s="218"/>
    </row>
    <row r="1078" spans="1:19" ht="11.45" customHeight="1">
      <c r="A1078" s="226"/>
      <c r="B1078" s="714" t="s">
        <v>13</v>
      </c>
      <c r="C1078" s="232" t="s">
        <v>46</v>
      </c>
      <c r="D1078" s="232" t="s">
        <v>12</v>
      </c>
      <c r="E1078" s="229"/>
      <c r="F1078" s="227" t="s">
        <v>11</v>
      </c>
      <c r="G1078" s="228" t="s">
        <v>10</v>
      </c>
      <c r="H1078" s="228" t="s">
        <v>9</v>
      </c>
      <c r="I1078" s="231" t="s">
        <v>8</v>
      </c>
      <c r="J1078" s="230" t="s">
        <v>7</v>
      </c>
      <c r="K1078" s="230" t="s">
        <v>6</v>
      </c>
      <c r="L1078" s="231" t="s">
        <v>1575</v>
      </c>
      <c r="M1078" s="231" t="s">
        <v>1576</v>
      </c>
      <c r="N1078" s="231" t="s">
        <v>1577</v>
      </c>
      <c r="O1078" s="233"/>
      <c r="P1078" s="232" t="s">
        <v>13</v>
      </c>
      <c r="Q1078" s="232" t="s">
        <v>46</v>
      </c>
      <c r="R1078" s="715" t="s">
        <v>12</v>
      </c>
      <c r="S1078" s="234"/>
    </row>
    <row r="1079" spans="1:19" ht="15" customHeight="1">
      <c r="A1079" s="267"/>
      <c r="B1079" s="247"/>
      <c r="C1079" s="198"/>
      <c r="D1079" s="198"/>
      <c r="E1079" s="255"/>
      <c r="F1079" s="247"/>
      <c r="G1079" s="198"/>
      <c r="H1079" s="198"/>
      <c r="I1079" s="198"/>
      <c r="J1079" s="198"/>
      <c r="K1079" s="198"/>
      <c r="L1079" s="198"/>
      <c r="M1079" s="198"/>
      <c r="N1079" s="198"/>
      <c r="O1079" s="238"/>
      <c r="P1079" s="241"/>
      <c r="Q1079" s="242"/>
      <c r="R1079" s="244"/>
      <c r="S1079" s="256"/>
    </row>
    <row r="1080" spans="1:19" s="246" customFormat="1" ht="15" customHeight="1">
      <c r="A1080" s="249" t="s">
        <v>1749</v>
      </c>
      <c r="B1080" s="241">
        <f>'[2]tr (2)'!C752</f>
        <v>101.9</v>
      </c>
      <c r="C1080" s="242">
        <f>'[2]tr (2)'!D752</f>
        <v>101.9</v>
      </c>
      <c r="D1080" s="242">
        <f>'[2]tr (2)'!E752</f>
        <v>101.7</v>
      </c>
      <c r="E1080" s="244"/>
      <c r="F1080" s="242">
        <f>'[2]tr (2)'!F752</f>
        <v>101.8</v>
      </c>
      <c r="G1080" s="242">
        <f>'[2]tr (2)'!G752</f>
        <v>101.7</v>
      </c>
      <c r="H1080" s="242">
        <f>'[2]tr (2)'!H752</f>
        <v>101.6</v>
      </c>
      <c r="I1080" s="242">
        <f>'[2]tr (2)'!I752</f>
        <v>101.6</v>
      </c>
      <c r="J1080" s="242">
        <f>'[2]tr (2)'!J752</f>
        <v>100.9</v>
      </c>
      <c r="K1080" s="242">
        <f>'[2]tr (2)'!K752</f>
        <v>100.9</v>
      </c>
      <c r="L1080" s="242">
        <f>'[2]tr (2)'!L752</f>
        <v>100.8</v>
      </c>
      <c r="M1080" s="242">
        <f>'[2]tr (2)'!M752</f>
        <v>101</v>
      </c>
      <c r="N1080" s="242">
        <f>'[2]tr (2)'!N752</f>
        <v>101</v>
      </c>
      <c r="O1080" s="244"/>
      <c r="P1080" s="241">
        <f>'[2]tr (2)'!O752</f>
        <v>101.1</v>
      </c>
      <c r="Q1080" s="242">
        <f>'[2]tr (2)'!P752</f>
        <v>101.1</v>
      </c>
      <c r="R1080" s="244">
        <f>'[2]tr (2)'!Q752</f>
        <v>100.9</v>
      </c>
      <c r="S1080" s="248" t="s">
        <v>1750</v>
      </c>
    </row>
    <row r="1081" spans="1:19" ht="15" customHeight="1">
      <c r="A1081" s="216" t="s">
        <v>1751</v>
      </c>
      <c r="B1081" s="247">
        <f>'[2]tr (2)'!C753</f>
        <v>100.4</v>
      </c>
      <c r="C1081" s="198">
        <f>'[2]tr (2)'!D753</f>
        <v>100.3</v>
      </c>
      <c r="D1081" s="198">
        <f>'[2]tr (2)'!E753</f>
        <v>100.3</v>
      </c>
      <c r="E1081" s="251"/>
      <c r="F1081" s="198">
        <f>'[2]tr (2)'!F753</f>
        <v>100.3</v>
      </c>
      <c r="G1081" s="198">
        <f>'[2]tr (2)'!G753</f>
        <v>100.3</v>
      </c>
      <c r="H1081" s="198">
        <f>'[2]tr (2)'!H753</f>
        <v>100.3</v>
      </c>
      <c r="I1081" s="198">
        <f>'[2]tr (2)'!I753</f>
        <v>100.3</v>
      </c>
      <c r="J1081" s="198">
        <f>'[2]tr (2)'!J753</f>
        <v>100.3</v>
      </c>
      <c r="K1081" s="198">
        <f>'[2]tr (2)'!K753</f>
        <v>100.3</v>
      </c>
      <c r="L1081" s="198">
        <f>'[2]tr (2)'!L753</f>
        <v>100.3</v>
      </c>
      <c r="M1081" s="198">
        <f>'[2]tr (2)'!M753</f>
        <v>100.3</v>
      </c>
      <c r="N1081" s="198">
        <f>'[2]tr (2)'!N753</f>
        <v>100.3</v>
      </c>
      <c r="O1081" s="251"/>
      <c r="P1081" s="247">
        <f>'[2]tr (2)'!O753</f>
        <v>100.3</v>
      </c>
      <c r="Q1081" s="198">
        <f>'[2]tr (2)'!P753</f>
        <v>100.3</v>
      </c>
      <c r="R1081" s="251">
        <f>'[2]tr (2)'!Q753</f>
        <v>100.3</v>
      </c>
      <c r="S1081" s="252" t="s">
        <v>1752</v>
      </c>
    </row>
    <row r="1082" spans="1:19" ht="15" customHeight="1">
      <c r="A1082" s="216" t="s">
        <v>1753</v>
      </c>
      <c r="B1082" s="247">
        <f>'[2]tr (2)'!C754</f>
        <v>99.5</v>
      </c>
      <c r="C1082" s="198">
        <f>'[2]tr (2)'!D754</f>
        <v>99.5</v>
      </c>
      <c r="D1082" s="198">
        <f>'[2]tr (2)'!E754</f>
        <v>99.5</v>
      </c>
      <c r="E1082" s="251"/>
      <c r="F1082" s="198">
        <f>'[2]tr (2)'!F754</f>
        <v>99.5</v>
      </c>
      <c r="G1082" s="198">
        <f>'[2]tr (2)'!G754</f>
        <v>99.5</v>
      </c>
      <c r="H1082" s="198">
        <f>'[2]tr (2)'!H754</f>
        <v>99.5</v>
      </c>
      <c r="I1082" s="198">
        <f>'[2]tr (2)'!I754</f>
        <v>99.5</v>
      </c>
      <c r="J1082" s="198">
        <f>'[2]tr (2)'!J754</f>
        <v>99.5</v>
      </c>
      <c r="K1082" s="198">
        <f>'[2]tr (2)'!K754</f>
        <v>99.5</v>
      </c>
      <c r="L1082" s="198">
        <f>'[2]tr (2)'!L754</f>
        <v>99.5</v>
      </c>
      <c r="M1082" s="198">
        <f>'[2]tr (2)'!M754</f>
        <v>99.5</v>
      </c>
      <c r="N1082" s="198">
        <f>'[2]tr (2)'!N754</f>
        <v>99.5</v>
      </c>
      <c r="O1082" s="251"/>
      <c r="P1082" s="247">
        <f>'[2]tr (2)'!O754</f>
        <v>99.5</v>
      </c>
      <c r="Q1082" s="198">
        <f>'[2]tr (2)'!P754</f>
        <v>99.5</v>
      </c>
      <c r="R1082" s="251">
        <f>'[2]tr (2)'!Q754</f>
        <v>99.5</v>
      </c>
      <c r="S1082" s="253" t="s">
        <v>1754</v>
      </c>
    </row>
    <row r="1083" spans="1:19" ht="15" customHeight="1">
      <c r="A1083" s="216" t="s">
        <v>1755</v>
      </c>
      <c r="B1083" s="247">
        <f>'[2]tr (2)'!C755</f>
        <v>104.7</v>
      </c>
      <c r="C1083" s="198">
        <f>'[2]tr (2)'!D755</f>
        <v>104.7</v>
      </c>
      <c r="D1083" s="198">
        <f>'[2]tr (2)'!E755</f>
        <v>104.7</v>
      </c>
      <c r="E1083" s="251"/>
      <c r="F1083" s="198">
        <f>'[2]tr (2)'!F755</f>
        <v>104.7</v>
      </c>
      <c r="G1083" s="198">
        <f>'[2]tr (2)'!G755</f>
        <v>104.8</v>
      </c>
      <c r="H1083" s="198">
        <f>'[2]tr (2)'!H755</f>
        <v>104.8</v>
      </c>
      <c r="I1083" s="198">
        <f>'[2]tr (2)'!I755</f>
        <v>105</v>
      </c>
      <c r="J1083" s="198">
        <f>'[2]tr (2)'!J755</f>
        <v>105</v>
      </c>
      <c r="K1083" s="198">
        <f>'[2]tr (2)'!K755</f>
        <v>105</v>
      </c>
      <c r="L1083" s="198">
        <f>'[2]tr (2)'!L755</f>
        <v>105</v>
      </c>
      <c r="M1083" s="198">
        <f>'[2]tr (2)'!M755</f>
        <v>105</v>
      </c>
      <c r="N1083" s="198">
        <f>'[2]tr (2)'!N755</f>
        <v>105</v>
      </c>
      <c r="O1083" s="251"/>
      <c r="P1083" s="247">
        <f>'[2]tr (2)'!O755</f>
        <v>105</v>
      </c>
      <c r="Q1083" s="198">
        <f>'[2]tr (2)'!P755</f>
        <v>104.7</v>
      </c>
      <c r="R1083" s="251">
        <f>'[2]tr (2)'!Q755</f>
        <v>104.7</v>
      </c>
      <c r="S1083" s="253" t="s">
        <v>1756</v>
      </c>
    </row>
    <row r="1084" spans="1:19" ht="15" customHeight="1">
      <c r="A1084" s="216" t="s">
        <v>1757</v>
      </c>
      <c r="B1084" s="247">
        <f>'[2]tr (2)'!C756</f>
        <v>101.7</v>
      </c>
      <c r="C1084" s="198">
        <f>'[2]tr (2)'!D756</f>
        <v>100.2</v>
      </c>
      <c r="D1084" s="198">
        <f>'[2]tr (2)'!E756</f>
        <v>100.1</v>
      </c>
      <c r="E1084" s="251"/>
      <c r="F1084" s="198">
        <f>'[2]tr (2)'!F756</f>
        <v>100.1</v>
      </c>
      <c r="G1084" s="198">
        <f>'[2]tr (2)'!G756</f>
        <v>100.1</v>
      </c>
      <c r="H1084" s="198">
        <f>'[2]tr (2)'!H756</f>
        <v>100.1</v>
      </c>
      <c r="I1084" s="198">
        <f>'[2]tr (2)'!I756</f>
        <v>100.1</v>
      </c>
      <c r="J1084" s="198">
        <f>'[2]tr (2)'!J756</f>
        <v>100.1</v>
      </c>
      <c r="K1084" s="198">
        <f>'[2]tr (2)'!K756</f>
        <v>100.1</v>
      </c>
      <c r="L1084" s="198">
        <f>'[2]tr (2)'!L756</f>
        <v>100.1</v>
      </c>
      <c r="M1084" s="198">
        <f>'[2]tr (2)'!M756</f>
        <v>100.1</v>
      </c>
      <c r="N1084" s="198">
        <f>'[2]tr (2)'!N756</f>
        <v>101</v>
      </c>
      <c r="O1084" s="251"/>
      <c r="P1084" s="247">
        <f>'[2]tr (2)'!O756</f>
        <v>101.4</v>
      </c>
      <c r="Q1084" s="198">
        <f>'[2]tr (2)'!P756</f>
        <v>101.4</v>
      </c>
      <c r="R1084" s="251">
        <f>'[2]tr (2)'!Q756</f>
        <v>101.4</v>
      </c>
      <c r="S1084" s="253" t="s">
        <v>1758</v>
      </c>
    </row>
    <row r="1085" spans="1:19" ht="15" customHeight="1">
      <c r="A1085" s="216" t="s">
        <v>1759</v>
      </c>
      <c r="B1085" s="247">
        <f>'[2]tr (2)'!C757</f>
        <v>100.7</v>
      </c>
      <c r="C1085" s="198">
        <f>'[2]tr (2)'!D757</f>
        <v>100.7</v>
      </c>
      <c r="D1085" s="198">
        <f>'[2]tr (2)'!E757</f>
        <v>100.7</v>
      </c>
      <c r="E1085" s="251"/>
      <c r="F1085" s="198">
        <f>'[2]tr (2)'!F757</f>
        <v>100.7</v>
      </c>
      <c r="G1085" s="198">
        <f>'[2]tr (2)'!G757</f>
        <v>100.7</v>
      </c>
      <c r="H1085" s="198">
        <f>'[2]tr (2)'!H757</f>
        <v>100.7</v>
      </c>
      <c r="I1085" s="198">
        <f>'[2]tr (2)'!I757</f>
        <v>100.7</v>
      </c>
      <c r="J1085" s="198">
        <f>'[2]tr (2)'!J757</f>
        <v>100.7</v>
      </c>
      <c r="K1085" s="198">
        <f>'[2]tr (2)'!K757</f>
        <v>100.7</v>
      </c>
      <c r="L1085" s="198">
        <f>'[2]tr (2)'!L757</f>
        <v>100.7</v>
      </c>
      <c r="M1085" s="198">
        <f>'[2]tr (2)'!M757</f>
        <v>100.7</v>
      </c>
      <c r="N1085" s="198">
        <f>'[2]tr (2)'!N757</f>
        <v>100.7</v>
      </c>
      <c r="O1085" s="251"/>
      <c r="P1085" s="247">
        <f>'[2]tr (2)'!O757</f>
        <v>100.7</v>
      </c>
      <c r="Q1085" s="198">
        <f>'[2]tr (2)'!P757</f>
        <v>100.7</v>
      </c>
      <c r="R1085" s="251">
        <f>'[2]tr (2)'!Q757</f>
        <v>100.7</v>
      </c>
      <c r="S1085" s="253" t="s">
        <v>1760</v>
      </c>
    </row>
    <row r="1086" spans="1:19" ht="15" customHeight="1">
      <c r="A1086" s="216" t="s">
        <v>1761</v>
      </c>
      <c r="B1086" s="247">
        <f>'[2]tr (2)'!C758</f>
        <v>99.4</v>
      </c>
      <c r="C1086" s="198">
        <f>'[2]tr (2)'!D758</f>
        <v>99.4</v>
      </c>
      <c r="D1086" s="198">
        <f>'[2]tr (2)'!E758</f>
        <v>99.4</v>
      </c>
      <c r="E1086" s="251"/>
      <c r="F1086" s="198">
        <f>'[2]tr (2)'!F758</f>
        <v>99.4</v>
      </c>
      <c r="G1086" s="198">
        <f>'[2]tr (2)'!G758</f>
        <v>99.4</v>
      </c>
      <c r="H1086" s="198">
        <f>'[2]tr (2)'!H758</f>
        <v>99.4</v>
      </c>
      <c r="I1086" s="198">
        <f>'[2]tr (2)'!I758</f>
        <v>99.4</v>
      </c>
      <c r="J1086" s="198">
        <f>'[2]tr (2)'!J758</f>
        <v>99.4</v>
      </c>
      <c r="K1086" s="198">
        <f>'[2]tr (2)'!K758</f>
        <v>99.4</v>
      </c>
      <c r="L1086" s="198">
        <f>'[2]tr (2)'!L758</f>
        <v>99.4</v>
      </c>
      <c r="M1086" s="198">
        <f>'[2]tr (2)'!M758</f>
        <v>99.4</v>
      </c>
      <c r="N1086" s="198">
        <f>'[2]tr (2)'!N758</f>
        <v>99.4</v>
      </c>
      <c r="O1086" s="251"/>
      <c r="P1086" s="247">
        <f>'[2]tr (2)'!O758</f>
        <v>99.4</v>
      </c>
      <c r="Q1086" s="198">
        <f>'[2]tr (2)'!P758</f>
        <v>99.4</v>
      </c>
      <c r="R1086" s="251">
        <f>'[2]tr (2)'!Q758</f>
        <v>99.4</v>
      </c>
      <c r="S1086" s="253" t="s">
        <v>1762</v>
      </c>
    </row>
    <row r="1087" spans="1:19" ht="15" customHeight="1">
      <c r="A1087" s="216" t="s">
        <v>1763</v>
      </c>
      <c r="B1087" s="247">
        <f>'[2]tr (2)'!C759</f>
        <v>100.1</v>
      </c>
      <c r="C1087" s="198">
        <f>'[2]tr (2)'!D759</f>
        <v>100.1</v>
      </c>
      <c r="D1087" s="198">
        <f>'[2]tr (2)'!E759</f>
        <v>100.1</v>
      </c>
      <c r="E1087" s="251"/>
      <c r="F1087" s="198">
        <f>'[2]tr (2)'!F759</f>
        <v>100.1</v>
      </c>
      <c r="G1087" s="198">
        <f>'[2]tr (2)'!G759</f>
        <v>100.1</v>
      </c>
      <c r="H1087" s="198">
        <f>'[2]tr (2)'!H759</f>
        <v>100.1</v>
      </c>
      <c r="I1087" s="198">
        <f>'[2]tr (2)'!I759</f>
        <v>100.1</v>
      </c>
      <c r="J1087" s="198">
        <f>'[2]tr (2)'!J759</f>
        <v>100.1</v>
      </c>
      <c r="K1087" s="198">
        <f>'[2]tr (2)'!K759</f>
        <v>100.1</v>
      </c>
      <c r="L1087" s="198">
        <f>'[2]tr (2)'!L759</f>
        <v>100.1</v>
      </c>
      <c r="M1087" s="198">
        <f>'[2]tr (2)'!M759</f>
        <v>100.1</v>
      </c>
      <c r="N1087" s="198">
        <f>'[2]tr (2)'!N759</f>
        <v>100.1</v>
      </c>
      <c r="O1087" s="251"/>
      <c r="P1087" s="247">
        <f>'[2]tr (2)'!O759</f>
        <v>100.1</v>
      </c>
      <c r="Q1087" s="198">
        <f>'[2]tr (2)'!P759</f>
        <v>100.1</v>
      </c>
      <c r="R1087" s="251">
        <f>'[2]tr (2)'!Q759</f>
        <v>100.1</v>
      </c>
      <c r="S1087" s="252" t="s">
        <v>1764</v>
      </c>
    </row>
    <row r="1088" spans="1:19" ht="15" customHeight="1">
      <c r="A1088" s="216" t="s">
        <v>1765</v>
      </c>
      <c r="B1088" s="247">
        <f>'[2]tr (2)'!C760</f>
        <v>99.1</v>
      </c>
      <c r="C1088" s="198">
        <f>'[2]tr (2)'!D760</f>
        <v>99.1</v>
      </c>
      <c r="D1088" s="198">
        <f>'[2]tr (2)'!E760</f>
        <v>99.1</v>
      </c>
      <c r="E1088" s="251"/>
      <c r="F1088" s="198">
        <f>'[2]tr (2)'!F760</f>
        <v>99.1</v>
      </c>
      <c r="G1088" s="198">
        <f>'[2]tr (2)'!G760</f>
        <v>99.1</v>
      </c>
      <c r="H1088" s="198">
        <f>'[2]tr (2)'!H760</f>
        <v>99.1</v>
      </c>
      <c r="I1088" s="198">
        <f>'[2]tr (2)'!I760</f>
        <v>99.1</v>
      </c>
      <c r="J1088" s="198">
        <f>'[2]tr (2)'!J760</f>
        <v>99.1</v>
      </c>
      <c r="K1088" s="198">
        <f>'[2]tr (2)'!K760</f>
        <v>99.1</v>
      </c>
      <c r="L1088" s="198">
        <f>'[2]tr (2)'!L760</f>
        <v>99.1</v>
      </c>
      <c r="M1088" s="198">
        <f>'[2]tr (2)'!M760</f>
        <v>99.1</v>
      </c>
      <c r="N1088" s="198">
        <f>'[2]tr (2)'!N760</f>
        <v>99.2</v>
      </c>
      <c r="O1088" s="251"/>
      <c r="P1088" s="247">
        <f>'[2]tr (2)'!O760</f>
        <v>99.1</v>
      </c>
      <c r="Q1088" s="198">
        <f>'[2]tr (2)'!P760</f>
        <v>99.1</v>
      </c>
      <c r="R1088" s="251">
        <f>'[2]tr (2)'!Q760</f>
        <v>99.1</v>
      </c>
      <c r="S1088" s="253" t="s">
        <v>1766</v>
      </c>
    </row>
    <row r="1089" spans="1:19" ht="15" customHeight="1">
      <c r="A1089" s="216" t="s">
        <v>1767</v>
      </c>
      <c r="B1089" s="247">
        <f>'[2]tr (2)'!C761</f>
        <v>103.7</v>
      </c>
      <c r="C1089" s="198">
        <f>'[2]tr (2)'!D761</f>
        <v>104.4</v>
      </c>
      <c r="D1089" s="198">
        <f>'[2]tr (2)'!E761</f>
        <v>103.8</v>
      </c>
      <c r="E1089" s="251"/>
      <c r="F1089" s="198">
        <f>'[2]tr (2)'!F761</f>
        <v>104.3</v>
      </c>
      <c r="G1089" s="198">
        <f>'[2]tr (2)'!G761</f>
        <v>103.9</v>
      </c>
      <c r="H1089" s="198">
        <f>'[2]tr (2)'!H761</f>
        <v>103.7</v>
      </c>
      <c r="I1089" s="198">
        <f>'[2]tr (2)'!I761</f>
        <v>103.7</v>
      </c>
      <c r="J1089" s="198">
        <f>'[2]tr (2)'!J761</f>
        <v>101.7</v>
      </c>
      <c r="K1089" s="198">
        <f>'[2]tr (2)'!K761</f>
        <v>101.7</v>
      </c>
      <c r="L1089" s="198">
        <f>'[2]tr (2)'!L761</f>
        <v>101.3</v>
      </c>
      <c r="M1089" s="198">
        <f>'[2]tr (2)'!M761</f>
        <v>101.9</v>
      </c>
      <c r="N1089" s="198">
        <f>'[2]tr (2)'!N761</f>
        <v>101.5</v>
      </c>
      <c r="O1089" s="251"/>
      <c r="P1089" s="247">
        <f>'[2]tr (2)'!O761</f>
        <v>101.7</v>
      </c>
      <c r="Q1089" s="198">
        <f>'[2]tr (2)'!P761</f>
        <v>101.8</v>
      </c>
      <c r="R1089" s="251">
        <f>'[2]tr (2)'!Q761</f>
        <v>101.2</v>
      </c>
      <c r="S1089" s="252" t="s">
        <v>1768</v>
      </c>
    </row>
    <row r="1090" spans="1:19" ht="15" customHeight="1">
      <c r="A1090" s="216" t="s">
        <v>1769</v>
      </c>
      <c r="B1090" s="247">
        <f>'[2]tr (2)'!C762</f>
        <v>100</v>
      </c>
      <c r="C1090" s="198">
        <f>'[2]tr (2)'!D762</f>
        <v>100</v>
      </c>
      <c r="D1090" s="198">
        <f>'[2]tr (2)'!E762</f>
        <v>100</v>
      </c>
      <c r="E1090" s="251"/>
      <c r="F1090" s="198">
        <f>'[2]tr (2)'!F762</f>
        <v>100</v>
      </c>
      <c r="G1090" s="198">
        <f>'[2]tr (2)'!G762</f>
        <v>100</v>
      </c>
      <c r="H1090" s="198">
        <f>'[2]tr (2)'!H762</f>
        <v>100</v>
      </c>
      <c r="I1090" s="198">
        <f>'[2]tr (2)'!I762</f>
        <v>100</v>
      </c>
      <c r="J1090" s="198">
        <f>'[2]tr (2)'!J762</f>
        <v>100</v>
      </c>
      <c r="K1090" s="198">
        <f>'[2]tr (2)'!K762</f>
        <v>100</v>
      </c>
      <c r="L1090" s="198">
        <f>'[2]tr (2)'!L762</f>
        <v>100</v>
      </c>
      <c r="M1090" s="198">
        <f>'[2]tr (2)'!M762</f>
        <v>100</v>
      </c>
      <c r="N1090" s="198">
        <f>'[2]tr (2)'!N762</f>
        <v>100</v>
      </c>
      <c r="O1090" s="251"/>
      <c r="P1090" s="247">
        <f>'[2]tr (2)'!O762</f>
        <v>100</v>
      </c>
      <c r="Q1090" s="198">
        <f>'[2]tr (2)'!P762</f>
        <v>100</v>
      </c>
      <c r="R1090" s="251">
        <f>'[2]tr (2)'!Q762</f>
        <v>100</v>
      </c>
      <c r="S1090" s="253" t="s">
        <v>1770</v>
      </c>
    </row>
    <row r="1091" spans="1:19" ht="15" customHeight="1">
      <c r="B1091" s="247"/>
      <c r="C1091" s="198"/>
      <c r="D1091" s="242"/>
      <c r="E1091" s="244"/>
      <c r="F1091" s="242"/>
      <c r="G1091" s="242"/>
      <c r="H1091" s="242"/>
      <c r="I1091" s="242"/>
      <c r="J1091" s="242"/>
      <c r="K1091" s="242"/>
      <c r="L1091" s="242"/>
      <c r="M1091" s="242"/>
      <c r="N1091" s="242"/>
      <c r="O1091" s="244"/>
      <c r="P1091" s="241"/>
      <c r="Q1091" s="242"/>
      <c r="R1091" s="244"/>
      <c r="S1091" s="253"/>
    </row>
    <row r="1092" spans="1:19" ht="15" customHeight="1">
      <c r="A1092" s="249" t="s">
        <v>1771</v>
      </c>
      <c r="B1092" s="241">
        <f>'[2]tr (2)'!C764</f>
        <v>98.7</v>
      </c>
      <c r="C1092" s="242">
        <f>'[2]tr (2)'!D764</f>
        <v>99.1</v>
      </c>
      <c r="D1092" s="242">
        <f>'[2]tr (2)'!E764</f>
        <v>99.1</v>
      </c>
      <c r="E1092" s="244"/>
      <c r="F1092" s="242">
        <f>'[2]tr (2)'!F764</f>
        <v>99.1</v>
      </c>
      <c r="G1092" s="242">
        <f>'[2]tr (2)'!G764</f>
        <v>99.2</v>
      </c>
      <c r="H1092" s="242">
        <f>'[2]tr (2)'!H764</f>
        <v>99.2</v>
      </c>
      <c r="I1092" s="242">
        <f>'[2]tr (2)'!I764</f>
        <v>99.2</v>
      </c>
      <c r="J1092" s="242">
        <f>'[2]tr (2)'!J764</f>
        <v>99.2</v>
      </c>
      <c r="K1092" s="242">
        <f>'[2]tr (2)'!K764</f>
        <v>99.2</v>
      </c>
      <c r="L1092" s="242">
        <f>'[2]tr (2)'!L764</f>
        <v>99.4</v>
      </c>
      <c r="M1092" s="242">
        <f>'[2]tr (2)'!M764</f>
        <v>99.4</v>
      </c>
      <c r="N1092" s="242">
        <f>'[2]tr (2)'!N764</f>
        <v>99.4</v>
      </c>
      <c r="O1092" s="244"/>
      <c r="P1092" s="241">
        <f>'[2]tr (2)'!O764</f>
        <v>99.4</v>
      </c>
      <c r="Q1092" s="242">
        <f>'[2]tr (2)'!P764</f>
        <v>99.4</v>
      </c>
      <c r="R1092" s="244">
        <f>'[2]tr (2)'!Q764</f>
        <v>99.4</v>
      </c>
      <c r="S1092" s="248" t="s">
        <v>1772</v>
      </c>
    </row>
    <row r="1093" spans="1:19" ht="15" customHeight="1">
      <c r="A1093" s="216" t="s">
        <v>1773</v>
      </c>
      <c r="B1093" s="247">
        <f>'[2]tr (2)'!C765</f>
        <v>98</v>
      </c>
      <c r="C1093" s="198">
        <f>'[2]tr (2)'!D765</f>
        <v>98</v>
      </c>
      <c r="D1093" s="198">
        <f>'[2]tr (2)'!E765</f>
        <v>98</v>
      </c>
      <c r="E1093" s="251"/>
      <c r="F1093" s="198">
        <f>'[2]tr (2)'!F765</f>
        <v>98</v>
      </c>
      <c r="G1093" s="198">
        <f>'[2]tr (2)'!G765</f>
        <v>98.2</v>
      </c>
      <c r="H1093" s="198">
        <f>'[2]tr (2)'!H765</f>
        <v>98.2</v>
      </c>
      <c r="I1093" s="198">
        <f>'[2]tr (2)'!I765</f>
        <v>98.3</v>
      </c>
      <c r="J1093" s="198">
        <f>'[2]tr (2)'!J765</f>
        <v>98.3</v>
      </c>
      <c r="K1093" s="198">
        <f>'[2]tr (2)'!K765</f>
        <v>98.3</v>
      </c>
      <c r="L1093" s="198">
        <f>'[2]tr (2)'!L765</f>
        <v>98.8</v>
      </c>
      <c r="M1093" s="198">
        <f>'[2]tr (2)'!M765</f>
        <v>98.8</v>
      </c>
      <c r="N1093" s="198">
        <f>'[2]tr (2)'!N765</f>
        <v>98.8</v>
      </c>
      <c r="O1093" s="251"/>
      <c r="P1093" s="247">
        <f>'[2]tr (2)'!O765</f>
        <v>98.8</v>
      </c>
      <c r="Q1093" s="198">
        <f>'[2]tr (2)'!P765</f>
        <v>98.8</v>
      </c>
      <c r="R1093" s="251">
        <f>'[2]tr (2)'!Q765</f>
        <v>98.8</v>
      </c>
      <c r="S1093" s="253" t="s">
        <v>1774</v>
      </c>
    </row>
    <row r="1094" spans="1:19" ht="15" customHeight="1">
      <c r="A1094" s="216" t="s">
        <v>1775</v>
      </c>
      <c r="B1094" s="247">
        <f>'[2]tr (2)'!C766</f>
        <v>102.8</v>
      </c>
      <c r="C1094" s="198">
        <f>'[2]tr (2)'!D766</f>
        <v>103.4</v>
      </c>
      <c r="D1094" s="198">
        <f>'[2]tr (2)'!E766</f>
        <v>103.4</v>
      </c>
      <c r="E1094" s="251"/>
      <c r="F1094" s="198">
        <f>'[2]tr (2)'!F766</f>
        <v>101.8</v>
      </c>
      <c r="G1094" s="198">
        <f>'[2]tr (2)'!G766</f>
        <v>101.8</v>
      </c>
      <c r="H1094" s="198">
        <f>'[2]tr (2)'!H766</f>
        <v>101.8</v>
      </c>
      <c r="I1094" s="198">
        <f>'[2]tr (2)'!I766</f>
        <v>101.8</v>
      </c>
      <c r="J1094" s="198">
        <f>'[2]tr (2)'!J766</f>
        <v>99.1</v>
      </c>
      <c r="K1094" s="198">
        <f>'[2]tr (2)'!K766</f>
        <v>99.1</v>
      </c>
      <c r="L1094" s="198">
        <f>'[2]tr (2)'!L766</f>
        <v>99.1</v>
      </c>
      <c r="M1094" s="198">
        <f>'[2]tr (2)'!M766</f>
        <v>99.1</v>
      </c>
      <c r="N1094" s="198">
        <f>'[2]tr (2)'!N766</f>
        <v>99.1</v>
      </c>
      <c r="O1094" s="251"/>
      <c r="P1094" s="247">
        <f>'[2]tr (2)'!O766</f>
        <v>99.1</v>
      </c>
      <c r="Q1094" s="198">
        <f>'[2]tr (2)'!P766</f>
        <v>99.1</v>
      </c>
      <c r="R1094" s="251">
        <f>'[2]tr (2)'!Q766</f>
        <v>99.1</v>
      </c>
      <c r="S1094" s="253" t="s">
        <v>1776</v>
      </c>
    </row>
    <row r="1095" spans="1:19" ht="15" customHeight="1">
      <c r="A1095" s="216" t="s">
        <v>1777</v>
      </c>
      <c r="B1095" s="247">
        <f>'[2]tr (2)'!C767</f>
        <v>110.9</v>
      </c>
      <c r="C1095" s="198">
        <f>'[2]tr (2)'!D767</f>
        <v>110.9</v>
      </c>
      <c r="D1095" s="198">
        <f>'[2]tr (2)'!E767</f>
        <v>110.9</v>
      </c>
      <c r="E1095" s="251"/>
      <c r="F1095" s="198">
        <f>'[2]tr (2)'!F767</f>
        <v>110.9</v>
      </c>
      <c r="G1095" s="198">
        <f>'[2]tr (2)'!G767</f>
        <v>110.9</v>
      </c>
      <c r="H1095" s="198">
        <f>'[2]tr (2)'!H767</f>
        <v>110.9</v>
      </c>
      <c r="I1095" s="198">
        <f>'[2]tr (2)'!I767</f>
        <v>110.9</v>
      </c>
      <c r="J1095" s="198">
        <f>'[2]tr (2)'!J767</f>
        <v>110.9</v>
      </c>
      <c r="K1095" s="198">
        <f>'[2]tr (2)'!K767</f>
        <v>110.9</v>
      </c>
      <c r="L1095" s="198">
        <f>'[2]tr (2)'!L767</f>
        <v>110.9</v>
      </c>
      <c r="M1095" s="198">
        <f>'[2]tr (2)'!M767</f>
        <v>110.9</v>
      </c>
      <c r="N1095" s="198">
        <f>'[2]tr (2)'!N767</f>
        <v>110.9</v>
      </c>
      <c r="O1095" s="251"/>
      <c r="P1095" s="247">
        <f>'[2]tr (2)'!O767</f>
        <v>110.9</v>
      </c>
      <c r="Q1095" s="198">
        <f>'[2]tr (2)'!P767</f>
        <v>110.9</v>
      </c>
      <c r="R1095" s="251">
        <f>'[2]tr (2)'!Q767</f>
        <v>110.9</v>
      </c>
      <c r="S1095" s="253" t="s">
        <v>1778</v>
      </c>
    </row>
    <row r="1096" spans="1:19" s="246" customFormat="1" ht="15" customHeight="1">
      <c r="A1096" s="216" t="s">
        <v>1779</v>
      </c>
      <c r="B1096" s="247">
        <f>'[2]tr (2)'!C768</f>
        <v>100</v>
      </c>
      <c r="C1096" s="198">
        <f>'[2]tr (2)'!D768</f>
        <v>100</v>
      </c>
      <c r="D1096" s="198">
        <f>'[2]tr (2)'!E768</f>
        <v>100</v>
      </c>
      <c r="E1096" s="251"/>
      <c r="F1096" s="198">
        <f>'[2]tr (2)'!F768</f>
        <v>100</v>
      </c>
      <c r="G1096" s="198">
        <f>'[2]tr (2)'!G768</f>
        <v>100</v>
      </c>
      <c r="H1096" s="198">
        <f>'[2]tr (2)'!H768</f>
        <v>100</v>
      </c>
      <c r="I1096" s="198">
        <f>'[2]tr (2)'!I768</f>
        <v>100</v>
      </c>
      <c r="J1096" s="198">
        <f>'[2]tr (2)'!J768</f>
        <v>100</v>
      </c>
      <c r="K1096" s="198">
        <f>'[2]tr (2)'!K768</f>
        <v>100</v>
      </c>
      <c r="L1096" s="198">
        <f>'[2]tr (2)'!L768</f>
        <v>100</v>
      </c>
      <c r="M1096" s="198">
        <f>'[2]tr (2)'!M768</f>
        <v>100</v>
      </c>
      <c r="N1096" s="198">
        <f>'[2]tr (2)'!N768</f>
        <v>100</v>
      </c>
      <c r="O1096" s="251"/>
      <c r="P1096" s="247">
        <f>'[2]tr (2)'!O768</f>
        <v>100</v>
      </c>
      <c r="Q1096" s="198">
        <f>'[2]tr (2)'!P768</f>
        <v>100</v>
      </c>
      <c r="R1096" s="251">
        <f>'[2]tr (2)'!Q768</f>
        <v>100</v>
      </c>
      <c r="S1096" s="253" t="s">
        <v>1780</v>
      </c>
    </row>
    <row r="1097" spans="1:19" ht="15" customHeight="1">
      <c r="A1097" s="216" t="s">
        <v>1781</v>
      </c>
      <c r="B1097" s="247">
        <f>'[2]tr (2)'!C769</f>
        <v>94.3</v>
      </c>
      <c r="C1097" s="198">
        <f>'[2]tr (2)'!D769</f>
        <v>98.3</v>
      </c>
      <c r="D1097" s="198">
        <f>'[2]tr (2)'!E769</f>
        <v>98.3</v>
      </c>
      <c r="E1097" s="251"/>
      <c r="F1097" s="198">
        <f>'[2]tr (2)'!F769</f>
        <v>98.3</v>
      </c>
      <c r="G1097" s="198">
        <f>'[2]tr (2)'!G769</f>
        <v>98.3</v>
      </c>
      <c r="H1097" s="198">
        <f>'[2]tr (2)'!H769</f>
        <v>98.3</v>
      </c>
      <c r="I1097" s="198">
        <f>'[2]tr (2)'!I769</f>
        <v>98.3</v>
      </c>
      <c r="J1097" s="198">
        <f>'[2]tr (2)'!J769</f>
        <v>98.3</v>
      </c>
      <c r="K1097" s="198">
        <f>'[2]tr (2)'!K769</f>
        <v>98.3</v>
      </c>
      <c r="L1097" s="198">
        <f>'[2]tr (2)'!L769</f>
        <v>98.3</v>
      </c>
      <c r="M1097" s="198">
        <f>'[2]tr (2)'!M769</f>
        <v>98.3</v>
      </c>
      <c r="N1097" s="198">
        <f>'[2]tr (2)'!N769</f>
        <v>98.3</v>
      </c>
      <c r="O1097" s="251"/>
      <c r="P1097" s="247">
        <f>'[2]tr (2)'!O769</f>
        <v>98.3</v>
      </c>
      <c r="Q1097" s="198">
        <f>'[2]tr (2)'!P769</f>
        <v>98.3</v>
      </c>
      <c r="R1097" s="251">
        <f>'[2]tr (2)'!Q769</f>
        <v>98.3</v>
      </c>
      <c r="S1097" s="253" t="s">
        <v>1782</v>
      </c>
    </row>
    <row r="1098" spans="1:19" ht="15" customHeight="1">
      <c r="A1098" s="216" t="s">
        <v>1783</v>
      </c>
      <c r="B1098" s="247">
        <f>'[2]tr (2)'!C770</f>
        <v>99.9</v>
      </c>
      <c r="C1098" s="198">
        <f>'[2]tr (2)'!D770</f>
        <v>99.9</v>
      </c>
      <c r="D1098" s="198">
        <f>'[2]tr (2)'!E770</f>
        <v>99.9</v>
      </c>
      <c r="E1098" s="251"/>
      <c r="F1098" s="198">
        <f>'[2]tr (2)'!F770</f>
        <v>99.9</v>
      </c>
      <c r="G1098" s="198">
        <f>'[2]tr (2)'!G770</f>
        <v>99.9</v>
      </c>
      <c r="H1098" s="198">
        <f>'[2]tr (2)'!H770</f>
        <v>99.9</v>
      </c>
      <c r="I1098" s="198">
        <f>'[2]tr (2)'!I770</f>
        <v>99.9</v>
      </c>
      <c r="J1098" s="198">
        <f>'[2]tr (2)'!J770</f>
        <v>99.9</v>
      </c>
      <c r="K1098" s="198">
        <f>'[2]tr (2)'!K770</f>
        <v>99.9</v>
      </c>
      <c r="L1098" s="198">
        <f>'[2]tr (2)'!L770</f>
        <v>99.9</v>
      </c>
      <c r="M1098" s="198">
        <f>'[2]tr (2)'!M770</f>
        <v>99.9</v>
      </c>
      <c r="N1098" s="198">
        <f>'[2]tr (2)'!N770</f>
        <v>99.9</v>
      </c>
      <c r="O1098" s="251"/>
      <c r="P1098" s="247">
        <f>'[2]tr (2)'!O770</f>
        <v>99.9</v>
      </c>
      <c r="Q1098" s="198">
        <f>'[2]tr (2)'!P770</f>
        <v>99.9</v>
      </c>
      <c r="R1098" s="251">
        <f>'[2]tr (2)'!Q770</f>
        <v>99.9</v>
      </c>
      <c r="S1098" s="253" t="s">
        <v>1784</v>
      </c>
    </row>
    <row r="1099" spans="1:19" ht="15" customHeight="1">
      <c r="A1099" s="216" t="s">
        <v>1785</v>
      </c>
      <c r="B1099" s="247">
        <f>'[2]tr (2)'!C771</f>
        <v>100</v>
      </c>
      <c r="C1099" s="198">
        <f>'[2]tr (2)'!D771</f>
        <v>100</v>
      </c>
      <c r="D1099" s="198">
        <f>'[2]tr (2)'!E771</f>
        <v>100</v>
      </c>
      <c r="E1099" s="251"/>
      <c r="F1099" s="198">
        <f>'[2]tr (2)'!F771</f>
        <v>100</v>
      </c>
      <c r="G1099" s="198">
        <f>'[2]tr (2)'!G771</f>
        <v>100</v>
      </c>
      <c r="H1099" s="198">
        <f>'[2]tr (2)'!H771</f>
        <v>100</v>
      </c>
      <c r="I1099" s="198">
        <f>'[2]tr (2)'!I771</f>
        <v>100</v>
      </c>
      <c r="J1099" s="198">
        <f>'[2]tr (2)'!J771</f>
        <v>100</v>
      </c>
      <c r="K1099" s="198">
        <f>'[2]tr (2)'!K771</f>
        <v>100</v>
      </c>
      <c r="L1099" s="198">
        <f>'[2]tr (2)'!L771</f>
        <v>100</v>
      </c>
      <c r="M1099" s="198">
        <f>'[2]tr (2)'!M771</f>
        <v>100</v>
      </c>
      <c r="N1099" s="198">
        <f>'[2]tr (2)'!N771</f>
        <v>100</v>
      </c>
      <c r="O1099" s="251"/>
      <c r="P1099" s="247">
        <f>'[2]tr (2)'!O771</f>
        <v>100</v>
      </c>
      <c r="Q1099" s="198">
        <f>'[2]tr (2)'!P771</f>
        <v>100</v>
      </c>
      <c r="R1099" s="251">
        <f>'[2]tr (2)'!Q771</f>
        <v>100</v>
      </c>
      <c r="S1099" s="253" t="s">
        <v>1786</v>
      </c>
    </row>
    <row r="1100" spans="1:19" ht="15" customHeight="1">
      <c r="B1100" s="247"/>
      <c r="C1100" s="198"/>
      <c r="D1100" s="242"/>
      <c r="E1100" s="244"/>
      <c r="F1100" s="242"/>
      <c r="G1100" s="242"/>
      <c r="H1100" s="242"/>
      <c r="I1100" s="242"/>
      <c r="J1100" s="242"/>
      <c r="K1100" s="242"/>
      <c r="L1100" s="242"/>
      <c r="M1100" s="242"/>
      <c r="N1100" s="242"/>
      <c r="O1100" s="244"/>
      <c r="P1100" s="241"/>
      <c r="Q1100" s="242"/>
      <c r="R1100" s="244"/>
      <c r="S1100" s="253"/>
    </row>
    <row r="1101" spans="1:19" ht="15" customHeight="1">
      <c r="A1101" s="249" t="s">
        <v>1787</v>
      </c>
      <c r="B1101" s="241">
        <f>'[2]tr (2)'!C773</f>
        <v>99.5</v>
      </c>
      <c r="C1101" s="242">
        <f>'[2]tr (2)'!D773</f>
        <v>98.3</v>
      </c>
      <c r="D1101" s="242">
        <f>'[2]tr (2)'!E773</f>
        <v>96.9</v>
      </c>
      <c r="E1101" s="244"/>
      <c r="F1101" s="242">
        <f>'[2]tr (2)'!F773</f>
        <v>95.2</v>
      </c>
      <c r="G1101" s="242">
        <f>'[2]tr (2)'!G773</f>
        <v>93.4</v>
      </c>
      <c r="H1101" s="242">
        <f>'[2]tr (2)'!H773</f>
        <v>93.8</v>
      </c>
      <c r="I1101" s="242">
        <f>'[2]tr (2)'!I773</f>
        <v>98</v>
      </c>
      <c r="J1101" s="242">
        <f>'[2]tr (2)'!J773</f>
        <v>99.8</v>
      </c>
      <c r="K1101" s="242">
        <f>'[2]tr (2)'!K773</f>
        <v>101.2</v>
      </c>
      <c r="L1101" s="242">
        <f>'[2]tr (2)'!L773</f>
        <v>102</v>
      </c>
      <c r="M1101" s="242">
        <f>'[2]tr (2)'!M773</f>
        <v>102.2</v>
      </c>
      <c r="N1101" s="242">
        <f>'[2]tr (2)'!N773</f>
        <v>102.6</v>
      </c>
      <c r="O1101" s="244"/>
      <c r="P1101" s="241">
        <f>'[2]tr (2)'!O773</f>
        <v>102.1</v>
      </c>
      <c r="Q1101" s="242">
        <f>'[2]tr (2)'!P773</f>
        <v>102</v>
      </c>
      <c r="R1101" s="244">
        <f>'[2]tr (2)'!Q773</f>
        <v>101.6</v>
      </c>
      <c r="S1101" s="248" t="s">
        <v>1788</v>
      </c>
    </row>
    <row r="1102" spans="1:19" ht="15" customHeight="1">
      <c r="A1102" s="216" t="s">
        <v>1789</v>
      </c>
      <c r="B1102" s="247">
        <f>'[2]tr (2)'!C774</f>
        <v>94.6</v>
      </c>
      <c r="C1102" s="198">
        <f>'[2]tr (2)'!D774</f>
        <v>94.3</v>
      </c>
      <c r="D1102" s="198">
        <f>'[2]tr (2)'!E774</f>
        <v>94.3</v>
      </c>
      <c r="E1102" s="251"/>
      <c r="F1102" s="198">
        <f>'[2]tr (2)'!F774</f>
        <v>94.3</v>
      </c>
      <c r="G1102" s="198">
        <f>'[2]tr (2)'!G774</f>
        <v>93.8</v>
      </c>
      <c r="H1102" s="198">
        <f>'[2]tr (2)'!H774</f>
        <v>93.8</v>
      </c>
      <c r="I1102" s="198">
        <f>'[2]tr (2)'!I774</f>
        <v>93.8</v>
      </c>
      <c r="J1102" s="198">
        <f>'[2]tr (2)'!J774</f>
        <v>93.8</v>
      </c>
      <c r="K1102" s="198">
        <f>'[2]tr (2)'!K774</f>
        <v>94.2</v>
      </c>
      <c r="L1102" s="198">
        <f>'[2]tr (2)'!L774</f>
        <v>99.8</v>
      </c>
      <c r="M1102" s="198">
        <f>'[2]tr (2)'!M774</f>
        <v>99.8</v>
      </c>
      <c r="N1102" s="198">
        <f>'[2]tr (2)'!N774</f>
        <v>99.8</v>
      </c>
      <c r="O1102" s="251"/>
      <c r="P1102" s="247">
        <f>'[2]tr (2)'!O774</f>
        <v>99.8</v>
      </c>
      <c r="Q1102" s="198">
        <f>'[2]tr (2)'!P774</f>
        <v>97.6</v>
      </c>
      <c r="R1102" s="251">
        <f>'[2]tr (2)'!Q774</f>
        <v>96.5</v>
      </c>
      <c r="S1102" s="253" t="s">
        <v>1790</v>
      </c>
    </row>
    <row r="1103" spans="1:19" ht="15" customHeight="1">
      <c r="A1103" s="216" t="s">
        <v>1791</v>
      </c>
      <c r="B1103" s="247">
        <f>'[2]tr (2)'!C775</f>
        <v>100</v>
      </c>
      <c r="C1103" s="198">
        <f>'[2]tr (2)'!D775</f>
        <v>100</v>
      </c>
      <c r="D1103" s="198">
        <f>'[2]tr (2)'!E775</f>
        <v>100</v>
      </c>
      <c r="E1103" s="251"/>
      <c r="F1103" s="198">
        <f>'[2]tr (2)'!F775</f>
        <v>100</v>
      </c>
      <c r="G1103" s="198">
        <f>'[2]tr (2)'!G775</f>
        <v>100</v>
      </c>
      <c r="H1103" s="198">
        <f>'[2]tr (2)'!H775</f>
        <v>100</v>
      </c>
      <c r="I1103" s="198">
        <f>'[2]tr (2)'!I775</f>
        <v>100</v>
      </c>
      <c r="J1103" s="198">
        <f>'[2]tr (2)'!J775</f>
        <v>100</v>
      </c>
      <c r="K1103" s="198">
        <f>'[2]tr (2)'!K775</f>
        <v>100</v>
      </c>
      <c r="L1103" s="198">
        <f>'[2]tr (2)'!L775</f>
        <v>100</v>
      </c>
      <c r="M1103" s="198">
        <f>'[2]tr (2)'!M775</f>
        <v>100</v>
      </c>
      <c r="N1103" s="198">
        <f>'[2]tr (2)'!N775</f>
        <v>100</v>
      </c>
      <c r="O1103" s="251"/>
      <c r="P1103" s="247">
        <f>'[2]tr (2)'!O775</f>
        <v>100</v>
      </c>
      <c r="Q1103" s="198">
        <f>'[2]tr (2)'!P775</f>
        <v>100</v>
      </c>
      <c r="R1103" s="251">
        <f>'[2]tr (2)'!Q775</f>
        <v>100</v>
      </c>
      <c r="S1103" s="253" t="s">
        <v>1792</v>
      </c>
    </row>
    <row r="1104" spans="1:19" ht="15" customHeight="1">
      <c r="A1104" s="216" t="s">
        <v>1793</v>
      </c>
      <c r="B1104" s="247">
        <f>'[2]tr (2)'!C776</f>
        <v>102.2</v>
      </c>
      <c r="C1104" s="198">
        <f>'[2]tr (2)'!D776</f>
        <v>102.2</v>
      </c>
      <c r="D1104" s="198">
        <f>'[2]tr (2)'!E776</f>
        <v>102.2</v>
      </c>
      <c r="E1104" s="251"/>
      <c r="F1104" s="198">
        <f>'[2]tr (2)'!F776</f>
        <v>102.2</v>
      </c>
      <c r="G1104" s="198">
        <f>'[2]tr (2)'!G776</f>
        <v>102.2</v>
      </c>
      <c r="H1104" s="198">
        <f>'[2]tr (2)'!H776</f>
        <v>102.2</v>
      </c>
      <c r="I1104" s="198">
        <f>'[2]tr (2)'!I776</f>
        <v>102.2</v>
      </c>
      <c r="J1104" s="198">
        <f>'[2]tr (2)'!J776</f>
        <v>102.2</v>
      </c>
      <c r="K1104" s="198">
        <f>'[2]tr (2)'!K776</f>
        <v>102.2</v>
      </c>
      <c r="L1104" s="198">
        <f>'[2]tr (2)'!L776</f>
        <v>102.2</v>
      </c>
      <c r="M1104" s="198">
        <f>'[2]tr (2)'!M776</f>
        <v>102.2</v>
      </c>
      <c r="N1104" s="198">
        <f>'[2]tr (2)'!N776</f>
        <v>102.2</v>
      </c>
      <c r="O1104" s="251"/>
      <c r="P1104" s="247">
        <f>'[2]tr (2)'!O776</f>
        <v>102.2</v>
      </c>
      <c r="Q1104" s="198">
        <f>'[2]tr (2)'!P776</f>
        <v>102.2</v>
      </c>
      <c r="R1104" s="251">
        <f>'[2]tr (2)'!Q776</f>
        <v>102.2</v>
      </c>
      <c r="S1104" s="252" t="s">
        <v>1794</v>
      </c>
    </row>
    <row r="1105" spans="1:19" ht="15" customHeight="1">
      <c r="A1105" s="216" t="s">
        <v>1795</v>
      </c>
      <c r="B1105" s="247">
        <f>'[2]tr (2)'!C777</f>
        <v>99.8</v>
      </c>
      <c r="C1105" s="198">
        <f>'[2]tr (2)'!D777</f>
        <v>99.8</v>
      </c>
      <c r="D1105" s="198">
        <f>'[2]tr (2)'!E777</f>
        <v>99.8</v>
      </c>
      <c r="E1105" s="251"/>
      <c r="F1105" s="198">
        <f>'[2]tr (2)'!F777</f>
        <v>99.8</v>
      </c>
      <c r="G1105" s="198">
        <f>'[2]tr (2)'!G777</f>
        <v>99.8</v>
      </c>
      <c r="H1105" s="198">
        <f>'[2]tr (2)'!H777</f>
        <v>99.8</v>
      </c>
      <c r="I1105" s="198">
        <f>'[2]tr (2)'!I777</f>
        <v>99.8</v>
      </c>
      <c r="J1105" s="198">
        <f>'[2]tr (2)'!J777</f>
        <v>99.8</v>
      </c>
      <c r="K1105" s="198">
        <f>'[2]tr (2)'!K777</f>
        <v>99.8</v>
      </c>
      <c r="L1105" s="198">
        <f>'[2]tr (2)'!L777</f>
        <v>99.8</v>
      </c>
      <c r="M1105" s="198">
        <f>'[2]tr (2)'!M777</f>
        <v>99.8</v>
      </c>
      <c r="N1105" s="198">
        <f>'[2]tr (2)'!N777</f>
        <v>99.8</v>
      </c>
      <c r="O1105" s="251"/>
      <c r="P1105" s="247">
        <f>'[2]tr (2)'!O777</f>
        <v>99.8</v>
      </c>
      <c r="Q1105" s="198">
        <f>'[2]tr (2)'!P777</f>
        <v>99.8</v>
      </c>
      <c r="R1105" s="251">
        <f>'[2]tr (2)'!Q777</f>
        <v>99.8</v>
      </c>
      <c r="S1105" s="253" t="s">
        <v>1796</v>
      </c>
    </row>
    <row r="1106" spans="1:19" ht="15" customHeight="1">
      <c r="A1106" s="216" t="s">
        <v>1797</v>
      </c>
      <c r="B1106" s="247">
        <f>'[2]tr (2)'!C778</f>
        <v>88.9</v>
      </c>
      <c r="C1106" s="198">
        <f>'[2]tr (2)'!D778</f>
        <v>89.8</v>
      </c>
      <c r="D1106" s="198">
        <f>'[2]tr (2)'!E778</f>
        <v>89.7</v>
      </c>
      <c r="E1106" s="251"/>
      <c r="F1106" s="198">
        <f>'[2]tr (2)'!F778</f>
        <v>84</v>
      </c>
      <c r="G1106" s="198">
        <f>'[2]tr (2)'!G778</f>
        <v>77</v>
      </c>
      <c r="H1106" s="198">
        <f>'[2]tr (2)'!H778</f>
        <v>78.5</v>
      </c>
      <c r="I1106" s="198">
        <f>'[2]tr (2)'!I778</f>
        <v>93.8</v>
      </c>
      <c r="J1106" s="198">
        <f>'[2]tr (2)'!J778</f>
        <v>100.2</v>
      </c>
      <c r="K1106" s="198">
        <f>'[2]tr (2)'!K778</f>
        <v>105</v>
      </c>
      <c r="L1106" s="198">
        <f>'[2]tr (2)'!L778</f>
        <v>103.3</v>
      </c>
      <c r="M1106" s="198">
        <f>'[2]tr (2)'!M778</f>
        <v>103.4</v>
      </c>
      <c r="N1106" s="198">
        <f>'[2]tr (2)'!N778</f>
        <v>104.6</v>
      </c>
      <c r="O1106" s="251"/>
      <c r="P1106" s="247">
        <f>'[2]tr (2)'!O778</f>
        <v>102.9</v>
      </c>
      <c r="Q1106" s="198">
        <f>'[2]tr (2)'!P778</f>
        <v>105.1</v>
      </c>
      <c r="R1106" s="251">
        <f>'[2]tr (2)'!Q778</f>
        <v>105.1</v>
      </c>
      <c r="S1106" s="252" t="s">
        <v>1798</v>
      </c>
    </row>
    <row r="1107" spans="1:19" ht="15" customHeight="1">
      <c r="A1107" s="216" t="s">
        <v>1799</v>
      </c>
      <c r="B1107" s="247">
        <f>'[2]tr (2)'!C779</f>
        <v>98.8</v>
      </c>
      <c r="C1107" s="198">
        <f>'[2]tr (2)'!D779</f>
        <v>98.8</v>
      </c>
      <c r="D1107" s="198">
        <f>'[2]tr (2)'!E779</f>
        <v>98.8</v>
      </c>
      <c r="E1107" s="251"/>
      <c r="F1107" s="198">
        <f>'[2]tr (2)'!F779</f>
        <v>98.8</v>
      </c>
      <c r="G1107" s="198">
        <f>'[2]tr (2)'!G779</f>
        <v>98.8</v>
      </c>
      <c r="H1107" s="198">
        <f>'[2]tr (2)'!H779</f>
        <v>98.8</v>
      </c>
      <c r="I1107" s="198">
        <f>'[2]tr (2)'!I779</f>
        <v>98.8</v>
      </c>
      <c r="J1107" s="198">
        <f>'[2]tr (2)'!J779</f>
        <v>98.8</v>
      </c>
      <c r="K1107" s="198">
        <f>'[2]tr (2)'!K779</f>
        <v>98.8</v>
      </c>
      <c r="L1107" s="198">
        <f>'[2]tr (2)'!L779</f>
        <v>98.8</v>
      </c>
      <c r="M1107" s="198">
        <f>'[2]tr (2)'!M779</f>
        <v>98.8</v>
      </c>
      <c r="N1107" s="198">
        <f>'[2]tr (2)'!N779</f>
        <v>98.8</v>
      </c>
      <c r="O1107" s="251"/>
      <c r="P1107" s="247">
        <f>'[2]tr (2)'!O779</f>
        <v>98.8</v>
      </c>
      <c r="Q1107" s="198">
        <f>'[2]tr (2)'!P779</f>
        <v>98.8</v>
      </c>
      <c r="R1107" s="251">
        <f>'[2]tr (2)'!Q779</f>
        <v>98.8</v>
      </c>
      <c r="S1107" s="253" t="s">
        <v>1800</v>
      </c>
    </row>
    <row r="1108" spans="1:19" ht="15" customHeight="1">
      <c r="A1108" s="216" t="s">
        <v>1801</v>
      </c>
      <c r="B1108" s="247">
        <f>'[2]tr (2)'!C780</f>
        <v>100</v>
      </c>
      <c r="C1108" s="198">
        <f>'[2]tr (2)'!D780</f>
        <v>100</v>
      </c>
      <c r="D1108" s="198">
        <f>'[2]tr (2)'!E780</f>
        <v>100</v>
      </c>
      <c r="E1108" s="251"/>
      <c r="F1108" s="198">
        <f>'[2]tr (2)'!F780</f>
        <v>100</v>
      </c>
      <c r="G1108" s="198">
        <f>'[2]tr (2)'!G780</f>
        <v>100</v>
      </c>
      <c r="H1108" s="198">
        <f>'[2]tr (2)'!H780</f>
        <v>100</v>
      </c>
      <c r="I1108" s="198">
        <f>'[2]tr (2)'!I780</f>
        <v>100</v>
      </c>
      <c r="J1108" s="198">
        <f>'[2]tr (2)'!J780</f>
        <v>100</v>
      </c>
      <c r="K1108" s="198">
        <f>'[2]tr (2)'!K780</f>
        <v>100</v>
      </c>
      <c r="L1108" s="198">
        <f>'[2]tr (2)'!L780</f>
        <v>100</v>
      </c>
      <c r="M1108" s="198">
        <f>'[2]tr (2)'!M780</f>
        <v>100</v>
      </c>
      <c r="N1108" s="198">
        <f>'[2]tr (2)'!N780</f>
        <v>100</v>
      </c>
      <c r="O1108" s="251"/>
      <c r="P1108" s="247">
        <f>'[2]tr (2)'!O780</f>
        <v>100</v>
      </c>
      <c r="Q1108" s="198">
        <f>'[2]tr (2)'!P780</f>
        <v>100</v>
      </c>
      <c r="R1108" s="251">
        <f>'[2]tr (2)'!Q780</f>
        <v>100</v>
      </c>
      <c r="S1108" s="253" t="s">
        <v>1802</v>
      </c>
    </row>
    <row r="1109" spans="1:19" ht="15" customHeight="1">
      <c r="A1109" s="216" t="s">
        <v>1803</v>
      </c>
      <c r="B1109" s="247">
        <f>'[2]tr (2)'!C781</f>
        <v>99.7</v>
      </c>
      <c r="C1109" s="198">
        <f>'[2]tr (2)'!D781</f>
        <v>99.7</v>
      </c>
      <c r="D1109" s="198">
        <f>'[2]tr (2)'!E781</f>
        <v>98.7</v>
      </c>
      <c r="E1109" s="251"/>
      <c r="F1109" s="198">
        <f>'[2]tr (2)'!F781</f>
        <v>98.7</v>
      </c>
      <c r="G1109" s="198">
        <f>'[2]tr (2)'!G781</f>
        <v>98.7</v>
      </c>
      <c r="H1109" s="198">
        <f>'[2]tr (2)'!H781</f>
        <v>98.7</v>
      </c>
      <c r="I1109" s="198">
        <f>'[2]tr (2)'!I781</f>
        <v>98.7</v>
      </c>
      <c r="J1109" s="198">
        <f>'[2]tr (2)'!J781</f>
        <v>98.7</v>
      </c>
      <c r="K1109" s="198">
        <f>'[2]tr (2)'!K781</f>
        <v>98.7</v>
      </c>
      <c r="L1109" s="198">
        <f>'[2]tr (2)'!L781</f>
        <v>98.7</v>
      </c>
      <c r="M1109" s="198">
        <f>'[2]tr (2)'!M781</f>
        <v>98.7</v>
      </c>
      <c r="N1109" s="198">
        <f>'[2]tr (2)'!N781</f>
        <v>98.7</v>
      </c>
      <c r="O1109" s="251"/>
      <c r="P1109" s="247">
        <f>'[2]tr (2)'!O781</f>
        <v>98.7</v>
      </c>
      <c r="Q1109" s="198">
        <f>'[2]tr (2)'!P781</f>
        <v>98.7</v>
      </c>
      <c r="R1109" s="251">
        <f>'[2]tr (2)'!Q781</f>
        <v>98.7</v>
      </c>
      <c r="S1109" s="253" t="s">
        <v>1804</v>
      </c>
    </row>
    <row r="1110" spans="1:19" ht="15" customHeight="1">
      <c r="A1110" s="216" t="s">
        <v>1805</v>
      </c>
      <c r="B1110" s="247">
        <f>'[2]tr (2)'!C782</f>
        <v>119.1</v>
      </c>
      <c r="C1110" s="198">
        <f>'[2]tr (2)'!D782</f>
        <v>113.1</v>
      </c>
      <c r="D1110" s="198">
        <f>'[2]tr (2)'!E782</f>
        <v>107.7</v>
      </c>
      <c r="E1110" s="251"/>
      <c r="F1110" s="198">
        <f>'[2]tr (2)'!F782</f>
        <v>107.7</v>
      </c>
      <c r="G1110" s="198">
        <f>'[2]tr (2)'!G782</f>
        <v>107.7</v>
      </c>
      <c r="H1110" s="198">
        <f>'[2]tr (2)'!H782</f>
        <v>107.7</v>
      </c>
      <c r="I1110" s="198">
        <f>'[2]tr (2)'!I782</f>
        <v>107.7</v>
      </c>
      <c r="J1110" s="198">
        <f>'[2]tr (2)'!J782</f>
        <v>107.7</v>
      </c>
      <c r="K1110" s="198">
        <f>'[2]tr (2)'!K782</f>
        <v>107.7</v>
      </c>
      <c r="L1110" s="198">
        <f>'[2]tr (2)'!L782</f>
        <v>107.7</v>
      </c>
      <c r="M1110" s="198">
        <f>'[2]tr (2)'!M782</f>
        <v>107.7</v>
      </c>
      <c r="N1110" s="198">
        <f>'[2]tr (2)'!N782</f>
        <v>107.7</v>
      </c>
      <c r="O1110" s="251"/>
      <c r="P1110" s="247">
        <f>'[2]tr (2)'!O782</f>
        <v>107.7</v>
      </c>
      <c r="Q1110" s="198">
        <f>'[2]tr (2)'!P782</f>
        <v>107.7</v>
      </c>
      <c r="R1110" s="251">
        <f>'[2]tr (2)'!Q782</f>
        <v>107.7</v>
      </c>
      <c r="S1110" s="253" t="s">
        <v>1806</v>
      </c>
    </row>
    <row r="1111" spans="1:19" ht="15" customHeight="1">
      <c r="A1111" s="216" t="s">
        <v>1807</v>
      </c>
      <c r="B1111" s="247">
        <f>'[2]tr (2)'!C783</f>
        <v>92.3</v>
      </c>
      <c r="C1111" s="198">
        <f>'[2]tr (2)'!D783</f>
        <v>91.8</v>
      </c>
      <c r="D1111" s="198">
        <f>'[2]tr (2)'!E783</f>
        <v>90</v>
      </c>
      <c r="E1111" s="251"/>
      <c r="F1111" s="198">
        <f>'[2]tr (2)'!F783</f>
        <v>85.3</v>
      </c>
      <c r="G1111" s="198">
        <f>'[2]tr (2)'!G783</f>
        <v>91.8</v>
      </c>
      <c r="H1111" s="198">
        <f>'[2]tr (2)'!H783</f>
        <v>91.8</v>
      </c>
      <c r="I1111" s="198">
        <f>'[2]tr (2)'!I783</f>
        <v>91.8</v>
      </c>
      <c r="J1111" s="198">
        <f>'[2]tr (2)'!J783</f>
        <v>91.8</v>
      </c>
      <c r="K1111" s="198">
        <f>'[2]tr (2)'!K783</f>
        <v>90.6</v>
      </c>
      <c r="L1111" s="198">
        <f>'[2]tr (2)'!L783</f>
        <v>90.8</v>
      </c>
      <c r="M1111" s="198">
        <f>'[2]tr (2)'!M783</f>
        <v>95</v>
      </c>
      <c r="N1111" s="198">
        <f>'[2]tr (2)'!N783</f>
        <v>95</v>
      </c>
      <c r="O1111" s="251"/>
      <c r="P1111" s="247">
        <f>'[2]tr (2)'!O783</f>
        <v>94.4</v>
      </c>
      <c r="Q1111" s="198">
        <f>'[2]tr (2)'!P783</f>
        <v>90.3</v>
      </c>
      <c r="R1111" s="251">
        <f>'[2]tr (2)'!Q783</f>
        <v>87.5</v>
      </c>
      <c r="S1111" s="253" t="s">
        <v>1808</v>
      </c>
    </row>
    <row r="1112" spans="1:19" ht="15" customHeight="1">
      <c r="B1112" s="247"/>
      <c r="C1112" s="198"/>
      <c r="D1112" s="242"/>
      <c r="E1112" s="244"/>
      <c r="F1112" s="242"/>
      <c r="G1112" s="242"/>
      <c r="H1112" s="242"/>
      <c r="I1112" s="242"/>
      <c r="J1112" s="242"/>
      <c r="K1112" s="242"/>
      <c r="L1112" s="242"/>
      <c r="M1112" s="242"/>
      <c r="N1112" s="242"/>
      <c r="O1112" s="244"/>
      <c r="P1112" s="241"/>
      <c r="Q1112" s="242"/>
      <c r="R1112" s="244"/>
      <c r="S1112" s="253"/>
    </row>
    <row r="1113" spans="1:19" ht="15" customHeight="1">
      <c r="A1113" s="249" t="s">
        <v>1809</v>
      </c>
      <c r="B1113" s="241">
        <f>'[2]tr (2)'!C785</f>
        <v>104.9</v>
      </c>
      <c r="C1113" s="242">
        <f>'[2]tr (2)'!D785</f>
        <v>104.9</v>
      </c>
      <c r="D1113" s="242">
        <f>'[2]tr (2)'!E785</f>
        <v>104.9</v>
      </c>
      <c r="E1113" s="244"/>
      <c r="F1113" s="242">
        <f>'[2]tr (2)'!F785</f>
        <v>104.9</v>
      </c>
      <c r="G1113" s="242">
        <f>'[2]tr (2)'!G785</f>
        <v>104.9</v>
      </c>
      <c r="H1113" s="242">
        <f>'[2]tr (2)'!H785</f>
        <v>104.9</v>
      </c>
      <c r="I1113" s="242">
        <f>'[2]tr (2)'!I785</f>
        <v>104.9</v>
      </c>
      <c r="J1113" s="242">
        <f>'[2]tr (2)'!J785</f>
        <v>104.9</v>
      </c>
      <c r="K1113" s="242">
        <f>'[2]tr (2)'!K785</f>
        <v>104.9</v>
      </c>
      <c r="L1113" s="242">
        <f>'[2]tr (2)'!L785</f>
        <v>104.9</v>
      </c>
      <c r="M1113" s="242">
        <f>'[2]tr (2)'!M785</f>
        <v>104.9</v>
      </c>
      <c r="N1113" s="242">
        <f>'[2]tr (2)'!N785</f>
        <v>104.9</v>
      </c>
      <c r="O1113" s="244"/>
      <c r="P1113" s="241">
        <f>'[2]tr (2)'!O785</f>
        <v>104.9</v>
      </c>
      <c r="Q1113" s="242">
        <f>'[2]tr (2)'!P785</f>
        <v>105.2</v>
      </c>
      <c r="R1113" s="244">
        <f>'[2]tr (2)'!Q785</f>
        <v>105.2</v>
      </c>
      <c r="S1113" s="248" t="s">
        <v>1810</v>
      </c>
    </row>
    <row r="1114" spans="1:19" ht="15" customHeight="1">
      <c r="A1114" s="216" t="s">
        <v>1811</v>
      </c>
      <c r="B1114" s="247">
        <f>'[2]tr (2)'!C786</f>
        <v>100</v>
      </c>
      <c r="C1114" s="198">
        <f>'[2]tr (2)'!D786</f>
        <v>100</v>
      </c>
      <c r="D1114" s="198">
        <f>'[2]tr (2)'!E786</f>
        <v>100</v>
      </c>
      <c r="E1114" s="251"/>
      <c r="F1114" s="198">
        <f>'[2]tr (2)'!F786</f>
        <v>100</v>
      </c>
      <c r="G1114" s="198">
        <f>'[2]tr (2)'!G786</f>
        <v>100</v>
      </c>
      <c r="H1114" s="198">
        <f>'[2]tr (2)'!H786</f>
        <v>100</v>
      </c>
      <c r="I1114" s="198">
        <f>'[2]tr (2)'!I786</f>
        <v>100</v>
      </c>
      <c r="J1114" s="198">
        <f>'[2]tr (2)'!J786</f>
        <v>100</v>
      </c>
      <c r="K1114" s="198">
        <f>'[2]tr (2)'!K786</f>
        <v>100</v>
      </c>
      <c r="L1114" s="198">
        <f>'[2]tr (2)'!L786</f>
        <v>100</v>
      </c>
      <c r="M1114" s="198">
        <f>'[2]tr (2)'!M786</f>
        <v>100</v>
      </c>
      <c r="N1114" s="198">
        <f>'[2]tr (2)'!N786</f>
        <v>100</v>
      </c>
      <c r="O1114" s="251"/>
      <c r="P1114" s="247">
        <f>'[2]tr (2)'!O786</f>
        <v>100</v>
      </c>
      <c r="Q1114" s="198">
        <f>'[2]tr (2)'!P786</f>
        <v>100</v>
      </c>
      <c r="R1114" s="251">
        <f>'[2]tr (2)'!Q786</f>
        <v>100</v>
      </c>
      <c r="S1114" s="253" t="s">
        <v>1812</v>
      </c>
    </row>
    <row r="1115" spans="1:19" ht="15" customHeight="1">
      <c r="A1115" s="216" t="s">
        <v>1813</v>
      </c>
      <c r="B1115" s="247">
        <f>'[2]tr (2)'!C787</f>
        <v>86.8</v>
      </c>
      <c r="C1115" s="198">
        <f>'[2]tr (2)'!D787</f>
        <v>86.8</v>
      </c>
      <c r="D1115" s="198">
        <f>'[2]tr (2)'!E787</f>
        <v>86.8</v>
      </c>
      <c r="E1115" s="251"/>
      <c r="F1115" s="198">
        <f>'[2]tr (2)'!F787</f>
        <v>86.8</v>
      </c>
      <c r="G1115" s="198">
        <f>'[2]tr (2)'!G787</f>
        <v>86.8</v>
      </c>
      <c r="H1115" s="198">
        <f>'[2]tr (2)'!H787</f>
        <v>86.8</v>
      </c>
      <c r="I1115" s="198">
        <f>'[2]tr (2)'!I787</f>
        <v>86.8</v>
      </c>
      <c r="J1115" s="198">
        <f>'[2]tr (2)'!J787</f>
        <v>86.8</v>
      </c>
      <c r="K1115" s="198">
        <f>'[2]tr (2)'!K787</f>
        <v>86.8</v>
      </c>
      <c r="L1115" s="198">
        <f>'[2]tr (2)'!L787</f>
        <v>86.8</v>
      </c>
      <c r="M1115" s="198">
        <f>'[2]tr (2)'!M787</f>
        <v>86.8</v>
      </c>
      <c r="N1115" s="198">
        <f>'[2]tr (2)'!N787</f>
        <v>86.8</v>
      </c>
      <c r="O1115" s="251"/>
      <c r="P1115" s="247">
        <f>'[2]tr (2)'!O787</f>
        <v>86.6</v>
      </c>
      <c r="Q1115" s="198">
        <f>'[2]tr (2)'!P787</f>
        <v>92.3</v>
      </c>
      <c r="R1115" s="251">
        <f>'[2]tr (2)'!Q787</f>
        <v>92.3</v>
      </c>
      <c r="S1115" s="253" t="s">
        <v>1814</v>
      </c>
    </row>
    <row r="1116" spans="1:19" ht="15" customHeight="1">
      <c r="A1116" s="216" t="s">
        <v>1815</v>
      </c>
      <c r="B1116" s="247">
        <f>'[2]tr (2)'!C788</f>
        <v>106.1</v>
      </c>
      <c r="C1116" s="198">
        <f>'[2]tr (2)'!D788</f>
        <v>106.1</v>
      </c>
      <c r="D1116" s="198">
        <f>'[2]tr (2)'!E788</f>
        <v>106.1</v>
      </c>
      <c r="E1116" s="251"/>
      <c r="F1116" s="198">
        <f>'[2]tr (2)'!F788</f>
        <v>106.1</v>
      </c>
      <c r="G1116" s="198">
        <f>'[2]tr (2)'!G788</f>
        <v>106.1</v>
      </c>
      <c r="H1116" s="198">
        <f>'[2]tr (2)'!H788</f>
        <v>106.1</v>
      </c>
      <c r="I1116" s="198">
        <f>'[2]tr (2)'!I788</f>
        <v>106.1</v>
      </c>
      <c r="J1116" s="198">
        <f>'[2]tr (2)'!J788</f>
        <v>106.1</v>
      </c>
      <c r="K1116" s="198">
        <f>'[2]tr (2)'!K788</f>
        <v>106.1</v>
      </c>
      <c r="L1116" s="198">
        <f>'[2]tr (2)'!L788</f>
        <v>106.1</v>
      </c>
      <c r="M1116" s="198">
        <f>'[2]tr (2)'!M788</f>
        <v>106.1</v>
      </c>
      <c r="N1116" s="198">
        <f>'[2]tr (2)'!N788</f>
        <v>106.1</v>
      </c>
      <c r="O1116" s="251"/>
      <c r="P1116" s="247">
        <f>'[2]tr (2)'!O788</f>
        <v>106.1</v>
      </c>
      <c r="Q1116" s="198">
        <f>'[2]tr (2)'!P788</f>
        <v>106.1</v>
      </c>
      <c r="R1116" s="251">
        <f>'[2]tr (2)'!Q788</f>
        <v>106.1</v>
      </c>
      <c r="S1116" s="253" t="s">
        <v>1816</v>
      </c>
    </row>
    <row r="1117" spans="1:19" ht="15" customHeight="1">
      <c r="B1117" s="247"/>
      <c r="C1117" s="198"/>
      <c r="D1117" s="198"/>
      <c r="E1117" s="255"/>
      <c r="F1117" s="247"/>
      <c r="G1117" s="198"/>
      <c r="H1117" s="198"/>
      <c r="I1117" s="198"/>
      <c r="J1117" s="198"/>
      <c r="K1117" s="198"/>
      <c r="L1117" s="198"/>
      <c r="M1117" s="198"/>
      <c r="N1117" s="198"/>
      <c r="O1117" s="255"/>
      <c r="P1117" s="247"/>
      <c r="Q1117" s="198"/>
      <c r="R1117" s="251"/>
      <c r="S1117" s="253"/>
    </row>
    <row r="1118" spans="1:19" s="200" customFormat="1" ht="15" customHeight="1">
      <c r="A1118" s="216"/>
      <c r="B1118" s="247"/>
      <c r="C1118" s="198"/>
      <c r="D1118" s="198"/>
      <c r="E1118" s="255"/>
      <c r="F1118" s="247"/>
      <c r="G1118" s="198"/>
      <c r="H1118" s="198"/>
      <c r="I1118" s="198"/>
      <c r="J1118" s="198"/>
      <c r="K1118" s="198"/>
      <c r="L1118" s="198"/>
      <c r="M1118" s="198"/>
      <c r="N1118" s="198"/>
      <c r="O1118" s="255"/>
      <c r="P1118" s="247"/>
      <c r="Q1118" s="198"/>
      <c r="R1118" s="251"/>
      <c r="S1118" s="253"/>
    </row>
    <row r="1119" spans="1:19" ht="15" customHeight="1">
      <c r="B1119" s="247"/>
      <c r="C1119" s="198"/>
      <c r="D1119" s="198"/>
      <c r="E1119" s="255"/>
      <c r="F1119" s="247"/>
      <c r="G1119" s="198"/>
      <c r="H1119" s="198"/>
      <c r="I1119" s="198"/>
      <c r="J1119" s="198"/>
      <c r="K1119" s="198"/>
      <c r="L1119" s="198"/>
      <c r="M1119" s="198"/>
      <c r="N1119" s="198"/>
      <c r="O1119" s="255"/>
      <c r="P1119" s="247"/>
      <c r="Q1119" s="198"/>
      <c r="R1119" s="251"/>
      <c r="S1119" s="253"/>
    </row>
    <row r="1120" spans="1:19" s="210" customFormat="1" ht="15" customHeight="1">
      <c r="A1120" s="216"/>
      <c r="B1120" s="247"/>
      <c r="C1120" s="198"/>
      <c r="D1120" s="198"/>
      <c r="E1120" s="255"/>
      <c r="F1120" s="247"/>
      <c r="G1120" s="198"/>
      <c r="H1120" s="198"/>
      <c r="I1120" s="198"/>
      <c r="J1120" s="198"/>
      <c r="K1120" s="198"/>
      <c r="L1120" s="198"/>
      <c r="M1120" s="198"/>
      <c r="N1120" s="198"/>
      <c r="O1120" s="255"/>
      <c r="P1120" s="247"/>
      <c r="Q1120" s="198"/>
      <c r="R1120" s="251"/>
      <c r="S1120" s="253"/>
    </row>
    <row r="1121" spans="1:19" ht="15" customHeight="1">
      <c r="B1121" s="247"/>
      <c r="C1121" s="198"/>
      <c r="D1121" s="198"/>
      <c r="E1121" s="255"/>
      <c r="F1121" s="247"/>
      <c r="G1121" s="198"/>
      <c r="H1121" s="198"/>
      <c r="I1121" s="198"/>
      <c r="J1121" s="198"/>
      <c r="K1121" s="198"/>
      <c r="L1121" s="198"/>
      <c r="M1121" s="198"/>
      <c r="N1121" s="198"/>
      <c r="O1121" s="255"/>
      <c r="P1121" s="247"/>
      <c r="Q1121" s="198"/>
      <c r="R1121" s="251"/>
      <c r="S1121" s="253"/>
    </row>
    <row r="1122" spans="1:19" ht="15" customHeight="1">
      <c r="B1122" s="247"/>
      <c r="C1122" s="198"/>
      <c r="D1122" s="198"/>
      <c r="E1122" s="255"/>
      <c r="F1122" s="247"/>
      <c r="G1122" s="198"/>
      <c r="H1122" s="198"/>
      <c r="I1122" s="198"/>
      <c r="J1122" s="198"/>
      <c r="K1122" s="198"/>
      <c r="L1122" s="198"/>
      <c r="M1122" s="198"/>
      <c r="N1122" s="198"/>
      <c r="O1122" s="255"/>
      <c r="P1122" s="247"/>
      <c r="Q1122" s="198"/>
      <c r="R1122" s="251"/>
      <c r="S1122" s="253"/>
    </row>
    <row r="1123" spans="1:19" ht="15" customHeight="1">
      <c r="A1123" s="281"/>
      <c r="B1123" s="258"/>
      <c r="C1123" s="259"/>
      <c r="D1123" s="259"/>
      <c r="E1123" s="282"/>
      <c r="F1123" s="258"/>
      <c r="G1123" s="259"/>
      <c r="H1123" s="259"/>
      <c r="I1123" s="259"/>
      <c r="J1123" s="259"/>
      <c r="K1123" s="259"/>
      <c r="L1123" s="259"/>
      <c r="M1123" s="259"/>
      <c r="N1123" s="259"/>
      <c r="O1123" s="260"/>
      <c r="P1123" s="258"/>
      <c r="Q1123" s="259"/>
      <c r="R1123" s="262"/>
      <c r="S1123" s="289" t="s">
        <v>162</v>
      </c>
    </row>
    <row r="1124" spans="1:19" ht="15" customHeight="1">
      <c r="B1124" s="198"/>
      <c r="C1124" s="198"/>
      <c r="D1124" s="198"/>
      <c r="F1124" s="198"/>
      <c r="G1124" s="198"/>
      <c r="H1124" s="198"/>
      <c r="I1124" s="198"/>
      <c r="J1124" s="198"/>
      <c r="K1124" s="198"/>
      <c r="L1124" s="198"/>
      <c r="M1124" s="198"/>
      <c r="N1124" s="198"/>
      <c r="O1124" s="273"/>
      <c r="P1124" s="287"/>
      <c r="Q1124" s="198"/>
      <c r="R1124" s="198"/>
      <c r="S1124" s="297" t="s">
        <v>162</v>
      </c>
    </row>
    <row r="1125" spans="1:19" s="246" customFormat="1" ht="24" customHeight="1">
      <c r="A1125" s="194" t="s">
        <v>1670</v>
      </c>
      <c r="C1125" s="198"/>
      <c r="D1125" s="198"/>
      <c r="E1125" s="195"/>
      <c r="F1125" s="198"/>
      <c r="G1125" s="198"/>
      <c r="H1125" s="198"/>
      <c r="I1125" s="198"/>
      <c r="J1125" s="198"/>
      <c r="K1125" s="198"/>
      <c r="L1125" s="198"/>
      <c r="M1125" s="198"/>
      <c r="N1125" s="198"/>
      <c r="O1125" s="196"/>
      <c r="P1125" s="198"/>
      <c r="Q1125" s="198"/>
      <c r="R1125" s="198"/>
      <c r="S1125" s="199" t="s">
        <v>1671</v>
      </c>
    </row>
    <row r="1126" spans="1:19" s="246" customFormat="1" ht="18" customHeight="1">
      <c r="A1126" s="266" t="s">
        <v>1927</v>
      </c>
      <c r="B1126" s="195"/>
      <c r="C1126" s="198"/>
      <c r="D1126" s="198"/>
      <c r="E1126" s="195"/>
      <c r="F1126" s="198"/>
      <c r="G1126" s="198"/>
      <c r="H1126" s="198"/>
      <c r="I1126" s="198"/>
      <c r="J1126" s="198"/>
      <c r="K1126" s="198"/>
      <c r="L1126" s="198"/>
      <c r="M1126" s="198"/>
      <c r="N1126" s="198"/>
      <c r="O1126" s="196"/>
      <c r="P1126" s="198"/>
      <c r="Q1126" s="198"/>
      <c r="R1126" s="198"/>
      <c r="S1126" s="205" t="s">
        <v>1928</v>
      </c>
    </row>
    <row r="1127" spans="1:19" s="246" customFormat="1" ht="18" customHeight="1">
      <c r="A1127" s="207" t="s">
        <v>1674</v>
      </c>
      <c r="B1127" s="195"/>
      <c r="C1127" s="198"/>
      <c r="D1127" s="198"/>
      <c r="E1127" s="195"/>
      <c r="F1127" s="198"/>
      <c r="G1127" s="198"/>
      <c r="H1127" s="198"/>
      <c r="I1127" s="198"/>
      <c r="J1127" s="198"/>
      <c r="K1127" s="198"/>
      <c r="L1127" s="198"/>
      <c r="M1127" s="198"/>
      <c r="N1127" s="198"/>
      <c r="O1127" s="196"/>
      <c r="P1127" s="198"/>
      <c r="Q1127" s="198"/>
      <c r="R1127" s="198"/>
      <c r="S1127" s="209" t="s">
        <v>1675</v>
      </c>
    </row>
    <row r="1128" spans="1:19" ht="11.45" customHeight="1">
      <c r="A1128" s="211"/>
      <c r="B1128" s="212"/>
      <c r="C1128" s="212"/>
      <c r="D1128" s="212"/>
      <c r="E1128" s="212"/>
      <c r="F1128" s="212"/>
      <c r="G1128" s="212"/>
      <c r="H1128" s="212"/>
      <c r="I1128" s="212"/>
      <c r="J1128" s="212"/>
      <c r="K1128" s="212"/>
      <c r="L1128" s="212"/>
      <c r="M1128" s="212"/>
      <c r="N1128" s="212"/>
      <c r="O1128" s="212"/>
      <c r="P1128" s="212"/>
      <c r="Q1128" s="212"/>
      <c r="R1128" s="212"/>
      <c r="S1128" s="214"/>
    </row>
    <row r="1129" spans="1:19" ht="11.45" customHeight="1">
      <c r="A1129" s="217"/>
      <c r="B1129" s="2269">
        <v>2020</v>
      </c>
      <c r="C1129" s="2270"/>
      <c r="D1129" s="2270"/>
      <c r="E1129" s="2270"/>
      <c r="F1129" s="2270"/>
      <c r="G1129" s="2270"/>
      <c r="H1129" s="2270"/>
      <c r="I1129" s="2270"/>
      <c r="J1129" s="2270"/>
      <c r="K1129" s="2271"/>
      <c r="L1129" s="2269">
        <v>2019</v>
      </c>
      <c r="M1129" s="2270"/>
      <c r="N1129" s="2270"/>
      <c r="O1129" s="2270"/>
      <c r="P1129" s="2270"/>
      <c r="Q1129" s="2270"/>
      <c r="R1129" s="2271"/>
      <c r="S1129" s="218"/>
    </row>
    <row r="1130" spans="1:19" ht="11.45" customHeight="1">
      <c r="A1130" s="217"/>
      <c r="B1130" s="2272"/>
      <c r="C1130" s="2273"/>
      <c r="D1130" s="2273"/>
      <c r="E1130" s="2273"/>
      <c r="F1130" s="2273"/>
      <c r="G1130" s="2273"/>
      <c r="H1130" s="2273"/>
      <c r="I1130" s="2273"/>
      <c r="J1130" s="2273"/>
      <c r="K1130" s="2274"/>
      <c r="L1130" s="2272"/>
      <c r="M1130" s="2273"/>
      <c r="N1130" s="2273"/>
      <c r="O1130" s="2273"/>
      <c r="P1130" s="2273"/>
      <c r="Q1130" s="2273"/>
      <c r="R1130" s="2274"/>
      <c r="S1130" s="218" t="s">
        <v>1570</v>
      </c>
    </row>
    <row r="1131" spans="1:19" ht="11.45" customHeight="1">
      <c r="A1131" s="217"/>
      <c r="B1131" s="711" t="s">
        <v>45</v>
      </c>
      <c r="C1131" s="224" t="s">
        <v>47</v>
      </c>
      <c r="D1131" s="224" t="s">
        <v>27</v>
      </c>
      <c r="E1131" s="221"/>
      <c r="F1131" s="219" t="s">
        <v>28</v>
      </c>
      <c r="G1131" s="220" t="s">
        <v>29</v>
      </c>
      <c r="H1131" s="220" t="s">
        <v>30</v>
      </c>
      <c r="I1131" s="223" t="s">
        <v>23</v>
      </c>
      <c r="J1131" s="222" t="s">
        <v>24</v>
      </c>
      <c r="K1131" s="222" t="s">
        <v>25</v>
      </c>
      <c r="L1131" s="223" t="s">
        <v>1571</v>
      </c>
      <c r="M1131" s="223" t="s">
        <v>1676</v>
      </c>
      <c r="N1131" s="223" t="s">
        <v>26</v>
      </c>
      <c r="O1131" s="225"/>
      <c r="P1131" s="224" t="s">
        <v>45</v>
      </c>
      <c r="Q1131" s="224" t="s">
        <v>47</v>
      </c>
      <c r="R1131" s="712" t="s">
        <v>27</v>
      </c>
      <c r="S1131" s="218"/>
    </row>
    <row r="1132" spans="1:19" ht="11.45" customHeight="1">
      <c r="A1132" s="226"/>
      <c r="B1132" s="714" t="s">
        <v>13</v>
      </c>
      <c r="C1132" s="232" t="s">
        <v>46</v>
      </c>
      <c r="D1132" s="232" t="s">
        <v>12</v>
      </c>
      <c r="E1132" s="229"/>
      <c r="F1132" s="227" t="s">
        <v>11</v>
      </c>
      <c r="G1132" s="228" t="s">
        <v>10</v>
      </c>
      <c r="H1132" s="228" t="s">
        <v>9</v>
      </c>
      <c r="I1132" s="231" t="s">
        <v>8</v>
      </c>
      <c r="J1132" s="230" t="s">
        <v>7</v>
      </c>
      <c r="K1132" s="230" t="s">
        <v>6</v>
      </c>
      <c r="L1132" s="231" t="s">
        <v>1575</v>
      </c>
      <c r="M1132" s="231" t="s">
        <v>1576</v>
      </c>
      <c r="N1132" s="231" t="s">
        <v>1577</v>
      </c>
      <c r="O1132" s="233"/>
      <c r="P1132" s="232" t="s">
        <v>13</v>
      </c>
      <c r="Q1132" s="232" t="s">
        <v>46</v>
      </c>
      <c r="R1132" s="715" t="s">
        <v>12</v>
      </c>
      <c r="S1132" s="234"/>
    </row>
    <row r="1133" spans="1:19" ht="15" customHeight="1">
      <c r="A1133" s="267"/>
      <c r="B1133" s="241"/>
      <c r="C1133" s="242"/>
      <c r="D1133" s="242"/>
      <c r="E1133" s="237"/>
      <c r="F1133" s="241"/>
      <c r="G1133" s="242"/>
      <c r="H1133" s="242"/>
      <c r="I1133" s="242"/>
      <c r="J1133" s="242"/>
      <c r="K1133" s="242"/>
      <c r="L1133" s="242"/>
      <c r="M1133" s="242"/>
      <c r="N1133" s="242"/>
      <c r="O1133" s="273"/>
      <c r="P1133" s="241"/>
      <c r="Q1133" s="242"/>
      <c r="R1133" s="244"/>
      <c r="S1133" s="239"/>
    </row>
    <row r="1134" spans="1:19" ht="15" customHeight="1">
      <c r="A1134" s="249" t="s">
        <v>1819</v>
      </c>
      <c r="B1134" s="241">
        <f>'[2]tr (2)'!C790</f>
        <v>100</v>
      </c>
      <c r="C1134" s="242">
        <f>'[2]tr (2)'!D790</f>
        <v>99.6</v>
      </c>
      <c r="D1134" s="242">
        <f>'[2]tr (2)'!E790</f>
        <v>100.4</v>
      </c>
      <c r="E1134" s="244"/>
      <c r="F1134" s="242">
        <f>'[2]tr (2)'!F790</f>
        <v>100.3</v>
      </c>
      <c r="G1134" s="242">
        <f>'[2]tr (2)'!G790</f>
        <v>100.4</v>
      </c>
      <c r="H1134" s="242">
        <f>'[2]tr (2)'!H790</f>
        <v>100.4</v>
      </c>
      <c r="I1134" s="242">
        <f>'[2]tr (2)'!I790</f>
        <v>99.9</v>
      </c>
      <c r="J1134" s="242">
        <f>'[2]tr (2)'!J790</f>
        <v>100</v>
      </c>
      <c r="K1134" s="242">
        <f>'[2]tr (2)'!K790</f>
        <v>99.7</v>
      </c>
      <c r="L1134" s="242">
        <f>'[2]tr (2)'!L790</f>
        <v>99.3</v>
      </c>
      <c r="M1134" s="242">
        <f>'[2]tr (2)'!M790</f>
        <v>99.3</v>
      </c>
      <c r="N1134" s="242">
        <f>'[2]tr (2)'!N790</f>
        <v>99.3</v>
      </c>
      <c r="O1134" s="244"/>
      <c r="P1134" s="241">
        <f>'[2]tr (2)'!O790</f>
        <v>98.1</v>
      </c>
      <c r="Q1134" s="242">
        <f>'[2]tr (2)'!P790</f>
        <v>98.1</v>
      </c>
      <c r="R1134" s="244">
        <f>'[2]tr (2)'!Q790</f>
        <v>98.1</v>
      </c>
      <c r="S1134" s="245" t="s">
        <v>1820</v>
      </c>
    </row>
    <row r="1135" spans="1:19" ht="15" customHeight="1">
      <c r="A1135" s="216" t="s">
        <v>1821</v>
      </c>
      <c r="B1135" s="247">
        <f>'[2]tr (2)'!C791</f>
        <v>89.7</v>
      </c>
      <c r="C1135" s="198">
        <f>'[2]tr (2)'!D791</f>
        <v>87.1</v>
      </c>
      <c r="D1135" s="198">
        <f>'[2]tr (2)'!E791</f>
        <v>87.1</v>
      </c>
      <c r="E1135" s="251"/>
      <c r="F1135" s="198">
        <f>'[2]tr (2)'!F791</f>
        <v>86.1</v>
      </c>
      <c r="G1135" s="198">
        <f>'[2]tr (2)'!G791</f>
        <v>85.7</v>
      </c>
      <c r="H1135" s="198">
        <f>'[2]tr (2)'!H791</f>
        <v>85.7</v>
      </c>
      <c r="I1135" s="198">
        <f>'[2]tr (2)'!I791</f>
        <v>82.1</v>
      </c>
      <c r="J1135" s="198">
        <f>'[2]tr (2)'!J791</f>
        <v>82.4</v>
      </c>
      <c r="K1135" s="198">
        <f>'[2]tr (2)'!K791</f>
        <v>82.6</v>
      </c>
      <c r="L1135" s="198">
        <f>'[2]tr (2)'!L791</f>
        <v>79.400000000000006</v>
      </c>
      <c r="M1135" s="198">
        <f>'[2]tr (2)'!M791</f>
        <v>78.8</v>
      </c>
      <c r="N1135" s="198">
        <f>'[2]tr (2)'!N791</f>
        <v>78.8</v>
      </c>
      <c r="O1135" s="251"/>
      <c r="P1135" s="247">
        <f>'[2]tr (2)'!O791</f>
        <v>77.099999999999994</v>
      </c>
      <c r="Q1135" s="198">
        <f>'[2]tr (2)'!P791</f>
        <v>76.8</v>
      </c>
      <c r="R1135" s="251">
        <f>'[2]tr (2)'!Q791</f>
        <v>76.8</v>
      </c>
      <c r="S1135" s="253" t="s">
        <v>1822</v>
      </c>
    </row>
    <row r="1136" spans="1:19" ht="15" customHeight="1">
      <c r="A1136" s="216" t="s">
        <v>1823</v>
      </c>
      <c r="B1136" s="247">
        <f>'[2]tr (2)'!C792</f>
        <v>100</v>
      </c>
      <c r="C1136" s="198">
        <f>'[2]tr (2)'!D792</f>
        <v>100</v>
      </c>
      <c r="D1136" s="198">
        <f>'[2]tr (2)'!E792</f>
        <v>100</v>
      </c>
      <c r="E1136" s="251"/>
      <c r="F1136" s="198">
        <f>'[2]tr (2)'!F792</f>
        <v>100</v>
      </c>
      <c r="G1136" s="198">
        <f>'[2]tr (2)'!G792</f>
        <v>100</v>
      </c>
      <c r="H1136" s="198">
        <f>'[2]tr (2)'!H792</f>
        <v>100</v>
      </c>
      <c r="I1136" s="198">
        <f>'[2]tr (2)'!I792</f>
        <v>100</v>
      </c>
      <c r="J1136" s="198">
        <f>'[2]tr (2)'!J792</f>
        <v>100</v>
      </c>
      <c r="K1136" s="198">
        <f>'[2]tr (2)'!K792</f>
        <v>100</v>
      </c>
      <c r="L1136" s="198">
        <f>'[2]tr (2)'!L792</f>
        <v>100</v>
      </c>
      <c r="M1136" s="198">
        <f>'[2]tr (2)'!M792</f>
        <v>100</v>
      </c>
      <c r="N1136" s="198">
        <f>'[2]tr (2)'!N792</f>
        <v>100</v>
      </c>
      <c r="O1136" s="251"/>
      <c r="P1136" s="247">
        <f>'[2]tr (2)'!O792</f>
        <v>100</v>
      </c>
      <c r="Q1136" s="198">
        <f>'[2]tr (2)'!P792</f>
        <v>100</v>
      </c>
      <c r="R1136" s="251">
        <f>'[2]tr (2)'!Q792</f>
        <v>100</v>
      </c>
      <c r="S1136" s="252" t="s">
        <v>1824</v>
      </c>
    </row>
    <row r="1137" spans="1:19" ht="15" customHeight="1">
      <c r="A1137" s="216" t="s">
        <v>1825</v>
      </c>
      <c r="B1137" s="247">
        <f>'[2]tr (2)'!C793</f>
        <v>87.5</v>
      </c>
      <c r="C1137" s="198">
        <f>'[2]tr (2)'!D793</f>
        <v>87.5</v>
      </c>
      <c r="D1137" s="198">
        <f>'[2]tr (2)'!E793</f>
        <v>98.4</v>
      </c>
      <c r="E1137" s="251"/>
      <c r="F1137" s="198">
        <f>'[2]tr (2)'!F793</f>
        <v>98.4</v>
      </c>
      <c r="G1137" s="198">
        <f>'[2]tr (2)'!G793</f>
        <v>98.4</v>
      </c>
      <c r="H1137" s="198">
        <f>'[2]tr (2)'!H793</f>
        <v>98.4</v>
      </c>
      <c r="I1137" s="198">
        <f>'[2]tr (2)'!I793</f>
        <v>98.4</v>
      </c>
      <c r="J1137" s="198">
        <f>'[2]tr (2)'!J793</f>
        <v>98.4</v>
      </c>
      <c r="K1137" s="198">
        <f>'[2]tr (2)'!K793</f>
        <v>98.4</v>
      </c>
      <c r="L1137" s="198">
        <f>'[2]tr (2)'!L793</f>
        <v>98.4</v>
      </c>
      <c r="M1137" s="198">
        <f>'[2]tr (2)'!M793</f>
        <v>98.4</v>
      </c>
      <c r="N1137" s="198">
        <f>'[2]tr (2)'!N793</f>
        <v>98.4</v>
      </c>
      <c r="O1137" s="251"/>
      <c r="P1137" s="247">
        <f>'[2]tr (2)'!O793</f>
        <v>87.5</v>
      </c>
      <c r="Q1137" s="198">
        <f>'[2]tr (2)'!P793</f>
        <v>87.5</v>
      </c>
      <c r="R1137" s="251">
        <f>'[2]tr (2)'!Q793</f>
        <v>87.5</v>
      </c>
      <c r="S1137" s="252" t="s">
        <v>1826</v>
      </c>
    </row>
    <row r="1138" spans="1:19" ht="15" customHeight="1">
      <c r="A1138" s="216" t="s">
        <v>1827</v>
      </c>
      <c r="B1138" s="247">
        <f>'[2]tr (2)'!C794</f>
        <v>77.099999999999994</v>
      </c>
      <c r="C1138" s="198">
        <f>'[2]tr (2)'!D794</f>
        <v>77.099999999999994</v>
      </c>
      <c r="D1138" s="198">
        <f>'[2]tr (2)'!E794</f>
        <v>77.099999999999994</v>
      </c>
      <c r="E1138" s="251"/>
      <c r="F1138" s="198">
        <f>'[2]tr (2)'!F794</f>
        <v>77.099999999999994</v>
      </c>
      <c r="G1138" s="198">
        <f>'[2]tr (2)'!G794</f>
        <v>84.1</v>
      </c>
      <c r="H1138" s="198">
        <f>'[2]tr (2)'!H794</f>
        <v>84.1</v>
      </c>
      <c r="I1138" s="198">
        <f>'[2]tr (2)'!I794</f>
        <v>84.1</v>
      </c>
      <c r="J1138" s="198">
        <f>'[2]tr (2)'!J794</f>
        <v>86.9</v>
      </c>
      <c r="K1138" s="198">
        <f>'[2]tr (2)'!K794</f>
        <v>86.9</v>
      </c>
      <c r="L1138" s="198">
        <f>'[2]tr (2)'!L794</f>
        <v>86.9</v>
      </c>
      <c r="M1138" s="198">
        <f>'[2]tr (2)'!M794</f>
        <v>86.9</v>
      </c>
      <c r="N1138" s="198">
        <f>'[2]tr (2)'!N794</f>
        <v>86.9</v>
      </c>
      <c r="O1138" s="251"/>
      <c r="P1138" s="247">
        <f>'[2]tr (2)'!O794</f>
        <v>86.9</v>
      </c>
      <c r="Q1138" s="198">
        <f>'[2]tr (2)'!P794</f>
        <v>95.3</v>
      </c>
      <c r="R1138" s="251">
        <f>'[2]tr (2)'!Q794</f>
        <v>95.3</v>
      </c>
      <c r="S1138" s="252" t="s">
        <v>1828</v>
      </c>
    </row>
    <row r="1139" spans="1:19" ht="15" customHeight="1">
      <c r="A1139" s="216" t="s">
        <v>1829</v>
      </c>
      <c r="B1139" s="247">
        <f>'[2]tr (2)'!C795</f>
        <v>115</v>
      </c>
      <c r="C1139" s="198">
        <f>'[2]tr (2)'!D795</f>
        <v>115</v>
      </c>
      <c r="D1139" s="198">
        <f>'[2]tr (2)'!E795</f>
        <v>115</v>
      </c>
      <c r="E1139" s="251"/>
      <c r="F1139" s="198">
        <f>'[2]tr (2)'!F795</f>
        <v>115</v>
      </c>
      <c r="G1139" s="198">
        <f>'[2]tr (2)'!G795</f>
        <v>115</v>
      </c>
      <c r="H1139" s="198">
        <f>'[2]tr (2)'!H795</f>
        <v>115</v>
      </c>
      <c r="I1139" s="198">
        <f>'[2]tr (2)'!I795</f>
        <v>115</v>
      </c>
      <c r="J1139" s="198">
        <f>'[2]tr (2)'!J795</f>
        <v>115</v>
      </c>
      <c r="K1139" s="198">
        <f>'[2]tr (2)'!K795</f>
        <v>115</v>
      </c>
      <c r="L1139" s="198">
        <f>'[2]tr (2)'!L795</f>
        <v>115</v>
      </c>
      <c r="M1139" s="198">
        <f>'[2]tr (2)'!M795</f>
        <v>115</v>
      </c>
      <c r="N1139" s="198">
        <f>'[2]tr (2)'!N795</f>
        <v>115</v>
      </c>
      <c r="O1139" s="251"/>
      <c r="P1139" s="247">
        <f>'[2]tr (2)'!O795</f>
        <v>115</v>
      </c>
      <c r="Q1139" s="198">
        <f>'[2]tr (2)'!P795</f>
        <v>115</v>
      </c>
      <c r="R1139" s="251">
        <f>'[2]tr (2)'!Q795</f>
        <v>115</v>
      </c>
      <c r="S1139" s="292" t="s">
        <v>1830</v>
      </c>
    </row>
    <row r="1140" spans="1:19" ht="15" customHeight="1">
      <c r="A1140" s="277" t="s">
        <v>1831</v>
      </c>
      <c r="B1140" s="247">
        <f>'[2]tr (2)'!C796</f>
        <v>100</v>
      </c>
      <c r="C1140" s="198">
        <f>'[2]tr (2)'!D796</f>
        <v>100</v>
      </c>
      <c r="D1140" s="198">
        <f>'[2]tr (2)'!E796</f>
        <v>100</v>
      </c>
      <c r="E1140" s="251"/>
      <c r="F1140" s="198">
        <f>'[2]tr (2)'!F796</f>
        <v>100</v>
      </c>
      <c r="G1140" s="198">
        <f>'[2]tr (2)'!G796</f>
        <v>100</v>
      </c>
      <c r="H1140" s="198">
        <f>'[2]tr (2)'!H796</f>
        <v>100</v>
      </c>
      <c r="I1140" s="198">
        <f>'[2]tr (2)'!I796</f>
        <v>100</v>
      </c>
      <c r="J1140" s="198">
        <f>'[2]tr (2)'!J796</f>
        <v>100</v>
      </c>
      <c r="K1140" s="198">
        <f>'[2]tr (2)'!K796</f>
        <v>100</v>
      </c>
      <c r="L1140" s="198">
        <f>'[2]tr (2)'!L796</f>
        <v>100</v>
      </c>
      <c r="M1140" s="198">
        <f>'[2]tr (2)'!M796</f>
        <v>100</v>
      </c>
      <c r="N1140" s="198">
        <f>'[2]tr (2)'!N796</f>
        <v>100</v>
      </c>
      <c r="O1140" s="251"/>
      <c r="P1140" s="247">
        <f>'[2]tr (2)'!O796</f>
        <v>100</v>
      </c>
      <c r="Q1140" s="198">
        <f>'[2]tr (2)'!P796</f>
        <v>100</v>
      </c>
      <c r="R1140" s="251">
        <f>'[2]tr (2)'!Q796</f>
        <v>100</v>
      </c>
      <c r="S1140" s="206" t="s">
        <v>1832</v>
      </c>
    </row>
    <row r="1141" spans="1:19" ht="15" customHeight="1">
      <c r="A1141" s="216" t="s">
        <v>1833</v>
      </c>
      <c r="B1141" s="247">
        <f>'[2]tr (2)'!C797</f>
        <v>98.8</v>
      </c>
      <c r="C1141" s="198">
        <f>'[2]tr (2)'!D797</f>
        <v>98.8</v>
      </c>
      <c r="D1141" s="198">
        <f>'[2]tr (2)'!E797</f>
        <v>98.8</v>
      </c>
      <c r="E1141" s="251"/>
      <c r="F1141" s="198">
        <f>'[2]tr (2)'!F797</f>
        <v>98.8</v>
      </c>
      <c r="G1141" s="198">
        <f>'[2]tr (2)'!G797</f>
        <v>98.8</v>
      </c>
      <c r="H1141" s="198">
        <f>'[2]tr (2)'!H797</f>
        <v>98.8</v>
      </c>
      <c r="I1141" s="198">
        <f>'[2]tr (2)'!I797</f>
        <v>98.8</v>
      </c>
      <c r="J1141" s="198">
        <f>'[2]tr (2)'!J797</f>
        <v>98.8</v>
      </c>
      <c r="K1141" s="198">
        <f>'[2]tr (2)'!K797</f>
        <v>98.8</v>
      </c>
      <c r="L1141" s="198">
        <f>'[2]tr (2)'!L797</f>
        <v>98.8</v>
      </c>
      <c r="M1141" s="198">
        <f>'[2]tr (2)'!M797</f>
        <v>97.2</v>
      </c>
      <c r="N1141" s="198">
        <f>'[2]tr (2)'!N797</f>
        <v>97.2</v>
      </c>
      <c r="O1141" s="251"/>
      <c r="P1141" s="247">
        <f>'[2]tr (2)'!O797</f>
        <v>98.8</v>
      </c>
      <c r="Q1141" s="198">
        <f>'[2]tr (2)'!P797</f>
        <v>98.8</v>
      </c>
      <c r="R1141" s="251">
        <f>'[2]tr (2)'!Q797</f>
        <v>98.8</v>
      </c>
      <c r="S1141" s="253" t="s">
        <v>1834</v>
      </c>
    </row>
    <row r="1142" spans="1:19" ht="15" customHeight="1">
      <c r="A1142" s="216" t="s">
        <v>1835</v>
      </c>
      <c r="B1142" s="247">
        <f>'[2]tr (2)'!C798</f>
        <v>101.4</v>
      </c>
      <c r="C1142" s="198">
        <f>'[2]tr (2)'!D798</f>
        <v>101.4</v>
      </c>
      <c r="D1142" s="198">
        <f>'[2]tr (2)'!E798</f>
        <v>101.4</v>
      </c>
      <c r="E1142" s="251"/>
      <c r="F1142" s="198">
        <f>'[2]tr (2)'!F798</f>
        <v>101.4</v>
      </c>
      <c r="G1142" s="198">
        <f>'[2]tr (2)'!G798</f>
        <v>101.4</v>
      </c>
      <c r="H1142" s="198">
        <f>'[2]tr (2)'!H798</f>
        <v>101.4</v>
      </c>
      <c r="I1142" s="198">
        <f>'[2]tr (2)'!I798</f>
        <v>101.4</v>
      </c>
      <c r="J1142" s="198">
        <f>'[2]tr (2)'!J798</f>
        <v>101.4</v>
      </c>
      <c r="K1142" s="198">
        <f>'[2]tr (2)'!K798</f>
        <v>101.4</v>
      </c>
      <c r="L1142" s="198">
        <f>'[2]tr (2)'!L798</f>
        <v>101.4</v>
      </c>
      <c r="M1142" s="198">
        <f>'[2]tr (2)'!M798</f>
        <v>101.4</v>
      </c>
      <c r="N1142" s="198">
        <f>'[2]tr (2)'!N798</f>
        <v>101.4</v>
      </c>
      <c r="O1142" s="251"/>
      <c r="P1142" s="247">
        <f>'[2]tr (2)'!O798</f>
        <v>101.4</v>
      </c>
      <c r="Q1142" s="198">
        <f>'[2]tr (2)'!P798</f>
        <v>101.4</v>
      </c>
      <c r="R1142" s="251">
        <f>'[2]tr (2)'!Q798</f>
        <v>101.4</v>
      </c>
      <c r="S1142" s="253" t="s">
        <v>1836</v>
      </c>
    </row>
    <row r="1143" spans="1:19" ht="15" customHeight="1">
      <c r="A1143" s="216" t="s">
        <v>1837</v>
      </c>
      <c r="B1143" s="247">
        <f>'[2]tr (2)'!C799</f>
        <v>91.3</v>
      </c>
      <c r="C1143" s="198">
        <f>'[2]tr (2)'!D799</f>
        <v>91.3</v>
      </c>
      <c r="D1143" s="198">
        <f>'[2]tr (2)'!E799</f>
        <v>91.3</v>
      </c>
      <c r="E1143" s="251"/>
      <c r="F1143" s="198">
        <f>'[2]tr (2)'!F799</f>
        <v>91.3</v>
      </c>
      <c r="G1143" s="198">
        <f>'[2]tr (2)'!G799</f>
        <v>100</v>
      </c>
      <c r="H1143" s="198">
        <f>'[2]tr (2)'!H799</f>
        <v>100</v>
      </c>
      <c r="I1143" s="198">
        <f>'[2]tr (2)'!I799</f>
        <v>100</v>
      </c>
      <c r="J1143" s="198">
        <f>'[2]tr (2)'!J799</f>
        <v>100</v>
      </c>
      <c r="K1143" s="198">
        <f>'[2]tr (2)'!K799</f>
        <v>100</v>
      </c>
      <c r="L1143" s="198">
        <f>'[2]tr (2)'!L799</f>
        <v>100</v>
      </c>
      <c r="M1143" s="198">
        <f>'[2]tr (2)'!M799</f>
        <v>100</v>
      </c>
      <c r="N1143" s="198">
        <f>'[2]tr (2)'!N799</f>
        <v>100</v>
      </c>
      <c r="O1143" s="251"/>
      <c r="P1143" s="247">
        <f>'[2]tr (2)'!O799</f>
        <v>100</v>
      </c>
      <c r="Q1143" s="198">
        <f>'[2]tr (2)'!P799</f>
        <v>100</v>
      </c>
      <c r="R1143" s="251">
        <f>'[2]tr (2)'!Q799</f>
        <v>100</v>
      </c>
      <c r="S1143" s="253" t="s">
        <v>1838</v>
      </c>
    </row>
    <row r="1144" spans="1:19" ht="15" customHeight="1">
      <c r="A1144" s="216" t="s">
        <v>1839</v>
      </c>
      <c r="B1144" s="247">
        <f>'[2]tr (2)'!C800</f>
        <v>105</v>
      </c>
      <c r="C1144" s="198">
        <f>'[2]tr (2)'!D800</f>
        <v>105</v>
      </c>
      <c r="D1144" s="198">
        <f>'[2]tr (2)'!E800</f>
        <v>105</v>
      </c>
      <c r="E1144" s="251"/>
      <c r="F1144" s="198">
        <f>'[2]tr (2)'!F800</f>
        <v>105</v>
      </c>
      <c r="G1144" s="198">
        <f>'[2]tr (2)'!G800</f>
        <v>105</v>
      </c>
      <c r="H1144" s="198">
        <f>'[2]tr (2)'!H800</f>
        <v>105</v>
      </c>
      <c r="I1144" s="198">
        <f>'[2]tr (2)'!I800</f>
        <v>105</v>
      </c>
      <c r="J1144" s="198">
        <f>'[2]tr (2)'!J800</f>
        <v>105</v>
      </c>
      <c r="K1144" s="198">
        <f>'[2]tr (2)'!K800</f>
        <v>105</v>
      </c>
      <c r="L1144" s="198">
        <f>'[2]tr (2)'!L800</f>
        <v>105</v>
      </c>
      <c r="M1144" s="198">
        <f>'[2]tr (2)'!M800</f>
        <v>105</v>
      </c>
      <c r="N1144" s="198">
        <f>'[2]tr (2)'!N800</f>
        <v>105</v>
      </c>
      <c r="O1144" s="251"/>
      <c r="P1144" s="247">
        <f>'[2]tr (2)'!O800</f>
        <v>105</v>
      </c>
      <c r="Q1144" s="198">
        <f>'[2]tr (2)'!P800</f>
        <v>105</v>
      </c>
      <c r="R1144" s="251">
        <f>'[2]tr (2)'!Q800</f>
        <v>105</v>
      </c>
      <c r="S1144" s="253" t="s">
        <v>1840</v>
      </c>
    </row>
    <row r="1145" spans="1:19" ht="15" customHeight="1">
      <c r="A1145" s="216" t="s">
        <v>1841</v>
      </c>
      <c r="B1145" s="247">
        <f>'[2]tr (2)'!C801</f>
        <v>102.4</v>
      </c>
      <c r="C1145" s="198">
        <f>'[2]tr (2)'!D801</f>
        <v>100.9</v>
      </c>
      <c r="D1145" s="198">
        <f>'[2]tr (2)'!E801</f>
        <v>100.9</v>
      </c>
      <c r="E1145" s="251"/>
      <c r="F1145" s="198">
        <f>'[2]tr (2)'!F801</f>
        <v>100.1</v>
      </c>
      <c r="G1145" s="198">
        <f>'[2]tr (2)'!G801</f>
        <v>100.1</v>
      </c>
      <c r="H1145" s="198">
        <f>'[2]tr (2)'!H801</f>
        <v>100.1</v>
      </c>
      <c r="I1145" s="198">
        <f>'[2]tr (2)'!I801</f>
        <v>100.1</v>
      </c>
      <c r="J1145" s="198">
        <f>'[2]tr (2)'!J801</f>
        <v>100.1</v>
      </c>
      <c r="K1145" s="198">
        <f>'[2]tr (2)'!K801</f>
        <v>100.1</v>
      </c>
      <c r="L1145" s="198">
        <f>'[2]tr (2)'!L801</f>
        <v>100.1</v>
      </c>
      <c r="M1145" s="198">
        <f>'[2]tr (2)'!M801</f>
        <v>100.1</v>
      </c>
      <c r="N1145" s="198">
        <f>'[2]tr (2)'!N801</f>
        <v>100.1</v>
      </c>
      <c r="O1145" s="251"/>
      <c r="P1145" s="247">
        <f>'[2]tr (2)'!O801</f>
        <v>100.1</v>
      </c>
      <c r="Q1145" s="198">
        <f>'[2]tr (2)'!P801</f>
        <v>100.1</v>
      </c>
      <c r="R1145" s="251">
        <f>'[2]tr (2)'!Q801</f>
        <v>100.1</v>
      </c>
      <c r="S1145" s="253" t="s">
        <v>1842</v>
      </c>
    </row>
    <row r="1146" spans="1:19" ht="15" customHeight="1">
      <c r="A1146" s="216" t="s">
        <v>1843</v>
      </c>
      <c r="B1146" s="247">
        <f>'[2]tr (2)'!C802</f>
        <v>100</v>
      </c>
      <c r="C1146" s="198">
        <f>'[2]tr (2)'!D802</f>
        <v>100</v>
      </c>
      <c r="D1146" s="198">
        <f>'[2]tr (2)'!E802</f>
        <v>100</v>
      </c>
      <c r="E1146" s="251"/>
      <c r="F1146" s="198">
        <f>'[2]tr (2)'!F802</f>
        <v>100</v>
      </c>
      <c r="G1146" s="198">
        <f>'[2]tr (2)'!G802</f>
        <v>100</v>
      </c>
      <c r="H1146" s="198">
        <f>'[2]tr (2)'!H802</f>
        <v>100</v>
      </c>
      <c r="I1146" s="198">
        <f>'[2]tr (2)'!I802</f>
        <v>100</v>
      </c>
      <c r="J1146" s="198">
        <f>'[2]tr (2)'!J802</f>
        <v>100</v>
      </c>
      <c r="K1146" s="198">
        <f>'[2]tr (2)'!K802</f>
        <v>100</v>
      </c>
      <c r="L1146" s="198">
        <f>'[2]tr (2)'!L802</f>
        <v>100</v>
      </c>
      <c r="M1146" s="198">
        <f>'[2]tr (2)'!M802</f>
        <v>100</v>
      </c>
      <c r="N1146" s="198">
        <f>'[2]tr (2)'!N802</f>
        <v>100</v>
      </c>
      <c r="O1146" s="251"/>
      <c r="P1146" s="247">
        <f>'[2]tr (2)'!O802</f>
        <v>100</v>
      </c>
      <c r="Q1146" s="198">
        <f>'[2]tr (2)'!P802</f>
        <v>100</v>
      </c>
      <c r="R1146" s="251">
        <f>'[2]tr (2)'!Q802</f>
        <v>100</v>
      </c>
      <c r="S1146" s="253" t="s">
        <v>1844</v>
      </c>
    </row>
    <row r="1147" spans="1:19" s="246" customFormat="1" ht="15" customHeight="1">
      <c r="A1147" s="216" t="s">
        <v>1845</v>
      </c>
      <c r="B1147" s="247">
        <f>'[2]tr (2)'!C803</f>
        <v>100</v>
      </c>
      <c r="C1147" s="198">
        <f>'[2]tr (2)'!D803</f>
        <v>100</v>
      </c>
      <c r="D1147" s="198">
        <f>'[2]tr (2)'!E803</f>
        <v>100</v>
      </c>
      <c r="E1147" s="251"/>
      <c r="F1147" s="198">
        <f>'[2]tr (2)'!F803</f>
        <v>100</v>
      </c>
      <c r="G1147" s="198">
        <f>'[2]tr (2)'!G803</f>
        <v>100</v>
      </c>
      <c r="H1147" s="198">
        <f>'[2]tr (2)'!H803</f>
        <v>100</v>
      </c>
      <c r="I1147" s="198">
        <f>'[2]tr (2)'!I803</f>
        <v>100</v>
      </c>
      <c r="J1147" s="198">
        <f>'[2]tr (2)'!J803</f>
        <v>100</v>
      </c>
      <c r="K1147" s="198">
        <f>'[2]tr (2)'!K803</f>
        <v>100</v>
      </c>
      <c r="L1147" s="198">
        <f>'[2]tr (2)'!L803</f>
        <v>100</v>
      </c>
      <c r="M1147" s="198">
        <f>'[2]tr (2)'!M803</f>
        <v>100</v>
      </c>
      <c r="N1147" s="198">
        <f>'[2]tr (2)'!N803</f>
        <v>100</v>
      </c>
      <c r="O1147" s="251"/>
      <c r="P1147" s="247">
        <f>'[2]tr (2)'!O803</f>
        <v>100</v>
      </c>
      <c r="Q1147" s="198">
        <f>'[2]tr (2)'!P803</f>
        <v>100</v>
      </c>
      <c r="R1147" s="251">
        <f>'[2]tr (2)'!Q803</f>
        <v>100</v>
      </c>
      <c r="S1147" s="253" t="s">
        <v>1846</v>
      </c>
    </row>
    <row r="1148" spans="1:19" s="246" customFormat="1" ht="15" customHeight="1">
      <c r="A1148" s="216" t="s">
        <v>1847</v>
      </c>
      <c r="B1148" s="247">
        <f>'[2]tr (2)'!C804</f>
        <v>100</v>
      </c>
      <c r="C1148" s="198">
        <f>'[2]tr (2)'!D804</f>
        <v>100</v>
      </c>
      <c r="D1148" s="198">
        <f>'[2]tr (2)'!E804</f>
        <v>100</v>
      </c>
      <c r="E1148" s="251"/>
      <c r="F1148" s="198">
        <f>'[2]tr (2)'!F804</f>
        <v>100</v>
      </c>
      <c r="G1148" s="198">
        <f>'[2]tr (2)'!G804</f>
        <v>100</v>
      </c>
      <c r="H1148" s="198">
        <f>'[2]tr (2)'!H804</f>
        <v>100</v>
      </c>
      <c r="I1148" s="198">
        <f>'[2]tr (2)'!I804</f>
        <v>100</v>
      </c>
      <c r="J1148" s="198">
        <f>'[2]tr (2)'!J804</f>
        <v>100</v>
      </c>
      <c r="K1148" s="198">
        <f>'[2]tr (2)'!K804</f>
        <v>100</v>
      </c>
      <c r="L1148" s="198">
        <f>'[2]tr (2)'!L804</f>
        <v>100</v>
      </c>
      <c r="M1148" s="198">
        <f>'[2]tr (2)'!M804</f>
        <v>100</v>
      </c>
      <c r="N1148" s="198">
        <f>'[2]tr (2)'!N804</f>
        <v>100</v>
      </c>
      <c r="O1148" s="251"/>
      <c r="P1148" s="247">
        <f>'[2]tr (2)'!O804</f>
        <v>100</v>
      </c>
      <c r="Q1148" s="198">
        <f>'[2]tr (2)'!P804</f>
        <v>100</v>
      </c>
      <c r="R1148" s="251">
        <f>'[2]tr (2)'!Q804</f>
        <v>100</v>
      </c>
      <c r="S1148" s="253" t="s">
        <v>1848</v>
      </c>
    </row>
    <row r="1149" spans="1:19" ht="15" customHeight="1">
      <c r="A1149" s="216" t="s">
        <v>1849</v>
      </c>
      <c r="B1149" s="247">
        <f>'[2]tr (2)'!C805</f>
        <v>119.9</v>
      </c>
      <c r="C1149" s="198">
        <f>'[2]tr (2)'!D805</f>
        <v>117.9</v>
      </c>
      <c r="D1149" s="198">
        <f>'[2]tr (2)'!E805</f>
        <v>112.7</v>
      </c>
      <c r="E1149" s="251"/>
      <c r="F1149" s="198">
        <f>'[2]tr (2)'!F805</f>
        <v>112.7</v>
      </c>
      <c r="G1149" s="198">
        <f>'[2]tr (2)'!G805</f>
        <v>112.7</v>
      </c>
      <c r="H1149" s="198">
        <f>'[2]tr (2)'!H805</f>
        <v>112.7</v>
      </c>
      <c r="I1149" s="198">
        <f>'[2]tr (2)'!I805</f>
        <v>112.7</v>
      </c>
      <c r="J1149" s="198">
        <f>'[2]tr (2)'!J805</f>
        <v>112.7</v>
      </c>
      <c r="K1149" s="198">
        <f>'[2]tr (2)'!K805</f>
        <v>112.7</v>
      </c>
      <c r="L1149" s="198">
        <f>'[2]tr (2)'!L805</f>
        <v>112.7</v>
      </c>
      <c r="M1149" s="198">
        <f>'[2]tr (2)'!M805</f>
        <v>112.7</v>
      </c>
      <c r="N1149" s="198">
        <f>'[2]tr (2)'!N805</f>
        <v>112.7</v>
      </c>
      <c r="O1149" s="251"/>
      <c r="P1149" s="247">
        <f>'[2]tr (2)'!O805</f>
        <v>113.7</v>
      </c>
      <c r="Q1149" s="198">
        <f>'[2]tr (2)'!P805</f>
        <v>109.6</v>
      </c>
      <c r="R1149" s="251">
        <f>'[2]tr (2)'!Q805</f>
        <v>109.6</v>
      </c>
      <c r="S1149" s="253" t="s">
        <v>1850</v>
      </c>
    </row>
    <row r="1150" spans="1:19" ht="15" customHeight="1">
      <c r="A1150" s="216" t="s">
        <v>1851</v>
      </c>
      <c r="B1150" s="247">
        <f>'[2]tr (2)'!C806</f>
        <v>106.5</v>
      </c>
      <c r="C1150" s="198">
        <f>'[2]tr (2)'!D806</f>
        <v>106.5</v>
      </c>
      <c r="D1150" s="198">
        <f>'[2]tr (2)'!E806</f>
        <v>106.5</v>
      </c>
      <c r="E1150" s="251"/>
      <c r="F1150" s="198">
        <f>'[2]tr (2)'!F806</f>
        <v>106.5</v>
      </c>
      <c r="G1150" s="198">
        <f>'[2]tr (2)'!G806</f>
        <v>106.5</v>
      </c>
      <c r="H1150" s="198">
        <f>'[2]tr (2)'!H806</f>
        <v>106.5</v>
      </c>
      <c r="I1150" s="198">
        <f>'[2]tr (2)'!I806</f>
        <v>106.5</v>
      </c>
      <c r="J1150" s="198">
        <f>'[2]tr (2)'!J806</f>
        <v>106.5</v>
      </c>
      <c r="K1150" s="198">
        <f>'[2]tr (2)'!K806</f>
        <v>105.4</v>
      </c>
      <c r="L1150" s="198">
        <f>'[2]tr (2)'!L806</f>
        <v>105.4</v>
      </c>
      <c r="M1150" s="198">
        <f>'[2]tr (2)'!M806</f>
        <v>105.4</v>
      </c>
      <c r="N1150" s="198">
        <f>'[2]tr (2)'!N806</f>
        <v>105.4</v>
      </c>
      <c r="O1150" s="251"/>
      <c r="P1150" s="247">
        <f>'[2]tr (2)'!O806</f>
        <v>105.4</v>
      </c>
      <c r="Q1150" s="198">
        <f>'[2]tr (2)'!P806</f>
        <v>104.9</v>
      </c>
      <c r="R1150" s="251">
        <f>'[2]tr (2)'!Q806</f>
        <v>104.9</v>
      </c>
      <c r="S1150" s="253" t="s">
        <v>1852</v>
      </c>
    </row>
    <row r="1151" spans="1:19" ht="15" customHeight="1">
      <c r="B1151" s="247"/>
      <c r="C1151" s="198"/>
      <c r="D1151" s="242"/>
      <c r="E1151" s="244"/>
      <c r="F1151" s="242"/>
      <c r="G1151" s="242"/>
      <c r="H1151" s="242"/>
      <c r="I1151" s="242"/>
      <c r="J1151" s="242"/>
      <c r="K1151" s="242"/>
      <c r="L1151" s="242"/>
      <c r="M1151" s="242"/>
      <c r="N1151" s="242"/>
      <c r="O1151" s="244"/>
      <c r="P1151" s="241"/>
      <c r="Q1151" s="242"/>
      <c r="R1151" s="244"/>
      <c r="S1151" s="253"/>
    </row>
    <row r="1152" spans="1:19" ht="15" customHeight="1">
      <c r="A1152" s="249" t="s">
        <v>1853</v>
      </c>
      <c r="B1152" s="241">
        <f>'[2]tr (2)'!C808</f>
        <v>107.6</v>
      </c>
      <c r="C1152" s="242">
        <f>'[2]tr (2)'!D808</f>
        <v>107.8</v>
      </c>
      <c r="D1152" s="242">
        <f>'[2]tr (2)'!E808</f>
        <v>107.8</v>
      </c>
      <c r="E1152" s="244"/>
      <c r="F1152" s="242">
        <f>'[2]tr (2)'!F808</f>
        <v>107.8</v>
      </c>
      <c r="G1152" s="242">
        <f>'[2]tr (2)'!G808</f>
        <v>107.8</v>
      </c>
      <c r="H1152" s="242">
        <f>'[2]tr (2)'!H808</f>
        <v>107.8</v>
      </c>
      <c r="I1152" s="242">
        <f>'[2]tr (2)'!I808</f>
        <v>107.8</v>
      </c>
      <c r="J1152" s="242">
        <f>'[2]tr (2)'!J808</f>
        <v>107.8</v>
      </c>
      <c r="K1152" s="242">
        <f>'[2]tr (2)'!K808</f>
        <v>107.8</v>
      </c>
      <c r="L1152" s="242">
        <f>'[2]tr (2)'!L808</f>
        <v>107.8</v>
      </c>
      <c r="M1152" s="242">
        <f>'[2]tr (2)'!M808</f>
        <v>107.8</v>
      </c>
      <c r="N1152" s="242">
        <f>'[2]tr (2)'!N808</f>
        <v>107.8</v>
      </c>
      <c r="O1152" s="244"/>
      <c r="P1152" s="241">
        <f>'[2]tr (2)'!O808</f>
        <v>107.8</v>
      </c>
      <c r="Q1152" s="242">
        <f>'[2]tr (2)'!P808</f>
        <v>107</v>
      </c>
      <c r="R1152" s="244">
        <f>'[2]tr (2)'!Q808</f>
        <v>107</v>
      </c>
      <c r="S1152" s="250" t="s">
        <v>1854</v>
      </c>
    </row>
    <row r="1153" spans="1:19" ht="15" customHeight="1">
      <c r="A1153" s="216" t="s">
        <v>1855</v>
      </c>
      <c r="B1153" s="247">
        <f>'[2]tr (2)'!C809</f>
        <v>112.1</v>
      </c>
      <c r="C1153" s="198">
        <f>'[2]tr (2)'!D809</f>
        <v>112.1</v>
      </c>
      <c r="D1153" s="198">
        <f>'[2]tr (2)'!E809</f>
        <v>112.1</v>
      </c>
      <c r="E1153" s="251"/>
      <c r="F1153" s="198">
        <f>'[2]tr (2)'!F809</f>
        <v>112.1</v>
      </c>
      <c r="G1153" s="198">
        <f>'[2]tr (2)'!G809</f>
        <v>112.1</v>
      </c>
      <c r="H1153" s="198">
        <f>'[2]tr (2)'!H809</f>
        <v>112.1</v>
      </c>
      <c r="I1153" s="198">
        <f>'[2]tr (2)'!I809</f>
        <v>112.1</v>
      </c>
      <c r="J1153" s="198">
        <f>'[2]tr (2)'!J809</f>
        <v>112.1</v>
      </c>
      <c r="K1153" s="198">
        <f>'[2]tr (2)'!K809</f>
        <v>112.1</v>
      </c>
      <c r="L1153" s="198">
        <f>'[2]tr (2)'!L809</f>
        <v>112.1</v>
      </c>
      <c r="M1153" s="198">
        <f>'[2]tr (2)'!M809</f>
        <v>112.1</v>
      </c>
      <c r="N1153" s="198">
        <f>'[2]tr (2)'!N809</f>
        <v>112.1</v>
      </c>
      <c r="O1153" s="251"/>
      <c r="P1153" s="247">
        <f>'[2]tr (2)'!O809</f>
        <v>112.1</v>
      </c>
      <c r="Q1153" s="198">
        <f>'[2]tr (2)'!P809</f>
        <v>110.6</v>
      </c>
      <c r="R1153" s="251">
        <f>'[2]tr (2)'!Q809</f>
        <v>110.6</v>
      </c>
      <c r="S1153" s="253" t="s">
        <v>1856</v>
      </c>
    </row>
    <row r="1154" spans="1:19" ht="15" customHeight="1">
      <c r="A1154" s="216" t="s">
        <v>1857</v>
      </c>
      <c r="B1154" s="247">
        <f>'[2]tr (2)'!C810</f>
        <v>109.6</v>
      </c>
      <c r="C1154" s="198">
        <f>'[2]tr (2)'!D810</f>
        <v>110.1</v>
      </c>
      <c r="D1154" s="198">
        <f>'[2]tr (2)'!E810</f>
        <v>110.1</v>
      </c>
      <c r="E1154" s="251"/>
      <c r="F1154" s="198">
        <f>'[2]tr (2)'!F810</f>
        <v>110.1</v>
      </c>
      <c r="G1154" s="198">
        <f>'[2]tr (2)'!G810</f>
        <v>110.1</v>
      </c>
      <c r="H1154" s="198">
        <f>'[2]tr (2)'!H810</f>
        <v>110.1</v>
      </c>
      <c r="I1154" s="198">
        <f>'[2]tr (2)'!I810</f>
        <v>110.1</v>
      </c>
      <c r="J1154" s="198">
        <f>'[2]tr (2)'!J810</f>
        <v>110.1</v>
      </c>
      <c r="K1154" s="198">
        <f>'[2]tr (2)'!K810</f>
        <v>110.1</v>
      </c>
      <c r="L1154" s="198">
        <f>'[2]tr (2)'!L810</f>
        <v>110.1</v>
      </c>
      <c r="M1154" s="198">
        <f>'[2]tr (2)'!M810</f>
        <v>110.1</v>
      </c>
      <c r="N1154" s="198">
        <f>'[2]tr (2)'!N810</f>
        <v>110.1</v>
      </c>
      <c r="O1154" s="251"/>
      <c r="P1154" s="247">
        <f>'[2]tr (2)'!O810</f>
        <v>110.1</v>
      </c>
      <c r="Q1154" s="198">
        <f>'[2]tr (2)'!P810</f>
        <v>109.4</v>
      </c>
      <c r="R1154" s="251">
        <f>'[2]tr (2)'!Q810</f>
        <v>109.4</v>
      </c>
      <c r="S1154" s="253" t="s">
        <v>1858</v>
      </c>
    </row>
    <row r="1155" spans="1:19" ht="15" customHeight="1">
      <c r="A1155" s="216" t="s">
        <v>1859</v>
      </c>
      <c r="B1155" s="247">
        <f>'[2]tr (2)'!C811</f>
        <v>100</v>
      </c>
      <c r="C1155" s="198">
        <f>'[2]tr (2)'!D811</f>
        <v>100</v>
      </c>
      <c r="D1155" s="198">
        <f>'[2]tr (2)'!E811</f>
        <v>100</v>
      </c>
      <c r="E1155" s="251"/>
      <c r="F1155" s="198">
        <f>'[2]tr (2)'!F811</f>
        <v>100</v>
      </c>
      <c r="G1155" s="198">
        <f>'[2]tr (2)'!G811</f>
        <v>100</v>
      </c>
      <c r="H1155" s="198">
        <f>'[2]tr (2)'!H811</f>
        <v>100</v>
      </c>
      <c r="I1155" s="198">
        <f>'[2]tr (2)'!I811</f>
        <v>100</v>
      </c>
      <c r="J1155" s="198">
        <f>'[2]tr (2)'!J811</f>
        <v>100</v>
      </c>
      <c r="K1155" s="198">
        <f>'[2]tr (2)'!K811</f>
        <v>100</v>
      </c>
      <c r="L1155" s="198">
        <f>'[2]tr (2)'!L811</f>
        <v>100</v>
      </c>
      <c r="M1155" s="198">
        <f>'[2]tr (2)'!M811</f>
        <v>100</v>
      </c>
      <c r="N1155" s="198">
        <f>'[2]tr (2)'!N811</f>
        <v>100</v>
      </c>
      <c r="O1155" s="251"/>
      <c r="P1155" s="247">
        <f>'[2]tr (2)'!O811</f>
        <v>100</v>
      </c>
      <c r="Q1155" s="198">
        <f>'[2]tr (2)'!P811</f>
        <v>100</v>
      </c>
      <c r="R1155" s="251">
        <f>'[2]tr (2)'!Q811</f>
        <v>100</v>
      </c>
      <c r="S1155" s="253" t="s">
        <v>1860</v>
      </c>
    </row>
    <row r="1156" spans="1:19" ht="15" customHeight="1">
      <c r="A1156" s="216" t="s">
        <v>1861</v>
      </c>
      <c r="B1156" s="247">
        <f>'[2]tr (2)'!C812</f>
        <v>100</v>
      </c>
      <c r="C1156" s="198">
        <f>'[2]tr (2)'!D812</f>
        <v>100</v>
      </c>
      <c r="D1156" s="198">
        <f>'[2]tr (2)'!E812</f>
        <v>100</v>
      </c>
      <c r="E1156" s="251"/>
      <c r="F1156" s="198">
        <f>'[2]tr (2)'!F812</f>
        <v>100</v>
      </c>
      <c r="G1156" s="198">
        <f>'[2]tr (2)'!G812</f>
        <v>100</v>
      </c>
      <c r="H1156" s="198">
        <f>'[2]tr (2)'!H812</f>
        <v>100</v>
      </c>
      <c r="I1156" s="198">
        <f>'[2]tr (2)'!I812</f>
        <v>100</v>
      </c>
      <c r="J1156" s="198">
        <f>'[2]tr (2)'!J812</f>
        <v>100</v>
      </c>
      <c r="K1156" s="198">
        <f>'[2]tr (2)'!K812</f>
        <v>100</v>
      </c>
      <c r="L1156" s="198">
        <f>'[2]tr (2)'!L812</f>
        <v>100</v>
      </c>
      <c r="M1156" s="198">
        <f>'[2]tr (2)'!M812</f>
        <v>100</v>
      </c>
      <c r="N1156" s="198">
        <f>'[2]tr (2)'!N812</f>
        <v>100</v>
      </c>
      <c r="O1156" s="251"/>
      <c r="P1156" s="247">
        <f>'[2]tr (2)'!O812</f>
        <v>100</v>
      </c>
      <c r="Q1156" s="198">
        <f>'[2]tr (2)'!P812</f>
        <v>100</v>
      </c>
      <c r="R1156" s="251">
        <f>'[2]tr (2)'!Q812</f>
        <v>100</v>
      </c>
      <c r="S1156" s="253" t="s">
        <v>1862</v>
      </c>
    </row>
    <row r="1157" spans="1:19" ht="15" customHeight="1">
      <c r="A1157" s="216" t="s">
        <v>1863</v>
      </c>
      <c r="B1157" s="247">
        <f>'[2]tr (2)'!C813</f>
        <v>100</v>
      </c>
      <c r="C1157" s="198">
        <f>'[2]tr (2)'!D813</f>
        <v>100</v>
      </c>
      <c r="D1157" s="198">
        <f>'[2]tr (2)'!E813</f>
        <v>100</v>
      </c>
      <c r="E1157" s="251"/>
      <c r="F1157" s="198">
        <f>'[2]tr (2)'!F813</f>
        <v>100</v>
      </c>
      <c r="G1157" s="198">
        <f>'[2]tr (2)'!G813</f>
        <v>100</v>
      </c>
      <c r="H1157" s="198">
        <f>'[2]tr (2)'!H813</f>
        <v>100</v>
      </c>
      <c r="I1157" s="198">
        <f>'[2]tr (2)'!I813</f>
        <v>100</v>
      </c>
      <c r="J1157" s="198">
        <f>'[2]tr (2)'!J813</f>
        <v>100</v>
      </c>
      <c r="K1157" s="198">
        <f>'[2]tr (2)'!K813</f>
        <v>100</v>
      </c>
      <c r="L1157" s="198">
        <f>'[2]tr (2)'!L813</f>
        <v>100</v>
      </c>
      <c r="M1157" s="198">
        <f>'[2]tr (2)'!M813</f>
        <v>100</v>
      </c>
      <c r="N1157" s="198">
        <f>'[2]tr (2)'!N813</f>
        <v>100</v>
      </c>
      <c r="O1157" s="251"/>
      <c r="P1157" s="247">
        <f>'[2]tr (2)'!O813</f>
        <v>100</v>
      </c>
      <c r="Q1157" s="198">
        <f>'[2]tr (2)'!P813</f>
        <v>100</v>
      </c>
      <c r="R1157" s="251">
        <f>'[2]tr (2)'!Q813</f>
        <v>100</v>
      </c>
      <c r="S1157" s="253" t="s">
        <v>1864</v>
      </c>
    </row>
    <row r="1158" spans="1:19" ht="15" customHeight="1">
      <c r="B1158" s="247"/>
      <c r="C1158" s="198"/>
      <c r="D1158" s="242"/>
      <c r="E1158" s="244"/>
      <c r="F1158" s="242"/>
      <c r="G1158" s="242"/>
      <c r="H1158" s="242"/>
      <c r="I1158" s="242"/>
      <c r="J1158" s="242"/>
      <c r="K1158" s="242"/>
      <c r="L1158" s="242"/>
      <c r="M1158" s="242"/>
      <c r="N1158" s="242"/>
      <c r="O1158" s="244"/>
      <c r="P1158" s="241"/>
      <c r="Q1158" s="242"/>
      <c r="R1158" s="244"/>
      <c r="S1158" s="253"/>
    </row>
    <row r="1159" spans="1:19" ht="15" customHeight="1">
      <c r="A1159" s="249" t="s">
        <v>1865</v>
      </c>
      <c r="B1159" s="241">
        <f>'[2]tr (2)'!C815</f>
        <v>104.3</v>
      </c>
      <c r="C1159" s="242">
        <f>'[2]tr (2)'!D815</f>
        <v>104.6</v>
      </c>
      <c r="D1159" s="242">
        <f>'[2]tr (2)'!E815</f>
        <v>105</v>
      </c>
      <c r="E1159" s="244"/>
      <c r="F1159" s="242">
        <f>'[2]tr (2)'!F815</f>
        <v>105.1</v>
      </c>
      <c r="G1159" s="242">
        <f>'[2]tr (2)'!G815</f>
        <v>103.5</v>
      </c>
      <c r="H1159" s="242">
        <f>'[2]tr (2)'!H815</f>
        <v>103.5</v>
      </c>
      <c r="I1159" s="242">
        <f>'[2]tr (2)'!I815</f>
        <v>103.5</v>
      </c>
      <c r="J1159" s="242">
        <f>'[2]tr (2)'!J815</f>
        <v>103.4</v>
      </c>
      <c r="K1159" s="242">
        <f>'[2]tr (2)'!K815</f>
        <v>104</v>
      </c>
      <c r="L1159" s="242">
        <f>'[2]tr (2)'!L815</f>
        <v>104.7</v>
      </c>
      <c r="M1159" s="242">
        <f>'[2]tr (2)'!M815</f>
        <v>103.7</v>
      </c>
      <c r="N1159" s="242">
        <f>'[2]tr (2)'!N815</f>
        <v>103.5</v>
      </c>
      <c r="O1159" s="244"/>
      <c r="P1159" s="241">
        <f>'[2]tr (2)'!O815</f>
        <v>104.5</v>
      </c>
      <c r="Q1159" s="242">
        <f>'[2]tr (2)'!P815</f>
        <v>104.8</v>
      </c>
      <c r="R1159" s="244">
        <f>'[2]tr (2)'!Q815</f>
        <v>103.2</v>
      </c>
      <c r="S1159" s="248" t="s">
        <v>1866</v>
      </c>
    </row>
    <row r="1160" spans="1:19" ht="15" customHeight="1">
      <c r="A1160" s="216" t="s">
        <v>1867</v>
      </c>
      <c r="B1160" s="247">
        <f>'[2]tr (2)'!C816</f>
        <v>105.9</v>
      </c>
      <c r="C1160" s="198">
        <f>'[2]tr (2)'!D816</f>
        <v>105.9</v>
      </c>
      <c r="D1160" s="198">
        <f>'[2]tr (2)'!E816</f>
        <v>105.5</v>
      </c>
      <c r="E1160" s="251"/>
      <c r="F1160" s="198">
        <f>'[2]tr (2)'!F816</f>
        <v>105.5</v>
      </c>
      <c r="G1160" s="198">
        <f>'[2]tr (2)'!G816</f>
        <v>105.3</v>
      </c>
      <c r="H1160" s="198">
        <f>'[2]tr (2)'!H816</f>
        <v>105.3</v>
      </c>
      <c r="I1160" s="198">
        <f>'[2]tr (2)'!I816</f>
        <v>105.3</v>
      </c>
      <c r="J1160" s="198">
        <f>'[2]tr (2)'!J816</f>
        <v>105.3</v>
      </c>
      <c r="K1160" s="198">
        <f>'[2]tr (2)'!K816</f>
        <v>105.9</v>
      </c>
      <c r="L1160" s="198">
        <f>'[2]tr (2)'!L816</f>
        <v>105.9</v>
      </c>
      <c r="M1160" s="198">
        <f>'[2]tr (2)'!M816</f>
        <v>105.9</v>
      </c>
      <c r="N1160" s="198">
        <f>'[2]tr (2)'!N816</f>
        <v>105.9</v>
      </c>
      <c r="O1160" s="251"/>
      <c r="P1160" s="247">
        <f>'[2]tr (2)'!O816</f>
        <v>105.2</v>
      </c>
      <c r="Q1160" s="198">
        <f>'[2]tr (2)'!P816</f>
        <v>105.2</v>
      </c>
      <c r="R1160" s="251">
        <f>'[2]tr (2)'!Q816</f>
        <v>103</v>
      </c>
      <c r="S1160" s="253" t="s">
        <v>1868</v>
      </c>
    </row>
    <row r="1161" spans="1:19" ht="15" customHeight="1">
      <c r="A1161" s="216" t="s">
        <v>1869</v>
      </c>
      <c r="B1161" s="247">
        <f>'[2]tr (2)'!C817</f>
        <v>100</v>
      </c>
      <c r="C1161" s="198">
        <f>'[2]tr (2)'!D817</f>
        <v>100</v>
      </c>
      <c r="D1161" s="198">
        <f>'[2]tr (2)'!E817</f>
        <v>100</v>
      </c>
      <c r="E1161" s="251"/>
      <c r="F1161" s="198">
        <f>'[2]tr (2)'!F817</f>
        <v>100</v>
      </c>
      <c r="G1161" s="198">
        <f>'[2]tr (2)'!G817</f>
        <v>100</v>
      </c>
      <c r="H1161" s="198">
        <f>'[2]tr (2)'!H817</f>
        <v>100</v>
      </c>
      <c r="I1161" s="198">
        <f>'[2]tr (2)'!I817</f>
        <v>100</v>
      </c>
      <c r="J1161" s="198">
        <f>'[2]tr (2)'!J817</f>
        <v>100</v>
      </c>
      <c r="K1161" s="198">
        <f>'[2]tr (2)'!K817</f>
        <v>100</v>
      </c>
      <c r="L1161" s="198">
        <f>'[2]tr (2)'!L817</f>
        <v>100</v>
      </c>
      <c r="M1161" s="198">
        <f>'[2]tr (2)'!M817</f>
        <v>100</v>
      </c>
      <c r="N1161" s="198">
        <f>'[2]tr (2)'!N817</f>
        <v>100</v>
      </c>
      <c r="O1161" s="251"/>
      <c r="P1161" s="247">
        <f>'[2]tr (2)'!O817</f>
        <v>100</v>
      </c>
      <c r="Q1161" s="198">
        <f>'[2]tr (2)'!P817</f>
        <v>100</v>
      </c>
      <c r="R1161" s="251">
        <f>'[2]tr (2)'!Q817</f>
        <v>100</v>
      </c>
      <c r="S1161" s="253" t="s">
        <v>1870</v>
      </c>
    </row>
    <row r="1162" spans="1:19" ht="15" customHeight="1">
      <c r="A1162" s="216" t="s">
        <v>1871</v>
      </c>
      <c r="B1162" s="247">
        <f>'[2]tr (2)'!C818</f>
        <v>100.1</v>
      </c>
      <c r="C1162" s="198">
        <f>'[2]tr (2)'!D818</f>
        <v>101.3</v>
      </c>
      <c r="D1162" s="198">
        <f>'[2]tr (2)'!E818</f>
        <v>103.9</v>
      </c>
      <c r="E1162" s="251"/>
      <c r="F1162" s="198">
        <f>'[2]tr (2)'!F818</f>
        <v>104.2</v>
      </c>
      <c r="G1162" s="198">
        <f>'[2]tr (2)'!G818</f>
        <v>98.7</v>
      </c>
      <c r="H1162" s="198">
        <f>'[2]tr (2)'!H818</f>
        <v>98.7</v>
      </c>
      <c r="I1162" s="198">
        <f>'[2]tr (2)'!I818</f>
        <v>98.7</v>
      </c>
      <c r="J1162" s="198">
        <f>'[2]tr (2)'!J818</f>
        <v>98.3</v>
      </c>
      <c r="K1162" s="198">
        <f>'[2]tr (2)'!K818</f>
        <v>98.8</v>
      </c>
      <c r="L1162" s="198">
        <f>'[2]tr (2)'!L818</f>
        <v>101.6</v>
      </c>
      <c r="M1162" s="198">
        <f>'[2]tr (2)'!M818</f>
        <v>97.9</v>
      </c>
      <c r="N1162" s="198">
        <f>'[2]tr (2)'!N818</f>
        <v>97.2</v>
      </c>
      <c r="O1162" s="251"/>
      <c r="P1162" s="247">
        <f>'[2]tr (2)'!O818</f>
        <v>102.9</v>
      </c>
      <c r="Q1162" s="198">
        <f>'[2]tr (2)'!P818</f>
        <v>103.8</v>
      </c>
      <c r="R1162" s="251">
        <f>'[2]tr (2)'!Q818</f>
        <v>103.8</v>
      </c>
      <c r="S1162" s="253" t="s">
        <v>1872</v>
      </c>
    </row>
    <row r="1163" spans="1:19" ht="15" customHeight="1">
      <c r="B1163" s="247"/>
      <c r="C1163" s="198"/>
      <c r="D1163" s="242"/>
      <c r="E1163" s="244"/>
      <c r="F1163" s="242"/>
      <c r="G1163" s="242"/>
      <c r="H1163" s="242"/>
      <c r="I1163" s="242"/>
      <c r="J1163" s="242"/>
      <c r="K1163" s="242"/>
      <c r="L1163" s="242"/>
      <c r="M1163" s="242"/>
      <c r="N1163" s="242"/>
      <c r="O1163" s="244"/>
      <c r="P1163" s="241"/>
      <c r="Q1163" s="242"/>
      <c r="R1163" s="244"/>
      <c r="S1163" s="253"/>
    </row>
    <row r="1164" spans="1:19" ht="15" customHeight="1">
      <c r="A1164" s="249" t="s">
        <v>1873</v>
      </c>
      <c r="B1164" s="241">
        <f>'[2]tr (2)'!C820</f>
        <v>103</v>
      </c>
      <c r="C1164" s="242">
        <f>'[2]tr (2)'!D820</f>
        <v>103</v>
      </c>
      <c r="D1164" s="242">
        <f>'[2]tr (2)'!E820</f>
        <v>103.1</v>
      </c>
      <c r="E1164" s="244"/>
      <c r="F1164" s="242">
        <f>'[2]tr (2)'!F820</f>
        <v>103.1</v>
      </c>
      <c r="G1164" s="242">
        <f>'[2]tr (2)'!G820</f>
        <v>103.1</v>
      </c>
      <c r="H1164" s="242">
        <f>'[2]tr (2)'!H820</f>
        <v>103.1</v>
      </c>
      <c r="I1164" s="242">
        <f>'[2]tr (2)'!I820</f>
        <v>103.1</v>
      </c>
      <c r="J1164" s="242">
        <f>'[2]tr (2)'!J820</f>
        <v>103.2</v>
      </c>
      <c r="K1164" s="242">
        <f>'[2]tr (2)'!K820</f>
        <v>103.2</v>
      </c>
      <c r="L1164" s="242">
        <f>'[2]tr (2)'!L820</f>
        <v>101.9</v>
      </c>
      <c r="M1164" s="242">
        <f>'[2]tr (2)'!M820</f>
        <v>101.8</v>
      </c>
      <c r="N1164" s="242">
        <f>'[2]tr (2)'!N820</f>
        <v>101.8</v>
      </c>
      <c r="O1164" s="244"/>
      <c r="P1164" s="241">
        <f>'[2]tr (2)'!O820</f>
        <v>102</v>
      </c>
      <c r="Q1164" s="242">
        <f>'[2]tr (2)'!P820</f>
        <v>102.7</v>
      </c>
      <c r="R1164" s="244">
        <f>'[2]tr (2)'!Q820</f>
        <v>102</v>
      </c>
      <c r="S1164" s="248" t="s">
        <v>1874</v>
      </c>
    </row>
    <row r="1165" spans="1:19" ht="15" customHeight="1">
      <c r="A1165" s="216" t="s">
        <v>1875</v>
      </c>
      <c r="B1165" s="247">
        <f>'[2]tr (2)'!C821</f>
        <v>105.1</v>
      </c>
      <c r="C1165" s="198">
        <f>'[2]tr (2)'!D821</f>
        <v>105.1</v>
      </c>
      <c r="D1165" s="198">
        <f>'[2]tr (2)'!E821</f>
        <v>105.1</v>
      </c>
      <c r="E1165" s="251"/>
      <c r="F1165" s="198">
        <f>'[2]tr (2)'!F821</f>
        <v>105.1</v>
      </c>
      <c r="G1165" s="198">
        <f>'[2]tr (2)'!G821</f>
        <v>105.1</v>
      </c>
      <c r="H1165" s="198">
        <f>'[2]tr (2)'!H821</f>
        <v>105.1</v>
      </c>
      <c r="I1165" s="198">
        <f>'[2]tr (2)'!I821</f>
        <v>105.1</v>
      </c>
      <c r="J1165" s="198">
        <f>'[2]tr (2)'!J821</f>
        <v>105.1</v>
      </c>
      <c r="K1165" s="198">
        <f>'[2]tr (2)'!K821</f>
        <v>105.1</v>
      </c>
      <c r="L1165" s="198">
        <f>'[2]tr (2)'!L821</f>
        <v>105.1</v>
      </c>
      <c r="M1165" s="198">
        <f>'[2]tr (2)'!M821</f>
        <v>105.1</v>
      </c>
      <c r="N1165" s="198">
        <f>'[2]tr (2)'!N821</f>
        <v>105.1</v>
      </c>
      <c r="O1165" s="251"/>
      <c r="P1165" s="247">
        <f>'[2]tr (2)'!O821</f>
        <v>105.1</v>
      </c>
      <c r="Q1165" s="198">
        <f>'[2]tr (2)'!P821</f>
        <v>107.6</v>
      </c>
      <c r="R1165" s="251">
        <f>'[2]tr (2)'!Q821</f>
        <v>105.1</v>
      </c>
      <c r="S1165" s="253" t="s">
        <v>1876</v>
      </c>
    </row>
    <row r="1166" spans="1:19" ht="15" customHeight="1">
      <c r="A1166" s="216" t="s">
        <v>1877</v>
      </c>
      <c r="B1166" s="247">
        <f>'[2]tr (2)'!C822</f>
        <v>100</v>
      </c>
      <c r="C1166" s="198">
        <f>'[2]tr (2)'!D822</f>
        <v>100</v>
      </c>
      <c r="D1166" s="198">
        <f>'[2]tr (2)'!E822</f>
        <v>100</v>
      </c>
      <c r="E1166" s="251"/>
      <c r="F1166" s="198">
        <f>'[2]tr (2)'!F822</f>
        <v>100</v>
      </c>
      <c r="G1166" s="198">
        <f>'[2]tr (2)'!G822</f>
        <v>100</v>
      </c>
      <c r="H1166" s="198">
        <f>'[2]tr (2)'!H822</f>
        <v>100</v>
      </c>
      <c r="I1166" s="198">
        <f>'[2]tr (2)'!I822</f>
        <v>100</v>
      </c>
      <c r="J1166" s="198">
        <f>'[2]tr (2)'!J822</f>
        <v>100</v>
      </c>
      <c r="K1166" s="198">
        <f>'[2]tr (2)'!K822</f>
        <v>100</v>
      </c>
      <c r="L1166" s="198">
        <f>'[2]tr (2)'!L822</f>
        <v>100</v>
      </c>
      <c r="M1166" s="198">
        <f>'[2]tr (2)'!M822</f>
        <v>100</v>
      </c>
      <c r="N1166" s="198">
        <f>'[2]tr (2)'!N822</f>
        <v>100</v>
      </c>
      <c r="O1166" s="251"/>
      <c r="P1166" s="247">
        <f>'[2]tr (2)'!O822</f>
        <v>100</v>
      </c>
      <c r="Q1166" s="198">
        <f>'[2]tr (2)'!P822</f>
        <v>100</v>
      </c>
      <c r="R1166" s="251">
        <f>'[2]tr (2)'!Q822</f>
        <v>100</v>
      </c>
      <c r="S1166" s="252" t="s">
        <v>1878</v>
      </c>
    </row>
    <row r="1167" spans="1:19" ht="15" customHeight="1">
      <c r="A1167" s="216" t="s">
        <v>1879</v>
      </c>
      <c r="B1167" s="247">
        <f>'[2]tr (2)'!C823</f>
        <v>101.3</v>
      </c>
      <c r="C1167" s="198">
        <f>'[2]tr (2)'!D823</f>
        <v>101.3</v>
      </c>
      <c r="D1167" s="198">
        <f>'[2]tr (2)'!E823</f>
        <v>101.5</v>
      </c>
      <c r="E1167" s="251"/>
      <c r="F1167" s="198">
        <f>'[2]tr (2)'!F823</f>
        <v>101.5</v>
      </c>
      <c r="G1167" s="198">
        <f>'[2]tr (2)'!G823</f>
        <v>101.5</v>
      </c>
      <c r="H1167" s="198">
        <f>'[2]tr (2)'!H823</f>
        <v>101.5</v>
      </c>
      <c r="I1167" s="198">
        <f>'[2]tr (2)'!I823</f>
        <v>101.5</v>
      </c>
      <c r="J1167" s="198">
        <f>'[2]tr (2)'!J823</f>
        <v>101.8</v>
      </c>
      <c r="K1167" s="198">
        <f>'[2]tr (2)'!K823</f>
        <v>101.8</v>
      </c>
      <c r="L1167" s="198">
        <f>'[2]tr (2)'!L823</f>
        <v>100.8</v>
      </c>
      <c r="M1167" s="198">
        <f>'[2]tr (2)'!M823</f>
        <v>100.6</v>
      </c>
      <c r="N1167" s="198">
        <f>'[2]tr (2)'!N823</f>
        <v>100.7</v>
      </c>
      <c r="O1167" s="251"/>
      <c r="P1167" s="247">
        <f>'[2]tr (2)'!O823</f>
        <v>101.2</v>
      </c>
      <c r="Q1167" s="198">
        <f>'[2]tr (2)'!P823</f>
        <v>101.2</v>
      </c>
      <c r="R1167" s="251">
        <f>'[2]tr (2)'!Q823</f>
        <v>101.2</v>
      </c>
      <c r="S1167" s="252" t="s">
        <v>1880</v>
      </c>
    </row>
    <row r="1168" spans="1:19" ht="15" customHeight="1">
      <c r="A1168" s="216" t="s">
        <v>1881</v>
      </c>
      <c r="B1168" s="247">
        <f>'[2]tr (2)'!C824</f>
        <v>100</v>
      </c>
      <c r="C1168" s="198">
        <f>'[2]tr (2)'!D824</f>
        <v>100</v>
      </c>
      <c r="D1168" s="198">
        <f>'[2]tr (2)'!E824</f>
        <v>100</v>
      </c>
      <c r="E1168" s="251"/>
      <c r="F1168" s="198">
        <f>'[2]tr (2)'!F824</f>
        <v>100</v>
      </c>
      <c r="G1168" s="198">
        <f>'[2]tr (2)'!G824</f>
        <v>100</v>
      </c>
      <c r="H1168" s="198">
        <f>'[2]tr (2)'!H824</f>
        <v>100</v>
      </c>
      <c r="I1168" s="198">
        <f>'[2]tr (2)'!I824</f>
        <v>100</v>
      </c>
      <c r="J1168" s="198">
        <f>'[2]tr (2)'!J824</f>
        <v>100</v>
      </c>
      <c r="K1168" s="198">
        <f>'[2]tr (2)'!K824</f>
        <v>100</v>
      </c>
      <c r="L1168" s="198">
        <f>'[2]tr (2)'!L824</f>
        <v>100</v>
      </c>
      <c r="M1168" s="198">
        <f>'[2]tr (2)'!M824</f>
        <v>100</v>
      </c>
      <c r="N1168" s="198">
        <f>'[2]tr (2)'!N824</f>
        <v>100</v>
      </c>
      <c r="O1168" s="251"/>
      <c r="P1168" s="247">
        <f>'[2]tr (2)'!O824</f>
        <v>100</v>
      </c>
      <c r="Q1168" s="198">
        <f>'[2]tr (2)'!P824</f>
        <v>100</v>
      </c>
      <c r="R1168" s="251">
        <f>'[2]tr (2)'!Q824</f>
        <v>100</v>
      </c>
      <c r="S1168" s="253" t="s">
        <v>1882</v>
      </c>
    </row>
    <row r="1169" spans="1:19" ht="15" customHeight="1">
      <c r="A1169" s="216" t="s">
        <v>1883</v>
      </c>
      <c r="B1169" s="247">
        <f>'[2]tr (2)'!C825</f>
        <v>100</v>
      </c>
      <c r="C1169" s="198">
        <f>'[2]tr (2)'!D825</f>
        <v>100</v>
      </c>
      <c r="D1169" s="198">
        <f>'[2]tr (2)'!E825</f>
        <v>100</v>
      </c>
      <c r="E1169" s="251"/>
      <c r="F1169" s="198">
        <f>'[2]tr (2)'!F825</f>
        <v>100</v>
      </c>
      <c r="G1169" s="198">
        <f>'[2]tr (2)'!G825</f>
        <v>100</v>
      </c>
      <c r="H1169" s="198">
        <f>'[2]tr (2)'!H825</f>
        <v>100</v>
      </c>
      <c r="I1169" s="198">
        <f>'[2]tr (2)'!I825</f>
        <v>100</v>
      </c>
      <c r="J1169" s="198">
        <f>'[2]tr (2)'!J825</f>
        <v>100</v>
      </c>
      <c r="K1169" s="198">
        <f>'[2]tr (2)'!K825</f>
        <v>100</v>
      </c>
      <c r="L1169" s="198">
        <f>'[2]tr (2)'!L825</f>
        <v>100</v>
      </c>
      <c r="M1169" s="198">
        <f>'[2]tr (2)'!M825</f>
        <v>100</v>
      </c>
      <c r="N1169" s="198">
        <f>'[2]tr (2)'!N825</f>
        <v>100</v>
      </c>
      <c r="O1169" s="251"/>
      <c r="P1169" s="247">
        <f>'[2]tr (2)'!O825</f>
        <v>100</v>
      </c>
      <c r="Q1169" s="198">
        <f>'[2]tr (2)'!P825</f>
        <v>100</v>
      </c>
      <c r="R1169" s="251">
        <f>'[2]tr (2)'!Q825</f>
        <v>100</v>
      </c>
      <c r="S1169" s="252" t="s">
        <v>1884</v>
      </c>
    </row>
    <row r="1170" spans="1:19" ht="15" customHeight="1">
      <c r="A1170" s="216" t="s">
        <v>1885</v>
      </c>
      <c r="B1170" s="247">
        <f>'[2]tr (2)'!C826</f>
        <v>104.2</v>
      </c>
      <c r="C1170" s="198">
        <f>'[2]tr (2)'!D826</f>
        <v>104.2</v>
      </c>
      <c r="D1170" s="198">
        <f>'[2]tr (2)'!E826</f>
        <v>104.2</v>
      </c>
      <c r="E1170" s="251"/>
      <c r="F1170" s="198">
        <f>'[2]tr (2)'!F826</f>
        <v>104.2</v>
      </c>
      <c r="G1170" s="198">
        <f>'[2]tr (2)'!G826</f>
        <v>104.2</v>
      </c>
      <c r="H1170" s="198">
        <f>'[2]tr (2)'!H826</f>
        <v>104.2</v>
      </c>
      <c r="I1170" s="198">
        <f>'[2]tr (2)'!I826</f>
        <v>104.2</v>
      </c>
      <c r="J1170" s="198">
        <f>'[2]tr (2)'!J826</f>
        <v>104.2</v>
      </c>
      <c r="K1170" s="198">
        <f>'[2]tr (2)'!K826</f>
        <v>104.2</v>
      </c>
      <c r="L1170" s="198">
        <f>'[2]tr (2)'!L826</f>
        <v>100.1</v>
      </c>
      <c r="M1170" s="198">
        <f>'[2]tr (2)'!M826</f>
        <v>100.1</v>
      </c>
      <c r="N1170" s="198">
        <f>'[2]tr (2)'!N826</f>
        <v>100.1</v>
      </c>
      <c r="O1170" s="251"/>
      <c r="P1170" s="247">
        <f>'[2]tr (2)'!O826</f>
        <v>100.1</v>
      </c>
      <c r="Q1170" s="198">
        <f>'[2]tr (2)'!P826</f>
        <v>100.1</v>
      </c>
      <c r="R1170" s="251">
        <f>'[2]tr (2)'!Q826</f>
        <v>100.1</v>
      </c>
      <c r="S1170" s="252" t="s">
        <v>1886</v>
      </c>
    </row>
    <row r="1171" spans="1:19" s="200" customFormat="1" ht="15" customHeight="1">
      <c r="A1171" s="216" t="s">
        <v>1887</v>
      </c>
      <c r="B1171" s="247">
        <f>'[2]tr (2)'!C827</f>
        <v>100</v>
      </c>
      <c r="C1171" s="198">
        <f>'[2]tr (2)'!D827</f>
        <v>100</v>
      </c>
      <c r="D1171" s="198">
        <f>'[2]tr (2)'!E827</f>
        <v>100</v>
      </c>
      <c r="E1171" s="251"/>
      <c r="F1171" s="198">
        <f>'[2]tr (2)'!F827</f>
        <v>100</v>
      </c>
      <c r="G1171" s="198">
        <f>'[2]tr (2)'!G827</f>
        <v>100</v>
      </c>
      <c r="H1171" s="198">
        <f>'[2]tr (2)'!H827</f>
        <v>100</v>
      </c>
      <c r="I1171" s="198">
        <f>'[2]tr (2)'!I827</f>
        <v>100</v>
      </c>
      <c r="J1171" s="198">
        <f>'[2]tr (2)'!J827</f>
        <v>100</v>
      </c>
      <c r="K1171" s="198">
        <f>'[2]tr (2)'!K827</f>
        <v>100</v>
      </c>
      <c r="L1171" s="198">
        <f>'[2]tr (2)'!L827</f>
        <v>100</v>
      </c>
      <c r="M1171" s="198">
        <f>'[2]tr (2)'!M827</f>
        <v>100</v>
      </c>
      <c r="N1171" s="198">
        <f>'[2]tr (2)'!N827</f>
        <v>100</v>
      </c>
      <c r="O1171" s="251"/>
      <c r="P1171" s="247">
        <f>'[2]tr (2)'!O827</f>
        <v>100</v>
      </c>
      <c r="Q1171" s="198">
        <f>'[2]tr (2)'!P827</f>
        <v>100</v>
      </c>
      <c r="R1171" s="251">
        <f>'[2]tr (2)'!Q827</f>
        <v>100</v>
      </c>
      <c r="S1171" s="256" t="s">
        <v>1888</v>
      </c>
    </row>
    <row r="1172" spans="1:19" ht="15" customHeight="1">
      <c r="A1172" s="216" t="s">
        <v>1889</v>
      </c>
      <c r="B1172" s="247">
        <f>'[2]tr (2)'!C828</f>
        <v>104</v>
      </c>
      <c r="C1172" s="198">
        <f>'[2]tr (2)'!D828</f>
        <v>104</v>
      </c>
      <c r="D1172" s="198">
        <f>'[2]tr (2)'!E828</f>
        <v>104</v>
      </c>
      <c r="E1172" s="251"/>
      <c r="F1172" s="198">
        <f>'[2]tr (2)'!F828</f>
        <v>104</v>
      </c>
      <c r="G1172" s="198">
        <f>'[2]tr (2)'!G828</f>
        <v>104</v>
      </c>
      <c r="H1172" s="198">
        <f>'[2]tr (2)'!H828</f>
        <v>104</v>
      </c>
      <c r="I1172" s="198">
        <f>'[2]tr (2)'!I828</f>
        <v>104</v>
      </c>
      <c r="J1172" s="198">
        <f>'[2]tr (2)'!J828</f>
        <v>104</v>
      </c>
      <c r="K1172" s="198">
        <f>'[2]tr (2)'!K828</f>
        <v>104</v>
      </c>
      <c r="L1172" s="198">
        <f>'[2]tr (2)'!L828</f>
        <v>104</v>
      </c>
      <c r="M1172" s="198">
        <f>'[2]tr (2)'!M828</f>
        <v>104</v>
      </c>
      <c r="N1172" s="198">
        <f>'[2]tr (2)'!N828</f>
        <v>104</v>
      </c>
      <c r="O1172" s="251"/>
      <c r="P1172" s="247">
        <f>'[2]tr (2)'!O828</f>
        <v>104</v>
      </c>
      <c r="Q1172" s="198">
        <f>'[2]tr (2)'!P828</f>
        <v>104</v>
      </c>
      <c r="R1172" s="251">
        <f>'[2]tr (2)'!Q828</f>
        <v>104</v>
      </c>
      <c r="S1172" s="252" t="s">
        <v>1890</v>
      </c>
    </row>
    <row r="1173" spans="1:19" s="210" customFormat="1" ht="15" customHeight="1">
      <c r="A1173" s="216"/>
      <c r="B1173" s="247"/>
      <c r="C1173" s="198"/>
      <c r="D1173" s="198"/>
      <c r="E1173" s="255"/>
      <c r="F1173" s="247"/>
      <c r="G1173" s="198"/>
      <c r="H1173" s="198"/>
      <c r="I1173" s="198"/>
      <c r="J1173" s="198"/>
      <c r="K1173" s="198"/>
      <c r="L1173" s="198"/>
      <c r="M1173" s="198"/>
      <c r="N1173" s="198"/>
      <c r="O1173" s="196"/>
      <c r="P1173" s="247"/>
      <c r="Q1173" s="198"/>
      <c r="R1173" s="251"/>
      <c r="S1173" s="252"/>
    </row>
    <row r="1174" spans="1:19" ht="15" customHeight="1">
      <c r="B1174" s="247"/>
      <c r="C1174" s="198"/>
      <c r="D1174" s="198"/>
      <c r="E1174" s="255"/>
      <c r="F1174" s="247"/>
      <c r="G1174" s="198"/>
      <c r="H1174" s="198"/>
      <c r="I1174" s="198"/>
      <c r="J1174" s="198"/>
      <c r="K1174" s="198"/>
      <c r="L1174" s="198"/>
      <c r="M1174" s="198"/>
      <c r="N1174" s="198"/>
      <c r="P1174" s="247"/>
      <c r="Q1174" s="198"/>
      <c r="R1174" s="251"/>
      <c r="S1174" s="252"/>
    </row>
    <row r="1175" spans="1:19" ht="15" customHeight="1">
      <c r="B1175" s="247"/>
      <c r="C1175" s="198"/>
      <c r="D1175" s="198"/>
      <c r="E1175" s="255"/>
      <c r="F1175" s="247"/>
      <c r="G1175" s="198"/>
      <c r="H1175" s="198"/>
      <c r="I1175" s="198"/>
      <c r="J1175" s="198"/>
      <c r="K1175" s="198"/>
      <c r="L1175" s="198"/>
      <c r="M1175" s="198"/>
      <c r="N1175" s="198"/>
      <c r="P1175" s="247"/>
      <c r="Q1175" s="198"/>
      <c r="R1175" s="251"/>
      <c r="S1175" s="252"/>
    </row>
    <row r="1176" spans="1:19" ht="15" customHeight="1">
      <c r="B1176" s="247"/>
      <c r="C1176" s="198"/>
      <c r="D1176" s="198"/>
      <c r="E1176" s="255"/>
      <c r="F1176" s="247"/>
      <c r="G1176" s="198"/>
      <c r="H1176" s="198"/>
      <c r="I1176" s="198"/>
      <c r="J1176" s="198"/>
      <c r="K1176" s="198"/>
      <c r="L1176" s="198"/>
      <c r="M1176" s="198"/>
      <c r="N1176" s="198"/>
      <c r="P1176" s="247"/>
      <c r="Q1176" s="198"/>
      <c r="R1176" s="251"/>
      <c r="S1176" s="252"/>
    </row>
    <row r="1177" spans="1:19" ht="15" customHeight="1">
      <c r="B1177" s="247"/>
      <c r="C1177" s="198"/>
      <c r="D1177" s="198"/>
      <c r="E1177" s="255"/>
      <c r="F1177" s="247"/>
      <c r="G1177" s="198"/>
      <c r="H1177" s="198"/>
      <c r="I1177" s="198"/>
      <c r="J1177" s="198"/>
      <c r="K1177" s="198"/>
      <c r="L1177" s="198"/>
      <c r="M1177" s="198"/>
      <c r="N1177" s="198"/>
      <c r="P1177" s="247"/>
      <c r="Q1177" s="198"/>
      <c r="R1177" s="251"/>
      <c r="S1177" s="252"/>
    </row>
    <row r="1178" spans="1:19" ht="15" customHeight="1">
      <c r="B1178" s="247"/>
      <c r="C1178" s="198"/>
      <c r="D1178" s="198"/>
      <c r="E1178" s="255"/>
      <c r="F1178" s="247"/>
      <c r="G1178" s="198"/>
      <c r="H1178" s="198"/>
      <c r="I1178" s="198"/>
      <c r="J1178" s="198"/>
      <c r="K1178" s="198"/>
      <c r="L1178" s="198"/>
      <c r="M1178" s="198"/>
      <c r="N1178" s="198"/>
      <c r="P1178" s="247"/>
      <c r="Q1178" s="198"/>
      <c r="R1178" s="251"/>
      <c r="S1178" s="252"/>
    </row>
    <row r="1179" spans="1:19" ht="15" customHeight="1">
      <c r="B1179" s="247"/>
      <c r="C1179" s="198"/>
      <c r="D1179" s="198"/>
      <c r="E1179" s="255"/>
      <c r="F1179" s="247"/>
      <c r="G1179" s="198"/>
      <c r="H1179" s="198"/>
      <c r="I1179" s="198"/>
      <c r="J1179" s="198"/>
      <c r="K1179" s="198"/>
      <c r="L1179" s="198"/>
      <c r="M1179" s="198"/>
      <c r="N1179" s="198"/>
      <c r="P1179" s="247"/>
      <c r="Q1179" s="198"/>
      <c r="R1179" s="251"/>
      <c r="S1179" s="252"/>
    </row>
    <row r="1180" spans="1:19" s="246" customFormat="1" ht="15" customHeight="1">
      <c r="A1180" s="216"/>
      <c r="B1180" s="247"/>
      <c r="C1180" s="198"/>
      <c r="D1180" s="198"/>
      <c r="E1180" s="255"/>
      <c r="F1180" s="247"/>
      <c r="G1180" s="198"/>
      <c r="H1180" s="198"/>
      <c r="I1180" s="198"/>
      <c r="J1180" s="198"/>
      <c r="K1180" s="198"/>
      <c r="L1180" s="198"/>
      <c r="M1180" s="198"/>
      <c r="N1180" s="198"/>
      <c r="O1180" s="196"/>
      <c r="P1180" s="247"/>
      <c r="Q1180" s="198"/>
      <c r="R1180" s="251"/>
      <c r="S1180" s="252"/>
    </row>
    <row r="1181" spans="1:19" ht="15" customHeight="1">
      <c r="A1181" s="281"/>
      <c r="B1181" s="258"/>
      <c r="C1181" s="259"/>
      <c r="D1181" s="259"/>
      <c r="E1181" s="260"/>
      <c r="F1181" s="258"/>
      <c r="G1181" s="259"/>
      <c r="H1181" s="259"/>
      <c r="I1181" s="259"/>
      <c r="J1181" s="259"/>
      <c r="K1181" s="259"/>
      <c r="L1181" s="259"/>
      <c r="M1181" s="259"/>
      <c r="N1181" s="259"/>
      <c r="O1181" s="283"/>
      <c r="P1181" s="258"/>
      <c r="Q1181" s="259"/>
      <c r="R1181" s="262"/>
      <c r="S1181" s="263"/>
    </row>
    <row r="1182" spans="1:19" ht="15" customHeight="1">
      <c r="A1182" s="271" t="s">
        <v>1891</v>
      </c>
      <c r="B1182" s="198"/>
      <c r="C1182" s="198"/>
      <c r="D1182" s="198"/>
      <c r="E1182" s="265"/>
      <c r="F1182" s="198"/>
      <c r="G1182" s="198"/>
      <c r="H1182" s="198"/>
      <c r="I1182" s="198"/>
      <c r="J1182" s="198"/>
      <c r="K1182" s="198"/>
      <c r="L1182" s="198"/>
      <c r="M1182" s="198"/>
      <c r="N1182" s="198"/>
      <c r="O1182" s="195"/>
      <c r="P1182" s="198"/>
      <c r="Q1182" s="198"/>
      <c r="R1182" s="198"/>
      <c r="S1182" s="272" t="s">
        <v>1892</v>
      </c>
    </row>
    <row r="1183" spans="1:19" ht="15" customHeight="1">
      <c r="A1183" s="271"/>
      <c r="B1183" s="198"/>
      <c r="C1183" s="198"/>
      <c r="D1183" s="198"/>
      <c r="E1183" s="265"/>
      <c r="F1183" s="198"/>
      <c r="G1183" s="198"/>
      <c r="H1183" s="198"/>
      <c r="I1183" s="198"/>
      <c r="J1183" s="198"/>
      <c r="K1183" s="198"/>
      <c r="L1183" s="198"/>
      <c r="M1183" s="198"/>
      <c r="N1183" s="198"/>
      <c r="O1183" s="195"/>
      <c r="P1183" s="198"/>
      <c r="Q1183" s="198"/>
      <c r="R1183" s="198"/>
      <c r="S1183" s="272"/>
    </row>
    <row r="1184" spans="1:19" ht="15" customHeight="1">
      <c r="A1184" s="271"/>
      <c r="B1184" s="198"/>
      <c r="C1184" s="198"/>
      <c r="D1184" s="198"/>
      <c r="E1184" s="265"/>
      <c r="F1184" s="198"/>
      <c r="G1184" s="198"/>
      <c r="H1184" s="198"/>
      <c r="I1184" s="198"/>
      <c r="J1184" s="198"/>
      <c r="K1184" s="198"/>
      <c r="L1184" s="198"/>
      <c r="M1184" s="198"/>
      <c r="N1184" s="198"/>
      <c r="O1184" s="195"/>
      <c r="P1184" s="198"/>
      <c r="Q1184" s="198"/>
      <c r="R1184" s="198"/>
      <c r="S1184" s="272"/>
    </row>
    <row r="1185" spans="1:19" ht="15" customHeight="1">
      <c r="A1185" s="271"/>
      <c r="B1185" s="198"/>
      <c r="C1185" s="198"/>
      <c r="D1185" s="198"/>
      <c r="E1185" s="265"/>
      <c r="F1185" s="198"/>
      <c r="G1185" s="198"/>
      <c r="H1185" s="198"/>
      <c r="I1185" s="198"/>
      <c r="J1185" s="198"/>
      <c r="K1185" s="198"/>
      <c r="L1185" s="198"/>
      <c r="M1185" s="198"/>
      <c r="N1185" s="198"/>
      <c r="O1185" s="195"/>
      <c r="P1185" s="198"/>
      <c r="Q1185" s="198"/>
      <c r="R1185" s="198"/>
      <c r="S1185" s="272"/>
    </row>
    <row r="1186" spans="1:19" s="246" customFormat="1" ht="24" customHeight="1">
      <c r="A1186" s="194" t="s">
        <v>1670</v>
      </c>
      <c r="B1186" s="195"/>
      <c r="C1186" s="198"/>
      <c r="D1186" s="198"/>
      <c r="E1186" s="195"/>
      <c r="F1186" s="198"/>
      <c r="G1186" s="198"/>
      <c r="H1186" s="198"/>
      <c r="I1186" s="198"/>
      <c r="J1186" s="198"/>
      <c r="K1186" s="198"/>
      <c r="L1186" s="198"/>
      <c r="M1186" s="198"/>
      <c r="N1186" s="198"/>
      <c r="O1186" s="196"/>
      <c r="P1186" s="198"/>
      <c r="Q1186" s="198"/>
      <c r="R1186" s="198"/>
      <c r="S1186" s="199" t="s">
        <v>1671</v>
      </c>
    </row>
    <row r="1187" spans="1:19" ht="18" customHeight="1">
      <c r="A1187" s="266" t="s">
        <v>1929</v>
      </c>
      <c r="C1187" s="198"/>
      <c r="D1187" s="198"/>
      <c r="F1187" s="198"/>
      <c r="G1187" s="198"/>
      <c r="H1187" s="198"/>
      <c r="I1187" s="198"/>
      <c r="J1187" s="198"/>
      <c r="K1187" s="198"/>
      <c r="L1187" s="198"/>
      <c r="M1187" s="198"/>
      <c r="N1187" s="198"/>
      <c r="P1187" s="198"/>
      <c r="Q1187" s="198"/>
      <c r="R1187" s="198"/>
      <c r="S1187" s="205" t="s">
        <v>1930</v>
      </c>
    </row>
    <row r="1188" spans="1:19" ht="18" customHeight="1">
      <c r="A1188" s="207" t="s">
        <v>1674</v>
      </c>
      <c r="C1188" s="198"/>
      <c r="D1188" s="198"/>
      <c r="F1188" s="198"/>
      <c r="G1188" s="198"/>
      <c r="H1188" s="198"/>
      <c r="I1188" s="198"/>
      <c r="J1188" s="198"/>
      <c r="K1188" s="198"/>
      <c r="L1188" s="198"/>
      <c r="M1188" s="198"/>
      <c r="N1188" s="198"/>
      <c r="P1188" s="198"/>
      <c r="Q1188" s="198"/>
      <c r="R1188" s="198"/>
      <c r="S1188" s="209" t="s">
        <v>1675</v>
      </c>
    </row>
    <row r="1189" spans="1:19" ht="11.45" customHeight="1">
      <c r="A1189" s="211"/>
      <c r="B1189" s="212"/>
      <c r="C1189" s="212"/>
      <c r="D1189" s="212"/>
      <c r="E1189" s="212"/>
      <c r="F1189" s="212"/>
      <c r="G1189" s="212"/>
      <c r="H1189" s="212"/>
      <c r="I1189" s="212"/>
      <c r="J1189" s="212"/>
      <c r="K1189" s="212"/>
      <c r="L1189" s="212"/>
      <c r="M1189" s="212"/>
      <c r="N1189" s="212"/>
      <c r="O1189" s="212"/>
      <c r="P1189" s="212"/>
      <c r="Q1189" s="212"/>
      <c r="R1189" s="212"/>
      <c r="S1189" s="214"/>
    </row>
    <row r="1190" spans="1:19" ht="11.45" customHeight="1">
      <c r="A1190" s="217"/>
      <c r="B1190" s="2269">
        <v>2020</v>
      </c>
      <c r="C1190" s="2270"/>
      <c r="D1190" s="2270"/>
      <c r="E1190" s="2270"/>
      <c r="F1190" s="2270"/>
      <c r="G1190" s="2270"/>
      <c r="H1190" s="2270"/>
      <c r="I1190" s="2270"/>
      <c r="J1190" s="2270"/>
      <c r="K1190" s="2271"/>
      <c r="L1190" s="2269">
        <v>2019</v>
      </c>
      <c r="M1190" s="2270"/>
      <c r="N1190" s="2270"/>
      <c r="O1190" s="2270"/>
      <c r="P1190" s="2270"/>
      <c r="Q1190" s="2270"/>
      <c r="R1190" s="2271"/>
      <c r="S1190" s="218"/>
    </row>
    <row r="1191" spans="1:19" ht="11.45" customHeight="1">
      <c r="A1191" s="217"/>
      <c r="B1191" s="2272"/>
      <c r="C1191" s="2273"/>
      <c r="D1191" s="2273"/>
      <c r="E1191" s="2273"/>
      <c r="F1191" s="2273"/>
      <c r="G1191" s="2273"/>
      <c r="H1191" s="2273"/>
      <c r="I1191" s="2273"/>
      <c r="J1191" s="2273"/>
      <c r="K1191" s="2274"/>
      <c r="L1191" s="2272"/>
      <c r="M1191" s="2273"/>
      <c r="N1191" s="2273"/>
      <c r="O1191" s="2273"/>
      <c r="P1191" s="2273"/>
      <c r="Q1191" s="2273"/>
      <c r="R1191" s="2274"/>
      <c r="S1191" s="218" t="s">
        <v>1570</v>
      </c>
    </row>
    <row r="1192" spans="1:19" ht="11.45" customHeight="1">
      <c r="A1192" s="217"/>
      <c r="B1192" s="711" t="s">
        <v>45</v>
      </c>
      <c r="C1192" s="224" t="s">
        <v>47</v>
      </c>
      <c r="D1192" s="224" t="s">
        <v>27</v>
      </c>
      <c r="E1192" s="221"/>
      <c r="F1192" s="219" t="s">
        <v>28</v>
      </c>
      <c r="G1192" s="220" t="s">
        <v>29</v>
      </c>
      <c r="H1192" s="220" t="s">
        <v>30</v>
      </c>
      <c r="I1192" s="223" t="s">
        <v>23</v>
      </c>
      <c r="J1192" s="222" t="s">
        <v>24</v>
      </c>
      <c r="K1192" s="222" t="s">
        <v>25</v>
      </c>
      <c r="L1192" s="223" t="s">
        <v>1571</v>
      </c>
      <c r="M1192" s="223" t="s">
        <v>1676</v>
      </c>
      <c r="N1192" s="223" t="s">
        <v>26</v>
      </c>
      <c r="O1192" s="225"/>
      <c r="P1192" s="224" t="s">
        <v>45</v>
      </c>
      <c r="Q1192" s="224" t="s">
        <v>47</v>
      </c>
      <c r="R1192" s="712" t="s">
        <v>27</v>
      </c>
      <c r="S1192" s="218"/>
    </row>
    <row r="1193" spans="1:19" s="246" customFormat="1" ht="11.45" customHeight="1">
      <c r="A1193" s="226"/>
      <c r="B1193" s="714" t="s">
        <v>13</v>
      </c>
      <c r="C1193" s="232" t="s">
        <v>46</v>
      </c>
      <c r="D1193" s="232" t="s">
        <v>12</v>
      </c>
      <c r="E1193" s="229"/>
      <c r="F1193" s="227" t="s">
        <v>11</v>
      </c>
      <c r="G1193" s="228" t="s">
        <v>10</v>
      </c>
      <c r="H1193" s="228" t="s">
        <v>9</v>
      </c>
      <c r="I1193" s="231" t="s">
        <v>8</v>
      </c>
      <c r="J1193" s="230" t="s">
        <v>7</v>
      </c>
      <c r="K1193" s="230" t="s">
        <v>6</v>
      </c>
      <c r="L1193" s="231" t="s">
        <v>1575</v>
      </c>
      <c r="M1193" s="231" t="s">
        <v>1576</v>
      </c>
      <c r="N1193" s="231" t="s">
        <v>1577</v>
      </c>
      <c r="O1193" s="233"/>
      <c r="P1193" s="232" t="s">
        <v>13</v>
      </c>
      <c r="Q1193" s="232" t="s">
        <v>46</v>
      </c>
      <c r="R1193" s="715" t="s">
        <v>12</v>
      </c>
      <c r="S1193" s="234"/>
    </row>
    <row r="1194" spans="1:19" ht="15" customHeight="1">
      <c r="A1194" s="303"/>
      <c r="B1194" s="241"/>
      <c r="C1194" s="242"/>
      <c r="D1194" s="242"/>
      <c r="E1194" s="255"/>
      <c r="F1194" s="241"/>
      <c r="G1194" s="242"/>
      <c r="H1194" s="242"/>
      <c r="I1194" s="242"/>
      <c r="J1194" s="242"/>
      <c r="K1194" s="242"/>
      <c r="L1194" s="242"/>
      <c r="M1194" s="242"/>
      <c r="N1194" s="242"/>
      <c r="O1194" s="238"/>
      <c r="P1194" s="241"/>
      <c r="Q1194" s="242"/>
      <c r="R1194" s="244"/>
      <c r="S1194" s="289" t="s">
        <v>162</v>
      </c>
    </row>
    <row r="1195" spans="1:19" ht="15" customHeight="1">
      <c r="A1195" s="240" t="s">
        <v>1677</v>
      </c>
      <c r="B1195" s="241">
        <f>'[2]tr (2)'!C830</f>
        <v>103</v>
      </c>
      <c r="C1195" s="242">
        <f>'[2]tr (2)'!D830</f>
        <v>102.9</v>
      </c>
      <c r="D1195" s="242">
        <f>'[2]tr (2)'!E830</f>
        <v>102</v>
      </c>
      <c r="E1195" s="244"/>
      <c r="F1195" s="242">
        <f>'[2]tr (2)'!F830</f>
        <v>102</v>
      </c>
      <c r="G1195" s="242">
        <f>'[2]tr (2)'!G830</f>
        <v>101.9</v>
      </c>
      <c r="H1195" s="242">
        <f>'[2]tr (2)'!H830</f>
        <v>102.3</v>
      </c>
      <c r="I1195" s="242">
        <f>'[2]tr (2)'!I830</f>
        <v>102.5</v>
      </c>
      <c r="J1195" s="242">
        <f>'[2]tr (2)'!J830</f>
        <v>102.2</v>
      </c>
      <c r="K1195" s="242">
        <f>'[2]tr (2)'!K830</f>
        <v>102.1</v>
      </c>
      <c r="L1195" s="242">
        <f>'[2]tr (2)'!L830</f>
        <v>102.1</v>
      </c>
      <c r="M1195" s="242">
        <f>'[2]tr (2)'!M830</f>
        <v>101.9</v>
      </c>
      <c r="N1195" s="242">
        <f>'[2]tr (2)'!N830</f>
        <v>101.8</v>
      </c>
      <c r="O1195" s="244"/>
      <c r="P1195" s="241">
        <f>'[2]tr (2)'!O830</f>
        <v>101.8</v>
      </c>
      <c r="Q1195" s="242">
        <f>'[2]tr (2)'!P830</f>
        <v>101.9</v>
      </c>
      <c r="R1195" s="244">
        <f>'[2]tr (2)'!Q830</f>
        <v>101.9</v>
      </c>
      <c r="S1195" s="245" t="s">
        <v>1678</v>
      </c>
    </row>
    <row r="1196" spans="1:19" ht="15" customHeight="1">
      <c r="A1196" s="246"/>
      <c r="B1196" s="247"/>
      <c r="C1196" s="198"/>
      <c r="D1196" s="242"/>
      <c r="E1196" s="244"/>
      <c r="F1196" s="242"/>
      <c r="G1196" s="242"/>
      <c r="H1196" s="242"/>
      <c r="I1196" s="242"/>
      <c r="J1196" s="242"/>
      <c r="K1196" s="242"/>
      <c r="L1196" s="242"/>
      <c r="M1196" s="242"/>
      <c r="N1196" s="242"/>
      <c r="O1196" s="244"/>
      <c r="P1196" s="241"/>
      <c r="Q1196" s="242"/>
      <c r="R1196" s="244"/>
      <c r="S1196" s="248"/>
    </row>
    <row r="1197" spans="1:19" ht="15" customHeight="1">
      <c r="A1197" s="249" t="s">
        <v>1679</v>
      </c>
      <c r="B1197" s="241">
        <f>'[2]tr (2)'!C832</f>
        <v>103</v>
      </c>
      <c r="C1197" s="242">
        <f>'[2]tr (2)'!D832</f>
        <v>102.4</v>
      </c>
      <c r="D1197" s="242">
        <f>'[2]tr (2)'!E832</f>
        <v>99.8</v>
      </c>
      <c r="E1197" s="244"/>
      <c r="F1197" s="242">
        <f>'[2]tr (2)'!F832</f>
        <v>101.7</v>
      </c>
      <c r="G1197" s="242">
        <f>'[2]tr (2)'!G832</f>
        <v>102</v>
      </c>
      <c r="H1197" s="242">
        <f>'[2]tr (2)'!H832</f>
        <v>102.7</v>
      </c>
      <c r="I1197" s="242">
        <f>'[2]tr (2)'!I832</f>
        <v>102.3</v>
      </c>
      <c r="J1197" s="242">
        <f>'[2]tr (2)'!J832</f>
        <v>100.8</v>
      </c>
      <c r="K1197" s="242">
        <f>'[2]tr (2)'!K832</f>
        <v>100.8</v>
      </c>
      <c r="L1197" s="242">
        <f>'[2]tr (2)'!L832</f>
        <v>101.4</v>
      </c>
      <c r="M1197" s="242">
        <f>'[2]tr (2)'!M832</f>
        <v>100.7</v>
      </c>
      <c r="N1197" s="242">
        <f>'[2]tr (2)'!N832</f>
        <v>100.2</v>
      </c>
      <c r="O1197" s="244"/>
      <c r="P1197" s="241">
        <f>'[2]tr (2)'!O832</f>
        <v>100.4</v>
      </c>
      <c r="Q1197" s="242">
        <f>'[2]tr (2)'!P832</f>
        <v>101.3</v>
      </c>
      <c r="R1197" s="244">
        <f>'[2]tr (2)'!Q832</f>
        <v>101.4</v>
      </c>
      <c r="S1197" s="250" t="s">
        <v>1680</v>
      </c>
    </row>
    <row r="1198" spans="1:19" ht="15" customHeight="1">
      <c r="A1198" s="216" t="s">
        <v>1681</v>
      </c>
      <c r="B1198" s="247">
        <f>'[2]tr (2)'!C833</f>
        <v>101.8</v>
      </c>
      <c r="C1198" s="198">
        <f>'[2]tr (2)'!D833</f>
        <v>102.2</v>
      </c>
      <c r="D1198" s="198">
        <f>'[2]tr (2)'!E833</f>
        <v>102</v>
      </c>
      <c r="E1198" s="251"/>
      <c r="F1198" s="198">
        <f>'[2]tr (2)'!F833</f>
        <v>102.1</v>
      </c>
      <c r="G1198" s="198">
        <f>'[2]tr (2)'!G833</f>
        <v>102.1</v>
      </c>
      <c r="H1198" s="198">
        <f>'[2]tr (2)'!H833</f>
        <v>102</v>
      </c>
      <c r="I1198" s="198">
        <f>'[2]tr (2)'!I833</f>
        <v>100.9</v>
      </c>
      <c r="J1198" s="198">
        <f>'[2]tr (2)'!J833</f>
        <v>100.5</v>
      </c>
      <c r="K1198" s="198">
        <f>'[2]tr (2)'!K833</f>
        <v>100.5</v>
      </c>
      <c r="L1198" s="198">
        <f>'[2]tr (2)'!L833</f>
        <v>100.4</v>
      </c>
      <c r="M1198" s="198">
        <f>'[2]tr (2)'!M833</f>
        <v>100.1</v>
      </c>
      <c r="N1198" s="198">
        <f>'[2]tr (2)'!N833</f>
        <v>100.2</v>
      </c>
      <c r="O1198" s="251"/>
      <c r="P1198" s="247">
        <f>'[2]tr (2)'!O833</f>
        <v>100.3</v>
      </c>
      <c r="Q1198" s="198">
        <f>'[2]tr (2)'!P833</f>
        <v>100.5</v>
      </c>
      <c r="R1198" s="251">
        <f>'[2]tr (2)'!Q833</f>
        <v>100.6</v>
      </c>
      <c r="S1198" s="252" t="s">
        <v>1682</v>
      </c>
    </row>
    <row r="1199" spans="1:19" ht="15" customHeight="1">
      <c r="A1199" s="216" t="s">
        <v>1683</v>
      </c>
      <c r="B1199" s="247">
        <f>'[2]tr (2)'!C834</f>
        <v>103.7</v>
      </c>
      <c r="C1199" s="198">
        <f>'[2]tr (2)'!D834</f>
        <v>104.7</v>
      </c>
      <c r="D1199" s="198">
        <f>'[2]tr (2)'!E834</f>
        <v>103.2</v>
      </c>
      <c r="E1199" s="251"/>
      <c r="F1199" s="198">
        <f>'[2]tr (2)'!F834</f>
        <v>104.1</v>
      </c>
      <c r="G1199" s="198">
        <f>'[2]tr (2)'!G834</f>
        <v>104.8</v>
      </c>
      <c r="H1199" s="198">
        <f>'[2]tr (2)'!H834</f>
        <v>105.4</v>
      </c>
      <c r="I1199" s="198">
        <f>'[2]tr (2)'!I834</f>
        <v>106.8</v>
      </c>
      <c r="J1199" s="198">
        <f>'[2]tr (2)'!J834</f>
        <v>105.8</v>
      </c>
      <c r="K1199" s="198">
        <f>'[2]tr (2)'!K834</f>
        <v>105.8</v>
      </c>
      <c r="L1199" s="198">
        <f>'[2]tr (2)'!L834</f>
        <v>106.7</v>
      </c>
      <c r="M1199" s="198">
        <f>'[2]tr (2)'!M834</f>
        <v>106</v>
      </c>
      <c r="N1199" s="198">
        <f>'[2]tr (2)'!N834</f>
        <v>107</v>
      </c>
      <c r="O1199" s="251"/>
      <c r="P1199" s="247">
        <f>'[2]tr (2)'!O834</f>
        <v>108.8</v>
      </c>
      <c r="Q1199" s="198">
        <f>'[2]tr (2)'!P834</f>
        <v>110.9</v>
      </c>
      <c r="R1199" s="251">
        <f>'[2]tr (2)'!Q834</f>
        <v>108.9</v>
      </c>
      <c r="S1199" s="252" t="s">
        <v>1684</v>
      </c>
    </row>
    <row r="1200" spans="1:19" ht="15" customHeight="1">
      <c r="A1200" s="216" t="s">
        <v>1685</v>
      </c>
      <c r="B1200" s="247">
        <f>'[2]tr (2)'!C835</f>
        <v>95.8</v>
      </c>
      <c r="C1200" s="198">
        <f>'[2]tr (2)'!D835</f>
        <v>96.2</v>
      </c>
      <c r="D1200" s="198">
        <f>'[2]tr (2)'!E835</f>
        <v>92.5</v>
      </c>
      <c r="E1200" s="251"/>
      <c r="F1200" s="198">
        <f>'[2]tr (2)'!F835</f>
        <v>93</v>
      </c>
      <c r="G1200" s="198">
        <f>'[2]tr (2)'!G835</f>
        <v>99</v>
      </c>
      <c r="H1200" s="198">
        <f>'[2]tr (2)'!H835</f>
        <v>94.9</v>
      </c>
      <c r="I1200" s="198">
        <f>'[2]tr (2)'!I835</f>
        <v>94.9</v>
      </c>
      <c r="J1200" s="198">
        <f>'[2]tr (2)'!J835</f>
        <v>89.9</v>
      </c>
      <c r="K1200" s="198">
        <f>'[2]tr (2)'!K835</f>
        <v>90.5</v>
      </c>
      <c r="L1200" s="198">
        <f>'[2]tr (2)'!L835</f>
        <v>96.5</v>
      </c>
      <c r="M1200" s="198">
        <f>'[2]tr (2)'!M835</f>
        <v>95.2</v>
      </c>
      <c r="N1200" s="198">
        <f>'[2]tr (2)'!N835</f>
        <v>97.1</v>
      </c>
      <c r="O1200" s="251"/>
      <c r="P1200" s="247">
        <f>'[2]tr (2)'!O835</f>
        <v>96.1</v>
      </c>
      <c r="Q1200" s="198">
        <f>'[2]tr (2)'!P835</f>
        <v>103.6</v>
      </c>
      <c r="R1200" s="251">
        <f>'[2]tr (2)'!Q835</f>
        <v>97.5</v>
      </c>
      <c r="S1200" s="253" t="s">
        <v>1686</v>
      </c>
    </row>
    <row r="1201" spans="1:19" ht="15" customHeight="1">
      <c r="A1201" s="216" t="s">
        <v>1687</v>
      </c>
      <c r="B1201" s="247">
        <f>'[2]tr (2)'!C836</f>
        <v>102.3</v>
      </c>
      <c r="C1201" s="198">
        <f>'[2]tr (2)'!D836</f>
        <v>102.3</v>
      </c>
      <c r="D1201" s="198">
        <f>'[2]tr (2)'!E836</f>
        <v>102.3</v>
      </c>
      <c r="E1201" s="251"/>
      <c r="F1201" s="198">
        <f>'[2]tr (2)'!F836</f>
        <v>102.2</v>
      </c>
      <c r="G1201" s="198">
        <f>'[2]tr (2)'!G836</f>
        <v>101.9</v>
      </c>
      <c r="H1201" s="198">
        <f>'[2]tr (2)'!H836</f>
        <v>101.8</v>
      </c>
      <c r="I1201" s="198">
        <f>'[2]tr (2)'!I836</f>
        <v>102</v>
      </c>
      <c r="J1201" s="198">
        <f>'[2]tr (2)'!J836</f>
        <v>102.4</v>
      </c>
      <c r="K1201" s="198">
        <f>'[2]tr (2)'!K836</f>
        <v>102.7</v>
      </c>
      <c r="L1201" s="198">
        <f>'[2]tr (2)'!L836</f>
        <v>103</v>
      </c>
      <c r="M1201" s="198">
        <f>'[2]tr (2)'!M836</f>
        <v>103</v>
      </c>
      <c r="N1201" s="198">
        <f>'[2]tr (2)'!N836</f>
        <v>100.9</v>
      </c>
      <c r="O1201" s="251"/>
      <c r="P1201" s="247">
        <f>'[2]tr (2)'!O836</f>
        <v>100.9</v>
      </c>
      <c r="Q1201" s="198">
        <f>'[2]tr (2)'!P836</f>
        <v>101</v>
      </c>
      <c r="R1201" s="251">
        <f>'[2]tr (2)'!Q836</f>
        <v>101</v>
      </c>
      <c r="S1201" s="253" t="s">
        <v>1688</v>
      </c>
    </row>
    <row r="1202" spans="1:19" ht="15" customHeight="1">
      <c r="A1202" s="216" t="s">
        <v>1689</v>
      </c>
      <c r="B1202" s="247">
        <f>'[2]tr (2)'!C837</f>
        <v>99.7</v>
      </c>
      <c r="C1202" s="198">
        <f>'[2]tr (2)'!D837</f>
        <v>99.7</v>
      </c>
      <c r="D1202" s="198">
        <f>'[2]tr (2)'!E837</f>
        <v>99.7</v>
      </c>
      <c r="E1202" s="251"/>
      <c r="F1202" s="198">
        <f>'[2]tr (2)'!F837</f>
        <v>99.7</v>
      </c>
      <c r="G1202" s="198">
        <f>'[2]tr (2)'!G837</f>
        <v>99.7</v>
      </c>
      <c r="H1202" s="198">
        <f>'[2]tr (2)'!H837</f>
        <v>99.7</v>
      </c>
      <c r="I1202" s="198">
        <f>'[2]tr (2)'!I837</f>
        <v>98.8</v>
      </c>
      <c r="J1202" s="198">
        <f>'[2]tr (2)'!J837</f>
        <v>99.3</v>
      </c>
      <c r="K1202" s="198">
        <f>'[2]tr (2)'!K837</f>
        <v>99.1</v>
      </c>
      <c r="L1202" s="198">
        <f>'[2]tr (2)'!L837</f>
        <v>99.1</v>
      </c>
      <c r="M1202" s="198">
        <f>'[2]tr (2)'!M837</f>
        <v>99.1</v>
      </c>
      <c r="N1202" s="198">
        <f>'[2]tr (2)'!N837</f>
        <v>98.4</v>
      </c>
      <c r="O1202" s="251"/>
      <c r="P1202" s="247">
        <f>'[2]tr (2)'!O837</f>
        <v>99.3</v>
      </c>
      <c r="Q1202" s="198">
        <f>'[2]tr (2)'!P837</f>
        <v>99.5</v>
      </c>
      <c r="R1202" s="251">
        <f>'[2]tr (2)'!Q837</f>
        <v>99.5</v>
      </c>
      <c r="S1202" s="253" t="s">
        <v>1690</v>
      </c>
    </row>
    <row r="1203" spans="1:19" ht="15" customHeight="1">
      <c r="A1203" s="216" t="s">
        <v>1691</v>
      </c>
      <c r="B1203" s="247">
        <f>'[2]tr (2)'!C838</f>
        <v>125.7</v>
      </c>
      <c r="C1203" s="198">
        <f>'[2]tr (2)'!D838</f>
        <v>118.7</v>
      </c>
      <c r="D1203" s="198">
        <f>'[2]tr (2)'!E838</f>
        <v>108</v>
      </c>
      <c r="E1203" s="251"/>
      <c r="F1203" s="198">
        <f>'[2]tr (2)'!F838</f>
        <v>113.5</v>
      </c>
      <c r="G1203" s="198">
        <f>'[2]tr (2)'!G838</f>
        <v>110.5</v>
      </c>
      <c r="H1203" s="198">
        <f>'[2]tr (2)'!H838</f>
        <v>111.1</v>
      </c>
      <c r="I1203" s="198">
        <f>'[2]tr (2)'!I838</f>
        <v>101.7</v>
      </c>
      <c r="J1203" s="198">
        <f>'[2]tr (2)'!J838</f>
        <v>99.4</v>
      </c>
      <c r="K1203" s="198">
        <f>'[2]tr (2)'!K838</f>
        <v>99.1</v>
      </c>
      <c r="L1203" s="198">
        <f>'[2]tr (2)'!L838</f>
        <v>96.7</v>
      </c>
      <c r="M1203" s="198">
        <f>'[2]tr (2)'!M838</f>
        <v>97.3</v>
      </c>
      <c r="N1203" s="198">
        <f>'[2]tr (2)'!N838</f>
        <v>96.2</v>
      </c>
      <c r="O1203" s="251"/>
      <c r="P1203" s="247">
        <f>'[2]tr (2)'!O838</f>
        <v>96.7</v>
      </c>
      <c r="Q1203" s="198">
        <f>'[2]tr (2)'!P838</f>
        <v>96.4</v>
      </c>
      <c r="R1203" s="251">
        <f>'[2]tr (2)'!Q838</f>
        <v>96.2</v>
      </c>
      <c r="S1203" s="253" t="s">
        <v>1692</v>
      </c>
    </row>
    <row r="1204" spans="1:19" ht="15" customHeight="1">
      <c r="A1204" s="216" t="s">
        <v>1693</v>
      </c>
      <c r="B1204" s="247">
        <f>'[2]tr (2)'!C839</f>
        <v>101.9</v>
      </c>
      <c r="C1204" s="198">
        <f>'[2]tr (2)'!D839</f>
        <v>98.6</v>
      </c>
      <c r="D1204" s="198">
        <f>'[2]tr (2)'!E839</f>
        <v>87.9</v>
      </c>
      <c r="E1204" s="251"/>
      <c r="F1204" s="198">
        <f>'[2]tr (2)'!F839</f>
        <v>98</v>
      </c>
      <c r="G1204" s="198">
        <f>'[2]tr (2)'!G839</f>
        <v>99.2</v>
      </c>
      <c r="H1204" s="198">
        <f>'[2]tr (2)'!H839</f>
        <v>106</v>
      </c>
      <c r="I1204" s="198">
        <f>'[2]tr (2)'!I839</f>
        <v>108.6</v>
      </c>
      <c r="J1204" s="198">
        <f>'[2]tr (2)'!J839</f>
        <v>101.1</v>
      </c>
      <c r="K1204" s="198">
        <f>'[2]tr (2)'!K839</f>
        <v>101.4</v>
      </c>
      <c r="L1204" s="198">
        <f>'[2]tr (2)'!L839</f>
        <v>104.3</v>
      </c>
      <c r="M1204" s="198">
        <f>'[2]tr (2)'!M839</f>
        <v>99.8</v>
      </c>
      <c r="N1204" s="198">
        <f>'[2]tr (2)'!N839</f>
        <v>96.7</v>
      </c>
      <c r="O1204" s="251"/>
      <c r="P1204" s="247">
        <f>'[2]tr (2)'!O839</f>
        <v>94.2</v>
      </c>
      <c r="Q1204" s="198">
        <f>'[2]tr (2)'!P839</f>
        <v>95</v>
      </c>
      <c r="R1204" s="251">
        <f>'[2]tr (2)'!Q839</f>
        <v>101</v>
      </c>
      <c r="S1204" s="253" t="s">
        <v>1694</v>
      </c>
    </row>
    <row r="1205" spans="1:19" ht="15" customHeight="1">
      <c r="A1205" s="216" t="s">
        <v>1695</v>
      </c>
      <c r="B1205" s="247">
        <f>'[2]tr (2)'!C840</f>
        <v>99.4</v>
      </c>
      <c r="C1205" s="198">
        <f>'[2]tr (2)'!D840</f>
        <v>99.4</v>
      </c>
      <c r="D1205" s="198">
        <f>'[2]tr (2)'!E840</f>
        <v>99.4</v>
      </c>
      <c r="E1205" s="251"/>
      <c r="F1205" s="198">
        <f>'[2]tr (2)'!F840</f>
        <v>99.9</v>
      </c>
      <c r="G1205" s="198">
        <f>'[2]tr (2)'!G840</f>
        <v>99.9</v>
      </c>
      <c r="H1205" s="198">
        <f>'[2]tr (2)'!H840</f>
        <v>99.5</v>
      </c>
      <c r="I1205" s="198">
        <f>'[2]tr (2)'!I840</f>
        <v>99.9</v>
      </c>
      <c r="J1205" s="198">
        <f>'[2]tr (2)'!J840</f>
        <v>99.5</v>
      </c>
      <c r="K1205" s="198">
        <f>'[2]tr (2)'!K840</f>
        <v>99.4</v>
      </c>
      <c r="L1205" s="198">
        <f>'[2]tr (2)'!L840</f>
        <v>99.4</v>
      </c>
      <c r="M1205" s="198">
        <f>'[2]tr (2)'!M840</f>
        <v>99.4</v>
      </c>
      <c r="N1205" s="198">
        <f>'[2]tr (2)'!N840</f>
        <v>99.4</v>
      </c>
      <c r="O1205" s="251"/>
      <c r="P1205" s="247">
        <f>'[2]tr (2)'!O840</f>
        <v>99.4</v>
      </c>
      <c r="Q1205" s="198">
        <f>'[2]tr (2)'!P840</f>
        <v>99.4</v>
      </c>
      <c r="R1205" s="251">
        <f>'[2]tr (2)'!Q840</f>
        <v>99.4</v>
      </c>
      <c r="S1205" s="253" t="s">
        <v>1696</v>
      </c>
    </row>
    <row r="1206" spans="1:19" ht="15" customHeight="1">
      <c r="A1206" s="216" t="s">
        <v>1697</v>
      </c>
      <c r="B1206" s="247">
        <f>'[2]tr (2)'!C841</f>
        <v>94.7</v>
      </c>
      <c r="C1206" s="198">
        <f>'[2]tr (2)'!D841</f>
        <v>94.1</v>
      </c>
      <c r="D1206" s="198">
        <f>'[2]tr (2)'!E841</f>
        <v>95</v>
      </c>
      <c r="E1206" s="251"/>
      <c r="F1206" s="198">
        <f>'[2]tr (2)'!F841</f>
        <v>95</v>
      </c>
      <c r="G1206" s="198">
        <f>'[2]tr (2)'!G841</f>
        <v>94.6</v>
      </c>
      <c r="H1206" s="198">
        <f>'[2]tr (2)'!H841</f>
        <v>95.1</v>
      </c>
      <c r="I1206" s="198">
        <f>'[2]tr (2)'!I841</f>
        <v>95.1</v>
      </c>
      <c r="J1206" s="198">
        <f>'[2]tr (2)'!J841</f>
        <v>94.5</v>
      </c>
      <c r="K1206" s="198">
        <f>'[2]tr (2)'!K841</f>
        <v>94.5</v>
      </c>
      <c r="L1206" s="198">
        <f>'[2]tr (2)'!L841</f>
        <v>94.3</v>
      </c>
      <c r="M1206" s="198">
        <f>'[2]tr (2)'!M841</f>
        <v>94.3</v>
      </c>
      <c r="N1206" s="198">
        <f>'[2]tr (2)'!N841</f>
        <v>94.6</v>
      </c>
      <c r="O1206" s="251"/>
      <c r="P1206" s="247">
        <f>'[2]tr (2)'!O841</f>
        <v>94.6</v>
      </c>
      <c r="Q1206" s="198">
        <f>'[2]tr (2)'!P841</f>
        <v>94.8</v>
      </c>
      <c r="R1206" s="251">
        <f>'[2]tr (2)'!Q841</f>
        <v>94.8</v>
      </c>
      <c r="S1206" s="253" t="s">
        <v>1698</v>
      </c>
    </row>
    <row r="1207" spans="1:19" ht="15" customHeight="1">
      <c r="A1207" s="216" t="s">
        <v>1699</v>
      </c>
      <c r="B1207" s="247">
        <f>'[2]tr (2)'!C842</f>
        <v>100</v>
      </c>
      <c r="C1207" s="198">
        <f>'[2]tr (2)'!D842</f>
        <v>100</v>
      </c>
      <c r="D1207" s="198">
        <f>'[2]tr (2)'!E842</f>
        <v>100</v>
      </c>
      <c r="E1207" s="251"/>
      <c r="F1207" s="198">
        <f>'[2]tr (2)'!F842</f>
        <v>100</v>
      </c>
      <c r="G1207" s="198">
        <f>'[2]tr (2)'!G842</f>
        <v>100.2</v>
      </c>
      <c r="H1207" s="198">
        <f>'[2]tr (2)'!H842</f>
        <v>100.2</v>
      </c>
      <c r="I1207" s="198">
        <f>'[2]tr (2)'!I842</f>
        <v>100.2</v>
      </c>
      <c r="J1207" s="198">
        <f>'[2]tr (2)'!J842</f>
        <v>99.8</v>
      </c>
      <c r="K1207" s="198">
        <f>'[2]tr (2)'!K842</f>
        <v>99.8</v>
      </c>
      <c r="L1207" s="198">
        <f>'[2]tr (2)'!L842</f>
        <v>99.8</v>
      </c>
      <c r="M1207" s="198">
        <f>'[2]tr (2)'!M842</f>
        <v>99.8</v>
      </c>
      <c r="N1207" s="198">
        <f>'[2]tr (2)'!N842</f>
        <v>99.5</v>
      </c>
      <c r="O1207" s="251"/>
      <c r="P1207" s="247">
        <f>'[2]tr (2)'!O842</f>
        <v>99.9</v>
      </c>
      <c r="Q1207" s="198">
        <f>'[2]tr (2)'!P842</f>
        <v>99.9</v>
      </c>
      <c r="R1207" s="251">
        <f>'[2]tr (2)'!Q842</f>
        <v>99.8</v>
      </c>
      <c r="S1207" s="253" t="s">
        <v>1700</v>
      </c>
    </row>
    <row r="1208" spans="1:19" ht="15" customHeight="1">
      <c r="A1208" s="216" t="s">
        <v>1701</v>
      </c>
      <c r="B1208" s="247">
        <f>'[2]tr (2)'!C843</f>
        <v>103.9</v>
      </c>
      <c r="C1208" s="198">
        <f>'[2]tr (2)'!D843</f>
        <v>103.9</v>
      </c>
      <c r="D1208" s="198">
        <f>'[2]tr (2)'!E843</f>
        <v>105.1</v>
      </c>
      <c r="E1208" s="251"/>
      <c r="F1208" s="198">
        <f>'[2]tr (2)'!F843</f>
        <v>105.1</v>
      </c>
      <c r="G1208" s="198">
        <f>'[2]tr (2)'!G843</f>
        <v>105.1</v>
      </c>
      <c r="H1208" s="198">
        <f>'[2]tr (2)'!H843</f>
        <v>105.1</v>
      </c>
      <c r="I1208" s="198">
        <f>'[2]tr (2)'!I843</f>
        <v>103.4</v>
      </c>
      <c r="J1208" s="198">
        <f>'[2]tr (2)'!J843</f>
        <v>103.4</v>
      </c>
      <c r="K1208" s="198">
        <f>'[2]tr (2)'!K843</f>
        <v>103.4</v>
      </c>
      <c r="L1208" s="198">
        <f>'[2]tr (2)'!L843</f>
        <v>103.4</v>
      </c>
      <c r="M1208" s="198">
        <f>'[2]tr (2)'!M843</f>
        <v>103.4</v>
      </c>
      <c r="N1208" s="198">
        <f>'[2]tr (2)'!N843</f>
        <v>104.3</v>
      </c>
      <c r="O1208" s="251"/>
      <c r="P1208" s="247">
        <f>'[2]tr (2)'!O843</f>
        <v>104.3</v>
      </c>
      <c r="Q1208" s="198">
        <f>'[2]tr (2)'!P843</f>
        <v>104.3</v>
      </c>
      <c r="R1208" s="251">
        <f>'[2]tr (2)'!Q843</f>
        <v>104.3</v>
      </c>
      <c r="S1208" s="253" t="s">
        <v>1702</v>
      </c>
    </row>
    <row r="1209" spans="1:19" ht="15" customHeight="1">
      <c r="B1209" s="247"/>
      <c r="C1209" s="198"/>
      <c r="D1209" s="242"/>
      <c r="E1209" s="244"/>
      <c r="F1209" s="242"/>
      <c r="G1209" s="242"/>
      <c r="H1209" s="242"/>
      <c r="I1209" s="242"/>
      <c r="J1209" s="242"/>
      <c r="K1209" s="242"/>
      <c r="L1209" s="242"/>
      <c r="M1209" s="242"/>
      <c r="N1209" s="242"/>
      <c r="O1209" s="244"/>
      <c r="P1209" s="241"/>
      <c r="Q1209" s="242"/>
      <c r="R1209" s="244"/>
      <c r="S1209" s="253"/>
    </row>
    <row r="1210" spans="1:19" ht="15" customHeight="1">
      <c r="A1210" s="249" t="s">
        <v>1703</v>
      </c>
      <c r="B1210" s="241">
        <f>'[2]tr (2)'!C845</f>
        <v>121.9</v>
      </c>
      <c r="C1210" s="242">
        <f>'[2]tr (2)'!D845</f>
        <v>121.9</v>
      </c>
      <c r="D1210" s="242">
        <f>'[2]tr (2)'!E845</f>
        <v>119.5</v>
      </c>
      <c r="E1210" s="244"/>
      <c r="F1210" s="242">
        <f>'[2]tr (2)'!F845</f>
        <v>119.4</v>
      </c>
      <c r="G1210" s="242">
        <f>'[2]tr (2)'!G845</f>
        <v>119.6</v>
      </c>
      <c r="H1210" s="242">
        <f>'[2]tr (2)'!H845</f>
        <v>119.6</v>
      </c>
      <c r="I1210" s="242">
        <f>'[2]tr (2)'!I845</f>
        <v>119.6</v>
      </c>
      <c r="J1210" s="242">
        <f>'[2]tr (2)'!J845</f>
        <v>119.4</v>
      </c>
      <c r="K1210" s="242">
        <f>'[2]tr (2)'!K845</f>
        <v>119.4</v>
      </c>
      <c r="L1210" s="242">
        <f>'[2]tr (2)'!L845</f>
        <v>119.4</v>
      </c>
      <c r="M1210" s="242">
        <f>'[2]tr (2)'!M845</f>
        <v>119.5</v>
      </c>
      <c r="N1210" s="242">
        <f>'[2]tr (2)'!N845</f>
        <v>119.5</v>
      </c>
      <c r="O1210" s="244"/>
      <c r="P1210" s="241">
        <f>'[2]tr (2)'!O845</f>
        <v>119.5</v>
      </c>
      <c r="Q1210" s="242">
        <f>'[2]tr (2)'!P845</f>
        <v>119.8</v>
      </c>
      <c r="R1210" s="244">
        <f>'[2]tr (2)'!Q845</f>
        <v>119.7</v>
      </c>
      <c r="S1210" s="248" t="s">
        <v>1704</v>
      </c>
    </row>
    <row r="1211" spans="1:19" ht="15" customHeight="1">
      <c r="A1211" s="216" t="s">
        <v>1705</v>
      </c>
      <c r="B1211" s="247">
        <f>'[2]tr (2)'!C846</f>
        <v>93.7</v>
      </c>
      <c r="C1211" s="198">
        <f>'[2]tr (2)'!D846</f>
        <v>94</v>
      </c>
      <c r="D1211" s="198">
        <f>'[2]tr (2)'!E846</f>
        <v>94</v>
      </c>
      <c r="E1211" s="251"/>
      <c r="F1211" s="198">
        <f>'[2]tr (2)'!F846</f>
        <v>94.1</v>
      </c>
      <c r="G1211" s="198">
        <f>'[2]tr (2)'!G846</f>
        <v>96.1</v>
      </c>
      <c r="H1211" s="198">
        <f>'[2]tr (2)'!H846</f>
        <v>96.1</v>
      </c>
      <c r="I1211" s="198">
        <f>'[2]tr (2)'!I846</f>
        <v>96.1</v>
      </c>
      <c r="J1211" s="198">
        <f>'[2]tr (2)'!J846</f>
        <v>89.8</v>
      </c>
      <c r="K1211" s="198">
        <f>'[2]tr (2)'!K846</f>
        <v>90.1</v>
      </c>
      <c r="L1211" s="198">
        <f>'[2]tr (2)'!L846</f>
        <v>90.1</v>
      </c>
      <c r="M1211" s="198">
        <f>'[2]tr (2)'!M846</f>
        <v>91.3</v>
      </c>
      <c r="N1211" s="198">
        <f>'[2]tr (2)'!N846</f>
        <v>91.3</v>
      </c>
      <c r="O1211" s="251"/>
      <c r="P1211" s="247">
        <f>'[2]tr (2)'!O846</f>
        <v>91.3</v>
      </c>
      <c r="Q1211" s="198">
        <f>'[2]tr (2)'!P846</f>
        <v>98.1</v>
      </c>
      <c r="R1211" s="251">
        <f>'[2]tr (2)'!Q846</f>
        <v>97.4</v>
      </c>
      <c r="S1211" s="252" t="s">
        <v>1706</v>
      </c>
    </row>
    <row r="1212" spans="1:19" ht="15" customHeight="1">
      <c r="A1212" s="216" t="s">
        <v>1707</v>
      </c>
      <c r="B1212" s="247">
        <f>'[2]tr (2)'!C847</f>
        <v>97.2</v>
      </c>
      <c r="C1212" s="198">
        <f>'[2]tr (2)'!D847</f>
        <v>97.8</v>
      </c>
      <c r="D1212" s="198">
        <f>'[2]tr (2)'!E847</f>
        <v>97.8</v>
      </c>
      <c r="E1212" s="251"/>
      <c r="F1212" s="198">
        <f>'[2]tr (2)'!F847</f>
        <v>94.4</v>
      </c>
      <c r="G1212" s="198">
        <f>'[2]tr (2)'!G847</f>
        <v>97.5</v>
      </c>
      <c r="H1212" s="198">
        <f>'[2]tr (2)'!H847</f>
        <v>97.5</v>
      </c>
      <c r="I1212" s="198">
        <f>'[2]tr (2)'!I847</f>
        <v>97.1</v>
      </c>
      <c r="J1212" s="198">
        <f>'[2]tr (2)'!J847</f>
        <v>97.6</v>
      </c>
      <c r="K1212" s="198">
        <f>'[2]tr (2)'!K847</f>
        <v>98.3</v>
      </c>
      <c r="L1212" s="198">
        <f>'[2]tr (2)'!L847</f>
        <v>99.7</v>
      </c>
      <c r="M1212" s="198">
        <f>'[2]tr (2)'!M847</f>
        <v>103.7</v>
      </c>
      <c r="N1212" s="198">
        <f>'[2]tr (2)'!N847</f>
        <v>103.7</v>
      </c>
      <c r="O1212" s="251"/>
      <c r="P1212" s="247">
        <f>'[2]tr (2)'!O847</f>
        <v>103.7</v>
      </c>
      <c r="Q1212" s="198">
        <f>'[2]tr (2)'!P847</f>
        <v>102.4</v>
      </c>
      <c r="R1212" s="251">
        <f>'[2]tr (2)'!Q847</f>
        <v>100.4</v>
      </c>
      <c r="S1212" s="253" t="s">
        <v>1708</v>
      </c>
    </row>
    <row r="1213" spans="1:19" ht="15" customHeight="1">
      <c r="A1213" s="216" t="s">
        <v>1709</v>
      </c>
      <c r="B1213" s="247">
        <f>'[2]tr (2)'!C848</f>
        <v>106.6</v>
      </c>
      <c r="C1213" s="198">
        <f>'[2]tr (2)'!D848</f>
        <v>105.4</v>
      </c>
      <c r="D1213" s="198">
        <f>'[2]tr (2)'!E848</f>
        <v>103.4</v>
      </c>
      <c r="E1213" s="251"/>
      <c r="F1213" s="198">
        <f>'[2]tr (2)'!F848</f>
        <v>101.9</v>
      </c>
      <c r="G1213" s="198">
        <f>'[2]tr (2)'!G848</f>
        <v>103.1</v>
      </c>
      <c r="H1213" s="198">
        <f>'[2]tr (2)'!H848</f>
        <v>103.1</v>
      </c>
      <c r="I1213" s="198">
        <f>'[2]tr (2)'!I848</f>
        <v>104.7</v>
      </c>
      <c r="J1213" s="198">
        <f>'[2]tr (2)'!J848</f>
        <v>103.1</v>
      </c>
      <c r="K1213" s="198">
        <f>'[2]tr (2)'!K848</f>
        <v>100.7</v>
      </c>
      <c r="L1213" s="198">
        <f>'[2]tr (2)'!L848</f>
        <v>99.1</v>
      </c>
      <c r="M1213" s="198">
        <f>'[2]tr (2)'!M848</f>
        <v>101.2</v>
      </c>
      <c r="N1213" s="198">
        <f>'[2]tr (2)'!N848</f>
        <v>101.2</v>
      </c>
      <c r="O1213" s="251"/>
      <c r="P1213" s="247">
        <f>'[2]tr (2)'!O848</f>
        <v>101.2</v>
      </c>
      <c r="Q1213" s="198">
        <f>'[2]tr (2)'!P848</f>
        <v>106.3</v>
      </c>
      <c r="R1213" s="251">
        <f>'[2]tr (2)'!Q848</f>
        <v>102.7</v>
      </c>
      <c r="S1213" s="253" t="s">
        <v>1710</v>
      </c>
    </row>
    <row r="1214" spans="1:19" ht="15" customHeight="1">
      <c r="A1214" s="216" t="s">
        <v>1711</v>
      </c>
      <c r="B1214" s="247">
        <f>'[2]tr (2)'!C849</f>
        <v>123.6</v>
      </c>
      <c r="C1214" s="198">
        <f>'[2]tr (2)'!D849</f>
        <v>123.6</v>
      </c>
      <c r="D1214" s="198">
        <f>'[2]tr (2)'!E849</f>
        <v>121.1</v>
      </c>
      <c r="E1214" s="251"/>
      <c r="F1214" s="198">
        <f>'[2]tr (2)'!F849</f>
        <v>121.1</v>
      </c>
      <c r="G1214" s="198">
        <f>'[2]tr (2)'!G849</f>
        <v>121.1</v>
      </c>
      <c r="H1214" s="198">
        <f>'[2]tr (2)'!H849</f>
        <v>121.1</v>
      </c>
      <c r="I1214" s="198">
        <f>'[2]tr (2)'!I849</f>
        <v>121.1</v>
      </c>
      <c r="J1214" s="198">
        <f>'[2]tr (2)'!J849</f>
        <v>121.1</v>
      </c>
      <c r="K1214" s="198">
        <f>'[2]tr (2)'!K849</f>
        <v>121.1</v>
      </c>
      <c r="L1214" s="198">
        <f>'[2]tr (2)'!L849</f>
        <v>121.1</v>
      </c>
      <c r="M1214" s="198">
        <f>'[2]tr (2)'!M849</f>
        <v>121.1</v>
      </c>
      <c r="N1214" s="198">
        <f>'[2]tr (2)'!N849</f>
        <v>121.1</v>
      </c>
      <c r="O1214" s="251"/>
      <c r="P1214" s="247">
        <f>'[2]tr (2)'!O849</f>
        <v>121.1</v>
      </c>
      <c r="Q1214" s="198">
        <f>'[2]tr (2)'!P849</f>
        <v>121.1</v>
      </c>
      <c r="R1214" s="251">
        <f>'[2]tr (2)'!Q849</f>
        <v>121.1</v>
      </c>
      <c r="S1214" s="253" t="s">
        <v>1712</v>
      </c>
    </row>
    <row r="1215" spans="1:19" ht="15" customHeight="1">
      <c r="B1215" s="247"/>
      <c r="C1215" s="198"/>
      <c r="D1215" s="242"/>
      <c r="E1215" s="244"/>
      <c r="F1215" s="242"/>
      <c r="G1215" s="242"/>
      <c r="H1215" s="242"/>
      <c r="I1215" s="242"/>
      <c r="J1215" s="242"/>
      <c r="K1215" s="242"/>
      <c r="L1215" s="242"/>
      <c r="M1215" s="242"/>
      <c r="N1215" s="242"/>
      <c r="O1215" s="244"/>
      <c r="P1215" s="241"/>
      <c r="Q1215" s="242"/>
      <c r="R1215" s="244"/>
      <c r="S1215" s="253"/>
    </row>
    <row r="1216" spans="1:19" ht="15" customHeight="1">
      <c r="A1216" s="249" t="s">
        <v>1713</v>
      </c>
      <c r="B1216" s="241">
        <f>'[2]tr (2)'!C851</f>
        <v>102.6</v>
      </c>
      <c r="C1216" s="242">
        <f>'[2]tr (2)'!D851</f>
        <v>102.8</v>
      </c>
      <c r="D1216" s="242">
        <f>'[2]tr (2)'!E851</f>
        <v>103.8</v>
      </c>
      <c r="E1216" s="244"/>
      <c r="F1216" s="242">
        <f>'[2]tr (2)'!F851</f>
        <v>104.4</v>
      </c>
      <c r="G1216" s="242">
        <f>'[2]tr (2)'!G851</f>
        <v>104.3</v>
      </c>
      <c r="H1216" s="242">
        <f>'[2]tr (2)'!H851</f>
        <v>104.7</v>
      </c>
      <c r="I1216" s="242">
        <f>'[2]tr (2)'!I851</f>
        <v>104.8</v>
      </c>
      <c r="J1216" s="242">
        <f>'[2]tr (2)'!J851</f>
        <v>104.8</v>
      </c>
      <c r="K1216" s="242">
        <f>'[2]tr (2)'!K851</f>
        <v>104.8</v>
      </c>
      <c r="L1216" s="242">
        <f>'[2]tr (2)'!L851</f>
        <v>104.8</v>
      </c>
      <c r="M1216" s="242">
        <f>'[2]tr (2)'!M851</f>
        <v>104.8</v>
      </c>
      <c r="N1216" s="242">
        <f>'[2]tr (2)'!N851</f>
        <v>104.4</v>
      </c>
      <c r="O1216" s="244"/>
      <c r="P1216" s="241">
        <f>'[2]tr (2)'!O851</f>
        <v>103.1</v>
      </c>
      <c r="Q1216" s="242">
        <f>'[2]tr (2)'!P851</f>
        <v>103.1</v>
      </c>
      <c r="R1216" s="244">
        <f>'[2]tr (2)'!Q851</f>
        <v>103.7</v>
      </c>
      <c r="S1216" s="248" t="s">
        <v>1714</v>
      </c>
    </row>
    <row r="1217" spans="1:19" ht="15" customHeight="1">
      <c r="A1217" s="216" t="s">
        <v>1715</v>
      </c>
      <c r="B1217" s="247">
        <f>'[2]tr (2)'!C852</f>
        <v>98.9</v>
      </c>
      <c r="C1217" s="198">
        <f>'[2]tr (2)'!D852</f>
        <v>98.9</v>
      </c>
      <c r="D1217" s="198">
        <f>'[2]tr (2)'!E852</f>
        <v>99.1</v>
      </c>
      <c r="E1217" s="251"/>
      <c r="F1217" s="198">
        <f>'[2]tr (2)'!F852</f>
        <v>102</v>
      </c>
      <c r="G1217" s="198">
        <f>'[2]tr (2)'!G852</f>
        <v>101.9</v>
      </c>
      <c r="H1217" s="198">
        <f>'[2]tr (2)'!H852</f>
        <v>102.2</v>
      </c>
      <c r="I1217" s="198">
        <f>'[2]tr (2)'!I852</f>
        <v>102.2</v>
      </c>
      <c r="J1217" s="198">
        <f>'[2]tr (2)'!J852</f>
        <v>104.8</v>
      </c>
      <c r="K1217" s="198">
        <f>'[2]tr (2)'!K852</f>
        <v>104.8</v>
      </c>
      <c r="L1217" s="198">
        <f>'[2]tr (2)'!L852</f>
        <v>104.8</v>
      </c>
      <c r="M1217" s="198">
        <f>'[2]tr (2)'!M852</f>
        <v>104.8</v>
      </c>
      <c r="N1217" s="198">
        <f>'[2]tr (2)'!N852</f>
        <v>104.8</v>
      </c>
      <c r="O1217" s="251"/>
      <c r="P1217" s="247">
        <f>'[2]tr (2)'!O852</f>
        <v>104.8</v>
      </c>
      <c r="Q1217" s="198">
        <f>'[2]tr (2)'!P852</f>
        <v>104.8</v>
      </c>
      <c r="R1217" s="251">
        <f>'[2]tr (2)'!Q852</f>
        <v>104.8</v>
      </c>
      <c r="S1217" s="253" t="s">
        <v>1716</v>
      </c>
    </row>
    <row r="1218" spans="1:19" ht="15" customHeight="1">
      <c r="A1218" s="216" t="s">
        <v>1717</v>
      </c>
      <c r="B1218" s="247">
        <f>'[2]tr (2)'!C853</f>
        <v>101.4</v>
      </c>
      <c r="C1218" s="198">
        <f>'[2]tr (2)'!D853</f>
        <v>101.6</v>
      </c>
      <c r="D1218" s="198">
        <f>'[2]tr (2)'!E853</f>
        <v>102.5</v>
      </c>
      <c r="E1218" s="251"/>
      <c r="F1218" s="198">
        <f>'[2]tr (2)'!F853</f>
        <v>103.3</v>
      </c>
      <c r="G1218" s="198">
        <f>'[2]tr (2)'!G853</f>
        <v>103.2</v>
      </c>
      <c r="H1218" s="198">
        <f>'[2]tr (2)'!H853</f>
        <v>103.6</v>
      </c>
      <c r="I1218" s="198">
        <f>'[2]tr (2)'!I853</f>
        <v>103.8</v>
      </c>
      <c r="J1218" s="198">
        <f>'[2]tr (2)'!J853</f>
        <v>103.6</v>
      </c>
      <c r="K1218" s="198">
        <f>'[2]tr (2)'!K853</f>
        <v>103.6</v>
      </c>
      <c r="L1218" s="198">
        <f>'[2]tr (2)'!L853</f>
        <v>103.6</v>
      </c>
      <c r="M1218" s="198">
        <f>'[2]tr (2)'!M853</f>
        <v>103.6</v>
      </c>
      <c r="N1218" s="198">
        <f>'[2]tr (2)'!N853</f>
        <v>103.1</v>
      </c>
      <c r="O1218" s="251"/>
      <c r="P1218" s="247">
        <f>'[2]tr (2)'!O853</f>
        <v>102.5</v>
      </c>
      <c r="Q1218" s="198">
        <f>'[2]tr (2)'!P853</f>
        <v>102.5</v>
      </c>
      <c r="R1218" s="251">
        <f>'[2]tr (2)'!Q853</f>
        <v>103.3</v>
      </c>
      <c r="S1218" s="253" t="s">
        <v>1718</v>
      </c>
    </row>
    <row r="1219" spans="1:19" ht="15" customHeight="1">
      <c r="A1219" s="216" t="s">
        <v>1719</v>
      </c>
      <c r="B1219" s="247">
        <f>'[2]tr (2)'!C854</f>
        <v>100.9</v>
      </c>
      <c r="C1219" s="198">
        <f>'[2]tr (2)'!D854</f>
        <v>100.9</v>
      </c>
      <c r="D1219" s="198">
        <f>'[2]tr (2)'!E854</f>
        <v>100.9</v>
      </c>
      <c r="E1219" s="251"/>
      <c r="F1219" s="198">
        <f>'[2]tr (2)'!F854</f>
        <v>100.6</v>
      </c>
      <c r="G1219" s="198">
        <f>'[2]tr (2)'!G854</f>
        <v>100.5</v>
      </c>
      <c r="H1219" s="198">
        <f>'[2]tr (2)'!H854</f>
        <v>100.9</v>
      </c>
      <c r="I1219" s="198">
        <f>'[2]tr (2)'!I854</f>
        <v>100.9</v>
      </c>
      <c r="J1219" s="198">
        <f>'[2]tr (2)'!J854</f>
        <v>100.9</v>
      </c>
      <c r="K1219" s="198">
        <f>'[2]tr (2)'!K854</f>
        <v>100.9</v>
      </c>
      <c r="L1219" s="198">
        <f>'[2]tr (2)'!L854</f>
        <v>100.9</v>
      </c>
      <c r="M1219" s="198">
        <f>'[2]tr (2)'!M854</f>
        <v>100.9</v>
      </c>
      <c r="N1219" s="198">
        <f>'[2]tr (2)'!N854</f>
        <v>100.9</v>
      </c>
      <c r="O1219" s="251"/>
      <c r="P1219" s="247">
        <f>'[2]tr (2)'!O854</f>
        <v>100.9</v>
      </c>
      <c r="Q1219" s="198">
        <f>'[2]tr (2)'!P854</f>
        <v>100.9</v>
      </c>
      <c r="R1219" s="251">
        <f>'[2]tr (2)'!Q854</f>
        <v>100.9</v>
      </c>
      <c r="S1219" s="253" t="s">
        <v>1720</v>
      </c>
    </row>
    <row r="1220" spans="1:19" ht="15" customHeight="1">
      <c r="A1220" s="216" t="s">
        <v>1721</v>
      </c>
      <c r="B1220" s="247">
        <f>'[2]tr (2)'!C855</f>
        <v>100</v>
      </c>
      <c r="C1220" s="198">
        <f>'[2]tr (2)'!D855</f>
        <v>100</v>
      </c>
      <c r="D1220" s="198">
        <f>'[2]tr (2)'!E855</f>
        <v>100</v>
      </c>
      <c r="E1220" s="251"/>
      <c r="F1220" s="198">
        <f>'[2]tr (2)'!F855</f>
        <v>99.7</v>
      </c>
      <c r="G1220" s="198">
        <f>'[2]tr (2)'!G855</f>
        <v>99.6</v>
      </c>
      <c r="H1220" s="198">
        <f>'[2]tr (2)'!H855</f>
        <v>100</v>
      </c>
      <c r="I1220" s="198">
        <f>'[2]tr (2)'!I855</f>
        <v>100</v>
      </c>
      <c r="J1220" s="198">
        <f>'[2]tr (2)'!J855</f>
        <v>100</v>
      </c>
      <c r="K1220" s="198">
        <f>'[2]tr (2)'!K855</f>
        <v>100</v>
      </c>
      <c r="L1220" s="198">
        <f>'[2]tr (2)'!L855</f>
        <v>100</v>
      </c>
      <c r="M1220" s="198">
        <f>'[2]tr (2)'!M855</f>
        <v>100</v>
      </c>
      <c r="N1220" s="198">
        <f>'[2]tr (2)'!N855</f>
        <v>100</v>
      </c>
      <c r="O1220" s="251"/>
      <c r="P1220" s="247">
        <f>'[2]tr (2)'!O855</f>
        <v>100</v>
      </c>
      <c r="Q1220" s="198">
        <f>'[2]tr (2)'!P855</f>
        <v>100</v>
      </c>
      <c r="R1220" s="251">
        <f>'[2]tr (2)'!Q855</f>
        <v>100</v>
      </c>
      <c r="S1220" s="253" t="s">
        <v>1722</v>
      </c>
    </row>
    <row r="1221" spans="1:19" ht="15" customHeight="1">
      <c r="A1221" s="216" t="s">
        <v>1723</v>
      </c>
      <c r="B1221" s="247">
        <f>'[2]tr (2)'!C856</f>
        <v>108.8</v>
      </c>
      <c r="C1221" s="198">
        <f>'[2]tr (2)'!D856</f>
        <v>109.6</v>
      </c>
      <c r="D1221" s="198">
        <f>'[2]tr (2)'!E856</f>
        <v>111.8</v>
      </c>
      <c r="E1221" s="251"/>
      <c r="F1221" s="198">
        <f>'[2]tr (2)'!F856</f>
        <v>111.3</v>
      </c>
      <c r="G1221" s="198">
        <f>'[2]tr (2)'!G856</f>
        <v>111.1</v>
      </c>
      <c r="H1221" s="198">
        <f>'[2]tr (2)'!H856</f>
        <v>111.6</v>
      </c>
      <c r="I1221" s="198">
        <f>'[2]tr (2)'!I856</f>
        <v>111.6</v>
      </c>
      <c r="J1221" s="198">
        <f>'[2]tr (2)'!J856</f>
        <v>111.6</v>
      </c>
      <c r="K1221" s="198">
        <f>'[2]tr (2)'!K856</f>
        <v>111.6</v>
      </c>
      <c r="L1221" s="198">
        <f>'[2]tr (2)'!L856</f>
        <v>111.6</v>
      </c>
      <c r="M1221" s="198">
        <f>'[2]tr (2)'!M856</f>
        <v>111.6</v>
      </c>
      <c r="N1221" s="198">
        <f>'[2]tr (2)'!N856</f>
        <v>111.6</v>
      </c>
      <c r="O1221" s="251"/>
      <c r="P1221" s="247">
        <f>'[2]tr (2)'!O856</f>
        <v>106.6</v>
      </c>
      <c r="Q1221" s="198">
        <f>'[2]tr (2)'!P856</f>
        <v>106.6</v>
      </c>
      <c r="R1221" s="251">
        <f>'[2]tr (2)'!Q856</f>
        <v>106.6</v>
      </c>
      <c r="S1221" s="253" t="s">
        <v>1724</v>
      </c>
    </row>
    <row r="1222" spans="1:19" ht="15" customHeight="1">
      <c r="A1222" s="216" t="s">
        <v>1725</v>
      </c>
      <c r="B1222" s="247">
        <f>'[2]tr (2)'!C857</f>
        <v>100</v>
      </c>
      <c r="C1222" s="198">
        <f>'[2]tr (2)'!D857</f>
        <v>100</v>
      </c>
      <c r="D1222" s="198">
        <f>'[2]tr (2)'!E857</f>
        <v>100</v>
      </c>
      <c r="E1222" s="251"/>
      <c r="F1222" s="198">
        <f>'[2]tr (2)'!F857</f>
        <v>99.7</v>
      </c>
      <c r="G1222" s="198">
        <f>'[2]tr (2)'!G857</f>
        <v>99.6</v>
      </c>
      <c r="H1222" s="198">
        <f>'[2]tr (2)'!H857</f>
        <v>100</v>
      </c>
      <c r="I1222" s="198">
        <f>'[2]tr (2)'!I857</f>
        <v>100</v>
      </c>
      <c r="J1222" s="198">
        <f>'[2]tr (2)'!J857</f>
        <v>100</v>
      </c>
      <c r="K1222" s="198">
        <f>'[2]tr (2)'!K857</f>
        <v>100</v>
      </c>
      <c r="L1222" s="198">
        <f>'[2]tr (2)'!L857</f>
        <v>100</v>
      </c>
      <c r="M1222" s="198">
        <f>'[2]tr (2)'!M857</f>
        <v>100</v>
      </c>
      <c r="N1222" s="198">
        <f>'[2]tr (2)'!N857</f>
        <v>100</v>
      </c>
      <c r="O1222" s="251"/>
      <c r="P1222" s="247">
        <f>'[2]tr (2)'!O857</f>
        <v>100</v>
      </c>
      <c r="Q1222" s="198">
        <f>'[2]tr (2)'!P857</f>
        <v>100</v>
      </c>
      <c r="R1222" s="251">
        <f>'[2]tr (2)'!Q857</f>
        <v>100</v>
      </c>
      <c r="S1222" s="253" t="s">
        <v>1726</v>
      </c>
    </row>
    <row r="1223" spans="1:19" ht="15" customHeight="1">
      <c r="B1223" s="247"/>
      <c r="C1223" s="198"/>
      <c r="D1223" s="242"/>
      <c r="E1223" s="244"/>
      <c r="F1223" s="242"/>
      <c r="G1223" s="242"/>
      <c r="H1223" s="242"/>
      <c r="I1223" s="242"/>
      <c r="J1223" s="242"/>
      <c r="K1223" s="242"/>
      <c r="L1223" s="242"/>
      <c r="M1223" s="242"/>
      <c r="N1223" s="242"/>
      <c r="O1223" s="244"/>
      <c r="P1223" s="241"/>
      <c r="Q1223" s="242"/>
      <c r="R1223" s="244"/>
      <c r="S1223" s="252"/>
    </row>
    <row r="1224" spans="1:19" ht="15" customHeight="1">
      <c r="A1224" s="249" t="s">
        <v>1727</v>
      </c>
      <c r="B1224" s="241">
        <f>'[2]tr (2)'!C859</f>
        <v>100.6</v>
      </c>
      <c r="C1224" s="242">
        <f>'[2]tr (2)'!D859</f>
        <v>100.6</v>
      </c>
      <c r="D1224" s="242">
        <f>'[2]tr (2)'!E859</f>
        <v>100.6</v>
      </c>
      <c r="E1224" s="244"/>
      <c r="F1224" s="242">
        <f>'[2]tr (2)'!F859</f>
        <v>100.6</v>
      </c>
      <c r="G1224" s="242">
        <f>'[2]tr (2)'!G859</f>
        <v>100.6</v>
      </c>
      <c r="H1224" s="242">
        <f>'[2]tr (2)'!H859</f>
        <v>100.7</v>
      </c>
      <c r="I1224" s="242">
        <f>'[2]tr (2)'!I859</f>
        <v>100.7</v>
      </c>
      <c r="J1224" s="242">
        <f>'[2]tr (2)'!J859</f>
        <v>100.7</v>
      </c>
      <c r="K1224" s="242">
        <f>'[2]tr (2)'!K859</f>
        <v>100.7</v>
      </c>
      <c r="L1224" s="242">
        <f>'[2]tr (2)'!L859</f>
        <v>100.7</v>
      </c>
      <c r="M1224" s="242">
        <f>'[2]tr (2)'!M859</f>
        <v>100.6</v>
      </c>
      <c r="N1224" s="242">
        <f>'[2]tr (2)'!N859</f>
        <v>100.5</v>
      </c>
      <c r="O1224" s="244"/>
      <c r="P1224" s="241">
        <f>'[2]tr (2)'!O859</f>
        <v>100.5</v>
      </c>
      <c r="Q1224" s="242">
        <f>'[2]tr (2)'!P859</f>
        <v>100.5</v>
      </c>
      <c r="R1224" s="244">
        <f>'[2]tr (2)'!Q859</f>
        <v>100.5</v>
      </c>
      <c r="S1224" s="250" t="s">
        <v>1728</v>
      </c>
    </row>
    <row r="1225" spans="1:19" ht="15" customHeight="1">
      <c r="A1225" s="216" t="s">
        <v>1729</v>
      </c>
      <c r="B1225" s="247">
        <f>'[2]tr (2)'!C860</f>
        <v>101.9</v>
      </c>
      <c r="C1225" s="198">
        <f>'[2]tr (2)'!D860</f>
        <v>101.9</v>
      </c>
      <c r="D1225" s="198">
        <f>'[2]tr (2)'!E860</f>
        <v>101.8</v>
      </c>
      <c r="E1225" s="251"/>
      <c r="F1225" s="198">
        <f>'[2]tr (2)'!F860</f>
        <v>101.8</v>
      </c>
      <c r="G1225" s="198">
        <f>'[2]tr (2)'!G860</f>
        <v>101.8</v>
      </c>
      <c r="H1225" s="198">
        <f>'[2]tr (2)'!H860</f>
        <v>101.8</v>
      </c>
      <c r="I1225" s="198">
        <f>'[2]tr (2)'!I860</f>
        <v>101.8</v>
      </c>
      <c r="J1225" s="198">
        <f>'[2]tr (2)'!J860</f>
        <v>101.8</v>
      </c>
      <c r="K1225" s="198">
        <f>'[2]tr (2)'!K860</f>
        <v>101.8</v>
      </c>
      <c r="L1225" s="198">
        <f>'[2]tr (2)'!L860</f>
        <v>101.8</v>
      </c>
      <c r="M1225" s="198">
        <f>'[2]tr (2)'!M860</f>
        <v>101.7</v>
      </c>
      <c r="N1225" s="198">
        <f>'[2]tr (2)'!N860</f>
        <v>101.3</v>
      </c>
      <c r="O1225" s="251"/>
      <c r="P1225" s="247">
        <f>'[2]tr (2)'!O860</f>
        <v>101.3</v>
      </c>
      <c r="Q1225" s="198">
        <f>'[2]tr (2)'!P860</f>
        <v>101.2</v>
      </c>
      <c r="R1225" s="251">
        <f>'[2]tr (2)'!Q860</f>
        <v>101.3</v>
      </c>
      <c r="S1225" s="253" t="s">
        <v>1730</v>
      </c>
    </row>
    <row r="1226" spans="1:19" ht="15" customHeight="1">
      <c r="A1226" s="216" t="s">
        <v>1731</v>
      </c>
      <c r="B1226" s="247">
        <f>'[2]tr (2)'!C861</f>
        <v>101.2</v>
      </c>
      <c r="C1226" s="198">
        <f>'[2]tr (2)'!D861</f>
        <v>101.2</v>
      </c>
      <c r="D1226" s="198">
        <f>'[2]tr (2)'!E861</f>
        <v>101.2</v>
      </c>
      <c r="E1226" s="251"/>
      <c r="F1226" s="198">
        <f>'[2]tr (2)'!F861</f>
        <v>101.2</v>
      </c>
      <c r="G1226" s="198">
        <f>'[2]tr (2)'!G861</f>
        <v>101.2</v>
      </c>
      <c r="H1226" s="198">
        <f>'[2]tr (2)'!H861</f>
        <v>101.3</v>
      </c>
      <c r="I1226" s="198">
        <f>'[2]tr (2)'!I861</f>
        <v>101.3</v>
      </c>
      <c r="J1226" s="198">
        <f>'[2]tr (2)'!J861</f>
        <v>101.3</v>
      </c>
      <c r="K1226" s="198">
        <f>'[2]tr (2)'!K861</f>
        <v>101.3</v>
      </c>
      <c r="L1226" s="198">
        <f>'[2]tr (2)'!L861</f>
        <v>101.3</v>
      </c>
      <c r="M1226" s="198">
        <f>'[2]tr (2)'!M861</f>
        <v>101.3</v>
      </c>
      <c r="N1226" s="198">
        <f>'[2]tr (2)'!N861</f>
        <v>101.3</v>
      </c>
      <c r="O1226" s="251"/>
      <c r="P1226" s="247">
        <f>'[2]tr (2)'!O861</f>
        <v>101.3</v>
      </c>
      <c r="Q1226" s="198">
        <f>'[2]tr (2)'!P861</f>
        <v>101.3</v>
      </c>
      <c r="R1226" s="251">
        <f>'[2]tr (2)'!Q861</f>
        <v>101.3</v>
      </c>
      <c r="S1226" s="252" t="s">
        <v>1732</v>
      </c>
    </row>
    <row r="1227" spans="1:19" s="200" customFormat="1" ht="15" customHeight="1">
      <c r="A1227" s="216" t="s">
        <v>1733</v>
      </c>
      <c r="B1227" s="247">
        <f>'[2]tr (2)'!C862</f>
        <v>99.2</v>
      </c>
      <c r="C1227" s="198">
        <f>'[2]tr (2)'!D862</f>
        <v>99.2</v>
      </c>
      <c r="D1227" s="198">
        <f>'[2]tr (2)'!E862</f>
        <v>99.2</v>
      </c>
      <c r="E1227" s="251"/>
      <c r="F1227" s="198">
        <f>'[2]tr (2)'!F862</f>
        <v>99.2</v>
      </c>
      <c r="G1227" s="198">
        <f>'[2]tr (2)'!G862</f>
        <v>99.2</v>
      </c>
      <c r="H1227" s="198">
        <f>'[2]tr (2)'!H862</f>
        <v>99.9</v>
      </c>
      <c r="I1227" s="198">
        <f>'[2]tr (2)'!I862</f>
        <v>99.9</v>
      </c>
      <c r="J1227" s="198">
        <f>'[2]tr (2)'!J862</f>
        <v>99.9</v>
      </c>
      <c r="K1227" s="198">
        <f>'[2]tr (2)'!K862</f>
        <v>99.9</v>
      </c>
      <c r="L1227" s="198">
        <f>'[2]tr (2)'!L862</f>
        <v>99.9</v>
      </c>
      <c r="M1227" s="198">
        <f>'[2]tr (2)'!M862</f>
        <v>99.9</v>
      </c>
      <c r="N1227" s="198">
        <f>'[2]tr (2)'!N862</f>
        <v>99.9</v>
      </c>
      <c r="O1227" s="251"/>
      <c r="P1227" s="247">
        <f>'[2]tr (2)'!O862</f>
        <v>99.9</v>
      </c>
      <c r="Q1227" s="198">
        <f>'[2]tr (2)'!P862</f>
        <v>99.9</v>
      </c>
      <c r="R1227" s="251">
        <f>'[2]tr (2)'!Q862</f>
        <v>99.9</v>
      </c>
      <c r="S1227" s="252" t="s">
        <v>1734</v>
      </c>
    </row>
    <row r="1228" spans="1:19" ht="15" customHeight="1">
      <c r="A1228" s="216" t="s">
        <v>1735</v>
      </c>
      <c r="B1228" s="247">
        <f>'[2]tr (2)'!C863</f>
        <v>100</v>
      </c>
      <c r="C1228" s="198">
        <f>'[2]tr (2)'!D863</f>
        <v>100</v>
      </c>
      <c r="D1228" s="198">
        <f>'[2]tr (2)'!E863</f>
        <v>100</v>
      </c>
      <c r="E1228" s="251"/>
      <c r="F1228" s="198">
        <f>'[2]tr (2)'!F863</f>
        <v>100</v>
      </c>
      <c r="G1228" s="198">
        <f>'[2]tr (2)'!G863</f>
        <v>100</v>
      </c>
      <c r="H1228" s="198">
        <f>'[2]tr (2)'!H863</f>
        <v>100</v>
      </c>
      <c r="I1228" s="198">
        <f>'[2]tr (2)'!I863</f>
        <v>100</v>
      </c>
      <c r="J1228" s="198">
        <f>'[2]tr (2)'!J863</f>
        <v>100</v>
      </c>
      <c r="K1228" s="198">
        <f>'[2]tr (2)'!K863</f>
        <v>100</v>
      </c>
      <c r="L1228" s="198">
        <f>'[2]tr (2)'!L863</f>
        <v>100</v>
      </c>
      <c r="M1228" s="198">
        <f>'[2]tr (2)'!M863</f>
        <v>100</v>
      </c>
      <c r="N1228" s="198">
        <f>'[2]tr (2)'!N863</f>
        <v>100</v>
      </c>
      <c r="O1228" s="251"/>
      <c r="P1228" s="247">
        <f>'[2]tr (2)'!O863</f>
        <v>100</v>
      </c>
      <c r="Q1228" s="198">
        <f>'[2]tr (2)'!P863</f>
        <v>100</v>
      </c>
      <c r="R1228" s="251">
        <f>'[2]tr (2)'!Q863</f>
        <v>100</v>
      </c>
      <c r="S1228" s="256" t="s">
        <v>1736</v>
      </c>
    </row>
    <row r="1229" spans="1:19" s="210" customFormat="1" ht="15" customHeight="1">
      <c r="A1229" s="216" t="s">
        <v>1737</v>
      </c>
      <c r="B1229" s="247">
        <f>'[2]tr (2)'!C864</f>
        <v>100</v>
      </c>
      <c r="C1229" s="198">
        <f>'[2]tr (2)'!D864</f>
        <v>100</v>
      </c>
      <c r="D1229" s="198">
        <f>'[2]tr (2)'!E864</f>
        <v>100</v>
      </c>
      <c r="E1229" s="251"/>
      <c r="F1229" s="198">
        <f>'[2]tr (2)'!F864</f>
        <v>100</v>
      </c>
      <c r="G1229" s="198">
        <f>'[2]tr (2)'!G864</f>
        <v>100</v>
      </c>
      <c r="H1229" s="198">
        <f>'[2]tr (2)'!H864</f>
        <v>100</v>
      </c>
      <c r="I1229" s="198">
        <f>'[2]tr (2)'!I864</f>
        <v>100</v>
      </c>
      <c r="J1229" s="198">
        <f>'[2]tr (2)'!J864</f>
        <v>100</v>
      </c>
      <c r="K1229" s="198">
        <f>'[2]tr (2)'!K864</f>
        <v>100</v>
      </c>
      <c r="L1229" s="198">
        <f>'[2]tr (2)'!L864</f>
        <v>100</v>
      </c>
      <c r="M1229" s="198">
        <f>'[2]tr (2)'!M864</f>
        <v>100</v>
      </c>
      <c r="N1229" s="198">
        <f>'[2]tr (2)'!N864</f>
        <v>100</v>
      </c>
      <c r="O1229" s="251"/>
      <c r="P1229" s="247">
        <f>'[2]tr (2)'!O864</f>
        <v>100</v>
      </c>
      <c r="Q1229" s="198">
        <f>'[2]tr (2)'!P864</f>
        <v>100</v>
      </c>
      <c r="R1229" s="251">
        <f>'[2]tr (2)'!Q864</f>
        <v>100</v>
      </c>
      <c r="S1229" s="206" t="s">
        <v>1738</v>
      </c>
    </row>
    <row r="1230" spans="1:19" ht="15" customHeight="1">
      <c r="A1230" s="216" t="s">
        <v>1739</v>
      </c>
      <c r="B1230" s="247">
        <f>'[2]tr (2)'!C865</f>
        <v>100</v>
      </c>
      <c r="C1230" s="198">
        <f>'[2]tr (2)'!D865</f>
        <v>100</v>
      </c>
      <c r="D1230" s="198">
        <f>'[2]tr (2)'!E865</f>
        <v>100</v>
      </c>
      <c r="E1230" s="251"/>
      <c r="F1230" s="198">
        <f>'[2]tr (2)'!F865</f>
        <v>100</v>
      </c>
      <c r="G1230" s="198">
        <f>'[2]tr (2)'!G865</f>
        <v>100</v>
      </c>
      <c r="H1230" s="198">
        <f>'[2]tr (2)'!H865</f>
        <v>100</v>
      </c>
      <c r="I1230" s="198">
        <f>'[2]tr (2)'!I865</f>
        <v>100</v>
      </c>
      <c r="J1230" s="198">
        <f>'[2]tr (2)'!J865</f>
        <v>100</v>
      </c>
      <c r="K1230" s="198">
        <f>'[2]tr (2)'!K865</f>
        <v>100</v>
      </c>
      <c r="L1230" s="198">
        <f>'[2]tr (2)'!L865</f>
        <v>100</v>
      </c>
      <c r="M1230" s="198">
        <f>'[2]tr (2)'!M865</f>
        <v>100</v>
      </c>
      <c r="N1230" s="198">
        <f>'[2]tr (2)'!N865</f>
        <v>100</v>
      </c>
      <c r="O1230" s="251"/>
      <c r="P1230" s="247">
        <f>'[2]tr (2)'!O865</f>
        <v>100</v>
      </c>
      <c r="Q1230" s="198">
        <f>'[2]tr (2)'!P865</f>
        <v>100</v>
      </c>
      <c r="R1230" s="251">
        <f>'[2]tr (2)'!Q865</f>
        <v>100</v>
      </c>
      <c r="S1230" s="206" t="s">
        <v>1740</v>
      </c>
    </row>
    <row r="1231" spans="1:19" ht="15" customHeight="1">
      <c r="A1231" s="216" t="s">
        <v>1741</v>
      </c>
      <c r="B1231" s="247">
        <f>'[2]tr (2)'!C866</f>
        <v>100</v>
      </c>
      <c r="C1231" s="198">
        <f>'[2]tr (2)'!D866</f>
        <v>100</v>
      </c>
      <c r="D1231" s="198">
        <f>'[2]tr (2)'!E866</f>
        <v>100</v>
      </c>
      <c r="E1231" s="251"/>
      <c r="F1231" s="198">
        <f>'[2]tr (2)'!F866</f>
        <v>100</v>
      </c>
      <c r="G1231" s="198">
        <f>'[2]tr (2)'!G866</f>
        <v>100</v>
      </c>
      <c r="H1231" s="198">
        <f>'[2]tr (2)'!H866</f>
        <v>100</v>
      </c>
      <c r="I1231" s="198">
        <f>'[2]tr (2)'!I866</f>
        <v>100</v>
      </c>
      <c r="J1231" s="198">
        <f>'[2]tr (2)'!J866</f>
        <v>100</v>
      </c>
      <c r="K1231" s="198">
        <f>'[2]tr (2)'!K866</f>
        <v>100</v>
      </c>
      <c r="L1231" s="198">
        <f>'[2]tr (2)'!L866</f>
        <v>100</v>
      </c>
      <c r="M1231" s="198">
        <f>'[2]tr (2)'!M866</f>
        <v>100</v>
      </c>
      <c r="N1231" s="198">
        <f>'[2]tr (2)'!N866</f>
        <v>100</v>
      </c>
      <c r="O1231" s="251"/>
      <c r="P1231" s="247">
        <f>'[2]tr (2)'!O866</f>
        <v>100</v>
      </c>
      <c r="Q1231" s="198">
        <f>'[2]tr (2)'!P866</f>
        <v>100</v>
      </c>
      <c r="R1231" s="251">
        <f>'[2]tr (2)'!Q866</f>
        <v>100</v>
      </c>
      <c r="S1231" s="256" t="s">
        <v>1742</v>
      </c>
    </row>
    <row r="1232" spans="1:19" ht="15" customHeight="1">
      <c r="A1232" s="216" t="s">
        <v>1743</v>
      </c>
      <c r="B1232" s="247">
        <f>'[2]tr (2)'!C867</f>
        <v>100.6</v>
      </c>
      <c r="C1232" s="198">
        <f>'[2]tr (2)'!D867</f>
        <v>100.6</v>
      </c>
      <c r="D1232" s="198">
        <f>'[2]tr (2)'!E867</f>
        <v>100.6</v>
      </c>
      <c r="E1232" s="251"/>
      <c r="F1232" s="198">
        <f>'[2]tr (2)'!F867</f>
        <v>100.6</v>
      </c>
      <c r="G1232" s="198">
        <f>'[2]tr (2)'!G867</f>
        <v>100.6</v>
      </c>
      <c r="H1232" s="198">
        <f>'[2]tr (2)'!H867</f>
        <v>100.6</v>
      </c>
      <c r="I1232" s="198">
        <f>'[2]tr (2)'!I867</f>
        <v>100.6</v>
      </c>
      <c r="J1232" s="198">
        <f>'[2]tr (2)'!J867</f>
        <v>100.6</v>
      </c>
      <c r="K1232" s="198">
        <f>'[2]tr (2)'!K867</f>
        <v>100.6</v>
      </c>
      <c r="L1232" s="198">
        <f>'[2]tr (2)'!L867</f>
        <v>100.6</v>
      </c>
      <c r="M1232" s="198">
        <f>'[2]tr (2)'!M867</f>
        <v>100.6</v>
      </c>
      <c r="N1232" s="198">
        <f>'[2]tr (2)'!N867</f>
        <v>100.6</v>
      </c>
      <c r="O1232" s="251"/>
      <c r="P1232" s="247">
        <f>'[2]tr (2)'!O867</f>
        <v>100.6</v>
      </c>
      <c r="Q1232" s="198">
        <f>'[2]tr (2)'!P867</f>
        <v>100.6</v>
      </c>
      <c r="R1232" s="251">
        <f>'[2]tr (2)'!Q867</f>
        <v>100.6</v>
      </c>
      <c r="S1232" s="256" t="s">
        <v>1744</v>
      </c>
    </row>
    <row r="1233" spans="1:19" ht="15" customHeight="1">
      <c r="A1233" s="216" t="s">
        <v>1745</v>
      </c>
      <c r="B1233" s="247">
        <f>'[2]tr (2)'!C868</f>
        <v>100</v>
      </c>
      <c r="C1233" s="198">
        <f>'[2]tr (2)'!D868</f>
        <v>100</v>
      </c>
      <c r="D1233" s="198">
        <f>'[2]tr (2)'!E868</f>
        <v>100</v>
      </c>
      <c r="E1233" s="251"/>
      <c r="F1233" s="198">
        <f>'[2]tr (2)'!F868</f>
        <v>100</v>
      </c>
      <c r="G1233" s="198">
        <f>'[2]tr (2)'!G868</f>
        <v>100</v>
      </c>
      <c r="H1233" s="198">
        <f>'[2]tr (2)'!H868</f>
        <v>100</v>
      </c>
      <c r="I1233" s="198">
        <f>'[2]tr (2)'!I868</f>
        <v>100</v>
      </c>
      <c r="J1233" s="198">
        <f>'[2]tr (2)'!J868</f>
        <v>100</v>
      </c>
      <c r="K1233" s="198">
        <f>'[2]tr (2)'!K868</f>
        <v>100</v>
      </c>
      <c r="L1233" s="198">
        <f>'[2]tr (2)'!L868</f>
        <v>100</v>
      </c>
      <c r="M1233" s="198">
        <f>'[2]tr (2)'!M868</f>
        <v>100</v>
      </c>
      <c r="N1233" s="198">
        <f>'[2]tr (2)'!N868</f>
        <v>100</v>
      </c>
      <c r="O1233" s="251"/>
      <c r="P1233" s="247">
        <f>'[2]tr (2)'!O868</f>
        <v>100</v>
      </c>
      <c r="Q1233" s="198">
        <f>'[2]tr (2)'!P868</f>
        <v>100</v>
      </c>
      <c r="R1233" s="251">
        <f>'[2]tr (2)'!Q868</f>
        <v>100</v>
      </c>
      <c r="S1233" s="256" t="s">
        <v>1746</v>
      </c>
    </row>
    <row r="1234" spans="1:19" ht="15" customHeight="1">
      <c r="B1234" s="247"/>
      <c r="C1234" s="198"/>
      <c r="D1234" s="198"/>
      <c r="E1234" s="255"/>
      <c r="F1234" s="247"/>
      <c r="G1234" s="198"/>
      <c r="H1234" s="198"/>
      <c r="I1234" s="198"/>
      <c r="J1234" s="198"/>
      <c r="K1234" s="198"/>
      <c r="L1234" s="198"/>
      <c r="M1234" s="198"/>
      <c r="N1234" s="198"/>
      <c r="O1234" s="255"/>
      <c r="P1234" s="247"/>
      <c r="Q1234" s="198"/>
      <c r="R1234" s="251"/>
      <c r="S1234" s="256"/>
    </row>
    <row r="1235" spans="1:19" ht="15" customHeight="1">
      <c r="B1235" s="247"/>
      <c r="C1235" s="198"/>
      <c r="D1235" s="198"/>
      <c r="E1235" s="255"/>
      <c r="F1235" s="247"/>
      <c r="G1235" s="198"/>
      <c r="H1235" s="198"/>
      <c r="I1235" s="198"/>
      <c r="J1235" s="198"/>
      <c r="K1235" s="198"/>
      <c r="L1235" s="198"/>
      <c r="M1235" s="198"/>
      <c r="N1235" s="198"/>
      <c r="O1235" s="273"/>
      <c r="P1235" s="247"/>
      <c r="Q1235" s="198"/>
      <c r="R1235" s="251"/>
      <c r="S1235" s="256"/>
    </row>
    <row r="1236" spans="1:19" s="246" customFormat="1" ht="15" customHeight="1">
      <c r="A1236" s="216"/>
      <c r="B1236" s="247"/>
      <c r="C1236" s="198"/>
      <c r="D1236" s="198"/>
      <c r="E1236" s="255"/>
      <c r="F1236" s="247"/>
      <c r="G1236" s="198"/>
      <c r="H1236" s="198"/>
      <c r="I1236" s="198"/>
      <c r="J1236" s="198"/>
      <c r="K1236" s="198"/>
      <c r="L1236" s="198"/>
      <c r="M1236" s="198"/>
      <c r="N1236" s="198"/>
      <c r="O1236" s="273"/>
      <c r="P1236" s="247"/>
      <c r="Q1236" s="198"/>
      <c r="R1236" s="251"/>
      <c r="S1236" s="256"/>
    </row>
    <row r="1237" spans="1:19" s="246" customFormat="1" ht="15" customHeight="1">
      <c r="A1237" s="216"/>
      <c r="B1237" s="247"/>
      <c r="C1237" s="198"/>
      <c r="D1237" s="198"/>
      <c r="E1237" s="255"/>
      <c r="F1237" s="247"/>
      <c r="G1237" s="198"/>
      <c r="H1237" s="198"/>
      <c r="I1237" s="198"/>
      <c r="J1237" s="198"/>
      <c r="K1237" s="198"/>
      <c r="L1237" s="198"/>
      <c r="M1237" s="198"/>
      <c r="N1237" s="198"/>
      <c r="O1237" s="273"/>
      <c r="P1237" s="247"/>
      <c r="Q1237" s="198"/>
      <c r="R1237" s="251"/>
      <c r="S1237" s="256"/>
    </row>
    <row r="1238" spans="1:19" s="246" customFormat="1" ht="15" customHeight="1">
      <c r="A1238" s="216"/>
      <c r="B1238" s="247"/>
      <c r="C1238" s="198"/>
      <c r="D1238" s="198"/>
      <c r="E1238" s="255"/>
      <c r="F1238" s="247"/>
      <c r="G1238" s="198"/>
      <c r="H1238" s="198"/>
      <c r="I1238" s="198"/>
      <c r="J1238" s="198"/>
      <c r="K1238" s="198"/>
      <c r="L1238" s="198"/>
      <c r="M1238" s="198"/>
      <c r="N1238" s="198"/>
      <c r="O1238" s="273"/>
      <c r="P1238" s="247"/>
      <c r="Q1238" s="198"/>
      <c r="R1238" s="251"/>
      <c r="S1238" s="256"/>
    </row>
    <row r="1239" spans="1:19" ht="15" customHeight="1">
      <c r="A1239" s="285"/>
      <c r="B1239" s="258"/>
      <c r="C1239" s="259"/>
      <c r="D1239" s="259"/>
      <c r="E1239" s="282"/>
      <c r="F1239" s="258"/>
      <c r="G1239" s="259"/>
      <c r="H1239" s="259"/>
      <c r="I1239" s="259"/>
      <c r="J1239" s="259"/>
      <c r="K1239" s="259"/>
      <c r="L1239" s="259"/>
      <c r="M1239" s="259"/>
      <c r="N1239" s="259"/>
      <c r="O1239" s="261"/>
      <c r="P1239" s="258"/>
      <c r="Q1239" s="259"/>
      <c r="R1239" s="262"/>
      <c r="S1239" s="289" t="s">
        <v>162</v>
      </c>
    </row>
    <row r="1240" spans="1:19" ht="15" customHeight="1">
      <c r="A1240" s="264"/>
      <c r="B1240" s="198"/>
      <c r="C1240" s="198"/>
      <c r="D1240" s="198"/>
      <c r="F1240" s="198"/>
      <c r="G1240" s="198"/>
      <c r="H1240" s="198"/>
      <c r="I1240" s="198"/>
      <c r="J1240" s="198"/>
      <c r="K1240" s="198"/>
      <c r="L1240" s="198"/>
      <c r="M1240" s="198"/>
      <c r="N1240" s="198"/>
      <c r="O1240" s="273"/>
      <c r="P1240" s="287"/>
      <c r="Q1240" s="198"/>
      <c r="R1240" s="198"/>
      <c r="S1240" s="297" t="s">
        <v>162</v>
      </c>
    </row>
    <row r="1241" spans="1:19" ht="24" customHeight="1">
      <c r="A1241" s="194" t="s">
        <v>1670</v>
      </c>
      <c r="C1241" s="198"/>
      <c r="D1241" s="198"/>
      <c r="F1241" s="198"/>
      <c r="G1241" s="198"/>
      <c r="H1241" s="198"/>
      <c r="I1241" s="198"/>
      <c r="J1241" s="198"/>
      <c r="K1241" s="198"/>
      <c r="L1241" s="198"/>
      <c r="M1241" s="198"/>
      <c r="N1241" s="198"/>
      <c r="P1241" s="198"/>
      <c r="Q1241" s="198"/>
      <c r="R1241" s="198"/>
      <c r="S1241" s="199" t="s">
        <v>1671</v>
      </c>
    </row>
    <row r="1242" spans="1:19" ht="18" customHeight="1">
      <c r="A1242" s="266" t="s">
        <v>1931</v>
      </c>
      <c r="C1242" s="198"/>
      <c r="D1242" s="198"/>
      <c r="F1242" s="198"/>
      <c r="G1242" s="198"/>
      <c r="H1242" s="198"/>
      <c r="I1242" s="198"/>
      <c r="J1242" s="198"/>
      <c r="K1242" s="198"/>
      <c r="L1242" s="198"/>
      <c r="M1242" s="198"/>
      <c r="N1242" s="198"/>
      <c r="P1242" s="198"/>
      <c r="Q1242" s="198"/>
      <c r="R1242" s="198"/>
      <c r="S1242" s="205" t="s">
        <v>1932</v>
      </c>
    </row>
    <row r="1243" spans="1:19" ht="18" customHeight="1">
      <c r="A1243" s="207" t="s">
        <v>1674</v>
      </c>
      <c r="C1243" s="198"/>
      <c r="D1243" s="198"/>
      <c r="E1243" s="304"/>
      <c r="F1243" s="198"/>
      <c r="G1243" s="198"/>
      <c r="H1243" s="198"/>
      <c r="I1243" s="198"/>
      <c r="J1243" s="198"/>
      <c r="K1243" s="198"/>
      <c r="L1243" s="198"/>
      <c r="M1243" s="198"/>
      <c r="N1243" s="198"/>
      <c r="P1243" s="198"/>
      <c r="Q1243" s="198"/>
      <c r="R1243" s="198"/>
      <c r="S1243" s="209" t="s">
        <v>1675</v>
      </c>
    </row>
    <row r="1244" spans="1:19" ht="11.45" customHeight="1">
      <c r="A1244" s="211"/>
      <c r="B1244" s="212"/>
      <c r="C1244" s="212"/>
      <c r="D1244" s="212"/>
      <c r="E1244" s="212"/>
      <c r="F1244" s="212"/>
      <c r="G1244" s="212"/>
      <c r="H1244" s="212"/>
      <c r="I1244" s="212"/>
      <c r="J1244" s="212"/>
      <c r="K1244" s="212"/>
      <c r="L1244" s="212"/>
      <c r="M1244" s="212"/>
      <c r="N1244" s="212"/>
      <c r="O1244" s="212"/>
      <c r="P1244" s="212"/>
      <c r="Q1244" s="212"/>
      <c r="R1244" s="212"/>
      <c r="S1244" s="214"/>
    </row>
    <row r="1245" spans="1:19" ht="11.45" customHeight="1">
      <c r="A1245" s="217"/>
      <c r="B1245" s="2269">
        <v>2020</v>
      </c>
      <c r="C1245" s="2270"/>
      <c r="D1245" s="2270"/>
      <c r="E1245" s="2270"/>
      <c r="F1245" s="2270"/>
      <c r="G1245" s="2270"/>
      <c r="H1245" s="2270"/>
      <c r="I1245" s="2270"/>
      <c r="J1245" s="2270"/>
      <c r="K1245" s="2271"/>
      <c r="L1245" s="2269">
        <v>2019</v>
      </c>
      <c r="M1245" s="2270"/>
      <c r="N1245" s="2270"/>
      <c r="O1245" s="2270"/>
      <c r="P1245" s="2270"/>
      <c r="Q1245" s="2270"/>
      <c r="R1245" s="2271"/>
      <c r="S1245" s="218"/>
    </row>
    <row r="1246" spans="1:19" ht="11.45" customHeight="1">
      <c r="A1246" s="217"/>
      <c r="B1246" s="2272"/>
      <c r="C1246" s="2273"/>
      <c r="D1246" s="2273"/>
      <c r="E1246" s="2273"/>
      <c r="F1246" s="2273"/>
      <c r="G1246" s="2273"/>
      <c r="H1246" s="2273"/>
      <c r="I1246" s="2273"/>
      <c r="J1246" s="2273"/>
      <c r="K1246" s="2274"/>
      <c r="L1246" s="2272"/>
      <c r="M1246" s="2273"/>
      <c r="N1246" s="2273"/>
      <c r="O1246" s="2273"/>
      <c r="P1246" s="2273"/>
      <c r="Q1246" s="2273"/>
      <c r="R1246" s="2274"/>
      <c r="S1246" s="218" t="s">
        <v>1570</v>
      </c>
    </row>
    <row r="1247" spans="1:19" ht="11.45" customHeight="1">
      <c r="A1247" s="217"/>
      <c r="B1247" s="711" t="s">
        <v>45</v>
      </c>
      <c r="C1247" s="224" t="s">
        <v>47</v>
      </c>
      <c r="D1247" s="224" t="s">
        <v>27</v>
      </c>
      <c r="E1247" s="221"/>
      <c r="F1247" s="219" t="s">
        <v>28</v>
      </c>
      <c r="G1247" s="220" t="s">
        <v>29</v>
      </c>
      <c r="H1247" s="220" t="s">
        <v>30</v>
      </c>
      <c r="I1247" s="223" t="s">
        <v>23</v>
      </c>
      <c r="J1247" s="222" t="s">
        <v>24</v>
      </c>
      <c r="K1247" s="222" t="s">
        <v>25</v>
      </c>
      <c r="L1247" s="223" t="s">
        <v>1571</v>
      </c>
      <c r="M1247" s="223" t="s">
        <v>1676</v>
      </c>
      <c r="N1247" s="223" t="s">
        <v>26</v>
      </c>
      <c r="O1247" s="225"/>
      <c r="P1247" s="224" t="s">
        <v>45</v>
      </c>
      <c r="Q1247" s="224" t="s">
        <v>47</v>
      </c>
      <c r="R1247" s="712" t="s">
        <v>27</v>
      </c>
      <c r="S1247" s="218"/>
    </row>
    <row r="1248" spans="1:19" ht="11.45" customHeight="1">
      <c r="A1248" s="226"/>
      <c r="B1248" s="714" t="s">
        <v>13</v>
      </c>
      <c r="C1248" s="232" t="s">
        <v>46</v>
      </c>
      <c r="D1248" s="232" t="s">
        <v>12</v>
      </c>
      <c r="E1248" s="229"/>
      <c r="F1248" s="227" t="s">
        <v>11</v>
      </c>
      <c r="G1248" s="228" t="s">
        <v>10</v>
      </c>
      <c r="H1248" s="228" t="s">
        <v>9</v>
      </c>
      <c r="I1248" s="231" t="s">
        <v>8</v>
      </c>
      <c r="J1248" s="230" t="s">
        <v>7</v>
      </c>
      <c r="K1248" s="230" t="s">
        <v>6</v>
      </c>
      <c r="L1248" s="231" t="s">
        <v>1575</v>
      </c>
      <c r="M1248" s="231" t="s">
        <v>1576</v>
      </c>
      <c r="N1248" s="231" t="s">
        <v>1577</v>
      </c>
      <c r="O1248" s="233"/>
      <c r="P1248" s="232" t="s">
        <v>13</v>
      </c>
      <c r="Q1248" s="232" t="s">
        <v>46</v>
      </c>
      <c r="R1248" s="715" t="s">
        <v>12</v>
      </c>
      <c r="S1248" s="234"/>
    </row>
    <row r="1249" spans="1:19" ht="15" customHeight="1">
      <c r="A1249" s="267"/>
      <c r="B1249" s="241"/>
      <c r="C1249" s="242"/>
      <c r="D1249" s="242"/>
      <c r="E1249" s="305"/>
      <c r="F1249" s="242"/>
      <c r="G1249" s="242"/>
      <c r="H1249" s="242"/>
      <c r="I1249" s="242"/>
      <c r="J1249" s="242"/>
      <c r="K1249" s="242"/>
      <c r="L1249" s="242"/>
      <c r="M1249" s="242"/>
      <c r="N1249" s="242"/>
      <c r="P1249" s="241"/>
      <c r="Q1249" s="242"/>
      <c r="R1249" s="244"/>
      <c r="S1249" s="239"/>
    </row>
    <row r="1250" spans="1:19" ht="15" customHeight="1">
      <c r="A1250" s="249" t="s">
        <v>1749</v>
      </c>
      <c r="B1250" s="241">
        <f>'[2]tr (2)'!C870</f>
        <v>100.8</v>
      </c>
      <c r="C1250" s="242">
        <f>'[2]tr (2)'!D870</f>
        <v>100.8</v>
      </c>
      <c r="D1250" s="242">
        <f>'[2]tr (2)'!E870</f>
        <v>101</v>
      </c>
      <c r="E1250" s="244"/>
      <c r="F1250" s="242">
        <f>'[2]tr (2)'!F870</f>
        <v>101.1</v>
      </c>
      <c r="G1250" s="242">
        <f>'[2]tr (2)'!G870</f>
        <v>101.2</v>
      </c>
      <c r="H1250" s="242">
        <f>'[2]tr (2)'!H870</f>
        <v>101.1</v>
      </c>
      <c r="I1250" s="242">
        <f>'[2]tr (2)'!I870</f>
        <v>101.1</v>
      </c>
      <c r="J1250" s="242">
        <f>'[2]tr (2)'!J870</f>
        <v>101.1</v>
      </c>
      <c r="K1250" s="242">
        <f>'[2]tr (2)'!K870</f>
        <v>101.1</v>
      </c>
      <c r="L1250" s="242">
        <f>'[2]tr (2)'!L870</f>
        <v>101.1</v>
      </c>
      <c r="M1250" s="242">
        <f>'[2]tr (2)'!M870</f>
        <v>101.1</v>
      </c>
      <c r="N1250" s="242">
        <f>'[2]tr (2)'!N870</f>
        <v>101.1</v>
      </c>
      <c r="O1250" s="244"/>
      <c r="P1250" s="241">
        <f>'[2]tr (2)'!O870</f>
        <v>101</v>
      </c>
      <c r="Q1250" s="242">
        <f>'[2]tr (2)'!P870</f>
        <v>101.1</v>
      </c>
      <c r="R1250" s="244">
        <f>'[2]tr (2)'!Q870</f>
        <v>101.1</v>
      </c>
      <c r="S1250" s="248" t="s">
        <v>1750</v>
      </c>
    </row>
    <row r="1251" spans="1:19" ht="15" customHeight="1">
      <c r="A1251" s="216" t="s">
        <v>1751</v>
      </c>
      <c r="B1251" s="247">
        <f>'[2]tr (2)'!C871</f>
        <v>110.5</v>
      </c>
      <c r="C1251" s="198">
        <f>'[2]tr (2)'!D871</f>
        <v>110.5</v>
      </c>
      <c r="D1251" s="198">
        <f>'[2]tr (2)'!E871</f>
        <v>110.4</v>
      </c>
      <c r="E1251" s="251"/>
      <c r="F1251" s="198">
        <f>'[2]tr (2)'!F871</f>
        <v>110</v>
      </c>
      <c r="G1251" s="198">
        <f>'[2]tr (2)'!G871</f>
        <v>110</v>
      </c>
      <c r="H1251" s="198">
        <f>'[2]tr (2)'!H871</f>
        <v>110</v>
      </c>
      <c r="I1251" s="198">
        <f>'[2]tr (2)'!I871</f>
        <v>110</v>
      </c>
      <c r="J1251" s="198">
        <f>'[2]tr (2)'!J871</f>
        <v>109.9</v>
      </c>
      <c r="K1251" s="198">
        <f>'[2]tr (2)'!K871</f>
        <v>109.9</v>
      </c>
      <c r="L1251" s="198">
        <f>'[2]tr (2)'!L871</f>
        <v>109.9</v>
      </c>
      <c r="M1251" s="198">
        <f>'[2]tr (2)'!M871</f>
        <v>109.9</v>
      </c>
      <c r="N1251" s="198">
        <f>'[2]tr (2)'!N871</f>
        <v>109.9</v>
      </c>
      <c r="O1251" s="251"/>
      <c r="P1251" s="247">
        <f>'[2]tr (2)'!O871</f>
        <v>109.6</v>
      </c>
      <c r="Q1251" s="198">
        <f>'[2]tr (2)'!P871</f>
        <v>109.7</v>
      </c>
      <c r="R1251" s="251">
        <f>'[2]tr (2)'!Q871</f>
        <v>109.7</v>
      </c>
      <c r="S1251" s="252" t="s">
        <v>1752</v>
      </c>
    </row>
    <row r="1252" spans="1:19" ht="15" customHeight="1">
      <c r="A1252" s="216" t="s">
        <v>1753</v>
      </c>
      <c r="B1252" s="247">
        <f>'[2]tr (2)'!C872</f>
        <v>100</v>
      </c>
      <c r="C1252" s="198">
        <f>'[2]tr (2)'!D872</f>
        <v>100</v>
      </c>
      <c r="D1252" s="198">
        <f>'[2]tr (2)'!E872</f>
        <v>100</v>
      </c>
      <c r="E1252" s="251"/>
      <c r="F1252" s="198">
        <f>'[2]tr (2)'!F872</f>
        <v>100</v>
      </c>
      <c r="G1252" s="198">
        <f>'[2]tr (2)'!G872</f>
        <v>100</v>
      </c>
      <c r="H1252" s="198">
        <f>'[2]tr (2)'!H872</f>
        <v>100</v>
      </c>
      <c r="I1252" s="198">
        <f>'[2]tr (2)'!I872</f>
        <v>100</v>
      </c>
      <c r="J1252" s="198">
        <f>'[2]tr (2)'!J872</f>
        <v>100</v>
      </c>
      <c r="K1252" s="198">
        <f>'[2]tr (2)'!K872</f>
        <v>100</v>
      </c>
      <c r="L1252" s="198">
        <f>'[2]tr (2)'!L872</f>
        <v>100</v>
      </c>
      <c r="M1252" s="198">
        <f>'[2]tr (2)'!M872</f>
        <v>100</v>
      </c>
      <c r="N1252" s="198">
        <f>'[2]tr (2)'!N872</f>
        <v>100</v>
      </c>
      <c r="O1252" s="251"/>
      <c r="P1252" s="247">
        <f>'[2]tr (2)'!O872</f>
        <v>100</v>
      </c>
      <c r="Q1252" s="198">
        <f>'[2]tr (2)'!P872</f>
        <v>100</v>
      </c>
      <c r="R1252" s="251">
        <f>'[2]tr (2)'!Q872</f>
        <v>100</v>
      </c>
      <c r="S1252" s="253" t="s">
        <v>1754</v>
      </c>
    </row>
    <row r="1253" spans="1:19" ht="15" customHeight="1">
      <c r="A1253" s="216" t="s">
        <v>1755</v>
      </c>
      <c r="B1253" s="247">
        <f>'[2]tr (2)'!C873</f>
        <v>99.1</v>
      </c>
      <c r="C1253" s="198">
        <f>'[2]tr (2)'!D873</f>
        <v>99.1</v>
      </c>
      <c r="D1253" s="198">
        <f>'[2]tr (2)'!E873</f>
        <v>99.7</v>
      </c>
      <c r="E1253" s="251"/>
      <c r="F1253" s="198">
        <f>'[2]tr (2)'!F873</f>
        <v>101.2</v>
      </c>
      <c r="G1253" s="198">
        <f>'[2]tr (2)'!G873</f>
        <v>102.3</v>
      </c>
      <c r="H1253" s="198">
        <f>'[2]tr (2)'!H873</f>
        <v>102.3</v>
      </c>
      <c r="I1253" s="198">
        <f>'[2]tr (2)'!I873</f>
        <v>102.3</v>
      </c>
      <c r="J1253" s="198">
        <f>'[2]tr (2)'!J873</f>
        <v>102.3</v>
      </c>
      <c r="K1253" s="198">
        <f>'[2]tr (2)'!K873</f>
        <v>102.3</v>
      </c>
      <c r="L1253" s="198">
        <f>'[2]tr (2)'!L873</f>
        <v>102.3</v>
      </c>
      <c r="M1253" s="198">
        <f>'[2]tr (2)'!M873</f>
        <v>102.3</v>
      </c>
      <c r="N1253" s="198">
        <f>'[2]tr (2)'!N873</f>
        <v>102.3</v>
      </c>
      <c r="O1253" s="251"/>
      <c r="P1253" s="247">
        <f>'[2]tr (2)'!O873</f>
        <v>101.1</v>
      </c>
      <c r="Q1253" s="198">
        <f>'[2]tr (2)'!P873</f>
        <v>101.1</v>
      </c>
      <c r="R1253" s="251">
        <f>'[2]tr (2)'!Q873</f>
        <v>101.1</v>
      </c>
      <c r="S1253" s="253" t="s">
        <v>1756</v>
      </c>
    </row>
    <row r="1254" spans="1:19" ht="15" customHeight="1">
      <c r="A1254" s="216" t="s">
        <v>1757</v>
      </c>
      <c r="B1254" s="247">
        <f>'[2]tr (2)'!C874</f>
        <v>99.4</v>
      </c>
      <c r="C1254" s="198">
        <f>'[2]tr (2)'!D874</f>
        <v>99.5</v>
      </c>
      <c r="D1254" s="198">
        <f>'[2]tr (2)'!E874</f>
        <v>100.3</v>
      </c>
      <c r="E1254" s="251"/>
      <c r="F1254" s="198">
        <f>'[2]tr (2)'!F874</f>
        <v>100.3</v>
      </c>
      <c r="G1254" s="198">
        <f>'[2]tr (2)'!G874</f>
        <v>100.4</v>
      </c>
      <c r="H1254" s="198">
        <f>'[2]tr (2)'!H874</f>
        <v>99.7</v>
      </c>
      <c r="I1254" s="198">
        <f>'[2]tr (2)'!I874</f>
        <v>99.7</v>
      </c>
      <c r="J1254" s="198">
        <f>'[2]tr (2)'!J874</f>
        <v>99.7</v>
      </c>
      <c r="K1254" s="198">
        <f>'[2]tr (2)'!K874</f>
        <v>99.7</v>
      </c>
      <c r="L1254" s="198">
        <f>'[2]tr (2)'!L874</f>
        <v>99.7</v>
      </c>
      <c r="M1254" s="198">
        <f>'[2]tr (2)'!M874</f>
        <v>99.7</v>
      </c>
      <c r="N1254" s="198">
        <f>'[2]tr (2)'!N874</f>
        <v>99.7</v>
      </c>
      <c r="O1254" s="251"/>
      <c r="P1254" s="247">
        <f>'[2]tr (2)'!O874</f>
        <v>99.7</v>
      </c>
      <c r="Q1254" s="198">
        <f>'[2]tr (2)'!P874</f>
        <v>100.4</v>
      </c>
      <c r="R1254" s="251">
        <f>'[2]tr (2)'!Q874</f>
        <v>100.4</v>
      </c>
      <c r="S1254" s="253" t="s">
        <v>1758</v>
      </c>
    </row>
    <row r="1255" spans="1:19" ht="15" customHeight="1">
      <c r="A1255" s="216" t="s">
        <v>1759</v>
      </c>
      <c r="B1255" s="247">
        <f>'[2]tr (2)'!C875</f>
        <v>101</v>
      </c>
      <c r="C1255" s="198">
        <f>'[2]tr (2)'!D875</f>
        <v>101</v>
      </c>
      <c r="D1255" s="198">
        <f>'[2]tr (2)'!E875</f>
        <v>101</v>
      </c>
      <c r="E1255" s="251"/>
      <c r="F1255" s="198">
        <f>'[2]tr (2)'!F875</f>
        <v>101</v>
      </c>
      <c r="G1255" s="198">
        <f>'[2]tr (2)'!G875</f>
        <v>101</v>
      </c>
      <c r="H1255" s="198">
        <f>'[2]tr (2)'!H875</f>
        <v>102</v>
      </c>
      <c r="I1255" s="198">
        <f>'[2]tr (2)'!I875</f>
        <v>102</v>
      </c>
      <c r="J1255" s="198">
        <f>'[2]tr (2)'!J875</f>
        <v>101</v>
      </c>
      <c r="K1255" s="198">
        <f>'[2]tr (2)'!K875</f>
        <v>101</v>
      </c>
      <c r="L1255" s="198">
        <f>'[2]tr (2)'!L875</f>
        <v>101</v>
      </c>
      <c r="M1255" s="198">
        <f>'[2]tr (2)'!M875</f>
        <v>101</v>
      </c>
      <c r="N1255" s="198">
        <f>'[2]tr (2)'!N875</f>
        <v>101</v>
      </c>
      <c r="O1255" s="251"/>
      <c r="P1255" s="247">
        <f>'[2]tr (2)'!O875</f>
        <v>102</v>
      </c>
      <c r="Q1255" s="198">
        <f>'[2]tr (2)'!P875</f>
        <v>101.5</v>
      </c>
      <c r="R1255" s="251">
        <f>'[2]tr (2)'!Q875</f>
        <v>101.5</v>
      </c>
      <c r="S1255" s="253" t="s">
        <v>1760</v>
      </c>
    </row>
    <row r="1256" spans="1:19" ht="15" customHeight="1">
      <c r="A1256" s="216" t="s">
        <v>1761</v>
      </c>
      <c r="B1256" s="247">
        <f>'[2]tr (2)'!C876</f>
        <v>100.2</v>
      </c>
      <c r="C1256" s="198">
        <f>'[2]tr (2)'!D876</f>
        <v>100.2</v>
      </c>
      <c r="D1256" s="198">
        <f>'[2]tr (2)'!E876</f>
        <v>100.2</v>
      </c>
      <c r="E1256" s="251"/>
      <c r="F1256" s="198">
        <f>'[2]tr (2)'!F876</f>
        <v>100.2</v>
      </c>
      <c r="G1256" s="198">
        <f>'[2]tr (2)'!G876</f>
        <v>100.8</v>
      </c>
      <c r="H1256" s="198">
        <f>'[2]tr (2)'!H876</f>
        <v>100.2</v>
      </c>
      <c r="I1256" s="198">
        <f>'[2]tr (2)'!I876</f>
        <v>100.2</v>
      </c>
      <c r="J1256" s="198">
        <f>'[2]tr (2)'!J876</f>
        <v>100.2</v>
      </c>
      <c r="K1256" s="198">
        <f>'[2]tr (2)'!K876</f>
        <v>100.2</v>
      </c>
      <c r="L1256" s="198">
        <f>'[2]tr (2)'!L876</f>
        <v>100.2</v>
      </c>
      <c r="M1256" s="198">
        <f>'[2]tr (2)'!M876</f>
        <v>100.2</v>
      </c>
      <c r="N1256" s="198">
        <f>'[2]tr (2)'!N876</f>
        <v>100.2</v>
      </c>
      <c r="O1256" s="251"/>
      <c r="P1256" s="247">
        <f>'[2]tr (2)'!O876</f>
        <v>100.2</v>
      </c>
      <c r="Q1256" s="198">
        <f>'[2]tr (2)'!P876</f>
        <v>100.2</v>
      </c>
      <c r="R1256" s="251">
        <f>'[2]tr (2)'!Q876</f>
        <v>100.2</v>
      </c>
      <c r="S1256" s="253" t="s">
        <v>1762</v>
      </c>
    </row>
    <row r="1257" spans="1:19" ht="15" customHeight="1">
      <c r="A1257" s="216" t="s">
        <v>1763</v>
      </c>
      <c r="B1257" s="247">
        <f>'[2]tr (2)'!C877</f>
        <v>100.5</v>
      </c>
      <c r="C1257" s="198">
        <f>'[2]tr (2)'!D877</f>
        <v>100.5</v>
      </c>
      <c r="D1257" s="198">
        <f>'[2]tr (2)'!E877</f>
        <v>100.5</v>
      </c>
      <c r="E1257" s="251"/>
      <c r="F1257" s="198">
        <f>'[2]tr (2)'!F877</f>
        <v>100.5</v>
      </c>
      <c r="G1257" s="198">
        <f>'[2]tr (2)'!G877</f>
        <v>100.5</v>
      </c>
      <c r="H1257" s="198">
        <f>'[2]tr (2)'!H877</f>
        <v>100.5</v>
      </c>
      <c r="I1257" s="198">
        <f>'[2]tr (2)'!I877</f>
        <v>100.5</v>
      </c>
      <c r="J1257" s="198">
        <f>'[2]tr (2)'!J877</f>
        <v>100.5</v>
      </c>
      <c r="K1257" s="198">
        <f>'[2]tr (2)'!K877</f>
        <v>100.5</v>
      </c>
      <c r="L1257" s="198">
        <f>'[2]tr (2)'!L877</f>
        <v>100.5</v>
      </c>
      <c r="M1257" s="198">
        <f>'[2]tr (2)'!M877</f>
        <v>100.5</v>
      </c>
      <c r="N1257" s="198">
        <f>'[2]tr (2)'!N877</f>
        <v>100.5</v>
      </c>
      <c r="O1257" s="251"/>
      <c r="P1257" s="247">
        <f>'[2]tr (2)'!O877</f>
        <v>101</v>
      </c>
      <c r="Q1257" s="198">
        <f>'[2]tr (2)'!P877</f>
        <v>100.5</v>
      </c>
      <c r="R1257" s="251">
        <f>'[2]tr (2)'!Q877</f>
        <v>100.5</v>
      </c>
      <c r="S1257" s="252" t="s">
        <v>1764</v>
      </c>
    </row>
    <row r="1258" spans="1:19" ht="15" customHeight="1">
      <c r="A1258" s="216" t="s">
        <v>1765</v>
      </c>
      <c r="B1258" s="247">
        <f>'[2]tr (2)'!C878</f>
        <v>100.6</v>
      </c>
      <c r="C1258" s="198">
        <f>'[2]tr (2)'!D878</f>
        <v>100.6</v>
      </c>
      <c r="D1258" s="198">
        <f>'[2]tr (2)'!E878</f>
        <v>100.6</v>
      </c>
      <c r="E1258" s="251"/>
      <c r="F1258" s="198">
        <f>'[2]tr (2)'!F878</f>
        <v>100.6</v>
      </c>
      <c r="G1258" s="198">
        <f>'[2]tr (2)'!G878</f>
        <v>100.6</v>
      </c>
      <c r="H1258" s="198">
        <f>'[2]tr (2)'!H878</f>
        <v>100.6</v>
      </c>
      <c r="I1258" s="198">
        <f>'[2]tr (2)'!I878</f>
        <v>100.6</v>
      </c>
      <c r="J1258" s="198">
        <f>'[2]tr (2)'!J878</f>
        <v>100.6</v>
      </c>
      <c r="K1258" s="198">
        <f>'[2]tr (2)'!K878</f>
        <v>100.6</v>
      </c>
      <c r="L1258" s="198">
        <f>'[2]tr (2)'!L878</f>
        <v>100.6</v>
      </c>
      <c r="M1258" s="198">
        <f>'[2]tr (2)'!M878</f>
        <v>100.6</v>
      </c>
      <c r="N1258" s="198">
        <f>'[2]tr (2)'!N878</f>
        <v>100.6</v>
      </c>
      <c r="O1258" s="251"/>
      <c r="P1258" s="247">
        <f>'[2]tr (2)'!O878</f>
        <v>100.6</v>
      </c>
      <c r="Q1258" s="198">
        <f>'[2]tr (2)'!P878</f>
        <v>100.6</v>
      </c>
      <c r="R1258" s="251">
        <f>'[2]tr (2)'!Q878</f>
        <v>100.6</v>
      </c>
      <c r="S1258" s="253" t="s">
        <v>1766</v>
      </c>
    </row>
    <row r="1259" spans="1:19" ht="15" customHeight="1">
      <c r="A1259" s="216" t="s">
        <v>1767</v>
      </c>
      <c r="B1259" s="247">
        <f>'[2]tr (2)'!C879</f>
        <v>100.4</v>
      </c>
      <c r="C1259" s="198">
        <f>'[2]tr (2)'!D879</f>
        <v>100.4</v>
      </c>
      <c r="D1259" s="198">
        <f>'[2]tr (2)'!E879</f>
        <v>100.4</v>
      </c>
      <c r="E1259" s="251"/>
      <c r="F1259" s="198">
        <f>'[2]tr (2)'!F879</f>
        <v>100.4</v>
      </c>
      <c r="G1259" s="198">
        <f>'[2]tr (2)'!G879</f>
        <v>100.4</v>
      </c>
      <c r="H1259" s="198">
        <f>'[2]tr (2)'!H879</f>
        <v>100.4</v>
      </c>
      <c r="I1259" s="198">
        <f>'[2]tr (2)'!I879</f>
        <v>100.4</v>
      </c>
      <c r="J1259" s="198">
        <f>'[2]tr (2)'!J879</f>
        <v>100.4</v>
      </c>
      <c r="K1259" s="198">
        <f>'[2]tr (2)'!K879</f>
        <v>100.4</v>
      </c>
      <c r="L1259" s="198">
        <f>'[2]tr (2)'!L879</f>
        <v>100.4</v>
      </c>
      <c r="M1259" s="198">
        <f>'[2]tr (2)'!M879</f>
        <v>100.4</v>
      </c>
      <c r="N1259" s="198">
        <f>'[2]tr (2)'!N879</f>
        <v>100.4</v>
      </c>
      <c r="O1259" s="251"/>
      <c r="P1259" s="247">
        <f>'[2]tr (2)'!O879</f>
        <v>100.5</v>
      </c>
      <c r="Q1259" s="198">
        <f>'[2]tr (2)'!P879</f>
        <v>100.4</v>
      </c>
      <c r="R1259" s="251">
        <f>'[2]tr (2)'!Q879</f>
        <v>100.4</v>
      </c>
      <c r="S1259" s="252" t="s">
        <v>1768</v>
      </c>
    </row>
    <row r="1260" spans="1:19" ht="15" customHeight="1">
      <c r="A1260" s="216" t="s">
        <v>1769</v>
      </c>
      <c r="B1260" s="247">
        <f>'[2]tr (2)'!C880</f>
        <v>100</v>
      </c>
      <c r="C1260" s="198">
        <f>'[2]tr (2)'!D880</f>
        <v>100</v>
      </c>
      <c r="D1260" s="198">
        <f>'[2]tr (2)'!E880</f>
        <v>100</v>
      </c>
      <c r="E1260" s="251"/>
      <c r="F1260" s="198">
        <f>'[2]tr (2)'!F880</f>
        <v>100</v>
      </c>
      <c r="G1260" s="198">
        <f>'[2]tr (2)'!G880</f>
        <v>100</v>
      </c>
      <c r="H1260" s="198">
        <f>'[2]tr (2)'!H880</f>
        <v>100</v>
      </c>
      <c r="I1260" s="198">
        <f>'[2]tr (2)'!I880</f>
        <v>100</v>
      </c>
      <c r="J1260" s="198">
        <f>'[2]tr (2)'!J880</f>
        <v>100</v>
      </c>
      <c r="K1260" s="198">
        <f>'[2]tr (2)'!K880</f>
        <v>100</v>
      </c>
      <c r="L1260" s="198">
        <f>'[2]tr (2)'!L880</f>
        <v>100</v>
      </c>
      <c r="M1260" s="198">
        <f>'[2]tr (2)'!M880</f>
        <v>100</v>
      </c>
      <c r="N1260" s="198">
        <f>'[2]tr (2)'!N880</f>
        <v>100</v>
      </c>
      <c r="O1260" s="251"/>
      <c r="P1260" s="247">
        <f>'[2]tr (2)'!O880</f>
        <v>100</v>
      </c>
      <c r="Q1260" s="198">
        <f>'[2]tr (2)'!P880</f>
        <v>100</v>
      </c>
      <c r="R1260" s="251">
        <f>'[2]tr (2)'!Q880</f>
        <v>100</v>
      </c>
      <c r="S1260" s="253" t="s">
        <v>1770</v>
      </c>
    </row>
    <row r="1261" spans="1:19" ht="15" customHeight="1">
      <c r="B1261" s="247"/>
      <c r="C1261" s="198"/>
      <c r="D1261" s="242"/>
      <c r="E1261" s="244"/>
      <c r="F1261" s="242"/>
      <c r="G1261" s="242"/>
      <c r="H1261" s="242"/>
      <c r="I1261" s="242"/>
      <c r="J1261" s="242"/>
      <c r="K1261" s="242"/>
      <c r="L1261" s="242"/>
      <c r="M1261" s="242"/>
      <c r="N1261" s="242"/>
      <c r="O1261" s="244"/>
      <c r="P1261" s="241"/>
      <c r="Q1261" s="242"/>
      <c r="R1261" s="244"/>
      <c r="S1261" s="253"/>
    </row>
    <row r="1262" spans="1:19" ht="15" customHeight="1">
      <c r="A1262" s="249" t="s">
        <v>1771</v>
      </c>
      <c r="B1262" s="241">
        <f>'[2]tr (2)'!C882</f>
        <v>103</v>
      </c>
      <c r="C1262" s="242">
        <f>'[2]tr (2)'!D882</f>
        <v>103</v>
      </c>
      <c r="D1262" s="242">
        <f>'[2]tr (2)'!E882</f>
        <v>103</v>
      </c>
      <c r="E1262" s="244"/>
      <c r="F1262" s="242">
        <f>'[2]tr (2)'!F882</f>
        <v>103</v>
      </c>
      <c r="G1262" s="242">
        <f>'[2]tr (2)'!G882</f>
        <v>103.1</v>
      </c>
      <c r="H1262" s="242">
        <f>'[2]tr (2)'!H882</f>
        <v>103.1</v>
      </c>
      <c r="I1262" s="242">
        <f>'[2]tr (2)'!I882</f>
        <v>103.1</v>
      </c>
      <c r="J1262" s="242">
        <f>'[2]tr (2)'!J882</f>
        <v>103.1</v>
      </c>
      <c r="K1262" s="242">
        <f>'[2]tr (2)'!K882</f>
        <v>99.4</v>
      </c>
      <c r="L1262" s="242">
        <f>'[2]tr (2)'!L882</f>
        <v>99.5</v>
      </c>
      <c r="M1262" s="242">
        <f>'[2]tr (2)'!M882</f>
        <v>99.5</v>
      </c>
      <c r="N1262" s="242">
        <f>'[2]tr (2)'!N882</f>
        <v>99.5</v>
      </c>
      <c r="O1262" s="244"/>
      <c r="P1262" s="241">
        <f>'[2]tr (2)'!O882</f>
        <v>99.5</v>
      </c>
      <c r="Q1262" s="242">
        <f>'[2]tr (2)'!P882</f>
        <v>99.5</v>
      </c>
      <c r="R1262" s="244">
        <f>'[2]tr (2)'!Q882</f>
        <v>99.6</v>
      </c>
      <c r="S1262" s="248" t="s">
        <v>1772</v>
      </c>
    </row>
    <row r="1263" spans="1:19" ht="15" customHeight="1">
      <c r="A1263" s="216" t="s">
        <v>1773</v>
      </c>
      <c r="B1263" s="247">
        <f>'[2]tr (2)'!C883</f>
        <v>98</v>
      </c>
      <c r="C1263" s="198">
        <f>'[2]tr (2)'!D883</f>
        <v>98</v>
      </c>
      <c r="D1263" s="198">
        <f>'[2]tr (2)'!E883</f>
        <v>98</v>
      </c>
      <c r="E1263" s="251"/>
      <c r="F1263" s="198">
        <f>'[2]tr (2)'!F883</f>
        <v>98</v>
      </c>
      <c r="G1263" s="198">
        <f>'[2]tr (2)'!G883</f>
        <v>98.2</v>
      </c>
      <c r="H1263" s="198">
        <f>'[2]tr (2)'!H883</f>
        <v>98.2</v>
      </c>
      <c r="I1263" s="198">
        <f>'[2]tr (2)'!I883</f>
        <v>98.3</v>
      </c>
      <c r="J1263" s="198">
        <f>'[2]tr (2)'!J883</f>
        <v>98.3</v>
      </c>
      <c r="K1263" s="198">
        <f>'[2]tr (2)'!K883</f>
        <v>98.3</v>
      </c>
      <c r="L1263" s="198">
        <f>'[2]tr (2)'!L883</f>
        <v>98.8</v>
      </c>
      <c r="M1263" s="198">
        <f>'[2]tr (2)'!M883</f>
        <v>98.8</v>
      </c>
      <c r="N1263" s="198">
        <f>'[2]tr (2)'!N883</f>
        <v>98.8</v>
      </c>
      <c r="O1263" s="251"/>
      <c r="P1263" s="247">
        <f>'[2]tr (2)'!O883</f>
        <v>98.8</v>
      </c>
      <c r="Q1263" s="198">
        <f>'[2]tr (2)'!P883</f>
        <v>98.8</v>
      </c>
      <c r="R1263" s="251">
        <f>'[2]tr (2)'!Q883</f>
        <v>98.8</v>
      </c>
      <c r="S1263" s="253" t="s">
        <v>1774</v>
      </c>
    </row>
    <row r="1264" spans="1:19" ht="15" customHeight="1">
      <c r="A1264" s="216" t="s">
        <v>1775</v>
      </c>
      <c r="B1264" s="247">
        <f>'[2]tr (2)'!C884</f>
        <v>99</v>
      </c>
      <c r="C1264" s="198">
        <f>'[2]tr (2)'!D884</f>
        <v>99</v>
      </c>
      <c r="D1264" s="198">
        <f>'[2]tr (2)'!E884</f>
        <v>99</v>
      </c>
      <c r="E1264" s="251"/>
      <c r="F1264" s="198">
        <f>'[2]tr (2)'!F884</f>
        <v>99</v>
      </c>
      <c r="G1264" s="198">
        <f>'[2]tr (2)'!G884</f>
        <v>99</v>
      </c>
      <c r="H1264" s="198">
        <f>'[2]tr (2)'!H884</f>
        <v>99</v>
      </c>
      <c r="I1264" s="198">
        <f>'[2]tr (2)'!I884</f>
        <v>99</v>
      </c>
      <c r="J1264" s="198">
        <f>'[2]tr (2)'!J884</f>
        <v>99.1</v>
      </c>
      <c r="K1264" s="198">
        <f>'[2]tr (2)'!K884</f>
        <v>99.1</v>
      </c>
      <c r="L1264" s="198">
        <f>'[2]tr (2)'!L884</f>
        <v>99.1</v>
      </c>
      <c r="M1264" s="198">
        <f>'[2]tr (2)'!M884</f>
        <v>99.1</v>
      </c>
      <c r="N1264" s="198">
        <f>'[2]tr (2)'!N884</f>
        <v>99.1</v>
      </c>
      <c r="O1264" s="251"/>
      <c r="P1264" s="247">
        <f>'[2]tr (2)'!O884</f>
        <v>99.1</v>
      </c>
      <c r="Q1264" s="198">
        <f>'[2]tr (2)'!P884</f>
        <v>99.1</v>
      </c>
      <c r="R1264" s="251">
        <f>'[2]tr (2)'!Q884</f>
        <v>99.1</v>
      </c>
      <c r="S1264" s="253" t="s">
        <v>1776</v>
      </c>
    </row>
    <row r="1265" spans="1:19" ht="15" customHeight="1">
      <c r="A1265" s="216" t="s">
        <v>1777</v>
      </c>
      <c r="B1265" s="247">
        <f>'[2]tr (2)'!C885</f>
        <v>99.1</v>
      </c>
      <c r="C1265" s="198">
        <f>'[2]tr (2)'!D885</f>
        <v>99.1</v>
      </c>
      <c r="D1265" s="198">
        <f>'[2]tr (2)'!E885</f>
        <v>99.1</v>
      </c>
      <c r="E1265" s="251"/>
      <c r="F1265" s="198">
        <f>'[2]tr (2)'!F885</f>
        <v>99.1</v>
      </c>
      <c r="G1265" s="198">
        <f>'[2]tr (2)'!G885</f>
        <v>99.1</v>
      </c>
      <c r="H1265" s="198">
        <f>'[2]tr (2)'!H885</f>
        <v>99.1</v>
      </c>
      <c r="I1265" s="198">
        <f>'[2]tr (2)'!I885</f>
        <v>99.1</v>
      </c>
      <c r="J1265" s="198">
        <f>'[2]tr (2)'!J885</f>
        <v>99.1</v>
      </c>
      <c r="K1265" s="198">
        <f>'[2]tr (2)'!K885</f>
        <v>99.1</v>
      </c>
      <c r="L1265" s="198">
        <f>'[2]tr (2)'!L885</f>
        <v>99.1</v>
      </c>
      <c r="M1265" s="198">
        <f>'[2]tr (2)'!M885</f>
        <v>99.1</v>
      </c>
      <c r="N1265" s="198">
        <f>'[2]tr (2)'!N885</f>
        <v>99.1</v>
      </c>
      <c r="O1265" s="251"/>
      <c r="P1265" s="247">
        <f>'[2]tr (2)'!O885</f>
        <v>99.1</v>
      </c>
      <c r="Q1265" s="198">
        <f>'[2]tr (2)'!P885</f>
        <v>99.1</v>
      </c>
      <c r="R1265" s="251">
        <f>'[2]tr (2)'!Q885</f>
        <v>99.1</v>
      </c>
      <c r="S1265" s="253" t="s">
        <v>1778</v>
      </c>
    </row>
    <row r="1266" spans="1:19" ht="15" customHeight="1">
      <c r="A1266" s="216" t="s">
        <v>1779</v>
      </c>
      <c r="B1266" s="247">
        <f>'[2]tr (2)'!C886</f>
        <v>126.5</v>
      </c>
      <c r="C1266" s="198">
        <f>'[2]tr (2)'!D886</f>
        <v>126.5</v>
      </c>
      <c r="D1266" s="198">
        <f>'[2]tr (2)'!E886</f>
        <v>126.5</v>
      </c>
      <c r="E1266" s="251"/>
      <c r="F1266" s="198">
        <f>'[2]tr (2)'!F886</f>
        <v>126.5</v>
      </c>
      <c r="G1266" s="198">
        <f>'[2]tr (2)'!G886</f>
        <v>126.5</v>
      </c>
      <c r="H1266" s="198">
        <f>'[2]tr (2)'!H886</f>
        <v>126.5</v>
      </c>
      <c r="I1266" s="198">
        <f>'[2]tr (2)'!I886</f>
        <v>126.5</v>
      </c>
      <c r="J1266" s="198">
        <f>'[2]tr (2)'!J886</f>
        <v>126.5</v>
      </c>
      <c r="K1266" s="198">
        <f>'[2]tr (2)'!K886</f>
        <v>99.7</v>
      </c>
      <c r="L1266" s="198">
        <f>'[2]tr (2)'!L886</f>
        <v>99.7</v>
      </c>
      <c r="M1266" s="198">
        <f>'[2]tr (2)'!M886</f>
        <v>99.7</v>
      </c>
      <c r="N1266" s="198">
        <f>'[2]tr (2)'!N886</f>
        <v>99.7</v>
      </c>
      <c r="O1266" s="251"/>
      <c r="P1266" s="247">
        <f>'[2]tr (2)'!O886</f>
        <v>99.7</v>
      </c>
      <c r="Q1266" s="198">
        <f>'[2]tr (2)'!P886</f>
        <v>99.7</v>
      </c>
      <c r="R1266" s="251">
        <f>'[2]tr (2)'!Q886</f>
        <v>100</v>
      </c>
      <c r="S1266" s="253" t="s">
        <v>1780</v>
      </c>
    </row>
    <row r="1267" spans="1:19" ht="15" customHeight="1">
      <c r="A1267" s="216" t="s">
        <v>1781</v>
      </c>
      <c r="B1267" s="247">
        <f>'[2]tr (2)'!C887</f>
        <v>109.9</v>
      </c>
      <c r="C1267" s="198">
        <f>'[2]tr (2)'!D887</f>
        <v>109.9</v>
      </c>
      <c r="D1267" s="198">
        <f>'[2]tr (2)'!E887</f>
        <v>109.9</v>
      </c>
      <c r="E1267" s="251"/>
      <c r="F1267" s="198">
        <f>'[2]tr (2)'!F887</f>
        <v>109.9</v>
      </c>
      <c r="G1267" s="198">
        <f>'[2]tr (2)'!G887</f>
        <v>109.9</v>
      </c>
      <c r="H1267" s="198">
        <f>'[2]tr (2)'!H887</f>
        <v>109.9</v>
      </c>
      <c r="I1267" s="198">
        <f>'[2]tr (2)'!I887</f>
        <v>109.9</v>
      </c>
      <c r="J1267" s="198">
        <f>'[2]tr (2)'!J887</f>
        <v>109.9</v>
      </c>
      <c r="K1267" s="198">
        <f>'[2]tr (2)'!K887</f>
        <v>101</v>
      </c>
      <c r="L1267" s="198">
        <f>'[2]tr (2)'!L887</f>
        <v>101</v>
      </c>
      <c r="M1267" s="198">
        <f>'[2]tr (2)'!M887</f>
        <v>101</v>
      </c>
      <c r="N1267" s="198">
        <f>'[2]tr (2)'!N887</f>
        <v>101</v>
      </c>
      <c r="O1267" s="251"/>
      <c r="P1267" s="247">
        <f>'[2]tr (2)'!O887</f>
        <v>101</v>
      </c>
      <c r="Q1267" s="198">
        <f>'[2]tr (2)'!P887</f>
        <v>101</v>
      </c>
      <c r="R1267" s="251">
        <f>'[2]tr (2)'!Q887</f>
        <v>101</v>
      </c>
      <c r="S1267" s="253" t="s">
        <v>1782</v>
      </c>
    </row>
    <row r="1268" spans="1:19" ht="15" customHeight="1">
      <c r="A1268" s="216" t="s">
        <v>1783</v>
      </c>
      <c r="B1268" s="247">
        <f>'[2]tr (2)'!C888</f>
        <v>100</v>
      </c>
      <c r="C1268" s="198">
        <f>'[2]tr (2)'!D888</f>
        <v>100</v>
      </c>
      <c r="D1268" s="198">
        <f>'[2]tr (2)'!E888</f>
        <v>100</v>
      </c>
      <c r="E1268" s="251"/>
      <c r="F1268" s="198">
        <f>'[2]tr (2)'!F888</f>
        <v>100</v>
      </c>
      <c r="G1268" s="198">
        <f>'[2]tr (2)'!G888</f>
        <v>100</v>
      </c>
      <c r="H1268" s="198">
        <f>'[2]tr (2)'!H888</f>
        <v>100</v>
      </c>
      <c r="I1268" s="198">
        <f>'[2]tr (2)'!I888</f>
        <v>100</v>
      </c>
      <c r="J1268" s="198">
        <f>'[2]tr (2)'!J888</f>
        <v>100</v>
      </c>
      <c r="K1268" s="198">
        <f>'[2]tr (2)'!K888</f>
        <v>99.8</v>
      </c>
      <c r="L1268" s="198">
        <f>'[2]tr (2)'!L888</f>
        <v>99.8</v>
      </c>
      <c r="M1268" s="198">
        <f>'[2]tr (2)'!M888</f>
        <v>99.8</v>
      </c>
      <c r="N1268" s="198">
        <f>'[2]tr (2)'!N888</f>
        <v>99.8</v>
      </c>
      <c r="O1268" s="251"/>
      <c r="P1268" s="247">
        <f>'[2]tr (2)'!O888</f>
        <v>99.8</v>
      </c>
      <c r="Q1268" s="198">
        <f>'[2]tr (2)'!P888</f>
        <v>99.8</v>
      </c>
      <c r="R1268" s="251">
        <f>'[2]tr (2)'!Q888</f>
        <v>99.8</v>
      </c>
      <c r="S1268" s="253" t="s">
        <v>1784</v>
      </c>
    </row>
    <row r="1269" spans="1:19" ht="15" customHeight="1">
      <c r="A1269" s="216" t="s">
        <v>1785</v>
      </c>
      <c r="B1269" s="247">
        <f>'[2]tr (2)'!C889</f>
        <v>100</v>
      </c>
      <c r="C1269" s="198">
        <f>'[2]tr (2)'!D889</f>
        <v>100</v>
      </c>
      <c r="D1269" s="198">
        <f>'[2]tr (2)'!E889</f>
        <v>100</v>
      </c>
      <c r="E1269" s="251"/>
      <c r="F1269" s="198">
        <f>'[2]tr (2)'!F889</f>
        <v>100</v>
      </c>
      <c r="G1269" s="198">
        <f>'[2]tr (2)'!G889</f>
        <v>100</v>
      </c>
      <c r="H1269" s="198">
        <f>'[2]tr (2)'!H889</f>
        <v>100</v>
      </c>
      <c r="I1269" s="198">
        <f>'[2]tr (2)'!I889</f>
        <v>100</v>
      </c>
      <c r="J1269" s="198">
        <f>'[2]tr (2)'!J889</f>
        <v>100</v>
      </c>
      <c r="K1269" s="198">
        <f>'[2]tr (2)'!K889</f>
        <v>100</v>
      </c>
      <c r="L1269" s="198">
        <f>'[2]tr (2)'!L889</f>
        <v>100</v>
      </c>
      <c r="M1269" s="198">
        <f>'[2]tr (2)'!M889</f>
        <v>100</v>
      </c>
      <c r="N1269" s="198">
        <f>'[2]tr (2)'!N889</f>
        <v>100</v>
      </c>
      <c r="O1269" s="251"/>
      <c r="P1269" s="247">
        <f>'[2]tr (2)'!O889</f>
        <v>100</v>
      </c>
      <c r="Q1269" s="198">
        <f>'[2]tr (2)'!P889</f>
        <v>100</v>
      </c>
      <c r="R1269" s="251">
        <f>'[2]tr (2)'!Q889</f>
        <v>100</v>
      </c>
      <c r="S1269" s="253" t="s">
        <v>1786</v>
      </c>
    </row>
    <row r="1270" spans="1:19" ht="15" customHeight="1">
      <c r="B1270" s="247"/>
      <c r="C1270" s="198"/>
      <c r="D1270" s="242"/>
      <c r="E1270" s="244"/>
      <c r="F1270" s="242"/>
      <c r="G1270" s="242"/>
      <c r="H1270" s="242"/>
      <c r="I1270" s="242"/>
      <c r="J1270" s="242"/>
      <c r="K1270" s="242"/>
      <c r="L1270" s="242"/>
      <c r="M1270" s="242"/>
      <c r="N1270" s="242"/>
      <c r="O1270" s="244"/>
      <c r="P1270" s="241"/>
      <c r="Q1270" s="242"/>
      <c r="R1270" s="244"/>
      <c r="S1270" s="253"/>
    </row>
    <row r="1271" spans="1:19" ht="15" customHeight="1">
      <c r="A1271" s="249" t="s">
        <v>1787</v>
      </c>
      <c r="B1271" s="241">
        <f>'[2]tr (2)'!C891</f>
        <v>102.3</v>
      </c>
      <c r="C1271" s="242">
        <f>'[2]tr (2)'!D891</f>
        <v>103.3</v>
      </c>
      <c r="D1271" s="242">
        <f>'[2]tr (2)'!E891</f>
        <v>103.3</v>
      </c>
      <c r="E1271" s="244"/>
      <c r="F1271" s="242">
        <f>'[2]tr (2)'!F891</f>
        <v>98.8</v>
      </c>
      <c r="G1271" s="242">
        <f>'[2]tr (2)'!G891</f>
        <v>97.3</v>
      </c>
      <c r="H1271" s="242">
        <f>'[2]tr (2)'!H891</f>
        <v>98</v>
      </c>
      <c r="I1271" s="242">
        <f>'[2]tr (2)'!I891</f>
        <v>100.5</v>
      </c>
      <c r="J1271" s="242">
        <f>'[2]tr (2)'!J891</f>
        <v>102.2</v>
      </c>
      <c r="K1271" s="242">
        <f>'[2]tr (2)'!K891</f>
        <v>103.4</v>
      </c>
      <c r="L1271" s="242">
        <f>'[2]tr (2)'!L891</f>
        <v>103.1</v>
      </c>
      <c r="M1271" s="242">
        <f>'[2]tr (2)'!M891</f>
        <v>103.5</v>
      </c>
      <c r="N1271" s="242">
        <f>'[2]tr (2)'!N891</f>
        <v>103.7</v>
      </c>
      <c r="O1271" s="244"/>
      <c r="P1271" s="241">
        <f>'[2]tr (2)'!O891</f>
        <v>103.4</v>
      </c>
      <c r="Q1271" s="242">
        <f>'[2]tr (2)'!P891</f>
        <v>103.6</v>
      </c>
      <c r="R1271" s="244">
        <f>'[2]tr (2)'!Q891</f>
        <v>103</v>
      </c>
      <c r="S1271" s="248" t="s">
        <v>1788</v>
      </c>
    </row>
    <row r="1272" spans="1:19" ht="15" customHeight="1">
      <c r="A1272" s="216" t="s">
        <v>1789</v>
      </c>
      <c r="B1272" s="247">
        <f>'[2]tr (2)'!C892</f>
        <v>102.7</v>
      </c>
      <c r="C1272" s="198">
        <f>'[2]tr (2)'!D892</f>
        <v>103.4</v>
      </c>
      <c r="D1272" s="198">
        <f>'[2]tr (2)'!E892</f>
        <v>103.8</v>
      </c>
      <c r="E1272" s="251"/>
      <c r="F1272" s="198">
        <f>'[2]tr (2)'!F892</f>
        <v>103.2</v>
      </c>
      <c r="G1272" s="198">
        <f>'[2]tr (2)'!G892</f>
        <v>101.9</v>
      </c>
      <c r="H1272" s="198">
        <f>'[2]tr (2)'!H892</f>
        <v>101.8</v>
      </c>
      <c r="I1272" s="198">
        <f>'[2]tr (2)'!I892</f>
        <v>101.8</v>
      </c>
      <c r="J1272" s="198">
        <f>'[2]tr (2)'!J892</f>
        <v>102</v>
      </c>
      <c r="K1272" s="198">
        <f>'[2]tr (2)'!K892</f>
        <v>101.5</v>
      </c>
      <c r="L1272" s="198">
        <f>'[2]tr (2)'!L892</f>
        <v>101.5</v>
      </c>
      <c r="M1272" s="198">
        <f>'[2]tr (2)'!M892</f>
        <v>102.8</v>
      </c>
      <c r="N1272" s="198">
        <f>'[2]tr (2)'!N892</f>
        <v>102.9</v>
      </c>
      <c r="O1272" s="251"/>
      <c r="P1272" s="247">
        <f>'[2]tr (2)'!O892</f>
        <v>102.7</v>
      </c>
      <c r="Q1272" s="198">
        <f>'[2]tr (2)'!P892</f>
        <v>102.8</v>
      </c>
      <c r="R1272" s="251">
        <f>'[2]tr (2)'!Q892</f>
        <v>102.8</v>
      </c>
      <c r="S1272" s="253" t="s">
        <v>1790</v>
      </c>
    </row>
    <row r="1273" spans="1:19" ht="15" customHeight="1">
      <c r="A1273" s="216" t="s">
        <v>1791</v>
      </c>
      <c r="B1273" s="247">
        <f>'[2]tr (2)'!C893</f>
        <v>103.7</v>
      </c>
      <c r="C1273" s="198">
        <f>'[2]tr (2)'!D893</f>
        <v>103.7</v>
      </c>
      <c r="D1273" s="198">
        <f>'[2]tr (2)'!E893</f>
        <v>103.7</v>
      </c>
      <c r="E1273" s="251"/>
      <c r="F1273" s="198">
        <f>'[2]tr (2)'!F893</f>
        <v>101.8</v>
      </c>
      <c r="G1273" s="198">
        <f>'[2]tr (2)'!G893</f>
        <v>99.8</v>
      </c>
      <c r="H1273" s="198">
        <f>'[2]tr (2)'!H893</f>
        <v>99.8</v>
      </c>
      <c r="I1273" s="198">
        <f>'[2]tr (2)'!I893</f>
        <v>99.8</v>
      </c>
      <c r="J1273" s="198">
        <f>'[2]tr (2)'!J893</f>
        <v>98.8</v>
      </c>
      <c r="K1273" s="198">
        <f>'[2]tr (2)'!K893</f>
        <v>98.8</v>
      </c>
      <c r="L1273" s="198">
        <f>'[2]tr (2)'!L893</f>
        <v>98.8</v>
      </c>
      <c r="M1273" s="198">
        <f>'[2]tr (2)'!M893</f>
        <v>98.8</v>
      </c>
      <c r="N1273" s="198">
        <f>'[2]tr (2)'!N893</f>
        <v>98.8</v>
      </c>
      <c r="O1273" s="251"/>
      <c r="P1273" s="247">
        <f>'[2]tr (2)'!O893</f>
        <v>98.8</v>
      </c>
      <c r="Q1273" s="198">
        <f>'[2]tr (2)'!P893</f>
        <v>98.8</v>
      </c>
      <c r="R1273" s="251">
        <f>'[2]tr (2)'!Q893</f>
        <v>98.8</v>
      </c>
      <c r="S1273" s="253" t="s">
        <v>1792</v>
      </c>
    </row>
    <row r="1274" spans="1:19" ht="15" customHeight="1">
      <c r="A1274" s="216" t="s">
        <v>1793</v>
      </c>
      <c r="B1274" s="247">
        <f>'[2]tr (2)'!C894</f>
        <v>100</v>
      </c>
      <c r="C1274" s="198">
        <f>'[2]tr (2)'!D894</f>
        <v>100</v>
      </c>
      <c r="D1274" s="198">
        <f>'[2]tr (2)'!E894</f>
        <v>100</v>
      </c>
      <c r="E1274" s="251"/>
      <c r="F1274" s="198">
        <f>'[2]tr (2)'!F894</f>
        <v>100</v>
      </c>
      <c r="G1274" s="198">
        <f>'[2]tr (2)'!G894</f>
        <v>100</v>
      </c>
      <c r="H1274" s="198">
        <f>'[2]tr (2)'!H894</f>
        <v>100</v>
      </c>
      <c r="I1274" s="198">
        <f>'[2]tr (2)'!I894</f>
        <v>100</v>
      </c>
      <c r="J1274" s="198">
        <f>'[2]tr (2)'!J894</f>
        <v>100</v>
      </c>
      <c r="K1274" s="198">
        <f>'[2]tr (2)'!K894</f>
        <v>100</v>
      </c>
      <c r="L1274" s="198">
        <f>'[2]tr (2)'!L894</f>
        <v>100</v>
      </c>
      <c r="M1274" s="198">
        <f>'[2]tr (2)'!M894</f>
        <v>100</v>
      </c>
      <c r="N1274" s="198">
        <f>'[2]tr (2)'!N894</f>
        <v>100</v>
      </c>
      <c r="O1274" s="251"/>
      <c r="P1274" s="247">
        <f>'[2]tr (2)'!O894</f>
        <v>100</v>
      </c>
      <c r="Q1274" s="198">
        <f>'[2]tr (2)'!P894</f>
        <v>100</v>
      </c>
      <c r="R1274" s="251">
        <f>'[2]tr (2)'!Q894</f>
        <v>100</v>
      </c>
      <c r="S1274" s="252" t="s">
        <v>1794</v>
      </c>
    </row>
    <row r="1275" spans="1:19" ht="15" customHeight="1">
      <c r="A1275" s="216" t="s">
        <v>1795</v>
      </c>
      <c r="B1275" s="247">
        <f>'[2]tr (2)'!C895</f>
        <v>98.7</v>
      </c>
      <c r="C1275" s="198">
        <f>'[2]tr (2)'!D895</f>
        <v>98.7</v>
      </c>
      <c r="D1275" s="198">
        <f>'[2]tr (2)'!E895</f>
        <v>98.7</v>
      </c>
      <c r="E1275" s="251"/>
      <c r="F1275" s="198">
        <f>'[2]tr (2)'!F895</f>
        <v>98.7</v>
      </c>
      <c r="G1275" s="198">
        <f>'[2]tr (2)'!G895</f>
        <v>98.7</v>
      </c>
      <c r="H1275" s="198">
        <f>'[2]tr (2)'!H895</f>
        <v>98.7</v>
      </c>
      <c r="I1275" s="198">
        <f>'[2]tr (2)'!I895</f>
        <v>98.7</v>
      </c>
      <c r="J1275" s="198">
        <f>'[2]tr (2)'!J895</f>
        <v>98.7</v>
      </c>
      <c r="K1275" s="198">
        <f>'[2]tr (2)'!K895</f>
        <v>98.7</v>
      </c>
      <c r="L1275" s="198">
        <f>'[2]tr (2)'!L895</f>
        <v>98.7</v>
      </c>
      <c r="M1275" s="198">
        <f>'[2]tr (2)'!M895</f>
        <v>98.7</v>
      </c>
      <c r="N1275" s="198">
        <f>'[2]tr (2)'!N895</f>
        <v>98.7</v>
      </c>
      <c r="O1275" s="251"/>
      <c r="P1275" s="247">
        <f>'[2]tr (2)'!O895</f>
        <v>98.7</v>
      </c>
      <c r="Q1275" s="198">
        <f>'[2]tr (2)'!P895</f>
        <v>98.7</v>
      </c>
      <c r="R1275" s="251">
        <f>'[2]tr (2)'!Q895</f>
        <v>98.7</v>
      </c>
      <c r="S1275" s="253" t="s">
        <v>1796</v>
      </c>
    </row>
    <row r="1276" spans="1:19" ht="15" customHeight="1">
      <c r="A1276" s="216" t="s">
        <v>1797</v>
      </c>
      <c r="B1276" s="247">
        <f>'[2]tr (2)'!C896</f>
        <v>90.7</v>
      </c>
      <c r="C1276" s="198">
        <f>'[2]tr (2)'!D896</f>
        <v>91.2</v>
      </c>
      <c r="D1276" s="198">
        <f>'[2]tr (2)'!E896</f>
        <v>91.1</v>
      </c>
      <c r="E1276" s="251"/>
      <c r="F1276" s="198">
        <f>'[2]tr (2)'!F896</f>
        <v>85.2</v>
      </c>
      <c r="G1276" s="198">
        <f>'[2]tr (2)'!G896</f>
        <v>80.8</v>
      </c>
      <c r="H1276" s="198">
        <f>'[2]tr (2)'!H896</f>
        <v>83.5</v>
      </c>
      <c r="I1276" s="198">
        <f>'[2]tr (2)'!I896</f>
        <v>94.2</v>
      </c>
      <c r="J1276" s="198">
        <f>'[2]tr (2)'!J896</f>
        <v>100.7</v>
      </c>
      <c r="K1276" s="198">
        <f>'[2]tr (2)'!K896</f>
        <v>105.7</v>
      </c>
      <c r="L1276" s="198">
        <f>'[2]tr (2)'!L896</f>
        <v>104.2</v>
      </c>
      <c r="M1276" s="198">
        <f>'[2]tr (2)'!M896</f>
        <v>104.3</v>
      </c>
      <c r="N1276" s="198">
        <f>'[2]tr (2)'!N896</f>
        <v>105.2</v>
      </c>
      <c r="O1276" s="251"/>
      <c r="P1276" s="247">
        <f>'[2]tr (2)'!O896</f>
        <v>103.2</v>
      </c>
      <c r="Q1276" s="198">
        <f>'[2]tr (2)'!P896</f>
        <v>105.1</v>
      </c>
      <c r="R1276" s="251">
        <f>'[2]tr (2)'!Q896</f>
        <v>104.9</v>
      </c>
      <c r="S1276" s="252" t="s">
        <v>1798</v>
      </c>
    </row>
    <row r="1277" spans="1:19" ht="15" customHeight="1">
      <c r="A1277" s="216" t="s">
        <v>1799</v>
      </c>
      <c r="B1277" s="247">
        <f>'[2]tr (2)'!C897</f>
        <v>100</v>
      </c>
      <c r="C1277" s="198">
        <f>'[2]tr (2)'!D897</f>
        <v>100</v>
      </c>
      <c r="D1277" s="198">
        <f>'[2]tr (2)'!E897</f>
        <v>100</v>
      </c>
      <c r="E1277" s="251"/>
      <c r="F1277" s="198">
        <f>'[2]tr (2)'!F897</f>
        <v>100</v>
      </c>
      <c r="G1277" s="198">
        <f>'[2]tr (2)'!G897</f>
        <v>100</v>
      </c>
      <c r="H1277" s="198">
        <f>'[2]tr (2)'!H897</f>
        <v>100</v>
      </c>
      <c r="I1277" s="198">
        <f>'[2]tr (2)'!I897</f>
        <v>100</v>
      </c>
      <c r="J1277" s="198">
        <f>'[2]tr (2)'!J897</f>
        <v>100</v>
      </c>
      <c r="K1277" s="198">
        <f>'[2]tr (2)'!K897</f>
        <v>100</v>
      </c>
      <c r="L1277" s="198">
        <f>'[2]tr (2)'!L897</f>
        <v>100</v>
      </c>
      <c r="M1277" s="198">
        <f>'[2]tr (2)'!M897</f>
        <v>100</v>
      </c>
      <c r="N1277" s="198">
        <f>'[2]tr (2)'!N897</f>
        <v>100</v>
      </c>
      <c r="O1277" s="251"/>
      <c r="P1277" s="247">
        <f>'[2]tr (2)'!O897</f>
        <v>100</v>
      </c>
      <c r="Q1277" s="198">
        <f>'[2]tr (2)'!P897</f>
        <v>100</v>
      </c>
      <c r="R1277" s="251">
        <f>'[2]tr (2)'!Q897</f>
        <v>100</v>
      </c>
      <c r="S1277" s="253" t="s">
        <v>1800</v>
      </c>
    </row>
    <row r="1278" spans="1:19" ht="15" customHeight="1">
      <c r="A1278" s="216" t="s">
        <v>1801</v>
      </c>
      <c r="B1278" s="247">
        <f>'[2]tr (2)'!C898</f>
        <v>100.3</v>
      </c>
      <c r="C1278" s="198">
        <f>'[2]tr (2)'!D898</f>
        <v>100.3</v>
      </c>
      <c r="D1278" s="198">
        <f>'[2]tr (2)'!E898</f>
        <v>100.3</v>
      </c>
      <c r="E1278" s="251"/>
      <c r="F1278" s="198">
        <f>'[2]tr (2)'!F898</f>
        <v>100.3</v>
      </c>
      <c r="G1278" s="198">
        <f>'[2]tr (2)'!G898</f>
        <v>100.3</v>
      </c>
      <c r="H1278" s="198">
        <f>'[2]tr (2)'!H898</f>
        <v>100.3</v>
      </c>
      <c r="I1278" s="198">
        <f>'[2]tr (2)'!I898</f>
        <v>100.3</v>
      </c>
      <c r="J1278" s="198">
        <f>'[2]tr (2)'!J898</f>
        <v>100.3</v>
      </c>
      <c r="K1278" s="198">
        <f>'[2]tr (2)'!K898</f>
        <v>100.3</v>
      </c>
      <c r="L1278" s="198">
        <f>'[2]tr (2)'!L898</f>
        <v>100.3</v>
      </c>
      <c r="M1278" s="198">
        <f>'[2]tr (2)'!M898</f>
        <v>100.3</v>
      </c>
      <c r="N1278" s="198">
        <f>'[2]tr (2)'!N898</f>
        <v>100.3</v>
      </c>
      <c r="O1278" s="251"/>
      <c r="P1278" s="247">
        <f>'[2]tr (2)'!O898</f>
        <v>100.3</v>
      </c>
      <c r="Q1278" s="198">
        <f>'[2]tr (2)'!P898</f>
        <v>100.3</v>
      </c>
      <c r="R1278" s="251">
        <f>'[2]tr (2)'!Q898</f>
        <v>100.3</v>
      </c>
      <c r="S1278" s="253" t="s">
        <v>1802</v>
      </c>
    </row>
    <row r="1279" spans="1:19" ht="15" customHeight="1">
      <c r="A1279" s="216" t="s">
        <v>1803</v>
      </c>
      <c r="B1279" s="247">
        <f>'[2]tr (2)'!C899</f>
        <v>100</v>
      </c>
      <c r="C1279" s="198">
        <f>'[2]tr (2)'!D899</f>
        <v>100</v>
      </c>
      <c r="D1279" s="198">
        <f>'[2]tr (2)'!E899</f>
        <v>100</v>
      </c>
      <c r="E1279" s="251"/>
      <c r="F1279" s="198">
        <f>'[2]tr (2)'!F899</f>
        <v>100</v>
      </c>
      <c r="G1279" s="198">
        <f>'[2]tr (2)'!G899</f>
        <v>100</v>
      </c>
      <c r="H1279" s="198">
        <f>'[2]tr (2)'!H899</f>
        <v>100</v>
      </c>
      <c r="I1279" s="198">
        <f>'[2]tr (2)'!I899</f>
        <v>100</v>
      </c>
      <c r="J1279" s="198">
        <f>'[2]tr (2)'!J899</f>
        <v>100</v>
      </c>
      <c r="K1279" s="198">
        <f>'[2]tr (2)'!K899</f>
        <v>100</v>
      </c>
      <c r="L1279" s="198">
        <f>'[2]tr (2)'!L899</f>
        <v>100</v>
      </c>
      <c r="M1279" s="198">
        <f>'[2]tr (2)'!M899</f>
        <v>100</v>
      </c>
      <c r="N1279" s="198">
        <f>'[2]tr (2)'!N899</f>
        <v>100</v>
      </c>
      <c r="O1279" s="251"/>
      <c r="P1279" s="247">
        <f>'[2]tr (2)'!O899</f>
        <v>100</v>
      </c>
      <c r="Q1279" s="198">
        <f>'[2]tr (2)'!P899</f>
        <v>100</v>
      </c>
      <c r="R1279" s="251">
        <f>'[2]tr (2)'!Q899</f>
        <v>100</v>
      </c>
      <c r="S1279" s="253" t="s">
        <v>1804</v>
      </c>
    </row>
    <row r="1280" spans="1:19" ht="15" customHeight="1">
      <c r="A1280" s="216" t="s">
        <v>1805</v>
      </c>
      <c r="B1280" s="247">
        <f>'[2]tr (2)'!C900</f>
        <v>117.4</v>
      </c>
      <c r="C1280" s="198">
        <f>'[2]tr (2)'!D900</f>
        <v>119.1</v>
      </c>
      <c r="D1280" s="198">
        <f>'[2]tr (2)'!E900</f>
        <v>119.1</v>
      </c>
      <c r="E1280" s="251"/>
      <c r="F1280" s="198">
        <f>'[2]tr (2)'!F900</f>
        <v>107</v>
      </c>
      <c r="G1280" s="198">
        <f>'[2]tr (2)'!G900</f>
        <v>107</v>
      </c>
      <c r="H1280" s="198">
        <f>'[2]tr (2)'!H900</f>
        <v>107</v>
      </c>
      <c r="I1280" s="198">
        <f>'[2]tr (2)'!I900</f>
        <v>107</v>
      </c>
      <c r="J1280" s="198">
        <f>'[2]tr (2)'!J900</f>
        <v>107</v>
      </c>
      <c r="K1280" s="198">
        <f>'[2]tr (2)'!K900</f>
        <v>107</v>
      </c>
      <c r="L1280" s="198">
        <f>'[2]tr (2)'!L900</f>
        <v>107</v>
      </c>
      <c r="M1280" s="198">
        <f>'[2]tr (2)'!M900</f>
        <v>107</v>
      </c>
      <c r="N1280" s="198">
        <f>'[2]tr (2)'!N900</f>
        <v>107</v>
      </c>
      <c r="O1280" s="251"/>
      <c r="P1280" s="247">
        <f>'[2]tr (2)'!O900</f>
        <v>107</v>
      </c>
      <c r="Q1280" s="198">
        <f>'[2]tr (2)'!P900</f>
        <v>106.2</v>
      </c>
      <c r="R1280" s="251">
        <f>'[2]tr (2)'!Q900</f>
        <v>103.8</v>
      </c>
      <c r="S1280" s="253" t="s">
        <v>1806</v>
      </c>
    </row>
    <row r="1281" spans="1:19" ht="15" customHeight="1">
      <c r="A1281" s="216" t="s">
        <v>1807</v>
      </c>
      <c r="B1281" s="247">
        <f>'[2]tr (2)'!C901</f>
        <v>90.9</v>
      </c>
      <c r="C1281" s="198">
        <f>'[2]tr (2)'!D901</f>
        <v>113.3</v>
      </c>
      <c r="D1281" s="198">
        <f>'[2]tr (2)'!E901</f>
        <v>100.5</v>
      </c>
      <c r="E1281" s="251"/>
      <c r="F1281" s="198">
        <f>'[2]tr (2)'!F901</f>
        <v>90.5</v>
      </c>
      <c r="G1281" s="198">
        <f>'[2]tr (2)'!G901</f>
        <v>90.5</v>
      </c>
      <c r="H1281" s="198">
        <f>'[2]tr (2)'!H901</f>
        <v>90.5</v>
      </c>
      <c r="I1281" s="198">
        <f>'[2]tr (2)'!I901</f>
        <v>88.6</v>
      </c>
      <c r="J1281" s="198">
        <f>'[2]tr (2)'!J901</f>
        <v>88.6</v>
      </c>
      <c r="K1281" s="198">
        <f>'[2]tr (2)'!K901</f>
        <v>96</v>
      </c>
      <c r="L1281" s="198">
        <f>'[2]tr (2)'!L901</f>
        <v>102.3</v>
      </c>
      <c r="M1281" s="198">
        <f>'[2]tr (2)'!M901</f>
        <v>101.4</v>
      </c>
      <c r="N1281" s="198">
        <f>'[2]tr (2)'!N901</f>
        <v>102.2</v>
      </c>
      <c r="O1281" s="251"/>
      <c r="P1281" s="247">
        <f>'[2]tr (2)'!O901</f>
        <v>114.5</v>
      </c>
      <c r="Q1281" s="198">
        <f>'[2]tr (2)'!P901</f>
        <v>112.8</v>
      </c>
      <c r="R1281" s="251">
        <f>'[2]tr (2)'!Q901</f>
        <v>108.2</v>
      </c>
      <c r="S1281" s="253" t="s">
        <v>1808</v>
      </c>
    </row>
    <row r="1282" spans="1:19" ht="15" customHeight="1">
      <c r="B1282" s="247"/>
      <c r="C1282" s="198"/>
      <c r="D1282" s="242"/>
      <c r="E1282" s="244"/>
      <c r="F1282" s="242"/>
      <c r="G1282" s="242"/>
      <c r="H1282" s="242"/>
      <c r="I1282" s="242"/>
      <c r="J1282" s="242"/>
      <c r="K1282" s="242"/>
      <c r="L1282" s="242"/>
      <c r="M1282" s="242"/>
      <c r="N1282" s="242"/>
      <c r="O1282" s="244"/>
      <c r="P1282" s="241"/>
      <c r="Q1282" s="242"/>
      <c r="R1282" s="244"/>
      <c r="S1282" s="253"/>
    </row>
    <row r="1283" spans="1:19" ht="15" customHeight="1">
      <c r="A1283" s="249" t="s">
        <v>1809</v>
      </c>
      <c r="B1283" s="241">
        <f>'[2]tr (2)'!C903</f>
        <v>106.4</v>
      </c>
      <c r="C1283" s="242">
        <f>'[2]tr (2)'!D903</f>
        <v>106.4</v>
      </c>
      <c r="D1283" s="242">
        <f>'[2]tr (2)'!E903</f>
        <v>106.4</v>
      </c>
      <c r="E1283" s="244"/>
      <c r="F1283" s="242">
        <f>'[2]tr (2)'!F903</f>
        <v>106.4</v>
      </c>
      <c r="G1283" s="242">
        <f>'[2]tr (2)'!G903</f>
        <v>106.4</v>
      </c>
      <c r="H1283" s="242">
        <f>'[2]tr (2)'!H903</f>
        <v>106.4</v>
      </c>
      <c r="I1283" s="242">
        <f>'[2]tr (2)'!I903</f>
        <v>106.4</v>
      </c>
      <c r="J1283" s="242">
        <f>'[2]tr (2)'!J903</f>
        <v>106.4</v>
      </c>
      <c r="K1283" s="242">
        <f>'[2]tr (2)'!K903</f>
        <v>106.4</v>
      </c>
      <c r="L1283" s="242">
        <f>'[2]tr (2)'!L903</f>
        <v>106.4</v>
      </c>
      <c r="M1283" s="242">
        <f>'[2]tr (2)'!M903</f>
        <v>106.4</v>
      </c>
      <c r="N1283" s="242">
        <f>'[2]tr (2)'!N903</f>
        <v>106.4</v>
      </c>
      <c r="O1283" s="244"/>
      <c r="P1283" s="241">
        <f>'[2]tr (2)'!O903</f>
        <v>106.4</v>
      </c>
      <c r="Q1283" s="242">
        <f>'[2]tr (2)'!P903</f>
        <v>106.4</v>
      </c>
      <c r="R1283" s="244">
        <f>'[2]tr (2)'!Q903</f>
        <v>106.4</v>
      </c>
      <c r="S1283" s="248" t="s">
        <v>1810</v>
      </c>
    </row>
    <row r="1284" spans="1:19" s="200" customFormat="1" ht="15" customHeight="1">
      <c r="A1284" s="216" t="s">
        <v>1811</v>
      </c>
      <c r="B1284" s="247">
        <f>'[2]tr (2)'!C904</f>
        <v>100</v>
      </c>
      <c r="C1284" s="198">
        <f>'[2]tr (2)'!D904</f>
        <v>100</v>
      </c>
      <c r="D1284" s="198">
        <f>'[2]tr (2)'!E904</f>
        <v>100</v>
      </c>
      <c r="E1284" s="251"/>
      <c r="F1284" s="198">
        <f>'[2]tr (2)'!F904</f>
        <v>100</v>
      </c>
      <c r="G1284" s="198">
        <f>'[2]tr (2)'!G904</f>
        <v>100</v>
      </c>
      <c r="H1284" s="198">
        <f>'[2]tr (2)'!H904</f>
        <v>100</v>
      </c>
      <c r="I1284" s="198">
        <f>'[2]tr (2)'!I904</f>
        <v>100</v>
      </c>
      <c r="J1284" s="198">
        <f>'[2]tr (2)'!J904</f>
        <v>100</v>
      </c>
      <c r="K1284" s="198">
        <f>'[2]tr (2)'!K904</f>
        <v>100</v>
      </c>
      <c r="L1284" s="198">
        <f>'[2]tr (2)'!L904</f>
        <v>100</v>
      </c>
      <c r="M1284" s="198">
        <f>'[2]tr (2)'!M904</f>
        <v>100</v>
      </c>
      <c r="N1284" s="198">
        <f>'[2]tr (2)'!N904</f>
        <v>100</v>
      </c>
      <c r="O1284" s="251"/>
      <c r="P1284" s="247">
        <f>'[2]tr (2)'!O904</f>
        <v>100</v>
      </c>
      <c r="Q1284" s="198">
        <f>'[2]tr (2)'!P904</f>
        <v>100</v>
      </c>
      <c r="R1284" s="251">
        <f>'[2]tr (2)'!Q904</f>
        <v>100</v>
      </c>
      <c r="S1284" s="253" t="s">
        <v>1812</v>
      </c>
    </row>
    <row r="1285" spans="1:19" ht="15" customHeight="1">
      <c r="A1285" s="216" t="s">
        <v>1813</v>
      </c>
      <c r="B1285" s="247">
        <f>'[2]tr (2)'!C905</f>
        <v>95.6</v>
      </c>
      <c r="C1285" s="198">
        <f>'[2]tr (2)'!D905</f>
        <v>95.6</v>
      </c>
      <c r="D1285" s="198">
        <f>'[2]tr (2)'!E905</f>
        <v>95.6</v>
      </c>
      <c r="E1285" s="251"/>
      <c r="F1285" s="198">
        <f>'[2]tr (2)'!F905</f>
        <v>95.6</v>
      </c>
      <c r="G1285" s="198">
        <f>'[2]tr (2)'!G905</f>
        <v>95.6</v>
      </c>
      <c r="H1285" s="198">
        <f>'[2]tr (2)'!H905</f>
        <v>95.6</v>
      </c>
      <c r="I1285" s="198">
        <f>'[2]tr (2)'!I905</f>
        <v>95.6</v>
      </c>
      <c r="J1285" s="198">
        <f>'[2]tr (2)'!J905</f>
        <v>95.6</v>
      </c>
      <c r="K1285" s="198">
        <f>'[2]tr (2)'!K905</f>
        <v>95.6</v>
      </c>
      <c r="L1285" s="198">
        <f>'[2]tr (2)'!L905</f>
        <v>95.6</v>
      </c>
      <c r="M1285" s="198">
        <f>'[2]tr (2)'!M905</f>
        <v>95.6</v>
      </c>
      <c r="N1285" s="198">
        <f>'[2]tr (2)'!N905</f>
        <v>95.6</v>
      </c>
      <c r="O1285" s="251"/>
      <c r="P1285" s="247">
        <f>'[2]tr (2)'!O905</f>
        <v>95.6</v>
      </c>
      <c r="Q1285" s="198">
        <f>'[2]tr (2)'!P905</f>
        <v>95.6</v>
      </c>
      <c r="R1285" s="251">
        <f>'[2]tr (2)'!Q905</f>
        <v>95.6</v>
      </c>
      <c r="S1285" s="253" t="s">
        <v>1814</v>
      </c>
    </row>
    <row r="1286" spans="1:19" s="210" customFormat="1" ht="15" customHeight="1">
      <c r="A1286" s="216" t="s">
        <v>1815</v>
      </c>
      <c r="B1286" s="247">
        <f>'[2]tr (2)'!C906</f>
        <v>107.7</v>
      </c>
      <c r="C1286" s="198">
        <f>'[2]tr (2)'!D906</f>
        <v>107.7</v>
      </c>
      <c r="D1286" s="198">
        <f>'[2]tr (2)'!E906</f>
        <v>107.7</v>
      </c>
      <c r="E1286" s="251"/>
      <c r="F1286" s="198">
        <f>'[2]tr (2)'!F906</f>
        <v>107.7</v>
      </c>
      <c r="G1286" s="198">
        <f>'[2]tr (2)'!G906</f>
        <v>107.7</v>
      </c>
      <c r="H1286" s="198">
        <f>'[2]tr (2)'!H906</f>
        <v>107.7</v>
      </c>
      <c r="I1286" s="198">
        <f>'[2]tr (2)'!I906</f>
        <v>107.7</v>
      </c>
      <c r="J1286" s="198">
        <f>'[2]tr (2)'!J906</f>
        <v>107.7</v>
      </c>
      <c r="K1286" s="198">
        <f>'[2]tr (2)'!K906</f>
        <v>107.7</v>
      </c>
      <c r="L1286" s="198">
        <f>'[2]tr (2)'!L906</f>
        <v>107.7</v>
      </c>
      <c r="M1286" s="198">
        <f>'[2]tr (2)'!M906</f>
        <v>107.7</v>
      </c>
      <c r="N1286" s="198">
        <f>'[2]tr (2)'!N906</f>
        <v>107.7</v>
      </c>
      <c r="O1286" s="251"/>
      <c r="P1286" s="247">
        <f>'[2]tr (2)'!O906</f>
        <v>107.7</v>
      </c>
      <c r="Q1286" s="198">
        <f>'[2]tr (2)'!P906</f>
        <v>107.7</v>
      </c>
      <c r="R1286" s="251">
        <f>'[2]tr (2)'!Q906</f>
        <v>107.7</v>
      </c>
      <c r="S1286" s="253" t="s">
        <v>1816</v>
      </c>
    </row>
    <row r="1287" spans="1:19" ht="15" customHeight="1">
      <c r="B1287" s="247"/>
      <c r="C1287" s="198"/>
      <c r="D1287" s="198"/>
      <c r="E1287" s="251"/>
      <c r="F1287" s="198"/>
      <c r="G1287" s="198"/>
      <c r="H1287" s="198"/>
      <c r="I1287" s="198"/>
      <c r="J1287" s="198"/>
      <c r="K1287" s="198"/>
      <c r="L1287" s="198"/>
      <c r="M1287" s="198"/>
      <c r="N1287" s="198"/>
      <c r="O1287" s="237"/>
      <c r="P1287" s="247"/>
      <c r="Q1287" s="198"/>
      <c r="R1287" s="251"/>
      <c r="S1287" s="253"/>
    </row>
    <row r="1288" spans="1:19" ht="15" customHeight="1">
      <c r="B1288" s="247"/>
      <c r="C1288" s="198"/>
      <c r="D1288" s="198"/>
      <c r="E1288" s="251"/>
      <c r="F1288" s="247"/>
      <c r="G1288" s="198"/>
      <c r="H1288" s="198"/>
      <c r="I1288" s="198"/>
      <c r="J1288" s="198"/>
      <c r="K1288" s="198"/>
      <c r="L1288" s="198"/>
      <c r="M1288" s="198"/>
      <c r="N1288" s="198"/>
      <c r="P1288" s="247"/>
      <c r="Q1288" s="198"/>
      <c r="R1288" s="251"/>
      <c r="S1288" s="253"/>
    </row>
    <row r="1289" spans="1:19" ht="15" customHeight="1">
      <c r="B1289" s="247"/>
      <c r="C1289" s="198"/>
      <c r="D1289" s="198"/>
      <c r="E1289" s="251"/>
      <c r="F1289" s="247"/>
      <c r="G1289" s="198"/>
      <c r="H1289" s="198"/>
      <c r="I1289" s="198"/>
      <c r="J1289" s="198"/>
      <c r="K1289" s="198"/>
      <c r="L1289" s="198"/>
      <c r="M1289" s="198"/>
      <c r="N1289" s="198"/>
      <c r="P1289" s="247"/>
      <c r="Q1289" s="198"/>
      <c r="R1289" s="251"/>
      <c r="S1289" s="253"/>
    </row>
    <row r="1290" spans="1:19" ht="15" customHeight="1">
      <c r="B1290" s="247"/>
      <c r="C1290" s="198"/>
      <c r="D1290" s="198"/>
      <c r="E1290" s="251"/>
      <c r="F1290" s="247"/>
      <c r="G1290" s="198"/>
      <c r="H1290" s="198"/>
      <c r="I1290" s="198"/>
      <c r="J1290" s="198"/>
      <c r="K1290" s="198"/>
      <c r="L1290" s="198"/>
      <c r="M1290" s="198"/>
      <c r="N1290" s="198"/>
      <c r="P1290" s="247"/>
      <c r="Q1290" s="198"/>
      <c r="R1290" s="251"/>
      <c r="S1290" s="253"/>
    </row>
    <row r="1291" spans="1:19" ht="15" customHeight="1">
      <c r="B1291" s="247"/>
      <c r="C1291" s="198"/>
      <c r="D1291" s="198"/>
      <c r="E1291" s="251"/>
      <c r="F1291" s="247"/>
      <c r="G1291" s="198"/>
      <c r="H1291" s="198"/>
      <c r="I1291" s="198"/>
      <c r="J1291" s="198"/>
      <c r="K1291" s="198"/>
      <c r="L1291" s="198"/>
      <c r="M1291" s="198"/>
      <c r="N1291" s="198"/>
      <c r="P1291" s="247"/>
      <c r="Q1291" s="198"/>
      <c r="R1291" s="251"/>
      <c r="S1291" s="253"/>
    </row>
    <row r="1292" spans="1:19" ht="15" customHeight="1">
      <c r="B1292" s="247"/>
      <c r="C1292" s="198"/>
      <c r="D1292" s="198"/>
      <c r="E1292" s="251"/>
      <c r="F1292" s="247"/>
      <c r="G1292" s="198"/>
      <c r="H1292" s="198"/>
      <c r="I1292" s="198"/>
      <c r="J1292" s="198"/>
      <c r="K1292" s="198"/>
      <c r="L1292" s="198"/>
      <c r="M1292" s="198"/>
      <c r="N1292" s="198"/>
      <c r="P1292" s="247"/>
      <c r="Q1292" s="198"/>
      <c r="R1292" s="251"/>
      <c r="S1292" s="253"/>
    </row>
    <row r="1293" spans="1:19" s="246" customFormat="1" ht="15" customHeight="1">
      <c r="A1293" s="281"/>
      <c r="B1293" s="258"/>
      <c r="C1293" s="259"/>
      <c r="D1293" s="259"/>
      <c r="E1293" s="282"/>
      <c r="F1293" s="258"/>
      <c r="G1293" s="259"/>
      <c r="H1293" s="259"/>
      <c r="I1293" s="259"/>
      <c r="J1293" s="259"/>
      <c r="K1293" s="259"/>
      <c r="L1293" s="259"/>
      <c r="M1293" s="259"/>
      <c r="N1293" s="259"/>
      <c r="O1293" s="283"/>
      <c r="P1293" s="258"/>
      <c r="Q1293" s="259"/>
      <c r="R1293" s="262"/>
      <c r="S1293" s="263"/>
    </row>
    <row r="1294" spans="1:19" ht="15" customHeight="1">
      <c r="A1294" s="271"/>
      <c r="B1294" s="198"/>
      <c r="C1294" s="198"/>
      <c r="D1294" s="198"/>
      <c r="F1294" s="198"/>
      <c r="G1294" s="198"/>
      <c r="H1294" s="198"/>
      <c r="I1294" s="198"/>
      <c r="J1294" s="198"/>
      <c r="K1294" s="198"/>
      <c r="L1294" s="198"/>
      <c r="M1294" s="198"/>
      <c r="N1294" s="198"/>
      <c r="O1294" s="195"/>
      <c r="P1294" s="198"/>
      <c r="Q1294" s="198"/>
      <c r="R1294" s="198"/>
      <c r="S1294" s="256"/>
    </row>
    <row r="1295" spans="1:19" s="246" customFormat="1" ht="24" customHeight="1">
      <c r="A1295" s="194" t="s">
        <v>1670</v>
      </c>
      <c r="B1295" s="195"/>
      <c r="C1295" s="198"/>
      <c r="D1295" s="198"/>
      <c r="E1295" s="195"/>
      <c r="F1295" s="198"/>
      <c r="G1295" s="198"/>
      <c r="H1295" s="198"/>
      <c r="I1295" s="198"/>
      <c r="J1295" s="198"/>
      <c r="K1295" s="198"/>
      <c r="L1295" s="198"/>
      <c r="M1295" s="198"/>
      <c r="N1295" s="198"/>
      <c r="O1295" s="196"/>
      <c r="P1295" s="198"/>
      <c r="Q1295" s="198"/>
      <c r="R1295" s="198"/>
      <c r="S1295" s="199" t="s">
        <v>1671</v>
      </c>
    </row>
    <row r="1296" spans="1:19" ht="18" customHeight="1">
      <c r="A1296" s="266" t="s">
        <v>1933</v>
      </c>
      <c r="C1296" s="198"/>
      <c r="D1296" s="198"/>
      <c r="F1296" s="198"/>
      <c r="G1296" s="198"/>
      <c r="H1296" s="198"/>
      <c r="I1296" s="198"/>
      <c r="J1296" s="198"/>
      <c r="K1296" s="198"/>
      <c r="L1296" s="198"/>
      <c r="M1296" s="198"/>
      <c r="N1296" s="198"/>
      <c r="P1296" s="198"/>
      <c r="Q1296" s="198"/>
      <c r="R1296" s="198"/>
      <c r="S1296" s="205" t="s">
        <v>1934</v>
      </c>
    </row>
    <row r="1297" spans="1:19" ht="18" customHeight="1">
      <c r="A1297" s="207" t="s">
        <v>1674</v>
      </c>
      <c r="C1297" s="198"/>
      <c r="D1297" s="198"/>
      <c r="F1297" s="198"/>
      <c r="G1297" s="198"/>
      <c r="H1297" s="198"/>
      <c r="I1297" s="198"/>
      <c r="J1297" s="198"/>
      <c r="K1297" s="198"/>
      <c r="L1297" s="198"/>
      <c r="M1297" s="198"/>
      <c r="N1297" s="198"/>
      <c r="P1297" s="198"/>
      <c r="Q1297" s="198"/>
      <c r="R1297" s="198"/>
      <c r="S1297" s="209" t="s">
        <v>1675</v>
      </c>
    </row>
    <row r="1298" spans="1:19" ht="11.45" customHeight="1">
      <c r="A1298" s="211"/>
      <c r="B1298" s="212"/>
      <c r="C1298" s="212"/>
      <c r="D1298" s="212"/>
      <c r="E1298" s="212"/>
      <c r="F1298" s="212"/>
      <c r="G1298" s="212"/>
      <c r="H1298" s="212"/>
      <c r="I1298" s="212"/>
      <c r="J1298" s="212"/>
      <c r="K1298" s="212"/>
      <c r="L1298" s="212"/>
      <c r="M1298" s="212"/>
      <c r="N1298" s="212"/>
      <c r="O1298" s="212"/>
      <c r="P1298" s="212"/>
      <c r="Q1298" s="212"/>
      <c r="R1298" s="212"/>
      <c r="S1298" s="214"/>
    </row>
    <row r="1299" spans="1:19" ht="11.45" customHeight="1">
      <c r="A1299" s="217"/>
      <c r="B1299" s="2269">
        <v>2020</v>
      </c>
      <c r="C1299" s="2270"/>
      <c r="D1299" s="2270"/>
      <c r="E1299" s="2270"/>
      <c r="F1299" s="2270"/>
      <c r="G1299" s="2270"/>
      <c r="H1299" s="2270"/>
      <c r="I1299" s="2270"/>
      <c r="J1299" s="2270"/>
      <c r="K1299" s="2271"/>
      <c r="L1299" s="2269">
        <v>2019</v>
      </c>
      <c r="M1299" s="2270"/>
      <c r="N1299" s="2270"/>
      <c r="O1299" s="2270"/>
      <c r="P1299" s="2270"/>
      <c r="Q1299" s="2270"/>
      <c r="R1299" s="2271"/>
      <c r="S1299" s="218"/>
    </row>
    <row r="1300" spans="1:19" ht="11.45" customHeight="1">
      <c r="A1300" s="217"/>
      <c r="B1300" s="2272"/>
      <c r="C1300" s="2273"/>
      <c r="D1300" s="2273"/>
      <c r="E1300" s="2273"/>
      <c r="F1300" s="2273"/>
      <c r="G1300" s="2273"/>
      <c r="H1300" s="2273"/>
      <c r="I1300" s="2273"/>
      <c r="J1300" s="2273"/>
      <c r="K1300" s="2274"/>
      <c r="L1300" s="2272"/>
      <c r="M1300" s="2273"/>
      <c r="N1300" s="2273"/>
      <c r="O1300" s="2273"/>
      <c r="P1300" s="2273"/>
      <c r="Q1300" s="2273"/>
      <c r="R1300" s="2274"/>
      <c r="S1300" s="218" t="s">
        <v>1570</v>
      </c>
    </row>
    <row r="1301" spans="1:19" ht="11.45" customHeight="1">
      <c r="A1301" s="217"/>
      <c r="B1301" s="711" t="s">
        <v>45</v>
      </c>
      <c r="C1301" s="224" t="s">
        <v>47</v>
      </c>
      <c r="D1301" s="224" t="s">
        <v>27</v>
      </c>
      <c r="E1301" s="221"/>
      <c r="F1301" s="219" t="s">
        <v>28</v>
      </c>
      <c r="G1301" s="220" t="s">
        <v>29</v>
      </c>
      <c r="H1301" s="220" t="s">
        <v>30</v>
      </c>
      <c r="I1301" s="223" t="s">
        <v>23</v>
      </c>
      <c r="J1301" s="222" t="s">
        <v>24</v>
      </c>
      <c r="K1301" s="222" t="s">
        <v>25</v>
      </c>
      <c r="L1301" s="223" t="s">
        <v>1571</v>
      </c>
      <c r="M1301" s="223" t="s">
        <v>1676</v>
      </c>
      <c r="N1301" s="223" t="s">
        <v>26</v>
      </c>
      <c r="O1301" s="225"/>
      <c r="P1301" s="224" t="s">
        <v>45</v>
      </c>
      <c r="Q1301" s="224" t="s">
        <v>47</v>
      </c>
      <c r="R1301" s="712" t="s">
        <v>27</v>
      </c>
      <c r="S1301" s="218"/>
    </row>
    <row r="1302" spans="1:19" s="246" customFormat="1" ht="11.45" customHeight="1">
      <c r="A1302" s="226"/>
      <c r="B1302" s="714" t="s">
        <v>13</v>
      </c>
      <c r="C1302" s="232" t="s">
        <v>46</v>
      </c>
      <c r="D1302" s="232" t="s">
        <v>12</v>
      </c>
      <c r="E1302" s="229"/>
      <c r="F1302" s="227" t="s">
        <v>11</v>
      </c>
      <c r="G1302" s="228" t="s">
        <v>10</v>
      </c>
      <c r="H1302" s="228" t="s">
        <v>9</v>
      </c>
      <c r="I1302" s="231" t="s">
        <v>8</v>
      </c>
      <c r="J1302" s="230" t="s">
        <v>7</v>
      </c>
      <c r="K1302" s="230" t="s">
        <v>6</v>
      </c>
      <c r="L1302" s="231" t="s">
        <v>1575</v>
      </c>
      <c r="M1302" s="231" t="s">
        <v>1576</v>
      </c>
      <c r="N1302" s="231" t="s">
        <v>1577</v>
      </c>
      <c r="O1302" s="233"/>
      <c r="P1302" s="232" t="s">
        <v>13</v>
      </c>
      <c r="Q1302" s="232" t="s">
        <v>46</v>
      </c>
      <c r="R1302" s="715" t="s">
        <v>12</v>
      </c>
      <c r="S1302" s="234"/>
    </row>
    <row r="1303" spans="1:19" ht="15" customHeight="1">
      <c r="A1303" s="267"/>
      <c r="B1303" s="241"/>
      <c r="C1303" s="242"/>
      <c r="D1303" s="242"/>
      <c r="E1303" s="305"/>
      <c r="F1303" s="242"/>
      <c r="G1303" s="242"/>
      <c r="H1303" s="242"/>
      <c r="I1303" s="242"/>
      <c r="J1303" s="242"/>
      <c r="K1303" s="242"/>
      <c r="L1303" s="242"/>
      <c r="M1303" s="242"/>
      <c r="N1303" s="242"/>
      <c r="P1303" s="241"/>
      <c r="Q1303" s="242"/>
      <c r="R1303" s="244"/>
      <c r="S1303" s="239"/>
    </row>
    <row r="1304" spans="1:19" ht="15" customHeight="1">
      <c r="A1304" s="249" t="s">
        <v>1819</v>
      </c>
      <c r="B1304" s="241">
        <f>'[2]tr (2)'!C908</f>
        <v>100.2</v>
      </c>
      <c r="C1304" s="242">
        <f>'[2]tr (2)'!D908</f>
        <v>100.2</v>
      </c>
      <c r="D1304" s="242">
        <f>'[2]tr (2)'!E908</f>
        <v>100.2</v>
      </c>
      <c r="E1304" s="244"/>
      <c r="F1304" s="242">
        <f>'[2]tr (2)'!F908</f>
        <v>100.1</v>
      </c>
      <c r="G1304" s="242">
        <f>'[2]tr (2)'!G908</f>
        <v>99.6</v>
      </c>
      <c r="H1304" s="242">
        <f>'[2]tr (2)'!H908</f>
        <v>100.3</v>
      </c>
      <c r="I1304" s="242">
        <f>'[2]tr (2)'!I908</f>
        <v>100.1</v>
      </c>
      <c r="J1304" s="242">
        <f>'[2]tr (2)'!J908</f>
        <v>101</v>
      </c>
      <c r="K1304" s="242">
        <f>'[2]tr (2)'!K908</f>
        <v>101</v>
      </c>
      <c r="L1304" s="242">
        <f>'[2]tr (2)'!L908</f>
        <v>101</v>
      </c>
      <c r="M1304" s="242">
        <f>'[2]tr (2)'!M908</f>
        <v>101</v>
      </c>
      <c r="N1304" s="242">
        <f>'[2]tr (2)'!N908</f>
        <v>101</v>
      </c>
      <c r="O1304" s="244"/>
      <c r="P1304" s="241">
        <f>'[2]tr (2)'!O908</f>
        <v>100.9</v>
      </c>
      <c r="Q1304" s="242">
        <f>'[2]tr (2)'!P908</f>
        <v>100.7</v>
      </c>
      <c r="R1304" s="244">
        <f>'[2]tr (2)'!Q908</f>
        <v>101</v>
      </c>
      <c r="S1304" s="245" t="s">
        <v>1820</v>
      </c>
    </row>
    <row r="1305" spans="1:19" ht="15" customHeight="1">
      <c r="A1305" s="216" t="s">
        <v>1821</v>
      </c>
      <c r="B1305" s="247">
        <f>'[2]tr (2)'!C909</f>
        <v>95</v>
      </c>
      <c r="C1305" s="198">
        <f>'[2]tr (2)'!D909</f>
        <v>95</v>
      </c>
      <c r="D1305" s="198">
        <f>'[2]tr (2)'!E909</f>
        <v>95</v>
      </c>
      <c r="E1305" s="251"/>
      <c r="F1305" s="198">
        <f>'[2]tr (2)'!F909</f>
        <v>95</v>
      </c>
      <c r="G1305" s="198">
        <f>'[2]tr (2)'!G909</f>
        <v>95</v>
      </c>
      <c r="H1305" s="198">
        <f>'[2]tr (2)'!H909</f>
        <v>95.2</v>
      </c>
      <c r="I1305" s="198">
        <f>'[2]tr (2)'!I909</f>
        <v>94.8</v>
      </c>
      <c r="J1305" s="198">
        <f>'[2]tr (2)'!J909</f>
        <v>97.8</v>
      </c>
      <c r="K1305" s="198">
        <f>'[2]tr (2)'!K909</f>
        <v>97.8</v>
      </c>
      <c r="L1305" s="198">
        <f>'[2]tr (2)'!L909</f>
        <v>97.8</v>
      </c>
      <c r="M1305" s="198">
        <f>'[2]tr (2)'!M909</f>
        <v>97.8</v>
      </c>
      <c r="N1305" s="198">
        <f>'[2]tr (2)'!N909</f>
        <v>97.8</v>
      </c>
      <c r="O1305" s="251"/>
      <c r="P1305" s="247">
        <f>'[2]tr (2)'!O909</f>
        <v>97.5</v>
      </c>
      <c r="Q1305" s="198">
        <f>'[2]tr (2)'!P909</f>
        <v>97.8</v>
      </c>
      <c r="R1305" s="251">
        <f>'[2]tr (2)'!Q909</f>
        <v>98.7</v>
      </c>
      <c r="S1305" s="253" t="s">
        <v>1822</v>
      </c>
    </row>
    <row r="1306" spans="1:19" ht="15" customHeight="1">
      <c r="A1306" s="216" t="s">
        <v>1823</v>
      </c>
      <c r="B1306" s="247">
        <f>'[2]tr (2)'!C910</f>
        <v>99.4</v>
      </c>
      <c r="C1306" s="198">
        <f>'[2]tr (2)'!D910</f>
        <v>99.4</v>
      </c>
      <c r="D1306" s="198">
        <f>'[2]tr (2)'!E910</f>
        <v>99.4</v>
      </c>
      <c r="E1306" s="251"/>
      <c r="F1306" s="198">
        <f>'[2]tr (2)'!F910</f>
        <v>99.4</v>
      </c>
      <c r="G1306" s="198">
        <f>'[2]tr (2)'!G910</f>
        <v>98.2</v>
      </c>
      <c r="H1306" s="198">
        <f>'[2]tr (2)'!H910</f>
        <v>99.4</v>
      </c>
      <c r="I1306" s="198">
        <f>'[2]tr (2)'!I910</f>
        <v>99.4</v>
      </c>
      <c r="J1306" s="198">
        <f>'[2]tr (2)'!J910</f>
        <v>99.4</v>
      </c>
      <c r="K1306" s="198">
        <f>'[2]tr (2)'!K910</f>
        <v>99.4</v>
      </c>
      <c r="L1306" s="198">
        <f>'[2]tr (2)'!L910</f>
        <v>99.4</v>
      </c>
      <c r="M1306" s="198">
        <f>'[2]tr (2)'!M910</f>
        <v>99.4</v>
      </c>
      <c r="N1306" s="198">
        <f>'[2]tr (2)'!N910</f>
        <v>99.4</v>
      </c>
      <c r="O1306" s="251"/>
      <c r="P1306" s="247">
        <f>'[2]tr (2)'!O910</f>
        <v>99.4</v>
      </c>
      <c r="Q1306" s="198">
        <f>'[2]tr (2)'!P910</f>
        <v>99.4</v>
      </c>
      <c r="R1306" s="251">
        <f>'[2]tr (2)'!Q910</f>
        <v>99.4</v>
      </c>
      <c r="S1306" s="252" t="s">
        <v>1824</v>
      </c>
    </row>
    <row r="1307" spans="1:19" ht="15" customHeight="1">
      <c r="A1307" s="216" t="s">
        <v>1825</v>
      </c>
      <c r="B1307" s="247">
        <f>'[2]tr (2)'!C911</f>
        <v>99.9</v>
      </c>
      <c r="C1307" s="198">
        <f>'[2]tr (2)'!D911</f>
        <v>99.9</v>
      </c>
      <c r="D1307" s="198">
        <f>'[2]tr (2)'!E911</f>
        <v>99.9</v>
      </c>
      <c r="E1307" s="251"/>
      <c r="F1307" s="198">
        <f>'[2]tr (2)'!F911</f>
        <v>99.9</v>
      </c>
      <c r="G1307" s="198">
        <f>'[2]tr (2)'!G911</f>
        <v>97.4</v>
      </c>
      <c r="H1307" s="198">
        <f>'[2]tr (2)'!H911</f>
        <v>100.5</v>
      </c>
      <c r="I1307" s="198">
        <f>'[2]tr (2)'!I911</f>
        <v>99.9</v>
      </c>
      <c r="J1307" s="198">
        <f>'[2]tr (2)'!J911</f>
        <v>101.5</v>
      </c>
      <c r="K1307" s="198">
        <f>'[2]tr (2)'!K911</f>
        <v>101.5</v>
      </c>
      <c r="L1307" s="198">
        <f>'[2]tr (2)'!L911</f>
        <v>101.5</v>
      </c>
      <c r="M1307" s="198">
        <f>'[2]tr (2)'!M911</f>
        <v>101.5</v>
      </c>
      <c r="N1307" s="198">
        <f>'[2]tr (2)'!N911</f>
        <v>101.5</v>
      </c>
      <c r="O1307" s="251"/>
      <c r="P1307" s="247">
        <f>'[2]tr (2)'!O911</f>
        <v>101.5</v>
      </c>
      <c r="Q1307" s="198">
        <f>'[2]tr (2)'!P911</f>
        <v>99.7</v>
      </c>
      <c r="R1307" s="251">
        <f>'[2]tr (2)'!Q911</f>
        <v>99.7</v>
      </c>
      <c r="S1307" s="252" t="s">
        <v>1826</v>
      </c>
    </row>
    <row r="1308" spans="1:19" ht="15" customHeight="1">
      <c r="A1308" s="216" t="s">
        <v>1827</v>
      </c>
      <c r="B1308" s="247">
        <f>'[2]tr (2)'!C912</f>
        <v>99</v>
      </c>
      <c r="C1308" s="198">
        <f>'[2]tr (2)'!D912</f>
        <v>99</v>
      </c>
      <c r="D1308" s="198">
        <f>'[2]tr (2)'!E912</f>
        <v>99</v>
      </c>
      <c r="E1308" s="251"/>
      <c r="F1308" s="198">
        <f>'[2]tr (2)'!F912</f>
        <v>99</v>
      </c>
      <c r="G1308" s="198">
        <f>'[2]tr (2)'!G912</f>
        <v>99</v>
      </c>
      <c r="H1308" s="198">
        <f>'[2]tr (2)'!H912</f>
        <v>99</v>
      </c>
      <c r="I1308" s="198">
        <f>'[2]tr (2)'!I912</f>
        <v>99</v>
      </c>
      <c r="J1308" s="198">
        <f>'[2]tr (2)'!J912</f>
        <v>99</v>
      </c>
      <c r="K1308" s="198">
        <f>'[2]tr (2)'!K912</f>
        <v>99</v>
      </c>
      <c r="L1308" s="198">
        <f>'[2]tr (2)'!L912</f>
        <v>99</v>
      </c>
      <c r="M1308" s="198">
        <f>'[2]tr (2)'!M912</f>
        <v>99</v>
      </c>
      <c r="N1308" s="198">
        <f>'[2]tr (2)'!N912</f>
        <v>99</v>
      </c>
      <c r="O1308" s="251"/>
      <c r="P1308" s="247">
        <f>'[2]tr (2)'!O912</f>
        <v>99</v>
      </c>
      <c r="Q1308" s="198">
        <f>'[2]tr (2)'!P912</f>
        <v>99</v>
      </c>
      <c r="R1308" s="251">
        <f>'[2]tr (2)'!Q912</f>
        <v>99</v>
      </c>
      <c r="S1308" s="252" t="s">
        <v>1828</v>
      </c>
    </row>
    <row r="1309" spans="1:19" ht="15" customHeight="1">
      <c r="A1309" s="216" t="s">
        <v>1829</v>
      </c>
      <c r="B1309" s="247">
        <f>'[2]tr (2)'!C913</f>
        <v>101.8</v>
      </c>
      <c r="C1309" s="198">
        <f>'[2]tr (2)'!D913</f>
        <v>101.8</v>
      </c>
      <c r="D1309" s="198">
        <f>'[2]tr (2)'!E913</f>
        <v>101.8</v>
      </c>
      <c r="E1309" s="251"/>
      <c r="F1309" s="198">
        <f>'[2]tr (2)'!F913</f>
        <v>101.8</v>
      </c>
      <c r="G1309" s="198">
        <f>'[2]tr (2)'!G913</f>
        <v>101.8</v>
      </c>
      <c r="H1309" s="198">
        <f>'[2]tr (2)'!H913</f>
        <v>101.8</v>
      </c>
      <c r="I1309" s="198">
        <f>'[2]tr (2)'!I913</f>
        <v>101.8</v>
      </c>
      <c r="J1309" s="198">
        <f>'[2]tr (2)'!J913</f>
        <v>101.8</v>
      </c>
      <c r="K1309" s="198">
        <f>'[2]tr (2)'!K913</f>
        <v>101.8</v>
      </c>
      <c r="L1309" s="198">
        <f>'[2]tr (2)'!L913</f>
        <v>101.8</v>
      </c>
      <c r="M1309" s="198">
        <f>'[2]tr (2)'!M913</f>
        <v>101.8</v>
      </c>
      <c r="N1309" s="198">
        <f>'[2]tr (2)'!N913</f>
        <v>101.8</v>
      </c>
      <c r="O1309" s="251"/>
      <c r="P1309" s="247">
        <f>'[2]tr (2)'!O913</f>
        <v>101.8</v>
      </c>
      <c r="Q1309" s="198">
        <f>'[2]tr (2)'!P913</f>
        <v>101.8</v>
      </c>
      <c r="R1309" s="251">
        <f>'[2]tr (2)'!Q913</f>
        <v>101.8</v>
      </c>
      <c r="S1309" s="292" t="s">
        <v>1830</v>
      </c>
    </row>
    <row r="1310" spans="1:19" ht="15" customHeight="1">
      <c r="A1310" s="277" t="s">
        <v>1831</v>
      </c>
      <c r="B1310" s="247">
        <f>'[2]tr (2)'!C914</f>
        <v>100</v>
      </c>
      <c r="C1310" s="198">
        <f>'[2]tr (2)'!D914</f>
        <v>100</v>
      </c>
      <c r="D1310" s="198">
        <f>'[2]tr (2)'!E914</f>
        <v>100</v>
      </c>
      <c r="E1310" s="251"/>
      <c r="F1310" s="198">
        <f>'[2]tr (2)'!F914</f>
        <v>100</v>
      </c>
      <c r="G1310" s="198">
        <f>'[2]tr (2)'!G914</f>
        <v>99.4</v>
      </c>
      <c r="H1310" s="198">
        <f>'[2]tr (2)'!H914</f>
        <v>100</v>
      </c>
      <c r="I1310" s="198">
        <f>'[2]tr (2)'!I914</f>
        <v>100</v>
      </c>
      <c r="J1310" s="198">
        <f>'[2]tr (2)'!J914</f>
        <v>100</v>
      </c>
      <c r="K1310" s="198">
        <f>'[2]tr (2)'!K914</f>
        <v>100</v>
      </c>
      <c r="L1310" s="198">
        <f>'[2]tr (2)'!L914</f>
        <v>100</v>
      </c>
      <c r="M1310" s="198">
        <f>'[2]tr (2)'!M914</f>
        <v>100</v>
      </c>
      <c r="N1310" s="198">
        <f>'[2]tr (2)'!N914</f>
        <v>100</v>
      </c>
      <c r="O1310" s="251"/>
      <c r="P1310" s="247">
        <f>'[2]tr (2)'!O914</f>
        <v>100</v>
      </c>
      <c r="Q1310" s="198">
        <f>'[2]tr (2)'!P914</f>
        <v>100</v>
      </c>
      <c r="R1310" s="251">
        <f>'[2]tr (2)'!Q914</f>
        <v>100</v>
      </c>
      <c r="S1310" s="206" t="s">
        <v>1832</v>
      </c>
    </row>
    <row r="1311" spans="1:19" s="246" customFormat="1" ht="15" customHeight="1">
      <c r="A1311" s="216" t="s">
        <v>1833</v>
      </c>
      <c r="B1311" s="247">
        <f>'[2]tr (2)'!C915</f>
        <v>99.3</v>
      </c>
      <c r="C1311" s="198">
        <f>'[2]tr (2)'!D915</f>
        <v>99.3</v>
      </c>
      <c r="D1311" s="198">
        <f>'[2]tr (2)'!E915</f>
        <v>99.3</v>
      </c>
      <c r="E1311" s="251"/>
      <c r="F1311" s="198">
        <f>'[2]tr (2)'!F915</f>
        <v>100.2</v>
      </c>
      <c r="G1311" s="198">
        <f>'[2]tr (2)'!G915</f>
        <v>100.2</v>
      </c>
      <c r="H1311" s="198">
        <f>'[2]tr (2)'!H915</f>
        <v>100.2</v>
      </c>
      <c r="I1311" s="198">
        <f>'[2]tr (2)'!I915</f>
        <v>100.2</v>
      </c>
      <c r="J1311" s="198">
        <f>'[2]tr (2)'!J915</f>
        <v>100.2</v>
      </c>
      <c r="K1311" s="198">
        <f>'[2]tr (2)'!K915</f>
        <v>100.2</v>
      </c>
      <c r="L1311" s="198">
        <f>'[2]tr (2)'!L915</f>
        <v>100.2</v>
      </c>
      <c r="M1311" s="198">
        <f>'[2]tr (2)'!M915</f>
        <v>100.2</v>
      </c>
      <c r="N1311" s="198">
        <f>'[2]tr (2)'!N915</f>
        <v>100.2</v>
      </c>
      <c r="O1311" s="251"/>
      <c r="P1311" s="247">
        <f>'[2]tr (2)'!O915</f>
        <v>100.2</v>
      </c>
      <c r="Q1311" s="198">
        <f>'[2]tr (2)'!P915</f>
        <v>100.2</v>
      </c>
      <c r="R1311" s="251">
        <f>'[2]tr (2)'!Q915</f>
        <v>100.2</v>
      </c>
      <c r="S1311" s="253" t="s">
        <v>1834</v>
      </c>
    </row>
    <row r="1312" spans="1:19" s="246" customFormat="1" ht="15" customHeight="1">
      <c r="A1312" s="216" t="s">
        <v>1835</v>
      </c>
      <c r="B1312" s="247">
        <f>'[2]tr (2)'!C916</f>
        <v>96.3</v>
      </c>
      <c r="C1312" s="198">
        <f>'[2]tr (2)'!D916</f>
        <v>96.3</v>
      </c>
      <c r="D1312" s="198">
        <f>'[2]tr (2)'!E916</f>
        <v>96.3</v>
      </c>
      <c r="E1312" s="251"/>
      <c r="F1312" s="198">
        <f>'[2]tr (2)'!F916</f>
        <v>96.3</v>
      </c>
      <c r="G1312" s="198">
        <f>'[2]tr (2)'!G916</f>
        <v>96.3</v>
      </c>
      <c r="H1312" s="198">
        <f>'[2]tr (2)'!H916</f>
        <v>96.3</v>
      </c>
      <c r="I1312" s="198">
        <f>'[2]tr (2)'!I916</f>
        <v>96.3</v>
      </c>
      <c r="J1312" s="198">
        <f>'[2]tr (2)'!J916</f>
        <v>96.3</v>
      </c>
      <c r="K1312" s="198">
        <f>'[2]tr (2)'!K916</f>
        <v>96.3</v>
      </c>
      <c r="L1312" s="198">
        <f>'[2]tr (2)'!L916</f>
        <v>96.3</v>
      </c>
      <c r="M1312" s="198">
        <f>'[2]tr (2)'!M916</f>
        <v>96.3</v>
      </c>
      <c r="N1312" s="198">
        <f>'[2]tr (2)'!N916</f>
        <v>96.3</v>
      </c>
      <c r="O1312" s="251"/>
      <c r="P1312" s="247">
        <f>'[2]tr (2)'!O916</f>
        <v>96.3</v>
      </c>
      <c r="Q1312" s="198">
        <f>'[2]tr (2)'!P916</f>
        <v>96.3</v>
      </c>
      <c r="R1312" s="251">
        <f>'[2]tr (2)'!Q916</f>
        <v>96.3</v>
      </c>
      <c r="S1312" s="253" t="s">
        <v>1836</v>
      </c>
    </row>
    <row r="1313" spans="1:19" ht="15" customHeight="1">
      <c r="A1313" s="216" t="s">
        <v>1837</v>
      </c>
      <c r="B1313" s="247">
        <f>'[2]tr (2)'!C917</f>
        <v>105.7</v>
      </c>
      <c r="C1313" s="198">
        <f>'[2]tr (2)'!D917</f>
        <v>105.7</v>
      </c>
      <c r="D1313" s="198">
        <f>'[2]tr (2)'!E917</f>
        <v>105.7</v>
      </c>
      <c r="E1313" s="251"/>
      <c r="F1313" s="198">
        <f>'[2]tr (2)'!F917</f>
        <v>105.7</v>
      </c>
      <c r="G1313" s="198">
        <f>'[2]tr (2)'!G917</f>
        <v>105.7</v>
      </c>
      <c r="H1313" s="198">
        <f>'[2]tr (2)'!H917</f>
        <v>105.7</v>
      </c>
      <c r="I1313" s="198">
        <f>'[2]tr (2)'!I917</f>
        <v>105.7</v>
      </c>
      <c r="J1313" s="198">
        <f>'[2]tr (2)'!J917</f>
        <v>105.7</v>
      </c>
      <c r="K1313" s="198">
        <f>'[2]tr (2)'!K917</f>
        <v>105.7</v>
      </c>
      <c r="L1313" s="198">
        <f>'[2]tr (2)'!L917</f>
        <v>105.7</v>
      </c>
      <c r="M1313" s="198">
        <f>'[2]tr (2)'!M917</f>
        <v>105.7</v>
      </c>
      <c r="N1313" s="198">
        <f>'[2]tr (2)'!N917</f>
        <v>105.7</v>
      </c>
      <c r="O1313" s="251"/>
      <c r="P1313" s="247">
        <f>'[2]tr (2)'!O917</f>
        <v>105.7</v>
      </c>
      <c r="Q1313" s="198">
        <f>'[2]tr (2)'!P917</f>
        <v>105.7</v>
      </c>
      <c r="R1313" s="251">
        <f>'[2]tr (2)'!Q917</f>
        <v>105.7</v>
      </c>
      <c r="S1313" s="253" t="s">
        <v>1838</v>
      </c>
    </row>
    <row r="1314" spans="1:19" ht="15" customHeight="1">
      <c r="A1314" s="216" t="s">
        <v>1839</v>
      </c>
      <c r="B1314" s="247">
        <f>'[2]tr (2)'!C918</f>
        <v>103.3</v>
      </c>
      <c r="C1314" s="198">
        <f>'[2]tr (2)'!D918</f>
        <v>103.3</v>
      </c>
      <c r="D1314" s="198">
        <f>'[2]tr (2)'!E918</f>
        <v>103.3</v>
      </c>
      <c r="E1314" s="251"/>
      <c r="F1314" s="198">
        <f>'[2]tr (2)'!F918</f>
        <v>103.3</v>
      </c>
      <c r="G1314" s="198">
        <f>'[2]tr (2)'!G918</f>
        <v>102.6</v>
      </c>
      <c r="H1314" s="198">
        <f>'[2]tr (2)'!H918</f>
        <v>103.3</v>
      </c>
      <c r="I1314" s="198">
        <f>'[2]tr (2)'!I918</f>
        <v>103.3</v>
      </c>
      <c r="J1314" s="198">
        <f>'[2]tr (2)'!J918</f>
        <v>103.3</v>
      </c>
      <c r="K1314" s="198">
        <f>'[2]tr (2)'!K918</f>
        <v>103.3</v>
      </c>
      <c r="L1314" s="198">
        <f>'[2]tr (2)'!L918</f>
        <v>103.3</v>
      </c>
      <c r="M1314" s="198">
        <f>'[2]tr (2)'!M918</f>
        <v>103.3</v>
      </c>
      <c r="N1314" s="198">
        <f>'[2]tr (2)'!N918</f>
        <v>103.3</v>
      </c>
      <c r="O1314" s="251"/>
      <c r="P1314" s="247">
        <f>'[2]tr (2)'!O918</f>
        <v>103.3</v>
      </c>
      <c r="Q1314" s="198">
        <f>'[2]tr (2)'!P918</f>
        <v>103.3</v>
      </c>
      <c r="R1314" s="251">
        <f>'[2]tr (2)'!Q918</f>
        <v>103.3</v>
      </c>
      <c r="S1314" s="253" t="s">
        <v>1840</v>
      </c>
    </row>
    <row r="1315" spans="1:19" s="246" customFormat="1" ht="15" customHeight="1">
      <c r="A1315" s="216" t="s">
        <v>1841</v>
      </c>
      <c r="B1315" s="247">
        <f>'[2]tr (2)'!C919</f>
        <v>107.7</v>
      </c>
      <c r="C1315" s="198">
        <f>'[2]tr (2)'!D919</f>
        <v>107.7</v>
      </c>
      <c r="D1315" s="198">
        <f>'[2]tr (2)'!E919</f>
        <v>107.7</v>
      </c>
      <c r="E1315" s="251"/>
      <c r="F1315" s="198">
        <f>'[2]tr (2)'!F919</f>
        <v>107.7</v>
      </c>
      <c r="G1315" s="198">
        <f>'[2]tr (2)'!G919</f>
        <v>107</v>
      </c>
      <c r="H1315" s="198">
        <f>'[2]tr (2)'!H919</f>
        <v>107.7</v>
      </c>
      <c r="I1315" s="198">
        <f>'[2]tr (2)'!I919</f>
        <v>107.7</v>
      </c>
      <c r="J1315" s="198">
        <f>'[2]tr (2)'!J919</f>
        <v>107.7</v>
      </c>
      <c r="K1315" s="198">
        <f>'[2]tr (2)'!K919</f>
        <v>107.7</v>
      </c>
      <c r="L1315" s="198">
        <f>'[2]tr (2)'!L919</f>
        <v>107.7</v>
      </c>
      <c r="M1315" s="198">
        <f>'[2]tr (2)'!M919</f>
        <v>107.7</v>
      </c>
      <c r="N1315" s="198">
        <f>'[2]tr (2)'!N919</f>
        <v>107.7</v>
      </c>
      <c r="O1315" s="251"/>
      <c r="P1315" s="247">
        <f>'[2]tr (2)'!O919</f>
        <v>107.7</v>
      </c>
      <c r="Q1315" s="198">
        <f>'[2]tr (2)'!P919</f>
        <v>107.7</v>
      </c>
      <c r="R1315" s="251">
        <f>'[2]tr (2)'!Q919</f>
        <v>107.7</v>
      </c>
      <c r="S1315" s="253" t="s">
        <v>1842</v>
      </c>
    </row>
    <row r="1316" spans="1:19" s="246" customFormat="1" ht="15" customHeight="1">
      <c r="A1316" s="216" t="s">
        <v>1843</v>
      </c>
      <c r="B1316" s="247">
        <f>'[2]tr (2)'!C920</f>
        <v>100</v>
      </c>
      <c r="C1316" s="198">
        <f>'[2]tr (2)'!D920</f>
        <v>100</v>
      </c>
      <c r="D1316" s="198">
        <f>'[2]tr (2)'!E920</f>
        <v>100</v>
      </c>
      <c r="E1316" s="251"/>
      <c r="F1316" s="198">
        <f>'[2]tr (2)'!F920</f>
        <v>100</v>
      </c>
      <c r="G1316" s="198">
        <f>'[2]tr (2)'!G920</f>
        <v>99.4</v>
      </c>
      <c r="H1316" s="198">
        <f>'[2]tr (2)'!H920</f>
        <v>100</v>
      </c>
      <c r="I1316" s="198">
        <f>'[2]tr (2)'!I920</f>
        <v>100</v>
      </c>
      <c r="J1316" s="198">
        <f>'[2]tr (2)'!J920</f>
        <v>100</v>
      </c>
      <c r="K1316" s="198">
        <f>'[2]tr (2)'!K920</f>
        <v>100</v>
      </c>
      <c r="L1316" s="198">
        <f>'[2]tr (2)'!L920</f>
        <v>100</v>
      </c>
      <c r="M1316" s="198">
        <f>'[2]tr (2)'!M920</f>
        <v>100</v>
      </c>
      <c r="N1316" s="198">
        <f>'[2]tr (2)'!N920</f>
        <v>100</v>
      </c>
      <c r="O1316" s="251"/>
      <c r="P1316" s="247">
        <f>'[2]tr (2)'!O920</f>
        <v>100</v>
      </c>
      <c r="Q1316" s="198">
        <f>'[2]tr (2)'!P920</f>
        <v>100</v>
      </c>
      <c r="R1316" s="251">
        <f>'[2]tr (2)'!Q920</f>
        <v>100</v>
      </c>
      <c r="S1316" s="253" t="s">
        <v>1844</v>
      </c>
    </row>
    <row r="1317" spans="1:19" ht="15" customHeight="1">
      <c r="A1317" s="216" t="s">
        <v>1845</v>
      </c>
      <c r="B1317" s="247">
        <f>'[2]tr (2)'!C921</f>
        <v>100</v>
      </c>
      <c r="C1317" s="198">
        <f>'[2]tr (2)'!D921</f>
        <v>100</v>
      </c>
      <c r="D1317" s="198">
        <f>'[2]tr (2)'!E921</f>
        <v>100</v>
      </c>
      <c r="E1317" s="251"/>
      <c r="F1317" s="198">
        <f>'[2]tr (2)'!F921</f>
        <v>100</v>
      </c>
      <c r="G1317" s="198">
        <f>'[2]tr (2)'!G921</f>
        <v>100</v>
      </c>
      <c r="H1317" s="198">
        <f>'[2]tr (2)'!H921</f>
        <v>100</v>
      </c>
      <c r="I1317" s="198">
        <f>'[2]tr (2)'!I921</f>
        <v>100</v>
      </c>
      <c r="J1317" s="198">
        <f>'[2]tr (2)'!J921</f>
        <v>100</v>
      </c>
      <c r="K1317" s="198">
        <f>'[2]tr (2)'!K921</f>
        <v>100</v>
      </c>
      <c r="L1317" s="198">
        <f>'[2]tr (2)'!L921</f>
        <v>100</v>
      </c>
      <c r="M1317" s="198">
        <f>'[2]tr (2)'!M921</f>
        <v>100</v>
      </c>
      <c r="N1317" s="198">
        <f>'[2]tr (2)'!N921</f>
        <v>99.9</v>
      </c>
      <c r="O1317" s="251"/>
      <c r="P1317" s="247">
        <f>'[2]tr (2)'!O921</f>
        <v>99.9</v>
      </c>
      <c r="Q1317" s="198">
        <f>'[2]tr (2)'!P921</f>
        <v>99.9</v>
      </c>
      <c r="R1317" s="251">
        <f>'[2]tr (2)'!Q921</f>
        <v>99.9</v>
      </c>
      <c r="S1317" s="253" t="s">
        <v>1846</v>
      </c>
    </row>
    <row r="1318" spans="1:19" ht="15" customHeight="1">
      <c r="A1318" s="216" t="s">
        <v>1847</v>
      </c>
      <c r="B1318" s="247">
        <f>'[2]tr (2)'!C922</f>
        <v>100</v>
      </c>
      <c r="C1318" s="198">
        <f>'[2]tr (2)'!D922</f>
        <v>100</v>
      </c>
      <c r="D1318" s="198">
        <f>'[2]tr (2)'!E922</f>
        <v>100</v>
      </c>
      <c r="E1318" s="251"/>
      <c r="F1318" s="198">
        <f>'[2]tr (2)'!F922</f>
        <v>100</v>
      </c>
      <c r="G1318" s="198">
        <f>'[2]tr (2)'!G922</f>
        <v>100</v>
      </c>
      <c r="H1318" s="198">
        <f>'[2]tr (2)'!H922</f>
        <v>100</v>
      </c>
      <c r="I1318" s="198">
        <f>'[2]tr (2)'!I922</f>
        <v>100</v>
      </c>
      <c r="J1318" s="198">
        <f>'[2]tr (2)'!J922</f>
        <v>100</v>
      </c>
      <c r="K1318" s="198">
        <f>'[2]tr (2)'!K922</f>
        <v>100</v>
      </c>
      <c r="L1318" s="198">
        <f>'[2]tr (2)'!L922</f>
        <v>100</v>
      </c>
      <c r="M1318" s="198">
        <f>'[2]tr (2)'!M922</f>
        <v>100</v>
      </c>
      <c r="N1318" s="198">
        <f>'[2]tr (2)'!N922</f>
        <v>100</v>
      </c>
      <c r="O1318" s="251"/>
      <c r="P1318" s="247">
        <f>'[2]tr (2)'!O922</f>
        <v>100</v>
      </c>
      <c r="Q1318" s="198">
        <f>'[2]tr (2)'!P922</f>
        <v>100</v>
      </c>
      <c r="R1318" s="251">
        <f>'[2]tr (2)'!Q922</f>
        <v>100</v>
      </c>
      <c r="S1318" s="253" t="s">
        <v>1848</v>
      </c>
    </row>
    <row r="1319" spans="1:19" ht="15" customHeight="1">
      <c r="A1319" s="216" t="s">
        <v>1849</v>
      </c>
      <c r="B1319" s="247">
        <f>'[2]tr (2)'!C923</f>
        <v>101.6</v>
      </c>
      <c r="C1319" s="198">
        <f>'[2]tr (2)'!D923</f>
        <v>101.6</v>
      </c>
      <c r="D1319" s="198">
        <f>'[2]tr (2)'!E923</f>
        <v>101.6</v>
      </c>
      <c r="E1319" s="251"/>
      <c r="F1319" s="198">
        <f>'[2]tr (2)'!F923</f>
        <v>101.6</v>
      </c>
      <c r="G1319" s="198">
        <f>'[2]tr (2)'!G923</f>
        <v>101.6</v>
      </c>
      <c r="H1319" s="198">
        <f>'[2]tr (2)'!H923</f>
        <v>101.6</v>
      </c>
      <c r="I1319" s="198">
        <f>'[2]tr (2)'!I923</f>
        <v>101.6</v>
      </c>
      <c r="J1319" s="198">
        <f>'[2]tr (2)'!J923</f>
        <v>101.6</v>
      </c>
      <c r="K1319" s="198">
        <f>'[2]tr (2)'!K923</f>
        <v>101.6</v>
      </c>
      <c r="L1319" s="198">
        <f>'[2]tr (2)'!L923</f>
        <v>101.6</v>
      </c>
      <c r="M1319" s="198">
        <f>'[2]tr (2)'!M923</f>
        <v>101.6</v>
      </c>
      <c r="N1319" s="198">
        <f>'[2]tr (2)'!N923</f>
        <v>101.6</v>
      </c>
      <c r="O1319" s="251"/>
      <c r="P1319" s="247">
        <f>'[2]tr (2)'!O923</f>
        <v>101.6</v>
      </c>
      <c r="Q1319" s="198">
        <f>'[2]tr (2)'!P923</f>
        <v>101.6</v>
      </c>
      <c r="R1319" s="251">
        <f>'[2]tr (2)'!Q923</f>
        <v>101.6</v>
      </c>
      <c r="S1319" s="253" t="s">
        <v>1850</v>
      </c>
    </row>
    <row r="1320" spans="1:19" ht="15" customHeight="1">
      <c r="A1320" s="216" t="s">
        <v>1851</v>
      </c>
      <c r="B1320" s="247">
        <f>'[2]tr (2)'!C924</f>
        <v>108.5</v>
      </c>
      <c r="C1320" s="198">
        <f>'[2]tr (2)'!D924</f>
        <v>108.5</v>
      </c>
      <c r="D1320" s="198">
        <f>'[2]tr (2)'!E924</f>
        <v>108.5</v>
      </c>
      <c r="E1320" s="251"/>
      <c r="F1320" s="198">
        <f>'[2]tr (2)'!F924</f>
        <v>108.4</v>
      </c>
      <c r="G1320" s="198">
        <f>'[2]tr (2)'!G924</f>
        <v>107.8</v>
      </c>
      <c r="H1320" s="198">
        <f>'[2]tr (2)'!H924</f>
        <v>108.5</v>
      </c>
      <c r="I1320" s="198">
        <f>'[2]tr (2)'!I924</f>
        <v>108.5</v>
      </c>
      <c r="J1320" s="198">
        <f>'[2]tr (2)'!J924</f>
        <v>108.5</v>
      </c>
      <c r="K1320" s="198">
        <f>'[2]tr (2)'!K924</f>
        <v>108.5</v>
      </c>
      <c r="L1320" s="198">
        <f>'[2]tr (2)'!L924</f>
        <v>108.5</v>
      </c>
      <c r="M1320" s="198">
        <f>'[2]tr (2)'!M924</f>
        <v>108.5</v>
      </c>
      <c r="N1320" s="198">
        <f>'[2]tr (2)'!N924</f>
        <v>108.5</v>
      </c>
      <c r="O1320" s="251"/>
      <c r="P1320" s="247">
        <f>'[2]tr (2)'!O924</f>
        <v>108.5</v>
      </c>
      <c r="Q1320" s="198">
        <f>'[2]tr (2)'!P924</f>
        <v>108.5</v>
      </c>
      <c r="R1320" s="251">
        <f>'[2]tr (2)'!Q924</f>
        <v>108.5</v>
      </c>
      <c r="S1320" s="253" t="s">
        <v>1852</v>
      </c>
    </row>
    <row r="1321" spans="1:19" ht="15" customHeight="1">
      <c r="B1321" s="247"/>
      <c r="C1321" s="198"/>
      <c r="D1321" s="242"/>
      <c r="E1321" s="244"/>
      <c r="F1321" s="242"/>
      <c r="G1321" s="242"/>
      <c r="H1321" s="242"/>
      <c r="I1321" s="242"/>
      <c r="J1321" s="242"/>
      <c r="K1321" s="242"/>
      <c r="L1321" s="242"/>
      <c r="M1321" s="242"/>
      <c r="N1321" s="242"/>
      <c r="O1321" s="244"/>
      <c r="P1321" s="241"/>
      <c r="Q1321" s="242"/>
      <c r="R1321" s="244"/>
      <c r="S1321" s="253"/>
    </row>
    <row r="1322" spans="1:19" s="246" customFormat="1" ht="15" customHeight="1">
      <c r="A1322" s="249" t="s">
        <v>1853</v>
      </c>
      <c r="B1322" s="241">
        <f>'[2]tr (2)'!C926</f>
        <v>107.5</v>
      </c>
      <c r="C1322" s="242">
        <f>'[2]tr (2)'!D926</f>
        <v>106.4</v>
      </c>
      <c r="D1322" s="242">
        <f>'[2]tr (2)'!E926</f>
        <v>106.4</v>
      </c>
      <c r="E1322" s="244"/>
      <c r="F1322" s="242">
        <f>'[2]tr (2)'!F926</f>
        <v>106.4</v>
      </c>
      <c r="G1322" s="242">
        <f>'[2]tr (2)'!G926</f>
        <v>106.4</v>
      </c>
      <c r="H1322" s="242">
        <f>'[2]tr (2)'!H926</f>
        <v>106.4</v>
      </c>
      <c r="I1322" s="242">
        <f>'[2]tr (2)'!I926</f>
        <v>106.4</v>
      </c>
      <c r="J1322" s="242">
        <f>'[2]tr (2)'!J926</f>
        <v>106.4</v>
      </c>
      <c r="K1322" s="242">
        <f>'[2]tr (2)'!K926</f>
        <v>106.4</v>
      </c>
      <c r="L1322" s="242">
        <f>'[2]tr (2)'!L926</f>
        <v>106.4</v>
      </c>
      <c r="M1322" s="242">
        <f>'[2]tr (2)'!M926</f>
        <v>106.4</v>
      </c>
      <c r="N1322" s="242">
        <f>'[2]tr (2)'!N926</f>
        <v>106.4</v>
      </c>
      <c r="O1322" s="244"/>
      <c r="P1322" s="241">
        <f>'[2]tr (2)'!O926</f>
        <v>106.4</v>
      </c>
      <c r="Q1322" s="242">
        <f>'[2]tr (2)'!P926</f>
        <v>103.8</v>
      </c>
      <c r="R1322" s="244">
        <f>'[2]tr (2)'!Q926</f>
        <v>103.8</v>
      </c>
      <c r="S1322" s="250" t="s">
        <v>1854</v>
      </c>
    </row>
    <row r="1323" spans="1:19" ht="15" customHeight="1">
      <c r="A1323" s="216" t="s">
        <v>1855</v>
      </c>
      <c r="B1323" s="247">
        <f>'[2]tr (2)'!C927</f>
        <v>107.3</v>
      </c>
      <c r="C1323" s="198">
        <f>'[2]tr (2)'!D927</f>
        <v>107.3</v>
      </c>
      <c r="D1323" s="198">
        <f>'[2]tr (2)'!E927</f>
        <v>107.3</v>
      </c>
      <c r="E1323" s="251"/>
      <c r="F1323" s="198">
        <f>'[2]tr (2)'!F927</f>
        <v>107.3</v>
      </c>
      <c r="G1323" s="198">
        <f>'[2]tr (2)'!G927</f>
        <v>107.3</v>
      </c>
      <c r="H1323" s="198">
        <f>'[2]tr (2)'!H927</f>
        <v>107.3</v>
      </c>
      <c r="I1323" s="198">
        <f>'[2]tr (2)'!I927</f>
        <v>107.3</v>
      </c>
      <c r="J1323" s="198">
        <f>'[2]tr (2)'!J927</f>
        <v>107.3</v>
      </c>
      <c r="K1323" s="198">
        <f>'[2]tr (2)'!K927</f>
        <v>107.3</v>
      </c>
      <c r="L1323" s="198">
        <f>'[2]tr (2)'!L927</f>
        <v>107.3</v>
      </c>
      <c r="M1323" s="198">
        <f>'[2]tr (2)'!M927</f>
        <v>107.3</v>
      </c>
      <c r="N1323" s="198">
        <f>'[2]tr (2)'!N927</f>
        <v>107.3</v>
      </c>
      <c r="O1323" s="251"/>
      <c r="P1323" s="247">
        <f>'[2]tr (2)'!O927</f>
        <v>107.3</v>
      </c>
      <c r="Q1323" s="198">
        <f>'[2]tr (2)'!P927</f>
        <v>102.3</v>
      </c>
      <c r="R1323" s="251">
        <f>'[2]tr (2)'!Q927</f>
        <v>102.3</v>
      </c>
      <c r="S1323" s="253" t="s">
        <v>1856</v>
      </c>
    </row>
    <row r="1324" spans="1:19" ht="15" customHeight="1">
      <c r="A1324" s="216" t="s">
        <v>1857</v>
      </c>
      <c r="B1324" s="247">
        <f>'[2]tr (2)'!C928</f>
        <v>108.3</v>
      </c>
      <c r="C1324" s="198">
        <f>'[2]tr (2)'!D928</f>
        <v>104.6</v>
      </c>
      <c r="D1324" s="198">
        <f>'[2]tr (2)'!E928</f>
        <v>104.6</v>
      </c>
      <c r="E1324" s="251"/>
      <c r="F1324" s="198">
        <f>'[2]tr (2)'!F928</f>
        <v>104.6</v>
      </c>
      <c r="G1324" s="198">
        <f>'[2]tr (2)'!G928</f>
        <v>104.6</v>
      </c>
      <c r="H1324" s="198">
        <f>'[2]tr (2)'!H928</f>
        <v>104.6</v>
      </c>
      <c r="I1324" s="198">
        <f>'[2]tr (2)'!I928</f>
        <v>104.6</v>
      </c>
      <c r="J1324" s="198">
        <f>'[2]tr (2)'!J928</f>
        <v>104.6</v>
      </c>
      <c r="K1324" s="198">
        <f>'[2]tr (2)'!K928</f>
        <v>104.6</v>
      </c>
      <c r="L1324" s="198">
        <f>'[2]tr (2)'!L928</f>
        <v>104.6</v>
      </c>
      <c r="M1324" s="198">
        <f>'[2]tr (2)'!M928</f>
        <v>104.6</v>
      </c>
      <c r="N1324" s="198">
        <f>'[2]tr (2)'!N928</f>
        <v>104.6</v>
      </c>
      <c r="O1324" s="251"/>
      <c r="P1324" s="247">
        <f>'[2]tr (2)'!O928</f>
        <v>104.6</v>
      </c>
      <c r="Q1324" s="198">
        <f>'[2]tr (2)'!P928</f>
        <v>102.4</v>
      </c>
      <c r="R1324" s="251">
        <f>'[2]tr (2)'!Q928</f>
        <v>102.4</v>
      </c>
      <c r="S1324" s="253" t="s">
        <v>1858</v>
      </c>
    </row>
    <row r="1325" spans="1:19" ht="15" customHeight="1">
      <c r="A1325" s="216" t="s">
        <v>1859</v>
      </c>
      <c r="B1325" s="247">
        <f>'[2]tr (2)'!C929</f>
        <v>111.5</v>
      </c>
      <c r="C1325" s="198">
        <f>'[2]tr (2)'!D929</f>
        <v>111.5</v>
      </c>
      <c r="D1325" s="198">
        <f>'[2]tr (2)'!E929</f>
        <v>111.5</v>
      </c>
      <c r="E1325" s="251"/>
      <c r="F1325" s="198">
        <f>'[2]tr (2)'!F929</f>
        <v>111.5</v>
      </c>
      <c r="G1325" s="198">
        <f>'[2]tr (2)'!G929</f>
        <v>111.5</v>
      </c>
      <c r="H1325" s="198">
        <f>'[2]tr (2)'!H929</f>
        <v>111.5</v>
      </c>
      <c r="I1325" s="198">
        <f>'[2]tr (2)'!I929</f>
        <v>111.5</v>
      </c>
      <c r="J1325" s="198">
        <f>'[2]tr (2)'!J929</f>
        <v>111.5</v>
      </c>
      <c r="K1325" s="198">
        <f>'[2]tr (2)'!K929</f>
        <v>111.5</v>
      </c>
      <c r="L1325" s="198">
        <f>'[2]tr (2)'!L929</f>
        <v>111.5</v>
      </c>
      <c r="M1325" s="198">
        <f>'[2]tr (2)'!M929</f>
        <v>111.5</v>
      </c>
      <c r="N1325" s="198">
        <f>'[2]tr (2)'!N929</f>
        <v>111.5</v>
      </c>
      <c r="O1325" s="251"/>
      <c r="P1325" s="247">
        <f>'[2]tr (2)'!O929</f>
        <v>111.5</v>
      </c>
      <c r="Q1325" s="198">
        <f>'[2]tr (2)'!P929</f>
        <v>111.5</v>
      </c>
      <c r="R1325" s="251">
        <f>'[2]tr (2)'!Q929</f>
        <v>111.5</v>
      </c>
      <c r="S1325" s="253" t="s">
        <v>1860</v>
      </c>
    </row>
    <row r="1326" spans="1:19" ht="15" customHeight="1">
      <c r="A1326" s="216" t="s">
        <v>1861</v>
      </c>
      <c r="B1326" s="247">
        <f>'[2]tr (2)'!C930</f>
        <v>101.4</v>
      </c>
      <c r="C1326" s="198">
        <f>'[2]tr (2)'!D930</f>
        <v>101.4</v>
      </c>
      <c r="D1326" s="198">
        <f>'[2]tr (2)'!E930</f>
        <v>101.4</v>
      </c>
      <c r="E1326" s="251"/>
      <c r="F1326" s="198">
        <f>'[2]tr (2)'!F930</f>
        <v>101.4</v>
      </c>
      <c r="G1326" s="198">
        <f>'[2]tr (2)'!G930</f>
        <v>101.4</v>
      </c>
      <c r="H1326" s="198">
        <f>'[2]tr (2)'!H930</f>
        <v>101.4</v>
      </c>
      <c r="I1326" s="198">
        <f>'[2]tr (2)'!I930</f>
        <v>101.4</v>
      </c>
      <c r="J1326" s="198">
        <f>'[2]tr (2)'!J930</f>
        <v>101.4</v>
      </c>
      <c r="K1326" s="198">
        <f>'[2]tr (2)'!K930</f>
        <v>101.4</v>
      </c>
      <c r="L1326" s="198">
        <f>'[2]tr (2)'!L930</f>
        <v>101.4</v>
      </c>
      <c r="M1326" s="198">
        <f>'[2]tr (2)'!M930</f>
        <v>101.4</v>
      </c>
      <c r="N1326" s="198">
        <f>'[2]tr (2)'!N930</f>
        <v>101.4</v>
      </c>
      <c r="O1326" s="251"/>
      <c r="P1326" s="247">
        <f>'[2]tr (2)'!O930</f>
        <v>101.4</v>
      </c>
      <c r="Q1326" s="198">
        <f>'[2]tr (2)'!P930</f>
        <v>101.4</v>
      </c>
      <c r="R1326" s="251">
        <f>'[2]tr (2)'!Q930</f>
        <v>101.4</v>
      </c>
      <c r="S1326" s="253" t="s">
        <v>1862</v>
      </c>
    </row>
    <row r="1327" spans="1:19" ht="15" customHeight="1">
      <c r="A1327" s="216" t="s">
        <v>1863</v>
      </c>
      <c r="B1327" s="247">
        <f>'[2]tr (2)'!C931</f>
        <v>100</v>
      </c>
      <c r="C1327" s="198">
        <f>'[2]tr (2)'!D931</f>
        <v>100</v>
      </c>
      <c r="D1327" s="198">
        <f>'[2]tr (2)'!E931</f>
        <v>100</v>
      </c>
      <c r="E1327" s="251"/>
      <c r="F1327" s="198">
        <f>'[2]tr (2)'!F931</f>
        <v>100</v>
      </c>
      <c r="G1327" s="198">
        <f>'[2]tr (2)'!G931</f>
        <v>100</v>
      </c>
      <c r="H1327" s="198">
        <f>'[2]tr (2)'!H931</f>
        <v>100</v>
      </c>
      <c r="I1327" s="198">
        <f>'[2]tr (2)'!I931</f>
        <v>100</v>
      </c>
      <c r="J1327" s="198">
        <f>'[2]tr (2)'!J931</f>
        <v>100</v>
      </c>
      <c r="K1327" s="198">
        <f>'[2]tr (2)'!K931</f>
        <v>100</v>
      </c>
      <c r="L1327" s="198">
        <f>'[2]tr (2)'!L931</f>
        <v>100</v>
      </c>
      <c r="M1327" s="198">
        <f>'[2]tr (2)'!M931</f>
        <v>100</v>
      </c>
      <c r="N1327" s="198">
        <f>'[2]tr (2)'!N931</f>
        <v>100</v>
      </c>
      <c r="O1327" s="251"/>
      <c r="P1327" s="247">
        <f>'[2]tr (2)'!O931</f>
        <v>100</v>
      </c>
      <c r="Q1327" s="198">
        <f>'[2]tr (2)'!P931</f>
        <v>100</v>
      </c>
      <c r="R1327" s="251">
        <f>'[2]tr (2)'!Q931</f>
        <v>100</v>
      </c>
      <c r="S1327" s="253" t="s">
        <v>1864</v>
      </c>
    </row>
    <row r="1328" spans="1:19" ht="15" customHeight="1">
      <c r="B1328" s="247"/>
      <c r="C1328" s="198"/>
      <c r="D1328" s="242"/>
      <c r="E1328" s="244"/>
      <c r="F1328" s="242"/>
      <c r="G1328" s="242"/>
      <c r="H1328" s="242"/>
      <c r="I1328" s="242"/>
      <c r="J1328" s="242"/>
      <c r="K1328" s="242"/>
      <c r="L1328" s="242"/>
      <c r="M1328" s="242"/>
      <c r="N1328" s="242"/>
      <c r="O1328" s="244"/>
      <c r="P1328" s="241"/>
      <c r="Q1328" s="242"/>
      <c r="R1328" s="244"/>
      <c r="S1328" s="253"/>
    </row>
    <row r="1329" spans="1:19" ht="15" customHeight="1">
      <c r="A1329" s="249" t="s">
        <v>1865</v>
      </c>
      <c r="B1329" s="241">
        <f>'[2]tr (2)'!C933</f>
        <v>100.6</v>
      </c>
      <c r="C1329" s="242">
        <f>'[2]tr (2)'!D933</f>
        <v>101</v>
      </c>
      <c r="D1329" s="242">
        <f>'[2]tr (2)'!E933</f>
        <v>101.1</v>
      </c>
      <c r="E1329" s="244"/>
      <c r="F1329" s="242">
        <f>'[2]tr (2)'!F933</f>
        <v>101</v>
      </c>
      <c r="G1329" s="242">
        <f>'[2]tr (2)'!G933</f>
        <v>100.8</v>
      </c>
      <c r="H1329" s="242">
        <f>'[2]tr (2)'!H933</f>
        <v>101.3</v>
      </c>
      <c r="I1329" s="242">
        <f>'[2]tr (2)'!I933</f>
        <v>101.3</v>
      </c>
      <c r="J1329" s="242">
        <f>'[2]tr (2)'!J933</f>
        <v>101.3</v>
      </c>
      <c r="K1329" s="242">
        <f>'[2]tr (2)'!K933</f>
        <v>101.4</v>
      </c>
      <c r="L1329" s="242">
        <f>'[2]tr (2)'!L933</f>
        <v>101.3</v>
      </c>
      <c r="M1329" s="242">
        <f>'[2]tr (2)'!M933</f>
        <v>101.3</v>
      </c>
      <c r="N1329" s="242">
        <f>'[2]tr (2)'!N933</f>
        <v>101.4</v>
      </c>
      <c r="O1329" s="244"/>
      <c r="P1329" s="241">
        <f>'[2]tr (2)'!O933</f>
        <v>101.3</v>
      </c>
      <c r="Q1329" s="242">
        <f>'[2]tr (2)'!P933</f>
        <v>101.4</v>
      </c>
      <c r="R1329" s="244">
        <f>'[2]tr (2)'!Q933</f>
        <v>101.5</v>
      </c>
      <c r="S1329" s="248" t="s">
        <v>1866</v>
      </c>
    </row>
    <row r="1330" spans="1:19" ht="15" customHeight="1">
      <c r="A1330" s="216" t="s">
        <v>1867</v>
      </c>
      <c r="B1330" s="247">
        <f>'[2]tr (2)'!C934</f>
        <v>101.6</v>
      </c>
      <c r="C1330" s="198">
        <f>'[2]tr (2)'!D934</f>
        <v>101.2</v>
      </c>
      <c r="D1330" s="198">
        <f>'[2]tr (2)'!E934</f>
        <v>101.2</v>
      </c>
      <c r="E1330" s="251"/>
      <c r="F1330" s="198">
        <f>'[2]tr (2)'!F934</f>
        <v>101.2</v>
      </c>
      <c r="G1330" s="198">
        <f>'[2]tr (2)'!G934</f>
        <v>100.7</v>
      </c>
      <c r="H1330" s="198">
        <f>'[2]tr (2)'!H934</f>
        <v>101.2</v>
      </c>
      <c r="I1330" s="198">
        <f>'[2]tr (2)'!I934</f>
        <v>101.2</v>
      </c>
      <c r="J1330" s="198">
        <f>'[2]tr (2)'!J934</f>
        <v>101.2</v>
      </c>
      <c r="K1330" s="198">
        <f>'[2]tr (2)'!K934</f>
        <v>101.2</v>
      </c>
      <c r="L1330" s="198">
        <f>'[2]tr (2)'!L934</f>
        <v>101.2</v>
      </c>
      <c r="M1330" s="198">
        <f>'[2]tr (2)'!M934</f>
        <v>101.2</v>
      </c>
      <c r="N1330" s="198">
        <f>'[2]tr (2)'!N934</f>
        <v>101.2</v>
      </c>
      <c r="O1330" s="251"/>
      <c r="P1330" s="247">
        <f>'[2]tr (2)'!O934</f>
        <v>101.2</v>
      </c>
      <c r="Q1330" s="198">
        <f>'[2]tr (2)'!P934</f>
        <v>101.2</v>
      </c>
      <c r="R1330" s="251">
        <f>'[2]tr (2)'!Q934</f>
        <v>101.2</v>
      </c>
      <c r="S1330" s="253" t="s">
        <v>1868</v>
      </c>
    </row>
    <row r="1331" spans="1:19" ht="15" customHeight="1">
      <c r="A1331" s="216" t="s">
        <v>1869</v>
      </c>
      <c r="B1331" s="247">
        <f>'[2]tr (2)'!C935</f>
        <v>100.5</v>
      </c>
      <c r="C1331" s="198">
        <f>'[2]tr (2)'!D935</f>
        <v>100</v>
      </c>
      <c r="D1331" s="198">
        <f>'[2]tr (2)'!E935</f>
        <v>100</v>
      </c>
      <c r="E1331" s="251"/>
      <c r="F1331" s="198">
        <f>'[2]tr (2)'!F935</f>
        <v>100</v>
      </c>
      <c r="G1331" s="198">
        <f>'[2]tr (2)'!G935</f>
        <v>99.5</v>
      </c>
      <c r="H1331" s="198">
        <f>'[2]tr (2)'!H935</f>
        <v>100</v>
      </c>
      <c r="I1331" s="198">
        <f>'[2]tr (2)'!I935</f>
        <v>100</v>
      </c>
      <c r="J1331" s="198">
        <f>'[2]tr (2)'!J935</f>
        <v>100</v>
      </c>
      <c r="K1331" s="198">
        <f>'[2]tr (2)'!K935</f>
        <v>100</v>
      </c>
      <c r="L1331" s="198">
        <f>'[2]tr (2)'!L935</f>
        <v>100</v>
      </c>
      <c r="M1331" s="198">
        <f>'[2]tr (2)'!M935</f>
        <v>100</v>
      </c>
      <c r="N1331" s="198">
        <f>'[2]tr (2)'!N935</f>
        <v>100</v>
      </c>
      <c r="O1331" s="251"/>
      <c r="P1331" s="247">
        <f>'[2]tr (2)'!O935</f>
        <v>100</v>
      </c>
      <c r="Q1331" s="198">
        <f>'[2]tr (2)'!P935</f>
        <v>100</v>
      </c>
      <c r="R1331" s="251">
        <f>'[2]tr (2)'!Q935</f>
        <v>100</v>
      </c>
      <c r="S1331" s="253" t="s">
        <v>1870</v>
      </c>
    </row>
    <row r="1332" spans="1:19" ht="15" customHeight="1">
      <c r="A1332" s="216" t="s">
        <v>1871</v>
      </c>
      <c r="B1332" s="247">
        <f>'[2]tr (2)'!C936</f>
        <v>95.6</v>
      </c>
      <c r="C1332" s="198">
        <f>'[2]tr (2)'!D936</f>
        <v>99.9</v>
      </c>
      <c r="D1332" s="198">
        <f>'[2]tr (2)'!E936</f>
        <v>100.9</v>
      </c>
      <c r="E1332" s="251"/>
      <c r="F1332" s="198">
        <f>'[2]tr (2)'!F936</f>
        <v>100</v>
      </c>
      <c r="G1332" s="198">
        <f>'[2]tr (2)'!G936</f>
        <v>101.6</v>
      </c>
      <c r="H1332" s="198">
        <f>'[2]tr (2)'!H936</f>
        <v>102.1</v>
      </c>
      <c r="I1332" s="198">
        <f>'[2]tr (2)'!I936</f>
        <v>102</v>
      </c>
      <c r="J1332" s="198">
        <f>'[2]tr (2)'!J936</f>
        <v>102.3</v>
      </c>
      <c r="K1332" s="198">
        <f>'[2]tr (2)'!K936</f>
        <v>102.6</v>
      </c>
      <c r="L1332" s="198">
        <f>'[2]tr (2)'!L936</f>
        <v>101.9</v>
      </c>
      <c r="M1332" s="198">
        <f>'[2]tr (2)'!M936</f>
        <v>102.3</v>
      </c>
      <c r="N1332" s="198">
        <f>'[2]tr (2)'!N936</f>
        <v>102.3</v>
      </c>
      <c r="O1332" s="251"/>
      <c r="P1332" s="247">
        <f>'[2]tr (2)'!O936</f>
        <v>101.9</v>
      </c>
      <c r="Q1332" s="198">
        <f>'[2]tr (2)'!P936</f>
        <v>102.4</v>
      </c>
      <c r="R1332" s="251">
        <f>'[2]tr (2)'!Q936</f>
        <v>103.1</v>
      </c>
      <c r="S1332" s="253" t="s">
        <v>1872</v>
      </c>
    </row>
    <row r="1333" spans="1:19" ht="15" customHeight="1">
      <c r="B1333" s="247"/>
      <c r="C1333" s="198"/>
      <c r="D1333" s="242"/>
      <c r="E1333" s="244"/>
      <c r="F1333" s="242"/>
      <c r="G1333" s="242"/>
      <c r="H1333" s="242"/>
      <c r="I1333" s="242"/>
      <c r="J1333" s="242"/>
      <c r="K1333" s="242"/>
      <c r="L1333" s="242"/>
      <c r="M1333" s="242"/>
      <c r="N1333" s="242"/>
      <c r="O1333" s="244"/>
      <c r="P1333" s="241"/>
      <c r="Q1333" s="242"/>
      <c r="R1333" s="244"/>
      <c r="S1333" s="253"/>
    </row>
    <row r="1334" spans="1:19" ht="15" customHeight="1">
      <c r="A1334" s="249" t="s">
        <v>1873</v>
      </c>
      <c r="B1334" s="241">
        <f>'[2]tr (2)'!C938</f>
        <v>103</v>
      </c>
      <c r="C1334" s="242">
        <f>'[2]tr (2)'!D938</f>
        <v>103</v>
      </c>
      <c r="D1334" s="242">
        <f>'[2]tr (2)'!E938</f>
        <v>102.4</v>
      </c>
      <c r="E1334" s="244"/>
      <c r="F1334" s="242">
        <f>'[2]tr (2)'!F938</f>
        <v>102.4</v>
      </c>
      <c r="G1334" s="242">
        <f>'[2]tr (2)'!G938</f>
        <v>102.5</v>
      </c>
      <c r="H1334" s="242">
        <f>'[2]tr (2)'!H938</f>
        <v>102.6</v>
      </c>
      <c r="I1334" s="242">
        <f>'[2]tr (2)'!I938</f>
        <v>102.6</v>
      </c>
      <c r="J1334" s="242">
        <f>'[2]tr (2)'!J938</f>
        <v>102.6</v>
      </c>
      <c r="K1334" s="242">
        <f>'[2]tr (2)'!K938</f>
        <v>102.6</v>
      </c>
      <c r="L1334" s="242">
        <f>'[2]tr (2)'!L938</f>
        <v>101.2</v>
      </c>
      <c r="M1334" s="242">
        <f>'[2]tr (2)'!M938</f>
        <v>101.2</v>
      </c>
      <c r="N1334" s="242">
        <f>'[2]tr (2)'!N938</f>
        <v>101.2</v>
      </c>
      <c r="O1334" s="244"/>
      <c r="P1334" s="241">
        <f>'[2]tr (2)'!O938</f>
        <v>101.2</v>
      </c>
      <c r="Q1334" s="242">
        <f>'[2]tr (2)'!P938</f>
        <v>101.2</v>
      </c>
      <c r="R1334" s="244">
        <f>'[2]tr (2)'!Q938</f>
        <v>101.2</v>
      </c>
      <c r="S1334" s="248" t="s">
        <v>1874</v>
      </c>
    </row>
    <row r="1335" spans="1:19" ht="15" customHeight="1">
      <c r="A1335" s="216" t="s">
        <v>1875</v>
      </c>
      <c r="B1335" s="247">
        <f>'[2]tr (2)'!C939</f>
        <v>102</v>
      </c>
      <c r="C1335" s="198">
        <f>'[2]tr (2)'!D939</f>
        <v>102</v>
      </c>
      <c r="D1335" s="198">
        <f>'[2]tr (2)'!E939</f>
        <v>100</v>
      </c>
      <c r="E1335" s="251"/>
      <c r="F1335" s="198">
        <f>'[2]tr (2)'!F939</f>
        <v>100</v>
      </c>
      <c r="G1335" s="198">
        <f>'[2]tr (2)'!G939</f>
        <v>99.9</v>
      </c>
      <c r="H1335" s="198">
        <f>'[2]tr (2)'!H939</f>
        <v>100</v>
      </c>
      <c r="I1335" s="198">
        <f>'[2]tr (2)'!I939</f>
        <v>100</v>
      </c>
      <c r="J1335" s="198">
        <f>'[2]tr (2)'!J939</f>
        <v>100</v>
      </c>
      <c r="K1335" s="198">
        <f>'[2]tr (2)'!K939</f>
        <v>100</v>
      </c>
      <c r="L1335" s="198">
        <f>'[2]tr (2)'!L939</f>
        <v>100</v>
      </c>
      <c r="M1335" s="198">
        <f>'[2]tr (2)'!M939</f>
        <v>100</v>
      </c>
      <c r="N1335" s="198">
        <f>'[2]tr (2)'!N939</f>
        <v>100</v>
      </c>
      <c r="O1335" s="251"/>
      <c r="P1335" s="247">
        <f>'[2]tr (2)'!O939</f>
        <v>100</v>
      </c>
      <c r="Q1335" s="198">
        <f>'[2]tr (2)'!P939</f>
        <v>100</v>
      </c>
      <c r="R1335" s="251">
        <f>'[2]tr (2)'!Q939</f>
        <v>100</v>
      </c>
      <c r="S1335" s="253" t="s">
        <v>1876</v>
      </c>
    </row>
    <row r="1336" spans="1:19" ht="15" customHeight="1">
      <c r="A1336" s="216" t="s">
        <v>1877</v>
      </c>
      <c r="B1336" s="247">
        <f>'[2]tr (2)'!C940</f>
        <v>100.1</v>
      </c>
      <c r="C1336" s="198">
        <f>'[2]tr (2)'!D940</f>
        <v>100.1</v>
      </c>
      <c r="D1336" s="198">
        <f>'[2]tr (2)'!E940</f>
        <v>100</v>
      </c>
      <c r="E1336" s="251"/>
      <c r="F1336" s="198">
        <f>'[2]tr (2)'!F940</f>
        <v>100</v>
      </c>
      <c r="G1336" s="198">
        <f>'[2]tr (2)'!G940</f>
        <v>100</v>
      </c>
      <c r="H1336" s="198">
        <f>'[2]tr (2)'!H940</f>
        <v>100</v>
      </c>
      <c r="I1336" s="198">
        <f>'[2]tr (2)'!I940</f>
        <v>100</v>
      </c>
      <c r="J1336" s="198">
        <f>'[2]tr (2)'!J940</f>
        <v>100</v>
      </c>
      <c r="K1336" s="198">
        <f>'[2]tr (2)'!K940</f>
        <v>100</v>
      </c>
      <c r="L1336" s="198">
        <f>'[2]tr (2)'!L940</f>
        <v>100</v>
      </c>
      <c r="M1336" s="198">
        <f>'[2]tr (2)'!M940</f>
        <v>100</v>
      </c>
      <c r="N1336" s="198">
        <f>'[2]tr (2)'!N940</f>
        <v>100</v>
      </c>
      <c r="O1336" s="251"/>
      <c r="P1336" s="247">
        <f>'[2]tr (2)'!O940</f>
        <v>100</v>
      </c>
      <c r="Q1336" s="198">
        <f>'[2]tr (2)'!P940</f>
        <v>100</v>
      </c>
      <c r="R1336" s="251">
        <f>'[2]tr (2)'!Q940</f>
        <v>100</v>
      </c>
      <c r="S1336" s="252" t="s">
        <v>1878</v>
      </c>
    </row>
    <row r="1337" spans="1:19" ht="15" customHeight="1">
      <c r="A1337" s="216" t="s">
        <v>1879</v>
      </c>
      <c r="B1337" s="247">
        <f>'[2]tr (2)'!C941</f>
        <v>102.7</v>
      </c>
      <c r="C1337" s="198">
        <f>'[2]tr (2)'!D941</f>
        <v>102.7</v>
      </c>
      <c r="D1337" s="198">
        <f>'[2]tr (2)'!E941</f>
        <v>102.7</v>
      </c>
      <c r="E1337" s="251"/>
      <c r="F1337" s="198">
        <f>'[2]tr (2)'!F941</f>
        <v>102.7</v>
      </c>
      <c r="G1337" s="198">
        <f>'[2]tr (2)'!G941</f>
        <v>103</v>
      </c>
      <c r="H1337" s="198">
        <f>'[2]tr (2)'!H941</f>
        <v>103.1</v>
      </c>
      <c r="I1337" s="198">
        <f>'[2]tr (2)'!I941</f>
        <v>103.1</v>
      </c>
      <c r="J1337" s="198">
        <f>'[2]tr (2)'!J941</f>
        <v>103.1</v>
      </c>
      <c r="K1337" s="198">
        <f>'[2]tr (2)'!K941</f>
        <v>103.1</v>
      </c>
      <c r="L1337" s="198">
        <f>'[2]tr (2)'!L941</f>
        <v>103.1</v>
      </c>
      <c r="M1337" s="198">
        <f>'[2]tr (2)'!M941</f>
        <v>103.1</v>
      </c>
      <c r="N1337" s="198">
        <f>'[2]tr (2)'!N941</f>
        <v>103.1</v>
      </c>
      <c r="O1337" s="251"/>
      <c r="P1337" s="247">
        <f>'[2]tr (2)'!O941</f>
        <v>103.1</v>
      </c>
      <c r="Q1337" s="198">
        <f>'[2]tr (2)'!P941</f>
        <v>103.1</v>
      </c>
      <c r="R1337" s="251">
        <f>'[2]tr (2)'!Q941</f>
        <v>103.1</v>
      </c>
      <c r="S1337" s="252" t="s">
        <v>1880</v>
      </c>
    </row>
    <row r="1338" spans="1:19" ht="15" customHeight="1">
      <c r="A1338" s="216" t="s">
        <v>1881</v>
      </c>
      <c r="B1338" s="247">
        <f>'[2]tr (2)'!C942</f>
        <v>99.6</v>
      </c>
      <c r="C1338" s="198">
        <f>'[2]tr (2)'!D942</f>
        <v>99.6</v>
      </c>
      <c r="D1338" s="198">
        <f>'[2]tr (2)'!E942</f>
        <v>99.6</v>
      </c>
      <c r="E1338" s="251"/>
      <c r="F1338" s="198">
        <f>'[2]tr (2)'!F942</f>
        <v>99.6</v>
      </c>
      <c r="G1338" s="198">
        <f>'[2]tr (2)'!G942</f>
        <v>99.6</v>
      </c>
      <c r="H1338" s="198">
        <f>'[2]tr (2)'!H942</f>
        <v>99.6</v>
      </c>
      <c r="I1338" s="198">
        <f>'[2]tr (2)'!I942</f>
        <v>99.6</v>
      </c>
      <c r="J1338" s="198">
        <f>'[2]tr (2)'!J942</f>
        <v>99.6</v>
      </c>
      <c r="K1338" s="198">
        <f>'[2]tr (2)'!K942</f>
        <v>99.6</v>
      </c>
      <c r="L1338" s="198">
        <f>'[2]tr (2)'!L942</f>
        <v>99.6</v>
      </c>
      <c r="M1338" s="198">
        <f>'[2]tr (2)'!M942</f>
        <v>99.6</v>
      </c>
      <c r="N1338" s="198">
        <f>'[2]tr (2)'!N942</f>
        <v>99.6</v>
      </c>
      <c r="O1338" s="251"/>
      <c r="P1338" s="247">
        <f>'[2]tr (2)'!O942</f>
        <v>99.6</v>
      </c>
      <c r="Q1338" s="198">
        <f>'[2]tr (2)'!P942</f>
        <v>99.6</v>
      </c>
      <c r="R1338" s="251">
        <f>'[2]tr (2)'!Q942</f>
        <v>99.6</v>
      </c>
      <c r="S1338" s="253" t="s">
        <v>1882</v>
      </c>
    </row>
    <row r="1339" spans="1:19" ht="15" customHeight="1">
      <c r="A1339" s="216" t="s">
        <v>1883</v>
      </c>
      <c r="B1339" s="247">
        <f>'[2]tr (2)'!C943</f>
        <v>101.8</v>
      </c>
      <c r="C1339" s="198">
        <f>'[2]tr (2)'!D943</f>
        <v>101.8</v>
      </c>
      <c r="D1339" s="198">
        <f>'[2]tr (2)'!E943</f>
        <v>101.8</v>
      </c>
      <c r="E1339" s="251"/>
      <c r="F1339" s="198">
        <f>'[2]tr (2)'!F943</f>
        <v>101.8</v>
      </c>
      <c r="G1339" s="198">
        <f>'[2]tr (2)'!G943</f>
        <v>101.8</v>
      </c>
      <c r="H1339" s="198">
        <f>'[2]tr (2)'!H943</f>
        <v>101.8</v>
      </c>
      <c r="I1339" s="198">
        <f>'[2]tr (2)'!I943</f>
        <v>101.8</v>
      </c>
      <c r="J1339" s="198">
        <f>'[2]tr (2)'!J943</f>
        <v>101.8</v>
      </c>
      <c r="K1339" s="198">
        <f>'[2]tr (2)'!K943</f>
        <v>101.8</v>
      </c>
      <c r="L1339" s="198">
        <f>'[2]tr (2)'!L943</f>
        <v>101.8</v>
      </c>
      <c r="M1339" s="198">
        <f>'[2]tr (2)'!M943</f>
        <v>101.8</v>
      </c>
      <c r="N1339" s="198">
        <f>'[2]tr (2)'!N943</f>
        <v>101.8</v>
      </c>
      <c r="O1339" s="251"/>
      <c r="P1339" s="247">
        <f>'[2]tr (2)'!O943</f>
        <v>101.8</v>
      </c>
      <c r="Q1339" s="198">
        <f>'[2]tr (2)'!P943</f>
        <v>101.8</v>
      </c>
      <c r="R1339" s="251">
        <f>'[2]tr (2)'!Q943</f>
        <v>101.8</v>
      </c>
      <c r="S1339" s="252" t="s">
        <v>1884</v>
      </c>
    </row>
    <row r="1340" spans="1:19" ht="15" customHeight="1">
      <c r="A1340" s="216" t="s">
        <v>1885</v>
      </c>
      <c r="B1340" s="247">
        <f>'[2]tr (2)'!C944</f>
        <v>106.5</v>
      </c>
      <c r="C1340" s="198">
        <f>'[2]tr (2)'!D944</f>
        <v>106.5</v>
      </c>
      <c r="D1340" s="198">
        <f>'[2]tr (2)'!E944</f>
        <v>106.5</v>
      </c>
      <c r="E1340" s="251"/>
      <c r="F1340" s="198">
        <f>'[2]tr (2)'!F944</f>
        <v>106.5</v>
      </c>
      <c r="G1340" s="198">
        <f>'[2]tr (2)'!G944</f>
        <v>106.5</v>
      </c>
      <c r="H1340" s="198">
        <f>'[2]tr (2)'!H944</f>
        <v>106.5</v>
      </c>
      <c r="I1340" s="198">
        <f>'[2]tr (2)'!I944</f>
        <v>106.5</v>
      </c>
      <c r="J1340" s="198">
        <f>'[2]tr (2)'!J944</f>
        <v>106.5</v>
      </c>
      <c r="K1340" s="198">
        <f>'[2]tr (2)'!K944</f>
        <v>106.5</v>
      </c>
      <c r="L1340" s="198">
        <f>'[2]tr (2)'!L944</f>
        <v>100</v>
      </c>
      <c r="M1340" s="198">
        <f>'[2]tr (2)'!M944</f>
        <v>100</v>
      </c>
      <c r="N1340" s="198">
        <f>'[2]tr (2)'!N944</f>
        <v>100</v>
      </c>
      <c r="O1340" s="251"/>
      <c r="P1340" s="247">
        <f>'[2]tr (2)'!O944</f>
        <v>100</v>
      </c>
      <c r="Q1340" s="198">
        <f>'[2]tr (2)'!P944</f>
        <v>100</v>
      </c>
      <c r="R1340" s="251">
        <f>'[2]tr (2)'!Q944</f>
        <v>100</v>
      </c>
      <c r="S1340" s="252" t="s">
        <v>1886</v>
      </c>
    </row>
    <row r="1341" spans="1:19" ht="15" customHeight="1">
      <c r="A1341" s="216" t="s">
        <v>1887</v>
      </c>
      <c r="B1341" s="247">
        <f>'[2]tr (2)'!C945</f>
        <v>100.1</v>
      </c>
      <c r="C1341" s="198">
        <f>'[2]tr (2)'!D945</f>
        <v>100.1</v>
      </c>
      <c r="D1341" s="198">
        <f>'[2]tr (2)'!E945</f>
        <v>100</v>
      </c>
      <c r="E1341" s="251"/>
      <c r="F1341" s="198">
        <f>'[2]tr (2)'!F945</f>
        <v>100</v>
      </c>
      <c r="G1341" s="198">
        <f>'[2]tr (2)'!G945</f>
        <v>100</v>
      </c>
      <c r="H1341" s="198">
        <f>'[2]tr (2)'!H945</f>
        <v>100</v>
      </c>
      <c r="I1341" s="198">
        <f>'[2]tr (2)'!I945</f>
        <v>100</v>
      </c>
      <c r="J1341" s="198">
        <f>'[2]tr (2)'!J945</f>
        <v>100</v>
      </c>
      <c r="K1341" s="198">
        <f>'[2]tr (2)'!K945</f>
        <v>100</v>
      </c>
      <c r="L1341" s="198">
        <f>'[2]tr (2)'!L945</f>
        <v>100</v>
      </c>
      <c r="M1341" s="198">
        <f>'[2]tr (2)'!M945</f>
        <v>100</v>
      </c>
      <c r="N1341" s="198">
        <f>'[2]tr (2)'!N945</f>
        <v>100</v>
      </c>
      <c r="O1341" s="251"/>
      <c r="P1341" s="247">
        <f>'[2]tr (2)'!O945</f>
        <v>100</v>
      </c>
      <c r="Q1341" s="198">
        <f>'[2]tr (2)'!P945</f>
        <v>100</v>
      </c>
      <c r="R1341" s="251">
        <f>'[2]tr (2)'!Q945</f>
        <v>100</v>
      </c>
      <c r="S1341" s="256" t="s">
        <v>1888</v>
      </c>
    </row>
    <row r="1342" spans="1:19" ht="15" customHeight="1">
      <c r="A1342" s="216" t="s">
        <v>1889</v>
      </c>
      <c r="B1342" s="247">
        <f>'[2]tr (2)'!C946</f>
        <v>100.9</v>
      </c>
      <c r="C1342" s="198">
        <f>'[2]tr (2)'!D946</f>
        <v>100.9</v>
      </c>
      <c r="D1342" s="198">
        <f>'[2]tr (2)'!E946</f>
        <v>100.9</v>
      </c>
      <c r="E1342" s="251"/>
      <c r="F1342" s="198">
        <f>'[2]tr (2)'!F946</f>
        <v>100.9</v>
      </c>
      <c r="G1342" s="198">
        <f>'[2]tr (2)'!G946</f>
        <v>100.9</v>
      </c>
      <c r="H1342" s="198">
        <f>'[2]tr (2)'!H946</f>
        <v>100.9</v>
      </c>
      <c r="I1342" s="198">
        <f>'[2]tr (2)'!I946</f>
        <v>100.9</v>
      </c>
      <c r="J1342" s="198">
        <f>'[2]tr (2)'!J946</f>
        <v>100.9</v>
      </c>
      <c r="K1342" s="198">
        <f>'[2]tr (2)'!K946</f>
        <v>100.9</v>
      </c>
      <c r="L1342" s="198">
        <f>'[2]tr (2)'!L946</f>
        <v>100.9</v>
      </c>
      <c r="M1342" s="198">
        <f>'[2]tr (2)'!M946</f>
        <v>100.9</v>
      </c>
      <c r="N1342" s="198">
        <f>'[2]tr (2)'!N946</f>
        <v>100.9</v>
      </c>
      <c r="O1342" s="251"/>
      <c r="P1342" s="247">
        <f>'[2]tr (2)'!O946</f>
        <v>100.9</v>
      </c>
      <c r="Q1342" s="198">
        <f>'[2]tr (2)'!P946</f>
        <v>100.9</v>
      </c>
      <c r="R1342" s="251">
        <f>'[2]tr (2)'!Q946</f>
        <v>100.9</v>
      </c>
      <c r="S1342" s="252" t="s">
        <v>1890</v>
      </c>
    </row>
    <row r="1343" spans="1:19" ht="15" customHeight="1">
      <c r="B1343" s="247"/>
      <c r="C1343" s="198"/>
      <c r="D1343" s="198"/>
      <c r="E1343" s="251"/>
      <c r="F1343" s="198"/>
      <c r="G1343" s="198"/>
      <c r="H1343" s="198"/>
      <c r="I1343" s="198"/>
      <c r="J1343" s="198"/>
      <c r="K1343" s="198"/>
      <c r="L1343" s="198"/>
      <c r="M1343" s="198"/>
      <c r="N1343" s="198"/>
      <c r="O1343" s="198"/>
      <c r="P1343" s="247"/>
      <c r="Q1343" s="198"/>
      <c r="R1343" s="251"/>
      <c r="S1343" s="252"/>
    </row>
    <row r="1344" spans="1:19" ht="15" customHeight="1">
      <c r="B1344" s="247"/>
      <c r="C1344" s="198"/>
      <c r="D1344" s="198"/>
      <c r="E1344" s="251"/>
      <c r="F1344" s="198"/>
      <c r="G1344" s="198"/>
      <c r="H1344" s="198"/>
      <c r="I1344" s="198"/>
      <c r="J1344" s="198"/>
      <c r="K1344" s="198"/>
      <c r="L1344" s="198"/>
      <c r="M1344" s="198"/>
      <c r="N1344" s="198"/>
      <c r="O1344" s="198"/>
      <c r="P1344" s="247"/>
      <c r="Q1344" s="198"/>
      <c r="R1344" s="251"/>
      <c r="S1344" s="252"/>
    </row>
    <row r="1345" spans="1:19" ht="15" customHeight="1">
      <c r="B1345" s="247"/>
      <c r="C1345" s="198"/>
      <c r="D1345" s="198"/>
      <c r="E1345" s="255"/>
      <c r="F1345" s="247"/>
      <c r="G1345" s="198"/>
      <c r="H1345" s="198"/>
      <c r="I1345" s="198"/>
      <c r="J1345" s="198"/>
      <c r="K1345" s="198"/>
      <c r="L1345" s="198"/>
      <c r="M1345" s="198"/>
      <c r="N1345" s="198"/>
      <c r="O1345" s="273"/>
      <c r="P1345" s="247"/>
      <c r="Q1345" s="198"/>
      <c r="R1345" s="251"/>
      <c r="S1345" s="252"/>
    </row>
    <row r="1346" spans="1:19" ht="15" customHeight="1">
      <c r="A1346" s="281"/>
      <c r="B1346" s="258"/>
      <c r="C1346" s="259"/>
      <c r="D1346" s="259"/>
      <c r="E1346" s="260"/>
      <c r="F1346" s="258"/>
      <c r="G1346" s="259"/>
      <c r="H1346" s="259"/>
      <c r="I1346" s="259"/>
      <c r="J1346" s="259"/>
      <c r="K1346" s="259"/>
      <c r="L1346" s="259"/>
      <c r="M1346" s="259"/>
      <c r="N1346" s="259"/>
      <c r="O1346" s="261"/>
      <c r="P1346" s="258"/>
      <c r="Q1346" s="259"/>
      <c r="R1346" s="262"/>
      <c r="S1346" s="286" t="s">
        <v>162</v>
      </c>
    </row>
    <row r="1347" spans="1:19" ht="15" customHeight="1">
      <c r="A1347" s="271" t="s">
        <v>1891</v>
      </c>
      <c r="B1347" s="198"/>
      <c r="C1347" s="198"/>
      <c r="D1347" s="198"/>
      <c r="E1347" s="265"/>
      <c r="F1347" s="198"/>
      <c r="G1347" s="198"/>
      <c r="H1347" s="198"/>
      <c r="I1347" s="198"/>
      <c r="J1347" s="198"/>
      <c r="K1347" s="198"/>
      <c r="L1347" s="198"/>
      <c r="M1347" s="198"/>
      <c r="N1347" s="198"/>
      <c r="O1347" s="273"/>
      <c r="P1347" s="198"/>
      <c r="Q1347" s="198"/>
      <c r="R1347" s="198"/>
      <c r="S1347" s="272" t="s">
        <v>1892</v>
      </c>
    </row>
    <row r="1348" spans="1:19" ht="15" customHeight="1">
      <c r="A1348" s="271"/>
      <c r="B1348" s="198"/>
      <c r="C1348" s="198"/>
      <c r="D1348" s="198"/>
      <c r="E1348" s="265"/>
      <c r="F1348" s="198"/>
      <c r="G1348" s="198"/>
      <c r="H1348" s="198"/>
      <c r="I1348" s="198"/>
      <c r="J1348" s="198"/>
      <c r="K1348" s="198"/>
      <c r="L1348" s="198"/>
      <c r="M1348" s="198"/>
      <c r="N1348" s="198"/>
      <c r="O1348" s="273"/>
      <c r="P1348" s="198"/>
      <c r="Q1348" s="198"/>
      <c r="R1348" s="198"/>
      <c r="S1348" s="272"/>
    </row>
    <row r="1349" spans="1:19" ht="24" customHeight="1">
      <c r="A1349" s="194" t="s">
        <v>1670</v>
      </c>
      <c r="C1349" s="198"/>
      <c r="D1349" s="198"/>
      <c r="F1349" s="198"/>
      <c r="G1349" s="198"/>
      <c r="H1349" s="198"/>
      <c r="I1349" s="198"/>
      <c r="J1349" s="198"/>
      <c r="K1349" s="198"/>
      <c r="L1349" s="198"/>
      <c r="M1349" s="198"/>
      <c r="N1349" s="198"/>
      <c r="O1349" s="273"/>
      <c r="P1349" s="198"/>
      <c r="Q1349" s="198"/>
      <c r="S1349" s="199" t="s">
        <v>1671</v>
      </c>
    </row>
    <row r="1350" spans="1:19" ht="18" customHeight="1">
      <c r="A1350" s="266" t="s">
        <v>1935</v>
      </c>
      <c r="B1350" s="246"/>
      <c r="C1350" s="198"/>
      <c r="D1350" s="198"/>
      <c r="F1350" s="198"/>
      <c r="G1350" s="198"/>
      <c r="H1350" s="198"/>
      <c r="I1350" s="198"/>
      <c r="J1350" s="198"/>
      <c r="K1350" s="198"/>
      <c r="L1350" s="198"/>
      <c r="M1350" s="198"/>
      <c r="N1350" s="198"/>
      <c r="O1350" s="273"/>
      <c r="P1350" s="198"/>
      <c r="Q1350" s="198"/>
      <c r="S1350" s="205" t="s">
        <v>1936</v>
      </c>
    </row>
    <row r="1351" spans="1:19" ht="18" customHeight="1">
      <c r="A1351" s="207" t="s">
        <v>1674</v>
      </c>
      <c r="B1351" s="246"/>
      <c r="C1351" s="198"/>
      <c r="D1351" s="198"/>
      <c r="F1351" s="198"/>
      <c r="G1351" s="198"/>
      <c r="H1351" s="198"/>
      <c r="I1351" s="198"/>
      <c r="J1351" s="198"/>
      <c r="K1351" s="198"/>
      <c r="L1351" s="198"/>
      <c r="M1351" s="198"/>
      <c r="N1351" s="198"/>
      <c r="O1351" s="265"/>
      <c r="P1351" s="195"/>
      <c r="S1351" s="209" t="s">
        <v>1675</v>
      </c>
    </row>
    <row r="1352" spans="1:19" ht="11.45" customHeight="1">
      <c r="A1352" s="211"/>
      <c r="B1352" s="212"/>
      <c r="C1352" s="212"/>
      <c r="D1352" s="212"/>
      <c r="E1352" s="212"/>
      <c r="F1352" s="212"/>
      <c r="G1352" s="212"/>
      <c r="H1352" s="212"/>
      <c r="I1352" s="212"/>
      <c r="J1352" s="212"/>
      <c r="K1352" s="212"/>
      <c r="L1352" s="212"/>
      <c r="M1352" s="212"/>
      <c r="N1352" s="212"/>
      <c r="O1352" s="212"/>
      <c r="P1352" s="212"/>
      <c r="Q1352" s="212"/>
      <c r="R1352" s="212"/>
      <c r="S1352" s="214"/>
    </row>
    <row r="1353" spans="1:19" ht="11.45" customHeight="1">
      <c r="A1353" s="217"/>
      <c r="B1353" s="2269">
        <v>2020</v>
      </c>
      <c r="C1353" s="2270"/>
      <c r="D1353" s="2270"/>
      <c r="E1353" s="2270"/>
      <c r="F1353" s="2270"/>
      <c r="G1353" s="2270"/>
      <c r="H1353" s="2270"/>
      <c r="I1353" s="2270"/>
      <c r="J1353" s="2270"/>
      <c r="K1353" s="2271"/>
      <c r="L1353" s="2269">
        <v>2019</v>
      </c>
      <c r="M1353" s="2270"/>
      <c r="N1353" s="2270"/>
      <c r="O1353" s="2270"/>
      <c r="P1353" s="2270"/>
      <c r="Q1353" s="2270"/>
      <c r="R1353" s="2271"/>
      <c r="S1353" s="218"/>
    </row>
    <row r="1354" spans="1:19" ht="11.45" customHeight="1">
      <c r="A1354" s="217"/>
      <c r="B1354" s="2272"/>
      <c r="C1354" s="2273"/>
      <c r="D1354" s="2273"/>
      <c r="E1354" s="2273"/>
      <c r="F1354" s="2273"/>
      <c r="G1354" s="2273"/>
      <c r="H1354" s="2273"/>
      <c r="I1354" s="2273"/>
      <c r="J1354" s="2273"/>
      <c r="K1354" s="2274"/>
      <c r="L1354" s="2272"/>
      <c r="M1354" s="2273"/>
      <c r="N1354" s="2273"/>
      <c r="O1354" s="2273"/>
      <c r="P1354" s="2273"/>
      <c r="Q1354" s="2273"/>
      <c r="R1354" s="2274"/>
      <c r="S1354" s="218" t="s">
        <v>1570</v>
      </c>
    </row>
    <row r="1355" spans="1:19" ht="11.45" customHeight="1">
      <c r="A1355" s="217"/>
      <c r="B1355" s="711" t="s">
        <v>45</v>
      </c>
      <c r="C1355" s="224" t="s">
        <v>47</v>
      </c>
      <c r="D1355" s="224" t="s">
        <v>27</v>
      </c>
      <c r="E1355" s="221"/>
      <c r="F1355" s="219" t="s">
        <v>28</v>
      </c>
      <c r="G1355" s="220" t="s">
        <v>29</v>
      </c>
      <c r="H1355" s="220" t="s">
        <v>30</v>
      </c>
      <c r="I1355" s="223" t="s">
        <v>23</v>
      </c>
      <c r="J1355" s="222" t="s">
        <v>24</v>
      </c>
      <c r="K1355" s="222" t="s">
        <v>25</v>
      </c>
      <c r="L1355" s="223" t="s">
        <v>1571</v>
      </c>
      <c r="M1355" s="223" t="s">
        <v>1676</v>
      </c>
      <c r="N1355" s="223" t="s">
        <v>26</v>
      </c>
      <c r="O1355" s="225"/>
      <c r="P1355" s="224" t="s">
        <v>45</v>
      </c>
      <c r="Q1355" s="224" t="s">
        <v>47</v>
      </c>
      <c r="R1355" s="712" t="s">
        <v>27</v>
      </c>
      <c r="S1355" s="218"/>
    </row>
    <row r="1356" spans="1:19" ht="11.45" customHeight="1">
      <c r="A1356" s="226"/>
      <c r="B1356" s="714" t="s">
        <v>13</v>
      </c>
      <c r="C1356" s="232" t="s">
        <v>46</v>
      </c>
      <c r="D1356" s="232" t="s">
        <v>12</v>
      </c>
      <c r="E1356" s="229"/>
      <c r="F1356" s="227" t="s">
        <v>11</v>
      </c>
      <c r="G1356" s="228" t="s">
        <v>10</v>
      </c>
      <c r="H1356" s="228" t="s">
        <v>9</v>
      </c>
      <c r="I1356" s="231" t="s">
        <v>8</v>
      </c>
      <c r="J1356" s="230" t="s">
        <v>7</v>
      </c>
      <c r="K1356" s="230" t="s">
        <v>6</v>
      </c>
      <c r="L1356" s="231" t="s">
        <v>1575</v>
      </c>
      <c r="M1356" s="231" t="s">
        <v>1576</v>
      </c>
      <c r="N1356" s="231" t="s">
        <v>1577</v>
      </c>
      <c r="O1356" s="233"/>
      <c r="P1356" s="232" t="s">
        <v>13</v>
      </c>
      <c r="Q1356" s="232" t="s">
        <v>46</v>
      </c>
      <c r="R1356" s="715" t="s">
        <v>12</v>
      </c>
      <c r="S1356" s="234"/>
    </row>
    <row r="1357" spans="1:19" ht="15" customHeight="1">
      <c r="A1357" s="306"/>
      <c r="B1357" s="241"/>
      <c r="C1357" s="242"/>
      <c r="D1357" s="242"/>
      <c r="E1357" s="255"/>
      <c r="F1357" s="241"/>
      <c r="G1357" s="242"/>
      <c r="H1357" s="242"/>
      <c r="I1357" s="242"/>
      <c r="J1357" s="242"/>
      <c r="K1357" s="242"/>
      <c r="L1357" s="242"/>
      <c r="M1357" s="242"/>
      <c r="N1357" s="242"/>
      <c r="O1357" s="307"/>
      <c r="R1357" s="237"/>
      <c r="S1357" s="239"/>
    </row>
    <row r="1358" spans="1:19" ht="15" customHeight="1">
      <c r="A1358" s="240" t="s">
        <v>1677</v>
      </c>
      <c r="B1358" s="241">
        <f>'[2]tr (2)'!C948</f>
        <v>102.6</v>
      </c>
      <c r="C1358" s="242">
        <f>'[2]tr (2)'!D948</f>
        <v>103.1</v>
      </c>
      <c r="D1358" s="242">
        <f>'[2]tr (2)'!E948</f>
        <v>100.9</v>
      </c>
      <c r="E1358" s="244"/>
      <c r="F1358" s="242">
        <f>'[2]tr (2)'!F948</f>
        <v>101</v>
      </c>
      <c r="G1358" s="242">
        <f>'[2]tr (2)'!G948</f>
        <v>102.2</v>
      </c>
      <c r="H1358" s="242">
        <f>'[2]tr (2)'!H948</f>
        <v>101.8</v>
      </c>
      <c r="I1358" s="242">
        <f>'[2]tr (2)'!I948</f>
        <v>102.1</v>
      </c>
      <c r="J1358" s="242">
        <f>'[2]tr (2)'!J948</f>
        <v>101.3</v>
      </c>
      <c r="K1358" s="242">
        <f>'[2]tr (2)'!K948</f>
        <v>101.4</v>
      </c>
      <c r="L1358" s="242">
        <f>'[2]tr (2)'!L948</f>
        <v>101.3</v>
      </c>
      <c r="M1358" s="242">
        <f>'[2]tr (2)'!M948</f>
        <v>101.8</v>
      </c>
      <c r="N1358" s="242">
        <f>'[2]tr (2)'!N948</f>
        <v>101.4</v>
      </c>
      <c r="O1358" s="244"/>
      <c r="P1358" s="241">
        <f>'[2]tr (2)'!O948</f>
        <v>101.1</v>
      </c>
      <c r="Q1358" s="242">
        <f>'[2]tr (2)'!P948</f>
        <v>102</v>
      </c>
      <c r="R1358" s="244">
        <f>'[2]tr (2)'!Q948</f>
        <v>101</v>
      </c>
      <c r="S1358" s="245" t="s">
        <v>1678</v>
      </c>
    </row>
    <row r="1359" spans="1:19" ht="15" customHeight="1">
      <c r="A1359" s="246"/>
      <c r="B1359" s="247"/>
      <c r="C1359" s="198"/>
      <c r="D1359" s="242"/>
      <c r="E1359" s="244"/>
      <c r="F1359" s="242"/>
      <c r="G1359" s="242"/>
      <c r="H1359" s="242"/>
      <c r="I1359" s="242"/>
      <c r="J1359" s="242"/>
      <c r="K1359" s="242"/>
      <c r="L1359" s="242"/>
      <c r="M1359" s="242"/>
      <c r="N1359" s="242"/>
      <c r="O1359" s="244"/>
      <c r="P1359" s="241"/>
      <c r="Q1359" s="242"/>
      <c r="R1359" s="244"/>
      <c r="S1359" s="248"/>
    </row>
    <row r="1360" spans="1:19" ht="15" customHeight="1">
      <c r="A1360" s="249" t="s">
        <v>1679</v>
      </c>
      <c r="B1360" s="241">
        <f>'[2]tr (2)'!C950</f>
        <v>105</v>
      </c>
      <c r="C1360" s="242">
        <f>'[2]tr (2)'!D950</f>
        <v>106</v>
      </c>
      <c r="D1360" s="242">
        <f>'[2]tr (2)'!E950</f>
        <v>100.1</v>
      </c>
      <c r="E1360" s="244"/>
      <c r="F1360" s="242">
        <f>'[2]tr (2)'!F950</f>
        <v>101.1</v>
      </c>
      <c r="G1360" s="242">
        <f>'[2]tr (2)'!G950</f>
        <v>104.4</v>
      </c>
      <c r="H1360" s="242">
        <f>'[2]tr (2)'!H950</f>
        <v>103</v>
      </c>
      <c r="I1360" s="242">
        <f>'[2]tr (2)'!I950</f>
        <v>102.8</v>
      </c>
      <c r="J1360" s="242">
        <f>'[2]tr (2)'!J950</f>
        <v>100.6</v>
      </c>
      <c r="K1360" s="242">
        <f>'[2]tr (2)'!K950</f>
        <v>100</v>
      </c>
      <c r="L1360" s="242">
        <f>'[2]tr (2)'!L950</f>
        <v>100.4</v>
      </c>
      <c r="M1360" s="242">
        <f>'[2]tr (2)'!M950</f>
        <v>101.5</v>
      </c>
      <c r="N1360" s="242">
        <f>'[2]tr (2)'!N950</f>
        <v>100.5</v>
      </c>
      <c r="O1360" s="244"/>
      <c r="P1360" s="241">
        <f>'[2]tr (2)'!O950</f>
        <v>99.9</v>
      </c>
      <c r="Q1360" s="242">
        <f>'[2]tr (2)'!P950</f>
        <v>102.3</v>
      </c>
      <c r="R1360" s="244">
        <f>'[2]tr (2)'!Q950</f>
        <v>99.9</v>
      </c>
      <c r="S1360" s="250" t="s">
        <v>1680</v>
      </c>
    </row>
    <row r="1361" spans="1:19" ht="15" customHeight="1">
      <c r="A1361" s="216" t="s">
        <v>1681</v>
      </c>
      <c r="B1361" s="247">
        <f>'[2]tr (2)'!C951</f>
        <v>101.7</v>
      </c>
      <c r="C1361" s="198">
        <f>'[2]tr (2)'!D951</f>
        <v>102</v>
      </c>
      <c r="D1361" s="198">
        <f>'[2]tr (2)'!E951</f>
        <v>102</v>
      </c>
      <c r="E1361" s="251"/>
      <c r="F1361" s="198">
        <f>'[2]tr (2)'!F951</f>
        <v>102.1</v>
      </c>
      <c r="G1361" s="198">
        <f>'[2]tr (2)'!G951</f>
        <v>102.7</v>
      </c>
      <c r="H1361" s="198">
        <f>'[2]tr (2)'!H951</f>
        <v>103.3</v>
      </c>
      <c r="I1361" s="198">
        <f>'[2]tr (2)'!I951</f>
        <v>102.4</v>
      </c>
      <c r="J1361" s="198">
        <f>'[2]tr (2)'!J951</f>
        <v>102.2</v>
      </c>
      <c r="K1361" s="198">
        <f>'[2]tr (2)'!K951</f>
        <v>102.2</v>
      </c>
      <c r="L1361" s="198">
        <f>'[2]tr (2)'!L951</f>
        <v>102.1</v>
      </c>
      <c r="M1361" s="198">
        <f>'[2]tr (2)'!M951</f>
        <v>102.6</v>
      </c>
      <c r="N1361" s="198">
        <f>'[2]tr (2)'!N951</f>
        <v>103.3</v>
      </c>
      <c r="O1361" s="251"/>
      <c r="P1361" s="247">
        <f>'[2]tr (2)'!O951</f>
        <v>102.5</v>
      </c>
      <c r="Q1361" s="198">
        <f>'[2]tr (2)'!P951</f>
        <v>102.4</v>
      </c>
      <c r="R1361" s="251">
        <f>'[2]tr (2)'!Q951</f>
        <v>102.5</v>
      </c>
      <c r="S1361" s="252" t="s">
        <v>1682</v>
      </c>
    </row>
    <row r="1362" spans="1:19" ht="15" customHeight="1">
      <c r="A1362" s="216" t="s">
        <v>1683</v>
      </c>
      <c r="B1362" s="247">
        <f>'[2]tr (2)'!C952</f>
        <v>101.5</v>
      </c>
      <c r="C1362" s="198">
        <f>'[2]tr (2)'!D952</f>
        <v>105.2</v>
      </c>
      <c r="D1362" s="198">
        <f>'[2]tr (2)'!E952</f>
        <v>99.4</v>
      </c>
      <c r="E1362" s="251"/>
      <c r="F1362" s="198">
        <f>'[2]tr (2)'!F952</f>
        <v>100.5</v>
      </c>
      <c r="G1362" s="198">
        <f>'[2]tr (2)'!G952</f>
        <v>102.5</v>
      </c>
      <c r="H1362" s="198">
        <f>'[2]tr (2)'!H952</f>
        <v>102.1</v>
      </c>
      <c r="I1362" s="198">
        <f>'[2]tr (2)'!I952</f>
        <v>103.1</v>
      </c>
      <c r="J1362" s="198">
        <f>'[2]tr (2)'!J952</f>
        <v>102.3</v>
      </c>
      <c r="K1362" s="198">
        <f>'[2]tr (2)'!K952</f>
        <v>101.4</v>
      </c>
      <c r="L1362" s="198">
        <f>'[2]tr (2)'!L952</f>
        <v>102.2</v>
      </c>
      <c r="M1362" s="198">
        <f>'[2]tr (2)'!M952</f>
        <v>105.3</v>
      </c>
      <c r="N1362" s="198">
        <f>'[2]tr (2)'!N952</f>
        <v>102.5</v>
      </c>
      <c r="O1362" s="251"/>
      <c r="P1362" s="247">
        <f>'[2]tr (2)'!O952</f>
        <v>104.8</v>
      </c>
      <c r="Q1362" s="198">
        <f>'[2]tr (2)'!P952</f>
        <v>110.8</v>
      </c>
      <c r="R1362" s="251">
        <f>'[2]tr (2)'!Q952</f>
        <v>107.9</v>
      </c>
      <c r="S1362" s="252" t="s">
        <v>1684</v>
      </c>
    </row>
    <row r="1363" spans="1:19" ht="15" customHeight="1">
      <c r="A1363" s="216" t="s">
        <v>1685</v>
      </c>
      <c r="B1363" s="247">
        <f>'[2]tr (2)'!C953</f>
        <v>86.9</v>
      </c>
      <c r="C1363" s="198">
        <f>'[2]tr (2)'!D953</f>
        <v>93.9</v>
      </c>
      <c r="D1363" s="198">
        <f>'[2]tr (2)'!E953</f>
        <v>90.6</v>
      </c>
      <c r="E1363" s="251"/>
      <c r="F1363" s="198">
        <f>'[2]tr (2)'!F953</f>
        <v>90</v>
      </c>
      <c r="G1363" s="198">
        <f>'[2]tr (2)'!G953</f>
        <v>105.1</v>
      </c>
      <c r="H1363" s="198">
        <f>'[2]tr (2)'!H953</f>
        <v>105.9</v>
      </c>
      <c r="I1363" s="198">
        <f>'[2]tr (2)'!I953</f>
        <v>90.5</v>
      </c>
      <c r="J1363" s="198">
        <f>'[2]tr (2)'!J953</f>
        <v>89</v>
      </c>
      <c r="K1363" s="198">
        <f>'[2]tr (2)'!K953</f>
        <v>93.5</v>
      </c>
      <c r="L1363" s="198">
        <f>'[2]tr (2)'!L953</f>
        <v>96.2</v>
      </c>
      <c r="M1363" s="198">
        <f>'[2]tr (2)'!M953</f>
        <v>99.4</v>
      </c>
      <c r="N1363" s="198">
        <f>'[2]tr (2)'!N953</f>
        <v>94.5</v>
      </c>
      <c r="O1363" s="251"/>
      <c r="P1363" s="247">
        <f>'[2]tr (2)'!O953</f>
        <v>100.3</v>
      </c>
      <c r="Q1363" s="198">
        <f>'[2]tr (2)'!P953</f>
        <v>107.6</v>
      </c>
      <c r="R1363" s="251">
        <f>'[2]tr (2)'!Q953</f>
        <v>102.5</v>
      </c>
      <c r="S1363" s="253" t="s">
        <v>1686</v>
      </c>
    </row>
    <row r="1364" spans="1:19" ht="15" customHeight="1">
      <c r="A1364" s="216" t="s">
        <v>1687</v>
      </c>
      <c r="B1364" s="247">
        <f>'[2]tr (2)'!C954</f>
        <v>98.9</v>
      </c>
      <c r="C1364" s="198">
        <f>'[2]tr (2)'!D954</f>
        <v>98.3</v>
      </c>
      <c r="D1364" s="198">
        <f>'[2]tr (2)'!E954</f>
        <v>99</v>
      </c>
      <c r="E1364" s="251"/>
      <c r="F1364" s="198">
        <f>'[2]tr (2)'!F954</f>
        <v>100</v>
      </c>
      <c r="G1364" s="198">
        <f>'[2]tr (2)'!G954</f>
        <v>100</v>
      </c>
      <c r="H1364" s="198">
        <f>'[2]tr (2)'!H954</f>
        <v>100</v>
      </c>
      <c r="I1364" s="198">
        <f>'[2]tr (2)'!I954</f>
        <v>99.5</v>
      </c>
      <c r="J1364" s="198">
        <f>'[2]tr (2)'!J954</f>
        <v>98.9</v>
      </c>
      <c r="K1364" s="198">
        <f>'[2]tr (2)'!K954</f>
        <v>99.8</v>
      </c>
      <c r="L1364" s="198">
        <f>'[2]tr (2)'!L954</f>
        <v>100.1</v>
      </c>
      <c r="M1364" s="198">
        <f>'[2]tr (2)'!M954</f>
        <v>99.5</v>
      </c>
      <c r="N1364" s="198">
        <f>'[2]tr (2)'!N954</f>
        <v>98.3</v>
      </c>
      <c r="O1364" s="251"/>
      <c r="P1364" s="247">
        <f>'[2]tr (2)'!O954</f>
        <v>97.3</v>
      </c>
      <c r="Q1364" s="198">
        <f>'[2]tr (2)'!P954</f>
        <v>97.1</v>
      </c>
      <c r="R1364" s="251">
        <f>'[2]tr (2)'!Q954</f>
        <v>98</v>
      </c>
      <c r="S1364" s="253" t="s">
        <v>1688</v>
      </c>
    </row>
    <row r="1365" spans="1:19" ht="15" customHeight="1">
      <c r="A1365" s="216" t="s">
        <v>1689</v>
      </c>
      <c r="B1365" s="247">
        <f>'[2]tr (2)'!C955</f>
        <v>90.7</v>
      </c>
      <c r="C1365" s="198">
        <f>'[2]tr (2)'!D955</f>
        <v>90.8</v>
      </c>
      <c r="D1365" s="198">
        <f>'[2]tr (2)'!E955</f>
        <v>90.8</v>
      </c>
      <c r="E1365" s="251"/>
      <c r="F1365" s="198">
        <f>'[2]tr (2)'!F955</f>
        <v>91.8</v>
      </c>
      <c r="G1365" s="198">
        <f>'[2]tr (2)'!G955</f>
        <v>93.5</v>
      </c>
      <c r="H1365" s="198">
        <f>'[2]tr (2)'!H955</f>
        <v>94.2</v>
      </c>
      <c r="I1365" s="198">
        <f>'[2]tr (2)'!I955</f>
        <v>93.4</v>
      </c>
      <c r="J1365" s="198">
        <f>'[2]tr (2)'!J955</f>
        <v>91.6</v>
      </c>
      <c r="K1365" s="198">
        <f>'[2]tr (2)'!K955</f>
        <v>90.6</v>
      </c>
      <c r="L1365" s="198">
        <f>'[2]tr (2)'!L955</f>
        <v>89.6</v>
      </c>
      <c r="M1365" s="198">
        <f>'[2]tr (2)'!M955</f>
        <v>90.9</v>
      </c>
      <c r="N1365" s="198">
        <f>'[2]tr (2)'!N955</f>
        <v>89.1</v>
      </c>
      <c r="O1365" s="251"/>
      <c r="P1365" s="247">
        <f>'[2]tr (2)'!O955</f>
        <v>89.7</v>
      </c>
      <c r="Q1365" s="198">
        <f>'[2]tr (2)'!P955</f>
        <v>86.5</v>
      </c>
      <c r="R1365" s="251">
        <f>'[2]tr (2)'!Q955</f>
        <v>86.1</v>
      </c>
      <c r="S1365" s="253" t="s">
        <v>1690</v>
      </c>
    </row>
    <row r="1366" spans="1:19" ht="15" customHeight="1">
      <c r="A1366" s="216" t="s">
        <v>1691</v>
      </c>
      <c r="B1366" s="247">
        <f>'[2]tr (2)'!C956</f>
        <v>157.6</v>
      </c>
      <c r="C1366" s="198">
        <f>'[2]tr (2)'!D956</f>
        <v>162.69999999999999</v>
      </c>
      <c r="D1366" s="198">
        <f>'[2]tr (2)'!E956</f>
        <v>128.19999999999999</v>
      </c>
      <c r="E1366" s="251"/>
      <c r="F1366" s="198">
        <f>'[2]tr (2)'!F956</f>
        <v>125.4</v>
      </c>
      <c r="G1366" s="198">
        <f>'[2]tr (2)'!G956</f>
        <v>132.1</v>
      </c>
      <c r="H1366" s="198">
        <f>'[2]tr (2)'!H956</f>
        <v>120.1</v>
      </c>
      <c r="I1366" s="198">
        <f>'[2]tr (2)'!I956</f>
        <v>118</v>
      </c>
      <c r="J1366" s="198">
        <f>'[2]tr (2)'!J956</f>
        <v>113.5</v>
      </c>
      <c r="K1366" s="198">
        <f>'[2]tr (2)'!K956</f>
        <v>106.5</v>
      </c>
      <c r="L1366" s="198">
        <f>'[2]tr (2)'!L956</f>
        <v>104.5</v>
      </c>
      <c r="M1366" s="198">
        <f>'[2]tr (2)'!M956</f>
        <v>108.6</v>
      </c>
      <c r="N1366" s="198">
        <f>'[2]tr (2)'!N956</f>
        <v>108.9</v>
      </c>
      <c r="O1366" s="251"/>
      <c r="P1366" s="247">
        <f>'[2]tr (2)'!O956</f>
        <v>110.6</v>
      </c>
      <c r="Q1366" s="198">
        <f>'[2]tr (2)'!P956</f>
        <v>111.7</v>
      </c>
      <c r="R1366" s="251">
        <f>'[2]tr (2)'!Q956</f>
        <v>98.5</v>
      </c>
      <c r="S1366" s="253" t="s">
        <v>1692</v>
      </c>
    </row>
    <row r="1367" spans="1:19" ht="15" customHeight="1">
      <c r="A1367" s="216" t="s">
        <v>1693</v>
      </c>
      <c r="B1367" s="247">
        <f>'[2]tr (2)'!C957</f>
        <v>105.3</v>
      </c>
      <c r="C1367" s="198">
        <f>'[2]tr (2)'!D957</f>
        <v>99.3</v>
      </c>
      <c r="D1367" s="198">
        <f>'[2]tr (2)'!E957</f>
        <v>90.7</v>
      </c>
      <c r="E1367" s="251"/>
      <c r="F1367" s="198">
        <f>'[2]tr (2)'!F957</f>
        <v>97.5</v>
      </c>
      <c r="G1367" s="198">
        <f>'[2]tr (2)'!G957</f>
        <v>104</v>
      </c>
      <c r="H1367" s="198">
        <f>'[2]tr (2)'!H957</f>
        <v>101.5</v>
      </c>
      <c r="I1367" s="198">
        <f>'[2]tr (2)'!I957</f>
        <v>112.8</v>
      </c>
      <c r="J1367" s="198">
        <f>'[2]tr (2)'!J957</f>
        <v>103.4</v>
      </c>
      <c r="K1367" s="198">
        <f>'[2]tr (2)'!K957</f>
        <v>103</v>
      </c>
      <c r="L1367" s="198">
        <f>'[2]tr (2)'!L957</f>
        <v>105.2</v>
      </c>
      <c r="M1367" s="198">
        <f>'[2]tr (2)'!M957</f>
        <v>102.6</v>
      </c>
      <c r="N1367" s="198">
        <f>'[2]tr (2)'!N957</f>
        <v>103.1</v>
      </c>
      <c r="O1367" s="251"/>
      <c r="P1367" s="247">
        <f>'[2]tr (2)'!O957</f>
        <v>91.8</v>
      </c>
      <c r="Q1367" s="198">
        <f>'[2]tr (2)'!P957</f>
        <v>100.1</v>
      </c>
      <c r="R1367" s="251">
        <f>'[2]tr (2)'!Q957</f>
        <v>98.6</v>
      </c>
      <c r="S1367" s="253" t="s">
        <v>1694</v>
      </c>
    </row>
    <row r="1368" spans="1:19" ht="15" customHeight="1">
      <c r="A1368" s="216" t="s">
        <v>1695</v>
      </c>
      <c r="B1368" s="247">
        <f>'[2]tr (2)'!C958</f>
        <v>105.8</v>
      </c>
      <c r="C1368" s="198">
        <f>'[2]tr (2)'!D958</f>
        <v>105.8</v>
      </c>
      <c r="D1368" s="198">
        <f>'[2]tr (2)'!E958</f>
        <v>105.8</v>
      </c>
      <c r="E1368" s="251"/>
      <c r="F1368" s="198">
        <f>'[2]tr (2)'!F958</f>
        <v>105.3</v>
      </c>
      <c r="G1368" s="198">
        <f>'[2]tr (2)'!G958</f>
        <v>105.5</v>
      </c>
      <c r="H1368" s="198">
        <f>'[2]tr (2)'!H958</f>
        <v>105.5</v>
      </c>
      <c r="I1368" s="198">
        <f>'[2]tr (2)'!I958</f>
        <v>105.5</v>
      </c>
      <c r="J1368" s="198">
        <f>'[2]tr (2)'!J958</f>
        <v>104.9</v>
      </c>
      <c r="K1368" s="198">
        <f>'[2]tr (2)'!K958</f>
        <v>104.5</v>
      </c>
      <c r="L1368" s="198">
        <f>'[2]tr (2)'!L958</f>
        <v>103.7</v>
      </c>
      <c r="M1368" s="198">
        <f>'[2]tr (2)'!M958</f>
        <v>104.4</v>
      </c>
      <c r="N1368" s="198">
        <f>'[2]tr (2)'!N958</f>
        <v>103.7</v>
      </c>
      <c r="O1368" s="251"/>
      <c r="P1368" s="247">
        <f>'[2]tr (2)'!O958</f>
        <v>103.2</v>
      </c>
      <c r="Q1368" s="198">
        <f>'[2]tr (2)'!P958</f>
        <v>102.5</v>
      </c>
      <c r="R1368" s="251">
        <f>'[2]tr (2)'!Q958</f>
        <v>102.5</v>
      </c>
      <c r="S1368" s="253" t="s">
        <v>1696</v>
      </c>
    </row>
    <row r="1369" spans="1:19" ht="15" customHeight="1">
      <c r="A1369" s="216" t="s">
        <v>1697</v>
      </c>
      <c r="B1369" s="247">
        <f>'[2]tr (2)'!C959</f>
        <v>95.1</v>
      </c>
      <c r="C1369" s="198">
        <f>'[2]tr (2)'!D959</f>
        <v>95.4</v>
      </c>
      <c r="D1369" s="198">
        <f>'[2]tr (2)'!E959</f>
        <v>95.2</v>
      </c>
      <c r="E1369" s="251"/>
      <c r="F1369" s="198">
        <f>'[2]tr (2)'!F959</f>
        <v>95.4</v>
      </c>
      <c r="G1369" s="198">
        <f>'[2]tr (2)'!G959</f>
        <v>95.5</v>
      </c>
      <c r="H1369" s="198">
        <f>'[2]tr (2)'!H959</f>
        <v>94.9</v>
      </c>
      <c r="I1369" s="198">
        <f>'[2]tr (2)'!I959</f>
        <v>94</v>
      </c>
      <c r="J1369" s="198">
        <f>'[2]tr (2)'!J959</f>
        <v>93.2</v>
      </c>
      <c r="K1369" s="198">
        <f>'[2]tr (2)'!K959</f>
        <v>93.4</v>
      </c>
      <c r="L1369" s="198">
        <f>'[2]tr (2)'!L959</f>
        <v>94.2</v>
      </c>
      <c r="M1369" s="198">
        <f>'[2]tr (2)'!M959</f>
        <v>95.6</v>
      </c>
      <c r="N1369" s="198">
        <f>'[2]tr (2)'!N959</f>
        <v>95.7</v>
      </c>
      <c r="O1369" s="251"/>
      <c r="P1369" s="247">
        <f>'[2]tr (2)'!O959</f>
        <v>95.3</v>
      </c>
      <c r="Q1369" s="198">
        <f>'[2]tr (2)'!P959</f>
        <v>96.2</v>
      </c>
      <c r="R1369" s="251">
        <f>'[2]tr (2)'!Q959</f>
        <v>96</v>
      </c>
      <c r="S1369" s="253" t="s">
        <v>1698</v>
      </c>
    </row>
    <row r="1370" spans="1:19" ht="15" customHeight="1">
      <c r="A1370" s="216" t="s">
        <v>1699</v>
      </c>
      <c r="B1370" s="247">
        <f>'[2]tr (2)'!C960</f>
        <v>104.7</v>
      </c>
      <c r="C1370" s="198">
        <f>'[2]tr (2)'!D960</f>
        <v>104.5</v>
      </c>
      <c r="D1370" s="198">
        <f>'[2]tr (2)'!E960</f>
        <v>104.1</v>
      </c>
      <c r="E1370" s="251"/>
      <c r="F1370" s="198">
        <f>'[2]tr (2)'!F960</f>
        <v>104.2</v>
      </c>
      <c r="G1370" s="198">
        <f>'[2]tr (2)'!G960</f>
        <v>103.3</v>
      </c>
      <c r="H1370" s="198">
        <f>'[2]tr (2)'!H960</f>
        <v>103.5</v>
      </c>
      <c r="I1370" s="198">
        <f>'[2]tr (2)'!I960</f>
        <v>104.2</v>
      </c>
      <c r="J1370" s="198">
        <f>'[2]tr (2)'!J960</f>
        <v>104.1</v>
      </c>
      <c r="K1370" s="198">
        <f>'[2]tr (2)'!K960</f>
        <v>104.1</v>
      </c>
      <c r="L1370" s="198">
        <f>'[2]tr (2)'!L960</f>
        <v>104.2</v>
      </c>
      <c r="M1370" s="198">
        <f>'[2]tr (2)'!M960</f>
        <v>104.3</v>
      </c>
      <c r="N1370" s="198">
        <f>'[2]tr (2)'!N960</f>
        <v>104.2</v>
      </c>
      <c r="O1370" s="251"/>
      <c r="P1370" s="247">
        <f>'[2]tr (2)'!O960</f>
        <v>104.3</v>
      </c>
      <c r="Q1370" s="198">
        <f>'[2]tr (2)'!P960</f>
        <v>104.3</v>
      </c>
      <c r="R1370" s="251">
        <f>'[2]tr (2)'!Q960</f>
        <v>103.8</v>
      </c>
      <c r="S1370" s="253" t="s">
        <v>1700</v>
      </c>
    </row>
    <row r="1371" spans="1:19" ht="15" customHeight="1">
      <c r="A1371" s="216" t="s">
        <v>1701</v>
      </c>
      <c r="B1371" s="247">
        <f>'[2]tr (2)'!C961</f>
        <v>100.3</v>
      </c>
      <c r="C1371" s="198">
        <f>'[2]tr (2)'!D961</f>
        <v>100</v>
      </c>
      <c r="D1371" s="198">
        <f>'[2]tr (2)'!E961</f>
        <v>91.4</v>
      </c>
      <c r="E1371" s="251"/>
      <c r="F1371" s="198">
        <f>'[2]tr (2)'!F961</f>
        <v>91.4</v>
      </c>
      <c r="G1371" s="198">
        <f>'[2]tr (2)'!G961</f>
        <v>91.4</v>
      </c>
      <c r="H1371" s="198">
        <f>'[2]tr (2)'!H961</f>
        <v>91.4</v>
      </c>
      <c r="I1371" s="198">
        <f>'[2]tr (2)'!I961</f>
        <v>91.4</v>
      </c>
      <c r="J1371" s="198">
        <f>'[2]tr (2)'!J961</f>
        <v>91.4</v>
      </c>
      <c r="K1371" s="198">
        <f>'[2]tr (2)'!K961</f>
        <v>91.4</v>
      </c>
      <c r="L1371" s="198">
        <f>'[2]tr (2)'!L961</f>
        <v>91.3</v>
      </c>
      <c r="M1371" s="198">
        <f>'[2]tr (2)'!M961</f>
        <v>91.3</v>
      </c>
      <c r="N1371" s="198">
        <f>'[2]tr (2)'!N961</f>
        <v>91.3</v>
      </c>
      <c r="O1371" s="251"/>
      <c r="P1371" s="247">
        <f>'[2]tr (2)'!O961</f>
        <v>91.2</v>
      </c>
      <c r="Q1371" s="198">
        <f>'[2]tr (2)'!P961</f>
        <v>90.9</v>
      </c>
      <c r="R1371" s="251">
        <f>'[2]tr (2)'!Q961</f>
        <v>91</v>
      </c>
      <c r="S1371" s="253" t="s">
        <v>1702</v>
      </c>
    </row>
    <row r="1372" spans="1:19" ht="15" customHeight="1">
      <c r="B1372" s="247"/>
      <c r="C1372" s="198"/>
      <c r="D1372" s="242"/>
      <c r="E1372" s="244"/>
      <c r="F1372" s="242"/>
      <c r="G1372" s="242"/>
      <c r="H1372" s="242"/>
      <c r="I1372" s="242"/>
      <c r="J1372" s="242"/>
      <c r="K1372" s="242"/>
      <c r="L1372" s="242"/>
      <c r="M1372" s="242"/>
      <c r="N1372" s="242"/>
      <c r="O1372" s="244"/>
      <c r="P1372" s="241"/>
      <c r="Q1372" s="242"/>
      <c r="R1372" s="244"/>
    </row>
    <row r="1373" spans="1:19" ht="15" customHeight="1">
      <c r="A1373" s="249" t="s">
        <v>1703</v>
      </c>
      <c r="B1373" s="241">
        <f>'[2]tr (2)'!C963</f>
        <v>123.6</v>
      </c>
      <c r="C1373" s="242">
        <f>'[2]tr (2)'!D963</f>
        <v>123.6</v>
      </c>
      <c r="D1373" s="242">
        <f>'[2]tr (2)'!E963</f>
        <v>121.1</v>
      </c>
      <c r="E1373" s="244"/>
      <c r="F1373" s="242">
        <f>'[2]tr (2)'!F963</f>
        <v>121.1</v>
      </c>
      <c r="G1373" s="242">
        <f>'[2]tr (2)'!G963</f>
        <v>121.1</v>
      </c>
      <c r="H1373" s="242">
        <f>'[2]tr (2)'!H963</f>
        <v>121.1</v>
      </c>
      <c r="I1373" s="242">
        <f>'[2]tr (2)'!I963</f>
        <v>121.1</v>
      </c>
      <c r="J1373" s="242">
        <f>'[2]tr (2)'!J963</f>
        <v>121.1</v>
      </c>
      <c r="K1373" s="242">
        <f>'[2]tr (2)'!K963</f>
        <v>121.1</v>
      </c>
      <c r="L1373" s="242">
        <f>'[2]tr (2)'!L963</f>
        <v>121.1</v>
      </c>
      <c r="M1373" s="242">
        <f>'[2]tr (2)'!M963</f>
        <v>121.1</v>
      </c>
      <c r="N1373" s="242">
        <f>'[2]tr (2)'!N963</f>
        <v>121.1</v>
      </c>
      <c r="O1373" s="244"/>
      <c r="P1373" s="241">
        <f>'[2]tr (2)'!O963</f>
        <v>121.1</v>
      </c>
      <c r="Q1373" s="242">
        <f>'[2]tr (2)'!P963</f>
        <v>121.1</v>
      </c>
      <c r="R1373" s="244">
        <f>'[2]tr (2)'!Q963</f>
        <v>121.1</v>
      </c>
      <c r="S1373" s="248" t="s">
        <v>1704</v>
      </c>
    </row>
    <row r="1374" spans="1:19" ht="15" customHeight="1">
      <c r="A1374" s="216" t="s">
        <v>1711</v>
      </c>
      <c r="B1374" s="247">
        <f>'[2]tr (2)'!C964</f>
        <v>123.6</v>
      </c>
      <c r="C1374" s="198">
        <f>'[2]tr (2)'!D964</f>
        <v>123.6</v>
      </c>
      <c r="D1374" s="198">
        <f>'[2]tr (2)'!E964</f>
        <v>121.1</v>
      </c>
      <c r="E1374" s="251"/>
      <c r="F1374" s="198">
        <f>'[2]tr (2)'!F964</f>
        <v>121.1</v>
      </c>
      <c r="G1374" s="198">
        <f>'[2]tr (2)'!G964</f>
        <v>121.1</v>
      </c>
      <c r="H1374" s="198">
        <f>'[2]tr (2)'!H964</f>
        <v>121.1</v>
      </c>
      <c r="I1374" s="198">
        <f>'[2]tr (2)'!I964</f>
        <v>121.1</v>
      </c>
      <c r="J1374" s="198">
        <f>'[2]tr (2)'!J964</f>
        <v>121.1</v>
      </c>
      <c r="K1374" s="198">
        <f>'[2]tr (2)'!K964</f>
        <v>121.1</v>
      </c>
      <c r="L1374" s="198">
        <f>'[2]tr (2)'!L964</f>
        <v>121.1</v>
      </c>
      <c r="M1374" s="198">
        <f>'[2]tr (2)'!M964</f>
        <v>121.1</v>
      </c>
      <c r="N1374" s="198">
        <f>'[2]tr (2)'!N964</f>
        <v>121.1</v>
      </c>
      <c r="O1374" s="251"/>
      <c r="P1374" s="247">
        <f>'[2]tr (2)'!O964</f>
        <v>121.1</v>
      </c>
      <c r="Q1374" s="198">
        <f>'[2]tr (2)'!P964</f>
        <v>121.1</v>
      </c>
      <c r="R1374" s="251">
        <f>'[2]tr (2)'!Q964</f>
        <v>121.1</v>
      </c>
      <c r="S1374" s="253" t="s">
        <v>1712</v>
      </c>
    </row>
    <row r="1375" spans="1:19" ht="15" customHeight="1">
      <c r="B1375" s="247"/>
      <c r="C1375" s="198"/>
      <c r="D1375" s="242"/>
      <c r="E1375" s="244"/>
      <c r="F1375" s="242"/>
      <c r="G1375" s="242"/>
      <c r="H1375" s="242"/>
      <c r="I1375" s="242"/>
      <c r="J1375" s="242"/>
      <c r="K1375" s="242"/>
      <c r="L1375" s="242"/>
      <c r="M1375" s="242"/>
      <c r="N1375" s="242"/>
      <c r="O1375" s="244"/>
      <c r="P1375" s="241"/>
      <c r="Q1375" s="242"/>
      <c r="R1375" s="244"/>
      <c r="S1375" s="253"/>
    </row>
    <row r="1376" spans="1:19" ht="15" customHeight="1">
      <c r="A1376" s="249" t="s">
        <v>1713</v>
      </c>
      <c r="B1376" s="241">
        <f>'[2]tr (2)'!C966</f>
        <v>98.9</v>
      </c>
      <c r="C1376" s="242">
        <f>'[2]tr (2)'!D966</f>
        <v>99.5</v>
      </c>
      <c r="D1376" s="242">
        <f>'[2]tr (2)'!E966</f>
        <v>100.8</v>
      </c>
      <c r="E1376" s="244"/>
      <c r="F1376" s="242">
        <f>'[2]tr (2)'!F966</f>
        <v>101.5</v>
      </c>
      <c r="G1376" s="242">
        <f>'[2]tr (2)'!G966</f>
        <v>101.9</v>
      </c>
      <c r="H1376" s="242">
        <f>'[2]tr (2)'!H966</f>
        <v>102</v>
      </c>
      <c r="I1376" s="242">
        <f>'[2]tr (2)'!I966</f>
        <v>102.4</v>
      </c>
      <c r="J1376" s="242">
        <f>'[2]tr (2)'!J966</f>
        <v>102.6</v>
      </c>
      <c r="K1376" s="242">
        <f>'[2]tr (2)'!K966</f>
        <v>103.3</v>
      </c>
      <c r="L1376" s="242">
        <f>'[2]tr (2)'!L966</f>
        <v>102.5</v>
      </c>
      <c r="M1376" s="242">
        <f>'[2]tr (2)'!M966</f>
        <v>101.9</v>
      </c>
      <c r="N1376" s="242">
        <f>'[2]tr (2)'!N966</f>
        <v>102.1</v>
      </c>
      <c r="O1376" s="244"/>
      <c r="P1376" s="241">
        <f>'[2]tr (2)'!O966</f>
        <v>101</v>
      </c>
      <c r="Q1376" s="242">
        <f>'[2]tr (2)'!P966</f>
        <v>100.1</v>
      </c>
      <c r="R1376" s="244">
        <f>'[2]tr (2)'!Q966</f>
        <v>100.1</v>
      </c>
      <c r="S1376" s="248" t="s">
        <v>1714</v>
      </c>
    </row>
    <row r="1377" spans="1:19" ht="15" customHeight="1">
      <c r="A1377" s="216" t="s">
        <v>1715</v>
      </c>
      <c r="B1377" s="247">
        <f>'[2]tr (2)'!C967</f>
        <v>98.1</v>
      </c>
      <c r="C1377" s="198">
        <f>'[2]tr (2)'!D967</f>
        <v>95.8</v>
      </c>
      <c r="D1377" s="198">
        <f>'[2]tr (2)'!E967</f>
        <v>99.3</v>
      </c>
      <c r="E1377" s="251"/>
      <c r="F1377" s="198">
        <f>'[2]tr (2)'!F967</f>
        <v>100.1</v>
      </c>
      <c r="G1377" s="198">
        <f>'[2]tr (2)'!G967</f>
        <v>99.9</v>
      </c>
      <c r="H1377" s="198">
        <f>'[2]tr (2)'!H967</f>
        <v>100.1</v>
      </c>
      <c r="I1377" s="198">
        <f>'[2]tr (2)'!I967</f>
        <v>100.1</v>
      </c>
      <c r="J1377" s="198">
        <f>'[2]tr (2)'!J967</f>
        <v>100.3</v>
      </c>
      <c r="K1377" s="198">
        <f>'[2]tr (2)'!K967</f>
        <v>100.2</v>
      </c>
      <c r="L1377" s="198">
        <f>'[2]tr (2)'!L967</f>
        <v>99.9</v>
      </c>
      <c r="M1377" s="198">
        <f>'[2]tr (2)'!M967</f>
        <v>99.9</v>
      </c>
      <c r="N1377" s="198">
        <f>'[2]tr (2)'!N967</f>
        <v>100.2</v>
      </c>
      <c r="O1377" s="251"/>
      <c r="P1377" s="247">
        <f>'[2]tr (2)'!O967</f>
        <v>99.9</v>
      </c>
      <c r="Q1377" s="198">
        <f>'[2]tr (2)'!P967</f>
        <v>100.1</v>
      </c>
      <c r="R1377" s="251">
        <f>'[2]tr (2)'!Q967</f>
        <v>100.3</v>
      </c>
      <c r="S1377" s="253" t="s">
        <v>1716</v>
      </c>
    </row>
    <row r="1378" spans="1:19" ht="15" customHeight="1">
      <c r="A1378" s="216" t="s">
        <v>1717</v>
      </c>
      <c r="B1378" s="247">
        <f>'[2]tr (2)'!C968</f>
        <v>97.3</v>
      </c>
      <c r="C1378" s="198">
        <f>'[2]tr (2)'!D968</f>
        <v>97.9</v>
      </c>
      <c r="D1378" s="198">
        <f>'[2]tr (2)'!E968</f>
        <v>99.7</v>
      </c>
      <c r="E1378" s="251"/>
      <c r="F1378" s="198">
        <f>'[2]tr (2)'!F968</f>
        <v>100.3</v>
      </c>
      <c r="G1378" s="198">
        <f>'[2]tr (2)'!G968</f>
        <v>100.9</v>
      </c>
      <c r="H1378" s="198">
        <f>'[2]tr (2)'!H968</f>
        <v>101.1</v>
      </c>
      <c r="I1378" s="198">
        <f>'[2]tr (2)'!I968</f>
        <v>101.6</v>
      </c>
      <c r="J1378" s="198">
        <f>'[2]tr (2)'!J968</f>
        <v>101.6</v>
      </c>
      <c r="K1378" s="198">
        <f>'[2]tr (2)'!K968</f>
        <v>102.6</v>
      </c>
      <c r="L1378" s="198">
        <f>'[2]tr (2)'!L968</f>
        <v>101.9</v>
      </c>
      <c r="M1378" s="198">
        <f>'[2]tr (2)'!M968</f>
        <v>101.3</v>
      </c>
      <c r="N1378" s="198">
        <f>'[2]tr (2)'!N968</f>
        <v>101.4</v>
      </c>
      <c r="O1378" s="251"/>
      <c r="P1378" s="247">
        <f>'[2]tr (2)'!O968</f>
        <v>100.1</v>
      </c>
      <c r="Q1378" s="198">
        <f>'[2]tr (2)'!P968</f>
        <v>99.5</v>
      </c>
      <c r="R1378" s="251">
        <f>'[2]tr (2)'!Q968</f>
        <v>99.4</v>
      </c>
      <c r="S1378" s="253" t="s">
        <v>1718</v>
      </c>
    </row>
    <row r="1379" spans="1:19" ht="15" customHeight="1">
      <c r="A1379" s="216" t="s">
        <v>1719</v>
      </c>
      <c r="B1379" s="247">
        <f>'[2]tr (2)'!C969</f>
        <v>116.8</v>
      </c>
      <c r="C1379" s="198">
        <f>'[2]tr (2)'!D969</f>
        <v>116.7</v>
      </c>
      <c r="D1379" s="198">
        <f>'[2]tr (2)'!E969</f>
        <v>116.8</v>
      </c>
      <c r="E1379" s="251"/>
      <c r="F1379" s="198">
        <f>'[2]tr (2)'!F969</f>
        <v>116.8</v>
      </c>
      <c r="G1379" s="198">
        <f>'[2]tr (2)'!G969</f>
        <v>116.8</v>
      </c>
      <c r="H1379" s="198">
        <f>'[2]tr (2)'!H969</f>
        <v>116.8</v>
      </c>
      <c r="I1379" s="198">
        <f>'[2]tr (2)'!I969</f>
        <v>116.8</v>
      </c>
      <c r="J1379" s="198">
        <f>'[2]tr (2)'!J969</f>
        <v>116.8</v>
      </c>
      <c r="K1379" s="198">
        <f>'[2]tr (2)'!K969</f>
        <v>116.8</v>
      </c>
      <c r="L1379" s="198">
        <f>'[2]tr (2)'!L969</f>
        <v>116.8</v>
      </c>
      <c r="M1379" s="198">
        <f>'[2]tr (2)'!M969</f>
        <v>116.8</v>
      </c>
      <c r="N1379" s="198">
        <f>'[2]tr (2)'!N969</f>
        <v>116.8</v>
      </c>
      <c r="O1379" s="251"/>
      <c r="P1379" s="247">
        <f>'[2]tr (2)'!O969</f>
        <v>116.8</v>
      </c>
      <c r="Q1379" s="198">
        <f>'[2]tr (2)'!P969</f>
        <v>108.7</v>
      </c>
      <c r="R1379" s="251">
        <f>'[2]tr (2)'!Q969</f>
        <v>108.7</v>
      </c>
      <c r="S1379" s="253" t="s">
        <v>1720</v>
      </c>
    </row>
    <row r="1380" spans="1:19" ht="15" customHeight="1">
      <c r="A1380" s="216" t="s">
        <v>1721</v>
      </c>
      <c r="B1380" s="247">
        <f>'[2]tr (2)'!C970</f>
        <v>100</v>
      </c>
      <c r="C1380" s="198">
        <f>'[2]tr (2)'!D970</f>
        <v>100</v>
      </c>
      <c r="D1380" s="198">
        <f>'[2]tr (2)'!E970</f>
        <v>100</v>
      </c>
      <c r="E1380" s="251"/>
      <c r="F1380" s="198">
        <f>'[2]tr (2)'!F970</f>
        <v>100</v>
      </c>
      <c r="G1380" s="198">
        <f>'[2]tr (2)'!G970</f>
        <v>100</v>
      </c>
      <c r="H1380" s="198">
        <f>'[2]tr (2)'!H970</f>
        <v>100</v>
      </c>
      <c r="I1380" s="198">
        <f>'[2]tr (2)'!I970</f>
        <v>100</v>
      </c>
      <c r="J1380" s="198">
        <f>'[2]tr (2)'!J970</f>
        <v>100</v>
      </c>
      <c r="K1380" s="198">
        <f>'[2]tr (2)'!K970</f>
        <v>100</v>
      </c>
      <c r="L1380" s="198">
        <f>'[2]tr (2)'!L970</f>
        <v>100</v>
      </c>
      <c r="M1380" s="198">
        <f>'[2]tr (2)'!M970</f>
        <v>100</v>
      </c>
      <c r="N1380" s="198">
        <f>'[2]tr (2)'!N970</f>
        <v>100</v>
      </c>
      <c r="O1380" s="251"/>
      <c r="P1380" s="247">
        <f>'[2]tr (2)'!O970</f>
        <v>100</v>
      </c>
      <c r="Q1380" s="198">
        <f>'[2]tr (2)'!P970</f>
        <v>100</v>
      </c>
      <c r="R1380" s="251">
        <f>'[2]tr (2)'!Q970</f>
        <v>100</v>
      </c>
      <c r="S1380" s="253" t="s">
        <v>1722</v>
      </c>
    </row>
    <row r="1381" spans="1:19" ht="15" customHeight="1">
      <c r="A1381" s="216" t="s">
        <v>1723</v>
      </c>
      <c r="B1381" s="247">
        <f>'[2]tr (2)'!C971</f>
        <v>98.5</v>
      </c>
      <c r="C1381" s="198">
        <f>'[2]tr (2)'!D971</f>
        <v>99.3</v>
      </c>
      <c r="D1381" s="198">
        <f>'[2]tr (2)'!E971</f>
        <v>99.1</v>
      </c>
      <c r="E1381" s="251"/>
      <c r="F1381" s="198">
        <f>'[2]tr (2)'!F971</f>
        <v>100.3</v>
      </c>
      <c r="G1381" s="198">
        <f>'[2]tr (2)'!G971</f>
        <v>100</v>
      </c>
      <c r="H1381" s="198">
        <f>'[2]tr (2)'!H971</f>
        <v>99.9</v>
      </c>
      <c r="I1381" s="198">
        <f>'[2]tr (2)'!I971</f>
        <v>100.2</v>
      </c>
      <c r="J1381" s="198">
        <f>'[2]tr (2)'!J971</f>
        <v>100.9</v>
      </c>
      <c r="K1381" s="198">
        <f>'[2]tr (2)'!K971</f>
        <v>100.9</v>
      </c>
      <c r="L1381" s="198">
        <f>'[2]tr (2)'!L971</f>
        <v>99</v>
      </c>
      <c r="M1381" s="198">
        <f>'[2]tr (2)'!M971</f>
        <v>98.5</v>
      </c>
      <c r="N1381" s="198">
        <f>'[2]tr (2)'!N971</f>
        <v>99.1</v>
      </c>
      <c r="O1381" s="251"/>
      <c r="P1381" s="247">
        <f>'[2]tr (2)'!O971</f>
        <v>98.6</v>
      </c>
      <c r="Q1381" s="198">
        <f>'[2]tr (2)'!P971</f>
        <v>99.4</v>
      </c>
      <c r="R1381" s="251">
        <f>'[2]tr (2)'!Q971</f>
        <v>99.6</v>
      </c>
      <c r="S1381" s="253" t="s">
        <v>1724</v>
      </c>
    </row>
    <row r="1382" spans="1:19" ht="15" customHeight="1">
      <c r="A1382" s="216" t="s">
        <v>1725</v>
      </c>
      <c r="B1382" s="247">
        <f>'[2]tr (2)'!C972</f>
        <v>100</v>
      </c>
      <c r="C1382" s="198">
        <f>'[2]tr (2)'!D972</f>
        <v>100</v>
      </c>
      <c r="D1382" s="198">
        <f>'[2]tr (2)'!E972</f>
        <v>100</v>
      </c>
      <c r="E1382" s="251"/>
      <c r="F1382" s="198">
        <f>'[2]tr (2)'!F972</f>
        <v>100</v>
      </c>
      <c r="G1382" s="198">
        <f>'[2]tr (2)'!G972</f>
        <v>100</v>
      </c>
      <c r="H1382" s="198">
        <f>'[2]tr (2)'!H972</f>
        <v>100</v>
      </c>
      <c r="I1382" s="198">
        <f>'[2]tr (2)'!I972</f>
        <v>100</v>
      </c>
      <c r="J1382" s="198">
        <f>'[2]tr (2)'!J972</f>
        <v>100</v>
      </c>
      <c r="K1382" s="198">
        <f>'[2]tr (2)'!K972</f>
        <v>100</v>
      </c>
      <c r="L1382" s="198">
        <f>'[2]tr (2)'!L972</f>
        <v>100</v>
      </c>
      <c r="M1382" s="198">
        <f>'[2]tr (2)'!M972</f>
        <v>100</v>
      </c>
      <c r="N1382" s="198">
        <f>'[2]tr (2)'!N972</f>
        <v>100</v>
      </c>
      <c r="O1382" s="251"/>
      <c r="P1382" s="247">
        <f>'[2]tr (2)'!O972</f>
        <v>100</v>
      </c>
      <c r="Q1382" s="198">
        <f>'[2]tr (2)'!P972</f>
        <v>100</v>
      </c>
      <c r="R1382" s="251">
        <f>'[2]tr (2)'!Q972</f>
        <v>100</v>
      </c>
      <c r="S1382" s="253" t="s">
        <v>1726</v>
      </c>
    </row>
    <row r="1383" spans="1:19" ht="15" customHeight="1">
      <c r="B1383" s="247"/>
      <c r="C1383" s="198"/>
      <c r="D1383" s="242"/>
      <c r="E1383" s="244"/>
      <c r="F1383" s="242"/>
      <c r="G1383" s="242"/>
      <c r="H1383" s="242"/>
      <c r="I1383" s="242"/>
      <c r="J1383" s="242"/>
      <c r="K1383" s="242"/>
      <c r="L1383" s="242"/>
      <c r="M1383" s="242"/>
      <c r="N1383" s="242"/>
      <c r="O1383" s="244"/>
      <c r="P1383" s="241"/>
      <c r="Q1383" s="242"/>
      <c r="R1383" s="244"/>
      <c r="S1383" s="252"/>
    </row>
    <row r="1384" spans="1:19" ht="15" customHeight="1">
      <c r="A1384" s="249" t="s">
        <v>1727</v>
      </c>
      <c r="B1384" s="241">
        <f>'[2]tr (2)'!C974</f>
        <v>101.2</v>
      </c>
      <c r="C1384" s="242">
        <f>'[2]tr (2)'!D974</f>
        <v>101.2</v>
      </c>
      <c r="D1384" s="242">
        <f>'[2]tr (2)'!E974</f>
        <v>101.2</v>
      </c>
      <c r="E1384" s="244"/>
      <c r="F1384" s="242">
        <f>'[2]tr (2)'!F974</f>
        <v>100.4</v>
      </c>
      <c r="G1384" s="242">
        <f>'[2]tr (2)'!G974</f>
        <v>101.2</v>
      </c>
      <c r="H1384" s="242">
        <f>'[2]tr (2)'!H974</f>
        <v>101.2</v>
      </c>
      <c r="I1384" s="242">
        <f>'[2]tr (2)'!I974</f>
        <v>101.2</v>
      </c>
      <c r="J1384" s="242">
        <f>'[2]tr (2)'!J974</f>
        <v>101.2</v>
      </c>
      <c r="K1384" s="242">
        <f>'[2]tr (2)'!K974</f>
        <v>101.2</v>
      </c>
      <c r="L1384" s="242">
        <f>'[2]tr (2)'!L974</f>
        <v>101.1</v>
      </c>
      <c r="M1384" s="242">
        <f>'[2]tr (2)'!M974</f>
        <v>101.1</v>
      </c>
      <c r="N1384" s="242">
        <f>'[2]tr (2)'!N974</f>
        <v>101.1</v>
      </c>
      <c r="O1384" s="244"/>
      <c r="P1384" s="241">
        <f>'[2]tr (2)'!O974</f>
        <v>101.1</v>
      </c>
      <c r="Q1384" s="242">
        <f>'[2]tr (2)'!P974</f>
        <v>101.1</v>
      </c>
      <c r="R1384" s="244">
        <f>'[2]tr (2)'!Q974</f>
        <v>101.1</v>
      </c>
      <c r="S1384" s="250" t="s">
        <v>1728</v>
      </c>
    </row>
    <row r="1385" spans="1:19" ht="15" customHeight="1">
      <c r="A1385" s="216" t="s">
        <v>1729</v>
      </c>
      <c r="B1385" s="247">
        <f>'[2]tr (2)'!C975</f>
        <v>101.3</v>
      </c>
      <c r="C1385" s="198">
        <f>'[2]tr (2)'!D975</f>
        <v>101.3</v>
      </c>
      <c r="D1385" s="198">
        <f>'[2]tr (2)'!E975</f>
        <v>101.3</v>
      </c>
      <c r="E1385" s="251"/>
      <c r="F1385" s="198">
        <f>'[2]tr (2)'!F975</f>
        <v>101.3</v>
      </c>
      <c r="G1385" s="198">
        <f>'[2]tr (2)'!G975</f>
        <v>101.3</v>
      </c>
      <c r="H1385" s="198">
        <f>'[2]tr (2)'!H975</f>
        <v>101.3</v>
      </c>
      <c r="I1385" s="198">
        <f>'[2]tr (2)'!I975</f>
        <v>101.3</v>
      </c>
      <c r="J1385" s="198">
        <f>'[2]tr (2)'!J975</f>
        <v>101.3</v>
      </c>
      <c r="K1385" s="198">
        <f>'[2]tr (2)'!K975</f>
        <v>101.1</v>
      </c>
      <c r="L1385" s="198">
        <f>'[2]tr (2)'!L975</f>
        <v>101</v>
      </c>
      <c r="M1385" s="198">
        <f>'[2]tr (2)'!M975</f>
        <v>100.8</v>
      </c>
      <c r="N1385" s="198">
        <f>'[2]tr (2)'!N975</f>
        <v>100.8</v>
      </c>
      <c r="O1385" s="251"/>
      <c r="P1385" s="247">
        <f>'[2]tr (2)'!O975</f>
        <v>100.8</v>
      </c>
      <c r="Q1385" s="198">
        <f>'[2]tr (2)'!P975</f>
        <v>100.8</v>
      </c>
      <c r="R1385" s="251">
        <f>'[2]tr (2)'!Q975</f>
        <v>100.8</v>
      </c>
      <c r="S1385" s="253" t="s">
        <v>1730</v>
      </c>
    </row>
    <row r="1386" spans="1:19" ht="15" customHeight="1">
      <c r="A1386" s="216" t="s">
        <v>1731</v>
      </c>
      <c r="B1386" s="247">
        <f>'[2]tr (2)'!C976</f>
        <v>106.6</v>
      </c>
      <c r="C1386" s="198">
        <f>'[2]tr (2)'!D976</f>
        <v>106.6</v>
      </c>
      <c r="D1386" s="198">
        <f>'[2]tr (2)'!E976</f>
        <v>106.6</v>
      </c>
      <c r="E1386" s="251"/>
      <c r="F1386" s="198">
        <f>'[2]tr (2)'!F976</f>
        <v>104.9</v>
      </c>
      <c r="G1386" s="198">
        <f>'[2]tr (2)'!G976</f>
        <v>104.8</v>
      </c>
      <c r="H1386" s="198">
        <f>'[2]tr (2)'!H976</f>
        <v>105.1</v>
      </c>
      <c r="I1386" s="198">
        <f>'[2]tr (2)'!I976</f>
        <v>105.1</v>
      </c>
      <c r="J1386" s="198">
        <f>'[2]tr (2)'!J976</f>
        <v>105.1</v>
      </c>
      <c r="K1386" s="198">
        <f>'[2]tr (2)'!K976</f>
        <v>106.3</v>
      </c>
      <c r="L1386" s="198">
        <f>'[2]tr (2)'!L976</f>
        <v>106.3</v>
      </c>
      <c r="M1386" s="198">
        <f>'[2]tr (2)'!M976</f>
        <v>107</v>
      </c>
      <c r="N1386" s="198">
        <f>'[2]tr (2)'!N976</f>
        <v>106.8</v>
      </c>
      <c r="O1386" s="251"/>
      <c r="P1386" s="247">
        <f>'[2]tr (2)'!O976</f>
        <v>106.3</v>
      </c>
      <c r="Q1386" s="198">
        <f>'[2]tr (2)'!P976</f>
        <v>105.9</v>
      </c>
      <c r="R1386" s="251">
        <f>'[2]tr (2)'!Q976</f>
        <v>105.9</v>
      </c>
      <c r="S1386" s="252" t="s">
        <v>1732</v>
      </c>
    </row>
    <row r="1387" spans="1:19" ht="15" customHeight="1">
      <c r="A1387" s="216" t="s">
        <v>1733</v>
      </c>
      <c r="B1387" s="247">
        <f>'[2]tr (2)'!C977</f>
        <v>106</v>
      </c>
      <c r="C1387" s="198">
        <f>'[2]tr (2)'!D977</f>
        <v>106</v>
      </c>
      <c r="D1387" s="198">
        <f>'[2]tr (2)'!E977</f>
        <v>106</v>
      </c>
      <c r="E1387" s="251"/>
      <c r="F1387" s="198">
        <f>'[2]tr (2)'!F977</f>
        <v>91.6</v>
      </c>
      <c r="G1387" s="198">
        <f>'[2]tr (2)'!G977</f>
        <v>105.8</v>
      </c>
      <c r="H1387" s="198">
        <f>'[2]tr (2)'!H977</f>
        <v>106</v>
      </c>
      <c r="I1387" s="198">
        <f>'[2]tr (2)'!I977</f>
        <v>106</v>
      </c>
      <c r="J1387" s="198">
        <f>'[2]tr (2)'!J977</f>
        <v>106</v>
      </c>
      <c r="K1387" s="198">
        <f>'[2]tr (2)'!K977</f>
        <v>106</v>
      </c>
      <c r="L1387" s="198">
        <f>'[2]tr (2)'!L977</f>
        <v>106</v>
      </c>
      <c r="M1387" s="198">
        <f>'[2]tr (2)'!M977</f>
        <v>106</v>
      </c>
      <c r="N1387" s="198">
        <f>'[2]tr (2)'!N977</f>
        <v>106</v>
      </c>
      <c r="O1387" s="251"/>
      <c r="P1387" s="247">
        <f>'[2]tr (2)'!O977</f>
        <v>106</v>
      </c>
      <c r="Q1387" s="198">
        <f>'[2]tr (2)'!P977</f>
        <v>106</v>
      </c>
      <c r="R1387" s="251">
        <f>'[2]tr (2)'!Q977</f>
        <v>106</v>
      </c>
      <c r="S1387" s="252" t="s">
        <v>1734</v>
      </c>
    </row>
    <row r="1388" spans="1:19" ht="15" customHeight="1">
      <c r="A1388" s="216" t="s">
        <v>1735</v>
      </c>
      <c r="B1388" s="247">
        <f>'[2]tr (2)'!C978</f>
        <v>101.8</v>
      </c>
      <c r="C1388" s="198">
        <f>'[2]tr (2)'!D978</f>
        <v>101.8</v>
      </c>
      <c r="D1388" s="198">
        <f>'[2]tr (2)'!E978</f>
        <v>101.8</v>
      </c>
      <c r="E1388" s="251"/>
      <c r="F1388" s="198">
        <f>'[2]tr (2)'!F978</f>
        <v>101.8</v>
      </c>
      <c r="G1388" s="198">
        <f>'[2]tr (2)'!G978</f>
        <v>101.8</v>
      </c>
      <c r="H1388" s="198">
        <f>'[2]tr (2)'!H978</f>
        <v>101.8</v>
      </c>
      <c r="I1388" s="198">
        <f>'[2]tr (2)'!I978</f>
        <v>101.8</v>
      </c>
      <c r="J1388" s="198">
        <f>'[2]tr (2)'!J978</f>
        <v>101.8</v>
      </c>
      <c r="K1388" s="198">
        <f>'[2]tr (2)'!K978</f>
        <v>101.8</v>
      </c>
      <c r="L1388" s="198">
        <f>'[2]tr (2)'!L978</f>
        <v>101.8</v>
      </c>
      <c r="M1388" s="198">
        <f>'[2]tr (2)'!M978</f>
        <v>101.8</v>
      </c>
      <c r="N1388" s="198">
        <f>'[2]tr (2)'!N978</f>
        <v>101.8</v>
      </c>
      <c r="O1388" s="251"/>
      <c r="P1388" s="247">
        <f>'[2]tr (2)'!O978</f>
        <v>101.8</v>
      </c>
      <c r="Q1388" s="198">
        <f>'[2]tr (2)'!P978</f>
        <v>101.8</v>
      </c>
      <c r="R1388" s="251">
        <f>'[2]tr (2)'!Q978</f>
        <v>101.8</v>
      </c>
      <c r="S1388" s="256" t="s">
        <v>1736</v>
      </c>
    </row>
    <row r="1389" spans="1:19" ht="15" customHeight="1">
      <c r="A1389" s="216" t="s">
        <v>1737</v>
      </c>
      <c r="B1389" s="247">
        <f>'[2]tr (2)'!C979</f>
        <v>100</v>
      </c>
      <c r="C1389" s="198">
        <f>'[2]tr (2)'!D979</f>
        <v>100</v>
      </c>
      <c r="D1389" s="198">
        <f>'[2]tr (2)'!E979</f>
        <v>100</v>
      </c>
      <c r="E1389" s="251"/>
      <c r="F1389" s="198">
        <f>'[2]tr (2)'!F979</f>
        <v>100</v>
      </c>
      <c r="G1389" s="198">
        <f>'[2]tr (2)'!G979</f>
        <v>100</v>
      </c>
      <c r="H1389" s="198">
        <f>'[2]tr (2)'!H979</f>
        <v>100</v>
      </c>
      <c r="I1389" s="198">
        <f>'[2]tr (2)'!I979</f>
        <v>100</v>
      </c>
      <c r="J1389" s="198">
        <f>'[2]tr (2)'!J979</f>
        <v>100</v>
      </c>
      <c r="K1389" s="198">
        <f>'[2]tr (2)'!K979</f>
        <v>100</v>
      </c>
      <c r="L1389" s="198">
        <f>'[2]tr (2)'!L979</f>
        <v>100</v>
      </c>
      <c r="M1389" s="198">
        <f>'[2]tr (2)'!M979</f>
        <v>100</v>
      </c>
      <c r="N1389" s="198">
        <f>'[2]tr (2)'!N979</f>
        <v>100</v>
      </c>
      <c r="O1389" s="251"/>
      <c r="P1389" s="247">
        <f>'[2]tr (2)'!O979</f>
        <v>100</v>
      </c>
      <c r="Q1389" s="198">
        <f>'[2]tr (2)'!P979</f>
        <v>100</v>
      </c>
      <c r="R1389" s="251">
        <f>'[2]tr (2)'!Q979</f>
        <v>100</v>
      </c>
      <c r="S1389" s="206" t="s">
        <v>1738</v>
      </c>
    </row>
    <row r="1390" spans="1:19" ht="15" customHeight="1">
      <c r="A1390" s="216" t="s">
        <v>1739</v>
      </c>
      <c r="B1390" s="247">
        <f>'[2]tr (2)'!C980</f>
        <v>100</v>
      </c>
      <c r="C1390" s="198">
        <f>'[2]tr (2)'!D980</f>
        <v>100</v>
      </c>
      <c r="D1390" s="198">
        <f>'[2]tr (2)'!E980</f>
        <v>100</v>
      </c>
      <c r="E1390" s="251"/>
      <c r="F1390" s="198">
        <f>'[2]tr (2)'!F980</f>
        <v>100</v>
      </c>
      <c r="G1390" s="198">
        <f>'[2]tr (2)'!G980</f>
        <v>100</v>
      </c>
      <c r="H1390" s="198">
        <f>'[2]tr (2)'!H980</f>
        <v>100</v>
      </c>
      <c r="I1390" s="198">
        <f>'[2]tr (2)'!I980</f>
        <v>100</v>
      </c>
      <c r="J1390" s="198">
        <f>'[2]tr (2)'!J980</f>
        <v>100</v>
      </c>
      <c r="K1390" s="198">
        <f>'[2]tr (2)'!K980</f>
        <v>100</v>
      </c>
      <c r="L1390" s="198">
        <f>'[2]tr (2)'!L980</f>
        <v>100</v>
      </c>
      <c r="M1390" s="198">
        <f>'[2]tr (2)'!M980</f>
        <v>100</v>
      </c>
      <c r="N1390" s="198">
        <f>'[2]tr (2)'!N980</f>
        <v>100</v>
      </c>
      <c r="O1390" s="251"/>
      <c r="P1390" s="247">
        <f>'[2]tr (2)'!O980</f>
        <v>100</v>
      </c>
      <c r="Q1390" s="198">
        <f>'[2]tr (2)'!P980</f>
        <v>100</v>
      </c>
      <c r="R1390" s="251">
        <f>'[2]tr (2)'!Q980</f>
        <v>100</v>
      </c>
      <c r="S1390" s="206" t="s">
        <v>1740</v>
      </c>
    </row>
    <row r="1391" spans="1:19" ht="15" customHeight="1">
      <c r="A1391" s="216" t="s">
        <v>1741</v>
      </c>
      <c r="B1391" s="247">
        <f>'[2]tr (2)'!C981</f>
        <v>100.1</v>
      </c>
      <c r="C1391" s="198">
        <f>'[2]tr (2)'!D981</f>
        <v>100.1</v>
      </c>
      <c r="D1391" s="198">
        <f>'[2]tr (2)'!E981</f>
        <v>100.1</v>
      </c>
      <c r="E1391" s="251"/>
      <c r="F1391" s="198">
        <f>'[2]tr (2)'!F981</f>
        <v>100.1</v>
      </c>
      <c r="G1391" s="198">
        <f>'[2]tr (2)'!G981</f>
        <v>100.1</v>
      </c>
      <c r="H1391" s="198">
        <f>'[2]tr (2)'!H981</f>
        <v>100.1</v>
      </c>
      <c r="I1391" s="198">
        <f>'[2]tr (2)'!I981</f>
        <v>100.1</v>
      </c>
      <c r="J1391" s="198">
        <f>'[2]tr (2)'!J981</f>
        <v>100.1</v>
      </c>
      <c r="K1391" s="198">
        <f>'[2]tr (2)'!K981</f>
        <v>100.1</v>
      </c>
      <c r="L1391" s="198">
        <f>'[2]tr (2)'!L981</f>
        <v>100.1</v>
      </c>
      <c r="M1391" s="198">
        <f>'[2]tr (2)'!M981</f>
        <v>100.1</v>
      </c>
      <c r="N1391" s="198">
        <f>'[2]tr (2)'!N981</f>
        <v>100.1</v>
      </c>
      <c r="O1391" s="251"/>
      <c r="P1391" s="247">
        <f>'[2]tr (2)'!O981</f>
        <v>100.1</v>
      </c>
      <c r="Q1391" s="198">
        <f>'[2]tr (2)'!P981</f>
        <v>100.1</v>
      </c>
      <c r="R1391" s="251">
        <f>'[2]tr (2)'!Q981</f>
        <v>100.1</v>
      </c>
      <c r="S1391" s="256" t="s">
        <v>1742</v>
      </c>
    </row>
    <row r="1392" spans="1:19" ht="15" customHeight="1">
      <c r="A1392" s="216" t="s">
        <v>1743</v>
      </c>
      <c r="B1392" s="247">
        <f>'[2]tr (2)'!C982</f>
        <v>100</v>
      </c>
      <c r="C1392" s="198">
        <f>'[2]tr (2)'!D982</f>
        <v>100</v>
      </c>
      <c r="D1392" s="198">
        <f>'[2]tr (2)'!E982</f>
        <v>100</v>
      </c>
      <c r="E1392" s="251"/>
      <c r="F1392" s="198">
        <f>'[2]tr (2)'!F982</f>
        <v>100</v>
      </c>
      <c r="G1392" s="198">
        <f>'[2]tr (2)'!G982</f>
        <v>100</v>
      </c>
      <c r="H1392" s="198">
        <f>'[2]tr (2)'!H982</f>
        <v>100</v>
      </c>
      <c r="I1392" s="198">
        <f>'[2]tr (2)'!I982</f>
        <v>100</v>
      </c>
      <c r="J1392" s="198">
        <f>'[2]tr (2)'!J982</f>
        <v>100</v>
      </c>
      <c r="K1392" s="198">
        <f>'[2]tr (2)'!K982</f>
        <v>100</v>
      </c>
      <c r="L1392" s="198">
        <f>'[2]tr (2)'!L982</f>
        <v>100</v>
      </c>
      <c r="M1392" s="198">
        <f>'[2]tr (2)'!M982</f>
        <v>100</v>
      </c>
      <c r="N1392" s="198">
        <f>'[2]tr (2)'!N982</f>
        <v>100</v>
      </c>
      <c r="O1392" s="251"/>
      <c r="P1392" s="247">
        <f>'[2]tr (2)'!O982</f>
        <v>100</v>
      </c>
      <c r="Q1392" s="198">
        <f>'[2]tr (2)'!P982</f>
        <v>100</v>
      </c>
      <c r="R1392" s="251">
        <f>'[2]tr (2)'!Q982</f>
        <v>100</v>
      </c>
      <c r="S1392" s="256" t="s">
        <v>1744</v>
      </c>
    </row>
    <row r="1393" spans="1:19" ht="15" customHeight="1">
      <c r="A1393" s="216" t="s">
        <v>1745</v>
      </c>
      <c r="B1393" s="247">
        <f>'[2]tr (2)'!C983</f>
        <v>100</v>
      </c>
      <c r="C1393" s="198">
        <f>'[2]tr (2)'!D983</f>
        <v>100</v>
      </c>
      <c r="D1393" s="198">
        <f>'[2]tr (2)'!E983</f>
        <v>100</v>
      </c>
      <c r="E1393" s="251"/>
      <c r="F1393" s="198">
        <f>'[2]tr (2)'!F983</f>
        <v>100</v>
      </c>
      <c r="G1393" s="198">
        <f>'[2]tr (2)'!G983</f>
        <v>100</v>
      </c>
      <c r="H1393" s="198">
        <f>'[2]tr (2)'!H983</f>
        <v>100</v>
      </c>
      <c r="I1393" s="198">
        <f>'[2]tr (2)'!I983</f>
        <v>100</v>
      </c>
      <c r="J1393" s="198">
        <f>'[2]tr (2)'!J983</f>
        <v>100</v>
      </c>
      <c r="K1393" s="198">
        <f>'[2]tr (2)'!K983</f>
        <v>100</v>
      </c>
      <c r="L1393" s="198">
        <f>'[2]tr (2)'!L983</f>
        <v>100</v>
      </c>
      <c r="M1393" s="198">
        <f>'[2]tr (2)'!M983</f>
        <v>100</v>
      </c>
      <c r="N1393" s="198">
        <f>'[2]tr (2)'!N983</f>
        <v>100</v>
      </c>
      <c r="O1393" s="251"/>
      <c r="P1393" s="247">
        <f>'[2]tr (2)'!O983</f>
        <v>100</v>
      </c>
      <c r="Q1393" s="198">
        <f>'[2]tr (2)'!P983</f>
        <v>100</v>
      </c>
      <c r="R1393" s="251">
        <f>'[2]tr (2)'!Q983</f>
        <v>100</v>
      </c>
      <c r="S1393" s="256" t="s">
        <v>1746</v>
      </c>
    </row>
    <row r="1394" spans="1:19" ht="15" customHeight="1">
      <c r="B1394" s="247"/>
      <c r="C1394" s="198"/>
      <c r="D1394" s="198"/>
      <c r="E1394" s="251"/>
      <c r="F1394" s="198"/>
      <c r="G1394" s="198"/>
      <c r="H1394" s="198"/>
      <c r="I1394" s="198"/>
      <c r="J1394" s="198"/>
      <c r="K1394" s="198"/>
      <c r="L1394" s="198"/>
      <c r="M1394" s="198"/>
      <c r="N1394" s="198"/>
      <c r="O1394" s="251"/>
      <c r="R1394" s="237"/>
      <c r="S1394" s="256"/>
    </row>
    <row r="1395" spans="1:19" ht="15" customHeight="1">
      <c r="B1395" s="247"/>
      <c r="C1395" s="198"/>
      <c r="D1395" s="198"/>
      <c r="E1395" s="251"/>
      <c r="F1395" s="247"/>
      <c r="G1395" s="198"/>
      <c r="H1395" s="198"/>
      <c r="I1395" s="198"/>
      <c r="J1395" s="198"/>
      <c r="K1395" s="198"/>
      <c r="L1395" s="198"/>
      <c r="M1395" s="198"/>
      <c r="N1395" s="198"/>
      <c r="O1395" s="279"/>
      <c r="R1395" s="237"/>
      <c r="S1395" s="256"/>
    </row>
    <row r="1396" spans="1:19" ht="15" customHeight="1">
      <c r="B1396" s="247"/>
      <c r="C1396" s="198"/>
      <c r="D1396" s="198"/>
      <c r="E1396" s="251"/>
      <c r="F1396" s="247"/>
      <c r="G1396" s="198"/>
      <c r="H1396" s="198"/>
      <c r="I1396" s="198"/>
      <c r="J1396" s="198"/>
      <c r="K1396" s="198"/>
      <c r="L1396" s="198"/>
      <c r="M1396" s="198"/>
      <c r="N1396" s="198"/>
      <c r="O1396" s="279"/>
      <c r="R1396" s="237"/>
      <c r="S1396" s="256"/>
    </row>
    <row r="1397" spans="1:19" ht="15" customHeight="1">
      <c r="B1397" s="247"/>
      <c r="C1397" s="198"/>
      <c r="D1397" s="198"/>
      <c r="E1397" s="251"/>
      <c r="F1397" s="247"/>
      <c r="G1397" s="198"/>
      <c r="H1397" s="198"/>
      <c r="I1397" s="198"/>
      <c r="J1397" s="198"/>
      <c r="K1397" s="198"/>
      <c r="L1397" s="198"/>
      <c r="M1397" s="198"/>
      <c r="N1397" s="198"/>
      <c r="O1397" s="279"/>
      <c r="R1397" s="237"/>
      <c r="S1397" s="256"/>
    </row>
    <row r="1398" spans="1:19" ht="15" customHeight="1">
      <c r="B1398" s="247"/>
      <c r="C1398" s="198"/>
      <c r="D1398" s="198"/>
      <c r="E1398" s="251"/>
      <c r="F1398" s="247"/>
      <c r="G1398" s="198"/>
      <c r="H1398" s="198"/>
      <c r="I1398" s="198"/>
      <c r="J1398" s="198"/>
      <c r="K1398" s="198"/>
      <c r="L1398" s="198"/>
      <c r="M1398" s="198"/>
      <c r="N1398" s="198"/>
      <c r="O1398" s="279"/>
      <c r="R1398" s="237"/>
      <c r="S1398" s="256"/>
    </row>
    <row r="1399" spans="1:19" ht="15" customHeight="1">
      <c r="B1399" s="247"/>
      <c r="C1399" s="198"/>
      <c r="D1399" s="198"/>
      <c r="E1399" s="251"/>
      <c r="F1399" s="247"/>
      <c r="G1399" s="198"/>
      <c r="H1399" s="198"/>
      <c r="I1399" s="198"/>
      <c r="J1399" s="198"/>
      <c r="K1399" s="198"/>
      <c r="L1399" s="198"/>
      <c r="M1399" s="198"/>
      <c r="N1399" s="198"/>
      <c r="O1399" s="279"/>
      <c r="R1399" s="237"/>
      <c r="S1399" s="256"/>
    </row>
    <row r="1400" spans="1:19" ht="15" customHeight="1">
      <c r="B1400" s="247"/>
      <c r="C1400" s="198"/>
      <c r="D1400" s="198"/>
      <c r="E1400" s="251"/>
      <c r="F1400" s="247"/>
      <c r="G1400" s="198"/>
      <c r="H1400" s="198"/>
      <c r="I1400" s="198"/>
      <c r="J1400" s="198"/>
      <c r="K1400" s="198"/>
      <c r="L1400" s="198"/>
      <c r="M1400" s="198"/>
      <c r="N1400" s="198"/>
      <c r="O1400" s="279"/>
      <c r="R1400" s="237"/>
      <c r="S1400" s="256"/>
    </row>
    <row r="1401" spans="1:19" ht="15" customHeight="1">
      <c r="B1401" s="247"/>
      <c r="C1401" s="198"/>
      <c r="D1401" s="198"/>
      <c r="E1401" s="251"/>
      <c r="F1401" s="247"/>
      <c r="G1401" s="198"/>
      <c r="H1401" s="198"/>
      <c r="I1401" s="198"/>
      <c r="J1401" s="198"/>
      <c r="K1401" s="198"/>
      <c r="L1401" s="198"/>
      <c r="M1401" s="198"/>
      <c r="N1401" s="198"/>
      <c r="O1401" s="279"/>
      <c r="R1401" s="237"/>
      <c r="S1401" s="256"/>
    </row>
    <row r="1402" spans="1:19" ht="15" customHeight="1">
      <c r="A1402" s="285"/>
      <c r="B1402" s="258"/>
      <c r="C1402" s="259"/>
      <c r="D1402" s="259"/>
      <c r="E1402" s="282"/>
      <c r="F1402" s="258"/>
      <c r="G1402" s="259"/>
      <c r="H1402" s="259"/>
      <c r="I1402" s="259"/>
      <c r="J1402" s="259"/>
      <c r="K1402" s="259"/>
      <c r="L1402" s="259"/>
      <c r="M1402" s="259"/>
      <c r="N1402" s="259"/>
      <c r="O1402" s="195"/>
      <c r="P1402" s="308"/>
      <c r="Q1402" s="212"/>
      <c r="R1402" s="282"/>
      <c r="S1402" s="263"/>
    </row>
    <row r="1403" spans="1:19" ht="15" customHeight="1">
      <c r="A1403" s="264"/>
      <c r="B1403" s="198"/>
      <c r="C1403" s="198"/>
      <c r="D1403" s="198"/>
      <c r="F1403" s="198"/>
      <c r="G1403" s="198"/>
      <c r="H1403" s="198"/>
      <c r="I1403" s="198"/>
      <c r="J1403" s="198"/>
      <c r="K1403" s="198"/>
      <c r="L1403" s="198"/>
      <c r="M1403" s="198"/>
      <c r="N1403" s="198"/>
      <c r="O1403" s="296"/>
      <c r="P1403" s="195"/>
      <c r="S1403" s="257"/>
    </row>
    <row r="1404" spans="1:19" ht="24" customHeight="1">
      <c r="A1404" s="194" t="s">
        <v>1670</v>
      </c>
      <c r="C1404" s="198"/>
      <c r="D1404" s="198"/>
      <c r="F1404" s="198"/>
      <c r="G1404" s="198"/>
      <c r="H1404" s="198"/>
      <c r="I1404" s="198"/>
      <c r="J1404" s="198"/>
      <c r="K1404" s="198"/>
      <c r="L1404" s="198"/>
      <c r="M1404" s="198"/>
      <c r="N1404" s="198"/>
      <c r="O1404" s="195"/>
      <c r="P1404" s="195"/>
      <c r="S1404" s="199" t="s">
        <v>1671</v>
      </c>
    </row>
    <row r="1405" spans="1:19" ht="18" customHeight="1">
      <c r="A1405" s="201" t="s">
        <v>1937</v>
      </c>
      <c r="C1405" s="198"/>
      <c r="D1405" s="198"/>
      <c r="O1405" s="195"/>
      <c r="P1405" s="195"/>
      <c r="S1405" s="205" t="s">
        <v>1938</v>
      </c>
    </row>
    <row r="1406" spans="1:19" ht="18" customHeight="1">
      <c r="A1406" s="207" t="s">
        <v>1674</v>
      </c>
      <c r="C1406" s="198"/>
      <c r="D1406" s="198"/>
      <c r="E1406" s="304"/>
      <c r="O1406" s="195"/>
      <c r="P1406" s="195"/>
      <c r="S1406" s="209" t="s">
        <v>1675</v>
      </c>
    </row>
    <row r="1407" spans="1:19" ht="11.45" customHeight="1">
      <c r="A1407" s="211"/>
      <c r="B1407" s="212"/>
      <c r="C1407" s="212"/>
      <c r="D1407" s="212"/>
      <c r="E1407" s="212"/>
      <c r="F1407" s="212"/>
      <c r="G1407" s="212"/>
      <c r="H1407" s="212"/>
      <c r="I1407" s="212"/>
      <c r="J1407" s="212"/>
      <c r="K1407" s="212"/>
      <c r="L1407" s="212"/>
      <c r="M1407" s="212"/>
      <c r="N1407" s="212"/>
      <c r="O1407" s="212"/>
      <c r="P1407" s="212"/>
      <c r="Q1407" s="212"/>
      <c r="R1407" s="212"/>
      <c r="S1407" s="214"/>
    </row>
    <row r="1408" spans="1:19" ht="11.45" customHeight="1">
      <c r="A1408" s="217"/>
      <c r="B1408" s="2269">
        <v>2020</v>
      </c>
      <c r="C1408" s="2270"/>
      <c r="D1408" s="2270"/>
      <c r="E1408" s="2270"/>
      <c r="F1408" s="2270"/>
      <c r="G1408" s="2270"/>
      <c r="H1408" s="2270"/>
      <c r="I1408" s="2270"/>
      <c r="J1408" s="2270"/>
      <c r="K1408" s="2271"/>
      <c r="L1408" s="2269">
        <v>2019</v>
      </c>
      <c r="M1408" s="2270"/>
      <c r="N1408" s="2270"/>
      <c r="O1408" s="2270"/>
      <c r="P1408" s="2270"/>
      <c r="Q1408" s="2270"/>
      <c r="R1408" s="2271"/>
      <c r="S1408" s="218"/>
    </row>
    <row r="1409" spans="1:19" ht="11.45" customHeight="1">
      <c r="A1409" s="217"/>
      <c r="B1409" s="2272"/>
      <c r="C1409" s="2273"/>
      <c r="D1409" s="2273"/>
      <c r="E1409" s="2273"/>
      <c r="F1409" s="2273"/>
      <c r="G1409" s="2273"/>
      <c r="H1409" s="2273"/>
      <c r="I1409" s="2273"/>
      <c r="J1409" s="2273"/>
      <c r="K1409" s="2274"/>
      <c r="L1409" s="2272"/>
      <c r="M1409" s="2273"/>
      <c r="N1409" s="2273"/>
      <c r="O1409" s="2273"/>
      <c r="P1409" s="2273"/>
      <c r="Q1409" s="2273"/>
      <c r="R1409" s="2274"/>
      <c r="S1409" s="218" t="s">
        <v>1570</v>
      </c>
    </row>
    <row r="1410" spans="1:19" ht="11.45" customHeight="1">
      <c r="A1410" s="217"/>
      <c r="B1410" s="711" t="s">
        <v>45</v>
      </c>
      <c r="C1410" s="224" t="s">
        <v>47</v>
      </c>
      <c r="D1410" s="224" t="s">
        <v>27</v>
      </c>
      <c r="E1410" s="221"/>
      <c r="F1410" s="219" t="s">
        <v>28</v>
      </c>
      <c r="G1410" s="220" t="s">
        <v>29</v>
      </c>
      <c r="H1410" s="220" t="s">
        <v>30</v>
      </c>
      <c r="I1410" s="223" t="s">
        <v>23</v>
      </c>
      <c r="J1410" s="222" t="s">
        <v>24</v>
      </c>
      <c r="K1410" s="222" t="s">
        <v>25</v>
      </c>
      <c r="L1410" s="223" t="s">
        <v>1571</v>
      </c>
      <c r="M1410" s="223" t="s">
        <v>1676</v>
      </c>
      <c r="N1410" s="223" t="s">
        <v>26</v>
      </c>
      <c r="O1410" s="225"/>
      <c r="P1410" s="224" t="s">
        <v>45</v>
      </c>
      <c r="Q1410" s="224" t="s">
        <v>47</v>
      </c>
      <c r="R1410" s="712" t="s">
        <v>27</v>
      </c>
      <c r="S1410" s="218"/>
    </row>
    <row r="1411" spans="1:19" ht="11.45" customHeight="1">
      <c r="A1411" s="226"/>
      <c r="B1411" s="714" t="s">
        <v>13</v>
      </c>
      <c r="C1411" s="232" t="s">
        <v>46</v>
      </c>
      <c r="D1411" s="232" t="s">
        <v>12</v>
      </c>
      <c r="E1411" s="229"/>
      <c r="F1411" s="227" t="s">
        <v>11</v>
      </c>
      <c r="G1411" s="228" t="s">
        <v>10</v>
      </c>
      <c r="H1411" s="228" t="s">
        <v>9</v>
      </c>
      <c r="I1411" s="231" t="s">
        <v>8</v>
      </c>
      <c r="J1411" s="230" t="s">
        <v>7</v>
      </c>
      <c r="K1411" s="230" t="s">
        <v>6</v>
      </c>
      <c r="L1411" s="231" t="s">
        <v>1575</v>
      </c>
      <c r="M1411" s="231" t="s">
        <v>1576</v>
      </c>
      <c r="N1411" s="231" t="s">
        <v>1577</v>
      </c>
      <c r="O1411" s="233"/>
      <c r="P1411" s="232" t="s">
        <v>13</v>
      </c>
      <c r="Q1411" s="232" t="s">
        <v>46</v>
      </c>
      <c r="R1411" s="715" t="s">
        <v>12</v>
      </c>
      <c r="S1411" s="234"/>
    </row>
    <row r="1412" spans="1:19" ht="15" customHeight="1">
      <c r="A1412" s="267"/>
      <c r="B1412" s="241"/>
      <c r="C1412" s="242"/>
      <c r="D1412" s="242"/>
      <c r="E1412" s="251"/>
      <c r="R1412" s="237"/>
      <c r="S1412" s="256"/>
    </row>
    <row r="1413" spans="1:19" ht="15" customHeight="1">
      <c r="A1413" s="249" t="s">
        <v>1749</v>
      </c>
      <c r="B1413" s="241">
        <f>'[2]tr (2)'!C985</f>
        <v>96.9</v>
      </c>
      <c r="C1413" s="242">
        <f>'[2]tr (2)'!D985</f>
        <v>97.2</v>
      </c>
      <c r="D1413" s="242">
        <f>'[2]tr (2)'!E985</f>
        <v>97.8</v>
      </c>
      <c r="E1413" s="244"/>
      <c r="F1413" s="242">
        <f>'[2]tr (2)'!F985</f>
        <v>98</v>
      </c>
      <c r="G1413" s="242">
        <f>'[2]tr (2)'!G985</f>
        <v>98</v>
      </c>
      <c r="H1413" s="242">
        <f>'[2]tr (2)'!H985</f>
        <v>97.9</v>
      </c>
      <c r="I1413" s="242">
        <f>'[2]tr (2)'!I985</f>
        <v>98</v>
      </c>
      <c r="J1413" s="242">
        <f>'[2]tr (2)'!J985</f>
        <v>97.7</v>
      </c>
      <c r="K1413" s="242">
        <f>'[2]tr (2)'!K985</f>
        <v>97.9</v>
      </c>
      <c r="L1413" s="242">
        <f>'[2]tr (2)'!L985</f>
        <v>97.4</v>
      </c>
      <c r="M1413" s="242">
        <f>'[2]tr (2)'!M985</f>
        <v>97.5</v>
      </c>
      <c r="N1413" s="242">
        <f>'[2]tr (2)'!N985</f>
        <v>98</v>
      </c>
      <c r="O1413" s="244"/>
      <c r="P1413" s="241">
        <f>'[2]tr (2)'!O985</f>
        <v>98.5</v>
      </c>
      <c r="Q1413" s="242">
        <f>'[2]tr (2)'!P985</f>
        <v>98.6</v>
      </c>
      <c r="R1413" s="244">
        <f>'[2]tr (2)'!Q985</f>
        <v>98.7</v>
      </c>
      <c r="S1413" s="248" t="s">
        <v>1750</v>
      </c>
    </row>
    <row r="1414" spans="1:19" ht="15" customHeight="1">
      <c r="A1414" s="216" t="s">
        <v>1751</v>
      </c>
      <c r="B1414" s="247">
        <f>'[2]tr (2)'!C986</f>
        <v>87.1</v>
      </c>
      <c r="C1414" s="198">
        <f>'[2]tr (2)'!D986</f>
        <v>87.6</v>
      </c>
      <c r="D1414" s="198">
        <f>'[2]tr (2)'!E986</f>
        <v>88.9</v>
      </c>
      <c r="E1414" s="251"/>
      <c r="F1414" s="198">
        <f>'[2]tr (2)'!F986</f>
        <v>89</v>
      </c>
      <c r="G1414" s="198">
        <f>'[2]tr (2)'!G986</f>
        <v>89.5</v>
      </c>
      <c r="H1414" s="198">
        <f>'[2]tr (2)'!H986</f>
        <v>89.5</v>
      </c>
      <c r="I1414" s="198">
        <f>'[2]tr (2)'!I986</f>
        <v>90.2</v>
      </c>
      <c r="J1414" s="198">
        <f>'[2]tr (2)'!J986</f>
        <v>89.3</v>
      </c>
      <c r="K1414" s="198">
        <f>'[2]tr (2)'!K986</f>
        <v>90.3</v>
      </c>
      <c r="L1414" s="198">
        <f>'[2]tr (2)'!L986</f>
        <v>88.8</v>
      </c>
      <c r="M1414" s="198">
        <f>'[2]tr (2)'!M986</f>
        <v>88.8</v>
      </c>
      <c r="N1414" s="198">
        <f>'[2]tr (2)'!N986</f>
        <v>89.6</v>
      </c>
      <c r="O1414" s="251"/>
      <c r="P1414" s="247">
        <f>'[2]tr (2)'!O986</f>
        <v>90.7</v>
      </c>
      <c r="Q1414" s="198">
        <f>'[2]tr (2)'!P986</f>
        <v>90.8</v>
      </c>
      <c r="R1414" s="251">
        <f>'[2]tr (2)'!Q986</f>
        <v>91.2</v>
      </c>
      <c r="S1414" s="252" t="s">
        <v>1752</v>
      </c>
    </row>
    <row r="1415" spans="1:19" ht="15" customHeight="1">
      <c r="A1415" s="216" t="s">
        <v>1753</v>
      </c>
      <c r="B1415" s="247">
        <f>'[2]tr (2)'!C987</f>
        <v>101.4</v>
      </c>
      <c r="C1415" s="198">
        <f>'[2]tr (2)'!D987</f>
        <v>103.2</v>
      </c>
      <c r="D1415" s="198">
        <f>'[2]tr (2)'!E987</f>
        <v>103.2</v>
      </c>
      <c r="E1415" s="251"/>
      <c r="F1415" s="198">
        <f>'[2]tr (2)'!F987</f>
        <v>104.9</v>
      </c>
      <c r="G1415" s="198">
        <f>'[2]tr (2)'!G987</f>
        <v>101.5</v>
      </c>
      <c r="H1415" s="198">
        <f>'[2]tr (2)'!H987</f>
        <v>101.5</v>
      </c>
      <c r="I1415" s="198">
        <f>'[2]tr (2)'!I987</f>
        <v>101.4</v>
      </c>
      <c r="J1415" s="198">
        <f>'[2]tr (2)'!J987</f>
        <v>101.5</v>
      </c>
      <c r="K1415" s="198">
        <f>'[2]tr (2)'!K987</f>
        <v>101.4</v>
      </c>
      <c r="L1415" s="198">
        <f>'[2]tr (2)'!L987</f>
        <v>101.1</v>
      </c>
      <c r="M1415" s="198">
        <f>'[2]tr (2)'!M987</f>
        <v>101.1</v>
      </c>
      <c r="N1415" s="198">
        <f>'[2]tr (2)'!N987</f>
        <v>101.1</v>
      </c>
      <c r="O1415" s="251"/>
      <c r="P1415" s="247">
        <f>'[2]tr (2)'!O987</f>
        <v>97.5</v>
      </c>
      <c r="Q1415" s="198">
        <f>'[2]tr (2)'!P987</f>
        <v>97.5</v>
      </c>
      <c r="R1415" s="251">
        <f>'[2]tr (2)'!Q987</f>
        <v>99.4</v>
      </c>
      <c r="S1415" s="253" t="s">
        <v>1754</v>
      </c>
    </row>
    <row r="1416" spans="1:19" ht="15" customHeight="1">
      <c r="A1416" s="216" t="s">
        <v>1755</v>
      </c>
      <c r="B1416" s="247">
        <f>'[2]tr (2)'!C988</f>
        <v>99.2</v>
      </c>
      <c r="C1416" s="198">
        <f>'[2]tr (2)'!D988</f>
        <v>99.6</v>
      </c>
      <c r="D1416" s="198">
        <f>'[2]tr (2)'!E988</f>
        <v>99.5</v>
      </c>
      <c r="E1416" s="251"/>
      <c r="F1416" s="198">
        <f>'[2]tr (2)'!F988</f>
        <v>100.6</v>
      </c>
      <c r="G1416" s="198">
        <f>'[2]tr (2)'!G988</f>
        <v>100.9</v>
      </c>
      <c r="H1416" s="198">
        <f>'[2]tr (2)'!H988</f>
        <v>101.6</v>
      </c>
      <c r="I1416" s="198">
        <f>'[2]tr (2)'!I988</f>
        <v>100.2</v>
      </c>
      <c r="J1416" s="198">
        <f>'[2]tr (2)'!J988</f>
        <v>101.3</v>
      </c>
      <c r="K1416" s="198">
        <f>'[2]tr (2)'!K988</f>
        <v>100.9</v>
      </c>
      <c r="L1416" s="198">
        <f>'[2]tr (2)'!L988</f>
        <v>100.7</v>
      </c>
      <c r="M1416" s="198">
        <f>'[2]tr (2)'!M988</f>
        <v>101.6</v>
      </c>
      <c r="N1416" s="198">
        <f>'[2]tr (2)'!N988</f>
        <v>101.9</v>
      </c>
      <c r="O1416" s="251"/>
      <c r="P1416" s="247">
        <f>'[2]tr (2)'!O988</f>
        <v>101.4</v>
      </c>
      <c r="Q1416" s="198">
        <f>'[2]tr (2)'!P988</f>
        <v>101.1</v>
      </c>
      <c r="R1416" s="251">
        <f>'[2]tr (2)'!Q988</f>
        <v>100.5</v>
      </c>
      <c r="S1416" s="253" t="s">
        <v>1756</v>
      </c>
    </row>
    <row r="1417" spans="1:19" ht="15" customHeight="1">
      <c r="A1417" s="216" t="s">
        <v>1757</v>
      </c>
      <c r="B1417" s="247">
        <f>'[2]tr (2)'!C989</f>
        <v>91</v>
      </c>
      <c r="C1417" s="198">
        <f>'[2]tr (2)'!D989</f>
        <v>91.8</v>
      </c>
      <c r="D1417" s="198">
        <f>'[2]tr (2)'!E989</f>
        <v>91.9</v>
      </c>
      <c r="E1417" s="251"/>
      <c r="F1417" s="198">
        <f>'[2]tr (2)'!F989</f>
        <v>92</v>
      </c>
      <c r="G1417" s="198">
        <f>'[2]tr (2)'!G989</f>
        <v>91.4</v>
      </c>
      <c r="H1417" s="198">
        <f>'[2]tr (2)'!H989</f>
        <v>92</v>
      </c>
      <c r="I1417" s="198">
        <f>'[2]tr (2)'!I989</f>
        <v>92.2</v>
      </c>
      <c r="J1417" s="198">
        <f>'[2]tr (2)'!J989</f>
        <v>92.7</v>
      </c>
      <c r="K1417" s="198">
        <f>'[2]tr (2)'!K989</f>
        <v>90.9</v>
      </c>
      <c r="L1417" s="198">
        <f>'[2]tr (2)'!L989</f>
        <v>91.7</v>
      </c>
      <c r="M1417" s="198">
        <f>'[2]tr (2)'!M989</f>
        <v>92.8</v>
      </c>
      <c r="N1417" s="198">
        <f>'[2]tr (2)'!N989</f>
        <v>94.7</v>
      </c>
      <c r="O1417" s="251"/>
      <c r="P1417" s="247">
        <f>'[2]tr (2)'!O989</f>
        <v>95.1</v>
      </c>
      <c r="Q1417" s="198">
        <f>'[2]tr (2)'!P989</f>
        <v>95.6</v>
      </c>
      <c r="R1417" s="251">
        <f>'[2]tr (2)'!Q989</f>
        <v>95.3</v>
      </c>
      <c r="S1417" s="253" t="s">
        <v>1758</v>
      </c>
    </row>
    <row r="1418" spans="1:19" ht="15" customHeight="1">
      <c r="A1418" s="216" t="s">
        <v>1759</v>
      </c>
      <c r="B1418" s="247">
        <f>'[2]tr (2)'!C990</f>
        <v>107.8</v>
      </c>
      <c r="C1418" s="198">
        <f>'[2]tr (2)'!D990</f>
        <v>108.4</v>
      </c>
      <c r="D1418" s="198">
        <f>'[2]tr (2)'!E990</f>
        <v>107.5</v>
      </c>
      <c r="E1418" s="251"/>
      <c r="F1418" s="198">
        <f>'[2]tr (2)'!F990</f>
        <v>107.9</v>
      </c>
      <c r="G1418" s="198">
        <f>'[2]tr (2)'!G990</f>
        <v>107.2</v>
      </c>
      <c r="H1418" s="198">
        <f>'[2]tr (2)'!H990</f>
        <v>108.1</v>
      </c>
      <c r="I1418" s="198">
        <f>'[2]tr (2)'!I990</f>
        <v>108.3</v>
      </c>
      <c r="J1418" s="198">
        <f>'[2]tr (2)'!J990</f>
        <v>104.1</v>
      </c>
      <c r="K1418" s="198">
        <f>'[2]tr (2)'!K990</f>
        <v>103.1</v>
      </c>
      <c r="L1418" s="198">
        <f>'[2]tr (2)'!L990</f>
        <v>102.8</v>
      </c>
      <c r="M1418" s="198">
        <f>'[2]tr (2)'!M990</f>
        <v>104.1</v>
      </c>
      <c r="N1418" s="198">
        <f>'[2]tr (2)'!N990</f>
        <v>103.7</v>
      </c>
      <c r="O1418" s="251"/>
      <c r="P1418" s="247">
        <f>'[2]tr (2)'!O990</f>
        <v>103</v>
      </c>
      <c r="Q1418" s="198">
        <f>'[2]tr (2)'!P990</f>
        <v>100</v>
      </c>
      <c r="R1418" s="251">
        <f>'[2]tr (2)'!Q990</f>
        <v>100.3</v>
      </c>
      <c r="S1418" s="253" t="s">
        <v>1760</v>
      </c>
    </row>
    <row r="1419" spans="1:19" ht="15" customHeight="1">
      <c r="A1419" s="216" t="s">
        <v>1761</v>
      </c>
      <c r="B1419" s="247">
        <f>'[2]tr (2)'!C991</f>
        <v>100.1</v>
      </c>
      <c r="C1419" s="198">
        <f>'[2]tr (2)'!D991</f>
        <v>100.1</v>
      </c>
      <c r="D1419" s="198">
        <f>'[2]tr (2)'!E991</f>
        <v>100.1</v>
      </c>
      <c r="E1419" s="251"/>
      <c r="F1419" s="198">
        <f>'[2]tr (2)'!F991</f>
        <v>100.1</v>
      </c>
      <c r="G1419" s="198">
        <f>'[2]tr (2)'!G991</f>
        <v>99.4</v>
      </c>
      <c r="H1419" s="198">
        <f>'[2]tr (2)'!H991</f>
        <v>100.1</v>
      </c>
      <c r="I1419" s="198">
        <f>'[2]tr (2)'!I991</f>
        <v>100.1</v>
      </c>
      <c r="J1419" s="198">
        <f>'[2]tr (2)'!J991</f>
        <v>100.1</v>
      </c>
      <c r="K1419" s="198">
        <f>'[2]tr (2)'!K991</f>
        <v>100.1</v>
      </c>
      <c r="L1419" s="198">
        <f>'[2]tr (2)'!L991</f>
        <v>100.1</v>
      </c>
      <c r="M1419" s="198">
        <f>'[2]tr (2)'!M991</f>
        <v>100.1</v>
      </c>
      <c r="N1419" s="198">
        <f>'[2]tr (2)'!N991</f>
        <v>100.1</v>
      </c>
      <c r="O1419" s="251"/>
      <c r="P1419" s="247">
        <f>'[2]tr (2)'!O991</f>
        <v>100.1</v>
      </c>
      <c r="Q1419" s="198">
        <f>'[2]tr (2)'!P991</f>
        <v>100.1</v>
      </c>
      <c r="R1419" s="251">
        <f>'[2]tr (2)'!Q991</f>
        <v>100.1</v>
      </c>
      <c r="S1419" s="253" t="s">
        <v>1762</v>
      </c>
    </row>
    <row r="1420" spans="1:19" ht="15" customHeight="1">
      <c r="A1420" s="216" t="s">
        <v>1763</v>
      </c>
      <c r="B1420" s="247">
        <f>'[2]tr (2)'!C992</f>
        <v>101.9</v>
      </c>
      <c r="C1420" s="198">
        <f>'[2]tr (2)'!D992</f>
        <v>103.1</v>
      </c>
      <c r="D1420" s="198">
        <f>'[2]tr (2)'!E992</f>
        <v>102.8</v>
      </c>
      <c r="E1420" s="251"/>
      <c r="F1420" s="198">
        <f>'[2]tr (2)'!F992</f>
        <v>103</v>
      </c>
      <c r="G1420" s="198">
        <f>'[2]tr (2)'!G992</f>
        <v>103</v>
      </c>
      <c r="H1420" s="198">
        <f>'[2]tr (2)'!H992</f>
        <v>102.6</v>
      </c>
      <c r="I1420" s="198">
        <f>'[2]tr (2)'!I992</f>
        <v>102</v>
      </c>
      <c r="J1420" s="198">
        <f>'[2]tr (2)'!J992</f>
        <v>102.5</v>
      </c>
      <c r="K1420" s="198">
        <f>'[2]tr (2)'!K992</f>
        <v>102.6</v>
      </c>
      <c r="L1420" s="198">
        <f>'[2]tr (2)'!L992</f>
        <v>102.6</v>
      </c>
      <c r="M1420" s="198">
        <f>'[2]tr (2)'!M992</f>
        <v>102.2</v>
      </c>
      <c r="N1420" s="198">
        <f>'[2]tr (2)'!N992</f>
        <v>101.8</v>
      </c>
      <c r="O1420" s="251"/>
      <c r="P1420" s="247">
        <f>'[2]tr (2)'!O992</f>
        <v>102.5</v>
      </c>
      <c r="Q1420" s="198">
        <f>'[2]tr (2)'!P992</f>
        <v>102.8</v>
      </c>
      <c r="R1420" s="251">
        <f>'[2]tr (2)'!Q992</f>
        <v>102.6</v>
      </c>
      <c r="S1420" s="252" t="s">
        <v>1764</v>
      </c>
    </row>
    <row r="1421" spans="1:19" ht="15" customHeight="1">
      <c r="A1421" s="216" t="s">
        <v>1765</v>
      </c>
      <c r="B1421" s="247">
        <f>'[2]tr (2)'!C993</f>
        <v>98.5</v>
      </c>
      <c r="C1421" s="198">
        <f>'[2]tr (2)'!D993</f>
        <v>98.8</v>
      </c>
      <c r="D1421" s="198">
        <f>'[2]tr (2)'!E993</f>
        <v>98.7</v>
      </c>
      <c r="E1421" s="251"/>
      <c r="F1421" s="198">
        <f>'[2]tr (2)'!F993</f>
        <v>99.1</v>
      </c>
      <c r="G1421" s="198">
        <f>'[2]tr (2)'!G993</f>
        <v>99.1</v>
      </c>
      <c r="H1421" s="198">
        <f>'[2]tr (2)'!H993</f>
        <v>99</v>
      </c>
      <c r="I1421" s="198">
        <f>'[2]tr (2)'!I993</f>
        <v>99</v>
      </c>
      <c r="J1421" s="198">
        <f>'[2]tr (2)'!J993</f>
        <v>98.7</v>
      </c>
      <c r="K1421" s="198">
        <f>'[2]tr (2)'!K993</f>
        <v>99.1</v>
      </c>
      <c r="L1421" s="198">
        <f>'[2]tr (2)'!L993</f>
        <v>99.1</v>
      </c>
      <c r="M1421" s="198">
        <f>'[2]tr (2)'!M993</f>
        <v>99.1</v>
      </c>
      <c r="N1421" s="198">
        <f>'[2]tr (2)'!N993</f>
        <v>99.1</v>
      </c>
      <c r="O1421" s="251"/>
      <c r="P1421" s="247">
        <f>'[2]tr (2)'!O993</f>
        <v>99.1</v>
      </c>
      <c r="Q1421" s="198">
        <f>'[2]tr (2)'!P993</f>
        <v>98.8</v>
      </c>
      <c r="R1421" s="251">
        <f>'[2]tr (2)'!Q993</f>
        <v>99.1</v>
      </c>
      <c r="S1421" s="253" t="s">
        <v>1766</v>
      </c>
    </row>
    <row r="1422" spans="1:19" ht="15" customHeight="1">
      <c r="A1422" s="216" t="s">
        <v>1767</v>
      </c>
      <c r="B1422" s="247">
        <f>'[2]tr (2)'!C994</f>
        <v>99.2</v>
      </c>
      <c r="C1422" s="198">
        <f>'[2]tr (2)'!D994</f>
        <v>98.3</v>
      </c>
      <c r="D1422" s="198">
        <f>'[2]tr (2)'!E994</f>
        <v>99.1</v>
      </c>
      <c r="E1422" s="251"/>
      <c r="F1422" s="198">
        <f>'[2]tr (2)'!F994</f>
        <v>98.9</v>
      </c>
      <c r="G1422" s="198">
        <f>'[2]tr (2)'!G994</f>
        <v>99.8</v>
      </c>
      <c r="H1422" s="198">
        <f>'[2]tr (2)'!H994</f>
        <v>99.8</v>
      </c>
      <c r="I1422" s="198">
        <f>'[2]tr (2)'!I994</f>
        <v>99.2</v>
      </c>
      <c r="J1422" s="198">
        <f>'[2]tr (2)'!J994</f>
        <v>99.1</v>
      </c>
      <c r="K1422" s="198">
        <f>'[2]tr (2)'!K994</f>
        <v>99.1</v>
      </c>
      <c r="L1422" s="198">
        <f>'[2]tr (2)'!L994</f>
        <v>99.1</v>
      </c>
      <c r="M1422" s="198">
        <f>'[2]tr (2)'!M994</f>
        <v>99</v>
      </c>
      <c r="N1422" s="198">
        <f>'[2]tr (2)'!N994</f>
        <v>99</v>
      </c>
      <c r="O1422" s="251"/>
      <c r="P1422" s="247">
        <f>'[2]tr (2)'!O994</f>
        <v>99.6</v>
      </c>
      <c r="Q1422" s="198">
        <f>'[2]tr (2)'!P994</f>
        <v>99.6</v>
      </c>
      <c r="R1422" s="251">
        <f>'[2]tr (2)'!Q994</f>
        <v>99.1</v>
      </c>
      <c r="S1422" s="252" t="s">
        <v>1768</v>
      </c>
    </row>
    <row r="1423" spans="1:19" ht="15" customHeight="1">
      <c r="A1423" s="216" t="s">
        <v>1769</v>
      </c>
      <c r="B1423" s="247">
        <f>'[2]tr (2)'!C995</f>
        <v>121.9</v>
      </c>
      <c r="C1423" s="198">
        <f>'[2]tr (2)'!D995</f>
        <v>121.9</v>
      </c>
      <c r="D1423" s="198">
        <f>'[2]tr (2)'!E995</f>
        <v>121.9</v>
      </c>
      <c r="E1423" s="251"/>
      <c r="F1423" s="198">
        <f>'[2]tr (2)'!F995</f>
        <v>121.9</v>
      </c>
      <c r="G1423" s="198">
        <f>'[2]tr (2)'!G995</f>
        <v>120.8</v>
      </c>
      <c r="H1423" s="198">
        <f>'[2]tr (2)'!H995</f>
        <v>119.5</v>
      </c>
      <c r="I1423" s="198">
        <f>'[2]tr (2)'!I995</f>
        <v>119.5</v>
      </c>
      <c r="J1423" s="198">
        <f>'[2]tr (2)'!J995</f>
        <v>119.5</v>
      </c>
      <c r="K1423" s="198">
        <f>'[2]tr (2)'!K995</f>
        <v>119.5</v>
      </c>
      <c r="L1423" s="198">
        <f>'[2]tr (2)'!L995</f>
        <v>119.5</v>
      </c>
      <c r="M1423" s="198">
        <f>'[2]tr (2)'!M995</f>
        <v>119.5</v>
      </c>
      <c r="N1423" s="198">
        <f>'[2]tr (2)'!N995</f>
        <v>119.5</v>
      </c>
      <c r="O1423" s="251"/>
      <c r="P1423" s="247">
        <f>'[2]tr (2)'!O995</f>
        <v>119.5</v>
      </c>
      <c r="Q1423" s="198">
        <f>'[2]tr (2)'!P995</f>
        <v>119.5</v>
      </c>
      <c r="R1423" s="251">
        <f>'[2]tr (2)'!Q995</f>
        <v>119.5</v>
      </c>
      <c r="S1423" s="253" t="s">
        <v>1770</v>
      </c>
    </row>
    <row r="1424" spans="1:19" ht="15" customHeight="1">
      <c r="B1424" s="247"/>
      <c r="C1424" s="198"/>
      <c r="D1424" s="242"/>
      <c r="E1424" s="244"/>
      <c r="F1424" s="242"/>
      <c r="G1424" s="242"/>
      <c r="H1424" s="242"/>
      <c r="I1424" s="242"/>
      <c r="J1424" s="242"/>
      <c r="K1424" s="242"/>
      <c r="L1424" s="242"/>
      <c r="M1424" s="242"/>
      <c r="N1424" s="242"/>
      <c r="O1424" s="244"/>
      <c r="P1424" s="241"/>
      <c r="Q1424" s="242"/>
      <c r="R1424" s="244"/>
      <c r="S1424" s="253"/>
    </row>
    <row r="1425" spans="1:19" ht="15" customHeight="1">
      <c r="A1425" s="249" t="s">
        <v>1771</v>
      </c>
      <c r="B1425" s="241">
        <f>'[2]tr (2)'!C997</f>
        <v>100.8</v>
      </c>
      <c r="C1425" s="242">
        <f>'[2]tr (2)'!D997</f>
        <v>100.8</v>
      </c>
      <c r="D1425" s="242">
        <f>'[2]tr (2)'!E997</f>
        <v>100.8</v>
      </c>
      <c r="E1425" s="244"/>
      <c r="F1425" s="242">
        <f>'[2]tr (2)'!F997</f>
        <v>100.8</v>
      </c>
      <c r="G1425" s="242">
        <f>'[2]tr (2)'!G997</f>
        <v>100.9</v>
      </c>
      <c r="H1425" s="242">
        <f>'[2]tr (2)'!H997</f>
        <v>100.9</v>
      </c>
      <c r="I1425" s="242">
        <f>'[2]tr (2)'!I997</f>
        <v>100.9</v>
      </c>
      <c r="J1425" s="242">
        <f>'[2]tr (2)'!J997</f>
        <v>100.9</v>
      </c>
      <c r="K1425" s="242">
        <f>'[2]tr (2)'!K997</f>
        <v>101.1</v>
      </c>
      <c r="L1425" s="242">
        <f>'[2]tr (2)'!L997</f>
        <v>101.3</v>
      </c>
      <c r="M1425" s="242">
        <f>'[2]tr (2)'!M997</f>
        <v>101.3</v>
      </c>
      <c r="N1425" s="242">
        <f>'[2]tr (2)'!N997</f>
        <v>101.1</v>
      </c>
      <c r="O1425" s="244"/>
      <c r="P1425" s="241">
        <f>'[2]tr (2)'!O997</f>
        <v>101.1</v>
      </c>
      <c r="Q1425" s="242">
        <f>'[2]tr (2)'!P997</f>
        <v>101.1</v>
      </c>
      <c r="R1425" s="244">
        <f>'[2]tr (2)'!Q997</f>
        <v>101.1</v>
      </c>
      <c r="S1425" s="248" t="s">
        <v>1772</v>
      </c>
    </row>
    <row r="1426" spans="1:19" ht="15" customHeight="1">
      <c r="A1426" s="216" t="s">
        <v>1773</v>
      </c>
      <c r="B1426" s="247">
        <f>'[2]tr (2)'!C998</f>
        <v>98</v>
      </c>
      <c r="C1426" s="198">
        <f>'[2]tr (2)'!D998</f>
        <v>98</v>
      </c>
      <c r="D1426" s="198">
        <f>'[2]tr (2)'!E998</f>
        <v>98</v>
      </c>
      <c r="E1426" s="251"/>
      <c r="F1426" s="198">
        <f>'[2]tr (2)'!F998</f>
        <v>98</v>
      </c>
      <c r="G1426" s="198">
        <f>'[2]tr (2)'!G998</f>
        <v>98.2</v>
      </c>
      <c r="H1426" s="198">
        <f>'[2]tr (2)'!H998</f>
        <v>98.2</v>
      </c>
      <c r="I1426" s="198">
        <f>'[2]tr (2)'!I998</f>
        <v>98.3</v>
      </c>
      <c r="J1426" s="198">
        <f>'[2]tr (2)'!J998</f>
        <v>98.3</v>
      </c>
      <c r="K1426" s="198">
        <f>'[2]tr (2)'!K998</f>
        <v>98.3</v>
      </c>
      <c r="L1426" s="198">
        <f>'[2]tr (2)'!L998</f>
        <v>98.8</v>
      </c>
      <c r="M1426" s="198">
        <f>'[2]tr (2)'!M998</f>
        <v>98.8</v>
      </c>
      <c r="N1426" s="198">
        <f>'[2]tr (2)'!N998</f>
        <v>98.8</v>
      </c>
      <c r="O1426" s="251"/>
      <c r="P1426" s="247">
        <f>'[2]tr (2)'!O998</f>
        <v>98.8</v>
      </c>
      <c r="Q1426" s="198">
        <f>'[2]tr (2)'!P998</f>
        <v>98.8</v>
      </c>
      <c r="R1426" s="251">
        <f>'[2]tr (2)'!Q998</f>
        <v>98.8</v>
      </c>
      <c r="S1426" s="253" t="s">
        <v>1774</v>
      </c>
    </row>
    <row r="1427" spans="1:19" ht="15" customHeight="1">
      <c r="A1427" s="216" t="s">
        <v>1775</v>
      </c>
      <c r="B1427" s="247">
        <f>'[2]tr (2)'!C999</f>
        <v>101.3</v>
      </c>
      <c r="C1427" s="198">
        <f>'[2]tr (2)'!D999</f>
        <v>101.3</v>
      </c>
      <c r="D1427" s="198">
        <f>'[2]tr (2)'!E999</f>
        <v>101.3</v>
      </c>
      <c r="E1427" s="251"/>
      <c r="F1427" s="198">
        <f>'[2]tr (2)'!F999</f>
        <v>101.3</v>
      </c>
      <c r="G1427" s="198">
        <f>'[2]tr (2)'!G999</f>
        <v>101.3</v>
      </c>
      <c r="H1427" s="198">
        <f>'[2]tr (2)'!H999</f>
        <v>101.3</v>
      </c>
      <c r="I1427" s="198">
        <f>'[2]tr (2)'!I999</f>
        <v>101.3</v>
      </c>
      <c r="J1427" s="198">
        <f>'[2]tr (2)'!J999</f>
        <v>101.3</v>
      </c>
      <c r="K1427" s="198">
        <f>'[2]tr (2)'!K999</f>
        <v>100.7</v>
      </c>
      <c r="L1427" s="198">
        <f>'[2]tr (2)'!L999</f>
        <v>100.7</v>
      </c>
      <c r="M1427" s="198">
        <f>'[2]tr (2)'!M999</f>
        <v>100.7</v>
      </c>
      <c r="N1427" s="198">
        <f>'[2]tr (2)'!N999</f>
        <v>100.7</v>
      </c>
      <c r="O1427" s="251"/>
      <c r="P1427" s="247">
        <f>'[2]tr (2)'!O999</f>
        <v>100.7</v>
      </c>
      <c r="Q1427" s="198">
        <f>'[2]tr (2)'!P999</f>
        <v>100.7</v>
      </c>
      <c r="R1427" s="251">
        <f>'[2]tr (2)'!Q999</f>
        <v>100.7</v>
      </c>
      <c r="S1427" s="253" t="s">
        <v>1776</v>
      </c>
    </row>
    <row r="1428" spans="1:19" ht="15" customHeight="1">
      <c r="A1428" s="216" t="s">
        <v>1777</v>
      </c>
      <c r="B1428" s="247">
        <f>'[2]tr (2)'!C1000</f>
        <v>100</v>
      </c>
      <c r="C1428" s="198">
        <f>'[2]tr (2)'!D1000</f>
        <v>100</v>
      </c>
      <c r="D1428" s="198">
        <f>'[2]tr (2)'!E1000</f>
        <v>100</v>
      </c>
      <c r="E1428" s="251"/>
      <c r="F1428" s="198">
        <f>'[2]tr (2)'!F1000</f>
        <v>100</v>
      </c>
      <c r="G1428" s="198">
        <f>'[2]tr (2)'!G1000</f>
        <v>100</v>
      </c>
      <c r="H1428" s="198">
        <f>'[2]tr (2)'!H1000</f>
        <v>100</v>
      </c>
      <c r="I1428" s="198">
        <f>'[2]tr (2)'!I1000</f>
        <v>100</v>
      </c>
      <c r="J1428" s="198">
        <f>'[2]tr (2)'!J1000</f>
        <v>100</v>
      </c>
      <c r="K1428" s="198">
        <f>'[2]tr (2)'!K1000</f>
        <v>100</v>
      </c>
      <c r="L1428" s="198">
        <f>'[2]tr (2)'!L1000</f>
        <v>100</v>
      </c>
      <c r="M1428" s="198">
        <f>'[2]tr (2)'!M1000</f>
        <v>100</v>
      </c>
      <c r="N1428" s="198">
        <f>'[2]tr (2)'!N1000</f>
        <v>100</v>
      </c>
      <c r="O1428" s="251"/>
      <c r="P1428" s="247">
        <f>'[2]tr (2)'!O1000</f>
        <v>100</v>
      </c>
      <c r="Q1428" s="198">
        <f>'[2]tr (2)'!P1000</f>
        <v>100</v>
      </c>
      <c r="R1428" s="251">
        <f>'[2]tr (2)'!Q1000</f>
        <v>100</v>
      </c>
      <c r="S1428" s="253" t="s">
        <v>1778</v>
      </c>
    </row>
    <row r="1429" spans="1:19" ht="15" customHeight="1">
      <c r="A1429" s="216" t="s">
        <v>1779</v>
      </c>
      <c r="B1429" s="247">
        <f>'[2]tr (2)'!C1001</f>
        <v>100</v>
      </c>
      <c r="C1429" s="198">
        <f>'[2]tr (2)'!D1001</f>
        <v>100</v>
      </c>
      <c r="D1429" s="198">
        <f>'[2]tr (2)'!E1001</f>
        <v>100</v>
      </c>
      <c r="E1429" s="251"/>
      <c r="F1429" s="198">
        <f>'[2]tr (2)'!F1001</f>
        <v>100</v>
      </c>
      <c r="G1429" s="198">
        <f>'[2]tr (2)'!G1001</f>
        <v>100</v>
      </c>
      <c r="H1429" s="198">
        <f>'[2]tr (2)'!H1001</f>
        <v>100</v>
      </c>
      <c r="I1429" s="198">
        <f>'[2]tr (2)'!I1001</f>
        <v>100</v>
      </c>
      <c r="J1429" s="198">
        <f>'[2]tr (2)'!J1001</f>
        <v>100</v>
      </c>
      <c r="K1429" s="198">
        <f>'[2]tr (2)'!K1001</f>
        <v>101.1</v>
      </c>
      <c r="L1429" s="198">
        <f>'[2]tr (2)'!L1001</f>
        <v>101.1</v>
      </c>
      <c r="M1429" s="198">
        <f>'[2]tr (2)'!M1001</f>
        <v>101.1</v>
      </c>
      <c r="N1429" s="198">
        <f>'[2]tr (2)'!N1001</f>
        <v>100.2</v>
      </c>
      <c r="O1429" s="251"/>
      <c r="P1429" s="247">
        <f>'[2]tr (2)'!O1001</f>
        <v>100.2</v>
      </c>
      <c r="Q1429" s="198">
        <f>'[2]tr (2)'!P1001</f>
        <v>100.2</v>
      </c>
      <c r="R1429" s="251">
        <f>'[2]tr (2)'!Q1001</f>
        <v>100.2</v>
      </c>
      <c r="S1429" s="253" t="s">
        <v>1780</v>
      </c>
    </row>
    <row r="1430" spans="1:19" ht="15" customHeight="1">
      <c r="A1430" s="216" t="s">
        <v>1781</v>
      </c>
      <c r="B1430" s="247">
        <f>'[2]tr (2)'!C1002</f>
        <v>110.5</v>
      </c>
      <c r="C1430" s="198">
        <f>'[2]tr (2)'!D1002</f>
        <v>110.5</v>
      </c>
      <c r="D1430" s="198">
        <f>'[2]tr (2)'!E1002</f>
        <v>110.5</v>
      </c>
      <c r="E1430" s="251"/>
      <c r="F1430" s="198">
        <f>'[2]tr (2)'!F1002</f>
        <v>110.5</v>
      </c>
      <c r="G1430" s="198">
        <f>'[2]tr (2)'!G1002</f>
        <v>110.5</v>
      </c>
      <c r="H1430" s="198">
        <f>'[2]tr (2)'!H1002</f>
        <v>110.5</v>
      </c>
      <c r="I1430" s="198">
        <f>'[2]tr (2)'!I1002</f>
        <v>110.5</v>
      </c>
      <c r="J1430" s="198">
        <f>'[2]tr (2)'!J1002</f>
        <v>110.5</v>
      </c>
      <c r="K1430" s="198">
        <f>'[2]tr (2)'!K1002</f>
        <v>110.5</v>
      </c>
      <c r="L1430" s="198">
        <f>'[2]tr (2)'!L1002</f>
        <v>110.5</v>
      </c>
      <c r="M1430" s="198">
        <f>'[2]tr (2)'!M1002</f>
        <v>110.5</v>
      </c>
      <c r="N1430" s="198">
        <f>'[2]tr (2)'!N1002</f>
        <v>110.5</v>
      </c>
      <c r="O1430" s="251"/>
      <c r="P1430" s="247">
        <f>'[2]tr (2)'!O1002</f>
        <v>110.5</v>
      </c>
      <c r="Q1430" s="198">
        <f>'[2]tr (2)'!P1002</f>
        <v>110.5</v>
      </c>
      <c r="R1430" s="251">
        <f>'[2]tr (2)'!Q1002</f>
        <v>110.5</v>
      </c>
      <c r="S1430" s="253" t="s">
        <v>1782</v>
      </c>
    </row>
    <row r="1431" spans="1:19" ht="15" customHeight="1">
      <c r="A1431" s="216" t="s">
        <v>1783</v>
      </c>
      <c r="B1431" s="247">
        <f>'[2]tr (2)'!C1003</f>
        <v>100.2</v>
      </c>
      <c r="C1431" s="198">
        <f>'[2]tr (2)'!D1003</f>
        <v>100.2</v>
      </c>
      <c r="D1431" s="198">
        <f>'[2]tr (2)'!E1003</f>
        <v>100.2</v>
      </c>
      <c r="E1431" s="251"/>
      <c r="F1431" s="198">
        <f>'[2]tr (2)'!F1003</f>
        <v>100.2</v>
      </c>
      <c r="G1431" s="198">
        <f>'[2]tr (2)'!G1003</f>
        <v>100.2</v>
      </c>
      <c r="H1431" s="198">
        <f>'[2]tr (2)'!H1003</f>
        <v>100.2</v>
      </c>
      <c r="I1431" s="198">
        <f>'[2]tr (2)'!I1003</f>
        <v>100.2</v>
      </c>
      <c r="J1431" s="198">
        <f>'[2]tr (2)'!J1003</f>
        <v>100.2</v>
      </c>
      <c r="K1431" s="198">
        <f>'[2]tr (2)'!K1003</f>
        <v>100.2</v>
      </c>
      <c r="L1431" s="198">
        <f>'[2]tr (2)'!L1003</f>
        <v>100.2</v>
      </c>
      <c r="M1431" s="198">
        <f>'[2]tr (2)'!M1003</f>
        <v>100.2</v>
      </c>
      <c r="N1431" s="198">
        <f>'[2]tr (2)'!N1003</f>
        <v>100.2</v>
      </c>
      <c r="O1431" s="251"/>
      <c r="P1431" s="247">
        <f>'[2]tr (2)'!O1003</f>
        <v>100.2</v>
      </c>
      <c r="Q1431" s="198">
        <f>'[2]tr (2)'!P1003</f>
        <v>100.2</v>
      </c>
      <c r="R1431" s="251">
        <f>'[2]tr (2)'!Q1003</f>
        <v>100.2</v>
      </c>
      <c r="S1431" s="253" t="s">
        <v>1784</v>
      </c>
    </row>
    <row r="1432" spans="1:19" ht="15" customHeight="1">
      <c r="A1432" s="216" t="s">
        <v>1785</v>
      </c>
      <c r="B1432" s="247">
        <f>'[2]tr (2)'!C1004</f>
        <v>100.9</v>
      </c>
      <c r="C1432" s="198">
        <f>'[2]tr (2)'!D1004</f>
        <v>100.9</v>
      </c>
      <c r="D1432" s="198">
        <f>'[2]tr (2)'!E1004</f>
        <v>100.9</v>
      </c>
      <c r="E1432" s="251"/>
      <c r="F1432" s="198">
        <f>'[2]tr (2)'!F1004</f>
        <v>100.9</v>
      </c>
      <c r="G1432" s="198">
        <f>'[2]tr (2)'!G1004</f>
        <v>100.9</v>
      </c>
      <c r="H1432" s="198">
        <f>'[2]tr (2)'!H1004</f>
        <v>100.9</v>
      </c>
      <c r="I1432" s="198">
        <f>'[2]tr (2)'!I1004</f>
        <v>100.9</v>
      </c>
      <c r="J1432" s="198">
        <f>'[2]tr (2)'!J1004</f>
        <v>100.9</v>
      </c>
      <c r="K1432" s="198">
        <f>'[2]tr (2)'!K1004</f>
        <v>100.9</v>
      </c>
      <c r="L1432" s="198">
        <f>'[2]tr (2)'!L1004</f>
        <v>100.8</v>
      </c>
      <c r="M1432" s="198">
        <f>'[2]tr (2)'!M1004</f>
        <v>100.8</v>
      </c>
      <c r="N1432" s="198">
        <f>'[2]tr (2)'!N1004</f>
        <v>100.8</v>
      </c>
      <c r="O1432" s="251"/>
      <c r="P1432" s="247">
        <f>'[2]tr (2)'!O1004</f>
        <v>100.8</v>
      </c>
      <c r="Q1432" s="198">
        <f>'[2]tr (2)'!P1004</f>
        <v>100.8</v>
      </c>
      <c r="R1432" s="251">
        <f>'[2]tr (2)'!Q1004</f>
        <v>100.8</v>
      </c>
      <c r="S1432" s="253" t="s">
        <v>1786</v>
      </c>
    </row>
    <row r="1433" spans="1:19" ht="15" customHeight="1">
      <c r="B1433" s="247"/>
      <c r="C1433" s="198"/>
      <c r="D1433" s="242"/>
      <c r="E1433" s="244"/>
      <c r="F1433" s="242"/>
      <c r="G1433" s="242"/>
      <c r="H1433" s="242"/>
      <c r="I1433" s="242"/>
      <c r="J1433" s="242"/>
      <c r="K1433" s="242"/>
      <c r="L1433" s="242"/>
      <c r="M1433" s="242"/>
      <c r="N1433" s="242"/>
      <c r="O1433" s="244"/>
      <c r="P1433" s="241"/>
      <c r="Q1433" s="242"/>
      <c r="R1433" s="244"/>
      <c r="S1433" s="253"/>
    </row>
    <row r="1434" spans="1:19" ht="15" customHeight="1">
      <c r="A1434" s="249" t="s">
        <v>1787</v>
      </c>
      <c r="B1434" s="241">
        <f>'[2]tr (2)'!C1006</f>
        <v>97.8</v>
      </c>
      <c r="C1434" s="242">
        <f>'[2]tr (2)'!D1006</f>
        <v>98.2</v>
      </c>
      <c r="D1434" s="242">
        <f>'[2]tr (2)'!E1006</f>
        <v>98</v>
      </c>
      <c r="E1434" s="244"/>
      <c r="F1434" s="242">
        <f>'[2]tr (2)'!F1006</f>
        <v>95.8</v>
      </c>
      <c r="G1434" s="242">
        <f>'[2]tr (2)'!G1006</f>
        <v>93.5</v>
      </c>
      <c r="H1434" s="242">
        <f>'[2]tr (2)'!H1006</f>
        <v>94.6</v>
      </c>
      <c r="I1434" s="242">
        <f>'[2]tr (2)'!I1006</f>
        <v>99.2</v>
      </c>
      <c r="J1434" s="242">
        <f>'[2]tr (2)'!J1006</f>
        <v>100.8</v>
      </c>
      <c r="K1434" s="242">
        <f>'[2]tr (2)'!K1006</f>
        <v>103.8</v>
      </c>
      <c r="L1434" s="242">
        <f>'[2]tr (2)'!L1006</f>
        <v>102.9</v>
      </c>
      <c r="M1434" s="242">
        <f>'[2]tr (2)'!M1006</f>
        <v>103.1</v>
      </c>
      <c r="N1434" s="242">
        <f>'[2]tr (2)'!N1006</f>
        <v>102.7</v>
      </c>
      <c r="O1434" s="244"/>
      <c r="P1434" s="241">
        <f>'[2]tr (2)'!O1006</f>
        <v>101.8</v>
      </c>
      <c r="Q1434" s="242">
        <f>'[2]tr (2)'!P1006</f>
        <v>101.7</v>
      </c>
      <c r="R1434" s="244">
        <f>'[2]tr (2)'!Q1006</f>
        <v>101.8</v>
      </c>
      <c r="S1434" s="248" t="s">
        <v>1788</v>
      </c>
    </row>
    <row r="1435" spans="1:19" ht="15" customHeight="1">
      <c r="A1435" s="216" t="s">
        <v>1789</v>
      </c>
      <c r="B1435" s="247">
        <f>'[2]tr (2)'!C1007</f>
        <v>97.7</v>
      </c>
      <c r="C1435" s="198">
        <f>'[2]tr (2)'!D1007</f>
        <v>97.7</v>
      </c>
      <c r="D1435" s="198">
        <f>'[2]tr (2)'!E1007</f>
        <v>97.7</v>
      </c>
      <c r="E1435" s="251"/>
      <c r="F1435" s="198">
        <f>'[2]tr (2)'!F1007</f>
        <v>97.7</v>
      </c>
      <c r="G1435" s="198">
        <f>'[2]tr (2)'!G1007</f>
        <v>97.7</v>
      </c>
      <c r="H1435" s="198">
        <f>'[2]tr (2)'!H1007</f>
        <v>97.7</v>
      </c>
      <c r="I1435" s="198">
        <f>'[2]tr (2)'!I1007</f>
        <v>97.7</v>
      </c>
      <c r="J1435" s="198">
        <f>'[2]tr (2)'!J1007</f>
        <v>97.7</v>
      </c>
      <c r="K1435" s="198">
        <f>'[2]tr (2)'!K1007</f>
        <v>97.7</v>
      </c>
      <c r="L1435" s="198">
        <f>'[2]tr (2)'!L1007</f>
        <v>97.6</v>
      </c>
      <c r="M1435" s="198">
        <f>'[2]tr (2)'!M1007</f>
        <v>97.6</v>
      </c>
      <c r="N1435" s="198">
        <f>'[2]tr (2)'!N1007</f>
        <v>97.6</v>
      </c>
      <c r="O1435" s="251"/>
      <c r="P1435" s="247">
        <f>'[2]tr (2)'!O1007</f>
        <v>97.6</v>
      </c>
      <c r="Q1435" s="198">
        <f>'[2]tr (2)'!P1007</f>
        <v>97.6</v>
      </c>
      <c r="R1435" s="251">
        <f>'[2]tr (2)'!Q1007</f>
        <v>97.6</v>
      </c>
      <c r="S1435" s="253" t="s">
        <v>1790</v>
      </c>
    </row>
    <row r="1436" spans="1:19" ht="15" customHeight="1">
      <c r="A1436" s="216" t="s">
        <v>1791</v>
      </c>
      <c r="B1436" s="247">
        <f>'[2]tr (2)'!C1008</f>
        <v>87.5</v>
      </c>
      <c r="C1436" s="198">
        <f>'[2]tr (2)'!D1008</f>
        <v>87.5</v>
      </c>
      <c r="D1436" s="198">
        <f>'[2]tr (2)'!E1008</f>
        <v>93.8</v>
      </c>
      <c r="E1436" s="251"/>
      <c r="F1436" s="198">
        <f>'[2]tr (2)'!F1008</f>
        <v>93.8</v>
      </c>
      <c r="G1436" s="198">
        <f>'[2]tr (2)'!G1008</f>
        <v>93.8</v>
      </c>
      <c r="H1436" s="198">
        <f>'[2]tr (2)'!H1008</f>
        <v>93.8</v>
      </c>
      <c r="I1436" s="198">
        <f>'[2]tr (2)'!I1008</f>
        <v>93.8</v>
      </c>
      <c r="J1436" s="198">
        <f>'[2]tr (2)'!J1008</f>
        <v>93.8</v>
      </c>
      <c r="K1436" s="198">
        <f>'[2]tr (2)'!K1008</f>
        <v>93.8</v>
      </c>
      <c r="L1436" s="198">
        <f>'[2]tr (2)'!L1008</f>
        <v>93.8</v>
      </c>
      <c r="M1436" s="198">
        <f>'[2]tr (2)'!M1008</f>
        <v>93.8</v>
      </c>
      <c r="N1436" s="198">
        <f>'[2]tr (2)'!N1008</f>
        <v>93.8</v>
      </c>
      <c r="O1436" s="251"/>
      <c r="P1436" s="247">
        <f>'[2]tr (2)'!O1008</f>
        <v>96.9</v>
      </c>
      <c r="Q1436" s="198">
        <f>'[2]tr (2)'!P1008</f>
        <v>96.9</v>
      </c>
      <c r="R1436" s="251">
        <f>'[2]tr (2)'!Q1008</f>
        <v>96.9</v>
      </c>
      <c r="S1436" s="253" t="s">
        <v>1792</v>
      </c>
    </row>
    <row r="1437" spans="1:19" ht="15" customHeight="1">
      <c r="A1437" s="216" t="s">
        <v>1793</v>
      </c>
      <c r="B1437" s="247">
        <f>'[2]tr (2)'!C1009</f>
        <v>95</v>
      </c>
      <c r="C1437" s="198">
        <f>'[2]tr (2)'!D1009</f>
        <v>95</v>
      </c>
      <c r="D1437" s="198">
        <f>'[2]tr (2)'!E1009</f>
        <v>87.1</v>
      </c>
      <c r="E1437" s="251"/>
      <c r="F1437" s="198">
        <f>'[2]tr (2)'!F1009</f>
        <v>88.2</v>
      </c>
      <c r="G1437" s="198">
        <f>'[2]tr (2)'!G1009</f>
        <v>88.2</v>
      </c>
      <c r="H1437" s="198">
        <f>'[2]tr (2)'!H1009</f>
        <v>88.2</v>
      </c>
      <c r="I1437" s="198">
        <f>'[2]tr (2)'!I1009</f>
        <v>88.3</v>
      </c>
      <c r="J1437" s="198">
        <f>'[2]tr (2)'!J1009</f>
        <v>88.3</v>
      </c>
      <c r="K1437" s="198">
        <f>'[2]tr (2)'!K1009</f>
        <v>88.3</v>
      </c>
      <c r="L1437" s="198">
        <f>'[2]tr (2)'!L1009</f>
        <v>86.6</v>
      </c>
      <c r="M1437" s="198">
        <f>'[2]tr (2)'!M1009</f>
        <v>90.1</v>
      </c>
      <c r="N1437" s="198">
        <f>'[2]tr (2)'!N1009</f>
        <v>98.6</v>
      </c>
      <c r="O1437" s="251"/>
      <c r="P1437" s="247">
        <f>'[2]tr (2)'!O1009</f>
        <v>96.7</v>
      </c>
      <c r="Q1437" s="198">
        <f>'[2]tr (2)'!P1009</f>
        <v>98.5</v>
      </c>
      <c r="R1437" s="251">
        <f>'[2]tr (2)'!Q1009</f>
        <v>90.8</v>
      </c>
      <c r="S1437" s="252" t="s">
        <v>1794</v>
      </c>
    </row>
    <row r="1438" spans="1:19" ht="15" customHeight="1">
      <c r="A1438" s="216" t="s">
        <v>1795</v>
      </c>
      <c r="B1438" s="247">
        <f>'[2]tr (2)'!C1010</f>
        <v>107.8</v>
      </c>
      <c r="C1438" s="198">
        <f>'[2]tr (2)'!D1010</f>
        <v>107.8</v>
      </c>
      <c r="D1438" s="198">
        <f>'[2]tr (2)'!E1010</f>
        <v>107.6</v>
      </c>
      <c r="E1438" s="251"/>
      <c r="F1438" s="198">
        <f>'[2]tr (2)'!F1010</f>
        <v>107.8</v>
      </c>
      <c r="G1438" s="198">
        <f>'[2]tr (2)'!G1010</f>
        <v>108.1</v>
      </c>
      <c r="H1438" s="198">
        <f>'[2]tr (2)'!H1010</f>
        <v>107.9</v>
      </c>
      <c r="I1438" s="198">
        <f>'[2]tr (2)'!I1010</f>
        <v>107.9</v>
      </c>
      <c r="J1438" s="198">
        <f>'[2]tr (2)'!J1010</f>
        <v>107.9</v>
      </c>
      <c r="K1438" s="198">
        <f>'[2]tr (2)'!K1010</f>
        <v>107.1</v>
      </c>
      <c r="L1438" s="198">
        <f>'[2]tr (2)'!L1010</f>
        <v>107.2</v>
      </c>
      <c r="M1438" s="198">
        <f>'[2]tr (2)'!M1010</f>
        <v>107.2</v>
      </c>
      <c r="N1438" s="198">
        <f>'[2]tr (2)'!N1010</f>
        <v>107.4</v>
      </c>
      <c r="O1438" s="251"/>
      <c r="P1438" s="247">
        <f>'[2]tr (2)'!O1010</f>
        <v>107.1</v>
      </c>
      <c r="Q1438" s="198">
        <f>'[2]tr (2)'!P1010</f>
        <v>107</v>
      </c>
      <c r="R1438" s="251">
        <f>'[2]tr (2)'!Q1010</f>
        <v>106.4</v>
      </c>
      <c r="S1438" s="253" t="s">
        <v>1796</v>
      </c>
    </row>
    <row r="1439" spans="1:19" ht="15" customHeight="1">
      <c r="A1439" s="216" t="s">
        <v>1797</v>
      </c>
      <c r="B1439" s="247">
        <f>'[2]tr (2)'!C1011</f>
        <v>89.7</v>
      </c>
      <c r="C1439" s="198">
        <f>'[2]tr (2)'!D1011</f>
        <v>91</v>
      </c>
      <c r="D1439" s="198">
        <f>'[2]tr (2)'!E1011</f>
        <v>90.4</v>
      </c>
      <c r="E1439" s="251"/>
      <c r="F1439" s="198">
        <f>'[2]tr (2)'!F1011</f>
        <v>85</v>
      </c>
      <c r="G1439" s="198">
        <f>'[2]tr (2)'!G1011</f>
        <v>78.8</v>
      </c>
      <c r="H1439" s="198">
        <f>'[2]tr (2)'!H1011</f>
        <v>81.8</v>
      </c>
      <c r="I1439" s="198">
        <f>'[2]tr (2)'!I1011</f>
        <v>94.3</v>
      </c>
      <c r="J1439" s="198">
        <f>'[2]tr (2)'!J1011</f>
        <v>98.6</v>
      </c>
      <c r="K1439" s="198">
        <f>'[2]tr (2)'!K1011</f>
        <v>106.9</v>
      </c>
      <c r="L1439" s="198">
        <f>'[2]tr (2)'!L1011</f>
        <v>104.5</v>
      </c>
      <c r="M1439" s="198">
        <f>'[2]tr (2)'!M1011</f>
        <v>105</v>
      </c>
      <c r="N1439" s="198">
        <f>'[2]tr (2)'!N1011</f>
        <v>106.2</v>
      </c>
      <c r="O1439" s="251"/>
      <c r="P1439" s="247">
        <f>'[2]tr (2)'!O1011</f>
        <v>103.6</v>
      </c>
      <c r="Q1439" s="198">
        <f>'[2]tr (2)'!P1011</f>
        <v>104.2</v>
      </c>
      <c r="R1439" s="251">
        <f>'[2]tr (2)'!Q1011</f>
        <v>104.5</v>
      </c>
      <c r="S1439" s="252" t="s">
        <v>1798</v>
      </c>
    </row>
    <row r="1440" spans="1:19" ht="15" customHeight="1">
      <c r="A1440" s="216" t="s">
        <v>1799</v>
      </c>
      <c r="B1440" s="247">
        <f>'[2]tr (2)'!C1012</f>
        <v>100</v>
      </c>
      <c r="C1440" s="198">
        <f>'[2]tr (2)'!D1012</f>
        <v>100</v>
      </c>
      <c r="D1440" s="198">
        <f>'[2]tr (2)'!E1012</f>
        <v>100</v>
      </c>
      <c r="E1440" s="251"/>
      <c r="F1440" s="198">
        <f>'[2]tr (2)'!F1012</f>
        <v>100</v>
      </c>
      <c r="G1440" s="198">
        <f>'[2]tr (2)'!G1012</f>
        <v>100</v>
      </c>
      <c r="H1440" s="198">
        <f>'[2]tr (2)'!H1012</f>
        <v>100</v>
      </c>
      <c r="I1440" s="198">
        <f>'[2]tr (2)'!I1012</f>
        <v>100</v>
      </c>
      <c r="J1440" s="198">
        <f>'[2]tr (2)'!J1012</f>
        <v>100</v>
      </c>
      <c r="K1440" s="198">
        <f>'[2]tr (2)'!K1012</f>
        <v>100</v>
      </c>
      <c r="L1440" s="198">
        <f>'[2]tr (2)'!L1012</f>
        <v>100</v>
      </c>
      <c r="M1440" s="198">
        <f>'[2]tr (2)'!M1012</f>
        <v>100</v>
      </c>
      <c r="N1440" s="198">
        <f>'[2]tr (2)'!N1012</f>
        <v>100</v>
      </c>
      <c r="O1440" s="251"/>
      <c r="P1440" s="247">
        <f>'[2]tr (2)'!O1012</f>
        <v>100</v>
      </c>
      <c r="Q1440" s="198">
        <f>'[2]tr (2)'!P1012</f>
        <v>100</v>
      </c>
      <c r="R1440" s="251">
        <f>'[2]tr (2)'!Q1012</f>
        <v>100</v>
      </c>
      <c r="S1440" s="253" t="s">
        <v>1800</v>
      </c>
    </row>
    <row r="1441" spans="1:19" ht="15" customHeight="1">
      <c r="A1441" s="216" t="s">
        <v>1801</v>
      </c>
      <c r="B1441" s="247">
        <f>'[2]tr (2)'!C1013</f>
        <v>101.2</v>
      </c>
      <c r="C1441" s="198">
        <f>'[2]tr (2)'!D1013</f>
        <v>101.2</v>
      </c>
      <c r="D1441" s="198">
        <f>'[2]tr (2)'!E1013</f>
        <v>101.2</v>
      </c>
      <c r="E1441" s="251"/>
      <c r="F1441" s="198">
        <f>'[2]tr (2)'!F1013</f>
        <v>101.2</v>
      </c>
      <c r="G1441" s="198">
        <f>'[2]tr (2)'!G1013</f>
        <v>101.2</v>
      </c>
      <c r="H1441" s="198">
        <f>'[2]tr (2)'!H1013</f>
        <v>101.2</v>
      </c>
      <c r="I1441" s="198">
        <f>'[2]tr (2)'!I1013</f>
        <v>101.2</v>
      </c>
      <c r="J1441" s="198">
        <f>'[2]tr (2)'!J1013</f>
        <v>101.2</v>
      </c>
      <c r="K1441" s="198">
        <f>'[2]tr (2)'!K1013</f>
        <v>101.2</v>
      </c>
      <c r="L1441" s="198">
        <f>'[2]tr (2)'!L1013</f>
        <v>101.2</v>
      </c>
      <c r="M1441" s="198">
        <f>'[2]tr (2)'!M1013</f>
        <v>101.2</v>
      </c>
      <c r="N1441" s="198">
        <f>'[2]tr (2)'!N1013</f>
        <v>101.2</v>
      </c>
      <c r="O1441" s="251"/>
      <c r="P1441" s="247">
        <f>'[2]tr (2)'!O1013</f>
        <v>101.2</v>
      </c>
      <c r="Q1441" s="198">
        <f>'[2]tr (2)'!P1013</f>
        <v>101.2</v>
      </c>
      <c r="R1441" s="251">
        <f>'[2]tr (2)'!Q1013</f>
        <v>101.2</v>
      </c>
      <c r="S1441" s="253" t="s">
        <v>1802</v>
      </c>
    </row>
    <row r="1442" spans="1:19" ht="15" customHeight="1">
      <c r="A1442" s="216" t="s">
        <v>1805</v>
      </c>
      <c r="B1442" s="247">
        <f>'[2]tr (2)'!C1014</f>
        <v>103.9</v>
      </c>
      <c r="C1442" s="198">
        <f>'[2]tr (2)'!D1014</f>
        <v>103.9</v>
      </c>
      <c r="D1442" s="198">
        <f>'[2]tr (2)'!E1014</f>
        <v>103.9</v>
      </c>
      <c r="E1442" s="251"/>
      <c r="F1442" s="198">
        <f>'[2]tr (2)'!F1014</f>
        <v>103.2</v>
      </c>
      <c r="G1442" s="198">
        <f>'[2]tr (2)'!G1014</f>
        <v>103.2</v>
      </c>
      <c r="H1442" s="198">
        <f>'[2]tr (2)'!H1014</f>
        <v>103.2</v>
      </c>
      <c r="I1442" s="198">
        <f>'[2]tr (2)'!I1014</f>
        <v>103.2</v>
      </c>
      <c r="J1442" s="198">
        <f>'[2]tr (2)'!J1014</f>
        <v>103.2</v>
      </c>
      <c r="K1442" s="198">
        <f>'[2]tr (2)'!K1014</f>
        <v>103.2</v>
      </c>
      <c r="L1442" s="198">
        <f>'[2]tr (2)'!L1014</f>
        <v>103.2</v>
      </c>
      <c r="M1442" s="198">
        <f>'[2]tr (2)'!M1014</f>
        <v>103.2</v>
      </c>
      <c r="N1442" s="198">
        <f>'[2]tr (2)'!N1014</f>
        <v>100.8</v>
      </c>
      <c r="O1442" s="251"/>
      <c r="P1442" s="247">
        <f>'[2]tr (2)'!O1014</f>
        <v>100.8</v>
      </c>
      <c r="Q1442" s="198">
        <f>'[2]tr (2)'!P1014</f>
        <v>100</v>
      </c>
      <c r="R1442" s="251">
        <f>'[2]tr (2)'!Q1014</f>
        <v>100</v>
      </c>
      <c r="S1442" s="253" t="s">
        <v>1806</v>
      </c>
    </row>
    <row r="1443" spans="1:19" ht="15" customHeight="1">
      <c r="A1443" s="216" t="s">
        <v>1807</v>
      </c>
      <c r="B1443" s="247">
        <f>'[2]tr (2)'!C1015</f>
        <v>100</v>
      </c>
      <c r="C1443" s="198">
        <f>'[2]tr (2)'!D1015</f>
        <v>100</v>
      </c>
      <c r="D1443" s="198">
        <f>'[2]tr (2)'!E1015</f>
        <v>100</v>
      </c>
      <c r="E1443" s="251"/>
      <c r="F1443" s="198">
        <f>'[2]tr (2)'!F1015</f>
        <v>100</v>
      </c>
      <c r="G1443" s="198">
        <f>'[2]tr (2)'!G1015</f>
        <v>100</v>
      </c>
      <c r="H1443" s="198">
        <f>'[2]tr (2)'!H1015</f>
        <v>100</v>
      </c>
      <c r="I1443" s="198">
        <f>'[2]tr (2)'!I1015</f>
        <v>100</v>
      </c>
      <c r="J1443" s="198">
        <f>'[2]tr (2)'!J1015</f>
        <v>100</v>
      </c>
      <c r="K1443" s="198">
        <f>'[2]tr (2)'!K1015</f>
        <v>100</v>
      </c>
      <c r="L1443" s="198">
        <f>'[2]tr (2)'!L1015</f>
        <v>100</v>
      </c>
      <c r="M1443" s="198">
        <f>'[2]tr (2)'!M1015</f>
        <v>100</v>
      </c>
      <c r="N1443" s="198">
        <f>'[2]tr (2)'!N1015</f>
        <v>100</v>
      </c>
      <c r="O1443" s="251"/>
      <c r="P1443" s="247">
        <f>'[2]tr (2)'!O1015</f>
        <v>100</v>
      </c>
      <c r="Q1443" s="198">
        <f>'[2]tr (2)'!P1015</f>
        <v>100</v>
      </c>
      <c r="R1443" s="251">
        <f>'[2]tr (2)'!Q1015</f>
        <v>100</v>
      </c>
      <c r="S1443" s="253" t="s">
        <v>1808</v>
      </c>
    </row>
    <row r="1444" spans="1:19" ht="15" customHeight="1">
      <c r="B1444" s="247"/>
      <c r="C1444" s="198"/>
      <c r="D1444" s="242"/>
      <c r="E1444" s="244"/>
      <c r="F1444" s="242"/>
      <c r="G1444" s="242"/>
      <c r="H1444" s="242"/>
      <c r="I1444" s="242"/>
      <c r="J1444" s="242"/>
      <c r="K1444" s="242"/>
      <c r="L1444" s="242"/>
      <c r="M1444" s="242"/>
      <c r="N1444" s="242"/>
      <c r="O1444" s="244"/>
      <c r="P1444" s="241"/>
      <c r="Q1444" s="242"/>
      <c r="R1444" s="244"/>
      <c r="S1444" s="253"/>
    </row>
    <row r="1445" spans="1:19" ht="15" customHeight="1">
      <c r="A1445" s="249" t="s">
        <v>1809</v>
      </c>
      <c r="B1445" s="241">
        <f>'[2]tr (2)'!C1017</f>
        <v>98.8</v>
      </c>
      <c r="C1445" s="242">
        <f>'[2]tr (2)'!D1017</f>
        <v>98.9</v>
      </c>
      <c r="D1445" s="242">
        <f>'[2]tr (2)'!E1017</f>
        <v>98.9</v>
      </c>
      <c r="E1445" s="244"/>
      <c r="F1445" s="242">
        <f>'[2]tr (2)'!F1017</f>
        <v>98.9</v>
      </c>
      <c r="G1445" s="242">
        <f>'[2]tr (2)'!G1017</f>
        <v>98.9</v>
      </c>
      <c r="H1445" s="242">
        <f>'[2]tr (2)'!H1017</f>
        <v>98.9</v>
      </c>
      <c r="I1445" s="242">
        <f>'[2]tr (2)'!I1017</f>
        <v>98.9</v>
      </c>
      <c r="J1445" s="242">
        <f>'[2]tr (2)'!J1017</f>
        <v>98.9</v>
      </c>
      <c r="K1445" s="242">
        <f>'[2]tr (2)'!K1017</f>
        <v>98.9</v>
      </c>
      <c r="L1445" s="242">
        <f>'[2]tr (2)'!L1017</f>
        <v>98.9</v>
      </c>
      <c r="M1445" s="242">
        <f>'[2]tr (2)'!M1017</f>
        <v>98.9</v>
      </c>
      <c r="N1445" s="242">
        <f>'[2]tr (2)'!N1017</f>
        <v>98.9</v>
      </c>
      <c r="O1445" s="244"/>
      <c r="P1445" s="241">
        <f>'[2]tr (2)'!O1017</f>
        <v>98.9</v>
      </c>
      <c r="Q1445" s="242">
        <f>'[2]tr (2)'!P1017</f>
        <v>98.9</v>
      </c>
      <c r="R1445" s="244">
        <f>'[2]tr (2)'!Q1017</f>
        <v>98.9</v>
      </c>
      <c r="S1445" s="248" t="s">
        <v>1810</v>
      </c>
    </row>
    <row r="1446" spans="1:19" ht="15" customHeight="1">
      <c r="A1446" s="216" t="s">
        <v>1811</v>
      </c>
      <c r="B1446" s="247">
        <f>'[2]tr (2)'!C1018</f>
        <v>100</v>
      </c>
      <c r="C1446" s="198">
        <f>'[2]tr (2)'!D1018</f>
        <v>100</v>
      </c>
      <c r="D1446" s="198">
        <f>'[2]tr (2)'!E1018</f>
        <v>100</v>
      </c>
      <c r="E1446" s="251"/>
      <c r="F1446" s="198">
        <f>'[2]tr (2)'!F1018</f>
        <v>100</v>
      </c>
      <c r="G1446" s="198">
        <f>'[2]tr (2)'!G1018</f>
        <v>100</v>
      </c>
      <c r="H1446" s="198">
        <f>'[2]tr (2)'!H1018</f>
        <v>100</v>
      </c>
      <c r="I1446" s="198">
        <f>'[2]tr (2)'!I1018</f>
        <v>100</v>
      </c>
      <c r="J1446" s="198">
        <f>'[2]tr (2)'!J1018</f>
        <v>100</v>
      </c>
      <c r="K1446" s="198">
        <f>'[2]tr (2)'!K1018</f>
        <v>100</v>
      </c>
      <c r="L1446" s="198">
        <f>'[2]tr (2)'!L1018</f>
        <v>100</v>
      </c>
      <c r="M1446" s="198">
        <f>'[2]tr (2)'!M1018</f>
        <v>100</v>
      </c>
      <c r="N1446" s="198">
        <f>'[2]tr (2)'!N1018</f>
        <v>100</v>
      </c>
      <c r="O1446" s="251"/>
      <c r="P1446" s="247">
        <f>'[2]tr (2)'!O1018</f>
        <v>100</v>
      </c>
      <c r="Q1446" s="198">
        <f>'[2]tr (2)'!P1018</f>
        <v>100</v>
      </c>
      <c r="R1446" s="251">
        <f>'[2]tr (2)'!Q1018</f>
        <v>99.8</v>
      </c>
      <c r="S1446" s="253" t="s">
        <v>1812</v>
      </c>
    </row>
    <row r="1447" spans="1:19" ht="15" customHeight="1">
      <c r="A1447" s="216" t="s">
        <v>1813</v>
      </c>
      <c r="B1447" s="247">
        <f>'[2]tr (2)'!C1019</f>
        <v>69</v>
      </c>
      <c r="C1447" s="198">
        <f>'[2]tr (2)'!D1019</f>
        <v>69.099999999999994</v>
      </c>
      <c r="D1447" s="198">
        <f>'[2]tr (2)'!E1019</f>
        <v>69.099999999999994</v>
      </c>
      <c r="E1447" s="251"/>
      <c r="F1447" s="198">
        <f>'[2]tr (2)'!F1019</f>
        <v>69.099999999999994</v>
      </c>
      <c r="G1447" s="198">
        <f>'[2]tr (2)'!G1019</f>
        <v>69.099999999999994</v>
      </c>
      <c r="H1447" s="198">
        <f>'[2]tr (2)'!H1019</f>
        <v>69.099999999999994</v>
      </c>
      <c r="I1447" s="198">
        <f>'[2]tr (2)'!I1019</f>
        <v>69.099999999999994</v>
      </c>
      <c r="J1447" s="198">
        <f>'[2]tr (2)'!J1019</f>
        <v>69.099999999999994</v>
      </c>
      <c r="K1447" s="198">
        <f>'[2]tr (2)'!K1019</f>
        <v>69.099999999999994</v>
      </c>
      <c r="L1447" s="198">
        <f>'[2]tr (2)'!L1019</f>
        <v>69.099999999999994</v>
      </c>
      <c r="M1447" s="198">
        <f>'[2]tr (2)'!M1019</f>
        <v>69.099999999999994</v>
      </c>
      <c r="N1447" s="198">
        <f>'[2]tr (2)'!N1019</f>
        <v>69.099999999999994</v>
      </c>
      <c r="O1447" s="251"/>
      <c r="P1447" s="247">
        <f>'[2]tr (2)'!O1019</f>
        <v>69.099999999999994</v>
      </c>
      <c r="Q1447" s="198">
        <f>'[2]tr (2)'!P1019</f>
        <v>69.099999999999994</v>
      </c>
      <c r="R1447" s="251">
        <f>'[2]tr (2)'!Q1019</f>
        <v>69.099999999999994</v>
      </c>
      <c r="S1447" s="253" t="s">
        <v>1814</v>
      </c>
    </row>
    <row r="1448" spans="1:19" ht="15" customHeight="1">
      <c r="A1448" s="216" t="s">
        <v>1815</v>
      </c>
      <c r="B1448" s="247">
        <f>'[2]tr (2)'!C1020</f>
        <v>104.3</v>
      </c>
      <c r="C1448" s="198">
        <f>'[2]tr (2)'!D1020</f>
        <v>104.3</v>
      </c>
      <c r="D1448" s="198">
        <f>'[2]tr (2)'!E1020</f>
        <v>104.3</v>
      </c>
      <c r="E1448" s="251"/>
      <c r="F1448" s="198">
        <f>'[2]tr (2)'!F1020</f>
        <v>104.3</v>
      </c>
      <c r="G1448" s="198">
        <f>'[2]tr (2)'!G1020</f>
        <v>104.3</v>
      </c>
      <c r="H1448" s="198">
        <f>'[2]tr (2)'!H1020</f>
        <v>104.3</v>
      </c>
      <c r="I1448" s="198">
        <f>'[2]tr (2)'!I1020</f>
        <v>104.3</v>
      </c>
      <c r="J1448" s="198">
        <f>'[2]tr (2)'!J1020</f>
        <v>104.3</v>
      </c>
      <c r="K1448" s="198">
        <f>'[2]tr (2)'!K1020</f>
        <v>104.3</v>
      </c>
      <c r="L1448" s="198">
        <f>'[2]tr (2)'!L1020</f>
        <v>104.3</v>
      </c>
      <c r="M1448" s="198">
        <f>'[2]tr (2)'!M1020</f>
        <v>104.3</v>
      </c>
      <c r="N1448" s="198">
        <f>'[2]tr (2)'!N1020</f>
        <v>104.3</v>
      </c>
      <c r="O1448" s="251"/>
      <c r="P1448" s="247">
        <f>'[2]tr (2)'!O1020</f>
        <v>104.3</v>
      </c>
      <c r="Q1448" s="198">
        <f>'[2]tr (2)'!P1020</f>
        <v>104.3</v>
      </c>
      <c r="R1448" s="251">
        <f>'[2]tr (2)'!Q1020</f>
        <v>104.3</v>
      </c>
      <c r="S1448" s="253" t="s">
        <v>1816</v>
      </c>
    </row>
    <row r="1449" spans="1:19" ht="15" customHeight="1">
      <c r="B1449" s="247"/>
      <c r="C1449" s="198"/>
      <c r="D1449" s="198"/>
      <c r="E1449" s="251"/>
      <c r="R1449" s="237"/>
      <c r="S1449" s="253"/>
    </row>
    <row r="1450" spans="1:19" ht="15" customHeight="1">
      <c r="B1450" s="247"/>
      <c r="C1450" s="198"/>
      <c r="D1450" s="198"/>
      <c r="E1450" s="251"/>
      <c r="R1450" s="237"/>
      <c r="S1450" s="253"/>
    </row>
    <row r="1451" spans="1:19" ht="15" customHeight="1">
      <c r="B1451" s="247"/>
      <c r="C1451" s="198"/>
      <c r="D1451" s="198"/>
      <c r="E1451" s="251"/>
      <c r="R1451" s="237"/>
      <c r="S1451" s="253"/>
    </row>
    <row r="1452" spans="1:19" ht="15" customHeight="1">
      <c r="B1452" s="247"/>
      <c r="C1452" s="198"/>
      <c r="D1452" s="198"/>
      <c r="E1452" s="251"/>
      <c r="R1452" s="237"/>
      <c r="S1452" s="253"/>
    </row>
    <row r="1453" spans="1:19" ht="15" customHeight="1">
      <c r="B1453" s="247"/>
      <c r="C1453" s="198"/>
      <c r="D1453" s="198"/>
      <c r="E1453" s="251"/>
      <c r="R1453" s="237"/>
      <c r="S1453" s="253"/>
    </row>
    <row r="1454" spans="1:19" ht="15" customHeight="1">
      <c r="B1454" s="247"/>
      <c r="C1454" s="198"/>
      <c r="D1454" s="198"/>
      <c r="E1454" s="251"/>
      <c r="R1454" s="237"/>
      <c r="S1454" s="253"/>
    </row>
    <row r="1455" spans="1:19" ht="15" customHeight="1">
      <c r="B1455" s="247"/>
      <c r="C1455" s="198"/>
      <c r="D1455" s="198"/>
      <c r="E1455" s="251"/>
      <c r="R1455" s="237"/>
      <c r="S1455" s="253"/>
    </row>
    <row r="1456" spans="1:19" ht="15" customHeight="1">
      <c r="A1456" s="281"/>
      <c r="B1456" s="258"/>
      <c r="C1456" s="259"/>
      <c r="D1456" s="259"/>
      <c r="E1456" s="282"/>
      <c r="F1456" s="308"/>
      <c r="G1456" s="212"/>
      <c r="H1456" s="212"/>
      <c r="I1456" s="212"/>
      <c r="J1456" s="212"/>
      <c r="K1456" s="212"/>
      <c r="L1456" s="212"/>
      <c r="M1456" s="212"/>
      <c r="N1456" s="212"/>
      <c r="O1456" s="212"/>
      <c r="P1456" s="308"/>
      <c r="Q1456" s="212"/>
      <c r="R1456" s="282"/>
      <c r="S1456" s="286" t="s">
        <v>162</v>
      </c>
    </row>
    <row r="1457" spans="1:19" ht="15" customHeight="1">
      <c r="B1457" s="198"/>
      <c r="C1457" s="198"/>
      <c r="D1457" s="198"/>
      <c r="P1457" s="296"/>
    </row>
    <row r="1458" spans="1:19" ht="24" customHeight="1">
      <c r="A1458" s="194" t="s">
        <v>1670</v>
      </c>
      <c r="C1458" s="198"/>
      <c r="D1458" s="198"/>
      <c r="P1458" s="195"/>
      <c r="S1458" s="199" t="s">
        <v>1671</v>
      </c>
    </row>
    <row r="1459" spans="1:19" ht="18" customHeight="1">
      <c r="A1459" s="201" t="s">
        <v>1939</v>
      </c>
      <c r="C1459" s="198"/>
      <c r="D1459" s="198"/>
      <c r="P1459" s="195"/>
      <c r="S1459" s="205" t="s">
        <v>1940</v>
      </c>
    </row>
    <row r="1460" spans="1:19" ht="18" customHeight="1">
      <c r="A1460" s="207" t="s">
        <v>1674</v>
      </c>
      <c r="C1460" s="198"/>
      <c r="D1460" s="198"/>
      <c r="P1460" s="195"/>
      <c r="S1460" s="209" t="s">
        <v>1675</v>
      </c>
    </row>
    <row r="1461" spans="1:19" ht="11.45" customHeight="1">
      <c r="A1461" s="211"/>
      <c r="B1461" s="212"/>
      <c r="C1461" s="212"/>
      <c r="D1461" s="212"/>
      <c r="E1461" s="212"/>
      <c r="F1461" s="212"/>
      <c r="G1461" s="212"/>
      <c r="H1461" s="212"/>
      <c r="I1461" s="212"/>
      <c r="J1461" s="212"/>
      <c r="K1461" s="212"/>
      <c r="L1461" s="212"/>
      <c r="M1461" s="212"/>
      <c r="N1461" s="212"/>
      <c r="O1461" s="212"/>
      <c r="P1461" s="212"/>
      <c r="Q1461" s="212"/>
      <c r="R1461" s="212"/>
      <c r="S1461" s="214"/>
    </row>
    <row r="1462" spans="1:19" ht="11.45" customHeight="1">
      <c r="A1462" s="217"/>
      <c r="B1462" s="2269">
        <v>2020</v>
      </c>
      <c r="C1462" s="2270"/>
      <c r="D1462" s="2270"/>
      <c r="E1462" s="2270"/>
      <c r="F1462" s="2270"/>
      <c r="G1462" s="2270"/>
      <c r="H1462" s="2270"/>
      <c r="I1462" s="2270"/>
      <c r="J1462" s="2270"/>
      <c r="K1462" s="2271"/>
      <c r="L1462" s="2269">
        <v>2019</v>
      </c>
      <c r="M1462" s="2270"/>
      <c r="N1462" s="2270"/>
      <c r="O1462" s="2270"/>
      <c r="P1462" s="2270"/>
      <c r="Q1462" s="2270"/>
      <c r="R1462" s="2271"/>
      <c r="S1462" s="218"/>
    </row>
    <row r="1463" spans="1:19" ht="11.45" customHeight="1">
      <c r="A1463" s="217"/>
      <c r="B1463" s="2272"/>
      <c r="C1463" s="2273"/>
      <c r="D1463" s="2273"/>
      <c r="E1463" s="2273"/>
      <c r="F1463" s="2273"/>
      <c r="G1463" s="2273"/>
      <c r="H1463" s="2273"/>
      <c r="I1463" s="2273"/>
      <c r="J1463" s="2273"/>
      <c r="K1463" s="2274"/>
      <c r="L1463" s="2272"/>
      <c r="M1463" s="2273"/>
      <c r="N1463" s="2273"/>
      <c r="O1463" s="2273"/>
      <c r="P1463" s="2273"/>
      <c r="Q1463" s="2273"/>
      <c r="R1463" s="2274"/>
      <c r="S1463" s="218" t="s">
        <v>1570</v>
      </c>
    </row>
    <row r="1464" spans="1:19" ht="11.45" customHeight="1">
      <c r="A1464" s="217"/>
      <c r="B1464" s="711" t="s">
        <v>45</v>
      </c>
      <c r="C1464" s="224" t="s">
        <v>47</v>
      </c>
      <c r="D1464" s="224" t="s">
        <v>27</v>
      </c>
      <c r="E1464" s="221"/>
      <c r="F1464" s="219" t="s">
        <v>28</v>
      </c>
      <c r="G1464" s="220" t="s">
        <v>29</v>
      </c>
      <c r="H1464" s="220" t="s">
        <v>30</v>
      </c>
      <c r="I1464" s="223" t="s">
        <v>23</v>
      </c>
      <c r="J1464" s="222" t="s">
        <v>24</v>
      </c>
      <c r="K1464" s="222" t="s">
        <v>25</v>
      </c>
      <c r="L1464" s="223" t="s">
        <v>1571</v>
      </c>
      <c r="M1464" s="223" t="s">
        <v>1676</v>
      </c>
      <c r="N1464" s="223" t="s">
        <v>26</v>
      </c>
      <c r="O1464" s="225"/>
      <c r="P1464" s="224" t="s">
        <v>45</v>
      </c>
      <c r="Q1464" s="224" t="s">
        <v>47</v>
      </c>
      <c r="R1464" s="712" t="s">
        <v>27</v>
      </c>
      <c r="S1464" s="218"/>
    </row>
    <row r="1465" spans="1:19" ht="11.45" customHeight="1">
      <c r="A1465" s="226"/>
      <c r="B1465" s="714" t="s">
        <v>13</v>
      </c>
      <c r="C1465" s="232" t="s">
        <v>46</v>
      </c>
      <c r="D1465" s="232" t="s">
        <v>12</v>
      </c>
      <c r="E1465" s="229"/>
      <c r="F1465" s="227" t="s">
        <v>11</v>
      </c>
      <c r="G1465" s="228" t="s">
        <v>10</v>
      </c>
      <c r="H1465" s="228" t="s">
        <v>9</v>
      </c>
      <c r="I1465" s="231" t="s">
        <v>8</v>
      </c>
      <c r="J1465" s="230" t="s">
        <v>7</v>
      </c>
      <c r="K1465" s="230" t="s">
        <v>6</v>
      </c>
      <c r="L1465" s="231" t="s">
        <v>1575</v>
      </c>
      <c r="M1465" s="231" t="s">
        <v>1576</v>
      </c>
      <c r="N1465" s="231" t="s">
        <v>1577</v>
      </c>
      <c r="O1465" s="233"/>
      <c r="P1465" s="232" t="s">
        <v>13</v>
      </c>
      <c r="Q1465" s="232" t="s">
        <v>46</v>
      </c>
      <c r="R1465" s="715" t="s">
        <v>12</v>
      </c>
      <c r="S1465" s="234"/>
    </row>
    <row r="1466" spans="1:19" ht="15" customHeight="1">
      <c r="A1466" s="267"/>
      <c r="B1466" s="241"/>
      <c r="C1466" s="242"/>
      <c r="D1466" s="242"/>
      <c r="E1466" s="237"/>
      <c r="O1466" s="291"/>
      <c r="R1466" s="237"/>
      <c r="S1466" s="239"/>
    </row>
    <row r="1467" spans="1:19" ht="15" customHeight="1">
      <c r="A1467" s="249" t="s">
        <v>1819</v>
      </c>
      <c r="B1467" s="241">
        <f>'[2]tr (2)'!C1022</f>
        <v>95.8</v>
      </c>
      <c r="C1467" s="242">
        <f>'[2]tr (2)'!D1022</f>
        <v>95.7</v>
      </c>
      <c r="D1467" s="242">
        <f>'[2]tr (2)'!E1022</f>
        <v>96.1</v>
      </c>
      <c r="E1467" s="244"/>
      <c r="F1467" s="242">
        <f>'[2]tr (2)'!F1022</f>
        <v>95.6</v>
      </c>
      <c r="G1467" s="242">
        <f>'[2]tr (2)'!G1022</f>
        <v>95.9</v>
      </c>
      <c r="H1467" s="242">
        <f>'[2]tr (2)'!H1022</f>
        <v>95.9</v>
      </c>
      <c r="I1467" s="242">
        <f>'[2]tr (2)'!I1022</f>
        <v>96.1</v>
      </c>
      <c r="J1467" s="242">
        <f>'[2]tr (2)'!J1022</f>
        <v>96.5</v>
      </c>
      <c r="K1467" s="242">
        <f>'[2]tr (2)'!K1022</f>
        <v>96</v>
      </c>
      <c r="L1467" s="242">
        <f>'[2]tr (2)'!L1022</f>
        <v>96</v>
      </c>
      <c r="M1467" s="242">
        <f>'[2]tr (2)'!M1022</f>
        <v>96.3</v>
      </c>
      <c r="N1467" s="242">
        <f>'[2]tr (2)'!N1022</f>
        <v>96.8</v>
      </c>
      <c r="O1467" s="244"/>
      <c r="P1467" s="241">
        <f>'[2]tr (2)'!O1022</f>
        <v>96.7</v>
      </c>
      <c r="Q1467" s="242">
        <f>'[2]tr (2)'!P1022</f>
        <v>97.1</v>
      </c>
      <c r="R1467" s="244">
        <f>'[2]tr (2)'!Q1022</f>
        <v>97.2</v>
      </c>
      <c r="S1467" s="245" t="s">
        <v>1820</v>
      </c>
    </row>
    <row r="1468" spans="1:19" ht="15" customHeight="1">
      <c r="A1468" s="216" t="s">
        <v>1821</v>
      </c>
      <c r="B1468" s="247">
        <f>'[2]tr (2)'!C1023</f>
        <v>74.3</v>
      </c>
      <c r="C1468" s="198">
        <f>'[2]tr (2)'!D1023</f>
        <v>73.8</v>
      </c>
      <c r="D1468" s="198">
        <f>'[2]tr (2)'!E1023</f>
        <v>74.599999999999994</v>
      </c>
      <c r="E1468" s="251"/>
      <c r="F1468" s="198">
        <f>'[2]tr (2)'!F1023</f>
        <v>74.5</v>
      </c>
      <c r="G1468" s="198">
        <f>'[2]tr (2)'!G1023</f>
        <v>75.3</v>
      </c>
      <c r="H1468" s="198">
        <f>'[2]tr (2)'!H1023</f>
        <v>75.3</v>
      </c>
      <c r="I1468" s="198">
        <f>'[2]tr (2)'!I1023</f>
        <v>76.900000000000006</v>
      </c>
      <c r="J1468" s="198">
        <f>'[2]tr (2)'!J1023</f>
        <v>79.2</v>
      </c>
      <c r="K1468" s="198">
        <f>'[2]tr (2)'!K1023</f>
        <v>79.2</v>
      </c>
      <c r="L1468" s="198">
        <f>'[2]tr (2)'!L1023</f>
        <v>79.2</v>
      </c>
      <c r="M1468" s="198">
        <f>'[2]tr (2)'!M1023</f>
        <v>79.599999999999994</v>
      </c>
      <c r="N1468" s="198">
        <f>'[2]tr (2)'!N1023</f>
        <v>83</v>
      </c>
      <c r="O1468" s="251"/>
      <c r="P1468" s="247">
        <f>'[2]tr (2)'!O1023</f>
        <v>83</v>
      </c>
      <c r="Q1468" s="198">
        <f>'[2]tr (2)'!P1023</f>
        <v>84</v>
      </c>
      <c r="R1468" s="251">
        <f>'[2]tr (2)'!Q1023</f>
        <v>84.3</v>
      </c>
      <c r="S1468" s="253" t="s">
        <v>1822</v>
      </c>
    </row>
    <row r="1469" spans="1:19" ht="15" customHeight="1">
      <c r="A1469" s="216" t="s">
        <v>1823</v>
      </c>
      <c r="B1469" s="247">
        <f>'[2]tr (2)'!C1024</f>
        <v>71.5</v>
      </c>
      <c r="C1469" s="198">
        <f>'[2]tr (2)'!D1024</f>
        <v>72.2</v>
      </c>
      <c r="D1469" s="198">
        <f>'[2]tr (2)'!E1024</f>
        <v>72.2</v>
      </c>
      <c r="E1469" s="251"/>
      <c r="F1469" s="198">
        <f>'[2]tr (2)'!F1024</f>
        <v>71.5</v>
      </c>
      <c r="G1469" s="198">
        <f>'[2]tr (2)'!G1024</f>
        <v>72.2</v>
      </c>
      <c r="H1469" s="198">
        <f>'[2]tr (2)'!H1024</f>
        <v>72.2</v>
      </c>
      <c r="I1469" s="198">
        <f>'[2]tr (2)'!I1024</f>
        <v>72.2</v>
      </c>
      <c r="J1469" s="198">
        <f>'[2]tr (2)'!J1024</f>
        <v>72.2</v>
      </c>
      <c r="K1469" s="198">
        <f>'[2]tr (2)'!K1024</f>
        <v>72.2</v>
      </c>
      <c r="L1469" s="198">
        <f>'[2]tr (2)'!L1024</f>
        <v>72.2</v>
      </c>
      <c r="M1469" s="198">
        <f>'[2]tr (2)'!M1024</f>
        <v>72.2</v>
      </c>
      <c r="N1469" s="198">
        <f>'[2]tr (2)'!N1024</f>
        <v>72.2</v>
      </c>
      <c r="O1469" s="251"/>
      <c r="P1469" s="247">
        <f>'[2]tr (2)'!O1024</f>
        <v>73.400000000000006</v>
      </c>
      <c r="Q1469" s="198">
        <f>'[2]tr (2)'!P1024</f>
        <v>73.400000000000006</v>
      </c>
      <c r="R1469" s="251">
        <f>'[2]tr (2)'!Q1024</f>
        <v>73.400000000000006</v>
      </c>
      <c r="S1469" s="252" t="s">
        <v>1824</v>
      </c>
    </row>
    <row r="1470" spans="1:19" ht="15" customHeight="1">
      <c r="A1470" s="216" t="s">
        <v>1825</v>
      </c>
      <c r="B1470" s="247">
        <f>'[2]tr (2)'!C1025</f>
        <v>80.7</v>
      </c>
      <c r="C1470" s="198">
        <f>'[2]tr (2)'!D1025</f>
        <v>80.7</v>
      </c>
      <c r="D1470" s="198">
        <f>'[2]tr (2)'!E1025</f>
        <v>83.2</v>
      </c>
      <c r="E1470" s="251"/>
      <c r="F1470" s="198">
        <f>'[2]tr (2)'!F1025</f>
        <v>79.7</v>
      </c>
      <c r="G1470" s="198">
        <f>'[2]tr (2)'!G1025</f>
        <v>80.5</v>
      </c>
      <c r="H1470" s="198">
        <f>'[2]tr (2)'!H1025</f>
        <v>80.5</v>
      </c>
      <c r="I1470" s="198">
        <f>'[2]tr (2)'!I1025</f>
        <v>80.5</v>
      </c>
      <c r="J1470" s="198">
        <f>'[2]tr (2)'!J1025</f>
        <v>80.900000000000006</v>
      </c>
      <c r="K1470" s="198">
        <f>'[2]tr (2)'!K1025</f>
        <v>81.2</v>
      </c>
      <c r="L1470" s="198">
        <f>'[2]tr (2)'!L1025</f>
        <v>81.2</v>
      </c>
      <c r="M1470" s="198">
        <f>'[2]tr (2)'!M1025</f>
        <v>81.2</v>
      </c>
      <c r="N1470" s="198">
        <f>'[2]tr (2)'!N1025</f>
        <v>81.2</v>
      </c>
      <c r="O1470" s="251"/>
      <c r="P1470" s="247">
        <f>'[2]tr (2)'!O1025</f>
        <v>81.2</v>
      </c>
      <c r="Q1470" s="198">
        <f>'[2]tr (2)'!P1025</f>
        <v>84.3</v>
      </c>
      <c r="R1470" s="251">
        <f>'[2]tr (2)'!Q1025</f>
        <v>84.3</v>
      </c>
      <c r="S1470" s="252" t="s">
        <v>1826</v>
      </c>
    </row>
    <row r="1471" spans="1:19" ht="15" customHeight="1">
      <c r="A1471" s="216" t="s">
        <v>1827</v>
      </c>
      <c r="B1471" s="247">
        <f>'[2]tr (2)'!C1026</f>
        <v>78.8</v>
      </c>
      <c r="C1471" s="198">
        <f>'[2]tr (2)'!D1026</f>
        <v>78.8</v>
      </c>
      <c r="D1471" s="198">
        <f>'[2]tr (2)'!E1026</f>
        <v>78.8</v>
      </c>
      <c r="E1471" s="251"/>
      <c r="F1471" s="198">
        <f>'[2]tr (2)'!F1026</f>
        <v>79.7</v>
      </c>
      <c r="G1471" s="198">
        <f>'[2]tr (2)'!G1026</f>
        <v>80.2</v>
      </c>
      <c r="H1471" s="198">
        <f>'[2]tr (2)'!H1026</f>
        <v>80.2</v>
      </c>
      <c r="I1471" s="198">
        <f>'[2]tr (2)'!I1026</f>
        <v>81.3</v>
      </c>
      <c r="J1471" s="198">
        <f>'[2]tr (2)'!J1026</f>
        <v>81.5</v>
      </c>
      <c r="K1471" s="198">
        <f>'[2]tr (2)'!K1026</f>
        <v>83</v>
      </c>
      <c r="L1471" s="198">
        <f>'[2]tr (2)'!L1026</f>
        <v>83.1</v>
      </c>
      <c r="M1471" s="198">
        <f>'[2]tr (2)'!M1026</f>
        <v>88.2</v>
      </c>
      <c r="N1471" s="198">
        <f>'[2]tr (2)'!N1026</f>
        <v>89.5</v>
      </c>
      <c r="O1471" s="251"/>
      <c r="P1471" s="247">
        <f>'[2]tr (2)'!O1026</f>
        <v>86.3</v>
      </c>
      <c r="Q1471" s="198">
        <f>'[2]tr (2)'!P1026</f>
        <v>86.3</v>
      </c>
      <c r="R1471" s="251">
        <f>'[2]tr (2)'!Q1026</f>
        <v>87.1</v>
      </c>
      <c r="S1471" s="252" t="s">
        <v>1828</v>
      </c>
    </row>
    <row r="1472" spans="1:19" ht="15" customHeight="1">
      <c r="A1472" s="216" t="s">
        <v>1829</v>
      </c>
      <c r="B1472" s="247">
        <f>'[2]tr (2)'!C1027</f>
        <v>106.7</v>
      </c>
      <c r="C1472" s="198">
        <f>'[2]tr (2)'!D1027</f>
        <v>106.7</v>
      </c>
      <c r="D1472" s="198">
        <f>'[2]tr (2)'!E1027</f>
        <v>106.7</v>
      </c>
      <c r="E1472" s="251"/>
      <c r="F1472" s="198">
        <f>'[2]tr (2)'!F1027</f>
        <v>106.7</v>
      </c>
      <c r="G1472" s="198">
        <f>'[2]tr (2)'!G1027</f>
        <v>106.7</v>
      </c>
      <c r="H1472" s="198">
        <f>'[2]tr (2)'!H1027</f>
        <v>106.7</v>
      </c>
      <c r="I1472" s="198">
        <f>'[2]tr (2)'!I1027</f>
        <v>106.7</v>
      </c>
      <c r="J1472" s="198">
        <f>'[2]tr (2)'!J1027</f>
        <v>106.7</v>
      </c>
      <c r="K1472" s="198">
        <f>'[2]tr (2)'!K1027</f>
        <v>105</v>
      </c>
      <c r="L1472" s="198">
        <f>'[2]tr (2)'!L1027</f>
        <v>105</v>
      </c>
      <c r="M1472" s="198">
        <f>'[2]tr (2)'!M1027</f>
        <v>100</v>
      </c>
      <c r="N1472" s="198">
        <f>'[2]tr (2)'!N1027</f>
        <v>100</v>
      </c>
      <c r="O1472" s="251"/>
      <c r="P1472" s="247">
        <f>'[2]tr (2)'!O1027</f>
        <v>100</v>
      </c>
      <c r="Q1472" s="198">
        <f>'[2]tr (2)'!P1027</f>
        <v>100</v>
      </c>
      <c r="R1472" s="251">
        <f>'[2]tr (2)'!Q1027</f>
        <v>100</v>
      </c>
      <c r="S1472" s="292" t="s">
        <v>1830</v>
      </c>
    </row>
    <row r="1473" spans="1:19" ht="15" customHeight="1">
      <c r="A1473" s="277" t="s">
        <v>1831</v>
      </c>
      <c r="B1473" s="247">
        <f>'[2]tr (2)'!C1028</f>
        <v>116.7</v>
      </c>
      <c r="C1473" s="198">
        <f>'[2]tr (2)'!D1028</f>
        <v>116.7</v>
      </c>
      <c r="D1473" s="198">
        <f>'[2]tr (2)'!E1028</f>
        <v>116.7</v>
      </c>
      <c r="E1473" s="251"/>
      <c r="F1473" s="198">
        <f>'[2]tr (2)'!F1028</f>
        <v>116.4</v>
      </c>
      <c r="G1473" s="198">
        <f>'[2]tr (2)'!G1028</f>
        <v>116.7</v>
      </c>
      <c r="H1473" s="198">
        <f>'[2]tr (2)'!H1028</f>
        <v>116.7</v>
      </c>
      <c r="I1473" s="198">
        <f>'[2]tr (2)'!I1028</f>
        <v>116.7</v>
      </c>
      <c r="J1473" s="198">
        <f>'[2]tr (2)'!J1028</f>
        <v>116.7</v>
      </c>
      <c r="K1473" s="198">
        <f>'[2]tr (2)'!K1028</f>
        <v>116.7</v>
      </c>
      <c r="L1473" s="198">
        <f>'[2]tr (2)'!L1028</f>
        <v>116.7</v>
      </c>
      <c r="M1473" s="198">
        <f>'[2]tr (2)'!M1028</f>
        <v>116.7</v>
      </c>
      <c r="N1473" s="198">
        <f>'[2]tr (2)'!N1028</f>
        <v>100</v>
      </c>
      <c r="O1473" s="251"/>
      <c r="P1473" s="247">
        <f>'[2]tr (2)'!O1028</f>
        <v>100</v>
      </c>
      <c r="Q1473" s="198">
        <f>'[2]tr (2)'!P1028</f>
        <v>100</v>
      </c>
      <c r="R1473" s="251">
        <f>'[2]tr (2)'!Q1028</f>
        <v>100</v>
      </c>
      <c r="S1473" s="206" t="s">
        <v>1832</v>
      </c>
    </row>
    <row r="1474" spans="1:19" ht="15" customHeight="1">
      <c r="A1474" s="216" t="s">
        <v>1833</v>
      </c>
      <c r="B1474" s="247">
        <f>'[2]tr (2)'!C1029</f>
        <v>85.8</v>
      </c>
      <c r="C1474" s="198">
        <f>'[2]tr (2)'!D1029</f>
        <v>85.7</v>
      </c>
      <c r="D1474" s="198">
        <f>'[2]tr (2)'!E1029</f>
        <v>85.8</v>
      </c>
      <c r="E1474" s="251"/>
      <c r="F1474" s="198">
        <f>'[2]tr (2)'!F1029</f>
        <v>85.8</v>
      </c>
      <c r="G1474" s="198">
        <f>'[2]tr (2)'!G1029</f>
        <v>85.8</v>
      </c>
      <c r="H1474" s="198">
        <f>'[2]tr (2)'!H1029</f>
        <v>85.8</v>
      </c>
      <c r="I1474" s="198">
        <f>'[2]tr (2)'!I1029</f>
        <v>84.3</v>
      </c>
      <c r="J1474" s="198">
        <f>'[2]tr (2)'!J1029</f>
        <v>84.5</v>
      </c>
      <c r="K1474" s="198">
        <f>'[2]tr (2)'!K1029</f>
        <v>84.5</v>
      </c>
      <c r="L1474" s="198">
        <f>'[2]tr (2)'!L1029</f>
        <v>84.5</v>
      </c>
      <c r="M1474" s="198">
        <f>'[2]tr (2)'!M1029</f>
        <v>87</v>
      </c>
      <c r="N1474" s="198">
        <f>'[2]tr (2)'!N1029</f>
        <v>87</v>
      </c>
      <c r="O1474" s="251"/>
      <c r="P1474" s="247">
        <f>'[2]tr (2)'!O1029</f>
        <v>89.1</v>
      </c>
      <c r="Q1474" s="198">
        <f>'[2]tr (2)'!P1029</f>
        <v>86.7</v>
      </c>
      <c r="R1474" s="251">
        <f>'[2]tr (2)'!Q1029</f>
        <v>87.6</v>
      </c>
      <c r="S1474" s="253" t="s">
        <v>1834</v>
      </c>
    </row>
    <row r="1475" spans="1:19" ht="15" customHeight="1">
      <c r="A1475" s="216" t="s">
        <v>1835</v>
      </c>
      <c r="B1475" s="247">
        <f>'[2]tr (2)'!C1030</f>
        <v>104.8</v>
      </c>
      <c r="C1475" s="198">
        <f>'[2]tr (2)'!D1030</f>
        <v>104.8</v>
      </c>
      <c r="D1475" s="198">
        <f>'[2]tr (2)'!E1030</f>
        <v>104.8</v>
      </c>
      <c r="E1475" s="251"/>
      <c r="F1475" s="198">
        <f>'[2]tr (2)'!F1030</f>
        <v>102.8</v>
      </c>
      <c r="G1475" s="198">
        <f>'[2]tr (2)'!G1030</f>
        <v>100.8</v>
      </c>
      <c r="H1475" s="198">
        <f>'[2]tr (2)'!H1030</f>
        <v>100.8</v>
      </c>
      <c r="I1475" s="198">
        <f>'[2]tr (2)'!I1030</f>
        <v>100.8</v>
      </c>
      <c r="J1475" s="198">
        <f>'[2]tr (2)'!J1030</f>
        <v>100.8</v>
      </c>
      <c r="K1475" s="198">
        <f>'[2]tr (2)'!K1030</f>
        <v>100.8</v>
      </c>
      <c r="L1475" s="198">
        <f>'[2]tr (2)'!L1030</f>
        <v>100.8</v>
      </c>
      <c r="M1475" s="198">
        <f>'[2]tr (2)'!M1030</f>
        <v>100.8</v>
      </c>
      <c r="N1475" s="198">
        <f>'[2]tr (2)'!N1030</f>
        <v>100.8</v>
      </c>
      <c r="O1475" s="251"/>
      <c r="P1475" s="247">
        <f>'[2]tr (2)'!O1030</f>
        <v>100.8</v>
      </c>
      <c r="Q1475" s="198">
        <f>'[2]tr (2)'!P1030</f>
        <v>101.7</v>
      </c>
      <c r="R1475" s="251">
        <f>'[2]tr (2)'!Q1030</f>
        <v>101.7</v>
      </c>
      <c r="S1475" s="253" t="s">
        <v>1836</v>
      </c>
    </row>
    <row r="1476" spans="1:19" ht="15" customHeight="1">
      <c r="A1476" s="216" t="s">
        <v>1837</v>
      </c>
      <c r="B1476" s="247">
        <f>'[2]tr (2)'!C1031</f>
        <v>118.1</v>
      </c>
      <c r="C1476" s="198">
        <f>'[2]tr (2)'!D1031</f>
        <v>118.1</v>
      </c>
      <c r="D1476" s="198">
        <f>'[2]tr (2)'!E1031</f>
        <v>118.1</v>
      </c>
      <c r="E1476" s="251"/>
      <c r="F1476" s="198">
        <f>'[2]tr (2)'!F1031</f>
        <v>118.1</v>
      </c>
      <c r="G1476" s="198">
        <f>'[2]tr (2)'!G1031</f>
        <v>118.1</v>
      </c>
      <c r="H1476" s="198">
        <f>'[2]tr (2)'!H1031</f>
        <v>118.1</v>
      </c>
      <c r="I1476" s="198">
        <f>'[2]tr (2)'!I1031</f>
        <v>118.1</v>
      </c>
      <c r="J1476" s="198">
        <f>'[2]tr (2)'!J1031</f>
        <v>118.1</v>
      </c>
      <c r="K1476" s="198">
        <f>'[2]tr (2)'!K1031</f>
        <v>118.1</v>
      </c>
      <c r="L1476" s="198">
        <f>'[2]tr (2)'!L1031</f>
        <v>118.1</v>
      </c>
      <c r="M1476" s="198">
        <f>'[2]tr (2)'!M1031</f>
        <v>118.1</v>
      </c>
      <c r="N1476" s="198">
        <f>'[2]tr (2)'!N1031</f>
        <v>118.1</v>
      </c>
      <c r="O1476" s="251"/>
      <c r="P1476" s="247">
        <f>'[2]tr (2)'!O1031</f>
        <v>118.1</v>
      </c>
      <c r="Q1476" s="198">
        <f>'[2]tr (2)'!P1031</f>
        <v>118.1</v>
      </c>
      <c r="R1476" s="251">
        <f>'[2]tr (2)'!Q1031</f>
        <v>118.1</v>
      </c>
      <c r="S1476" s="253" t="s">
        <v>1838</v>
      </c>
    </row>
    <row r="1477" spans="1:19" ht="15" customHeight="1">
      <c r="A1477" s="216" t="s">
        <v>1839</v>
      </c>
      <c r="B1477" s="247">
        <f>'[2]tr (2)'!C1032</f>
        <v>100</v>
      </c>
      <c r="C1477" s="198">
        <f>'[2]tr (2)'!D1032</f>
        <v>100</v>
      </c>
      <c r="D1477" s="198">
        <f>'[2]tr (2)'!E1032</f>
        <v>100</v>
      </c>
      <c r="E1477" s="251"/>
      <c r="F1477" s="198">
        <f>'[2]tr (2)'!F1032</f>
        <v>100</v>
      </c>
      <c r="G1477" s="198">
        <f>'[2]tr (2)'!G1032</f>
        <v>100</v>
      </c>
      <c r="H1477" s="198">
        <f>'[2]tr (2)'!H1032</f>
        <v>100</v>
      </c>
      <c r="I1477" s="198">
        <f>'[2]tr (2)'!I1032</f>
        <v>100</v>
      </c>
      <c r="J1477" s="198">
        <f>'[2]tr (2)'!J1032</f>
        <v>100</v>
      </c>
      <c r="K1477" s="198">
        <f>'[2]tr (2)'!K1032</f>
        <v>100</v>
      </c>
      <c r="L1477" s="198">
        <f>'[2]tr (2)'!L1032</f>
        <v>100</v>
      </c>
      <c r="M1477" s="198">
        <f>'[2]tr (2)'!M1032</f>
        <v>100</v>
      </c>
      <c r="N1477" s="198">
        <f>'[2]tr (2)'!N1032</f>
        <v>100</v>
      </c>
      <c r="O1477" s="251"/>
      <c r="P1477" s="247">
        <f>'[2]tr (2)'!O1032</f>
        <v>100</v>
      </c>
      <c r="Q1477" s="198">
        <f>'[2]tr (2)'!P1032</f>
        <v>100</v>
      </c>
      <c r="R1477" s="251">
        <f>'[2]tr (2)'!Q1032</f>
        <v>100</v>
      </c>
      <c r="S1477" s="253" t="s">
        <v>1840</v>
      </c>
    </row>
    <row r="1478" spans="1:19" ht="15" customHeight="1">
      <c r="A1478" s="216" t="s">
        <v>1841</v>
      </c>
      <c r="B1478" s="247">
        <f>'[2]tr (2)'!C1033</f>
        <v>100</v>
      </c>
      <c r="C1478" s="198">
        <f>'[2]tr (2)'!D1033</f>
        <v>100</v>
      </c>
      <c r="D1478" s="198">
        <f>'[2]tr (2)'!E1033</f>
        <v>100</v>
      </c>
      <c r="E1478" s="251"/>
      <c r="F1478" s="198">
        <f>'[2]tr (2)'!F1033</f>
        <v>100</v>
      </c>
      <c r="G1478" s="198">
        <f>'[2]tr (2)'!G1033</f>
        <v>100</v>
      </c>
      <c r="H1478" s="198">
        <f>'[2]tr (2)'!H1033</f>
        <v>100</v>
      </c>
      <c r="I1478" s="198">
        <f>'[2]tr (2)'!I1033</f>
        <v>100</v>
      </c>
      <c r="J1478" s="198">
        <f>'[2]tr (2)'!J1033</f>
        <v>100</v>
      </c>
      <c r="K1478" s="198">
        <f>'[2]tr (2)'!K1033</f>
        <v>100</v>
      </c>
      <c r="L1478" s="198">
        <f>'[2]tr (2)'!L1033</f>
        <v>100</v>
      </c>
      <c r="M1478" s="198">
        <f>'[2]tr (2)'!M1033</f>
        <v>100</v>
      </c>
      <c r="N1478" s="198">
        <f>'[2]tr (2)'!N1033</f>
        <v>100</v>
      </c>
      <c r="O1478" s="251"/>
      <c r="P1478" s="247">
        <f>'[2]tr (2)'!O1033</f>
        <v>100</v>
      </c>
      <c r="Q1478" s="198">
        <f>'[2]tr (2)'!P1033</f>
        <v>100</v>
      </c>
      <c r="R1478" s="251">
        <f>'[2]tr (2)'!Q1033</f>
        <v>100</v>
      </c>
      <c r="S1478" s="253" t="s">
        <v>1842</v>
      </c>
    </row>
    <row r="1479" spans="1:19" ht="15" customHeight="1">
      <c r="A1479" s="216" t="s">
        <v>1843</v>
      </c>
      <c r="B1479" s="247">
        <f>'[2]tr (2)'!C1034</f>
        <v>100</v>
      </c>
      <c r="C1479" s="198">
        <f>'[2]tr (2)'!D1034</f>
        <v>100</v>
      </c>
      <c r="D1479" s="198">
        <f>'[2]tr (2)'!E1034</f>
        <v>100</v>
      </c>
      <c r="E1479" s="251"/>
      <c r="F1479" s="198">
        <f>'[2]tr (2)'!F1034</f>
        <v>100</v>
      </c>
      <c r="G1479" s="198">
        <f>'[2]tr (2)'!G1034</f>
        <v>100</v>
      </c>
      <c r="H1479" s="198">
        <f>'[2]tr (2)'!H1034</f>
        <v>100</v>
      </c>
      <c r="I1479" s="198">
        <f>'[2]tr (2)'!I1034</f>
        <v>100</v>
      </c>
      <c r="J1479" s="198">
        <f>'[2]tr (2)'!J1034</f>
        <v>100</v>
      </c>
      <c r="K1479" s="198">
        <f>'[2]tr (2)'!K1034</f>
        <v>100</v>
      </c>
      <c r="L1479" s="198">
        <f>'[2]tr (2)'!L1034</f>
        <v>100</v>
      </c>
      <c r="M1479" s="198">
        <f>'[2]tr (2)'!M1034</f>
        <v>100</v>
      </c>
      <c r="N1479" s="198">
        <f>'[2]tr (2)'!N1034</f>
        <v>100</v>
      </c>
      <c r="O1479" s="251"/>
      <c r="P1479" s="247">
        <f>'[2]tr (2)'!O1034</f>
        <v>100</v>
      </c>
      <c r="Q1479" s="198">
        <f>'[2]tr (2)'!P1034</f>
        <v>100</v>
      </c>
      <c r="R1479" s="251">
        <f>'[2]tr (2)'!Q1034</f>
        <v>100</v>
      </c>
      <c r="S1479" s="253" t="s">
        <v>1844</v>
      </c>
    </row>
    <row r="1480" spans="1:19" ht="15" customHeight="1">
      <c r="A1480" s="216" t="s">
        <v>1845</v>
      </c>
      <c r="B1480" s="247">
        <f>'[2]tr (2)'!C1035</f>
        <v>100</v>
      </c>
      <c r="C1480" s="198">
        <f>'[2]tr (2)'!D1035</f>
        <v>100</v>
      </c>
      <c r="D1480" s="198">
        <f>'[2]tr (2)'!E1035</f>
        <v>100</v>
      </c>
      <c r="E1480" s="251"/>
      <c r="F1480" s="198">
        <f>'[2]tr (2)'!F1035</f>
        <v>100</v>
      </c>
      <c r="G1480" s="198">
        <f>'[2]tr (2)'!G1035</f>
        <v>100</v>
      </c>
      <c r="H1480" s="198">
        <f>'[2]tr (2)'!H1035</f>
        <v>100</v>
      </c>
      <c r="I1480" s="198">
        <f>'[2]tr (2)'!I1035</f>
        <v>100</v>
      </c>
      <c r="J1480" s="198">
        <f>'[2]tr (2)'!J1035</f>
        <v>100</v>
      </c>
      <c r="K1480" s="198">
        <f>'[2]tr (2)'!K1035</f>
        <v>100</v>
      </c>
      <c r="L1480" s="198">
        <f>'[2]tr (2)'!L1035</f>
        <v>100</v>
      </c>
      <c r="M1480" s="198">
        <f>'[2]tr (2)'!M1035</f>
        <v>100</v>
      </c>
      <c r="N1480" s="198">
        <f>'[2]tr (2)'!N1035</f>
        <v>100</v>
      </c>
      <c r="O1480" s="251"/>
      <c r="P1480" s="247">
        <f>'[2]tr (2)'!O1035</f>
        <v>100</v>
      </c>
      <c r="Q1480" s="198">
        <f>'[2]tr (2)'!P1035</f>
        <v>100</v>
      </c>
      <c r="R1480" s="251">
        <f>'[2]tr (2)'!Q1035</f>
        <v>100</v>
      </c>
      <c r="S1480" s="253" t="s">
        <v>1846</v>
      </c>
    </row>
    <row r="1481" spans="1:19" ht="15" customHeight="1">
      <c r="A1481" s="216" t="s">
        <v>1847</v>
      </c>
      <c r="B1481" s="247">
        <f>'[2]tr (2)'!C1036</f>
        <v>100</v>
      </c>
      <c r="C1481" s="198">
        <f>'[2]tr (2)'!D1036</f>
        <v>100</v>
      </c>
      <c r="D1481" s="198">
        <f>'[2]tr (2)'!E1036</f>
        <v>100</v>
      </c>
      <c r="E1481" s="251"/>
      <c r="F1481" s="198">
        <f>'[2]tr (2)'!F1036</f>
        <v>100</v>
      </c>
      <c r="G1481" s="198">
        <f>'[2]tr (2)'!G1036</f>
        <v>100</v>
      </c>
      <c r="H1481" s="198">
        <f>'[2]tr (2)'!H1036</f>
        <v>100</v>
      </c>
      <c r="I1481" s="198">
        <f>'[2]tr (2)'!I1036</f>
        <v>100</v>
      </c>
      <c r="J1481" s="198">
        <f>'[2]tr (2)'!J1036</f>
        <v>100</v>
      </c>
      <c r="K1481" s="198">
        <f>'[2]tr (2)'!K1036</f>
        <v>100</v>
      </c>
      <c r="L1481" s="198">
        <f>'[2]tr (2)'!L1036</f>
        <v>100</v>
      </c>
      <c r="M1481" s="198">
        <f>'[2]tr (2)'!M1036</f>
        <v>100</v>
      </c>
      <c r="N1481" s="198">
        <f>'[2]tr (2)'!N1036</f>
        <v>100</v>
      </c>
      <c r="O1481" s="251"/>
      <c r="P1481" s="247">
        <f>'[2]tr (2)'!O1036</f>
        <v>100</v>
      </c>
      <c r="Q1481" s="198">
        <f>'[2]tr (2)'!P1036</f>
        <v>100</v>
      </c>
      <c r="R1481" s="251">
        <f>'[2]tr (2)'!Q1036</f>
        <v>100</v>
      </c>
      <c r="S1481" s="253" t="s">
        <v>1848</v>
      </c>
    </row>
    <row r="1482" spans="1:19" ht="15" customHeight="1">
      <c r="A1482" s="216" t="s">
        <v>1849</v>
      </c>
      <c r="B1482" s="247">
        <f>'[2]tr (2)'!C1037</f>
        <v>104.6</v>
      </c>
      <c r="C1482" s="198">
        <f>'[2]tr (2)'!D1037</f>
        <v>102.9</v>
      </c>
      <c r="D1482" s="198">
        <f>'[2]tr (2)'!E1037</f>
        <v>102.9</v>
      </c>
      <c r="E1482" s="251"/>
      <c r="F1482" s="198">
        <f>'[2]tr (2)'!F1037</f>
        <v>102.9</v>
      </c>
      <c r="G1482" s="198">
        <f>'[2]tr (2)'!G1037</f>
        <v>102.9</v>
      </c>
      <c r="H1482" s="198">
        <f>'[2]tr (2)'!H1037</f>
        <v>102.9</v>
      </c>
      <c r="I1482" s="198">
        <f>'[2]tr (2)'!I1037</f>
        <v>102.9</v>
      </c>
      <c r="J1482" s="198">
        <f>'[2]tr (2)'!J1037</f>
        <v>102.9</v>
      </c>
      <c r="K1482" s="198">
        <f>'[2]tr (2)'!K1037</f>
        <v>102.9</v>
      </c>
      <c r="L1482" s="198">
        <f>'[2]tr (2)'!L1037</f>
        <v>102.9</v>
      </c>
      <c r="M1482" s="198">
        <f>'[2]tr (2)'!M1037</f>
        <v>102.9</v>
      </c>
      <c r="N1482" s="198">
        <f>'[2]tr (2)'!N1037</f>
        <v>103.7</v>
      </c>
      <c r="O1482" s="251"/>
      <c r="P1482" s="247">
        <f>'[2]tr (2)'!O1037</f>
        <v>103.7</v>
      </c>
      <c r="Q1482" s="198">
        <f>'[2]tr (2)'!P1037</f>
        <v>97.7</v>
      </c>
      <c r="R1482" s="251">
        <f>'[2]tr (2)'!Q1037</f>
        <v>97.7</v>
      </c>
      <c r="S1482" s="253" t="s">
        <v>1850</v>
      </c>
    </row>
    <row r="1483" spans="1:19" ht="15" customHeight="1">
      <c r="A1483" s="216" t="s">
        <v>1851</v>
      </c>
      <c r="B1483" s="247">
        <f>'[2]tr (2)'!C1038</f>
        <v>112.6</v>
      </c>
      <c r="C1483" s="198">
        <f>'[2]tr (2)'!D1038</f>
        <v>112.6</v>
      </c>
      <c r="D1483" s="198">
        <f>'[2]tr (2)'!E1038</f>
        <v>112.6</v>
      </c>
      <c r="E1483" s="251"/>
      <c r="F1483" s="198">
        <f>'[2]tr (2)'!F1038</f>
        <v>112.6</v>
      </c>
      <c r="G1483" s="198">
        <f>'[2]tr (2)'!G1038</f>
        <v>112.6</v>
      </c>
      <c r="H1483" s="198">
        <f>'[2]tr (2)'!H1038</f>
        <v>112.6</v>
      </c>
      <c r="I1483" s="198">
        <f>'[2]tr (2)'!I1038</f>
        <v>112.6</v>
      </c>
      <c r="J1483" s="198">
        <f>'[2]tr (2)'!J1038</f>
        <v>112.6</v>
      </c>
      <c r="K1483" s="198">
        <f>'[2]tr (2)'!K1038</f>
        <v>110.3</v>
      </c>
      <c r="L1483" s="198">
        <f>'[2]tr (2)'!L1038</f>
        <v>110.3</v>
      </c>
      <c r="M1483" s="198">
        <f>'[2]tr (2)'!M1038</f>
        <v>110.3</v>
      </c>
      <c r="N1483" s="198">
        <f>'[2]tr (2)'!N1038</f>
        <v>110.3</v>
      </c>
      <c r="O1483" s="251"/>
      <c r="P1483" s="247">
        <f>'[2]tr (2)'!O1038</f>
        <v>110.3</v>
      </c>
      <c r="Q1483" s="198">
        <f>'[2]tr (2)'!P1038</f>
        <v>110.3</v>
      </c>
      <c r="R1483" s="251">
        <f>'[2]tr (2)'!Q1038</f>
        <v>110.3</v>
      </c>
      <c r="S1483" s="253" t="s">
        <v>1852</v>
      </c>
    </row>
    <row r="1484" spans="1:19" ht="15" customHeight="1">
      <c r="B1484" s="247"/>
      <c r="C1484" s="198"/>
      <c r="D1484" s="242"/>
      <c r="E1484" s="244"/>
      <c r="F1484" s="242"/>
      <c r="G1484" s="242"/>
      <c r="H1484" s="242"/>
      <c r="I1484" s="242"/>
      <c r="J1484" s="242"/>
      <c r="K1484" s="242"/>
      <c r="L1484" s="242"/>
      <c r="M1484" s="242"/>
      <c r="N1484" s="242"/>
      <c r="O1484" s="244"/>
      <c r="P1484" s="241"/>
      <c r="Q1484" s="242"/>
      <c r="R1484" s="244"/>
      <c r="S1484" s="253"/>
    </row>
    <row r="1485" spans="1:19" ht="15" customHeight="1">
      <c r="A1485" s="249" t="s">
        <v>1853</v>
      </c>
      <c r="B1485" s="241">
        <f>'[2]tr (2)'!C1040</f>
        <v>107.4</v>
      </c>
      <c r="C1485" s="242">
        <f>'[2]tr (2)'!D1040</f>
        <v>107.4</v>
      </c>
      <c r="D1485" s="242">
        <f>'[2]tr (2)'!E1040</f>
        <v>107.4</v>
      </c>
      <c r="E1485" s="244"/>
      <c r="F1485" s="242">
        <f>'[2]tr (2)'!F1040</f>
        <v>107.4</v>
      </c>
      <c r="G1485" s="242">
        <f>'[2]tr (2)'!G1040</f>
        <v>107.4</v>
      </c>
      <c r="H1485" s="242">
        <f>'[2]tr (2)'!H1040</f>
        <v>107.4</v>
      </c>
      <c r="I1485" s="242">
        <f>'[2]tr (2)'!I1040</f>
        <v>107.4</v>
      </c>
      <c r="J1485" s="242">
        <f>'[2]tr (2)'!J1040</f>
        <v>107.4</v>
      </c>
      <c r="K1485" s="242">
        <f>'[2]tr (2)'!K1040</f>
        <v>107.4</v>
      </c>
      <c r="L1485" s="242">
        <f>'[2]tr (2)'!L1040</f>
        <v>107.4</v>
      </c>
      <c r="M1485" s="242">
        <f>'[2]tr (2)'!M1040</f>
        <v>107.4</v>
      </c>
      <c r="N1485" s="242">
        <f>'[2]tr (2)'!N1040</f>
        <v>107.4</v>
      </c>
      <c r="O1485" s="244"/>
      <c r="P1485" s="241">
        <f>'[2]tr (2)'!O1040</f>
        <v>107.1</v>
      </c>
      <c r="Q1485" s="242">
        <f>'[2]tr (2)'!P1040</f>
        <v>105.5</v>
      </c>
      <c r="R1485" s="244">
        <f>'[2]tr (2)'!Q1040</f>
        <v>105.5</v>
      </c>
      <c r="S1485" s="250" t="s">
        <v>1854</v>
      </c>
    </row>
    <row r="1486" spans="1:19" ht="15" customHeight="1">
      <c r="A1486" s="216" t="s">
        <v>1855</v>
      </c>
      <c r="B1486" s="247">
        <f>'[2]tr (2)'!C1041</f>
        <v>116.6</v>
      </c>
      <c r="C1486" s="198">
        <f>'[2]tr (2)'!D1041</f>
        <v>116.6</v>
      </c>
      <c r="D1486" s="198">
        <f>'[2]tr (2)'!E1041</f>
        <v>116.6</v>
      </c>
      <c r="E1486" s="251"/>
      <c r="F1486" s="198">
        <f>'[2]tr (2)'!F1041</f>
        <v>116.6</v>
      </c>
      <c r="G1486" s="198">
        <f>'[2]tr (2)'!G1041</f>
        <v>116.6</v>
      </c>
      <c r="H1486" s="198">
        <f>'[2]tr (2)'!H1041</f>
        <v>116.6</v>
      </c>
      <c r="I1486" s="198">
        <f>'[2]tr (2)'!I1041</f>
        <v>116.6</v>
      </c>
      <c r="J1486" s="198">
        <f>'[2]tr (2)'!J1041</f>
        <v>116.6</v>
      </c>
      <c r="K1486" s="198">
        <f>'[2]tr (2)'!K1041</f>
        <v>116.6</v>
      </c>
      <c r="L1486" s="198">
        <f>'[2]tr (2)'!L1041</f>
        <v>116.6</v>
      </c>
      <c r="M1486" s="198">
        <f>'[2]tr (2)'!M1041</f>
        <v>116.6</v>
      </c>
      <c r="N1486" s="198">
        <f>'[2]tr (2)'!N1041</f>
        <v>116.6</v>
      </c>
      <c r="O1486" s="251"/>
      <c r="P1486" s="247">
        <f>'[2]tr (2)'!O1041</f>
        <v>115.2</v>
      </c>
      <c r="Q1486" s="198">
        <f>'[2]tr (2)'!P1041</f>
        <v>111.5</v>
      </c>
      <c r="R1486" s="251">
        <f>'[2]tr (2)'!Q1041</f>
        <v>111.5</v>
      </c>
      <c r="S1486" s="253" t="s">
        <v>1856</v>
      </c>
    </row>
    <row r="1487" spans="1:19" ht="15" customHeight="1">
      <c r="A1487" s="216" t="s">
        <v>1857</v>
      </c>
      <c r="B1487" s="247">
        <f>'[2]tr (2)'!C1042</f>
        <v>104.2</v>
      </c>
      <c r="C1487" s="198">
        <f>'[2]tr (2)'!D1042</f>
        <v>104.2</v>
      </c>
      <c r="D1487" s="198">
        <f>'[2]tr (2)'!E1042</f>
        <v>104.2</v>
      </c>
      <c r="E1487" s="251"/>
      <c r="F1487" s="198">
        <f>'[2]tr (2)'!F1042</f>
        <v>104.2</v>
      </c>
      <c r="G1487" s="198">
        <f>'[2]tr (2)'!G1042</f>
        <v>104.2</v>
      </c>
      <c r="H1487" s="198">
        <f>'[2]tr (2)'!H1042</f>
        <v>104.2</v>
      </c>
      <c r="I1487" s="198">
        <f>'[2]tr (2)'!I1042</f>
        <v>104.2</v>
      </c>
      <c r="J1487" s="198">
        <f>'[2]tr (2)'!J1042</f>
        <v>104.2</v>
      </c>
      <c r="K1487" s="198">
        <f>'[2]tr (2)'!K1042</f>
        <v>104.2</v>
      </c>
      <c r="L1487" s="198">
        <f>'[2]tr (2)'!L1042</f>
        <v>104.2</v>
      </c>
      <c r="M1487" s="198">
        <f>'[2]tr (2)'!M1042</f>
        <v>104.2</v>
      </c>
      <c r="N1487" s="198">
        <f>'[2]tr (2)'!N1042</f>
        <v>104.2</v>
      </c>
      <c r="O1487" s="251"/>
      <c r="P1487" s="247">
        <f>'[2]tr (2)'!O1042</f>
        <v>104.2</v>
      </c>
      <c r="Q1487" s="198">
        <f>'[2]tr (2)'!P1042</f>
        <v>101.7</v>
      </c>
      <c r="R1487" s="251">
        <f>'[2]tr (2)'!Q1042</f>
        <v>101.7</v>
      </c>
      <c r="S1487" s="253" t="s">
        <v>1858</v>
      </c>
    </row>
    <row r="1488" spans="1:19" ht="15" customHeight="1">
      <c r="A1488" s="216" t="s">
        <v>1859</v>
      </c>
      <c r="B1488" s="247">
        <f>'[2]tr (2)'!C1043</f>
        <v>106.1</v>
      </c>
      <c r="C1488" s="198">
        <f>'[2]tr (2)'!D1043</f>
        <v>106.1</v>
      </c>
      <c r="D1488" s="198">
        <f>'[2]tr (2)'!E1043</f>
        <v>106.1</v>
      </c>
      <c r="E1488" s="251"/>
      <c r="F1488" s="198">
        <f>'[2]tr (2)'!F1043</f>
        <v>106.1</v>
      </c>
      <c r="G1488" s="198">
        <f>'[2]tr (2)'!G1043</f>
        <v>106.1</v>
      </c>
      <c r="H1488" s="198">
        <f>'[2]tr (2)'!H1043</f>
        <v>106.1</v>
      </c>
      <c r="I1488" s="198">
        <f>'[2]tr (2)'!I1043</f>
        <v>106.1</v>
      </c>
      <c r="J1488" s="198">
        <f>'[2]tr (2)'!J1043</f>
        <v>106.1</v>
      </c>
      <c r="K1488" s="198">
        <f>'[2]tr (2)'!K1043</f>
        <v>106.1</v>
      </c>
      <c r="L1488" s="198">
        <f>'[2]tr (2)'!L1043</f>
        <v>106.1</v>
      </c>
      <c r="M1488" s="198">
        <f>'[2]tr (2)'!M1043</f>
        <v>106.1</v>
      </c>
      <c r="N1488" s="198">
        <f>'[2]tr (2)'!N1043</f>
        <v>106.1</v>
      </c>
      <c r="O1488" s="251"/>
      <c r="P1488" s="247">
        <f>'[2]tr (2)'!O1043</f>
        <v>106.1</v>
      </c>
      <c r="Q1488" s="198">
        <f>'[2]tr (2)'!P1043</f>
        <v>106.1</v>
      </c>
      <c r="R1488" s="251">
        <f>'[2]tr (2)'!Q1043</f>
        <v>106.1</v>
      </c>
      <c r="S1488" s="253" t="s">
        <v>1860</v>
      </c>
    </row>
    <row r="1489" spans="1:19" ht="15" customHeight="1">
      <c r="A1489" s="216" t="s">
        <v>1863</v>
      </c>
      <c r="B1489" s="247">
        <f>'[2]tr (2)'!C1044</f>
        <v>100</v>
      </c>
      <c r="C1489" s="198">
        <f>'[2]tr (2)'!D1044</f>
        <v>100</v>
      </c>
      <c r="D1489" s="198">
        <f>'[2]tr (2)'!E1044</f>
        <v>100</v>
      </c>
      <c r="E1489" s="251"/>
      <c r="F1489" s="198">
        <f>'[2]tr (2)'!F1044</f>
        <v>100</v>
      </c>
      <c r="G1489" s="198">
        <f>'[2]tr (2)'!G1044</f>
        <v>100</v>
      </c>
      <c r="H1489" s="198">
        <f>'[2]tr (2)'!H1044</f>
        <v>100</v>
      </c>
      <c r="I1489" s="198">
        <f>'[2]tr (2)'!I1044</f>
        <v>100</v>
      </c>
      <c r="J1489" s="198">
        <f>'[2]tr (2)'!J1044</f>
        <v>100</v>
      </c>
      <c r="K1489" s="198">
        <f>'[2]tr (2)'!K1044</f>
        <v>100</v>
      </c>
      <c r="L1489" s="198">
        <f>'[2]tr (2)'!L1044</f>
        <v>100</v>
      </c>
      <c r="M1489" s="198">
        <f>'[2]tr (2)'!M1044</f>
        <v>100</v>
      </c>
      <c r="N1489" s="198">
        <f>'[2]tr (2)'!N1044</f>
        <v>100</v>
      </c>
      <c r="O1489" s="251"/>
      <c r="P1489" s="247">
        <f>'[2]tr (2)'!O1044</f>
        <v>100</v>
      </c>
      <c r="Q1489" s="198">
        <f>'[2]tr (2)'!P1044</f>
        <v>100</v>
      </c>
      <c r="R1489" s="251">
        <f>'[2]tr (2)'!Q1044</f>
        <v>100</v>
      </c>
      <c r="S1489" s="253" t="s">
        <v>1864</v>
      </c>
    </row>
    <row r="1490" spans="1:19" ht="15" customHeight="1">
      <c r="B1490" s="247"/>
      <c r="C1490" s="198"/>
      <c r="D1490" s="242"/>
      <c r="E1490" s="244"/>
      <c r="F1490" s="242"/>
      <c r="G1490" s="242"/>
      <c r="H1490" s="242"/>
      <c r="I1490" s="242"/>
      <c r="J1490" s="242"/>
      <c r="K1490" s="242"/>
      <c r="L1490" s="242"/>
      <c r="M1490" s="242"/>
      <c r="N1490" s="242"/>
      <c r="O1490" s="244"/>
      <c r="P1490" s="241"/>
      <c r="Q1490" s="242"/>
      <c r="R1490" s="244"/>
      <c r="S1490" s="253"/>
    </row>
    <row r="1491" spans="1:19" ht="15" customHeight="1">
      <c r="A1491" s="249" t="s">
        <v>1865</v>
      </c>
      <c r="B1491" s="241">
        <f>'[2]tr (2)'!C1046</f>
        <v>97.9</v>
      </c>
      <c r="C1491" s="242">
        <f>'[2]tr (2)'!D1046</f>
        <v>98.5</v>
      </c>
      <c r="D1491" s="242">
        <f>'[2]tr (2)'!E1046</f>
        <v>98.6</v>
      </c>
      <c r="E1491" s="244"/>
      <c r="F1491" s="242">
        <f>'[2]tr (2)'!F1046</f>
        <v>98.5</v>
      </c>
      <c r="G1491" s="242">
        <f>'[2]tr (2)'!G1046</f>
        <v>98.5</v>
      </c>
      <c r="H1491" s="242">
        <f>'[2]tr (2)'!H1046</f>
        <v>98.5</v>
      </c>
      <c r="I1491" s="242">
        <f>'[2]tr (2)'!I1046</f>
        <v>98.5</v>
      </c>
      <c r="J1491" s="242">
        <f>'[2]tr (2)'!J1046</f>
        <v>98.6</v>
      </c>
      <c r="K1491" s="242">
        <f>'[2]tr (2)'!K1046</f>
        <v>98.8</v>
      </c>
      <c r="L1491" s="242">
        <f>'[2]tr (2)'!L1046</f>
        <v>98.9</v>
      </c>
      <c r="M1491" s="242">
        <f>'[2]tr (2)'!M1046</f>
        <v>99.3</v>
      </c>
      <c r="N1491" s="242">
        <f>'[2]tr (2)'!N1046</f>
        <v>100.1</v>
      </c>
      <c r="O1491" s="244"/>
      <c r="P1491" s="241">
        <f>'[2]tr (2)'!O1046</f>
        <v>102.7</v>
      </c>
      <c r="Q1491" s="242">
        <f>'[2]tr (2)'!P1046</f>
        <v>104.8</v>
      </c>
      <c r="R1491" s="244">
        <f>'[2]tr (2)'!Q1046</f>
        <v>101.1</v>
      </c>
      <c r="S1491" s="248" t="s">
        <v>1866</v>
      </c>
    </row>
    <row r="1492" spans="1:19" ht="15" customHeight="1">
      <c r="A1492" s="216" t="s">
        <v>1867</v>
      </c>
      <c r="B1492" s="247">
        <f>'[2]tr (2)'!C1047</f>
        <v>101.4</v>
      </c>
      <c r="C1492" s="198">
        <f>'[2]tr (2)'!D1047</f>
        <v>101.7</v>
      </c>
      <c r="D1492" s="198">
        <f>'[2]tr (2)'!E1047</f>
        <v>101.7</v>
      </c>
      <c r="E1492" s="251"/>
      <c r="F1492" s="198">
        <f>'[2]tr (2)'!F1047</f>
        <v>101.7</v>
      </c>
      <c r="G1492" s="198">
        <f>'[2]tr (2)'!G1047</f>
        <v>101.7</v>
      </c>
      <c r="H1492" s="198">
        <f>'[2]tr (2)'!H1047</f>
        <v>101.7</v>
      </c>
      <c r="I1492" s="198">
        <f>'[2]tr (2)'!I1047</f>
        <v>101.7</v>
      </c>
      <c r="J1492" s="198">
        <f>'[2]tr (2)'!J1047</f>
        <v>101.7</v>
      </c>
      <c r="K1492" s="198">
        <f>'[2]tr (2)'!K1047</f>
        <v>101.7</v>
      </c>
      <c r="L1492" s="198">
        <f>'[2]tr (2)'!L1047</f>
        <v>101.7</v>
      </c>
      <c r="M1492" s="198">
        <f>'[2]tr (2)'!M1047</f>
        <v>101.7</v>
      </c>
      <c r="N1492" s="198">
        <f>'[2]tr (2)'!N1047</f>
        <v>101.7</v>
      </c>
      <c r="O1492" s="251"/>
      <c r="P1492" s="247">
        <f>'[2]tr (2)'!O1047</f>
        <v>102.5</v>
      </c>
      <c r="Q1492" s="198">
        <f>'[2]tr (2)'!P1047</f>
        <v>102.5</v>
      </c>
      <c r="R1492" s="251">
        <f>'[2]tr (2)'!Q1047</f>
        <v>101.6</v>
      </c>
      <c r="S1492" s="253" t="s">
        <v>1868</v>
      </c>
    </row>
    <row r="1493" spans="1:19" ht="15" customHeight="1">
      <c r="A1493" s="216" t="s">
        <v>1871</v>
      </c>
      <c r="B1493" s="247">
        <f>'[2]tr (2)'!C1048</f>
        <v>89</v>
      </c>
      <c r="C1493" s="198">
        <f>'[2]tr (2)'!D1048</f>
        <v>90.2</v>
      </c>
      <c r="D1493" s="198">
        <f>'[2]tr (2)'!E1048</f>
        <v>90.8</v>
      </c>
      <c r="E1493" s="251"/>
      <c r="F1493" s="198">
        <f>'[2]tr (2)'!F1048</f>
        <v>90.2</v>
      </c>
      <c r="G1493" s="198">
        <f>'[2]tr (2)'!G1048</f>
        <v>90.2</v>
      </c>
      <c r="H1493" s="198">
        <f>'[2]tr (2)'!H1048</f>
        <v>90.2</v>
      </c>
      <c r="I1493" s="198">
        <f>'[2]tr (2)'!I1048</f>
        <v>90.2</v>
      </c>
      <c r="J1493" s="198">
        <f>'[2]tr (2)'!J1048</f>
        <v>90.8</v>
      </c>
      <c r="K1493" s="198">
        <f>'[2]tr (2)'!K1048</f>
        <v>91.4</v>
      </c>
      <c r="L1493" s="198">
        <f>'[2]tr (2)'!L1048</f>
        <v>92</v>
      </c>
      <c r="M1493" s="198">
        <f>'[2]tr (2)'!M1048</f>
        <v>93.1</v>
      </c>
      <c r="N1493" s="198">
        <f>'[2]tr (2)'!N1048</f>
        <v>96</v>
      </c>
      <c r="O1493" s="251"/>
      <c r="P1493" s="247">
        <f>'[2]tr (2)'!O1048</f>
        <v>103.1</v>
      </c>
      <c r="Q1493" s="198">
        <f>'[2]tr (2)'!P1048</f>
        <v>110.5</v>
      </c>
      <c r="R1493" s="251">
        <f>'[2]tr (2)'!Q1048</f>
        <v>100</v>
      </c>
      <c r="S1493" s="253" t="s">
        <v>1872</v>
      </c>
    </row>
    <row r="1494" spans="1:19" ht="15" customHeight="1">
      <c r="B1494" s="247"/>
      <c r="C1494" s="198"/>
      <c r="D1494" s="242"/>
      <c r="E1494" s="244"/>
      <c r="F1494" s="242"/>
      <c r="G1494" s="242"/>
      <c r="H1494" s="242"/>
      <c r="I1494" s="242"/>
      <c r="J1494" s="242"/>
      <c r="K1494" s="242"/>
      <c r="L1494" s="242"/>
      <c r="M1494" s="242"/>
      <c r="N1494" s="242"/>
      <c r="O1494" s="244"/>
      <c r="P1494" s="241"/>
      <c r="Q1494" s="242"/>
      <c r="R1494" s="244"/>
      <c r="S1494" s="253"/>
    </row>
    <row r="1495" spans="1:19" ht="15" customHeight="1">
      <c r="A1495" s="249" t="s">
        <v>1873</v>
      </c>
      <c r="B1495" s="241">
        <f>'[2]tr (2)'!C1050</f>
        <v>103.4</v>
      </c>
      <c r="C1495" s="242">
        <f>'[2]tr (2)'!D1050</f>
        <v>102.9</v>
      </c>
      <c r="D1495" s="242">
        <f>'[2]tr (2)'!E1050</f>
        <v>102.8</v>
      </c>
      <c r="E1495" s="244"/>
      <c r="F1495" s="242">
        <f>'[2]tr (2)'!F1050</f>
        <v>102.7</v>
      </c>
      <c r="G1495" s="242">
        <f>'[2]tr (2)'!G1050</f>
        <v>102.3</v>
      </c>
      <c r="H1495" s="242">
        <f>'[2]tr (2)'!H1050</f>
        <v>102.5</v>
      </c>
      <c r="I1495" s="242">
        <f>'[2]tr (2)'!I1050</f>
        <v>102.6</v>
      </c>
      <c r="J1495" s="242">
        <f>'[2]tr (2)'!J1050</f>
        <v>102.6</v>
      </c>
      <c r="K1495" s="242">
        <f>'[2]tr (2)'!K1050</f>
        <v>102.4</v>
      </c>
      <c r="L1495" s="242">
        <f>'[2]tr (2)'!L1050</f>
        <v>101.6</v>
      </c>
      <c r="M1495" s="242">
        <f>'[2]tr (2)'!M1050</f>
        <v>101.6</v>
      </c>
      <c r="N1495" s="242">
        <f>'[2]tr (2)'!N1050</f>
        <v>101.8</v>
      </c>
      <c r="O1495" s="244"/>
      <c r="P1495" s="241">
        <f>'[2]tr (2)'!O1050</f>
        <v>101.9</v>
      </c>
      <c r="Q1495" s="242">
        <f>'[2]tr (2)'!P1050</f>
        <v>101.6</v>
      </c>
      <c r="R1495" s="244">
        <f>'[2]tr (2)'!Q1050</f>
        <v>101.5</v>
      </c>
      <c r="S1495" s="248" t="s">
        <v>1874</v>
      </c>
    </row>
    <row r="1496" spans="1:19" ht="15" customHeight="1">
      <c r="A1496" s="216" t="s">
        <v>1875</v>
      </c>
      <c r="B1496" s="247">
        <f>'[2]tr (2)'!C1051</f>
        <v>105.2</v>
      </c>
      <c r="C1496" s="198">
        <f>'[2]tr (2)'!D1051</f>
        <v>103.5</v>
      </c>
      <c r="D1496" s="198">
        <f>'[2]tr (2)'!E1051</f>
        <v>103.5</v>
      </c>
      <c r="E1496" s="251"/>
      <c r="F1496" s="198">
        <f>'[2]tr (2)'!F1051</f>
        <v>103.5</v>
      </c>
      <c r="G1496" s="198">
        <f>'[2]tr (2)'!G1051</f>
        <v>103.2</v>
      </c>
      <c r="H1496" s="198">
        <f>'[2]tr (2)'!H1051</f>
        <v>103.5</v>
      </c>
      <c r="I1496" s="198">
        <f>'[2]tr (2)'!I1051</f>
        <v>103.5</v>
      </c>
      <c r="J1496" s="198">
        <f>'[2]tr (2)'!J1051</f>
        <v>103.5</v>
      </c>
      <c r="K1496" s="198">
        <f>'[2]tr (2)'!K1051</f>
        <v>103.5</v>
      </c>
      <c r="L1496" s="198">
        <f>'[2]tr (2)'!L1051</f>
        <v>103.5</v>
      </c>
      <c r="M1496" s="198">
        <f>'[2]tr (2)'!M1051</f>
        <v>103.5</v>
      </c>
      <c r="N1496" s="198">
        <f>'[2]tr (2)'!N1051</f>
        <v>103.5</v>
      </c>
      <c r="O1496" s="251"/>
      <c r="P1496" s="247">
        <f>'[2]tr (2)'!O1051</f>
        <v>103.5</v>
      </c>
      <c r="Q1496" s="198">
        <f>'[2]tr (2)'!P1051</f>
        <v>103.5</v>
      </c>
      <c r="R1496" s="251">
        <f>'[2]tr (2)'!Q1051</f>
        <v>103.5</v>
      </c>
      <c r="S1496" s="253" t="s">
        <v>1876</v>
      </c>
    </row>
    <row r="1497" spans="1:19" ht="15" customHeight="1">
      <c r="A1497" s="216" t="s">
        <v>1877</v>
      </c>
      <c r="B1497" s="247">
        <f>'[2]tr (2)'!C1052</f>
        <v>101.9</v>
      </c>
      <c r="C1497" s="198">
        <f>'[2]tr (2)'!D1052</f>
        <v>101.9</v>
      </c>
      <c r="D1497" s="198">
        <f>'[2]tr (2)'!E1052</f>
        <v>105.2</v>
      </c>
      <c r="E1497" s="251"/>
      <c r="F1497" s="198">
        <f>'[2]tr (2)'!F1052</f>
        <v>105.1</v>
      </c>
      <c r="G1497" s="198">
        <f>'[2]tr (2)'!G1052</f>
        <v>103.5</v>
      </c>
      <c r="H1497" s="198">
        <f>'[2]tr (2)'!H1052</f>
        <v>103.5</v>
      </c>
      <c r="I1497" s="198">
        <f>'[2]tr (2)'!I1052</f>
        <v>106.8</v>
      </c>
      <c r="J1497" s="198">
        <f>'[2]tr (2)'!J1052</f>
        <v>110.1</v>
      </c>
      <c r="K1497" s="198">
        <f>'[2]tr (2)'!K1052</f>
        <v>105.2</v>
      </c>
      <c r="L1497" s="198">
        <f>'[2]tr (2)'!L1052</f>
        <v>105.2</v>
      </c>
      <c r="M1497" s="198">
        <f>'[2]tr (2)'!M1052</f>
        <v>105.2</v>
      </c>
      <c r="N1497" s="198">
        <f>'[2]tr (2)'!N1052</f>
        <v>101.9</v>
      </c>
      <c r="O1497" s="251"/>
      <c r="P1497" s="247">
        <f>'[2]tr (2)'!O1052</f>
        <v>98.6</v>
      </c>
      <c r="Q1497" s="198">
        <f>'[2]tr (2)'!P1052</f>
        <v>98.6</v>
      </c>
      <c r="R1497" s="251">
        <f>'[2]tr (2)'!Q1052</f>
        <v>100.3</v>
      </c>
      <c r="S1497" s="252" t="s">
        <v>1878</v>
      </c>
    </row>
    <row r="1498" spans="1:19" ht="15" customHeight="1">
      <c r="A1498" s="216" t="s">
        <v>1879</v>
      </c>
      <c r="B1498" s="247">
        <f>'[2]tr (2)'!C1053</f>
        <v>101.2</v>
      </c>
      <c r="C1498" s="198">
        <f>'[2]tr (2)'!D1053</f>
        <v>101.3</v>
      </c>
      <c r="D1498" s="198">
        <f>'[2]tr (2)'!E1053</f>
        <v>101.2</v>
      </c>
      <c r="E1498" s="251"/>
      <c r="F1498" s="198">
        <f>'[2]tr (2)'!F1053</f>
        <v>100.8</v>
      </c>
      <c r="G1498" s="198">
        <f>'[2]tr (2)'!G1053</f>
        <v>100.8</v>
      </c>
      <c r="H1498" s="198">
        <f>'[2]tr (2)'!H1053</f>
        <v>101.1</v>
      </c>
      <c r="I1498" s="198">
        <f>'[2]tr (2)'!I1053</f>
        <v>101.3</v>
      </c>
      <c r="J1498" s="198">
        <f>'[2]tr (2)'!J1053</f>
        <v>101.2</v>
      </c>
      <c r="K1498" s="198">
        <f>'[2]tr (2)'!K1053</f>
        <v>100.6</v>
      </c>
      <c r="L1498" s="198">
        <f>'[2]tr (2)'!L1053</f>
        <v>100.5</v>
      </c>
      <c r="M1498" s="198">
        <f>'[2]tr (2)'!M1053</f>
        <v>100.6</v>
      </c>
      <c r="N1498" s="198">
        <f>'[2]tr (2)'!N1053</f>
        <v>101.1</v>
      </c>
      <c r="O1498" s="251"/>
      <c r="P1498" s="247">
        <f>'[2]tr (2)'!O1053</f>
        <v>101.5</v>
      </c>
      <c r="Q1498" s="198">
        <f>'[2]tr (2)'!P1053</f>
        <v>101.6</v>
      </c>
      <c r="R1498" s="251">
        <f>'[2]tr (2)'!Q1053</f>
        <v>101.3</v>
      </c>
      <c r="S1498" s="252" t="s">
        <v>1880</v>
      </c>
    </row>
    <row r="1499" spans="1:19" ht="15" customHeight="1">
      <c r="A1499" s="216" t="s">
        <v>1881</v>
      </c>
      <c r="B1499" s="247">
        <f>'[2]tr (2)'!C1054</f>
        <v>114.4</v>
      </c>
      <c r="C1499" s="198">
        <f>'[2]tr (2)'!D1054</f>
        <v>112.9</v>
      </c>
      <c r="D1499" s="198">
        <f>'[2]tr (2)'!E1054</f>
        <v>113.1</v>
      </c>
      <c r="E1499" s="251"/>
      <c r="F1499" s="198">
        <f>'[2]tr (2)'!F1054</f>
        <v>114.2</v>
      </c>
      <c r="G1499" s="198">
        <f>'[2]tr (2)'!G1054</f>
        <v>107.6</v>
      </c>
      <c r="H1499" s="198">
        <f>'[2]tr (2)'!H1054</f>
        <v>107.8</v>
      </c>
      <c r="I1499" s="198">
        <f>'[2]tr (2)'!I1054</f>
        <v>107.9</v>
      </c>
      <c r="J1499" s="198">
        <f>'[2]tr (2)'!J1054</f>
        <v>107.9</v>
      </c>
      <c r="K1499" s="198">
        <f>'[2]tr (2)'!K1054</f>
        <v>107.9</v>
      </c>
      <c r="L1499" s="198">
        <f>'[2]tr (2)'!L1054</f>
        <v>107.9</v>
      </c>
      <c r="M1499" s="198">
        <f>'[2]tr (2)'!M1054</f>
        <v>107.9</v>
      </c>
      <c r="N1499" s="198">
        <f>'[2]tr (2)'!N1054</f>
        <v>108.1</v>
      </c>
      <c r="O1499" s="251"/>
      <c r="P1499" s="247">
        <f>'[2]tr (2)'!O1054</f>
        <v>106.8</v>
      </c>
      <c r="Q1499" s="198">
        <f>'[2]tr (2)'!P1054</f>
        <v>98.5</v>
      </c>
      <c r="R1499" s="251">
        <f>'[2]tr (2)'!Q1054</f>
        <v>98.5</v>
      </c>
      <c r="S1499" s="253" t="s">
        <v>1882</v>
      </c>
    </row>
    <row r="1500" spans="1:19" ht="15" customHeight="1">
      <c r="A1500" s="216" t="s">
        <v>1883</v>
      </c>
      <c r="B1500" s="247">
        <f>'[2]tr (2)'!C1055</f>
        <v>94.7</v>
      </c>
      <c r="C1500" s="198">
        <f>'[2]tr (2)'!D1055</f>
        <v>95.3</v>
      </c>
      <c r="D1500" s="198">
        <f>'[2]tr (2)'!E1055</f>
        <v>94.4</v>
      </c>
      <c r="E1500" s="251"/>
      <c r="F1500" s="198">
        <f>'[2]tr (2)'!F1055</f>
        <v>95.6</v>
      </c>
      <c r="G1500" s="198">
        <f>'[2]tr (2)'!G1055</f>
        <v>94.7</v>
      </c>
      <c r="H1500" s="198">
        <f>'[2]tr (2)'!H1055</f>
        <v>94.8</v>
      </c>
      <c r="I1500" s="198">
        <f>'[2]tr (2)'!I1055</f>
        <v>94.9</v>
      </c>
      <c r="J1500" s="198">
        <f>'[2]tr (2)'!J1055</f>
        <v>97.2</v>
      </c>
      <c r="K1500" s="198">
        <f>'[2]tr (2)'!K1055</f>
        <v>100.2</v>
      </c>
      <c r="L1500" s="198">
        <f>'[2]tr (2)'!L1055</f>
        <v>98.6</v>
      </c>
      <c r="M1500" s="198">
        <f>'[2]tr (2)'!M1055</f>
        <v>99.8</v>
      </c>
      <c r="N1500" s="198">
        <f>'[2]tr (2)'!N1055</f>
        <v>97.5</v>
      </c>
      <c r="O1500" s="251"/>
      <c r="P1500" s="247">
        <f>'[2]tr (2)'!O1055</f>
        <v>98</v>
      </c>
      <c r="Q1500" s="198">
        <f>'[2]tr (2)'!P1055</f>
        <v>98.4</v>
      </c>
      <c r="R1500" s="251">
        <f>'[2]tr (2)'!Q1055</f>
        <v>97.9</v>
      </c>
      <c r="S1500" s="252" t="s">
        <v>1884</v>
      </c>
    </row>
    <row r="1501" spans="1:19" ht="15" customHeight="1">
      <c r="A1501" s="216" t="s">
        <v>1885</v>
      </c>
      <c r="B1501" s="247">
        <f>'[2]tr (2)'!C1056</f>
        <v>103.9</v>
      </c>
      <c r="C1501" s="198">
        <f>'[2]tr (2)'!D1056</f>
        <v>103.9</v>
      </c>
      <c r="D1501" s="198">
        <f>'[2]tr (2)'!E1056</f>
        <v>103.9</v>
      </c>
      <c r="E1501" s="251"/>
      <c r="F1501" s="198">
        <f>'[2]tr (2)'!F1056</f>
        <v>103.8</v>
      </c>
      <c r="G1501" s="198">
        <f>'[2]tr (2)'!G1056</f>
        <v>103.8</v>
      </c>
      <c r="H1501" s="198">
        <f>'[2]tr (2)'!H1056</f>
        <v>103.8</v>
      </c>
      <c r="I1501" s="198">
        <f>'[2]tr (2)'!I1056</f>
        <v>103.8</v>
      </c>
      <c r="J1501" s="198">
        <f>'[2]tr (2)'!J1056</f>
        <v>103.8</v>
      </c>
      <c r="K1501" s="198">
        <f>'[2]tr (2)'!K1056</f>
        <v>103.8</v>
      </c>
      <c r="L1501" s="198">
        <f>'[2]tr (2)'!L1056</f>
        <v>99.3</v>
      </c>
      <c r="M1501" s="198">
        <f>'[2]tr (2)'!M1056</f>
        <v>99.3</v>
      </c>
      <c r="N1501" s="198">
        <f>'[2]tr (2)'!N1056</f>
        <v>99.3</v>
      </c>
      <c r="O1501" s="251"/>
      <c r="P1501" s="247">
        <f>'[2]tr (2)'!O1056</f>
        <v>99.3</v>
      </c>
      <c r="Q1501" s="198">
        <f>'[2]tr (2)'!P1056</f>
        <v>99.3</v>
      </c>
      <c r="R1501" s="251">
        <f>'[2]tr (2)'!Q1056</f>
        <v>99.3</v>
      </c>
      <c r="S1501" s="252" t="s">
        <v>1886</v>
      </c>
    </row>
    <row r="1502" spans="1:19" ht="15" customHeight="1">
      <c r="A1502" s="216" t="s">
        <v>1887</v>
      </c>
      <c r="B1502" s="247">
        <f>'[2]tr (2)'!C1057</f>
        <v>101.1</v>
      </c>
      <c r="C1502" s="198">
        <f>'[2]tr (2)'!D1057</f>
        <v>101.1</v>
      </c>
      <c r="D1502" s="198">
        <f>'[2]tr (2)'!E1057</f>
        <v>101.1</v>
      </c>
      <c r="E1502" s="251"/>
      <c r="F1502" s="198">
        <f>'[2]tr (2)'!F1057</f>
        <v>101.1</v>
      </c>
      <c r="G1502" s="198">
        <f>'[2]tr (2)'!G1057</f>
        <v>101.1</v>
      </c>
      <c r="H1502" s="198">
        <f>'[2]tr (2)'!H1057</f>
        <v>101.1</v>
      </c>
      <c r="I1502" s="198">
        <f>'[2]tr (2)'!I1057</f>
        <v>101.1</v>
      </c>
      <c r="J1502" s="198">
        <f>'[2]tr (2)'!J1057</f>
        <v>99.9</v>
      </c>
      <c r="K1502" s="198">
        <f>'[2]tr (2)'!K1057</f>
        <v>99.9</v>
      </c>
      <c r="L1502" s="198">
        <f>'[2]tr (2)'!L1057</f>
        <v>99.9</v>
      </c>
      <c r="M1502" s="198">
        <f>'[2]tr (2)'!M1057</f>
        <v>99.9</v>
      </c>
      <c r="N1502" s="198">
        <f>'[2]tr (2)'!N1057</f>
        <v>99.9</v>
      </c>
      <c r="O1502" s="251"/>
      <c r="P1502" s="247">
        <f>'[2]tr (2)'!O1057</f>
        <v>99.9</v>
      </c>
      <c r="Q1502" s="198">
        <f>'[2]tr (2)'!P1057</f>
        <v>99.9</v>
      </c>
      <c r="R1502" s="251">
        <f>'[2]tr (2)'!Q1057</f>
        <v>99.9</v>
      </c>
      <c r="S1502" s="256" t="s">
        <v>1888</v>
      </c>
    </row>
    <row r="1503" spans="1:19" ht="15" customHeight="1">
      <c r="A1503" s="216" t="s">
        <v>1889</v>
      </c>
      <c r="B1503" s="247">
        <f>'[2]tr (2)'!C1058</f>
        <v>101.8</v>
      </c>
      <c r="C1503" s="198">
        <f>'[2]tr (2)'!D1058</f>
        <v>101.8</v>
      </c>
      <c r="D1503" s="198">
        <f>'[2]tr (2)'!E1058</f>
        <v>101.8</v>
      </c>
      <c r="E1503" s="251"/>
      <c r="F1503" s="198">
        <f>'[2]tr (2)'!F1058</f>
        <v>101.8</v>
      </c>
      <c r="G1503" s="198">
        <f>'[2]tr (2)'!G1058</f>
        <v>101.8</v>
      </c>
      <c r="H1503" s="198">
        <f>'[2]tr (2)'!H1058</f>
        <v>101.8</v>
      </c>
      <c r="I1503" s="198">
        <f>'[2]tr (2)'!I1058</f>
        <v>101.8</v>
      </c>
      <c r="J1503" s="198">
        <f>'[2]tr (2)'!J1058</f>
        <v>101.8</v>
      </c>
      <c r="K1503" s="198">
        <f>'[2]tr (2)'!K1058</f>
        <v>101.8</v>
      </c>
      <c r="L1503" s="198">
        <f>'[2]tr (2)'!L1058</f>
        <v>101.8</v>
      </c>
      <c r="M1503" s="198">
        <f>'[2]tr (2)'!M1058</f>
        <v>101.8</v>
      </c>
      <c r="N1503" s="198">
        <f>'[2]tr (2)'!N1058</f>
        <v>101.8</v>
      </c>
      <c r="O1503" s="251"/>
      <c r="P1503" s="247">
        <f>'[2]tr (2)'!O1058</f>
        <v>101.8</v>
      </c>
      <c r="Q1503" s="198">
        <f>'[2]tr (2)'!P1058</f>
        <v>101.8</v>
      </c>
      <c r="R1503" s="251">
        <f>'[2]tr (2)'!Q1058</f>
        <v>101.8</v>
      </c>
      <c r="S1503" s="252" t="s">
        <v>1890</v>
      </c>
    </row>
    <row r="1504" spans="1:19" ht="15" customHeight="1">
      <c r="B1504" s="247"/>
      <c r="C1504" s="198"/>
      <c r="D1504" s="198"/>
      <c r="E1504" s="255"/>
      <c r="O1504" s="237"/>
      <c r="R1504" s="237"/>
      <c r="S1504" s="252"/>
    </row>
    <row r="1505" spans="1:19" ht="15" customHeight="1">
      <c r="B1505" s="247"/>
      <c r="C1505" s="198"/>
      <c r="D1505" s="198"/>
      <c r="E1505" s="255"/>
      <c r="R1505" s="237"/>
      <c r="S1505" s="252"/>
    </row>
    <row r="1506" spans="1:19" ht="15" customHeight="1">
      <c r="B1506" s="247"/>
      <c r="C1506" s="198"/>
      <c r="D1506" s="198"/>
      <c r="E1506" s="255"/>
      <c r="R1506" s="237"/>
      <c r="S1506" s="252"/>
    </row>
    <row r="1507" spans="1:19" ht="15" customHeight="1">
      <c r="B1507" s="247"/>
      <c r="C1507" s="198"/>
      <c r="D1507" s="198"/>
      <c r="E1507" s="255"/>
      <c r="R1507" s="237"/>
      <c r="S1507" s="252"/>
    </row>
    <row r="1508" spans="1:19" ht="15" customHeight="1">
      <c r="B1508" s="247"/>
      <c r="C1508" s="198"/>
      <c r="D1508" s="198"/>
      <c r="E1508" s="255"/>
      <c r="R1508" s="237"/>
      <c r="S1508" s="252"/>
    </row>
    <row r="1509" spans="1:19" ht="15" customHeight="1">
      <c r="B1509" s="247"/>
      <c r="C1509" s="198"/>
      <c r="D1509" s="198"/>
      <c r="E1509" s="255"/>
      <c r="R1509" s="237"/>
      <c r="S1509" s="252"/>
    </row>
    <row r="1510" spans="1:19" ht="15" customHeight="1">
      <c r="B1510" s="247"/>
      <c r="C1510" s="198"/>
      <c r="D1510" s="198"/>
      <c r="E1510" s="255"/>
      <c r="R1510" s="237"/>
      <c r="S1510" s="252"/>
    </row>
    <row r="1511" spans="1:19" ht="15" customHeight="1">
      <c r="B1511" s="247"/>
      <c r="C1511" s="198"/>
      <c r="D1511" s="198"/>
      <c r="E1511" s="255"/>
      <c r="R1511" s="237"/>
      <c r="S1511" s="252"/>
    </row>
    <row r="1512" spans="1:19" ht="15" customHeight="1">
      <c r="B1512" s="247"/>
      <c r="C1512" s="198"/>
      <c r="D1512" s="198"/>
      <c r="E1512" s="255"/>
      <c r="R1512" s="237"/>
      <c r="S1512" s="252"/>
    </row>
    <row r="1513" spans="1:19" ht="15" customHeight="1">
      <c r="B1513" s="247"/>
      <c r="C1513" s="198"/>
      <c r="D1513" s="198"/>
      <c r="E1513" s="255"/>
      <c r="R1513" s="237"/>
      <c r="S1513" s="252"/>
    </row>
    <row r="1514" spans="1:19" ht="15" customHeight="1">
      <c r="A1514" s="281"/>
      <c r="B1514" s="258"/>
      <c r="C1514" s="259"/>
      <c r="D1514" s="259"/>
      <c r="E1514" s="260"/>
      <c r="F1514" s="308"/>
      <c r="G1514" s="212"/>
      <c r="H1514" s="212"/>
      <c r="I1514" s="212"/>
      <c r="J1514" s="212"/>
      <c r="K1514" s="212"/>
      <c r="L1514" s="212"/>
      <c r="M1514" s="212"/>
      <c r="N1514" s="212"/>
      <c r="O1514" s="212"/>
      <c r="P1514" s="308"/>
      <c r="Q1514" s="212"/>
      <c r="R1514" s="282"/>
      <c r="S1514" s="214"/>
    </row>
    <row r="1515" spans="1:19" ht="15" customHeight="1">
      <c r="A1515" s="271" t="s">
        <v>1891</v>
      </c>
      <c r="B1515" s="198"/>
      <c r="C1515" s="198"/>
      <c r="D1515" s="198"/>
      <c r="E1515" s="265"/>
      <c r="O1515" s="195"/>
      <c r="P1515" s="195"/>
      <c r="S1515" s="272" t="s">
        <v>1892</v>
      </c>
    </row>
    <row r="1516" spans="1:19" ht="15" customHeight="1">
      <c r="A1516" s="271"/>
      <c r="B1516" s="198"/>
      <c r="C1516" s="198"/>
      <c r="D1516" s="198"/>
      <c r="E1516" s="265"/>
      <c r="O1516" s="195"/>
      <c r="P1516" s="195"/>
      <c r="S1516" s="272"/>
    </row>
    <row r="1517" spans="1:19" ht="15" customHeight="1">
      <c r="A1517" s="271"/>
      <c r="B1517" s="198"/>
      <c r="C1517" s="198"/>
      <c r="D1517" s="198"/>
      <c r="E1517" s="265"/>
      <c r="O1517" s="195"/>
      <c r="P1517" s="195"/>
      <c r="S1517" s="272"/>
    </row>
    <row r="1518" spans="1:19" ht="15" customHeight="1">
      <c r="A1518" s="271"/>
      <c r="B1518" s="198"/>
      <c r="C1518" s="198"/>
      <c r="D1518" s="198"/>
      <c r="E1518" s="265"/>
      <c r="O1518" s="195"/>
      <c r="P1518" s="195"/>
      <c r="S1518" s="272"/>
    </row>
    <row r="1519" spans="1:19" ht="24" customHeight="1">
      <c r="A1519" s="194" t="s">
        <v>1670</v>
      </c>
      <c r="C1519" s="198"/>
      <c r="D1519" s="198"/>
      <c r="O1519" s="195"/>
      <c r="P1519" s="195"/>
      <c r="S1519" s="199" t="s">
        <v>1671</v>
      </c>
    </row>
    <row r="1520" spans="1:19" ht="18" customHeight="1">
      <c r="A1520" s="201" t="s">
        <v>1941</v>
      </c>
      <c r="C1520" s="198"/>
      <c r="D1520" s="198"/>
      <c r="O1520" s="195"/>
      <c r="P1520" s="195"/>
      <c r="S1520" s="205" t="s">
        <v>1942</v>
      </c>
    </row>
    <row r="1521" spans="1:19" ht="18" customHeight="1">
      <c r="A1521" s="207" t="s">
        <v>1674</v>
      </c>
      <c r="C1521" s="198"/>
      <c r="D1521" s="198"/>
      <c r="O1521" s="195"/>
      <c r="P1521" s="195"/>
      <c r="S1521" s="209" t="s">
        <v>1675</v>
      </c>
    </row>
    <row r="1522" spans="1:19" ht="11.45" customHeight="1">
      <c r="A1522" s="211"/>
      <c r="B1522" s="212"/>
      <c r="C1522" s="212"/>
      <c r="D1522" s="212"/>
      <c r="E1522" s="212"/>
      <c r="F1522" s="212"/>
      <c r="G1522" s="212"/>
      <c r="H1522" s="212"/>
      <c r="I1522" s="212"/>
      <c r="J1522" s="212"/>
      <c r="K1522" s="212"/>
      <c r="L1522" s="212"/>
      <c r="M1522" s="212"/>
      <c r="N1522" s="212"/>
      <c r="O1522" s="212"/>
      <c r="P1522" s="212"/>
      <c r="Q1522" s="212"/>
      <c r="R1522" s="212"/>
      <c r="S1522" s="214"/>
    </row>
    <row r="1523" spans="1:19" ht="11.45" customHeight="1">
      <c r="A1523" s="217"/>
      <c r="B1523" s="2269">
        <v>2020</v>
      </c>
      <c r="C1523" s="2270"/>
      <c r="D1523" s="2270"/>
      <c r="E1523" s="2270"/>
      <c r="F1523" s="2270"/>
      <c r="G1523" s="2270"/>
      <c r="H1523" s="2270"/>
      <c r="I1523" s="2270"/>
      <c r="J1523" s="2270"/>
      <c r="K1523" s="2271"/>
      <c r="L1523" s="2269">
        <v>2019</v>
      </c>
      <c r="M1523" s="2270"/>
      <c r="N1523" s="2270"/>
      <c r="O1523" s="2270"/>
      <c r="P1523" s="2270"/>
      <c r="Q1523" s="2270"/>
      <c r="R1523" s="2271"/>
      <c r="S1523" s="218"/>
    </row>
    <row r="1524" spans="1:19" ht="11.45" customHeight="1">
      <c r="A1524" s="217"/>
      <c r="B1524" s="2272"/>
      <c r="C1524" s="2273"/>
      <c r="D1524" s="2273"/>
      <c r="E1524" s="2273"/>
      <c r="F1524" s="2273"/>
      <c r="G1524" s="2273"/>
      <c r="H1524" s="2273"/>
      <c r="I1524" s="2273"/>
      <c r="J1524" s="2273"/>
      <c r="K1524" s="2274"/>
      <c r="L1524" s="2272"/>
      <c r="M1524" s="2273"/>
      <c r="N1524" s="2273"/>
      <c r="O1524" s="2273"/>
      <c r="P1524" s="2273"/>
      <c r="Q1524" s="2273"/>
      <c r="R1524" s="2274"/>
      <c r="S1524" s="218" t="s">
        <v>1570</v>
      </c>
    </row>
    <row r="1525" spans="1:19" ht="11.45" customHeight="1">
      <c r="A1525" s="217"/>
      <c r="B1525" s="711" t="s">
        <v>45</v>
      </c>
      <c r="C1525" s="224" t="s">
        <v>47</v>
      </c>
      <c r="D1525" s="224" t="s">
        <v>27</v>
      </c>
      <c r="E1525" s="221"/>
      <c r="F1525" s="219" t="s">
        <v>28</v>
      </c>
      <c r="G1525" s="220" t="s">
        <v>29</v>
      </c>
      <c r="H1525" s="220" t="s">
        <v>30</v>
      </c>
      <c r="I1525" s="223" t="s">
        <v>23</v>
      </c>
      <c r="J1525" s="222" t="s">
        <v>24</v>
      </c>
      <c r="K1525" s="222" t="s">
        <v>25</v>
      </c>
      <c r="L1525" s="223" t="s">
        <v>1571</v>
      </c>
      <c r="M1525" s="223" t="s">
        <v>1676</v>
      </c>
      <c r="N1525" s="223" t="s">
        <v>26</v>
      </c>
      <c r="O1525" s="225"/>
      <c r="P1525" s="224" t="s">
        <v>45</v>
      </c>
      <c r="Q1525" s="224" t="s">
        <v>47</v>
      </c>
      <c r="R1525" s="712" t="s">
        <v>27</v>
      </c>
      <c r="S1525" s="218"/>
    </row>
    <row r="1526" spans="1:19" ht="11.45" customHeight="1">
      <c r="A1526" s="226"/>
      <c r="B1526" s="714" t="s">
        <v>13</v>
      </c>
      <c r="C1526" s="232" t="s">
        <v>46</v>
      </c>
      <c r="D1526" s="232" t="s">
        <v>12</v>
      </c>
      <c r="E1526" s="229"/>
      <c r="F1526" s="227" t="s">
        <v>11</v>
      </c>
      <c r="G1526" s="228" t="s">
        <v>10</v>
      </c>
      <c r="H1526" s="228" t="s">
        <v>9</v>
      </c>
      <c r="I1526" s="231" t="s">
        <v>8</v>
      </c>
      <c r="J1526" s="230" t="s">
        <v>7</v>
      </c>
      <c r="K1526" s="230" t="s">
        <v>6</v>
      </c>
      <c r="L1526" s="231" t="s">
        <v>1575</v>
      </c>
      <c r="M1526" s="231" t="s">
        <v>1576</v>
      </c>
      <c r="N1526" s="231" t="s">
        <v>1577</v>
      </c>
      <c r="O1526" s="233"/>
      <c r="P1526" s="232" t="s">
        <v>13</v>
      </c>
      <c r="Q1526" s="232" t="s">
        <v>46</v>
      </c>
      <c r="R1526" s="715" t="s">
        <v>12</v>
      </c>
      <c r="S1526" s="234"/>
    </row>
    <row r="1527" spans="1:19" ht="15" customHeight="1">
      <c r="A1527" s="303"/>
      <c r="B1527" s="247"/>
      <c r="C1527" s="198"/>
      <c r="D1527" s="198"/>
      <c r="E1527" s="309"/>
      <c r="O1527" s="291"/>
      <c r="R1527" s="237"/>
      <c r="S1527" s="239"/>
    </row>
    <row r="1528" spans="1:19" ht="15" customHeight="1">
      <c r="A1528" s="240" t="s">
        <v>1677</v>
      </c>
      <c r="B1528" s="241">
        <f>'[2]tr (2)'!C1060</f>
        <v>103.4</v>
      </c>
      <c r="C1528" s="242">
        <f>'[2]tr (2)'!D1060</f>
        <v>102.9</v>
      </c>
      <c r="D1528" s="242">
        <f>'[2]tr (2)'!E1060</f>
        <v>101.5</v>
      </c>
      <c r="E1528" s="244"/>
      <c r="F1528" s="242">
        <f>'[2]tr (2)'!F1060</f>
        <v>101.7</v>
      </c>
      <c r="G1528" s="242">
        <f>'[2]tr (2)'!G1060</f>
        <v>101.5</v>
      </c>
      <c r="H1528" s="242">
        <f>'[2]tr (2)'!H1060</f>
        <v>101.6</v>
      </c>
      <c r="I1528" s="242">
        <f>'[2]tr (2)'!I1060</f>
        <v>102</v>
      </c>
      <c r="J1528" s="242">
        <f>'[2]tr (2)'!J1060</f>
        <v>101.4</v>
      </c>
      <c r="K1528" s="242">
        <f>'[2]tr (2)'!K1060</f>
        <v>101.8</v>
      </c>
      <c r="L1528" s="242">
        <f>'[2]tr (2)'!L1060</f>
        <v>101.9</v>
      </c>
      <c r="M1528" s="242">
        <f>'[2]tr (2)'!M1060</f>
        <v>102.1</v>
      </c>
      <c r="N1528" s="242">
        <f>'[2]tr (2)'!N1060</f>
        <v>101.6</v>
      </c>
      <c r="O1528" s="244"/>
      <c r="P1528" s="241">
        <f>'[2]tr (2)'!O1060</f>
        <v>101.2</v>
      </c>
      <c r="Q1528" s="242">
        <f>'[2]tr (2)'!P1060</f>
        <v>101.3</v>
      </c>
      <c r="R1528" s="244">
        <f>'[2]tr (2)'!Q1060</f>
        <v>100.8</v>
      </c>
      <c r="S1528" s="245" t="s">
        <v>1678</v>
      </c>
    </row>
    <row r="1529" spans="1:19" ht="15" customHeight="1">
      <c r="A1529" s="246"/>
      <c r="B1529" s="247"/>
      <c r="C1529" s="198"/>
      <c r="D1529" s="242"/>
      <c r="E1529" s="244"/>
      <c r="F1529" s="242"/>
      <c r="G1529" s="242"/>
      <c r="H1529" s="242"/>
      <c r="I1529" s="242"/>
      <c r="J1529" s="242"/>
      <c r="K1529" s="242"/>
      <c r="L1529" s="242"/>
      <c r="M1529" s="242"/>
      <c r="N1529" s="242"/>
      <c r="O1529" s="244"/>
      <c r="P1529" s="241"/>
      <c r="Q1529" s="242"/>
      <c r="R1529" s="244"/>
      <c r="S1529" s="248"/>
    </row>
    <row r="1530" spans="1:19" ht="15" customHeight="1">
      <c r="A1530" s="249" t="s">
        <v>1679</v>
      </c>
      <c r="B1530" s="241">
        <f>'[2]tr (2)'!C1062</f>
        <v>102</v>
      </c>
      <c r="C1530" s="242">
        <f>'[2]tr (2)'!D1062</f>
        <v>100.7</v>
      </c>
      <c r="D1530" s="242">
        <f>'[2]tr (2)'!E1062</f>
        <v>96.9</v>
      </c>
      <c r="E1530" s="244"/>
      <c r="F1530" s="242">
        <f>'[2]tr (2)'!F1062</f>
        <v>98.7</v>
      </c>
      <c r="G1530" s="242">
        <f>'[2]tr (2)'!G1062</f>
        <v>100.1</v>
      </c>
      <c r="H1530" s="242">
        <f>'[2]tr (2)'!H1062</f>
        <v>100.2</v>
      </c>
      <c r="I1530" s="242">
        <f>'[2]tr (2)'!I1062</f>
        <v>100.4</v>
      </c>
      <c r="J1530" s="242">
        <f>'[2]tr (2)'!J1062</f>
        <v>98.2</v>
      </c>
      <c r="K1530" s="242">
        <f>'[2]tr (2)'!K1062</f>
        <v>99.4</v>
      </c>
      <c r="L1530" s="242">
        <f>'[2]tr (2)'!L1062</f>
        <v>99.8</v>
      </c>
      <c r="M1530" s="242">
        <f>'[2]tr (2)'!M1062</f>
        <v>100.4</v>
      </c>
      <c r="N1530" s="242">
        <f>'[2]tr (2)'!N1062</f>
        <v>99.2</v>
      </c>
      <c r="O1530" s="244"/>
      <c r="P1530" s="241">
        <f>'[2]tr (2)'!O1062</f>
        <v>98.1</v>
      </c>
      <c r="Q1530" s="242">
        <f>'[2]tr (2)'!P1062</f>
        <v>98.7</v>
      </c>
      <c r="R1530" s="244">
        <f>'[2]tr (2)'!Q1062</f>
        <v>97.6</v>
      </c>
      <c r="S1530" s="250" t="s">
        <v>1680</v>
      </c>
    </row>
    <row r="1531" spans="1:19" ht="15" customHeight="1">
      <c r="A1531" s="216" t="s">
        <v>1681</v>
      </c>
      <c r="B1531" s="247">
        <f>'[2]tr (2)'!C1063</f>
        <v>100.7</v>
      </c>
      <c r="C1531" s="198">
        <f>'[2]tr (2)'!D1063</f>
        <v>101.4</v>
      </c>
      <c r="D1531" s="198">
        <f>'[2]tr (2)'!E1063</f>
        <v>99.8</v>
      </c>
      <c r="E1531" s="251"/>
      <c r="F1531" s="198">
        <f>'[2]tr (2)'!F1063</f>
        <v>99.4</v>
      </c>
      <c r="G1531" s="198">
        <f>'[2]tr (2)'!G1063</f>
        <v>101</v>
      </c>
      <c r="H1531" s="198">
        <f>'[2]tr (2)'!H1063</f>
        <v>101</v>
      </c>
      <c r="I1531" s="198">
        <f>'[2]tr (2)'!I1063</f>
        <v>100.9</v>
      </c>
      <c r="J1531" s="198">
        <f>'[2]tr (2)'!J1063</f>
        <v>99.5</v>
      </c>
      <c r="K1531" s="198">
        <f>'[2]tr (2)'!K1063</f>
        <v>99.5</v>
      </c>
      <c r="L1531" s="198">
        <f>'[2]tr (2)'!L1063</f>
        <v>99.4</v>
      </c>
      <c r="M1531" s="198">
        <f>'[2]tr (2)'!M1063</f>
        <v>99.4</v>
      </c>
      <c r="N1531" s="198">
        <f>'[2]tr (2)'!N1063</f>
        <v>99.3</v>
      </c>
      <c r="O1531" s="251"/>
      <c r="P1531" s="247">
        <f>'[2]tr (2)'!O1063</f>
        <v>98.2</v>
      </c>
      <c r="Q1531" s="198">
        <f>'[2]tr (2)'!P1063</f>
        <v>97.9</v>
      </c>
      <c r="R1531" s="251">
        <f>'[2]tr (2)'!Q1063</f>
        <v>97.8</v>
      </c>
      <c r="S1531" s="252" t="s">
        <v>1682</v>
      </c>
    </row>
    <row r="1532" spans="1:19" ht="15" customHeight="1">
      <c r="A1532" s="216" t="s">
        <v>1683</v>
      </c>
      <c r="B1532" s="247">
        <f>'[2]tr (2)'!C1064</f>
        <v>96.1</v>
      </c>
      <c r="C1532" s="198">
        <f>'[2]tr (2)'!D1064</f>
        <v>93.4</v>
      </c>
      <c r="D1532" s="198">
        <f>'[2]tr (2)'!E1064</f>
        <v>92.4</v>
      </c>
      <c r="E1532" s="251"/>
      <c r="F1532" s="198">
        <f>'[2]tr (2)'!F1064</f>
        <v>94.4</v>
      </c>
      <c r="G1532" s="198">
        <f>'[2]tr (2)'!G1064</f>
        <v>96.4</v>
      </c>
      <c r="H1532" s="198">
        <f>'[2]tr (2)'!H1064</f>
        <v>97.6</v>
      </c>
      <c r="I1532" s="198">
        <f>'[2]tr (2)'!I1064</f>
        <v>99.5</v>
      </c>
      <c r="J1532" s="198">
        <f>'[2]tr (2)'!J1064</f>
        <v>99.3</v>
      </c>
      <c r="K1532" s="198">
        <f>'[2]tr (2)'!K1064</f>
        <v>100.8</v>
      </c>
      <c r="L1532" s="198">
        <f>'[2]tr (2)'!L1064</f>
        <v>102</v>
      </c>
      <c r="M1532" s="198">
        <f>'[2]tr (2)'!M1064</f>
        <v>101.7</v>
      </c>
      <c r="N1532" s="198">
        <f>'[2]tr (2)'!N1064</f>
        <v>101</v>
      </c>
      <c r="O1532" s="251"/>
      <c r="P1532" s="247">
        <f>'[2]tr (2)'!O1064</f>
        <v>102.4</v>
      </c>
      <c r="Q1532" s="198">
        <f>'[2]tr (2)'!P1064</f>
        <v>106.8</v>
      </c>
      <c r="R1532" s="251">
        <f>'[2]tr (2)'!Q1064</f>
        <v>105.1</v>
      </c>
      <c r="S1532" s="252" t="s">
        <v>1684</v>
      </c>
    </row>
    <row r="1533" spans="1:19" ht="15" customHeight="1">
      <c r="A1533" s="216" t="s">
        <v>1685</v>
      </c>
      <c r="B1533" s="247">
        <f>'[2]tr (2)'!C1065</f>
        <v>91.9</v>
      </c>
      <c r="C1533" s="198">
        <f>'[2]tr (2)'!D1065</f>
        <v>93.9</v>
      </c>
      <c r="D1533" s="198">
        <f>'[2]tr (2)'!E1065</f>
        <v>87.8</v>
      </c>
      <c r="E1533" s="251"/>
      <c r="F1533" s="198">
        <f>'[2]tr (2)'!F1065</f>
        <v>94.2</v>
      </c>
      <c r="G1533" s="198">
        <f>'[2]tr (2)'!G1065</f>
        <v>101.4</v>
      </c>
      <c r="H1533" s="198">
        <f>'[2]tr (2)'!H1065</f>
        <v>101.2</v>
      </c>
      <c r="I1533" s="198">
        <f>'[2]tr (2)'!I1065</f>
        <v>89.3</v>
      </c>
      <c r="J1533" s="198">
        <f>'[2]tr (2)'!J1065</f>
        <v>91.2</v>
      </c>
      <c r="K1533" s="198">
        <f>'[2]tr (2)'!K1065</f>
        <v>94.7</v>
      </c>
      <c r="L1533" s="198">
        <f>'[2]tr (2)'!L1065</f>
        <v>93.1</v>
      </c>
      <c r="M1533" s="198">
        <f>'[2]tr (2)'!M1065</f>
        <v>98.5</v>
      </c>
      <c r="N1533" s="198">
        <f>'[2]tr (2)'!N1065</f>
        <v>93.7</v>
      </c>
      <c r="O1533" s="251"/>
      <c r="P1533" s="247">
        <f>'[2]tr (2)'!O1065</f>
        <v>99.5</v>
      </c>
      <c r="Q1533" s="198">
        <f>'[2]tr (2)'!P1065</f>
        <v>97.3</v>
      </c>
      <c r="R1533" s="251">
        <f>'[2]tr (2)'!Q1065</f>
        <v>93.9</v>
      </c>
      <c r="S1533" s="253" t="s">
        <v>1686</v>
      </c>
    </row>
    <row r="1534" spans="1:19" ht="15" customHeight="1">
      <c r="A1534" s="216" t="s">
        <v>1687</v>
      </c>
      <c r="B1534" s="247">
        <f>'[2]tr (2)'!C1066</f>
        <v>97.3</v>
      </c>
      <c r="C1534" s="198">
        <f>'[2]tr (2)'!D1066</f>
        <v>98</v>
      </c>
      <c r="D1534" s="198">
        <f>'[2]tr (2)'!E1066</f>
        <v>98</v>
      </c>
      <c r="E1534" s="251"/>
      <c r="F1534" s="198">
        <f>'[2]tr (2)'!F1066</f>
        <v>98.4</v>
      </c>
      <c r="G1534" s="198">
        <f>'[2]tr (2)'!G1066</f>
        <v>98.4</v>
      </c>
      <c r="H1534" s="198">
        <f>'[2]tr (2)'!H1066</f>
        <v>98.7</v>
      </c>
      <c r="I1534" s="198">
        <f>'[2]tr (2)'!I1066</f>
        <v>98.4</v>
      </c>
      <c r="J1534" s="198">
        <f>'[2]tr (2)'!J1066</f>
        <v>98.2</v>
      </c>
      <c r="K1534" s="198">
        <f>'[2]tr (2)'!K1066</f>
        <v>98.6</v>
      </c>
      <c r="L1534" s="198">
        <f>'[2]tr (2)'!L1066</f>
        <v>98.6</v>
      </c>
      <c r="M1534" s="198">
        <f>'[2]tr (2)'!M1066</f>
        <v>98.6</v>
      </c>
      <c r="N1534" s="198">
        <f>'[2]tr (2)'!N1066</f>
        <v>97.3</v>
      </c>
      <c r="O1534" s="251"/>
      <c r="P1534" s="247">
        <f>'[2]tr (2)'!O1066</f>
        <v>96.5</v>
      </c>
      <c r="Q1534" s="198">
        <f>'[2]tr (2)'!P1066</f>
        <v>96.5</v>
      </c>
      <c r="R1534" s="251">
        <f>'[2]tr (2)'!Q1066</f>
        <v>96.6</v>
      </c>
      <c r="S1534" s="253" t="s">
        <v>1688</v>
      </c>
    </row>
    <row r="1535" spans="1:19" ht="15" customHeight="1">
      <c r="A1535" s="216" t="s">
        <v>1689</v>
      </c>
      <c r="B1535" s="247">
        <f>'[2]tr (2)'!C1067</f>
        <v>88.8</v>
      </c>
      <c r="C1535" s="198">
        <f>'[2]tr (2)'!D1067</f>
        <v>89.3</v>
      </c>
      <c r="D1535" s="198">
        <f>'[2]tr (2)'!E1067</f>
        <v>89</v>
      </c>
      <c r="E1535" s="251"/>
      <c r="F1535" s="198">
        <f>'[2]tr (2)'!F1067</f>
        <v>89.3</v>
      </c>
      <c r="G1535" s="198">
        <f>'[2]tr (2)'!G1067</f>
        <v>89.9</v>
      </c>
      <c r="H1535" s="198">
        <f>'[2]tr (2)'!H1067</f>
        <v>89.8</v>
      </c>
      <c r="I1535" s="198">
        <f>'[2]tr (2)'!I1067</f>
        <v>90.4</v>
      </c>
      <c r="J1535" s="198">
        <f>'[2]tr (2)'!J1067</f>
        <v>90.1</v>
      </c>
      <c r="K1535" s="198">
        <f>'[2]tr (2)'!K1067</f>
        <v>90.5</v>
      </c>
      <c r="L1535" s="198">
        <f>'[2]tr (2)'!L1067</f>
        <v>90.5</v>
      </c>
      <c r="M1535" s="198">
        <f>'[2]tr (2)'!M1067</f>
        <v>88.5</v>
      </c>
      <c r="N1535" s="198">
        <f>'[2]tr (2)'!N1067</f>
        <v>88.1</v>
      </c>
      <c r="O1535" s="251"/>
      <c r="P1535" s="247">
        <f>'[2]tr (2)'!O1067</f>
        <v>87.6</v>
      </c>
      <c r="Q1535" s="198">
        <f>'[2]tr (2)'!P1067</f>
        <v>85.5</v>
      </c>
      <c r="R1535" s="251">
        <f>'[2]tr (2)'!Q1067</f>
        <v>85.5</v>
      </c>
      <c r="S1535" s="253" t="s">
        <v>1690</v>
      </c>
    </row>
    <row r="1536" spans="1:19" ht="15" customHeight="1">
      <c r="A1536" s="216" t="s">
        <v>1691</v>
      </c>
      <c r="B1536" s="247">
        <f>'[2]tr (2)'!C1068</f>
        <v>139.69999999999999</v>
      </c>
      <c r="C1536" s="198">
        <f>'[2]tr (2)'!D1068</f>
        <v>136.6</v>
      </c>
      <c r="D1536" s="198">
        <f>'[2]tr (2)'!E1068</f>
        <v>121.2</v>
      </c>
      <c r="E1536" s="251"/>
      <c r="F1536" s="198">
        <f>'[2]tr (2)'!F1068</f>
        <v>121.1</v>
      </c>
      <c r="G1536" s="198">
        <f>'[2]tr (2)'!G1068</f>
        <v>117.9</v>
      </c>
      <c r="H1536" s="198">
        <f>'[2]tr (2)'!H1068</f>
        <v>121.4</v>
      </c>
      <c r="I1536" s="198">
        <f>'[2]tr (2)'!I1068</f>
        <v>115.7</v>
      </c>
      <c r="J1536" s="198">
        <f>'[2]tr (2)'!J1068</f>
        <v>112.5</v>
      </c>
      <c r="K1536" s="198">
        <f>'[2]tr (2)'!K1068</f>
        <v>110.4</v>
      </c>
      <c r="L1536" s="198">
        <f>'[2]tr (2)'!L1068</f>
        <v>110.4</v>
      </c>
      <c r="M1536" s="198">
        <f>'[2]tr (2)'!M1068</f>
        <v>115.2</v>
      </c>
      <c r="N1536" s="198">
        <f>'[2]tr (2)'!N1068</f>
        <v>111.3</v>
      </c>
      <c r="O1536" s="251"/>
      <c r="P1536" s="247">
        <f>'[2]tr (2)'!O1068</f>
        <v>108.9</v>
      </c>
      <c r="Q1536" s="198">
        <f>'[2]tr (2)'!P1068</f>
        <v>105.8</v>
      </c>
      <c r="R1536" s="251">
        <f>'[2]tr (2)'!Q1068</f>
        <v>99.9</v>
      </c>
      <c r="S1536" s="253" t="s">
        <v>1692</v>
      </c>
    </row>
    <row r="1537" spans="1:19" ht="15" customHeight="1">
      <c r="A1537" s="216" t="s">
        <v>1693</v>
      </c>
      <c r="B1537" s="247">
        <f>'[2]tr (2)'!C1069</f>
        <v>110</v>
      </c>
      <c r="C1537" s="198">
        <f>'[2]tr (2)'!D1069</f>
        <v>103.4</v>
      </c>
      <c r="D1537" s="198">
        <f>'[2]tr (2)'!E1069</f>
        <v>91.3</v>
      </c>
      <c r="E1537" s="251"/>
      <c r="F1537" s="198">
        <f>'[2]tr (2)'!F1069</f>
        <v>100.1</v>
      </c>
      <c r="G1537" s="198">
        <f>'[2]tr (2)'!G1069</f>
        <v>105.3</v>
      </c>
      <c r="H1537" s="198">
        <f>'[2]tr (2)'!H1069</f>
        <v>100.7</v>
      </c>
      <c r="I1537" s="198">
        <f>'[2]tr (2)'!I1069</f>
        <v>108.6</v>
      </c>
      <c r="J1537" s="198">
        <f>'[2]tr (2)'!J1069</f>
        <v>95.9</v>
      </c>
      <c r="K1537" s="198">
        <f>'[2]tr (2)'!K1069</f>
        <v>101.7</v>
      </c>
      <c r="L1537" s="198">
        <f>'[2]tr (2)'!L1069</f>
        <v>104.2</v>
      </c>
      <c r="M1537" s="198">
        <f>'[2]tr (2)'!M1069</f>
        <v>104.7</v>
      </c>
      <c r="N1537" s="198">
        <f>'[2]tr (2)'!N1069</f>
        <v>104</v>
      </c>
      <c r="O1537" s="251"/>
      <c r="P1537" s="247">
        <f>'[2]tr (2)'!O1069</f>
        <v>94.8</v>
      </c>
      <c r="Q1537" s="198">
        <f>'[2]tr (2)'!P1069</f>
        <v>98.8</v>
      </c>
      <c r="R1537" s="251">
        <f>'[2]tr (2)'!Q1069</f>
        <v>99.1</v>
      </c>
      <c r="S1537" s="253" t="s">
        <v>1694</v>
      </c>
    </row>
    <row r="1538" spans="1:19" ht="15" customHeight="1">
      <c r="A1538" s="216" t="s">
        <v>1695</v>
      </c>
      <c r="B1538" s="247">
        <f>'[2]tr (2)'!C1070</f>
        <v>99.7</v>
      </c>
      <c r="C1538" s="198">
        <f>'[2]tr (2)'!D1070</f>
        <v>99.7</v>
      </c>
      <c r="D1538" s="198">
        <f>'[2]tr (2)'!E1070</f>
        <v>99.7</v>
      </c>
      <c r="E1538" s="251"/>
      <c r="F1538" s="198">
        <f>'[2]tr (2)'!F1070</f>
        <v>99.7</v>
      </c>
      <c r="G1538" s="198">
        <f>'[2]tr (2)'!G1070</f>
        <v>99</v>
      </c>
      <c r="H1538" s="198">
        <f>'[2]tr (2)'!H1070</f>
        <v>99.3</v>
      </c>
      <c r="I1538" s="198">
        <f>'[2]tr (2)'!I1070</f>
        <v>99.4</v>
      </c>
      <c r="J1538" s="198">
        <f>'[2]tr (2)'!J1070</f>
        <v>99.7</v>
      </c>
      <c r="K1538" s="198">
        <f>'[2]tr (2)'!K1070</f>
        <v>100.1</v>
      </c>
      <c r="L1538" s="198">
        <f>'[2]tr (2)'!L1070</f>
        <v>100.1</v>
      </c>
      <c r="M1538" s="198">
        <f>'[2]tr (2)'!M1070</f>
        <v>99.6</v>
      </c>
      <c r="N1538" s="198">
        <f>'[2]tr (2)'!N1070</f>
        <v>98.7</v>
      </c>
      <c r="O1538" s="251"/>
      <c r="P1538" s="247">
        <f>'[2]tr (2)'!O1070</f>
        <v>98.9</v>
      </c>
      <c r="Q1538" s="198">
        <f>'[2]tr (2)'!P1070</f>
        <v>98.7</v>
      </c>
      <c r="R1538" s="251">
        <f>'[2]tr (2)'!Q1070</f>
        <v>98.5</v>
      </c>
      <c r="S1538" s="253" t="s">
        <v>1696</v>
      </c>
    </row>
    <row r="1539" spans="1:19" ht="15" customHeight="1">
      <c r="A1539" s="216" t="s">
        <v>1697</v>
      </c>
      <c r="B1539" s="247">
        <f>'[2]tr (2)'!C1071</f>
        <v>89.9</v>
      </c>
      <c r="C1539" s="198">
        <f>'[2]tr (2)'!D1071</f>
        <v>89.9</v>
      </c>
      <c r="D1539" s="198">
        <f>'[2]tr (2)'!E1071</f>
        <v>90.1</v>
      </c>
      <c r="E1539" s="251"/>
      <c r="F1539" s="198">
        <f>'[2]tr (2)'!F1071</f>
        <v>90.5</v>
      </c>
      <c r="G1539" s="198">
        <f>'[2]tr (2)'!G1071</f>
        <v>90.8</v>
      </c>
      <c r="H1539" s="198">
        <f>'[2]tr (2)'!H1071</f>
        <v>90.3</v>
      </c>
      <c r="I1539" s="198">
        <f>'[2]tr (2)'!I1071</f>
        <v>90</v>
      </c>
      <c r="J1539" s="198">
        <f>'[2]tr (2)'!J1071</f>
        <v>88.3</v>
      </c>
      <c r="K1539" s="198">
        <f>'[2]tr (2)'!K1071</f>
        <v>89.4</v>
      </c>
      <c r="L1539" s="198">
        <f>'[2]tr (2)'!L1071</f>
        <v>89.9</v>
      </c>
      <c r="M1539" s="198">
        <f>'[2]tr (2)'!M1071</f>
        <v>90.4</v>
      </c>
      <c r="N1539" s="198">
        <f>'[2]tr (2)'!N1071</f>
        <v>90.4</v>
      </c>
      <c r="O1539" s="251"/>
      <c r="P1539" s="247">
        <f>'[2]tr (2)'!O1071</f>
        <v>89.7</v>
      </c>
      <c r="Q1539" s="198">
        <f>'[2]tr (2)'!P1071</f>
        <v>88.6</v>
      </c>
      <c r="R1539" s="251">
        <f>'[2]tr (2)'!Q1071</f>
        <v>88.6</v>
      </c>
      <c r="S1539" s="253" t="s">
        <v>1698</v>
      </c>
    </row>
    <row r="1540" spans="1:19" ht="15" customHeight="1">
      <c r="A1540" s="216" t="s">
        <v>1699</v>
      </c>
      <c r="B1540" s="247">
        <f>'[2]tr (2)'!C1072</f>
        <v>96.1</v>
      </c>
      <c r="C1540" s="198">
        <f>'[2]tr (2)'!D1072</f>
        <v>96.1</v>
      </c>
      <c r="D1540" s="198">
        <f>'[2]tr (2)'!E1072</f>
        <v>95.3</v>
      </c>
      <c r="E1540" s="251"/>
      <c r="F1540" s="198">
        <f>'[2]tr (2)'!F1072</f>
        <v>95.9</v>
      </c>
      <c r="G1540" s="198">
        <f>'[2]tr (2)'!G1072</f>
        <v>97</v>
      </c>
      <c r="H1540" s="198">
        <f>'[2]tr (2)'!H1072</f>
        <v>97</v>
      </c>
      <c r="I1540" s="198">
        <f>'[2]tr (2)'!I1072</f>
        <v>97</v>
      </c>
      <c r="J1540" s="198">
        <f>'[2]tr (2)'!J1072</f>
        <v>97</v>
      </c>
      <c r="K1540" s="198">
        <f>'[2]tr (2)'!K1072</f>
        <v>97</v>
      </c>
      <c r="L1540" s="198">
        <f>'[2]tr (2)'!L1072</f>
        <v>96.7</v>
      </c>
      <c r="M1540" s="198">
        <f>'[2]tr (2)'!M1072</f>
        <v>96.7</v>
      </c>
      <c r="N1540" s="198">
        <f>'[2]tr (2)'!N1072</f>
        <v>96.6</v>
      </c>
      <c r="O1540" s="251"/>
      <c r="P1540" s="247">
        <f>'[2]tr (2)'!O1072</f>
        <v>96.9</v>
      </c>
      <c r="Q1540" s="198">
        <f>'[2]tr (2)'!P1072</f>
        <v>96.9</v>
      </c>
      <c r="R1540" s="251">
        <f>'[2]tr (2)'!Q1072</f>
        <v>96.9</v>
      </c>
      <c r="S1540" s="253" t="s">
        <v>1700</v>
      </c>
    </row>
    <row r="1541" spans="1:19" ht="15" customHeight="1">
      <c r="A1541" s="216" t="s">
        <v>1701</v>
      </c>
      <c r="B1541" s="247">
        <f>'[2]tr (2)'!C1073</f>
        <v>90.7</v>
      </c>
      <c r="C1541" s="198">
        <f>'[2]tr (2)'!D1073</f>
        <v>91.4</v>
      </c>
      <c r="D1541" s="198">
        <f>'[2]tr (2)'!E1073</f>
        <v>91.3</v>
      </c>
      <c r="E1541" s="251"/>
      <c r="F1541" s="198">
        <f>'[2]tr (2)'!F1073</f>
        <v>91.5</v>
      </c>
      <c r="G1541" s="198">
        <f>'[2]tr (2)'!G1073</f>
        <v>91.5</v>
      </c>
      <c r="H1541" s="198">
        <f>'[2]tr (2)'!H1073</f>
        <v>91.5</v>
      </c>
      <c r="I1541" s="198">
        <f>'[2]tr (2)'!I1073</f>
        <v>92.4</v>
      </c>
      <c r="J1541" s="198">
        <f>'[2]tr (2)'!J1073</f>
        <v>92.6</v>
      </c>
      <c r="K1541" s="198">
        <f>'[2]tr (2)'!K1073</f>
        <v>93</v>
      </c>
      <c r="L1541" s="198">
        <f>'[2]tr (2)'!L1073</f>
        <v>92.9</v>
      </c>
      <c r="M1541" s="198">
        <f>'[2]tr (2)'!M1073</f>
        <v>92.9</v>
      </c>
      <c r="N1541" s="198">
        <f>'[2]tr (2)'!N1073</f>
        <v>93</v>
      </c>
      <c r="O1541" s="251"/>
      <c r="P1541" s="247">
        <f>'[2]tr (2)'!O1073</f>
        <v>93</v>
      </c>
      <c r="Q1541" s="198">
        <f>'[2]tr (2)'!P1073</f>
        <v>92.5</v>
      </c>
      <c r="R1541" s="251">
        <f>'[2]tr (2)'!Q1073</f>
        <v>92.4</v>
      </c>
      <c r="S1541" s="253" t="s">
        <v>1702</v>
      </c>
    </row>
    <row r="1542" spans="1:19" ht="15" customHeight="1">
      <c r="B1542" s="247"/>
      <c r="C1542" s="198"/>
      <c r="D1542" s="242"/>
      <c r="E1542" s="244"/>
      <c r="F1542" s="242"/>
      <c r="G1542" s="242"/>
      <c r="H1542" s="242"/>
      <c r="I1542" s="242"/>
      <c r="J1542" s="242"/>
      <c r="K1542" s="242"/>
      <c r="L1542" s="242"/>
      <c r="M1542" s="242"/>
      <c r="N1542" s="242"/>
      <c r="O1542" s="244"/>
      <c r="P1542" s="241"/>
      <c r="Q1542" s="242"/>
      <c r="R1542" s="244"/>
      <c r="S1542" s="253"/>
    </row>
    <row r="1543" spans="1:19" ht="15" customHeight="1">
      <c r="A1543" s="249" t="s">
        <v>1703</v>
      </c>
      <c r="B1543" s="241">
        <f>'[2]tr (2)'!C1075</f>
        <v>123.2</v>
      </c>
      <c r="C1543" s="242">
        <f>'[2]tr (2)'!D1075</f>
        <v>123.2</v>
      </c>
      <c r="D1543" s="242">
        <f>'[2]tr (2)'!E1075</f>
        <v>120.7</v>
      </c>
      <c r="E1543" s="244"/>
      <c r="F1543" s="242">
        <f>'[2]tr (2)'!F1075</f>
        <v>120.7</v>
      </c>
      <c r="G1543" s="242">
        <f>'[2]tr (2)'!G1075</f>
        <v>120.7</v>
      </c>
      <c r="H1543" s="242">
        <f>'[2]tr (2)'!H1075</f>
        <v>120.7</v>
      </c>
      <c r="I1543" s="242">
        <f>'[2]tr (2)'!I1075</f>
        <v>120.7</v>
      </c>
      <c r="J1543" s="242">
        <f>'[2]tr (2)'!J1075</f>
        <v>120.7</v>
      </c>
      <c r="K1543" s="242">
        <f>'[2]tr (2)'!K1075</f>
        <v>120.5</v>
      </c>
      <c r="L1543" s="242">
        <f>'[2]tr (2)'!L1075</f>
        <v>120.5</v>
      </c>
      <c r="M1543" s="242">
        <f>'[2]tr (2)'!M1075</f>
        <v>120.5</v>
      </c>
      <c r="N1543" s="242">
        <f>'[2]tr (2)'!N1075</f>
        <v>120.5</v>
      </c>
      <c r="O1543" s="244"/>
      <c r="P1543" s="241">
        <f>'[2]tr (2)'!O1075</f>
        <v>120.5</v>
      </c>
      <c r="Q1543" s="242">
        <f>'[2]tr (2)'!P1075</f>
        <v>120.5</v>
      </c>
      <c r="R1543" s="244">
        <f>'[2]tr (2)'!Q1075</f>
        <v>120.5</v>
      </c>
      <c r="S1543" s="248" t="s">
        <v>1704</v>
      </c>
    </row>
    <row r="1544" spans="1:19" ht="15" customHeight="1">
      <c r="A1544" s="216" t="s">
        <v>1705</v>
      </c>
      <c r="B1544" s="247">
        <f>'[2]tr (2)'!C1076</f>
        <v>100</v>
      </c>
      <c r="C1544" s="198">
        <f>'[2]tr (2)'!D1076</f>
        <v>100</v>
      </c>
      <c r="D1544" s="198">
        <f>'[2]tr (2)'!E1076</f>
        <v>100</v>
      </c>
      <c r="E1544" s="251"/>
      <c r="F1544" s="198">
        <f>'[2]tr (2)'!F1076</f>
        <v>100</v>
      </c>
      <c r="G1544" s="198">
        <f>'[2]tr (2)'!G1076</f>
        <v>100</v>
      </c>
      <c r="H1544" s="198">
        <f>'[2]tr (2)'!H1076</f>
        <v>100</v>
      </c>
      <c r="I1544" s="198">
        <f>'[2]tr (2)'!I1076</f>
        <v>100</v>
      </c>
      <c r="J1544" s="198">
        <f>'[2]tr (2)'!J1076</f>
        <v>100</v>
      </c>
      <c r="K1544" s="198">
        <f>'[2]tr (2)'!K1076</f>
        <v>100</v>
      </c>
      <c r="L1544" s="198">
        <f>'[2]tr (2)'!L1076</f>
        <v>100</v>
      </c>
      <c r="M1544" s="198">
        <f>'[2]tr (2)'!M1076</f>
        <v>100</v>
      </c>
      <c r="N1544" s="198">
        <f>'[2]tr (2)'!N1076</f>
        <v>100</v>
      </c>
      <c r="O1544" s="251"/>
      <c r="P1544" s="247">
        <f>'[2]tr (2)'!O1076</f>
        <v>100</v>
      </c>
      <c r="Q1544" s="198">
        <f>'[2]tr (2)'!P1076</f>
        <v>100</v>
      </c>
      <c r="R1544" s="251">
        <f>'[2]tr (2)'!Q1076</f>
        <v>100</v>
      </c>
      <c r="S1544" s="252" t="s">
        <v>1706</v>
      </c>
    </row>
    <row r="1545" spans="1:19" ht="15" customHeight="1">
      <c r="A1545" s="216" t="s">
        <v>1707</v>
      </c>
      <c r="B1545" s="247">
        <f>'[2]tr (2)'!C1077</f>
        <v>100</v>
      </c>
      <c r="C1545" s="198">
        <f>'[2]tr (2)'!D1077</f>
        <v>100</v>
      </c>
      <c r="D1545" s="198">
        <f>'[2]tr (2)'!E1077</f>
        <v>100</v>
      </c>
      <c r="E1545" s="251"/>
      <c r="F1545" s="198">
        <f>'[2]tr (2)'!F1077</f>
        <v>100</v>
      </c>
      <c r="G1545" s="198">
        <f>'[2]tr (2)'!G1077</f>
        <v>100</v>
      </c>
      <c r="H1545" s="198">
        <f>'[2]tr (2)'!H1077</f>
        <v>100</v>
      </c>
      <c r="I1545" s="198">
        <f>'[2]tr (2)'!I1077</f>
        <v>100</v>
      </c>
      <c r="J1545" s="198">
        <f>'[2]tr (2)'!J1077</f>
        <v>100</v>
      </c>
      <c r="K1545" s="198">
        <f>'[2]tr (2)'!K1077</f>
        <v>100</v>
      </c>
      <c r="L1545" s="198">
        <f>'[2]tr (2)'!L1077</f>
        <v>100</v>
      </c>
      <c r="M1545" s="198">
        <f>'[2]tr (2)'!M1077</f>
        <v>100</v>
      </c>
      <c r="N1545" s="198">
        <f>'[2]tr (2)'!N1077</f>
        <v>100</v>
      </c>
      <c r="O1545" s="251"/>
      <c r="P1545" s="247">
        <f>'[2]tr (2)'!O1077</f>
        <v>100</v>
      </c>
      <c r="Q1545" s="198">
        <f>'[2]tr (2)'!P1077</f>
        <v>100</v>
      </c>
      <c r="R1545" s="251">
        <f>'[2]tr (2)'!Q1077</f>
        <v>100</v>
      </c>
      <c r="S1545" s="253" t="s">
        <v>1708</v>
      </c>
    </row>
    <row r="1546" spans="1:19" ht="15" customHeight="1">
      <c r="A1546" s="216" t="s">
        <v>1709</v>
      </c>
      <c r="B1546" s="247">
        <f>'[2]tr (2)'!C1078</f>
        <v>100</v>
      </c>
      <c r="C1546" s="198">
        <f>'[2]tr (2)'!D1078</f>
        <v>100</v>
      </c>
      <c r="D1546" s="198">
        <f>'[2]tr (2)'!E1078</f>
        <v>100</v>
      </c>
      <c r="E1546" s="251"/>
      <c r="F1546" s="198">
        <f>'[2]tr (2)'!F1078</f>
        <v>100</v>
      </c>
      <c r="G1546" s="198">
        <f>'[2]tr (2)'!G1078</f>
        <v>100</v>
      </c>
      <c r="H1546" s="198">
        <f>'[2]tr (2)'!H1078</f>
        <v>100</v>
      </c>
      <c r="I1546" s="198">
        <f>'[2]tr (2)'!I1078</f>
        <v>100</v>
      </c>
      <c r="J1546" s="198">
        <f>'[2]tr (2)'!J1078</f>
        <v>100</v>
      </c>
      <c r="K1546" s="198">
        <f>'[2]tr (2)'!K1078</f>
        <v>100</v>
      </c>
      <c r="L1546" s="198">
        <f>'[2]tr (2)'!L1078</f>
        <v>100</v>
      </c>
      <c r="M1546" s="198">
        <f>'[2]tr (2)'!M1078</f>
        <v>100</v>
      </c>
      <c r="N1546" s="198">
        <f>'[2]tr (2)'!N1078</f>
        <v>100</v>
      </c>
      <c r="O1546" s="251"/>
      <c r="P1546" s="247">
        <f>'[2]tr (2)'!O1078</f>
        <v>100</v>
      </c>
      <c r="Q1546" s="198">
        <f>'[2]tr (2)'!P1078</f>
        <v>100</v>
      </c>
      <c r="R1546" s="251">
        <f>'[2]tr (2)'!Q1078</f>
        <v>100</v>
      </c>
      <c r="S1546" s="253" t="s">
        <v>1710</v>
      </c>
    </row>
    <row r="1547" spans="1:19" ht="15" customHeight="1">
      <c r="A1547" s="216" t="s">
        <v>1711</v>
      </c>
      <c r="B1547" s="247">
        <f>'[2]tr (2)'!C1079</f>
        <v>123.6</v>
      </c>
      <c r="C1547" s="198">
        <f>'[2]tr (2)'!D1079</f>
        <v>123.6</v>
      </c>
      <c r="D1547" s="198">
        <f>'[2]tr (2)'!E1079</f>
        <v>121.1</v>
      </c>
      <c r="E1547" s="251"/>
      <c r="F1547" s="198">
        <f>'[2]tr (2)'!F1079</f>
        <v>121.1</v>
      </c>
      <c r="G1547" s="198">
        <f>'[2]tr (2)'!G1079</f>
        <v>121.1</v>
      </c>
      <c r="H1547" s="198">
        <f>'[2]tr (2)'!H1079</f>
        <v>121.1</v>
      </c>
      <c r="I1547" s="198">
        <f>'[2]tr (2)'!I1079</f>
        <v>121.1</v>
      </c>
      <c r="J1547" s="198">
        <f>'[2]tr (2)'!J1079</f>
        <v>121.1</v>
      </c>
      <c r="K1547" s="198">
        <f>'[2]tr (2)'!K1079</f>
        <v>120.9</v>
      </c>
      <c r="L1547" s="198">
        <f>'[2]tr (2)'!L1079</f>
        <v>120.9</v>
      </c>
      <c r="M1547" s="198">
        <f>'[2]tr (2)'!M1079</f>
        <v>120.9</v>
      </c>
      <c r="N1547" s="198">
        <f>'[2]tr (2)'!N1079</f>
        <v>120.9</v>
      </c>
      <c r="O1547" s="251"/>
      <c r="P1547" s="247">
        <f>'[2]tr (2)'!O1079</f>
        <v>120.9</v>
      </c>
      <c r="Q1547" s="198">
        <f>'[2]tr (2)'!P1079</f>
        <v>120.9</v>
      </c>
      <c r="R1547" s="251">
        <f>'[2]tr (2)'!Q1079</f>
        <v>120.9</v>
      </c>
      <c r="S1547" s="253" t="s">
        <v>1712</v>
      </c>
    </row>
    <row r="1548" spans="1:19" ht="15" customHeight="1">
      <c r="B1548" s="247"/>
      <c r="C1548" s="198"/>
      <c r="D1548" s="242"/>
      <c r="E1548" s="244"/>
      <c r="F1548" s="242"/>
      <c r="G1548" s="242"/>
      <c r="H1548" s="242"/>
      <c r="I1548" s="242"/>
      <c r="J1548" s="242"/>
      <c r="K1548" s="242"/>
      <c r="L1548" s="242"/>
      <c r="M1548" s="242"/>
      <c r="N1548" s="242"/>
      <c r="O1548" s="244"/>
      <c r="P1548" s="241"/>
      <c r="Q1548" s="242"/>
      <c r="R1548" s="244"/>
      <c r="S1548" s="253"/>
    </row>
    <row r="1549" spans="1:19" ht="15" customHeight="1">
      <c r="A1549" s="249" t="s">
        <v>1713</v>
      </c>
      <c r="B1549" s="241">
        <f>'[2]tr (2)'!C1081</f>
        <v>100.8</v>
      </c>
      <c r="C1549" s="242">
        <f>'[2]tr (2)'!D1081</f>
        <v>100.8</v>
      </c>
      <c r="D1549" s="242">
        <f>'[2]tr (2)'!E1081</f>
        <v>101</v>
      </c>
      <c r="E1549" s="244"/>
      <c r="F1549" s="242">
        <f>'[2]tr (2)'!F1081</f>
        <v>101</v>
      </c>
      <c r="G1549" s="242">
        <f>'[2]tr (2)'!G1081</f>
        <v>100.9</v>
      </c>
      <c r="H1549" s="242">
        <f>'[2]tr (2)'!H1081</f>
        <v>101</v>
      </c>
      <c r="I1549" s="242">
        <f>'[2]tr (2)'!I1081</f>
        <v>100.9</v>
      </c>
      <c r="J1549" s="242">
        <f>'[2]tr (2)'!J1081</f>
        <v>100.7</v>
      </c>
      <c r="K1549" s="242">
        <f>'[2]tr (2)'!K1081</f>
        <v>100.6</v>
      </c>
      <c r="L1549" s="242">
        <f>'[2]tr (2)'!L1081</f>
        <v>100.6</v>
      </c>
      <c r="M1549" s="242">
        <f>'[2]tr (2)'!M1081</f>
        <v>101</v>
      </c>
      <c r="N1549" s="242">
        <f>'[2]tr (2)'!N1081</f>
        <v>100.9</v>
      </c>
      <c r="O1549" s="244"/>
      <c r="P1549" s="241">
        <f>'[2]tr (2)'!O1081</f>
        <v>100.8</v>
      </c>
      <c r="Q1549" s="242">
        <f>'[2]tr (2)'!P1081</f>
        <v>100.9</v>
      </c>
      <c r="R1549" s="244">
        <f>'[2]tr (2)'!Q1081</f>
        <v>100.8</v>
      </c>
      <c r="S1549" s="248" t="s">
        <v>1714</v>
      </c>
    </row>
    <row r="1550" spans="1:19" ht="15" customHeight="1">
      <c r="A1550" s="216" t="s">
        <v>1715</v>
      </c>
      <c r="B1550" s="247">
        <f>'[2]tr (2)'!C1082</f>
        <v>99.4</v>
      </c>
      <c r="C1550" s="198">
        <f>'[2]tr (2)'!D1082</f>
        <v>99.4</v>
      </c>
      <c r="D1550" s="198">
        <f>'[2]tr (2)'!E1082</f>
        <v>99.4</v>
      </c>
      <c r="E1550" s="251"/>
      <c r="F1550" s="198">
        <f>'[2]tr (2)'!F1082</f>
        <v>99.4</v>
      </c>
      <c r="G1550" s="198">
        <f>'[2]tr (2)'!G1082</f>
        <v>99.4</v>
      </c>
      <c r="H1550" s="198">
        <f>'[2]tr (2)'!H1082</f>
        <v>99.4</v>
      </c>
      <c r="I1550" s="198">
        <f>'[2]tr (2)'!I1082</f>
        <v>99.4</v>
      </c>
      <c r="J1550" s="198">
        <f>'[2]tr (2)'!J1082</f>
        <v>99.4</v>
      </c>
      <c r="K1550" s="198">
        <f>'[2]tr (2)'!K1082</f>
        <v>99.4</v>
      </c>
      <c r="L1550" s="198">
        <f>'[2]tr (2)'!L1082</f>
        <v>99.4</v>
      </c>
      <c r="M1550" s="198">
        <f>'[2]tr (2)'!M1082</f>
        <v>108.9</v>
      </c>
      <c r="N1550" s="198">
        <f>'[2]tr (2)'!N1082</f>
        <v>108.9</v>
      </c>
      <c r="O1550" s="251"/>
      <c r="P1550" s="247">
        <f>'[2]tr (2)'!O1082</f>
        <v>108.9</v>
      </c>
      <c r="Q1550" s="198">
        <f>'[2]tr (2)'!P1082</f>
        <v>108.9</v>
      </c>
      <c r="R1550" s="251">
        <f>'[2]tr (2)'!Q1082</f>
        <v>104.6</v>
      </c>
      <c r="S1550" s="253" t="s">
        <v>1716</v>
      </c>
    </row>
    <row r="1551" spans="1:19" ht="15" customHeight="1">
      <c r="A1551" s="216" t="s">
        <v>1717</v>
      </c>
      <c r="B1551" s="247">
        <f>'[2]tr (2)'!C1083</f>
        <v>101.4</v>
      </c>
      <c r="C1551" s="198">
        <f>'[2]tr (2)'!D1083</f>
        <v>101.4</v>
      </c>
      <c r="D1551" s="198">
        <f>'[2]tr (2)'!E1083</f>
        <v>101.4</v>
      </c>
      <c r="E1551" s="251"/>
      <c r="F1551" s="198">
        <f>'[2]tr (2)'!F1083</f>
        <v>101.4</v>
      </c>
      <c r="G1551" s="198">
        <f>'[2]tr (2)'!G1083</f>
        <v>101.3</v>
      </c>
      <c r="H1551" s="198">
        <f>'[2]tr (2)'!H1083</f>
        <v>101.3</v>
      </c>
      <c r="I1551" s="198">
        <f>'[2]tr (2)'!I1083</f>
        <v>101.3</v>
      </c>
      <c r="J1551" s="198">
        <f>'[2]tr (2)'!J1083</f>
        <v>101</v>
      </c>
      <c r="K1551" s="198">
        <f>'[2]tr (2)'!K1083</f>
        <v>100.8</v>
      </c>
      <c r="L1551" s="198">
        <f>'[2]tr (2)'!L1083</f>
        <v>100.8</v>
      </c>
      <c r="M1551" s="198">
        <f>'[2]tr (2)'!M1083</f>
        <v>101</v>
      </c>
      <c r="N1551" s="198">
        <f>'[2]tr (2)'!N1083</f>
        <v>100.9</v>
      </c>
      <c r="O1551" s="251"/>
      <c r="P1551" s="247">
        <f>'[2]tr (2)'!O1083</f>
        <v>100.9</v>
      </c>
      <c r="Q1551" s="198">
        <f>'[2]tr (2)'!P1083</f>
        <v>101.1</v>
      </c>
      <c r="R1551" s="251">
        <f>'[2]tr (2)'!Q1083</f>
        <v>101.1</v>
      </c>
      <c r="S1551" s="253" t="s">
        <v>1718</v>
      </c>
    </row>
    <row r="1552" spans="1:19" ht="15" customHeight="1">
      <c r="A1552" s="216" t="s">
        <v>1719</v>
      </c>
      <c r="B1552" s="247">
        <f>'[2]tr (2)'!C1084</f>
        <v>100.6</v>
      </c>
      <c r="C1552" s="198">
        <f>'[2]tr (2)'!D1084</f>
        <v>100.6</v>
      </c>
      <c r="D1552" s="198">
        <f>'[2]tr (2)'!E1084</f>
        <v>100.7</v>
      </c>
      <c r="E1552" s="251"/>
      <c r="F1552" s="198">
        <f>'[2]tr (2)'!F1084</f>
        <v>100.7</v>
      </c>
      <c r="G1552" s="198">
        <f>'[2]tr (2)'!G1084</f>
        <v>100.7</v>
      </c>
      <c r="H1552" s="198">
        <f>'[2]tr (2)'!H1084</f>
        <v>100.7</v>
      </c>
      <c r="I1552" s="198">
        <f>'[2]tr (2)'!I1084</f>
        <v>100.7</v>
      </c>
      <c r="J1552" s="198">
        <f>'[2]tr (2)'!J1084</f>
        <v>100.7</v>
      </c>
      <c r="K1552" s="198">
        <f>'[2]tr (2)'!K1084</f>
        <v>100.7</v>
      </c>
      <c r="L1552" s="198">
        <f>'[2]tr (2)'!L1084</f>
        <v>100.7</v>
      </c>
      <c r="M1552" s="198">
        <f>'[2]tr (2)'!M1084</f>
        <v>100.7</v>
      </c>
      <c r="N1552" s="198">
        <f>'[2]tr (2)'!N1084</f>
        <v>100.6</v>
      </c>
      <c r="O1552" s="251"/>
      <c r="P1552" s="247">
        <f>'[2]tr (2)'!O1084</f>
        <v>100.6</v>
      </c>
      <c r="Q1552" s="198">
        <f>'[2]tr (2)'!P1084</f>
        <v>100.6</v>
      </c>
      <c r="R1552" s="251">
        <f>'[2]tr (2)'!Q1084</f>
        <v>100.6</v>
      </c>
      <c r="S1552" s="253" t="s">
        <v>1720</v>
      </c>
    </row>
    <row r="1553" spans="1:19" ht="15" customHeight="1">
      <c r="A1553" s="216" t="s">
        <v>1721</v>
      </c>
      <c r="B1553" s="247">
        <f>'[2]tr (2)'!C1085</f>
        <v>100</v>
      </c>
      <c r="C1553" s="198">
        <f>'[2]tr (2)'!D1085</f>
        <v>100</v>
      </c>
      <c r="D1553" s="198">
        <f>'[2]tr (2)'!E1085</f>
        <v>100</v>
      </c>
      <c r="E1553" s="251"/>
      <c r="F1553" s="198">
        <f>'[2]tr (2)'!F1085</f>
        <v>100</v>
      </c>
      <c r="G1553" s="198">
        <f>'[2]tr (2)'!G1085</f>
        <v>100</v>
      </c>
      <c r="H1553" s="198">
        <f>'[2]tr (2)'!H1085</f>
        <v>100</v>
      </c>
      <c r="I1553" s="198">
        <f>'[2]tr (2)'!I1085</f>
        <v>100</v>
      </c>
      <c r="J1553" s="198">
        <f>'[2]tr (2)'!J1085</f>
        <v>100</v>
      </c>
      <c r="K1553" s="198">
        <f>'[2]tr (2)'!K1085</f>
        <v>100</v>
      </c>
      <c r="L1553" s="198">
        <f>'[2]tr (2)'!L1085</f>
        <v>100</v>
      </c>
      <c r="M1553" s="198">
        <f>'[2]tr (2)'!M1085</f>
        <v>100</v>
      </c>
      <c r="N1553" s="198">
        <f>'[2]tr (2)'!N1085</f>
        <v>100</v>
      </c>
      <c r="O1553" s="251"/>
      <c r="P1553" s="247">
        <f>'[2]tr (2)'!O1085</f>
        <v>100</v>
      </c>
      <c r="Q1553" s="198">
        <f>'[2]tr (2)'!P1085</f>
        <v>100</v>
      </c>
      <c r="R1553" s="251">
        <f>'[2]tr (2)'!Q1085</f>
        <v>100</v>
      </c>
      <c r="S1553" s="253" t="s">
        <v>1722</v>
      </c>
    </row>
    <row r="1554" spans="1:19" ht="15" customHeight="1">
      <c r="A1554" s="216" t="s">
        <v>1723</v>
      </c>
      <c r="B1554" s="247">
        <f>'[2]tr (2)'!C1086</f>
        <v>99.4</v>
      </c>
      <c r="C1554" s="198">
        <f>'[2]tr (2)'!D1086</f>
        <v>99.4</v>
      </c>
      <c r="D1554" s="198">
        <f>'[2]tr (2)'!E1086</f>
        <v>100.2</v>
      </c>
      <c r="E1554" s="251"/>
      <c r="F1554" s="198">
        <f>'[2]tr (2)'!F1086</f>
        <v>100.2</v>
      </c>
      <c r="G1554" s="198">
        <f>'[2]tr (2)'!G1086</f>
        <v>100.2</v>
      </c>
      <c r="H1554" s="198">
        <f>'[2]tr (2)'!H1086</f>
        <v>100.2</v>
      </c>
      <c r="I1554" s="198">
        <f>'[2]tr (2)'!I1086</f>
        <v>100</v>
      </c>
      <c r="J1554" s="198">
        <f>'[2]tr (2)'!J1086</f>
        <v>100</v>
      </c>
      <c r="K1554" s="198">
        <f>'[2]tr (2)'!K1086</f>
        <v>100</v>
      </c>
      <c r="L1554" s="198">
        <f>'[2]tr (2)'!L1086</f>
        <v>100</v>
      </c>
      <c r="M1554" s="198">
        <f>'[2]tr (2)'!M1086</f>
        <v>100.2</v>
      </c>
      <c r="N1554" s="198">
        <f>'[2]tr (2)'!N1086</f>
        <v>100.2</v>
      </c>
      <c r="O1554" s="251"/>
      <c r="P1554" s="247">
        <f>'[2]tr (2)'!O1086</f>
        <v>99.6</v>
      </c>
      <c r="Q1554" s="198">
        <f>'[2]tr (2)'!P1086</f>
        <v>99.6</v>
      </c>
      <c r="R1554" s="251">
        <f>'[2]tr (2)'!Q1086</f>
        <v>99.6</v>
      </c>
      <c r="S1554" s="253" t="s">
        <v>1724</v>
      </c>
    </row>
    <row r="1555" spans="1:19" ht="15" customHeight="1">
      <c r="A1555" s="216" t="s">
        <v>1725</v>
      </c>
      <c r="B1555" s="247">
        <f>'[2]tr (2)'!C1087</f>
        <v>100</v>
      </c>
      <c r="C1555" s="198">
        <f>'[2]tr (2)'!D1087</f>
        <v>100</v>
      </c>
      <c r="D1555" s="198">
        <f>'[2]tr (2)'!E1087</f>
        <v>100</v>
      </c>
      <c r="E1555" s="251"/>
      <c r="F1555" s="198">
        <f>'[2]tr (2)'!F1087</f>
        <v>100</v>
      </c>
      <c r="G1555" s="198">
        <f>'[2]tr (2)'!G1087</f>
        <v>100</v>
      </c>
      <c r="H1555" s="198">
        <f>'[2]tr (2)'!H1087</f>
        <v>100</v>
      </c>
      <c r="I1555" s="198">
        <f>'[2]tr (2)'!I1087</f>
        <v>100</v>
      </c>
      <c r="J1555" s="198">
        <f>'[2]tr (2)'!J1087</f>
        <v>100</v>
      </c>
      <c r="K1555" s="198">
        <f>'[2]tr (2)'!K1087</f>
        <v>100</v>
      </c>
      <c r="L1555" s="198">
        <f>'[2]tr (2)'!L1087</f>
        <v>100</v>
      </c>
      <c r="M1555" s="198">
        <f>'[2]tr (2)'!M1087</f>
        <v>100</v>
      </c>
      <c r="N1555" s="198">
        <f>'[2]tr (2)'!N1087</f>
        <v>100</v>
      </c>
      <c r="O1555" s="251"/>
      <c r="P1555" s="247">
        <f>'[2]tr (2)'!O1087</f>
        <v>100</v>
      </c>
      <c r="Q1555" s="198">
        <f>'[2]tr (2)'!P1087</f>
        <v>100</v>
      </c>
      <c r="R1555" s="251">
        <f>'[2]tr (2)'!Q1087</f>
        <v>100</v>
      </c>
      <c r="S1555" s="253" t="s">
        <v>1726</v>
      </c>
    </row>
    <row r="1556" spans="1:19" ht="15" customHeight="1">
      <c r="B1556" s="247"/>
      <c r="C1556" s="198"/>
      <c r="D1556" s="242"/>
      <c r="E1556" s="244"/>
      <c r="F1556" s="242"/>
      <c r="G1556" s="242"/>
      <c r="H1556" s="242"/>
      <c r="I1556" s="242"/>
      <c r="J1556" s="242"/>
      <c r="K1556" s="242"/>
      <c r="L1556" s="242"/>
      <c r="M1556" s="242"/>
      <c r="N1556" s="242"/>
      <c r="O1556" s="244"/>
      <c r="P1556" s="241"/>
      <c r="Q1556" s="242"/>
      <c r="R1556" s="244"/>
      <c r="S1556" s="252"/>
    </row>
    <row r="1557" spans="1:19" ht="15" customHeight="1">
      <c r="A1557" s="249" t="s">
        <v>1727</v>
      </c>
      <c r="B1557" s="241">
        <f>'[2]tr (2)'!C1089</f>
        <v>101.8</v>
      </c>
      <c r="C1557" s="242">
        <f>'[2]tr (2)'!D1089</f>
        <v>101.8</v>
      </c>
      <c r="D1557" s="242">
        <f>'[2]tr (2)'!E1089</f>
        <v>101.8</v>
      </c>
      <c r="E1557" s="244"/>
      <c r="F1557" s="242">
        <f>'[2]tr (2)'!F1089</f>
        <v>101.8</v>
      </c>
      <c r="G1557" s="242">
        <f>'[2]tr (2)'!G1089</f>
        <v>101.8</v>
      </c>
      <c r="H1557" s="242">
        <f>'[2]tr (2)'!H1089</f>
        <v>101.8</v>
      </c>
      <c r="I1557" s="242">
        <f>'[2]tr (2)'!I1089</f>
        <v>101.8</v>
      </c>
      <c r="J1557" s="242">
        <f>'[2]tr (2)'!J1089</f>
        <v>101.8</v>
      </c>
      <c r="K1557" s="242">
        <f>'[2]tr (2)'!K1089</f>
        <v>101.8</v>
      </c>
      <c r="L1557" s="242">
        <f>'[2]tr (2)'!L1089</f>
        <v>101.8</v>
      </c>
      <c r="M1557" s="242">
        <f>'[2]tr (2)'!M1089</f>
        <v>101.7</v>
      </c>
      <c r="N1557" s="242">
        <f>'[2]tr (2)'!N1089</f>
        <v>101.6</v>
      </c>
      <c r="O1557" s="244"/>
      <c r="P1557" s="241">
        <f>'[2]tr (2)'!O1089</f>
        <v>101.6</v>
      </c>
      <c r="Q1557" s="242">
        <f>'[2]tr (2)'!P1089</f>
        <v>101.5</v>
      </c>
      <c r="R1557" s="244">
        <f>'[2]tr (2)'!Q1089</f>
        <v>101.5</v>
      </c>
      <c r="S1557" s="250" t="s">
        <v>1728</v>
      </c>
    </row>
    <row r="1558" spans="1:19" ht="15" customHeight="1">
      <c r="A1558" s="216" t="s">
        <v>1729</v>
      </c>
      <c r="B1558" s="247">
        <f>'[2]tr (2)'!C1090</f>
        <v>104.5</v>
      </c>
      <c r="C1558" s="198">
        <f>'[2]tr (2)'!D1090</f>
        <v>104.5</v>
      </c>
      <c r="D1558" s="198">
        <f>'[2]tr (2)'!E1090</f>
        <v>104.5</v>
      </c>
      <c r="E1558" s="251"/>
      <c r="F1558" s="198">
        <f>'[2]tr (2)'!F1090</f>
        <v>104.5</v>
      </c>
      <c r="G1558" s="198">
        <f>'[2]tr (2)'!G1090</f>
        <v>104.5</v>
      </c>
      <c r="H1558" s="198">
        <f>'[2]tr (2)'!H1090</f>
        <v>104.5</v>
      </c>
      <c r="I1558" s="198">
        <f>'[2]tr (2)'!I1090</f>
        <v>104.5</v>
      </c>
      <c r="J1558" s="198">
        <f>'[2]tr (2)'!J1090</f>
        <v>104.5</v>
      </c>
      <c r="K1558" s="198">
        <f>'[2]tr (2)'!K1090</f>
        <v>104.4</v>
      </c>
      <c r="L1558" s="198">
        <f>'[2]tr (2)'!L1090</f>
        <v>104.3</v>
      </c>
      <c r="M1558" s="198">
        <f>'[2]tr (2)'!M1090</f>
        <v>103.9</v>
      </c>
      <c r="N1558" s="198">
        <f>'[2]tr (2)'!N1090</f>
        <v>103.4</v>
      </c>
      <c r="O1558" s="251"/>
      <c r="P1558" s="247">
        <f>'[2]tr (2)'!O1090</f>
        <v>103.3</v>
      </c>
      <c r="Q1558" s="198">
        <f>'[2]tr (2)'!P1090</f>
        <v>102.8</v>
      </c>
      <c r="R1558" s="251">
        <f>'[2]tr (2)'!Q1090</f>
        <v>102.7</v>
      </c>
      <c r="S1558" s="253" t="s">
        <v>1730</v>
      </c>
    </row>
    <row r="1559" spans="1:19" ht="15" customHeight="1">
      <c r="A1559" s="216" t="s">
        <v>1731</v>
      </c>
      <c r="B1559" s="247">
        <f>'[2]tr (2)'!C1091</f>
        <v>103.5</v>
      </c>
      <c r="C1559" s="198">
        <f>'[2]tr (2)'!D1091</f>
        <v>103.5</v>
      </c>
      <c r="D1559" s="198">
        <f>'[2]tr (2)'!E1091</f>
        <v>103.5</v>
      </c>
      <c r="E1559" s="251"/>
      <c r="F1559" s="198">
        <f>'[2]tr (2)'!F1091</f>
        <v>103.5</v>
      </c>
      <c r="G1559" s="198">
        <f>'[2]tr (2)'!G1091</f>
        <v>102.2</v>
      </c>
      <c r="H1559" s="198">
        <f>'[2]tr (2)'!H1091</f>
        <v>102.2</v>
      </c>
      <c r="I1559" s="198">
        <f>'[2]tr (2)'!I1091</f>
        <v>102.2</v>
      </c>
      <c r="J1559" s="198">
        <f>'[2]tr (2)'!J1091</f>
        <v>102.2</v>
      </c>
      <c r="K1559" s="198">
        <f>'[2]tr (2)'!K1091</f>
        <v>102.2</v>
      </c>
      <c r="L1559" s="198">
        <f>'[2]tr (2)'!L1091</f>
        <v>103.6</v>
      </c>
      <c r="M1559" s="198">
        <f>'[2]tr (2)'!M1091</f>
        <v>103.6</v>
      </c>
      <c r="N1559" s="198">
        <f>'[2]tr (2)'!N1091</f>
        <v>102.9</v>
      </c>
      <c r="O1559" s="251"/>
      <c r="P1559" s="247">
        <f>'[2]tr (2)'!O1091</f>
        <v>102.9</v>
      </c>
      <c r="Q1559" s="198">
        <f>'[2]tr (2)'!P1091</f>
        <v>102.9</v>
      </c>
      <c r="R1559" s="251">
        <f>'[2]tr (2)'!Q1091</f>
        <v>102.9</v>
      </c>
      <c r="S1559" s="252" t="s">
        <v>1732</v>
      </c>
    </row>
    <row r="1560" spans="1:19" ht="15" customHeight="1">
      <c r="A1560" s="216" t="s">
        <v>1733</v>
      </c>
      <c r="B1560" s="247">
        <f>'[2]tr (2)'!C1092</f>
        <v>107.9</v>
      </c>
      <c r="C1560" s="198">
        <f>'[2]tr (2)'!D1092</f>
        <v>107.9</v>
      </c>
      <c r="D1560" s="198">
        <f>'[2]tr (2)'!E1092</f>
        <v>107.9</v>
      </c>
      <c r="E1560" s="251"/>
      <c r="F1560" s="198">
        <f>'[2]tr (2)'!F1092</f>
        <v>107.9</v>
      </c>
      <c r="G1560" s="198">
        <f>'[2]tr (2)'!G1092</f>
        <v>107.9</v>
      </c>
      <c r="H1560" s="198">
        <f>'[2]tr (2)'!H1092</f>
        <v>107.9</v>
      </c>
      <c r="I1560" s="198">
        <f>'[2]tr (2)'!I1092</f>
        <v>107.9</v>
      </c>
      <c r="J1560" s="198">
        <f>'[2]tr (2)'!J1092</f>
        <v>107.9</v>
      </c>
      <c r="K1560" s="198">
        <f>'[2]tr (2)'!K1092</f>
        <v>107.9</v>
      </c>
      <c r="L1560" s="198">
        <f>'[2]tr (2)'!L1092</f>
        <v>107.9</v>
      </c>
      <c r="M1560" s="198">
        <f>'[2]tr (2)'!M1092</f>
        <v>107.9</v>
      </c>
      <c r="N1560" s="198">
        <f>'[2]tr (2)'!N1092</f>
        <v>107.9</v>
      </c>
      <c r="O1560" s="251"/>
      <c r="P1560" s="247">
        <f>'[2]tr (2)'!O1092</f>
        <v>107.9</v>
      </c>
      <c r="Q1560" s="198">
        <f>'[2]tr (2)'!P1092</f>
        <v>107.9</v>
      </c>
      <c r="R1560" s="251">
        <f>'[2]tr (2)'!Q1092</f>
        <v>107.9</v>
      </c>
      <c r="S1560" s="252" t="s">
        <v>1734</v>
      </c>
    </row>
    <row r="1561" spans="1:19" ht="15" customHeight="1">
      <c r="A1561" s="216" t="s">
        <v>1735</v>
      </c>
      <c r="B1561" s="247">
        <f>'[2]tr (2)'!C1093</f>
        <v>100</v>
      </c>
      <c r="C1561" s="198">
        <f>'[2]tr (2)'!D1093</f>
        <v>100</v>
      </c>
      <c r="D1561" s="198">
        <f>'[2]tr (2)'!E1093</f>
        <v>100</v>
      </c>
      <c r="E1561" s="251"/>
      <c r="F1561" s="198">
        <f>'[2]tr (2)'!F1093</f>
        <v>100</v>
      </c>
      <c r="G1561" s="198">
        <f>'[2]tr (2)'!G1093</f>
        <v>100</v>
      </c>
      <c r="H1561" s="198">
        <f>'[2]tr (2)'!H1093</f>
        <v>100</v>
      </c>
      <c r="I1561" s="198">
        <f>'[2]tr (2)'!I1093</f>
        <v>100</v>
      </c>
      <c r="J1561" s="198">
        <f>'[2]tr (2)'!J1093</f>
        <v>100</v>
      </c>
      <c r="K1561" s="198">
        <f>'[2]tr (2)'!K1093</f>
        <v>100</v>
      </c>
      <c r="L1561" s="198">
        <f>'[2]tr (2)'!L1093</f>
        <v>100</v>
      </c>
      <c r="M1561" s="198">
        <f>'[2]tr (2)'!M1093</f>
        <v>100</v>
      </c>
      <c r="N1561" s="198">
        <f>'[2]tr (2)'!N1093</f>
        <v>100</v>
      </c>
      <c r="O1561" s="251"/>
      <c r="P1561" s="247">
        <f>'[2]tr (2)'!O1093</f>
        <v>100</v>
      </c>
      <c r="Q1561" s="198">
        <f>'[2]tr (2)'!P1093</f>
        <v>100</v>
      </c>
      <c r="R1561" s="251">
        <f>'[2]tr (2)'!Q1093</f>
        <v>100</v>
      </c>
      <c r="S1561" s="256" t="s">
        <v>1736</v>
      </c>
    </row>
    <row r="1562" spans="1:19" ht="15" customHeight="1">
      <c r="A1562" s="216" t="s">
        <v>1737</v>
      </c>
      <c r="B1562" s="247">
        <f>'[2]tr (2)'!C1094</f>
        <v>100</v>
      </c>
      <c r="C1562" s="198">
        <f>'[2]tr (2)'!D1094</f>
        <v>100</v>
      </c>
      <c r="D1562" s="198">
        <f>'[2]tr (2)'!E1094</f>
        <v>100</v>
      </c>
      <c r="E1562" s="251"/>
      <c r="F1562" s="198">
        <f>'[2]tr (2)'!F1094</f>
        <v>100</v>
      </c>
      <c r="G1562" s="198">
        <f>'[2]tr (2)'!G1094</f>
        <v>100</v>
      </c>
      <c r="H1562" s="198">
        <f>'[2]tr (2)'!H1094</f>
        <v>100</v>
      </c>
      <c r="I1562" s="198">
        <f>'[2]tr (2)'!I1094</f>
        <v>100</v>
      </c>
      <c r="J1562" s="198">
        <f>'[2]tr (2)'!J1094</f>
        <v>100</v>
      </c>
      <c r="K1562" s="198">
        <f>'[2]tr (2)'!K1094</f>
        <v>100</v>
      </c>
      <c r="L1562" s="198">
        <f>'[2]tr (2)'!L1094</f>
        <v>100</v>
      </c>
      <c r="M1562" s="198">
        <f>'[2]tr (2)'!M1094</f>
        <v>100</v>
      </c>
      <c r="N1562" s="198">
        <f>'[2]tr (2)'!N1094</f>
        <v>100</v>
      </c>
      <c r="O1562" s="251"/>
      <c r="P1562" s="247">
        <f>'[2]tr (2)'!O1094</f>
        <v>100</v>
      </c>
      <c r="Q1562" s="198">
        <f>'[2]tr (2)'!P1094</f>
        <v>100</v>
      </c>
      <c r="R1562" s="251">
        <f>'[2]tr (2)'!Q1094</f>
        <v>100</v>
      </c>
      <c r="S1562" s="206" t="s">
        <v>1738</v>
      </c>
    </row>
    <row r="1563" spans="1:19" ht="15" customHeight="1">
      <c r="A1563" s="216" t="s">
        <v>1739</v>
      </c>
      <c r="B1563" s="247">
        <f>'[2]tr (2)'!C1095</f>
        <v>100</v>
      </c>
      <c r="C1563" s="198">
        <f>'[2]tr (2)'!D1095</f>
        <v>100</v>
      </c>
      <c r="D1563" s="198">
        <f>'[2]tr (2)'!E1095</f>
        <v>100</v>
      </c>
      <c r="E1563" s="251"/>
      <c r="F1563" s="198">
        <f>'[2]tr (2)'!F1095</f>
        <v>100</v>
      </c>
      <c r="G1563" s="198">
        <f>'[2]tr (2)'!G1095</f>
        <v>100</v>
      </c>
      <c r="H1563" s="198">
        <f>'[2]tr (2)'!H1095</f>
        <v>100</v>
      </c>
      <c r="I1563" s="198">
        <f>'[2]tr (2)'!I1095</f>
        <v>100</v>
      </c>
      <c r="J1563" s="198">
        <f>'[2]tr (2)'!J1095</f>
        <v>100</v>
      </c>
      <c r="K1563" s="198">
        <f>'[2]tr (2)'!K1095</f>
        <v>100</v>
      </c>
      <c r="L1563" s="198">
        <f>'[2]tr (2)'!L1095</f>
        <v>100</v>
      </c>
      <c r="M1563" s="198">
        <f>'[2]tr (2)'!M1095</f>
        <v>100</v>
      </c>
      <c r="N1563" s="198">
        <f>'[2]tr (2)'!N1095</f>
        <v>100</v>
      </c>
      <c r="O1563" s="251"/>
      <c r="P1563" s="247">
        <f>'[2]tr (2)'!O1095</f>
        <v>100</v>
      </c>
      <c r="Q1563" s="198">
        <f>'[2]tr (2)'!P1095</f>
        <v>100</v>
      </c>
      <c r="R1563" s="251">
        <f>'[2]tr (2)'!Q1095</f>
        <v>100</v>
      </c>
      <c r="S1563" s="206" t="s">
        <v>1740</v>
      </c>
    </row>
    <row r="1564" spans="1:19" ht="15" customHeight="1">
      <c r="A1564" s="216" t="s">
        <v>1741</v>
      </c>
      <c r="B1564" s="247">
        <f>'[2]tr (2)'!C1096</f>
        <v>100</v>
      </c>
      <c r="C1564" s="198">
        <f>'[2]tr (2)'!D1096</f>
        <v>100</v>
      </c>
      <c r="D1564" s="198">
        <f>'[2]tr (2)'!E1096</f>
        <v>100</v>
      </c>
      <c r="E1564" s="251"/>
      <c r="F1564" s="198">
        <f>'[2]tr (2)'!F1096</f>
        <v>100</v>
      </c>
      <c r="G1564" s="198">
        <f>'[2]tr (2)'!G1096</f>
        <v>100</v>
      </c>
      <c r="H1564" s="198">
        <f>'[2]tr (2)'!H1096</f>
        <v>100</v>
      </c>
      <c r="I1564" s="198">
        <f>'[2]tr (2)'!I1096</f>
        <v>100</v>
      </c>
      <c r="J1564" s="198">
        <f>'[2]tr (2)'!J1096</f>
        <v>100</v>
      </c>
      <c r="K1564" s="198">
        <f>'[2]tr (2)'!K1096</f>
        <v>100</v>
      </c>
      <c r="L1564" s="198">
        <f>'[2]tr (2)'!L1096</f>
        <v>100</v>
      </c>
      <c r="M1564" s="198">
        <f>'[2]tr (2)'!M1096</f>
        <v>100</v>
      </c>
      <c r="N1564" s="198">
        <f>'[2]tr (2)'!N1096</f>
        <v>100</v>
      </c>
      <c r="O1564" s="251"/>
      <c r="P1564" s="247">
        <f>'[2]tr (2)'!O1096</f>
        <v>100</v>
      </c>
      <c r="Q1564" s="198">
        <f>'[2]tr (2)'!P1096</f>
        <v>100</v>
      </c>
      <c r="R1564" s="251">
        <f>'[2]tr (2)'!Q1096</f>
        <v>100</v>
      </c>
      <c r="S1564" s="256" t="s">
        <v>1742</v>
      </c>
    </row>
    <row r="1565" spans="1:19" ht="15" customHeight="1">
      <c r="A1565" s="216" t="s">
        <v>1743</v>
      </c>
      <c r="B1565" s="247">
        <f>'[2]tr (2)'!C1097</f>
        <v>100</v>
      </c>
      <c r="C1565" s="198">
        <f>'[2]tr (2)'!D1097</f>
        <v>100</v>
      </c>
      <c r="D1565" s="198">
        <f>'[2]tr (2)'!E1097</f>
        <v>100</v>
      </c>
      <c r="E1565" s="251"/>
      <c r="F1565" s="198">
        <f>'[2]tr (2)'!F1097</f>
        <v>100</v>
      </c>
      <c r="G1565" s="198">
        <f>'[2]tr (2)'!G1097</f>
        <v>100</v>
      </c>
      <c r="H1565" s="198">
        <f>'[2]tr (2)'!H1097</f>
        <v>100</v>
      </c>
      <c r="I1565" s="198">
        <f>'[2]tr (2)'!I1097</f>
        <v>100</v>
      </c>
      <c r="J1565" s="198">
        <f>'[2]tr (2)'!J1097</f>
        <v>100</v>
      </c>
      <c r="K1565" s="198">
        <f>'[2]tr (2)'!K1097</f>
        <v>100</v>
      </c>
      <c r="L1565" s="198">
        <f>'[2]tr (2)'!L1097</f>
        <v>100</v>
      </c>
      <c r="M1565" s="198">
        <f>'[2]tr (2)'!M1097</f>
        <v>100</v>
      </c>
      <c r="N1565" s="198">
        <f>'[2]tr (2)'!N1097</f>
        <v>100</v>
      </c>
      <c r="O1565" s="251"/>
      <c r="P1565" s="247">
        <f>'[2]tr (2)'!O1097</f>
        <v>100</v>
      </c>
      <c r="Q1565" s="198">
        <f>'[2]tr (2)'!P1097</f>
        <v>100</v>
      </c>
      <c r="R1565" s="251">
        <f>'[2]tr (2)'!Q1097</f>
        <v>100</v>
      </c>
      <c r="S1565" s="256" t="s">
        <v>1744</v>
      </c>
    </row>
    <row r="1566" spans="1:19" ht="15" customHeight="1">
      <c r="A1566" s="216" t="s">
        <v>1745</v>
      </c>
      <c r="B1566" s="247">
        <f>'[2]tr (2)'!C1098</f>
        <v>104.8</v>
      </c>
      <c r="C1566" s="198">
        <f>'[2]tr (2)'!D1098</f>
        <v>104.8</v>
      </c>
      <c r="D1566" s="198">
        <f>'[2]tr (2)'!E1098</f>
        <v>104.8</v>
      </c>
      <c r="E1566" s="251"/>
      <c r="F1566" s="198">
        <f>'[2]tr (2)'!F1098</f>
        <v>104.8</v>
      </c>
      <c r="G1566" s="198">
        <f>'[2]tr (2)'!G1098</f>
        <v>104.8</v>
      </c>
      <c r="H1566" s="198">
        <f>'[2]tr (2)'!H1098</f>
        <v>104.8</v>
      </c>
      <c r="I1566" s="198">
        <f>'[2]tr (2)'!I1098</f>
        <v>104.8</v>
      </c>
      <c r="J1566" s="198">
        <f>'[2]tr (2)'!J1098</f>
        <v>104.8</v>
      </c>
      <c r="K1566" s="198">
        <f>'[2]tr (2)'!K1098</f>
        <v>104.8</v>
      </c>
      <c r="L1566" s="198">
        <f>'[2]tr (2)'!L1098</f>
        <v>104.8</v>
      </c>
      <c r="M1566" s="198">
        <f>'[2]tr (2)'!M1098</f>
        <v>104.8</v>
      </c>
      <c r="N1566" s="198">
        <f>'[2]tr (2)'!N1098</f>
        <v>104.8</v>
      </c>
      <c r="O1566" s="251"/>
      <c r="P1566" s="247">
        <f>'[2]tr (2)'!O1098</f>
        <v>104.8</v>
      </c>
      <c r="Q1566" s="198">
        <f>'[2]tr (2)'!P1098</f>
        <v>104.8</v>
      </c>
      <c r="R1566" s="251">
        <f>'[2]tr (2)'!Q1098</f>
        <v>104.8</v>
      </c>
      <c r="S1566" s="256" t="s">
        <v>1746</v>
      </c>
    </row>
    <row r="1567" spans="1:19" ht="15" customHeight="1">
      <c r="B1567" s="247"/>
      <c r="C1567" s="198"/>
      <c r="D1567" s="198"/>
      <c r="E1567" s="237"/>
      <c r="O1567" s="237"/>
      <c r="R1567" s="237"/>
      <c r="S1567" s="256"/>
    </row>
    <row r="1568" spans="1:19" ht="15" customHeight="1">
      <c r="B1568" s="247"/>
      <c r="C1568" s="198"/>
      <c r="D1568" s="198"/>
      <c r="E1568" s="237"/>
      <c r="R1568" s="237"/>
      <c r="S1568" s="256"/>
    </row>
    <row r="1569" spans="1:19" ht="15" customHeight="1">
      <c r="A1569" s="285"/>
      <c r="B1569" s="258"/>
      <c r="C1569" s="259"/>
      <c r="D1569" s="259"/>
      <c r="E1569" s="282"/>
      <c r="F1569" s="308"/>
      <c r="G1569" s="212"/>
      <c r="H1569" s="212"/>
      <c r="I1569" s="212"/>
      <c r="J1569" s="212"/>
      <c r="K1569" s="212"/>
      <c r="L1569" s="212"/>
      <c r="M1569" s="212"/>
      <c r="N1569" s="212"/>
      <c r="O1569" s="212"/>
      <c r="P1569" s="308"/>
      <c r="Q1569" s="212"/>
      <c r="R1569" s="282"/>
      <c r="S1569" s="263"/>
    </row>
    <row r="1570" spans="1:19" ht="15" customHeight="1">
      <c r="A1570" s="264"/>
      <c r="B1570" s="198"/>
      <c r="C1570" s="198"/>
      <c r="D1570" s="198"/>
      <c r="P1570" s="195"/>
      <c r="S1570" s="257"/>
    </row>
    <row r="1571" spans="1:19" ht="24" customHeight="1">
      <c r="A1571" s="310" t="s">
        <v>1670</v>
      </c>
      <c r="C1571" s="198"/>
      <c r="D1571" s="198"/>
      <c r="P1571" s="195"/>
      <c r="S1571" s="199" t="s">
        <v>1671</v>
      </c>
    </row>
    <row r="1572" spans="1:19" ht="18" customHeight="1">
      <c r="A1572" s="311" t="s">
        <v>1943</v>
      </c>
      <c r="C1572" s="198"/>
      <c r="D1572" s="198"/>
      <c r="P1572" s="195"/>
      <c r="S1572" s="205" t="s">
        <v>1944</v>
      </c>
    </row>
    <row r="1573" spans="1:19" ht="18" customHeight="1">
      <c r="A1573" s="207" t="s">
        <v>1674</v>
      </c>
      <c r="C1573" s="198"/>
      <c r="D1573" s="198"/>
      <c r="E1573" s="304"/>
      <c r="P1573" s="195"/>
      <c r="S1573" s="209" t="s">
        <v>1675</v>
      </c>
    </row>
    <row r="1574" spans="1:19" ht="11.45" customHeight="1">
      <c r="A1574" s="211"/>
      <c r="B1574" s="212"/>
      <c r="C1574" s="212"/>
      <c r="D1574" s="212"/>
      <c r="E1574" s="212"/>
      <c r="F1574" s="212"/>
      <c r="G1574" s="212"/>
      <c r="H1574" s="212"/>
      <c r="I1574" s="212"/>
      <c r="J1574" s="212"/>
      <c r="K1574" s="212"/>
      <c r="L1574" s="212"/>
      <c r="M1574" s="212"/>
      <c r="N1574" s="212"/>
      <c r="O1574" s="212"/>
      <c r="P1574" s="212"/>
      <c r="Q1574" s="212"/>
      <c r="R1574" s="212"/>
      <c r="S1574" s="214"/>
    </row>
    <row r="1575" spans="1:19" ht="11.45" customHeight="1">
      <c r="A1575" s="217"/>
      <c r="B1575" s="2269">
        <v>2020</v>
      </c>
      <c r="C1575" s="2270"/>
      <c r="D1575" s="2270"/>
      <c r="E1575" s="2270"/>
      <c r="F1575" s="2270"/>
      <c r="G1575" s="2270"/>
      <c r="H1575" s="2270"/>
      <c r="I1575" s="2270"/>
      <c r="J1575" s="2270"/>
      <c r="K1575" s="2271"/>
      <c r="L1575" s="2269">
        <v>2019</v>
      </c>
      <c r="M1575" s="2270"/>
      <c r="N1575" s="2270"/>
      <c r="O1575" s="2270"/>
      <c r="P1575" s="2270"/>
      <c r="Q1575" s="2270"/>
      <c r="R1575" s="2271"/>
      <c r="S1575" s="218"/>
    </row>
    <row r="1576" spans="1:19" ht="11.45" customHeight="1">
      <c r="A1576" s="217"/>
      <c r="B1576" s="2272"/>
      <c r="C1576" s="2273"/>
      <c r="D1576" s="2273"/>
      <c r="E1576" s="2273"/>
      <c r="F1576" s="2273"/>
      <c r="G1576" s="2273"/>
      <c r="H1576" s="2273"/>
      <c r="I1576" s="2273"/>
      <c r="J1576" s="2273"/>
      <c r="K1576" s="2274"/>
      <c r="L1576" s="2272"/>
      <c r="M1576" s="2273"/>
      <c r="N1576" s="2273"/>
      <c r="O1576" s="2273"/>
      <c r="P1576" s="2273"/>
      <c r="Q1576" s="2273"/>
      <c r="R1576" s="2274"/>
      <c r="S1576" s="218" t="s">
        <v>1570</v>
      </c>
    </row>
    <row r="1577" spans="1:19" ht="11.45" customHeight="1">
      <c r="A1577" s="217"/>
      <c r="B1577" s="711" t="s">
        <v>45</v>
      </c>
      <c r="C1577" s="224" t="s">
        <v>47</v>
      </c>
      <c r="D1577" s="224" t="s">
        <v>27</v>
      </c>
      <c r="E1577" s="221"/>
      <c r="F1577" s="219" t="s">
        <v>28</v>
      </c>
      <c r="G1577" s="220" t="s">
        <v>29</v>
      </c>
      <c r="H1577" s="220" t="s">
        <v>30</v>
      </c>
      <c r="I1577" s="223" t="s">
        <v>23</v>
      </c>
      <c r="J1577" s="222" t="s">
        <v>24</v>
      </c>
      <c r="K1577" s="222" t="s">
        <v>25</v>
      </c>
      <c r="L1577" s="223" t="s">
        <v>1571</v>
      </c>
      <c r="M1577" s="223" t="s">
        <v>1676</v>
      </c>
      <c r="N1577" s="223" t="s">
        <v>26</v>
      </c>
      <c r="O1577" s="225"/>
      <c r="P1577" s="224" t="s">
        <v>45</v>
      </c>
      <c r="Q1577" s="224" t="s">
        <v>47</v>
      </c>
      <c r="R1577" s="712" t="s">
        <v>27</v>
      </c>
      <c r="S1577" s="218"/>
    </row>
    <row r="1578" spans="1:19" ht="11.45" customHeight="1">
      <c r="A1578" s="226"/>
      <c r="B1578" s="714" t="s">
        <v>13</v>
      </c>
      <c r="C1578" s="232" t="s">
        <v>46</v>
      </c>
      <c r="D1578" s="232" t="s">
        <v>12</v>
      </c>
      <c r="E1578" s="229"/>
      <c r="F1578" s="227" t="s">
        <v>11</v>
      </c>
      <c r="G1578" s="228" t="s">
        <v>10</v>
      </c>
      <c r="H1578" s="228" t="s">
        <v>9</v>
      </c>
      <c r="I1578" s="231" t="s">
        <v>8</v>
      </c>
      <c r="J1578" s="230" t="s">
        <v>7</v>
      </c>
      <c r="K1578" s="230" t="s">
        <v>6</v>
      </c>
      <c r="L1578" s="231" t="s">
        <v>1575</v>
      </c>
      <c r="M1578" s="231" t="s">
        <v>1576</v>
      </c>
      <c r="N1578" s="231" t="s">
        <v>1577</v>
      </c>
      <c r="O1578" s="233"/>
      <c r="P1578" s="232" t="s">
        <v>13</v>
      </c>
      <c r="Q1578" s="232" t="s">
        <v>46</v>
      </c>
      <c r="R1578" s="715" t="s">
        <v>12</v>
      </c>
      <c r="S1578" s="234"/>
    </row>
    <row r="1579" spans="1:19" ht="15" customHeight="1">
      <c r="A1579" s="267"/>
      <c r="B1579" s="241"/>
      <c r="C1579" s="242"/>
      <c r="D1579" s="242"/>
      <c r="E1579" s="251"/>
      <c r="R1579" s="237"/>
      <c r="S1579" s="256"/>
    </row>
    <row r="1580" spans="1:19" ht="15" customHeight="1">
      <c r="A1580" s="249" t="s">
        <v>1749</v>
      </c>
      <c r="B1580" s="241">
        <f>'[2]tr (2)'!C1100</f>
        <v>97.2</v>
      </c>
      <c r="C1580" s="242">
        <f>'[2]tr (2)'!D1100</f>
        <v>97.1</v>
      </c>
      <c r="D1580" s="242">
        <f>'[2]tr (2)'!E1100</f>
        <v>97.2</v>
      </c>
      <c r="E1580" s="244"/>
      <c r="F1580" s="242">
        <f>'[2]tr (2)'!F1100</f>
        <v>97.1</v>
      </c>
      <c r="G1580" s="242">
        <f>'[2]tr (2)'!G1100</f>
        <v>96.9</v>
      </c>
      <c r="H1580" s="242">
        <f>'[2]tr (2)'!H1100</f>
        <v>96.7</v>
      </c>
      <c r="I1580" s="242">
        <f>'[2]tr (2)'!I1100</f>
        <v>96.9</v>
      </c>
      <c r="J1580" s="242">
        <f>'[2]tr (2)'!J1100</f>
        <v>97.7</v>
      </c>
      <c r="K1580" s="242">
        <f>'[2]tr (2)'!K1100</f>
        <v>97.4</v>
      </c>
      <c r="L1580" s="242">
        <f>'[2]tr (2)'!L1100</f>
        <v>98.4</v>
      </c>
      <c r="M1580" s="242">
        <f>'[2]tr (2)'!M1100</f>
        <v>98.1</v>
      </c>
      <c r="N1580" s="242">
        <f>'[2]tr (2)'!N1100</f>
        <v>97.5</v>
      </c>
      <c r="O1580" s="244"/>
      <c r="P1580" s="241">
        <f>'[2]tr (2)'!O1100</f>
        <v>97.8</v>
      </c>
      <c r="Q1580" s="242">
        <f>'[2]tr (2)'!P1100</f>
        <v>97.6</v>
      </c>
      <c r="R1580" s="244">
        <f>'[2]tr (2)'!Q1100</f>
        <v>97.6</v>
      </c>
      <c r="S1580" s="248" t="s">
        <v>1750</v>
      </c>
    </row>
    <row r="1581" spans="1:19" ht="15" customHeight="1">
      <c r="A1581" s="216" t="s">
        <v>1751</v>
      </c>
      <c r="B1581" s="247">
        <f>'[2]tr (2)'!C1101</f>
        <v>105.5</v>
      </c>
      <c r="C1581" s="198">
        <f>'[2]tr (2)'!D1101</f>
        <v>105.5</v>
      </c>
      <c r="D1581" s="198">
        <f>'[2]tr (2)'!E1101</f>
        <v>105.4</v>
      </c>
      <c r="E1581" s="251"/>
      <c r="F1581" s="198">
        <f>'[2]tr (2)'!F1101</f>
        <v>105.4</v>
      </c>
      <c r="G1581" s="198">
        <f>'[2]tr (2)'!G1101</f>
        <v>105.4</v>
      </c>
      <c r="H1581" s="198">
        <f>'[2]tr (2)'!H1101</f>
        <v>105.4</v>
      </c>
      <c r="I1581" s="198">
        <f>'[2]tr (2)'!I1101</f>
        <v>105.4</v>
      </c>
      <c r="J1581" s="198">
        <f>'[2]tr (2)'!J1101</f>
        <v>105.4</v>
      </c>
      <c r="K1581" s="198">
        <f>'[2]tr (2)'!K1101</f>
        <v>105.4</v>
      </c>
      <c r="L1581" s="198">
        <f>'[2]tr (2)'!L1101</f>
        <v>105.4</v>
      </c>
      <c r="M1581" s="198">
        <f>'[2]tr (2)'!M1101</f>
        <v>105.4</v>
      </c>
      <c r="N1581" s="198">
        <f>'[2]tr (2)'!N1101</f>
        <v>105.4</v>
      </c>
      <c r="O1581" s="251"/>
      <c r="P1581" s="247">
        <f>'[2]tr (2)'!O1101</f>
        <v>105.4</v>
      </c>
      <c r="Q1581" s="198">
        <f>'[2]tr (2)'!P1101</f>
        <v>105.4</v>
      </c>
      <c r="R1581" s="251">
        <f>'[2]tr (2)'!Q1101</f>
        <v>105.4</v>
      </c>
      <c r="S1581" s="252" t="s">
        <v>1752</v>
      </c>
    </row>
    <row r="1582" spans="1:19" ht="15" customHeight="1">
      <c r="A1582" s="216" t="s">
        <v>1753</v>
      </c>
      <c r="B1582" s="247">
        <f>'[2]tr (2)'!C1102</f>
        <v>114.6</v>
      </c>
      <c r="C1582" s="198">
        <f>'[2]tr (2)'!D1102</f>
        <v>109.7</v>
      </c>
      <c r="D1582" s="198">
        <f>'[2]tr (2)'!E1102</f>
        <v>105.9</v>
      </c>
      <c r="E1582" s="251"/>
      <c r="F1582" s="198">
        <f>'[2]tr (2)'!F1102</f>
        <v>103</v>
      </c>
      <c r="G1582" s="198">
        <f>'[2]tr (2)'!G1102</f>
        <v>103</v>
      </c>
      <c r="H1582" s="198">
        <f>'[2]tr (2)'!H1102</f>
        <v>103</v>
      </c>
      <c r="I1582" s="198">
        <f>'[2]tr (2)'!I1102</f>
        <v>103</v>
      </c>
      <c r="J1582" s="198">
        <f>'[2]tr (2)'!J1102</f>
        <v>103</v>
      </c>
      <c r="K1582" s="198">
        <f>'[2]tr (2)'!K1102</f>
        <v>103</v>
      </c>
      <c r="L1582" s="198">
        <f>'[2]tr (2)'!L1102</f>
        <v>103</v>
      </c>
      <c r="M1582" s="198">
        <f>'[2]tr (2)'!M1102</f>
        <v>103</v>
      </c>
      <c r="N1582" s="198">
        <f>'[2]tr (2)'!N1102</f>
        <v>103</v>
      </c>
      <c r="O1582" s="251"/>
      <c r="P1582" s="247">
        <f>'[2]tr (2)'!O1102</f>
        <v>103</v>
      </c>
      <c r="Q1582" s="198">
        <f>'[2]tr (2)'!P1102</f>
        <v>103</v>
      </c>
      <c r="R1582" s="251">
        <f>'[2]tr (2)'!Q1102</f>
        <v>103</v>
      </c>
      <c r="S1582" s="253" t="s">
        <v>1754</v>
      </c>
    </row>
    <row r="1583" spans="1:19" ht="15" customHeight="1">
      <c r="A1583" s="216" t="s">
        <v>1755</v>
      </c>
      <c r="B1583" s="247">
        <f>'[2]tr (2)'!C1103</f>
        <v>98.4</v>
      </c>
      <c r="C1583" s="198">
        <f>'[2]tr (2)'!D1103</f>
        <v>98.5</v>
      </c>
      <c r="D1583" s="198">
        <f>'[2]tr (2)'!E1103</f>
        <v>98.6</v>
      </c>
      <c r="E1583" s="251"/>
      <c r="F1583" s="198">
        <f>'[2]tr (2)'!F1103</f>
        <v>98.6</v>
      </c>
      <c r="G1583" s="198">
        <f>'[2]tr (2)'!G1103</f>
        <v>98.7</v>
      </c>
      <c r="H1583" s="198">
        <f>'[2]tr (2)'!H1103</f>
        <v>97.1</v>
      </c>
      <c r="I1583" s="198">
        <f>'[2]tr (2)'!I1103</f>
        <v>98.6</v>
      </c>
      <c r="J1583" s="198">
        <f>'[2]tr (2)'!J1103</f>
        <v>98.6</v>
      </c>
      <c r="K1583" s="198">
        <f>'[2]tr (2)'!K1103</f>
        <v>98.6</v>
      </c>
      <c r="L1583" s="198">
        <f>'[2]tr (2)'!L1103</f>
        <v>98.6</v>
      </c>
      <c r="M1583" s="198">
        <f>'[2]tr (2)'!M1103</f>
        <v>98.4</v>
      </c>
      <c r="N1583" s="198">
        <f>'[2]tr (2)'!N1103</f>
        <v>98.6</v>
      </c>
      <c r="O1583" s="251"/>
      <c r="P1583" s="247">
        <f>'[2]tr (2)'!O1103</f>
        <v>98.6</v>
      </c>
      <c r="Q1583" s="198">
        <f>'[2]tr (2)'!P1103</f>
        <v>98.6</v>
      </c>
      <c r="R1583" s="251">
        <f>'[2]tr (2)'!Q1103</f>
        <v>98.6</v>
      </c>
      <c r="S1583" s="253" t="s">
        <v>1756</v>
      </c>
    </row>
    <row r="1584" spans="1:19" ht="15" customHeight="1">
      <c r="A1584" s="216" t="s">
        <v>1757</v>
      </c>
      <c r="B1584" s="247">
        <f>'[2]tr (2)'!C1104</f>
        <v>99.9</v>
      </c>
      <c r="C1584" s="198">
        <f>'[2]tr (2)'!D1104</f>
        <v>99.9</v>
      </c>
      <c r="D1584" s="198">
        <f>'[2]tr (2)'!E1104</f>
        <v>99.9</v>
      </c>
      <c r="E1584" s="251"/>
      <c r="F1584" s="198">
        <f>'[2]tr (2)'!F1104</f>
        <v>99.9</v>
      </c>
      <c r="G1584" s="198">
        <f>'[2]tr (2)'!G1104</f>
        <v>99.9</v>
      </c>
      <c r="H1584" s="198">
        <f>'[2]tr (2)'!H1104</f>
        <v>99.8</v>
      </c>
      <c r="I1584" s="198">
        <f>'[2]tr (2)'!I1104</f>
        <v>99.9</v>
      </c>
      <c r="J1584" s="198">
        <f>'[2]tr (2)'!J1104</f>
        <v>99.9</v>
      </c>
      <c r="K1584" s="198">
        <f>'[2]tr (2)'!K1104</f>
        <v>99.9</v>
      </c>
      <c r="L1584" s="198">
        <f>'[2]tr (2)'!L1104</f>
        <v>100.4</v>
      </c>
      <c r="M1584" s="198">
        <f>'[2]tr (2)'!M1104</f>
        <v>100.4</v>
      </c>
      <c r="N1584" s="198">
        <f>'[2]tr (2)'!N1104</f>
        <v>100.4</v>
      </c>
      <c r="O1584" s="251"/>
      <c r="P1584" s="247">
        <f>'[2]tr (2)'!O1104</f>
        <v>100.4</v>
      </c>
      <c r="Q1584" s="198">
        <f>'[2]tr (2)'!P1104</f>
        <v>100.4</v>
      </c>
      <c r="R1584" s="251">
        <f>'[2]tr (2)'!Q1104</f>
        <v>100.4</v>
      </c>
      <c r="S1584" s="253" t="s">
        <v>1758</v>
      </c>
    </row>
    <row r="1585" spans="1:19" ht="15" customHeight="1">
      <c r="A1585" s="216" t="s">
        <v>1759</v>
      </c>
      <c r="B1585" s="247">
        <f>'[2]tr (2)'!C1105</f>
        <v>106.1</v>
      </c>
      <c r="C1585" s="198">
        <f>'[2]tr (2)'!D1105</f>
        <v>106.1</v>
      </c>
      <c r="D1585" s="198">
        <f>'[2]tr (2)'!E1105</f>
        <v>106.1</v>
      </c>
      <c r="E1585" s="251"/>
      <c r="F1585" s="198">
        <f>'[2]tr (2)'!F1105</f>
        <v>106.1</v>
      </c>
      <c r="G1585" s="198">
        <f>'[2]tr (2)'!G1105</f>
        <v>106.1</v>
      </c>
      <c r="H1585" s="198">
        <f>'[2]tr (2)'!H1105</f>
        <v>106.1</v>
      </c>
      <c r="I1585" s="198">
        <f>'[2]tr (2)'!I1105</f>
        <v>106.1</v>
      </c>
      <c r="J1585" s="198">
        <f>'[2]tr (2)'!J1105</f>
        <v>106.1</v>
      </c>
      <c r="K1585" s="198">
        <f>'[2]tr (2)'!K1105</f>
        <v>106.1</v>
      </c>
      <c r="L1585" s="198">
        <f>'[2]tr (2)'!L1105</f>
        <v>98.7</v>
      </c>
      <c r="M1585" s="198">
        <f>'[2]tr (2)'!M1105</f>
        <v>98.7</v>
      </c>
      <c r="N1585" s="198">
        <f>'[2]tr (2)'!N1105</f>
        <v>98.7</v>
      </c>
      <c r="O1585" s="251"/>
      <c r="P1585" s="247">
        <f>'[2]tr (2)'!O1105</f>
        <v>98.7</v>
      </c>
      <c r="Q1585" s="198">
        <f>'[2]tr (2)'!P1105</f>
        <v>98.7</v>
      </c>
      <c r="R1585" s="251">
        <f>'[2]tr (2)'!Q1105</f>
        <v>98.7</v>
      </c>
      <c r="S1585" s="253" t="s">
        <v>1760</v>
      </c>
    </row>
    <row r="1586" spans="1:19" ht="15" customHeight="1">
      <c r="A1586" s="216" t="s">
        <v>1761</v>
      </c>
      <c r="B1586" s="247">
        <f>'[2]tr (2)'!C1106</f>
        <v>102.7</v>
      </c>
      <c r="C1586" s="198">
        <f>'[2]tr (2)'!D1106</f>
        <v>102.7</v>
      </c>
      <c r="D1586" s="198">
        <f>'[2]tr (2)'!E1106</f>
        <v>102.7</v>
      </c>
      <c r="E1586" s="251"/>
      <c r="F1586" s="198">
        <f>'[2]tr (2)'!F1106</f>
        <v>102.7</v>
      </c>
      <c r="G1586" s="198">
        <f>'[2]tr (2)'!G1106</f>
        <v>102.7</v>
      </c>
      <c r="H1586" s="198">
        <f>'[2]tr (2)'!H1106</f>
        <v>102.7</v>
      </c>
      <c r="I1586" s="198">
        <f>'[2]tr (2)'!I1106</f>
        <v>102.7</v>
      </c>
      <c r="J1586" s="198">
        <f>'[2]tr (2)'!J1106</f>
        <v>102.7</v>
      </c>
      <c r="K1586" s="198">
        <f>'[2]tr (2)'!K1106</f>
        <v>102.7</v>
      </c>
      <c r="L1586" s="198">
        <f>'[2]tr (2)'!L1106</f>
        <v>102.7</v>
      </c>
      <c r="M1586" s="198">
        <f>'[2]tr (2)'!M1106</f>
        <v>102.7</v>
      </c>
      <c r="N1586" s="198">
        <f>'[2]tr (2)'!N1106</f>
        <v>102.7</v>
      </c>
      <c r="O1586" s="251"/>
      <c r="P1586" s="247">
        <f>'[2]tr (2)'!O1106</f>
        <v>102.7</v>
      </c>
      <c r="Q1586" s="198">
        <f>'[2]tr (2)'!P1106</f>
        <v>102.7</v>
      </c>
      <c r="R1586" s="251">
        <f>'[2]tr (2)'!Q1106</f>
        <v>102.7</v>
      </c>
      <c r="S1586" s="253" t="s">
        <v>1762</v>
      </c>
    </row>
    <row r="1587" spans="1:19" ht="15" customHeight="1">
      <c r="A1587" s="216" t="s">
        <v>1763</v>
      </c>
      <c r="B1587" s="247">
        <f>'[2]tr (2)'!C1107</f>
        <v>101.4</v>
      </c>
      <c r="C1587" s="198">
        <f>'[2]tr (2)'!D1107</f>
        <v>101</v>
      </c>
      <c r="D1587" s="198">
        <f>'[2]tr (2)'!E1107</f>
        <v>101</v>
      </c>
      <c r="E1587" s="251"/>
      <c r="F1587" s="198">
        <f>'[2]tr (2)'!F1107</f>
        <v>100.6</v>
      </c>
      <c r="G1587" s="198">
        <f>'[2]tr (2)'!G1107</f>
        <v>100.3</v>
      </c>
      <c r="H1587" s="198">
        <f>'[2]tr (2)'!H1107</f>
        <v>99.9</v>
      </c>
      <c r="I1587" s="198">
        <f>'[2]tr (2)'!I1107</f>
        <v>100.6</v>
      </c>
      <c r="J1587" s="198">
        <f>'[2]tr (2)'!J1107</f>
        <v>100.8</v>
      </c>
      <c r="K1587" s="198">
        <f>'[2]tr (2)'!K1107</f>
        <v>100.8</v>
      </c>
      <c r="L1587" s="198">
        <f>'[2]tr (2)'!L1107</f>
        <v>100.8</v>
      </c>
      <c r="M1587" s="198">
        <f>'[2]tr (2)'!M1107</f>
        <v>100.8</v>
      </c>
      <c r="N1587" s="198">
        <f>'[2]tr (2)'!N1107</f>
        <v>100.6</v>
      </c>
      <c r="O1587" s="251"/>
      <c r="P1587" s="247">
        <f>'[2]tr (2)'!O1107</f>
        <v>100.6</v>
      </c>
      <c r="Q1587" s="198">
        <f>'[2]tr (2)'!P1107</f>
        <v>100.6</v>
      </c>
      <c r="R1587" s="251">
        <f>'[2]tr (2)'!Q1107</f>
        <v>100.8</v>
      </c>
      <c r="S1587" s="252" t="s">
        <v>1764</v>
      </c>
    </row>
    <row r="1588" spans="1:19" ht="15" customHeight="1">
      <c r="A1588" s="216" t="s">
        <v>1765</v>
      </c>
      <c r="B1588" s="247">
        <f>'[2]tr (2)'!C1108</f>
        <v>102.2</v>
      </c>
      <c r="C1588" s="198">
        <f>'[2]tr (2)'!D1108</f>
        <v>102.2</v>
      </c>
      <c r="D1588" s="198">
        <f>'[2]tr (2)'!E1108</f>
        <v>102.2</v>
      </c>
      <c r="E1588" s="251"/>
      <c r="F1588" s="198">
        <f>'[2]tr (2)'!F1108</f>
        <v>102.2</v>
      </c>
      <c r="G1588" s="198">
        <f>'[2]tr (2)'!G1108</f>
        <v>102.2</v>
      </c>
      <c r="H1588" s="198">
        <f>'[2]tr (2)'!H1108</f>
        <v>102.2</v>
      </c>
      <c r="I1588" s="198">
        <f>'[2]tr (2)'!I1108</f>
        <v>102.2</v>
      </c>
      <c r="J1588" s="198">
        <f>'[2]tr (2)'!J1108</f>
        <v>102.2</v>
      </c>
      <c r="K1588" s="198">
        <f>'[2]tr (2)'!K1108</f>
        <v>102.2</v>
      </c>
      <c r="L1588" s="198">
        <f>'[2]tr (2)'!L1108</f>
        <v>102.2</v>
      </c>
      <c r="M1588" s="198">
        <f>'[2]tr (2)'!M1108</f>
        <v>102.2</v>
      </c>
      <c r="N1588" s="198">
        <f>'[2]tr (2)'!N1108</f>
        <v>102.2</v>
      </c>
      <c r="O1588" s="251"/>
      <c r="P1588" s="247">
        <f>'[2]tr (2)'!O1108</f>
        <v>102.2</v>
      </c>
      <c r="Q1588" s="198">
        <f>'[2]tr (2)'!P1108</f>
        <v>102</v>
      </c>
      <c r="R1588" s="251">
        <f>'[2]tr (2)'!Q1108</f>
        <v>102</v>
      </c>
      <c r="S1588" s="253" t="s">
        <v>1766</v>
      </c>
    </row>
    <row r="1589" spans="1:19" ht="15" customHeight="1">
      <c r="A1589" s="216" t="s">
        <v>1767</v>
      </c>
      <c r="B1589" s="247">
        <f>'[2]tr (2)'!C1109</f>
        <v>88.6</v>
      </c>
      <c r="C1589" s="198">
        <f>'[2]tr (2)'!D1109</f>
        <v>88.5</v>
      </c>
      <c r="D1589" s="198">
        <f>'[2]tr (2)'!E1109</f>
        <v>89.1</v>
      </c>
      <c r="E1589" s="251"/>
      <c r="F1589" s="198">
        <f>'[2]tr (2)'!F1109</f>
        <v>89</v>
      </c>
      <c r="G1589" s="198">
        <f>'[2]tr (2)'!G1109</f>
        <v>88.4</v>
      </c>
      <c r="H1589" s="198">
        <f>'[2]tr (2)'!H1109</f>
        <v>88.5</v>
      </c>
      <c r="I1589" s="198">
        <f>'[2]tr (2)'!I1109</f>
        <v>88.5</v>
      </c>
      <c r="J1589" s="198">
        <f>'[2]tr (2)'!J1109</f>
        <v>91</v>
      </c>
      <c r="K1589" s="198">
        <f>'[2]tr (2)'!K1109</f>
        <v>90</v>
      </c>
      <c r="L1589" s="198">
        <f>'[2]tr (2)'!L1109</f>
        <v>92.9</v>
      </c>
      <c r="M1589" s="198">
        <f>'[2]tr (2)'!M1109</f>
        <v>92.2</v>
      </c>
      <c r="N1589" s="198">
        <f>'[2]tr (2)'!N1109</f>
        <v>90.1</v>
      </c>
      <c r="O1589" s="251"/>
      <c r="P1589" s="247">
        <f>'[2]tr (2)'!O1109</f>
        <v>91.1</v>
      </c>
      <c r="Q1589" s="198">
        <f>'[2]tr (2)'!P1109</f>
        <v>90.5</v>
      </c>
      <c r="R1589" s="251">
        <f>'[2]tr (2)'!Q1109</f>
        <v>90.4</v>
      </c>
      <c r="S1589" s="252" t="s">
        <v>1768</v>
      </c>
    </row>
    <row r="1590" spans="1:19" ht="15" customHeight="1">
      <c r="A1590" s="216" t="s">
        <v>1769</v>
      </c>
      <c r="B1590" s="247">
        <f>'[2]tr (2)'!C1110</f>
        <v>97.4</v>
      </c>
      <c r="C1590" s="198">
        <f>'[2]tr (2)'!D1110</f>
        <v>97.1</v>
      </c>
      <c r="D1590" s="198">
        <f>'[2]tr (2)'!E1110</f>
        <v>97.1</v>
      </c>
      <c r="E1590" s="251"/>
      <c r="F1590" s="198">
        <f>'[2]tr (2)'!F1110</f>
        <v>97.1</v>
      </c>
      <c r="G1590" s="198">
        <f>'[2]tr (2)'!G1110</f>
        <v>97.1</v>
      </c>
      <c r="H1590" s="198">
        <f>'[2]tr (2)'!H1110</f>
        <v>97.1</v>
      </c>
      <c r="I1590" s="198">
        <f>'[2]tr (2)'!I1110</f>
        <v>97.1</v>
      </c>
      <c r="J1590" s="198">
        <f>'[2]tr (2)'!J1110</f>
        <v>97.1</v>
      </c>
      <c r="K1590" s="198">
        <f>'[2]tr (2)'!K1110</f>
        <v>97.1</v>
      </c>
      <c r="L1590" s="198">
        <f>'[2]tr (2)'!L1110</f>
        <v>97.1</v>
      </c>
      <c r="M1590" s="198">
        <f>'[2]tr (2)'!M1110</f>
        <v>97.1</v>
      </c>
      <c r="N1590" s="198">
        <f>'[2]tr (2)'!N1110</f>
        <v>97.1</v>
      </c>
      <c r="O1590" s="251"/>
      <c r="P1590" s="247">
        <f>'[2]tr (2)'!O1110</f>
        <v>97.1</v>
      </c>
      <c r="Q1590" s="198">
        <f>'[2]tr (2)'!P1110</f>
        <v>97.1</v>
      </c>
      <c r="R1590" s="251">
        <f>'[2]tr (2)'!Q1110</f>
        <v>97.1</v>
      </c>
      <c r="S1590" s="253" t="s">
        <v>1770</v>
      </c>
    </row>
    <row r="1591" spans="1:19" ht="15" customHeight="1">
      <c r="B1591" s="247"/>
      <c r="C1591" s="198"/>
      <c r="D1591" s="242"/>
      <c r="E1591" s="244"/>
      <c r="F1591" s="242"/>
      <c r="G1591" s="242"/>
      <c r="H1591" s="242"/>
      <c r="I1591" s="242"/>
      <c r="J1591" s="242"/>
      <c r="K1591" s="242"/>
      <c r="L1591" s="242"/>
      <c r="M1591" s="242"/>
      <c r="N1591" s="242"/>
      <c r="O1591" s="244"/>
      <c r="P1591" s="241"/>
      <c r="Q1591" s="242"/>
      <c r="R1591" s="244"/>
      <c r="S1591" s="253"/>
    </row>
    <row r="1592" spans="1:19" ht="15" customHeight="1">
      <c r="A1592" s="249" t="s">
        <v>1771</v>
      </c>
      <c r="B1592" s="241">
        <f>'[2]tr (2)'!C1112</f>
        <v>100.6</v>
      </c>
      <c r="C1592" s="242">
        <f>'[2]tr (2)'!D1112</f>
        <v>100.6</v>
      </c>
      <c r="D1592" s="242">
        <f>'[2]tr (2)'!E1112</f>
        <v>100.6</v>
      </c>
      <c r="E1592" s="244"/>
      <c r="F1592" s="242">
        <f>'[2]tr (2)'!F1112</f>
        <v>100.6</v>
      </c>
      <c r="G1592" s="242">
        <f>'[2]tr (2)'!G1112</f>
        <v>100.1</v>
      </c>
      <c r="H1592" s="242">
        <f>'[2]tr (2)'!H1112</f>
        <v>100.1</v>
      </c>
      <c r="I1592" s="242">
        <f>'[2]tr (2)'!I1112</f>
        <v>100.2</v>
      </c>
      <c r="J1592" s="242">
        <f>'[2]tr (2)'!J1112</f>
        <v>100.1</v>
      </c>
      <c r="K1592" s="242">
        <f>'[2]tr (2)'!K1112</f>
        <v>100.1</v>
      </c>
      <c r="L1592" s="242">
        <f>'[2]tr (2)'!L1112</f>
        <v>100.3</v>
      </c>
      <c r="M1592" s="242">
        <f>'[2]tr (2)'!M1112</f>
        <v>100.3</v>
      </c>
      <c r="N1592" s="242">
        <f>'[2]tr (2)'!N1112</f>
        <v>100.3</v>
      </c>
      <c r="O1592" s="244"/>
      <c r="P1592" s="241">
        <f>'[2]tr (2)'!O1112</f>
        <v>100.6</v>
      </c>
      <c r="Q1592" s="242">
        <f>'[2]tr (2)'!P1112</f>
        <v>100.6</v>
      </c>
      <c r="R1592" s="244">
        <f>'[2]tr (2)'!Q1112</f>
        <v>100.6</v>
      </c>
      <c r="S1592" s="248" t="s">
        <v>1772</v>
      </c>
    </row>
    <row r="1593" spans="1:19" ht="15" customHeight="1">
      <c r="A1593" s="216" t="s">
        <v>1773</v>
      </c>
      <c r="B1593" s="247">
        <f>'[2]tr (2)'!C1113</f>
        <v>98</v>
      </c>
      <c r="C1593" s="198">
        <f>'[2]tr (2)'!D1113</f>
        <v>98</v>
      </c>
      <c r="D1593" s="198">
        <f>'[2]tr (2)'!E1113</f>
        <v>98</v>
      </c>
      <c r="E1593" s="251"/>
      <c r="F1593" s="198">
        <f>'[2]tr (2)'!F1113</f>
        <v>98</v>
      </c>
      <c r="G1593" s="198">
        <f>'[2]tr (2)'!G1113</f>
        <v>98.2</v>
      </c>
      <c r="H1593" s="198">
        <f>'[2]tr (2)'!H1113</f>
        <v>98.2</v>
      </c>
      <c r="I1593" s="198">
        <f>'[2]tr (2)'!I1113</f>
        <v>98.3</v>
      </c>
      <c r="J1593" s="198">
        <f>'[2]tr (2)'!J1113</f>
        <v>98.3</v>
      </c>
      <c r="K1593" s="198">
        <f>'[2]tr (2)'!K1113</f>
        <v>98.3</v>
      </c>
      <c r="L1593" s="198">
        <f>'[2]tr (2)'!L1113</f>
        <v>98.8</v>
      </c>
      <c r="M1593" s="198">
        <f>'[2]tr (2)'!M1113</f>
        <v>98.8</v>
      </c>
      <c r="N1593" s="198">
        <f>'[2]tr (2)'!N1113</f>
        <v>98.8</v>
      </c>
      <c r="O1593" s="251"/>
      <c r="P1593" s="247">
        <f>'[2]tr (2)'!O1113</f>
        <v>98.8</v>
      </c>
      <c r="Q1593" s="198">
        <f>'[2]tr (2)'!P1113</f>
        <v>98.8</v>
      </c>
      <c r="R1593" s="251">
        <f>'[2]tr (2)'!Q1113</f>
        <v>98.8</v>
      </c>
      <c r="S1593" s="253" t="s">
        <v>1774</v>
      </c>
    </row>
    <row r="1594" spans="1:19" ht="15" customHeight="1">
      <c r="A1594" s="216" t="s">
        <v>1775</v>
      </c>
      <c r="B1594" s="247">
        <f>'[2]tr (2)'!C1114</f>
        <v>97.2</v>
      </c>
      <c r="C1594" s="198">
        <f>'[2]tr (2)'!D1114</f>
        <v>97.2</v>
      </c>
      <c r="D1594" s="198">
        <f>'[2]tr (2)'!E1114</f>
        <v>97.2</v>
      </c>
      <c r="E1594" s="251"/>
      <c r="F1594" s="198">
        <f>'[2]tr (2)'!F1114</f>
        <v>97.2</v>
      </c>
      <c r="G1594" s="198">
        <f>'[2]tr (2)'!G1114</f>
        <v>97.2</v>
      </c>
      <c r="H1594" s="198">
        <f>'[2]tr (2)'!H1114</f>
        <v>97.2</v>
      </c>
      <c r="I1594" s="198">
        <f>'[2]tr (2)'!I1114</f>
        <v>97.2</v>
      </c>
      <c r="J1594" s="198">
        <f>'[2]tr (2)'!J1114</f>
        <v>97.2</v>
      </c>
      <c r="K1594" s="198">
        <f>'[2]tr (2)'!K1114</f>
        <v>97.2</v>
      </c>
      <c r="L1594" s="198">
        <f>'[2]tr (2)'!L1114</f>
        <v>97.2</v>
      </c>
      <c r="M1594" s="198">
        <f>'[2]tr (2)'!M1114</f>
        <v>97.2</v>
      </c>
      <c r="N1594" s="198">
        <f>'[2]tr (2)'!N1114</f>
        <v>97.2</v>
      </c>
      <c r="O1594" s="251"/>
      <c r="P1594" s="247">
        <f>'[2]tr (2)'!O1114</f>
        <v>97.2</v>
      </c>
      <c r="Q1594" s="198">
        <f>'[2]tr (2)'!P1114</f>
        <v>97.2</v>
      </c>
      <c r="R1594" s="251">
        <f>'[2]tr (2)'!Q1114</f>
        <v>97.2</v>
      </c>
      <c r="S1594" s="253" t="s">
        <v>1776</v>
      </c>
    </row>
    <row r="1595" spans="1:19" ht="15" customHeight="1">
      <c r="A1595" s="216" t="s">
        <v>1777</v>
      </c>
      <c r="B1595" s="247">
        <f>'[2]tr (2)'!C1115</f>
        <v>96.1</v>
      </c>
      <c r="C1595" s="198">
        <f>'[2]tr (2)'!D1115</f>
        <v>96.1</v>
      </c>
      <c r="D1595" s="198">
        <f>'[2]tr (2)'!E1115</f>
        <v>96.1</v>
      </c>
      <c r="E1595" s="251"/>
      <c r="F1595" s="198">
        <f>'[2]tr (2)'!F1115</f>
        <v>96.1</v>
      </c>
      <c r="G1595" s="198">
        <f>'[2]tr (2)'!G1115</f>
        <v>96.1</v>
      </c>
      <c r="H1595" s="198">
        <f>'[2]tr (2)'!H1115</f>
        <v>96.1</v>
      </c>
      <c r="I1595" s="198">
        <f>'[2]tr (2)'!I1115</f>
        <v>96.1</v>
      </c>
      <c r="J1595" s="198">
        <f>'[2]tr (2)'!J1115</f>
        <v>96.1</v>
      </c>
      <c r="K1595" s="198">
        <f>'[2]tr (2)'!K1115</f>
        <v>96.1</v>
      </c>
      <c r="L1595" s="198">
        <f>'[2]tr (2)'!L1115</f>
        <v>96.1</v>
      </c>
      <c r="M1595" s="198">
        <f>'[2]tr (2)'!M1115</f>
        <v>96.1</v>
      </c>
      <c r="N1595" s="198">
        <f>'[2]tr (2)'!N1115</f>
        <v>96.1</v>
      </c>
      <c r="O1595" s="251"/>
      <c r="P1595" s="247">
        <f>'[2]tr (2)'!O1115</f>
        <v>98.6</v>
      </c>
      <c r="Q1595" s="198">
        <f>'[2]tr (2)'!P1115</f>
        <v>98.6</v>
      </c>
      <c r="R1595" s="251">
        <f>'[2]tr (2)'!Q1115</f>
        <v>98.6</v>
      </c>
      <c r="S1595" s="253" t="s">
        <v>1778</v>
      </c>
    </row>
    <row r="1596" spans="1:19" ht="15" customHeight="1">
      <c r="A1596" s="216" t="s">
        <v>1779</v>
      </c>
      <c r="B1596" s="247">
        <f>'[2]tr (2)'!C1116</f>
        <v>104.1</v>
      </c>
      <c r="C1596" s="198">
        <f>'[2]tr (2)'!D1116</f>
        <v>104.1</v>
      </c>
      <c r="D1596" s="198">
        <f>'[2]tr (2)'!E1116</f>
        <v>104.1</v>
      </c>
      <c r="E1596" s="251"/>
      <c r="F1596" s="198">
        <f>'[2]tr (2)'!F1116</f>
        <v>104.1</v>
      </c>
      <c r="G1596" s="198">
        <f>'[2]tr (2)'!G1116</f>
        <v>100.6</v>
      </c>
      <c r="H1596" s="198">
        <f>'[2]tr (2)'!H1116</f>
        <v>100.6</v>
      </c>
      <c r="I1596" s="198">
        <f>'[2]tr (2)'!I1116</f>
        <v>100.6</v>
      </c>
      <c r="J1596" s="198">
        <f>'[2]tr (2)'!J1116</f>
        <v>100.6</v>
      </c>
      <c r="K1596" s="198">
        <f>'[2]tr (2)'!K1116</f>
        <v>100.6</v>
      </c>
      <c r="L1596" s="198">
        <f>'[2]tr (2)'!L1116</f>
        <v>100.6</v>
      </c>
      <c r="M1596" s="198">
        <f>'[2]tr (2)'!M1116</f>
        <v>100.6</v>
      </c>
      <c r="N1596" s="198">
        <f>'[2]tr (2)'!N1116</f>
        <v>100.6</v>
      </c>
      <c r="O1596" s="251"/>
      <c r="P1596" s="247">
        <f>'[2]tr (2)'!O1116</f>
        <v>100.6</v>
      </c>
      <c r="Q1596" s="198">
        <f>'[2]tr (2)'!P1116</f>
        <v>100.6</v>
      </c>
      <c r="R1596" s="251">
        <f>'[2]tr (2)'!Q1116</f>
        <v>100.6</v>
      </c>
      <c r="S1596" s="253" t="s">
        <v>1780</v>
      </c>
    </row>
    <row r="1597" spans="1:19" ht="15" customHeight="1">
      <c r="A1597" s="216" t="s">
        <v>1781</v>
      </c>
      <c r="B1597" s="247">
        <f>'[2]tr (2)'!C1117</f>
        <v>103.9</v>
      </c>
      <c r="C1597" s="198">
        <f>'[2]tr (2)'!D1117</f>
        <v>103.9</v>
      </c>
      <c r="D1597" s="198">
        <f>'[2]tr (2)'!E1117</f>
        <v>103.9</v>
      </c>
      <c r="E1597" s="251"/>
      <c r="F1597" s="198">
        <f>'[2]tr (2)'!F1117</f>
        <v>103.9</v>
      </c>
      <c r="G1597" s="198">
        <f>'[2]tr (2)'!G1117</f>
        <v>103.9</v>
      </c>
      <c r="H1597" s="198">
        <f>'[2]tr (2)'!H1117</f>
        <v>103.9</v>
      </c>
      <c r="I1597" s="198">
        <f>'[2]tr (2)'!I1117</f>
        <v>103.9</v>
      </c>
      <c r="J1597" s="198">
        <f>'[2]tr (2)'!J1117</f>
        <v>103.8</v>
      </c>
      <c r="K1597" s="198">
        <f>'[2]tr (2)'!K1117</f>
        <v>103.8</v>
      </c>
      <c r="L1597" s="198">
        <f>'[2]tr (2)'!L1117</f>
        <v>103.8</v>
      </c>
      <c r="M1597" s="198">
        <f>'[2]tr (2)'!M1117</f>
        <v>103.8</v>
      </c>
      <c r="N1597" s="198">
        <f>'[2]tr (2)'!N1117</f>
        <v>103.8</v>
      </c>
      <c r="O1597" s="251"/>
      <c r="P1597" s="247">
        <f>'[2]tr (2)'!O1117</f>
        <v>104.6</v>
      </c>
      <c r="Q1597" s="198">
        <f>'[2]tr (2)'!P1117</f>
        <v>104.6</v>
      </c>
      <c r="R1597" s="251">
        <f>'[2]tr (2)'!Q1117</f>
        <v>104.6</v>
      </c>
      <c r="S1597" s="253" t="s">
        <v>1782</v>
      </c>
    </row>
    <row r="1598" spans="1:19" ht="15" customHeight="1">
      <c r="A1598" s="216" t="s">
        <v>1783</v>
      </c>
      <c r="B1598" s="247">
        <f>'[2]tr (2)'!C1118</f>
        <v>101.8</v>
      </c>
      <c r="C1598" s="198">
        <f>'[2]tr (2)'!D1118</f>
        <v>101.8</v>
      </c>
      <c r="D1598" s="198">
        <f>'[2]tr (2)'!E1118</f>
        <v>101.8</v>
      </c>
      <c r="E1598" s="251"/>
      <c r="F1598" s="198">
        <f>'[2]tr (2)'!F1118</f>
        <v>101.8</v>
      </c>
      <c r="G1598" s="198">
        <f>'[2]tr (2)'!G1118</f>
        <v>101.8</v>
      </c>
      <c r="H1598" s="198">
        <f>'[2]tr (2)'!H1118</f>
        <v>101.8</v>
      </c>
      <c r="I1598" s="198">
        <f>'[2]tr (2)'!I1118</f>
        <v>101.8</v>
      </c>
      <c r="J1598" s="198">
        <f>'[2]tr (2)'!J1118</f>
        <v>101.8</v>
      </c>
      <c r="K1598" s="198">
        <f>'[2]tr (2)'!K1118</f>
        <v>101.8</v>
      </c>
      <c r="L1598" s="198">
        <f>'[2]tr (2)'!L1118</f>
        <v>101.8</v>
      </c>
      <c r="M1598" s="198">
        <f>'[2]tr (2)'!M1118</f>
        <v>101.8</v>
      </c>
      <c r="N1598" s="198">
        <f>'[2]tr (2)'!N1118</f>
        <v>101.8</v>
      </c>
      <c r="O1598" s="251"/>
      <c r="P1598" s="247">
        <f>'[2]tr (2)'!O1118</f>
        <v>101.8</v>
      </c>
      <c r="Q1598" s="198">
        <f>'[2]tr (2)'!P1118</f>
        <v>101.8</v>
      </c>
      <c r="R1598" s="251">
        <f>'[2]tr (2)'!Q1118</f>
        <v>101.8</v>
      </c>
      <c r="S1598" s="253" t="s">
        <v>1784</v>
      </c>
    </row>
    <row r="1599" spans="1:19" ht="15" customHeight="1">
      <c r="A1599" s="216" t="s">
        <v>1785</v>
      </c>
      <c r="B1599" s="247">
        <f>'[2]tr (2)'!C1119</f>
        <v>100</v>
      </c>
      <c r="C1599" s="198">
        <f>'[2]tr (2)'!D1119</f>
        <v>100</v>
      </c>
      <c r="D1599" s="198">
        <f>'[2]tr (2)'!E1119</f>
        <v>100</v>
      </c>
      <c r="E1599" s="251"/>
      <c r="F1599" s="198">
        <f>'[2]tr (2)'!F1119</f>
        <v>100</v>
      </c>
      <c r="G1599" s="198">
        <f>'[2]tr (2)'!G1119</f>
        <v>100</v>
      </c>
      <c r="H1599" s="198">
        <f>'[2]tr (2)'!H1119</f>
        <v>100</v>
      </c>
      <c r="I1599" s="198">
        <f>'[2]tr (2)'!I1119</f>
        <v>100</v>
      </c>
      <c r="J1599" s="198">
        <f>'[2]tr (2)'!J1119</f>
        <v>100</v>
      </c>
      <c r="K1599" s="198">
        <f>'[2]tr (2)'!K1119</f>
        <v>100</v>
      </c>
      <c r="L1599" s="198">
        <f>'[2]tr (2)'!L1119</f>
        <v>100</v>
      </c>
      <c r="M1599" s="198">
        <f>'[2]tr (2)'!M1119</f>
        <v>100</v>
      </c>
      <c r="N1599" s="198">
        <f>'[2]tr (2)'!N1119</f>
        <v>100</v>
      </c>
      <c r="O1599" s="251"/>
      <c r="P1599" s="247">
        <f>'[2]tr (2)'!O1119</f>
        <v>100</v>
      </c>
      <c r="Q1599" s="198">
        <f>'[2]tr (2)'!P1119</f>
        <v>100</v>
      </c>
      <c r="R1599" s="251">
        <f>'[2]tr (2)'!Q1119</f>
        <v>100</v>
      </c>
      <c r="S1599" s="253" t="s">
        <v>1786</v>
      </c>
    </row>
    <row r="1600" spans="1:19" ht="15" customHeight="1">
      <c r="B1600" s="247"/>
      <c r="C1600" s="198"/>
      <c r="D1600" s="242"/>
      <c r="E1600" s="244"/>
      <c r="F1600" s="242"/>
      <c r="G1600" s="242"/>
      <c r="H1600" s="242"/>
      <c r="I1600" s="242"/>
      <c r="J1600" s="242"/>
      <c r="K1600" s="242"/>
      <c r="L1600" s="242"/>
      <c r="M1600" s="242"/>
      <c r="N1600" s="242"/>
      <c r="O1600" s="244"/>
      <c r="P1600" s="241"/>
      <c r="Q1600" s="242"/>
      <c r="R1600" s="244"/>
      <c r="S1600" s="253"/>
    </row>
    <row r="1601" spans="1:19" ht="15" customHeight="1">
      <c r="A1601" s="249" t="s">
        <v>1787</v>
      </c>
      <c r="B1601" s="241">
        <f>'[2]tr (2)'!C1121</f>
        <v>108</v>
      </c>
      <c r="C1601" s="242">
        <f>'[2]tr (2)'!D1121</f>
        <v>108.2</v>
      </c>
      <c r="D1601" s="242">
        <f>'[2]tr (2)'!E1121</f>
        <v>107.7</v>
      </c>
      <c r="E1601" s="244"/>
      <c r="F1601" s="242">
        <f>'[2]tr (2)'!F1121</f>
        <v>103.5</v>
      </c>
      <c r="G1601" s="242">
        <f>'[2]tr (2)'!G1121</f>
        <v>98.5</v>
      </c>
      <c r="H1601" s="242">
        <f>'[2]tr (2)'!H1121</f>
        <v>98.7</v>
      </c>
      <c r="I1601" s="242">
        <f>'[2]tr (2)'!I1121</f>
        <v>101.5</v>
      </c>
      <c r="J1601" s="242">
        <f>'[2]tr (2)'!J1121</f>
        <v>102.8</v>
      </c>
      <c r="K1601" s="242">
        <f>'[2]tr (2)'!K1121</f>
        <v>103.6</v>
      </c>
      <c r="L1601" s="242">
        <f>'[2]tr (2)'!L1121</f>
        <v>102.7</v>
      </c>
      <c r="M1601" s="242">
        <f>'[2]tr (2)'!M1121</f>
        <v>102.6</v>
      </c>
      <c r="N1601" s="242">
        <f>'[2]tr (2)'!N1121</f>
        <v>102.6</v>
      </c>
      <c r="O1601" s="244"/>
      <c r="P1601" s="241">
        <f>'[2]tr (2)'!O1121</f>
        <v>102.3</v>
      </c>
      <c r="Q1601" s="242">
        <f>'[2]tr (2)'!P1121</f>
        <v>103.2</v>
      </c>
      <c r="R1601" s="244">
        <f>'[2]tr (2)'!Q1121</f>
        <v>102.6</v>
      </c>
      <c r="S1601" s="248" t="s">
        <v>1788</v>
      </c>
    </row>
    <row r="1602" spans="1:19" ht="15" customHeight="1">
      <c r="A1602" s="216" t="s">
        <v>1789</v>
      </c>
      <c r="B1602" s="247">
        <f>'[2]tr (2)'!C1122</f>
        <v>102.8</v>
      </c>
      <c r="C1602" s="198">
        <f>'[2]tr (2)'!D1122</f>
        <v>102.8</v>
      </c>
      <c r="D1602" s="198">
        <f>'[2]tr (2)'!E1122</f>
        <v>102.8</v>
      </c>
      <c r="E1602" s="251"/>
      <c r="F1602" s="198">
        <f>'[2]tr (2)'!F1122</f>
        <v>102.8</v>
      </c>
      <c r="G1602" s="198">
        <f>'[2]tr (2)'!G1122</f>
        <v>102.8</v>
      </c>
      <c r="H1602" s="198">
        <f>'[2]tr (2)'!H1122</f>
        <v>102.8</v>
      </c>
      <c r="I1602" s="198">
        <f>'[2]tr (2)'!I1122</f>
        <v>102.8</v>
      </c>
      <c r="J1602" s="198">
        <f>'[2]tr (2)'!J1122</f>
        <v>102.8</v>
      </c>
      <c r="K1602" s="198">
        <f>'[2]tr (2)'!K1122</f>
        <v>102.8</v>
      </c>
      <c r="L1602" s="198">
        <f>'[2]tr (2)'!L1122</f>
        <v>101.5</v>
      </c>
      <c r="M1602" s="198">
        <f>'[2]tr (2)'!M1122</f>
        <v>101.5</v>
      </c>
      <c r="N1602" s="198">
        <f>'[2]tr (2)'!N1122</f>
        <v>101.5</v>
      </c>
      <c r="O1602" s="251"/>
      <c r="P1602" s="247">
        <f>'[2]tr (2)'!O1122</f>
        <v>101.5</v>
      </c>
      <c r="Q1602" s="198">
        <f>'[2]tr (2)'!P1122</f>
        <v>101.5</v>
      </c>
      <c r="R1602" s="251">
        <f>'[2]tr (2)'!Q1122</f>
        <v>101.5</v>
      </c>
      <c r="S1602" s="253" t="s">
        <v>1790</v>
      </c>
    </row>
    <row r="1603" spans="1:19" ht="15" customHeight="1">
      <c r="A1603" s="216" t="s">
        <v>1791</v>
      </c>
      <c r="B1603" s="247">
        <f>'[2]tr (2)'!C1123</f>
        <v>100</v>
      </c>
      <c r="C1603" s="198">
        <f>'[2]tr (2)'!D1123</f>
        <v>100</v>
      </c>
      <c r="D1603" s="198">
        <f>'[2]tr (2)'!E1123</f>
        <v>100</v>
      </c>
      <c r="E1603" s="251"/>
      <c r="F1603" s="198">
        <f>'[2]tr (2)'!F1123</f>
        <v>100</v>
      </c>
      <c r="G1603" s="198">
        <f>'[2]tr (2)'!G1123</f>
        <v>100</v>
      </c>
      <c r="H1603" s="198">
        <f>'[2]tr (2)'!H1123</f>
        <v>100</v>
      </c>
      <c r="I1603" s="198">
        <f>'[2]tr (2)'!I1123</f>
        <v>100</v>
      </c>
      <c r="J1603" s="198">
        <f>'[2]tr (2)'!J1123</f>
        <v>100</v>
      </c>
      <c r="K1603" s="198">
        <f>'[2]tr (2)'!K1123</f>
        <v>100</v>
      </c>
      <c r="L1603" s="198">
        <f>'[2]tr (2)'!L1123</f>
        <v>100</v>
      </c>
      <c r="M1603" s="198">
        <f>'[2]tr (2)'!M1123</f>
        <v>100</v>
      </c>
      <c r="N1603" s="198">
        <f>'[2]tr (2)'!N1123</f>
        <v>100</v>
      </c>
      <c r="O1603" s="251"/>
      <c r="P1603" s="247">
        <f>'[2]tr (2)'!O1123</f>
        <v>100</v>
      </c>
      <c r="Q1603" s="198">
        <f>'[2]tr (2)'!P1123</f>
        <v>100</v>
      </c>
      <c r="R1603" s="251">
        <f>'[2]tr (2)'!Q1123</f>
        <v>100</v>
      </c>
      <c r="S1603" s="253" t="s">
        <v>1792</v>
      </c>
    </row>
    <row r="1604" spans="1:19" ht="15" customHeight="1">
      <c r="A1604" s="216" t="s">
        <v>1793</v>
      </c>
      <c r="B1604" s="247">
        <f>'[2]tr (2)'!C1124</f>
        <v>100</v>
      </c>
      <c r="C1604" s="198">
        <f>'[2]tr (2)'!D1124</f>
        <v>100</v>
      </c>
      <c r="D1604" s="198">
        <f>'[2]tr (2)'!E1124</f>
        <v>100</v>
      </c>
      <c r="E1604" s="251"/>
      <c r="F1604" s="198">
        <f>'[2]tr (2)'!F1124</f>
        <v>100</v>
      </c>
      <c r="G1604" s="198">
        <f>'[2]tr (2)'!G1124</f>
        <v>100</v>
      </c>
      <c r="H1604" s="198">
        <f>'[2]tr (2)'!H1124</f>
        <v>100</v>
      </c>
      <c r="I1604" s="198">
        <f>'[2]tr (2)'!I1124</f>
        <v>100</v>
      </c>
      <c r="J1604" s="198">
        <f>'[2]tr (2)'!J1124</f>
        <v>100</v>
      </c>
      <c r="K1604" s="198">
        <f>'[2]tr (2)'!K1124</f>
        <v>100</v>
      </c>
      <c r="L1604" s="198">
        <f>'[2]tr (2)'!L1124</f>
        <v>100</v>
      </c>
      <c r="M1604" s="198">
        <f>'[2]tr (2)'!M1124</f>
        <v>100</v>
      </c>
      <c r="N1604" s="198">
        <f>'[2]tr (2)'!N1124</f>
        <v>100</v>
      </c>
      <c r="O1604" s="251"/>
      <c r="P1604" s="247">
        <f>'[2]tr (2)'!O1124</f>
        <v>100</v>
      </c>
      <c r="Q1604" s="198">
        <f>'[2]tr (2)'!P1124</f>
        <v>100</v>
      </c>
      <c r="R1604" s="251">
        <f>'[2]tr (2)'!Q1124</f>
        <v>100</v>
      </c>
      <c r="S1604" s="252" t="s">
        <v>1794</v>
      </c>
    </row>
    <row r="1605" spans="1:19" ht="15" customHeight="1">
      <c r="A1605" s="216" t="s">
        <v>1795</v>
      </c>
      <c r="B1605" s="247">
        <f>'[2]tr (2)'!C1125</f>
        <v>101.2</v>
      </c>
      <c r="C1605" s="198">
        <f>'[2]tr (2)'!D1125</f>
        <v>101.2</v>
      </c>
      <c r="D1605" s="198">
        <f>'[2]tr (2)'!E1125</f>
        <v>101.2</v>
      </c>
      <c r="E1605" s="251"/>
      <c r="F1605" s="198">
        <f>'[2]tr (2)'!F1125</f>
        <v>101.2</v>
      </c>
      <c r="G1605" s="198">
        <f>'[2]tr (2)'!G1125</f>
        <v>101.1</v>
      </c>
      <c r="H1605" s="198">
        <f>'[2]tr (2)'!H1125</f>
        <v>101.3</v>
      </c>
      <c r="I1605" s="198">
        <f>'[2]tr (2)'!I1125</f>
        <v>101.2</v>
      </c>
      <c r="J1605" s="198">
        <f>'[2]tr (2)'!J1125</f>
        <v>101.2</v>
      </c>
      <c r="K1605" s="198">
        <f>'[2]tr (2)'!K1125</f>
        <v>101.2</v>
      </c>
      <c r="L1605" s="198">
        <f>'[2]tr (2)'!L1125</f>
        <v>101.2</v>
      </c>
      <c r="M1605" s="198">
        <f>'[2]tr (2)'!M1125</f>
        <v>101.2</v>
      </c>
      <c r="N1605" s="198">
        <f>'[2]tr (2)'!N1125</f>
        <v>101.2</v>
      </c>
      <c r="O1605" s="251"/>
      <c r="P1605" s="247">
        <f>'[2]tr (2)'!O1125</f>
        <v>100.4</v>
      </c>
      <c r="Q1605" s="198">
        <f>'[2]tr (2)'!P1125</f>
        <v>100.5</v>
      </c>
      <c r="R1605" s="251">
        <f>'[2]tr (2)'!Q1125</f>
        <v>100.5</v>
      </c>
      <c r="S1605" s="253" t="s">
        <v>1796</v>
      </c>
    </row>
    <row r="1606" spans="1:19" ht="15" customHeight="1">
      <c r="A1606" s="216" t="s">
        <v>1797</v>
      </c>
      <c r="B1606" s="247">
        <f>'[2]tr (2)'!C1126</f>
        <v>90.3</v>
      </c>
      <c r="C1606" s="198">
        <f>'[2]tr (2)'!D1126</f>
        <v>91.1</v>
      </c>
      <c r="D1606" s="198">
        <f>'[2]tr (2)'!E1126</f>
        <v>89.4</v>
      </c>
      <c r="E1606" s="251"/>
      <c r="F1606" s="198">
        <f>'[2]tr (2)'!F1126</f>
        <v>83.2</v>
      </c>
      <c r="G1606" s="198">
        <f>'[2]tr (2)'!G1126</f>
        <v>78.3</v>
      </c>
      <c r="H1606" s="198">
        <f>'[2]tr (2)'!H1126</f>
        <v>79.8</v>
      </c>
      <c r="I1606" s="198">
        <f>'[2]tr (2)'!I1126</f>
        <v>94.2</v>
      </c>
      <c r="J1606" s="198">
        <f>'[2]tr (2)'!J1126</f>
        <v>101</v>
      </c>
      <c r="K1606" s="198">
        <f>'[2]tr (2)'!K1126</f>
        <v>106.3</v>
      </c>
      <c r="L1606" s="198">
        <f>'[2]tr (2)'!L1126</f>
        <v>103.8</v>
      </c>
      <c r="M1606" s="198">
        <f>'[2]tr (2)'!M1126</f>
        <v>104.3</v>
      </c>
      <c r="N1606" s="198">
        <f>'[2]tr (2)'!N1126</f>
        <v>105</v>
      </c>
      <c r="O1606" s="251"/>
      <c r="P1606" s="247">
        <f>'[2]tr (2)'!O1126</f>
        <v>102.7</v>
      </c>
      <c r="Q1606" s="198">
        <f>'[2]tr (2)'!P1126</f>
        <v>104.1</v>
      </c>
      <c r="R1606" s="251">
        <f>'[2]tr (2)'!Q1126</f>
        <v>104.5</v>
      </c>
      <c r="S1606" s="252" t="s">
        <v>1798</v>
      </c>
    </row>
    <row r="1607" spans="1:19" ht="15" customHeight="1">
      <c r="A1607" s="216" t="s">
        <v>1799</v>
      </c>
      <c r="B1607" s="247">
        <f>'[2]tr (2)'!C1127</f>
        <v>103.7</v>
      </c>
      <c r="C1607" s="198">
        <f>'[2]tr (2)'!D1127</f>
        <v>103.7</v>
      </c>
      <c r="D1607" s="198">
        <f>'[2]tr (2)'!E1127</f>
        <v>102.4</v>
      </c>
      <c r="E1607" s="251"/>
      <c r="F1607" s="198">
        <f>'[2]tr (2)'!F1127</f>
        <v>102.7</v>
      </c>
      <c r="G1607" s="198">
        <f>'[2]tr (2)'!G1127</f>
        <v>101.9</v>
      </c>
      <c r="H1607" s="198">
        <f>'[2]tr (2)'!H1127</f>
        <v>101.5</v>
      </c>
      <c r="I1607" s="198">
        <f>'[2]tr (2)'!I1127</f>
        <v>102.7</v>
      </c>
      <c r="J1607" s="198">
        <f>'[2]tr (2)'!J1127</f>
        <v>102.7</v>
      </c>
      <c r="K1607" s="198">
        <f>'[2]tr (2)'!K1127</f>
        <v>102.7</v>
      </c>
      <c r="L1607" s="198">
        <f>'[2]tr (2)'!L1127</f>
        <v>102.7</v>
      </c>
      <c r="M1607" s="198">
        <f>'[2]tr (2)'!M1127</f>
        <v>101.3</v>
      </c>
      <c r="N1607" s="198">
        <f>'[2]tr (2)'!N1127</f>
        <v>101</v>
      </c>
      <c r="O1607" s="251"/>
      <c r="P1607" s="247">
        <f>'[2]tr (2)'!O1127</f>
        <v>101</v>
      </c>
      <c r="Q1607" s="198">
        <f>'[2]tr (2)'!P1127</f>
        <v>99.7</v>
      </c>
      <c r="R1607" s="251">
        <f>'[2]tr (2)'!Q1127</f>
        <v>99.7</v>
      </c>
      <c r="S1607" s="253" t="s">
        <v>1800</v>
      </c>
    </row>
    <row r="1608" spans="1:19" ht="15" customHeight="1">
      <c r="A1608" s="216" t="s">
        <v>1801</v>
      </c>
      <c r="B1608" s="247">
        <f>'[2]tr (2)'!C1128</f>
        <v>100.1</v>
      </c>
      <c r="C1608" s="198">
        <f>'[2]tr (2)'!D1128</f>
        <v>100.1</v>
      </c>
      <c r="D1608" s="198">
        <f>'[2]tr (2)'!E1128</f>
        <v>100.1</v>
      </c>
      <c r="E1608" s="251"/>
      <c r="F1608" s="198">
        <f>'[2]tr (2)'!F1128</f>
        <v>100.1</v>
      </c>
      <c r="G1608" s="198">
        <f>'[2]tr (2)'!G1128</f>
        <v>100.1</v>
      </c>
      <c r="H1608" s="198">
        <f>'[2]tr (2)'!H1128</f>
        <v>100.1</v>
      </c>
      <c r="I1608" s="198">
        <f>'[2]tr (2)'!I1128</f>
        <v>100.1</v>
      </c>
      <c r="J1608" s="198">
        <f>'[2]tr (2)'!J1128</f>
        <v>100.1</v>
      </c>
      <c r="K1608" s="198">
        <f>'[2]tr (2)'!K1128</f>
        <v>100.1</v>
      </c>
      <c r="L1608" s="198">
        <f>'[2]tr (2)'!L1128</f>
        <v>100.1</v>
      </c>
      <c r="M1608" s="198">
        <f>'[2]tr (2)'!M1128</f>
        <v>100.1</v>
      </c>
      <c r="N1608" s="198">
        <f>'[2]tr (2)'!N1128</f>
        <v>100.1</v>
      </c>
      <c r="O1608" s="251"/>
      <c r="P1608" s="247">
        <f>'[2]tr (2)'!O1128</f>
        <v>100.1</v>
      </c>
      <c r="Q1608" s="198">
        <f>'[2]tr (2)'!P1128</f>
        <v>100.1</v>
      </c>
      <c r="R1608" s="251">
        <f>'[2]tr (2)'!Q1128</f>
        <v>100.1</v>
      </c>
      <c r="S1608" s="253" t="s">
        <v>1802</v>
      </c>
    </row>
    <row r="1609" spans="1:19" ht="15" customHeight="1">
      <c r="A1609" s="216" t="s">
        <v>1803</v>
      </c>
      <c r="B1609" s="247">
        <f>'[2]tr (2)'!C1129</f>
        <v>107.8</v>
      </c>
      <c r="C1609" s="198">
        <f>'[2]tr (2)'!D1129</f>
        <v>107.8</v>
      </c>
      <c r="D1609" s="198">
        <f>'[2]tr (2)'!E1129</f>
        <v>107.8</v>
      </c>
      <c r="E1609" s="251"/>
      <c r="F1609" s="198">
        <f>'[2]tr (2)'!F1129</f>
        <v>107.8</v>
      </c>
      <c r="G1609" s="198">
        <f>'[2]tr (2)'!G1129</f>
        <v>107.8</v>
      </c>
      <c r="H1609" s="198">
        <f>'[2]tr (2)'!H1129</f>
        <v>107.8</v>
      </c>
      <c r="I1609" s="198">
        <f>'[2]tr (2)'!I1129</f>
        <v>107.8</v>
      </c>
      <c r="J1609" s="198">
        <f>'[2]tr (2)'!J1129</f>
        <v>107.8</v>
      </c>
      <c r="K1609" s="198">
        <f>'[2]tr (2)'!K1129</f>
        <v>107.8</v>
      </c>
      <c r="L1609" s="198">
        <f>'[2]tr (2)'!L1129</f>
        <v>107.8</v>
      </c>
      <c r="M1609" s="198">
        <f>'[2]tr (2)'!M1129</f>
        <v>107.8</v>
      </c>
      <c r="N1609" s="198">
        <f>'[2]tr (2)'!N1129</f>
        <v>107.8</v>
      </c>
      <c r="O1609" s="251"/>
      <c r="P1609" s="247">
        <f>'[2]tr (2)'!O1129</f>
        <v>107.8</v>
      </c>
      <c r="Q1609" s="198">
        <f>'[2]tr (2)'!P1129</f>
        <v>107.8</v>
      </c>
      <c r="R1609" s="251">
        <f>'[2]tr (2)'!Q1129</f>
        <v>107.8</v>
      </c>
      <c r="S1609" s="253" t="s">
        <v>1804</v>
      </c>
    </row>
    <row r="1610" spans="1:19" ht="15" customHeight="1">
      <c r="A1610" s="216" t="s">
        <v>1805</v>
      </c>
      <c r="B1610" s="247">
        <f>'[2]tr (2)'!C1130</f>
        <v>131.80000000000001</v>
      </c>
      <c r="C1610" s="198">
        <f>'[2]tr (2)'!D1130</f>
        <v>131.80000000000001</v>
      </c>
      <c r="D1610" s="198">
        <f>'[2]tr (2)'!E1130</f>
        <v>131.80000000000001</v>
      </c>
      <c r="E1610" s="251"/>
      <c r="F1610" s="198">
        <f>'[2]tr (2)'!F1130</f>
        <v>119.3</v>
      </c>
      <c r="G1610" s="198">
        <f>'[2]tr (2)'!G1130</f>
        <v>103.2</v>
      </c>
      <c r="H1610" s="198">
        <f>'[2]tr (2)'!H1130</f>
        <v>103.2</v>
      </c>
      <c r="I1610" s="198">
        <f>'[2]tr (2)'!I1130</f>
        <v>103.2</v>
      </c>
      <c r="J1610" s="198">
        <f>'[2]tr (2)'!J1130</f>
        <v>103.2</v>
      </c>
      <c r="K1610" s="198">
        <f>'[2]tr (2)'!K1130</f>
        <v>103.2</v>
      </c>
      <c r="L1610" s="198">
        <f>'[2]tr (2)'!L1130</f>
        <v>103.2</v>
      </c>
      <c r="M1610" s="198">
        <f>'[2]tr (2)'!M1130</f>
        <v>103.2</v>
      </c>
      <c r="N1610" s="198">
        <f>'[2]tr (2)'!N1130</f>
        <v>103.2</v>
      </c>
      <c r="O1610" s="251"/>
      <c r="P1610" s="247">
        <f>'[2]tr (2)'!O1130</f>
        <v>103.2</v>
      </c>
      <c r="Q1610" s="198">
        <f>'[2]tr (2)'!P1130</f>
        <v>103.2</v>
      </c>
      <c r="R1610" s="251">
        <f>'[2]tr (2)'!Q1130</f>
        <v>103.2</v>
      </c>
      <c r="S1610" s="253" t="s">
        <v>1806</v>
      </c>
    </row>
    <row r="1611" spans="1:19" ht="15" customHeight="1">
      <c r="A1611" s="216" t="s">
        <v>1807</v>
      </c>
      <c r="B1611" s="247">
        <f>'[2]tr (2)'!C1131</f>
        <v>138.4</v>
      </c>
      <c r="C1611" s="198">
        <f>'[2]tr (2)'!D1131</f>
        <v>138.4</v>
      </c>
      <c r="D1611" s="198">
        <f>'[2]tr (2)'!E1131</f>
        <v>138.4</v>
      </c>
      <c r="E1611" s="251"/>
      <c r="F1611" s="198">
        <f>'[2]tr (2)'!F1131</f>
        <v>138.4</v>
      </c>
      <c r="G1611" s="198">
        <f>'[2]tr (2)'!G1131</f>
        <v>138.4</v>
      </c>
      <c r="H1611" s="198">
        <f>'[2]tr (2)'!H1131</f>
        <v>138.4</v>
      </c>
      <c r="I1611" s="198">
        <f>'[2]tr (2)'!I1131</f>
        <v>134.9</v>
      </c>
      <c r="J1611" s="198">
        <f>'[2]tr (2)'!J1131</f>
        <v>140.5</v>
      </c>
      <c r="K1611" s="198">
        <f>'[2]tr (2)'!K1131</f>
        <v>117.8</v>
      </c>
      <c r="L1611" s="198">
        <f>'[2]tr (2)'!L1131</f>
        <v>126</v>
      </c>
      <c r="M1611" s="198">
        <f>'[2]tr (2)'!M1131</f>
        <v>118.3</v>
      </c>
      <c r="N1611" s="198">
        <f>'[2]tr (2)'!N1131</f>
        <v>106.7</v>
      </c>
      <c r="O1611" s="251"/>
      <c r="P1611" s="247">
        <f>'[2]tr (2)'!O1131</f>
        <v>123.3</v>
      </c>
      <c r="Q1611" s="198">
        <f>'[2]tr (2)'!P1131</f>
        <v>187.4</v>
      </c>
      <c r="R1611" s="251">
        <f>'[2]tr (2)'!Q1131</f>
        <v>130.19999999999999</v>
      </c>
      <c r="S1611" s="253" t="s">
        <v>1808</v>
      </c>
    </row>
    <row r="1612" spans="1:19" ht="15" customHeight="1">
      <c r="B1612" s="247"/>
      <c r="C1612" s="198"/>
      <c r="D1612" s="242"/>
      <c r="E1612" s="244"/>
      <c r="F1612" s="242"/>
      <c r="G1612" s="242"/>
      <c r="H1612" s="242"/>
      <c r="I1612" s="242"/>
      <c r="J1612" s="242"/>
      <c r="K1612" s="242"/>
      <c r="L1612" s="242"/>
      <c r="M1612" s="242"/>
      <c r="N1612" s="242"/>
      <c r="O1612" s="244"/>
      <c r="P1612" s="241"/>
      <c r="Q1612" s="242"/>
      <c r="R1612" s="244"/>
      <c r="S1612" s="253"/>
    </row>
    <row r="1613" spans="1:19" ht="15" customHeight="1">
      <c r="A1613" s="249" t="s">
        <v>1809</v>
      </c>
      <c r="B1613" s="241">
        <f>'[2]tr (2)'!C1133</f>
        <v>105.2</v>
      </c>
      <c r="C1613" s="242">
        <f>'[2]tr (2)'!D1133</f>
        <v>105.2</v>
      </c>
      <c r="D1613" s="242">
        <f>'[2]tr (2)'!E1133</f>
        <v>105.2</v>
      </c>
      <c r="E1613" s="244"/>
      <c r="F1613" s="242">
        <f>'[2]tr (2)'!F1133</f>
        <v>105.2</v>
      </c>
      <c r="G1613" s="242">
        <f>'[2]tr (2)'!G1133</f>
        <v>105.1</v>
      </c>
      <c r="H1613" s="242">
        <f>'[2]tr (2)'!H1133</f>
        <v>105.2</v>
      </c>
      <c r="I1613" s="242">
        <f>'[2]tr (2)'!I1133</f>
        <v>105.2</v>
      </c>
      <c r="J1613" s="242">
        <f>'[2]tr (2)'!J1133</f>
        <v>105.2</v>
      </c>
      <c r="K1613" s="242">
        <f>'[2]tr (2)'!K1133</f>
        <v>105.2</v>
      </c>
      <c r="L1613" s="242">
        <f>'[2]tr (2)'!L1133</f>
        <v>105.2</v>
      </c>
      <c r="M1613" s="242">
        <f>'[2]tr (2)'!M1133</f>
        <v>105.2</v>
      </c>
      <c r="N1613" s="242">
        <f>'[2]tr (2)'!N1133</f>
        <v>105.2</v>
      </c>
      <c r="O1613" s="244"/>
      <c r="P1613" s="241">
        <f>'[2]tr (2)'!O1133</f>
        <v>105.2</v>
      </c>
      <c r="Q1613" s="242">
        <f>'[2]tr (2)'!P1133</f>
        <v>105.2</v>
      </c>
      <c r="R1613" s="244">
        <f>'[2]tr (2)'!Q1133</f>
        <v>105.2</v>
      </c>
      <c r="S1613" s="248" t="s">
        <v>1810</v>
      </c>
    </row>
    <row r="1614" spans="1:19" ht="15" customHeight="1">
      <c r="A1614" s="216" t="s">
        <v>1811</v>
      </c>
      <c r="B1614" s="247">
        <f>'[2]tr (2)'!C1134</f>
        <v>100</v>
      </c>
      <c r="C1614" s="198">
        <f>'[2]tr (2)'!D1134</f>
        <v>100</v>
      </c>
      <c r="D1614" s="198">
        <f>'[2]tr (2)'!E1134</f>
        <v>100</v>
      </c>
      <c r="E1614" s="251"/>
      <c r="F1614" s="198">
        <f>'[2]tr (2)'!F1134</f>
        <v>100</v>
      </c>
      <c r="G1614" s="198">
        <f>'[2]tr (2)'!G1134</f>
        <v>100</v>
      </c>
      <c r="H1614" s="198">
        <f>'[2]tr (2)'!H1134</f>
        <v>100</v>
      </c>
      <c r="I1614" s="198">
        <f>'[2]tr (2)'!I1134</f>
        <v>100</v>
      </c>
      <c r="J1614" s="198">
        <f>'[2]tr (2)'!J1134</f>
        <v>100</v>
      </c>
      <c r="K1614" s="198">
        <f>'[2]tr (2)'!K1134</f>
        <v>100</v>
      </c>
      <c r="L1614" s="198">
        <f>'[2]tr (2)'!L1134</f>
        <v>100</v>
      </c>
      <c r="M1614" s="198">
        <f>'[2]tr (2)'!M1134</f>
        <v>100</v>
      </c>
      <c r="N1614" s="198">
        <f>'[2]tr (2)'!N1134</f>
        <v>100</v>
      </c>
      <c r="O1614" s="251"/>
      <c r="P1614" s="247">
        <f>'[2]tr (2)'!O1134</f>
        <v>100</v>
      </c>
      <c r="Q1614" s="198">
        <f>'[2]tr (2)'!P1134</f>
        <v>100</v>
      </c>
      <c r="R1614" s="251">
        <f>'[2]tr (2)'!Q1134</f>
        <v>100</v>
      </c>
      <c r="S1614" s="253" t="s">
        <v>1812</v>
      </c>
    </row>
    <row r="1615" spans="1:19" ht="15" customHeight="1">
      <c r="A1615" s="216" t="s">
        <v>1813</v>
      </c>
      <c r="B1615" s="247">
        <f>'[2]tr (2)'!C1135</f>
        <v>96.1</v>
      </c>
      <c r="C1615" s="198">
        <f>'[2]tr (2)'!D1135</f>
        <v>96.1</v>
      </c>
      <c r="D1615" s="198">
        <f>'[2]tr (2)'!E1135</f>
        <v>96.1</v>
      </c>
      <c r="E1615" s="251"/>
      <c r="F1615" s="198">
        <f>'[2]tr (2)'!F1135</f>
        <v>96.1</v>
      </c>
      <c r="G1615" s="198">
        <f>'[2]tr (2)'!G1135</f>
        <v>95.6</v>
      </c>
      <c r="H1615" s="198">
        <f>'[2]tr (2)'!H1135</f>
        <v>96.1</v>
      </c>
      <c r="I1615" s="198">
        <f>'[2]tr (2)'!I1135</f>
        <v>96.1</v>
      </c>
      <c r="J1615" s="198">
        <f>'[2]tr (2)'!J1135</f>
        <v>96.1</v>
      </c>
      <c r="K1615" s="198">
        <f>'[2]tr (2)'!K1135</f>
        <v>96.1</v>
      </c>
      <c r="L1615" s="198">
        <f>'[2]tr (2)'!L1135</f>
        <v>96.1</v>
      </c>
      <c r="M1615" s="198">
        <f>'[2]tr (2)'!M1135</f>
        <v>96.1</v>
      </c>
      <c r="N1615" s="198">
        <f>'[2]tr (2)'!N1135</f>
        <v>96.1</v>
      </c>
      <c r="O1615" s="251"/>
      <c r="P1615" s="247">
        <f>'[2]tr (2)'!O1135</f>
        <v>96.1</v>
      </c>
      <c r="Q1615" s="198">
        <f>'[2]tr (2)'!P1135</f>
        <v>96.1</v>
      </c>
      <c r="R1615" s="251">
        <f>'[2]tr (2)'!Q1135</f>
        <v>96.1</v>
      </c>
      <c r="S1615" s="253" t="s">
        <v>1814</v>
      </c>
    </row>
    <row r="1616" spans="1:19" ht="15" customHeight="1">
      <c r="A1616" s="216" t="s">
        <v>1815</v>
      </c>
      <c r="B1616" s="247">
        <f>'[2]tr (2)'!C1136</f>
        <v>106.3</v>
      </c>
      <c r="C1616" s="198">
        <f>'[2]tr (2)'!D1136</f>
        <v>106.3</v>
      </c>
      <c r="D1616" s="198">
        <f>'[2]tr (2)'!E1136</f>
        <v>106.3</v>
      </c>
      <c r="E1616" s="251"/>
      <c r="F1616" s="198">
        <f>'[2]tr (2)'!F1136</f>
        <v>106.3</v>
      </c>
      <c r="G1616" s="198">
        <f>'[2]tr (2)'!G1136</f>
        <v>106.3</v>
      </c>
      <c r="H1616" s="198">
        <f>'[2]tr (2)'!H1136</f>
        <v>106.3</v>
      </c>
      <c r="I1616" s="198">
        <f>'[2]tr (2)'!I1136</f>
        <v>106.3</v>
      </c>
      <c r="J1616" s="198">
        <f>'[2]tr (2)'!J1136</f>
        <v>106.3</v>
      </c>
      <c r="K1616" s="198">
        <f>'[2]tr (2)'!K1136</f>
        <v>106.3</v>
      </c>
      <c r="L1616" s="198">
        <f>'[2]tr (2)'!L1136</f>
        <v>106.3</v>
      </c>
      <c r="M1616" s="198">
        <f>'[2]tr (2)'!M1136</f>
        <v>106.3</v>
      </c>
      <c r="N1616" s="198">
        <f>'[2]tr (2)'!N1136</f>
        <v>106.3</v>
      </c>
      <c r="O1616" s="251"/>
      <c r="P1616" s="247">
        <f>'[2]tr (2)'!O1136</f>
        <v>106.3</v>
      </c>
      <c r="Q1616" s="198">
        <f>'[2]tr (2)'!P1136</f>
        <v>106.3</v>
      </c>
      <c r="R1616" s="251">
        <f>'[2]tr (2)'!Q1136</f>
        <v>106.3</v>
      </c>
      <c r="S1616" s="253" t="s">
        <v>1816</v>
      </c>
    </row>
    <row r="1617" spans="1:19" ht="15" customHeight="1">
      <c r="B1617" s="247"/>
      <c r="C1617" s="198"/>
      <c r="D1617" s="198"/>
      <c r="E1617" s="237"/>
      <c r="R1617" s="237"/>
      <c r="S1617" s="253"/>
    </row>
    <row r="1618" spans="1:19" ht="15" customHeight="1">
      <c r="B1618" s="247"/>
      <c r="C1618" s="198"/>
      <c r="D1618" s="198"/>
      <c r="E1618" s="237"/>
      <c r="R1618" s="237"/>
      <c r="S1618" s="253"/>
    </row>
    <row r="1619" spans="1:19" ht="15" customHeight="1">
      <c r="B1619" s="247"/>
      <c r="C1619" s="198"/>
      <c r="D1619" s="198"/>
      <c r="E1619" s="237"/>
      <c r="R1619" s="237"/>
      <c r="S1619" s="253"/>
    </row>
    <row r="1620" spans="1:19" ht="15" customHeight="1">
      <c r="B1620" s="247"/>
      <c r="C1620" s="198"/>
      <c r="D1620" s="198"/>
      <c r="E1620" s="237"/>
      <c r="R1620" s="237"/>
      <c r="S1620" s="253"/>
    </row>
    <row r="1621" spans="1:19" ht="15" customHeight="1">
      <c r="B1621" s="247"/>
      <c r="C1621" s="198"/>
      <c r="D1621" s="198"/>
      <c r="E1621" s="237"/>
      <c r="R1621" s="237"/>
      <c r="S1621" s="253"/>
    </row>
    <row r="1622" spans="1:19" ht="15" customHeight="1">
      <c r="A1622" s="288"/>
      <c r="B1622" s="247"/>
      <c r="C1622" s="198"/>
      <c r="D1622" s="198"/>
      <c r="E1622" s="251"/>
      <c r="R1622" s="237"/>
      <c r="S1622" s="253"/>
    </row>
    <row r="1623" spans="1:19" ht="15" customHeight="1">
      <c r="A1623" s="281"/>
      <c r="B1623" s="258"/>
      <c r="C1623" s="259"/>
      <c r="D1623" s="259"/>
      <c r="E1623" s="282"/>
      <c r="F1623" s="308"/>
      <c r="G1623" s="212"/>
      <c r="H1623" s="212"/>
      <c r="I1623" s="212"/>
      <c r="J1623" s="212"/>
      <c r="K1623" s="212"/>
      <c r="L1623" s="212"/>
      <c r="M1623" s="212"/>
      <c r="N1623" s="212"/>
      <c r="O1623" s="212"/>
      <c r="P1623" s="312"/>
      <c r="Q1623" s="313"/>
      <c r="R1623" s="314"/>
      <c r="S1623" s="286" t="s">
        <v>162</v>
      </c>
    </row>
    <row r="1624" spans="1:19" ht="15" customHeight="1">
      <c r="B1624" s="198"/>
      <c r="C1624" s="198"/>
      <c r="D1624" s="198"/>
      <c r="P1624" s="195"/>
    </row>
    <row r="1625" spans="1:19" ht="24" customHeight="1">
      <c r="A1625" s="194" t="s">
        <v>1670</v>
      </c>
      <c r="C1625" s="198"/>
      <c r="D1625" s="198"/>
      <c r="P1625" s="195"/>
      <c r="S1625" s="199" t="s">
        <v>1671</v>
      </c>
    </row>
    <row r="1626" spans="1:19" ht="18" customHeight="1">
      <c r="A1626" s="266" t="s">
        <v>1945</v>
      </c>
      <c r="C1626" s="198"/>
      <c r="D1626" s="198"/>
      <c r="P1626" s="195"/>
      <c r="S1626" s="205" t="s">
        <v>1946</v>
      </c>
    </row>
    <row r="1627" spans="1:19" ht="18" customHeight="1">
      <c r="A1627" s="207" t="s">
        <v>1674</v>
      </c>
      <c r="C1627" s="198"/>
      <c r="D1627" s="198"/>
      <c r="P1627" s="195"/>
      <c r="S1627" s="209" t="s">
        <v>1675</v>
      </c>
    </row>
    <row r="1628" spans="1:19" ht="11.45" customHeight="1">
      <c r="A1628" s="211"/>
      <c r="B1628" s="212"/>
      <c r="C1628" s="212"/>
      <c r="D1628" s="212"/>
      <c r="E1628" s="212"/>
      <c r="F1628" s="212"/>
      <c r="G1628" s="212"/>
      <c r="H1628" s="212"/>
      <c r="I1628" s="212"/>
      <c r="J1628" s="212"/>
      <c r="K1628" s="212"/>
      <c r="L1628" s="212"/>
      <c r="M1628" s="212"/>
      <c r="N1628" s="212"/>
      <c r="O1628" s="212"/>
      <c r="P1628" s="212"/>
      <c r="Q1628" s="212"/>
      <c r="R1628" s="212"/>
      <c r="S1628" s="214"/>
    </row>
    <row r="1629" spans="1:19" ht="11.45" customHeight="1">
      <c r="A1629" s="217"/>
      <c r="B1629" s="2269">
        <v>2020</v>
      </c>
      <c r="C1629" s="2270"/>
      <c r="D1629" s="2270"/>
      <c r="E1629" s="2270"/>
      <c r="F1629" s="2270"/>
      <c r="G1629" s="2270"/>
      <c r="H1629" s="2270"/>
      <c r="I1629" s="2270"/>
      <c r="J1629" s="2270"/>
      <c r="K1629" s="2271"/>
      <c r="L1629" s="2269">
        <v>2019</v>
      </c>
      <c r="M1629" s="2270"/>
      <c r="N1629" s="2270"/>
      <c r="O1629" s="2270"/>
      <c r="P1629" s="2270"/>
      <c r="Q1629" s="2270"/>
      <c r="R1629" s="2271"/>
      <c r="S1629" s="218"/>
    </row>
    <row r="1630" spans="1:19" ht="11.45" customHeight="1">
      <c r="A1630" s="217"/>
      <c r="B1630" s="2272"/>
      <c r="C1630" s="2273"/>
      <c r="D1630" s="2273"/>
      <c r="E1630" s="2273"/>
      <c r="F1630" s="2273"/>
      <c r="G1630" s="2273"/>
      <c r="H1630" s="2273"/>
      <c r="I1630" s="2273"/>
      <c r="J1630" s="2273"/>
      <c r="K1630" s="2274"/>
      <c r="L1630" s="2272"/>
      <c r="M1630" s="2273"/>
      <c r="N1630" s="2273"/>
      <c r="O1630" s="2273"/>
      <c r="P1630" s="2273"/>
      <c r="Q1630" s="2273"/>
      <c r="R1630" s="2274"/>
      <c r="S1630" s="218" t="s">
        <v>1570</v>
      </c>
    </row>
    <row r="1631" spans="1:19" ht="11.45" customHeight="1">
      <c r="A1631" s="217"/>
      <c r="B1631" s="711" t="s">
        <v>45</v>
      </c>
      <c r="C1631" s="224" t="s">
        <v>47</v>
      </c>
      <c r="D1631" s="224" t="s">
        <v>27</v>
      </c>
      <c r="E1631" s="221"/>
      <c r="F1631" s="219" t="s">
        <v>28</v>
      </c>
      <c r="G1631" s="220" t="s">
        <v>29</v>
      </c>
      <c r="H1631" s="220" t="s">
        <v>30</v>
      </c>
      <c r="I1631" s="223" t="s">
        <v>23</v>
      </c>
      <c r="J1631" s="222" t="s">
        <v>24</v>
      </c>
      <c r="K1631" s="222" t="s">
        <v>25</v>
      </c>
      <c r="L1631" s="223" t="s">
        <v>1571</v>
      </c>
      <c r="M1631" s="223" t="s">
        <v>1676</v>
      </c>
      <c r="N1631" s="223" t="s">
        <v>26</v>
      </c>
      <c r="O1631" s="225"/>
      <c r="P1631" s="224" t="s">
        <v>45</v>
      </c>
      <c r="Q1631" s="224" t="s">
        <v>47</v>
      </c>
      <c r="R1631" s="712" t="s">
        <v>27</v>
      </c>
      <c r="S1631" s="218"/>
    </row>
    <row r="1632" spans="1:19" ht="11.45" customHeight="1">
      <c r="A1632" s="226"/>
      <c r="B1632" s="714" t="s">
        <v>13</v>
      </c>
      <c r="C1632" s="232" t="s">
        <v>46</v>
      </c>
      <c r="D1632" s="232" t="s">
        <v>12</v>
      </c>
      <c r="E1632" s="229"/>
      <c r="F1632" s="227" t="s">
        <v>11</v>
      </c>
      <c r="G1632" s="228" t="s">
        <v>10</v>
      </c>
      <c r="H1632" s="228" t="s">
        <v>9</v>
      </c>
      <c r="I1632" s="231" t="s">
        <v>8</v>
      </c>
      <c r="J1632" s="230" t="s">
        <v>7</v>
      </c>
      <c r="K1632" s="230" t="s">
        <v>6</v>
      </c>
      <c r="L1632" s="231" t="s">
        <v>1575</v>
      </c>
      <c r="M1632" s="231" t="s">
        <v>1576</v>
      </c>
      <c r="N1632" s="231" t="s">
        <v>1577</v>
      </c>
      <c r="O1632" s="233"/>
      <c r="P1632" s="232" t="s">
        <v>13</v>
      </c>
      <c r="Q1632" s="232" t="s">
        <v>46</v>
      </c>
      <c r="R1632" s="715" t="s">
        <v>12</v>
      </c>
      <c r="S1632" s="234"/>
    </row>
    <row r="1633" spans="1:19" ht="15" customHeight="1">
      <c r="A1633" s="267"/>
      <c r="B1633" s="241"/>
      <c r="C1633" s="242"/>
      <c r="D1633" s="242"/>
      <c r="E1633" s="237"/>
      <c r="R1633" s="237"/>
      <c r="S1633" s="239"/>
    </row>
    <row r="1634" spans="1:19" ht="15" customHeight="1">
      <c r="A1634" s="249" t="s">
        <v>1819</v>
      </c>
      <c r="B1634" s="241">
        <f>'[2]tr (2)'!C1138</f>
        <v>101.5</v>
      </c>
      <c r="C1634" s="242">
        <f>'[2]tr (2)'!D1138</f>
        <v>102.1</v>
      </c>
      <c r="D1634" s="242">
        <f>'[2]tr (2)'!E1138</f>
        <v>102.1</v>
      </c>
      <c r="E1634" s="244"/>
      <c r="F1634" s="242">
        <f>'[2]tr (2)'!F1138</f>
        <v>102.1</v>
      </c>
      <c r="G1634" s="242">
        <f>'[2]tr (2)'!G1138</f>
        <v>102.1</v>
      </c>
      <c r="H1634" s="242">
        <f>'[2]tr (2)'!H1138</f>
        <v>102.1</v>
      </c>
      <c r="I1634" s="242">
        <f>'[2]tr (2)'!I1138</f>
        <v>102.1</v>
      </c>
      <c r="J1634" s="242">
        <f>'[2]tr (2)'!J1138</f>
        <v>102.1</v>
      </c>
      <c r="K1634" s="242">
        <f>'[2]tr (2)'!K1138</f>
        <v>102</v>
      </c>
      <c r="L1634" s="242">
        <f>'[2]tr (2)'!L1138</f>
        <v>102.1</v>
      </c>
      <c r="M1634" s="242">
        <f>'[2]tr (2)'!M1138</f>
        <v>102.1</v>
      </c>
      <c r="N1634" s="242">
        <f>'[2]tr (2)'!N1138</f>
        <v>102.1</v>
      </c>
      <c r="O1634" s="244"/>
      <c r="P1634" s="241">
        <f>'[2]tr (2)'!O1138</f>
        <v>102.1</v>
      </c>
      <c r="Q1634" s="242">
        <f>'[2]tr (2)'!P1138</f>
        <v>102.1</v>
      </c>
      <c r="R1634" s="244">
        <f>'[2]tr (2)'!Q1138</f>
        <v>101.9</v>
      </c>
      <c r="S1634" s="245" t="s">
        <v>1820</v>
      </c>
    </row>
    <row r="1635" spans="1:19" ht="15" customHeight="1">
      <c r="A1635" s="216" t="s">
        <v>1821</v>
      </c>
      <c r="B1635" s="247">
        <f>'[2]tr (2)'!C1139</f>
        <v>96.6</v>
      </c>
      <c r="C1635" s="198">
        <f>'[2]tr (2)'!D1139</f>
        <v>99.7</v>
      </c>
      <c r="D1635" s="198">
        <f>'[2]tr (2)'!E1139</f>
        <v>99.7</v>
      </c>
      <c r="E1635" s="251"/>
      <c r="F1635" s="198">
        <f>'[2]tr (2)'!F1139</f>
        <v>99.7</v>
      </c>
      <c r="G1635" s="198">
        <f>'[2]tr (2)'!G1139</f>
        <v>99.7</v>
      </c>
      <c r="H1635" s="198">
        <f>'[2]tr (2)'!H1139</f>
        <v>99.6</v>
      </c>
      <c r="I1635" s="198">
        <f>'[2]tr (2)'!I1139</f>
        <v>99.7</v>
      </c>
      <c r="J1635" s="198">
        <f>'[2]tr (2)'!J1139</f>
        <v>99.7</v>
      </c>
      <c r="K1635" s="198">
        <f>'[2]tr (2)'!K1139</f>
        <v>99.6</v>
      </c>
      <c r="L1635" s="198">
        <f>'[2]tr (2)'!L1139</f>
        <v>99.7</v>
      </c>
      <c r="M1635" s="198">
        <f>'[2]tr (2)'!M1139</f>
        <v>99.7</v>
      </c>
      <c r="N1635" s="198">
        <f>'[2]tr (2)'!N1139</f>
        <v>99.7</v>
      </c>
      <c r="O1635" s="251"/>
      <c r="P1635" s="247">
        <f>'[2]tr (2)'!O1139</f>
        <v>99.7</v>
      </c>
      <c r="Q1635" s="198">
        <f>'[2]tr (2)'!P1139</f>
        <v>99.7</v>
      </c>
      <c r="R1635" s="251">
        <f>'[2]tr (2)'!Q1139</f>
        <v>99.7</v>
      </c>
      <c r="S1635" s="253" t="s">
        <v>1822</v>
      </c>
    </row>
    <row r="1636" spans="1:19" ht="15" customHeight="1">
      <c r="A1636" s="216" t="s">
        <v>1825</v>
      </c>
      <c r="B1636" s="247">
        <f>'[2]tr (2)'!C1140</f>
        <v>106.2</v>
      </c>
      <c r="C1636" s="198">
        <f>'[2]tr (2)'!D1140</f>
        <v>106.2</v>
      </c>
      <c r="D1636" s="198">
        <f>'[2]tr (2)'!E1140</f>
        <v>106.2</v>
      </c>
      <c r="E1636" s="251"/>
      <c r="F1636" s="198">
        <f>'[2]tr (2)'!F1140</f>
        <v>106.2</v>
      </c>
      <c r="G1636" s="198">
        <f>'[2]tr (2)'!G1140</f>
        <v>106.2</v>
      </c>
      <c r="H1636" s="198">
        <f>'[2]tr (2)'!H1140</f>
        <v>106.2</v>
      </c>
      <c r="I1636" s="198">
        <f>'[2]tr (2)'!I1140</f>
        <v>106.2</v>
      </c>
      <c r="J1636" s="198">
        <f>'[2]tr (2)'!J1140</f>
        <v>106.2</v>
      </c>
      <c r="K1636" s="198">
        <f>'[2]tr (2)'!K1140</f>
        <v>106.2</v>
      </c>
      <c r="L1636" s="198">
        <f>'[2]tr (2)'!L1140</f>
        <v>106.2</v>
      </c>
      <c r="M1636" s="198">
        <f>'[2]tr (2)'!M1140</f>
        <v>106.2</v>
      </c>
      <c r="N1636" s="198">
        <f>'[2]tr (2)'!N1140</f>
        <v>106.2</v>
      </c>
      <c r="O1636" s="251"/>
      <c r="P1636" s="247">
        <f>'[2]tr (2)'!O1140</f>
        <v>106.2</v>
      </c>
      <c r="Q1636" s="198">
        <f>'[2]tr (2)'!P1140</f>
        <v>106.2</v>
      </c>
      <c r="R1636" s="251">
        <f>'[2]tr (2)'!Q1140</f>
        <v>106</v>
      </c>
      <c r="S1636" s="252" t="s">
        <v>1826</v>
      </c>
    </row>
    <row r="1637" spans="1:19" ht="15" customHeight="1">
      <c r="A1637" s="216" t="s">
        <v>1827</v>
      </c>
      <c r="B1637" s="247">
        <f>'[2]tr (2)'!C1141</f>
        <v>110.6</v>
      </c>
      <c r="C1637" s="198">
        <f>'[2]tr (2)'!D1141</f>
        <v>101.8</v>
      </c>
      <c r="D1637" s="198">
        <f>'[2]tr (2)'!E1141</f>
        <v>101.8</v>
      </c>
      <c r="E1637" s="251"/>
      <c r="F1637" s="198">
        <f>'[2]tr (2)'!F1141</f>
        <v>101.8</v>
      </c>
      <c r="G1637" s="198">
        <f>'[2]tr (2)'!G1141</f>
        <v>101.8</v>
      </c>
      <c r="H1637" s="198">
        <f>'[2]tr (2)'!H1141</f>
        <v>101.8</v>
      </c>
      <c r="I1637" s="198">
        <f>'[2]tr (2)'!I1141</f>
        <v>101.8</v>
      </c>
      <c r="J1637" s="198">
        <f>'[2]tr (2)'!J1141</f>
        <v>101.8</v>
      </c>
      <c r="K1637" s="198">
        <f>'[2]tr (2)'!K1141</f>
        <v>101.8</v>
      </c>
      <c r="L1637" s="198">
        <f>'[2]tr (2)'!L1141</f>
        <v>101.8</v>
      </c>
      <c r="M1637" s="198">
        <f>'[2]tr (2)'!M1141</f>
        <v>101.8</v>
      </c>
      <c r="N1637" s="198">
        <f>'[2]tr (2)'!N1141</f>
        <v>101.8</v>
      </c>
      <c r="O1637" s="251"/>
      <c r="P1637" s="247">
        <f>'[2]tr (2)'!O1141</f>
        <v>101.8</v>
      </c>
      <c r="Q1637" s="198">
        <f>'[2]tr (2)'!P1141</f>
        <v>101.8</v>
      </c>
      <c r="R1637" s="251">
        <f>'[2]tr (2)'!Q1141</f>
        <v>95</v>
      </c>
      <c r="S1637" s="252" t="s">
        <v>1828</v>
      </c>
    </row>
    <row r="1638" spans="1:19" ht="15" customHeight="1">
      <c r="A1638" s="216" t="s">
        <v>1829</v>
      </c>
      <c r="B1638" s="247">
        <f>'[2]tr (2)'!C1142</f>
        <v>114.4</v>
      </c>
      <c r="C1638" s="198">
        <f>'[2]tr (2)'!D1142</f>
        <v>114.4</v>
      </c>
      <c r="D1638" s="198">
        <f>'[2]tr (2)'!E1142</f>
        <v>114.4</v>
      </c>
      <c r="E1638" s="251"/>
      <c r="F1638" s="198">
        <f>'[2]tr (2)'!F1142</f>
        <v>114.4</v>
      </c>
      <c r="G1638" s="198">
        <f>'[2]tr (2)'!G1142</f>
        <v>114.4</v>
      </c>
      <c r="H1638" s="198">
        <f>'[2]tr (2)'!H1142</f>
        <v>114.4</v>
      </c>
      <c r="I1638" s="198">
        <f>'[2]tr (2)'!I1142</f>
        <v>114.4</v>
      </c>
      <c r="J1638" s="198">
        <f>'[2]tr (2)'!J1142</f>
        <v>114.4</v>
      </c>
      <c r="K1638" s="198">
        <f>'[2]tr (2)'!K1142</f>
        <v>114.4</v>
      </c>
      <c r="L1638" s="198">
        <f>'[2]tr (2)'!L1142</f>
        <v>114.4</v>
      </c>
      <c r="M1638" s="198">
        <f>'[2]tr (2)'!M1142</f>
        <v>114.4</v>
      </c>
      <c r="N1638" s="198">
        <f>'[2]tr (2)'!N1142</f>
        <v>114.4</v>
      </c>
      <c r="O1638" s="251"/>
      <c r="P1638" s="247">
        <f>'[2]tr (2)'!O1142</f>
        <v>114.4</v>
      </c>
      <c r="Q1638" s="198">
        <f>'[2]tr (2)'!P1142</f>
        <v>114.4</v>
      </c>
      <c r="R1638" s="251">
        <f>'[2]tr (2)'!Q1142</f>
        <v>114.4</v>
      </c>
      <c r="S1638" s="292" t="s">
        <v>1830</v>
      </c>
    </row>
    <row r="1639" spans="1:19" ht="15" customHeight="1">
      <c r="A1639" s="277" t="s">
        <v>1831</v>
      </c>
      <c r="B1639" s="247">
        <f>'[2]tr (2)'!C1143</f>
        <v>100</v>
      </c>
      <c r="C1639" s="198">
        <f>'[2]tr (2)'!D1143</f>
        <v>100</v>
      </c>
      <c r="D1639" s="198">
        <f>'[2]tr (2)'!E1143</f>
        <v>100</v>
      </c>
      <c r="E1639" s="251"/>
      <c r="F1639" s="198">
        <f>'[2]tr (2)'!F1143</f>
        <v>100</v>
      </c>
      <c r="G1639" s="198">
        <f>'[2]tr (2)'!G1143</f>
        <v>100</v>
      </c>
      <c r="H1639" s="198">
        <f>'[2]tr (2)'!H1143</f>
        <v>100</v>
      </c>
      <c r="I1639" s="198">
        <f>'[2]tr (2)'!I1143</f>
        <v>100</v>
      </c>
      <c r="J1639" s="198">
        <f>'[2]tr (2)'!J1143</f>
        <v>100</v>
      </c>
      <c r="K1639" s="198">
        <f>'[2]tr (2)'!K1143</f>
        <v>100</v>
      </c>
      <c r="L1639" s="198">
        <f>'[2]tr (2)'!L1143</f>
        <v>100</v>
      </c>
      <c r="M1639" s="198">
        <f>'[2]tr (2)'!M1143</f>
        <v>100</v>
      </c>
      <c r="N1639" s="198">
        <f>'[2]tr (2)'!N1143</f>
        <v>100</v>
      </c>
      <c r="O1639" s="251"/>
      <c r="P1639" s="247">
        <f>'[2]tr (2)'!O1143</f>
        <v>100</v>
      </c>
      <c r="Q1639" s="198">
        <f>'[2]tr (2)'!P1143</f>
        <v>100</v>
      </c>
      <c r="R1639" s="251">
        <f>'[2]tr (2)'!Q1143</f>
        <v>100</v>
      </c>
      <c r="S1639" s="206" t="s">
        <v>1832</v>
      </c>
    </row>
    <row r="1640" spans="1:19" ht="15" customHeight="1">
      <c r="A1640" s="216" t="s">
        <v>1833</v>
      </c>
      <c r="B1640" s="247">
        <f>'[2]tr (2)'!C1144</f>
        <v>102.9</v>
      </c>
      <c r="C1640" s="198">
        <f>'[2]tr (2)'!D1144</f>
        <v>102.9</v>
      </c>
      <c r="D1640" s="198">
        <f>'[2]tr (2)'!E1144</f>
        <v>102.9</v>
      </c>
      <c r="E1640" s="251"/>
      <c r="F1640" s="198">
        <f>'[2]tr (2)'!F1144</f>
        <v>102.9</v>
      </c>
      <c r="G1640" s="198">
        <f>'[2]tr (2)'!G1144</f>
        <v>99.6</v>
      </c>
      <c r="H1640" s="198">
        <f>'[2]tr (2)'!H1144</f>
        <v>105.5</v>
      </c>
      <c r="I1640" s="198">
        <f>'[2]tr (2)'!I1144</f>
        <v>102.9</v>
      </c>
      <c r="J1640" s="198">
        <f>'[2]tr (2)'!J1144</f>
        <v>102.9</v>
      </c>
      <c r="K1640" s="198">
        <f>'[2]tr (2)'!K1144</f>
        <v>102.9</v>
      </c>
      <c r="L1640" s="198">
        <f>'[2]tr (2)'!L1144</f>
        <v>102.9</v>
      </c>
      <c r="M1640" s="198">
        <f>'[2]tr (2)'!M1144</f>
        <v>102.9</v>
      </c>
      <c r="N1640" s="198">
        <f>'[2]tr (2)'!N1144</f>
        <v>102.9</v>
      </c>
      <c r="O1640" s="251"/>
      <c r="P1640" s="247">
        <f>'[2]tr (2)'!O1144</f>
        <v>102.9</v>
      </c>
      <c r="Q1640" s="198">
        <f>'[2]tr (2)'!P1144</f>
        <v>102.9</v>
      </c>
      <c r="R1640" s="251">
        <f>'[2]tr (2)'!Q1144</f>
        <v>102.9</v>
      </c>
      <c r="S1640" s="253" t="s">
        <v>1834</v>
      </c>
    </row>
    <row r="1641" spans="1:19" ht="15" customHeight="1">
      <c r="A1641" s="216" t="s">
        <v>1835</v>
      </c>
      <c r="B1641" s="247">
        <f>'[2]tr (2)'!C1145</f>
        <v>100</v>
      </c>
      <c r="C1641" s="198">
        <f>'[2]tr (2)'!D1145</f>
        <v>100</v>
      </c>
      <c r="D1641" s="198">
        <f>'[2]tr (2)'!E1145</f>
        <v>100</v>
      </c>
      <c r="E1641" s="251"/>
      <c r="F1641" s="198">
        <f>'[2]tr (2)'!F1145</f>
        <v>100</v>
      </c>
      <c r="G1641" s="198">
        <f>'[2]tr (2)'!G1145</f>
        <v>100</v>
      </c>
      <c r="H1641" s="198">
        <f>'[2]tr (2)'!H1145</f>
        <v>100</v>
      </c>
      <c r="I1641" s="198">
        <f>'[2]tr (2)'!I1145</f>
        <v>100</v>
      </c>
      <c r="J1641" s="198">
        <f>'[2]tr (2)'!J1145</f>
        <v>100</v>
      </c>
      <c r="K1641" s="198">
        <f>'[2]tr (2)'!K1145</f>
        <v>100</v>
      </c>
      <c r="L1641" s="198">
        <f>'[2]tr (2)'!L1145</f>
        <v>100</v>
      </c>
      <c r="M1641" s="198">
        <f>'[2]tr (2)'!M1145</f>
        <v>100</v>
      </c>
      <c r="N1641" s="198">
        <f>'[2]tr (2)'!N1145</f>
        <v>100</v>
      </c>
      <c r="O1641" s="251"/>
      <c r="P1641" s="247">
        <f>'[2]tr (2)'!O1145</f>
        <v>100</v>
      </c>
      <c r="Q1641" s="198">
        <f>'[2]tr (2)'!P1145</f>
        <v>100</v>
      </c>
      <c r="R1641" s="251">
        <f>'[2]tr (2)'!Q1145</f>
        <v>100</v>
      </c>
      <c r="S1641" s="253" t="s">
        <v>1836</v>
      </c>
    </row>
    <row r="1642" spans="1:19" ht="15" customHeight="1">
      <c r="A1642" s="216" t="s">
        <v>1837</v>
      </c>
      <c r="B1642" s="247">
        <f>'[2]tr (2)'!C1146</f>
        <v>100</v>
      </c>
      <c r="C1642" s="198">
        <f>'[2]tr (2)'!D1146</f>
        <v>100</v>
      </c>
      <c r="D1642" s="198">
        <f>'[2]tr (2)'!E1146</f>
        <v>100</v>
      </c>
      <c r="E1642" s="251"/>
      <c r="F1642" s="198">
        <f>'[2]tr (2)'!F1146</f>
        <v>100</v>
      </c>
      <c r="G1642" s="198">
        <f>'[2]tr (2)'!G1146</f>
        <v>100</v>
      </c>
      <c r="H1642" s="198">
        <f>'[2]tr (2)'!H1146</f>
        <v>100</v>
      </c>
      <c r="I1642" s="198">
        <f>'[2]tr (2)'!I1146</f>
        <v>100</v>
      </c>
      <c r="J1642" s="198">
        <f>'[2]tr (2)'!J1146</f>
        <v>100</v>
      </c>
      <c r="K1642" s="198">
        <f>'[2]tr (2)'!K1146</f>
        <v>100</v>
      </c>
      <c r="L1642" s="198">
        <f>'[2]tr (2)'!L1146</f>
        <v>100</v>
      </c>
      <c r="M1642" s="198">
        <f>'[2]tr (2)'!M1146</f>
        <v>100</v>
      </c>
      <c r="N1642" s="198">
        <f>'[2]tr (2)'!N1146</f>
        <v>100</v>
      </c>
      <c r="O1642" s="251"/>
      <c r="P1642" s="247">
        <f>'[2]tr (2)'!O1146</f>
        <v>100</v>
      </c>
      <c r="Q1642" s="198">
        <f>'[2]tr (2)'!P1146</f>
        <v>100</v>
      </c>
      <c r="R1642" s="251">
        <f>'[2]tr (2)'!Q1146</f>
        <v>100</v>
      </c>
      <c r="S1642" s="253" t="s">
        <v>1838</v>
      </c>
    </row>
    <row r="1643" spans="1:19" ht="15" customHeight="1">
      <c r="A1643" s="216" t="s">
        <v>1839</v>
      </c>
      <c r="B1643" s="247">
        <f>'[2]tr (2)'!C1147</f>
        <v>100</v>
      </c>
      <c r="C1643" s="198">
        <f>'[2]tr (2)'!D1147</f>
        <v>100</v>
      </c>
      <c r="D1643" s="198">
        <f>'[2]tr (2)'!E1147</f>
        <v>100</v>
      </c>
      <c r="E1643" s="251"/>
      <c r="F1643" s="198">
        <f>'[2]tr (2)'!F1147</f>
        <v>100</v>
      </c>
      <c r="G1643" s="198">
        <f>'[2]tr (2)'!G1147</f>
        <v>100</v>
      </c>
      <c r="H1643" s="198">
        <f>'[2]tr (2)'!H1147</f>
        <v>100</v>
      </c>
      <c r="I1643" s="198">
        <f>'[2]tr (2)'!I1147</f>
        <v>100</v>
      </c>
      <c r="J1643" s="198">
        <f>'[2]tr (2)'!J1147</f>
        <v>100</v>
      </c>
      <c r="K1643" s="198">
        <f>'[2]tr (2)'!K1147</f>
        <v>100</v>
      </c>
      <c r="L1643" s="198">
        <f>'[2]tr (2)'!L1147</f>
        <v>100</v>
      </c>
      <c r="M1643" s="198">
        <f>'[2]tr (2)'!M1147</f>
        <v>100</v>
      </c>
      <c r="N1643" s="198">
        <f>'[2]tr (2)'!N1147</f>
        <v>100</v>
      </c>
      <c r="O1643" s="251"/>
      <c r="P1643" s="247">
        <f>'[2]tr (2)'!O1147</f>
        <v>100</v>
      </c>
      <c r="Q1643" s="198">
        <f>'[2]tr (2)'!P1147</f>
        <v>100</v>
      </c>
      <c r="R1643" s="251">
        <f>'[2]tr (2)'!Q1147</f>
        <v>100</v>
      </c>
      <c r="S1643" s="253" t="s">
        <v>1840</v>
      </c>
    </row>
    <row r="1644" spans="1:19" ht="15" customHeight="1">
      <c r="A1644" s="216" t="s">
        <v>1841</v>
      </c>
      <c r="B1644" s="247">
        <f>'[2]tr (2)'!C1148</f>
        <v>101.7</v>
      </c>
      <c r="C1644" s="198">
        <f>'[2]tr (2)'!D1148</f>
        <v>101.7</v>
      </c>
      <c r="D1644" s="198">
        <f>'[2]tr (2)'!E1148</f>
        <v>101.7</v>
      </c>
      <c r="E1644" s="251"/>
      <c r="F1644" s="198">
        <f>'[2]tr (2)'!F1148</f>
        <v>101.7</v>
      </c>
      <c r="G1644" s="198">
        <f>'[2]tr (2)'!G1148</f>
        <v>101.7</v>
      </c>
      <c r="H1644" s="198">
        <f>'[2]tr (2)'!H1148</f>
        <v>101.7</v>
      </c>
      <c r="I1644" s="198">
        <f>'[2]tr (2)'!I1148</f>
        <v>101.7</v>
      </c>
      <c r="J1644" s="198">
        <f>'[2]tr (2)'!J1148</f>
        <v>101.7</v>
      </c>
      <c r="K1644" s="198">
        <f>'[2]tr (2)'!K1148</f>
        <v>101.7</v>
      </c>
      <c r="L1644" s="198">
        <f>'[2]tr (2)'!L1148</f>
        <v>101.7</v>
      </c>
      <c r="M1644" s="198">
        <f>'[2]tr (2)'!M1148</f>
        <v>101.7</v>
      </c>
      <c r="N1644" s="198">
        <f>'[2]tr (2)'!N1148</f>
        <v>101.7</v>
      </c>
      <c r="O1644" s="251"/>
      <c r="P1644" s="247">
        <f>'[2]tr (2)'!O1148</f>
        <v>101.7</v>
      </c>
      <c r="Q1644" s="198">
        <f>'[2]tr (2)'!P1148</f>
        <v>101.7</v>
      </c>
      <c r="R1644" s="251">
        <f>'[2]tr (2)'!Q1148</f>
        <v>101.7</v>
      </c>
      <c r="S1644" s="253" t="s">
        <v>1842</v>
      </c>
    </row>
    <row r="1645" spans="1:19" ht="15" customHeight="1">
      <c r="A1645" s="216" t="s">
        <v>1843</v>
      </c>
      <c r="B1645" s="247">
        <f>'[2]tr (2)'!C1149</f>
        <v>100</v>
      </c>
      <c r="C1645" s="198">
        <f>'[2]tr (2)'!D1149</f>
        <v>100</v>
      </c>
      <c r="D1645" s="198">
        <f>'[2]tr (2)'!E1149</f>
        <v>100</v>
      </c>
      <c r="E1645" s="251"/>
      <c r="F1645" s="198">
        <f>'[2]tr (2)'!F1149</f>
        <v>100</v>
      </c>
      <c r="G1645" s="198">
        <f>'[2]tr (2)'!G1149</f>
        <v>100</v>
      </c>
      <c r="H1645" s="198">
        <f>'[2]tr (2)'!H1149</f>
        <v>100</v>
      </c>
      <c r="I1645" s="198">
        <f>'[2]tr (2)'!I1149</f>
        <v>100</v>
      </c>
      <c r="J1645" s="198">
        <f>'[2]tr (2)'!J1149</f>
        <v>100</v>
      </c>
      <c r="K1645" s="198">
        <f>'[2]tr (2)'!K1149</f>
        <v>100</v>
      </c>
      <c r="L1645" s="198">
        <f>'[2]tr (2)'!L1149</f>
        <v>100</v>
      </c>
      <c r="M1645" s="198">
        <f>'[2]tr (2)'!M1149</f>
        <v>100</v>
      </c>
      <c r="N1645" s="198">
        <f>'[2]tr (2)'!N1149</f>
        <v>100</v>
      </c>
      <c r="O1645" s="251"/>
      <c r="P1645" s="247">
        <f>'[2]tr (2)'!O1149</f>
        <v>100</v>
      </c>
      <c r="Q1645" s="198">
        <f>'[2]tr (2)'!P1149</f>
        <v>100</v>
      </c>
      <c r="R1645" s="251">
        <f>'[2]tr (2)'!Q1149</f>
        <v>100</v>
      </c>
      <c r="S1645" s="253" t="s">
        <v>1844</v>
      </c>
    </row>
    <row r="1646" spans="1:19" ht="15" customHeight="1">
      <c r="A1646" s="216" t="s">
        <v>1845</v>
      </c>
      <c r="B1646" s="247">
        <f>'[2]tr (2)'!C1150</f>
        <v>100.5</v>
      </c>
      <c r="C1646" s="198">
        <f>'[2]tr (2)'!D1150</f>
        <v>100.5</v>
      </c>
      <c r="D1646" s="198">
        <f>'[2]tr (2)'!E1150</f>
        <v>100.5</v>
      </c>
      <c r="E1646" s="251"/>
      <c r="F1646" s="198">
        <f>'[2]tr (2)'!F1150</f>
        <v>100.5</v>
      </c>
      <c r="G1646" s="198">
        <f>'[2]tr (2)'!G1150</f>
        <v>100.5</v>
      </c>
      <c r="H1646" s="198">
        <f>'[2]tr (2)'!H1150</f>
        <v>100.5</v>
      </c>
      <c r="I1646" s="198">
        <f>'[2]tr (2)'!I1150</f>
        <v>100.5</v>
      </c>
      <c r="J1646" s="198">
        <f>'[2]tr (2)'!J1150</f>
        <v>100.5</v>
      </c>
      <c r="K1646" s="198">
        <f>'[2]tr (2)'!K1150</f>
        <v>100.5</v>
      </c>
      <c r="L1646" s="198">
        <f>'[2]tr (2)'!L1150</f>
        <v>100.5</v>
      </c>
      <c r="M1646" s="198">
        <f>'[2]tr (2)'!M1150</f>
        <v>100.5</v>
      </c>
      <c r="N1646" s="198">
        <f>'[2]tr (2)'!N1150</f>
        <v>100.5</v>
      </c>
      <c r="O1646" s="251"/>
      <c r="P1646" s="247">
        <f>'[2]tr (2)'!O1150</f>
        <v>100.5</v>
      </c>
      <c r="Q1646" s="198">
        <f>'[2]tr (2)'!P1150</f>
        <v>100.5</v>
      </c>
      <c r="R1646" s="251">
        <f>'[2]tr (2)'!Q1150</f>
        <v>100.5</v>
      </c>
      <c r="S1646" s="253" t="s">
        <v>1846</v>
      </c>
    </row>
    <row r="1647" spans="1:19" ht="15" customHeight="1">
      <c r="A1647" s="216" t="s">
        <v>1847</v>
      </c>
      <c r="B1647" s="247">
        <f>'[2]tr (2)'!C1151</f>
        <v>99.6</v>
      </c>
      <c r="C1647" s="198">
        <f>'[2]tr (2)'!D1151</f>
        <v>99.6</v>
      </c>
      <c r="D1647" s="198">
        <f>'[2]tr (2)'!E1151</f>
        <v>99.6</v>
      </c>
      <c r="E1647" s="251"/>
      <c r="F1647" s="198">
        <f>'[2]tr (2)'!F1151</f>
        <v>99.6</v>
      </c>
      <c r="G1647" s="198">
        <f>'[2]tr (2)'!G1151</f>
        <v>99.6</v>
      </c>
      <c r="H1647" s="198">
        <f>'[2]tr (2)'!H1151</f>
        <v>99.6</v>
      </c>
      <c r="I1647" s="198">
        <f>'[2]tr (2)'!I1151</f>
        <v>99.6</v>
      </c>
      <c r="J1647" s="198">
        <f>'[2]tr (2)'!J1151</f>
        <v>99.6</v>
      </c>
      <c r="K1647" s="198">
        <f>'[2]tr (2)'!K1151</f>
        <v>99.6</v>
      </c>
      <c r="L1647" s="198">
        <f>'[2]tr (2)'!L1151</f>
        <v>99.6</v>
      </c>
      <c r="M1647" s="198">
        <f>'[2]tr (2)'!M1151</f>
        <v>99.6</v>
      </c>
      <c r="N1647" s="198">
        <f>'[2]tr (2)'!N1151</f>
        <v>99.6</v>
      </c>
      <c r="O1647" s="251"/>
      <c r="P1647" s="247">
        <f>'[2]tr (2)'!O1151</f>
        <v>100.2</v>
      </c>
      <c r="Q1647" s="198">
        <f>'[2]tr (2)'!P1151</f>
        <v>100.2</v>
      </c>
      <c r="R1647" s="251">
        <f>'[2]tr (2)'!Q1151</f>
        <v>100.2</v>
      </c>
      <c r="S1647" s="253" t="s">
        <v>1848</v>
      </c>
    </row>
    <row r="1648" spans="1:19" ht="15" customHeight="1">
      <c r="A1648" s="216" t="s">
        <v>1849</v>
      </c>
      <c r="B1648" s="247">
        <f>'[2]tr (2)'!C1152</f>
        <v>102.2</v>
      </c>
      <c r="C1648" s="198">
        <f>'[2]tr (2)'!D1152</f>
        <v>102.2</v>
      </c>
      <c r="D1648" s="198">
        <f>'[2]tr (2)'!E1152</f>
        <v>102.2</v>
      </c>
      <c r="E1648" s="251"/>
      <c r="F1648" s="198">
        <f>'[2]tr (2)'!F1152</f>
        <v>102.2</v>
      </c>
      <c r="G1648" s="198">
        <f>'[2]tr (2)'!G1152</f>
        <v>102.2</v>
      </c>
      <c r="H1648" s="198">
        <f>'[2]tr (2)'!H1152</f>
        <v>102.2</v>
      </c>
      <c r="I1648" s="198">
        <f>'[2]tr (2)'!I1152</f>
        <v>102.2</v>
      </c>
      <c r="J1648" s="198">
        <f>'[2]tr (2)'!J1152</f>
        <v>102.2</v>
      </c>
      <c r="K1648" s="198">
        <f>'[2]tr (2)'!K1152</f>
        <v>102.2</v>
      </c>
      <c r="L1648" s="198">
        <f>'[2]tr (2)'!L1152</f>
        <v>102.2</v>
      </c>
      <c r="M1648" s="198">
        <f>'[2]tr (2)'!M1152</f>
        <v>102.2</v>
      </c>
      <c r="N1648" s="198">
        <f>'[2]tr (2)'!N1152</f>
        <v>102.2</v>
      </c>
      <c r="O1648" s="251"/>
      <c r="P1648" s="247">
        <f>'[2]tr (2)'!O1152</f>
        <v>102.2</v>
      </c>
      <c r="Q1648" s="198">
        <f>'[2]tr (2)'!P1152</f>
        <v>101.5</v>
      </c>
      <c r="R1648" s="251">
        <f>'[2]tr (2)'!Q1152</f>
        <v>101.5</v>
      </c>
      <c r="S1648" s="253" t="s">
        <v>1850</v>
      </c>
    </row>
    <row r="1649" spans="1:19" ht="15" customHeight="1">
      <c r="A1649" s="216" t="s">
        <v>1851</v>
      </c>
      <c r="B1649" s="247">
        <f>'[2]tr (2)'!C1153</f>
        <v>106.4</v>
      </c>
      <c r="C1649" s="198">
        <f>'[2]tr (2)'!D1153</f>
        <v>107</v>
      </c>
      <c r="D1649" s="198">
        <f>'[2]tr (2)'!E1153</f>
        <v>107</v>
      </c>
      <c r="E1649" s="251"/>
      <c r="F1649" s="198">
        <f>'[2]tr (2)'!F1153</f>
        <v>107</v>
      </c>
      <c r="G1649" s="198">
        <f>'[2]tr (2)'!G1153</f>
        <v>107</v>
      </c>
      <c r="H1649" s="198">
        <f>'[2]tr (2)'!H1153</f>
        <v>107</v>
      </c>
      <c r="I1649" s="198">
        <f>'[2]tr (2)'!I1153</f>
        <v>107</v>
      </c>
      <c r="J1649" s="198">
        <f>'[2]tr (2)'!J1153</f>
        <v>107</v>
      </c>
      <c r="K1649" s="198">
        <f>'[2]tr (2)'!K1153</f>
        <v>107</v>
      </c>
      <c r="L1649" s="198">
        <f>'[2]tr (2)'!L1153</f>
        <v>107</v>
      </c>
      <c r="M1649" s="198">
        <f>'[2]tr (2)'!M1153</f>
        <v>107</v>
      </c>
      <c r="N1649" s="198">
        <f>'[2]tr (2)'!N1153</f>
        <v>107</v>
      </c>
      <c r="O1649" s="251"/>
      <c r="P1649" s="247">
        <f>'[2]tr (2)'!O1153</f>
        <v>107</v>
      </c>
      <c r="Q1649" s="198">
        <f>'[2]tr (2)'!P1153</f>
        <v>107</v>
      </c>
      <c r="R1649" s="251">
        <f>'[2]tr (2)'!Q1153</f>
        <v>107</v>
      </c>
      <c r="S1649" s="253" t="s">
        <v>1852</v>
      </c>
    </row>
    <row r="1650" spans="1:19" ht="15" customHeight="1">
      <c r="B1650" s="247"/>
      <c r="C1650" s="198"/>
      <c r="D1650" s="242"/>
      <c r="E1650" s="244"/>
      <c r="F1650" s="242"/>
      <c r="G1650" s="242"/>
      <c r="H1650" s="242"/>
      <c r="I1650" s="242"/>
      <c r="J1650" s="242"/>
      <c r="K1650" s="242"/>
      <c r="L1650" s="242"/>
      <c r="M1650" s="242"/>
      <c r="N1650" s="242"/>
      <c r="O1650" s="244"/>
      <c r="P1650" s="241"/>
      <c r="Q1650" s="242"/>
      <c r="R1650" s="244"/>
      <c r="S1650" s="253"/>
    </row>
    <row r="1651" spans="1:19" ht="15" customHeight="1">
      <c r="A1651" s="249" t="s">
        <v>1853</v>
      </c>
      <c r="B1651" s="241">
        <f>'[2]tr (2)'!C1155</f>
        <v>107.7</v>
      </c>
      <c r="C1651" s="242">
        <f>'[2]tr (2)'!D1155</f>
        <v>107.7</v>
      </c>
      <c r="D1651" s="242">
        <f>'[2]tr (2)'!E1155</f>
        <v>107.7</v>
      </c>
      <c r="E1651" s="244"/>
      <c r="F1651" s="242">
        <f>'[2]tr (2)'!F1155</f>
        <v>107.7</v>
      </c>
      <c r="G1651" s="242">
        <f>'[2]tr (2)'!G1155</f>
        <v>107.7</v>
      </c>
      <c r="H1651" s="242">
        <f>'[2]tr (2)'!H1155</f>
        <v>107.7</v>
      </c>
      <c r="I1651" s="242">
        <f>'[2]tr (2)'!I1155</f>
        <v>107.7</v>
      </c>
      <c r="J1651" s="242">
        <f>'[2]tr (2)'!J1155</f>
        <v>107.7</v>
      </c>
      <c r="K1651" s="242">
        <f>'[2]tr (2)'!K1155</f>
        <v>107.7</v>
      </c>
      <c r="L1651" s="242">
        <f>'[2]tr (2)'!L1155</f>
        <v>107.7</v>
      </c>
      <c r="M1651" s="242">
        <f>'[2]tr (2)'!M1155</f>
        <v>107.7</v>
      </c>
      <c r="N1651" s="242">
        <f>'[2]tr (2)'!N1155</f>
        <v>107.7</v>
      </c>
      <c r="O1651" s="244"/>
      <c r="P1651" s="241">
        <f>'[2]tr (2)'!O1155</f>
        <v>107.7</v>
      </c>
      <c r="Q1651" s="242">
        <f>'[2]tr (2)'!P1155</f>
        <v>103.8</v>
      </c>
      <c r="R1651" s="244">
        <f>'[2]tr (2)'!Q1155</f>
        <v>103.8</v>
      </c>
      <c r="S1651" s="250" t="s">
        <v>1854</v>
      </c>
    </row>
    <row r="1652" spans="1:19" ht="15" customHeight="1">
      <c r="A1652" s="216" t="s">
        <v>1855</v>
      </c>
      <c r="B1652" s="247">
        <f>'[2]tr (2)'!C1156</f>
        <v>111.6</v>
      </c>
      <c r="C1652" s="198">
        <f>'[2]tr (2)'!D1156</f>
        <v>111.6</v>
      </c>
      <c r="D1652" s="198">
        <f>'[2]tr (2)'!E1156</f>
        <v>111.6</v>
      </c>
      <c r="E1652" s="251"/>
      <c r="F1652" s="198">
        <f>'[2]tr (2)'!F1156</f>
        <v>111.6</v>
      </c>
      <c r="G1652" s="198">
        <f>'[2]tr (2)'!G1156</f>
        <v>111.6</v>
      </c>
      <c r="H1652" s="198">
        <f>'[2]tr (2)'!H1156</f>
        <v>111.6</v>
      </c>
      <c r="I1652" s="198">
        <f>'[2]tr (2)'!I1156</f>
        <v>111.6</v>
      </c>
      <c r="J1652" s="198">
        <f>'[2]tr (2)'!J1156</f>
        <v>111.6</v>
      </c>
      <c r="K1652" s="198">
        <f>'[2]tr (2)'!K1156</f>
        <v>111.6</v>
      </c>
      <c r="L1652" s="198">
        <f>'[2]tr (2)'!L1156</f>
        <v>111.6</v>
      </c>
      <c r="M1652" s="198">
        <f>'[2]tr (2)'!M1156</f>
        <v>111.6</v>
      </c>
      <c r="N1652" s="198">
        <f>'[2]tr (2)'!N1156</f>
        <v>111.6</v>
      </c>
      <c r="O1652" s="251"/>
      <c r="P1652" s="247">
        <f>'[2]tr (2)'!O1156</f>
        <v>111.6</v>
      </c>
      <c r="Q1652" s="198">
        <f>'[2]tr (2)'!P1156</f>
        <v>106.7</v>
      </c>
      <c r="R1652" s="251">
        <f>'[2]tr (2)'!Q1156</f>
        <v>106.7</v>
      </c>
      <c r="S1652" s="253" t="s">
        <v>1856</v>
      </c>
    </row>
    <row r="1653" spans="1:19" ht="15" customHeight="1">
      <c r="A1653" s="216" t="s">
        <v>1857</v>
      </c>
      <c r="B1653" s="247">
        <f>'[2]tr (2)'!C1157</f>
        <v>105.9</v>
      </c>
      <c r="C1653" s="198">
        <f>'[2]tr (2)'!D1157</f>
        <v>105.7</v>
      </c>
      <c r="D1653" s="198">
        <f>'[2]tr (2)'!E1157</f>
        <v>105.7</v>
      </c>
      <c r="E1653" s="251"/>
      <c r="F1653" s="198">
        <f>'[2]tr (2)'!F1157</f>
        <v>105.7</v>
      </c>
      <c r="G1653" s="198">
        <f>'[2]tr (2)'!G1157</f>
        <v>105.7</v>
      </c>
      <c r="H1653" s="198">
        <f>'[2]tr (2)'!H1157</f>
        <v>105.7</v>
      </c>
      <c r="I1653" s="198">
        <f>'[2]tr (2)'!I1157</f>
        <v>105.7</v>
      </c>
      <c r="J1653" s="198">
        <f>'[2]tr (2)'!J1157</f>
        <v>105.7</v>
      </c>
      <c r="K1653" s="198">
        <f>'[2]tr (2)'!K1157</f>
        <v>105.7</v>
      </c>
      <c r="L1653" s="198">
        <f>'[2]tr (2)'!L1157</f>
        <v>105.7</v>
      </c>
      <c r="M1653" s="198">
        <f>'[2]tr (2)'!M1157</f>
        <v>105.7</v>
      </c>
      <c r="N1653" s="198">
        <f>'[2]tr (2)'!N1157</f>
        <v>105.7</v>
      </c>
      <c r="O1653" s="251"/>
      <c r="P1653" s="247">
        <f>'[2]tr (2)'!O1157</f>
        <v>105.7</v>
      </c>
      <c r="Q1653" s="198">
        <f>'[2]tr (2)'!P1157</f>
        <v>101.2</v>
      </c>
      <c r="R1653" s="251">
        <f>'[2]tr (2)'!Q1157</f>
        <v>101.2</v>
      </c>
      <c r="S1653" s="253" t="s">
        <v>1858</v>
      </c>
    </row>
    <row r="1654" spans="1:19" ht="15" customHeight="1">
      <c r="A1654" s="216" t="s">
        <v>1859</v>
      </c>
      <c r="B1654" s="247">
        <f>'[2]tr (2)'!C1158</f>
        <v>100</v>
      </c>
      <c r="C1654" s="198">
        <f>'[2]tr (2)'!D1158</f>
        <v>100</v>
      </c>
      <c r="D1654" s="198">
        <f>'[2]tr (2)'!E1158</f>
        <v>100</v>
      </c>
      <c r="E1654" s="251"/>
      <c r="F1654" s="198">
        <f>'[2]tr (2)'!F1158</f>
        <v>100</v>
      </c>
      <c r="G1654" s="198">
        <f>'[2]tr (2)'!G1158</f>
        <v>100</v>
      </c>
      <c r="H1654" s="198">
        <f>'[2]tr (2)'!H1158</f>
        <v>100</v>
      </c>
      <c r="I1654" s="198">
        <f>'[2]tr (2)'!I1158</f>
        <v>100</v>
      </c>
      <c r="J1654" s="198">
        <f>'[2]tr (2)'!J1158</f>
        <v>100</v>
      </c>
      <c r="K1654" s="198">
        <f>'[2]tr (2)'!K1158</f>
        <v>100</v>
      </c>
      <c r="L1654" s="198">
        <f>'[2]tr (2)'!L1158</f>
        <v>100</v>
      </c>
      <c r="M1654" s="198">
        <f>'[2]tr (2)'!M1158</f>
        <v>100</v>
      </c>
      <c r="N1654" s="198">
        <f>'[2]tr (2)'!N1158</f>
        <v>100</v>
      </c>
      <c r="O1654" s="251"/>
      <c r="P1654" s="247">
        <f>'[2]tr (2)'!O1158</f>
        <v>100</v>
      </c>
      <c r="Q1654" s="198">
        <f>'[2]tr (2)'!P1158</f>
        <v>100</v>
      </c>
      <c r="R1654" s="251">
        <f>'[2]tr (2)'!Q1158</f>
        <v>100</v>
      </c>
      <c r="S1654" s="253" t="s">
        <v>1860</v>
      </c>
    </row>
    <row r="1655" spans="1:19" ht="15" customHeight="1">
      <c r="A1655" s="216" t="s">
        <v>1861</v>
      </c>
      <c r="B1655" s="247">
        <f>'[2]tr (2)'!C1159</f>
        <v>103.4</v>
      </c>
      <c r="C1655" s="198">
        <f>'[2]tr (2)'!D1159</f>
        <v>103.4</v>
      </c>
      <c r="D1655" s="198">
        <f>'[2]tr (2)'!E1159</f>
        <v>103.4</v>
      </c>
      <c r="E1655" s="251"/>
      <c r="F1655" s="198">
        <f>'[2]tr (2)'!F1159</f>
        <v>103.4</v>
      </c>
      <c r="G1655" s="198">
        <f>'[2]tr (2)'!G1159</f>
        <v>103.4</v>
      </c>
      <c r="H1655" s="198">
        <f>'[2]tr (2)'!H1159</f>
        <v>103.4</v>
      </c>
      <c r="I1655" s="198">
        <f>'[2]tr (2)'!I1159</f>
        <v>103.4</v>
      </c>
      <c r="J1655" s="198">
        <f>'[2]tr (2)'!J1159</f>
        <v>103.4</v>
      </c>
      <c r="K1655" s="198">
        <f>'[2]tr (2)'!K1159</f>
        <v>103.4</v>
      </c>
      <c r="L1655" s="198">
        <f>'[2]tr (2)'!L1159</f>
        <v>103.4</v>
      </c>
      <c r="M1655" s="198">
        <f>'[2]tr (2)'!M1159</f>
        <v>103.4</v>
      </c>
      <c r="N1655" s="198">
        <f>'[2]tr (2)'!N1159</f>
        <v>103.4</v>
      </c>
      <c r="O1655" s="251"/>
      <c r="P1655" s="247">
        <f>'[2]tr (2)'!O1159</f>
        <v>103.4</v>
      </c>
      <c r="Q1655" s="198">
        <f>'[2]tr (2)'!P1159</f>
        <v>103.4</v>
      </c>
      <c r="R1655" s="251">
        <f>'[2]tr (2)'!Q1159</f>
        <v>103.4</v>
      </c>
      <c r="S1655" s="253" t="s">
        <v>1862</v>
      </c>
    </row>
    <row r="1656" spans="1:19" ht="15" customHeight="1">
      <c r="A1656" s="216" t="s">
        <v>1863</v>
      </c>
      <c r="B1656" s="247">
        <f>'[2]tr (2)'!C1160</f>
        <v>100</v>
      </c>
      <c r="C1656" s="198">
        <f>'[2]tr (2)'!D1160</f>
        <v>100</v>
      </c>
      <c r="D1656" s="198">
        <f>'[2]tr (2)'!E1160</f>
        <v>100</v>
      </c>
      <c r="E1656" s="251"/>
      <c r="F1656" s="198">
        <f>'[2]tr (2)'!F1160</f>
        <v>100</v>
      </c>
      <c r="G1656" s="198">
        <f>'[2]tr (2)'!G1160</f>
        <v>100</v>
      </c>
      <c r="H1656" s="198">
        <f>'[2]tr (2)'!H1160</f>
        <v>100</v>
      </c>
      <c r="I1656" s="198">
        <f>'[2]tr (2)'!I1160</f>
        <v>100</v>
      </c>
      <c r="J1656" s="198">
        <f>'[2]tr (2)'!J1160</f>
        <v>100</v>
      </c>
      <c r="K1656" s="198">
        <f>'[2]tr (2)'!K1160</f>
        <v>100</v>
      </c>
      <c r="L1656" s="198">
        <f>'[2]tr (2)'!L1160</f>
        <v>100</v>
      </c>
      <c r="M1656" s="198">
        <f>'[2]tr (2)'!M1160</f>
        <v>100</v>
      </c>
      <c r="N1656" s="198">
        <f>'[2]tr (2)'!N1160</f>
        <v>100</v>
      </c>
      <c r="O1656" s="251"/>
      <c r="P1656" s="247">
        <f>'[2]tr (2)'!O1160</f>
        <v>100</v>
      </c>
      <c r="Q1656" s="198">
        <f>'[2]tr (2)'!P1160</f>
        <v>100</v>
      </c>
      <c r="R1656" s="251">
        <f>'[2]tr (2)'!Q1160</f>
        <v>100</v>
      </c>
      <c r="S1656" s="253" t="s">
        <v>1864</v>
      </c>
    </row>
    <row r="1657" spans="1:19" ht="15" customHeight="1">
      <c r="B1657" s="247"/>
      <c r="C1657" s="198"/>
      <c r="D1657" s="242"/>
      <c r="E1657" s="244"/>
      <c r="F1657" s="242"/>
      <c r="G1657" s="242"/>
      <c r="H1657" s="242"/>
      <c r="I1657" s="242"/>
      <c r="J1657" s="242"/>
      <c r="K1657" s="242"/>
      <c r="L1657" s="242"/>
      <c r="M1657" s="242"/>
      <c r="N1657" s="242"/>
      <c r="O1657" s="244"/>
      <c r="P1657" s="241"/>
      <c r="Q1657" s="242"/>
      <c r="R1657" s="244"/>
      <c r="S1657" s="253"/>
    </row>
    <row r="1658" spans="1:19" ht="15" customHeight="1">
      <c r="A1658" s="249" t="s">
        <v>1865</v>
      </c>
      <c r="B1658" s="241">
        <f>'[2]tr (2)'!C1162</f>
        <v>103.5</v>
      </c>
      <c r="C1658" s="242">
        <f>'[2]tr (2)'!D1162</f>
        <v>103.5</v>
      </c>
      <c r="D1658" s="242">
        <f>'[2]tr (2)'!E1162</f>
        <v>103.5</v>
      </c>
      <c r="E1658" s="244"/>
      <c r="F1658" s="242">
        <f>'[2]tr (2)'!F1162</f>
        <v>103.5</v>
      </c>
      <c r="G1658" s="242">
        <f>'[2]tr (2)'!G1162</f>
        <v>103.5</v>
      </c>
      <c r="H1658" s="242">
        <f>'[2]tr (2)'!H1162</f>
        <v>103.5</v>
      </c>
      <c r="I1658" s="242">
        <f>'[2]tr (2)'!I1162</f>
        <v>103.5</v>
      </c>
      <c r="J1658" s="242">
        <f>'[2]tr (2)'!J1162</f>
        <v>103.5</v>
      </c>
      <c r="K1658" s="242">
        <f>'[2]tr (2)'!K1162</f>
        <v>103.5</v>
      </c>
      <c r="L1658" s="242">
        <f>'[2]tr (2)'!L1162</f>
        <v>103.5</v>
      </c>
      <c r="M1658" s="242">
        <f>'[2]tr (2)'!M1162</f>
        <v>103.5</v>
      </c>
      <c r="N1658" s="242">
        <f>'[2]tr (2)'!N1162</f>
        <v>103</v>
      </c>
      <c r="O1658" s="244"/>
      <c r="P1658" s="241">
        <f>'[2]tr (2)'!O1162</f>
        <v>103</v>
      </c>
      <c r="Q1658" s="242">
        <f>'[2]tr (2)'!P1162</f>
        <v>101</v>
      </c>
      <c r="R1658" s="244">
        <f>'[2]tr (2)'!Q1162</f>
        <v>101</v>
      </c>
      <c r="S1658" s="248" t="s">
        <v>1866</v>
      </c>
    </row>
    <row r="1659" spans="1:19" ht="15" customHeight="1">
      <c r="A1659" s="216" t="s">
        <v>1867</v>
      </c>
      <c r="B1659" s="247">
        <f>'[2]tr (2)'!C1163</f>
        <v>104.1</v>
      </c>
      <c r="C1659" s="198">
        <f>'[2]tr (2)'!D1163</f>
        <v>104.1</v>
      </c>
      <c r="D1659" s="198">
        <f>'[2]tr (2)'!E1163</f>
        <v>104.1</v>
      </c>
      <c r="E1659" s="251"/>
      <c r="F1659" s="198">
        <f>'[2]tr (2)'!F1163</f>
        <v>104.1</v>
      </c>
      <c r="G1659" s="198">
        <f>'[2]tr (2)'!G1163</f>
        <v>104.1</v>
      </c>
      <c r="H1659" s="198">
        <f>'[2]tr (2)'!H1163</f>
        <v>104.1</v>
      </c>
      <c r="I1659" s="198">
        <f>'[2]tr (2)'!I1163</f>
        <v>104.1</v>
      </c>
      <c r="J1659" s="198">
        <f>'[2]tr (2)'!J1163</f>
        <v>104.1</v>
      </c>
      <c r="K1659" s="198">
        <f>'[2]tr (2)'!K1163</f>
        <v>104.1</v>
      </c>
      <c r="L1659" s="198">
        <f>'[2]tr (2)'!L1163</f>
        <v>104.1</v>
      </c>
      <c r="M1659" s="198">
        <f>'[2]tr (2)'!M1163</f>
        <v>104</v>
      </c>
      <c r="N1659" s="198">
        <f>'[2]tr (2)'!N1163</f>
        <v>103.5</v>
      </c>
      <c r="O1659" s="251"/>
      <c r="P1659" s="247">
        <f>'[2]tr (2)'!O1163</f>
        <v>103.5</v>
      </c>
      <c r="Q1659" s="198">
        <f>'[2]tr (2)'!P1163</f>
        <v>101.1</v>
      </c>
      <c r="R1659" s="251">
        <f>'[2]tr (2)'!Q1163</f>
        <v>101.1</v>
      </c>
      <c r="S1659" s="253" t="s">
        <v>1868</v>
      </c>
    </row>
    <row r="1660" spans="1:19" ht="15" customHeight="1">
      <c r="A1660" s="216" t="s">
        <v>1869</v>
      </c>
      <c r="B1660" s="247">
        <f>'[2]tr (2)'!C1164</f>
        <v>100</v>
      </c>
      <c r="C1660" s="198">
        <f>'[2]tr (2)'!D1164</f>
        <v>100</v>
      </c>
      <c r="D1660" s="198">
        <f>'[2]tr (2)'!E1164</f>
        <v>100</v>
      </c>
      <c r="E1660" s="251"/>
      <c r="F1660" s="198">
        <f>'[2]tr (2)'!F1164</f>
        <v>100</v>
      </c>
      <c r="G1660" s="198">
        <f>'[2]tr (2)'!G1164</f>
        <v>100</v>
      </c>
      <c r="H1660" s="198">
        <f>'[2]tr (2)'!H1164</f>
        <v>100</v>
      </c>
      <c r="I1660" s="198">
        <f>'[2]tr (2)'!I1164</f>
        <v>100</v>
      </c>
      <c r="J1660" s="198">
        <f>'[2]tr (2)'!J1164</f>
        <v>100</v>
      </c>
      <c r="K1660" s="198">
        <f>'[2]tr (2)'!K1164</f>
        <v>100</v>
      </c>
      <c r="L1660" s="198">
        <f>'[2]tr (2)'!L1164</f>
        <v>100</v>
      </c>
      <c r="M1660" s="198">
        <f>'[2]tr (2)'!M1164</f>
        <v>100</v>
      </c>
      <c r="N1660" s="198">
        <f>'[2]tr (2)'!N1164</f>
        <v>100</v>
      </c>
      <c r="O1660" s="251"/>
      <c r="P1660" s="247">
        <f>'[2]tr (2)'!O1164</f>
        <v>100</v>
      </c>
      <c r="Q1660" s="198">
        <f>'[2]tr (2)'!P1164</f>
        <v>100</v>
      </c>
      <c r="R1660" s="251">
        <f>'[2]tr (2)'!Q1164</f>
        <v>100</v>
      </c>
      <c r="S1660" s="253" t="s">
        <v>1870</v>
      </c>
    </row>
    <row r="1661" spans="1:19" ht="15" customHeight="1">
      <c r="A1661" s="216" t="s">
        <v>1871</v>
      </c>
      <c r="B1661" s="247">
        <f>'[2]tr (2)'!C1165</f>
        <v>100.2</v>
      </c>
      <c r="C1661" s="198">
        <f>'[2]tr (2)'!D1165</f>
        <v>100.2</v>
      </c>
      <c r="D1661" s="198">
        <f>'[2]tr (2)'!E1165</f>
        <v>100.2</v>
      </c>
      <c r="E1661" s="251"/>
      <c r="F1661" s="198">
        <f>'[2]tr (2)'!F1165</f>
        <v>100.2</v>
      </c>
      <c r="G1661" s="198">
        <f>'[2]tr (2)'!G1165</f>
        <v>100.2</v>
      </c>
      <c r="H1661" s="198">
        <f>'[2]tr (2)'!H1165</f>
        <v>100.2</v>
      </c>
      <c r="I1661" s="198">
        <f>'[2]tr (2)'!I1165</f>
        <v>100.2</v>
      </c>
      <c r="J1661" s="198">
        <f>'[2]tr (2)'!J1165</f>
        <v>100.2</v>
      </c>
      <c r="K1661" s="198">
        <f>'[2]tr (2)'!K1165</f>
        <v>100.2</v>
      </c>
      <c r="L1661" s="198">
        <f>'[2]tr (2)'!L1165</f>
        <v>100.2</v>
      </c>
      <c r="M1661" s="198">
        <f>'[2]tr (2)'!M1165</f>
        <v>100.2</v>
      </c>
      <c r="N1661" s="198">
        <f>'[2]tr (2)'!N1165</f>
        <v>100.2</v>
      </c>
      <c r="O1661" s="251"/>
      <c r="P1661" s="247">
        <f>'[2]tr (2)'!O1165</f>
        <v>100.2</v>
      </c>
      <c r="Q1661" s="198">
        <f>'[2]tr (2)'!P1165</f>
        <v>100.2</v>
      </c>
      <c r="R1661" s="251">
        <f>'[2]tr (2)'!Q1165</f>
        <v>100.2</v>
      </c>
      <c r="S1661" s="253" t="s">
        <v>1872</v>
      </c>
    </row>
    <row r="1662" spans="1:19" ht="15" customHeight="1">
      <c r="B1662" s="247"/>
      <c r="C1662" s="198"/>
      <c r="D1662" s="242"/>
      <c r="E1662" s="244"/>
      <c r="F1662" s="242"/>
      <c r="G1662" s="242"/>
      <c r="H1662" s="242"/>
      <c r="I1662" s="242"/>
      <c r="J1662" s="242"/>
      <c r="K1662" s="242"/>
      <c r="L1662" s="242"/>
      <c r="M1662" s="242"/>
      <c r="N1662" s="242"/>
      <c r="O1662" s="244"/>
      <c r="P1662" s="241"/>
      <c r="Q1662" s="242"/>
      <c r="R1662" s="244"/>
      <c r="S1662" s="253"/>
    </row>
    <row r="1663" spans="1:19" ht="15" customHeight="1">
      <c r="A1663" s="249" t="s">
        <v>1873</v>
      </c>
      <c r="B1663" s="241">
        <f>'[2]tr (2)'!C1167</f>
        <v>107.6</v>
      </c>
      <c r="C1663" s="242">
        <f>'[2]tr (2)'!D1167</f>
        <v>107.6</v>
      </c>
      <c r="D1663" s="242">
        <f>'[2]tr (2)'!E1167</f>
        <v>107.5</v>
      </c>
      <c r="E1663" s="244"/>
      <c r="F1663" s="242">
        <f>'[2]tr (2)'!F1167</f>
        <v>107.4</v>
      </c>
      <c r="G1663" s="242">
        <f>'[2]tr (2)'!G1167</f>
        <v>107.5</v>
      </c>
      <c r="H1663" s="242">
        <f>'[2]tr (2)'!H1167</f>
        <v>107.4</v>
      </c>
      <c r="I1663" s="242">
        <f>'[2]tr (2)'!I1167</f>
        <v>107.4</v>
      </c>
      <c r="J1663" s="242">
        <f>'[2]tr (2)'!J1167</f>
        <v>107.4</v>
      </c>
      <c r="K1663" s="242">
        <f>'[2]tr (2)'!K1167</f>
        <v>107.4</v>
      </c>
      <c r="L1663" s="242">
        <f>'[2]tr (2)'!L1167</f>
        <v>106.7</v>
      </c>
      <c r="M1663" s="242">
        <f>'[2]tr (2)'!M1167</f>
        <v>106.6</v>
      </c>
      <c r="N1663" s="242">
        <f>'[2]tr (2)'!N1167</f>
        <v>106.5</v>
      </c>
      <c r="O1663" s="244"/>
      <c r="P1663" s="241">
        <f>'[2]tr (2)'!O1167</f>
        <v>106.3</v>
      </c>
      <c r="Q1663" s="242">
        <f>'[2]tr (2)'!P1167</f>
        <v>106.2</v>
      </c>
      <c r="R1663" s="244">
        <f>'[2]tr (2)'!Q1167</f>
        <v>106.2</v>
      </c>
      <c r="S1663" s="248" t="s">
        <v>1874</v>
      </c>
    </row>
    <row r="1664" spans="1:19" ht="15" customHeight="1">
      <c r="A1664" s="216" t="s">
        <v>1875</v>
      </c>
      <c r="B1664" s="247">
        <f>'[2]tr (2)'!C1168</f>
        <v>113</v>
      </c>
      <c r="C1664" s="198">
        <f>'[2]tr (2)'!D1168</f>
        <v>113</v>
      </c>
      <c r="D1664" s="198">
        <f>'[2]tr (2)'!E1168</f>
        <v>113</v>
      </c>
      <c r="E1664" s="251"/>
      <c r="F1664" s="198">
        <f>'[2]tr (2)'!F1168</f>
        <v>113</v>
      </c>
      <c r="G1664" s="198">
        <f>'[2]tr (2)'!G1168</f>
        <v>113.1</v>
      </c>
      <c r="H1664" s="198">
        <f>'[2]tr (2)'!H1168</f>
        <v>113</v>
      </c>
      <c r="I1664" s="198">
        <f>'[2]tr (2)'!I1168</f>
        <v>113</v>
      </c>
      <c r="J1664" s="198">
        <f>'[2]tr (2)'!J1168</f>
        <v>113</v>
      </c>
      <c r="K1664" s="198">
        <f>'[2]tr (2)'!K1168</f>
        <v>113</v>
      </c>
      <c r="L1664" s="198">
        <f>'[2]tr (2)'!L1168</f>
        <v>113</v>
      </c>
      <c r="M1664" s="198">
        <f>'[2]tr (2)'!M1168</f>
        <v>113</v>
      </c>
      <c r="N1664" s="198">
        <f>'[2]tr (2)'!N1168</f>
        <v>113</v>
      </c>
      <c r="O1664" s="251"/>
      <c r="P1664" s="247">
        <f>'[2]tr (2)'!O1168</f>
        <v>113</v>
      </c>
      <c r="Q1664" s="198">
        <f>'[2]tr (2)'!P1168</f>
        <v>113</v>
      </c>
      <c r="R1664" s="251">
        <f>'[2]tr (2)'!Q1168</f>
        <v>113</v>
      </c>
      <c r="S1664" s="253" t="s">
        <v>1876</v>
      </c>
    </row>
    <row r="1665" spans="1:19" ht="15" customHeight="1">
      <c r="A1665" s="216" t="s">
        <v>1877</v>
      </c>
      <c r="B1665" s="247">
        <f>'[2]tr (2)'!C1169</f>
        <v>100</v>
      </c>
      <c r="C1665" s="198">
        <f>'[2]tr (2)'!D1169</f>
        <v>100</v>
      </c>
      <c r="D1665" s="198">
        <f>'[2]tr (2)'!E1169</f>
        <v>100</v>
      </c>
      <c r="E1665" s="251"/>
      <c r="F1665" s="198">
        <f>'[2]tr (2)'!F1169</f>
        <v>100</v>
      </c>
      <c r="G1665" s="198">
        <f>'[2]tr (2)'!G1169</f>
        <v>100</v>
      </c>
      <c r="H1665" s="198">
        <f>'[2]tr (2)'!H1169</f>
        <v>100</v>
      </c>
      <c r="I1665" s="198">
        <f>'[2]tr (2)'!I1169</f>
        <v>100</v>
      </c>
      <c r="J1665" s="198">
        <f>'[2]tr (2)'!J1169</f>
        <v>100</v>
      </c>
      <c r="K1665" s="198">
        <f>'[2]tr (2)'!K1169</f>
        <v>100</v>
      </c>
      <c r="L1665" s="198">
        <f>'[2]tr (2)'!L1169</f>
        <v>100</v>
      </c>
      <c r="M1665" s="198">
        <f>'[2]tr (2)'!M1169</f>
        <v>100</v>
      </c>
      <c r="N1665" s="198">
        <f>'[2]tr (2)'!N1169</f>
        <v>100</v>
      </c>
      <c r="O1665" s="251"/>
      <c r="P1665" s="247">
        <f>'[2]tr (2)'!O1169</f>
        <v>100</v>
      </c>
      <c r="Q1665" s="198">
        <f>'[2]tr (2)'!P1169</f>
        <v>100</v>
      </c>
      <c r="R1665" s="251">
        <f>'[2]tr (2)'!Q1169</f>
        <v>100</v>
      </c>
      <c r="S1665" s="252" t="s">
        <v>1878</v>
      </c>
    </row>
    <row r="1666" spans="1:19" ht="15" customHeight="1">
      <c r="A1666" s="216" t="s">
        <v>1879</v>
      </c>
      <c r="B1666" s="247">
        <f>'[2]tr (2)'!C1170</f>
        <v>102.4</v>
      </c>
      <c r="C1666" s="198">
        <f>'[2]tr (2)'!D1170</f>
        <v>102.5</v>
      </c>
      <c r="D1666" s="198">
        <f>'[2]tr (2)'!E1170</f>
        <v>102.2</v>
      </c>
      <c r="E1666" s="251"/>
      <c r="F1666" s="198">
        <f>'[2]tr (2)'!F1170</f>
        <v>102.1</v>
      </c>
      <c r="G1666" s="198">
        <f>'[2]tr (2)'!G1170</f>
        <v>102.1</v>
      </c>
      <c r="H1666" s="198">
        <f>'[2]tr (2)'!H1170</f>
        <v>102.1</v>
      </c>
      <c r="I1666" s="198">
        <f>'[2]tr (2)'!I1170</f>
        <v>102.1</v>
      </c>
      <c r="J1666" s="198">
        <f>'[2]tr (2)'!J1170</f>
        <v>102</v>
      </c>
      <c r="K1666" s="198">
        <f>'[2]tr (2)'!K1170</f>
        <v>102.2</v>
      </c>
      <c r="L1666" s="198">
        <f>'[2]tr (2)'!L1170</f>
        <v>101.9</v>
      </c>
      <c r="M1666" s="198">
        <f>'[2]tr (2)'!M1170</f>
        <v>101.7</v>
      </c>
      <c r="N1666" s="198">
        <f>'[2]tr (2)'!N1170</f>
        <v>101.7</v>
      </c>
      <c r="O1666" s="251"/>
      <c r="P1666" s="247">
        <f>'[2]tr (2)'!O1170</f>
        <v>101.6</v>
      </c>
      <c r="Q1666" s="198">
        <f>'[2]tr (2)'!P1170</f>
        <v>101.6</v>
      </c>
      <c r="R1666" s="251">
        <f>'[2]tr (2)'!Q1170</f>
        <v>101.6</v>
      </c>
      <c r="S1666" s="252" t="s">
        <v>1880</v>
      </c>
    </row>
    <row r="1667" spans="1:19" ht="15" customHeight="1">
      <c r="A1667" s="216" t="s">
        <v>1881</v>
      </c>
      <c r="B1667" s="247">
        <f>'[2]tr (2)'!C1171</f>
        <v>116.6</v>
      </c>
      <c r="C1667" s="198">
        <f>'[2]tr (2)'!D1171</f>
        <v>116.6</v>
      </c>
      <c r="D1667" s="198">
        <f>'[2]tr (2)'!E1171</f>
        <v>114.8</v>
      </c>
      <c r="E1667" s="251"/>
      <c r="F1667" s="198">
        <f>'[2]tr (2)'!F1171</f>
        <v>114.8</v>
      </c>
      <c r="G1667" s="198">
        <f>'[2]tr (2)'!G1171</f>
        <v>114.8</v>
      </c>
      <c r="H1667" s="198">
        <f>'[2]tr (2)'!H1171</f>
        <v>114.8</v>
      </c>
      <c r="I1667" s="198">
        <f>'[2]tr (2)'!I1171</f>
        <v>114.8</v>
      </c>
      <c r="J1667" s="198">
        <f>'[2]tr (2)'!J1171</f>
        <v>114.8</v>
      </c>
      <c r="K1667" s="198">
        <f>'[2]tr (2)'!K1171</f>
        <v>114.8</v>
      </c>
      <c r="L1667" s="198">
        <f>'[2]tr (2)'!L1171</f>
        <v>114.8</v>
      </c>
      <c r="M1667" s="198">
        <f>'[2]tr (2)'!M1171</f>
        <v>114.8</v>
      </c>
      <c r="N1667" s="198">
        <f>'[2]tr (2)'!N1171</f>
        <v>113.7</v>
      </c>
      <c r="O1667" s="251"/>
      <c r="P1667" s="247">
        <f>'[2]tr (2)'!O1171</f>
        <v>104.3</v>
      </c>
      <c r="Q1667" s="198">
        <f>'[2]tr (2)'!P1171</f>
        <v>100.5</v>
      </c>
      <c r="R1667" s="251">
        <f>'[2]tr (2)'!Q1171</f>
        <v>100.5</v>
      </c>
      <c r="S1667" s="253" t="s">
        <v>1882</v>
      </c>
    </row>
    <row r="1668" spans="1:19" ht="15" customHeight="1">
      <c r="A1668" s="216" t="s">
        <v>1883</v>
      </c>
      <c r="B1668" s="247">
        <f>'[2]tr (2)'!C1172</f>
        <v>106.8</v>
      </c>
      <c r="C1668" s="198">
        <f>'[2]tr (2)'!D1172</f>
        <v>106.8</v>
      </c>
      <c r="D1668" s="198">
        <f>'[2]tr (2)'!E1172</f>
        <v>106.8</v>
      </c>
      <c r="E1668" s="251"/>
      <c r="F1668" s="198">
        <f>'[2]tr (2)'!F1172</f>
        <v>106.8</v>
      </c>
      <c r="G1668" s="198">
        <f>'[2]tr (2)'!G1172</f>
        <v>106.8</v>
      </c>
      <c r="H1668" s="198">
        <f>'[2]tr (2)'!H1172</f>
        <v>106.8</v>
      </c>
      <c r="I1668" s="198">
        <f>'[2]tr (2)'!I1172</f>
        <v>106.8</v>
      </c>
      <c r="J1668" s="198">
        <f>'[2]tr (2)'!J1172</f>
        <v>106.8</v>
      </c>
      <c r="K1668" s="198">
        <f>'[2]tr (2)'!K1172</f>
        <v>106.8</v>
      </c>
      <c r="L1668" s="198">
        <f>'[2]tr (2)'!L1172</f>
        <v>106.8</v>
      </c>
      <c r="M1668" s="198">
        <f>'[2]tr (2)'!M1172</f>
        <v>106.4</v>
      </c>
      <c r="N1668" s="198">
        <f>'[2]tr (2)'!N1172</f>
        <v>106.4</v>
      </c>
      <c r="O1668" s="251"/>
      <c r="P1668" s="247">
        <f>'[2]tr (2)'!O1172</f>
        <v>106.4</v>
      </c>
      <c r="Q1668" s="198">
        <f>'[2]tr (2)'!P1172</f>
        <v>106.4</v>
      </c>
      <c r="R1668" s="251">
        <f>'[2]tr (2)'!Q1172</f>
        <v>106.4</v>
      </c>
      <c r="S1668" s="252" t="s">
        <v>1884</v>
      </c>
    </row>
    <row r="1669" spans="1:19" ht="15" customHeight="1">
      <c r="A1669" s="216" t="s">
        <v>1885</v>
      </c>
      <c r="B1669" s="247">
        <f>'[2]tr (2)'!C1173</f>
        <v>103.9</v>
      </c>
      <c r="C1669" s="198">
        <f>'[2]tr (2)'!D1173</f>
        <v>103.9</v>
      </c>
      <c r="D1669" s="198">
        <f>'[2]tr (2)'!E1173</f>
        <v>103.9</v>
      </c>
      <c r="E1669" s="251"/>
      <c r="F1669" s="198">
        <f>'[2]tr (2)'!F1173</f>
        <v>103.9</v>
      </c>
      <c r="G1669" s="198">
        <f>'[2]tr (2)'!G1173</f>
        <v>103.9</v>
      </c>
      <c r="H1669" s="198">
        <f>'[2]tr (2)'!H1173</f>
        <v>103.8</v>
      </c>
      <c r="I1669" s="198">
        <f>'[2]tr (2)'!I1173</f>
        <v>103.8</v>
      </c>
      <c r="J1669" s="198">
        <f>'[2]tr (2)'!J1173</f>
        <v>103.8</v>
      </c>
      <c r="K1669" s="198">
        <f>'[2]tr (2)'!K1173</f>
        <v>103.8</v>
      </c>
      <c r="L1669" s="198">
        <f>'[2]tr (2)'!L1173</f>
        <v>99.8</v>
      </c>
      <c r="M1669" s="198">
        <f>'[2]tr (2)'!M1173</f>
        <v>99.8</v>
      </c>
      <c r="N1669" s="198">
        <f>'[2]tr (2)'!N1173</f>
        <v>99.8</v>
      </c>
      <c r="O1669" s="251"/>
      <c r="P1669" s="247">
        <f>'[2]tr (2)'!O1173</f>
        <v>99.8</v>
      </c>
      <c r="Q1669" s="198">
        <f>'[2]tr (2)'!P1173</f>
        <v>99.8</v>
      </c>
      <c r="R1669" s="251">
        <f>'[2]tr (2)'!Q1173</f>
        <v>99.8</v>
      </c>
      <c r="S1669" s="252" t="s">
        <v>1886</v>
      </c>
    </row>
    <row r="1670" spans="1:19" ht="15" customHeight="1">
      <c r="A1670" s="216" t="s">
        <v>1887</v>
      </c>
      <c r="B1670" s="247">
        <f>'[2]tr (2)'!C1174</f>
        <v>113.1</v>
      </c>
      <c r="C1670" s="198">
        <f>'[2]tr (2)'!D1174</f>
        <v>113.1</v>
      </c>
      <c r="D1670" s="198">
        <f>'[2]tr (2)'!E1174</f>
        <v>113.1</v>
      </c>
      <c r="E1670" s="251"/>
      <c r="F1670" s="198">
        <f>'[2]tr (2)'!F1174</f>
        <v>113.1</v>
      </c>
      <c r="G1670" s="198">
        <f>'[2]tr (2)'!G1174</f>
        <v>113.1</v>
      </c>
      <c r="H1670" s="198">
        <f>'[2]tr (2)'!H1174</f>
        <v>113.1</v>
      </c>
      <c r="I1670" s="198">
        <f>'[2]tr (2)'!I1174</f>
        <v>113.1</v>
      </c>
      <c r="J1670" s="198">
        <f>'[2]tr (2)'!J1174</f>
        <v>113.1</v>
      </c>
      <c r="K1670" s="198">
        <f>'[2]tr (2)'!K1174</f>
        <v>111.3</v>
      </c>
      <c r="L1670" s="198">
        <f>'[2]tr (2)'!L1174</f>
        <v>110.8</v>
      </c>
      <c r="M1670" s="198">
        <f>'[2]tr (2)'!M1174</f>
        <v>110.8</v>
      </c>
      <c r="N1670" s="198">
        <f>'[2]tr (2)'!N1174</f>
        <v>110.8</v>
      </c>
      <c r="O1670" s="251"/>
      <c r="P1670" s="247">
        <f>'[2]tr (2)'!O1174</f>
        <v>110.8</v>
      </c>
      <c r="Q1670" s="198">
        <f>'[2]tr (2)'!P1174</f>
        <v>110.8</v>
      </c>
      <c r="R1670" s="251">
        <f>'[2]tr (2)'!Q1174</f>
        <v>110.8</v>
      </c>
      <c r="S1670" s="256" t="s">
        <v>1888</v>
      </c>
    </row>
    <row r="1671" spans="1:19" ht="15" customHeight="1">
      <c r="A1671" s="216" t="s">
        <v>1889</v>
      </c>
      <c r="B1671" s="247">
        <f>'[2]tr (2)'!C1175</f>
        <v>105.8</v>
      </c>
      <c r="C1671" s="198">
        <f>'[2]tr (2)'!D1175</f>
        <v>105.8</v>
      </c>
      <c r="D1671" s="198">
        <f>'[2]tr (2)'!E1175</f>
        <v>105.8</v>
      </c>
      <c r="E1671" s="251"/>
      <c r="F1671" s="198">
        <f>'[2]tr (2)'!F1175</f>
        <v>105.8</v>
      </c>
      <c r="G1671" s="198">
        <f>'[2]tr (2)'!G1175</f>
        <v>105.8</v>
      </c>
      <c r="H1671" s="198">
        <f>'[2]tr (2)'!H1175</f>
        <v>105.8</v>
      </c>
      <c r="I1671" s="198">
        <f>'[2]tr (2)'!I1175</f>
        <v>105.8</v>
      </c>
      <c r="J1671" s="198">
        <f>'[2]tr (2)'!J1175</f>
        <v>105.8</v>
      </c>
      <c r="K1671" s="198">
        <f>'[2]tr (2)'!K1175</f>
        <v>105.8</v>
      </c>
      <c r="L1671" s="198">
        <f>'[2]tr (2)'!L1175</f>
        <v>105.8</v>
      </c>
      <c r="M1671" s="198">
        <f>'[2]tr (2)'!M1175</f>
        <v>105.8</v>
      </c>
      <c r="N1671" s="198">
        <f>'[2]tr (2)'!N1175</f>
        <v>105.8</v>
      </c>
      <c r="O1671" s="251"/>
      <c r="P1671" s="247">
        <f>'[2]tr (2)'!O1175</f>
        <v>105.8</v>
      </c>
      <c r="Q1671" s="198">
        <f>'[2]tr (2)'!P1175</f>
        <v>105.8</v>
      </c>
      <c r="R1671" s="251">
        <f>'[2]tr (2)'!Q1175</f>
        <v>105.8</v>
      </c>
      <c r="S1671" s="252" t="s">
        <v>1890</v>
      </c>
    </row>
    <row r="1672" spans="1:19" ht="15" customHeight="1">
      <c r="B1672" s="247"/>
      <c r="C1672" s="198"/>
      <c r="D1672" s="198"/>
      <c r="E1672" s="255"/>
      <c r="O1672" s="237"/>
      <c r="R1672" s="237"/>
      <c r="S1672" s="252"/>
    </row>
    <row r="1673" spans="1:19" ht="15" customHeight="1">
      <c r="B1673" s="247"/>
      <c r="C1673" s="198"/>
      <c r="D1673" s="198"/>
      <c r="E1673" s="255"/>
      <c r="O1673" s="195"/>
      <c r="R1673" s="237"/>
      <c r="S1673" s="252"/>
    </row>
    <row r="1674" spans="1:19" ht="15" customHeight="1">
      <c r="B1674" s="247"/>
      <c r="C1674" s="198"/>
      <c r="D1674" s="198"/>
      <c r="E1674" s="255"/>
      <c r="O1674" s="195"/>
      <c r="R1674" s="237"/>
      <c r="S1674" s="252"/>
    </row>
    <row r="1675" spans="1:19" ht="15" customHeight="1">
      <c r="B1675" s="247"/>
      <c r="C1675" s="198"/>
      <c r="D1675" s="198"/>
      <c r="E1675" s="255"/>
      <c r="R1675" s="237"/>
      <c r="S1675" s="252"/>
    </row>
    <row r="1676" spans="1:19" ht="15" customHeight="1">
      <c r="B1676" s="247"/>
      <c r="C1676" s="198"/>
      <c r="D1676" s="198"/>
      <c r="E1676" s="255"/>
      <c r="R1676" s="237"/>
      <c r="S1676" s="252"/>
    </row>
    <row r="1677" spans="1:19" ht="15" customHeight="1">
      <c r="B1677" s="247"/>
      <c r="C1677" s="198"/>
      <c r="D1677" s="198"/>
      <c r="E1677" s="255"/>
      <c r="R1677" s="237"/>
      <c r="S1677" s="252"/>
    </row>
    <row r="1678" spans="1:19" ht="15" customHeight="1">
      <c r="B1678" s="247"/>
      <c r="C1678" s="198"/>
      <c r="D1678" s="198"/>
      <c r="E1678" s="255"/>
      <c r="R1678" s="237"/>
      <c r="S1678" s="252"/>
    </row>
    <row r="1679" spans="1:19" ht="15" customHeight="1">
      <c r="B1679" s="247"/>
      <c r="C1679" s="198"/>
      <c r="D1679" s="198"/>
      <c r="E1679" s="255"/>
      <c r="R1679" s="237"/>
      <c r="S1679" s="252"/>
    </row>
    <row r="1680" spans="1:19" ht="15" customHeight="1">
      <c r="B1680" s="247"/>
      <c r="C1680" s="198"/>
      <c r="D1680" s="198"/>
      <c r="E1680" s="255"/>
      <c r="R1680" s="237"/>
      <c r="S1680" s="252"/>
    </row>
    <row r="1681" spans="1:19" ht="15" customHeight="1">
      <c r="A1681" s="281"/>
      <c r="B1681" s="258"/>
      <c r="C1681" s="259"/>
      <c r="D1681" s="259"/>
      <c r="E1681" s="260"/>
      <c r="F1681" s="308"/>
      <c r="G1681" s="212"/>
      <c r="H1681" s="212"/>
      <c r="I1681" s="212"/>
      <c r="J1681" s="212"/>
      <c r="K1681" s="212"/>
      <c r="L1681" s="212"/>
      <c r="M1681" s="212"/>
      <c r="N1681" s="212"/>
      <c r="O1681" s="212"/>
      <c r="P1681" s="308"/>
      <c r="Q1681" s="212"/>
      <c r="R1681" s="282"/>
      <c r="S1681" s="214"/>
    </row>
    <row r="1682" spans="1:19" ht="15" customHeight="1">
      <c r="A1682" s="271" t="s">
        <v>1891</v>
      </c>
      <c r="B1682" s="198"/>
      <c r="C1682" s="198"/>
      <c r="D1682" s="198"/>
      <c r="E1682" s="265"/>
      <c r="O1682" s="195"/>
      <c r="P1682" s="195"/>
      <c r="S1682" s="272" t="s">
        <v>1892</v>
      </c>
    </row>
    <row r="1683" spans="1:19" ht="15" customHeight="1">
      <c r="A1683" s="271"/>
      <c r="B1683" s="198"/>
      <c r="C1683" s="198"/>
      <c r="D1683" s="198"/>
      <c r="E1683" s="265"/>
      <c r="O1683" s="195"/>
      <c r="P1683" s="195"/>
      <c r="S1683" s="272"/>
    </row>
    <row r="1684" spans="1:19" ht="15" customHeight="1">
      <c r="A1684" s="271"/>
      <c r="B1684" s="198"/>
      <c r="C1684" s="198"/>
      <c r="D1684" s="198"/>
      <c r="E1684" s="265"/>
      <c r="O1684" s="195"/>
      <c r="P1684" s="195"/>
      <c r="S1684" s="272"/>
    </row>
    <row r="1685" spans="1:19" ht="15" customHeight="1">
      <c r="A1685" s="271"/>
      <c r="B1685" s="198"/>
      <c r="C1685" s="198"/>
      <c r="D1685" s="198"/>
      <c r="E1685" s="265"/>
      <c r="O1685" s="195"/>
      <c r="P1685" s="195"/>
      <c r="S1685" s="272"/>
    </row>
    <row r="1686" spans="1:19" ht="24" customHeight="1">
      <c r="A1686" s="194" t="s">
        <v>1670</v>
      </c>
      <c r="C1686" s="198"/>
      <c r="D1686" s="198"/>
      <c r="O1686" s="195"/>
      <c r="P1686" s="195"/>
      <c r="S1686" s="199" t="s">
        <v>1671</v>
      </c>
    </row>
    <row r="1687" spans="1:19" ht="18" customHeight="1">
      <c r="A1687" s="201" t="s">
        <v>1947</v>
      </c>
      <c r="C1687" s="198"/>
      <c r="D1687" s="198"/>
      <c r="O1687" s="195"/>
      <c r="P1687" s="195"/>
      <c r="S1687" s="205" t="s">
        <v>1948</v>
      </c>
    </row>
    <row r="1688" spans="1:19" ht="18" customHeight="1">
      <c r="A1688" s="207" t="s">
        <v>1674</v>
      </c>
      <c r="C1688" s="198"/>
      <c r="D1688" s="198"/>
      <c r="O1688" s="195"/>
      <c r="P1688" s="195"/>
      <c r="S1688" s="209" t="s">
        <v>1675</v>
      </c>
    </row>
    <row r="1689" spans="1:19" ht="11.45" customHeight="1">
      <c r="A1689" s="211"/>
      <c r="B1689" s="212"/>
      <c r="C1689" s="212"/>
      <c r="D1689" s="212"/>
      <c r="E1689" s="212"/>
      <c r="F1689" s="212"/>
      <c r="G1689" s="212"/>
      <c r="H1689" s="212"/>
      <c r="I1689" s="212"/>
      <c r="J1689" s="212"/>
      <c r="K1689" s="212"/>
      <c r="L1689" s="212"/>
      <c r="M1689" s="212"/>
      <c r="N1689" s="212"/>
      <c r="O1689" s="212"/>
      <c r="P1689" s="212"/>
      <c r="Q1689" s="212"/>
      <c r="R1689" s="212"/>
      <c r="S1689" s="214"/>
    </row>
    <row r="1690" spans="1:19" ht="11.45" customHeight="1">
      <c r="A1690" s="217"/>
      <c r="B1690" s="2269">
        <v>2020</v>
      </c>
      <c r="C1690" s="2270"/>
      <c r="D1690" s="2270"/>
      <c r="E1690" s="2270"/>
      <c r="F1690" s="2270"/>
      <c r="G1690" s="2270"/>
      <c r="H1690" s="2270"/>
      <c r="I1690" s="2270"/>
      <c r="J1690" s="2270"/>
      <c r="K1690" s="2271"/>
      <c r="L1690" s="2269">
        <v>2019</v>
      </c>
      <c r="M1690" s="2270"/>
      <c r="N1690" s="2270"/>
      <c r="O1690" s="2270"/>
      <c r="P1690" s="2270"/>
      <c r="Q1690" s="2270"/>
      <c r="R1690" s="2271"/>
      <c r="S1690" s="218"/>
    </row>
    <row r="1691" spans="1:19" ht="11.45" customHeight="1">
      <c r="A1691" s="217"/>
      <c r="B1691" s="2272"/>
      <c r="C1691" s="2273"/>
      <c r="D1691" s="2273"/>
      <c r="E1691" s="2273"/>
      <c r="F1691" s="2273"/>
      <c r="G1691" s="2273"/>
      <c r="H1691" s="2273"/>
      <c r="I1691" s="2273"/>
      <c r="J1691" s="2273"/>
      <c r="K1691" s="2274"/>
      <c r="L1691" s="2272"/>
      <c r="M1691" s="2273"/>
      <c r="N1691" s="2273"/>
      <c r="O1691" s="2273"/>
      <c r="P1691" s="2273"/>
      <c r="Q1691" s="2273"/>
      <c r="R1691" s="2274"/>
      <c r="S1691" s="218" t="s">
        <v>1570</v>
      </c>
    </row>
    <row r="1692" spans="1:19" ht="11.45" customHeight="1">
      <c r="A1692" s="217"/>
      <c r="B1692" s="711" t="s">
        <v>45</v>
      </c>
      <c r="C1692" s="224" t="s">
        <v>47</v>
      </c>
      <c r="D1692" s="224" t="s">
        <v>27</v>
      </c>
      <c r="E1692" s="221"/>
      <c r="F1692" s="219" t="s">
        <v>28</v>
      </c>
      <c r="G1692" s="220" t="s">
        <v>29</v>
      </c>
      <c r="H1692" s="220" t="s">
        <v>30</v>
      </c>
      <c r="I1692" s="223" t="s">
        <v>23</v>
      </c>
      <c r="J1692" s="222" t="s">
        <v>24</v>
      </c>
      <c r="K1692" s="222" t="s">
        <v>25</v>
      </c>
      <c r="L1692" s="223" t="s">
        <v>1571</v>
      </c>
      <c r="M1692" s="223" t="s">
        <v>1676</v>
      </c>
      <c r="N1692" s="223" t="s">
        <v>26</v>
      </c>
      <c r="O1692" s="225"/>
      <c r="P1692" s="224" t="s">
        <v>45</v>
      </c>
      <c r="Q1692" s="224" t="s">
        <v>47</v>
      </c>
      <c r="R1692" s="712" t="s">
        <v>27</v>
      </c>
      <c r="S1692" s="218"/>
    </row>
    <row r="1693" spans="1:19" ht="11.45" customHeight="1">
      <c r="A1693" s="226"/>
      <c r="B1693" s="714" t="s">
        <v>13</v>
      </c>
      <c r="C1693" s="232" t="s">
        <v>46</v>
      </c>
      <c r="D1693" s="232" t="s">
        <v>12</v>
      </c>
      <c r="E1693" s="229"/>
      <c r="F1693" s="227" t="s">
        <v>11</v>
      </c>
      <c r="G1693" s="228" t="s">
        <v>10</v>
      </c>
      <c r="H1693" s="228" t="s">
        <v>9</v>
      </c>
      <c r="I1693" s="231" t="s">
        <v>8</v>
      </c>
      <c r="J1693" s="230" t="s">
        <v>7</v>
      </c>
      <c r="K1693" s="230" t="s">
        <v>6</v>
      </c>
      <c r="L1693" s="231" t="s">
        <v>1575</v>
      </c>
      <c r="M1693" s="231" t="s">
        <v>1576</v>
      </c>
      <c r="N1693" s="231" t="s">
        <v>1577</v>
      </c>
      <c r="O1693" s="233"/>
      <c r="P1693" s="232" t="s">
        <v>13</v>
      </c>
      <c r="Q1693" s="232" t="s">
        <v>46</v>
      </c>
      <c r="R1693" s="715" t="s">
        <v>12</v>
      </c>
      <c r="S1693" s="234"/>
    </row>
    <row r="1694" spans="1:19" ht="15" customHeight="1">
      <c r="A1694" s="303"/>
      <c r="B1694" s="241"/>
      <c r="C1694" s="242"/>
      <c r="D1694" s="242"/>
      <c r="E1694" s="291"/>
      <c r="R1694" s="237"/>
      <c r="S1694" s="239"/>
    </row>
    <row r="1695" spans="1:19" ht="15" customHeight="1">
      <c r="A1695" s="240" t="s">
        <v>1677</v>
      </c>
      <c r="B1695" s="241">
        <f>'[2]tr (2)'!C1177</f>
        <v>103.1</v>
      </c>
      <c r="C1695" s="242">
        <f>'[2]tr (2)'!D1177</f>
        <v>102.8</v>
      </c>
      <c r="D1695" s="242">
        <f>'[2]tr (2)'!E1177</f>
        <v>101.5</v>
      </c>
      <c r="E1695" s="244"/>
      <c r="F1695" s="242">
        <f>'[2]tr (2)'!F1177</f>
        <v>102</v>
      </c>
      <c r="G1695" s="242">
        <f>'[2]tr (2)'!G1177</f>
        <v>102.4</v>
      </c>
      <c r="H1695" s="242">
        <f>'[2]tr (2)'!H1177</f>
        <v>102.8</v>
      </c>
      <c r="I1695" s="242">
        <f>'[2]tr (2)'!I1177</f>
        <v>102.5</v>
      </c>
      <c r="J1695" s="242">
        <f>'[2]tr (2)'!J1177</f>
        <v>102.1</v>
      </c>
      <c r="K1695" s="242">
        <f>'[2]tr (2)'!K1177</f>
        <v>102.4</v>
      </c>
      <c r="L1695" s="242">
        <f>'[2]tr (2)'!L1177</f>
        <v>102.2</v>
      </c>
      <c r="M1695" s="242">
        <f>'[2]tr (2)'!M1177</f>
        <v>102.3</v>
      </c>
      <c r="N1695" s="242">
        <f>'[2]tr (2)'!N1177</f>
        <v>101.6</v>
      </c>
      <c r="O1695" s="244"/>
      <c r="P1695" s="241">
        <f>'[2]tr (2)'!O1177</f>
        <v>101.4</v>
      </c>
      <c r="Q1695" s="242">
        <f>'[2]tr (2)'!P1177</f>
        <v>101.8</v>
      </c>
      <c r="R1695" s="244">
        <f>'[2]tr (2)'!Q1177</f>
        <v>101.5</v>
      </c>
      <c r="S1695" s="245" t="s">
        <v>1678</v>
      </c>
    </row>
    <row r="1696" spans="1:19" ht="15" customHeight="1">
      <c r="A1696" s="246"/>
      <c r="B1696" s="247"/>
      <c r="C1696" s="198"/>
      <c r="D1696" s="242"/>
      <c r="E1696" s="244"/>
      <c r="F1696" s="242"/>
      <c r="G1696" s="242"/>
      <c r="H1696" s="242"/>
      <c r="I1696" s="242"/>
      <c r="J1696" s="242"/>
      <c r="K1696" s="242"/>
      <c r="L1696" s="242"/>
      <c r="M1696" s="242"/>
      <c r="N1696" s="242"/>
      <c r="O1696" s="244"/>
      <c r="P1696" s="241"/>
      <c r="Q1696" s="242"/>
      <c r="R1696" s="244"/>
      <c r="S1696" s="248"/>
    </row>
    <row r="1697" spans="1:19" ht="15" customHeight="1">
      <c r="A1697" s="249" t="s">
        <v>1679</v>
      </c>
      <c r="B1697" s="241">
        <f>'[2]tr (2)'!C1179</f>
        <v>103.6</v>
      </c>
      <c r="C1697" s="242">
        <f>'[2]tr (2)'!D1179</f>
        <v>103</v>
      </c>
      <c r="D1697" s="242">
        <f>'[2]tr (2)'!E1179</f>
        <v>99.4</v>
      </c>
      <c r="E1697" s="244"/>
      <c r="F1697" s="242">
        <f>'[2]tr (2)'!F1179</f>
        <v>101.6</v>
      </c>
      <c r="G1697" s="242">
        <f>'[2]tr (2)'!G1179</f>
        <v>102.7</v>
      </c>
      <c r="H1697" s="242">
        <f>'[2]tr (2)'!H1179</f>
        <v>103.8</v>
      </c>
      <c r="I1697" s="242">
        <f>'[2]tr (2)'!I1179</f>
        <v>102.1</v>
      </c>
      <c r="J1697" s="242">
        <f>'[2]tr (2)'!J1179</f>
        <v>100.4</v>
      </c>
      <c r="K1697" s="242">
        <f>'[2]tr (2)'!K1179</f>
        <v>101.3</v>
      </c>
      <c r="L1697" s="242">
        <f>'[2]tr (2)'!L1179</f>
        <v>101.3</v>
      </c>
      <c r="M1697" s="242">
        <f>'[2]tr (2)'!M1179</f>
        <v>102.3</v>
      </c>
      <c r="N1697" s="242">
        <f>'[2]tr (2)'!N1179</f>
        <v>100.6</v>
      </c>
      <c r="O1697" s="244"/>
      <c r="P1697" s="241">
        <f>'[2]tr (2)'!O1179</f>
        <v>100.3</v>
      </c>
      <c r="Q1697" s="242">
        <f>'[2]tr (2)'!P1179</f>
        <v>101.9</v>
      </c>
      <c r="R1697" s="244">
        <f>'[2]tr (2)'!Q1179</f>
        <v>101.1</v>
      </c>
      <c r="S1697" s="250" t="s">
        <v>1680</v>
      </c>
    </row>
    <row r="1698" spans="1:19" ht="15" customHeight="1">
      <c r="A1698" s="216" t="s">
        <v>1681</v>
      </c>
      <c r="B1698" s="247">
        <f>'[2]tr (2)'!C1180</f>
        <v>101</v>
      </c>
      <c r="C1698" s="198">
        <f>'[2]tr (2)'!D1180</f>
        <v>100.9</v>
      </c>
      <c r="D1698" s="198">
        <f>'[2]tr (2)'!E1180</f>
        <v>100.8</v>
      </c>
      <c r="E1698" s="251"/>
      <c r="F1698" s="198">
        <f>'[2]tr (2)'!F1180</f>
        <v>100.5</v>
      </c>
      <c r="G1698" s="198">
        <f>'[2]tr (2)'!G1180</f>
        <v>100.5</v>
      </c>
      <c r="H1698" s="198">
        <f>'[2]tr (2)'!H1180</f>
        <v>101.1</v>
      </c>
      <c r="I1698" s="198">
        <f>'[2]tr (2)'!I1180</f>
        <v>100.8</v>
      </c>
      <c r="J1698" s="198">
        <f>'[2]tr (2)'!J1180</f>
        <v>100.8</v>
      </c>
      <c r="K1698" s="198">
        <f>'[2]tr (2)'!K1180</f>
        <v>100.9</v>
      </c>
      <c r="L1698" s="198">
        <f>'[2]tr (2)'!L1180</f>
        <v>100.7</v>
      </c>
      <c r="M1698" s="198">
        <f>'[2]tr (2)'!M1180</f>
        <v>100.6</v>
      </c>
      <c r="N1698" s="198">
        <f>'[2]tr (2)'!N1180</f>
        <v>100.7</v>
      </c>
      <c r="O1698" s="251"/>
      <c r="P1698" s="247">
        <f>'[2]tr (2)'!O1180</f>
        <v>100.4</v>
      </c>
      <c r="Q1698" s="198">
        <f>'[2]tr (2)'!P1180</f>
        <v>100.5</v>
      </c>
      <c r="R1698" s="251">
        <f>'[2]tr (2)'!Q1180</f>
        <v>100.4</v>
      </c>
      <c r="S1698" s="252" t="s">
        <v>1682</v>
      </c>
    </row>
    <row r="1699" spans="1:19" ht="15" customHeight="1">
      <c r="A1699" s="216" t="s">
        <v>1683</v>
      </c>
      <c r="B1699" s="247">
        <f>'[2]tr (2)'!C1181</f>
        <v>104.1</v>
      </c>
      <c r="C1699" s="198">
        <f>'[2]tr (2)'!D1181</f>
        <v>100.5</v>
      </c>
      <c r="D1699" s="198">
        <f>'[2]tr (2)'!E1181</f>
        <v>100.6</v>
      </c>
      <c r="E1699" s="251"/>
      <c r="F1699" s="198">
        <f>'[2]tr (2)'!F1181</f>
        <v>102.9</v>
      </c>
      <c r="G1699" s="198">
        <f>'[2]tr (2)'!G1181</f>
        <v>105</v>
      </c>
      <c r="H1699" s="198">
        <f>'[2]tr (2)'!H1181</f>
        <v>103.9</v>
      </c>
      <c r="I1699" s="198">
        <f>'[2]tr (2)'!I1181</f>
        <v>105.5</v>
      </c>
      <c r="J1699" s="198">
        <f>'[2]tr (2)'!J1181</f>
        <v>103.9</v>
      </c>
      <c r="K1699" s="198">
        <f>'[2]tr (2)'!K1181</f>
        <v>104</v>
      </c>
      <c r="L1699" s="198">
        <f>'[2]tr (2)'!L1181</f>
        <v>105.3</v>
      </c>
      <c r="M1699" s="198">
        <f>'[2]tr (2)'!M1181</f>
        <v>107.6</v>
      </c>
      <c r="N1699" s="198">
        <f>'[2]tr (2)'!N1181</f>
        <v>105.5</v>
      </c>
      <c r="O1699" s="251"/>
      <c r="P1699" s="247">
        <f>'[2]tr (2)'!O1181</f>
        <v>106.7</v>
      </c>
      <c r="Q1699" s="198">
        <f>'[2]tr (2)'!P1181</f>
        <v>109.9</v>
      </c>
      <c r="R1699" s="251">
        <f>'[2]tr (2)'!Q1181</f>
        <v>109.4</v>
      </c>
      <c r="S1699" s="252" t="s">
        <v>1684</v>
      </c>
    </row>
    <row r="1700" spans="1:19" ht="15" customHeight="1">
      <c r="A1700" s="216" t="s">
        <v>1685</v>
      </c>
      <c r="B1700" s="247">
        <f>'[2]tr (2)'!C1182</f>
        <v>103.9</v>
      </c>
      <c r="C1700" s="198">
        <f>'[2]tr (2)'!D1182</f>
        <v>106.9</v>
      </c>
      <c r="D1700" s="198">
        <f>'[2]tr (2)'!E1182</f>
        <v>98.5</v>
      </c>
      <c r="E1700" s="251"/>
      <c r="F1700" s="198">
        <f>'[2]tr (2)'!F1182</f>
        <v>105.5</v>
      </c>
      <c r="G1700" s="198">
        <f>'[2]tr (2)'!G1182</f>
        <v>114.4</v>
      </c>
      <c r="H1700" s="198">
        <f>'[2]tr (2)'!H1182</f>
        <v>117.8</v>
      </c>
      <c r="I1700" s="198">
        <f>'[2]tr (2)'!I1182</f>
        <v>103.6</v>
      </c>
      <c r="J1700" s="198">
        <f>'[2]tr (2)'!J1182</f>
        <v>101.8</v>
      </c>
      <c r="K1700" s="198">
        <f>'[2]tr (2)'!K1182</f>
        <v>102.5</v>
      </c>
      <c r="L1700" s="198">
        <f>'[2]tr (2)'!L1182</f>
        <v>98.6</v>
      </c>
      <c r="M1700" s="198">
        <f>'[2]tr (2)'!M1182</f>
        <v>113.5</v>
      </c>
      <c r="N1700" s="198">
        <f>'[2]tr (2)'!N1182</f>
        <v>107.4</v>
      </c>
      <c r="O1700" s="251"/>
      <c r="P1700" s="247">
        <f>'[2]tr (2)'!O1182</f>
        <v>113</v>
      </c>
      <c r="Q1700" s="198">
        <f>'[2]tr (2)'!P1182</f>
        <v>127.1</v>
      </c>
      <c r="R1700" s="251">
        <f>'[2]tr (2)'!Q1182</f>
        <v>122.3</v>
      </c>
      <c r="S1700" s="253" t="s">
        <v>1686</v>
      </c>
    </row>
    <row r="1701" spans="1:19" ht="15" customHeight="1">
      <c r="A1701" s="216" t="s">
        <v>1687</v>
      </c>
      <c r="B1701" s="247">
        <f>'[2]tr (2)'!C1183</f>
        <v>99.3</v>
      </c>
      <c r="C1701" s="198">
        <f>'[2]tr (2)'!D1183</f>
        <v>98.1</v>
      </c>
      <c r="D1701" s="198">
        <f>'[2]tr (2)'!E1183</f>
        <v>98.5</v>
      </c>
      <c r="E1701" s="251"/>
      <c r="F1701" s="198">
        <f>'[2]tr (2)'!F1183</f>
        <v>99.6</v>
      </c>
      <c r="G1701" s="198">
        <f>'[2]tr (2)'!G1183</f>
        <v>99.4</v>
      </c>
      <c r="H1701" s="198">
        <f>'[2]tr (2)'!H1183</f>
        <v>100</v>
      </c>
      <c r="I1701" s="198">
        <f>'[2]tr (2)'!I1183</f>
        <v>99.2</v>
      </c>
      <c r="J1701" s="198">
        <f>'[2]tr (2)'!J1183</f>
        <v>99.5</v>
      </c>
      <c r="K1701" s="198">
        <f>'[2]tr (2)'!K1183</f>
        <v>99.4</v>
      </c>
      <c r="L1701" s="198">
        <f>'[2]tr (2)'!L1183</f>
        <v>100.8</v>
      </c>
      <c r="M1701" s="198">
        <f>'[2]tr (2)'!M1183</f>
        <v>99.7</v>
      </c>
      <c r="N1701" s="198">
        <f>'[2]tr (2)'!N1183</f>
        <v>98.1</v>
      </c>
      <c r="O1701" s="251"/>
      <c r="P1701" s="247">
        <f>'[2]tr (2)'!O1183</f>
        <v>97</v>
      </c>
      <c r="Q1701" s="198">
        <f>'[2]tr (2)'!P1183</f>
        <v>96.5</v>
      </c>
      <c r="R1701" s="251">
        <f>'[2]tr (2)'!Q1183</f>
        <v>96.6</v>
      </c>
      <c r="S1701" s="253" t="s">
        <v>1688</v>
      </c>
    </row>
    <row r="1702" spans="1:19" ht="15" customHeight="1">
      <c r="A1702" s="216" t="s">
        <v>1689</v>
      </c>
      <c r="B1702" s="247">
        <f>'[2]tr (2)'!C1184</f>
        <v>88.3</v>
      </c>
      <c r="C1702" s="198">
        <f>'[2]tr (2)'!D1184</f>
        <v>88.2</v>
      </c>
      <c r="D1702" s="198">
        <f>'[2]tr (2)'!E1184</f>
        <v>88.3</v>
      </c>
      <c r="E1702" s="251"/>
      <c r="F1702" s="198">
        <f>'[2]tr (2)'!F1184</f>
        <v>89.7</v>
      </c>
      <c r="G1702" s="198">
        <f>'[2]tr (2)'!G1184</f>
        <v>89.6</v>
      </c>
      <c r="H1702" s="198">
        <f>'[2]tr (2)'!H1184</f>
        <v>89.5</v>
      </c>
      <c r="I1702" s="198">
        <f>'[2]tr (2)'!I1184</f>
        <v>89.5</v>
      </c>
      <c r="J1702" s="198">
        <f>'[2]tr (2)'!J1184</f>
        <v>89.6</v>
      </c>
      <c r="K1702" s="198">
        <f>'[2]tr (2)'!K1184</f>
        <v>89</v>
      </c>
      <c r="L1702" s="198">
        <f>'[2]tr (2)'!L1184</f>
        <v>89.3</v>
      </c>
      <c r="M1702" s="198">
        <f>'[2]tr (2)'!M1184</f>
        <v>89.3</v>
      </c>
      <c r="N1702" s="198">
        <f>'[2]tr (2)'!N1184</f>
        <v>89.2</v>
      </c>
      <c r="O1702" s="251"/>
      <c r="P1702" s="247">
        <f>'[2]tr (2)'!O1184</f>
        <v>89</v>
      </c>
      <c r="Q1702" s="198">
        <f>'[2]tr (2)'!P1184</f>
        <v>86.9</v>
      </c>
      <c r="R1702" s="251">
        <f>'[2]tr (2)'!Q1184</f>
        <v>87.6</v>
      </c>
      <c r="S1702" s="253" t="s">
        <v>1690</v>
      </c>
    </row>
    <row r="1703" spans="1:19" ht="15" customHeight="1">
      <c r="A1703" s="216" t="s">
        <v>1691</v>
      </c>
      <c r="B1703" s="247">
        <f>'[2]tr (2)'!C1185</f>
        <v>144.4</v>
      </c>
      <c r="C1703" s="198">
        <f>'[2]tr (2)'!D1185</f>
        <v>143</v>
      </c>
      <c r="D1703" s="198">
        <f>'[2]tr (2)'!E1185</f>
        <v>122</v>
      </c>
      <c r="E1703" s="251"/>
      <c r="F1703" s="198">
        <f>'[2]tr (2)'!F1185</f>
        <v>120.2</v>
      </c>
      <c r="G1703" s="198">
        <f>'[2]tr (2)'!G1185</f>
        <v>119.3</v>
      </c>
      <c r="H1703" s="198">
        <f>'[2]tr (2)'!H1185</f>
        <v>123.4</v>
      </c>
      <c r="I1703" s="198">
        <f>'[2]tr (2)'!I1185</f>
        <v>117.5</v>
      </c>
      <c r="J1703" s="198">
        <f>'[2]tr (2)'!J1185</f>
        <v>112.8</v>
      </c>
      <c r="K1703" s="198">
        <f>'[2]tr (2)'!K1185</f>
        <v>112</v>
      </c>
      <c r="L1703" s="198">
        <f>'[2]tr (2)'!L1185</f>
        <v>110.1</v>
      </c>
      <c r="M1703" s="198">
        <f>'[2]tr (2)'!M1185</f>
        <v>112</v>
      </c>
      <c r="N1703" s="198">
        <f>'[2]tr (2)'!N1185</f>
        <v>111.9</v>
      </c>
      <c r="O1703" s="251"/>
      <c r="P1703" s="247">
        <f>'[2]tr (2)'!O1185</f>
        <v>110</v>
      </c>
      <c r="Q1703" s="198">
        <f>'[2]tr (2)'!P1185</f>
        <v>113.1</v>
      </c>
      <c r="R1703" s="251">
        <f>'[2]tr (2)'!Q1185</f>
        <v>104.7</v>
      </c>
      <c r="S1703" s="253" t="s">
        <v>1692</v>
      </c>
    </row>
    <row r="1704" spans="1:19" ht="15" customHeight="1">
      <c r="A1704" s="216" t="s">
        <v>1693</v>
      </c>
      <c r="B1704" s="247">
        <f>'[2]tr (2)'!C1186</f>
        <v>99.2</v>
      </c>
      <c r="C1704" s="198">
        <f>'[2]tr (2)'!D1186</f>
        <v>99.1</v>
      </c>
      <c r="D1704" s="198">
        <f>'[2]tr (2)'!E1186</f>
        <v>91.7</v>
      </c>
      <c r="E1704" s="251"/>
      <c r="F1704" s="198">
        <f>'[2]tr (2)'!F1186</f>
        <v>101.2</v>
      </c>
      <c r="G1704" s="198">
        <f>'[2]tr (2)'!G1186</f>
        <v>103</v>
      </c>
      <c r="H1704" s="198">
        <f>'[2]tr (2)'!H1186</f>
        <v>105.9</v>
      </c>
      <c r="I1704" s="198">
        <f>'[2]tr (2)'!I1186</f>
        <v>104.8</v>
      </c>
      <c r="J1704" s="198">
        <f>'[2]tr (2)'!J1186</f>
        <v>98.4</v>
      </c>
      <c r="K1704" s="198">
        <f>'[2]tr (2)'!K1186</f>
        <v>105.3</v>
      </c>
      <c r="L1704" s="198">
        <f>'[2]tr (2)'!L1186</f>
        <v>106.5</v>
      </c>
      <c r="M1704" s="198">
        <f>'[2]tr (2)'!M1186</f>
        <v>103.6</v>
      </c>
      <c r="N1704" s="198">
        <f>'[2]tr (2)'!N1186</f>
        <v>98.5</v>
      </c>
      <c r="O1704" s="251"/>
      <c r="P1704" s="247">
        <f>'[2]tr (2)'!O1186</f>
        <v>94.9</v>
      </c>
      <c r="Q1704" s="198">
        <f>'[2]tr (2)'!P1186</f>
        <v>95.4</v>
      </c>
      <c r="R1704" s="251">
        <f>'[2]tr (2)'!Q1186</f>
        <v>98.3</v>
      </c>
      <c r="S1704" s="253" t="s">
        <v>1694</v>
      </c>
    </row>
    <row r="1705" spans="1:19" ht="15" customHeight="1">
      <c r="A1705" s="216" t="s">
        <v>1695</v>
      </c>
      <c r="B1705" s="247">
        <f>'[2]tr (2)'!C1187</f>
        <v>100.5</v>
      </c>
      <c r="C1705" s="198">
        <f>'[2]tr (2)'!D1187</f>
        <v>100.6</v>
      </c>
      <c r="D1705" s="198">
        <f>'[2]tr (2)'!E1187</f>
        <v>100.4</v>
      </c>
      <c r="E1705" s="251"/>
      <c r="F1705" s="198">
        <f>'[2]tr (2)'!F1187</f>
        <v>100.5</v>
      </c>
      <c r="G1705" s="198">
        <f>'[2]tr (2)'!G1187</f>
        <v>100.5</v>
      </c>
      <c r="H1705" s="198">
        <f>'[2]tr (2)'!H1187</f>
        <v>100.5</v>
      </c>
      <c r="I1705" s="198">
        <f>'[2]tr (2)'!I1187</f>
        <v>100.6</v>
      </c>
      <c r="J1705" s="198">
        <f>'[2]tr (2)'!J1187</f>
        <v>100.5</v>
      </c>
      <c r="K1705" s="198">
        <f>'[2]tr (2)'!K1187</f>
        <v>100.8</v>
      </c>
      <c r="L1705" s="198">
        <f>'[2]tr (2)'!L1187</f>
        <v>100.3</v>
      </c>
      <c r="M1705" s="198">
        <f>'[2]tr (2)'!M1187</f>
        <v>99.6</v>
      </c>
      <c r="N1705" s="198">
        <f>'[2]tr (2)'!N1187</f>
        <v>99.6</v>
      </c>
      <c r="O1705" s="251"/>
      <c r="P1705" s="247">
        <f>'[2]tr (2)'!O1187</f>
        <v>99.2</v>
      </c>
      <c r="Q1705" s="198">
        <f>'[2]tr (2)'!P1187</f>
        <v>99.2</v>
      </c>
      <c r="R1705" s="251">
        <f>'[2]tr (2)'!Q1187</f>
        <v>99.5</v>
      </c>
      <c r="S1705" s="253" t="s">
        <v>1696</v>
      </c>
    </row>
    <row r="1706" spans="1:19" ht="15" customHeight="1">
      <c r="A1706" s="216" t="s">
        <v>1697</v>
      </c>
      <c r="B1706" s="247">
        <f>'[2]tr (2)'!C1188</f>
        <v>91</v>
      </c>
      <c r="C1706" s="198">
        <f>'[2]tr (2)'!D1188</f>
        <v>90.8</v>
      </c>
      <c r="D1706" s="198">
        <f>'[2]tr (2)'!E1188</f>
        <v>91</v>
      </c>
      <c r="E1706" s="251"/>
      <c r="F1706" s="198">
        <f>'[2]tr (2)'!F1188</f>
        <v>92</v>
      </c>
      <c r="G1706" s="198">
        <f>'[2]tr (2)'!G1188</f>
        <v>92.1</v>
      </c>
      <c r="H1706" s="198">
        <f>'[2]tr (2)'!H1188</f>
        <v>91.9</v>
      </c>
      <c r="I1706" s="198">
        <f>'[2]tr (2)'!I1188</f>
        <v>91.9</v>
      </c>
      <c r="J1706" s="198">
        <f>'[2]tr (2)'!J1188</f>
        <v>91.4</v>
      </c>
      <c r="K1706" s="198">
        <f>'[2]tr (2)'!K1188</f>
        <v>91.3</v>
      </c>
      <c r="L1706" s="198">
        <f>'[2]tr (2)'!L1188</f>
        <v>91.6</v>
      </c>
      <c r="M1706" s="198">
        <f>'[2]tr (2)'!M1188</f>
        <v>90.4</v>
      </c>
      <c r="N1706" s="198">
        <f>'[2]tr (2)'!N1188</f>
        <v>90.5</v>
      </c>
      <c r="O1706" s="251"/>
      <c r="P1706" s="247">
        <f>'[2]tr (2)'!O1188</f>
        <v>90.8</v>
      </c>
      <c r="Q1706" s="198">
        <f>'[2]tr (2)'!P1188</f>
        <v>90.3</v>
      </c>
      <c r="R1706" s="251">
        <f>'[2]tr (2)'!Q1188</f>
        <v>91.2</v>
      </c>
      <c r="S1706" s="253" t="s">
        <v>1698</v>
      </c>
    </row>
    <row r="1707" spans="1:19" ht="15" customHeight="1">
      <c r="A1707" s="216" t="s">
        <v>1699</v>
      </c>
      <c r="B1707" s="247">
        <f>'[2]tr (2)'!C1189</f>
        <v>99.4</v>
      </c>
      <c r="C1707" s="198">
        <f>'[2]tr (2)'!D1189</f>
        <v>99.3</v>
      </c>
      <c r="D1707" s="198">
        <f>'[2]tr (2)'!E1189</f>
        <v>98.3</v>
      </c>
      <c r="E1707" s="251"/>
      <c r="F1707" s="198">
        <f>'[2]tr (2)'!F1189</f>
        <v>98.6</v>
      </c>
      <c r="G1707" s="198">
        <f>'[2]tr (2)'!G1189</f>
        <v>99.3</v>
      </c>
      <c r="H1707" s="198">
        <f>'[2]tr (2)'!H1189</f>
        <v>99.7</v>
      </c>
      <c r="I1707" s="198">
        <f>'[2]tr (2)'!I1189</f>
        <v>99.9</v>
      </c>
      <c r="J1707" s="198">
        <f>'[2]tr (2)'!J1189</f>
        <v>99.7</v>
      </c>
      <c r="K1707" s="198">
        <f>'[2]tr (2)'!K1189</f>
        <v>99.8</v>
      </c>
      <c r="L1707" s="198">
        <f>'[2]tr (2)'!L1189</f>
        <v>98.5</v>
      </c>
      <c r="M1707" s="198">
        <f>'[2]tr (2)'!M1189</f>
        <v>98.3</v>
      </c>
      <c r="N1707" s="198">
        <f>'[2]tr (2)'!N1189</f>
        <v>98.3</v>
      </c>
      <c r="O1707" s="251"/>
      <c r="P1707" s="247">
        <f>'[2]tr (2)'!O1189</f>
        <v>99.3</v>
      </c>
      <c r="Q1707" s="198">
        <f>'[2]tr (2)'!P1189</f>
        <v>99.3</v>
      </c>
      <c r="R1707" s="251">
        <f>'[2]tr (2)'!Q1189</f>
        <v>98.7</v>
      </c>
      <c r="S1707" s="253" t="s">
        <v>1700</v>
      </c>
    </row>
    <row r="1708" spans="1:19" ht="15" customHeight="1">
      <c r="A1708" s="216" t="s">
        <v>1701</v>
      </c>
      <c r="B1708" s="247">
        <f>'[2]tr (2)'!C1190</f>
        <v>99.9</v>
      </c>
      <c r="C1708" s="198">
        <f>'[2]tr (2)'!D1190</f>
        <v>100</v>
      </c>
      <c r="D1708" s="198">
        <f>'[2]tr (2)'!E1190</f>
        <v>100</v>
      </c>
      <c r="E1708" s="251"/>
      <c r="F1708" s="198">
        <f>'[2]tr (2)'!F1190</f>
        <v>99.9</v>
      </c>
      <c r="G1708" s="198">
        <f>'[2]tr (2)'!G1190</f>
        <v>100</v>
      </c>
      <c r="H1708" s="198">
        <f>'[2]tr (2)'!H1190</f>
        <v>100</v>
      </c>
      <c r="I1708" s="198">
        <f>'[2]tr (2)'!I1190</f>
        <v>99.9</v>
      </c>
      <c r="J1708" s="198">
        <f>'[2]tr (2)'!J1190</f>
        <v>100.1</v>
      </c>
      <c r="K1708" s="198">
        <f>'[2]tr (2)'!K1190</f>
        <v>100</v>
      </c>
      <c r="L1708" s="198">
        <f>'[2]tr (2)'!L1190</f>
        <v>100</v>
      </c>
      <c r="M1708" s="198">
        <f>'[2]tr (2)'!M1190</f>
        <v>99.9</v>
      </c>
      <c r="N1708" s="198">
        <f>'[2]tr (2)'!N1190</f>
        <v>99.9</v>
      </c>
      <c r="O1708" s="251"/>
      <c r="P1708" s="247">
        <f>'[2]tr (2)'!O1190</f>
        <v>100</v>
      </c>
      <c r="Q1708" s="198">
        <f>'[2]tr (2)'!P1190</f>
        <v>100</v>
      </c>
      <c r="R1708" s="251">
        <f>'[2]tr (2)'!Q1190</f>
        <v>99.9</v>
      </c>
      <c r="S1708" s="253" t="s">
        <v>1702</v>
      </c>
    </row>
    <row r="1709" spans="1:19" ht="15" customHeight="1">
      <c r="B1709" s="247"/>
      <c r="C1709" s="198"/>
      <c r="D1709" s="242"/>
      <c r="E1709" s="244"/>
      <c r="F1709" s="242"/>
      <c r="G1709" s="242"/>
      <c r="H1709" s="242"/>
      <c r="I1709" s="242"/>
      <c r="J1709" s="242"/>
      <c r="K1709" s="242"/>
      <c r="L1709" s="242"/>
      <c r="M1709" s="242"/>
      <c r="N1709" s="242"/>
      <c r="O1709" s="244"/>
      <c r="P1709" s="241"/>
      <c r="Q1709" s="242"/>
      <c r="R1709" s="244"/>
      <c r="S1709" s="253"/>
    </row>
    <row r="1710" spans="1:19" ht="15" customHeight="1">
      <c r="A1710" s="249" t="s">
        <v>1703</v>
      </c>
      <c r="B1710" s="241">
        <f>'[2]tr (2)'!C1192</f>
        <v>123.3</v>
      </c>
      <c r="C1710" s="242">
        <f>'[2]tr (2)'!D1192</f>
        <v>123.3</v>
      </c>
      <c r="D1710" s="242">
        <f>'[2]tr (2)'!E1192</f>
        <v>120.7</v>
      </c>
      <c r="E1710" s="244"/>
      <c r="F1710" s="242">
        <f>'[2]tr (2)'!F1192</f>
        <v>120.7</v>
      </c>
      <c r="G1710" s="242">
        <f>'[2]tr (2)'!G1192</f>
        <v>120.7</v>
      </c>
      <c r="H1710" s="242">
        <f>'[2]tr (2)'!H1192</f>
        <v>120.7</v>
      </c>
      <c r="I1710" s="242">
        <f>'[2]tr (2)'!I1192</f>
        <v>120.7</v>
      </c>
      <c r="J1710" s="242">
        <f>'[2]tr (2)'!J1192</f>
        <v>120.7</v>
      </c>
      <c r="K1710" s="242">
        <f>'[2]tr (2)'!K1192</f>
        <v>120.7</v>
      </c>
      <c r="L1710" s="242">
        <f>'[2]tr (2)'!L1192</f>
        <v>120.7</v>
      </c>
      <c r="M1710" s="242">
        <f>'[2]tr (2)'!M1192</f>
        <v>120.7</v>
      </c>
      <c r="N1710" s="242">
        <f>'[2]tr (2)'!N1192</f>
        <v>120.7</v>
      </c>
      <c r="O1710" s="244"/>
      <c r="P1710" s="241">
        <f>'[2]tr (2)'!O1192</f>
        <v>120.7</v>
      </c>
      <c r="Q1710" s="242">
        <f>'[2]tr (2)'!P1192</f>
        <v>120.7</v>
      </c>
      <c r="R1710" s="244">
        <f>'[2]tr (2)'!Q1192</f>
        <v>120.7</v>
      </c>
      <c r="S1710" s="248" t="s">
        <v>1704</v>
      </c>
    </row>
    <row r="1711" spans="1:19" ht="15" customHeight="1">
      <c r="A1711" s="216" t="s">
        <v>1705</v>
      </c>
      <c r="B1711" s="247">
        <f>'[2]tr (2)'!C1193</f>
        <v>97.7</v>
      </c>
      <c r="C1711" s="198">
        <f>'[2]tr (2)'!D1193</f>
        <v>97.7</v>
      </c>
      <c r="D1711" s="198">
        <f>'[2]tr (2)'!E1193</f>
        <v>87.1</v>
      </c>
      <c r="E1711" s="251"/>
      <c r="F1711" s="198">
        <f>'[2]tr (2)'!F1193</f>
        <v>87.1</v>
      </c>
      <c r="G1711" s="198">
        <f>'[2]tr (2)'!G1193</f>
        <v>87.1</v>
      </c>
      <c r="H1711" s="198">
        <f>'[2]tr (2)'!H1193</f>
        <v>87.1</v>
      </c>
      <c r="I1711" s="198">
        <f>'[2]tr (2)'!I1193</f>
        <v>87.1</v>
      </c>
      <c r="J1711" s="198">
        <f>'[2]tr (2)'!J1193</f>
        <v>87.1</v>
      </c>
      <c r="K1711" s="198">
        <f>'[2]tr (2)'!K1193</f>
        <v>87.1</v>
      </c>
      <c r="L1711" s="198">
        <f>'[2]tr (2)'!L1193</f>
        <v>87.3</v>
      </c>
      <c r="M1711" s="198">
        <f>'[2]tr (2)'!M1193</f>
        <v>87.3</v>
      </c>
      <c r="N1711" s="198">
        <f>'[2]tr (2)'!N1193</f>
        <v>87.3</v>
      </c>
      <c r="O1711" s="251"/>
      <c r="P1711" s="247">
        <f>'[2]tr (2)'!O1193</f>
        <v>87.3</v>
      </c>
      <c r="Q1711" s="198">
        <f>'[2]tr (2)'!P1193</f>
        <v>87.3</v>
      </c>
      <c r="R1711" s="251">
        <f>'[2]tr (2)'!Q1193</f>
        <v>87.3</v>
      </c>
      <c r="S1711" s="252" t="s">
        <v>1706</v>
      </c>
    </row>
    <row r="1712" spans="1:19" ht="15" customHeight="1">
      <c r="A1712" s="216" t="s">
        <v>1707</v>
      </c>
      <c r="B1712" s="247">
        <f>'[2]tr (2)'!C1194</f>
        <v>102.7</v>
      </c>
      <c r="C1712" s="198">
        <f>'[2]tr (2)'!D1194</f>
        <v>102.7</v>
      </c>
      <c r="D1712" s="198">
        <f>'[2]tr (2)'!E1194</f>
        <v>102.7</v>
      </c>
      <c r="E1712" s="251"/>
      <c r="F1712" s="198">
        <f>'[2]tr (2)'!F1194</f>
        <v>102.7</v>
      </c>
      <c r="G1712" s="198">
        <f>'[2]tr (2)'!G1194</f>
        <v>102.7</v>
      </c>
      <c r="H1712" s="198">
        <f>'[2]tr (2)'!H1194</f>
        <v>102.7</v>
      </c>
      <c r="I1712" s="198">
        <f>'[2]tr (2)'!I1194</f>
        <v>102.7</v>
      </c>
      <c r="J1712" s="198">
        <f>'[2]tr (2)'!J1194</f>
        <v>102.7</v>
      </c>
      <c r="K1712" s="198">
        <f>'[2]tr (2)'!K1194</f>
        <v>102.7</v>
      </c>
      <c r="L1712" s="198">
        <f>'[2]tr (2)'!L1194</f>
        <v>102.7</v>
      </c>
      <c r="M1712" s="198">
        <f>'[2]tr (2)'!M1194</f>
        <v>102.7</v>
      </c>
      <c r="N1712" s="198">
        <f>'[2]tr (2)'!N1194</f>
        <v>102.7</v>
      </c>
      <c r="O1712" s="251"/>
      <c r="P1712" s="247">
        <f>'[2]tr (2)'!O1194</f>
        <v>102.7</v>
      </c>
      <c r="Q1712" s="198">
        <f>'[2]tr (2)'!P1194</f>
        <v>102.7</v>
      </c>
      <c r="R1712" s="251">
        <f>'[2]tr (2)'!Q1194</f>
        <v>102.7</v>
      </c>
      <c r="S1712" s="253" t="s">
        <v>1708</v>
      </c>
    </row>
    <row r="1713" spans="1:19" ht="15" customHeight="1">
      <c r="A1713" s="216" t="s">
        <v>1709</v>
      </c>
      <c r="B1713" s="247">
        <f>'[2]tr (2)'!C1195</f>
        <v>109.7</v>
      </c>
      <c r="C1713" s="198">
        <f>'[2]tr (2)'!D1195</f>
        <v>109.7</v>
      </c>
      <c r="D1713" s="198">
        <f>'[2]tr (2)'!E1195</f>
        <v>109.7</v>
      </c>
      <c r="E1713" s="251"/>
      <c r="F1713" s="198">
        <f>'[2]tr (2)'!F1195</f>
        <v>109.7</v>
      </c>
      <c r="G1713" s="198">
        <f>'[2]tr (2)'!G1195</f>
        <v>109.7</v>
      </c>
      <c r="H1713" s="198">
        <f>'[2]tr (2)'!H1195</f>
        <v>109.7</v>
      </c>
      <c r="I1713" s="198">
        <f>'[2]tr (2)'!I1195</f>
        <v>109.7</v>
      </c>
      <c r="J1713" s="198">
        <f>'[2]tr (2)'!J1195</f>
        <v>109.7</v>
      </c>
      <c r="K1713" s="198">
        <f>'[2]tr (2)'!K1195</f>
        <v>109.7</v>
      </c>
      <c r="L1713" s="198">
        <f>'[2]tr (2)'!L1195</f>
        <v>113.7</v>
      </c>
      <c r="M1713" s="198">
        <f>'[2]tr (2)'!M1195</f>
        <v>113.7</v>
      </c>
      <c r="N1713" s="198">
        <f>'[2]tr (2)'!N1195</f>
        <v>113.7</v>
      </c>
      <c r="O1713" s="251"/>
      <c r="P1713" s="247">
        <f>'[2]tr (2)'!O1195</f>
        <v>111.7</v>
      </c>
      <c r="Q1713" s="198">
        <f>'[2]tr (2)'!P1195</f>
        <v>111.7</v>
      </c>
      <c r="R1713" s="251">
        <f>'[2]tr (2)'!Q1195</f>
        <v>111.7</v>
      </c>
      <c r="S1713" s="253" t="s">
        <v>1710</v>
      </c>
    </row>
    <row r="1714" spans="1:19" ht="15" customHeight="1">
      <c r="A1714" s="216" t="s">
        <v>1711</v>
      </c>
      <c r="B1714" s="247">
        <f>'[2]tr (2)'!C1196</f>
        <v>123.6</v>
      </c>
      <c r="C1714" s="198">
        <f>'[2]tr (2)'!D1196</f>
        <v>123.6</v>
      </c>
      <c r="D1714" s="198">
        <f>'[2]tr (2)'!E1196</f>
        <v>121.1</v>
      </c>
      <c r="E1714" s="251"/>
      <c r="F1714" s="198">
        <f>'[2]tr (2)'!F1196</f>
        <v>121.1</v>
      </c>
      <c r="G1714" s="198">
        <f>'[2]tr (2)'!G1196</f>
        <v>121.1</v>
      </c>
      <c r="H1714" s="198">
        <f>'[2]tr (2)'!H1196</f>
        <v>121.1</v>
      </c>
      <c r="I1714" s="198">
        <f>'[2]tr (2)'!I1196</f>
        <v>121.1</v>
      </c>
      <c r="J1714" s="198">
        <f>'[2]tr (2)'!J1196</f>
        <v>121.1</v>
      </c>
      <c r="K1714" s="198">
        <f>'[2]tr (2)'!K1196</f>
        <v>121.1</v>
      </c>
      <c r="L1714" s="198">
        <f>'[2]tr (2)'!L1196</f>
        <v>121.1</v>
      </c>
      <c r="M1714" s="198">
        <f>'[2]tr (2)'!M1196</f>
        <v>121.1</v>
      </c>
      <c r="N1714" s="198">
        <f>'[2]tr (2)'!N1196</f>
        <v>121.1</v>
      </c>
      <c r="O1714" s="251"/>
      <c r="P1714" s="247">
        <f>'[2]tr (2)'!O1196</f>
        <v>121.1</v>
      </c>
      <c r="Q1714" s="198">
        <f>'[2]tr (2)'!P1196</f>
        <v>121.1</v>
      </c>
      <c r="R1714" s="251">
        <f>'[2]tr (2)'!Q1196</f>
        <v>121.1</v>
      </c>
      <c r="S1714" s="253" t="s">
        <v>1712</v>
      </c>
    </row>
    <row r="1715" spans="1:19" ht="15" customHeight="1">
      <c r="B1715" s="247"/>
      <c r="C1715" s="198"/>
      <c r="D1715" s="242"/>
      <c r="E1715" s="244"/>
      <c r="F1715" s="242"/>
      <c r="G1715" s="242"/>
      <c r="H1715" s="242"/>
      <c r="I1715" s="242"/>
      <c r="J1715" s="242"/>
      <c r="K1715" s="242"/>
      <c r="L1715" s="242"/>
      <c r="M1715" s="242"/>
      <c r="N1715" s="242"/>
      <c r="O1715" s="244"/>
      <c r="P1715" s="241"/>
      <c r="Q1715" s="242"/>
      <c r="R1715" s="244"/>
      <c r="S1715" s="253"/>
    </row>
    <row r="1716" spans="1:19" ht="15" customHeight="1">
      <c r="A1716" s="249" t="s">
        <v>1713</v>
      </c>
      <c r="B1716" s="241">
        <f>'[2]tr (2)'!C1198</f>
        <v>98.9</v>
      </c>
      <c r="C1716" s="242">
        <f>'[2]tr (2)'!D1198</f>
        <v>98.6</v>
      </c>
      <c r="D1716" s="242">
        <f>'[2]tr (2)'!E1198</f>
        <v>98.5</v>
      </c>
      <c r="E1716" s="244"/>
      <c r="F1716" s="242">
        <f>'[2]tr (2)'!F1198</f>
        <v>98.2</v>
      </c>
      <c r="G1716" s="242">
        <f>'[2]tr (2)'!G1198</f>
        <v>99.2</v>
      </c>
      <c r="H1716" s="242">
        <f>'[2]tr (2)'!H1198</f>
        <v>99.1</v>
      </c>
      <c r="I1716" s="242">
        <f>'[2]tr (2)'!I1198</f>
        <v>99.5</v>
      </c>
      <c r="J1716" s="242">
        <f>'[2]tr (2)'!J1198</f>
        <v>99.7</v>
      </c>
      <c r="K1716" s="242">
        <f>'[2]tr (2)'!K1198</f>
        <v>100</v>
      </c>
      <c r="L1716" s="242">
        <f>'[2]tr (2)'!L1198</f>
        <v>100.1</v>
      </c>
      <c r="M1716" s="242">
        <f>'[2]tr (2)'!M1198</f>
        <v>100.1</v>
      </c>
      <c r="N1716" s="242">
        <f>'[2]tr (2)'!N1198</f>
        <v>100.2</v>
      </c>
      <c r="O1716" s="244"/>
      <c r="P1716" s="241">
        <f>'[2]tr (2)'!O1198</f>
        <v>99.8</v>
      </c>
      <c r="Q1716" s="242">
        <f>'[2]tr (2)'!P1198</f>
        <v>99.9</v>
      </c>
      <c r="R1716" s="244">
        <f>'[2]tr (2)'!Q1198</f>
        <v>99.9</v>
      </c>
      <c r="S1716" s="248" t="s">
        <v>1714</v>
      </c>
    </row>
    <row r="1717" spans="1:19" ht="15" customHeight="1">
      <c r="A1717" s="216" t="s">
        <v>1715</v>
      </c>
      <c r="B1717" s="247">
        <f>'[2]tr (2)'!C1199</f>
        <v>106</v>
      </c>
      <c r="C1717" s="198">
        <f>'[2]tr (2)'!D1199</f>
        <v>105.2</v>
      </c>
      <c r="D1717" s="198">
        <f>'[2]tr (2)'!E1199</f>
        <v>105.2</v>
      </c>
      <c r="E1717" s="251"/>
      <c r="F1717" s="198">
        <f>'[2]tr (2)'!F1199</f>
        <v>105.1</v>
      </c>
      <c r="G1717" s="198">
        <f>'[2]tr (2)'!G1199</f>
        <v>106</v>
      </c>
      <c r="H1717" s="198">
        <f>'[2]tr (2)'!H1199</f>
        <v>105.6</v>
      </c>
      <c r="I1717" s="198">
        <f>'[2]tr (2)'!I1199</f>
        <v>105.6</v>
      </c>
      <c r="J1717" s="198">
        <f>'[2]tr (2)'!J1199</f>
        <v>105.6</v>
      </c>
      <c r="K1717" s="198">
        <f>'[2]tr (2)'!K1199</f>
        <v>105.6</v>
      </c>
      <c r="L1717" s="198">
        <f>'[2]tr (2)'!L1199</f>
        <v>105.6</v>
      </c>
      <c r="M1717" s="198">
        <f>'[2]tr (2)'!M1199</f>
        <v>104.3</v>
      </c>
      <c r="N1717" s="198">
        <f>'[2]tr (2)'!N1199</f>
        <v>104.3</v>
      </c>
      <c r="O1717" s="251"/>
      <c r="P1717" s="247">
        <f>'[2]tr (2)'!O1199</f>
        <v>104.3</v>
      </c>
      <c r="Q1717" s="198">
        <f>'[2]tr (2)'!P1199</f>
        <v>104.6</v>
      </c>
      <c r="R1717" s="251">
        <f>'[2]tr (2)'!Q1199</f>
        <v>105</v>
      </c>
      <c r="S1717" s="253" t="s">
        <v>1716</v>
      </c>
    </row>
    <row r="1718" spans="1:19" ht="15" customHeight="1">
      <c r="A1718" s="216" t="s">
        <v>1717</v>
      </c>
      <c r="B1718" s="247">
        <f>'[2]tr (2)'!C1200</f>
        <v>98.7</v>
      </c>
      <c r="C1718" s="198">
        <f>'[2]tr (2)'!D1200</f>
        <v>98.5</v>
      </c>
      <c r="D1718" s="198">
        <f>'[2]tr (2)'!E1200</f>
        <v>98.7</v>
      </c>
      <c r="E1718" s="251"/>
      <c r="F1718" s="198">
        <f>'[2]tr (2)'!F1200</f>
        <v>98.5</v>
      </c>
      <c r="G1718" s="198">
        <f>'[2]tr (2)'!G1200</f>
        <v>99.4</v>
      </c>
      <c r="H1718" s="198">
        <f>'[2]tr (2)'!H1200</f>
        <v>99</v>
      </c>
      <c r="I1718" s="198">
        <f>'[2]tr (2)'!I1200</f>
        <v>99.4</v>
      </c>
      <c r="J1718" s="198">
        <f>'[2]tr (2)'!J1200</f>
        <v>99.7</v>
      </c>
      <c r="K1718" s="198">
        <f>'[2]tr (2)'!K1200</f>
        <v>99.9</v>
      </c>
      <c r="L1718" s="198">
        <f>'[2]tr (2)'!L1200</f>
        <v>100</v>
      </c>
      <c r="M1718" s="198">
        <f>'[2]tr (2)'!M1200</f>
        <v>99.7</v>
      </c>
      <c r="N1718" s="198">
        <f>'[2]tr (2)'!N1200</f>
        <v>99.4</v>
      </c>
      <c r="O1718" s="251"/>
      <c r="P1718" s="247">
        <f>'[2]tr (2)'!O1200</f>
        <v>99.1</v>
      </c>
      <c r="Q1718" s="198">
        <f>'[2]tr (2)'!P1200</f>
        <v>99.2</v>
      </c>
      <c r="R1718" s="251">
        <f>'[2]tr (2)'!Q1200</f>
        <v>99.1</v>
      </c>
      <c r="S1718" s="253" t="s">
        <v>1718</v>
      </c>
    </row>
    <row r="1719" spans="1:19" ht="15" customHeight="1">
      <c r="A1719" s="216" t="s">
        <v>1719</v>
      </c>
      <c r="B1719" s="247">
        <f>'[2]tr (2)'!C1201</f>
        <v>100.4</v>
      </c>
      <c r="C1719" s="198">
        <f>'[2]tr (2)'!D1201</f>
        <v>100.4</v>
      </c>
      <c r="D1719" s="198">
        <f>'[2]tr (2)'!E1201</f>
        <v>100.3</v>
      </c>
      <c r="E1719" s="251"/>
      <c r="F1719" s="198">
        <f>'[2]tr (2)'!F1201</f>
        <v>100.4</v>
      </c>
      <c r="G1719" s="198">
        <f>'[2]tr (2)'!G1201</f>
        <v>100.4</v>
      </c>
      <c r="H1719" s="198">
        <f>'[2]tr (2)'!H1201</f>
        <v>100.4</v>
      </c>
      <c r="I1719" s="198">
        <f>'[2]tr (2)'!I1201</f>
        <v>100.3</v>
      </c>
      <c r="J1719" s="198">
        <f>'[2]tr (2)'!J1201</f>
        <v>100.3</v>
      </c>
      <c r="K1719" s="198">
        <f>'[2]tr (2)'!K1201</f>
        <v>100.3</v>
      </c>
      <c r="L1719" s="198">
        <f>'[2]tr (2)'!L1201</f>
        <v>100.3</v>
      </c>
      <c r="M1719" s="198">
        <f>'[2]tr (2)'!M1201</f>
        <v>100.2</v>
      </c>
      <c r="N1719" s="198">
        <f>'[2]tr (2)'!N1201</f>
        <v>100.2</v>
      </c>
      <c r="O1719" s="251"/>
      <c r="P1719" s="247">
        <f>'[2]tr (2)'!O1201</f>
        <v>100.2</v>
      </c>
      <c r="Q1719" s="198">
        <f>'[2]tr (2)'!P1201</f>
        <v>100.3</v>
      </c>
      <c r="R1719" s="251">
        <f>'[2]tr (2)'!Q1201</f>
        <v>100.2</v>
      </c>
      <c r="S1719" s="253" t="s">
        <v>1720</v>
      </c>
    </row>
    <row r="1720" spans="1:19" ht="15" customHeight="1">
      <c r="A1720" s="216" t="s">
        <v>1721</v>
      </c>
      <c r="B1720" s="247">
        <f>'[2]tr (2)'!C1202</f>
        <v>98.6</v>
      </c>
      <c r="C1720" s="198">
        <f>'[2]tr (2)'!D1202</f>
        <v>98.6</v>
      </c>
      <c r="D1720" s="198">
        <f>'[2]tr (2)'!E1202</f>
        <v>98.6</v>
      </c>
      <c r="E1720" s="251"/>
      <c r="F1720" s="198">
        <f>'[2]tr (2)'!F1202</f>
        <v>98.6</v>
      </c>
      <c r="G1720" s="198">
        <f>'[2]tr (2)'!G1202</f>
        <v>100.2</v>
      </c>
      <c r="H1720" s="198">
        <f>'[2]tr (2)'!H1202</f>
        <v>100.2</v>
      </c>
      <c r="I1720" s="198">
        <f>'[2]tr (2)'!I1202</f>
        <v>98.6</v>
      </c>
      <c r="J1720" s="198">
        <f>'[2]tr (2)'!J1202</f>
        <v>98.6</v>
      </c>
      <c r="K1720" s="198">
        <f>'[2]tr (2)'!K1202</f>
        <v>98.6</v>
      </c>
      <c r="L1720" s="198">
        <f>'[2]tr (2)'!L1202</f>
        <v>98.6</v>
      </c>
      <c r="M1720" s="198">
        <f>'[2]tr (2)'!M1202</f>
        <v>98.6</v>
      </c>
      <c r="N1720" s="198">
        <f>'[2]tr (2)'!N1202</f>
        <v>98.6</v>
      </c>
      <c r="O1720" s="251"/>
      <c r="P1720" s="247">
        <f>'[2]tr (2)'!O1202</f>
        <v>98.6</v>
      </c>
      <c r="Q1720" s="198">
        <f>'[2]tr (2)'!P1202</f>
        <v>98.6</v>
      </c>
      <c r="R1720" s="251">
        <f>'[2]tr (2)'!Q1202</f>
        <v>98.6</v>
      </c>
      <c r="S1720" s="253" t="s">
        <v>1722</v>
      </c>
    </row>
    <row r="1721" spans="1:19" ht="15" customHeight="1">
      <c r="A1721" s="216" t="s">
        <v>1723</v>
      </c>
      <c r="B1721" s="247">
        <f>'[2]tr (2)'!C1203</f>
        <v>98.6</v>
      </c>
      <c r="C1721" s="198">
        <f>'[2]tr (2)'!D1203</f>
        <v>97.7</v>
      </c>
      <c r="D1721" s="198">
        <f>'[2]tr (2)'!E1203</f>
        <v>97</v>
      </c>
      <c r="E1721" s="251"/>
      <c r="F1721" s="198">
        <f>'[2]tr (2)'!F1203</f>
        <v>96.2</v>
      </c>
      <c r="G1721" s="198">
        <f>'[2]tr (2)'!G1203</f>
        <v>97.5</v>
      </c>
      <c r="H1721" s="198">
        <f>'[2]tr (2)'!H1203</f>
        <v>98.2</v>
      </c>
      <c r="I1721" s="198">
        <f>'[2]tr (2)'!I1203</f>
        <v>98.8</v>
      </c>
      <c r="J1721" s="198">
        <f>'[2]tr (2)'!J1203</f>
        <v>99.1</v>
      </c>
      <c r="K1721" s="198">
        <f>'[2]tr (2)'!K1203</f>
        <v>99.7</v>
      </c>
      <c r="L1721" s="198">
        <f>'[2]tr (2)'!L1203</f>
        <v>99.6</v>
      </c>
      <c r="M1721" s="198">
        <f>'[2]tr (2)'!M1203</f>
        <v>100.7</v>
      </c>
      <c r="N1721" s="198">
        <f>'[2]tr (2)'!N1203</f>
        <v>101.9</v>
      </c>
      <c r="O1721" s="251"/>
      <c r="P1721" s="247">
        <f>'[2]tr (2)'!O1203</f>
        <v>101.1</v>
      </c>
      <c r="Q1721" s="198">
        <f>'[2]tr (2)'!P1203</f>
        <v>101.4</v>
      </c>
      <c r="R1721" s="251">
        <f>'[2]tr (2)'!Q1203</f>
        <v>101.3</v>
      </c>
      <c r="S1721" s="253" t="s">
        <v>1724</v>
      </c>
    </row>
    <row r="1722" spans="1:19" ht="15" customHeight="1">
      <c r="A1722" s="216" t="s">
        <v>1725</v>
      </c>
      <c r="B1722" s="247">
        <f>'[2]tr (2)'!C1204</f>
        <v>100</v>
      </c>
      <c r="C1722" s="198">
        <f>'[2]tr (2)'!D1204</f>
        <v>100</v>
      </c>
      <c r="D1722" s="198">
        <f>'[2]tr (2)'!E1204</f>
        <v>100</v>
      </c>
      <c r="E1722" s="251"/>
      <c r="F1722" s="198">
        <f>'[2]tr (2)'!F1204</f>
        <v>100</v>
      </c>
      <c r="G1722" s="198">
        <f>'[2]tr (2)'!G1204</f>
        <v>100</v>
      </c>
      <c r="H1722" s="198">
        <f>'[2]tr (2)'!H1204</f>
        <v>100</v>
      </c>
      <c r="I1722" s="198">
        <f>'[2]tr (2)'!I1204</f>
        <v>100</v>
      </c>
      <c r="J1722" s="198">
        <f>'[2]tr (2)'!J1204</f>
        <v>100</v>
      </c>
      <c r="K1722" s="198">
        <f>'[2]tr (2)'!K1204</f>
        <v>100</v>
      </c>
      <c r="L1722" s="198">
        <f>'[2]tr (2)'!L1204</f>
        <v>100</v>
      </c>
      <c r="M1722" s="198">
        <f>'[2]tr (2)'!M1204</f>
        <v>100</v>
      </c>
      <c r="N1722" s="198">
        <f>'[2]tr (2)'!N1204</f>
        <v>100</v>
      </c>
      <c r="O1722" s="251"/>
      <c r="P1722" s="247">
        <f>'[2]tr (2)'!O1204</f>
        <v>100</v>
      </c>
      <c r="Q1722" s="198">
        <f>'[2]tr (2)'!P1204</f>
        <v>100</v>
      </c>
      <c r="R1722" s="251">
        <f>'[2]tr (2)'!Q1204</f>
        <v>100</v>
      </c>
      <c r="S1722" s="253" t="s">
        <v>1726</v>
      </c>
    </row>
    <row r="1723" spans="1:19" ht="15" customHeight="1">
      <c r="B1723" s="247"/>
      <c r="C1723" s="198"/>
      <c r="D1723" s="242"/>
      <c r="E1723" s="244"/>
      <c r="F1723" s="242"/>
      <c r="G1723" s="242"/>
      <c r="H1723" s="242"/>
      <c r="I1723" s="242"/>
      <c r="J1723" s="242"/>
      <c r="K1723" s="242"/>
      <c r="L1723" s="242"/>
      <c r="M1723" s="242"/>
      <c r="N1723" s="242"/>
      <c r="O1723" s="244"/>
      <c r="P1723" s="241"/>
      <c r="Q1723" s="242"/>
      <c r="R1723" s="244"/>
      <c r="S1723" s="252"/>
    </row>
    <row r="1724" spans="1:19" ht="15" customHeight="1">
      <c r="A1724" s="249" t="s">
        <v>1727</v>
      </c>
      <c r="B1724" s="241">
        <f>'[2]tr (2)'!C1206</f>
        <v>101.7</v>
      </c>
      <c r="C1724" s="242">
        <f>'[2]tr (2)'!D1206</f>
        <v>101.7</v>
      </c>
      <c r="D1724" s="242">
        <f>'[2]tr (2)'!E1206</f>
        <v>101.7</v>
      </c>
      <c r="E1724" s="244"/>
      <c r="F1724" s="242">
        <f>'[2]tr (2)'!F1206</f>
        <v>101.6</v>
      </c>
      <c r="G1724" s="242">
        <f>'[2]tr (2)'!G1206</f>
        <v>101.6</v>
      </c>
      <c r="H1724" s="242">
        <f>'[2]tr (2)'!H1206</f>
        <v>101.6</v>
      </c>
      <c r="I1724" s="242">
        <f>'[2]tr (2)'!I1206</f>
        <v>101.6</v>
      </c>
      <c r="J1724" s="242">
        <f>'[2]tr (2)'!J1206</f>
        <v>101.6</v>
      </c>
      <c r="K1724" s="242">
        <f>'[2]tr (2)'!K1206</f>
        <v>101.5</v>
      </c>
      <c r="L1724" s="242">
        <f>'[2]tr (2)'!L1206</f>
        <v>101.4</v>
      </c>
      <c r="M1724" s="242">
        <f>'[2]tr (2)'!M1206</f>
        <v>101.2</v>
      </c>
      <c r="N1724" s="242">
        <f>'[2]tr (2)'!N1206</f>
        <v>101.2</v>
      </c>
      <c r="O1724" s="244"/>
      <c r="P1724" s="241">
        <f>'[2]tr (2)'!O1206</f>
        <v>101.2</v>
      </c>
      <c r="Q1724" s="242">
        <f>'[2]tr (2)'!P1206</f>
        <v>101.1</v>
      </c>
      <c r="R1724" s="244">
        <f>'[2]tr (2)'!Q1206</f>
        <v>101.1</v>
      </c>
      <c r="S1724" s="250" t="s">
        <v>1728</v>
      </c>
    </row>
    <row r="1725" spans="1:19" ht="15" customHeight="1">
      <c r="A1725" s="216" t="s">
        <v>1729</v>
      </c>
      <c r="B1725" s="247">
        <f>'[2]tr (2)'!C1207</f>
        <v>100.8</v>
      </c>
      <c r="C1725" s="198">
        <f>'[2]tr (2)'!D1207</f>
        <v>100.8</v>
      </c>
      <c r="D1725" s="198">
        <f>'[2]tr (2)'!E1207</f>
        <v>100.8</v>
      </c>
      <c r="E1725" s="251"/>
      <c r="F1725" s="198">
        <f>'[2]tr (2)'!F1207</f>
        <v>100.8</v>
      </c>
      <c r="G1725" s="198">
        <f>'[2]tr (2)'!G1207</f>
        <v>100.8</v>
      </c>
      <c r="H1725" s="198">
        <f>'[2]tr (2)'!H1207</f>
        <v>100.8</v>
      </c>
      <c r="I1725" s="198">
        <f>'[2]tr (2)'!I1207</f>
        <v>100.8</v>
      </c>
      <c r="J1725" s="198">
        <f>'[2]tr (2)'!J1207</f>
        <v>100.7</v>
      </c>
      <c r="K1725" s="198">
        <f>'[2]tr (2)'!K1207</f>
        <v>100.7</v>
      </c>
      <c r="L1725" s="198">
        <f>'[2]tr (2)'!L1207</f>
        <v>100.6</v>
      </c>
      <c r="M1725" s="198">
        <f>'[2]tr (2)'!M1207</f>
        <v>100.5</v>
      </c>
      <c r="N1725" s="198">
        <f>'[2]tr (2)'!N1207</f>
        <v>100.5</v>
      </c>
      <c r="O1725" s="251"/>
      <c r="P1725" s="247">
        <f>'[2]tr (2)'!O1207</f>
        <v>100.4</v>
      </c>
      <c r="Q1725" s="198">
        <f>'[2]tr (2)'!P1207</f>
        <v>100.3</v>
      </c>
      <c r="R1725" s="251">
        <f>'[2]tr (2)'!Q1207</f>
        <v>100.2</v>
      </c>
      <c r="S1725" s="253" t="s">
        <v>1730</v>
      </c>
    </row>
    <row r="1726" spans="1:19" ht="15" customHeight="1">
      <c r="A1726" s="216" t="s">
        <v>1731</v>
      </c>
      <c r="B1726" s="247">
        <f>'[2]tr (2)'!C1208</f>
        <v>102.4</v>
      </c>
      <c r="C1726" s="198">
        <f>'[2]tr (2)'!D1208</f>
        <v>102.4</v>
      </c>
      <c r="D1726" s="198">
        <f>'[2]tr (2)'!E1208</f>
        <v>102.4</v>
      </c>
      <c r="E1726" s="251"/>
      <c r="F1726" s="198">
        <f>'[2]tr (2)'!F1208</f>
        <v>102.2</v>
      </c>
      <c r="G1726" s="198">
        <f>'[2]tr (2)'!G1208</f>
        <v>102.2</v>
      </c>
      <c r="H1726" s="198">
        <f>'[2]tr (2)'!H1208</f>
        <v>102.2</v>
      </c>
      <c r="I1726" s="198">
        <f>'[2]tr (2)'!I1208</f>
        <v>102.2</v>
      </c>
      <c r="J1726" s="198">
        <f>'[2]tr (2)'!J1208</f>
        <v>102.2</v>
      </c>
      <c r="K1726" s="198">
        <f>'[2]tr (2)'!K1208</f>
        <v>101.9</v>
      </c>
      <c r="L1726" s="198">
        <f>'[2]tr (2)'!L1208</f>
        <v>101.7</v>
      </c>
      <c r="M1726" s="198">
        <f>'[2]tr (2)'!M1208</f>
        <v>101.7</v>
      </c>
      <c r="N1726" s="198">
        <f>'[2]tr (2)'!N1208</f>
        <v>101.7</v>
      </c>
      <c r="O1726" s="251"/>
      <c r="P1726" s="247">
        <f>'[2]tr (2)'!O1208</f>
        <v>101.7</v>
      </c>
      <c r="Q1726" s="198">
        <f>'[2]tr (2)'!P1208</f>
        <v>101.7</v>
      </c>
      <c r="R1726" s="251">
        <f>'[2]tr (2)'!Q1208</f>
        <v>101.7</v>
      </c>
      <c r="S1726" s="252" t="s">
        <v>1732</v>
      </c>
    </row>
    <row r="1727" spans="1:19" ht="15" customHeight="1">
      <c r="A1727" s="216" t="s">
        <v>1733</v>
      </c>
      <c r="B1727" s="247">
        <f>'[2]tr (2)'!C1209</f>
        <v>109.9</v>
      </c>
      <c r="C1727" s="198">
        <f>'[2]tr (2)'!D1209</f>
        <v>109.9</v>
      </c>
      <c r="D1727" s="198">
        <f>'[2]tr (2)'!E1209</f>
        <v>109.9</v>
      </c>
      <c r="E1727" s="251"/>
      <c r="F1727" s="198">
        <f>'[2]tr (2)'!F1209</f>
        <v>109.3</v>
      </c>
      <c r="G1727" s="198">
        <f>'[2]tr (2)'!G1209</f>
        <v>109.3</v>
      </c>
      <c r="H1727" s="198">
        <f>'[2]tr (2)'!H1209</f>
        <v>109.3</v>
      </c>
      <c r="I1727" s="198">
        <f>'[2]tr (2)'!I1209</f>
        <v>109.3</v>
      </c>
      <c r="J1727" s="198">
        <f>'[2]tr (2)'!J1209</f>
        <v>109.3</v>
      </c>
      <c r="K1727" s="198">
        <f>'[2]tr (2)'!K1209</f>
        <v>108.6</v>
      </c>
      <c r="L1727" s="198">
        <f>'[2]tr (2)'!L1209</f>
        <v>107.9</v>
      </c>
      <c r="M1727" s="198">
        <f>'[2]tr (2)'!M1209</f>
        <v>106.6</v>
      </c>
      <c r="N1727" s="198">
        <f>'[2]tr (2)'!N1209</f>
        <v>106.6</v>
      </c>
      <c r="O1727" s="251"/>
      <c r="P1727" s="247">
        <f>'[2]tr (2)'!O1209</f>
        <v>106.6</v>
      </c>
      <c r="Q1727" s="198">
        <f>'[2]tr (2)'!P1209</f>
        <v>106.6</v>
      </c>
      <c r="R1727" s="251">
        <f>'[2]tr (2)'!Q1209</f>
        <v>106.6</v>
      </c>
      <c r="S1727" s="252" t="s">
        <v>1734</v>
      </c>
    </row>
    <row r="1728" spans="1:19" ht="15" customHeight="1">
      <c r="A1728" s="216" t="s">
        <v>1735</v>
      </c>
      <c r="B1728" s="247">
        <f>'[2]tr (2)'!C1210</f>
        <v>100</v>
      </c>
      <c r="C1728" s="198">
        <f>'[2]tr (2)'!D1210</f>
        <v>100</v>
      </c>
      <c r="D1728" s="198">
        <f>'[2]tr (2)'!E1210</f>
        <v>100</v>
      </c>
      <c r="E1728" s="251"/>
      <c r="F1728" s="198">
        <f>'[2]tr (2)'!F1210</f>
        <v>100</v>
      </c>
      <c r="G1728" s="198">
        <f>'[2]tr (2)'!G1210</f>
        <v>100</v>
      </c>
      <c r="H1728" s="198">
        <f>'[2]tr (2)'!H1210</f>
        <v>100</v>
      </c>
      <c r="I1728" s="198">
        <f>'[2]tr (2)'!I1210</f>
        <v>100</v>
      </c>
      <c r="J1728" s="198">
        <f>'[2]tr (2)'!J1210</f>
        <v>100</v>
      </c>
      <c r="K1728" s="198">
        <f>'[2]tr (2)'!K1210</f>
        <v>100</v>
      </c>
      <c r="L1728" s="198">
        <f>'[2]tr (2)'!L1210</f>
        <v>100</v>
      </c>
      <c r="M1728" s="198">
        <f>'[2]tr (2)'!M1210</f>
        <v>100</v>
      </c>
      <c r="N1728" s="198">
        <f>'[2]tr (2)'!N1210</f>
        <v>100</v>
      </c>
      <c r="O1728" s="251"/>
      <c r="P1728" s="247">
        <f>'[2]tr (2)'!O1210</f>
        <v>100</v>
      </c>
      <c r="Q1728" s="198">
        <f>'[2]tr (2)'!P1210</f>
        <v>100</v>
      </c>
      <c r="R1728" s="251">
        <f>'[2]tr (2)'!Q1210</f>
        <v>100</v>
      </c>
      <c r="S1728" s="256" t="s">
        <v>1736</v>
      </c>
    </row>
    <row r="1729" spans="1:19" ht="15" customHeight="1">
      <c r="A1729" s="216" t="s">
        <v>1737</v>
      </c>
      <c r="B1729" s="247">
        <f>'[2]tr (2)'!C1211</f>
        <v>100</v>
      </c>
      <c r="C1729" s="198">
        <f>'[2]tr (2)'!D1211</f>
        <v>100</v>
      </c>
      <c r="D1729" s="198">
        <f>'[2]tr (2)'!E1211</f>
        <v>100</v>
      </c>
      <c r="E1729" s="251"/>
      <c r="F1729" s="198">
        <f>'[2]tr (2)'!F1211</f>
        <v>100</v>
      </c>
      <c r="G1729" s="198">
        <f>'[2]tr (2)'!G1211</f>
        <v>100</v>
      </c>
      <c r="H1729" s="198">
        <f>'[2]tr (2)'!H1211</f>
        <v>100</v>
      </c>
      <c r="I1729" s="198">
        <f>'[2]tr (2)'!I1211</f>
        <v>100</v>
      </c>
      <c r="J1729" s="198">
        <f>'[2]tr (2)'!J1211</f>
        <v>100</v>
      </c>
      <c r="K1729" s="198">
        <f>'[2]tr (2)'!K1211</f>
        <v>100</v>
      </c>
      <c r="L1729" s="198">
        <f>'[2]tr (2)'!L1211</f>
        <v>100</v>
      </c>
      <c r="M1729" s="198">
        <f>'[2]tr (2)'!M1211</f>
        <v>100</v>
      </c>
      <c r="N1729" s="198">
        <f>'[2]tr (2)'!N1211</f>
        <v>100</v>
      </c>
      <c r="O1729" s="251"/>
      <c r="P1729" s="247">
        <f>'[2]tr (2)'!O1211</f>
        <v>100</v>
      </c>
      <c r="Q1729" s="198">
        <f>'[2]tr (2)'!P1211</f>
        <v>100</v>
      </c>
      <c r="R1729" s="251">
        <f>'[2]tr (2)'!Q1211</f>
        <v>100</v>
      </c>
      <c r="S1729" s="206" t="s">
        <v>1738</v>
      </c>
    </row>
    <row r="1730" spans="1:19" ht="15" customHeight="1">
      <c r="A1730" s="216" t="s">
        <v>1739</v>
      </c>
      <c r="B1730" s="247">
        <f>'[2]tr (2)'!C1212</f>
        <v>100</v>
      </c>
      <c r="C1730" s="198">
        <f>'[2]tr (2)'!D1212</f>
        <v>100</v>
      </c>
      <c r="D1730" s="198">
        <f>'[2]tr (2)'!E1212</f>
        <v>100</v>
      </c>
      <c r="E1730" s="251"/>
      <c r="F1730" s="198">
        <f>'[2]tr (2)'!F1212</f>
        <v>100</v>
      </c>
      <c r="G1730" s="198">
        <f>'[2]tr (2)'!G1212</f>
        <v>100</v>
      </c>
      <c r="H1730" s="198">
        <f>'[2]tr (2)'!H1212</f>
        <v>100</v>
      </c>
      <c r="I1730" s="198">
        <f>'[2]tr (2)'!I1212</f>
        <v>100</v>
      </c>
      <c r="J1730" s="198">
        <f>'[2]tr (2)'!J1212</f>
        <v>100</v>
      </c>
      <c r="K1730" s="198">
        <f>'[2]tr (2)'!K1212</f>
        <v>100</v>
      </c>
      <c r="L1730" s="198">
        <f>'[2]tr (2)'!L1212</f>
        <v>100</v>
      </c>
      <c r="M1730" s="198">
        <f>'[2]tr (2)'!M1212</f>
        <v>100</v>
      </c>
      <c r="N1730" s="198">
        <f>'[2]tr (2)'!N1212</f>
        <v>100</v>
      </c>
      <c r="O1730" s="251"/>
      <c r="P1730" s="247">
        <f>'[2]tr (2)'!O1212</f>
        <v>100</v>
      </c>
      <c r="Q1730" s="198">
        <f>'[2]tr (2)'!P1212</f>
        <v>100</v>
      </c>
      <c r="R1730" s="251">
        <f>'[2]tr (2)'!Q1212</f>
        <v>100</v>
      </c>
      <c r="S1730" s="206" t="s">
        <v>1740</v>
      </c>
    </row>
    <row r="1731" spans="1:19" ht="15" customHeight="1">
      <c r="A1731" s="216" t="s">
        <v>1741</v>
      </c>
      <c r="B1731" s="247">
        <f>'[2]tr (2)'!C1213</f>
        <v>100.1</v>
      </c>
      <c r="C1731" s="198">
        <f>'[2]tr (2)'!D1213</f>
        <v>100.1</v>
      </c>
      <c r="D1731" s="198">
        <f>'[2]tr (2)'!E1213</f>
        <v>100.1</v>
      </c>
      <c r="E1731" s="251"/>
      <c r="F1731" s="198">
        <f>'[2]tr (2)'!F1213</f>
        <v>100.1</v>
      </c>
      <c r="G1731" s="198">
        <f>'[2]tr (2)'!G1213</f>
        <v>100.1</v>
      </c>
      <c r="H1731" s="198">
        <f>'[2]tr (2)'!H1213</f>
        <v>100.1</v>
      </c>
      <c r="I1731" s="198">
        <f>'[2]tr (2)'!I1213</f>
        <v>100.1</v>
      </c>
      <c r="J1731" s="198">
        <f>'[2]tr (2)'!J1213</f>
        <v>100.1</v>
      </c>
      <c r="K1731" s="198">
        <f>'[2]tr (2)'!K1213</f>
        <v>100.1</v>
      </c>
      <c r="L1731" s="198">
        <f>'[2]tr (2)'!L1213</f>
        <v>100.1</v>
      </c>
      <c r="M1731" s="198">
        <f>'[2]tr (2)'!M1213</f>
        <v>100.1</v>
      </c>
      <c r="N1731" s="198">
        <f>'[2]tr (2)'!N1213</f>
        <v>100.1</v>
      </c>
      <c r="O1731" s="251"/>
      <c r="P1731" s="247">
        <f>'[2]tr (2)'!O1213</f>
        <v>100.1</v>
      </c>
      <c r="Q1731" s="198">
        <f>'[2]tr (2)'!P1213</f>
        <v>100.1</v>
      </c>
      <c r="R1731" s="251">
        <f>'[2]tr (2)'!Q1213</f>
        <v>100.1</v>
      </c>
      <c r="S1731" s="256" t="s">
        <v>1742</v>
      </c>
    </row>
    <row r="1732" spans="1:19" ht="15" customHeight="1">
      <c r="A1732" s="216" t="s">
        <v>1743</v>
      </c>
      <c r="B1732" s="247">
        <f>'[2]tr (2)'!C1214</f>
        <v>100</v>
      </c>
      <c r="C1732" s="198">
        <f>'[2]tr (2)'!D1214</f>
        <v>100</v>
      </c>
      <c r="D1732" s="198">
        <f>'[2]tr (2)'!E1214</f>
        <v>100</v>
      </c>
      <c r="E1732" s="251"/>
      <c r="F1732" s="198">
        <f>'[2]tr (2)'!F1214</f>
        <v>100</v>
      </c>
      <c r="G1732" s="198">
        <f>'[2]tr (2)'!G1214</f>
        <v>100</v>
      </c>
      <c r="H1732" s="198">
        <f>'[2]tr (2)'!H1214</f>
        <v>100</v>
      </c>
      <c r="I1732" s="198">
        <f>'[2]tr (2)'!I1214</f>
        <v>100</v>
      </c>
      <c r="J1732" s="198">
        <f>'[2]tr (2)'!J1214</f>
        <v>100</v>
      </c>
      <c r="K1732" s="198">
        <f>'[2]tr (2)'!K1214</f>
        <v>100</v>
      </c>
      <c r="L1732" s="198">
        <f>'[2]tr (2)'!L1214</f>
        <v>100</v>
      </c>
      <c r="M1732" s="198">
        <f>'[2]tr (2)'!M1214</f>
        <v>100</v>
      </c>
      <c r="N1732" s="198">
        <f>'[2]tr (2)'!N1214</f>
        <v>100</v>
      </c>
      <c r="O1732" s="251"/>
      <c r="P1732" s="247">
        <f>'[2]tr (2)'!O1214</f>
        <v>100</v>
      </c>
      <c r="Q1732" s="198">
        <f>'[2]tr (2)'!P1214</f>
        <v>100</v>
      </c>
      <c r="R1732" s="251">
        <f>'[2]tr (2)'!Q1214</f>
        <v>100</v>
      </c>
      <c r="S1732" s="256" t="s">
        <v>1744</v>
      </c>
    </row>
    <row r="1733" spans="1:19" ht="15" customHeight="1">
      <c r="A1733" s="216" t="s">
        <v>1745</v>
      </c>
      <c r="B1733" s="247">
        <f>'[2]tr (2)'!C1215</f>
        <v>117.9</v>
      </c>
      <c r="C1733" s="198">
        <f>'[2]tr (2)'!D1215</f>
        <v>115.6</v>
      </c>
      <c r="D1733" s="198">
        <f>'[2]tr (2)'!E1215</f>
        <v>115.6</v>
      </c>
      <c r="E1733" s="251"/>
      <c r="F1733" s="198">
        <f>'[2]tr (2)'!F1215</f>
        <v>109.8</v>
      </c>
      <c r="G1733" s="198">
        <f>'[2]tr (2)'!G1215</f>
        <v>116.6</v>
      </c>
      <c r="H1733" s="198">
        <f>'[2]tr (2)'!H1215</f>
        <v>116.6</v>
      </c>
      <c r="I1733" s="198">
        <f>'[2]tr (2)'!I1215</f>
        <v>116.6</v>
      </c>
      <c r="J1733" s="198">
        <f>'[2]tr (2)'!J1215</f>
        <v>116.6</v>
      </c>
      <c r="K1733" s="198">
        <f>'[2]tr (2)'!K1215</f>
        <v>118.7</v>
      </c>
      <c r="L1733" s="198">
        <f>'[2]tr (2)'!L1215</f>
        <v>118.7</v>
      </c>
      <c r="M1733" s="198">
        <f>'[2]tr (2)'!M1215</f>
        <v>118.7</v>
      </c>
      <c r="N1733" s="198">
        <f>'[2]tr (2)'!N1215</f>
        <v>118.7</v>
      </c>
      <c r="O1733" s="251"/>
      <c r="P1733" s="247">
        <f>'[2]tr (2)'!O1215</f>
        <v>118.7</v>
      </c>
      <c r="Q1733" s="198">
        <f>'[2]tr (2)'!P1215</f>
        <v>115.5</v>
      </c>
      <c r="R1733" s="251">
        <f>'[2]tr (2)'!Q1215</f>
        <v>117.3</v>
      </c>
      <c r="S1733" s="256" t="s">
        <v>1746</v>
      </c>
    </row>
    <row r="1734" spans="1:19" ht="15" customHeight="1">
      <c r="B1734" s="247"/>
      <c r="C1734" s="198"/>
      <c r="D1734" s="198"/>
      <c r="E1734" s="251"/>
      <c r="O1734" s="237"/>
      <c r="R1734" s="237"/>
      <c r="S1734" s="256"/>
    </row>
    <row r="1735" spans="1:19" ht="15" customHeight="1">
      <c r="B1735" s="247"/>
      <c r="C1735" s="198"/>
      <c r="D1735" s="198"/>
      <c r="E1735" s="251"/>
      <c r="R1735" s="237"/>
      <c r="S1735" s="256"/>
    </row>
    <row r="1736" spans="1:19" ht="15" customHeight="1">
      <c r="B1736" s="247"/>
      <c r="C1736" s="198"/>
      <c r="D1736" s="198"/>
      <c r="E1736" s="251"/>
      <c r="R1736" s="237"/>
      <c r="S1736" s="256"/>
    </row>
    <row r="1737" spans="1:19" ht="15" customHeight="1">
      <c r="A1737" s="285"/>
      <c r="B1737" s="258"/>
      <c r="C1737" s="259"/>
      <c r="D1737" s="259"/>
      <c r="E1737" s="282"/>
      <c r="F1737" s="308"/>
      <c r="G1737" s="212"/>
      <c r="H1737" s="212"/>
      <c r="I1737" s="212"/>
      <c r="J1737" s="212"/>
      <c r="K1737" s="212"/>
      <c r="L1737" s="212"/>
      <c r="M1737" s="212"/>
      <c r="N1737" s="212"/>
      <c r="O1737" s="195"/>
      <c r="P1737" s="308"/>
      <c r="Q1737" s="212"/>
      <c r="R1737" s="282"/>
      <c r="S1737" s="263"/>
    </row>
    <row r="1738" spans="1:19" ht="15" customHeight="1">
      <c r="A1738" s="264"/>
      <c r="B1738" s="198"/>
      <c r="C1738" s="198"/>
      <c r="D1738" s="198"/>
      <c r="O1738" s="296"/>
      <c r="P1738" s="296"/>
      <c r="S1738" s="257"/>
    </row>
    <row r="1739" spans="1:19" ht="24" customHeight="1">
      <c r="A1739" s="194" t="s">
        <v>1670</v>
      </c>
      <c r="B1739" s="198"/>
      <c r="C1739" s="198"/>
      <c r="D1739" s="198"/>
      <c r="O1739" s="195"/>
      <c r="P1739" s="195"/>
      <c r="S1739" s="199" t="s">
        <v>1671</v>
      </c>
    </row>
    <row r="1740" spans="1:19" ht="18" customHeight="1">
      <c r="A1740" s="201" t="s">
        <v>1949</v>
      </c>
      <c r="B1740" s="198"/>
      <c r="C1740" s="198"/>
      <c r="D1740" s="198"/>
      <c r="O1740" s="195"/>
      <c r="P1740" s="195"/>
      <c r="S1740" s="205" t="s">
        <v>1950</v>
      </c>
    </row>
    <row r="1741" spans="1:19" ht="18" customHeight="1">
      <c r="A1741" s="207" t="s">
        <v>1674</v>
      </c>
      <c r="B1741" s="198"/>
      <c r="C1741" s="198"/>
      <c r="D1741" s="198"/>
      <c r="E1741" s="304"/>
      <c r="O1741" s="195"/>
      <c r="P1741" s="195"/>
      <c r="S1741" s="209" t="s">
        <v>1675</v>
      </c>
    </row>
    <row r="1742" spans="1:19" ht="11.45" customHeight="1">
      <c r="A1742" s="211"/>
      <c r="B1742" s="212"/>
      <c r="C1742" s="212"/>
      <c r="D1742" s="212"/>
      <c r="E1742" s="212"/>
      <c r="F1742" s="212"/>
      <c r="G1742" s="212"/>
      <c r="H1742" s="212"/>
      <c r="I1742" s="212"/>
      <c r="J1742" s="212"/>
      <c r="K1742" s="212"/>
      <c r="L1742" s="212"/>
      <c r="M1742" s="212"/>
      <c r="N1742" s="212"/>
      <c r="O1742" s="212"/>
      <c r="P1742" s="212"/>
      <c r="Q1742" s="212"/>
      <c r="R1742" s="212"/>
      <c r="S1742" s="214"/>
    </row>
    <row r="1743" spans="1:19" ht="11.45" customHeight="1">
      <c r="A1743" s="217"/>
      <c r="B1743" s="2269">
        <v>2020</v>
      </c>
      <c r="C1743" s="2270"/>
      <c r="D1743" s="2270"/>
      <c r="E1743" s="2270"/>
      <c r="F1743" s="2270"/>
      <c r="G1743" s="2270"/>
      <c r="H1743" s="2270"/>
      <c r="I1743" s="2270"/>
      <c r="J1743" s="2270"/>
      <c r="K1743" s="2271"/>
      <c r="L1743" s="2269">
        <v>2019</v>
      </c>
      <c r="M1743" s="2270"/>
      <c r="N1743" s="2270"/>
      <c r="O1743" s="2270"/>
      <c r="P1743" s="2270"/>
      <c r="Q1743" s="2270"/>
      <c r="R1743" s="2271"/>
      <c r="S1743" s="218"/>
    </row>
    <row r="1744" spans="1:19" ht="11.45" customHeight="1">
      <c r="A1744" s="217"/>
      <c r="B1744" s="2272"/>
      <c r="C1744" s="2273"/>
      <c r="D1744" s="2273"/>
      <c r="E1744" s="2273"/>
      <c r="F1744" s="2273"/>
      <c r="G1744" s="2273"/>
      <c r="H1744" s="2273"/>
      <c r="I1744" s="2273"/>
      <c r="J1744" s="2273"/>
      <c r="K1744" s="2274"/>
      <c r="L1744" s="2272"/>
      <c r="M1744" s="2273"/>
      <c r="N1744" s="2273"/>
      <c r="O1744" s="2273"/>
      <c r="P1744" s="2273"/>
      <c r="Q1744" s="2273"/>
      <c r="R1744" s="2274"/>
      <c r="S1744" s="218" t="s">
        <v>1570</v>
      </c>
    </row>
    <row r="1745" spans="1:19" ht="11.45" customHeight="1">
      <c r="A1745" s="217"/>
      <c r="B1745" s="711" t="s">
        <v>45</v>
      </c>
      <c r="C1745" s="224" t="s">
        <v>47</v>
      </c>
      <c r="D1745" s="224" t="s">
        <v>27</v>
      </c>
      <c r="E1745" s="221"/>
      <c r="F1745" s="219" t="s">
        <v>28</v>
      </c>
      <c r="G1745" s="220" t="s">
        <v>29</v>
      </c>
      <c r="H1745" s="220" t="s">
        <v>30</v>
      </c>
      <c r="I1745" s="223" t="s">
        <v>23</v>
      </c>
      <c r="J1745" s="222" t="s">
        <v>24</v>
      </c>
      <c r="K1745" s="222" t="s">
        <v>25</v>
      </c>
      <c r="L1745" s="223" t="s">
        <v>1571</v>
      </c>
      <c r="M1745" s="223" t="s">
        <v>1676</v>
      </c>
      <c r="N1745" s="223" t="s">
        <v>26</v>
      </c>
      <c r="O1745" s="225"/>
      <c r="P1745" s="224" t="s">
        <v>45</v>
      </c>
      <c r="Q1745" s="224" t="s">
        <v>47</v>
      </c>
      <c r="R1745" s="712" t="s">
        <v>27</v>
      </c>
      <c r="S1745" s="218"/>
    </row>
    <row r="1746" spans="1:19" ht="11.45" customHeight="1">
      <c r="A1746" s="226"/>
      <c r="B1746" s="714" t="s">
        <v>13</v>
      </c>
      <c r="C1746" s="232" t="s">
        <v>46</v>
      </c>
      <c r="D1746" s="232" t="s">
        <v>12</v>
      </c>
      <c r="E1746" s="229"/>
      <c r="F1746" s="227" t="s">
        <v>11</v>
      </c>
      <c r="G1746" s="228" t="s">
        <v>10</v>
      </c>
      <c r="H1746" s="228" t="s">
        <v>9</v>
      </c>
      <c r="I1746" s="231" t="s">
        <v>8</v>
      </c>
      <c r="J1746" s="230" t="s">
        <v>7</v>
      </c>
      <c r="K1746" s="230" t="s">
        <v>6</v>
      </c>
      <c r="L1746" s="231" t="s">
        <v>1575</v>
      </c>
      <c r="M1746" s="231" t="s">
        <v>1576</v>
      </c>
      <c r="N1746" s="231" t="s">
        <v>1577</v>
      </c>
      <c r="O1746" s="233"/>
      <c r="P1746" s="232" t="s">
        <v>13</v>
      </c>
      <c r="Q1746" s="232" t="s">
        <v>46</v>
      </c>
      <c r="R1746" s="715" t="s">
        <v>12</v>
      </c>
      <c r="S1746" s="234"/>
    </row>
    <row r="1747" spans="1:19" ht="15" customHeight="1">
      <c r="A1747" s="267"/>
      <c r="B1747" s="241"/>
      <c r="C1747" s="242"/>
      <c r="D1747" s="242"/>
      <c r="E1747" s="251"/>
      <c r="O1747" s="291"/>
      <c r="R1747" s="237"/>
      <c r="S1747" s="256"/>
    </row>
    <row r="1748" spans="1:19" ht="15" customHeight="1">
      <c r="A1748" s="249" t="s">
        <v>1749</v>
      </c>
      <c r="B1748" s="241">
        <f>'[2]tr (2)'!C1217</f>
        <v>100.3</v>
      </c>
      <c r="C1748" s="242">
        <f>'[2]tr (2)'!D1217</f>
        <v>100.4</v>
      </c>
      <c r="D1748" s="242">
        <f>'[2]tr (2)'!E1217</f>
        <v>99.9</v>
      </c>
      <c r="E1748" s="244"/>
      <c r="F1748" s="242">
        <f>'[2]tr (2)'!F1217</f>
        <v>99.3</v>
      </c>
      <c r="G1748" s="242">
        <f>'[2]tr (2)'!G1217</f>
        <v>99.6</v>
      </c>
      <c r="H1748" s="242">
        <f>'[2]tr (2)'!H1217</f>
        <v>99.7</v>
      </c>
      <c r="I1748" s="242">
        <f>'[2]tr (2)'!I1217</f>
        <v>100</v>
      </c>
      <c r="J1748" s="242">
        <f>'[2]tr (2)'!J1217</f>
        <v>100.1</v>
      </c>
      <c r="K1748" s="242">
        <f>'[2]tr (2)'!K1217</f>
        <v>100</v>
      </c>
      <c r="L1748" s="242">
        <f>'[2]tr (2)'!L1217</f>
        <v>99.9</v>
      </c>
      <c r="M1748" s="242">
        <f>'[2]tr (2)'!M1217</f>
        <v>99.9</v>
      </c>
      <c r="N1748" s="242">
        <f>'[2]tr (2)'!N1217</f>
        <v>100</v>
      </c>
      <c r="O1748" s="244"/>
      <c r="P1748" s="241">
        <f>'[2]tr (2)'!O1217</f>
        <v>100.1</v>
      </c>
      <c r="Q1748" s="242">
        <f>'[2]tr (2)'!P1217</f>
        <v>100.1</v>
      </c>
      <c r="R1748" s="244">
        <f>'[2]tr (2)'!Q1217</f>
        <v>99.9</v>
      </c>
      <c r="S1748" s="248" t="s">
        <v>1750</v>
      </c>
    </row>
    <row r="1749" spans="1:19" ht="15" customHeight="1">
      <c r="A1749" s="216" t="s">
        <v>1751</v>
      </c>
      <c r="B1749" s="247">
        <f>'[2]tr (2)'!C1218</f>
        <v>99.8</v>
      </c>
      <c r="C1749" s="198">
        <f>'[2]tr (2)'!D1218</f>
        <v>100.2</v>
      </c>
      <c r="D1749" s="198">
        <f>'[2]tr (2)'!E1218</f>
        <v>100.1</v>
      </c>
      <c r="E1749" s="251"/>
      <c r="F1749" s="198">
        <f>'[2]tr (2)'!F1218</f>
        <v>98.2</v>
      </c>
      <c r="G1749" s="198">
        <f>'[2]tr (2)'!G1218</f>
        <v>98.1</v>
      </c>
      <c r="H1749" s="198">
        <f>'[2]tr (2)'!H1218</f>
        <v>98.4</v>
      </c>
      <c r="I1749" s="198">
        <f>'[2]tr (2)'!I1218</f>
        <v>99.7</v>
      </c>
      <c r="J1749" s="198">
        <f>'[2]tr (2)'!J1218</f>
        <v>99.7</v>
      </c>
      <c r="K1749" s="198">
        <f>'[2]tr (2)'!K1218</f>
        <v>99.7</v>
      </c>
      <c r="L1749" s="198">
        <f>'[2]tr (2)'!L1218</f>
        <v>99.2</v>
      </c>
      <c r="M1749" s="198">
        <f>'[2]tr (2)'!M1218</f>
        <v>99.5</v>
      </c>
      <c r="N1749" s="198">
        <f>'[2]tr (2)'!N1218</f>
        <v>98.6</v>
      </c>
      <c r="O1749" s="251"/>
      <c r="P1749" s="247">
        <f>'[2]tr (2)'!O1218</f>
        <v>98.9</v>
      </c>
      <c r="Q1749" s="198">
        <f>'[2]tr (2)'!P1218</f>
        <v>98.5</v>
      </c>
      <c r="R1749" s="251">
        <f>'[2]tr (2)'!Q1218</f>
        <v>98.3</v>
      </c>
      <c r="S1749" s="252" t="s">
        <v>1752</v>
      </c>
    </row>
    <row r="1750" spans="1:19" ht="15" customHeight="1">
      <c r="A1750" s="216" t="s">
        <v>1753</v>
      </c>
      <c r="B1750" s="247">
        <f>'[2]tr (2)'!C1219</f>
        <v>108.1</v>
      </c>
      <c r="C1750" s="198">
        <f>'[2]tr (2)'!D1219</f>
        <v>108.1</v>
      </c>
      <c r="D1750" s="198">
        <f>'[2]tr (2)'!E1219</f>
        <v>108.1</v>
      </c>
      <c r="E1750" s="251"/>
      <c r="F1750" s="198">
        <f>'[2]tr (2)'!F1219</f>
        <v>107.1</v>
      </c>
      <c r="G1750" s="198">
        <f>'[2]tr (2)'!G1219</f>
        <v>109.6</v>
      </c>
      <c r="H1750" s="198">
        <f>'[2]tr (2)'!H1219</f>
        <v>109.6</v>
      </c>
      <c r="I1750" s="198">
        <f>'[2]tr (2)'!I1219</f>
        <v>109.6</v>
      </c>
      <c r="J1750" s="198">
        <f>'[2]tr (2)'!J1219</f>
        <v>109.6</v>
      </c>
      <c r="K1750" s="198">
        <f>'[2]tr (2)'!K1219</f>
        <v>109.6</v>
      </c>
      <c r="L1750" s="198">
        <f>'[2]tr (2)'!L1219</f>
        <v>109.6</v>
      </c>
      <c r="M1750" s="198">
        <f>'[2]tr (2)'!M1219</f>
        <v>108.6</v>
      </c>
      <c r="N1750" s="198">
        <f>'[2]tr (2)'!N1219</f>
        <v>108.6</v>
      </c>
      <c r="O1750" s="251"/>
      <c r="P1750" s="247">
        <f>'[2]tr (2)'!O1219</f>
        <v>108.6</v>
      </c>
      <c r="Q1750" s="198">
        <f>'[2]tr (2)'!P1219</f>
        <v>108.6</v>
      </c>
      <c r="R1750" s="251">
        <f>'[2]tr (2)'!Q1219</f>
        <v>108.6</v>
      </c>
      <c r="S1750" s="253" t="s">
        <v>1754</v>
      </c>
    </row>
    <row r="1751" spans="1:19" ht="15" customHeight="1">
      <c r="A1751" s="216" t="s">
        <v>1755</v>
      </c>
      <c r="B1751" s="247">
        <f>'[2]tr (2)'!C1220</f>
        <v>98.5</v>
      </c>
      <c r="C1751" s="198">
        <f>'[2]tr (2)'!D1220</f>
        <v>98.4</v>
      </c>
      <c r="D1751" s="198">
        <f>'[2]tr (2)'!E1220</f>
        <v>98.7</v>
      </c>
      <c r="E1751" s="251"/>
      <c r="F1751" s="198">
        <f>'[2]tr (2)'!F1220</f>
        <v>98</v>
      </c>
      <c r="G1751" s="198">
        <f>'[2]tr (2)'!G1220</f>
        <v>99.9</v>
      </c>
      <c r="H1751" s="198">
        <f>'[2]tr (2)'!H1220</f>
        <v>99.7</v>
      </c>
      <c r="I1751" s="198">
        <f>'[2]tr (2)'!I1220</f>
        <v>99.9</v>
      </c>
      <c r="J1751" s="198">
        <f>'[2]tr (2)'!J1220</f>
        <v>100.5</v>
      </c>
      <c r="K1751" s="198">
        <f>'[2]tr (2)'!K1220</f>
        <v>100.4</v>
      </c>
      <c r="L1751" s="198">
        <f>'[2]tr (2)'!L1220</f>
        <v>100.6</v>
      </c>
      <c r="M1751" s="198">
        <f>'[2]tr (2)'!M1220</f>
        <v>100.6</v>
      </c>
      <c r="N1751" s="198">
        <f>'[2]tr (2)'!N1220</f>
        <v>100.8</v>
      </c>
      <c r="O1751" s="251"/>
      <c r="P1751" s="247">
        <f>'[2]tr (2)'!O1220</f>
        <v>100.7</v>
      </c>
      <c r="Q1751" s="198">
        <f>'[2]tr (2)'!P1220</f>
        <v>100.9</v>
      </c>
      <c r="R1751" s="251">
        <f>'[2]tr (2)'!Q1220</f>
        <v>100.9</v>
      </c>
      <c r="S1751" s="253" t="s">
        <v>1756</v>
      </c>
    </row>
    <row r="1752" spans="1:19" ht="15" customHeight="1">
      <c r="A1752" s="216" t="s">
        <v>1757</v>
      </c>
      <c r="B1752" s="247">
        <f>'[2]tr (2)'!C1221</f>
        <v>97.9</v>
      </c>
      <c r="C1752" s="198">
        <f>'[2]tr (2)'!D1221</f>
        <v>97.8</v>
      </c>
      <c r="D1752" s="198">
        <f>'[2]tr (2)'!E1221</f>
        <v>94.7</v>
      </c>
      <c r="E1752" s="251"/>
      <c r="F1752" s="198">
        <f>'[2]tr (2)'!F1221</f>
        <v>94.3</v>
      </c>
      <c r="G1752" s="198">
        <f>'[2]tr (2)'!G1221</f>
        <v>94.4</v>
      </c>
      <c r="H1752" s="198">
        <f>'[2]tr (2)'!H1221</f>
        <v>95.5</v>
      </c>
      <c r="I1752" s="198">
        <f>'[2]tr (2)'!I1221</f>
        <v>95.6</v>
      </c>
      <c r="J1752" s="198">
        <f>'[2]tr (2)'!J1221</f>
        <v>95.8</v>
      </c>
      <c r="K1752" s="198">
        <f>'[2]tr (2)'!K1221</f>
        <v>95.3</v>
      </c>
      <c r="L1752" s="198">
        <f>'[2]tr (2)'!L1221</f>
        <v>95.5</v>
      </c>
      <c r="M1752" s="198">
        <f>'[2]tr (2)'!M1221</f>
        <v>95.6</v>
      </c>
      <c r="N1752" s="198">
        <f>'[2]tr (2)'!N1221</f>
        <v>97</v>
      </c>
      <c r="O1752" s="251"/>
      <c r="P1752" s="247">
        <f>'[2]tr (2)'!O1221</f>
        <v>97.5</v>
      </c>
      <c r="Q1752" s="198">
        <f>'[2]tr (2)'!P1221</f>
        <v>97.6</v>
      </c>
      <c r="R1752" s="251">
        <f>'[2]tr (2)'!Q1221</f>
        <v>97.1</v>
      </c>
      <c r="S1752" s="253" t="s">
        <v>1758</v>
      </c>
    </row>
    <row r="1753" spans="1:19" ht="15" customHeight="1">
      <c r="A1753" s="216" t="s">
        <v>1759</v>
      </c>
      <c r="B1753" s="247">
        <f>'[2]tr (2)'!C1222</f>
        <v>102.2</v>
      </c>
      <c r="C1753" s="198">
        <f>'[2]tr (2)'!D1222</f>
        <v>101.7</v>
      </c>
      <c r="D1753" s="198">
        <f>'[2]tr (2)'!E1222</f>
        <v>99.9</v>
      </c>
      <c r="E1753" s="251"/>
      <c r="F1753" s="198">
        <f>'[2]tr (2)'!F1222</f>
        <v>100</v>
      </c>
      <c r="G1753" s="198">
        <f>'[2]tr (2)'!G1222</f>
        <v>98.9</v>
      </c>
      <c r="H1753" s="198">
        <f>'[2]tr (2)'!H1222</f>
        <v>97.8</v>
      </c>
      <c r="I1753" s="198">
        <f>'[2]tr (2)'!I1222</f>
        <v>97.8</v>
      </c>
      <c r="J1753" s="198">
        <f>'[2]tr (2)'!J1222</f>
        <v>97.8</v>
      </c>
      <c r="K1753" s="198">
        <f>'[2]tr (2)'!K1222</f>
        <v>99.6</v>
      </c>
      <c r="L1753" s="198">
        <f>'[2]tr (2)'!L1222</f>
        <v>99.6</v>
      </c>
      <c r="M1753" s="198">
        <f>'[2]tr (2)'!M1222</f>
        <v>99.6</v>
      </c>
      <c r="N1753" s="198">
        <f>'[2]tr (2)'!N1222</f>
        <v>99.6</v>
      </c>
      <c r="O1753" s="251"/>
      <c r="P1753" s="247">
        <f>'[2]tr (2)'!O1222</f>
        <v>99.6</v>
      </c>
      <c r="Q1753" s="198">
        <f>'[2]tr (2)'!P1222</f>
        <v>100.3</v>
      </c>
      <c r="R1753" s="251">
        <f>'[2]tr (2)'!Q1222</f>
        <v>100.3</v>
      </c>
      <c r="S1753" s="253" t="s">
        <v>1760</v>
      </c>
    </row>
    <row r="1754" spans="1:19" ht="15" customHeight="1">
      <c r="A1754" s="216" t="s">
        <v>1761</v>
      </c>
      <c r="B1754" s="247">
        <f>'[2]tr (2)'!C1223</f>
        <v>96.8</v>
      </c>
      <c r="C1754" s="198">
        <f>'[2]tr (2)'!D1223</f>
        <v>96.8</v>
      </c>
      <c r="D1754" s="198">
        <f>'[2]tr (2)'!E1223</f>
        <v>96.8</v>
      </c>
      <c r="E1754" s="251"/>
      <c r="F1754" s="198">
        <f>'[2]tr (2)'!F1223</f>
        <v>96.8</v>
      </c>
      <c r="G1754" s="198">
        <f>'[2]tr (2)'!G1223</f>
        <v>96.8</v>
      </c>
      <c r="H1754" s="198">
        <f>'[2]tr (2)'!H1223</f>
        <v>96.8</v>
      </c>
      <c r="I1754" s="198">
        <f>'[2]tr (2)'!I1223</f>
        <v>96.8</v>
      </c>
      <c r="J1754" s="198">
        <f>'[2]tr (2)'!J1223</f>
        <v>96.8</v>
      </c>
      <c r="K1754" s="198">
        <f>'[2]tr (2)'!K1223</f>
        <v>96.8</v>
      </c>
      <c r="L1754" s="198">
        <f>'[2]tr (2)'!L1223</f>
        <v>96.8</v>
      </c>
      <c r="M1754" s="198">
        <f>'[2]tr (2)'!M1223</f>
        <v>96.8</v>
      </c>
      <c r="N1754" s="198">
        <f>'[2]tr (2)'!N1223</f>
        <v>96.8</v>
      </c>
      <c r="O1754" s="251"/>
      <c r="P1754" s="247">
        <f>'[2]tr (2)'!O1223</f>
        <v>96.8</v>
      </c>
      <c r="Q1754" s="198">
        <f>'[2]tr (2)'!P1223</f>
        <v>96.8</v>
      </c>
      <c r="R1754" s="251">
        <f>'[2]tr (2)'!Q1223</f>
        <v>96.8</v>
      </c>
      <c r="S1754" s="253" t="s">
        <v>1762</v>
      </c>
    </row>
    <row r="1755" spans="1:19" ht="15" customHeight="1">
      <c r="A1755" s="216" t="s">
        <v>1763</v>
      </c>
      <c r="B1755" s="247">
        <f>'[2]tr (2)'!C1224</f>
        <v>100.7</v>
      </c>
      <c r="C1755" s="198">
        <f>'[2]tr (2)'!D1224</f>
        <v>100.7</v>
      </c>
      <c r="D1755" s="198">
        <f>'[2]tr (2)'!E1224</f>
        <v>100.6</v>
      </c>
      <c r="E1755" s="251"/>
      <c r="F1755" s="198">
        <f>'[2]tr (2)'!F1224</f>
        <v>100.8</v>
      </c>
      <c r="G1755" s="198">
        <f>'[2]tr (2)'!G1224</f>
        <v>101.1</v>
      </c>
      <c r="H1755" s="198">
        <f>'[2]tr (2)'!H1224</f>
        <v>100.1</v>
      </c>
      <c r="I1755" s="198">
        <f>'[2]tr (2)'!I1224</f>
        <v>100.1</v>
      </c>
      <c r="J1755" s="198">
        <f>'[2]tr (2)'!J1224</f>
        <v>100.2</v>
      </c>
      <c r="K1755" s="198">
        <f>'[2]tr (2)'!K1224</f>
        <v>100</v>
      </c>
      <c r="L1755" s="198">
        <f>'[2]tr (2)'!L1224</f>
        <v>99.3</v>
      </c>
      <c r="M1755" s="198">
        <f>'[2]tr (2)'!M1224</f>
        <v>99</v>
      </c>
      <c r="N1755" s="198">
        <f>'[2]tr (2)'!N1224</f>
        <v>99</v>
      </c>
      <c r="O1755" s="251"/>
      <c r="P1755" s="247">
        <f>'[2]tr (2)'!O1224</f>
        <v>98.7</v>
      </c>
      <c r="Q1755" s="198">
        <f>'[2]tr (2)'!P1224</f>
        <v>98.7</v>
      </c>
      <c r="R1755" s="251">
        <f>'[2]tr (2)'!Q1224</f>
        <v>98.7</v>
      </c>
      <c r="S1755" s="252" t="s">
        <v>1764</v>
      </c>
    </row>
    <row r="1756" spans="1:19" ht="15" customHeight="1">
      <c r="A1756" s="216" t="s">
        <v>1765</v>
      </c>
      <c r="B1756" s="247">
        <f>'[2]tr (2)'!C1225</f>
        <v>100.1</v>
      </c>
      <c r="C1756" s="198">
        <f>'[2]tr (2)'!D1225</f>
        <v>100.1</v>
      </c>
      <c r="D1756" s="198">
        <f>'[2]tr (2)'!E1225</f>
        <v>100.2</v>
      </c>
      <c r="E1756" s="251"/>
      <c r="F1756" s="198">
        <f>'[2]tr (2)'!F1225</f>
        <v>100</v>
      </c>
      <c r="G1756" s="198">
        <f>'[2]tr (2)'!G1225</f>
        <v>100</v>
      </c>
      <c r="H1756" s="198">
        <f>'[2]tr (2)'!H1225</f>
        <v>100</v>
      </c>
      <c r="I1756" s="198">
        <f>'[2]tr (2)'!I1225</f>
        <v>100</v>
      </c>
      <c r="J1756" s="198">
        <f>'[2]tr (2)'!J1225</f>
        <v>99.9</v>
      </c>
      <c r="K1756" s="198">
        <f>'[2]tr (2)'!K1225</f>
        <v>100.2</v>
      </c>
      <c r="L1756" s="198">
        <f>'[2]tr (2)'!L1225</f>
        <v>99.6</v>
      </c>
      <c r="M1756" s="198">
        <f>'[2]tr (2)'!M1225</f>
        <v>99.7</v>
      </c>
      <c r="N1756" s="198">
        <f>'[2]tr (2)'!N1225</f>
        <v>99.5</v>
      </c>
      <c r="O1756" s="251"/>
      <c r="P1756" s="247">
        <f>'[2]tr (2)'!O1225</f>
        <v>99.7</v>
      </c>
      <c r="Q1756" s="198">
        <f>'[2]tr (2)'!P1225</f>
        <v>99.5</v>
      </c>
      <c r="R1756" s="251">
        <f>'[2]tr (2)'!Q1225</f>
        <v>99.5</v>
      </c>
      <c r="S1756" s="253" t="s">
        <v>1766</v>
      </c>
    </row>
    <row r="1757" spans="1:19" ht="15" customHeight="1">
      <c r="A1757" s="216" t="s">
        <v>1767</v>
      </c>
      <c r="B1757" s="247">
        <f>'[2]tr (2)'!C1226</f>
        <v>99.5</v>
      </c>
      <c r="C1757" s="198">
        <f>'[2]tr (2)'!D1226</f>
        <v>99.5</v>
      </c>
      <c r="D1757" s="198">
        <f>'[2]tr (2)'!E1226</f>
        <v>99.5</v>
      </c>
      <c r="E1757" s="251"/>
      <c r="F1757" s="198">
        <f>'[2]tr (2)'!F1226</f>
        <v>99.5</v>
      </c>
      <c r="G1757" s="198">
        <f>'[2]tr (2)'!G1226</f>
        <v>99.5</v>
      </c>
      <c r="H1757" s="198">
        <f>'[2]tr (2)'!H1226</f>
        <v>99.5</v>
      </c>
      <c r="I1757" s="198">
        <f>'[2]tr (2)'!I1226</f>
        <v>99.5</v>
      </c>
      <c r="J1757" s="198">
        <f>'[2]tr (2)'!J1226</f>
        <v>99.5</v>
      </c>
      <c r="K1757" s="198">
        <f>'[2]tr (2)'!K1226</f>
        <v>99.5</v>
      </c>
      <c r="L1757" s="198">
        <f>'[2]tr (2)'!L1226</f>
        <v>99.5</v>
      </c>
      <c r="M1757" s="198">
        <f>'[2]tr (2)'!M1226</f>
        <v>99.5</v>
      </c>
      <c r="N1757" s="198">
        <f>'[2]tr (2)'!N1226</f>
        <v>99.5</v>
      </c>
      <c r="O1757" s="251"/>
      <c r="P1757" s="247">
        <f>'[2]tr (2)'!O1226</f>
        <v>99.5</v>
      </c>
      <c r="Q1757" s="198">
        <f>'[2]tr (2)'!P1226</f>
        <v>99.5</v>
      </c>
      <c r="R1757" s="251">
        <f>'[2]tr (2)'!Q1226</f>
        <v>99.5</v>
      </c>
      <c r="S1757" s="252" t="s">
        <v>1768</v>
      </c>
    </row>
    <row r="1758" spans="1:19" ht="15" customHeight="1">
      <c r="A1758" s="216" t="s">
        <v>1769</v>
      </c>
      <c r="B1758" s="247">
        <f>'[2]tr (2)'!C1227</f>
        <v>105.8</v>
      </c>
      <c r="C1758" s="198">
        <f>'[2]tr (2)'!D1227</f>
        <v>105.8</v>
      </c>
      <c r="D1758" s="198">
        <f>'[2]tr (2)'!E1227</f>
        <v>105.8</v>
      </c>
      <c r="E1758" s="251"/>
      <c r="F1758" s="198">
        <f>'[2]tr (2)'!F1227</f>
        <v>105.8</v>
      </c>
      <c r="G1758" s="198">
        <f>'[2]tr (2)'!G1227</f>
        <v>105.8</v>
      </c>
      <c r="H1758" s="198">
        <f>'[2]tr (2)'!H1227</f>
        <v>105.8</v>
      </c>
      <c r="I1758" s="198">
        <f>'[2]tr (2)'!I1227</f>
        <v>105.8</v>
      </c>
      <c r="J1758" s="198">
        <f>'[2]tr (2)'!J1227</f>
        <v>105.8</v>
      </c>
      <c r="K1758" s="198">
        <f>'[2]tr (2)'!K1227</f>
        <v>105.8</v>
      </c>
      <c r="L1758" s="198">
        <f>'[2]tr (2)'!L1227</f>
        <v>105.8</v>
      </c>
      <c r="M1758" s="198">
        <f>'[2]tr (2)'!M1227</f>
        <v>105.8</v>
      </c>
      <c r="N1758" s="198">
        <f>'[2]tr (2)'!N1227</f>
        <v>105.8</v>
      </c>
      <c r="O1758" s="251"/>
      <c r="P1758" s="247">
        <f>'[2]tr (2)'!O1227</f>
        <v>105.8</v>
      </c>
      <c r="Q1758" s="198">
        <f>'[2]tr (2)'!P1227</f>
        <v>105.8</v>
      </c>
      <c r="R1758" s="251">
        <f>'[2]tr (2)'!Q1227</f>
        <v>105.8</v>
      </c>
      <c r="S1758" s="253" t="s">
        <v>1770</v>
      </c>
    </row>
    <row r="1759" spans="1:19" ht="15" customHeight="1">
      <c r="B1759" s="247"/>
      <c r="C1759" s="198"/>
      <c r="D1759" s="242"/>
      <c r="E1759" s="244"/>
      <c r="F1759" s="242"/>
      <c r="G1759" s="242"/>
      <c r="H1759" s="242"/>
      <c r="I1759" s="242"/>
      <c r="J1759" s="242"/>
      <c r="K1759" s="242"/>
      <c r="L1759" s="242"/>
      <c r="M1759" s="242"/>
      <c r="N1759" s="242"/>
      <c r="O1759" s="244"/>
      <c r="P1759" s="241"/>
      <c r="Q1759" s="242"/>
      <c r="R1759" s="244"/>
      <c r="S1759" s="253"/>
    </row>
    <row r="1760" spans="1:19" ht="15" customHeight="1">
      <c r="A1760" s="249" t="s">
        <v>1771</v>
      </c>
      <c r="B1760" s="241">
        <f>'[2]tr (2)'!C1229</f>
        <v>108.3</v>
      </c>
      <c r="C1760" s="242">
        <f>'[2]tr (2)'!D1229</f>
        <v>108.3</v>
      </c>
      <c r="D1760" s="242">
        <f>'[2]tr (2)'!E1229</f>
        <v>108.3</v>
      </c>
      <c r="E1760" s="244"/>
      <c r="F1760" s="242">
        <f>'[2]tr (2)'!F1229</f>
        <v>108.3</v>
      </c>
      <c r="G1760" s="242">
        <f>'[2]tr (2)'!G1229</f>
        <v>108.4</v>
      </c>
      <c r="H1760" s="242">
        <f>'[2]tr (2)'!H1229</f>
        <v>108.4</v>
      </c>
      <c r="I1760" s="242">
        <f>'[2]tr (2)'!I1229</f>
        <v>108.5</v>
      </c>
      <c r="J1760" s="242">
        <f>'[2]tr (2)'!J1229</f>
        <v>108.5</v>
      </c>
      <c r="K1760" s="242">
        <f>'[2]tr (2)'!K1229</f>
        <v>107.4</v>
      </c>
      <c r="L1760" s="242">
        <f>'[2]tr (2)'!L1229</f>
        <v>107.5</v>
      </c>
      <c r="M1760" s="242">
        <f>'[2]tr (2)'!M1229</f>
        <v>105.1</v>
      </c>
      <c r="N1760" s="242">
        <f>'[2]tr (2)'!N1229</f>
        <v>103.9</v>
      </c>
      <c r="O1760" s="244"/>
      <c r="P1760" s="241">
        <f>'[2]tr (2)'!O1229</f>
        <v>103.2</v>
      </c>
      <c r="Q1760" s="242">
        <f>'[2]tr (2)'!P1229</f>
        <v>103</v>
      </c>
      <c r="R1760" s="244">
        <f>'[2]tr (2)'!Q1229</f>
        <v>103</v>
      </c>
      <c r="S1760" s="248" t="s">
        <v>1772</v>
      </c>
    </row>
    <row r="1761" spans="1:19" ht="15" customHeight="1">
      <c r="A1761" s="216" t="s">
        <v>1773</v>
      </c>
      <c r="B1761" s="247">
        <f>'[2]tr (2)'!C1230</f>
        <v>98</v>
      </c>
      <c r="C1761" s="198">
        <f>'[2]tr (2)'!D1230</f>
        <v>98</v>
      </c>
      <c r="D1761" s="198">
        <f>'[2]tr (2)'!E1230</f>
        <v>98</v>
      </c>
      <c r="E1761" s="251"/>
      <c r="F1761" s="198">
        <f>'[2]tr (2)'!F1230</f>
        <v>98</v>
      </c>
      <c r="G1761" s="198">
        <f>'[2]tr (2)'!G1230</f>
        <v>98.2</v>
      </c>
      <c r="H1761" s="198">
        <f>'[2]tr (2)'!H1230</f>
        <v>98.2</v>
      </c>
      <c r="I1761" s="198">
        <f>'[2]tr (2)'!I1230</f>
        <v>98.3</v>
      </c>
      <c r="J1761" s="198">
        <f>'[2]tr (2)'!J1230</f>
        <v>98.3</v>
      </c>
      <c r="K1761" s="198">
        <f>'[2]tr (2)'!K1230</f>
        <v>98.3</v>
      </c>
      <c r="L1761" s="198">
        <f>'[2]tr (2)'!L1230</f>
        <v>98.8</v>
      </c>
      <c r="M1761" s="198">
        <f>'[2]tr (2)'!M1230</f>
        <v>98.8</v>
      </c>
      <c r="N1761" s="198">
        <f>'[2]tr (2)'!N1230</f>
        <v>98.8</v>
      </c>
      <c r="O1761" s="251"/>
      <c r="P1761" s="247">
        <f>'[2]tr (2)'!O1230</f>
        <v>98.8</v>
      </c>
      <c r="Q1761" s="198">
        <f>'[2]tr (2)'!P1230</f>
        <v>98.8</v>
      </c>
      <c r="R1761" s="251">
        <f>'[2]tr (2)'!Q1230</f>
        <v>98.8</v>
      </c>
      <c r="S1761" s="253" t="s">
        <v>1774</v>
      </c>
    </row>
    <row r="1762" spans="1:19" ht="15" customHeight="1">
      <c r="A1762" s="216" t="s">
        <v>1775</v>
      </c>
      <c r="B1762" s="247">
        <f>'[2]tr (2)'!C1231</f>
        <v>100.1</v>
      </c>
      <c r="C1762" s="198">
        <f>'[2]tr (2)'!D1231</f>
        <v>100.1</v>
      </c>
      <c r="D1762" s="198">
        <f>'[2]tr (2)'!E1231</f>
        <v>100.1</v>
      </c>
      <c r="E1762" s="251"/>
      <c r="F1762" s="198">
        <f>'[2]tr (2)'!F1231</f>
        <v>100.1</v>
      </c>
      <c r="G1762" s="198">
        <f>'[2]tr (2)'!G1231</f>
        <v>100.1</v>
      </c>
      <c r="H1762" s="198">
        <f>'[2]tr (2)'!H1231</f>
        <v>100</v>
      </c>
      <c r="I1762" s="198">
        <f>'[2]tr (2)'!I1231</f>
        <v>100</v>
      </c>
      <c r="J1762" s="198">
        <f>'[2]tr (2)'!J1231</f>
        <v>100</v>
      </c>
      <c r="K1762" s="198">
        <f>'[2]tr (2)'!K1231</f>
        <v>100</v>
      </c>
      <c r="L1762" s="198">
        <f>'[2]tr (2)'!L1231</f>
        <v>100</v>
      </c>
      <c r="M1762" s="198">
        <f>'[2]tr (2)'!M1231</f>
        <v>100</v>
      </c>
      <c r="N1762" s="198">
        <f>'[2]tr (2)'!N1231</f>
        <v>100</v>
      </c>
      <c r="O1762" s="251"/>
      <c r="P1762" s="247">
        <f>'[2]tr (2)'!O1231</f>
        <v>100</v>
      </c>
      <c r="Q1762" s="198">
        <f>'[2]tr (2)'!P1231</f>
        <v>100</v>
      </c>
      <c r="R1762" s="251">
        <f>'[2]tr (2)'!Q1231</f>
        <v>100</v>
      </c>
      <c r="S1762" s="253" t="s">
        <v>1776</v>
      </c>
    </row>
    <row r="1763" spans="1:19" ht="15" customHeight="1">
      <c r="A1763" s="216" t="s">
        <v>1777</v>
      </c>
      <c r="B1763" s="247">
        <f>'[2]tr (2)'!C1232</f>
        <v>107</v>
      </c>
      <c r="C1763" s="198">
        <f>'[2]tr (2)'!D1232</f>
        <v>107</v>
      </c>
      <c r="D1763" s="198">
        <f>'[2]tr (2)'!E1232</f>
        <v>106.5</v>
      </c>
      <c r="E1763" s="251"/>
      <c r="F1763" s="198">
        <f>'[2]tr (2)'!F1232</f>
        <v>106.5</v>
      </c>
      <c r="G1763" s="198">
        <f>'[2]tr (2)'!G1232</f>
        <v>106.5</v>
      </c>
      <c r="H1763" s="198">
        <f>'[2]tr (2)'!H1232</f>
        <v>106.5</v>
      </c>
      <c r="I1763" s="198">
        <f>'[2]tr (2)'!I1232</f>
        <v>106.5</v>
      </c>
      <c r="J1763" s="198">
        <f>'[2]tr (2)'!J1232</f>
        <v>106.5</v>
      </c>
      <c r="K1763" s="198">
        <f>'[2]tr (2)'!K1232</f>
        <v>106.5</v>
      </c>
      <c r="L1763" s="198">
        <f>'[2]tr (2)'!L1232</f>
        <v>103</v>
      </c>
      <c r="M1763" s="198">
        <f>'[2]tr (2)'!M1232</f>
        <v>101.5</v>
      </c>
      <c r="N1763" s="198">
        <f>'[2]tr (2)'!N1232</f>
        <v>101.5</v>
      </c>
      <c r="O1763" s="251"/>
      <c r="P1763" s="247">
        <f>'[2]tr (2)'!O1232</f>
        <v>101.5</v>
      </c>
      <c r="Q1763" s="198">
        <f>'[2]tr (2)'!P1232</f>
        <v>101.5</v>
      </c>
      <c r="R1763" s="251">
        <f>'[2]tr (2)'!Q1232</f>
        <v>101.5</v>
      </c>
      <c r="S1763" s="253" t="s">
        <v>1778</v>
      </c>
    </row>
    <row r="1764" spans="1:19" ht="15" customHeight="1">
      <c r="A1764" s="216" t="s">
        <v>1779</v>
      </c>
      <c r="B1764" s="247">
        <f>'[2]tr (2)'!C1233</f>
        <v>130</v>
      </c>
      <c r="C1764" s="198">
        <f>'[2]tr (2)'!D1233</f>
        <v>130</v>
      </c>
      <c r="D1764" s="198">
        <f>'[2]tr (2)'!E1233</f>
        <v>130</v>
      </c>
      <c r="E1764" s="251"/>
      <c r="F1764" s="198">
        <f>'[2]tr (2)'!F1233</f>
        <v>130</v>
      </c>
      <c r="G1764" s="198">
        <f>'[2]tr (2)'!G1233</f>
        <v>130</v>
      </c>
      <c r="H1764" s="198">
        <f>'[2]tr (2)'!H1233</f>
        <v>130</v>
      </c>
      <c r="I1764" s="198">
        <f>'[2]tr (2)'!I1233</f>
        <v>130</v>
      </c>
      <c r="J1764" s="198">
        <f>'[2]tr (2)'!J1233</f>
        <v>130</v>
      </c>
      <c r="K1764" s="198">
        <f>'[2]tr (2)'!K1233</f>
        <v>123.4</v>
      </c>
      <c r="L1764" s="198">
        <f>'[2]tr (2)'!L1233</f>
        <v>123.4</v>
      </c>
      <c r="M1764" s="198">
        <f>'[2]tr (2)'!M1233</f>
        <v>109.8</v>
      </c>
      <c r="N1764" s="198">
        <f>'[2]tr (2)'!N1233</f>
        <v>102.9</v>
      </c>
      <c r="O1764" s="251"/>
      <c r="P1764" s="247">
        <f>'[2]tr (2)'!O1233</f>
        <v>101.5</v>
      </c>
      <c r="Q1764" s="198">
        <f>'[2]tr (2)'!P1233</f>
        <v>101.5</v>
      </c>
      <c r="R1764" s="251">
        <f>'[2]tr (2)'!Q1233</f>
        <v>101.5</v>
      </c>
      <c r="S1764" s="253" t="s">
        <v>1780</v>
      </c>
    </row>
    <row r="1765" spans="1:19" ht="15" customHeight="1">
      <c r="A1765" s="216" t="s">
        <v>1781</v>
      </c>
      <c r="B1765" s="247">
        <f>'[2]tr (2)'!C1234</f>
        <v>125.4</v>
      </c>
      <c r="C1765" s="198">
        <f>'[2]tr (2)'!D1234</f>
        <v>125.4</v>
      </c>
      <c r="D1765" s="198">
        <f>'[2]tr (2)'!E1234</f>
        <v>125.4</v>
      </c>
      <c r="E1765" s="251"/>
      <c r="F1765" s="198">
        <f>'[2]tr (2)'!F1234</f>
        <v>125.4</v>
      </c>
      <c r="G1765" s="198">
        <f>'[2]tr (2)'!G1234</f>
        <v>125.4</v>
      </c>
      <c r="H1765" s="198">
        <f>'[2]tr (2)'!H1234</f>
        <v>125.4</v>
      </c>
      <c r="I1765" s="198">
        <f>'[2]tr (2)'!I1234</f>
        <v>125.4</v>
      </c>
      <c r="J1765" s="198">
        <f>'[2]tr (2)'!J1234</f>
        <v>125.4</v>
      </c>
      <c r="K1765" s="198">
        <f>'[2]tr (2)'!K1234</f>
        <v>125.4</v>
      </c>
      <c r="L1765" s="198">
        <f>'[2]tr (2)'!L1234</f>
        <v>125.4</v>
      </c>
      <c r="M1765" s="198">
        <f>'[2]tr (2)'!M1234</f>
        <v>125.1</v>
      </c>
      <c r="N1765" s="198">
        <f>'[2]tr (2)'!N1234</f>
        <v>125.1</v>
      </c>
      <c r="O1765" s="251"/>
      <c r="P1765" s="247">
        <f>'[2]tr (2)'!O1234</f>
        <v>122</v>
      </c>
      <c r="Q1765" s="198">
        <f>'[2]tr (2)'!P1234</f>
        <v>120.1</v>
      </c>
      <c r="R1765" s="251">
        <f>'[2]tr (2)'!Q1234</f>
        <v>120.1</v>
      </c>
      <c r="S1765" s="253" t="s">
        <v>1782</v>
      </c>
    </row>
    <row r="1766" spans="1:19" ht="15" customHeight="1">
      <c r="A1766" s="216" t="s">
        <v>1783</v>
      </c>
      <c r="B1766" s="247">
        <f>'[2]tr (2)'!C1235</f>
        <v>100</v>
      </c>
      <c r="C1766" s="198">
        <f>'[2]tr (2)'!D1235</f>
        <v>100</v>
      </c>
      <c r="D1766" s="198">
        <f>'[2]tr (2)'!E1235</f>
        <v>100</v>
      </c>
      <c r="E1766" s="251"/>
      <c r="F1766" s="198">
        <f>'[2]tr (2)'!F1235</f>
        <v>100</v>
      </c>
      <c r="G1766" s="198">
        <f>'[2]tr (2)'!G1235</f>
        <v>100</v>
      </c>
      <c r="H1766" s="198">
        <f>'[2]tr (2)'!H1235</f>
        <v>100</v>
      </c>
      <c r="I1766" s="198">
        <f>'[2]tr (2)'!I1235</f>
        <v>100</v>
      </c>
      <c r="J1766" s="198">
        <f>'[2]tr (2)'!J1235</f>
        <v>100</v>
      </c>
      <c r="K1766" s="198">
        <f>'[2]tr (2)'!K1235</f>
        <v>100</v>
      </c>
      <c r="L1766" s="198">
        <f>'[2]tr (2)'!L1235</f>
        <v>100</v>
      </c>
      <c r="M1766" s="198">
        <f>'[2]tr (2)'!M1235</f>
        <v>100</v>
      </c>
      <c r="N1766" s="198">
        <f>'[2]tr (2)'!N1235</f>
        <v>100</v>
      </c>
      <c r="O1766" s="251"/>
      <c r="P1766" s="247">
        <f>'[2]tr (2)'!O1235</f>
        <v>100</v>
      </c>
      <c r="Q1766" s="198">
        <f>'[2]tr (2)'!P1235</f>
        <v>100</v>
      </c>
      <c r="R1766" s="251">
        <f>'[2]tr (2)'!Q1235</f>
        <v>100</v>
      </c>
      <c r="S1766" s="253" t="s">
        <v>1784</v>
      </c>
    </row>
    <row r="1767" spans="1:19" ht="15" customHeight="1">
      <c r="A1767" s="216" t="s">
        <v>1785</v>
      </c>
      <c r="B1767" s="247">
        <f>'[2]tr (2)'!C1236</f>
        <v>104.8</v>
      </c>
      <c r="C1767" s="198">
        <f>'[2]tr (2)'!D1236</f>
        <v>104.8</v>
      </c>
      <c r="D1767" s="198">
        <f>'[2]tr (2)'!E1236</f>
        <v>104.8</v>
      </c>
      <c r="E1767" s="251"/>
      <c r="F1767" s="198">
        <f>'[2]tr (2)'!F1236</f>
        <v>104.8</v>
      </c>
      <c r="G1767" s="198">
        <f>'[2]tr (2)'!G1236</f>
        <v>104.8</v>
      </c>
      <c r="H1767" s="198">
        <f>'[2]tr (2)'!H1236</f>
        <v>104.8</v>
      </c>
      <c r="I1767" s="198">
        <f>'[2]tr (2)'!I1236</f>
        <v>104.8</v>
      </c>
      <c r="J1767" s="198">
        <f>'[2]tr (2)'!J1236</f>
        <v>104.8</v>
      </c>
      <c r="K1767" s="198">
        <f>'[2]tr (2)'!K1236</f>
        <v>105</v>
      </c>
      <c r="L1767" s="198">
        <f>'[2]tr (2)'!L1236</f>
        <v>105</v>
      </c>
      <c r="M1767" s="198">
        <f>'[2]tr (2)'!M1236</f>
        <v>105</v>
      </c>
      <c r="N1767" s="198">
        <f>'[2]tr (2)'!N1236</f>
        <v>105.1</v>
      </c>
      <c r="O1767" s="251"/>
      <c r="P1767" s="247">
        <f>'[2]tr (2)'!O1236</f>
        <v>105.1</v>
      </c>
      <c r="Q1767" s="198">
        <f>'[2]tr (2)'!P1236</f>
        <v>105.1</v>
      </c>
      <c r="R1767" s="251">
        <f>'[2]tr (2)'!Q1236</f>
        <v>105.1</v>
      </c>
      <c r="S1767" s="253" t="s">
        <v>1786</v>
      </c>
    </row>
    <row r="1768" spans="1:19" ht="15" customHeight="1">
      <c r="B1768" s="247"/>
      <c r="C1768" s="198"/>
      <c r="D1768" s="242"/>
      <c r="E1768" s="244"/>
      <c r="F1768" s="242"/>
      <c r="G1768" s="242"/>
      <c r="H1768" s="242"/>
      <c r="I1768" s="242"/>
      <c r="J1768" s="242"/>
      <c r="K1768" s="242"/>
      <c r="L1768" s="242"/>
      <c r="M1768" s="242"/>
      <c r="N1768" s="242"/>
      <c r="O1768" s="244"/>
      <c r="P1768" s="241"/>
      <c r="Q1768" s="242"/>
      <c r="R1768" s="244"/>
      <c r="S1768" s="253"/>
    </row>
    <row r="1769" spans="1:19" ht="15" customHeight="1">
      <c r="A1769" s="249" t="s">
        <v>1787</v>
      </c>
      <c r="B1769" s="241">
        <f>'[2]tr (2)'!C1238</f>
        <v>99.9</v>
      </c>
      <c r="C1769" s="242">
        <f>'[2]tr (2)'!D1238</f>
        <v>100.1</v>
      </c>
      <c r="D1769" s="242">
        <f>'[2]tr (2)'!E1238</f>
        <v>100.1</v>
      </c>
      <c r="E1769" s="244"/>
      <c r="F1769" s="242">
        <f>'[2]tr (2)'!F1238</f>
        <v>98.8</v>
      </c>
      <c r="G1769" s="242">
        <f>'[2]tr (2)'!G1238</f>
        <v>97.5</v>
      </c>
      <c r="H1769" s="242">
        <f>'[2]tr (2)'!H1238</f>
        <v>97.4</v>
      </c>
      <c r="I1769" s="242">
        <f>'[2]tr (2)'!I1238</f>
        <v>100.8</v>
      </c>
      <c r="J1769" s="242">
        <f>'[2]tr (2)'!J1238</f>
        <v>102.4</v>
      </c>
      <c r="K1769" s="242">
        <f>'[2]tr (2)'!K1238</f>
        <v>103</v>
      </c>
      <c r="L1769" s="242">
        <f>'[2]tr (2)'!L1238</f>
        <v>102.1</v>
      </c>
      <c r="M1769" s="242">
        <f>'[2]tr (2)'!M1238</f>
        <v>102.2</v>
      </c>
      <c r="N1769" s="242">
        <f>'[2]tr (2)'!N1238</f>
        <v>102.4</v>
      </c>
      <c r="O1769" s="244"/>
      <c r="P1769" s="241">
        <f>'[2]tr (2)'!O1238</f>
        <v>101.8</v>
      </c>
      <c r="Q1769" s="242">
        <f>'[2]tr (2)'!P1238</f>
        <v>102.1</v>
      </c>
      <c r="R1769" s="244">
        <f>'[2]tr (2)'!Q1238</f>
        <v>102.1</v>
      </c>
      <c r="S1769" s="248" t="s">
        <v>1788</v>
      </c>
    </row>
    <row r="1770" spans="1:19" ht="15" customHeight="1">
      <c r="A1770" s="216" t="s">
        <v>1789</v>
      </c>
      <c r="B1770" s="247">
        <f>'[2]tr (2)'!C1239</f>
        <v>105.5</v>
      </c>
      <c r="C1770" s="198">
        <f>'[2]tr (2)'!D1239</f>
        <v>105.5</v>
      </c>
      <c r="D1770" s="198">
        <f>'[2]tr (2)'!E1239</f>
        <v>105.5</v>
      </c>
      <c r="E1770" s="251"/>
      <c r="F1770" s="198">
        <f>'[2]tr (2)'!F1239</f>
        <v>105.5</v>
      </c>
      <c r="G1770" s="198">
        <f>'[2]tr (2)'!G1239</f>
        <v>105.9</v>
      </c>
      <c r="H1770" s="198">
        <f>'[2]tr (2)'!H1239</f>
        <v>105.9</v>
      </c>
      <c r="I1770" s="198">
        <f>'[2]tr (2)'!I1239</f>
        <v>105.8</v>
      </c>
      <c r="J1770" s="198">
        <f>'[2]tr (2)'!J1239</f>
        <v>105.8</v>
      </c>
      <c r="K1770" s="198">
        <f>'[2]tr (2)'!K1239</f>
        <v>102.5</v>
      </c>
      <c r="L1770" s="198">
        <f>'[2]tr (2)'!L1239</f>
        <v>101.6</v>
      </c>
      <c r="M1770" s="198">
        <f>'[2]tr (2)'!M1239</f>
        <v>101.6</v>
      </c>
      <c r="N1770" s="198">
        <f>'[2]tr (2)'!N1239</f>
        <v>101.6</v>
      </c>
      <c r="O1770" s="251"/>
      <c r="P1770" s="247">
        <f>'[2]tr (2)'!O1239</f>
        <v>101.6</v>
      </c>
      <c r="Q1770" s="198">
        <f>'[2]tr (2)'!P1239</f>
        <v>101.6</v>
      </c>
      <c r="R1770" s="251">
        <f>'[2]tr (2)'!Q1239</f>
        <v>101.6</v>
      </c>
      <c r="S1770" s="253" t="s">
        <v>1790</v>
      </c>
    </row>
    <row r="1771" spans="1:19" ht="15" customHeight="1">
      <c r="A1771" s="216" t="s">
        <v>1791</v>
      </c>
      <c r="B1771" s="247">
        <f>'[2]tr (2)'!C1240</f>
        <v>100</v>
      </c>
      <c r="C1771" s="198">
        <f>'[2]tr (2)'!D1240</f>
        <v>100</v>
      </c>
      <c r="D1771" s="198">
        <f>'[2]tr (2)'!E1240</f>
        <v>100</v>
      </c>
      <c r="E1771" s="251"/>
      <c r="F1771" s="198">
        <f>'[2]tr (2)'!F1240</f>
        <v>100</v>
      </c>
      <c r="G1771" s="198">
        <f>'[2]tr (2)'!G1240</f>
        <v>100</v>
      </c>
      <c r="H1771" s="198">
        <f>'[2]tr (2)'!H1240</f>
        <v>100</v>
      </c>
      <c r="I1771" s="198">
        <f>'[2]tr (2)'!I1240</f>
        <v>100</v>
      </c>
      <c r="J1771" s="198">
        <f>'[2]tr (2)'!J1240</f>
        <v>100</v>
      </c>
      <c r="K1771" s="198">
        <f>'[2]tr (2)'!K1240</f>
        <v>100</v>
      </c>
      <c r="L1771" s="198">
        <f>'[2]tr (2)'!L1240</f>
        <v>100</v>
      </c>
      <c r="M1771" s="198">
        <f>'[2]tr (2)'!M1240</f>
        <v>100</v>
      </c>
      <c r="N1771" s="198">
        <f>'[2]tr (2)'!N1240</f>
        <v>100</v>
      </c>
      <c r="O1771" s="251"/>
      <c r="P1771" s="247">
        <f>'[2]tr (2)'!O1240</f>
        <v>100</v>
      </c>
      <c r="Q1771" s="198">
        <f>'[2]tr (2)'!P1240</f>
        <v>91.7</v>
      </c>
      <c r="R1771" s="251">
        <f>'[2]tr (2)'!Q1240</f>
        <v>91.7</v>
      </c>
      <c r="S1771" s="253" t="s">
        <v>1792</v>
      </c>
    </row>
    <row r="1772" spans="1:19" ht="15" customHeight="1">
      <c r="A1772" s="216" t="s">
        <v>1793</v>
      </c>
      <c r="B1772" s="247">
        <f>'[2]tr (2)'!C1241</f>
        <v>113.6</v>
      </c>
      <c r="C1772" s="198">
        <f>'[2]tr (2)'!D1241</f>
        <v>113.6</v>
      </c>
      <c r="D1772" s="198">
        <f>'[2]tr (2)'!E1241</f>
        <v>137.9</v>
      </c>
      <c r="E1772" s="251"/>
      <c r="F1772" s="198">
        <f>'[2]tr (2)'!F1241</f>
        <v>137.9</v>
      </c>
      <c r="G1772" s="198">
        <f>'[2]tr (2)'!G1241</f>
        <v>138.4</v>
      </c>
      <c r="H1772" s="198">
        <f>'[2]tr (2)'!H1241</f>
        <v>138.4</v>
      </c>
      <c r="I1772" s="198">
        <f>'[2]tr (2)'!I1241</f>
        <v>138.4</v>
      </c>
      <c r="J1772" s="198">
        <f>'[2]tr (2)'!J1241</f>
        <v>138.4</v>
      </c>
      <c r="K1772" s="198">
        <f>'[2]tr (2)'!K1241</f>
        <v>138.4</v>
      </c>
      <c r="L1772" s="198">
        <f>'[2]tr (2)'!L1241</f>
        <v>138.4</v>
      </c>
      <c r="M1772" s="198">
        <f>'[2]tr (2)'!M1241</f>
        <v>138.4</v>
      </c>
      <c r="N1772" s="198">
        <f>'[2]tr (2)'!N1241</f>
        <v>138.4</v>
      </c>
      <c r="O1772" s="251"/>
      <c r="P1772" s="247">
        <f>'[2]tr (2)'!O1241</f>
        <v>138.4</v>
      </c>
      <c r="Q1772" s="198">
        <f>'[2]tr (2)'!P1241</f>
        <v>138.4</v>
      </c>
      <c r="R1772" s="251">
        <f>'[2]tr (2)'!Q1241</f>
        <v>138.4</v>
      </c>
      <c r="S1772" s="252" t="s">
        <v>1794</v>
      </c>
    </row>
    <row r="1773" spans="1:19" ht="15" customHeight="1">
      <c r="A1773" s="216" t="s">
        <v>1795</v>
      </c>
      <c r="B1773" s="247">
        <f>'[2]tr (2)'!C1242</f>
        <v>96.5</v>
      </c>
      <c r="C1773" s="198">
        <f>'[2]tr (2)'!D1242</f>
        <v>96.5</v>
      </c>
      <c r="D1773" s="198">
        <f>'[2]tr (2)'!E1242</f>
        <v>96.5</v>
      </c>
      <c r="E1773" s="251"/>
      <c r="F1773" s="198">
        <f>'[2]tr (2)'!F1242</f>
        <v>96.5</v>
      </c>
      <c r="G1773" s="198">
        <f>'[2]tr (2)'!G1242</f>
        <v>96.5</v>
      </c>
      <c r="H1773" s="198">
        <f>'[2]tr (2)'!H1242</f>
        <v>96.5</v>
      </c>
      <c r="I1773" s="198">
        <f>'[2]tr (2)'!I1242</f>
        <v>96.5</v>
      </c>
      <c r="J1773" s="198">
        <f>'[2]tr (2)'!J1242</f>
        <v>96.5</v>
      </c>
      <c r="K1773" s="198">
        <f>'[2]tr (2)'!K1242</f>
        <v>96.5</v>
      </c>
      <c r="L1773" s="198">
        <f>'[2]tr (2)'!L1242</f>
        <v>96.5</v>
      </c>
      <c r="M1773" s="198">
        <f>'[2]tr (2)'!M1242</f>
        <v>96.5</v>
      </c>
      <c r="N1773" s="198">
        <f>'[2]tr (2)'!N1242</f>
        <v>96.5</v>
      </c>
      <c r="O1773" s="251"/>
      <c r="P1773" s="247">
        <f>'[2]tr (2)'!O1242</f>
        <v>96.5</v>
      </c>
      <c r="Q1773" s="198">
        <f>'[2]tr (2)'!P1242</f>
        <v>92.3</v>
      </c>
      <c r="R1773" s="251">
        <f>'[2]tr (2)'!Q1242</f>
        <v>92.3</v>
      </c>
      <c r="S1773" s="253" t="s">
        <v>1796</v>
      </c>
    </row>
    <row r="1774" spans="1:19" ht="15" customHeight="1">
      <c r="A1774" s="216" t="s">
        <v>1797</v>
      </c>
      <c r="B1774" s="247">
        <f>'[2]tr (2)'!C1243</f>
        <v>89.2</v>
      </c>
      <c r="C1774" s="198">
        <f>'[2]tr (2)'!D1243</f>
        <v>90.3</v>
      </c>
      <c r="D1774" s="198">
        <f>'[2]tr (2)'!E1243</f>
        <v>90</v>
      </c>
      <c r="E1774" s="251"/>
      <c r="F1774" s="198">
        <f>'[2]tr (2)'!F1243</f>
        <v>84.2</v>
      </c>
      <c r="G1774" s="198">
        <f>'[2]tr (2)'!G1243</f>
        <v>77.900000000000006</v>
      </c>
      <c r="H1774" s="198">
        <f>'[2]tr (2)'!H1243</f>
        <v>77.8</v>
      </c>
      <c r="I1774" s="198">
        <f>'[2]tr (2)'!I1243</f>
        <v>92.9</v>
      </c>
      <c r="J1774" s="198">
        <f>'[2]tr (2)'!J1243</f>
        <v>99.8</v>
      </c>
      <c r="K1774" s="198">
        <f>'[2]tr (2)'!K1243</f>
        <v>106.4</v>
      </c>
      <c r="L1774" s="198">
        <f>'[2]tr (2)'!L1243</f>
        <v>104.1</v>
      </c>
      <c r="M1774" s="198">
        <f>'[2]tr (2)'!M1243</f>
        <v>104.4</v>
      </c>
      <c r="N1774" s="198">
        <f>'[2]tr (2)'!N1243</f>
        <v>105.8</v>
      </c>
      <c r="O1774" s="251"/>
      <c r="P1774" s="247">
        <f>'[2]tr (2)'!O1243</f>
        <v>102.8</v>
      </c>
      <c r="Q1774" s="198">
        <f>'[2]tr (2)'!P1243</f>
        <v>104.3</v>
      </c>
      <c r="R1774" s="251">
        <f>'[2]tr (2)'!Q1243</f>
        <v>104.1</v>
      </c>
      <c r="S1774" s="252" t="s">
        <v>1798</v>
      </c>
    </row>
    <row r="1775" spans="1:19" ht="15" customHeight="1">
      <c r="A1775" s="216" t="s">
        <v>1799</v>
      </c>
      <c r="B1775" s="247">
        <f>'[2]tr (2)'!C1244</f>
        <v>102.9</v>
      </c>
      <c r="C1775" s="198">
        <f>'[2]tr (2)'!D1244</f>
        <v>102.9</v>
      </c>
      <c r="D1775" s="198">
        <f>'[2]tr (2)'!E1244</f>
        <v>102.9</v>
      </c>
      <c r="E1775" s="251"/>
      <c r="F1775" s="198">
        <f>'[2]tr (2)'!F1244</f>
        <v>102.9</v>
      </c>
      <c r="G1775" s="198">
        <f>'[2]tr (2)'!G1244</f>
        <v>102.9</v>
      </c>
      <c r="H1775" s="198">
        <f>'[2]tr (2)'!H1244</f>
        <v>102.9</v>
      </c>
      <c r="I1775" s="198">
        <f>'[2]tr (2)'!I1244</f>
        <v>102.9</v>
      </c>
      <c r="J1775" s="198">
        <f>'[2]tr (2)'!J1244</f>
        <v>102.9</v>
      </c>
      <c r="K1775" s="198">
        <f>'[2]tr (2)'!K1244</f>
        <v>102.9</v>
      </c>
      <c r="L1775" s="198">
        <f>'[2]tr (2)'!L1244</f>
        <v>102.9</v>
      </c>
      <c r="M1775" s="198">
        <f>'[2]tr (2)'!M1244</f>
        <v>102.2</v>
      </c>
      <c r="N1775" s="198">
        <f>'[2]tr (2)'!N1244</f>
        <v>102.2</v>
      </c>
      <c r="O1775" s="251"/>
      <c r="P1775" s="247">
        <f>'[2]tr (2)'!O1244</f>
        <v>102.2</v>
      </c>
      <c r="Q1775" s="198">
        <f>'[2]tr (2)'!P1244</f>
        <v>102.2</v>
      </c>
      <c r="R1775" s="251">
        <f>'[2]tr (2)'!Q1244</f>
        <v>102.2</v>
      </c>
      <c r="S1775" s="253" t="s">
        <v>1800</v>
      </c>
    </row>
    <row r="1776" spans="1:19" ht="15" customHeight="1">
      <c r="A1776" s="216" t="s">
        <v>1801</v>
      </c>
      <c r="B1776" s="247">
        <f>'[2]tr (2)'!C1245</f>
        <v>101.1</v>
      </c>
      <c r="C1776" s="198">
        <f>'[2]tr (2)'!D1245</f>
        <v>101.1</v>
      </c>
      <c r="D1776" s="198">
        <f>'[2]tr (2)'!E1245</f>
        <v>101.1</v>
      </c>
      <c r="E1776" s="251"/>
      <c r="F1776" s="198">
        <f>'[2]tr (2)'!F1245</f>
        <v>101.1</v>
      </c>
      <c r="G1776" s="198">
        <f>'[2]tr (2)'!G1245</f>
        <v>101.1</v>
      </c>
      <c r="H1776" s="198">
        <f>'[2]tr (2)'!H1245</f>
        <v>101.1</v>
      </c>
      <c r="I1776" s="198">
        <f>'[2]tr (2)'!I1245</f>
        <v>101.1</v>
      </c>
      <c r="J1776" s="198">
        <f>'[2]tr (2)'!J1245</f>
        <v>101.1</v>
      </c>
      <c r="K1776" s="198">
        <f>'[2]tr (2)'!K1245</f>
        <v>101.1</v>
      </c>
      <c r="L1776" s="198">
        <f>'[2]tr (2)'!L1245</f>
        <v>101.1</v>
      </c>
      <c r="M1776" s="198">
        <f>'[2]tr (2)'!M1245</f>
        <v>101.1</v>
      </c>
      <c r="N1776" s="198">
        <f>'[2]tr (2)'!N1245</f>
        <v>101.1</v>
      </c>
      <c r="O1776" s="251"/>
      <c r="P1776" s="247">
        <f>'[2]tr (2)'!O1245</f>
        <v>101.1</v>
      </c>
      <c r="Q1776" s="198">
        <f>'[2]tr (2)'!P1245</f>
        <v>101.1</v>
      </c>
      <c r="R1776" s="251">
        <f>'[2]tr (2)'!Q1245</f>
        <v>101.1</v>
      </c>
      <c r="S1776" s="253" t="s">
        <v>1802</v>
      </c>
    </row>
    <row r="1777" spans="1:19" ht="15" customHeight="1">
      <c r="A1777" s="216" t="s">
        <v>1803</v>
      </c>
      <c r="B1777" s="247">
        <f>'[2]tr (2)'!C1246</f>
        <v>100</v>
      </c>
      <c r="C1777" s="198">
        <f>'[2]tr (2)'!D1246</f>
        <v>100</v>
      </c>
      <c r="D1777" s="198">
        <f>'[2]tr (2)'!E1246</f>
        <v>100</v>
      </c>
      <c r="E1777" s="251"/>
      <c r="F1777" s="198">
        <f>'[2]tr (2)'!F1246</f>
        <v>100</v>
      </c>
      <c r="G1777" s="198">
        <f>'[2]tr (2)'!G1246</f>
        <v>100</v>
      </c>
      <c r="H1777" s="198">
        <f>'[2]tr (2)'!H1246</f>
        <v>100</v>
      </c>
      <c r="I1777" s="198">
        <f>'[2]tr (2)'!I1246</f>
        <v>100</v>
      </c>
      <c r="J1777" s="198">
        <f>'[2]tr (2)'!J1246</f>
        <v>100</v>
      </c>
      <c r="K1777" s="198">
        <f>'[2]tr (2)'!K1246</f>
        <v>100</v>
      </c>
      <c r="L1777" s="198">
        <f>'[2]tr (2)'!L1246</f>
        <v>100</v>
      </c>
      <c r="M1777" s="198">
        <f>'[2]tr (2)'!M1246</f>
        <v>100</v>
      </c>
      <c r="N1777" s="198">
        <f>'[2]tr (2)'!N1246</f>
        <v>100</v>
      </c>
      <c r="O1777" s="251"/>
      <c r="P1777" s="247">
        <f>'[2]tr (2)'!O1246</f>
        <v>100</v>
      </c>
      <c r="Q1777" s="198">
        <f>'[2]tr (2)'!P1246</f>
        <v>100</v>
      </c>
      <c r="R1777" s="251">
        <f>'[2]tr (2)'!Q1246</f>
        <v>100</v>
      </c>
      <c r="S1777" s="253" t="s">
        <v>1804</v>
      </c>
    </row>
    <row r="1778" spans="1:19" ht="15" customHeight="1">
      <c r="A1778" s="216" t="s">
        <v>1805</v>
      </c>
      <c r="B1778" s="247">
        <f>'[2]tr (2)'!C1247</f>
        <v>101.8</v>
      </c>
      <c r="C1778" s="198">
        <f>'[2]tr (2)'!D1247</f>
        <v>101.8</v>
      </c>
      <c r="D1778" s="198">
        <f>'[2]tr (2)'!E1247</f>
        <v>101.8</v>
      </c>
      <c r="E1778" s="251"/>
      <c r="F1778" s="198">
        <f>'[2]tr (2)'!F1247</f>
        <v>101.8</v>
      </c>
      <c r="G1778" s="198">
        <f>'[2]tr (2)'!G1247</f>
        <v>101.8</v>
      </c>
      <c r="H1778" s="198">
        <f>'[2]tr (2)'!H1247</f>
        <v>101.8</v>
      </c>
      <c r="I1778" s="198">
        <f>'[2]tr (2)'!I1247</f>
        <v>101.8</v>
      </c>
      <c r="J1778" s="198">
        <f>'[2]tr (2)'!J1247</f>
        <v>101.8</v>
      </c>
      <c r="K1778" s="198">
        <f>'[2]tr (2)'!K1247</f>
        <v>101.8</v>
      </c>
      <c r="L1778" s="198">
        <f>'[2]tr (2)'!L1247</f>
        <v>101.8</v>
      </c>
      <c r="M1778" s="198">
        <f>'[2]tr (2)'!M1247</f>
        <v>101.8</v>
      </c>
      <c r="N1778" s="198">
        <f>'[2]tr (2)'!N1247</f>
        <v>101.8</v>
      </c>
      <c r="O1778" s="251"/>
      <c r="P1778" s="247">
        <f>'[2]tr (2)'!O1247</f>
        <v>101.8</v>
      </c>
      <c r="Q1778" s="198">
        <f>'[2]tr (2)'!P1247</f>
        <v>101.8</v>
      </c>
      <c r="R1778" s="251">
        <f>'[2]tr (2)'!Q1247</f>
        <v>101.8</v>
      </c>
      <c r="S1778" s="253" t="s">
        <v>1806</v>
      </c>
    </row>
    <row r="1779" spans="1:19" ht="15" customHeight="1">
      <c r="A1779" s="216" t="s">
        <v>1807</v>
      </c>
      <c r="B1779" s="247">
        <f>'[2]tr (2)'!C1248</f>
        <v>105.7</v>
      </c>
      <c r="C1779" s="198">
        <f>'[2]tr (2)'!D1248</f>
        <v>105.7</v>
      </c>
      <c r="D1779" s="198">
        <f>'[2]tr (2)'!E1248</f>
        <v>105.7</v>
      </c>
      <c r="E1779" s="251"/>
      <c r="F1779" s="198">
        <f>'[2]tr (2)'!F1248</f>
        <v>105.7</v>
      </c>
      <c r="G1779" s="198">
        <f>'[2]tr (2)'!G1248</f>
        <v>105.7</v>
      </c>
      <c r="H1779" s="198">
        <f>'[2]tr (2)'!H1248</f>
        <v>105.7</v>
      </c>
      <c r="I1779" s="198">
        <f>'[2]tr (2)'!I1248</f>
        <v>105.7</v>
      </c>
      <c r="J1779" s="198">
        <f>'[2]tr (2)'!J1248</f>
        <v>105.7</v>
      </c>
      <c r="K1779" s="198">
        <f>'[2]tr (2)'!K1248</f>
        <v>105.7</v>
      </c>
      <c r="L1779" s="198">
        <f>'[2]tr (2)'!L1248</f>
        <v>93.7</v>
      </c>
      <c r="M1779" s="198">
        <f>'[2]tr (2)'!M1248</f>
        <v>100.2</v>
      </c>
      <c r="N1779" s="198">
        <f>'[2]tr (2)'!N1248</f>
        <v>94.2</v>
      </c>
      <c r="O1779" s="251"/>
      <c r="P1779" s="247">
        <f>'[2]tr (2)'!O1248</f>
        <v>94.2</v>
      </c>
      <c r="Q1779" s="198">
        <f>'[2]tr (2)'!P1248</f>
        <v>108.4</v>
      </c>
      <c r="R1779" s="251">
        <f>'[2]tr (2)'!Q1248</f>
        <v>108.4</v>
      </c>
      <c r="S1779" s="253" t="s">
        <v>1808</v>
      </c>
    </row>
    <row r="1780" spans="1:19" ht="15" customHeight="1">
      <c r="B1780" s="247"/>
      <c r="C1780" s="198"/>
      <c r="D1780" s="242"/>
      <c r="E1780" s="244"/>
      <c r="F1780" s="242"/>
      <c r="G1780" s="242"/>
      <c r="H1780" s="242"/>
      <c r="I1780" s="242"/>
      <c r="J1780" s="242"/>
      <c r="K1780" s="242"/>
      <c r="L1780" s="242"/>
      <c r="M1780" s="242"/>
      <c r="N1780" s="242"/>
      <c r="O1780" s="244"/>
      <c r="P1780" s="241"/>
      <c r="Q1780" s="242"/>
      <c r="R1780" s="244"/>
      <c r="S1780" s="253"/>
    </row>
    <row r="1781" spans="1:19" ht="15" customHeight="1">
      <c r="A1781" s="249" t="s">
        <v>1809</v>
      </c>
      <c r="B1781" s="241">
        <f>'[2]tr (2)'!C1250</f>
        <v>104.6</v>
      </c>
      <c r="C1781" s="242">
        <f>'[2]tr (2)'!D1250</f>
        <v>103.9</v>
      </c>
      <c r="D1781" s="242">
        <f>'[2]tr (2)'!E1250</f>
        <v>103.9</v>
      </c>
      <c r="E1781" s="244"/>
      <c r="F1781" s="242">
        <f>'[2]tr (2)'!F1250</f>
        <v>103.6</v>
      </c>
      <c r="G1781" s="242">
        <f>'[2]tr (2)'!G1250</f>
        <v>103.1</v>
      </c>
      <c r="H1781" s="242">
        <f>'[2]tr (2)'!H1250</f>
        <v>103.1</v>
      </c>
      <c r="I1781" s="242">
        <f>'[2]tr (2)'!I1250</f>
        <v>103.1</v>
      </c>
      <c r="J1781" s="242">
        <f>'[2]tr (2)'!J1250</f>
        <v>103.2</v>
      </c>
      <c r="K1781" s="242">
        <f>'[2]tr (2)'!K1250</f>
        <v>103.2</v>
      </c>
      <c r="L1781" s="242">
        <f>'[2]tr (2)'!L1250</f>
        <v>103.3</v>
      </c>
      <c r="M1781" s="242">
        <f>'[2]tr (2)'!M1250</f>
        <v>103.3</v>
      </c>
      <c r="N1781" s="242">
        <f>'[2]tr (2)'!N1250</f>
        <v>103.4</v>
      </c>
      <c r="O1781" s="244"/>
      <c r="P1781" s="241">
        <f>'[2]tr (2)'!O1250</f>
        <v>103.4</v>
      </c>
      <c r="Q1781" s="242">
        <f>'[2]tr (2)'!P1250</f>
        <v>103.2</v>
      </c>
      <c r="R1781" s="244">
        <f>'[2]tr (2)'!Q1250</f>
        <v>103.2</v>
      </c>
      <c r="S1781" s="248" t="s">
        <v>1810</v>
      </c>
    </row>
    <row r="1782" spans="1:19" ht="15" customHeight="1">
      <c r="A1782" s="216" t="s">
        <v>1811</v>
      </c>
      <c r="B1782" s="247">
        <f>'[2]tr (2)'!C1251</f>
        <v>100.4</v>
      </c>
      <c r="C1782" s="198">
        <f>'[2]tr (2)'!D1251</f>
        <v>100.4</v>
      </c>
      <c r="D1782" s="198">
        <f>'[2]tr (2)'!E1251</f>
        <v>100.4</v>
      </c>
      <c r="E1782" s="251"/>
      <c r="F1782" s="198">
        <f>'[2]tr (2)'!F1251</f>
        <v>100.4</v>
      </c>
      <c r="G1782" s="198">
        <f>'[2]tr (2)'!G1251</f>
        <v>100.4</v>
      </c>
      <c r="H1782" s="198">
        <f>'[2]tr (2)'!H1251</f>
        <v>100.4</v>
      </c>
      <c r="I1782" s="198">
        <f>'[2]tr (2)'!I1251</f>
        <v>100.4</v>
      </c>
      <c r="J1782" s="198">
        <f>'[2]tr (2)'!J1251</f>
        <v>100.4</v>
      </c>
      <c r="K1782" s="198">
        <f>'[2]tr (2)'!K1251</f>
        <v>100.4</v>
      </c>
      <c r="L1782" s="198">
        <f>'[2]tr (2)'!L1251</f>
        <v>100.3</v>
      </c>
      <c r="M1782" s="198">
        <f>'[2]tr (2)'!M1251</f>
        <v>100.3</v>
      </c>
      <c r="N1782" s="198">
        <f>'[2]tr (2)'!N1251</f>
        <v>100.3</v>
      </c>
      <c r="O1782" s="251"/>
      <c r="P1782" s="247">
        <f>'[2]tr (2)'!O1251</f>
        <v>100.4</v>
      </c>
      <c r="Q1782" s="198">
        <f>'[2]tr (2)'!P1251</f>
        <v>100.4</v>
      </c>
      <c r="R1782" s="251">
        <f>'[2]tr (2)'!Q1251</f>
        <v>100.4</v>
      </c>
      <c r="S1782" s="253" t="s">
        <v>1812</v>
      </c>
    </row>
    <row r="1783" spans="1:19" ht="15" customHeight="1">
      <c r="A1783" s="216" t="s">
        <v>1813</v>
      </c>
      <c r="B1783" s="247">
        <f>'[2]tr (2)'!C1252</f>
        <v>104.8</v>
      </c>
      <c r="C1783" s="198">
        <f>'[2]tr (2)'!D1252</f>
        <v>100</v>
      </c>
      <c r="D1783" s="198">
        <f>'[2]tr (2)'!E1252</f>
        <v>100</v>
      </c>
      <c r="E1783" s="251"/>
      <c r="F1783" s="198">
        <f>'[2]tr (2)'!F1252</f>
        <v>97.7</v>
      </c>
      <c r="G1783" s="198">
        <f>'[2]tr (2)'!G1252</f>
        <v>94.2</v>
      </c>
      <c r="H1783" s="198">
        <f>'[2]tr (2)'!H1252</f>
        <v>94.2</v>
      </c>
      <c r="I1783" s="198">
        <f>'[2]tr (2)'!I1252</f>
        <v>94.2</v>
      </c>
      <c r="J1783" s="198">
        <f>'[2]tr (2)'!J1252</f>
        <v>94.8</v>
      </c>
      <c r="K1783" s="198">
        <f>'[2]tr (2)'!K1252</f>
        <v>94.8</v>
      </c>
      <c r="L1783" s="198">
        <f>'[2]tr (2)'!L1252</f>
        <v>95.3</v>
      </c>
      <c r="M1783" s="198">
        <f>'[2]tr (2)'!M1252</f>
        <v>95.3</v>
      </c>
      <c r="N1783" s="198">
        <f>'[2]tr (2)'!N1252</f>
        <v>96</v>
      </c>
      <c r="O1783" s="251"/>
      <c r="P1783" s="247">
        <f>'[2]tr (2)'!O1252</f>
        <v>96</v>
      </c>
      <c r="Q1783" s="198">
        <f>'[2]tr (2)'!P1252</f>
        <v>94.9</v>
      </c>
      <c r="R1783" s="251">
        <f>'[2]tr (2)'!Q1252</f>
        <v>94.9</v>
      </c>
      <c r="S1783" s="253" t="s">
        <v>1814</v>
      </c>
    </row>
    <row r="1784" spans="1:19" ht="15" customHeight="1">
      <c r="A1784" s="216" t="s">
        <v>1815</v>
      </c>
      <c r="B1784" s="247">
        <f>'[2]tr (2)'!C1253</f>
        <v>104.6</v>
      </c>
      <c r="C1784" s="198">
        <f>'[2]tr (2)'!D1253</f>
        <v>104.6</v>
      </c>
      <c r="D1784" s="198">
        <f>'[2]tr (2)'!E1253</f>
        <v>104.6</v>
      </c>
      <c r="E1784" s="251"/>
      <c r="F1784" s="198">
        <f>'[2]tr (2)'!F1253</f>
        <v>104.6</v>
      </c>
      <c r="G1784" s="198">
        <f>'[2]tr (2)'!G1253</f>
        <v>104.6</v>
      </c>
      <c r="H1784" s="198">
        <f>'[2]tr (2)'!H1253</f>
        <v>104.6</v>
      </c>
      <c r="I1784" s="198">
        <f>'[2]tr (2)'!I1253</f>
        <v>104.6</v>
      </c>
      <c r="J1784" s="198">
        <f>'[2]tr (2)'!J1253</f>
        <v>104.6</v>
      </c>
      <c r="K1784" s="198">
        <f>'[2]tr (2)'!K1253</f>
        <v>104.6</v>
      </c>
      <c r="L1784" s="198">
        <f>'[2]tr (2)'!L1253</f>
        <v>104.6</v>
      </c>
      <c r="M1784" s="198">
        <f>'[2]tr (2)'!M1253</f>
        <v>104.6</v>
      </c>
      <c r="N1784" s="198">
        <f>'[2]tr (2)'!N1253</f>
        <v>104.6</v>
      </c>
      <c r="O1784" s="251"/>
      <c r="P1784" s="247">
        <f>'[2]tr (2)'!O1253</f>
        <v>104.6</v>
      </c>
      <c r="Q1784" s="198">
        <f>'[2]tr (2)'!P1253</f>
        <v>104.6</v>
      </c>
      <c r="R1784" s="251">
        <f>'[2]tr (2)'!Q1253</f>
        <v>104.6</v>
      </c>
      <c r="S1784" s="253" t="s">
        <v>1816</v>
      </c>
    </row>
    <row r="1785" spans="1:19" ht="15" customHeight="1">
      <c r="B1785" s="247"/>
      <c r="C1785" s="198"/>
      <c r="D1785" s="198"/>
      <c r="E1785" s="251"/>
      <c r="O1785" s="237"/>
      <c r="R1785" s="237"/>
      <c r="S1785" s="253"/>
    </row>
    <row r="1786" spans="1:19" ht="15" customHeight="1">
      <c r="B1786" s="247"/>
      <c r="C1786" s="198"/>
      <c r="D1786" s="198"/>
      <c r="E1786" s="251"/>
      <c r="R1786" s="237"/>
      <c r="S1786" s="253"/>
    </row>
    <row r="1787" spans="1:19" ht="15" customHeight="1">
      <c r="B1787" s="247"/>
      <c r="C1787" s="198"/>
      <c r="D1787" s="198"/>
      <c r="E1787" s="251"/>
      <c r="R1787" s="237"/>
      <c r="S1787" s="253"/>
    </row>
    <row r="1788" spans="1:19" ht="15" customHeight="1">
      <c r="B1788" s="247"/>
      <c r="C1788" s="198"/>
      <c r="D1788" s="198"/>
      <c r="E1788" s="251"/>
      <c r="R1788" s="237"/>
      <c r="S1788" s="253"/>
    </row>
    <row r="1789" spans="1:19" ht="15" customHeight="1">
      <c r="B1789" s="247"/>
      <c r="C1789" s="198"/>
      <c r="D1789" s="198"/>
      <c r="E1789" s="251"/>
      <c r="R1789" s="237"/>
      <c r="S1789" s="253"/>
    </row>
    <row r="1790" spans="1:19" ht="15" customHeight="1">
      <c r="B1790" s="247"/>
      <c r="C1790" s="198"/>
      <c r="D1790" s="198"/>
      <c r="E1790" s="251"/>
      <c r="R1790" s="237"/>
      <c r="S1790" s="253"/>
    </row>
    <row r="1791" spans="1:19" ht="15" customHeight="1">
      <c r="A1791" s="281"/>
      <c r="B1791" s="258"/>
      <c r="C1791" s="259"/>
      <c r="D1791" s="259"/>
      <c r="E1791" s="282"/>
      <c r="F1791" s="308"/>
      <c r="G1791" s="212"/>
      <c r="H1791" s="212"/>
      <c r="I1791" s="212"/>
      <c r="J1791" s="212"/>
      <c r="K1791" s="212"/>
      <c r="L1791" s="212"/>
      <c r="M1791" s="212"/>
      <c r="O1791" s="195"/>
      <c r="P1791" s="308"/>
      <c r="Q1791" s="212"/>
      <c r="R1791" s="282"/>
      <c r="S1791" s="286" t="s">
        <v>162</v>
      </c>
    </row>
    <row r="1792" spans="1:19" ht="15" customHeight="1">
      <c r="B1792" s="198"/>
      <c r="C1792" s="198"/>
      <c r="D1792" s="198"/>
      <c r="N1792" s="296"/>
      <c r="O1792" s="296"/>
      <c r="P1792" s="296"/>
    </row>
    <row r="1793" spans="1:19" ht="24" customHeight="1">
      <c r="A1793" s="194" t="s">
        <v>1670</v>
      </c>
      <c r="B1793" s="198"/>
      <c r="C1793" s="198"/>
      <c r="D1793" s="198"/>
      <c r="O1793" s="195"/>
      <c r="P1793" s="195"/>
      <c r="S1793" s="199" t="s">
        <v>1671</v>
      </c>
    </row>
    <row r="1794" spans="1:19" ht="18" customHeight="1">
      <c r="A1794" s="201" t="s">
        <v>1951</v>
      </c>
      <c r="B1794" s="198"/>
      <c r="C1794" s="198"/>
      <c r="D1794" s="198"/>
      <c r="O1794" s="195"/>
      <c r="P1794" s="195"/>
      <c r="S1794" s="205" t="s">
        <v>1952</v>
      </c>
    </row>
    <row r="1795" spans="1:19" ht="18" customHeight="1">
      <c r="A1795" s="207" t="s">
        <v>1674</v>
      </c>
      <c r="B1795" s="198"/>
      <c r="C1795" s="198"/>
      <c r="D1795" s="198"/>
      <c r="O1795" s="195"/>
      <c r="P1795" s="195"/>
      <c r="S1795" s="209" t="s">
        <v>1675</v>
      </c>
    </row>
    <row r="1796" spans="1:19" ht="11.45" customHeight="1">
      <c r="A1796" s="211"/>
      <c r="B1796" s="212"/>
      <c r="C1796" s="212"/>
      <c r="D1796" s="212"/>
      <c r="E1796" s="212"/>
      <c r="F1796" s="212"/>
      <c r="G1796" s="212"/>
      <c r="H1796" s="212"/>
      <c r="I1796" s="212"/>
      <c r="J1796" s="212"/>
      <c r="K1796" s="212"/>
      <c r="L1796" s="212"/>
      <c r="M1796" s="212"/>
      <c r="N1796" s="212"/>
      <c r="O1796" s="212"/>
      <c r="P1796" s="212"/>
      <c r="Q1796" s="212"/>
      <c r="R1796" s="212"/>
      <c r="S1796" s="214"/>
    </row>
    <row r="1797" spans="1:19" ht="11.45" customHeight="1">
      <c r="A1797" s="217"/>
      <c r="B1797" s="2269">
        <v>2020</v>
      </c>
      <c r="C1797" s="2270"/>
      <c r="D1797" s="2270"/>
      <c r="E1797" s="2270"/>
      <c r="F1797" s="2270"/>
      <c r="G1797" s="2270"/>
      <c r="H1797" s="2270"/>
      <c r="I1797" s="2270"/>
      <c r="J1797" s="2270"/>
      <c r="K1797" s="2271"/>
      <c r="L1797" s="2269">
        <v>2019</v>
      </c>
      <c r="M1797" s="2270"/>
      <c r="N1797" s="2270"/>
      <c r="O1797" s="2270"/>
      <c r="P1797" s="2270"/>
      <c r="Q1797" s="2270"/>
      <c r="R1797" s="2271"/>
      <c r="S1797" s="218"/>
    </row>
    <row r="1798" spans="1:19" ht="11.45" customHeight="1">
      <c r="A1798" s="217"/>
      <c r="B1798" s="2272"/>
      <c r="C1798" s="2273"/>
      <c r="D1798" s="2273"/>
      <c r="E1798" s="2273"/>
      <c r="F1798" s="2273"/>
      <c r="G1798" s="2273"/>
      <c r="H1798" s="2273"/>
      <c r="I1798" s="2273"/>
      <c r="J1798" s="2273"/>
      <c r="K1798" s="2274"/>
      <c r="L1798" s="2272"/>
      <c r="M1798" s="2273"/>
      <c r="N1798" s="2273"/>
      <c r="O1798" s="2273"/>
      <c r="P1798" s="2273"/>
      <c r="Q1798" s="2273"/>
      <c r="R1798" s="2274"/>
      <c r="S1798" s="218" t="s">
        <v>1570</v>
      </c>
    </row>
    <row r="1799" spans="1:19" ht="11.45" customHeight="1">
      <c r="A1799" s="217"/>
      <c r="B1799" s="711" t="s">
        <v>45</v>
      </c>
      <c r="C1799" s="224" t="s">
        <v>47</v>
      </c>
      <c r="D1799" s="224" t="s">
        <v>27</v>
      </c>
      <c r="E1799" s="221"/>
      <c r="F1799" s="219" t="s">
        <v>28</v>
      </c>
      <c r="G1799" s="220" t="s">
        <v>29</v>
      </c>
      <c r="H1799" s="220" t="s">
        <v>30</v>
      </c>
      <c r="I1799" s="223" t="s">
        <v>23</v>
      </c>
      <c r="J1799" s="222" t="s">
        <v>24</v>
      </c>
      <c r="K1799" s="222" t="s">
        <v>25</v>
      </c>
      <c r="L1799" s="223" t="s">
        <v>1571</v>
      </c>
      <c r="M1799" s="223" t="s">
        <v>1676</v>
      </c>
      <c r="N1799" s="223" t="s">
        <v>26</v>
      </c>
      <c r="O1799" s="225"/>
      <c r="P1799" s="224" t="s">
        <v>45</v>
      </c>
      <c r="Q1799" s="224" t="s">
        <v>47</v>
      </c>
      <c r="R1799" s="712" t="s">
        <v>27</v>
      </c>
      <c r="S1799" s="218"/>
    </row>
    <row r="1800" spans="1:19" ht="11.45" customHeight="1">
      <c r="A1800" s="226"/>
      <c r="B1800" s="714" t="s">
        <v>13</v>
      </c>
      <c r="C1800" s="232" t="s">
        <v>46</v>
      </c>
      <c r="D1800" s="232" t="s">
        <v>12</v>
      </c>
      <c r="E1800" s="229"/>
      <c r="F1800" s="227" t="s">
        <v>11</v>
      </c>
      <c r="G1800" s="228" t="s">
        <v>10</v>
      </c>
      <c r="H1800" s="228" t="s">
        <v>9</v>
      </c>
      <c r="I1800" s="231" t="s">
        <v>8</v>
      </c>
      <c r="J1800" s="230" t="s">
        <v>7</v>
      </c>
      <c r="K1800" s="230" t="s">
        <v>6</v>
      </c>
      <c r="L1800" s="231" t="s">
        <v>1575</v>
      </c>
      <c r="M1800" s="231" t="s">
        <v>1576</v>
      </c>
      <c r="N1800" s="231" t="s">
        <v>1577</v>
      </c>
      <c r="O1800" s="233"/>
      <c r="P1800" s="232" t="s">
        <v>13</v>
      </c>
      <c r="Q1800" s="232" t="s">
        <v>46</v>
      </c>
      <c r="R1800" s="715" t="s">
        <v>12</v>
      </c>
      <c r="S1800" s="234"/>
    </row>
    <row r="1801" spans="1:19" ht="15" customHeight="1">
      <c r="A1801" s="267"/>
      <c r="B1801" s="241"/>
      <c r="C1801" s="242"/>
      <c r="D1801" s="242"/>
      <c r="E1801" s="237"/>
      <c r="R1801" s="237"/>
      <c r="S1801" s="239"/>
    </row>
    <row r="1802" spans="1:19" ht="15" customHeight="1">
      <c r="A1802" s="249" t="s">
        <v>1819</v>
      </c>
      <c r="B1802" s="241">
        <f>'[2]tr (2)'!C1255</f>
        <v>99.6</v>
      </c>
      <c r="C1802" s="242">
        <f>'[2]tr (2)'!D1255</f>
        <v>99.4</v>
      </c>
      <c r="D1802" s="242">
        <f>'[2]tr (2)'!E1255</f>
        <v>99.7</v>
      </c>
      <c r="E1802" s="244"/>
      <c r="F1802" s="242">
        <f>'[2]tr (2)'!F1255</f>
        <v>99.7</v>
      </c>
      <c r="G1802" s="242">
        <f>'[2]tr (2)'!G1255</f>
        <v>99.8</v>
      </c>
      <c r="H1802" s="242">
        <f>'[2]tr (2)'!H1255</f>
        <v>99.8</v>
      </c>
      <c r="I1802" s="242">
        <f>'[2]tr (2)'!I1255</f>
        <v>99.8</v>
      </c>
      <c r="J1802" s="242">
        <f>'[2]tr (2)'!J1255</f>
        <v>100</v>
      </c>
      <c r="K1802" s="242">
        <f>'[2]tr (2)'!K1255</f>
        <v>99.4</v>
      </c>
      <c r="L1802" s="242">
        <f>'[2]tr (2)'!L1255</f>
        <v>99.5</v>
      </c>
      <c r="M1802" s="242">
        <f>'[2]tr (2)'!M1255</f>
        <v>99.9</v>
      </c>
      <c r="N1802" s="242">
        <f>'[2]tr (2)'!N1255</f>
        <v>100.1</v>
      </c>
      <c r="O1802" s="244"/>
      <c r="P1802" s="241">
        <f>'[2]tr (2)'!O1255</f>
        <v>100.2</v>
      </c>
      <c r="Q1802" s="242">
        <f>'[2]tr (2)'!P1255</f>
        <v>99.8</v>
      </c>
      <c r="R1802" s="244">
        <f>'[2]tr (2)'!Q1255</f>
        <v>99.8</v>
      </c>
      <c r="S1802" s="245" t="s">
        <v>1820</v>
      </c>
    </row>
    <row r="1803" spans="1:19" ht="15" customHeight="1">
      <c r="A1803" s="216" t="s">
        <v>1821</v>
      </c>
      <c r="B1803" s="247">
        <f>'[2]tr (2)'!C1256</f>
        <v>86.6</v>
      </c>
      <c r="C1803" s="198">
        <f>'[2]tr (2)'!D1256</f>
        <v>85.7</v>
      </c>
      <c r="D1803" s="198">
        <f>'[2]tr (2)'!E1256</f>
        <v>87.3</v>
      </c>
      <c r="E1803" s="251"/>
      <c r="F1803" s="198">
        <f>'[2]tr (2)'!F1256</f>
        <v>87.1</v>
      </c>
      <c r="G1803" s="198">
        <f>'[2]tr (2)'!G1256</f>
        <v>87.7</v>
      </c>
      <c r="H1803" s="198">
        <f>'[2]tr (2)'!H1256</f>
        <v>87.7</v>
      </c>
      <c r="I1803" s="198">
        <f>'[2]tr (2)'!I1256</f>
        <v>87.9</v>
      </c>
      <c r="J1803" s="198">
        <f>'[2]tr (2)'!J1256</f>
        <v>89</v>
      </c>
      <c r="K1803" s="198">
        <f>'[2]tr (2)'!K1256</f>
        <v>89</v>
      </c>
      <c r="L1803" s="198">
        <f>'[2]tr (2)'!L1256</f>
        <v>89.7</v>
      </c>
      <c r="M1803" s="198">
        <f>'[2]tr (2)'!M1256</f>
        <v>92.1</v>
      </c>
      <c r="N1803" s="198">
        <f>'[2]tr (2)'!N1256</f>
        <v>92.6</v>
      </c>
      <c r="O1803" s="251"/>
      <c r="P1803" s="247">
        <f>'[2]tr (2)'!O1256</f>
        <v>92.6</v>
      </c>
      <c r="Q1803" s="198">
        <f>'[2]tr (2)'!P1256</f>
        <v>92.6</v>
      </c>
      <c r="R1803" s="251">
        <f>'[2]tr (2)'!Q1256</f>
        <v>92.6</v>
      </c>
      <c r="S1803" s="253" t="s">
        <v>1822</v>
      </c>
    </row>
    <row r="1804" spans="1:19" ht="15" customHeight="1">
      <c r="A1804" s="216" t="s">
        <v>1823</v>
      </c>
      <c r="B1804" s="247">
        <f>'[2]tr (2)'!C1257</f>
        <v>100</v>
      </c>
      <c r="C1804" s="198">
        <f>'[2]tr (2)'!D1257</f>
        <v>100</v>
      </c>
      <c r="D1804" s="198">
        <f>'[2]tr (2)'!E1257</f>
        <v>100</v>
      </c>
      <c r="E1804" s="251"/>
      <c r="F1804" s="198">
        <f>'[2]tr (2)'!F1257</f>
        <v>100</v>
      </c>
      <c r="G1804" s="198">
        <f>'[2]tr (2)'!G1257</f>
        <v>100</v>
      </c>
      <c r="H1804" s="198">
        <f>'[2]tr (2)'!H1257</f>
        <v>100</v>
      </c>
      <c r="I1804" s="198">
        <f>'[2]tr (2)'!I1257</f>
        <v>100</v>
      </c>
      <c r="J1804" s="198">
        <f>'[2]tr (2)'!J1257</f>
        <v>100</v>
      </c>
      <c r="K1804" s="198">
        <f>'[2]tr (2)'!K1257</f>
        <v>100</v>
      </c>
      <c r="L1804" s="198">
        <f>'[2]tr (2)'!L1257</f>
        <v>100</v>
      </c>
      <c r="M1804" s="198">
        <f>'[2]tr (2)'!M1257</f>
        <v>100</v>
      </c>
      <c r="N1804" s="198">
        <f>'[2]tr (2)'!N1257</f>
        <v>100</v>
      </c>
      <c r="O1804" s="251"/>
      <c r="P1804" s="247">
        <f>'[2]tr (2)'!O1257</f>
        <v>100</v>
      </c>
      <c r="Q1804" s="198">
        <f>'[2]tr (2)'!P1257</f>
        <v>100</v>
      </c>
      <c r="R1804" s="251">
        <f>'[2]tr (2)'!Q1257</f>
        <v>100</v>
      </c>
      <c r="S1804" s="252" t="s">
        <v>1824</v>
      </c>
    </row>
    <row r="1805" spans="1:19" ht="15" customHeight="1">
      <c r="A1805" s="216" t="s">
        <v>1825</v>
      </c>
      <c r="B1805" s="247">
        <f>'[2]tr (2)'!C1258</f>
        <v>90.3</v>
      </c>
      <c r="C1805" s="198">
        <f>'[2]tr (2)'!D1258</f>
        <v>89.7</v>
      </c>
      <c r="D1805" s="198">
        <f>'[2]tr (2)'!E1258</f>
        <v>89.7</v>
      </c>
      <c r="E1805" s="251"/>
      <c r="F1805" s="198">
        <f>'[2]tr (2)'!F1258</f>
        <v>89.7</v>
      </c>
      <c r="G1805" s="198">
        <f>'[2]tr (2)'!G1258</f>
        <v>89.7</v>
      </c>
      <c r="H1805" s="198">
        <f>'[2]tr (2)'!H1258</f>
        <v>89.7</v>
      </c>
      <c r="I1805" s="198">
        <f>'[2]tr (2)'!I1258</f>
        <v>89.7</v>
      </c>
      <c r="J1805" s="198">
        <f>'[2]tr (2)'!J1258</f>
        <v>89.7</v>
      </c>
      <c r="K1805" s="198">
        <f>'[2]tr (2)'!K1258</f>
        <v>89.7</v>
      </c>
      <c r="L1805" s="198">
        <f>'[2]tr (2)'!L1258</f>
        <v>89.7</v>
      </c>
      <c r="M1805" s="198">
        <f>'[2]tr (2)'!M1258</f>
        <v>90.3</v>
      </c>
      <c r="N1805" s="198">
        <f>'[2]tr (2)'!N1258</f>
        <v>90.3</v>
      </c>
      <c r="O1805" s="251"/>
      <c r="P1805" s="247">
        <f>'[2]tr (2)'!O1258</f>
        <v>91</v>
      </c>
      <c r="Q1805" s="198">
        <f>'[2]tr (2)'!P1258</f>
        <v>91</v>
      </c>
      <c r="R1805" s="251">
        <f>'[2]tr (2)'!Q1258</f>
        <v>91</v>
      </c>
      <c r="S1805" s="252" t="s">
        <v>1826</v>
      </c>
    </row>
    <row r="1806" spans="1:19" ht="15" customHeight="1">
      <c r="A1806" s="216" t="s">
        <v>1827</v>
      </c>
      <c r="B1806" s="247">
        <f>'[2]tr (2)'!C1259</f>
        <v>100</v>
      </c>
      <c r="C1806" s="198">
        <f>'[2]tr (2)'!D1259</f>
        <v>100</v>
      </c>
      <c r="D1806" s="198">
        <f>'[2]tr (2)'!E1259</f>
        <v>100</v>
      </c>
      <c r="E1806" s="251"/>
      <c r="F1806" s="198">
        <f>'[2]tr (2)'!F1259</f>
        <v>100</v>
      </c>
      <c r="G1806" s="198">
        <f>'[2]tr (2)'!G1259</f>
        <v>100</v>
      </c>
      <c r="H1806" s="198">
        <f>'[2]tr (2)'!H1259</f>
        <v>100</v>
      </c>
      <c r="I1806" s="198">
        <f>'[2]tr (2)'!I1259</f>
        <v>100</v>
      </c>
      <c r="J1806" s="198">
        <f>'[2]tr (2)'!J1259</f>
        <v>100</v>
      </c>
      <c r="K1806" s="198">
        <f>'[2]tr (2)'!K1259</f>
        <v>100</v>
      </c>
      <c r="L1806" s="198">
        <f>'[2]tr (2)'!L1259</f>
        <v>100</v>
      </c>
      <c r="M1806" s="198">
        <f>'[2]tr (2)'!M1259</f>
        <v>100</v>
      </c>
      <c r="N1806" s="198">
        <f>'[2]tr (2)'!N1259</f>
        <v>100</v>
      </c>
      <c r="O1806" s="251"/>
      <c r="P1806" s="247">
        <f>'[2]tr (2)'!O1259</f>
        <v>100</v>
      </c>
      <c r="Q1806" s="198">
        <f>'[2]tr (2)'!P1259</f>
        <v>100</v>
      </c>
      <c r="R1806" s="251">
        <f>'[2]tr (2)'!Q1259</f>
        <v>100</v>
      </c>
      <c r="S1806" s="252" t="s">
        <v>1828</v>
      </c>
    </row>
    <row r="1807" spans="1:19" ht="15" customHeight="1">
      <c r="A1807" s="276" t="s">
        <v>1829</v>
      </c>
      <c r="B1807" s="247">
        <f>'[2]tr (2)'!C1260</f>
        <v>114.1</v>
      </c>
      <c r="C1807" s="198">
        <f>'[2]tr (2)'!D1260</f>
        <v>112.5</v>
      </c>
      <c r="D1807" s="198">
        <f>'[2]tr (2)'!E1260</f>
        <v>112.5</v>
      </c>
      <c r="E1807" s="251"/>
      <c r="F1807" s="198">
        <f>'[2]tr (2)'!F1260</f>
        <v>112.5</v>
      </c>
      <c r="G1807" s="198">
        <f>'[2]tr (2)'!G1260</f>
        <v>112.5</v>
      </c>
      <c r="H1807" s="198">
        <f>'[2]tr (2)'!H1260</f>
        <v>112.5</v>
      </c>
      <c r="I1807" s="198">
        <f>'[2]tr (2)'!I1260</f>
        <v>112.5</v>
      </c>
      <c r="J1807" s="198">
        <f>'[2]tr (2)'!J1260</f>
        <v>112.5</v>
      </c>
      <c r="K1807" s="198">
        <f>'[2]tr (2)'!K1260</f>
        <v>112.5</v>
      </c>
      <c r="L1807" s="198">
        <f>'[2]tr (2)'!L1260</f>
        <v>112.5</v>
      </c>
      <c r="M1807" s="198">
        <f>'[2]tr (2)'!M1260</f>
        <v>103.5</v>
      </c>
      <c r="N1807" s="198">
        <f>'[2]tr (2)'!N1260</f>
        <v>103.5</v>
      </c>
      <c r="O1807" s="251"/>
      <c r="P1807" s="247">
        <f>'[2]tr (2)'!O1260</f>
        <v>103.5</v>
      </c>
      <c r="Q1807" s="198">
        <f>'[2]tr (2)'!P1260</f>
        <v>103.5</v>
      </c>
      <c r="R1807" s="251">
        <f>'[2]tr (2)'!Q1260</f>
        <v>103.5</v>
      </c>
      <c r="S1807" s="292" t="s">
        <v>1830</v>
      </c>
    </row>
    <row r="1808" spans="1:19" ht="15" customHeight="1">
      <c r="A1808" s="277" t="s">
        <v>1831</v>
      </c>
      <c r="B1808" s="247">
        <f>'[2]tr (2)'!C1261</f>
        <v>114.3</v>
      </c>
      <c r="C1808" s="198">
        <f>'[2]tr (2)'!D1261</f>
        <v>114.3</v>
      </c>
      <c r="D1808" s="198">
        <f>'[2]tr (2)'!E1261</f>
        <v>114.3</v>
      </c>
      <c r="E1808" s="251"/>
      <c r="F1808" s="198">
        <f>'[2]tr (2)'!F1261</f>
        <v>114.3</v>
      </c>
      <c r="G1808" s="198">
        <f>'[2]tr (2)'!G1261</f>
        <v>114.3</v>
      </c>
      <c r="H1808" s="198">
        <f>'[2]tr (2)'!H1261</f>
        <v>114.3</v>
      </c>
      <c r="I1808" s="198">
        <f>'[2]tr (2)'!I1261</f>
        <v>114.3</v>
      </c>
      <c r="J1808" s="198">
        <f>'[2]tr (2)'!J1261</f>
        <v>114.3</v>
      </c>
      <c r="K1808" s="198">
        <f>'[2]tr (2)'!K1261</f>
        <v>114.3</v>
      </c>
      <c r="L1808" s="198">
        <f>'[2]tr (2)'!L1261</f>
        <v>114.3</v>
      </c>
      <c r="M1808" s="198">
        <f>'[2]tr (2)'!M1261</f>
        <v>114.3</v>
      </c>
      <c r="N1808" s="198">
        <f>'[2]tr (2)'!N1261</f>
        <v>114.3</v>
      </c>
      <c r="O1808" s="251"/>
      <c r="P1808" s="247">
        <f>'[2]tr (2)'!O1261</f>
        <v>114.3</v>
      </c>
      <c r="Q1808" s="198">
        <f>'[2]tr (2)'!P1261</f>
        <v>107.1</v>
      </c>
      <c r="R1808" s="251">
        <f>'[2]tr (2)'!Q1261</f>
        <v>107.1</v>
      </c>
      <c r="S1808" s="206" t="s">
        <v>1832</v>
      </c>
    </row>
    <row r="1809" spans="1:19" ht="15" customHeight="1">
      <c r="A1809" s="216" t="s">
        <v>1833</v>
      </c>
      <c r="B1809" s="247">
        <f>'[2]tr (2)'!C1262</f>
        <v>112.1</v>
      </c>
      <c r="C1809" s="198">
        <f>'[2]tr (2)'!D1262</f>
        <v>112.1</v>
      </c>
      <c r="D1809" s="198">
        <f>'[2]tr (2)'!E1262</f>
        <v>112.1</v>
      </c>
      <c r="E1809" s="251"/>
      <c r="F1809" s="198">
        <f>'[2]tr (2)'!F1262</f>
        <v>112.1</v>
      </c>
      <c r="G1809" s="198">
        <f>'[2]tr (2)'!G1262</f>
        <v>110.6</v>
      </c>
      <c r="H1809" s="198">
        <f>'[2]tr (2)'!H1262</f>
        <v>110.6</v>
      </c>
      <c r="I1809" s="198">
        <f>'[2]tr (2)'!I1262</f>
        <v>108.2</v>
      </c>
      <c r="J1809" s="198">
        <f>'[2]tr (2)'!J1262</f>
        <v>108.2</v>
      </c>
      <c r="K1809" s="198">
        <f>'[2]tr (2)'!K1262</f>
        <v>107.7</v>
      </c>
      <c r="L1809" s="198">
        <f>'[2]tr (2)'!L1262</f>
        <v>108.9</v>
      </c>
      <c r="M1809" s="198">
        <f>'[2]tr (2)'!M1262</f>
        <v>107</v>
      </c>
      <c r="N1809" s="198">
        <f>'[2]tr (2)'!N1262</f>
        <v>107</v>
      </c>
      <c r="O1809" s="251"/>
      <c r="P1809" s="247">
        <f>'[2]tr (2)'!O1262</f>
        <v>107</v>
      </c>
      <c r="Q1809" s="198">
        <f>'[2]tr (2)'!P1262</f>
        <v>105.5</v>
      </c>
      <c r="R1809" s="251">
        <f>'[2]tr (2)'!Q1262</f>
        <v>105.5</v>
      </c>
      <c r="S1809" s="253" t="s">
        <v>1834</v>
      </c>
    </row>
    <row r="1810" spans="1:19" ht="15" customHeight="1">
      <c r="A1810" s="216" t="s">
        <v>1835</v>
      </c>
      <c r="B1810" s="247">
        <f>'[2]tr (2)'!C1263</f>
        <v>97</v>
      </c>
      <c r="C1810" s="198">
        <f>'[2]tr (2)'!D1263</f>
        <v>96.8</v>
      </c>
      <c r="D1810" s="198">
        <f>'[2]tr (2)'!E1263</f>
        <v>96.8</v>
      </c>
      <c r="E1810" s="251"/>
      <c r="F1810" s="198">
        <f>'[2]tr (2)'!F1263</f>
        <v>96.8</v>
      </c>
      <c r="G1810" s="198">
        <f>'[2]tr (2)'!G1263</f>
        <v>97</v>
      </c>
      <c r="H1810" s="198">
        <f>'[2]tr (2)'!H1263</f>
        <v>97</v>
      </c>
      <c r="I1810" s="198">
        <f>'[2]tr (2)'!I1263</f>
        <v>97</v>
      </c>
      <c r="J1810" s="198">
        <f>'[2]tr (2)'!J1263</f>
        <v>97</v>
      </c>
      <c r="K1810" s="198">
        <f>'[2]tr (2)'!K1263</f>
        <v>97</v>
      </c>
      <c r="L1810" s="198">
        <f>'[2]tr (2)'!L1263</f>
        <v>97</v>
      </c>
      <c r="M1810" s="198">
        <f>'[2]tr (2)'!M1263</f>
        <v>97</v>
      </c>
      <c r="N1810" s="198">
        <f>'[2]tr (2)'!N1263</f>
        <v>97</v>
      </c>
      <c r="O1810" s="251"/>
      <c r="P1810" s="247">
        <f>'[2]tr (2)'!O1263</f>
        <v>102.6</v>
      </c>
      <c r="Q1810" s="198">
        <f>'[2]tr (2)'!P1263</f>
        <v>102.6</v>
      </c>
      <c r="R1810" s="251">
        <f>'[2]tr (2)'!Q1263</f>
        <v>102.6</v>
      </c>
      <c r="S1810" s="253" t="s">
        <v>1836</v>
      </c>
    </row>
    <row r="1811" spans="1:19" ht="15" customHeight="1">
      <c r="A1811" s="216" t="s">
        <v>1837</v>
      </c>
      <c r="B1811" s="247">
        <f>'[2]tr (2)'!C1264</f>
        <v>111.8</v>
      </c>
      <c r="C1811" s="198">
        <f>'[2]tr (2)'!D1264</f>
        <v>111.8</v>
      </c>
      <c r="D1811" s="198">
        <f>'[2]tr (2)'!E1264</f>
        <v>111.8</v>
      </c>
      <c r="E1811" s="251"/>
      <c r="F1811" s="198">
        <f>'[2]tr (2)'!F1264</f>
        <v>111.8</v>
      </c>
      <c r="G1811" s="198">
        <f>'[2]tr (2)'!G1264</f>
        <v>111.8</v>
      </c>
      <c r="H1811" s="198">
        <f>'[2]tr (2)'!H1264</f>
        <v>111.8</v>
      </c>
      <c r="I1811" s="198">
        <f>'[2]tr (2)'!I1264</f>
        <v>111.8</v>
      </c>
      <c r="J1811" s="198">
        <f>'[2]tr (2)'!J1264</f>
        <v>111.8</v>
      </c>
      <c r="K1811" s="198">
        <f>'[2]tr (2)'!K1264</f>
        <v>106.1</v>
      </c>
      <c r="L1811" s="198">
        <f>'[2]tr (2)'!L1264</f>
        <v>106.1</v>
      </c>
      <c r="M1811" s="198">
        <f>'[2]tr (2)'!M1264</f>
        <v>100</v>
      </c>
      <c r="N1811" s="198">
        <f>'[2]tr (2)'!N1264</f>
        <v>100</v>
      </c>
      <c r="O1811" s="251"/>
      <c r="P1811" s="247">
        <f>'[2]tr (2)'!O1264</f>
        <v>100</v>
      </c>
      <c r="Q1811" s="198">
        <f>'[2]tr (2)'!P1264</f>
        <v>100</v>
      </c>
      <c r="R1811" s="251">
        <f>'[2]tr (2)'!Q1264</f>
        <v>100</v>
      </c>
      <c r="S1811" s="253" t="s">
        <v>1838</v>
      </c>
    </row>
    <row r="1812" spans="1:19" ht="15" customHeight="1">
      <c r="A1812" s="216" t="s">
        <v>1839</v>
      </c>
      <c r="B1812" s="247">
        <f>'[2]tr (2)'!C1265</f>
        <v>99.7</v>
      </c>
      <c r="C1812" s="198">
        <f>'[2]tr (2)'!D1265</f>
        <v>99.7</v>
      </c>
      <c r="D1812" s="198">
        <f>'[2]tr (2)'!E1265</f>
        <v>99.7</v>
      </c>
      <c r="E1812" s="251"/>
      <c r="F1812" s="198">
        <f>'[2]tr (2)'!F1265</f>
        <v>99.7</v>
      </c>
      <c r="G1812" s="198">
        <f>'[2]tr (2)'!G1265</f>
        <v>99.7</v>
      </c>
      <c r="H1812" s="198">
        <f>'[2]tr (2)'!H1265</f>
        <v>99.7</v>
      </c>
      <c r="I1812" s="198">
        <f>'[2]tr (2)'!I1265</f>
        <v>99.7</v>
      </c>
      <c r="J1812" s="198">
        <f>'[2]tr (2)'!J1265</f>
        <v>99.7</v>
      </c>
      <c r="K1812" s="198">
        <f>'[2]tr (2)'!K1265</f>
        <v>99.7</v>
      </c>
      <c r="L1812" s="198">
        <f>'[2]tr (2)'!L1265</f>
        <v>99.7</v>
      </c>
      <c r="M1812" s="198">
        <f>'[2]tr (2)'!M1265</f>
        <v>99.7</v>
      </c>
      <c r="N1812" s="198">
        <f>'[2]tr (2)'!N1265</f>
        <v>99.7</v>
      </c>
      <c r="O1812" s="251"/>
      <c r="P1812" s="247">
        <f>'[2]tr (2)'!O1265</f>
        <v>99.7</v>
      </c>
      <c r="Q1812" s="198">
        <f>'[2]tr (2)'!P1265</f>
        <v>99.7</v>
      </c>
      <c r="R1812" s="251">
        <f>'[2]tr (2)'!Q1265</f>
        <v>99.7</v>
      </c>
      <c r="S1812" s="253" t="s">
        <v>1840</v>
      </c>
    </row>
    <row r="1813" spans="1:19" ht="15" customHeight="1">
      <c r="A1813" s="216" t="s">
        <v>1841</v>
      </c>
      <c r="B1813" s="247">
        <f>'[2]tr (2)'!C1266</f>
        <v>104.7</v>
      </c>
      <c r="C1813" s="198">
        <f>'[2]tr (2)'!D1266</f>
        <v>104.7</v>
      </c>
      <c r="D1813" s="198">
        <f>'[2]tr (2)'!E1266</f>
        <v>104.7</v>
      </c>
      <c r="E1813" s="251"/>
      <c r="F1813" s="198">
        <f>'[2]tr (2)'!F1266</f>
        <v>104.7</v>
      </c>
      <c r="G1813" s="198">
        <f>'[2]tr (2)'!G1266</f>
        <v>104.7</v>
      </c>
      <c r="H1813" s="198">
        <f>'[2]tr (2)'!H1266</f>
        <v>104.7</v>
      </c>
      <c r="I1813" s="198">
        <f>'[2]tr (2)'!I1266</f>
        <v>104.7</v>
      </c>
      <c r="J1813" s="198">
        <f>'[2]tr (2)'!J1266</f>
        <v>104.7</v>
      </c>
      <c r="K1813" s="198">
        <f>'[2]tr (2)'!K1266</f>
        <v>104.7</v>
      </c>
      <c r="L1813" s="198">
        <f>'[2]tr (2)'!L1266</f>
        <v>104.7</v>
      </c>
      <c r="M1813" s="198">
        <f>'[2]tr (2)'!M1266</f>
        <v>104.7</v>
      </c>
      <c r="N1813" s="198">
        <f>'[2]tr (2)'!N1266</f>
        <v>104.7</v>
      </c>
      <c r="O1813" s="251"/>
      <c r="P1813" s="247">
        <f>'[2]tr (2)'!O1266</f>
        <v>104.7</v>
      </c>
      <c r="Q1813" s="198">
        <f>'[2]tr (2)'!P1266</f>
        <v>96.8</v>
      </c>
      <c r="R1813" s="251">
        <f>'[2]tr (2)'!Q1266</f>
        <v>96.8</v>
      </c>
      <c r="S1813" s="253" t="s">
        <v>1842</v>
      </c>
    </row>
    <row r="1814" spans="1:19" ht="15" customHeight="1">
      <c r="A1814" s="216" t="s">
        <v>1843</v>
      </c>
      <c r="B1814" s="247">
        <f>'[2]tr (2)'!C1267</f>
        <v>100</v>
      </c>
      <c r="C1814" s="198">
        <f>'[2]tr (2)'!D1267</f>
        <v>100</v>
      </c>
      <c r="D1814" s="198">
        <f>'[2]tr (2)'!E1267</f>
        <v>100</v>
      </c>
      <c r="E1814" s="251"/>
      <c r="F1814" s="198">
        <f>'[2]tr (2)'!F1267</f>
        <v>100</v>
      </c>
      <c r="G1814" s="198">
        <f>'[2]tr (2)'!G1267</f>
        <v>100</v>
      </c>
      <c r="H1814" s="198">
        <f>'[2]tr (2)'!H1267</f>
        <v>100</v>
      </c>
      <c r="I1814" s="198">
        <f>'[2]tr (2)'!I1267</f>
        <v>100</v>
      </c>
      <c r="J1814" s="198">
        <f>'[2]tr (2)'!J1267</f>
        <v>100</v>
      </c>
      <c r="K1814" s="198">
        <f>'[2]tr (2)'!K1267</f>
        <v>100</v>
      </c>
      <c r="L1814" s="198">
        <f>'[2]tr (2)'!L1267</f>
        <v>100</v>
      </c>
      <c r="M1814" s="198">
        <f>'[2]tr (2)'!M1267</f>
        <v>100</v>
      </c>
      <c r="N1814" s="198">
        <f>'[2]tr (2)'!N1267</f>
        <v>100</v>
      </c>
      <c r="O1814" s="251"/>
      <c r="P1814" s="247">
        <f>'[2]tr (2)'!O1267</f>
        <v>100</v>
      </c>
      <c r="Q1814" s="198">
        <f>'[2]tr (2)'!P1267</f>
        <v>100</v>
      </c>
      <c r="R1814" s="251">
        <f>'[2]tr (2)'!Q1267</f>
        <v>100</v>
      </c>
      <c r="S1814" s="253" t="s">
        <v>1844</v>
      </c>
    </row>
    <row r="1815" spans="1:19" ht="15" customHeight="1">
      <c r="A1815" s="216" t="s">
        <v>1845</v>
      </c>
      <c r="B1815" s="247">
        <f>'[2]tr (2)'!C1268</f>
        <v>100</v>
      </c>
      <c r="C1815" s="198">
        <f>'[2]tr (2)'!D1268</f>
        <v>100</v>
      </c>
      <c r="D1815" s="198">
        <f>'[2]tr (2)'!E1268</f>
        <v>100</v>
      </c>
      <c r="E1815" s="251"/>
      <c r="F1815" s="198">
        <f>'[2]tr (2)'!F1268</f>
        <v>100</v>
      </c>
      <c r="G1815" s="198">
        <f>'[2]tr (2)'!G1268</f>
        <v>100</v>
      </c>
      <c r="H1815" s="198">
        <f>'[2]tr (2)'!H1268</f>
        <v>100</v>
      </c>
      <c r="I1815" s="198">
        <f>'[2]tr (2)'!I1268</f>
        <v>100</v>
      </c>
      <c r="J1815" s="198">
        <f>'[2]tr (2)'!J1268</f>
        <v>100</v>
      </c>
      <c r="K1815" s="198">
        <f>'[2]tr (2)'!K1268</f>
        <v>100</v>
      </c>
      <c r="L1815" s="198">
        <f>'[2]tr (2)'!L1268</f>
        <v>100</v>
      </c>
      <c r="M1815" s="198">
        <f>'[2]tr (2)'!M1268</f>
        <v>100</v>
      </c>
      <c r="N1815" s="198">
        <f>'[2]tr (2)'!N1268</f>
        <v>100</v>
      </c>
      <c r="O1815" s="251"/>
      <c r="P1815" s="247">
        <f>'[2]tr (2)'!O1268</f>
        <v>100</v>
      </c>
      <c r="Q1815" s="198">
        <f>'[2]tr (2)'!P1268</f>
        <v>100</v>
      </c>
      <c r="R1815" s="251">
        <f>'[2]tr (2)'!Q1268</f>
        <v>100</v>
      </c>
      <c r="S1815" s="253" t="s">
        <v>1846</v>
      </c>
    </row>
    <row r="1816" spans="1:19" ht="15" customHeight="1">
      <c r="A1816" s="216" t="s">
        <v>1847</v>
      </c>
      <c r="B1816" s="247">
        <f>'[2]tr (2)'!C1269</f>
        <v>100</v>
      </c>
      <c r="C1816" s="198">
        <f>'[2]tr (2)'!D1269</f>
        <v>100</v>
      </c>
      <c r="D1816" s="198">
        <f>'[2]tr (2)'!E1269</f>
        <v>100</v>
      </c>
      <c r="E1816" s="251"/>
      <c r="F1816" s="198">
        <f>'[2]tr (2)'!F1269</f>
        <v>100</v>
      </c>
      <c r="G1816" s="198">
        <f>'[2]tr (2)'!G1269</f>
        <v>100</v>
      </c>
      <c r="H1816" s="198">
        <f>'[2]tr (2)'!H1269</f>
        <v>100</v>
      </c>
      <c r="I1816" s="198">
        <f>'[2]tr (2)'!I1269</f>
        <v>100</v>
      </c>
      <c r="J1816" s="198">
        <f>'[2]tr (2)'!J1269</f>
        <v>100</v>
      </c>
      <c r="K1816" s="198">
        <f>'[2]tr (2)'!K1269</f>
        <v>100</v>
      </c>
      <c r="L1816" s="198">
        <f>'[2]tr (2)'!L1269</f>
        <v>100</v>
      </c>
      <c r="M1816" s="198">
        <f>'[2]tr (2)'!M1269</f>
        <v>100</v>
      </c>
      <c r="N1816" s="198">
        <f>'[2]tr (2)'!N1269</f>
        <v>100</v>
      </c>
      <c r="O1816" s="251"/>
      <c r="P1816" s="247">
        <f>'[2]tr (2)'!O1269</f>
        <v>100</v>
      </c>
      <c r="Q1816" s="198">
        <f>'[2]tr (2)'!P1269</f>
        <v>100</v>
      </c>
      <c r="R1816" s="251">
        <f>'[2]tr (2)'!Q1269</f>
        <v>100</v>
      </c>
      <c r="S1816" s="253" t="s">
        <v>1848</v>
      </c>
    </row>
    <row r="1817" spans="1:19" ht="15" customHeight="1">
      <c r="A1817" s="216" t="s">
        <v>1849</v>
      </c>
      <c r="B1817" s="247">
        <f>'[2]tr (2)'!C1270</f>
        <v>100.9</v>
      </c>
      <c r="C1817" s="198">
        <f>'[2]tr (2)'!D1270</f>
        <v>102.8</v>
      </c>
      <c r="D1817" s="198">
        <f>'[2]tr (2)'!E1270</f>
        <v>102.8</v>
      </c>
      <c r="E1817" s="251"/>
      <c r="F1817" s="198">
        <f>'[2]tr (2)'!F1270</f>
        <v>102.8</v>
      </c>
      <c r="G1817" s="198">
        <f>'[2]tr (2)'!G1270</f>
        <v>102.8</v>
      </c>
      <c r="H1817" s="198">
        <f>'[2]tr (2)'!H1270</f>
        <v>102.8</v>
      </c>
      <c r="I1817" s="198">
        <f>'[2]tr (2)'!I1270</f>
        <v>102.8</v>
      </c>
      <c r="J1817" s="198">
        <f>'[2]tr (2)'!J1270</f>
        <v>102.8</v>
      </c>
      <c r="K1817" s="198">
        <f>'[2]tr (2)'!K1270</f>
        <v>102.8</v>
      </c>
      <c r="L1817" s="198">
        <f>'[2]tr (2)'!L1270</f>
        <v>102.8</v>
      </c>
      <c r="M1817" s="198">
        <f>'[2]tr (2)'!M1270</f>
        <v>102.8</v>
      </c>
      <c r="N1817" s="198">
        <f>'[2]tr (2)'!N1270</f>
        <v>102.8</v>
      </c>
      <c r="O1817" s="251"/>
      <c r="P1817" s="247">
        <f>'[2]tr (2)'!O1270</f>
        <v>102.8</v>
      </c>
      <c r="Q1817" s="198">
        <f>'[2]tr (2)'!P1270</f>
        <v>102.8</v>
      </c>
      <c r="R1817" s="251">
        <f>'[2]tr (2)'!Q1270</f>
        <v>102.8</v>
      </c>
      <c r="S1817" s="253" t="s">
        <v>1850</v>
      </c>
    </row>
    <row r="1818" spans="1:19" ht="15" customHeight="1">
      <c r="A1818" s="216" t="s">
        <v>1851</v>
      </c>
      <c r="B1818" s="247">
        <f>'[2]tr (2)'!C1271</f>
        <v>112.6</v>
      </c>
      <c r="C1818" s="198">
        <f>'[2]tr (2)'!D1271</f>
        <v>112.6</v>
      </c>
      <c r="D1818" s="198">
        <f>'[2]tr (2)'!E1271</f>
        <v>112.6</v>
      </c>
      <c r="E1818" s="251"/>
      <c r="F1818" s="198">
        <f>'[2]tr (2)'!F1271</f>
        <v>112.6</v>
      </c>
      <c r="G1818" s="198">
        <f>'[2]tr (2)'!G1271</f>
        <v>112.6</v>
      </c>
      <c r="H1818" s="198">
        <f>'[2]tr (2)'!H1271</f>
        <v>112.6</v>
      </c>
      <c r="I1818" s="198">
        <f>'[2]tr (2)'!I1271</f>
        <v>112.6</v>
      </c>
      <c r="J1818" s="198">
        <f>'[2]tr (2)'!J1271</f>
        <v>112.6</v>
      </c>
      <c r="K1818" s="198">
        <f>'[2]tr (2)'!K1271</f>
        <v>110.3</v>
      </c>
      <c r="L1818" s="198">
        <f>'[2]tr (2)'!L1271</f>
        <v>109.8</v>
      </c>
      <c r="M1818" s="198">
        <f>'[2]tr (2)'!M1271</f>
        <v>109.8</v>
      </c>
      <c r="N1818" s="198">
        <f>'[2]tr (2)'!N1271</f>
        <v>109.8</v>
      </c>
      <c r="O1818" s="251"/>
      <c r="P1818" s="247">
        <f>'[2]tr (2)'!O1271</f>
        <v>109.8</v>
      </c>
      <c r="Q1818" s="198">
        <f>'[2]tr (2)'!P1271</f>
        <v>110.3</v>
      </c>
      <c r="R1818" s="251">
        <f>'[2]tr (2)'!Q1271</f>
        <v>110.3</v>
      </c>
      <c r="S1818" s="253" t="s">
        <v>1852</v>
      </c>
    </row>
    <row r="1819" spans="1:19" ht="15" customHeight="1">
      <c r="B1819" s="247"/>
      <c r="C1819" s="198"/>
      <c r="D1819" s="242"/>
      <c r="E1819" s="244"/>
      <c r="F1819" s="242"/>
      <c r="G1819" s="242"/>
      <c r="H1819" s="242"/>
      <c r="I1819" s="242"/>
      <c r="J1819" s="242"/>
      <c r="K1819" s="242"/>
      <c r="L1819" s="242"/>
      <c r="M1819" s="242"/>
      <c r="N1819" s="242"/>
      <c r="O1819" s="244"/>
      <c r="P1819" s="241"/>
      <c r="Q1819" s="242"/>
      <c r="R1819" s="244"/>
      <c r="S1819" s="253"/>
    </row>
    <row r="1820" spans="1:19" ht="15" customHeight="1">
      <c r="A1820" s="249" t="s">
        <v>1853</v>
      </c>
      <c r="B1820" s="241">
        <f>'[2]tr (2)'!C1273</f>
        <v>103.4</v>
      </c>
      <c r="C1820" s="242">
        <f>'[2]tr (2)'!D1273</f>
        <v>102.6</v>
      </c>
      <c r="D1820" s="242">
        <f>'[2]tr (2)'!E1273</f>
        <v>102.6</v>
      </c>
      <c r="E1820" s="244"/>
      <c r="F1820" s="242">
        <f>'[2]tr (2)'!F1273</f>
        <v>102.6</v>
      </c>
      <c r="G1820" s="242">
        <f>'[2]tr (2)'!G1273</f>
        <v>102.9</v>
      </c>
      <c r="H1820" s="242">
        <f>'[2]tr (2)'!H1273</f>
        <v>102.9</v>
      </c>
      <c r="I1820" s="242">
        <f>'[2]tr (2)'!I1273</f>
        <v>102.9</v>
      </c>
      <c r="J1820" s="242">
        <f>'[2]tr (2)'!J1273</f>
        <v>102.9</v>
      </c>
      <c r="K1820" s="242">
        <f>'[2]tr (2)'!K1273</f>
        <v>102.9</v>
      </c>
      <c r="L1820" s="242">
        <f>'[2]tr (2)'!L1273</f>
        <v>102.9</v>
      </c>
      <c r="M1820" s="242">
        <f>'[2]tr (2)'!M1273</f>
        <v>102.4</v>
      </c>
      <c r="N1820" s="242">
        <f>'[2]tr (2)'!N1273</f>
        <v>102.4</v>
      </c>
      <c r="O1820" s="244"/>
      <c r="P1820" s="241">
        <f>'[2]tr (2)'!O1273</f>
        <v>102.4</v>
      </c>
      <c r="Q1820" s="242">
        <f>'[2]tr (2)'!P1273</f>
        <v>99.8</v>
      </c>
      <c r="R1820" s="244">
        <f>'[2]tr (2)'!Q1273</f>
        <v>99.8</v>
      </c>
      <c r="S1820" s="250" t="s">
        <v>1854</v>
      </c>
    </row>
    <row r="1821" spans="1:19" ht="15" customHeight="1">
      <c r="A1821" s="216" t="s">
        <v>1855</v>
      </c>
      <c r="B1821" s="247">
        <f>'[2]tr (2)'!C1274</f>
        <v>110.1</v>
      </c>
      <c r="C1821" s="198">
        <f>'[2]tr (2)'!D1274</f>
        <v>108.3</v>
      </c>
      <c r="D1821" s="198">
        <f>'[2]tr (2)'!E1274</f>
        <v>108.3</v>
      </c>
      <c r="E1821" s="251"/>
      <c r="F1821" s="198">
        <f>'[2]tr (2)'!F1274</f>
        <v>108.3</v>
      </c>
      <c r="G1821" s="198">
        <f>'[2]tr (2)'!G1274</f>
        <v>109.1</v>
      </c>
      <c r="H1821" s="198">
        <f>'[2]tr (2)'!H1274</f>
        <v>109.1</v>
      </c>
      <c r="I1821" s="198">
        <f>'[2]tr (2)'!I1274</f>
        <v>109.1</v>
      </c>
      <c r="J1821" s="198">
        <f>'[2]tr (2)'!J1274</f>
        <v>109.1</v>
      </c>
      <c r="K1821" s="198">
        <f>'[2]tr (2)'!K1274</f>
        <v>109.1</v>
      </c>
      <c r="L1821" s="198">
        <f>'[2]tr (2)'!L1274</f>
        <v>109.1</v>
      </c>
      <c r="M1821" s="198">
        <f>'[2]tr (2)'!M1274</f>
        <v>107.5</v>
      </c>
      <c r="N1821" s="198">
        <f>'[2]tr (2)'!N1274</f>
        <v>107.5</v>
      </c>
      <c r="O1821" s="251"/>
      <c r="P1821" s="247">
        <f>'[2]tr (2)'!O1274</f>
        <v>107.5</v>
      </c>
      <c r="Q1821" s="198">
        <f>'[2]tr (2)'!P1274</f>
        <v>102.6</v>
      </c>
      <c r="R1821" s="251">
        <f>'[2]tr (2)'!Q1274</f>
        <v>102.6</v>
      </c>
      <c r="S1821" s="253" t="s">
        <v>1856</v>
      </c>
    </row>
    <row r="1822" spans="1:19" ht="15" customHeight="1">
      <c r="A1822" s="216" t="s">
        <v>1857</v>
      </c>
      <c r="B1822" s="247">
        <f>'[2]tr (2)'!C1275</f>
        <v>108.9</v>
      </c>
      <c r="C1822" s="198">
        <f>'[2]tr (2)'!D1275</f>
        <v>108.4</v>
      </c>
      <c r="D1822" s="198">
        <f>'[2]tr (2)'!E1275</f>
        <v>108.4</v>
      </c>
      <c r="E1822" s="251"/>
      <c r="F1822" s="198">
        <f>'[2]tr (2)'!F1275</f>
        <v>108.4</v>
      </c>
      <c r="G1822" s="198">
        <f>'[2]tr (2)'!G1275</f>
        <v>108.4</v>
      </c>
      <c r="H1822" s="198">
        <f>'[2]tr (2)'!H1275</f>
        <v>108.4</v>
      </c>
      <c r="I1822" s="198">
        <f>'[2]tr (2)'!I1275</f>
        <v>108.4</v>
      </c>
      <c r="J1822" s="198">
        <f>'[2]tr (2)'!J1275</f>
        <v>108.4</v>
      </c>
      <c r="K1822" s="198">
        <f>'[2]tr (2)'!K1275</f>
        <v>108.4</v>
      </c>
      <c r="L1822" s="198">
        <f>'[2]tr (2)'!L1275</f>
        <v>108.4</v>
      </c>
      <c r="M1822" s="198">
        <f>'[2]tr (2)'!M1275</f>
        <v>108.4</v>
      </c>
      <c r="N1822" s="198">
        <f>'[2]tr (2)'!N1275</f>
        <v>108.4</v>
      </c>
      <c r="O1822" s="251"/>
      <c r="P1822" s="247">
        <f>'[2]tr (2)'!O1275</f>
        <v>108.4</v>
      </c>
      <c r="Q1822" s="198">
        <f>'[2]tr (2)'!P1275</f>
        <v>104.4</v>
      </c>
      <c r="R1822" s="251">
        <f>'[2]tr (2)'!Q1275</f>
        <v>104.4</v>
      </c>
      <c r="S1822" s="253" t="s">
        <v>1858</v>
      </c>
    </row>
    <row r="1823" spans="1:19" ht="15" customHeight="1">
      <c r="A1823" s="216" t="s">
        <v>1859</v>
      </c>
      <c r="B1823" s="247">
        <f>'[2]tr (2)'!C1276</f>
        <v>92.8</v>
      </c>
      <c r="C1823" s="198">
        <f>'[2]tr (2)'!D1276</f>
        <v>92.8</v>
      </c>
      <c r="D1823" s="198">
        <f>'[2]tr (2)'!E1276</f>
        <v>92.8</v>
      </c>
      <c r="E1823" s="251"/>
      <c r="F1823" s="198">
        <f>'[2]tr (2)'!F1276</f>
        <v>92.8</v>
      </c>
      <c r="G1823" s="198">
        <f>'[2]tr (2)'!G1276</f>
        <v>92.8</v>
      </c>
      <c r="H1823" s="198">
        <f>'[2]tr (2)'!H1276</f>
        <v>92.8</v>
      </c>
      <c r="I1823" s="198">
        <f>'[2]tr (2)'!I1276</f>
        <v>92.8</v>
      </c>
      <c r="J1823" s="198">
        <f>'[2]tr (2)'!J1276</f>
        <v>92.8</v>
      </c>
      <c r="K1823" s="198">
        <f>'[2]tr (2)'!K1276</f>
        <v>92.8</v>
      </c>
      <c r="L1823" s="198">
        <f>'[2]tr (2)'!L1276</f>
        <v>92.8</v>
      </c>
      <c r="M1823" s="198">
        <f>'[2]tr (2)'!M1276</f>
        <v>92.8</v>
      </c>
      <c r="N1823" s="198">
        <f>'[2]tr (2)'!N1276</f>
        <v>92.8</v>
      </c>
      <c r="O1823" s="251"/>
      <c r="P1823" s="247">
        <f>'[2]tr (2)'!O1276</f>
        <v>92.8</v>
      </c>
      <c r="Q1823" s="198">
        <f>'[2]tr (2)'!P1276</f>
        <v>92.8</v>
      </c>
      <c r="R1823" s="251">
        <f>'[2]tr (2)'!Q1276</f>
        <v>92.8</v>
      </c>
      <c r="S1823" s="253" t="s">
        <v>1860</v>
      </c>
    </row>
    <row r="1824" spans="1:19" ht="15" customHeight="1">
      <c r="A1824" s="216" t="s">
        <v>1861</v>
      </c>
      <c r="B1824" s="247">
        <f>'[2]tr (2)'!C1277</f>
        <v>100</v>
      </c>
      <c r="C1824" s="198">
        <f>'[2]tr (2)'!D1277</f>
        <v>100</v>
      </c>
      <c r="D1824" s="198">
        <f>'[2]tr (2)'!E1277</f>
        <v>100</v>
      </c>
      <c r="E1824" s="251"/>
      <c r="F1824" s="198">
        <f>'[2]tr (2)'!F1277</f>
        <v>100</v>
      </c>
      <c r="G1824" s="198">
        <f>'[2]tr (2)'!G1277</f>
        <v>100</v>
      </c>
      <c r="H1824" s="198">
        <f>'[2]tr (2)'!H1277</f>
        <v>100</v>
      </c>
      <c r="I1824" s="198">
        <f>'[2]tr (2)'!I1277</f>
        <v>100</v>
      </c>
      <c r="J1824" s="198">
        <f>'[2]tr (2)'!J1277</f>
        <v>100</v>
      </c>
      <c r="K1824" s="198">
        <f>'[2]tr (2)'!K1277</f>
        <v>100</v>
      </c>
      <c r="L1824" s="198">
        <f>'[2]tr (2)'!L1277</f>
        <v>100</v>
      </c>
      <c r="M1824" s="198">
        <f>'[2]tr (2)'!M1277</f>
        <v>100</v>
      </c>
      <c r="N1824" s="198">
        <f>'[2]tr (2)'!N1277</f>
        <v>100</v>
      </c>
      <c r="O1824" s="251"/>
      <c r="P1824" s="247">
        <f>'[2]tr (2)'!O1277</f>
        <v>100</v>
      </c>
      <c r="Q1824" s="198">
        <f>'[2]tr (2)'!P1277</f>
        <v>100</v>
      </c>
      <c r="R1824" s="251">
        <f>'[2]tr (2)'!Q1277</f>
        <v>100</v>
      </c>
      <c r="S1824" s="253" t="s">
        <v>1862</v>
      </c>
    </row>
    <row r="1825" spans="1:19" ht="15" customHeight="1">
      <c r="A1825" s="216" t="s">
        <v>1863</v>
      </c>
      <c r="B1825" s="247">
        <f>'[2]tr (2)'!C1278</f>
        <v>100</v>
      </c>
      <c r="C1825" s="198">
        <f>'[2]tr (2)'!D1278</f>
        <v>100</v>
      </c>
      <c r="D1825" s="198">
        <f>'[2]tr (2)'!E1278</f>
        <v>100</v>
      </c>
      <c r="E1825" s="251"/>
      <c r="F1825" s="198">
        <f>'[2]tr (2)'!F1278</f>
        <v>100</v>
      </c>
      <c r="G1825" s="198">
        <f>'[2]tr (2)'!G1278</f>
        <v>100</v>
      </c>
      <c r="H1825" s="198">
        <f>'[2]tr (2)'!H1278</f>
        <v>100</v>
      </c>
      <c r="I1825" s="198">
        <f>'[2]tr (2)'!I1278</f>
        <v>100</v>
      </c>
      <c r="J1825" s="198">
        <f>'[2]tr (2)'!J1278</f>
        <v>100</v>
      </c>
      <c r="K1825" s="198">
        <f>'[2]tr (2)'!K1278</f>
        <v>100</v>
      </c>
      <c r="L1825" s="198">
        <f>'[2]tr (2)'!L1278</f>
        <v>100</v>
      </c>
      <c r="M1825" s="198">
        <f>'[2]tr (2)'!M1278</f>
        <v>100</v>
      </c>
      <c r="N1825" s="198">
        <f>'[2]tr (2)'!N1278</f>
        <v>100</v>
      </c>
      <c r="O1825" s="251"/>
      <c r="P1825" s="247">
        <f>'[2]tr (2)'!O1278</f>
        <v>100</v>
      </c>
      <c r="Q1825" s="198">
        <f>'[2]tr (2)'!P1278</f>
        <v>100</v>
      </c>
      <c r="R1825" s="251">
        <f>'[2]tr (2)'!Q1278</f>
        <v>100</v>
      </c>
      <c r="S1825" s="253" t="s">
        <v>1864</v>
      </c>
    </row>
    <row r="1826" spans="1:19" ht="15" customHeight="1">
      <c r="B1826" s="247"/>
      <c r="C1826" s="198"/>
      <c r="D1826" s="242"/>
      <c r="E1826" s="244"/>
      <c r="F1826" s="242"/>
      <c r="G1826" s="242"/>
      <c r="H1826" s="242"/>
      <c r="I1826" s="242"/>
      <c r="J1826" s="242"/>
      <c r="K1826" s="242"/>
      <c r="L1826" s="242"/>
      <c r="M1826" s="242"/>
      <c r="N1826" s="242"/>
      <c r="O1826" s="244"/>
      <c r="P1826" s="241"/>
      <c r="Q1826" s="242"/>
      <c r="R1826" s="244"/>
      <c r="S1826" s="253"/>
    </row>
    <row r="1827" spans="1:19" ht="15" customHeight="1">
      <c r="A1827" s="249" t="s">
        <v>1865</v>
      </c>
      <c r="B1827" s="241">
        <f>'[2]tr (2)'!C1280</f>
        <v>102.7</v>
      </c>
      <c r="C1827" s="242">
        <f>'[2]tr (2)'!D1280</f>
        <v>102.7</v>
      </c>
      <c r="D1827" s="242">
        <f>'[2]tr (2)'!E1280</f>
        <v>102.7</v>
      </c>
      <c r="E1827" s="244"/>
      <c r="F1827" s="242">
        <f>'[2]tr (2)'!F1280</f>
        <v>102.2</v>
      </c>
      <c r="G1827" s="242">
        <f>'[2]tr (2)'!G1280</f>
        <v>102.2</v>
      </c>
      <c r="H1827" s="242">
        <f>'[2]tr (2)'!H1280</f>
        <v>102.2</v>
      </c>
      <c r="I1827" s="242">
        <f>'[2]tr (2)'!I1280</f>
        <v>102.2</v>
      </c>
      <c r="J1827" s="242">
        <f>'[2]tr (2)'!J1280</f>
        <v>102.2</v>
      </c>
      <c r="K1827" s="242">
        <f>'[2]tr (2)'!K1280</f>
        <v>102.2</v>
      </c>
      <c r="L1827" s="242">
        <f>'[2]tr (2)'!L1280</f>
        <v>101.7</v>
      </c>
      <c r="M1827" s="242">
        <f>'[2]tr (2)'!M1280</f>
        <v>100.7</v>
      </c>
      <c r="N1827" s="242">
        <f>'[2]tr (2)'!N1280</f>
        <v>100.7</v>
      </c>
      <c r="O1827" s="244"/>
      <c r="P1827" s="241">
        <f>'[2]tr (2)'!O1280</f>
        <v>100.7</v>
      </c>
      <c r="Q1827" s="242">
        <f>'[2]tr (2)'!P1280</f>
        <v>100.7</v>
      </c>
      <c r="R1827" s="244">
        <f>'[2]tr (2)'!Q1280</f>
        <v>100.7</v>
      </c>
      <c r="S1827" s="248" t="s">
        <v>1866</v>
      </c>
    </row>
    <row r="1828" spans="1:19" ht="15" customHeight="1">
      <c r="A1828" s="216" t="s">
        <v>1867</v>
      </c>
      <c r="B1828" s="247">
        <f>'[2]tr (2)'!C1281</f>
        <v>103.1</v>
      </c>
      <c r="C1828" s="198">
        <f>'[2]tr (2)'!D1281</f>
        <v>103.1</v>
      </c>
      <c r="D1828" s="198">
        <f>'[2]tr (2)'!E1281</f>
        <v>103.1</v>
      </c>
      <c r="E1828" s="251"/>
      <c r="F1828" s="198">
        <f>'[2]tr (2)'!F1281</f>
        <v>102.5</v>
      </c>
      <c r="G1828" s="198">
        <f>'[2]tr (2)'!G1281</f>
        <v>102.5</v>
      </c>
      <c r="H1828" s="198">
        <f>'[2]tr (2)'!H1281</f>
        <v>102.5</v>
      </c>
      <c r="I1828" s="198">
        <f>'[2]tr (2)'!I1281</f>
        <v>102.5</v>
      </c>
      <c r="J1828" s="198">
        <f>'[2]tr (2)'!J1281</f>
        <v>102.5</v>
      </c>
      <c r="K1828" s="198">
        <f>'[2]tr (2)'!K1281</f>
        <v>102.5</v>
      </c>
      <c r="L1828" s="198">
        <f>'[2]tr (2)'!L1281</f>
        <v>102</v>
      </c>
      <c r="M1828" s="198">
        <f>'[2]tr (2)'!M1281</f>
        <v>101</v>
      </c>
      <c r="N1828" s="198">
        <f>'[2]tr (2)'!N1281</f>
        <v>101</v>
      </c>
      <c r="O1828" s="251"/>
      <c r="P1828" s="247">
        <f>'[2]tr (2)'!O1281</f>
        <v>101</v>
      </c>
      <c r="Q1828" s="198">
        <f>'[2]tr (2)'!P1281</f>
        <v>101</v>
      </c>
      <c r="R1828" s="251">
        <f>'[2]tr (2)'!Q1281</f>
        <v>101</v>
      </c>
      <c r="S1828" s="253" t="s">
        <v>1868</v>
      </c>
    </row>
    <row r="1829" spans="1:19" ht="15" customHeight="1">
      <c r="A1829" s="216" t="s">
        <v>1869</v>
      </c>
      <c r="B1829" s="247">
        <f>'[2]tr (2)'!C1282</f>
        <v>100</v>
      </c>
      <c r="C1829" s="198">
        <f>'[2]tr (2)'!D1282</f>
        <v>100</v>
      </c>
      <c r="D1829" s="198">
        <f>'[2]tr (2)'!E1282</f>
        <v>100</v>
      </c>
      <c r="E1829" s="251"/>
      <c r="F1829" s="198">
        <f>'[2]tr (2)'!F1282</f>
        <v>100</v>
      </c>
      <c r="G1829" s="198">
        <f>'[2]tr (2)'!G1282</f>
        <v>100</v>
      </c>
      <c r="H1829" s="198">
        <f>'[2]tr (2)'!H1282</f>
        <v>100</v>
      </c>
      <c r="I1829" s="198">
        <f>'[2]tr (2)'!I1282</f>
        <v>100</v>
      </c>
      <c r="J1829" s="198">
        <f>'[2]tr (2)'!J1282</f>
        <v>100</v>
      </c>
      <c r="K1829" s="198">
        <f>'[2]tr (2)'!K1282</f>
        <v>100</v>
      </c>
      <c r="L1829" s="198">
        <f>'[2]tr (2)'!L1282</f>
        <v>100</v>
      </c>
      <c r="M1829" s="198">
        <f>'[2]tr (2)'!M1282</f>
        <v>100</v>
      </c>
      <c r="N1829" s="198">
        <f>'[2]tr (2)'!N1282</f>
        <v>100</v>
      </c>
      <c r="O1829" s="251"/>
      <c r="P1829" s="247">
        <f>'[2]tr (2)'!O1282</f>
        <v>100</v>
      </c>
      <c r="Q1829" s="198">
        <f>'[2]tr (2)'!P1282</f>
        <v>100</v>
      </c>
      <c r="R1829" s="251">
        <f>'[2]tr (2)'!Q1282</f>
        <v>100</v>
      </c>
      <c r="S1829" s="253" t="s">
        <v>1870</v>
      </c>
    </row>
    <row r="1830" spans="1:19" ht="15" customHeight="1">
      <c r="A1830" s="216" t="s">
        <v>1871</v>
      </c>
      <c r="B1830" s="247">
        <f>'[2]tr (2)'!C1283</f>
        <v>98.2</v>
      </c>
      <c r="C1830" s="198">
        <f>'[2]tr (2)'!D1283</f>
        <v>98.2</v>
      </c>
      <c r="D1830" s="198">
        <f>'[2]tr (2)'!E1283</f>
        <v>98.2</v>
      </c>
      <c r="E1830" s="251"/>
      <c r="F1830" s="198">
        <f>'[2]tr (2)'!F1283</f>
        <v>98.2</v>
      </c>
      <c r="G1830" s="198">
        <f>'[2]tr (2)'!G1283</f>
        <v>98.2</v>
      </c>
      <c r="H1830" s="198">
        <f>'[2]tr (2)'!H1283</f>
        <v>98.2</v>
      </c>
      <c r="I1830" s="198">
        <f>'[2]tr (2)'!I1283</f>
        <v>98.2</v>
      </c>
      <c r="J1830" s="198">
        <f>'[2]tr (2)'!J1283</f>
        <v>98.2</v>
      </c>
      <c r="K1830" s="198">
        <f>'[2]tr (2)'!K1283</f>
        <v>98.2</v>
      </c>
      <c r="L1830" s="198">
        <f>'[2]tr (2)'!L1283</f>
        <v>98.2</v>
      </c>
      <c r="M1830" s="198">
        <f>'[2]tr (2)'!M1283</f>
        <v>98.2</v>
      </c>
      <c r="N1830" s="198">
        <f>'[2]tr (2)'!N1283</f>
        <v>98.2</v>
      </c>
      <c r="O1830" s="251"/>
      <c r="P1830" s="247">
        <f>'[2]tr (2)'!O1283</f>
        <v>98.2</v>
      </c>
      <c r="Q1830" s="198">
        <f>'[2]tr (2)'!P1283</f>
        <v>98.2</v>
      </c>
      <c r="R1830" s="251">
        <f>'[2]tr (2)'!Q1283</f>
        <v>98.2</v>
      </c>
      <c r="S1830" s="253" t="s">
        <v>1872</v>
      </c>
    </row>
    <row r="1831" spans="1:19" ht="15" customHeight="1">
      <c r="B1831" s="247"/>
      <c r="C1831" s="198"/>
      <c r="D1831" s="242"/>
      <c r="E1831" s="244"/>
      <c r="F1831" s="242"/>
      <c r="G1831" s="242"/>
      <c r="H1831" s="242"/>
      <c r="I1831" s="242"/>
      <c r="J1831" s="242"/>
      <c r="K1831" s="242"/>
      <c r="L1831" s="242"/>
      <c r="M1831" s="242"/>
      <c r="N1831" s="242"/>
      <c r="O1831" s="244"/>
      <c r="P1831" s="241"/>
      <c r="Q1831" s="242"/>
      <c r="R1831" s="244"/>
      <c r="S1831" s="253"/>
    </row>
    <row r="1832" spans="1:19" ht="15" customHeight="1">
      <c r="A1832" s="249" t="s">
        <v>1873</v>
      </c>
      <c r="B1832" s="241">
        <f>'[2]tr (2)'!C1285</f>
        <v>103.9</v>
      </c>
      <c r="C1832" s="242">
        <f>'[2]tr (2)'!D1285</f>
        <v>104</v>
      </c>
      <c r="D1832" s="242">
        <f>'[2]tr (2)'!E1285</f>
        <v>103.8</v>
      </c>
      <c r="E1832" s="244"/>
      <c r="F1832" s="242">
        <f>'[2]tr (2)'!F1285</f>
        <v>103.5</v>
      </c>
      <c r="G1832" s="242">
        <f>'[2]tr (2)'!G1285</f>
        <v>103.4</v>
      </c>
      <c r="H1832" s="242">
        <f>'[2]tr (2)'!H1285</f>
        <v>103.3</v>
      </c>
      <c r="I1832" s="242">
        <f>'[2]tr (2)'!I1285</f>
        <v>103.2</v>
      </c>
      <c r="J1832" s="242">
        <f>'[2]tr (2)'!J1285</f>
        <v>103.3</v>
      </c>
      <c r="K1832" s="242">
        <f>'[2]tr (2)'!K1285</f>
        <v>103.1</v>
      </c>
      <c r="L1832" s="242">
        <f>'[2]tr (2)'!L1285</f>
        <v>102.4</v>
      </c>
      <c r="M1832" s="242">
        <f>'[2]tr (2)'!M1285</f>
        <v>101.9</v>
      </c>
      <c r="N1832" s="242">
        <f>'[2]tr (2)'!N1285</f>
        <v>101.9</v>
      </c>
      <c r="O1832" s="244"/>
      <c r="P1832" s="241">
        <f>'[2]tr (2)'!O1285</f>
        <v>102.2</v>
      </c>
      <c r="Q1832" s="242">
        <f>'[2]tr (2)'!P1285</f>
        <v>102.2</v>
      </c>
      <c r="R1832" s="244">
        <f>'[2]tr (2)'!Q1285</f>
        <v>102</v>
      </c>
      <c r="S1832" s="248" t="s">
        <v>1874</v>
      </c>
    </row>
    <row r="1833" spans="1:19" ht="15" customHeight="1">
      <c r="A1833" s="216" t="s">
        <v>1875</v>
      </c>
      <c r="B1833" s="247">
        <f>'[2]tr (2)'!C1286</f>
        <v>109.3</v>
      </c>
      <c r="C1833" s="198">
        <f>'[2]tr (2)'!D1286</f>
        <v>109.3</v>
      </c>
      <c r="D1833" s="198">
        <f>'[2]tr (2)'!E1286</f>
        <v>109.3</v>
      </c>
      <c r="E1833" s="251"/>
      <c r="F1833" s="198">
        <f>'[2]tr (2)'!F1286</f>
        <v>107.1</v>
      </c>
      <c r="G1833" s="198">
        <f>'[2]tr (2)'!G1286</f>
        <v>107.1</v>
      </c>
      <c r="H1833" s="198">
        <f>'[2]tr (2)'!H1286</f>
        <v>106.9</v>
      </c>
      <c r="I1833" s="198">
        <f>'[2]tr (2)'!I1286</f>
        <v>106.9</v>
      </c>
      <c r="J1833" s="198">
        <f>'[2]tr (2)'!J1286</f>
        <v>106.9</v>
      </c>
      <c r="K1833" s="198">
        <f>'[2]tr (2)'!K1286</f>
        <v>106.9</v>
      </c>
      <c r="L1833" s="198">
        <f>'[2]tr (2)'!L1286</f>
        <v>106.9</v>
      </c>
      <c r="M1833" s="198">
        <f>'[2]tr (2)'!M1286</f>
        <v>105.7</v>
      </c>
      <c r="N1833" s="198">
        <f>'[2]tr (2)'!N1286</f>
        <v>105.7</v>
      </c>
      <c r="O1833" s="251"/>
      <c r="P1833" s="247">
        <f>'[2]tr (2)'!O1286</f>
        <v>105.7</v>
      </c>
      <c r="Q1833" s="198">
        <f>'[2]tr (2)'!P1286</f>
        <v>105.7</v>
      </c>
      <c r="R1833" s="251">
        <f>'[2]tr (2)'!Q1286</f>
        <v>105.2</v>
      </c>
      <c r="S1833" s="253" t="s">
        <v>1876</v>
      </c>
    </row>
    <row r="1834" spans="1:19" ht="15" customHeight="1">
      <c r="A1834" s="216" t="s">
        <v>1877</v>
      </c>
      <c r="B1834" s="247">
        <f>'[2]tr (2)'!C1287</f>
        <v>102.9</v>
      </c>
      <c r="C1834" s="198">
        <f>'[2]tr (2)'!D1287</f>
        <v>102.9</v>
      </c>
      <c r="D1834" s="198">
        <f>'[2]tr (2)'!E1287</f>
        <v>102.9</v>
      </c>
      <c r="E1834" s="251"/>
      <c r="F1834" s="198">
        <f>'[2]tr (2)'!F1287</f>
        <v>103.1</v>
      </c>
      <c r="G1834" s="198">
        <f>'[2]tr (2)'!G1287</f>
        <v>103.1</v>
      </c>
      <c r="H1834" s="198">
        <f>'[2]tr (2)'!H1287</f>
        <v>102.9</v>
      </c>
      <c r="I1834" s="198">
        <f>'[2]tr (2)'!I1287</f>
        <v>102.9</v>
      </c>
      <c r="J1834" s="198">
        <f>'[2]tr (2)'!J1287</f>
        <v>102.9</v>
      </c>
      <c r="K1834" s="198">
        <f>'[2]tr (2)'!K1287</f>
        <v>102.9</v>
      </c>
      <c r="L1834" s="198">
        <f>'[2]tr (2)'!L1287</f>
        <v>102.9</v>
      </c>
      <c r="M1834" s="198">
        <f>'[2]tr (2)'!M1287</f>
        <v>102.9</v>
      </c>
      <c r="N1834" s="198">
        <f>'[2]tr (2)'!N1287</f>
        <v>102.9</v>
      </c>
      <c r="O1834" s="251"/>
      <c r="P1834" s="247">
        <f>'[2]tr (2)'!O1287</f>
        <v>102.9</v>
      </c>
      <c r="Q1834" s="198">
        <f>'[2]tr (2)'!P1287</f>
        <v>102.9</v>
      </c>
      <c r="R1834" s="251">
        <f>'[2]tr (2)'!Q1287</f>
        <v>102.9</v>
      </c>
      <c r="S1834" s="252" t="s">
        <v>1878</v>
      </c>
    </row>
    <row r="1835" spans="1:19" ht="15" customHeight="1">
      <c r="A1835" s="216" t="s">
        <v>1879</v>
      </c>
      <c r="B1835" s="247">
        <f>'[2]tr (2)'!C1288</f>
        <v>101.6</v>
      </c>
      <c r="C1835" s="198">
        <f>'[2]tr (2)'!D1288</f>
        <v>101.6</v>
      </c>
      <c r="D1835" s="198">
        <f>'[2]tr (2)'!E1288</f>
        <v>101.2</v>
      </c>
      <c r="E1835" s="251"/>
      <c r="F1835" s="198">
        <f>'[2]tr (2)'!F1288</f>
        <v>101.9</v>
      </c>
      <c r="G1835" s="198">
        <f>'[2]tr (2)'!G1288</f>
        <v>101.9</v>
      </c>
      <c r="H1835" s="198">
        <f>'[2]tr (2)'!H1288</f>
        <v>101.7</v>
      </c>
      <c r="I1835" s="198">
        <f>'[2]tr (2)'!I1288</f>
        <v>101.5</v>
      </c>
      <c r="J1835" s="198">
        <f>'[2]tr (2)'!J1288</f>
        <v>101.7</v>
      </c>
      <c r="K1835" s="198">
        <f>'[2]tr (2)'!K1288</f>
        <v>101.1</v>
      </c>
      <c r="L1835" s="198">
        <f>'[2]tr (2)'!L1288</f>
        <v>100.8</v>
      </c>
      <c r="M1835" s="198">
        <f>'[2]tr (2)'!M1288</f>
        <v>100.4</v>
      </c>
      <c r="N1835" s="198">
        <f>'[2]tr (2)'!N1288</f>
        <v>100.4</v>
      </c>
      <c r="O1835" s="251"/>
      <c r="P1835" s="247">
        <f>'[2]tr (2)'!O1288</f>
        <v>101.1</v>
      </c>
      <c r="Q1835" s="198">
        <f>'[2]tr (2)'!P1288</f>
        <v>101</v>
      </c>
      <c r="R1835" s="251">
        <f>'[2]tr (2)'!Q1288</f>
        <v>101</v>
      </c>
      <c r="S1835" s="252" t="s">
        <v>1880</v>
      </c>
    </row>
    <row r="1836" spans="1:19" ht="15" customHeight="1">
      <c r="A1836" s="216" t="s">
        <v>1881</v>
      </c>
      <c r="B1836" s="247">
        <f>'[2]tr (2)'!C1289</f>
        <v>100.8</v>
      </c>
      <c r="C1836" s="198">
        <f>'[2]tr (2)'!D1289</f>
        <v>100.8</v>
      </c>
      <c r="D1836" s="198">
        <f>'[2]tr (2)'!E1289</f>
        <v>100.8</v>
      </c>
      <c r="E1836" s="251"/>
      <c r="F1836" s="198">
        <f>'[2]tr (2)'!F1289</f>
        <v>100.8</v>
      </c>
      <c r="G1836" s="198">
        <f>'[2]tr (2)'!G1289</f>
        <v>100.8</v>
      </c>
      <c r="H1836" s="198">
        <f>'[2]tr (2)'!H1289</f>
        <v>100.9</v>
      </c>
      <c r="I1836" s="198">
        <f>'[2]tr (2)'!I1289</f>
        <v>100.8</v>
      </c>
      <c r="J1836" s="198">
        <f>'[2]tr (2)'!J1289</f>
        <v>100.8</v>
      </c>
      <c r="K1836" s="198">
        <f>'[2]tr (2)'!K1289</f>
        <v>100.8</v>
      </c>
      <c r="L1836" s="198">
        <f>'[2]tr (2)'!L1289</f>
        <v>100.8</v>
      </c>
      <c r="M1836" s="198">
        <f>'[2]tr (2)'!M1289</f>
        <v>100.8</v>
      </c>
      <c r="N1836" s="198">
        <f>'[2]tr (2)'!N1289</f>
        <v>100.8</v>
      </c>
      <c r="O1836" s="251"/>
      <c r="P1836" s="247">
        <f>'[2]tr (2)'!O1289</f>
        <v>100.8</v>
      </c>
      <c r="Q1836" s="198">
        <f>'[2]tr (2)'!P1289</f>
        <v>100.8</v>
      </c>
      <c r="R1836" s="251">
        <f>'[2]tr (2)'!Q1289</f>
        <v>100.8</v>
      </c>
      <c r="S1836" s="253" t="s">
        <v>1882</v>
      </c>
    </row>
    <row r="1837" spans="1:19" ht="15" customHeight="1">
      <c r="A1837" s="216" t="s">
        <v>1883</v>
      </c>
      <c r="B1837" s="247">
        <f>'[2]tr (2)'!C1290</f>
        <v>104.4</v>
      </c>
      <c r="C1837" s="198">
        <f>'[2]tr (2)'!D1290</f>
        <v>104.4</v>
      </c>
      <c r="D1837" s="198">
        <f>'[2]tr (2)'!E1290</f>
        <v>104.3</v>
      </c>
      <c r="E1837" s="251"/>
      <c r="F1837" s="198">
        <f>'[2]tr (2)'!F1290</f>
        <v>104.9</v>
      </c>
      <c r="G1837" s="198">
        <f>'[2]tr (2)'!G1290</f>
        <v>103.4</v>
      </c>
      <c r="H1837" s="198">
        <f>'[2]tr (2)'!H1290</f>
        <v>103.5</v>
      </c>
      <c r="I1837" s="198">
        <f>'[2]tr (2)'!I1290</f>
        <v>103.4</v>
      </c>
      <c r="J1837" s="198">
        <f>'[2]tr (2)'!J1290</f>
        <v>103.8</v>
      </c>
      <c r="K1837" s="198">
        <f>'[2]tr (2)'!K1290</f>
        <v>103.8</v>
      </c>
      <c r="L1837" s="198">
        <f>'[2]tr (2)'!L1290</f>
        <v>104.1</v>
      </c>
      <c r="M1837" s="198">
        <f>'[2]tr (2)'!M1290</f>
        <v>103.3</v>
      </c>
      <c r="N1837" s="198">
        <f>'[2]tr (2)'!N1290</f>
        <v>103.3</v>
      </c>
      <c r="O1837" s="251"/>
      <c r="P1837" s="247">
        <f>'[2]tr (2)'!O1290</f>
        <v>103.3</v>
      </c>
      <c r="Q1837" s="198">
        <f>'[2]tr (2)'!P1290</f>
        <v>103.3</v>
      </c>
      <c r="R1837" s="251">
        <f>'[2]tr (2)'!Q1290</f>
        <v>103.3</v>
      </c>
      <c r="S1837" s="252" t="s">
        <v>1884</v>
      </c>
    </row>
    <row r="1838" spans="1:19" ht="15" customHeight="1">
      <c r="A1838" s="216" t="s">
        <v>1885</v>
      </c>
      <c r="B1838" s="247">
        <f>'[2]tr (2)'!C1291</f>
        <v>103.1</v>
      </c>
      <c r="C1838" s="198">
        <f>'[2]tr (2)'!D1291</f>
        <v>103.1</v>
      </c>
      <c r="D1838" s="198">
        <f>'[2]tr (2)'!E1291</f>
        <v>103.1</v>
      </c>
      <c r="E1838" s="251"/>
      <c r="F1838" s="198">
        <f>'[2]tr (2)'!F1291</f>
        <v>103.1</v>
      </c>
      <c r="G1838" s="198">
        <f>'[2]tr (2)'!G1291</f>
        <v>103.1</v>
      </c>
      <c r="H1838" s="198">
        <f>'[2]tr (2)'!H1291</f>
        <v>103.1</v>
      </c>
      <c r="I1838" s="198">
        <f>'[2]tr (2)'!I1291</f>
        <v>103.1</v>
      </c>
      <c r="J1838" s="198">
        <f>'[2]tr (2)'!J1291</f>
        <v>103.1</v>
      </c>
      <c r="K1838" s="198">
        <f>'[2]tr (2)'!K1291</f>
        <v>103.1</v>
      </c>
      <c r="L1838" s="198">
        <f>'[2]tr (2)'!L1291</f>
        <v>99.7</v>
      </c>
      <c r="M1838" s="198">
        <f>'[2]tr (2)'!M1291</f>
        <v>99.7</v>
      </c>
      <c r="N1838" s="198">
        <f>'[2]tr (2)'!N1291</f>
        <v>99.7</v>
      </c>
      <c r="O1838" s="251"/>
      <c r="P1838" s="247">
        <f>'[2]tr (2)'!O1291</f>
        <v>99.7</v>
      </c>
      <c r="Q1838" s="198">
        <f>'[2]tr (2)'!P1291</f>
        <v>99.7</v>
      </c>
      <c r="R1838" s="251">
        <f>'[2]tr (2)'!Q1291</f>
        <v>99.7</v>
      </c>
      <c r="S1838" s="252" t="s">
        <v>1886</v>
      </c>
    </row>
    <row r="1839" spans="1:19" ht="15" customHeight="1">
      <c r="A1839" s="216" t="s">
        <v>1887</v>
      </c>
      <c r="B1839" s="247">
        <f>'[2]tr (2)'!C1292</f>
        <v>101.2</v>
      </c>
      <c r="C1839" s="198">
        <f>'[2]tr (2)'!D1292</f>
        <v>101.2</v>
      </c>
      <c r="D1839" s="198">
        <f>'[2]tr (2)'!E1292</f>
        <v>101.2</v>
      </c>
      <c r="E1839" s="251"/>
      <c r="F1839" s="198">
        <f>'[2]tr (2)'!F1292</f>
        <v>101.2</v>
      </c>
      <c r="G1839" s="198">
        <f>'[2]tr (2)'!G1292</f>
        <v>101.2</v>
      </c>
      <c r="H1839" s="198">
        <f>'[2]tr (2)'!H1292</f>
        <v>101.2</v>
      </c>
      <c r="I1839" s="198">
        <f>'[2]tr (2)'!I1292</f>
        <v>101.2</v>
      </c>
      <c r="J1839" s="198">
        <f>'[2]tr (2)'!J1292</f>
        <v>101.2</v>
      </c>
      <c r="K1839" s="198">
        <f>'[2]tr (2)'!K1292</f>
        <v>101.2</v>
      </c>
      <c r="L1839" s="198">
        <f>'[2]tr (2)'!L1292</f>
        <v>101.2</v>
      </c>
      <c r="M1839" s="198">
        <f>'[2]tr (2)'!M1292</f>
        <v>101.2</v>
      </c>
      <c r="N1839" s="198">
        <f>'[2]tr (2)'!N1292</f>
        <v>101.2</v>
      </c>
      <c r="O1839" s="251"/>
      <c r="P1839" s="247">
        <f>'[2]tr (2)'!O1292</f>
        <v>101.2</v>
      </c>
      <c r="Q1839" s="198">
        <f>'[2]tr (2)'!P1292</f>
        <v>101.2</v>
      </c>
      <c r="R1839" s="251">
        <f>'[2]tr (2)'!Q1292</f>
        <v>101.2</v>
      </c>
      <c r="S1839" s="256" t="s">
        <v>1888</v>
      </c>
    </row>
    <row r="1840" spans="1:19" ht="15" customHeight="1">
      <c r="A1840" s="216" t="s">
        <v>1889</v>
      </c>
      <c r="B1840" s="247">
        <f>'[2]tr (2)'!C1293</f>
        <v>102.5</v>
      </c>
      <c r="C1840" s="198">
        <f>'[2]tr (2)'!D1293</f>
        <v>102.5</v>
      </c>
      <c r="D1840" s="198">
        <f>'[2]tr (2)'!E1293</f>
        <v>102.5</v>
      </c>
      <c r="E1840" s="251"/>
      <c r="F1840" s="198">
        <f>'[2]tr (2)'!F1293</f>
        <v>102.5</v>
      </c>
      <c r="G1840" s="198">
        <f>'[2]tr (2)'!G1293</f>
        <v>102.5</v>
      </c>
      <c r="H1840" s="198">
        <f>'[2]tr (2)'!H1293</f>
        <v>102.5</v>
      </c>
      <c r="I1840" s="198">
        <f>'[2]tr (2)'!I1293</f>
        <v>102.5</v>
      </c>
      <c r="J1840" s="198">
        <f>'[2]tr (2)'!J1293</f>
        <v>102.5</v>
      </c>
      <c r="K1840" s="198">
        <f>'[2]tr (2)'!K1293</f>
        <v>102.5</v>
      </c>
      <c r="L1840" s="198">
        <f>'[2]tr (2)'!L1293</f>
        <v>102.5</v>
      </c>
      <c r="M1840" s="198">
        <f>'[2]tr (2)'!M1293</f>
        <v>102.5</v>
      </c>
      <c r="N1840" s="198">
        <f>'[2]tr (2)'!N1293</f>
        <v>102.5</v>
      </c>
      <c r="O1840" s="251"/>
      <c r="P1840" s="247">
        <f>'[2]tr (2)'!O1293</f>
        <v>102.5</v>
      </c>
      <c r="Q1840" s="198">
        <f>'[2]tr (2)'!P1293</f>
        <v>102.5</v>
      </c>
      <c r="R1840" s="251">
        <f>'[2]tr (2)'!Q1293</f>
        <v>102.5</v>
      </c>
      <c r="S1840" s="252" t="s">
        <v>1890</v>
      </c>
    </row>
    <row r="1841" spans="1:19" ht="15" customHeight="1">
      <c r="B1841" s="247"/>
      <c r="C1841" s="198"/>
      <c r="D1841" s="198"/>
      <c r="E1841" s="255"/>
      <c r="R1841" s="237"/>
      <c r="S1841" s="252"/>
    </row>
    <row r="1842" spans="1:19" ht="15" customHeight="1">
      <c r="B1842" s="247"/>
      <c r="C1842" s="198"/>
      <c r="D1842" s="198"/>
      <c r="E1842" s="255"/>
      <c r="R1842" s="237"/>
      <c r="S1842" s="252"/>
    </row>
    <row r="1843" spans="1:19" ht="15" customHeight="1">
      <c r="B1843" s="247"/>
      <c r="C1843" s="198"/>
      <c r="D1843" s="198"/>
      <c r="E1843" s="255"/>
      <c r="R1843" s="237"/>
      <c r="S1843" s="252"/>
    </row>
    <row r="1844" spans="1:19" ht="15" customHeight="1">
      <c r="B1844" s="247"/>
      <c r="C1844" s="198"/>
      <c r="D1844" s="198"/>
      <c r="E1844" s="255"/>
      <c r="R1844" s="237"/>
      <c r="S1844" s="252"/>
    </row>
    <row r="1845" spans="1:19" ht="15" customHeight="1">
      <c r="B1845" s="247"/>
      <c r="C1845" s="198"/>
      <c r="D1845" s="198"/>
      <c r="E1845" s="255"/>
      <c r="R1845" s="237"/>
      <c r="S1845" s="252"/>
    </row>
    <row r="1846" spans="1:19" ht="15" customHeight="1">
      <c r="B1846" s="247"/>
      <c r="C1846" s="198"/>
      <c r="D1846" s="198"/>
      <c r="E1846" s="255"/>
      <c r="R1846" s="237"/>
      <c r="S1846" s="252"/>
    </row>
    <row r="1847" spans="1:19" ht="15" customHeight="1">
      <c r="B1847" s="247"/>
      <c r="C1847" s="198"/>
      <c r="D1847" s="198"/>
      <c r="E1847" s="255"/>
      <c r="R1847" s="237"/>
      <c r="S1847" s="252"/>
    </row>
    <row r="1848" spans="1:19" ht="15" customHeight="1">
      <c r="B1848" s="247"/>
      <c r="C1848" s="198"/>
      <c r="D1848" s="198"/>
      <c r="E1848" s="255"/>
      <c r="R1848" s="237"/>
      <c r="S1848" s="252"/>
    </row>
    <row r="1849" spans="1:19" ht="15" customHeight="1">
      <c r="A1849" s="281"/>
      <c r="B1849" s="258"/>
      <c r="C1849" s="259"/>
      <c r="D1849" s="259"/>
      <c r="E1849" s="260"/>
      <c r="F1849" s="308"/>
      <c r="G1849" s="212"/>
      <c r="H1849" s="212"/>
      <c r="I1849" s="212"/>
      <c r="J1849" s="212"/>
      <c r="K1849" s="212"/>
      <c r="L1849" s="212"/>
      <c r="M1849" s="212"/>
      <c r="N1849" s="212"/>
      <c r="O1849" s="212"/>
      <c r="P1849" s="308"/>
      <c r="Q1849" s="212"/>
      <c r="R1849" s="282"/>
      <c r="S1849" s="214"/>
    </row>
    <row r="1850" spans="1:19" ht="15" customHeight="1">
      <c r="A1850" s="271" t="s">
        <v>1891</v>
      </c>
      <c r="B1850" s="198"/>
      <c r="C1850" s="198"/>
      <c r="D1850" s="198"/>
      <c r="E1850" s="265"/>
      <c r="O1850" s="195"/>
      <c r="P1850" s="195"/>
      <c r="S1850" s="272" t="s">
        <v>1892</v>
      </c>
    </row>
    <row r="1851" spans="1:19" ht="15" customHeight="1">
      <c r="A1851" s="271"/>
      <c r="B1851" s="198"/>
      <c r="C1851" s="198"/>
      <c r="D1851" s="198"/>
      <c r="E1851" s="265"/>
      <c r="O1851" s="195"/>
      <c r="P1851" s="195"/>
      <c r="S1851" s="272"/>
    </row>
    <row r="1852" spans="1:19" ht="15" customHeight="1">
      <c r="A1852" s="271"/>
      <c r="B1852" s="198"/>
      <c r="C1852" s="198"/>
      <c r="D1852" s="198"/>
      <c r="E1852" s="265"/>
      <c r="O1852" s="195"/>
      <c r="P1852" s="195"/>
      <c r="S1852" s="272"/>
    </row>
    <row r="1853" spans="1:19" ht="15" customHeight="1">
      <c r="A1853" s="271"/>
      <c r="B1853" s="198"/>
      <c r="C1853" s="198"/>
      <c r="D1853" s="198"/>
      <c r="E1853" s="265"/>
      <c r="O1853" s="195"/>
      <c r="P1853" s="195"/>
      <c r="S1853" s="272"/>
    </row>
    <row r="1854" spans="1:19" ht="24" customHeight="1">
      <c r="A1854" s="194" t="s">
        <v>1670</v>
      </c>
      <c r="B1854" s="198"/>
      <c r="C1854" s="198"/>
      <c r="D1854" s="198"/>
      <c r="O1854" s="195"/>
      <c r="P1854" s="195"/>
      <c r="S1854" s="199" t="s">
        <v>1671</v>
      </c>
    </row>
    <row r="1855" spans="1:19" ht="18" customHeight="1">
      <c r="A1855" s="266" t="s">
        <v>1953</v>
      </c>
      <c r="B1855" s="198"/>
      <c r="C1855" s="198"/>
      <c r="D1855" s="198"/>
      <c r="O1855" s="195"/>
      <c r="P1855" s="195"/>
      <c r="S1855" s="205" t="s">
        <v>1954</v>
      </c>
    </row>
    <row r="1856" spans="1:19" ht="18" customHeight="1">
      <c r="A1856" s="207" t="s">
        <v>1674</v>
      </c>
      <c r="B1856" s="198"/>
      <c r="C1856" s="198"/>
      <c r="D1856" s="198"/>
      <c r="O1856" s="195"/>
      <c r="P1856" s="195"/>
      <c r="S1856" s="209" t="s">
        <v>1675</v>
      </c>
    </row>
    <row r="1857" spans="1:19" ht="11.45" customHeight="1">
      <c r="A1857" s="211"/>
      <c r="B1857" s="212"/>
      <c r="C1857" s="212"/>
      <c r="D1857" s="212"/>
      <c r="E1857" s="212"/>
      <c r="F1857" s="212"/>
      <c r="G1857" s="212"/>
      <c r="H1857" s="212"/>
      <c r="I1857" s="212"/>
      <c r="J1857" s="212"/>
      <c r="K1857" s="212"/>
      <c r="L1857" s="212"/>
      <c r="M1857" s="212"/>
      <c r="N1857" s="212"/>
      <c r="O1857" s="212"/>
      <c r="P1857" s="212"/>
      <c r="Q1857" s="212"/>
      <c r="R1857" s="212"/>
      <c r="S1857" s="214"/>
    </row>
    <row r="1858" spans="1:19" ht="11.45" customHeight="1">
      <c r="A1858" s="217"/>
      <c r="B1858" s="2269">
        <v>2020</v>
      </c>
      <c r="C1858" s="2270"/>
      <c r="D1858" s="2270"/>
      <c r="E1858" s="2270"/>
      <c r="F1858" s="2270"/>
      <c r="G1858" s="2270"/>
      <c r="H1858" s="2270"/>
      <c r="I1858" s="2270"/>
      <c r="J1858" s="2270"/>
      <c r="K1858" s="2271"/>
      <c r="L1858" s="2269">
        <v>2019</v>
      </c>
      <c r="M1858" s="2270"/>
      <c r="N1858" s="2270"/>
      <c r="O1858" s="2270"/>
      <c r="P1858" s="2270"/>
      <c r="Q1858" s="2270"/>
      <c r="R1858" s="2271"/>
      <c r="S1858" s="218"/>
    </row>
    <row r="1859" spans="1:19" ht="11.45" customHeight="1">
      <c r="A1859" s="217"/>
      <c r="B1859" s="2272"/>
      <c r="C1859" s="2273"/>
      <c r="D1859" s="2273"/>
      <c r="E1859" s="2273"/>
      <c r="F1859" s="2273"/>
      <c r="G1859" s="2273"/>
      <c r="H1859" s="2273"/>
      <c r="I1859" s="2273"/>
      <c r="J1859" s="2273"/>
      <c r="K1859" s="2274"/>
      <c r="L1859" s="2272"/>
      <c r="M1859" s="2273"/>
      <c r="N1859" s="2273"/>
      <c r="O1859" s="2273"/>
      <c r="P1859" s="2273"/>
      <c r="Q1859" s="2273"/>
      <c r="R1859" s="2274"/>
      <c r="S1859" s="218" t="s">
        <v>1570</v>
      </c>
    </row>
    <row r="1860" spans="1:19" ht="11.45" customHeight="1">
      <c r="A1860" s="217"/>
      <c r="B1860" s="711" t="s">
        <v>45</v>
      </c>
      <c r="C1860" s="224" t="s">
        <v>47</v>
      </c>
      <c r="D1860" s="224" t="s">
        <v>27</v>
      </c>
      <c r="E1860" s="221"/>
      <c r="F1860" s="219" t="s">
        <v>28</v>
      </c>
      <c r="G1860" s="220" t="s">
        <v>29</v>
      </c>
      <c r="H1860" s="220" t="s">
        <v>30</v>
      </c>
      <c r="I1860" s="223" t="s">
        <v>23</v>
      </c>
      <c r="J1860" s="222" t="s">
        <v>24</v>
      </c>
      <c r="K1860" s="222" t="s">
        <v>25</v>
      </c>
      <c r="L1860" s="223" t="s">
        <v>1571</v>
      </c>
      <c r="M1860" s="223" t="s">
        <v>1676</v>
      </c>
      <c r="N1860" s="223" t="s">
        <v>26</v>
      </c>
      <c r="O1860" s="225"/>
      <c r="P1860" s="224" t="s">
        <v>45</v>
      </c>
      <c r="Q1860" s="224" t="s">
        <v>47</v>
      </c>
      <c r="R1860" s="712" t="s">
        <v>27</v>
      </c>
      <c r="S1860" s="218"/>
    </row>
    <row r="1861" spans="1:19" ht="11.45" customHeight="1">
      <c r="A1861" s="226"/>
      <c r="B1861" s="714" t="s">
        <v>13</v>
      </c>
      <c r="C1861" s="232" t="s">
        <v>46</v>
      </c>
      <c r="D1861" s="232" t="s">
        <v>12</v>
      </c>
      <c r="E1861" s="229"/>
      <c r="F1861" s="227" t="s">
        <v>11</v>
      </c>
      <c r="G1861" s="228" t="s">
        <v>10</v>
      </c>
      <c r="H1861" s="228" t="s">
        <v>9</v>
      </c>
      <c r="I1861" s="231" t="s">
        <v>8</v>
      </c>
      <c r="J1861" s="230" t="s">
        <v>7</v>
      </c>
      <c r="K1861" s="230" t="s">
        <v>6</v>
      </c>
      <c r="L1861" s="231" t="s">
        <v>1575</v>
      </c>
      <c r="M1861" s="231" t="s">
        <v>1576</v>
      </c>
      <c r="N1861" s="231" t="s">
        <v>1577</v>
      </c>
      <c r="O1861" s="233"/>
      <c r="P1861" s="232" t="s">
        <v>13</v>
      </c>
      <c r="Q1861" s="232" t="s">
        <v>46</v>
      </c>
      <c r="R1861" s="715" t="s">
        <v>12</v>
      </c>
      <c r="S1861" s="234"/>
    </row>
    <row r="1862" spans="1:19" ht="15" customHeight="1">
      <c r="A1862" s="303"/>
      <c r="B1862" s="241"/>
      <c r="C1862" s="242"/>
      <c r="D1862" s="242"/>
      <c r="E1862" s="255"/>
      <c r="O1862" s="291"/>
      <c r="R1862" s="237"/>
      <c r="S1862" s="239"/>
    </row>
    <row r="1863" spans="1:19" ht="15" customHeight="1">
      <c r="A1863" s="240" t="s">
        <v>1677</v>
      </c>
      <c r="B1863" s="241">
        <f>'[2]tr (2)'!C1295</f>
        <v>105.2</v>
      </c>
      <c r="C1863" s="242">
        <f>'[2]tr (2)'!D1295</f>
        <v>105.2</v>
      </c>
      <c r="D1863" s="242">
        <f>'[2]tr (2)'!E1295</f>
        <v>102.9</v>
      </c>
      <c r="E1863" s="244"/>
      <c r="F1863" s="242">
        <f>'[2]tr (2)'!F1295</f>
        <v>103</v>
      </c>
      <c r="G1863" s="242">
        <f>'[2]tr (2)'!G1295</f>
        <v>103</v>
      </c>
      <c r="H1863" s="242">
        <f>'[2]tr (2)'!H1295</f>
        <v>103</v>
      </c>
      <c r="I1863" s="242">
        <f>'[2]tr (2)'!I1295</f>
        <v>103.7</v>
      </c>
      <c r="J1863" s="242">
        <f>'[2]tr (2)'!J1295</f>
        <v>103.5</v>
      </c>
      <c r="K1863" s="242">
        <f>'[2]tr (2)'!K1295</f>
        <v>103.3</v>
      </c>
      <c r="L1863" s="242">
        <f>'[2]tr (2)'!L1295</f>
        <v>103.4</v>
      </c>
      <c r="M1863" s="242">
        <f>'[2]tr (2)'!M1295</f>
        <v>103.7</v>
      </c>
      <c r="N1863" s="242">
        <f>'[2]tr (2)'!N1295</f>
        <v>103.7</v>
      </c>
      <c r="O1863" s="244"/>
      <c r="P1863" s="241">
        <f>'[2]tr (2)'!O1295</f>
        <v>103.5</v>
      </c>
      <c r="Q1863" s="242">
        <f>'[2]tr (2)'!P1295</f>
        <v>103.3</v>
      </c>
      <c r="R1863" s="244">
        <f>'[2]tr (2)'!Q1295</f>
        <v>102.1</v>
      </c>
      <c r="S1863" s="245" t="s">
        <v>1678</v>
      </c>
    </row>
    <row r="1864" spans="1:19" ht="15" customHeight="1">
      <c r="A1864" s="246"/>
      <c r="B1864" s="247"/>
      <c r="C1864" s="198"/>
      <c r="D1864" s="242"/>
      <c r="E1864" s="244"/>
      <c r="F1864" s="242"/>
      <c r="G1864" s="242"/>
      <c r="H1864" s="242"/>
      <c r="I1864" s="242"/>
      <c r="J1864" s="242"/>
      <c r="K1864" s="242"/>
      <c r="L1864" s="242"/>
      <c r="M1864" s="242"/>
      <c r="N1864" s="242"/>
      <c r="O1864" s="244"/>
      <c r="P1864" s="241"/>
      <c r="Q1864" s="242"/>
      <c r="R1864" s="244"/>
      <c r="S1864" s="248"/>
    </row>
    <row r="1865" spans="1:19" ht="15" customHeight="1">
      <c r="A1865" s="249" t="s">
        <v>1679</v>
      </c>
      <c r="B1865" s="241">
        <f>'[2]tr (2)'!C1297</f>
        <v>108.6</v>
      </c>
      <c r="C1865" s="242">
        <f>'[2]tr (2)'!D1297</f>
        <v>108.3</v>
      </c>
      <c r="D1865" s="242">
        <f>'[2]tr (2)'!E1297</f>
        <v>102.8</v>
      </c>
      <c r="E1865" s="244"/>
      <c r="F1865" s="242">
        <f>'[2]tr (2)'!F1297</f>
        <v>103.5</v>
      </c>
      <c r="G1865" s="242">
        <f>'[2]tr (2)'!G1297</f>
        <v>103.7</v>
      </c>
      <c r="H1865" s="242">
        <f>'[2]tr (2)'!H1297</f>
        <v>103.6</v>
      </c>
      <c r="I1865" s="242">
        <f>'[2]tr (2)'!I1297</f>
        <v>104.4</v>
      </c>
      <c r="J1865" s="242">
        <f>'[2]tr (2)'!J1297</f>
        <v>103.6</v>
      </c>
      <c r="K1865" s="242">
        <f>'[2]tr (2)'!K1297</f>
        <v>103</v>
      </c>
      <c r="L1865" s="242">
        <f>'[2]tr (2)'!L1297</f>
        <v>103.3</v>
      </c>
      <c r="M1865" s="242">
        <f>'[2]tr (2)'!M1297</f>
        <v>104.1</v>
      </c>
      <c r="N1865" s="242">
        <f>'[2]tr (2)'!N1297</f>
        <v>104.3</v>
      </c>
      <c r="O1865" s="244"/>
      <c r="P1865" s="241">
        <f>'[2]tr (2)'!O1297</f>
        <v>103.7</v>
      </c>
      <c r="Q1865" s="242">
        <f>'[2]tr (2)'!P1297</f>
        <v>104.7</v>
      </c>
      <c r="R1865" s="244">
        <f>'[2]tr (2)'!Q1297</f>
        <v>101.5</v>
      </c>
      <c r="S1865" s="250" t="s">
        <v>1680</v>
      </c>
    </row>
    <row r="1866" spans="1:19" ht="15" customHeight="1">
      <c r="A1866" s="216" t="s">
        <v>1681</v>
      </c>
      <c r="B1866" s="247">
        <f>'[2]tr (2)'!C1298</f>
        <v>99.6</v>
      </c>
      <c r="C1866" s="198">
        <f>'[2]tr (2)'!D1298</f>
        <v>99.5</v>
      </c>
      <c r="D1866" s="198">
        <f>'[2]tr (2)'!E1298</f>
        <v>99.5</v>
      </c>
      <c r="E1866" s="251"/>
      <c r="F1866" s="198">
        <f>'[2]tr (2)'!F1298</f>
        <v>99.5</v>
      </c>
      <c r="G1866" s="198">
        <f>'[2]tr (2)'!G1298</f>
        <v>98.5</v>
      </c>
      <c r="H1866" s="198">
        <f>'[2]tr (2)'!H1298</f>
        <v>100.2</v>
      </c>
      <c r="I1866" s="198">
        <f>'[2]tr (2)'!I1298</f>
        <v>100.3</v>
      </c>
      <c r="J1866" s="198">
        <f>'[2]tr (2)'!J1298</f>
        <v>100.5</v>
      </c>
      <c r="K1866" s="198">
        <f>'[2]tr (2)'!K1298</f>
        <v>100.3</v>
      </c>
      <c r="L1866" s="198">
        <f>'[2]tr (2)'!L1298</f>
        <v>100.3</v>
      </c>
      <c r="M1866" s="198">
        <f>'[2]tr (2)'!M1298</f>
        <v>100.3</v>
      </c>
      <c r="N1866" s="198">
        <f>'[2]tr (2)'!N1298</f>
        <v>100.4</v>
      </c>
      <c r="O1866" s="251"/>
      <c r="P1866" s="247">
        <f>'[2]tr (2)'!O1298</f>
        <v>101.6</v>
      </c>
      <c r="Q1866" s="198">
        <f>'[2]tr (2)'!P1298</f>
        <v>101.6</v>
      </c>
      <c r="R1866" s="251">
        <f>'[2]tr (2)'!Q1298</f>
        <v>101.6</v>
      </c>
      <c r="S1866" s="252" t="s">
        <v>1682</v>
      </c>
    </row>
    <row r="1867" spans="1:19" ht="15" customHeight="1">
      <c r="A1867" s="216" t="s">
        <v>1683</v>
      </c>
      <c r="B1867" s="247">
        <f>'[2]tr (2)'!C1299</f>
        <v>111.6</v>
      </c>
      <c r="C1867" s="198">
        <f>'[2]tr (2)'!D1299</f>
        <v>109.8</v>
      </c>
      <c r="D1867" s="198">
        <f>'[2]tr (2)'!E1299</f>
        <v>107.2</v>
      </c>
      <c r="E1867" s="251"/>
      <c r="F1867" s="198">
        <f>'[2]tr (2)'!F1299</f>
        <v>105.6</v>
      </c>
      <c r="G1867" s="198">
        <f>'[2]tr (2)'!G1299</f>
        <v>105</v>
      </c>
      <c r="H1867" s="198">
        <f>'[2]tr (2)'!H1299</f>
        <v>103.6</v>
      </c>
      <c r="I1867" s="198">
        <f>'[2]tr (2)'!I1299</f>
        <v>109.1</v>
      </c>
      <c r="J1867" s="198">
        <f>'[2]tr (2)'!J1299</f>
        <v>107.9</v>
      </c>
      <c r="K1867" s="198">
        <f>'[2]tr (2)'!K1299</f>
        <v>107.2</v>
      </c>
      <c r="L1867" s="198">
        <f>'[2]tr (2)'!L1299</f>
        <v>107</v>
      </c>
      <c r="M1867" s="198">
        <f>'[2]tr (2)'!M1299</f>
        <v>109.1</v>
      </c>
      <c r="N1867" s="198">
        <f>'[2]tr (2)'!N1299</f>
        <v>108.5</v>
      </c>
      <c r="O1867" s="251"/>
      <c r="P1867" s="247">
        <f>'[2]tr (2)'!O1299</f>
        <v>108.5</v>
      </c>
      <c r="Q1867" s="198">
        <f>'[2]tr (2)'!P1299</f>
        <v>108.8</v>
      </c>
      <c r="R1867" s="251">
        <f>'[2]tr (2)'!Q1299</f>
        <v>108.1</v>
      </c>
      <c r="S1867" s="252" t="s">
        <v>1684</v>
      </c>
    </row>
    <row r="1868" spans="1:19" ht="15" customHeight="1">
      <c r="A1868" s="216" t="s">
        <v>1685</v>
      </c>
      <c r="B1868" s="247">
        <f>'[2]tr (2)'!C1300</f>
        <v>107.1</v>
      </c>
      <c r="C1868" s="198">
        <f>'[2]tr (2)'!D1300</f>
        <v>116.3</v>
      </c>
      <c r="D1868" s="198">
        <f>'[2]tr (2)'!E1300</f>
        <v>105.7</v>
      </c>
      <c r="E1868" s="251"/>
      <c r="F1868" s="198">
        <f>'[2]tr (2)'!F1300</f>
        <v>109</v>
      </c>
      <c r="G1868" s="198">
        <f>'[2]tr (2)'!G1300</f>
        <v>114</v>
      </c>
      <c r="H1868" s="198">
        <f>'[2]tr (2)'!H1300</f>
        <v>120</v>
      </c>
      <c r="I1868" s="198">
        <f>'[2]tr (2)'!I1300</f>
        <v>106.3</v>
      </c>
      <c r="J1868" s="198">
        <f>'[2]tr (2)'!J1300</f>
        <v>107.7</v>
      </c>
      <c r="K1868" s="198">
        <f>'[2]tr (2)'!K1300</f>
        <v>106.1</v>
      </c>
      <c r="L1868" s="198">
        <f>'[2]tr (2)'!L1300</f>
        <v>107</v>
      </c>
      <c r="M1868" s="198">
        <f>'[2]tr (2)'!M1300</f>
        <v>114.4</v>
      </c>
      <c r="N1868" s="198">
        <f>'[2]tr (2)'!N1300</f>
        <v>110.7</v>
      </c>
      <c r="O1868" s="251"/>
      <c r="P1868" s="247">
        <f>'[2]tr (2)'!O1300</f>
        <v>109.9</v>
      </c>
      <c r="Q1868" s="198">
        <f>'[2]tr (2)'!P1300</f>
        <v>117.5</v>
      </c>
      <c r="R1868" s="251">
        <f>'[2]tr (2)'!Q1300</f>
        <v>107.3</v>
      </c>
      <c r="S1868" s="253" t="s">
        <v>1686</v>
      </c>
    </row>
    <row r="1869" spans="1:19" ht="15" customHeight="1">
      <c r="A1869" s="216" t="s">
        <v>1687</v>
      </c>
      <c r="B1869" s="247">
        <f>'[2]tr (2)'!C1301</f>
        <v>97.9</v>
      </c>
      <c r="C1869" s="198">
        <f>'[2]tr (2)'!D1301</f>
        <v>97.6</v>
      </c>
      <c r="D1869" s="198">
        <f>'[2]tr (2)'!E1301</f>
        <v>98</v>
      </c>
      <c r="E1869" s="251"/>
      <c r="F1869" s="198">
        <f>'[2]tr (2)'!F1301</f>
        <v>99.7</v>
      </c>
      <c r="G1869" s="198">
        <f>'[2]tr (2)'!G1301</f>
        <v>99.7</v>
      </c>
      <c r="H1869" s="198">
        <f>'[2]tr (2)'!H1301</f>
        <v>99.2</v>
      </c>
      <c r="I1869" s="198">
        <f>'[2]tr (2)'!I1301</f>
        <v>99</v>
      </c>
      <c r="J1869" s="198">
        <f>'[2]tr (2)'!J1301</f>
        <v>99.9</v>
      </c>
      <c r="K1869" s="198">
        <f>'[2]tr (2)'!K1301</f>
        <v>99.8</v>
      </c>
      <c r="L1869" s="198">
        <f>'[2]tr (2)'!L1301</f>
        <v>100.4</v>
      </c>
      <c r="M1869" s="198">
        <f>'[2]tr (2)'!M1301</f>
        <v>99.2</v>
      </c>
      <c r="N1869" s="198">
        <f>'[2]tr (2)'!N1301</f>
        <v>98.9</v>
      </c>
      <c r="O1869" s="251"/>
      <c r="P1869" s="247">
        <f>'[2]tr (2)'!O1301</f>
        <v>98.4</v>
      </c>
      <c r="Q1869" s="198">
        <f>'[2]tr (2)'!P1301</f>
        <v>97.6</v>
      </c>
      <c r="R1869" s="251">
        <f>'[2]tr (2)'!Q1301</f>
        <v>98.7</v>
      </c>
      <c r="S1869" s="253" t="s">
        <v>1688</v>
      </c>
    </row>
    <row r="1870" spans="1:19" ht="15" customHeight="1">
      <c r="A1870" s="216" t="s">
        <v>1689</v>
      </c>
      <c r="B1870" s="247">
        <f>'[2]tr (2)'!C1302</f>
        <v>87.1</v>
      </c>
      <c r="C1870" s="198">
        <f>'[2]tr (2)'!D1302</f>
        <v>86.3</v>
      </c>
      <c r="D1870" s="198">
        <f>'[2]tr (2)'!E1302</f>
        <v>86.3</v>
      </c>
      <c r="E1870" s="251"/>
      <c r="F1870" s="198">
        <f>'[2]tr (2)'!F1302</f>
        <v>88.7</v>
      </c>
      <c r="G1870" s="198">
        <f>'[2]tr (2)'!G1302</f>
        <v>88.7</v>
      </c>
      <c r="H1870" s="198">
        <f>'[2]tr (2)'!H1302</f>
        <v>88.9</v>
      </c>
      <c r="I1870" s="198">
        <f>'[2]tr (2)'!I1302</f>
        <v>88.9</v>
      </c>
      <c r="J1870" s="198">
        <f>'[2]tr (2)'!J1302</f>
        <v>90.5</v>
      </c>
      <c r="K1870" s="198">
        <f>'[2]tr (2)'!K1302</f>
        <v>90.5</v>
      </c>
      <c r="L1870" s="198">
        <f>'[2]tr (2)'!L1302</f>
        <v>89.3</v>
      </c>
      <c r="M1870" s="198">
        <f>'[2]tr (2)'!M1302</f>
        <v>85.6</v>
      </c>
      <c r="N1870" s="198">
        <f>'[2]tr (2)'!N1302</f>
        <v>85.6</v>
      </c>
      <c r="O1870" s="251"/>
      <c r="P1870" s="247">
        <f>'[2]tr (2)'!O1302</f>
        <v>85.6</v>
      </c>
      <c r="Q1870" s="198">
        <f>'[2]tr (2)'!P1302</f>
        <v>81.3</v>
      </c>
      <c r="R1870" s="251">
        <f>'[2]tr (2)'!Q1302</f>
        <v>81.3</v>
      </c>
      <c r="S1870" s="253" t="s">
        <v>1690</v>
      </c>
    </row>
    <row r="1871" spans="1:19" ht="15" customHeight="1">
      <c r="A1871" s="216" t="s">
        <v>1691</v>
      </c>
      <c r="B1871" s="247">
        <f>'[2]tr (2)'!C1303</f>
        <v>152</v>
      </c>
      <c r="C1871" s="198">
        <f>'[2]tr (2)'!D1303</f>
        <v>152.1</v>
      </c>
      <c r="D1871" s="198">
        <f>'[2]tr (2)'!E1303</f>
        <v>121.3</v>
      </c>
      <c r="E1871" s="251"/>
      <c r="F1871" s="198">
        <f>'[2]tr (2)'!F1303</f>
        <v>121.7</v>
      </c>
      <c r="G1871" s="198">
        <f>'[2]tr (2)'!G1303</f>
        <v>121.2</v>
      </c>
      <c r="H1871" s="198">
        <f>'[2]tr (2)'!H1303</f>
        <v>116</v>
      </c>
      <c r="I1871" s="198">
        <f>'[2]tr (2)'!I1303</f>
        <v>117.7</v>
      </c>
      <c r="J1871" s="198">
        <f>'[2]tr (2)'!J1303</f>
        <v>113.5</v>
      </c>
      <c r="K1871" s="198">
        <f>'[2]tr (2)'!K1303</f>
        <v>110</v>
      </c>
      <c r="L1871" s="198">
        <f>'[2]tr (2)'!L1303</f>
        <v>110.4</v>
      </c>
      <c r="M1871" s="198">
        <f>'[2]tr (2)'!M1303</f>
        <v>112</v>
      </c>
      <c r="N1871" s="198">
        <f>'[2]tr (2)'!N1303</f>
        <v>113.6</v>
      </c>
      <c r="O1871" s="251"/>
      <c r="P1871" s="247">
        <f>'[2]tr (2)'!O1303</f>
        <v>116.4</v>
      </c>
      <c r="Q1871" s="198">
        <f>'[2]tr (2)'!P1303</f>
        <v>117.8</v>
      </c>
      <c r="R1871" s="251">
        <f>'[2]tr (2)'!Q1303</f>
        <v>104.8</v>
      </c>
      <c r="S1871" s="253" t="s">
        <v>1692</v>
      </c>
    </row>
    <row r="1872" spans="1:19" ht="15" customHeight="1">
      <c r="A1872" s="216" t="s">
        <v>1693</v>
      </c>
      <c r="B1872" s="247">
        <f>'[2]tr (2)'!C1304</f>
        <v>109.3</v>
      </c>
      <c r="C1872" s="198">
        <f>'[2]tr (2)'!D1304</f>
        <v>104</v>
      </c>
      <c r="D1872" s="198">
        <f>'[2]tr (2)'!E1304</f>
        <v>92.8</v>
      </c>
      <c r="E1872" s="251"/>
      <c r="F1872" s="198">
        <f>'[2]tr (2)'!F1304</f>
        <v>99.2</v>
      </c>
      <c r="G1872" s="198">
        <f>'[2]tr (2)'!G1304</f>
        <v>103.2</v>
      </c>
      <c r="H1872" s="198">
        <f>'[2]tr (2)'!H1304</f>
        <v>106.3</v>
      </c>
      <c r="I1872" s="198">
        <f>'[2]tr (2)'!I1304</f>
        <v>108.7</v>
      </c>
      <c r="J1872" s="198">
        <f>'[2]tr (2)'!J1304</f>
        <v>101.8</v>
      </c>
      <c r="K1872" s="198">
        <f>'[2]tr (2)'!K1304</f>
        <v>103.7</v>
      </c>
      <c r="L1872" s="198">
        <f>'[2]tr (2)'!L1304</f>
        <v>108.3</v>
      </c>
      <c r="M1872" s="198">
        <f>'[2]tr (2)'!M1304</f>
        <v>109.2</v>
      </c>
      <c r="N1872" s="198">
        <f>'[2]tr (2)'!N1304</f>
        <v>115.1</v>
      </c>
      <c r="O1872" s="251"/>
      <c r="P1872" s="247">
        <f>'[2]tr (2)'!O1304</f>
        <v>101.3</v>
      </c>
      <c r="Q1872" s="198">
        <f>'[2]tr (2)'!P1304</f>
        <v>112.6</v>
      </c>
      <c r="R1872" s="251">
        <f>'[2]tr (2)'!Q1304</f>
        <v>96.4</v>
      </c>
      <c r="S1872" s="253" t="s">
        <v>1694</v>
      </c>
    </row>
    <row r="1873" spans="1:19" ht="15" customHeight="1">
      <c r="A1873" s="216" t="s">
        <v>1695</v>
      </c>
      <c r="B1873" s="247">
        <f>'[2]tr (2)'!C1305</f>
        <v>98.9</v>
      </c>
      <c r="C1873" s="198">
        <f>'[2]tr (2)'!D1305</f>
        <v>98.6</v>
      </c>
      <c r="D1873" s="198">
        <f>'[2]tr (2)'!E1305</f>
        <v>98.6</v>
      </c>
      <c r="E1873" s="251"/>
      <c r="F1873" s="198">
        <f>'[2]tr (2)'!F1305</f>
        <v>98.6</v>
      </c>
      <c r="G1873" s="198">
        <f>'[2]tr (2)'!G1305</f>
        <v>98.6</v>
      </c>
      <c r="H1873" s="198">
        <f>'[2]tr (2)'!H1305</f>
        <v>98.9</v>
      </c>
      <c r="I1873" s="198">
        <f>'[2]tr (2)'!I1305</f>
        <v>98.9</v>
      </c>
      <c r="J1873" s="198">
        <f>'[2]tr (2)'!J1305</f>
        <v>98.9</v>
      </c>
      <c r="K1873" s="198">
        <f>'[2]tr (2)'!K1305</f>
        <v>98.9</v>
      </c>
      <c r="L1873" s="198">
        <f>'[2]tr (2)'!L1305</f>
        <v>99</v>
      </c>
      <c r="M1873" s="198">
        <f>'[2]tr (2)'!M1305</f>
        <v>99.6</v>
      </c>
      <c r="N1873" s="198">
        <f>'[2]tr (2)'!N1305</f>
        <v>99.6</v>
      </c>
      <c r="O1873" s="251"/>
      <c r="P1873" s="247">
        <f>'[2]tr (2)'!O1305</f>
        <v>98.6</v>
      </c>
      <c r="Q1873" s="198">
        <f>'[2]tr (2)'!P1305</f>
        <v>98.8</v>
      </c>
      <c r="R1873" s="251">
        <f>'[2]tr (2)'!Q1305</f>
        <v>98.8</v>
      </c>
      <c r="S1873" s="253" t="s">
        <v>1696</v>
      </c>
    </row>
    <row r="1874" spans="1:19" ht="15" customHeight="1">
      <c r="A1874" s="216" t="s">
        <v>1697</v>
      </c>
      <c r="B1874" s="247">
        <f>'[2]tr (2)'!C1306</f>
        <v>95.2</v>
      </c>
      <c r="C1874" s="198">
        <f>'[2]tr (2)'!D1306</f>
        <v>95.9</v>
      </c>
      <c r="D1874" s="198">
        <f>'[2]tr (2)'!E1306</f>
        <v>96</v>
      </c>
      <c r="E1874" s="251"/>
      <c r="F1874" s="198">
        <f>'[2]tr (2)'!F1306</f>
        <v>95.9</v>
      </c>
      <c r="G1874" s="198">
        <f>'[2]tr (2)'!G1306</f>
        <v>95.9</v>
      </c>
      <c r="H1874" s="198">
        <f>'[2]tr (2)'!H1306</f>
        <v>95.9</v>
      </c>
      <c r="I1874" s="198">
        <f>'[2]tr (2)'!I1306</f>
        <v>95.4</v>
      </c>
      <c r="J1874" s="198">
        <f>'[2]tr (2)'!J1306</f>
        <v>95.3</v>
      </c>
      <c r="K1874" s="198">
        <f>'[2]tr (2)'!K1306</f>
        <v>95.3</v>
      </c>
      <c r="L1874" s="198">
        <f>'[2]tr (2)'!L1306</f>
        <v>95.2</v>
      </c>
      <c r="M1874" s="198">
        <f>'[2]tr (2)'!M1306</f>
        <v>95.2</v>
      </c>
      <c r="N1874" s="198">
        <f>'[2]tr (2)'!N1306</f>
        <v>95.2</v>
      </c>
      <c r="O1874" s="251"/>
      <c r="P1874" s="247">
        <f>'[2]tr (2)'!O1306</f>
        <v>94.6</v>
      </c>
      <c r="Q1874" s="198">
        <f>'[2]tr (2)'!P1306</f>
        <v>94.8</v>
      </c>
      <c r="R1874" s="251">
        <f>'[2]tr (2)'!Q1306</f>
        <v>94.6</v>
      </c>
      <c r="S1874" s="253" t="s">
        <v>1698</v>
      </c>
    </row>
    <row r="1875" spans="1:19" ht="15" customHeight="1">
      <c r="A1875" s="216" t="s">
        <v>1699</v>
      </c>
      <c r="B1875" s="247">
        <f>'[2]tr (2)'!C1307</f>
        <v>106.3</v>
      </c>
      <c r="C1875" s="198">
        <f>'[2]tr (2)'!D1307</f>
        <v>106.2</v>
      </c>
      <c r="D1875" s="198">
        <f>'[2]tr (2)'!E1307</f>
        <v>106.2</v>
      </c>
      <c r="E1875" s="251"/>
      <c r="F1875" s="198">
        <f>'[2]tr (2)'!F1307</f>
        <v>106.4</v>
      </c>
      <c r="G1875" s="198">
        <f>'[2]tr (2)'!G1307</f>
        <v>106.4</v>
      </c>
      <c r="H1875" s="198">
        <f>'[2]tr (2)'!H1307</f>
        <v>106.4</v>
      </c>
      <c r="I1875" s="198">
        <f>'[2]tr (2)'!I1307</f>
        <v>106.4</v>
      </c>
      <c r="J1875" s="198">
        <f>'[2]tr (2)'!J1307</f>
        <v>106.5</v>
      </c>
      <c r="K1875" s="198">
        <f>'[2]tr (2)'!K1307</f>
        <v>106.4</v>
      </c>
      <c r="L1875" s="198">
        <f>'[2]tr (2)'!L1307</f>
        <v>105.9</v>
      </c>
      <c r="M1875" s="198">
        <f>'[2]tr (2)'!M1307</f>
        <v>105.9</v>
      </c>
      <c r="N1875" s="198">
        <f>'[2]tr (2)'!N1307</f>
        <v>105.9</v>
      </c>
      <c r="O1875" s="251"/>
      <c r="P1875" s="247">
        <f>'[2]tr (2)'!O1307</f>
        <v>106</v>
      </c>
      <c r="Q1875" s="198">
        <f>'[2]tr (2)'!P1307</f>
        <v>105.9</v>
      </c>
      <c r="R1875" s="251">
        <f>'[2]tr (2)'!Q1307</f>
        <v>105.9</v>
      </c>
      <c r="S1875" s="253" t="s">
        <v>1700</v>
      </c>
    </row>
    <row r="1876" spans="1:19" ht="15" customHeight="1">
      <c r="A1876" s="216" t="s">
        <v>1701</v>
      </c>
      <c r="B1876" s="247">
        <f>'[2]tr (2)'!C1308</f>
        <v>100.5</v>
      </c>
      <c r="C1876" s="198">
        <f>'[2]tr (2)'!D1308</f>
        <v>100.5</v>
      </c>
      <c r="D1876" s="198">
        <f>'[2]tr (2)'!E1308</f>
        <v>100.5</v>
      </c>
      <c r="E1876" s="251"/>
      <c r="F1876" s="198">
        <f>'[2]tr (2)'!F1308</f>
        <v>100.5</v>
      </c>
      <c r="G1876" s="198">
        <f>'[2]tr (2)'!G1308</f>
        <v>100.5</v>
      </c>
      <c r="H1876" s="198">
        <f>'[2]tr (2)'!H1308</f>
        <v>100.6</v>
      </c>
      <c r="I1876" s="198">
        <f>'[2]tr (2)'!I1308</f>
        <v>100.5</v>
      </c>
      <c r="J1876" s="198">
        <f>'[2]tr (2)'!J1308</f>
        <v>100.8</v>
      </c>
      <c r="K1876" s="198">
        <f>'[2]tr (2)'!K1308</f>
        <v>101.4</v>
      </c>
      <c r="L1876" s="198">
        <f>'[2]tr (2)'!L1308</f>
        <v>101.3</v>
      </c>
      <c r="M1876" s="198">
        <f>'[2]tr (2)'!M1308</f>
        <v>101.3</v>
      </c>
      <c r="N1876" s="198">
        <f>'[2]tr (2)'!N1308</f>
        <v>101.3</v>
      </c>
      <c r="O1876" s="251"/>
      <c r="P1876" s="247">
        <f>'[2]tr (2)'!O1308</f>
        <v>101.1</v>
      </c>
      <c r="Q1876" s="198">
        <f>'[2]tr (2)'!P1308</f>
        <v>101.1</v>
      </c>
      <c r="R1876" s="251">
        <f>'[2]tr (2)'!Q1308</f>
        <v>101.1</v>
      </c>
      <c r="S1876" s="253" t="s">
        <v>1702</v>
      </c>
    </row>
    <row r="1877" spans="1:19" ht="15" customHeight="1">
      <c r="B1877" s="247"/>
      <c r="C1877" s="198"/>
      <c r="D1877" s="242"/>
      <c r="E1877" s="244"/>
      <c r="F1877" s="242"/>
      <c r="G1877" s="242"/>
      <c r="H1877" s="242"/>
      <c r="I1877" s="242"/>
      <c r="J1877" s="242"/>
      <c r="K1877" s="242"/>
      <c r="L1877" s="242"/>
      <c r="M1877" s="242"/>
      <c r="N1877" s="242"/>
      <c r="O1877" s="244"/>
      <c r="P1877" s="241"/>
      <c r="Q1877" s="242"/>
      <c r="R1877" s="244"/>
      <c r="S1877" s="253"/>
    </row>
    <row r="1878" spans="1:19" ht="15" customHeight="1">
      <c r="A1878" s="249" t="s">
        <v>1703</v>
      </c>
      <c r="B1878" s="241">
        <f>'[2]tr (2)'!C1310</f>
        <v>123.6</v>
      </c>
      <c r="C1878" s="242">
        <f>'[2]tr (2)'!D1310</f>
        <v>123.6</v>
      </c>
      <c r="D1878" s="242">
        <f>'[2]tr (2)'!E1310</f>
        <v>121.1</v>
      </c>
      <c r="E1878" s="244"/>
      <c r="F1878" s="242">
        <f>'[2]tr (2)'!F1310</f>
        <v>121.1</v>
      </c>
      <c r="G1878" s="242">
        <f>'[2]tr (2)'!G1310</f>
        <v>121.1</v>
      </c>
      <c r="H1878" s="242">
        <f>'[2]tr (2)'!H1310</f>
        <v>121.1</v>
      </c>
      <c r="I1878" s="242">
        <f>'[2]tr (2)'!I1310</f>
        <v>121.1</v>
      </c>
      <c r="J1878" s="242">
        <f>'[2]tr (2)'!J1310</f>
        <v>121.1</v>
      </c>
      <c r="K1878" s="242">
        <f>'[2]tr (2)'!K1310</f>
        <v>121.1</v>
      </c>
      <c r="L1878" s="242">
        <f>'[2]tr (2)'!L1310</f>
        <v>121.1</v>
      </c>
      <c r="M1878" s="242">
        <f>'[2]tr (2)'!M1310</f>
        <v>121.1</v>
      </c>
      <c r="N1878" s="242">
        <f>'[2]tr (2)'!N1310</f>
        <v>121.1</v>
      </c>
      <c r="O1878" s="244"/>
      <c r="P1878" s="241">
        <f>'[2]tr (2)'!O1310</f>
        <v>121.1</v>
      </c>
      <c r="Q1878" s="242">
        <f>'[2]tr (2)'!P1310</f>
        <v>121.1</v>
      </c>
      <c r="R1878" s="244">
        <f>'[2]tr (2)'!Q1310</f>
        <v>121.1</v>
      </c>
      <c r="S1878" s="248" t="s">
        <v>1704</v>
      </c>
    </row>
    <row r="1879" spans="1:19" ht="15" customHeight="1">
      <c r="A1879" s="216" t="s">
        <v>1711</v>
      </c>
      <c r="B1879" s="247">
        <f>'[2]tr (2)'!C1311</f>
        <v>123.6</v>
      </c>
      <c r="C1879" s="198">
        <f>'[2]tr (2)'!D1311</f>
        <v>123.6</v>
      </c>
      <c r="D1879" s="198">
        <f>'[2]tr (2)'!E1311</f>
        <v>121.1</v>
      </c>
      <c r="E1879" s="251"/>
      <c r="F1879" s="198">
        <f>'[2]tr (2)'!F1311</f>
        <v>121.1</v>
      </c>
      <c r="G1879" s="198">
        <f>'[2]tr (2)'!G1311</f>
        <v>121.1</v>
      </c>
      <c r="H1879" s="198">
        <f>'[2]tr (2)'!H1311</f>
        <v>121.1</v>
      </c>
      <c r="I1879" s="198">
        <f>'[2]tr (2)'!I1311</f>
        <v>121.1</v>
      </c>
      <c r="J1879" s="198">
        <f>'[2]tr (2)'!J1311</f>
        <v>121.1</v>
      </c>
      <c r="K1879" s="198">
        <f>'[2]tr (2)'!K1311</f>
        <v>121.1</v>
      </c>
      <c r="L1879" s="198">
        <f>'[2]tr (2)'!L1311</f>
        <v>121.1</v>
      </c>
      <c r="M1879" s="198">
        <f>'[2]tr (2)'!M1311</f>
        <v>121.1</v>
      </c>
      <c r="N1879" s="198">
        <f>'[2]tr (2)'!N1311</f>
        <v>121.1</v>
      </c>
      <c r="O1879" s="251"/>
      <c r="P1879" s="247">
        <f>'[2]tr (2)'!O1311</f>
        <v>121.1</v>
      </c>
      <c r="Q1879" s="198">
        <f>'[2]tr (2)'!P1311</f>
        <v>121.1</v>
      </c>
      <c r="R1879" s="251">
        <f>'[2]tr (2)'!Q1311</f>
        <v>121.1</v>
      </c>
      <c r="S1879" s="253" t="s">
        <v>1712</v>
      </c>
    </row>
    <row r="1880" spans="1:19" ht="15" customHeight="1">
      <c r="B1880" s="247"/>
      <c r="C1880" s="198"/>
      <c r="D1880" s="242"/>
      <c r="E1880" s="244"/>
      <c r="F1880" s="242"/>
      <c r="G1880" s="242"/>
      <c r="H1880" s="242"/>
      <c r="I1880" s="242"/>
      <c r="J1880" s="242"/>
      <c r="K1880" s="242"/>
      <c r="L1880" s="242"/>
      <c r="M1880" s="242"/>
      <c r="N1880" s="242"/>
      <c r="O1880" s="244"/>
      <c r="P1880" s="241"/>
      <c r="Q1880" s="242"/>
      <c r="R1880" s="244"/>
      <c r="S1880" s="253"/>
    </row>
    <row r="1881" spans="1:19" ht="15" customHeight="1">
      <c r="A1881" s="249" t="s">
        <v>1713</v>
      </c>
      <c r="B1881" s="241">
        <f>'[2]tr (2)'!C1313</f>
        <v>98.9</v>
      </c>
      <c r="C1881" s="242">
        <f>'[2]tr (2)'!D1313</f>
        <v>98.9</v>
      </c>
      <c r="D1881" s="242">
        <f>'[2]tr (2)'!E1313</f>
        <v>98.9</v>
      </c>
      <c r="E1881" s="244"/>
      <c r="F1881" s="242">
        <f>'[2]tr (2)'!F1313</f>
        <v>98.9</v>
      </c>
      <c r="G1881" s="242">
        <f>'[2]tr (2)'!G1313</f>
        <v>98.8</v>
      </c>
      <c r="H1881" s="242">
        <f>'[2]tr (2)'!H1313</f>
        <v>98.6</v>
      </c>
      <c r="I1881" s="242">
        <f>'[2]tr (2)'!I1313</f>
        <v>98.6</v>
      </c>
      <c r="J1881" s="242">
        <f>'[2]tr (2)'!J1313</f>
        <v>98.5</v>
      </c>
      <c r="K1881" s="242">
        <f>'[2]tr (2)'!K1313</f>
        <v>98.2</v>
      </c>
      <c r="L1881" s="242">
        <f>'[2]tr (2)'!L1313</f>
        <v>98.2</v>
      </c>
      <c r="M1881" s="242">
        <f>'[2]tr (2)'!M1313</f>
        <v>98.2</v>
      </c>
      <c r="N1881" s="242">
        <f>'[2]tr (2)'!N1313</f>
        <v>98.2</v>
      </c>
      <c r="O1881" s="244"/>
      <c r="P1881" s="241">
        <f>'[2]tr (2)'!O1313</f>
        <v>97.9</v>
      </c>
      <c r="Q1881" s="242">
        <f>'[2]tr (2)'!P1313</f>
        <v>97</v>
      </c>
      <c r="R1881" s="244">
        <f>'[2]tr (2)'!Q1313</f>
        <v>97</v>
      </c>
      <c r="S1881" s="248" t="s">
        <v>1714</v>
      </c>
    </row>
    <row r="1882" spans="1:19" ht="15" customHeight="1">
      <c r="A1882" s="216" t="s">
        <v>1715</v>
      </c>
      <c r="B1882" s="247">
        <f>'[2]tr (2)'!C1314</f>
        <v>97.5</v>
      </c>
      <c r="C1882" s="198">
        <f>'[2]tr (2)'!D1314</f>
        <v>97.5</v>
      </c>
      <c r="D1882" s="198">
        <f>'[2]tr (2)'!E1314</f>
        <v>97.5</v>
      </c>
      <c r="E1882" s="251"/>
      <c r="F1882" s="198">
        <f>'[2]tr (2)'!F1314</f>
        <v>97.5</v>
      </c>
      <c r="G1882" s="198">
        <f>'[2]tr (2)'!G1314</f>
        <v>97.5</v>
      </c>
      <c r="H1882" s="198">
        <f>'[2]tr (2)'!H1314</f>
        <v>97.5</v>
      </c>
      <c r="I1882" s="198">
        <f>'[2]tr (2)'!I1314</f>
        <v>97.5</v>
      </c>
      <c r="J1882" s="198">
        <f>'[2]tr (2)'!J1314</f>
        <v>97.5</v>
      </c>
      <c r="K1882" s="198">
        <f>'[2]tr (2)'!K1314</f>
        <v>97.5</v>
      </c>
      <c r="L1882" s="198">
        <f>'[2]tr (2)'!L1314</f>
        <v>97.5</v>
      </c>
      <c r="M1882" s="198">
        <f>'[2]tr (2)'!M1314</f>
        <v>97.5</v>
      </c>
      <c r="N1882" s="198">
        <f>'[2]tr (2)'!N1314</f>
        <v>97.5</v>
      </c>
      <c r="O1882" s="251"/>
      <c r="P1882" s="247">
        <f>'[2]tr (2)'!O1314</f>
        <v>100</v>
      </c>
      <c r="Q1882" s="198">
        <f>'[2]tr (2)'!P1314</f>
        <v>100</v>
      </c>
      <c r="R1882" s="251">
        <f>'[2]tr (2)'!Q1314</f>
        <v>100</v>
      </c>
      <c r="S1882" s="253" t="s">
        <v>1716</v>
      </c>
    </row>
    <row r="1883" spans="1:19" ht="15" customHeight="1">
      <c r="A1883" s="216" t="s">
        <v>1717</v>
      </c>
      <c r="B1883" s="247">
        <f>'[2]tr (2)'!C1315</f>
        <v>100.2</v>
      </c>
      <c r="C1883" s="198">
        <f>'[2]tr (2)'!D1315</f>
        <v>100.2</v>
      </c>
      <c r="D1883" s="198">
        <f>'[2]tr (2)'!E1315</f>
        <v>100.2</v>
      </c>
      <c r="E1883" s="251"/>
      <c r="F1883" s="198">
        <f>'[2]tr (2)'!F1315</f>
        <v>100.2</v>
      </c>
      <c r="G1883" s="198">
        <f>'[2]tr (2)'!G1315</f>
        <v>100</v>
      </c>
      <c r="H1883" s="198">
        <f>'[2]tr (2)'!H1315</f>
        <v>99.8</v>
      </c>
      <c r="I1883" s="198">
        <f>'[2]tr (2)'!I1315</f>
        <v>99.7</v>
      </c>
      <c r="J1883" s="198">
        <f>'[2]tr (2)'!J1315</f>
        <v>99.7</v>
      </c>
      <c r="K1883" s="198">
        <f>'[2]tr (2)'!K1315</f>
        <v>99.3</v>
      </c>
      <c r="L1883" s="198">
        <f>'[2]tr (2)'!L1315</f>
        <v>99.2</v>
      </c>
      <c r="M1883" s="198">
        <f>'[2]tr (2)'!M1315</f>
        <v>99.2</v>
      </c>
      <c r="N1883" s="198">
        <f>'[2]tr (2)'!N1315</f>
        <v>99.2</v>
      </c>
      <c r="O1883" s="251"/>
      <c r="P1883" s="247">
        <f>'[2]tr (2)'!O1315</f>
        <v>98.9</v>
      </c>
      <c r="Q1883" s="198">
        <f>'[2]tr (2)'!P1315</f>
        <v>98.7</v>
      </c>
      <c r="R1883" s="251">
        <f>'[2]tr (2)'!Q1315</f>
        <v>98.7</v>
      </c>
      <c r="S1883" s="253" t="s">
        <v>1718</v>
      </c>
    </row>
    <row r="1884" spans="1:19" ht="15" customHeight="1">
      <c r="A1884" s="216" t="s">
        <v>1719</v>
      </c>
      <c r="B1884" s="247">
        <f>'[2]tr (2)'!C1316</f>
        <v>84.9</v>
      </c>
      <c r="C1884" s="198">
        <f>'[2]tr (2)'!D1316</f>
        <v>84.9</v>
      </c>
      <c r="D1884" s="198">
        <f>'[2]tr (2)'!E1316</f>
        <v>84.9</v>
      </c>
      <c r="E1884" s="251"/>
      <c r="F1884" s="198">
        <f>'[2]tr (2)'!F1316</f>
        <v>84.9</v>
      </c>
      <c r="G1884" s="198">
        <f>'[2]tr (2)'!G1316</f>
        <v>84.9</v>
      </c>
      <c r="H1884" s="198">
        <f>'[2]tr (2)'!H1316</f>
        <v>84.9</v>
      </c>
      <c r="I1884" s="198">
        <f>'[2]tr (2)'!I1316</f>
        <v>84.9</v>
      </c>
      <c r="J1884" s="198">
        <f>'[2]tr (2)'!J1316</f>
        <v>84.9</v>
      </c>
      <c r="K1884" s="198">
        <f>'[2]tr (2)'!K1316</f>
        <v>84.9</v>
      </c>
      <c r="L1884" s="198">
        <f>'[2]tr (2)'!L1316</f>
        <v>84.9</v>
      </c>
      <c r="M1884" s="198">
        <f>'[2]tr (2)'!M1316</f>
        <v>84.9</v>
      </c>
      <c r="N1884" s="198">
        <f>'[2]tr (2)'!N1316</f>
        <v>84.9</v>
      </c>
      <c r="O1884" s="251"/>
      <c r="P1884" s="247">
        <f>'[2]tr (2)'!O1316</f>
        <v>84.9</v>
      </c>
      <c r="Q1884" s="198">
        <f>'[2]tr (2)'!P1316</f>
        <v>80.599999999999994</v>
      </c>
      <c r="R1884" s="251">
        <f>'[2]tr (2)'!Q1316</f>
        <v>80.599999999999994</v>
      </c>
      <c r="S1884" s="253" t="s">
        <v>1720</v>
      </c>
    </row>
    <row r="1885" spans="1:19" ht="15" customHeight="1">
      <c r="A1885" s="216" t="s">
        <v>1721</v>
      </c>
      <c r="B1885" s="247">
        <f>'[2]tr (2)'!C1317</f>
        <v>123.1</v>
      </c>
      <c r="C1885" s="198">
        <f>'[2]tr (2)'!D1317</f>
        <v>123.1</v>
      </c>
      <c r="D1885" s="198">
        <f>'[2]tr (2)'!E1317</f>
        <v>123.1</v>
      </c>
      <c r="E1885" s="251"/>
      <c r="F1885" s="198">
        <f>'[2]tr (2)'!F1317</f>
        <v>123.1</v>
      </c>
      <c r="G1885" s="198">
        <f>'[2]tr (2)'!G1317</f>
        <v>123.1</v>
      </c>
      <c r="H1885" s="198">
        <f>'[2]tr (2)'!H1317</f>
        <v>123.1</v>
      </c>
      <c r="I1885" s="198">
        <f>'[2]tr (2)'!I1317</f>
        <v>123.1</v>
      </c>
      <c r="J1885" s="198">
        <f>'[2]tr (2)'!J1317</f>
        <v>123.1</v>
      </c>
      <c r="K1885" s="198">
        <f>'[2]tr (2)'!K1317</f>
        <v>123.1</v>
      </c>
      <c r="L1885" s="198">
        <f>'[2]tr (2)'!L1317</f>
        <v>123.1</v>
      </c>
      <c r="M1885" s="198">
        <f>'[2]tr (2)'!M1317</f>
        <v>123.1</v>
      </c>
      <c r="N1885" s="198">
        <f>'[2]tr (2)'!N1317</f>
        <v>123.1</v>
      </c>
      <c r="O1885" s="251"/>
      <c r="P1885" s="247">
        <f>'[2]tr (2)'!O1317</f>
        <v>111</v>
      </c>
      <c r="Q1885" s="198">
        <f>'[2]tr (2)'!P1317</f>
        <v>100.8</v>
      </c>
      <c r="R1885" s="251">
        <f>'[2]tr (2)'!Q1317</f>
        <v>100.8</v>
      </c>
      <c r="S1885" s="253" t="s">
        <v>1722</v>
      </c>
    </row>
    <row r="1886" spans="1:19" ht="15" customHeight="1">
      <c r="A1886" s="216" t="s">
        <v>1723</v>
      </c>
      <c r="B1886" s="247">
        <f>'[2]tr (2)'!C1318</f>
        <v>103.9</v>
      </c>
      <c r="C1886" s="198">
        <f>'[2]tr (2)'!D1318</f>
        <v>103.9</v>
      </c>
      <c r="D1886" s="198">
        <f>'[2]tr (2)'!E1318</f>
        <v>103.9</v>
      </c>
      <c r="E1886" s="251"/>
      <c r="F1886" s="198">
        <f>'[2]tr (2)'!F1318</f>
        <v>103.9</v>
      </c>
      <c r="G1886" s="198">
        <f>'[2]tr (2)'!G1318</f>
        <v>103.9</v>
      </c>
      <c r="H1886" s="198">
        <f>'[2]tr (2)'!H1318</f>
        <v>103.6</v>
      </c>
      <c r="I1886" s="198">
        <f>'[2]tr (2)'!I1318</f>
        <v>103.6</v>
      </c>
      <c r="J1886" s="198">
        <f>'[2]tr (2)'!J1318</f>
        <v>103.6</v>
      </c>
      <c r="K1886" s="198">
        <f>'[2]tr (2)'!K1318</f>
        <v>103</v>
      </c>
      <c r="L1886" s="198">
        <f>'[2]tr (2)'!L1318</f>
        <v>103.3</v>
      </c>
      <c r="M1886" s="198">
        <f>'[2]tr (2)'!M1318</f>
        <v>103.3</v>
      </c>
      <c r="N1886" s="198">
        <f>'[2]tr (2)'!N1318</f>
        <v>103.3</v>
      </c>
      <c r="O1886" s="251"/>
      <c r="P1886" s="247">
        <f>'[2]tr (2)'!O1318</f>
        <v>103.7</v>
      </c>
      <c r="Q1886" s="198">
        <f>'[2]tr (2)'!P1318</f>
        <v>103.7</v>
      </c>
      <c r="R1886" s="251">
        <f>'[2]tr (2)'!Q1318</f>
        <v>103.7</v>
      </c>
      <c r="S1886" s="253" t="s">
        <v>1724</v>
      </c>
    </row>
    <row r="1887" spans="1:19" ht="15" customHeight="1">
      <c r="A1887" s="216" t="s">
        <v>1725</v>
      </c>
      <c r="B1887" s="247">
        <f>'[2]tr (2)'!C1319</f>
        <v>100.2</v>
      </c>
      <c r="C1887" s="198">
        <f>'[2]tr (2)'!D1319</f>
        <v>100.2</v>
      </c>
      <c r="D1887" s="198">
        <f>'[2]tr (2)'!E1319</f>
        <v>100.2</v>
      </c>
      <c r="E1887" s="251"/>
      <c r="F1887" s="198">
        <f>'[2]tr (2)'!F1319</f>
        <v>100.2</v>
      </c>
      <c r="G1887" s="198">
        <f>'[2]tr (2)'!G1319</f>
        <v>100.2</v>
      </c>
      <c r="H1887" s="198">
        <f>'[2]tr (2)'!H1319</f>
        <v>100.2</v>
      </c>
      <c r="I1887" s="198">
        <f>'[2]tr (2)'!I1319</f>
        <v>100.2</v>
      </c>
      <c r="J1887" s="198">
        <f>'[2]tr (2)'!J1319</f>
        <v>100.2</v>
      </c>
      <c r="K1887" s="198">
        <f>'[2]tr (2)'!K1319</f>
        <v>100.2</v>
      </c>
      <c r="L1887" s="198">
        <f>'[2]tr (2)'!L1319</f>
        <v>100.2</v>
      </c>
      <c r="M1887" s="198">
        <f>'[2]tr (2)'!M1319</f>
        <v>100.2</v>
      </c>
      <c r="N1887" s="198">
        <f>'[2]tr (2)'!N1319</f>
        <v>100.2</v>
      </c>
      <c r="O1887" s="251"/>
      <c r="P1887" s="247">
        <f>'[2]tr (2)'!O1319</f>
        <v>100.2</v>
      </c>
      <c r="Q1887" s="198">
        <f>'[2]tr (2)'!P1319</f>
        <v>100.2</v>
      </c>
      <c r="R1887" s="251">
        <f>'[2]tr (2)'!Q1319</f>
        <v>100.2</v>
      </c>
      <c r="S1887" s="253" t="s">
        <v>1726</v>
      </c>
    </row>
    <row r="1888" spans="1:19" ht="15" customHeight="1">
      <c r="B1888" s="247"/>
      <c r="C1888" s="198"/>
      <c r="D1888" s="242"/>
      <c r="E1888" s="244"/>
      <c r="F1888" s="242"/>
      <c r="G1888" s="242"/>
      <c r="H1888" s="242"/>
      <c r="I1888" s="242"/>
      <c r="J1888" s="242"/>
      <c r="K1888" s="242"/>
      <c r="L1888" s="242"/>
      <c r="M1888" s="242"/>
      <c r="N1888" s="242"/>
      <c r="O1888" s="244"/>
      <c r="P1888" s="241"/>
      <c r="Q1888" s="242"/>
      <c r="R1888" s="244"/>
      <c r="S1888" s="252"/>
    </row>
    <row r="1889" spans="1:19" ht="15" customHeight="1">
      <c r="A1889" s="249" t="s">
        <v>1727</v>
      </c>
      <c r="B1889" s="241">
        <f>'[2]tr (2)'!C1321</f>
        <v>102</v>
      </c>
      <c r="C1889" s="242">
        <f>'[2]tr (2)'!D1321</f>
        <v>101.9</v>
      </c>
      <c r="D1889" s="242">
        <f>'[2]tr (2)'!E1321</f>
        <v>101.7</v>
      </c>
      <c r="E1889" s="244"/>
      <c r="F1889" s="242">
        <f>'[2]tr (2)'!F1321</f>
        <v>101.7</v>
      </c>
      <c r="G1889" s="242">
        <f>'[2]tr (2)'!G1321</f>
        <v>101.6</v>
      </c>
      <c r="H1889" s="242">
        <f>'[2]tr (2)'!H1321</f>
        <v>101.6</v>
      </c>
      <c r="I1889" s="242">
        <f>'[2]tr (2)'!I1321</f>
        <v>101.7</v>
      </c>
      <c r="J1889" s="242">
        <f>'[2]tr (2)'!J1321</f>
        <v>101.7</v>
      </c>
      <c r="K1889" s="242">
        <f>'[2]tr (2)'!K1321</f>
        <v>101.8</v>
      </c>
      <c r="L1889" s="242">
        <f>'[2]tr (2)'!L1321</f>
        <v>101.8</v>
      </c>
      <c r="M1889" s="242">
        <f>'[2]tr (2)'!M1321</f>
        <v>101.8</v>
      </c>
      <c r="N1889" s="242">
        <f>'[2]tr (2)'!N1321</f>
        <v>101.2</v>
      </c>
      <c r="O1889" s="244"/>
      <c r="P1889" s="241">
        <f>'[2]tr (2)'!O1321</f>
        <v>101.4</v>
      </c>
      <c r="Q1889" s="242">
        <f>'[2]tr (2)'!P1321</f>
        <v>101.3</v>
      </c>
      <c r="R1889" s="244">
        <f>'[2]tr (2)'!Q1321</f>
        <v>101</v>
      </c>
      <c r="S1889" s="250" t="s">
        <v>1728</v>
      </c>
    </row>
    <row r="1890" spans="1:19" ht="15" customHeight="1">
      <c r="A1890" s="216" t="s">
        <v>1729</v>
      </c>
      <c r="B1890" s="247">
        <f>'[2]tr (2)'!C1322</f>
        <v>102.6</v>
      </c>
      <c r="C1890" s="198">
        <f>'[2]tr (2)'!D1322</f>
        <v>102.5</v>
      </c>
      <c r="D1890" s="198">
        <f>'[2]tr (2)'!E1322</f>
        <v>102.3</v>
      </c>
      <c r="E1890" s="251"/>
      <c r="F1890" s="198">
        <f>'[2]tr (2)'!F1322</f>
        <v>102.3</v>
      </c>
      <c r="G1890" s="198">
        <f>'[2]tr (2)'!G1322</f>
        <v>101.9</v>
      </c>
      <c r="H1890" s="198">
        <f>'[2]tr (2)'!H1322</f>
        <v>102</v>
      </c>
      <c r="I1890" s="198">
        <f>'[2]tr (2)'!I1322</f>
        <v>101.9</v>
      </c>
      <c r="J1890" s="198">
        <f>'[2]tr (2)'!J1322</f>
        <v>101.9</v>
      </c>
      <c r="K1890" s="198">
        <f>'[2]tr (2)'!K1322</f>
        <v>102.1</v>
      </c>
      <c r="L1890" s="198">
        <f>'[2]tr (2)'!L1322</f>
        <v>102.1</v>
      </c>
      <c r="M1890" s="198">
        <f>'[2]tr (2)'!M1322</f>
        <v>102.1</v>
      </c>
      <c r="N1890" s="198">
        <f>'[2]tr (2)'!N1322</f>
        <v>100.8</v>
      </c>
      <c r="O1890" s="251"/>
      <c r="P1890" s="247">
        <f>'[2]tr (2)'!O1322</f>
        <v>100.8</v>
      </c>
      <c r="Q1890" s="198">
        <f>'[2]tr (2)'!P1322</f>
        <v>100.6</v>
      </c>
      <c r="R1890" s="251">
        <f>'[2]tr (2)'!Q1322</f>
        <v>100.6</v>
      </c>
      <c r="S1890" s="253" t="s">
        <v>1730</v>
      </c>
    </row>
    <row r="1891" spans="1:19" ht="15" customHeight="1">
      <c r="A1891" s="216" t="s">
        <v>1731</v>
      </c>
      <c r="B1891" s="247">
        <f>'[2]tr (2)'!C1323</f>
        <v>99.1</v>
      </c>
      <c r="C1891" s="198">
        <f>'[2]tr (2)'!D1323</f>
        <v>99.1</v>
      </c>
      <c r="D1891" s="198">
        <f>'[2]tr (2)'!E1323</f>
        <v>99.1</v>
      </c>
      <c r="E1891" s="251"/>
      <c r="F1891" s="198">
        <f>'[2]tr (2)'!F1323</f>
        <v>99.1</v>
      </c>
      <c r="G1891" s="198">
        <f>'[2]tr (2)'!G1323</f>
        <v>99.1</v>
      </c>
      <c r="H1891" s="198">
        <f>'[2]tr (2)'!H1323</f>
        <v>99.1</v>
      </c>
      <c r="I1891" s="198">
        <f>'[2]tr (2)'!I1323</f>
        <v>99.1</v>
      </c>
      <c r="J1891" s="198">
        <f>'[2]tr (2)'!J1323</f>
        <v>98.9</v>
      </c>
      <c r="K1891" s="198">
        <f>'[2]tr (2)'!K1323</f>
        <v>98.9</v>
      </c>
      <c r="L1891" s="198">
        <f>'[2]tr (2)'!L1323</f>
        <v>98.9</v>
      </c>
      <c r="M1891" s="198">
        <f>'[2]tr (2)'!M1323</f>
        <v>98.9</v>
      </c>
      <c r="N1891" s="198">
        <f>'[2]tr (2)'!N1323</f>
        <v>98.9</v>
      </c>
      <c r="O1891" s="251"/>
      <c r="P1891" s="247">
        <f>'[2]tr (2)'!O1323</f>
        <v>98.9</v>
      </c>
      <c r="Q1891" s="198">
        <f>'[2]tr (2)'!P1323</f>
        <v>98.9</v>
      </c>
      <c r="R1891" s="251">
        <f>'[2]tr (2)'!Q1323</f>
        <v>98.7</v>
      </c>
      <c r="S1891" s="252" t="s">
        <v>1732</v>
      </c>
    </row>
    <row r="1892" spans="1:19" ht="15" customHeight="1">
      <c r="A1892" s="216" t="s">
        <v>1733</v>
      </c>
      <c r="B1892" s="247">
        <f>'[2]tr (2)'!C1324</f>
        <v>100.2</v>
      </c>
      <c r="C1892" s="198">
        <f>'[2]tr (2)'!D1324</f>
        <v>100.2</v>
      </c>
      <c r="D1892" s="198">
        <f>'[2]tr (2)'!E1324</f>
        <v>100.2</v>
      </c>
      <c r="E1892" s="251"/>
      <c r="F1892" s="198">
        <f>'[2]tr (2)'!F1324</f>
        <v>100.2</v>
      </c>
      <c r="G1892" s="198">
        <f>'[2]tr (2)'!G1324</f>
        <v>100.2</v>
      </c>
      <c r="H1892" s="198">
        <f>'[2]tr (2)'!H1324</f>
        <v>100.2</v>
      </c>
      <c r="I1892" s="198">
        <f>'[2]tr (2)'!I1324</f>
        <v>100.2</v>
      </c>
      <c r="J1892" s="198">
        <f>'[2]tr (2)'!J1324</f>
        <v>100.2</v>
      </c>
      <c r="K1892" s="198">
        <f>'[2]tr (2)'!K1324</f>
        <v>100.2</v>
      </c>
      <c r="L1892" s="198">
        <f>'[2]tr (2)'!L1324</f>
        <v>100.2</v>
      </c>
      <c r="M1892" s="198">
        <f>'[2]tr (2)'!M1324</f>
        <v>100.2</v>
      </c>
      <c r="N1892" s="198">
        <f>'[2]tr (2)'!N1324</f>
        <v>100.2</v>
      </c>
      <c r="O1892" s="251"/>
      <c r="P1892" s="247">
        <f>'[2]tr (2)'!O1324</f>
        <v>100.2</v>
      </c>
      <c r="Q1892" s="198">
        <f>'[2]tr (2)'!P1324</f>
        <v>100.2</v>
      </c>
      <c r="R1892" s="251">
        <f>'[2]tr (2)'!Q1324</f>
        <v>100.2</v>
      </c>
      <c r="S1892" s="252" t="s">
        <v>1734</v>
      </c>
    </row>
    <row r="1893" spans="1:19" ht="15" customHeight="1">
      <c r="A1893" s="216" t="s">
        <v>1735</v>
      </c>
      <c r="B1893" s="247">
        <f>'[2]tr (2)'!C1325</f>
        <v>100</v>
      </c>
      <c r="C1893" s="198">
        <f>'[2]tr (2)'!D1325</f>
        <v>100</v>
      </c>
      <c r="D1893" s="198">
        <f>'[2]tr (2)'!E1325</f>
        <v>100</v>
      </c>
      <c r="E1893" s="251"/>
      <c r="F1893" s="198">
        <f>'[2]tr (2)'!F1325</f>
        <v>100</v>
      </c>
      <c r="G1893" s="198">
        <f>'[2]tr (2)'!G1325</f>
        <v>100</v>
      </c>
      <c r="H1893" s="198">
        <f>'[2]tr (2)'!H1325</f>
        <v>100</v>
      </c>
      <c r="I1893" s="198">
        <f>'[2]tr (2)'!I1325</f>
        <v>100</v>
      </c>
      <c r="J1893" s="198">
        <f>'[2]tr (2)'!J1325</f>
        <v>100</v>
      </c>
      <c r="K1893" s="198">
        <f>'[2]tr (2)'!K1325</f>
        <v>100</v>
      </c>
      <c r="L1893" s="198">
        <f>'[2]tr (2)'!L1325</f>
        <v>100</v>
      </c>
      <c r="M1893" s="198">
        <f>'[2]tr (2)'!M1325</f>
        <v>100</v>
      </c>
      <c r="N1893" s="198">
        <f>'[2]tr (2)'!N1325</f>
        <v>100</v>
      </c>
      <c r="O1893" s="251"/>
      <c r="P1893" s="247">
        <f>'[2]tr (2)'!O1325</f>
        <v>100</v>
      </c>
      <c r="Q1893" s="198">
        <f>'[2]tr (2)'!P1325</f>
        <v>100</v>
      </c>
      <c r="R1893" s="251">
        <f>'[2]tr (2)'!Q1325</f>
        <v>100</v>
      </c>
      <c r="S1893" s="256" t="s">
        <v>1736</v>
      </c>
    </row>
    <row r="1894" spans="1:19" ht="15" customHeight="1">
      <c r="A1894" s="216" t="s">
        <v>1741</v>
      </c>
      <c r="B1894" s="247">
        <f>'[2]tr (2)'!C1326</f>
        <v>100</v>
      </c>
      <c r="C1894" s="198">
        <f>'[2]tr (2)'!D1326</f>
        <v>100</v>
      </c>
      <c r="D1894" s="198">
        <f>'[2]tr (2)'!E1326</f>
        <v>100</v>
      </c>
      <c r="E1894" s="251"/>
      <c r="F1894" s="198">
        <f>'[2]tr (2)'!F1326</f>
        <v>100</v>
      </c>
      <c r="G1894" s="198">
        <f>'[2]tr (2)'!G1326</f>
        <v>100</v>
      </c>
      <c r="H1894" s="198">
        <f>'[2]tr (2)'!H1326</f>
        <v>100</v>
      </c>
      <c r="I1894" s="198">
        <f>'[2]tr (2)'!I1326</f>
        <v>100</v>
      </c>
      <c r="J1894" s="198">
        <f>'[2]tr (2)'!J1326</f>
        <v>100</v>
      </c>
      <c r="K1894" s="198">
        <f>'[2]tr (2)'!K1326</f>
        <v>100</v>
      </c>
      <c r="L1894" s="198">
        <f>'[2]tr (2)'!L1326</f>
        <v>100</v>
      </c>
      <c r="M1894" s="198">
        <f>'[2]tr (2)'!M1326</f>
        <v>100</v>
      </c>
      <c r="N1894" s="198">
        <f>'[2]tr (2)'!N1326</f>
        <v>100</v>
      </c>
      <c r="O1894" s="251"/>
      <c r="P1894" s="247">
        <f>'[2]tr (2)'!O1326</f>
        <v>100</v>
      </c>
      <c r="Q1894" s="198">
        <f>'[2]tr (2)'!P1326</f>
        <v>100</v>
      </c>
      <c r="R1894" s="251">
        <f>'[2]tr (2)'!Q1326</f>
        <v>100</v>
      </c>
      <c r="S1894" s="256" t="s">
        <v>1742</v>
      </c>
    </row>
    <row r="1895" spans="1:19" ht="15" customHeight="1">
      <c r="A1895" s="216" t="s">
        <v>1743</v>
      </c>
      <c r="B1895" s="247">
        <f>'[2]tr (2)'!C1327</f>
        <v>100</v>
      </c>
      <c r="C1895" s="198">
        <f>'[2]tr (2)'!D1327</f>
        <v>100</v>
      </c>
      <c r="D1895" s="198">
        <f>'[2]tr (2)'!E1327</f>
        <v>100</v>
      </c>
      <c r="E1895" s="251"/>
      <c r="F1895" s="198">
        <f>'[2]tr (2)'!F1327</f>
        <v>100</v>
      </c>
      <c r="G1895" s="198">
        <f>'[2]tr (2)'!G1327</f>
        <v>100</v>
      </c>
      <c r="H1895" s="198">
        <f>'[2]tr (2)'!H1327</f>
        <v>100</v>
      </c>
      <c r="I1895" s="198">
        <f>'[2]tr (2)'!I1327</f>
        <v>100</v>
      </c>
      <c r="J1895" s="198">
        <f>'[2]tr (2)'!J1327</f>
        <v>100</v>
      </c>
      <c r="K1895" s="198">
        <f>'[2]tr (2)'!K1327</f>
        <v>100</v>
      </c>
      <c r="L1895" s="198">
        <f>'[2]tr (2)'!L1327</f>
        <v>100</v>
      </c>
      <c r="M1895" s="198">
        <f>'[2]tr (2)'!M1327</f>
        <v>100</v>
      </c>
      <c r="N1895" s="198">
        <f>'[2]tr (2)'!N1327</f>
        <v>100</v>
      </c>
      <c r="O1895" s="251"/>
      <c r="P1895" s="247">
        <f>'[2]tr (2)'!O1327</f>
        <v>100</v>
      </c>
      <c r="Q1895" s="198">
        <f>'[2]tr (2)'!P1327</f>
        <v>100</v>
      </c>
      <c r="R1895" s="251">
        <f>'[2]tr (2)'!Q1327</f>
        <v>100</v>
      </c>
      <c r="S1895" s="256" t="s">
        <v>1744</v>
      </c>
    </row>
    <row r="1896" spans="1:19" ht="15" customHeight="1">
      <c r="A1896" s="216" t="s">
        <v>1745</v>
      </c>
      <c r="B1896" s="247">
        <f>'[2]tr (2)'!C1328</f>
        <v>114.3</v>
      </c>
      <c r="C1896" s="198">
        <f>'[2]tr (2)'!D1328</f>
        <v>114.3</v>
      </c>
      <c r="D1896" s="198">
        <f>'[2]tr (2)'!E1328</f>
        <v>112.5</v>
      </c>
      <c r="E1896" s="251"/>
      <c r="F1896" s="198">
        <f>'[2]tr (2)'!F1328</f>
        <v>112.5</v>
      </c>
      <c r="G1896" s="198">
        <f>'[2]tr (2)'!G1328</f>
        <v>112.5</v>
      </c>
      <c r="H1896" s="198">
        <f>'[2]tr (2)'!H1328</f>
        <v>112.5</v>
      </c>
      <c r="I1896" s="198">
        <f>'[2]tr (2)'!I1328</f>
        <v>114.3</v>
      </c>
      <c r="J1896" s="198">
        <f>'[2]tr (2)'!J1328</f>
        <v>114.3</v>
      </c>
      <c r="K1896" s="198">
        <f>'[2]tr (2)'!K1328</f>
        <v>114.3</v>
      </c>
      <c r="L1896" s="198">
        <f>'[2]tr (2)'!L1328</f>
        <v>114.3</v>
      </c>
      <c r="M1896" s="198">
        <f>'[2]tr (2)'!M1328</f>
        <v>114.3</v>
      </c>
      <c r="N1896" s="198">
        <f>'[2]tr (2)'!N1328</f>
        <v>114.3</v>
      </c>
      <c r="O1896" s="251"/>
      <c r="P1896" s="247">
        <f>'[2]tr (2)'!O1328</f>
        <v>117.9</v>
      </c>
      <c r="Q1896" s="198">
        <f>'[2]tr (2)'!P1328</f>
        <v>117.9</v>
      </c>
      <c r="R1896" s="251">
        <f>'[2]tr (2)'!Q1328</f>
        <v>112.5</v>
      </c>
      <c r="S1896" s="256" t="s">
        <v>1746</v>
      </c>
    </row>
    <row r="1897" spans="1:19" ht="15" customHeight="1">
      <c r="B1897" s="247"/>
      <c r="C1897" s="198"/>
      <c r="D1897" s="198"/>
      <c r="E1897" s="251"/>
      <c r="O1897" s="237"/>
      <c r="R1897" s="237"/>
      <c r="S1897" s="256"/>
    </row>
    <row r="1898" spans="1:19" ht="15" customHeight="1">
      <c r="B1898" s="247"/>
      <c r="C1898" s="198"/>
      <c r="D1898" s="198"/>
      <c r="E1898" s="251"/>
      <c r="R1898" s="237"/>
      <c r="S1898" s="256"/>
    </row>
    <row r="1899" spans="1:19" ht="15" customHeight="1">
      <c r="B1899" s="247"/>
      <c r="C1899" s="198"/>
      <c r="D1899" s="198"/>
      <c r="E1899" s="251"/>
      <c r="R1899" s="237"/>
      <c r="S1899" s="256"/>
    </row>
    <row r="1900" spans="1:19" ht="15" customHeight="1">
      <c r="B1900" s="247"/>
      <c r="C1900" s="198"/>
      <c r="D1900" s="198"/>
      <c r="E1900" s="251"/>
      <c r="R1900" s="237"/>
      <c r="S1900" s="256"/>
    </row>
    <row r="1901" spans="1:19" ht="15" customHeight="1">
      <c r="B1901" s="247"/>
      <c r="C1901" s="198"/>
      <c r="D1901" s="198"/>
      <c r="E1901" s="251"/>
      <c r="R1901" s="237"/>
      <c r="S1901" s="256"/>
    </row>
    <row r="1902" spans="1:19" ht="15" customHeight="1">
      <c r="B1902" s="247"/>
      <c r="C1902" s="198"/>
      <c r="D1902" s="198"/>
      <c r="E1902" s="251"/>
      <c r="R1902" s="237"/>
      <c r="S1902" s="256"/>
    </row>
    <row r="1903" spans="1:19" ht="15" customHeight="1">
      <c r="B1903" s="247"/>
      <c r="C1903" s="198"/>
      <c r="D1903" s="198"/>
      <c r="E1903" s="251"/>
      <c r="R1903" s="237"/>
      <c r="S1903" s="256"/>
    </row>
    <row r="1904" spans="1:19" ht="15" customHeight="1">
      <c r="B1904" s="247"/>
      <c r="C1904" s="198"/>
      <c r="D1904" s="198"/>
      <c r="E1904" s="251"/>
      <c r="R1904" s="237"/>
      <c r="S1904" s="256"/>
    </row>
    <row r="1905" spans="1:19" ht="15" customHeight="1">
      <c r="A1905" s="267"/>
      <c r="B1905" s="247"/>
      <c r="C1905" s="198"/>
      <c r="D1905" s="198"/>
      <c r="E1905" s="251"/>
      <c r="R1905" s="237"/>
      <c r="S1905" s="256"/>
    </row>
    <row r="1906" spans="1:19" ht="15" customHeight="1">
      <c r="A1906" s="285"/>
      <c r="B1906" s="258"/>
      <c r="C1906" s="259"/>
      <c r="D1906" s="259"/>
      <c r="E1906" s="282"/>
      <c r="F1906" s="308"/>
      <c r="G1906" s="212"/>
      <c r="H1906" s="212"/>
      <c r="I1906" s="212"/>
      <c r="J1906" s="212"/>
      <c r="K1906" s="212"/>
      <c r="L1906" s="212"/>
      <c r="M1906" s="212"/>
      <c r="O1906" s="195"/>
      <c r="P1906" s="308"/>
      <c r="Q1906" s="212"/>
      <c r="R1906" s="282"/>
      <c r="S1906" s="263"/>
    </row>
    <row r="1907" spans="1:19" ht="15" customHeight="1">
      <c r="A1907" s="264"/>
      <c r="B1907" s="198"/>
      <c r="C1907" s="198"/>
      <c r="D1907" s="198"/>
      <c r="N1907" s="296"/>
      <c r="O1907" s="296"/>
      <c r="P1907" s="296"/>
      <c r="S1907" s="257"/>
    </row>
    <row r="1908" spans="1:19" ht="24" customHeight="1">
      <c r="A1908" s="194" t="s">
        <v>1670</v>
      </c>
      <c r="B1908" s="198"/>
      <c r="C1908" s="198"/>
      <c r="D1908" s="198"/>
      <c r="O1908" s="195"/>
      <c r="P1908" s="195"/>
      <c r="S1908" s="199" t="s">
        <v>1671</v>
      </c>
    </row>
    <row r="1909" spans="1:19" ht="18" customHeight="1">
      <c r="A1909" s="266" t="s">
        <v>1955</v>
      </c>
      <c r="B1909" s="198"/>
      <c r="C1909" s="198"/>
      <c r="D1909" s="198"/>
      <c r="O1909" s="195"/>
      <c r="P1909" s="195"/>
      <c r="S1909" s="205" t="s">
        <v>1956</v>
      </c>
    </row>
    <row r="1910" spans="1:19" ht="18" customHeight="1">
      <c r="A1910" s="207" t="s">
        <v>1674</v>
      </c>
      <c r="B1910" s="198"/>
      <c r="C1910" s="198"/>
      <c r="D1910" s="198"/>
      <c r="E1910" s="304"/>
      <c r="O1910" s="195"/>
      <c r="P1910" s="195"/>
      <c r="S1910" s="209" t="s">
        <v>1675</v>
      </c>
    </row>
    <row r="1911" spans="1:19" ht="11.45" customHeight="1">
      <c r="A1911" s="211"/>
      <c r="B1911" s="212"/>
      <c r="C1911" s="212"/>
      <c r="D1911" s="212"/>
      <c r="E1911" s="212"/>
      <c r="F1911" s="212"/>
      <c r="G1911" s="212"/>
      <c r="H1911" s="212"/>
      <c r="I1911" s="212"/>
      <c r="J1911" s="212"/>
      <c r="K1911" s="212"/>
      <c r="L1911" s="212"/>
      <c r="M1911" s="212"/>
      <c r="N1911" s="212"/>
      <c r="O1911" s="212"/>
      <c r="P1911" s="212"/>
      <c r="Q1911" s="212"/>
      <c r="R1911" s="212"/>
      <c r="S1911" s="214"/>
    </row>
    <row r="1912" spans="1:19" ht="11.45" customHeight="1">
      <c r="A1912" s="217"/>
      <c r="B1912" s="2269">
        <v>2020</v>
      </c>
      <c r="C1912" s="2270"/>
      <c r="D1912" s="2270"/>
      <c r="E1912" s="2270"/>
      <c r="F1912" s="2270"/>
      <c r="G1912" s="2270"/>
      <c r="H1912" s="2270"/>
      <c r="I1912" s="2270"/>
      <c r="J1912" s="2270"/>
      <c r="K1912" s="2271"/>
      <c r="L1912" s="2269">
        <v>2019</v>
      </c>
      <c r="M1912" s="2270"/>
      <c r="N1912" s="2270"/>
      <c r="O1912" s="2270"/>
      <c r="P1912" s="2270"/>
      <c r="Q1912" s="2270"/>
      <c r="R1912" s="2271"/>
      <c r="S1912" s="218"/>
    </row>
    <row r="1913" spans="1:19" ht="11.45" customHeight="1">
      <c r="A1913" s="217"/>
      <c r="B1913" s="2272"/>
      <c r="C1913" s="2273"/>
      <c r="D1913" s="2273"/>
      <c r="E1913" s="2273"/>
      <c r="F1913" s="2273"/>
      <c r="G1913" s="2273"/>
      <c r="H1913" s="2273"/>
      <c r="I1913" s="2273"/>
      <c r="J1913" s="2273"/>
      <c r="K1913" s="2274"/>
      <c r="L1913" s="2272"/>
      <c r="M1913" s="2273"/>
      <c r="N1913" s="2273"/>
      <c r="O1913" s="2273"/>
      <c r="P1913" s="2273"/>
      <c r="Q1913" s="2273"/>
      <c r="R1913" s="2274"/>
      <c r="S1913" s="218" t="s">
        <v>1570</v>
      </c>
    </row>
    <row r="1914" spans="1:19" ht="11.45" customHeight="1">
      <c r="A1914" s="217"/>
      <c r="B1914" s="711" t="s">
        <v>45</v>
      </c>
      <c r="C1914" s="224" t="s">
        <v>47</v>
      </c>
      <c r="D1914" s="224" t="s">
        <v>27</v>
      </c>
      <c r="E1914" s="221"/>
      <c r="F1914" s="219" t="s">
        <v>28</v>
      </c>
      <c r="G1914" s="220" t="s">
        <v>29</v>
      </c>
      <c r="H1914" s="220" t="s">
        <v>30</v>
      </c>
      <c r="I1914" s="223" t="s">
        <v>23</v>
      </c>
      <c r="J1914" s="222" t="s">
        <v>24</v>
      </c>
      <c r="K1914" s="222" t="s">
        <v>25</v>
      </c>
      <c r="L1914" s="223" t="s">
        <v>1571</v>
      </c>
      <c r="M1914" s="223" t="s">
        <v>1676</v>
      </c>
      <c r="N1914" s="223" t="s">
        <v>26</v>
      </c>
      <c r="O1914" s="225"/>
      <c r="P1914" s="224" t="s">
        <v>45</v>
      </c>
      <c r="Q1914" s="224" t="s">
        <v>47</v>
      </c>
      <c r="R1914" s="712" t="s">
        <v>27</v>
      </c>
      <c r="S1914" s="218"/>
    </row>
    <row r="1915" spans="1:19" ht="11.45" customHeight="1">
      <c r="A1915" s="226"/>
      <c r="B1915" s="714" t="s">
        <v>13</v>
      </c>
      <c r="C1915" s="232" t="s">
        <v>46</v>
      </c>
      <c r="D1915" s="232" t="s">
        <v>12</v>
      </c>
      <c r="E1915" s="229"/>
      <c r="F1915" s="227" t="s">
        <v>11</v>
      </c>
      <c r="G1915" s="228" t="s">
        <v>10</v>
      </c>
      <c r="H1915" s="228" t="s">
        <v>9</v>
      </c>
      <c r="I1915" s="231" t="s">
        <v>8</v>
      </c>
      <c r="J1915" s="230" t="s">
        <v>7</v>
      </c>
      <c r="K1915" s="230" t="s">
        <v>6</v>
      </c>
      <c r="L1915" s="231" t="s">
        <v>1575</v>
      </c>
      <c r="M1915" s="231" t="s">
        <v>1576</v>
      </c>
      <c r="N1915" s="231" t="s">
        <v>1577</v>
      </c>
      <c r="O1915" s="233"/>
      <c r="P1915" s="232" t="s">
        <v>13</v>
      </c>
      <c r="Q1915" s="232" t="s">
        <v>46</v>
      </c>
      <c r="R1915" s="715" t="s">
        <v>12</v>
      </c>
      <c r="S1915" s="234"/>
    </row>
    <row r="1916" spans="1:19" ht="15" customHeight="1">
      <c r="A1916" s="267"/>
      <c r="B1916" s="241"/>
      <c r="C1916" s="242"/>
      <c r="D1916" s="242"/>
      <c r="E1916" s="251"/>
      <c r="O1916" s="291"/>
      <c r="R1916" s="291"/>
      <c r="S1916" s="256"/>
    </row>
    <row r="1917" spans="1:19" ht="15" customHeight="1">
      <c r="A1917" s="249" t="s">
        <v>1749</v>
      </c>
      <c r="B1917" s="241">
        <f>'[2]tr (2)'!C1330</f>
        <v>101.8</v>
      </c>
      <c r="C1917" s="242">
        <f>'[2]tr (2)'!D1330</f>
        <v>101.8</v>
      </c>
      <c r="D1917" s="242">
        <f>'[2]tr (2)'!E1330</f>
        <v>101.8</v>
      </c>
      <c r="E1917" s="244"/>
      <c r="F1917" s="242">
        <f>'[2]tr (2)'!F1330</f>
        <v>101.8</v>
      </c>
      <c r="G1917" s="242">
        <f>'[2]tr (2)'!G1330</f>
        <v>101.8</v>
      </c>
      <c r="H1917" s="242">
        <f>'[2]tr (2)'!H1330</f>
        <v>101.8</v>
      </c>
      <c r="I1917" s="242">
        <f>'[2]tr (2)'!I1330</f>
        <v>101.8</v>
      </c>
      <c r="J1917" s="242">
        <f>'[2]tr (2)'!J1330</f>
        <v>101.9</v>
      </c>
      <c r="K1917" s="242">
        <f>'[2]tr (2)'!K1330</f>
        <v>101.8</v>
      </c>
      <c r="L1917" s="242">
        <f>'[2]tr (2)'!L1330</f>
        <v>101.8</v>
      </c>
      <c r="M1917" s="242">
        <f>'[2]tr (2)'!M1330</f>
        <v>101.8</v>
      </c>
      <c r="N1917" s="242">
        <f>'[2]tr (2)'!N1330</f>
        <v>101.8</v>
      </c>
      <c r="O1917" s="244"/>
      <c r="P1917" s="241">
        <f>'[2]tr (2)'!O1330</f>
        <v>101.7</v>
      </c>
      <c r="Q1917" s="242">
        <f>'[2]tr (2)'!P1330</f>
        <v>101.7</v>
      </c>
      <c r="R1917" s="244">
        <f>'[2]tr (2)'!Q1330</f>
        <v>101.7</v>
      </c>
      <c r="S1917" s="248" t="s">
        <v>1750</v>
      </c>
    </row>
    <row r="1918" spans="1:19" ht="15" customHeight="1">
      <c r="A1918" s="216" t="s">
        <v>1751</v>
      </c>
      <c r="B1918" s="247">
        <f>'[2]tr (2)'!C1331</f>
        <v>100.8</v>
      </c>
      <c r="C1918" s="198">
        <f>'[2]tr (2)'!D1331</f>
        <v>100.8</v>
      </c>
      <c r="D1918" s="198">
        <f>'[2]tr (2)'!E1331</f>
        <v>100.8</v>
      </c>
      <c r="E1918" s="251"/>
      <c r="F1918" s="198">
        <f>'[2]tr (2)'!F1331</f>
        <v>100.8</v>
      </c>
      <c r="G1918" s="198">
        <f>'[2]tr (2)'!G1331</f>
        <v>100.8</v>
      </c>
      <c r="H1918" s="198">
        <f>'[2]tr (2)'!H1331</f>
        <v>100.8</v>
      </c>
      <c r="I1918" s="198">
        <f>'[2]tr (2)'!I1331</f>
        <v>100.8</v>
      </c>
      <c r="J1918" s="198">
        <f>'[2]tr (2)'!J1331</f>
        <v>100.8</v>
      </c>
      <c r="K1918" s="198">
        <f>'[2]tr (2)'!K1331</f>
        <v>100.7</v>
      </c>
      <c r="L1918" s="198">
        <f>'[2]tr (2)'!L1331</f>
        <v>100.6</v>
      </c>
      <c r="M1918" s="198">
        <f>'[2]tr (2)'!M1331</f>
        <v>100.6</v>
      </c>
      <c r="N1918" s="198">
        <f>'[2]tr (2)'!N1331</f>
        <v>100.6</v>
      </c>
      <c r="O1918" s="251"/>
      <c r="P1918" s="247">
        <f>'[2]tr (2)'!O1331</f>
        <v>100.6</v>
      </c>
      <c r="Q1918" s="198">
        <f>'[2]tr (2)'!P1331</f>
        <v>100.6</v>
      </c>
      <c r="R1918" s="251">
        <f>'[2]tr (2)'!Q1331</f>
        <v>100.6</v>
      </c>
      <c r="S1918" s="252" t="s">
        <v>1752</v>
      </c>
    </row>
    <row r="1919" spans="1:19" ht="15" customHeight="1">
      <c r="A1919" s="216" t="s">
        <v>1753</v>
      </c>
      <c r="B1919" s="247">
        <f>'[2]tr (2)'!C1332</f>
        <v>99.5</v>
      </c>
      <c r="C1919" s="198">
        <f>'[2]tr (2)'!D1332</f>
        <v>99.5</v>
      </c>
      <c r="D1919" s="198">
        <f>'[2]tr (2)'!E1332</f>
        <v>99.5</v>
      </c>
      <c r="E1919" s="251"/>
      <c r="F1919" s="198">
        <f>'[2]tr (2)'!F1332</f>
        <v>99.5</v>
      </c>
      <c r="G1919" s="198">
        <f>'[2]tr (2)'!G1332</f>
        <v>99.5</v>
      </c>
      <c r="H1919" s="198">
        <f>'[2]tr (2)'!H1332</f>
        <v>99.5</v>
      </c>
      <c r="I1919" s="198">
        <f>'[2]tr (2)'!I1332</f>
        <v>99.5</v>
      </c>
      <c r="J1919" s="198">
        <f>'[2]tr (2)'!J1332</f>
        <v>99.5</v>
      </c>
      <c r="K1919" s="198">
        <f>'[2]tr (2)'!K1332</f>
        <v>99.5</v>
      </c>
      <c r="L1919" s="198">
        <f>'[2]tr (2)'!L1332</f>
        <v>99.5</v>
      </c>
      <c r="M1919" s="198">
        <f>'[2]tr (2)'!M1332</f>
        <v>99.5</v>
      </c>
      <c r="N1919" s="198">
        <f>'[2]tr (2)'!N1332</f>
        <v>99.5</v>
      </c>
      <c r="O1919" s="251"/>
      <c r="P1919" s="247">
        <f>'[2]tr (2)'!O1332</f>
        <v>99.5</v>
      </c>
      <c r="Q1919" s="198">
        <f>'[2]tr (2)'!P1332</f>
        <v>99.5</v>
      </c>
      <c r="R1919" s="251">
        <f>'[2]tr (2)'!Q1332</f>
        <v>99.5</v>
      </c>
      <c r="S1919" s="253" t="s">
        <v>1754</v>
      </c>
    </row>
    <row r="1920" spans="1:19" ht="15" customHeight="1">
      <c r="A1920" s="216" t="s">
        <v>1755</v>
      </c>
      <c r="B1920" s="247">
        <f>'[2]tr (2)'!C1333</f>
        <v>99</v>
      </c>
      <c r="C1920" s="198">
        <f>'[2]tr (2)'!D1333</f>
        <v>99</v>
      </c>
      <c r="D1920" s="198">
        <f>'[2]tr (2)'!E1333</f>
        <v>99</v>
      </c>
      <c r="E1920" s="251"/>
      <c r="F1920" s="198">
        <f>'[2]tr (2)'!F1333</f>
        <v>99</v>
      </c>
      <c r="G1920" s="198">
        <f>'[2]tr (2)'!G1333</f>
        <v>99</v>
      </c>
      <c r="H1920" s="198">
        <f>'[2]tr (2)'!H1333</f>
        <v>99</v>
      </c>
      <c r="I1920" s="198">
        <f>'[2]tr (2)'!I1333</f>
        <v>99</v>
      </c>
      <c r="J1920" s="198">
        <f>'[2]tr (2)'!J1333</f>
        <v>99</v>
      </c>
      <c r="K1920" s="198">
        <f>'[2]tr (2)'!K1333</f>
        <v>99</v>
      </c>
      <c r="L1920" s="198">
        <f>'[2]tr (2)'!L1333</f>
        <v>99.1</v>
      </c>
      <c r="M1920" s="198">
        <f>'[2]tr (2)'!M1333</f>
        <v>99.1</v>
      </c>
      <c r="N1920" s="198">
        <f>'[2]tr (2)'!N1333</f>
        <v>99.1</v>
      </c>
      <c r="O1920" s="251"/>
      <c r="P1920" s="247">
        <f>'[2]tr (2)'!O1333</f>
        <v>99.1</v>
      </c>
      <c r="Q1920" s="198">
        <f>'[2]tr (2)'!P1333</f>
        <v>99.1</v>
      </c>
      <c r="R1920" s="251">
        <f>'[2]tr (2)'!Q1333</f>
        <v>99.1</v>
      </c>
      <c r="S1920" s="253" t="s">
        <v>1756</v>
      </c>
    </row>
    <row r="1921" spans="1:19" ht="15" customHeight="1">
      <c r="A1921" s="216" t="s">
        <v>1757</v>
      </c>
      <c r="B1921" s="247">
        <f>'[2]tr (2)'!C1334</f>
        <v>98.5</v>
      </c>
      <c r="C1921" s="198">
        <f>'[2]tr (2)'!D1334</f>
        <v>98.5</v>
      </c>
      <c r="D1921" s="198">
        <f>'[2]tr (2)'!E1334</f>
        <v>98.2</v>
      </c>
      <c r="E1921" s="251"/>
      <c r="F1921" s="198">
        <f>'[2]tr (2)'!F1334</f>
        <v>98.2</v>
      </c>
      <c r="G1921" s="198">
        <f>'[2]tr (2)'!G1334</f>
        <v>98.2</v>
      </c>
      <c r="H1921" s="198">
        <f>'[2]tr (2)'!H1334</f>
        <v>98.4</v>
      </c>
      <c r="I1921" s="198">
        <f>'[2]tr (2)'!I1334</f>
        <v>98.4</v>
      </c>
      <c r="J1921" s="198">
        <f>'[2]tr (2)'!J1334</f>
        <v>98.7</v>
      </c>
      <c r="K1921" s="198">
        <f>'[2]tr (2)'!K1334</f>
        <v>98.7</v>
      </c>
      <c r="L1921" s="198">
        <f>'[2]tr (2)'!L1334</f>
        <v>98.7</v>
      </c>
      <c r="M1921" s="198">
        <f>'[2]tr (2)'!M1334</f>
        <v>98.7</v>
      </c>
      <c r="N1921" s="198">
        <f>'[2]tr (2)'!N1334</f>
        <v>98.7</v>
      </c>
      <c r="O1921" s="251"/>
      <c r="P1921" s="247">
        <f>'[2]tr (2)'!O1334</f>
        <v>98.9</v>
      </c>
      <c r="Q1921" s="198">
        <f>'[2]tr (2)'!P1334</f>
        <v>99.1</v>
      </c>
      <c r="R1921" s="251">
        <f>'[2]tr (2)'!Q1334</f>
        <v>99.3</v>
      </c>
      <c r="S1921" s="253" t="s">
        <v>1758</v>
      </c>
    </row>
    <row r="1922" spans="1:19" ht="15" customHeight="1">
      <c r="A1922" s="216" t="s">
        <v>1759</v>
      </c>
      <c r="B1922" s="247">
        <f>'[2]tr (2)'!C1335</f>
        <v>93</v>
      </c>
      <c r="C1922" s="198">
        <f>'[2]tr (2)'!D1335</f>
        <v>93</v>
      </c>
      <c r="D1922" s="198">
        <f>'[2]tr (2)'!E1335</f>
        <v>93.8</v>
      </c>
      <c r="E1922" s="251"/>
      <c r="F1922" s="198">
        <f>'[2]tr (2)'!F1335</f>
        <v>93.6</v>
      </c>
      <c r="G1922" s="198">
        <f>'[2]tr (2)'!G1335</f>
        <v>93.6</v>
      </c>
      <c r="H1922" s="198">
        <f>'[2]tr (2)'!H1335</f>
        <v>94.8</v>
      </c>
      <c r="I1922" s="198">
        <f>'[2]tr (2)'!I1335</f>
        <v>94.8</v>
      </c>
      <c r="J1922" s="198">
        <f>'[2]tr (2)'!J1335</f>
        <v>94.8</v>
      </c>
      <c r="K1922" s="198">
        <f>'[2]tr (2)'!K1335</f>
        <v>93.3</v>
      </c>
      <c r="L1922" s="198">
        <f>'[2]tr (2)'!L1335</f>
        <v>93.3</v>
      </c>
      <c r="M1922" s="198">
        <f>'[2]tr (2)'!M1335</f>
        <v>93.4</v>
      </c>
      <c r="N1922" s="198">
        <f>'[2]tr (2)'!N1335</f>
        <v>93.4</v>
      </c>
      <c r="O1922" s="251"/>
      <c r="P1922" s="247">
        <f>'[2]tr (2)'!O1335</f>
        <v>93.4</v>
      </c>
      <c r="Q1922" s="198">
        <f>'[2]tr (2)'!P1335</f>
        <v>93.4</v>
      </c>
      <c r="R1922" s="251">
        <f>'[2]tr (2)'!Q1335</f>
        <v>93.4</v>
      </c>
      <c r="S1922" s="253" t="s">
        <v>1760</v>
      </c>
    </row>
    <row r="1923" spans="1:19" ht="15" customHeight="1">
      <c r="A1923" s="216" t="s">
        <v>1761</v>
      </c>
      <c r="B1923" s="247">
        <f>'[2]tr (2)'!C1336</f>
        <v>105.5</v>
      </c>
      <c r="C1923" s="198">
        <f>'[2]tr (2)'!D1336</f>
        <v>105.5</v>
      </c>
      <c r="D1923" s="198">
        <f>'[2]tr (2)'!E1336</f>
        <v>105.5</v>
      </c>
      <c r="E1923" s="251"/>
      <c r="F1923" s="198">
        <f>'[2]tr (2)'!F1336</f>
        <v>105.5</v>
      </c>
      <c r="G1923" s="198">
        <f>'[2]tr (2)'!G1336</f>
        <v>105.5</v>
      </c>
      <c r="H1923" s="198">
        <f>'[2]tr (2)'!H1336</f>
        <v>105.5</v>
      </c>
      <c r="I1923" s="198">
        <f>'[2]tr (2)'!I1336</f>
        <v>105.5</v>
      </c>
      <c r="J1923" s="198">
        <f>'[2]tr (2)'!J1336</f>
        <v>105.5</v>
      </c>
      <c r="K1923" s="198">
        <f>'[2]tr (2)'!K1336</f>
        <v>105.5</v>
      </c>
      <c r="L1923" s="198">
        <f>'[2]tr (2)'!L1336</f>
        <v>105.5</v>
      </c>
      <c r="M1923" s="198">
        <f>'[2]tr (2)'!M1336</f>
        <v>105.5</v>
      </c>
      <c r="N1923" s="198">
        <f>'[2]tr (2)'!N1336</f>
        <v>105.5</v>
      </c>
      <c r="O1923" s="251"/>
      <c r="P1923" s="247">
        <f>'[2]tr (2)'!O1336</f>
        <v>105.5</v>
      </c>
      <c r="Q1923" s="198">
        <f>'[2]tr (2)'!P1336</f>
        <v>103.5</v>
      </c>
      <c r="R1923" s="251">
        <f>'[2]tr (2)'!Q1336</f>
        <v>103.5</v>
      </c>
      <c r="S1923" s="253" t="s">
        <v>1762</v>
      </c>
    </row>
    <row r="1924" spans="1:19" ht="15" customHeight="1">
      <c r="A1924" s="216" t="s">
        <v>1763</v>
      </c>
      <c r="B1924" s="247">
        <f>'[2]tr (2)'!C1337</f>
        <v>99.9</v>
      </c>
      <c r="C1924" s="198">
        <f>'[2]tr (2)'!D1337</f>
        <v>99.9</v>
      </c>
      <c r="D1924" s="198">
        <f>'[2]tr (2)'!E1337</f>
        <v>99.9</v>
      </c>
      <c r="E1924" s="251"/>
      <c r="F1924" s="198">
        <f>'[2]tr (2)'!F1337</f>
        <v>99.9</v>
      </c>
      <c r="G1924" s="198">
        <f>'[2]tr (2)'!G1337</f>
        <v>99.9</v>
      </c>
      <c r="H1924" s="198">
        <f>'[2]tr (2)'!H1337</f>
        <v>99.9</v>
      </c>
      <c r="I1924" s="198">
        <f>'[2]tr (2)'!I1337</f>
        <v>99.9</v>
      </c>
      <c r="J1924" s="198">
        <f>'[2]tr (2)'!J1337</f>
        <v>99.9</v>
      </c>
      <c r="K1924" s="198">
        <f>'[2]tr (2)'!K1337</f>
        <v>99.9</v>
      </c>
      <c r="L1924" s="198">
        <f>'[2]tr (2)'!L1337</f>
        <v>99.9</v>
      </c>
      <c r="M1924" s="198">
        <f>'[2]tr (2)'!M1337</f>
        <v>99.9</v>
      </c>
      <c r="N1924" s="198">
        <f>'[2]tr (2)'!N1337</f>
        <v>99.9</v>
      </c>
      <c r="O1924" s="251"/>
      <c r="P1924" s="247">
        <f>'[2]tr (2)'!O1337</f>
        <v>100.1</v>
      </c>
      <c r="Q1924" s="198">
        <f>'[2]tr (2)'!P1337</f>
        <v>100.1</v>
      </c>
      <c r="R1924" s="251">
        <f>'[2]tr (2)'!Q1337</f>
        <v>100.1</v>
      </c>
      <c r="S1924" s="252" t="s">
        <v>1764</v>
      </c>
    </row>
    <row r="1925" spans="1:19" ht="15" customHeight="1">
      <c r="A1925" s="216" t="s">
        <v>1765</v>
      </c>
      <c r="B1925" s="247">
        <f>'[2]tr (2)'!C1338</f>
        <v>98.4</v>
      </c>
      <c r="C1925" s="198">
        <f>'[2]tr (2)'!D1338</f>
        <v>98.4</v>
      </c>
      <c r="D1925" s="198">
        <f>'[2]tr (2)'!E1338</f>
        <v>98.4</v>
      </c>
      <c r="E1925" s="251"/>
      <c r="F1925" s="198">
        <f>'[2]tr (2)'!F1338</f>
        <v>98.4</v>
      </c>
      <c r="G1925" s="198">
        <f>'[2]tr (2)'!G1338</f>
        <v>98.4</v>
      </c>
      <c r="H1925" s="198">
        <f>'[2]tr (2)'!H1338</f>
        <v>98.4</v>
      </c>
      <c r="I1925" s="198">
        <f>'[2]tr (2)'!I1338</f>
        <v>98.4</v>
      </c>
      <c r="J1925" s="198">
        <f>'[2]tr (2)'!J1338</f>
        <v>98.4</v>
      </c>
      <c r="K1925" s="198">
        <f>'[2]tr (2)'!K1338</f>
        <v>98.4</v>
      </c>
      <c r="L1925" s="198">
        <f>'[2]tr (2)'!L1338</f>
        <v>98.4</v>
      </c>
      <c r="M1925" s="198">
        <f>'[2]tr (2)'!M1338</f>
        <v>98.4</v>
      </c>
      <c r="N1925" s="198">
        <f>'[2]tr (2)'!N1338</f>
        <v>98.4</v>
      </c>
      <c r="O1925" s="251"/>
      <c r="P1925" s="247">
        <f>'[2]tr (2)'!O1338</f>
        <v>97.9</v>
      </c>
      <c r="Q1925" s="198">
        <f>'[2]tr (2)'!P1338</f>
        <v>97.9</v>
      </c>
      <c r="R1925" s="251">
        <f>'[2]tr (2)'!Q1338</f>
        <v>97.9</v>
      </c>
      <c r="S1925" s="253" t="s">
        <v>1766</v>
      </c>
    </row>
    <row r="1926" spans="1:19" ht="15" customHeight="1">
      <c r="A1926" s="216" t="s">
        <v>1767</v>
      </c>
      <c r="B1926" s="247">
        <f>'[2]tr (2)'!C1339</f>
        <v>103.5</v>
      </c>
      <c r="C1926" s="198">
        <f>'[2]tr (2)'!D1339</f>
        <v>103.5</v>
      </c>
      <c r="D1926" s="198">
        <f>'[2]tr (2)'!E1339</f>
        <v>103.5</v>
      </c>
      <c r="E1926" s="251"/>
      <c r="F1926" s="198">
        <f>'[2]tr (2)'!F1339</f>
        <v>103.5</v>
      </c>
      <c r="G1926" s="198">
        <f>'[2]tr (2)'!G1339</f>
        <v>103.5</v>
      </c>
      <c r="H1926" s="198">
        <f>'[2]tr (2)'!H1339</f>
        <v>103.5</v>
      </c>
      <c r="I1926" s="198">
        <f>'[2]tr (2)'!I1339</f>
        <v>103.5</v>
      </c>
      <c r="J1926" s="198">
        <f>'[2]tr (2)'!J1339</f>
        <v>103.5</v>
      </c>
      <c r="K1926" s="198">
        <f>'[2]tr (2)'!K1339</f>
        <v>103.5</v>
      </c>
      <c r="L1926" s="198">
        <f>'[2]tr (2)'!L1339</f>
        <v>103.6</v>
      </c>
      <c r="M1926" s="198">
        <f>'[2]tr (2)'!M1339</f>
        <v>103.6</v>
      </c>
      <c r="N1926" s="198">
        <f>'[2]tr (2)'!N1339</f>
        <v>103.5</v>
      </c>
      <c r="O1926" s="251"/>
      <c r="P1926" s="247">
        <f>'[2]tr (2)'!O1339</f>
        <v>103.6</v>
      </c>
      <c r="Q1926" s="198">
        <f>'[2]tr (2)'!P1339</f>
        <v>103.6</v>
      </c>
      <c r="R1926" s="251">
        <f>'[2]tr (2)'!Q1339</f>
        <v>103.6</v>
      </c>
      <c r="S1926" s="252" t="s">
        <v>1768</v>
      </c>
    </row>
    <row r="1927" spans="1:19" ht="15" customHeight="1">
      <c r="A1927" s="216" t="s">
        <v>1769</v>
      </c>
      <c r="B1927" s="247">
        <f>'[2]tr (2)'!C1340</f>
        <v>109.1</v>
      </c>
      <c r="C1927" s="198">
        <f>'[2]tr (2)'!D1340</f>
        <v>109.1</v>
      </c>
      <c r="D1927" s="198">
        <f>'[2]tr (2)'!E1340</f>
        <v>109.1</v>
      </c>
      <c r="E1927" s="251"/>
      <c r="F1927" s="198">
        <f>'[2]tr (2)'!F1340</f>
        <v>109.1</v>
      </c>
      <c r="G1927" s="198">
        <f>'[2]tr (2)'!G1340</f>
        <v>109.1</v>
      </c>
      <c r="H1927" s="198">
        <f>'[2]tr (2)'!H1340</f>
        <v>109.1</v>
      </c>
      <c r="I1927" s="198">
        <f>'[2]tr (2)'!I1340</f>
        <v>109.1</v>
      </c>
      <c r="J1927" s="198">
        <f>'[2]tr (2)'!J1340</f>
        <v>109.1</v>
      </c>
      <c r="K1927" s="198">
        <f>'[2]tr (2)'!K1340</f>
        <v>109.1</v>
      </c>
      <c r="L1927" s="198">
        <f>'[2]tr (2)'!L1340</f>
        <v>109.1</v>
      </c>
      <c r="M1927" s="198">
        <f>'[2]tr (2)'!M1340</f>
        <v>109.1</v>
      </c>
      <c r="N1927" s="198">
        <f>'[2]tr (2)'!N1340</f>
        <v>109.1</v>
      </c>
      <c r="O1927" s="251"/>
      <c r="P1927" s="247">
        <f>'[2]tr (2)'!O1340</f>
        <v>108.3</v>
      </c>
      <c r="Q1927" s="198">
        <f>'[2]tr (2)'!P1340</f>
        <v>107.5</v>
      </c>
      <c r="R1927" s="251">
        <f>'[2]tr (2)'!Q1340</f>
        <v>107.5</v>
      </c>
      <c r="S1927" s="253" t="s">
        <v>1770</v>
      </c>
    </row>
    <row r="1928" spans="1:19" ht="15" customHeight="1">
      <c r="B1928" s="247"/>
      <c r="C1928" s="198"/>
      <c r="D1928" s="242"/>
      <c r="E1928" s="244"/>
      <c r="F1928" s="242"/>
      <c r="G1928" s="242"/>
      <c r="H1928" s="242"/>
      <c r="I1928" s="242"/>
      <c r="J1928" s="242"/>
      <c r="K1928" s="242"/>
      <c r="L1928" s="242"/>
      <c r="M1928" s="242"/>
      <c r="N1928" s="242"/>
      <c r="O1928" s="244"/>
      <c r="P1928" s="241"/>
      <c r="Q1928" s="242"/>
      <c r="R1928" s="244"/>
      <c r="S1928" s="253"/>
    </row>
    <row r="1929" spans="1:19" ht="15" customHeight="1">
      <c r="A1929" s="249" t="s">
        <v>1771</v>
      </c>
      <c r="B1929" s="241">
        <f>'[2]tr (2)'!C1342</f>
        <v>98.7</v>
      </c>
      <c r="C1929" s="242">
        <f>'[2]tr (2)'!D1342</f>
        <v>98.7</v>
      </c>
      <c r="D1929" s="242">
        <f>'[2]tr (2)'!E1342</f>
        <v>98.7</v>
      </c>
      <c r="E1929" s="244"/>
      <c r="F1929" s="242">
        <f>'[2]tr (2)'!F1342</f>
        <v>98.7</v>
      </c>
      <c r="G1929" s="242">
        <f>'[2]tr (2)'!G1342</f>
        <v>98.8</v>
      </c>
      <c r="H1929" s="242">
        <f>'[2]tr (2)'!H1342</f>
        <v>98.8</v>
      </c>
      <c r="I1929" s="242">
        <f>'[2]tr (2)'!I1342</f>
        <v>98.9</v>
      </c>
      <c r="J1929" s="242">
        <f>'[2]tr (2)'!J1342</f>
        <v>98.9</v>
      </c>
      <c r="K1929" s="242">
        <f>'[2]tr (2)'!K1342</f>
        <v>98.9</v>
      </c>
      <c r="L1929" s="242">
        <f>'[2]tr (2)'!L1342</f>
        <v>99</v>
      </c>
      <c r="M1929" s="242">
        <f>'[2]tr (2)'!M1342</f>
        <v>99</v>
      </c>
      <c r="N1929" s="242">
        <f>'[2]tr (2)'!N1342</f>
        <v>99</v>
      </c>
      <c r="O1929" s="244"/>
      <c r="P1929" s="241">
        <f>'[2]tr (2)'!O1342</f>
        <v>99</v>
      </c>
      <c r="Q1929" s="242">
        <f>'[2]tr (2)'!P1342</f>
        <v>99</v>
      </c>
      <c r="R1929" s="244">
        <f>'[2]tr (2)'!Q1342</f>
        <v>99</v>
      </c>
      <c r="S1929" s="248" t="s">
        <v>1772</v>
      </c>
    </row>
    <row r="1930" spans="1:19" ht="15" customHeight="1">
      <c r="A1930" s="216" t="s">
        <v>1773</v>
      </c>
      <c r="B1930" s="247">
        <f>'[2]tr (2)'!C1343</f>
        <v>98</v>
      </c>
      <c r="C1930" s="198">
        <f>'[2]tr (2)'!D1343</f>
        <v>98</v>
      </c>
      <c r="D1930" s="198">
        <f>'[2]tr (2)'!E1343</f>
        <v>98</v>
      </c>
      <c r="E1930" s="251"/>
      <c r="F1930" s="198">
        <f>'[2]tr (2)'!F1343</f>
        <v>98</v>
      </c>
      <c r="G1930" s="198">
        <f>'[2]tr (2)'!G1343</f>
        <v>98.2</v>
      </c>
      <c r="H1930" s="198">
        <f>'[2]tr (2)'!H1343</f>
        <v>98.2</v>
      </c>
      <c r="I1930" s="198">
        <f>'[2]tr (2)'!I1343</f>
        <v>98.3</v>
      </c>
      <c r="J1930" s="198">
        <f>'[2]tr (2)'!J1343</f>
        <v>98.3</v>
      </c>
      <c r="K1930" s="198">
        <f>'[2]tr (2)'!K1343</f>
        <v>98.3</v>
      </c>
      <c r="L1930" s="198">
        <f>'[2]tr (2)'!L1343</f>
        <v>98.8</v>
      </c>
      <c r="M1930" s="198">
        <f>'[2]tr (2)'!M1343</f>
        <v>98.8</v>
      </c>
      <c r="N1930" s="198">
        <f>'[2]tr (2)'!N1343</f>
        <v>98.8</v>
      </c>
      <c r="O1930" s="251"/>
      <c r="P1930" s="247">
        <f>'[2]tr (2)'!O1343</f>
        <v>98.8</v>
      </c>
      <c r="Q1930" s="198">
        <f>'[2]tr (2)'!P1343</f>
        <v>98.8</v>
      </c>
      <c r="R1930" s="251">
        <f>'[2]tr (2)'!Q1343</f>
        <v>98.8</v>
      </c>
      <c r="S1930" s="253" t="s">
        <v>1774</v>
      </c>
    </row>
    <row r="1931" spans="1:19" ht="15" customHeight="1">
      <c r="A1931" s="216" t="s">
        <v>1775</v>
      </c>
      <c r="B1931" s="247">
        <f>'[2]tr (2)'!C1344</f>
        <v>101.5</v>
      </c>
      <c r="C1931" s="198">
        <f>'[2]tr (2)'!D1344</f>
        <v>101.5</v>
      </c>
      <c r="D1931" s="198">
        <f>'[2]tr (2)'!E1344</f>
        <v>101.5</v>
      </c>
      <c r="E1931" s="251"/>
      <c r="F1931" s="198">
        <f>'[2]tr (2)'!F1344</f>
        <v>101.5</v>
      </c>
      <c r="G1931" s="198">
        <f>'[2]tr (2)'!G1344</f>
        <v>101.5</v>
      </c>
      <c r="H1931" s="198">
        <f>'[2]tr (2)'!H1344</f>
        <v>101.5</v>
      </c>
      <c r="I1931" s="198">
        <f>'[2]tr (2)'!I1344</f>
        <v>101.5</v>
      </c>
      <c r="J1931" s="198">
        <f>'[2]tr (2)'!J1344</f>
        <v>101.5</v>
      </c>
      <c r="K1931" s="198">
        <f>'[2]tr (2)'!K1344</f>
        <v>101.5</v>
      </c>
      <c r="L1931" s="198">
        <f>'[2]tr (2)'!L1344</f>
        <v>101.5</v>
      </c>
      <c r="M1931" s="198">
        <f>'[2]tr (2)'!M1344</f>
        <v>101.5</v>
      </c>
      <c r="N1931" s="198">
        <f>'[2]tr (2)'!N1344</f>
        <v>101.5</v>
      </c>
      <c r="O1931" s="251"/>
      <c r="P1931" s="247">
        <f>'[2]tr (2)'!O1344</f>
        <v>101.5</v>
      </c>
      <c r="Q1931" s="198">
        <f>'[2]tr (2)'!P1344</f>
        <v>101.5</v>
      </c>
      <c r="R1931" s="251">
        <f>'[2]tr (2)'!Q1344</f>
        <v>101.5</v>
      </c>
      <c r="S1931" s="253" t="s">
        <v>1776</v>
      </c>
    </row>
    <row r="1932" spans="1:19" ht="15" customHeight="1">
      <c r="A1932" s="216" t="s">
        <v>1777</v>
      </c>
      <c r="B1932" s="247">
        <f>'[2]tr (2)'!C1345</f>
        <v>99.8</v>
      </c>
      <c r="C1932" s="198">
        <f>'[2]tr (2)'!D1345</f>
        <v>99.8</v>
      </c>
      <c r="D1932" s="198">
        <f>'[2]tr (2)'!E1345</f>
        <v>99.8</v>
      </c>
      <c r="E1932" s="251"/>
      <c r="F1932" s="198">
        <f>'[2]tr (2)'!F1345</f>
        <v>99.8</v>
      </c>
      <c r="G1932" s="198">
        <f>'[2]tr (2)'!G1345</f>
        <v>99.8</v>
      </c>
      <c r="H1932" s="198">
        <f>'[2]tr (2)'!H1345</f>
        <v>99.8</v>
      </c>
      <c r="I1932" s="198">
        <f>'[2]tr (2)'!I1345</f>
        <v>99.8</v>
      </c>
      <c r="J1932" s="198">
        <f>'[2]tr (2)'!J1345</f>
        <v>99.8</v>
      </c>
      <c r="K1932" s="198">
        <f>'[2]tr (2)'!K1345</f>
        <v>99.8</v>
      </c>
      <c r="L1932" s="198">
        <f>'[2]tr (2)'!L1345</f>
        <v>99.8</v>
      </c>
      <c r="M1932" s="198">
        <f>'[2]tr (2)'!M1345</f>
        <v>99.8</v>
      </c>
      <c r="N1932" s="198">
        <f>'[2]tr (2)'!N1345</f>
        <v>99.8</v>
      </c>
      <c r="O1932" s="251"/>
      <c r="P1932" s="247">
        <f>'[2]tr (2)'!O1345</f>
        <v>99.8</v>
      </c>
      <c r="Q1932" s="198">
        <f>'[2]tr (2)'!P1345</f>
        <v>99.8</v>
      </c>
      <c r="R1932" s="251">
        <f>'[2]tr (2)'!Q1345</f>
        <v>99.8</v>
      </c>
      <c r="S1932" s="253" t="s">
        <v>1778</v>
      </c>
    </row>
    <row r="1933" spans="1:19" ht="15" customHeight="1">
      <c r="A1933" s="216" t="s">
        <v>1779</v>
      </c>
      <c r="B1933" s="247">
        <f>'[2]tr (2)'!C1346</f>
        <v>101.3</v>
      </c>
      <c r="C1933" s="198">
        <f>'[2]tr (2)'!D1346</f>
        <v>101.3</v>
      </c>
      <c r="D1933" s="198">
        <f>'[2]tr (2)'!E1346</f>
        <v>101.3</v>
      </c>
      <c r="E1933" s="251"/>
      <c r="F1933" s="198">
        <f>'[2]tr (2)'!F1346</f>
        <v>101.3</v>
      </c>
      <c r="G1933" s="198">
        <f>'[2]tr (2)'!G1346</f>
        <v>101.3</v>
      </c>
      <c r="H1933" s="198">
        <f>'[2]tr (2)'!H1346</f>
        <v>101.3</v>
      </c>
      <c r="I1933" s="198">
        <f>'[2]tr (2)'!I1346</f>
        <v>101.3</v>
      </c>
      <c r="J1933" s="198">
        <f>'[2]tr (2)'!J1346</f>
        <v>101.3</v>
      </c>
      <c r="K1933" s="198">
        <f>'[2]tr (2)'!K1346</f>
        <v>101.3</v>
      </c>
      <c r="L1933" s="198">
        <f>'[2]tr (2)'!L1346</f>
        <v>101.3</v>
      </c>
      <c r="M1933" s="198">
        <f>'[2]tr (2)'!M1346</f>
        <v>101.3</v>
      </c>
      <c r="N1933" s="198">
        <f>'[2]tr (2)'!N1346</f>
        <v>101.3</v>
      </c>
      <c r="O1933" s="251"/>
      <c r="P1933" s="247">
        <f>'[2]tr (2)'!O1346</f>
        <v>101.3</v>
      </c>
      <c r="Q1933" s="198">
        <f>'[2]tr (2)'!P1346</f>
        <v>101.3</v>
      </c>
      <c r="R1933" s="251">
        <f>'[2]tr (2)'!Q1346</f>
        <v>101.3</v>
      </c>
      <c r="S1933" s="253" t="s">
        <v>1780</v>
      </c>
    </row>
    <row r="1934" spans="1:19" ht="15" customHeight="1">
      <c r="A1934" s="216" t="s">
        <v>1781</v>
      </c>
      <c r="B1934" s="247">
        <f>'[2]tr (2)'!C1347</f>
        <v>100</v>
      </c>
      <c r="C1934" s="198">
        <f>'[2]tr (2)'!D1347</f>
        <v>100</v>
      </c>
      <c r="D1934" s="198">
        <f>'[2]tr (2)'!E1347</f>
        <v>100</v>
      </c>
      <c r="E1934" s="251"/>
      <c r="F1934" s="198">
        <f>'[2]tr (2)'!F1347</f>
        <v>100</v>
      </c>
      <c r="G1934" s="198">
        <f>'[2]tr (2)'!G1347</f>
        <v>100</v>
      </c>
      <c r="H1934" s="198">
        <f>'[2]tr (2)'!H1347</f>
        <v>100</v>
      </c>
      <c r="I1934" s="198">
        <f>'[2]tr (2)'!I1347</f>
        <v>100</v>
      </c>
      <c r="J1934" s="198">
        <f>'[2]tr (2)'!J1347</f>
        <v>100</v>
      </c>
      <c r="K1934" s="198">
        <f>'[2]tr (2)'!K1347</f>
        <v>100</v>
      </c>
      <c r="L1934" s="198">
        <f>'[2]tr (2)'!L1347</f>
        <v>100</v>
      </c>
      <c r="M1934" s="198">
        <f>'[2]tr (2)'!M1347</f>
        <v>100</v>
      </c>
      <c r="N1934" s="198">
        <f>'[2]tr (2)'!N1347</f>
        <v>100</v>
      </c>
      <c r="O1934" s="251"/>
      <c r="P1934" s="247">
        <f>'[2]tr (2)'!O1347</f>
        <v>100</v>
      </c>
      <c r="Q1934" s="198">
        <f>'[2]tr (2)'!P1347</f>
        <v>100</v>
      </c>
      <c r="R1934" s="251">
        <f>'[2]tr (2)'!Q1347</f>
        <v>100</v>
      </c>
      <c r="S1934" s="253" t="s">
        <v>1782</v>
      </c>
    </row>
    <row r="1935" spans="1:19" ht="15" customHeight="1">
      <c r="A1935" s="216" t="s">
        <v>1783</v>
      </c>
      <c r="B1935" s="247">
        <f>'[2]tr (2)'!C1348</f>
        <v>96.4</v>
      </c>
      <c r="C1935" s="198">
        <f>'[2]tr (2)'!D1348</f>
        <v>96.4</v>
      </c>
      <c r="D1935" s="198">
        <f>'[2]tr (2)'!E1348</f>
        <v>96.3</v>
      </c>
      <c r="E1935" s="251"/>
      <c r="F1935" s="198">
        <f>'[2]tr (2)'!F1348</f>
        <v>96.3</v>
      </c>
      <c r="G1935" s="198">
        <f>'[2]tr (2)'!G1348</f>
        <v>96.3</v>
      </c>
      <c r="H1935" s="198">
        <f>'[2]tr (2)'!H1348</f>
        <v>96.3</v>
      </c>
      <c r="I1935" s="198">
        <f>'[2]tr (2)'!I1348</f>
        <v>96.3</v>
      </c>
      <c r="J1935" s="198">
        <f>'[2]tr (2)'!J1348</f>
        <v>96.3</v>
      </c>
      <c r="K1935" s="198">
        <f>'[2]tr (2)'!K1348</f>
        <v>96.3</v>
      </c>
      <c r="L1935" s="198">
        <f>'[2]tr (2)'!L1348</f>
        <v>96.3</v>
      </c>
      <c r="M1935" s="198">
        <f>'[2]tr (2)'!M1348</f>
        <v>96.3</v>
      </c>
      <c r="N1935" s="198">
        <f>'[2]tr (2)'!N1348</f>
        <v>96.3</v>
      </c>
      <c r="O1935" s="251"/>
      <c r="P1935" s="247">
        <f>'[2]tr (2)'!O1348</f>
        <v>96.3</v>
      </c>
      <c r="Q1935" s="198">
        <f>'[2]tr (2)'!P1348</f>
        <v>96.3</v>
      </c>
      <c r="R1935" s="251">
        <f>'[2]tr (2)'!Q1348</f>
        <v>96.3</v>
      </c>
      <c r="S1935" s="253" t="s">
        <v>1784</v>
      </c>
    </row>
    <row r="1936" spans="1:19" ht="15" customHeight="1">
      <c r="A1936" s="216" t="s">
        <v>1785</v>
      </c>
      <c r="B1936" s="247">
        <f>'[2]tr (2)'!C1349</f>
        <v>100</v>
      </c>
      <c r="C1936" s="198">
        <f>'[2]tr (2)'!D1349</f>
        <v>100</v>
      </c>
      <c r="D1936" s="198">
        <f>'[2]tr (2)'!E1349</f>
        <v>99.9</v>
      </c>
      <c r="E1936" s="251"/>
      <c r="F1936" s="198">
        <f>'[2]tr (2)'!F1349</f>
        <v>99.9</v>
      </c>
      <c r="G1936" s="198">
        <f>'[2]tr (2)'!G1349</f>
        <v>100</v>
      </c>
      <c r="H1936" s="198">
        <f>'[2]tr (2)'!H1349</f>
        <v>100</v>
      </c>
      <c r="I1936" s="198">
        <f>'[2]tr (2)'!I1349</f>
        <v>100</v>
      </c>
      <c r="J1936" s="198">
        <f>'[2]tr (2)'!J1349</f>
        <v>100</v>
      </c>
      <c r="K1936" s="198">
        <f>'[2]tr (2)'!K1349</f>
        <v>100</v>
      </c>
      <c r="L1936" s="198">
        <f>'[2]tr (2)'!L1349</f>
        <v>100</v>
      </c>
      <c r="M1936" s="198">
        <f>'[2]tr (2)'!M1349</f>
        <v>100</v>
      </c>
      <c r="N1936" s="198">
        <f>'[2]tr (2)'!N1349</f>
        <v>100</v>
      </c>
      <c r="O1936" s="251"/>
      <c r="P1936" s="247">
        <f>'[2]tr (2)'!O1349</f>
        <v>100</v>
      </c>
      <c r="Q1936" s="198">
        <f>'[2]tr (2)'!P1349</f>
        <v>100</v>
      </c>
      <c r="R1936" s="251">
        <f>'[2]tr (2)'!Q1349</f>
        <v>100</v>
      </c>
      <c r="S1936" s="253" t="s">
        <v>1786</v>
      </c>
    </row>
    <row r="1937" spans="1:19" ht="15" customHeight="1">
      <c r="B1937" s="247"/>
      <c r="C1937" s="198"/>
      <c r="D1937" s="242"/>
      <c r="E1937" s="244"/>
      <c r="F1937" s="242"/>
      <c r="G1937" s="242"/>
      <c r="H1937" s="242"/>
      <c r="I1937" s="242"/>
      <c r="J1937" s="242"/>
      <c r="K1937" s="242"/>
      <c r="L1937" s="242"/>
      <c r="M1937" s="242"/>
      <c r="N1937" s="242"/>
      <c r="O1937" s="244"/>
      <c r="P1937" s="241"/>
      <c r="Q1937" s="242"/>
      <c r="R1937" s="244"/>
      <c r="S1937" s="253"/>
    </row>
    <row r="1938" spans="1:19" ht="15" customHeight="1">
      <c r="A1938" s="249" t="s">
        <v>1787</v>
      </c>
      <c r="B1938" s="241">
        <f>'[2]tr (2)'!C1351</f>
        <v>99.7</v>
      </c>
      <c r="C1938" s="242">
        <f>'[2]tr (2)'!D1351</f>
        <v>100.4</v>
      </c>
      <c r="D1938" s="242">
        <f>'[2]tr (2)'!E1351</f>
        <v>100.1</v>
      </c>
      <c r="E1938" s="244"/>
      <c r="F1938" s="242">
        <f>'[2]tr (2)'!F1351</f>
        <v>97.9</v>
      </c>
      <c r="G1938" s="242">
        <f>'[2]tr (2)'!G1351</f>
        <v>96.5</v>
      </c>
      <c r="H1938" s="242">
        <f>'[2]tr (2)'!H1351</f>
        <v>97</v>
      </c>
      <c r="I1938" s="242">
        <f>'[2]tr (2)'!I1351</f>
        <v>101.3</v>
      </c>
      <c r="J1938" s="242">
        <f>'[2]tr (2)'!J1351</f>
        <v>102.9</v>
      </c>
      <c r="K1938" s="242">
        <f>'[2]tr (2)'!K1351</f>
        <v>103.9</v>
      </c>
      <c r="L1938" s="242">
        <f>'[2]tr (2)'!L1351</f>
        <v>103.7</v>
      </c>
      <c r="M1938" s="242">
        <f>'[2]tr (2)'!M1351</f>
        <v>103.5</v>
      </c>
      <c r="N1938" s="242">
        <f>'[2]tr (2)'!N1351</f>
        <v>103.8</v>
      </c>
      <c r="O1938" s="244"/>
      <c r="P1938" s="241">
        <f>'[2]tr (2)'!O1351</f>
        <v>103.4</v>
      </c>
      <c r="Q1938" s="242">
        <f>'[2]tr (2)'!P1351</f>
        <v>102.8</v>
      </c>
      <c r="R1938" s="244">
        <f>'[2]tr (2)'!Q1351</f>
        <v>104.2</v>
      </c>
      <c r="S1938" s="248" t="s">
        <v>1788</v>
      </c>
    </row>
    <row r="1939" spans="1:19" ht="15" customHeight="1">
      <c r="A1939" s="216" t="s">
        <v>1789</v>
      </c>
      <c r="B1939" s="247">
        <f>'[2]tr (2)'!C1352</f>
        <v>97.3</v>
      </c>
      <c r="C1939" s="198">
        <f>'[2]tr (2)'!D1352</f>
        <v>99</v>
      </c>
      <c r="D1939" s="198">
        <f>'[2]tr (2)'!E1352</f>
        <v>99</v>
      </c>
      <c r="E1939" s="251"/>
      <c r="F1939" s="198">
        <f>'[2]tr (2)'!F1352</f>
        <v>99</v>
      </c>
      <c r="G1939" s="198">
        <f>'[2]tr (2)'!G1352</f>
        <v>99</v>
      </c>
      <c r="H1939" s="198">
        <f>'[2]tr (2)'!H1352</f>
        <v>99</v>
      </c>
      <c r="I1939" s="198">
        <f>'[2]tr (2)'!I1352</f>
        <v>99</v>
      </c>
      <c r="J1939" s="198">
        <f>'[2]tr (2)'!J1352</f>
        <v>99</v>
      </c>
      <c r="K1939" s="198">
        <f>'[2]tr (2)'!K1352</f>
        <v>99</v>
      </c>
      <c r="L1939" s="198">
        <f>'[2]tr (2)'!L1352</f>
        <v>99</v>
      </c>
      <c r="M1939" s="198">
        <f>'[2]tr (2)'!M1352</f>
        <v>99</v>
      </c>
      <c r="N1939" s="198">
        <f>'[2]tr (2)'!N1352</f>
        <v>99</v>
      </c>
      <c r="O1939" s="251"/>
      <c r="P1939" s="247">
        <f>'[2]tr (2)'!O1352</f>
        <v>99</v>
      </c>
      <c r="Q1939" s="198">
        <f>'[2]tr (2)'!P1352</f>
        <v>99</v>
      </c>
      <c r="R1939" s="251">
        <f>'[2]tr (2)'!Q1352</f>
        <v>99</v>
      </c>
      <c r="S1939" s="253" t="s">
        <v>1790</v>
      </c>
    </row>
    <row r="1940" spans="1:19" ht="15" customHeight="1">
      <c r="A1940" s="216" t="s">
        <v>1791</v>
      </c>
      <c r="B1940" s="247">
        <f>'[2]tr (2)'!C1353</f>
        <v>100</v>
      </c>
      <c r="C1940" s="198">
        <f>'[2]tr (2)'!D1353</f>
        <v>100</v>
      </c>
      <c r="D1940" s="198">
        <f>'[2]tr (2)'!E1353</f>
        <v>100</v>
      </c>
      <c r="E1940" s="251"/>
      <c r="F1940" s="198">
        <f>'[2]tr (2)'!F1353</f>
        <v>100</v>
      </c>
      <c r="G1940" s="198">
        <f>'[2]tr (2)'!G1353</f>
        <v>100</v>
      </c>
      <c r="H1940" s="198">
        <f>'[2]tr (2)'!H1353</f>
        <v>100</v>
      </c>
      <c r="I1940" s="198">
        <f>'[2]tr (2)'!I1353</f>
        <v>100</v>
      </c>
      <c r="J1940" s="198">
        <f>'[2]tr (2)'!J1353</f>
        <v>100</v>
      </c>
      <c r="K1940" s="198">
        <f>'[2]tr (2)'!K1353</f>
        <v>100</v>
      </c>
      <c r="L1940" s="198">
        <f>'[2]tr (2)'!L1353</f>
        <v>100</v>
      </c>
      <c r="M1940" s="198">
        <f>'[2]tr (2)'!M1353</f>
        <v>100</v>
      </c>
      <c r="N1940" s="198">
        <f>'[2]tr (2)'!N1353</f>
        <v>100</v>
      </c>
      <c r="O1940" s="251"/>
      <c r="P1940" s="247">
        <f>'[2]tr (2)'!O1353</f>
        <v>100</v>
      </c>
      <c r="Q1940" s="198">
        <f>'[2]tr (2)'!P1353</f>
        <v>100</v>
      </c>
      <c r="R1940" s="251">
        <f>'[2]tr (2)'!Q1353</f>
        <v>100</v>
      </c>
      <c r="S1940" s="253" t="s">
        <v>1792</v>
      </c>
    </row>
    <row r="1941" spans="1:19" ht="15" customHeight="1">
      <c r="A1941" s="216" t="s">
        <v>1793</v>
      </c>
      <c r="B1941" s="247">
        <f>'[2]tr (2)'!C1354</f>
        <v>99.4</v>
      </c>
      <c r="C1941" s="198">
        <f>'[2]tr (2)'!D1354</f>
        <v>99.4</v>
      </c>
      <c r="D1941" s="198">
        <f>'[2]tr (2)'!E1354</f>
        <v>99.4</v>
      </c>
      <c r="E1941" s="251"/>
      <c r="F1941" s="198">
        <f>'[2]tr (2)'!F1354</f>
        <v>99.4</v>
      </c>
      <c r="G1941" s="198">
        <f>'[2]tr (2)'!G1354</f>
        <v>99.4</v>
      </c>
      <c r="H1941" s="198">
        <f>'[2]tr (2)'!H1354</f>
        <v>99.4</v>
      </c>
      <c r="I1941" s="198">
        <f>'[2]tr (2)'!I1354</f>
        <v>99.4</v>
      </c>
      <c r="J1941" s="198">
        <f>'[2]tr (2)'!J1354</f>
        <v>99.4</v>
      </c>
      <c r="K1941" s="198">
        <f>'[2]tr (2)'!K1354</f>
        <v>99.4</v>
      </c>
      <c r="L1941" s="198">
        <f>'[2]tr (2)'!L1354</f>
        <v>99.4</v>
      </c>
      <c r="M1941" s="198">
        <f>'[2]tr (2)'!M1354</f>
        <v>99.4</v>
      </c>
      <c r="N1941" s="198">
        <f>'[2]tr (2)'!N1354</f>
        <v>99.4</v>
      </c>
      <c r="O1941" s="251"/>
      <c r="P1941" s="247">
        <f>'[2]tr (2)'!O1354</f>
        <v>99.4</v>
      </c>
      <c r="Q1941" s="198">
        <f>'[2]tr (2)'!P1354</f>
        <v>99.4</v>
      </c>
      <c r="R1941" s="251">
        <f>'[2]tr (2)'!Q1354</f>
        <v>99.4</v>
      </c>
      <c r="S1941" s="252" t="s">
        <v>1794</v>
      </c>
    </row>
    <row r="1942" spans="1:19" ht="15" customHeight="1">
      <c r="A1942" s="216" t="s">
        <v>1795</v>
      </c>
      <c r="B1942" s="247">
        <f>'[2]tr (2)'!C1355</f>
        <v>98.1</v>
      </c>
      <c r="C1942" s="198">
        <f>'[2]tr (2)'!D1355</f>
        <v>98.1</v>
      </c>
      <c r="D1942" s="198">
        <f>'[2]tr (2)'!E1355</f>
        <v>98.1</v>
      </c>
      <c r="E1942" s="251"/>
      <c r="F1942" s="198">
        <f>'[2]tr (2)'!F1355</f>
        <v>98.1</v>
      </c>
      <c r="G1942" s="198">
        <f>'[2]tr (2)'!G1355</f>
        <v>98.1</v>
      </c>
      <c r="H1942" s="198">
        <f>'[2]tr (2)'!H1355</f>
        <v>98.1</v>
      </c>
      <c r="I1942" s="198">
        <f>'[2]tr (2)'!I1355</f>
        <v>98.1</v>
      </c>
      <c r="J1942" s="198">
        <f>'[2]tr (2)'!J1355</f>
        <v>98.1</v>
      </c>
      <c r="K1942" s="198">
        <f>'[2]tr (2)'!K1355</f>
        <v>98.1</v>
      </c>
      <c r="L1942" s="198">
        <f>'[2]tr (2)'!L1355</f>
        <v>98.1</v>
      </c>
      <c r="M1942" s="198">
        <f>'[2]tr (2)'!M1355</f>
        <v>98.1</v>
      </c>
      <c r="N1942" s="198">
        <f>'[2]tr (2)'!N1355</f>
        <v>98.1</v>
      </c>
      <c r="O1942" s="251"/>
      <c r="P1942" s="247">
        <f>'[2]tr (2)'!O1355</f>
        <v>98.1</v>
      </c>
      <c r="Q1942" s="198">
        <f>'[2]tr (2)'!P1355</f>
        <v>98.1</v>
      </c>
      <c r="R1942" s="251">
        <f>'[2]tr (2)'!Q1355</f>
        <v>98.1</v>
      </c>
      <c r="S1942" s="253" t="s">
        <v>1796</v>
      </c>
    </row>
    <row r="1943" spans="1:19" ht="15" customHeight="1">
      <c r="A1943" s="216" t="s">
        <v>1797</v>
      </c>
      <c r="B1943" s="247">
        <f>'[2]tr (2)'!C1356</f>
        <v>94</v>
      </c>
      <c r="C1943" s="198">
        <f>'[2]tr (2)'!D1356</f>
        <v>94.9</v>
      </c>
      <c r="D1943" s="198">
        <f>'[2]tr (2)'!E1356</f>
        <v>95</v>
      </c>
      <c r="E1943" s="251"/>
      <c r="F1943" s="198">
        <f>'[2]tr (2)'!F1356</f>
        <v>87.4</v>
      </c>
      <c r="G1943" s="198">
        <f>'[2]tr (2)'!G1356</f>
        <v>81.2</v>
      </c>
      <c r="H1943" s="198">
        <f>'[2]tr (2)'!H1356</f>
        <v>83.4</v>
      </c>
      <c r="I1943" s="198">
        <f>'[2]tr (2)'!I1356</f>
        <v>102.2</v>
      </c>
      <c r="J1943" s="198">
        <f>'[2]tr (2)'!J1356</f>
        <v>109.2</v>
      </c>
      <c r="K1943" s="198">
        <f>'[2]tr (2)'!K1356</f>
        <v>115.1</v>
      </c>
      <c r="L1943" s="198">
        <f>'[2]tr (2)'!L1356</f>
        <v>113.3</v>
      </c>
      <c r="M1943" s="198">
        <f>'[2]tr (2)'!M1356</f>
        <v>113</v>
      </c>
      <c r="N1943" s="198">
        <f>'[2]tr (2)'!N1356</f>
        <v>114.2</v>
      </c>
      <c r="O1943" s="251"/>
      <c r="P1943" s="247">
        <f>'[2]tr (2)'!O1356</f>
        <v>112.7</v>
      </c>
      <c r="Q1943" s="198">
        <f>'[2]tr (2)'!P1356</f>
        <v>114.3</v>
      </c>
      <c r="R1943" s="251">
        <f>'[2]tr (2)'!Q1356</f>
        <v>118</v>
      </c>
      <c r="S1943" s="252" t="s">
        <v>1798</v>
      </c>
    </row>
    <row r="1944" spans="1:19" ht="15" customHeight="1">
      <c r="A1944" s="216" t="s">
        <v>1799</v>
      </c>
      <c r="B1944" s="247">
        <f>'[2]tr (2)'!C1357</f>
        <v>98.8</v>
      </c>
      <c r="C1944" s="198">
        <f>'[2]tr (2)'!D1357</f>
        <v>98.8</v>
      </c>
      <c r="D1944" s="198">
        <f>'[2]tr (2)'!E1357</f>
        <v>98.8</v>
      </c>
      <c r="E1944" s="251"/>
      <c r="F1944" s="198">
        <f>'[2]tr (2)'!F1357</f>
        <v>98.4</v>
      </c>
      <c r="G1944" s="198">
        <f>'[2]tr (2)'!G1357</f>
        <v>98.4</v>
      </c>
      <c r="H1944" s="198">
        <f>'[2]tr (2)'!H1357</f>
        <v>98.4</v>
      </c>
      <c r="I1944" s="198">
        <f>'[2]tr (2)'!I1357</f>
        <v>98.8</v>
      </c>
      <c r="J1944" s="198">
        <f>'[2]tr (2)'!J1357</f>
        <v>98.8</v>
      </c>
      <c r="K1944" s="198">
        <f>'[2]tr (2)'!K1357</f>
        <v>98.8</v>
      </c>
      <c r="L1944" s="198">
        <f>'[2]tr (2)'!L1357</f>
        <v>98.8</v>
      </c>
      <c r="M1944" s="198">
        <f>'[2]tr (2)'!M1357</f>
        <v>98.8</v>
      </c>
      <c r="N1944" s="198">
        <f>'[2]tr (2)'!N1357</f>
        <v>98.8</v>
      </c>
      <c r="O1944" s="251"/>
      <c r="P1944" s="247">
        <f>'[2]tr (2)'!O1357</f>
        <v>98.8</v>
      </c>
      <c r="Q1944" s="198">
        <f>'[2]tr (2)'!P1357</f>
        <v>98.8</v>
      </c>
      <c r="R1944" s="251">
        <f>'[2]tr (2)'!Q1357</f>
        <v>98.8</v>
      </c>
      <c r="S1944" s="253" t="s">
        <v>1800</v>
      </c>
    </row>
    <row r="1945" spans="1:19" ht="15" customHeight="1">
      <c r="A1945" s="216" t="s">
        <v>1801</v>
      </c>
      <c r="B1945" s="247">
        <f>'[2]tr (2)'!C1358</f>
        <v>100.7</v>
      </c>
      <c r="C1945" s="198">
        <f>'[2]tr (2)'!D1358</f>
        <v>100.7</v>
      </c>
      <c r="D1945" s="198">
        <f>'[2]tr (2)'!E1358</f>
        <v>100.7</v>
      </c>
      <c r="E1945" s="251"/>
      <c r="F1945" s="198">
        <f>'[2]tr (2)'!F1358</f>
        <v>100.7</v>
      </c>
      <c r="G1945" s="198">
        <f>'[2]tr (2)'!G1358</f>
        <v>100.7</v>
      </c>
      <c r="H1945" s="198">
        <f>'[2]tr (2)'!H1358</f>
        <v>100.7</v>
      </c>
      <c r="I1945" s="198">
        <f>'[2]tr (2)'!I1358</f>
        <v>100.7</v>
      </c>
      <c r="J1945" s="198">
        <f>'[2]tr (2)'!J1358</f>
        <v>100.7</v>
      </c>
      <c r="K1945" s="198">
        <f>'[2]tr (2)'!K1358</f>
        <v>100.7</v>
      </c>
      <c r="L1945" s="198">
        <f>'[2]tr (2)'!L1358</f>
        <v>100.7</v>
      </c>
      <c r="M1945" s="198">
        <f>'[2]tr (2)'!M1358</f>
        <v>100.7</v>
      </c>
      <c r="N1945" s="198">
        <f>'[2]tr (2)'!N1358</f>
        <v>100.7</v>
      </c>
      <c r="O1945" s="251"/>
      <c r="P1945" s="247">
        <f>'[2]tr (2)'!O1358</f>
        <v>100.7</v>
      </c>
      <c r="Q1945" s="198">
        <f>'[2]tr (2)'!P1358</f>
        <v>100.7</v>
      </c>
      <c r="R1945" s="251">
        <f>'[2]tr (2)'!Q1358</f>
        <v>100.7</v>
      </c>
      <c r="S1945" s="253" t="s">
        <v>1802</v>
      </c>
    </row>
    <row r="1946" spans="1:19" ht="15" customHeight="1">
      <c r="A1946" s="216" t="s">
        <v>1805</v>
      </c>
      <c r="B1946" s="247">
        <f>'[2]tr (2)'!C1359</f>
        <v>109.8</v>
      </c>
      <c r="C1946" s="198">
        <f>'[2]tr (2)'!D1359</f>
        <v>109.8</v>
      </c>
      <c r="D1946" s="198">
        <f>'[2]tr (2)'!E1359</f>
        <v>108.5</v>
      </c>
      <c r="E1946" s="251"/>
      <c r="F1946" s="198">
        <f>'[2]tr (2)'!F1359</f>
        <v>106.2</v>
      </c>
      <c r="G1946" s="198">
        <f>'[2]tr (2)'!G1359</f>
        <v>106.2</v>
      </c>
      <c r="H1946" s="198">
        <f>'[2]tr (2)'!H1359</f>
        <v>106.2</v>
      </c>
      <c r="I1946" s="198">
        <f>'[2]tr (2)'!I1359</f>
        <v>106.2</v>
      </c>
      <c r="J1946" s="198">
        <f>'[2]tr (2)'!J1359</f>
        <v>106.2</v>
      </c>
      <c r="K1946" s="198">
        <f>'[2]tr (2)'!K1359</f>
        <v>106.2</v>
      </c>
      <c r="L1946" s="198">
        <f>'[2]tr (2)'!L1359</f>
        <v>106.2</v>
      </c>
      <c r="M1946" s="198">
        <f>'[2]tr (2)'!M1359</f>
        <v>106.2</v>
      </c>
      <c r="N1946" s="198">
        <f>'[2]tr (2)'!N1359</f>
        <v>106.2</v>
      </c>
      <c r="O1946" s="251"/>
      <c r="P1946" s="247">
        <f>'[2]tr (2)'!O1359</f>
        <v>106.2</v>
      </c>
      <c r="Q1946" s="198">
        <f>'[2]tr (2)'!P1359</f>
        <v>101.1</v>
      </c>
      <c r="R1946" s="251">
        <f>'[2]tr (2)'!Q1359</f>
        <v>101.1</v>
      </c>
      <c r="S1946" s="253" t="s">
        <v>1806</v>
      </c>
    </row>
    <row r="1947" spans="1:19" ht="15" customHeight="1">
      <c r="A1947" s="216" t="s">
        <v>1807</v>
      </c>
      <c r="B1947" s="247">
        <f>'[2]tr (2)'!C1360</f>
        <v>102.9</v>
      </c>
      <c r="C1947" s="198">
        <f>'[2]tr (2)'!D1360</f>
        <v>102.9</v>
      </c>
      <c r="D1947" s="198">
        <f>'[2]tr (2)'!E1360</f>
        <v>102.9</v>
      </c>
      <c r="E1947" s="251"/>
      <c r="F1947" s="198">
        <f>'[2]tr (2)'!F1360</f>
        <v>102.9</v>
      </c>
      <c r="G1947" s="198">
        <f>'[2]tr (2)'!G1360</f>
        <v>102.9</v>
      </c>
      <c r="H1947" s="198">
        <f>'[2]tr (2)'!H1360</f>
        <v>102.9</v>
      </c>
      <c r="I1947" s="198">
        <f>'[2]tr (2)'!I1360</f>
        <v>102</v>
      </c>
      <c r="J1947" s="198">
        <f>'[2]tr (2)'!J1360</f>
        <v>102</v>
      </c>
      <c r="K1947" s="198">
        <f>'[2]tr (2)'!K1360</f>
        <v>96.2</v>
      </c>
      <c r="L1947" s="198">
        <f>'[2]tr (2)'!L1360</f>
        <v>100</v>
      </c>
      <c r="M1947" s="198">
        <f>'[2]tr (2)'!M1360</f>
        <v>97.7</v>
      </c>
      <c r="N1947" s="198">
        <f>'[2]tr (2)'!N1360</f>
        <v>97.7</v>
      </c>
      <c r="O1947" s="251"/>
      <c r="P1947" s="247">
        <f>'[2]tr (2)'!O1360</f>
        <v>97.6</v>
      </c>
      <c r="Q1947" s="198">
        <f>'[2]tr (2)'!P1360</f>
        <v>97.6</v>
      </c>
      <c r="R1947" s="251">
        <f>'[2]tr (2)'!Q1360</f>
        <v>105.8</v>
      </c>
      <c r="S1947" s="253" t="s">
        <v>1808</v>
      </c>
    </row>
    <row r="1948" spans="1:19" ht="15" customHeight="1">
      <c r="B1948" s="247"/>
      <c r="C1948" s="198"/>
      <c r="D1948" s="242"/>
      <c r="E1948" s="244"/>
      <c r="F1948" s="242"/>
      <c r="G1948" s="242"/>
      <c r="H1948" s="242"/>
      <c r="I1948" s="242"/>
      <c r="J1948" s="242"/>
      <c r="K1948" s="242"/>
      <c r="L1948" s="242"/>
      <c r="M1948" s="242"/>
      <c r="N1948" s="242"/>
      <c r="O1948" s="244"/>
      <c r="P1948" s="241"/>
      <c r="Q1948" s="242"/>
      <c r="R1948" s="244"/>
      <c r="S1948" s="253"/>
    </row>
    <row r="1949" spans="1:19" ht="15" customHeight="1">
      <c r="A1949" s="249" t="s">
        <v>1809</v>
      </c>
      <c r="B1949" s="241">
        <f>'[2]tr (2)'!C1362</f>
        <v>100.4</v>
      </c>
      <c r="C1949" s="242">
        <f>'[2]tr (2)'!D1362</f>
        <v>100.5</v>
      </c>
      <c r="D1949" s="242">
        <f>'[2]tr (2)'!E1362</f>
        <v>100.5</v>
      </c>
      <c r="E1949" s="244"/>
      <c r="F1949" s="242">
        <f>'[2]tr (2)'!F1362</f>
        <v>100.5</v>
      </c>
      <c r="G1949" s="242">
        <f>'[2]tr (2)'!G1362</f>
        <v>100.5</v>
      </c>
      <c r="H1949" s="242">
        <f>'[2]tr (2)'!H1362</f>
        <v>100.6</v>
      </c>
      <c r="I1949" s="242">
        <f>'[2]tr (2)'!I1362</f>
        <v>100.6</v>
      </c>
      <c r="J1949" s="242">
        <f>'[2]tr (2)'!J1362</f>
        <v>100.6</v>
      </c>
      <c r="K1949" s="242">
        <f>'[2]tr (2)'!K1362</f>
        <v>100.6</v>
      </c>
      <c r="L1949" s="242">
        <f>'[2]tr (2)'!L1362</f>
        <v>100.6</v>
      </c>
      <c r="M1949" s="242">
        <f>'[2]tr (2)'!M1362</f>
        <v>100.7</v>
      </c>
      <c r="N1949" s="242">
        <f>'[2]tr (2)'!N1362</f>
        <v>100.7</v>
      </c>
      <c r="O1949" s="244"/>
      <c r="P1949" s="241">
        <f>'[2]tr (2)'!O1362</f>
        <v>100.7</v>
      </c>
      <c r="Q1949" s="242">
        <f>'[2]tr (2)'!P1362</f>
        <v>100.7</v>
      </c>
      <c r="R1949" s="244">
        <f>'[2]tr (2)'!Q1362</f>
        <v>100.7</v>
      </c>
      <c r="S1949" s="248" t="s">
        <v>1810</v>
      </c>
    </row>
    <row r="1950" spans="1:19" ht="15" customHeight="1">
      <c r="A1950" s="216" t="s">
        <v>1811</v>
      </c>
      <c r="B1950" s="247">
        <f>'[2]tr (2)'!C1363</f>
        <v>100</v>
      </c>
      <c r="C1950" s="198">
        <f>'[2]tr (2)'!D1363</f>
        <v>100</v>
      </c>
      <c r="D1950" s="198">
        <f>'[2]tr (2)'!E1363</f>
        <v>100</v>
      </c>
      <c r="E1950" s="251"/>
      <c r="F1950" s="198">
        <f>'[2]tr (2)'!F1363</f>
        <v>100</v>
      </c>
      <c r="G1950" s="198">
        <f>'[2]tr (2)'!G1363</f>
        <v>100</v>
      </c>
      <c r="H1950" s="198">
        <f>'[2]tr (2)'!H1363</f>
        <v>100</v>
      </c>
      <c r="I1950" s="198">
        <f>'[2]tr (2)'!I1363</f>
        <v>100</v>
      </c>
      <c r="J1950" s="198">
        <f>'[2]tr (2)'!J1363</f>
        <v>100</v>
      </c>
      <c r="K1950" s="198">
        <f>'[2]tr (2)'!K1363</f>
        <v>100</v>
      </c>
      <c r="L1950" s="198">
        <f>'[2]tr (2)'!L1363</f>
        <v>100</v>
      </c>
      <c r="M1950" s="198">
        <f>'[2]tr (2)'!M1363</f>
        <v>100</v>
      </c>
      <c r="N1950" s="198">
        <f>'[2]tr (2)'!N1363</f>
        <v>100</v>
      </c>
      <c r="O1950" s="251"/>
      <c r="P1950" s="247">
        <f>'[2]tr (2)'!O1363</f>
        <v>100</v>
      </c>
      <c r="Q1950" s="198">
        <f>'[2]tr (2)'!P1363</f>
        <v>100</v>
      </c>
      <c r="R1950" s="251">
        <f>'[2]tr (2)'!Q1363</f>
        <v>100</v>
      </c>
      <c r="S1950" s="253" t="s">
        <v>1812</v>
      </c>
    </row>
    <row r="1951" spans="1:19" ht="15" customHeight="1">
      <c r="A1951" s="216" t="s">
        <v>1813</v>
      </c>
      <c r="B1951" s="247">
        <f>'[2]tr (2)'!C1364</f>
        <v>82.7</v>
      </c>
      <c r="C1951" s="198">
        <f>'[2]tr (2)'!D1364</f>
        <v>83.7</v>
      </c>
      <c r="D1951" s="198">
        <f>'[2]tr (2)'!E1364</f>
        <v>83.7</v>
      </c>
      <c r="E1951" s="251"/>
      <c r="F1951" s="198">
        <f>'[2]tr (2)'!F1364</f>
        <v>83.7</v>
      </c>
      <c r="G1951" s="198">
        <f>'[2]tr (2)'!G1364</f>
        <v>83.7</v>
      </c>
      <c r="H1951" s="198">
        <f>'[2]tr (2)'!H1364</f>
        <v>84.7</v>
      </c>
      <c r="I1951" s="198">
        <f>'[2]tr (2)'!I1364</f>
        <v>84.7</v>
      </c>
      <c r="J1951" s="198">
        <f>'[2]tr (2)'!J1364</f>
        <v>84.7</v>
      </c>
      <c r="K1951" s="198">
        <f>'[2]tr (2)'!K1364</f>
        <v>84.7</v>
      </c>
      <c r="L1951" s="198">
        <f>'[2]tr (2)'!L1364</f>
        <v>84.7</v>
      </c>
      <c r="M1951" s="198">
        <f>'[2]tr (2)'!M1364</f>
        <v>86.3</v>
      </c>
      <c r="N1951" s="198">
        <f>'[2]tr (2)'!N1364</f>
        <v>86.3</v>
      </c>
      <c r="O1951" s="251"/>
      <c r="P1951" s="247">
        <f>'[2]tr (2)'!O1364</f>
        <v>86.3</v>
      </c>
      <c r="Q1951" s="198">
        <f>'[2]tr (2)'!P1364</f>
        <v>86.3</v>
      </c>
      <c r="R1951" s="251">
        <f>'[2]tr (2)'!Q1364</f>
        <v>86.3</v>
      </c>
      <c r="S1951" s="253" t="s">
        <v>1814</v>
      </c>
    </row>
    <row r="1952" spans="1:19" ht="15" customHeight="1">
      <c r="A1952" s="216" t="s">
        <v>1815</v>
      </c>
      <c r="B1952" s="247">
        <f>'[2]tr (2)'!C1365</f>
        <v>102.1</v>
      </c>
      <c r="C1952" s="198">
        <f>'[2]tr (2)'!D1365</f>
        <v>102.1</v>
      </c>
      <c r="D1952" s="198">
        <f>'[2]tr (2)'!E1365</f>
        <v>102.1</v>
      </c>
      <c r="E1952" s="251"/>
      <c r="F1952" s="198">
        <f>'[2]tr (2)'!F1365</f>
        <v>102.1</v>
      </c>
      <c r="G1952" s="198">
        <f>'[2]tr (2)'!G1365</f>
        <v>102.1</v>
      </c>
      <c r="H1952" s="198">
        <f>'[2]tr (2)'!H1365</f>
        <v>102.1</v>
      </c>
      <c r="I1952" s="198">
        <f>'[2]tr (2)'!I1365</f>
        <v>102.1</v>
      </c>
      <c r="J1952" s="198">
        <f>'[2]tr (2)'!J1365</f>
        <v>102.1</v>
      </c>
      <c r="K1952" s="198">
        <f>'[2]tr (2)'!K1365</f>
        <v>102.1</v>
      </c>
      <c r="L1952" s="198">
        <f>'[2]tr (2)'!L1365</f>
        <v>102.1</v>
      </c>
      <c r="M1952" s="198">
        <f>'[2]tr (2)'!M1365</f>
        <v>102.1</v>
      </c>
      <c r="N1952" s="198">
        <f>'[2]tr (2)'!N1365</f>
        <v>102.1</v>
      </c>
      <c r="O1952" s="251"/>
      <c r="P1952" s="247">
        <f>'[2]tr (2)'!O1365</f>
        <v>102.1</v>
      </c>
      <c r="Q1952" s="198">
        <f>'[2]tr (2)'!P1365</f>
        <v>102.1</v>
      </c>
      <c r="R1952" s="251">
        <f>'[2]tr (2)'!Q1365</f>
        <v>102.1</v>
      </c>
      <c r="S1952" s="253" t="s">
        <v>1816</v>
      </c>
    </row>
    <row r="1953" spans="1:19" ht="15" customHeight="1">
      <c r="A1953" s="288"/>
      <c r="B1953" s="247"/>
      <c r="C1953" s="198"/>
      <c r="D1953" s="198"/>
      <c r="E1953" s="251"/>
      <c r="R1953" s="237"/>
      <c r="S1953" s="253"/>
    </row>
    <row r="1954" spans="1:19" ht="15" customHeight="1">
      <c r="A1954" s="288"/>
      <c r="B1954" s="247"/>
      <c r="C1954" s="198"/>
      <c r="D1954" s="198"/>
      <c r="E1954" s="251"/>
      <c r="R1954" s="237"/>
      <c r="S1954" s="253"/>
    </row>
    <row r="1955" spans="1:19" ht="15" customHeight="1">
      <c r="A1955" s="288"/>
      <c r="B1955" s="247"/>
      <c r="C1955" s="198"/>
      <c r="D1955" s="198"/>
      <c r="E1955" s="251"/>
      <c r="R1955" s="237"/>
      <c r="S1955" s="253"/>
    </row>
    <row r="1956" spans="1:19" ht="15" customHeight="1">
      <c r="A1956" s="288"/>
      <c r="B1956" s="247"/>
      <c r="C1956" s="198"/>
      <c r="D1956" s="198"/>
      <c r="E1956" s="251"/>
      <c r="R1956" s="237"/>
      <c r="S1956" s="253"/>
    </row>
    <row r="1957" spans="1:19" ht="15" customHeight="1">
      <c r="A1957" s="288"/>
      <c r="B1957" s="247"/>
      <c r="C1957" s="198"/>
      <c r="D1957" s="198"/>
      <c r="E1957" s="251"/>
      <c r="R1957" s="237"/>
      <c r="S1957" s="253"/>
    </row>
    <row r="1958" spans="1:19" ht="15" customHeight="1">
      <c r="A1958" s="288"/>
      <c r="B1958" s="247"/>
      <c r="C1958" s="198"/>
      <c r="D1958" s="198"/>
      <c r="E1958" s="251"/>
      <c r="R1958" s="237"/>
      <c r="S1958" s="253"/>
    </row>
    <row r="1959" spans="1:19" ht="15" customHeight="1">
      <c r="A1959" s="288"/>
      <c r="B1959" s="247"/>
      <c r="C1959" s="198"/>
      <c r="D1959" s="198"/>
      <c r="E1959" s="251"/>
      <c r="R1959" s="237"/>
      <c r="S1959" s="253"/>
    </row>
    <row r="1960" spans="1:19" ht="15" customHeight="1">
      <c r="A1960" s="281"/>
      <c r="B1960" s="258"/>
      <c r="C1960" s="259"/>
      <c r="D1960" s="259"/>
      <c r="E1960" s="282"/>
      <c r="F1960" s="308"/>
      <c r="G1960" s="212"/>
      <c r="H1960" s="212"/>
      <c r="I1960" s="212"/>
      <c r="J1960" s="212"/>
      <c r="K1960" s="212"/>
      <c r="L1960" s="212"/>
      <c r="M1960" s="212"/>
      <c r="O1960" s="195"/>
      <c r="P1960" s="308"/>
      <c r="Q1960" s="212"/>
      <c r="R1960" s="282"/>
      <c r="S1960" s="286" t="s">
        <v>162</v>
      </c>
    </row>
    <row r="1961" spans="1:19" ht="15" customHeight="1">
      <c r="B1961" s="198"/>
      <c r="C1961" s="198"/>
      <c r="D1961" s="198"/>
      <c r="N1961" s="296"/>
      <c r="O1961" s="296"/>
      <c r="P1961" s="296"/>
    </row>
    <row r="1962" spans="1:19" ht="24" customHeight="1">
      <c r="A1962" s="194" t="s">
        <v>1670</v>
      </c>
      <c r="B1962" s="198"/>
      <c r="C1962" s="198"/>
      <c r="D1962" s="198"/>
      <c r="O1962" s="195"/>
      <c r="P1962" s="195"/>
      <c r="S1962" s="199" t="s">
        <v>1671</v>
      </c>
    </row>
    <row r="1963" spans="1:19" ht="18" customHeight="1">
      <c r="A1963" s="266" t="s">
        <v>1957</v>
      </c>
      <c r="B1963" s="198"/>
      <c r="C1963" s="198"/>
      <c r="D1963" s="198"/>
      <c r="O1963" s="195"/>
      <c r="P1963" s="195"/>
      <c r="S1963" s="205" t="s">
        <v>1958</v>
      </c>
    </row>
    <row r="1964" spans="1:19" ht="18" customHeight="1">
      <c r="A1964" s="207" t="s">
        <v>1674</v>
      </c>
      <c r="B1964" s="198"/>
      <c r="C1964" s="198"/>
      <c r="D1964" s="198"/>
      <c r="O1964" s="195"/>
      <c r="P1964" s="195"/>
      <c r="S1964" s="209" t="s">
        <v>1675</v>
      </c>
    </row>
    <row r="1965" spans="1:19" ht="11.45" customHeight="1">
      <c r="A1965" s="211"/>
      <c r="B1965" s="212"/>
      <c r="C1965" s="212"/>
      <c r="D1965" s="212"/>
      <c r="E1965" s="212"/>
      <c r="F1965" s="212"/>
      <c r="G1965" s="212"/>
      <c r="H1965" s="212"/>
      <c r="I1965" s="212"/>
      <c r="J1965" s="212"/>
      <c r="K1965" s="212"/>
      <c r="L1965" s="212"/>
      <c r="M1965" s="212"/>
      <c r="N1965" s="212"/>
      <c r="O1965" s="212"/>
      <c r="P1965" s="212"/>
      <c r="Q1965" s="212"/>
      <c r="R1965" s="212"/>
      <c r="S1965" s="214"/>
    </row>
    <row r="1966" spans="1:19" ht="11.45" customHeight="1">
      <c r="A1966" s="217"/>
      <c r="B1966" s="2269">
        <v>2020</v>
      </c>
      <c r="C1966" s="2270"/>
      <c r="D1966" s="2270"/>
      <c r="E1966" s="2270"/>
      <c r="F1966" s="2270"/>
      <c r="G1966" s="2270"/>
      <c r="H1966" s="2270"/>
      <c r="I1966" s="2270"/>
      <c r="J1966" s="2270"/>
      <c r="K1966" s="2271"/>
      <c r="L1966" s="2269">
        <v>2019</v>
      </c>
      <c r="M1966" s="2270"/>
      <c r="N1966" s="2270"/>
      <c r="O1966" s="2270"/>
      <c r="P1966" s="2270"/>
      <c r="Q1966" s="2270"/>
      <c r="R1966" s="2271"/>
      <c r="S1966" s="218"/>
    </row>
    <row r="1967" spans="1:19" ht="11.45" customHeight="1">
      <c r="A1967" s="217"/>
      <c r="B1967" s="2272"/>
      <c r="C1967" s="2273"/>
      <c r="D1967" s="2273"/>
      <c r="E1967" s="2273"/>
      <c r="F1967" s="2273"/>
      <c r="G1967" s="2273"/>
      <c r="H1967" s="2273"/>
      <c r="I1967" s="2273"/>
      <c r="J1967" s="2273"/>
      <c r="K1967" s="2274"/>
      <c r="L1967" s="2272"/>
      <c r="M1967" s="2273"/>
      <c r="N1967" s="2273"/>
      <c r="O1967" s="2273"/>
      <c r="P1967" s="2273"/>
      <c r="Q1967" s="2273"/>
      <c r="R1967" s="2274"/>
      <c r="S1967" s="218" t="s">
        <v>1570</v>
      </c>
    </row>
    <row r="1968" spans="1:19" ht="11.45" customHeight="1">
      <c r="A1968" s="217"/>
      <c r="B1968" s="711" t="s">
        <v>45</v>
      </c>
      <c r="C1968" s="224" t="s">
        <v>47</v>
      </c>
      <c r="D1968" s="224" t="s">
        <v>27</v>
      </c>
      <c r="E1968" s="221"/>
      <c r="F1968" s="219" t="s">
        <v>28</v>
      </c>
      <c r="G1968" s="220" t="s">
        <v>29</v>
      </c>
      <c r="H1968" s="220" t="s">
        <v>30</v>
      </c>
      <c r="I1968" s="223" t="s">
        <v>23</v>
      </c>
      <c r="J1968" s="222" t="s">
        <v>24</v>
      </c>
      <c r="K1968" s="222" t="s">
        <v>25</v>
      </c>
      <c r="L1968" s="223" t="s">
        <v>1571</v>
      </c>
      <c r="M1968" s="223" t="s">
        <v>1676</v>
      </c>
      <c r="N1968" s="223" t="s">
        <v>26</v>
      </c>
      <c r="O1968" s="225"/>
      <c r="P1968" s="224" t="s">
        <v>45</v>
      </c>
      <c r="Q1968" s="224" t="s">
        <v>47</v>
      </c>
      <c r="R1968" s="712" t="s">
        <v>27</v>
      </c>
      <c r="S1968" s="218"/>
    </row>
    <row r="1969" spans="1:19" ht="11.45" customHeight="1">
      <c r="A1969" s="226"/>
      <c r="B1969" s="714" t="s">
        <v>13</v>
      </c>
      <c r="C1969" s="232" t="s">
        <v>46</v>
      </c>
      <c r="D1969" s="232" t="s">
        <v>12</v>
      </c>
      <c r="E1969" s="229"/>
      <c r="F1969" s="227" t="s">
        <v>11</v>
      </c>
      <c r="G1969" s="228" t="s">
        <v>10</v>
      </c>
      <c r="H1969" s="228" t="s">
        <v>9</v>
      </c>
      <c r="I1969" s="231" t="s">
        <v>8</v>
      </c>
      <c r="J1969" s="230" t="s">
        <v>7</v>
      </c>
      <c r="K1969" s="230" t="s">
        <v>6</v>
      </c>
      <c r="L1969" s="231" t="s">
        <v>1575</v>
      </c>
      <c r="M1969" s="231" t="s">
        <v>1576</v>
      </c>
      <c r="N1969" s="231" t="s">
        <v>1577</v>
      </c>
      <c r="O1969" s="233"/>
      <c r="P1969" s="232" t="s">
        <v>13</v>
      </c>
      <c r="Q1969" s="232" t="s">
        <v>46</v>
      </c>
      <c r="R1969" s="715" t="s">
        <v>12</v>
      </c>
      <c r="S1969" s="234"/>
    </row>
    <row r="1970" spans="1:19" ht="15" customHeight="1">
      <c r="A1970" s="267"/>
      <c r="B1970" s="241"/>
      <c r="C1970" s="242"/>
      <c r="D1970" s="242"/>
      <c r="E1970" s="237"/>
      <c r="R1970" s="237"/>
      <c r="S1970" s="239"/>
    </row>
    <row r="1971" spans="1:19" ht="15" customHeight="1">
      <c r="A1971" s="249" t="s">
        <v>1819</v>
      </c>
      <c r="B1971" s="241">
        <f>'[2]tr (2)'!C1367</f>
        <v>100.4</v>
      </c>
      <c r="C1971" s="242">
        <f>'[2]tr (2)'!D1367</f>
        <v>100.4</v>
      </c>
      <c r="D1971" s="242">
        <f>'[2]tr (2)'!E1367</f>
        <v>100.5</v>
      </c>
      <c r="E1971" s="244"/>
      <c r="F1971" s="242">
        <f>'[2]tr (2)'!F1367</f>
        <v>100.5</v>
      </c>
      <c r="G1971" s="242">
        <f>'[2]tr (2)'!G1367</f>
        <v>100.5</v>
      </c>
      <c r="H1971" s="242">
        <f>'[2]tr (2)'!H1367</f>
        <v>100.6</v>
      </c>
      <c r="I1971" s="242">
        <f>'[2]tr (2)'!I1367</f>
        <v>100.6</v>
      </c>
      <c r="J1971" s="242">
        <f>'[2]tr (2)'!J1367</f>
        <v>100.6</v>
      </c>
      <c r="K1971" s="242">
        <f>'[2]tr (2)'!K1367</f>
        <v>100.4</v>
      </c>
      <c r="L1971" s="242">
        <f>'[2]tr (2)'!L1367</f>
        <v>100.2</v>
      </c>
      <c r="M1971" s="242">
        <f>'[2]tr (2)'!M1367</f>
        <v>100.2</v>
      </c>
      <c r="N1971" s="242">
        <f>'[2]tr (2)'!N1367</f>
        <v>100.2</v>
      </c>
      <c r="O1971" s="244"/>
      <c r="P1971" s="241">
        <f>'[2]tr (2)'!O1367</f>
        <v>100.2</v>
      </c>
      <c r="Q1971" s="242">
        <f>'[2]tr (2)'!P1367</f>
        <v>99.7</v>
      </c>
      <c r="R1971" s="244">
        <f>'[2]tr (2)'!Q1367</f>
        <v>100</v>
      </c>
      <c r="S1971" s="245" t="s">
        <v>1820</v>
      </c>
    </row>
    <row r="1972" spans="1:19" ht="15" customHeight="1">
      <c r="A1972" s="216" t="s">
        <v>1821</v>
      </c>
      <c r="B1972" s="247">
        <f>'[2]tr (2)'!C1368</f>
        <v>91.3</v>
      </c>
      <c r="C1972" s="198">
        <f>'[2]tr (2)'!D1368</f>
        <v>91.3</v>
      </c>
      <c r="D1972" s="198">
        <f>'[2]tr (2)'!E1368</f>
        <v>92.4</v>
      </c>
      <c r="E1972" s="251"/>
      <c r="F1972" s="198">
        <f>'[2]tr (2)'!F1368</f>
        <v>92.4</v>
      </c>
      <c r="G1972" s="198">
        <f>'[2]tr (2)'!G1368</f>
        <v>92.4</v>
      </c>
      <c r="H1972" s="198">
        <f>'[2]tr (2)'!H1368</f>
        <v>93</v>
      </c>
      <c r="I1972" s="198">
        <f>'[2]tr (2)'!I1368</f>
        <v>93</v>
      </c>
      <c r="J1972" s="198">
        <f>'[2]tr (2)'!J1368</f>
        <v>93</v>
      </c>
      <c r="K1972" s="198">
        <f>'[2]tr (2)'!K1368</f>
        <v>93</v>
      </c>
      <c r="L1972" s="198">
        <f>'[2]tr (2)'!L1368</f>
        <v>93</v>
      </c>
      <c r="M1972" s="198">
        <f>'[2]tr (2)'!M1368</f>
        <v>93</v>
      </c>
      <c r="N1972" s="198">
        <f>'[2]tr (2)'!N1368</f>
        <v>93</v>
      </c>
      <c r="O1972" s="251"/>
      <c r="P1972" s="247">
        <f>'[2]tr (2)'!O1368</f>
        <v>93</v>
      </c>
      <c r="Q1972" s="198">
        <f>'[2]tr (2)'!P1368</f>
        <v>93</v>
      </c>
      <c r="R1972" s="251">
        <f>'[2]tr (2)'!Q1368</f>
        <v>94.7</v>
      </c>
      <c r="S1972" s="253" t="s">
        <v>1822</v>
      </c>
    </row>
    <row r="1973" spans="1:19" ht="15" customHeight="1">
      <c r="A1973" s="216" t="s">
        <v>1823</v>
      </c>
      <c r="B1973" s="247">
        <f>'[2]tr (2)'!C1369</f>
        <v>92.4</v>
      </c>
      <c r="C1973" s="198">
        <f>'[2]tr (2)'!D1369</f>
        <v>92.4</v>
      </c>
      <c r="D1973" s="198">
        <f>'[2]tr (2)'!E1369</f>
        <v>92.4</v>
      </c>
      <c r="E1973" s="251"/>
      <c r="F1973" s="198">
        <f>'[2]tr (2)'!F1369</f>
        <v>92.4</v>
      </c>
      <c r="G1973" s="198">
        <f>'[2]tr (2)'!G1369</f>
        <v>92.4</v>
      </c>
      <c r="H1973" s="198">
        <f>'[2]tr (2)'!H1369</f>
        <v>92.4</v>
      </c>
      <c r="I1973" s="198">
        <f>'[2]tr (2)'!I1369</f>
        <v>92.4</v>
      </c>
      <c r="J1973" s="198">
        <f>'[2]tr (2)'!J1369</f>
        <v>92.4</v>
      </c>
      <c r="K1973" s="198">
        <f>'[2]tr (2)'!K1369</f>
        <v>92.4</v>
      </c>
      <c r="L1973" s="198">
        <f>'[2]tr (2)'!L1369</f>
        <v>92.4</v>
      </c>
      <c r="M1973" s="198">
        <f>'[2]tr (2)'!M1369</f>
        <v>92.4</v>
      </c>
      <c r="N1973" s="198">
        <f>'[2]tr (2)'!N1369</f>
        <v>92.4</v>
      </c>
      <c r="O1973" s="251"/>
      <c r="P1973" s="247">
        <f>'[2]tr (2)'!O1369</f>
        <v>92.4</v>
      </c>
      <c r="Q1973" s="198">
        <f>'[2]tr (2)'!P1369</f>
        <v>92.4</v>
      </c>
      <c r="R1973" s="251">
        <f>'[2]tr (2)'!Q1369</f>
        <v>92.4</v>
      </c>
      <c r="S1973" s="252" t="s">
        <v>1824</v>
      </c>
    </row>
    <row r="1974" spans="1:19" ht="15" customHeight="1">
      <c r="A1974" s="216" t="s">
        <v>1825</v>
      </c>
      <c r="B1974" s="247">
        <f>'[2]tr (2)'!C1370</f>
        <v>98.8</v>
      </c>
      <c r="C1974" s="198">
        <f>'[2]tr (2)'!D1370</f>
        <v>98.8</v>
      </c>
      <c r="D1974" s="198">
        <f>'[2]tr (2)'!E1370</f>
        <v>98.8</v>
      </c>
      <c r="E1974" s="251"/>
      <c r="F1974" s="198">
        <f>'[2]tr (2)'!F1370</f>
        <v>98.8</v>
      </c>
      <c r="G1974" s="198">
        <f>'[2]tr (2)'!G1370</f>
        <v>98.8</v>
      </c>
      <c r="H1974" s="198">
        <f>'[2]tr (2)'!H1370</f>
        <v>98.8</v>
      </c>
      <c r="I1974" s="198">
        <f>'[2]tr (2)'!I1370</f>
        <v>98.8</v>
      </c>
      <c r="J1974" s="198">
        <f>'[2]tr (2)'!J1370</f>
        <v>98.8</v>
      </c>
      <c r="K1974" s="198">
        <f>'[2]tr (2)'!K1370</f>
        <v>99.6</v>
      </c>
      <c r="L1974" s="198">
        <f>'[2]tr (2)'!L1370</f>
        <v>99.6</v>
      </c>
      <c r="M1974" s="198">
        <f>'[2]tr (2)'!M1370</f>
        <v>99.6</v>
      </c>
      <c r="N1974" s="198">
        <f>'[2]tr (2)'!N1370</f>
        <v>99.6</v>
      </c>
      <c r="O1974" s="251"/>
      <c r="P1974" s="247">
        <f>'[2]tr (2)'!O1370</f>
        <v>99.6</v>
      </c>
      <c r="Q1974" s="198">
        <f>'[2]tr (2)'!P1370</f>
        <v>99.6</v>
      </c>
      <c r="R1974" s="251">
        <f>'[2]tr (2)'!Q1370</f>
        <v>99.6</v>
      </c>
      <c r="S1974" s="252" t="s">
        <v>1826</v>
      </c>
    </row>
    <row r="1975" spans="1:19" ht="15" customHeight="1">
      <c r="A1975" s="216" t="s">
        <v>1827</v>
      </c>
      <c r="B1975" s="247">
        <f>'[2]tr (2)'!C1371</f>
        <v>91.4</v>
      </c>
      <c r="C1975" s="198">
        <f>'[2]tr (2)'!D1371</f>
        <v>91.4</v>
      </c>
      <c r="D1975" s="198">
        <f>'[2]tr (2)'!E1371</f>
        <v>91.4</v>
      </c>
      <c r="E1975" s="251"/>
      <c r="F1975" s="198">
        <f>'[2]tr (2)'!F1371</f>
        <v>91.4</v>
      </c>
      <c r="G1975" s="198">
        <f>'[2]tr (2)'!G1371</f>
        <v>91.4</v>
      </c>
      <c r="H1975" s="198">
        <f>'[2]tr (2)'!H1371</f>
        <v>91.4</v>
      </c>
      <c r="I1975" s="198">
        <f>'[2]tr (2)'!I1371</f>
        <v>91.4</v>
      </c>
      <c r="J1975" s="198">
        <f>'[2]tr (2)'!J1371</f>
        <v>91.4</v>
      </c>
      <c r="K1975" s="198">
        <f>'[2]tr (2)'!K1371</f>
        <v>91.4</v>
      </c>
      <c r="L1975" s="198">
        <f>'[2]tr (2)'!L1371</f>
        <v>91.4</v>
      </c>
      <c r="M1975" s="198">
        <f>'[2]tr (2)'!M1371</f>
        <v>91.4</v>
      </c>
      <c r="N1975" s="198">
        <f>'[2]tr (2)'!N1371</f>
        <v>91.4</v>
      </c>
      <c r="O1975" s="251"/>
      <c r="P1975" s="247">
        <f>'[2]tr (2)'!O1371</f>
        <v>90.9</v>
      </c>
      <c r="Q1975" s="198">
        <f>'[2]tr (2)'!P1371</f>
        <v>92.9</v>
      </c>
      <c r="R1975" s="251">
        <f>'[2]tr (2)'!Q1371</f>
        <v>92.9</v>
      </c>
      <c r="S1975" s="252" t="s">
        <v>1828</v>
      </c>
    </row>
    <row r="1976" spans="1:19" ht="15" customHeight="1">
      <c r="A1976" s="216" t="s">
        <v>1829</v>
      </c>
      <c r="B1976" s="247">
        <f>'[2]tr (2)'!C1372</f>
        <v>104.5</v>
      </c>
      <c r="C1976" s="198">
        <f>'[2]tr (2)'!D1372</f>
        <v>104.5</v>
      </c>
      <c r="D1976" s="198">
        <f>'[2]tr (2)'!E1372</f>
        <v>104.5</v>
      </c>
      <c r="E1976" s="251"/>
      <c r="F1976" s="198">
        <f>'[2]tr (2)'!F1372</f>
        <v>104.5</v>
      </c>
      <c r="G1976" s="198">
        <f>'[2]tr (2)'!G1372</f>
        <v>104.5</v>
      </c>
      <c r="H1976" s="198">
        <f>'[2]tr (2)'!H1372</f>
        <v>104.5</v>
      </c>
      <c r="I1976" s="198">
        <f>'[2]tr (2)'!I1372</f>
        <v>104.5</v>
      </c>
      <c r="J1976" s="198">
        <f>'[2]tr (2)'!J1372</f>
        <v>104.5</v>
      </c>
      <c r="K1976" s="198">
        <f>'[2]tr (2)'!K1372</f>
        <v>104.5</v>
      </c>
      <c r="L1976" s="198">
        <f>'[2]tr (2)'!L1372</f>
        <v>104.5</v>
      </c>
      <c r="M1976" s="198">
        <f>'[2]tr (2)'!M1372</f>
        <v>104.5</v>
      </c>
      <c r="N1976" s="198">
        <f>'[2]tr (2)'!N1372</f>
        <v>104.5</v>
      </c>
      <c r="O1976" s="251"/>
      <c r="P1976" s="247">
        <f>'[2]tr (2)'!O1372</f>
        <v>104.5</v>
      </c>
      <c r="Q1976" s="198">
        <f>'[2]tr (2)'!P1372</f>
        <v>104.5</v>
      </c>
      <c r="R1976" s="251">
        <f>'[2]tr (2)'!Q1372</f>
        <v>104.5</v>
      </c>
      <c r="S1976" s="292" t="s">
        <v>1830</v>
      </c>
    </row>
    <row r="1977" spans="1:19" ht="15" customHeight="1">
      <c r="A1977" s="277" t="s">
        <v>1831</v>
      </c>
      <c r="B1977" s="247">
        <f>'[2]tr (2)'!C1373</f>
        <v>100</v>
      </c>
      <c r="C1977" s="198">
        <f>'[2]tr (2)'!D1373</f>
        <v>100</v>
      </c>
      <c r="D1977" s="198">
        <f>'[2]tr (2)'!E1373</f>
        <v>99.9</v>
      </c>
      <c r="E1977" s="251"/>
      <c r="F1977" s="198">
        <f>'[2]tr (2)'!F1373</f>
        <v>99.9</v>
      </c>
      <c r="G1977" s="198">
        <f>'[2]tr (2)'!G1373</f>
        <v>99.9</v>
      </c>
      <c r="H1977" s="198">
        <f>'[2]tr (2)'!H1373</f>
        <v>100</v>
      </c>
      <c r="I1977" s="198">
        <f>'[2]tr (2)'!I1373</f>
        <v>100</v>
      </c>
      <c r="J1977" s="198">
        <f>'[2]tr (2)'!J1373</f>
        <v>100</v>
      </c>
      <c r="K1977" s="198">
        <f>'[2]tr (2)'!K1373</f>
        <v>100</v>
      </c>
      <c r="L1977" s="198">
        <f>'[2]tr (2)'!L1373</f>
        <v>100</v>
      </c>
      <c r="M1977" s="198">
        <f>'[2]tr (2)'!M1373</f>
        <v>100</v>
      </c>
      <c r="N1977" s="198">
        <f>'[2]tr (2)'!N1373</f>
        <v>100</v>
      </c>
      <c r="O1977" s="251"/>
      <c r="P1977" s="247">
        <f>'[2]tr (2)'!O1373</f>
        <v>100</v>
      </c>
      <c r="Q1977" s="198">
        <f>'[2]tr (2)'!P1373</f>
        <v>100</v>
      </c>
      <c r="R1977" s="251">
        <f>'[2]tr (2)'!Q1373</f>
        <v>100</v>
      </c>
      <c r="S1977" s="206" t="s">
        <v>1832</v>
      </c>
    </row>
    <row r="1978" spans="1:19" ht="15" customHeight="1">
      <c r="A1978" s="216" t="s">
        <v>1833</v>
      </c>
      <c r="B1978" s="247">
        <f>'[2]tr (2)'!C1374</f>
        <v>100.6</v>
      </c>
      <c r="C1978" s="198">
        <f>'[2]tr (2)'!D1374</f>
        <v>100.6</v>
      </c>
      <c r="D1978" s="198">
        <f>'[2]tr (2)'!E1374</f>
        <v>100.6</v>
      </c>
      <c r="E1978" s="251"/>
      <c r="F1978" s="198">
        <f>'[2]tr (2)'!F1374</f>
        <v>100.6</v>
      </c>
      <c r="G1978" s="198">
        <f>'[2]tr (2)'!G1374</f>
        <v>100.6</v>
      </c>
      <c r="H1978" s="198">
        <f>'[2]tr (2)'!H1374</f>
        <v>100.6</v>
      </c>
      <c r="I1978" s="198">
        <f>'[2]tr (2)'!I1374</f>
        <v>100.6</v>
      </c>
      <c r="J1978" s="198">
        <f>'[2]tr (2)'!J1374</f>
        <v>100.6</v>
      </c>
      <c r="K1978" s="198">
        <f>'[2]tr (2)'!K1374</f>
        <v>100.6</v>
      </c>
      <c r="L1978" s="198">
        <f>'[2]tr (2)'!L1374</f>
        <v>100.6</v>
      </c>
      <c r="M1978" s="198">
        <f>'[2]tr (2)'!M1374</f>
        <v>100.6</v>
      </c>
      <c r="N1978" s="198">
        <f>'[2]tr (2)'!N1374</f>
        <v>100.6</v>
      </c>
      <c r="O1978" s="251"/>
      <c r="P1978" s="247">
        <f>'[2]tr (2)'!O1374</f>
        <v>100.6</v>
      </c>
      <c r="Q1978" s="198">
        <f>'[2]tr (2)'!P1374</f>
        <v>100.6</v>
      </c>
      <c r="R1978" s="251">
        <f>'[2]tr (2)'!Q1374</f>
        <v>100.6</v>
      </c>
      <c r="S1978" s="253" t="s">
        <v>1834</v>
      </c>
    </row>
    <row r="1979" spans="1:19" ht="15" customHeight="1">
      <c r="A1979" s="216" t="s">
        <v>1835</v>
      </c>
      <c r="B1979" s="247">
        <f>'[2]tr (2)'!C1375</f>
        <v>102.9</v>
      </c>
      <c r="C1979" s="198">
        <f>'[2]tr (2)'!D1375</f>
        <v>102.9</v>
      </c>
      <c r="D1979" s="198">
        <f>'[2]tr (2)'!E1375</f>
        <v>102.9</v>
      </c>
      <c r="E1979" s="251"/>
      <c r="F1979" s="198">
        <f>'[2]tr (2)'!F1375</f>
        <v>102.9</v>
      </c>
      <c r="G1979" s="198">
        <f>'[2]tr (2)'!G1375</f>
        <v>102.9</v>
      </c>
      <c r="H1979" s="198">
        <f>'[2]tr (2)'!H1375</f>
        <v>102.9</v>
      </c>
      <c r="I1979" s="198">
        <f>'[2]tr (2)'!I1375</f>
        <v>102.9</v>
      </c>
      <c r="J1979" s="198">
        <f>'[2]tr (2)'!J1375</f>
        <v>102.9</v>
      </c>
      <c r="K1979" s="198">
        <f>'[2]tr (2)'!K1375</f>
        <v>102.9</v>
      </c>
      <c r="L1979" s="198">
        <f>'[2]tr (2)'!L1375</f>
        <v>98.8</v>
      </c>
      <c r="M1979" s="198">
        <f>'[2]tr (2)'!M1375</f>
        <v>98.8</v>
      </c>
      <c r="N1979" s="198">
        <f>'[2]tr (2)'!N1375</f>
        <v>100.2</v>
      </c>
      <c r="O1979" s="251"/>
      <c r="P1979" s="247">
        <f>'[2]tr (2)'!O1375</f>
        <v>100.7</v>
      </c>
      <c r="Q1979" s="198">
        <f>'[2]tr (2)'!P1375</f>
        <v>100.7</v>
      </c>
      <c r="R1979" s="251">
        <f>'[2]tr (2)'!Q1375</f>
        <v>100.7</v>
      </c>
      <c r="S1979" s="253" t="s">
        <v>1836</v>
      </c>
    </row>
    <row r="1980" spans="1:19" ht="15" customHeight="1">
      <c r="A1980" s="216" t="s">
        <v>1837</v>
      </c>
      <c r="B1980" s="247">
        <f>'[2]tr (2)'!C1376</f>
        <v>100</v>
      </c>
      <c r="C1980" s="198">
        <f>'[2]tr (2)'!D1376</f>
        <v>100</v>
      </c>
      <c r="D1980" s="198">
        <f>'[2]tr (2)'!E1376</f>
        <v>100</v>
      </c>
      <c r="E1980" s="251"/>
      <c r="F1980" s="198">
        <f>'[2]tr (2)'!F1376</f>
        <v>100</v>
      </c>
      <c r="G1980" s="198">
        <f>'[2]tr (2)'!G1376</f>
        <v>100</v>
      </c>
      <c r="H1980" s="198">
        <f>'[2]tr (2)'!H1376</f>
        <v>100</v>
      </c>
      <c r="I1980" s="198">
        <f>'[2]tr (2)'!I1376</f>
        <v>100</v>
      </c>
      <c r="J1980" s="198">
        <f>'[2]tr (2)'!J1376</f>
        <v>100</v>
      </c>
      <c r="K1980" s="198">
        <f>'[2]tr (2)'!K1376</f>
        <v>100</v>
      </c>
      <c r="L1980" s="198">
        <f>'[2]tr (2)'!L1376</f>
        <v>100</v>
      </c>
      <c r="M1980" s="198">
        <f>'[2]tr (2)'!M1376</f>
        <v>100</v>
      </c>
      <c r="N1980" s="198">
        <f>'[2]tr (2)'!N1376</f>
        <v>100</v>
      </c>
      <c r="O1980" s="251"/>
      <c r="P1980" s="247">
        <f>'[2]tr (2)'!O1376</f>
        <v>100</v>
      </c>
      <c r="Q1980" s="198">
        <f>'[2]tr (2)'!P1376</f>
        <v>100</v>
      </c>
      <c r="R1980" s="251">
        <f>'[2]tr (2)'!Q1376</f>
        <v>100</v>
      </c>
      <c r="S1980" s="253" t="s">
        <v>1838</v>
      </c>
    </row>
    <row r="1981" spans="1:19" ht="15" customHeight="1">
      <c r="A1981" s="216" t="s">
        <v>1839</v>
      </c>
      <c r="B1981" s="247">
        <f>'[2]tr (2)'!C1377</f>
        <v>99.6</v>
      </c>
      <c r="C1981" s="198">
        <f>'[2]tr (2)'!D1377</f>
        <v>99.6</v>
      </c>
      <c r="D1981" s="198">
        <f>'[2]tr (2)'!E1377</f>
        <v>99.6</v>
      </c>
      <c r="E1981" s="251"/>
      <c r="F1981" s="198">
        <f>'[2]tr (2)'!F1377</f>
        <v>99.6</v>
      </c>
      <c r="G1981" s="198">
        <f>'[2]tr (2)'!G1377</f>
        <v>99.6</v>
      </c>
      <c r="H1981" s="198">
        <f>'[2]tr (2)'!H1377</f>
        <v>99.6</v>
      </c>
      <c r="I1981" s="198">
        <f>'[2]tr (2)'!I1377</f>
        <v>99.6</v>
      </c>
      <c r="J1981" s="198">
        <f>'[2]tr (2)'!J1377</f>
        <v>99.6</v>
      </c>
      <c r="K1981" s="198">
        <f>'[2]tr (2)'!K1377</f>
        <v>99.6</v>
      </c>
      <c r="L1981" s="198">
        <f>'[2]tr (2)'!L1377</f>
        <v>99.6</v>
      </c>
      <c r="M1981" s="198">
        <f>'[2]tr (2)'!M1377</f>
        <v>99.6</v>
      </c>
      <c r="N1981" s="198">
        <f>'[2]tr (2)'!N1377</f>
        <v>99.6</v>
      </c>
      <c r="O1981" s="251"/>
      <c r="P1981" s="247">
        <f>'[2]tr (2)'!O1377</f>
        <v>99.6</v>
      </c>
      <c r="Q1981" s="198">
        <f>'[2]tr (2)'!P1377</f>
        <v>99.6</v>
      </c>
      <c r="R1981" s="251">
        <f>'[2]tr (2)'!Q1377</f>
        <v>99.6</v>
      </c>
      <c r="S1981" s="253" t="s">
        <v>1840</v>
      </c>
    </row>
    <row r="1982" spans="1:19" ht="15" customHeight="1">
      <c r="A1982" s="216" t="s">
        <v>1841</v>
      </c>
      <c r="B1982" s="247">
        <f>'[2]tr (2)'!C1378</f>
        <v>104.4</v>
      </c>
      <c r="C1982" s="198">
        <f>'[2]tr (2)'!D1378</f>
        <v>104.4</v>
      </c>
      <c r="D1982" s="198">
        <f>'[2]tr (2)'!E1378</f>
        <v>104.4</v>
      </c>
      <c r="E1982" s="251"/>
      <c r="F1982" s="198">
        <f>'[2]tr (2)'!F1378</f>
        <v>104.4</v>
      </c>
      <c r="G1982" s="198">
        <f>'[2]tr (2)'!G1378</f>
        <v>104.4</v>
      </c>
      <c r="H1982" s="198">
        <f>'[2]tr (2)'!H1378</f>
        <v>104.4</v>
      </c>
      <c r="I1982" s="198">
        <f>'[2]tr (2)'!I1378</f>
        <v>104.4</v>
      </c>
      <c r="J1982" s="198">
        <f>'[2]tr (2)'!J1378</f>
        <v>104.4</v>
      </c>
      <c r="K1982" s="198">
        <f>'[2]tr (2)'!K1378</f>
        <v>104.4</v>
      </c>
      <c r="L1982" s="198">
        <f>'[2]tr (2)'!L1378</f>
        <v>104.4</v>
      </c>
      <c r="M1982" s="198">
        <f>'[2]tr (2)'!M1378</f>
        <v>104.4</v>
      </c>
      <c r="N1982" s="198">
        <f>'[2]tr (2)'!N1378</f>
        <v>104.4</v>
      </c>
      <c r="O1982" s="251"/>
      <c r="P1982" s="247">
        <f>'[2]tr (2)'!O1378</f>
        <v>104.4</v>
      </c>
      <c r="Q1982" s="198">
        <f>'[2]tr (2)'!P1378</f>
        <v>104.4</v>
      </c>
      <c r="R1982" s="251">
        <f>'[2]tr (2)'!Q1378</f>
        <v>104.4</v>
      </c>
      <c r="S1982" s="253" t="s">
        <v>1842</v>
      </c>
    </row>
    <row r="1983" spans="1:19" ht="15" customHeight="1">
      <c r="A1983" s="216" t="s">
        <v>1843</v>
      </c>
      <c r="B1983" s="247">
        <f>'[2]tr (2)'!C1379</f>
        <v>100</v>
      </c>
      <c r="C1983" s="198">
        <f>'[2]tr (2)'!D1379</f>
        <v>100</v>
      </c>
      <c r="D1983" s="198">
        <f>'[2]tr (2)'!E1379</f>
        <v>100</v>
      </c>
      <c r="E1983" s="251"/>
      <c r="F1983" s="198">
        <f>'[2]tr (2)'!F1379</f>
        <v>100</v>
      </c>
      <c r="G1983" s="198">
        <f>'[2]tr (2)'!G1379</f>
        <v>100</v>
      </c>
      <c r="H1983" s="198">
        <f>'[2]tr (2)'!H1379</f>
        <v>100</v>
      </c>
      <c r="I1983" s="198">
        <f>'[2]tr (2)'!I1379</f>
        <v>100</v>
      </c>
      <c r="J1983" s="198">
        <f>'[2]tr (2)'!J1379</f>
        <v>100</v>
      </c>
      <c r="K1983" s="198">
        <f>'[2]tr (2)'!K1379</f>
        <v>100</v>
      </c>
      <c r="L1983" s="198">
        <f>'[2]tr (2)'!L1379</f>
        <v>100</v>
      </c>
      <c r="M1983" s="198">
        <f>'[2]tr (2)'!M1379</f>
        <v>100</v>
      </c>
      <c r="N1983" s="198">
        <f>'[2]tr (2)'!N1379</f>
        <v>100</v>
      </c>
      <c r="O1983" s="251"/>
      <c r="P1983" s="247">
        <f>'[2]tr (2)'!O1379</f>
        <v>100</v>
      </c>
      <c r="Q1983" s="198">
        <f>'[2]tr (2)'!P1379</f>
        <v>100</v>
      </c>
      <c r="R1983" s="251">
        <f>'[2]tr (2)'!Q1379</f>
        <v>100</v>
      </c>
      <c r="S1983" s="253" t="s">
        <v>1844</v>
      </c>
    </row>
    <row r="1984" spans="1:19" ht="15" customHeight="1">
      <c r="A1984" s="216" t="s">
        <v>1845</v>
      </c>
      <c r="B1984" s="247">
        <f>'[2]tr (2)'!C1380</f>
        <v>101</v>
      </c>
      <c r="C1984" s="198">
        <f>'[2]tr (2)'!D1380</f>
        <v>101</v>
      </c>
      <c r="D1984" s="198">
        <f>'[2]tr (2)'!E1380</f>
        <v>101</v>
      </c>
      <c r="E1984" s="251"/>
      <c r="F1984" s="198">
        <f>'[2]tr (2)'!F1380</f>
        <v>101</v>
      </c>
      <c r="G1984" s="198">
        <f>'[2]tr (2)'!G1380</f>
        <v>101</v>
      </c>
      <c r="H1984" s="198">
        <f>'[2]tr (2)'!H1380</f>
        <v>101</v>
      </c>
      <c r="I1984" s="198">
        <f>'[2]tr (2)'!I1380</f>
        <v>101</v>
      </c>
      <c r="J1984" s="198">
        <f>'[2]tr (2)'!J1380</f>
        <v>101</v>
      </c>
      <c r="K1984" s="198">
        <f>'[2]tr (2)'!K1380</f>
        <v>101</v>
      </c>
      <c r="L1984" s="198">
        <f>'[2]tr (2)'!L1380</f>
        <v>100.4</v>
      </c>
      <c r="M1984" s="198">
        <f>'[2]tr (2)'!M1380</f>
        <v>100.4</v>
      </c>
      <c r="N1984" s="198">
        <f>'[2]tr (2)'!N1380</f>
        <v>100.4</v>
      </c>
      <c r="O1984" s="251"/>
      <c r="P1984" s="247">
        <f>'[2]tr (2)'!O1380</f>
        <v>100.3</v>
      </c>
      <c r="Q1984" s="198">
        <f>'[2]tr (2)'!P1380</f>
        <v>100</v>
      </c>
      <c r="R1984" s="251">
        <f>'[2]tr (2)'!Q1380</f>
        <v>100</v>
      </c>
      <c r="S1984" s="253" t="s">
        <v>1846</v>
      </c>
    </row>
    <row r="1985" spans="1:19" ht="15" customHeight="1">
      <c r="A1985" s="216" t="s">
        <v>1847</v>
      </c>
      <c r="B1985" s="247">
        <f>'[2]tr (2)'!C1381</f>
        <v>100</v>
      </c>
      <c r="C1985" s="198">
        <f>'[2]tr (2)'!D1381</f>
        <v>100</v>
      </c>
      <c r="D1985" s="198">
        <f>'[2]tr (2)'!E1381</f>
        <v>100</v>
      </c>
      <c r="E1985" s="251"/>
      <c r="F1985" s="198">
        <f>'[2]tr (2)'!F1381</f>
        <v>100</v>
      </c>
      <c r="G1985" s="198">
        <f>'[2]tr (2)'!G1381</f>
        <v>100</v>
      </c>
      <c r="H1985" s="198">
        <f>'[2]tr (2)'!H1381</f>
        <v>100</v>
      </c>
      <c r="I1985" s="198">
        <f>'[2]tr (2)'!I1381</f>
        <v>100</v>
      </c>
      <c r="J1985" s="198">
        <f>'[2]tr (2)'!J1381</f>
        <v>100</v>
      </c>
      <c r="K1985" s="198">
        <f>'[2]tr (2)'!K1381</f>
        <v>100</v>
      </c>
      <c r="L1985" s="198">
        <f>'[2]tr (2)'!L1381</f>
        <v>100</v>
      </c>
      <c r="M1985" s="198">
        <f>'[2]tr (2)'!M1381</f>
        <v>100</v>
      </c>
      <c r="N1985" s="198">
        <f>'[2]tr (2)'!N1381</f>
        <v>100</v>
      </c>
      <c r="O1985" s="251"/>
      <c r="P1985" s="247">
        <f>'[2]tr (2)'!O1381</f>
        <v>100</v>
      </c>
      <c r="Q1985" s="198">
        <f>'[2]tr (2)'!P1381</f>
        <v>100</v>
      </c>
      <c r="R1985" s="251">
        <f>'[2]tr (2)'!Q1381</f>
        <v>100</v>
      </c>
      <c r="S1985" s="253" t="s">
        <v>1848</v>
      </c>
    </row>
    <row r="1986" spans="1:19" ht="15" customHeight="1">
      <c r="A1986" s="216" t="s">
        <v>1849</v>
      </c>
      <c r="B1986" s="247">
        <f>'[2]tr (2)'!C1382</f>
        <v>110.8</v>
      </c>
      <c r="C1986" s="198">
        <f>'[2]tr (2)'!D1382</f>
        <v>110.8</v>
      </c>
      <c r="D1986" s="198">
        <f>'[2]tr (2)'!E1382</f>
        <v>110.8</v>
      </c>
      <c r="E1986" s="251"/>
      <c r="F1986" s="198">
        <f>'[2]tr (2)'!F1382</f>
        <v>110.8</v>
      </c>
      <c r="G1986" s="198">
        <f>'[2]tr (2)'!G1382</f>
        <v>110.8</v>
      </c>
      <c r="H1986" s="198">
        <f>'[2]tr (2)'!H1382</f>
        <v>110.8</v>
      </c>
      <c r="I1986" s="198">
        <f>'[2]tr (2)'!I1382</f>
        <v>110.8</v>
      </c>
      <c r="J1986" s="198">
        <f>'[2]tr (2)'!J1382</f>
        <v>110.8</v>
      </c>
      <c r="K1986" s="198">
        <f>'[2]tr (2)'!K1382</f>
        <v>108</v>
      </c>
      <c r="L1986" s="198">
        <f>'[2]tr (2)'!L1382</f>
        <v>108</v>
      </c>
      <c r="M1986" s="198">
        <f>'[2]tr (2)'!M1382</f>
        <v>108</v>
      </c>
      <c r="N1986" s="198">
        <f>'[2]tr (2)'!N1382</f>
        <v>108</v>
      </c>
      <c r="O1986" s="251"/>
      <c r="P1986" s="247">
        <f>'[2]tr (2)'!O1382</f>
        <v>108</v>
      </c>
      <c r="Q1986" s="198">
        <f>'[2]tr (2)'!P1382</f>
        <v>105.3</v>
      </c>
      <c r="R1986" s="251">
        <f>'[2]tr (2)'!Q1382</f>
        <v>105.3</v>
      </c>
      <c r="S1986" s="253" t="s">
        <v>1850</v>
      </c>
    </row>
    <row r="1987" spans="1:19" ht="15" customHeight="1">
      <c r="A1987" s="216" t="s">
        <v>1851</v>
      </c>
      <c r="B1987" s="247">
        <f>'[2]tr (2)'!C1383</f>
        <v>103.8</v>
      </c>
      <c r="C1987" s="198">
        <f>'[2]tr (2)'!D1383</f>
        <v>103.8</v>
      </c>
      <c r="D1987" s="198">
        <f>'[2]tr (2)'!E1383</f>
        <v>104</v>
      </c>
      <c r="E1987" s="251"/>
      <c r="F1987" s="198">
        <f>'[2]tr (2)'!F1383</f>
        <v>104</v>
      </c>
      <c r="G1987" s="198">
        <f>'[2]tr (2)'!G1383</f>
        <v>104</v>
      </c>
      <c r="H1987" s="198">
        <f>'[2]tr (2)'!H1383</f>
        <v>104.1</v>
      </c>
      <c r="I1987" s="198">
        <f>'[2]tr (2)'!I1383</f>
        <v>104.1</v>
      </c>
      <c r="J1987" s="198">
        <f>'[2]tr (2)'!J1383</f>
        <v>104.1</v>
      </c>
      <c r="K1987" s="198">
        <f>'[2]tr (2)'!K1383</f>
        <v>103.5</v>
      </c>
      <c r="L1987" s="198">
        <f>'[2]tr (2)'!L1383</f>
        <v>103.5</v>
      </c>
      <c r="M1987" s="198">
        <f>'[2]tr (2)'!M1383</f>
        <v>103.5</v>
      </c>
      <c r="N1987" s="198">
        <f>'[2]tr (2)'!N1383</f>
        <v>103.5</v>
      </c>
      <c r="O1987" s="251"/>
      <c r="P1987" s="247">
        <f>'[2]tr (2)'!O1383</f>
        <v>103.5</v>
      </c>
      <c r="Q1987" s="198">
        <f>'[2]tr (2)'!P1383</f>
        <v>103.5</v>
      </c>
      <c r="R1987" s="251">
        <f>'[2]tr (2)'!Q1383</f>
        <v>103.5</v>
      </c>
      <c r="S1987" s="253" t="s">
        <v>1852</v>
      </c>
    </row>
    <row r="1988" spans="1:19" ht="15" customHeight="1">
      <c r="B1988" s="247"/>
      <c r="C1988" s="198"/>
      <c r="D1988" s="242"/>
      <c r="E1988" s="244"/>
      <c r="F1988" s="242"/>
      <c r="G1988" s="242"/>
      <c r="H1988" s="242"/>
      <c r="I1988" s="242"/>
      <c r="J1988" s="242"/>
      <c r="K1988" s="242"/>
      <c r="L1988" s="242"/>
      <c r="M1988" s="242"/>
      <c r="N1988" s="242"/>
      <c r="O1988" s="244"/>
      <c r="P1988" s="241"/>
      <c r="Q1988" s="242"/>
      <c r="R1988" s="244"/>
      <c r="S1988" s="253"/>
    </row>
    <row r="1989" spans="1:19" ht="15" customHeight="1">
      <c r="A1989" s="249" t="s">
        <v>1853</v>
      </c>
      <c r="B1989" s="241">
        <f>'[2]tr (2)'!C1385</f>
        <v>109.7</v>
      </c>
      <c r="C1989" s="242">
        <f>'[2]tr (2)'!D1385</f>
        <v>109.7</v>
      </c>
      <c r="D1989" s="242">
        <f>'[2]tr (2)'!E1385</f>
        <v>109.7</v>
      </c>
      <c r="E1989" s="244"/>
      <c r="F1989" s="242">
        <f>'[2]tr (2)'!F1385</f>
        <v>109.7</v>
      </c>
      <c r="G1989" s="242">
        <f>'[2]tr (2)'!G1385</f>
        <v>109.7</v>
      </c>
      <c r="H1989" s="242">
        <f>'[2]tr (2)'!H1385</f>
        <v>109.7</v>
      </c>
      <c r="I1989" s="242">
        <f>'[2]tr (2)'!I1385</f>
        <v>109.7</v>
      </c>
      <c r="J1989" s="242">
        <f>'[2]tr (2)'!J1385</f>
        <v>109.7</v>
      </c>
      <c r="K1989" s="242">
        <f>'[2]tr (2)'!K1385</f>
        <v>109.7</v>
      </c>
      <c r="L1989" s="242">
        <f>'[2]tr (2)'!L1385</f>
        <v>109.8</v>
      </c>
      <c r="M1989" s="242">
        <f>'[2]tr (2)'!M1385</f>
        <v>109.8</v>
      </c>
      <c r="N1989" s="242">
        <f>'[2]tr (2)'!N1385</f>
        <v>109.8</v>
      </c>
      <c r="O1989" s="244"/>
      <c r="P1989" s="241">
        <f>'[2]tr (2)'!O1385</f>
        <v>109.8</v>
      </c>
      <c r="Q1989" s="242">
        <f>'[2]tr (2)'!P1385</f>
        <v>103.8</v>
      </c>
      <c r="R1989" s="244">
        <f>'[2]tr (2)'!Q1385</f>
        <v>103.8</v>
      </c>
      <c r="S1989" s="250" t="s">
        <v>1854</v>
      </c>
    </row>
    <row r="1990" spans="1:19" ht="15" customHeight="1">
      <c r="A1990" s="216" t="s">
        <v>1855</v>
      </c>
      <c r="B1990" s="247">
        <f>'[2]tr (2)'!C1386</f>
        <v>112.9</v>
      </c>
      <c r="C1990" s="198">
        <f>'[2]tr (2)'!D1386</f>
        <v>112.9</v>
      </c>
      <c r="D1990" s="198">
        <f>'[2]tr (2)'!E1386</f>
        <v>112.9</v>
      </c>
      <c r="E1990" s="251"/>
      <c r="F1990" s="198">
        <f>'[2]tr (2)'!F1386</f>
        <v>112.9</v>
      </c>
      <c r="G1990" s="198">
        <f>'[2]tr (2)'!G1386</f>
        <v>112.9</v>
      </c>
      <c r="H1990" s="198">
        <f>'[2]tr (2)'!H1386</f>
        <v>112.9</v>
      </c>
      <c r="I1990" s="198">
        <f>'[2]tr (2)'!I1386</f>
        <v>112.9</v>
      </c>
      <c r="J1990" s="198">
        <f>'[2]tr (2)'!J1386</f>
        <v>112.9</v>
      </c>
      <c r="K1990" s="198">
        <f>'[2]tr (2)'!K1386</f>
        <v>112.9</v>
      </c>
      <c r="L1990" s="198">
        <f>'[2]tr (2)'!L1386</f>
        <v>113.3</v>
      </c>
      <c r="M1990" s="198">
        <f>'[2]tr (2)'!M1386</f>
        <v>113.3</v>
      </c>
      <c r="N1990" s="198">
        <f>'[2]tr (2)'!N1386</f>
        <v>113.3</v>
      </c>
      <c r="O1990" s="251"/>
      <c r="P1990" s="247">
        <f>'[2]tr (2)'!O1386</f>
        <v>113.3</v>
      </c>
      <c r="Q1990" s="198">
        <f>'[2]tr (2)'!P1386</f>
        <v>100</v>
      </c>
      <c r="R1990" s="251">
        <f>'[2]tr (2)'!Q1386</f>
        <v>100</v>
      </c>
      <c r="S1990" s="253" t="s">
        <v>1856</v>
      </c>
    </row>
    <row r="1991" spans="1:19" ht="15" customHeight="1">
      <c r="A1991" s="216" t="s">
        <v>1857</v>
      </c>
      <c r="B1991" s="247">
        <f>'[2]tr (2)'!C1387</f>
        <v>108.8</v>
      </c>
      <c r="C1991" s="198">
        <f>'[2]tr (2)'!D1387</f>
        <v>108.8</v>
      </c>
      <c r="D1991" s="198">
        <f>'[2]tr (2)'!E1387</f>
        <v>108.8</v>
      </c>
      <c r="E1991" s="251"/>
      <c r="F1991" s="198">
        <f>'[2]tr (2)'!F1387</f>
        <v>108.8</v>
      </c>
      <c r="G1991" s="198">
        <f>'[2]tr (2)'!G1387</f>
        <v>108.8</v>
      </c>
      <c r="H1991" s="198">
        <f>'[2]tr (2)'!H1387</f>
        <v>108.8</v>
      </c>
      <c r="I1991" s="198">
        <f>'[2]tr (2)'!I1387</f>
        <v>108.8</v>
      </c>
      <c r="J1991" s="198">
        <f>'[2]tr (2)'!J1387</f>
        <v>108.8</v>
      </c>
      <c r="K1991" s="198">
        <f>'[2]tr (2)'!K1387</f>
        <v>108.8</v>
      </c>
      <c r="L1991" s="198">
        <f>'[2]tr (2)'!L1387</f>
        <v>108.8</v>
      </c>
      <c r="M1991" s="198">
        <f>'[2]tr (2)'!M1387</f>
        <v>108.8</v>
      </c>
      <c r="N1991" s="198">
        <f>'[2]tr (2)'!N1387</f>
        <v>108.8</v>
      </c>
      <c r="O1991" s="251"/>
      <c r="P1991" s="247">
        <f>'[2]tr (2)'!O1387</f>
        <v>108.8</v>
      </c>
      <c r="Q1991" s="198">
        <f>'[2]tr (2)'!P1387</f>
        <v>108.8</v>
      </c>
      <c r="R1991" s="251">
        <f>'[2]tr (2)'!Q1387</f>
        <v>108.8</v>
      </c>
      <c r="S1991" s="253" t="s">
        <v>1858</v>
      </c>
    </row>
    <row r="1992" spans="1:19" ht="15" customHeight="1">
      <c r="A1992" s="216" t="s">
        <v>1859</v>
      </c>
      <c r="B1992" s="247">
        <f>'[2]tr (2)'!C1388</f>
        <v>100</v>
      </c>
      <c r="C1992" s="198">
        <f>'[2]tr (2)'!D1388</f>
        <v>100</v>
      </c>
      <c r="D1992" s="198">
        <f>'[2]tr (2)'!E1388</f>
        <v>100</v>
      </c>
      <c r="E1992" s="251"/>
      <c r="F1992" s="198">
        <f>'[2]tr (2)'!F1388</f>
        <v>100</v>
      </c>
      <c r="G1992" s="198">
        <f>'[2]tr (2)'!G1388</f>
        <v>100</v>
      </c>
      <c r="H1992" s="198">
        <f>'[2]tr (2)'!H1388</f>
        <v>100</v>
      </c>
      <c r="I1992" s="198">
        <f>'[2]tr (2)'!I1388</f>
        <v>100</v>
      </c>
      <c r="J1992" s="198">
        <f>'[2]tr (2)'!J1388</f>
        <v>100</v>
      </c>
      <c r="K1992" s="198">
        <f>'[2]tr (2)'!K1388</f>
        <v>100</v>
      </c>
      <c r="L1992" s="198">
        <f>'[2]tr (2)'!L1388</f>
        <v>100</v>
      </c>
      <c r="M1992" s="198">
        <f>'[2]tr (2)'!M1388</f>
        <v>100</v>
      </c>
      <c r="N1992" s="198">
        <f>'[2]tr (2)'!N1388</f>
        <v>100</v>
      </c>
      <c r="O1992" s="251"/>
      <c r="P1992" s="247">
        <f>'[2]tr (2)'!O1388</f>
        <v>100</v>
      </c>
      <c r="Q1992" s="198">
        <f>'[2]tr (2)'!P1388</f>
        <v>100</v>
      </c>
      <c r="R1992" s="251">
        <f>'[2]tr (2)'!Q1388</f>
        <v>100</v>
      </c>
      <c r="S1992" s="253" t="s">
        <v>1860</v>
      </c>
    </row>
    <row r="1993" spans="1:19" ht="15" customHeight="1">
      <c r="A1993" s="216" t="s">
        <v>1861</v>
      </c>
      <c r="B1993" s="247">
        <f>'[2]tr (2)'!C1389</f>
        <v>100</v>
      </c>
      <c r="C1993" s="198">
        <f>'[2]tr (2)'!D1389</f>
        <v>100</v>
      </c>
      <c r="D1993" s="198">
        <f>'[2]tr (2)'!E1389</f>
        <v>100</v>
      </c>
      <c r="E1993" s="251"/>
      <c r="F1993" s="198">
        <f>'[2]tr (2)'!F1389</f>
        <v>100</v>
      </c>
      <c r="G1993" s="198">
        <f>'[2]tr (2)'!G1389</f>
        <v>100</v>
      </c>
      <c r="H1993" s="198">
        <f>'[2]tr (2)'!H1389</f>
        <v>100</v>
      </c>
      <c r="I1993" s="198">
        <f>'[2]tr (2)'!I1389</f>
        <v>100</v>
      </c>
      <c r="J1993" s="198">
        <f>'[2]tr (2)'!J1389</f>
        <v>100</v>
      </c>
      <c r="K1993" s="198">
        <f>'[2]tr (2)'!K1389</f>
        <v>100</v>
      </c>
      <c r="L1993" s="198">
        <f>'[2]tr (2)'!L1389</f>
        <v>100</v>
      </c>
      <c r="M1993" s="198">
        <f>'[2]tr (2)'!M1389</f>
        <v>100</v>
      </c>
      <c r="N1993" s="198">
        <f>'[2]tr (2)'!N1389</f>
        <v>100</v>
      </c>
      <c r="O1993" s="251"/>
      <c r="P1993" s="247">
        <f>'[2]tr (2)'!O1389</f>
        <v>100</v>
      </c>
      <c r="Q1993" s="198">
        <f>'[2]tr (2)'!P1389</f>
        <v>100</v>
      </c>
      <c r="R1993" s="251">
        <f>'[2]tr (2)'!Q1389</f>
        <v>100</v>
      </c>
      <c r="S1993" s="253" t="s">
        <v>1862</v>
      </c>
    </row>
    <row r="1994" spans="1:19" ht="15" customHeight="1">
      <c r="A1994" s="216" t="s">
        <v>1863</v>
      </c>
      <c r="B1994" s="247">
        <f>'[2]tr (2)'!C1390</f>
        <v>100</v>
      </c>
      <c r="C1994" s="198">
        <f>'[2]tr (2)'!D1390</f>
        <v>100</v>
      </c>
      <c r="D1994" s="198">
        <f>'[2]tr (2)'!E1390</f>
        <v>100</v>
      </c>
      <c r="E1994" s="251"/>
      <c r="F1994" s="198">
        <f>'[2]tr (2)'!F1390</f>
        <v>100</v>
      </c>
      <c r="G1994" s="198">
        <f>'[2]tr (2)'!G1390</f>
        <v>100</v>
      </c>
      <c r="H1994" s="198">
        <f>'[2]tr (2)'!H1390</f>
        <v>100</v>
      </c>
      <c r="I1994" s="198">
        <f>'[2]tr (2)'!I1390</f>
        <v>100</v>
      </c>
      <c r="J1994" s="198">
        <f>'[2]tr (2)'!J1390</f>
        <v>100</v>
      </c>
      <c r="K1994" s="198">
        <f>'[2]tr (2)'!K1390</f>
        <v>100</v>
      </c>
      <c r="L1994" s="198">
        <f>'[2]tr (2)'!L1390</f>
        <v>100</v>
      </c>
      <c r="M1994" s="198">
        <f>'[2]tr (2)'!M1390</f>
        <v>100</v>
      </c>
      <c r="N1994" s="198">
        <f>'[2]tr (2)'!N1390</f>
        <v>100</v>
      </c>
      <c r="O1994" s="251"/>
      <c r="P1994" s="247">
        <f>'[2]tr (2)'!O1390</f>
        <v>100</v>
      </c>
      <c r="Q1994" s="198">
        <f>'[2]tr (2)'!P1390</f>
        <v>100</v>
      </c>
      <c r="R1994" s="251">
        <f>'[2]tr (2)'!Q1390</f>
        <v>100</v>
      </c>
      <c r="S1994" s="253" t="s">
        <v>1864</v>
      </c>
    </row>
    <row r="1995" spans="1:19" ht="15" customHeight="1">
      <c r="B1995" s="247"/>
      <c r="C1995" s="198"/>
      <c r="D1995" s="242"/>
      <c r="E1995" s="244"/>
      <c r="F1995" s="242"/>
      <c r="G1995" s="242"/>
      <c r="H1995" s="242"/>
      <c r="I1995" s="242"/>
      <c r="J1995" s="242"/>
      <c r="K1995" s="242"/>
      <c r="L1995" s="242"/>
      <c r="M1995" s="242"/>
      <c r="N1995" s="242"/>
      <c r="O1995" s="244"/>
      <c r="P1995" s="241"/>
      <c r="Q1995" s="242"/>
      <c r="R1995" s="244"/>
      <c r="S1995" s="253"/>
    </row>
    <row r="1996" spans="1:19" ht="15" customHeight="1">
      <c r="A1996" s="249" t="s">
        <v>1865</v>
      </c>
      <c r="B1996" s="241">
        <f>'[2]tr (2)'!C1392</f>
        <v>99.6</v>
      </c>
      <c r="C1996" s="242">
        <f>'[2]tr (2)'!D1392</f>
        <v>99.6</v>
      </c>
      <c r="D1996" s="242">
        <f>'[2]tr (2)'!E1392</f>
        <v>99.6</v>
      </c>
      <c r="E1996" s="244"/>
      <c r="F1996" s="242">
        <f>'[2]tr (2)'!F1392</f>
        <v>99.6</v>
      </c>
      <c r="G1996" s="242">
        <f>'[2]tr (2)'!G1392</f>
        <v>99.6</v>
      </c>
      <c r="H1996" s="242">
        <f>'[2]tr (2)'!H1392</f>
        <v>99.6</v>
      </c>
      <c r="I1996" s="242">
        <f>'[2]tr (2)'!I1392</f>
        <v>99.6</v>
      </c>
      <c r="J1996" s="242">
        <f>'[2]tr (2)'!J1392</f>
        <v>99.6</v>
      </c>
      <c r="K1996" s="242">
        <f>'[2]tr (2)'!K1392</f>
        <v>99.6</v>
      </c>
      <c r="L1996" s="242">
        <f>'[2]tr (2)'!L1392</f>
        <v>99.6</v>
      </c>
      <c r="M1996" s="242">
        <f>'[2]tr (2)'!M1392</f>
        <v>99.6</v>
      </c>
      <c r="N1996" s="242">
        <f>'[2]tr (2)'!N1392</f>
        <v>99.6</v>
      </c>
      <c r="O1996" s="244"/>
      <c r="P1996" s="241">
        <f>'[2]tr (2)'!O1392</f>
        <v>99.6</v>
      </c>
      <c r="Q1996" s="242">
        <f>'[2]tr (2)'!P1392</f>
        <v>99.6</v>
      </c>
      <c r="R1996" s="244">
        <f>'[2]tr (2)'!Q1392</f>
        <v>100.9</v>
      </c>
      <c r="S1996" s="248" t="s">
        <v>1866</v>
      </c>
    </row>
    <row r="1997" spans="1:19" ht="15" customHeight="1">
      <c r="A1997" s="216" t="s">
        <v>1867</v>
      </c>
      <c r="B1997" s="247">
        <f>'[2]tr (2)'!C1393</f>
        <v>99.5</v>
      </c>
      <c r="C1997" s="198">
        <f>'[2]tr (2)'!D1393</f>
        <v>99.5</v>
      </c>
      <c r="D1997" s="198">
        <f>'[2]tr (2)'!E1393</f>
        <v>99.5</v>
      </c>
      <c r="E1997" s="251"/>
      <c r="F1997" s="198">
        <f>'[2]tr (2)'!F1393</f>
        <v>99.5</v>
      </c>
      <c r="G1997" s="198">
        <f>'[2]tr (2)'!G1393</f>
        <v>99.5</v>
      </c>
      <c r="H1997" s="198">
        <f>'[2]tr (2)'!H1393</f>
        <v>99.5</v>
      </c>
      <c r="I1997" s="198">
        <f>'[2]tr (2)'!I1393</f>
        <v>99.5</v>
      </c>
      <c r="J1997" s="198">
        <f>'[2]tr (2)'!J1393</f>
        <v>99.5</v>
      </c>
      <c r="K1997" s="198">
        <f>'[2]tr (2)'!K1393</f>
        <v>99.5</v>
      </c>
      <c r="L1997" s="198">
        <f>'[2]tr (2)'!L1393</f>
        <v>99.5</v>
      </c>
      <c r="M1997" s="198">
        <f>'[2]tr (2)'!M1393</f>
        <v>99.5</v>
      </c>
      <c r="N1997" s="198">
        <f>'[2]tr (2)'!N1393</f>
        <v>99.5</v>
      </c>
      <c r="O1997" s="251"/>
      <c r="P1997" s="247">
        <f>'[2]tr (2)'!O1393</f>
        <v>99.5</v>
      </c>
      <c r="Q1997" s="198">
        <f>'[2]tr (2)'!P1393</f>
        <v>99.5</v>
      </c>
      <c r="R1997" s="251">
        <f>'[2]tr (2)'!Q1393</f>
        <v>100.9</v>
      </c>
      <c r="S1997" s="253" t="s">
        <v>1868</v>
      </c>
    </row>
    <row r="1998" spans="1:19" ht="15" customHeight="1">
      <c r="A1998" s="216" t="s">
        <v>1871</v>
      </c>
      <c r="B1998" s="247">
        <f>'[2]tr (2)'!C1394</f>
        <v>100.3</v>
      </c>
      <c r="C1998" s="198">
        <f>'[2]tr (2)'!D1394</f>
        <v>100.3</v>
      </c>
      <c r="D1998" s="198">
        <f>'[2]tr (2)'!E1394</f>
        <v>100.3</v>
      </c>
      <c r="E1998" s="251"/>
      <c r="F1998" s="198">
        <f>'[2]tr (2)'!F1394</f>
        <v>100.3</v>
      </c>
      <c r="G1998" s="198">
        <f>'[2]tr (2)'!G1394</f>
        <v>100.3</v>
      </c>
      <c r="H1998" s="198">
        <f>'[2]tr (2)'!H1394</f>
        <v>100.3</v>
      </c>
      <c r="I1998" s="198">
        <f>'[2]tr (2)'!I1394</f>
        <v>100.3</v>
      </c>
      <c r="J1998" s="198">
        <f>'[2]tr (2)'!J1394</f>
        <v>100.3</v>
      </c>
      <c r="K1998" s="198">
        <f>'[2]tr (2)'!K1394</f>
        <v>100.3</v>
      </c>
      <c r="L1998" s="198">
        <f>'[2]tr (2)'!L1394</f>
        <v>100.3</v>
      </c>
      <c r="M1998" s="198">
        <f>'[2]tr (2)'!M1394</f>
        <v>100.3</v>
      </c>
      <c r="N1998" s="198">
        <f>'[2]tr (2)'!N1394</f>
        <v>100.3</v>
      </c>
      <c r="O1998" s="251"/>
      <c r="P1998" s="247">
        <f>'[2]tr (2)'!O1394</f>
        <v>100.3</v>
      </c>
      <c r="Q1998" s="198">
        <f>'[2]tr (2)'!P1394</f>
        <v>100.3</v>
      </c>
      <c r="R1998" s="251">
        <f>'[2]tr (2)'!Q1394</f>
        <v>100.3</v>
      </c>
      <c r="S1998" s="253" t="s">
        <v>1872</v>
      </c>
    </row>
    <row r="1999" spans="1:19" ht="15" customHeight="1">
      <c r="B1999" s="247"/>
      <c r="C1999" s="198"/>
      <c r="D1999" s="242"/>
      <c r="E1999" s="244"/>
      <c r="F1999" s="242"/>
      <c r="G1999" s="242"/>
      <c r="H1999" s="242"/>
      <c r="I1999" s="242"/>
      <c r="J1999" s="242"/>
      <c r="K1999" s="242"/>
      <c r="L1999" s="242"/>
      <c r="M1999" s="242"/>
      <c r="N1999" s="242"/>
      <c r="O1999" s="244"/>
      <c r="P1999" s="241"/>
      <c r="Q1999" s="242"/>
      <c r="R1999" s="244"/>
      <c r="S1999" s="253"/>
    </row>
    <row r="2000" spans="1:19" ht="15" customHeight="1">
      <c r="A2000" s="249" t="s">
        <v>1873</v>
      </c>
      <c r="B2000" s="241">
        <f>'[2]tr (2)'!C1396</f>
        <v>106.7</v>
      </c>
      <c r="C2000" s="242">
        <f>'[2]tr (2)'!D1396</f>
        <v>106.6</v>
      </c>
      <c r="D2000" s="242">
        <f>'[2]tr (2)'!E1396</f>
        <v>106.5</v>
      </c>
      <c r="E2000" s="244"/>
      <c r="F2000" s="242">
        <f>'[2]tr (2)'!F1396</f>
        <v>106.6</v>
      </c>
      <c r="G2000" s="242">
        <f>'[2]tr (2)'!G1396</f>
        <v>106.6</v>
      </c>
      <c r="H2000" s="242">
        <f>'[2]tr (2)'!H1396</f>
        <v>106.6</v>
      </c>
      <c r="I2000" s="242">
        <f>'[2]tr (2)'!I1396</f>
        <v>106.6</v>
      </c>
      <c r="J2000" s="242">
        <f>'[2]tr (2)'!J1396</f>
        <v>106.6</v>
      </c>
      <c r="K2000" s="242">
        <f>'[2]tr (2)'!K1396</f>
        <v>106.6</v>
      </c>
      <c r="L2000" s="242">
        <f>'[2]tr (2)'!L1396</f>
        <v>106.2</v>
      </c>
      <c r="M2000" s="242">
        <f>'[2]tr (2)'!M1396</f>
        <v>106.1</v>
      </c>
      <c r="N2000" s="242">
        <f>'[2]tr (2)'!N1396</f>
        <v>106.1</v>
      </c>
      <c r="O2000" s="244"/>
      <c r="P2000" s="241">
        <f>'[2]tr (2)'!O1396</f>
        <v>106.2</v>
      </c>
      <c r="Q2000" s="242">
        <f>'[2]tr (2)'!P1396</f>
        <v>106.4</v>
      </c>
      <c r="R2000" s="244">
        <f>'[2]tr (2)'!Q1396</f>
        <v>106.1</v>
      </c>
      <c r="S2000" s="248" t="s">
        <v>1874</v>
      </c>
    </row>
    <row r="2001" spans="1:19" ht="15" customHeight="1">
      <c r="A2001" s="216" t="s">
        <v>1875</v>
      </c>
      <c r="B2001" s="247">
        <f>'[2]tr (2)'!C1397</f>
        <v>113</v>
      </c>
      <c r="C2001" s="198">
        <f>'[2]tr (2)'!D1397</f>
        <v>113</v>
      </c>
      <c r="D2001" s="198">
        <f>'[2]tr (2)'!E1397</f>
        <v>113</v>
      </c>
      <c r="E2001" s="251"/>
      <c r="F2001" s="198">
        <f>'[2]tr (2)'!F1397</f>
        <v>113</v>
      </c>
      <c r="G2001" s="198">
        <f>'[2]tr (2)'!G1397</f>
        <v>113</v>
      </c>
      <c r="H2001" s="198">
        <f>'[2]tr (2)'!H1397</f>
        <v>113</v>
      </c>
      <c r="I2001" s="198">
        <f>'[2]tr (2)'!I1397</f>
        <v>113</v>
      </c>
      <c r="J2001" s="198">
        <f>'[2]tr (2)'!J1397</f>
        <v>113</v>
      </c>
      <c r="K2001" s="198">
        <f>'[2]tr (2)'!K1397</f>
        <v>113</v>
      </c>
      <c r="L2001" s="198">
        <f>'[2]tr (2)'!L1397</f>
        <v>113</v>
      </c>
      <c r="M2001" s="198">
        <f>'[2]tr (2)'!M1397</f>
        <v>113</v>
      </c>
      <c r="N2001" s="198">
        <f>'[2]tr (2)'!N1397</f>
        <v>113</v>
      </c>
      <c r="O2001" s="251"/>
      <c r="P2001" s="247">
        <f>'[2]tr (2)'!O1397</f>
        <v>113</v>
      </c>
      <c r="Q2001" s="198">
        <f>'[2]tr (2)'!P1397</f>
        <v>113</v>
      </c>
      <c r="R2001" s="251">
        <f>'[2]tr (2)'!Q1397</f>
        <v>113</v>
      </c>
      <c r="S2001" s="253" t="s">
        <v>1876</v>
      </c>
    </row>
    <row r="2002" spans="1:19" ht="15" customHeight="1">
      <c r="A2002" s="216" t="s">
        <v>1877</v>
      </c>
      <c r="B2002" s="247">
        <f>'[2]tr (2)'!C1398</f>
        <v>107.4</v>
      </c>
      <c r="C2002" s="198">
        <f>'[2]tr (2)'!D1398</f>
        <v>107.4</v>
      </c>
      <c r="D2002" s="198">
        <f>'[2]tr (2)'!E1398</f>
        <v>107.4</v>
      </c>
      <c r="E2002" s="251"/>
      <c r="F2002" s="198">
        <f>'[2]tr (2)'!F1398</f>
        <v>107.4</v>
      </c>
      <c r="G2002" s="198">
        <f>'[2]tr (2)'!G1398</f>
        <v>107.4</v>
      </c>
      <c r="H2002" s="198">
        <f>'[2]tr (2)'!H1398</f>
        <v>107.4</v>
      </c>
      <c r="I2002" s="198">
        <f>'[2]tr (2)'!I1398</f>
        <v>107.4</v>
      </c>
      <c r="J2002" s="198">
        <f>'[2]tr (2)'!J1398</f>
        <v>107.4</v>
      </c>
      <c r="K2002" s="198">
        <f>'[2]tr (2)'!K1398</f>
        <v>107.4</v>
      </c>
      <c r="L2002" s="198">
        <f>'[2]tr (2)'!L1398</f>
        <v>107.4</v>
      </c>
      <c r="M2002" s="198">
        <f>'[2]tr (2)'!M1398</f>
        <v>107.4</v>
      </c>
      <c r="N2002" s="198">
        <f>'[2]tr (2)'!N1398</f>
        <v>107.4</v>
      </c>
      <c r="O2002" s="251"/>
      <c r="P2002" s="247">
        <f>'[2]tr (2)'!O1398</f>
        <v>107.4</v>
      </c>
      <c r="Q2002" s="198">
        <f>'[2]tr (2)'!P1398</f>
        <v>107.4</v>
      </c>
      <c r="R2002" s="251">
        <f>'[2]tr (2)'!Q1398</f>
        <v>107.4</v>
      </c>
      <c r="S2002" s="252" t="s">
        <v>1878</v>
      </c>
    </row>
    <row r="2003" spans="1:19" ht="15" customHeight="1">
      <c r="A2003" s="216" t="s">
        <v>1879</v>
      </c>
      <c r="B2003" s="247">
        <f>'[2]tr (2)'!C1399</f>
        <v>102</v>
      </c>
      <c r="C2003" s="198">
        <f>'[2]tr (2)'!D1399</f>
        <v>102.1</v>
      </c>
      <c r="D2003" s="198">
        <f>'[2]tr (2)'!E1399</f>
        <v>102.1</v>
      </c>
      <c r="E2003" s="251"/>
      <c r="F2003" s="198">
        <f>'[2]tr (2)'!F1399</f>
        <v>102.1</v>
      </c>
      <c r="G2003" s="198">
        <f>'[2]tr (2)'!G1399</f>
        <v>102.1</v>
      </c>
      <c r="H2003" s="198">
        <f>'[2]tr (2)'!H1399</f>
        <v>102.1</v>
      </c>
      <c r="I2003" s="198">
        <f>'[2]tr (2)'!I1399</f>
        <v>102.1</v>
      </c>
      <c r="J2003" s="198">
        <f>'[2]tr (2)'!J1399</f>
        <v>102.1</v>
      </c>
      <c r="K2003" s="198">
        <f>'[2]tr (2)'!K1399</f>
        <v>102.1</v>
      </c>
      <c r="L2003" s="198">
        <f>'[2]tr (2)'!L1399</f>
        <v>102.1</v>
      </c>
      <c r="M2003" s="198">
        <f>'[2]tr (2)'!M1399</f>
        <v>102.1</v>
      </c>
      <c r="N2003" s="198">
        <f>'[2]tr (2)'!N1399</f>
        <v>102.1</v>
      </c>
      <c r="O2003" s="251"/>
      <c r="P2003" s="247">
        <f>'[2]tr (2)'!O1399</f>
        <v>102.1</v>
      </c>
      <c r="Q2003" s="198">
        <f>'[2]tr (2)'!P1399</f>
        <v>102.1</v>
      </c>
      <c r="R2003" s="251">
        <f>'[2]tr (2)'!Q1399</f>
        <v>101.8</v>
      </c>
      <c r="S2003" s="252" t="s">
        <v>1880</v>
      </c>
    </row>
    <row r="2004" spans="1:19" ht="15" customHeight="1">
      <c r="A2004" s="216" t="s">
        <v>1881</v>
      </c>
      <c r="B2004" s="247">
        <f>'[2]tr (2)'!C1400</f>
        <v>138</v>
      </c>
      <c r="C2004" s="198">
        <f>'[2]tr (2)'!D1400</f>
        <v>130</v>
      </c>
      <c r="D2004" s="198">
        <f>'[2]tr (2)'!E1400</f>
        <v>127.6</v>
      </c>
      <c r="E2004" s="251"/>
      <c r="F2004" s="198">
        <f>'[2]tr (2)'!F1400</f>
        <v>130.19999999999999</v>
      </c>
      <c r="G2004" s="198">
        <f>'[2]tr (2)'!G1400</f>
        <v>130.19999999999999</v>
      </c>
      <c r="H2004" s="198">
        <f>'[2]tr (2)'!H1400</f>
        <v>130.19999999999999</v>
      </c>
      <c r="I2004" s="198">
        <f>'[2]tr (2)'!I1400</f>
        <v>130.19999999999999</v>
      </c>
      <c r="J2004" s="198">
        <f>'[2]tr (2)'!J1400</f>
        <v>130</v>
      </c>
      <c r="K2004" s="198">
        <f>'[2]tr (2)'!K1400</f>
        <v>130</v>
      </c>
      <c r="L2004" s="198">
        <f>'[2]tr (2)'!L1400</f>
        <v>128.9</v>
      </c>
      <c r="M2004" s="198">
        <f>'[2]tr (2)'!M1400</f>
        <v>127.7</v>
      </c>
      <c r="N2004" s="198">
        <f>'[2]tr (2)'!N1400</f>
        <v>125.4</v>
      </c>
      <c r="O2004" s="251"/>
      <c r="P2004" s="247">
        <f>'[2]tr (2)'!O1400</f>
        <v>130</v>
      </c>
      <c r="Q2004" s="198">
        <f>'[2]tr (2)'!P1400</f>
        <v>140.5</v>
      </c>
      <c r="R2004" s="251">
        <f>'[2]tr (2)'!Q1400</f>
        <v>134.80000000000001</v>
      </c>
      <c r="S2004" s="253" t="s">
        <v>1882</v>
      </c>
    </row>
    <row r="2005" spans="1:19" ht="15" customHeight="1">
      <c r="A2005" s="216" t="s">
        <v>1883</v>
      </c>
      <c r="B2005" s="247">
        <f>'[2]tr (2)'!C1401</f>
        <v>100</v>
      </c>
      <c r="C2005" s="198">
        <f>'[2]tr (2)'!D1401</f>
        <v>100.1</v>
      </c>
      <c r="D2005" s="198">
        <f>'[2]tr (2)'!E1401</f>
        <v>99.9</v>
      </c>
      <c r="E2005" s="251"/>
      <c r="F2005" s="198">
        <f>'[2]tr (2)'!F1401</f>
        <v>99.9</v>
      </c>
      <c r="G2005" s="198">
        <f>'[2]tr (2)'!G1401</f>
        <v>100.4</v>
      </c>
      <c r="H2005" s="198">
        <f>'[2]tr (2)'!H1401</f>
        <v>100.4</v>
      </c>
      <c r="I2005" s="198">
        <f>'[2]tr (2)'!I1401</f>
        <v>100.4</v>
      </c>
      <c r="J2005" s="198">
        <f>'[2]tr (2)'!J1401</f>
        <v>100.4</v>
      </c>
      <c r="K2005" s="198">
        <f>'[2]tr (2)'!K1401</f>
        <v>100.4</v>
      </c>
      <c r="L2005" s="198">
        <f>'[2]tr (2)'!L1401</f>
        <v>100.4</v>
      </c>
      <c r="M2005" s="198">
        <f>'[2]tr (2)'!M1401</f>
        <v>100.5</v>
      </c>
      <c r="N2005" s="198">
        <f>'[2]tr (2)'!N1401</f>
        <v>100.5</v>
      </c>
      <c r="O2005" s="251"/>
      <c r="P2005" s="247">
        <f>'[2]tr (2)'!O1401</f>
        <v>100.5</v>
      </c>
      <c r="Q2005" s="198">
        <f>'[2]tr (2)'!P1401</f>
        <v>100.5</v>
      </c>
      <c r="R2005" s="251">
        <f>'[2]tr (2)'!Q1401</f>
        <v>100.5</v>
      </c>
      <c r="S2005" s="252" t="s">
        <v>1884</v>
      </c>
    </row>
    <row r="2006" spans="1:19" ht="15" customHeight="1">
      <c r="A2006" s="216" t="s">
        <v>1885</v>
      </c>
      <c r="B2006" s="247">
        <f>'[2]tr (2)'!C1402</f>
        <v>102.8</v>
      </c>
      <c r="C2006" s="198">
        <f>'[2]tr (2)'!D1402</f>
        <v>102.8</v>
      </c>
      <c r="D2006" s="198">
        <f>'[2]tr (2)'!E1402</f>
        <v>102.8</v>
      </c>
      <c r="E2006" s="251"/>
      <c r="F2006" s="198">
        <f>'[2]tr (2)'!F1402</f>
        <v>102.8</v>
      </c>
      <c r="G2006" s="198">
        <f>'[2]tr (2)'!G1402</f>
        <v>102.8</v>
      </c>
      <c r="H2006" s="198">
        <f>'[2]tr (2)'!H1402</f>
        <v>102.8</v>
      </c>
      <c r="I2006" s="198">
        <f>'[2]tr (2)'!I1402</f>
        <v>102.8</v>
      </c>
      <c r="J2006" s="198">
        <f>'[2]tr (2)'!J1402</f>
        <v>102.8</v>
      </c>
      <c r="K2006" s="198">
        <f>'[2]tr (2)'!K1402</f>
        <v>102.8</v>
      </c>
      <c r="L2006" s="198">
        <f>'[2]tr (2)'!L1402</f>
        <v>100</v>
      </c>
      <c r="M2006" s="198">
        <f>'[2]tr (2)'!M1402</f>
        <v>100</v>
      </c>
      <c r="N2006" s="198">
        <f>'[2]tr (2)'!N1402</f>
        <v>100</v>
      </c>
      <c r="O2006" s="251"/>
      <c r="P2006" s="247">
        <f>'[2]tr (2)'!O1402</f>
        <v>100</v>
      </c>
      <c r="Q2006" s="198">
        <f>'[2]tr (2)'!P1402</f>
        <v>100</v>
      </c>
      <c r="R2006" s="251">
        <f>'[2]tr (2)'!Q1402</f>
        <v>100</v>
      </c>
      <c r="S2006" s="252" t="s">
        <v>1886</v>
      </c>
    </row>
    <row r="2007" spans="1:19" ht="15" customHeight="1">
      <c r="A2007" s="216" t="s">
        <v>1887</v>
      </c>
      <c r="B2007" s="247">
        <f>'[2]tr (2)'!C1403</f>
        <v>102.7</v>
      </c>
      <c r="C2007" s="198">
        <f>'[2]tr (2)'!D1403</f>
        <v>102.7</v>
      </c>
      <c r="D2007" s="198">
        <f>'[2]tr (2)'!E1403</f>
        <v>102.7</v>
      </c>
      <c r="E2007" s="251"/>
      <c r="F2007" s="198">
        <f>'[2]tr (2)'!F1403</f>
        <v>102.7</v>
      </c>
      <c r="G2007" s="198">
        <f>'[2]tr (2)'!G1403</f>
        <v>102.7</v>
      </c>
      <c r="H2007" s="198">
        <f>'[2]tr (2)'!H1403</f>
        <v>102.7</v>
      </c>
      <c r="I2007" s="198">
        <f>'[2]tr (2)'!I1403</f>
        <v>102.7</v>
      </c>
      <c r="J2007" s="198">
        <f>'[2]tr (2)'!J1403</f>
        <v>102.7</v>
      </c>
      <c r="K2007" s="198">
        <f>'[2]tr (2)'!K1403</f>
        <v>102.7</v>
      </c>
      <c r="L2007" s="198">
        <f>'[2]tr (2)'!L1403</f>
        <v>102.7</v>
      </c>
      <c r="M2007" s="198">
        <f>'[2]tr (2)'!M1403</f>
        <v>102.7</v>
      </c>
      <c r="N2007" s="198">
        <f>'[2]tr (2)'!N1403</f>
        <v>102.2</v>
      </c>
      <c r="O2007" s="251"/>
      <c r="P2007" s="247">
        <f>'[2]tr (2)'!O1403</f>
        <v>102.2</v>
      </c>
      <c r="Q2007" s="198">
        <f>'[2]tr (2)'!P1403</f>
        <v>102.2</v>
      </c>
      <c r="R2007" s="251">
        <f>'[2]tr (2)'!Q1403</f>
        <v>102.2</v>
      </c>
      <c r="S2007" s="256" t="s">
        <v>1888</v>
      </c>
    </row>
    <row r="2008" spans="1:19" ht="15" customHeight="1">
      <c r="A2008" s="216" t="s">
        <v>1889</v>
      </c>
      <c r="B2008" s="247">
        <f>'[2]tr (2)'!C1404</f>
        <v>102.3</v>
      </c>
      <c r="C2008" s="198">
        <f>'[2]tr (2)'!D1404</f>
        <v>102.3</v>
      </c>
      <c r="D2008" s="198">
        <f>'[2]tr (2)'!E1404</f>
        <v>102.3</v>
      </c>
      <c r="E2008" s="251"/>
      <c r="F2008" s="198">
        <f>'[2]tr (2)'!F1404</f>
        <v>102.3</v>
      </c>
      <c r="G2008" s="198">
        <f>'[2]tr (2)'!G1404</f>
        <v>102.3</v>
      </c>
      <c r="H2008" s="198">
        <f>'[2]tr (2)'!H1404</f>
        <v>102.3</v>
      </c>
      <c r="I2008" s="198">
        <f>'[2]tr (2)'!I1404</f>
        <v>102.3</v>
      </c>
      <c r="J2008" s="198">
        <f>'[2]tr (2)'!J1404</f>
        <v>102.3</v>
      </c>
      <c r="K2008" s="198">
        <f>'[2]tr (2)'!K1404</f>
        <v>102.3</v>
      </c>
      <c r="L2008" s="198">
        <f>'[2]tr (2)'!L1404</f>
        <v>102.3</v>
      </c>
      <c r="M2008" s="198">
        <f>'[2]tr (2)'!M1404</f>
        <v>102.3</v>
      </c>
      <c r="N2008" s="198">
        <f>'[2]tr (2)'!N1404</f>
        <v>102.3</v>
      </c>
      <c r="O2008" s="251"/>
      <c r="P2008" s="247">
        <f>'[2]tr (2)'!O1404</f>
        <v>102.3</v>
      </c>
      <c r="Q2008" s="198">
        <f>'[2]tr (2)'!P1404</f>
        <v>102.3</v>
      </c>
      <c r="R2008" s="251">
        <f>'[2]tr (2)'!Q1404</f>
        <v>102.3</v>
      </c>
      <c r="S2008" s="252" t="s">
        <v>1890</v>
      </c>
    </row>
    <row r="2009" spans="1:19" ht="15" customHeight="1">
      <c r="B2009" s="247"/>
      <c r="C2009" s="198"/>
      <c r="D2009" s="198"/>
      <c r="E2009" s="255"/>
      <c r="R2009" s="237"/>
      <c r="S2009" s="252"/>
    </row>
    <row r="2010" spans="1:19" ht="15" customHeight="1">
      <c r="B2010" s="247"/>
      <c r="C2010" s="198"/>
      <c r="D2010" s="198"/>
      <c r="E2010" s="255"/>
      <c r="R2010" s="237"/>
      <c r="S2010" s="252"/>
    </row>
    <row r="2011" spans="1:19" ht="15" customHeight="1">
      <c r="B2011" s="247"/>
      <c r="C2011" s="198"/>
      <c r="D2011" s="198"/>
      <c r="E2011" s="255"/>
      <c r="R2011" s="237"/>
      <c r="S2011" s="252"/>
    </row>
    <row r="2012" spans="1:19" ht="15" customHeight="1">
      <c r="B2012" s="247"/>
      <c r="C2012" s="198"/>
      <c r="D2012" s="198"/>
      <c r="E2012" s="255"/>
      <c r="R2012" s="237"/>
      <c r="S2012" s="252"/>
    </row>
    <row r="2013" spans="1:19" ht="15" customHeight="1">
      <c r="B2013" s="247"/>
      <c r="C2013" s="198"/>
      <c r="D2013" s="198"/>
      <c r="E2013" s="255"/>
      <c r="R2013" s="237"/>
      <c r="S2013" s="252"/>
    </row>
    <row r="2014" spans="1:19" ht="15" customHeight="1">
      <c r="B2014" s="247"/>
      <c r="C2014" s="198"/>
      <c r="D2014" s="198"/>
      <c r="E2014" s="255"/>
      <c r="R2014" s="237"/>
      <c r="S2014" s="252"/>
    </row>
    <row r="2015" spans="1:19" ht="15" customHeight="1">
      <c r="B2015" s="247"/>
      <c r="C2015" s="198"/>
      <c r="D2015" s="198"/>
      <c r="E2015" s="255"/>
      <c r="R2015" s="237"/>
      <c r="S2015" s="252"/>
    </row>
    <row r="2016" spans="1:19" ht="15" customHeight="1">
      <c r="B2016" s="247"/>
      <c r="C2016" s="198"/>
      <c r="D2016" s="198"/>
      <c r="E2016" s="255"/>
      <c r="R2016" s="237"/>
      <c r="S2016" s="252"/>
    </row>
    <row r="2017" spans="1:19" ht="15" customHeight="1">
      <c r="A2017" s="306"/>
      <c r="B2017" s="247"/>
      <c r="C2017" s="198"/>
      <c r="D2017" s="198"/>
      <c r="E2017" s="255"/>
      <c r="R2017" s="237"/>
    </row>
    <row r="2018" spans="1:19" ht="15" customHeight="1">
      <c r="A2018" s="281"/>
      <c r="B2018" s="258"/>
      <c r="C2018" s="259"/>
      <c r="D2018" s="259"/>
      <c r="E2018" s="260"/>
      <c r="F2018" s="308"/>
      <c r="G2018" s="212"/>
      <c r="H2018" s="212"/>
      <c r="I2018" s="212"/>
      <c r="J2018" s="212"/>
      <c r="K2018" s="212"/>
      <c r="L2018" s="212"/>
      <c r="M2018" s="212"/>
      <c r="N2018" s="212"/>
      <c r="O2018" s="212"/>
      <c r="P2018" s="308"/>
      <c r="Q2018" s="212"/>
      <c r="R2018" s="282"/>
      <c r="S2018" s="214"/>
    </row>
    <row r="2019" spans="1:19" ht="15" customHeight="1">
      <c r="A2019" s="271" t="s">
        <v>1891</v>
      </c>
      <c r="B2019" s="198"/>
      <c r="C2019" s="198"/>
      <c r="D2019" s="198"/>
      <c r="E2019" s="265"/>
      <c r="O2019" s="195"/>
      <c r="P2019" s="195"/>
      <c r="S2019" s="272" t="s">
        <v>1892</v>
      </c>
    </row>
    <row r="2020" spans="1:19" ht="15" customHeight="1">
      <c r="A2020" s="271"/>
      <c r="B2020" s="198"/>
      <c r="C2020" s="198"/>
      <c r="D2020" s="198"/>
      <c r="E2020" s="265"/>
      <c r="O2020" s="195"/>
      <c r="P2020" s="195"/>
      <c r="S2020" s="272"/>
    </row>
    <row r="2021" spans="1:19" ht="15" customHeight="1">
      <c r="A2021" s="271"/>
      <c r="B2021" s="198"/>
      <c r="C2021" s="198"/>
      <c r="D2021" s="198"/>
      <c r="E2021" s="265"/>
      <c r="O2021" s="195"/>
      <c r="P2021" s="195"/>
      <c r="S2021" s="272"/>
    </row>
    <row r="2022" spans="1:19" ht="15" customHeight="1">
      <c r="A2022" s="271"/>
      <c r="B2022" s="198"/>
      <c r="C2022" s="198"/>
      <c r="D2022" s="198"/>
      <c r="E2022" s="265"/>
      <c r="O2022" s="195"/>
      <c r="P2022" s="195"/>
      <c r="S2022" s="272"/>
    </row>
    <row r="2023" spans="1:19" ht="24" customHeight="1">
      <c r="A2023" s="194" t="s">
        <v>1670</v>
      </c>
      <c r="B2023" s="198"/>
      <c r="C2023" s="198"/>
      <c r="D2023" s="198"/>
      <c r="O2023" s="195"/>
      <c r="P2023" s="195"/>
      <c r="S2023" s="199" t="s">
        <v>1671</v>
      </c>
    </row>
    <row r="2024" spans="1:19" ht="18" customHeight="1">
      <c r="A2024" s="266" t="s">
        <v>1959</v>
      </c>
      <c r="B2024" s="198"/>
      <c r="C2024" s="198"/>
      <c r="D2024" s="198"/>
      <c r="O2024" s="195"/>
      <c r="P2024" s="195"/>
      <c r="S2024" s="205" t="s">
        <v>1960</v>
      </c>
    </row>
    <row r="2025" spans="1:19" ht="18" customHeight="1">
      <c r="A2025" s="207" t="s">
        <v>1674</v>
      </c>
      <c r="B2025" s="198"/>
      <c r="C2025" s="198"/>
      <c r="D2025" s="198"/>
      <c r="O2025" s="195"/>
      <c r="P2025" s="195"/>
      <c r="S2025" s="209" t="s">
        <v>1675</v>
      </c>
    </row>
    <row r="2026" spans="1:19" ht="11.45" customHeight="1">
      <c r="A2026" s="211"/>
      <c r="B2026" s="212"/>
      <c r="C2026" s="212"/>
      <c r="D2026" s="212"/>
      <c r="E2026" s="212"/>
      <c r="F2026" s="212"/>
      <c r="G2026" s="212"/>
      <c r="H2026" s="212"/>
      <c r="I2026" s="212"/>
      <c r="J2026" s="212"/>
      <c r="K2026" s="212"/>
      <c r="L2026" s="212"/>
      <c r="M2026" s="212"/>
      <c r="N2026" s="212"/>
      <c r="O2026" s="212"/>
      <c r="P2026" s="212"/>
      <c r="Q2026" s="212"/>
      <c r="R2026" s="212"/>
      <c r="S2026" s="214"/>
    </row>
    <row r="2027" spans="1:19" ht="11.45" customHeight="1">
      <c r="A2027" s="217"/>
      <c r="B2027" s="2269">
        <v>2020</v>
      </c>
      <c r="C2027" s="2270"/>
      <c r="D2027" s="2270"/>
      <c r="E2027" s="2270"/>
      <c r="F2027" s="2270"/>
      <c r="G2027" s="2270"/>
      <c r="H2027" s="2270"/>
      <c r="I2027" s="2270"/>
      <c r="J2027" s="2270"/>
      <c r="K2027" s="2271"/>
      <c r="L2027" s="2269">
        <v>2019</v>
      </c>
      <c r="M2027" s="2270"/>
      <c r="N2027" s="2270"/>
      <c r="O2027" s="2270"/>
      <c r="P2027" s="2270"/>
      <c r="Q2027" s="2270"/>
      <c r="R2027" s="2271"/>
      <c r="S2027" s="218"/>
    </row>
    <row r="2028" spans="1:19" ht="11.45" customHeight="1">
      <c r="A2028" s="217"/>
      <c r="B2028" s="2272"/>
      <c r="C2028" s="2273"/>
      <c r="D2028" s="2273"/>
      <c r="E2028" s="2273"/>
      <c r="F2028" s="2273"/>
      <c r="G2028" s="2273"/>
      <c r="H2028" s="2273"/>
      <c r="I2028" s="2273"/>
      <c r="J2028" s="2273"/>
      <c r="K2028" s="2274"/>
      <c r="L2028" s="2272"/>
      <c r="M2028" s="2273"/>
      <c r="N2028" s="2273"/>
      <c r="O2028" s="2273"/>
      <c r="P2028" s="2273"/>
      <c r="Q2028" s="2273"/>
      <c r="R2028" s="2274"/>
      <c r="S2028" s="218" t="s">
        <v>1570</v>
      </c>
    </row>
    <row r="2029" spans="1:19" ht="11.45" customHeight="1">
      <c r="A2029" s="217"/>
      <c r="B2029" s="711" t="s">
        <v>45</v>
      </c>
      <c r="C2029" s="224" t="s">
        <v>47</v>
      </c>
      <c r="D2029" s="224" t="s">
        <v>27</v>
      </c>
      <c r="E2029" s="221"/>
      <c r="F2029" s="219" t="s">
        <v>28</v>
      </c>
      <c r="G2029" s="220" t="s">
        <v>29</v>
      </c>
      <c r="H2029" s="220" t="s">
        <v>30</v>
      </c>
      <c r="I2029" s="223" t="s">
        <v>23</v>
      </c>
      <c r="J2029" s="222" t="s">
        <v>24</v>
      </c>
      <c r="K2029" s="222" t="s">
        <v>25</v>
      </c>
      <c r="L2029" s="223" t="s">
        <v>1571</v>
      </c>
      <c r="M2029" s="223" t="s">
        <v>1676</v>
      </c>
      <c r="N2029" s="223" t="s">
        <v>26</v>
      </c>
      <c r="O2029" s="225"/>
      <c r="P2029" s="224" t="s">
        <v>45</v>
      </c>
      <c r="Q2029" s="224" t="s">
        <v>47</v>
      </c>
      <c r="R2029" s="712" t="s">
        <v>27</v>
      </c>
      <c r="S2029" s="218"/>
    </row>
    <row r="2030" spans="1:19" ht="11.45" customHeight="1">
      <c r="A2030" s="226"/>
      <c r="B2030" s="714" t="s">
        <v>13</v>
      </c>
      <c r="C2030" s="232" t="s">
        <v>46</v>
      </c>
      <c r="D2030" s="232" t="s">
        <v>12</v>
      </c>
      <c r="E2030" s="229"/>
      <c r="F2030" s="227" t="s">
        <v>11</v>
      </c>
      <c r="G2030" s="228" t="s">
        <v>10</v>
      </c>
      <c r="H2030" s="228" t="s">
        <v>9</v>
      </c>
      <c r="I2030" s="231" t="s">
        <v>8</v>
      </c>
      <c r="J2030" s="230" t="s">
        <v>7</v>
      </c>
      <c r="K2030" s="230" t="s">
        <v>6</v>
      </c>
      <c r="L2030" s="231" t="s">
        <v>1575</v>
      </c>
      <c r="M2030" s="231" t="s">
        <v>1576</v>
      </c>
      <c r="N2030" s="231" t="s">
        <v>1577</v>
      </c>
      <c r="O2030" s="233"/>
      <c r="P2030" s="232" t="s">
        <v>13</v>
      </c>
      <c r="Q2030" s="232" t="s">
        <v>46</v>
      </c>
      <c r="R2030" s="715" t="s">
        <v>12</v>
      </c>
      <c r="S2030" s="234"/>
    </row>
    <row r="2031" spans="1:19" ht="15" customHeight="1">
      <c r="B2031" s="241"/>
      <c r="C2031" s="242"/>
      <c r="D2031" s="242"/>
      <c r="E2031" s="268"/>
      <c r="R2031" s="291"/>
      <c r="S2031" s="239"/>
    </row>
    <row r="2032" spans="1:19" ht="15" customHeight="1">
      <c r="A2032" s="240" t="s">
        <v>1677</v>
      </c>
      <c r="B2032" s="241">
        <f>'[2]tr (2)'!C1406</f>
        <v>103.9</v>
      </c>
      <c r="C2032" s="242">
        <f>'[2]tr (2)'!D1406</f>
        <v>103.7</v>
      </c>
      <c r="D2032" s="242">
        <f>'[2]tr (2)'!E1406</f>
        <v>103.1</v>
      </c>
      <c r="E2032" s="244"/>
      <c r="F2032" s="242">
        <f>'[2]tr (2)'!F1406</f>
        <v>102.6</v>
      </c>
      <c r="G2032" s="242">
        <f>'[2]tr (2)'!G1406</f>
        <v>102.9</v>
      </c>
      <c r="H2032" s="242">
        <f>'[2]tr (2)'!H1406</f>
        <v>103.2</v>
      </c>
      <c r="I2032" s="242">
        <f>'[2]tr (2)'!I1406</f>
        <v>103.2</v>
      </c>
      <c r="J2032" s="242">
        <f>'[2]tr (2)'!J1406</f>
        <v>103.3</v>
      </c>
      <c r="K2032" s="242">
        <f>'[2]tr (2)'!K1406</f>
        <v>103.3</v>
      </c>
      <c r="L2032" s="242">
        <f>'[2]tr (2)'!L1406</f>
        <v>103.3</v>
      </c>
      <c r="M2032" s="242">
        <f>'[2]tr (2)'!M1406</f>
        <v>103.4</v>
      </c>
      <c r="N2032" s="242">
        <f>'[2]tr (2)'!N1406</f>
        <v>103.6</v>
      </c>
      <c r="O2032" s="244"/>
      <c r="P2032" s="241">
        <f>'[2]tr (2)'!O1406</f>
        <v>103.2</v>
      </c>
      <c r="Q2032" s="242">
        <f>'[2]tr (2)'!P1406</f>
        <v>103.7</v>
      </c>
      <c r="R2032" s="244">
        <f>'[2]tr (2)'!Q1406</f>
        <v>102.7</v>
      </c>
      <c r="S2032" s="245" t="s">
        <v>1678</v>
      </c>
    </row>
    <row r="2033" spans="1:19" ht="15" customHeight="1">
      <c r="A2033" s="246"/>
      <c r="B2033" s="247"/>
      <c r="C2033" s="198"/>
      <c r="D2033" s="242"/>
      <c r="E2033" s="244"/>
      <c r="F2033" s="242"/>
      <c r="G2033" s="242"/>
      <c r="H2033" s="242"/>
      <c r="I2033" s="242"/>
      <c r="J2033" s="242"/>
      <c r="K2033" s="242"/>
      <c r="L2033" s="242"/>
      <c r="M2033" s="242"/>
      <c r="N2033" s="242"/>
      <c r="O2033" s="244"/>
      <c r="P2033" s="241"/>
      <c r="Q2033" s="242"/>
      <c r="R2033" s="244"/>
      <c r="S2033" s="248"/>
    </row>
    <row r="2034" spans="1:19" ht="15" customHeight="1">
      <c r="A2034" s="249" t="s">
        <v>1679</v>
      </c>
      <c r="B2034" s="241">
        <f>'[2]tr (2)'!C1408</f>
        <v>104.3</v>
      </c>
      <c r="C2034" s="242">
        <f>'[2]tr (2)'!D1408</f>
        <v>103.7</v>
      </c>
      <c r="D2034" s="242">
        <f>'[2]tr (2)'!E1408</f>
        <v>102.6</v>
      </c>
      <c r="E2034" s="244"/>
      <c r="F2034" s="242">
        <f>'[2]tr (2)'!F1408</f>
        <v>101.6</v>
      </c>
      <c r="G2034" s="242">
        <f>'[2]tr (2)'!G1408</f>
        <v>102.5</v>
      </c>
      <c r="H2034" s="242">
        <f>'[2]tr (2)'!H1408</f>
        <v>103.5</v>
      </c>
      <c r="I2034" s="242">
        <f>'[2]tr (2)'!I1408</f>
        <v>102.9</v>
      </c>
      <c r="J2034" s="242">
        <f>'[2]tr (2)'!J1408</f>
        <v>102.8</v>
      </c>
      <c r="K2034" s="242">
        <f>'[2]tr (2)'!K1408</f>
        <v>102.9</v>
      </c>
      <c r="L2034" s="242">
        <f>'[2]tr (2)'!L1408</f>
        <v>103.2</v>
      </c>
      <c r="M2034" s="242">
        <f>'[2]tr (2)'!M1408</f>
        <v>103.5</v>
      </c>
      <c r="N2034" s="242">
        <f>'[2]tr (2)'!N1408</f>
        <v>104</v>
      </c>
      <c r="O2034" s="244"/>
      <c r="P2034" s="241">
        <f>'[2]tr (2)'!O1408</f>
        <v>102.9</v>
      </c>
      <c r="Q2034" s="242">
        <f>'[2]tr (2)'!P1408</f>
        <v>104.1</v>
      </c>
      <c r="R2034" s="244">
        <f>'[2]tr (2)'!Q1408</f>
        <v>102.2</v>
      </c>
      <c r="S2034" s="250" t="s">
        <v>1680</v>
      </c>
    </row>
    <row r="2035" spans="1:19" ht="15" customHeight="1">
      <c r="A2035" s="216" t="s">
        <v>1681</v>
      </c>
      <c r="B2035" s="247">
        <f>'[2]tr (2)'!C1409</f>
        <v>104.1</v>
      </c>
      <c r="C2035" s="198">
        <f>'[2]tr (2)'!D1409</f>
        <v>104.1</v>
      </c>
      <c r="D2035" s="198">
        <f>'[2]tr (2)'!E1409</f>
        <v>104.1</v>
      </c>
      <c r="E2035" s="251"/>
      <c r="F2035" s="198">
        <f>'[2]tr (2)'!F1409</f>
        <v>104.1</v>
      </c>
      <c r="G2035" s="198">
        <f>'[2]tr (2)'!G1409</f>
        <v>104.1</v>
      </c>
      <c r="H2035" s="198">
        <f>'[2]tr (2)'!H1409</f>
        <v>102.5</v>
      </c>
      <c r="I2035" s="198">
        <f>'[2]tr (2)'!I1409</f>
        <v>101.1</v>
      </c>
      <c r="J2035" s="198">
        <f>'[2]tr (2)'!J1409</f>
        <v>101.4</v>
      </c>
      <c r="K2035" s="198">
        <f>'[2]tr (2)'!K1409</f>
        <v>101.4</v>
      </c>
      <c r="L2035" s="198">
        <f>'[2]tr (2)'!L1409</f>
        <v>101.4</v>
      </c>
      <c r="M2035" s="198">
        <f>'[2]tr (2)'!M1409</f>
        <v>101.4</v>
      </c>
      <c r="N2035" s="198">
        <f>'[2]tr (2)'!N1409</f>
        <v>101.4</v>
      </c>
      <c r="O2035" s="251"/>
      <c r="P2035" s="247">
        <f>'[2]tr (2)'!O1409</f>
        <v>101.5</v>
      </c>
      <c r="Q2035" s="198">
        <f>'[2]tr (2)'!P1409</f>
        <v>101.5</v>
      </c>
      <c r="R2035" s="251">
        <f>'[2]tr (2)'!Q1409</f>
        <v>101.5</v>
      </c>
      <c r="S2035" s="252" t="s">
        <v>1682</v>
      </c>
    </row>
    <row r="2036" spans="1:19" ht="15" customHeight="1">
      <c r="A2036" s="216" t="s">
        <v>1683</v>
      </c>
      <c r="B2036" s="247">
        <f>'[2]tr (2)'!C1410</f>
        <v>104.7</v>
      </c>
      <c r="C2036" s="198">
        <f>'[2]tr (2)'!D1410</f>
        <v>102.6</v>
      </c>
      <c r="D2036" s="198">
        <f>'[2]tr (2)'!E1410</f>
        <v>102.5</v>
      </c>
      <c r="E2036" s="251"/>
      <c r="F2036" s="198">
        <f>'[2]tr (2)'!F1410</f>
        <v>100.2</v>
      </c>
      <c r="G2036" s="198">
        <f>'[2]tr (2)'!G1410</f>
        <v>98.1</v>
      </c>
      <c r="H2036" s="198">
        <f>'[2]tr (2)'!H1410</f>
        <v>101.5</v>
      </c>
      <c r="I2036" s="198">
        <f>'[2]tr (2)'!I1410</f>
        <v>105</v>
      </c>
      <c r="J2036" s="198">
        <f>'[2]tr (2)'!J1410</f>
        <v>104.6</v>
      </c>
      <c r="K2036" s="198">
        <f>'[2]tr (2)'!K1410</f>
        <v>106.3</v>
      </c>
      <c r="L2036" s="198">
        <f>'[2]tr (2)'!L1410</f>
        <v>107</v>
      </c>
      <c r="M2036" s="198">
        <f>'[2]tr (2)'!M1410</f>
        <v>107.8</v>
      </c>
      <c r="N2036" s="198">
        <f>'[2]tr (2)'!N1410</f>
        <v>106.8</v>
      </c>
      <c r="O2036" s="251"/>
      <c r="P2036" s="247">
        <f>'[2]tr (2)'!O1410</f>
        <v>106.7</v>
      </c>
      <c r="Q2036" s="198">
        <f>'[2]tr (2)'!P1410</f>
        <v>108</v>
      </c>
      <c r="R2036" s="251">
        <f>'[2]tr (2)'!Q1410</f>
        <v>106.4</v>
      </c>
      <c r="S2036" s="252" t="s">
        <v>1684</v>
      </c>
    </row>
    <row r="2037" spans="1:19" ht="15" customHeight="1">
      <c r="A2037" s="216" t="s">
        <v>1685</v>
      </c>
      <c r="B2037" s="247">
        <f>'[2]tr (2)'!C1411</f>
        <v>108.6</v>
      </c>
      <c r="C2037" s="198">
        <f>'[2]tr (2)'!D1411</f>
        <v>108.6</v>
      </c>
      <c r="D2037" s="198">
        <f>'[2]tr (2)'!E1411</f>
        <v>108.2</v>
      </c>
      <c r="E2037" s="251"/>
      <c r="F2037" s="198">
        <f>'[2]tr (2)'!F1411</f>
        <v>104</v>
      </c>
      <c r="G2037" s="198">
        <f>'[2]tr (2)'!G1411</f>
        <v>109.1</v>
      </c>
      <c r="H2037" s="198">
        <f>'[2]tr (2)'!H1411</f>
        <v>105.7</v>
      </c>
      <c r="I2037" s="198">
        <f>'[2]tr (2)'!I1411</f>
        <v>100.4</v>
      </c>
      <c r="J2037" s="198">
        <f>'[2]tr (2)'!J1411</f>
        <v>107.3</v>
      </c>
      <c r="K2037" s="198">
        <f>'[2]tr (2)'!K1411</f>
        <v>106.5</v>
      </c>
      <c r="L2037" s="198">
        <f>'[2]tr (2)'!L1411</f>
        <v>105.2</v>
      </c>
      <c r="M2037" s="198">
        <f>'[2]tr (2)'!M1411</f>
        <v>107.4</v>
      </c>
      <c r="N2037" s="198">
        <f>'[2]tr (2)'!N1411</f>
        <v>106</v>
      </c>
      <c r="O2037" s="251"/>
      <c r="P2037" s="247">
        <f>'[2]tr (2)'!O1411</f>
        <v>105.9</v>
      </c>
      <c r="Q2037" s="198">
        <f>'[2]tr (2)'!P1411</f>
        <v>109.9</v>
      </c>
      <c r="R2037" s="251">
        <f>'[2]tr (2)'!Q1411</f>
        <v>107.9</v>
      </c>
      <c r="S2037" s="253" t="s">
        <v>1686</v>
      </c>
    </row>
    <row r="2038" spans="1:19" ht="15" customHeight="1">
      <c r="A2038" s="216" t="s">
        <v>1687</v>
      </c>
      <c r="B2038" s="247">
        <f>'[2]tr (2)'!C1412</f>
        <v>100.1</v>
      </c>
      <c r="C2038" s="198">
        <f>'[2]tr (2)'!D1412</f>
        <v>100.1</v>
      </c>
      <c r="D2038" s="198">
        <f>'[2]tr (2)'!E1412</f>
        <v>100.1</v>
      </c>
      <c r="E2038" s="251"/>
      <c r="F2038" s="198">
        <f>'[2]tr (2)'!F1412</f>
        <v>100.1</v>
      </c>
      <c r="G2038" s="198">
        <f>'[2]tr (2)'!G1412</f>
        <v>100.1</v>
      </c>
      <c r="H2038" s="198">
        <f>'[2]tr (2)'!H1412</f>
        <v>100.1</v>
      </c>
      <c r="I2038" s="198">
        <f>'[2]tr (2)'!I1412</f>
        <v>99.6</v>
      </c>
      <c r="J2038" s="198">
        <f>'[2]tr (2)'!J1412</f>
        <v>99.6</v>
      </c>
      <c r="K2038" s="198">
        <f>'[2]tr (2)'!K1412</f>
        <v>99.6</v>
      </c>
      <c r="L2038" s="198">
        <f>'[2]tr (2)'!L1412</f>
        <v>99.6</v>
      </c>
      <c r="M2038" s="198">
        <f>'[2]tr (2)'!M1412</f>
        <v>99.6</v>
      </c>
      <c r="N2038" s="198">
        <f>'[2]tr (2)'!N1412</f>
        <v>99.6</v>
      </c>
      <c r="O2038" s="251"/>
      <c r="P2038" s="247">
        <f>'[2]tr (2)'!O1412</f>
        <v>99.1</v>
      </c>
      <c r="Q2038" s="198">
        <f>'[2]tr (2)'!P1412</f>
        <v>99.3</v>
      </c>
      <c r="R2038" s="251">
        <f>'[2]tr (2)'!Q1412</f>
        <v>99.3</v>
      </c>
      <c r="S2038" s="253" t="s">
        <v>1688</v>
      </c>
    </row>
    <row r="2039" spans="1:19" ht="15" customHeight="1">
      <c r="A2039" s="216" t="s">
        <v>1689</v>
      </c>
      <c r="B2039" s="247">
        <f>'[2]tr (2)'!C1413</f>
        <v>91</v>
      </c>
      <c r="C2039" s="198">
        <f>'[2]tr (2)'!D1413</f>
        <v>91</v>
      </c>
      <c r="D2039" s="198">
        <f>'[2]tr (2)'!E1413</f>
        <v>91</v>
      </c>
      <c r="E2039" s="251"/>
      <c r="F2039" s="198">
        <f>'[2]tr (2)'!F1413</f>
        <v>91</v>
      </c>
      <c r="G2039" s="198">
        <f>'[2]tr (2)'!G1413</f>
        <v>91</v>
      </c>
      <c r="H2039" s="198">
        <f>'[2]tr (2)'!H1413</f>
        <v>91</v>
      </c>
      <c r="I2039" s="198">
        <f>'[2]tr (2)'!I1413</f>
        <v>91</v>
      </c>
      <c r="J2039" s="198">
        <f>'[2]tr (2)'!J1413</f>
        <v>91</v>
      </c>
      <c r="K2039" s="198">
        <f>'[2]tr (2)'!K1413</f>
        <v>91</v>
      </c>
      <c r="L2039" s="198">
        <f>'[2]tr (2)'!L1413</f>
        <v>91</v>
      </c>
      <c r="M2039" s="198">
        <f>'[2]tr (2)'!M1413</f>
        <v>91</v>
      </c>
      <c r="N2039" s="198">
        <f>'[2]tr (2)'!N1413</f>
        <v>91</v>
      </c>
      <c r="O2039" s="251"/>
      <c r="P2039" s="247">
        <f>'[2]tr (2)'!O1413</f>
        <v>91</v>
      </c>
      <c r="Q2039" s="198">
        <f>'[2]tr (2)'!P1413</f>
        <v>91.4</v>
      </c>
      <c r="R2039" s="251">
        <f>'[2]tr (2)'!Q1413</f>
        <v>91.4</v>
      </c>
      <c r="S2039" s="253" t="s">
        <v>1690</v>
      </c>
    </row>
    <row r="2040" spans="1:19" ht="15" customHeight="1">
      <c r="A2040" s="216" t="s">
        <v>1691</v>
      </c>
      <c r="B2040" s="247">
        <f>'[2]tr (2)'!C1414</f>
        <v>119.5</v>
      </c>
      <c r="C2040" s="198">
        <f>'[2]tr (2)'!D1414</f>
        <v>118.2</v>
      </c>
      <c r="D2040" s="198">
        <f>'[2]tr (2)'!E1414</f>
        <v>112.7</v>
      </c>
      <c r="E2040" s="251"/>
      <c r="F2040" s="198">
        <f>'[2]tr (2)'!F1414</f>
        <v>109.8</v>
      </c>
      <c r="G2040" s="198">
        <f>'[2]tr (2)'!G1414</f>
        <v>113.7</v>
      </c>
      <c r="H2040" s="198">
        <f>'[2]tr (2)'!H1414</f>
        <v>117.5</v>
      </c>
      <c r="I2040" s="198">
        <f>'[2]tr (2)'!I1414</f>
        <v>113.9</v>
      </c>
      <c r="J2040" s="198">
        <f>'[2]tr (2)'!J1414</f>
        <v>112.8</v>
      </c>
      <c r="K2040" s="198">
        <f>'[2]tr (2)'!K1414</f>
        <v>109.8</v>
      </c>
      <c r="L2040" s="198">
        <f>'[2]tr (2)'!L1414</f>
        <v>110.3</v>
      </c>
      <c r="M2040" s="198">
        <f>'[2]tr (2)'!M1414</f>
        <v>109.9</v>
      </c>
      <c r="N2040" s="198">
        <f>'[2]tr (2)'!N1414</f>
        <v>110.7</v>
      </c>
      <c r="O2040" s="251"/>
      <c r="P2040" s="247">
        <f>'[2]tr (2)'!O1414</f>
        <v>113</v>
      </c>
      <c r="Q2040" s="198">
        <f>'[2]tr (2)'!P1414</f>
        <v>110.3</v>
      </c>
      <c r="R2040" s="251">
        <f>'[2]tr (2)'!Q1414</f>
        <v>106</v>
      </c>
      <c r="S2040" s="253" t="s">
        <v>1692</v>
      </c>
    </row>
    <row r="2041" spans="1:19" ht="15" customHeight="1">
      <c r="A2041" s="216" t="s">
        <v>1693</v>
      </c>
      <c r="B2041" s="247">
        <f>'[2]tr (2)'!C1415</f>
        <v>101.8</v>
      </c>
      <c r="C2041" s="198">
        <f>'[2]tr (2)'!D1415</f>
        <v>101.4</v>
      </c>
      <c r="D2041" s="198">
        <f>'[2]tr (2)'!E1415</f>
        <v>96.9</v>
      </c>
      <c r="E2041" s="251"/>
      <c r="F2041" s="198">
        <f>'[2]tr (2)'!F1415</f>
        <v>99.8</v>
      </c>
      <c r="G2041" s="198">
        <f>'[2]tr (2)'!G1415</f>
        <v>104.1</v>
      </c>
      <c r="H2041" s="198">
        <f>'[2]tr (2)'!H1415</f>
        <v>107</v>
      </c>
      <c r="I2041" s="198">
        <f>'[2]tr (2)'!I1415</f>
        <v>107</v>
      </c>
      <c r="J2041" s="198">
        <f>'[2]tr (2)'!J1415</f>
        <v>100.5</v>
      </c>
      <c r="K2041" s="198">
        <f>'[2]tr (2)'!K1415</f>
        <v>101.6</v>
      </c>
      <c r="L2041" s="198">
        <f>'[2]tr (2)'!L1415</f>
        <v>103.8</v>
      </c>
      <c r="M2041" s="198">
        <f>'[2]tr (2)'!M1415</f>
        <v>103.3</v>
      </c>
      <c r="N2041" s="198">
        <f>'[2]tr (2)'!N1415</f>
        <v>109.3</v>
      </c>
      <c r="O2041" s="251"/>
      <c r="P2041" s="247">
        <f>'[2]tr (2)'!O1415</f>
        <v>98.3</v>
      </c>
      <c r="Q2041" s="198">
        <f>'[2]tr (2)'!P1415</f>
        <v>105.2</v>
      </c>
      <c r="R2041" s="251">
        <f>'[2]tr (2)'!Q1415</f>
        <v>97.2</v>
      </c>
      <c r="S2041" s="253" t="s">
        <v>1694</v>
      </c>
    </row>
    <row r="2042" spans="1:19" ht="15" customHeight="1">
      <c r="A2042" s="216" t="s">
        <v>1695</v>
      </c>
      <c r="B2042" s="247">
        <f>'[2]tr (2)'!C1416</f>
        <v>101.4</v>
      </c>
      <c r="C2042" s="198">
        <f>'[2]tr (2)'!D1416</f>
        <v>101.4</v>
      </c>
      <c r="D2042" s="198">
        <f>'[2]tr (2)'!E1416</f>
        <v>101.4</v>
      </c>
      <c r="E2042" s="251"/>
      <c r="F2042" s="198">
        <f>'[2]tr (2)'!F1416</f>
        <v>101.4</v>
      </c>
      <c r="G2042" s="198">
        <f>'[2]tr (2)'!G1416</f>
        <v>101.4</v>
      </c>
      <c r="H2042" s="198">
        <f>'[2]tr (2)'!H1416</f>
        <v>101.4</v>
      </c>
      <c r="I2042" s="198">
        <f>'[2]tr (2)'!I1416</f>
        <v>101.4</v>
      </c>
      <c r="J2042" s="198">
        <f>'[2]tr (2)'!J1416</f>
        <v>101.4</v>
      </c>
      <c r="K2042" s="198">
        <f>'[2]tr (2)'!K1416</f>
        <v>101.4</v>
      </c>
      <c r="L2042" s="198">
        <f>'[2]tr (2)'!L1416</f>
        <v>101.4</v>
      </c>
      <c r="M2042" s="198">
        <f>'[2]tr (2)'!M1416</f>
        <v>101.4</v>
      </c>
      <c r="N2042" s="198">
        <f>'[2]tr (2)'!N1416</f>
        <v>101.4</v>
      </c>
      <c r="O2042" s="251"/>
      <c r="P2042" s="247">
        <f>'[2]tr (2)'!O1416</f>
        <v>102.9</v>
      </c>
      <c r="Q2042" s="198">
        <f>'[2]tr (2)'!P1416</f>
        <v>102.9</v>
      </c>
      <c r="R2042" s="251">
        <f>'[2]tr (2)'!Q1416</f>
        <v>102.9</v>
      </c>
      <c r="S2042" s="253" t="s">
        <v>1696</v>
      </c>
    </row>
    <row r="2043" spans="1:19" ht="15" customHeight="1">
      <c r="A2043" s="216" t="s">
        <v>1697</v>
      </c>
      <c r="B2043" s="247">
        <f>'[2]tr (2)'!C1417</f>
        <v>99.8</v>
      </c>
      <c r="C2043" s="198">
        <f>'[2]tr (2)'!D1417</f>
        <v>99.8</v>
      </c>
      <c r="D2043" s="198">
        <f>'[2]tr (2)'!E1417</f>
        <v>99.8</v>
      </c>
      <c r="E2043" s="251"/>
      <c r="F2043" s="198">
        <f>'[2]tr (2)'!F1417</f>
        <v>99.8</v>
      </c>
      <c r="G2043" s="198">
        <f>'[2]tr (2)'!G1417</f>
        <v>99.8</v>
      </c>
      <c r="H2043" s="198">
        <f>'[2]tr (2)'!H1417</f>
        <v>99.8</v>
      </c>
      <c r="I2043" s="198">
        <f>'[2]tr (2)'!I1417</f>
        <v>99.8</v>
      </c>
      <c r="J2043" s="198">
        <f>'[2]tr (2)'!J1417</f>
        <v>99</v>
      </c>
      <c r="K2043" s="198">
        <f>'[2]tr (2)'!K1417</f>
        <v>99</v>
      </c>
      <c r="L2043" s="198">
        <f>'[2]tr (2)'!L1417</f>
        <v>99</v>
      </c>
      <c r="M2043" s="198">
        <f>'[2]tr (2)'!M1417</f>
        <v>99.2</v>
      </c>
      <c r="N2043" s="198">
        <f>'[2]tr (2)'!N1417</f>
        <v>99.2</v>
      </c>
      <c r="O2043" s="251"/>
      <c r="P2043" s="247">
        <f>'[2]tr (2)'!O1417</f>
        <v>99.2</v>
      </c>
      <c r="Q2043" s="198">
        <f>'[2]tr (2)'!P1417</f>
        <v>98.8</v>
      </c>
      <c r="R2043" s="251">
        <f>'[2]tr (2)'!Q1417</f>
        <v>98.5</v>
      </c>
      <c r="S2043" s="253" t="s">
        <v>1698</v>
      </c>
    </row>
    <row r="2044" spans="1:19" ht="15" customHeight="1">
      <c r="A2044" s="216" t="s">
        <v>1699</v>
      </c>
      <c r="B2044" s="247">
        <f>'[2]tr (2)'!C1418</f>
        <v>106.8</v>
      </c>
      <c r="C2044" s="198">
        <f>'[2]tr (2)'!D1418</f>
        <v>107.8</v>
      </c>
      <c r="D2044" s="198">
        <f>'[2]tr (2)'!E1418</f>
        <v>107.1</v>
      </c>
      <c r="E2044" s="251"/>
      <c r="F2044" s="198">
        <f>'[2]tr (2)'!F1418</f>
        <v>107</v>
      </c>
      <c r="G2044" s="198">
        <f>'[2]tr (2)'!G1418</f>
        <v>106</v>
      </c>
      <c r="H2044" s="198">
        <f>'[2]tr (2)'!H1418</f>
        <v>107.2</v>
      </c>
      <c r="I2044" s="198">
        <f>'[2]tr (2)'!I1418</f>
        <v>100.1</v>
      </c>
      <c r="J2044" s="198">
        <f>'[2]tr (2)'!J1418</f>
        <v>103.2</v>
      </c>
      <c r="K2044" s="198">
        <f>'[2]tr (2)'!K1418</f>
        <v>102.8</v>
      </c>
      <c r="L2044" s="198">
        <f>'[2]tr (2)'!L1418</f>
        <v>101.2</v>
      </c>
      <c r="M2044" s="198">
        <f>'[2]tr (2)'!M1418</f>
        <v>100.9</v>
      </c>
      <c r="N2044" s="198">
        <f>'[2]tr (2)'!N1418</f>
        <v>105</v>
      </c>
      <c r="O2044" s="251"/>
      <c r="P2044" s="247">
        <f>'[2]tr (2)'!O1418</f>
        <v>102.6</v>
      </c>
      <c r="Q2044" s="198">
        <f>'[2]tr (2)'!P1418</f>
        <v>101.1</v>
      </c>
      <c r="R2044" s="251">
        <f>'[2]tr (2)'!Q1418</f>
        <v>101.4</v>
      </c>
      <c r="S2044" s="253" t="s">
        <v>1700</v>
      </c>
    </row>
    <row r="2045" spans="1:19" ht="15" customHeight="1">
      <c r="A2045" s="216" t="s">
        <v>1701</v>
      </c>
      <c r="B2045" s="247">
        <f>'[2]tr (2)'!C1419</f>
        <v>100.7</v>
      </c>
      <c r="C2045" s="198">
        <f>'[2]tr (2)'!D1419</f>
        <v>100.7</v>
      </c>
      <c r="D2045" s="198">
        <f>'[2]tr (2)'!E1419</f>
        <v>100.7</v>
      </c>
      <c r="E2045" s="251"/>
      <c r="F2045" s="198">
        <f>'[2]tr (2)'!F1419</f>
        <v>100.7</v>
      </c>
      <c r="G2045" s="198">
        <f>'[2]tr (2)'!G1419</f>
        <v>100.7</v>
      </c>
      <c r="H2045" s="198">
        <f>'[2]tr (2)'!H1419</f>
        <v>100.7</v>
      </c>
      <c r="I2045" s="198">
        <f>'[2]tr (2)'!I1419</f>
        <v>99.4</v>
      </c>
      <c r="J2045" s="198">
        <f>'[2]tr (2)'!J1419</f>
        <v>99.4</v>
      </c>
      <c r="K2045" s="198">
        <f>'[2]tr (2)'!K1419</f>
        <v>100</v>
      </c>
      <c r="L2045" s="198">
        <f>'[2]tr (2)'!L1419</f>
        <v>100</v>
      </c>
      <c r="M2045" s="198">
        <f>'[2]tr (2)'!M1419</f>
        <v>100</v>
      </c>
      <c r="N2045" s="198">
        <f>'[2]tr (2)'!N1419</f>
        <v>100</v>
      </c>
      <c r="O2045" s="251"/>
      <c r="P2045" s="247">
        <f>'[2]tr (2)'!O1419</f>
        <v>100</v>
      </c>
      <c r="Q2045" s="198">
        <f>'[2]tr (2)'!P1419</f>
        <v>100</v>
      </c>
      <c r="R2045" s="251">
        <f>'[2]tr (2)'!Q1419</f>
        <v>100</v>
      </c>
      <c r="S2045" s="253" t="s">
        <v>1702</v>
      </c>
    </row>
    <row r="2046" spans="1:19" ht="15" customHeight="1">
      <c r="B2046" s="247"/>
      <c r="C2046" s="198"/>
      <c r="D2046" s="242"/>
      <c r="E2046" s="244"/>
      <c r="F2046" s="242"/>
      <c r="G2046" s="242"/>
      <c r="H2046" s="242"/>
      <c r="I2046" s="242"/>
      <c r="J2046" s="242"/>
      <c r="K2046" s="242"/>
      <c r="L2046" s="242"/>
      <c r="M2046" s="242"/>
      <c r="N2046" s="242"/>
      <c r="O2046" s="244"/>
      <c r="P2046" s="241"/>
      <c r="Q2046" s="242"/>
      <c r="R2046" s="244"/>
      <c r="S2046" s="253"/>
    </row>
    <row r="2047" spans="1:19" ht="15" customHeight="1">
      <c r="A2047" s="249" t="s">
        <v>1703</v>
      </c>
      <c r="B2047" s="241">
        <f>'[2]tr (2)'!C1421</f>
        <v>123.6</v>
      </c>
      <c r="C2047" s="242">
        <f>'[2]tr (2)'!D1421</f>
        <v>123.6</v>
      </c>
      <c r="D2047" s="242">
        <f>'[2]tr (2)'!E1421</f>
        <v>121.1</v>
      </c>
      <c r="E2047" s="244"/>
      <c r="F2047" s="242">
        <f>'[2]tr (2)'!F1421</f>
        <v>121.1</v>
      </c>
      <c r="G2047" s="242">
        <f>'[2]tr (2)'!G1421</f>
        <v>121.1</v>
      </c>
      <c r="H2047" s="242">
        <f>'[2]tr (2)'!H1421</f>
        <v>121.1</v>
      </c>
      <c r="I2047" s="242">
        <f>'[2]tr (2)'!I1421</f>
        <v>121.1</v>
      </c>
      <c r="J2047" s="242">
        <f>'[2]tr (2)'!J1421</f>
        <v>121.1</v>
      </c>
      <c r="K2047" s="242">
        <f>'[2]tr (2)'!K1421</f>
        <v>121.1</v>
      </c>
      <c r="L2047" s="242">
        <f>'[2]tr (2)'!L1421</f>
        <v>121.1</v>
      </c>
      <c r="M2047" s="242">
        <f>'[2]tr (2)'!M1421</f>
        <v>121.1</v>
      </c>
      <c r="N2047" s="242">
        <f>'[2]tr (2)'!N1421</f>
        <v>121.1</v>
      </c>
      <c r="O2047" s="244"/>
      <c r="P2047" s="241">
        <f>'[2]tr (2)'!O1421</f>
        <v>121.1</v>
      </c>
      <c r="Q2047" s="242">
        <f>'[2]tr (2)'!P1421</f>
        <v>121.1</v>
      </c>
      <c r="R2047" s="244">
        <f>'[2]tr (2)'!Q1421</f>
        <v>121.1</v>
      </c>
      <c r="S2047" s="248" t="s">
        <v>1704</v>
      </c>
    </row>
    <row r="2048" spans="1:19" ht="15" customHeight="1">
      <c r="A2048" s="216" t="s">
        <v>1711</v>
      </c>
      <c r="B2048" s="247">
        <f>'[2]tr (2)'!C1422</f>
        <v>123.6</v>
      </c>
      <c r="C2048" s="198">
        <f>'[2]tr (2)'!D1422</f>
        <v>123.6</v>
      </c>
      <c r="D2048" s="198">
        <f>'[2]tr (2)'!E1422</f>
        <v>121.1</v>
      </c>
      <c r="E2048" s="251"/>
      <c r="F2048" s="198">
        <f>'[2]tr (2)'!F1422</f>
        <v>121.1</v>
      </c>
      <c r="G2048" s="198">
        <f>'[2]tr (2)'!G1422</f>
        <v>121.1</v>
      </c>
      <c r="H2048" s="198">
        <f>'[2]tr (2)'!H1422</f>
        <v>121.1</v>
      </c>
      <c r="I2048" s="198">
        <f>'[2]tr (2)'!I1422</f>
        <v>121.1</v>
      </c>
      <c r="J2048" s="198">
        <f>'[2]tr (2)'!J1422</f>
        <v>121.1</v>
      </c>
      <c r="K2048" s="198">
        <f>'[2]tr (2)'!K1422</f>
        <v>121.1</v>
      </c>
      <c r="L2048" s="198">
        <f>'[2]tr (2)'!L1422</f>
        <v>121.1</v>
      </c>
      <c r="M2048" s="198">
        <f>'[2]tr (2)'!M1422</f>
        <v>121.1</v>
      </c>
      <c r="N2048" s="198">
        <f>'[2]tr (2)'!N1422</f>
        <v>121.1</v>
      </c>
      <c r="O2048" s="251"/>
      <c r="P2048" s="247">
        <f>'[2]tr (2)'!O1422</f>
        <v>121.1</v>
      </c>
      <c r="Q2048" s="198">
        <f>'[2]tr (2)'!P1422</f>
        <v>121.1</v>
      </c>
      <c r="R2048" s="251">
        <f>'[2]tr (2)'!Q1422</f>
        <v>121.1</v>
      </c>
      <c r="S2048" s="253" t="s">
        <v>1712</v>
      </c>
    </row>
    <row r="2049" spans="1:19" ht="15" customHeight="1">
      <c r="B2049" s="247"/>
      <c r="C2049" s="198"/>
      <c r="D2049" s="242"/>
      <c r="E2049" s="244"/>
      <c r="F2049" s="242"/>
      <c r="G2049" s="242"/>
      <c r="H2049" s="242"/>
      <c r="I2049" s="242"/>
      <c r="J2049" s="242"/>
      <c r="K2049" s="242"/>
      <c r="L2049" s="242"/>
      <c r="M2049" s="242"/>
      <c r="N2049" s="242"/>
      <c r="O2049" s="244"/>
      <c r="P2049" s="241"/>
      <c r="Q2049" s="242"/>
      <c r="R2049" s="244"/>
      <c r="S2049" s="253"/>
    </row>
    <row r="2050" spans="1:19" ht="15" customHeight="1">
      <c r="A2050" s="249" t="s">
        <v>1713</v>
      </c>
      <c r="B2050" s="241">
        <f>'[2]tr (2)'!C1424</f>
        <v>107.4</v>
      </c>
      <c r="C2050" s="242">
        <f>'[2]tr (2)'!D1424</f>
        <v>107.4</v>
      </c>
      <c r="D2050" s="242">
        <f>'[2]tr (2)'!E1424</f>
        <v>107.4</v>
      </c>
      <c r="E2050" s="244"/>
      <c r="F2050" s="242">
        <f>'[2]tr (2)'!F1424</f>
        <v>107.4</v>
      </c>
      <c r="G2050" s="242">
        <f>'[2]tr (2)'!G1424</f>
        <v>106.2</v>
      </c>
      <c r="H2050" s="242">
        <f>'[2]tr (2)'!H1424</f>
        <v>106.5</v>
      </c>
      <c r="I2050" s="242">
        <f>'[2]tr (2)'!I1424</f>
        <v>106.5</v>
      </c>
      <c r="J2050" s="242">
        <f>'[2]tr (2)'!J1424</f>
        <v>106.5</v>
      </c>
      <c r="K2050" s="242">
        <f>'[2]tr (2)'!K1424</f>
        <v>106.5</v>
      </c>
      <c r="L2050" s="242">
        <f>'[2]tr (2)'!L1424</f>
        <v>106.5</v>
      </c>
      <c r="M2050" s="242">
        <f>'[2]tr (2)'!M1424</f>
        <v>106.5</v>
      </c>
      <c r="N2050" s="242">
        <f>'[2]tr (2)'!N1424</f>
        <v>106.5</v>
      </c>
      <c r="O2050" s="244"/>
      <c r="P2050" s="241">
        <f>'[2]tr (2)'!O1424</f>
        <v>106.5</v>
      </c>
      <c r="Q2050" s="242">
        <f>'[2]tr (2)'!P1424</f>
        <v>106.5</v>
      </c>
      <c r="R2050" s="244">
        <f>'[2]tr (2)'!Q1424</f>
        <v>106.5</v>
      </c>
      <c r="S2050" s="248" t="s">
        <v>1714</v>
      </c>
    </row>
    <row r="2051" spans="1:19" ht="15" customHeight="1">
      <c r="A2051" s="216" t="s">
        <v>1715</v>
      </c>
      <c r="B2051" s="247">
        <f>'[2]tr (2)'!C1425</f>
        <v>106.1</v>
      </c>
      <c r="C2051" s="198">
        <f>'[2]tr (2)'!D1425</f>
        <v>106.1</v>
      </c>
      <c r="D2051" s="198">
        <f>'[2]tr (2)'!E1425</f>
        <v>106.1</v>
      </c>
      <c r="E2051" s="251"/>
      <c r="F2051" s="198">
        <f>'[2]tr (2)'!F1425</f>
        <v>106.1</v>
      </c>
      <c r="G2051" s="198">
        <f>'[2]tr (2)'!G1425</f>
        <v>106.1</v>
      </c>
      <c r="H2051" s="198">
        <f>'[2]tr (2)'!H1425</f>
        <v>106.1</v>
      </c>
      <c r="I2051" s="198">
        <f>'[2]tr (2)'!I1425</f>
        <v>106.1</v>
      </c>
      <c r="J2051" s="198">
        <f>'[2]tr (2)'!J1425</f>
        <v>106.1</v>
      </c>
      <c r="K2051" s="198">
        <f>'[2]tr (2)'!K1425</f>
        <v>106.1</v>
      </c>
      <c r="L2051" s="198">
        <f>'[2]tr (2)'!L1425</f>
        <v>106.1</v>
      </c>
      <c r="M2051" s="198">
        <f>'[2]tr (2)'!M1425</f>
        <v>106.1</v>
      </c>
      <c r="N2051" s="198">
        <f>'[2]tr (2)'!N1425</f>
        <v>106.1</v>
      </c>
      <c r="O2051" s="251"/>
      <c r="P2051" s="247">
        <f>'[2]tr (2)'!O1425</f>
        <v>106.1</v>
      </c>
      <c r="Q2051" s="198">
        <f>'[2]tr (2)'!P1425</f>
        <v>106.1</v>
      </c>
      <c r="R2051" s="251">
        <f>'[2]tr (2)'!Q1425</f>
        <v>106.1</v>
      </c>
      <c r="S2051" s="253" t="s">
        <v>1716</v>
      </c>
    </row>
    <row r="2052" spans="1:19" ht="15" customHeight="1">
      <c r="A2052" s="216" t="s">
        <v>1717</v>
      </c>
      <c r="B2052" s="247">
        <f>'[2]tr (2)'!C1426</f>
        <v>109.4</v>
      </c>
      <c r="C2052" s="198">
        <f>'[2]tr (2)'!D1426</f>
        <v>109.4</v>
      </c>
      <c r="D2052" s="198">
        <f>'[2]tr (2)'!E1426</f>
        <v>109.4</v>
      </c>
      <c r="E2052" s="251"/>
      <c r="F2052" s="198">
        <f>'[2]tr (2)'!F1426</f>
        <v>109.4</v>
      </c>
      <c r="G2052" s="198">
        <f>'[2]tr (2)'!G1426</f>
        <v>106.7</v>
      </c>
      <c r="H2052" s="198">
        <f>'[2]tr (2)'!H1426</f>
        <v>107.1</v>
      </c>
      <c r="I2052" s="198">
        <f>'[2]tr (2)'!I1426</f>
        <v>107.1</v>
      </c>
      <c r="J2052" s="198">
        <f>'[2]tr (2)'!J1426</f>
        <v>107.1</v>
      </c>
      <c r="K2052" s="198">
        <f>'[2]tr (2)'!K1426</f>
        <v>107.2</v>
      </c>
      <c r="L2052" s="198">
        <f>'[2]tr (2)'!L1426</f>
        <v>107.2</v>
      </c>
      <c r="M2052" s="198">
        <f>'[2]tr (2)'!M1426</f>
        <v>107.2</v>
      </c>
      <c r="N2052" s="198">
        <f>'[2]tr (2)'!N1426</f>
        <v>107.2</v>
      </c>
      <c r="O2052" s="251"/>
      <c r="P2052" s="247">
        <f>'[2]tr (2)'!O1426</f>
        <v>107.2</v>
      </c>
      <c r="Q2052" s="198">
        <f>'[2]tr (2)'!P1426</f>
        <v>107.2</v>
      </c>
      <c r="R2052" s="251">
        <f>'[2]tr (2)'!Q1426</f>
        <v>107.2</v>
      </c>
      <c r="S2052" s="253" t="s">
        <v>1718</v>
      </c>
    </row>
    <row r="2053" spans="1:19" ht="15" customHeight="1">
      <c r="A2053" s="216" t="s">
        <v>1719</v>
      </c>
      <c r="B2053" s="247">
        <f>'[2]tr (2)'!C1427</f>
        <v>116.1</v>
      </c>
      <c r="C2053" s="198">
        <f>'[2]tr (2)'!D1427</f>
        <v>116.1</v>
      </c>
      <c r="D2053" s="198">
        <f>'[2]tr (2)'!E1427</f>
        <v>116.1</v>
      </c>
      <c r="E2053" s="251"/>
      <c r="F2053" s="198">
        <f>'[2]tr (2)'!F1427</f>
        <v>116.1</v>
      </c>
      <c r="G2053" s="198">
        <f>'[2]tr (2)'!G1427</f>
        <v>116.2</v>
      </c>
      <c r="H2053" s="198">
        <f>'[2]tr (2)'!H1427</f>
        <v>116.2</v>
      </c>
      <c r="I2053" s="198">
        <f>'[2]tr (2)'!I1427</f>
        <v>116.2</v>
      </c>
      <c r="J2053" s="198">
        <f>'[2]tr (2)'!J1427</f>
        <v>116.2</v>
      </c>
      <c r="K2053" s="198">
        <f>'[2]tr (2)'!K1427</f>
        <v>116.2</v>
      </c>
      <c r="L2053" s="198">
        <f>'[2]tr (2)'!L1427</f>
        <v>116.2</v>
      </c>
      <c r="M2053" s="198">
        <f>'[2]tr (2)'!M1427</f>
        <v>116.2</v>
      </c>
      <c r="N2053" s="198">
        <f>'[2]tr (2)'!N1427</f>
        <v>116.2</v>
      </c>
      <c r="O2053" s="251"/>
      <c r="P2053" s="247">
        <f>'[2]tr (2)'!O1427</f>
        <v>116.2</v>
      </c>
      <c r="Q2053" s="198">
        <f>'[2]tr (2)'!P1427</f>
        <v>116.2</v>
      </c>
      <c r="R2053" s="251">
        <f>'[2]tr (2)'!Q1427</f>
        <v>116.2</v>
      </c>
      <c r="S2053" s="253" t="s">
        <v>1720</v>
      </c>
    </row>
    <row r="2054" spans="1:19" ht="15" customHeight="1">
      <c r="A2054" s="216" t="s">
        <v>1721</v>
      </c>
      <c r="B2054" s="247">
        <f>'[2]tr (2)'!C1428</f>
        <v>98.7</v>
      </c>
      <c r="C2054" s="198">
        <f>'[2]tr (2)'!D1428</f>
        <v>98.7</v>
      </c>
      <c r="D2054" s="198">
        <f>'[2]tr (2)'!E1428</f>
        <v>98.7</v>
      </c>
      <c r="E2054" s="251"/>
      <c r="F2054" s="198">
        <f>'[2]tr (2)'!F1428</f>
        <v>98.7</v>
      </c>
      <c r="G2054" s="198">
        <f>'[2]tr (2)'!G1428</f>
        <v>98.7</v>
      </c>
      <c r="H2054" s="198">
        <f>'[2]tr (2)'!H1428</f>
        <v>98.7</v>
      </c>
      <c r="I2054" s="198">
        <f>'[2]tr (2)'!I1428</f>
        <v>98.7</v>
      </c>
      <c r="J2054" s="198">
        <f>'[2]tr (2)'!J1428</f>
        <v>98.7</v>
      </c>
      <c r="K2054" s="198">
        <f>'[2]tr (2)'!K1428</f>
        <v>98.7</v>
      </c>
      <c r="L2054" s="198">
        <f>'[2]tr (2)'!L1428</f>
        <v>98.7</v>
      </c>
      <c r="M2054" s="198">
        <f>'[2]tr (2)'!M1428</f>
        <v>98.7</v>
      </c>
      <c r="N2054" s="198">
        <f>'[2]tr (2)'!N1428</f>
        <v>98.7</v>
      </c>
      <c r="O2054" s="251"/>
      <c r="P2054" s="247">
        <f>'[2]tr (2)'!O1428</f>
        <v>98.7</v>
      </c>
      <c r="Q2054" s="198">
        <f>'[2]tr (2)'!P1428</f>
        <v>98.7</v>
      </c>
      <c r="R2054" s="251">
        <f>'[2]tr (2)'!Q1428</f>
        <v>98.7</v>
      </c>
      <c r="S2054" s="253" t="s">
        <v>1722</v>
      </c>
    </row>
    <row r="2055" spans="1:19" ht="15" customHeight="1">
      <c r="A2055" s="216" t="s">
        <v>1723</v>
      </c>
      <c r="B2055" s="247">
        <f>'[2]tr (2)'!C1429</f>
        <v>92.5</v>
      </c>
      <c r="C2055" s="198">
        <f>'[2]tr (2)'!D1429</f>
        <v>92.5</v>
      </c>
      <c r="D2055" s="198">
        <f>'[2]tr (2)'!E1429</f>
        <v>92.5</v>
      </c>
      <c r="E2055" s="251"/>
      <c r="F2055" s="198">
        <f>'[2]tr (2)'!F1429</f>
        <v>92.5</v>
      </c>
      <c r="G2055" s="198">
        <f>'[2]tr (2)'!G1429</f>
        <v>95.9</v>
      </c>
      <c r="H2055" s="198">
        <f>'[2]tr (2)'!H1429</f>
        <v>96.9</v>
      </c>
      <c r="I2055" s="198">
        <f>'[2]tr (2)'!I1429</f>
        <v>96.9</v>
      </c>
      <c r="J2055" s="198">
        <f>'[2]tr (2)'!J1429</f>
        <v>96.9</v>
      </c>
      <c r="K2055" s="198">
        <f>'[2]tr (2)'!K1429</f>
        <v>96.3</v>
      </c>
      <c r="L2055" s="198">
        <f>'[2]tr (2)'!L1429</f>
        <v>96.3</v>
      </c>
      <c r="M2055" s="198">
        <f>'[2]tr (2)'!M1429</f>
        <v>96.3</v>
      </c>
      <c r="N2055" s="198">
        <f>'[2]tr (2)'!N1429</f>
        <v>96.3</v>
      </c>
      <c r="O2055" s="251"/>
      <c r="P2055" s="247">
        <f>'[2]tr (2)'!O1429</f>
        <v>96.3</v>
      </c>
      <c r="Q2055" s="198">
        <f>'[2]tr (2)'!P1429</f>
        <v>96.3</v>
      </c>
      <c r="R2055" s="251">
        <f>'[2]tr (2)'!Q1429</f>
        <v>96.3</v>
      </c>
      <c r="S2055" s="253" t="s">
        <v>1724</v>
      </c>
    </row>
    <row r="2056" spans="1:19" ht="15" customHeight="1">
      <c r="A2056" s="216" t="s">
        <v>1725</v>
      </c>
      <c r="B2056" s="247">
        <f>'[2]tr (2)'!C1430</f>
        <v>110.7</v>
      </c>
      <c r="C2056" s="198">
        <f>'[2]tr (2)'!D1430</f>
        <v>110.7</v>
      </c>
      <c r="D2056" s="198">
        <f>'[2]tr (2)'!E1430</f>
        <v>110.7</v>
      </c>
      <c r="E2056" s="251"/>
      <c r="F2056" s="198">
        <f>'[2]tr (2)'!F1430</f>
        <v>110.7</v>
      </c>
      <c r="G2056" s="198">
        <f>'[2]tr (2)'!G1430</f>
        <v>110.7</v>
      </c>
      <c r="H2056" s="198">
        <f>'[2]tr (2)'!H1430</f>
        <v>106.4</v>
      </c>
      <c r="I2056" s="198">
        <f>'[2]tr (2)'!I1430</f>
        <v>106.4</v>
      </c>
      <c r="J2056" s="198">
        <f>'[2]tr (2)'!J1430</f>
        <v>110.7</v>
      </c>
      <c r="K2056" s="198">
        <f>'[2]tr (2)'!K1430</f>
        <v>110.7</v>
      </c>
      <c r="L2056" s="198">
        <f>'[2]tr (2)'!L1430</f>
        <v>114.6</v>
      </c>
      <c r="M2056" s="198">
        <f>'[2]tr (2)'!M1430</f>
        <v>110.2</v>
      </c>
      <c r="N2056" s="198">
        <f>'[2]tr (2)'!N1430</f>
        <v>110.2</v>
      </c>
      <c r="O2056" s="251"/>
      <c r="P2056" s="247">
        <f>'[2]tr (2)'!O1430</f>
        <v>110.2</v>
      </c>
      <c r="Q2056" s="198">
        <f>'[2]tr (2)'!P1430</f>
        <v>110.2</v>
      </c>
      <c r="R2056" s="251">
        <f>'[2]tr (2)'!Q1430</f>
        <v>110.2</v>
      </c>
      <c r="S2056" s="253" t="s">
        <v>1726</v>
      </c>
    </row>
    <row r="2057" spans="1:19" ht="15" customHeight="1">
      <c r="B2057" s="247"/>
      <c r="C2057" s="198"/>
      <c r="D2057" s="242"/>
      <c r="E2057" s="244"/>
      <c r="F2057" s="242"/>
      <c r="G2057" s="242"/>
      <c r="H2057" s="242"/>
      <c r="I2057" s="242"/>
      <c r="J2057" s="242"/>
      <c r="K2057" s="242"/>
      <c r="L2057" s="242"/>
      <c r="M2057" s="242"/>
      <c r="N2057" s="242"/>
      <c r="O2057" s="244"/>
      <c r="P2057" s="241"/>
      <c r="Q2057" s="242"/>
      <c r="R2057" s="244"/>
      <c r="S2057" s="252"/>
    </row>
    <row r="2058" spans="1:19" ht="15" customHeight="1">
      <c r="A2058" s="249" t="s">
        <v>1727</v>
      </c>
      <c r="B2058" s="241">
        <f>'[2]tr (2)'!C1432</f>
        <v>102.1</v>
      </c>
      <c r="C2058" s="242">
        <f>'[2]tr (2)'!D1432</f>
        <v>102.1</v>
      </c>
      <c r="D2058" s="242">
        <f>'[2]tr (2)'!E1432</f>
        <v>102</v>
      </c>
      <c r="E2058" s="244"/>
      <c r="F2058" s="242">
        <f>'[2]tr (2)'!F1432</f>
        <v>102</v>
      </c>
      <c r="G2058" s="242">
        <f>'[2]tr (2)'!G1432</f>
        <v>102</v>
      </c>
      <c r="H2058" s="242">
        <f>'[2]tr (2)'!H1432</f>
        <v>102.1</v>
      </c>
      <c r="I2058" s="242">
        <f>'[2]tr (2)'!I1432</f>
        <v>102.1</v>
      </c>
      <c r="J2058" s="242">
        <f>'[2]tr (2)'!J1432</f>
        <v>102.1</v>
      </c>
      <c r="K2058" s="242">
        <f>'[2]tr (2)'!K1432</f>
        <v>102</v>
      </c>
      <c r="L2058" s="242">
        <f>'[2]tr (2)'!L1432</f>
        <v>102</v>
      </c>
      <c r="M2058" s="242">
        <f>'[2]tr (2)'!M1432</f>
        <v>101.8</v>
      </c>
      <c r="N2058" s="242">
        <f>'[2]tr (2)'!N1432</f>
        <v>101.8</v>
      </c>
      <c r="O2058" s="244"/>
      <c r="P2058" s="241">
        <f>'[2]tr (2)'!O1432</f>
        <v>101.8</v>
      </c>
      <c r="Q2058" s="242">
        <f>'[2]tr (2)'!P1432</f>
        <v>101.8</v>
      </c>
      <c r="R2058" s="244">
        <f>'[2]tr (2)'!Q1432</f>
        <v>101.8</v>
      </c>
      <c r="S2058" s="250" t="s">
        <v>1728</v>
      </c>
    </row>
    <row r="2059" spans="1:19" ht="15" customHeight="1">
      <c r="A2059" s="216" t="s">
        <v>1729</v>
      </c>
      <c r="B2059" s="247">
        <f>'[2]tr (2)'!C1433</f>
        <v>100.5</v>
      </c>
      <c r="C2059" s="198">
        <f>'[2]tr (2)'!D1433</f>
        <v>100.5</v>
      </c>
      <c r="D2059" s="198">
        <f>'[2]tr (2)'!E1433</f>
        <v>100.6</v>
      </c>
      <c r="E2059" s="251"/>
      <c r="F2059" s="198">
        <f>'[2]tr (2)'!F1433</f>
        <v>100.6</v>
      </c>
      <c r="G2059" s="198">
        <f>'[2]tr (2)'!G1433</f>
        <v>100.6</v>
      </c>
      <c r="H2059" s="198">
        <f>'[2]tr (2)'!H1433</f>
        <v>100.6</v>
      </c>
      <c r="I2059" s="198">
        <f>'[2]tr (2)'!I1433</f>
        <v>100.6</v>
      </c>
      <c r="J2059" s="198">
        <f>'[2]tr (2)'!J1433</f>
        <v>100.6</v>
      </c>
      <c r="K2059" s="198">
        <f>'[2]tr (2)'!K1433</f>
        <v>100.3</v>
      </c>
      <c r="L2059" s="198">
        <f>'[2]tr (2)'!L1433</f>
        <v>100.4</v>
      </c>
      <c r="M2059" s="198">
        <f>'[2]tr (2)'!M1433</f>
        <v>100</v>
      </c>
      <c r="N2059" s="198">
        <f>'[2]tr (2)'!N1433</f>
        <v>100</v>
      </c>
      <c r="O2059" s="251"/>
      <c r="P2059" s="247">
        <f>'[2]tr (2)'!O1433</f>
        <v>100</v>
      </c>
      <c r="Q2059" s="198">
        <f>'[2]tr (2)'!P1433</f>
        <v>100</v>
      </c>
      <c r="R2059" s="251">
        <f>'[2]tr (2)'!Q1433</f>
        <v>100</v>
      </c>
      <c r="S2059" s="253" t="s">
        <v>1730</v>
      </c>
    </row>
    <row r="2060" spans="1:19" ht="15" customHeight="1">
      <c r="A2060" s="216" t="s">
        <v>1731</v>
      </c>
      <c r="B2060" s="247">
        <f>'[2]tr (2)'!C1434</f>
        <v>104.9</v>
      </c>
      <c r="C2060" s="198">
        <f>'[2]tr (2)'!D1434</f>
        <v>104.9</v>
      </c>
      <c r="D2060" s="198">
        <f>'[2]tr (2)'!E1434</f>
        <v>102.9</v>
      </c>
      <c r="E2060" s="251"/>
      <c r="F2060" s="198">
        <f>'[2]tr (2)'!F1434</f>
        <v>102.9</v>
      </c>
      <c r="G2060" s="198">
        <f>'[2]tr (2)'!G1434</f>
        <v>102.9</v>
      </c>
      <c r="H2060" s="198">
        <f>'[2]tr (2)'!H1434</f>
        <v>104.2</v>
      </c>
      <c r="I2060" s="198">
        <f>'[2]tr (2)'!I1434</f>
        <v>104.2</v>
      </c>
      <c r="J2060" s="198">
        <f>'[2]tr (2)'!J1434</f>
        <v>104.2</v>
      </c>
      <c r="K2060" s="198">
        <f>'[2]tr (2)'!K1434</f>
        <v>104.2</v>
      </c>
      <c r="L2060" s="198">
        <f>'[2]tr (2)'!L1434</f>
        <v>104.2</v>
      </c>
      <c r="M2060" s="198">
        <f>'[2]tr (2)'!M1434</f>
        <v>104.2</v>
      </c>
      <c r="N2060" s="198">
        <f>'[2]tr (2)'!N1434</f>
        <v>104.2</v>
      </c>
      <c r="O2060" s="251"/>
      <c r="P2060" s="247">
        <f>'[2]tr (2)'!O1434</f>
        <v>104.2</v>
      </c>
      <c r="Q2060" s="198">
        <f>'[2]tr (2)'!P1434</f>
        <v>104.2</v>
      </c>
      <c r="R2060" s="251">
        <f>'[2]tr (2)'!Q1434</f>
        <v>104.2</v>
      </c>
      <c r="S2060" s="252" t="s">
        <v>1732</v>
      </c>
    </row>
    <row r="2061" spans="1:19" ht="15" customHeight="1">
      <c r="A2061" s="216" t="s">
        <v>1733</v>
      </c>
      <c r="B2061" s="247">
        <f>'[2]tr (2)'!C1435</f>
        <v>116.1</v>
      </c>
      <c r="C2061" s="198">
        <f>'[2]tr (2)'!D1435</f>
        <v>116.1</v>
      </c>
      <c r="D2061" s="198">
        <f>'[2]tr (2)'!E1435</f>
        <v>116.1</v>
      </c>
      <c r="E2061" s="251"/>
      <c r="F2061" s="198">
        <f>'[2]tr (2)'!F1435</f>
        <v>116.1</v>
      </c>
      <c r="G2061" s="198">
        <f>'[2]tr (2)'!G1435</f>
        <v>116.1</v>
      </c>
      <c r="H2061" s="198">
        <f>'[2]tr (2)'!H1435</f>
        <v>116.1</v>
      </c>
      <c r="I2061" s="198">
        <f>'[2]tr (2)'!I1435</f>
        <v>116.1</v>
      </c>
      <c r="J2061" s="198">
        <f>'[2]tr (2)'!J1435</f>
        <v>116.1</v>
      </c>
      <c r="K2061" s="198">
        <f>'[2]tr (2)'!K1435</f>
        <v>116.1</v>
      </c>
      <c r="L2061" s="198">
        <f>'[2]tr (2)'!L1435</f>
        <v>116.1</v>
      </c>
      <c r="M2061" s="198">
        <f>'[2]tr (2)'!M1435</f>
        <v>116.1</v>
      </c>
      <c r="N2061" s="198">
        <f>'[2]tr (2)'!N1435</f>
        <v>116.1</v>
      </c>
      <c r="O2061" s="251"/>
      <c r="P2061" s="247">
        <f>'[2]tr (2)'!O1435</f>
        <v>116.1</v>
      </c>
      <c r="Q2061" s="198">
        <f>'[2]tr (2)'!P1435</f>
        <v>116.1</v>
      </c>
      <c r="R2061" s="251">
        <f>'[2]tr (2)'!Q1435</f>
        <v>116.1</v>
      </c>
      <c r="S2061" s="252" t="s">
        <v>1734</v>
      </c>
    </row>
    <row r="2062" spans="1:19" ht="15" customHeight="1">
      <c r="A2062" s="216" t="s">
        <v>1735</v>
      </c>
      <c r="B2062" s="247">
        <f>'[2]tr (2)'!C1436</f>
        <v>100</v>
      </c>
      <c r="C2062" s="198">
        <f>'[2]tr (2)'!D1436</f>
        <v>100</v>
      </c>
      <c r="D2062" s="198">
        <f>'[2]tr (2)'!E1436</f>
        <v>100</v>
      </c>
      <c r="E2062" s="251"/>
      <c r="F2062" s="198">
        <f>'[2]tr (2)'!F1436</f>
        <v>100</v>
      </c>
      <c r="G2062" s="198">
        <f>'[2]tr (2)'!G1436</f>
        <v>100</v>
      </c>
      <c r="H2062" s="198">
        <f>'[2]tr (2)'!H1436</f>
        <v>100</v>
      </c>
      <c r="I2062" s="198">
        <f>'[2]tr (2)'!I1436</f>
        <v>100</v>
      </c>
      <c r="J2062" s="198">
        <f>'[2]tr (2)'!J1436</f>
        <v>100</v>
      </c>
      <c r="K2062" s="198">
        <f>'[2]tr (2)'!K1436</f>
        <v>100</v>
      </c>
      <c r="L2062" s="198">
        <f>'[2]tr (2)'!L1436</f>
        <v>100</v>
      </c>
      <c r="M2062" s="198">
        <f>'[2]tr (2)'!M1436</f>
        <v>100</v>
      </c>
      <c r="N2062" s="198">
        <f>'[2]tr (2)'!N1436</f>
        <v>100</v>
      </c>
      <c r="O2062" s="251"/>
      <c r="P2062" s="247">
        <f>'[2]tr (2)'!O1436</f>
        <v>100</v>
      </c>
      <c r="Q2062" s="198">
        <f>'[2]tr (2)'!P1436</f>
        <v>100</v>
      </c>
      <c r="R2062" s="251">
        <f>'[2]tr (2)'!Q1436</f>
        <v>100</v>
      </c>
      <c r="S2062" s="256" t="s">
        <v>1736</v>
      </c>
    </row>
    <row r="2063" spans="1:19" ht="15" customHeight="1">
      <c r="A2063" s="216" t="s">
        <v>1741</v>
      </c>
      <c r="B2063" s="247">
        <f>'[2]tr (2)'!C1437</f>
        <v>100</v>
      </c>
      <c r="C2063" s="198">
        <f>'[2]tr (2)'!D1437</f>
        <v>100</v>
      </c>
      <c r="D2063" s="198">
        <f>'[2]tr (2)'!E1437</f>
        <v>100</v>
      </c>
      <c r="E2063" s="251"/>
      <c r="F2063" s="198">
        <f>'[2]tr (2)'!F1437</f>
        <v>100</v>
      </c>
      <c r="G2063" s="198">
        <f>'[2]tr (2)'!G1437</f>
        <v>100</v>
      </c>
      <c r="H2063" s="198">
        <f>'[2]tr (2)'!H1437</f>
        <v>100</v>
      </c>
      <c r="I2063" s="198">
        <f>'[2]tr (2)'!I1437</f>
        <v>100</v>
      </c>
      <c r="J2063" s="198">
        <f>'[2]tr (2)'!J1437</f>
        <v>100</v>
      </c>
      <c r="K2063" s="198">
        <f>'[2]tr (2)'!K1437</f>
        <v>100</v>
      </c>
      <c r="L2063" s="198">
        <f>'[2]tr (2)'!L1437</f>
        <v>100</v>
      </c>
      <c r="M2063" s="198">
        <f>'[2]tr (2)'!M1437</f>
        <v>100</v>
      </c>
      <c r="N2063" s="198">
        <f>'[2]tr (2)'!N1437</f>
        <v>100</v>
      </c>
      <c r="O2063" s="251"/>
      <c r="P2063" s="247">
        <f>'[2]tr (2)'!O1437</f>
        <v>100</v>
      </c>
      <c r="Q2063" s="198">
        <f>'[2]tr (2)'!P1437</f>
        <v>100</v>
      </c>
      <c r="R2063" s="251">
        <f>'[2]tr (2)'!Q1437</f>
        <v>100</v>
      </c>
      <c r="S2063" s="256" t="s">
        <v>1742</v>
      </c>
    </row>
    <row r="2064" spans="1:19" ht="15" customHeight="1">
      <c r="A2064" s="216" t="s">
        <v>1743</v>
      </c>
      <c r="B2064" s="247">
        <f>'[2]tr (2)'!C1438</f>
        <v>100</v>
      </c>
      <c r="C2064" s="198">
        <f>'[2]tr (2)'!D1438</f>
        <v>100</v>
      </c>
      <c r="D2064" s="198">
        <f>'[2]tr (2)'!E1438</f>
        <v>100</v>
      </c>
      <c r="E2064" s="251"/>
      <c r="F2064" s="198">
        <f>'[2]tr (2)'!F1438</f>
        <v>100</v>
      </c>
      <c r="G2064" s="198">
        <f>'[2]tr (2)'!G1438</f>
        <v>100</v>
      </c>
      <c r="H2064" s="198">
        <f>'[2]tr (2)'!H1438</f>
        <v>100</v>
      </c>
      <c r="I2064" s="198">
        <f>'[2]tr (2)'!I1438</f>
        <v>100</v>
      </c>
      <c r="J2064" s="198">
        <f>'[2]tr (2)'!J1438</f>
        <v>100</v>
      </c>
      <c r="K2064" s="198">
        <f>'[2]tr (2)'!K1438</f>
        <v>100</v>
      </c>
      <c r="L2064" s="198">
        <f>'[2]tr (2)'!L1438</f>
        <v>100</v>
      </c>
      <c r="M2064" s="198">
        <f>'[2]tr (2)'!M1438</f>
        <v>100</v>
      </c>
      <c r="N2064" s="198">
        <f>'[2]tr (2)'!N1438</f>
        <v>100</v>
      </c>
      <c r="O2064" s="251"/>
      <c r="P2064" s="247">
        <f>'[2]tr (2)'!O1438</f>
        <v>100</v>
      </c>
      <c r="Q2064" s="198">
        <f>'[2]tr (2)'!P1438</f>
        <v>100</v>
      </c>
      <c r="R2064" s="251">
        <f>'[2]tr (2)'!Q1438</f>
        <v>100</v>
      </c>
      <c r="S2064" s="256" t="s">
        <v>1744</v>
      </c>
    </row>
    <row r="2065" spans="1:19" ht="15" customHeight="1">
      <c r="A2065" s="216" t="s">
        <v>1745</v>
      </c>
      <c r="B2065" s="247">
        <f>'[2]tr (2)'!C1439</f>
        <v>100</v>
      </c>
      <c r="C2065" s="198">
        <f>'[2]tr (2)'!D1439</f>
        <v>100</v>
      </c>
      <c r="D2065" s="198">
        <f>'[2]tr (2)'!E1439</f>
        <v>100</v>
      </c>
      <c r="E2065" s="251"/>
      <c r="F2065" s="198">
        <f>'[2]tr (2)'!F1439</f>
        <v>100</v>
      </c>
      <c r="G2065" s="198">
        <f>'[2]tr (2)'!G1439</f>
        <v>100</v>
      </c>
      <c r="H2065" s="198">
        <f>'[2]tr (2)'!H1439</f>
        <v>100</v>
      </c>
      <c r="I2065" s="198">
        <f>'[2]tr (2)'!I1439</f>
        <v>100</v>
      </c>
      <c r="J2065" s="198">
        <f>'[2]tr (2)'!J1439</f>
        <v>100</v>
      </c>
      <c r="K2065" s="198">
        <f>'[2]tr (2)'!K1439</f>
        <v>100</v>
      </c>
      <c r="L2065" s="198">
        <f>'[2]tr (2)'!L1439</f>
        <v>100</v>
      </c>
      <c r="M2065" s="198">
        <f>'[2]tr (2)'!M1439</f>
        <v>100</v>
      </c>
      <c r="N2065" s="198">
        <f>'[2]tr (2)'!N1439</f>
        <v>100</v>
      </c>
      <c r="O2065" s="251"/>
      <c r="P2065" s="247">
        <f>'[2]tr (2)'!O1439</f>
        <v>100</v>
      </c>
      <c r="Q2065" s="198">
        <f>'[2]tr (2)'!P1439</f>
        <v>100</v>
      </c>
      <c r="R2065" s="251">
        <f>'[2]tr (2)'!Q1439</f>
        <v>100</v>
      </c>
      <c r="S2065" s="256" t="s">
        <v>1746</v>
      </c>
    </row>
    <row r="2066" spans="1:19" ht="15" customHeight="1">
      <c r="A2066" s="299"/>
      <c r="B2066" s="247"/>
      <c r="C2066" s="198"/>
      <c r="D2066" s="198"/>
      <c r="E2066" s="237"/>
      <c r="R2066" s="237"/>
      <c r="S2066" s="256"/>
    </row>
    <row r="2067" spans="1:19" ht="15" customHeight="1">
      <c r="A2067" s="267"/>
      <c r="B2067" s="247"/>
      <c r="C2067" s="198"/>
      <c r="D2067" s="198"/>
      <c r="E2067" s="251"/>
      <c r="R2067" s="237"/>
      <c r="S2067" s="256"/>
    </row>
    <row r="2068" spans="1:19" ht="15" customHeight="1">
      <c r="A2068" s="267"/>
      <c r="B2068" s="247"/>
      <c r="C2068" s="198"/>
      <c r="D2068" s="198"/>
      <c r="E2068" s="251"/>
      <c r="R2068" s="237"/>
      <c r="S2068" s="256"/>
    </row>
    <row r="2069" spans="1:19" ht="15" customHeight="1">
      <c r="A2069" s="267"/>
      <c r="B2069" s="247"/>
      <c r="C2069" s="198"/>
      <c r="D2069" s="198"/>
      <c r="E2069" s="251"/>
      <c r="R2069" s="237"/>
      <c r="S2069" s="256"/>
    </row>
    <row r="2070" spans="1:19" ht="15" customHeight="1">
      <c r="A2070" s="267"/>
      <c r="B2070" s="247"/>
      <c r="C2070" s="198"/>
      <c r="D2070" s="198"/>
      <c r="E2070" s="251"/>
      <c r="R2070" s="237"/>
      <c r="S2070" s="256"/>
    </row>
    <row r="2071" spans="1:19" ht="15" customHeight="1">
      <c r="A2071" s="267"/>
      <c r="B2071" s="247"/>
      <c r="C2071" s="198"/>
      <c r="D2071" s="198"/>
      <c r="E2071" s="251"/>
      <c r="R2071" s="237"/>
      <c r="S2071" s="256"/>
    </row>
    <row r="2072" spans="1:19" ht="15" customHeight="1">
      <c r="A2072" s="267"/>
      <c r="B2072" s="247"/>
      <c r="C2072" s="198"/>
      <c r="D2072" s="198"/>
      <c r="E2072" s="251"/>
      <c r="R2072" s="237"/>
      <c r="S2072" s="256"/>
    </row>
    <row r="2073" spans="1:19" ht="15" customHeight="1">
      <c r="A2073" s="267"/>
      <c r="B2073" s="247"/>
      <c r="C2073" s="198"/>
      <c r="D2073" s="198"/>
      <c r="E2073" s="251"/>
      <c r="R2073" s="237"/>
      <c r="S2073" s="256"/>
    </row>
    <row r="2074" spans="1:19" ht="15" customHeight="1">
      <c r="A2074" s="267"/>
      <c r="B2074" s="247"/>
      <c r="C2074" s="198"/>
      <c r="D2074" s="198"/>
      <c r="E2074" s="251"/>
      <c r="R2074" s="237"/>
      <c r="S2074" s="256"/>
    </row>
    <row r="2075" spans="1:19" ht="15" customHeight="1">
      <c r="A2075" s="267"/>
      <c r="B2075" s="247"/>
      <c r="C2075" s="198"/>
      <c r="D2075" s="198"/>
      <c r="E2075" s="251"/>
      <c r="R2075" s="237"/>
      <c r="S2075" s="256"/>
    </row>
    <row r="2076" spans="1:19" ht="15" customHeight="1">
      <c r="A2076" s="285"/>
      <c r="B2076" s="258"/>
      <c r="C2076" s="259"/>
      <c r="D2076" s="259"/>
      <c r="E2076" s="282"/>
      <c r="F2076" s="308"/>
      <c r="G2076" s="212"/>
      <c r="H2076" s="212"/>
      <c r="I2076" s="212"/>
      <c r="J2076" s="212"/>
      <c r="K2076" s="212"/>
      <c r="L2076" s="212"/>
      <c r="M2076" s="212"/>
      <c r="N2076" s="212"/>
      <c r="O2076" s="212"/>
      <c r="P2076" s="308"/>
      <c r="Q2076" s="212"/>
      <c r="R2076" s="282"/>
      <c r="S2076" s="263"/>
    </row>
    <row r="2077" spans="1:19" ht="15" customHeight="1">
      <c r="A2077" s="264"/>
      <c r="B2077" s="198"/>
      <c r="C2077" s="198"/>
      <c r="D2077" s="198"/>
      <c r="O2077" s="195"/>
      <c r="P2077" s="195"/>
      <c r="S2077" s="257"/>
    </row>
    <row r="2078" spans="1:19" ht="24" customHeight="1">
      <c r="A2078" s="194" t="s">
        <v>1670</v>
      </c>
      <c r="B2078" s="198"/>
      <c r="C2078" s="198"/>
      <c r="D2078" s="198"/>
      <c r="O2078" s="195"/>
      <c r="P2078" s="195"/>
      <c r="S2078" s="199" t="s">
        <v>1671</v>
      </c>
    </row>
    <row r="2079" spans="1:19" ht="18" customHeight="1">
      <c r="A2079" s="266" t="s">
        <v>1961</v>
      </c>
      <c r="B2079" s="198"/>
      <c r="C2079" s="198"/>
      <c r="D2079" s="198"/>
      <c r="O2079" s="195"/>
      <c r="P2079" s="195"/>
      <c r="S2079" s="205" t="s">
        <v>1962</v>
      </c>
    </row>
    <row r="2080" spans="1:19" ht="18" customHeight="1">
      <c r="A2080" s="207" t="s">
        <v>1674</v>
      </c>
      <c r="B2080" s="198"/>
      <c r="C2080" s="198"/>
      <c r="D2080" s="198"/>
      <c r="E2080" s="304"/>
      <c r="O2080" s="195"/>
      <c r="P2080" s="195"/>
      <c r="S2080" s="209" t="s">
        <v>1675</v>
      </c>
    </row>
    <row r="2081" spans="1:19" ht="11.45" customHeight="1">
      <c r="A2081" s="211"/>
      <c r="B2081" s="212"/>
      <c r="C2081" s="212"/>
      <c r="D2081" s="212"/>
      <c r="E2081" s="212"/>
      <c r="F2081" s="212"/>
      <c r="G2081" s="212"/>
      <c r="H2081" s="212"/>
      <c r="I2081" s="212"/>
      <c r="J2081" s="212"/>
      <c r="K2081" s="212"/>
      <c r="L2081" s="212"/>
      <c r="M2081" s="212"/>
      <c r="N2081" s="212"/>
      <c r="O2081" s="212"/>
      <c r="P2081" s="212"/>
      <c r="Q2081" s="212"/>
      <c r="R2081" s="212"/>
      <c r="S2081" s="214"/>
    </row>
    <row r="2082" spans="1:19" ht="11.45" customHeight="1">
      <c r="A2082" s="217"/>
      <c r="B2082" s="2269">
        <v>2020</v>
      </c>
      <c r="C2082" s="2270"/>
      <c r="D2082" s="2270"/>
      <c r="E2082" s="2270"/>
      <c r="F2082" s="2270"/>
      <c r="G2082" s="2270"/>
      <c r="H2082" s="2270"/>
      <c r="I2082" s="2270"/>
      <c r="J2082" s="2270"/>
      <c r="K2082" s="2271"/>
      <c r="L2082" s="2269">
        <v>2019</v>
      </c>
      <c r="M2082" s="2270"/>
      <c r="N2082" s="2270"/>
      <c r="O2082" s="2270"/>
      <c r="P2082" s="2270"/>
      <c r="Q2082" s="2270"/>
      <c r="R2082" s="2271"/>
      <c r="S2082" s="218"/>
    </row>
    <row r="2083" spans="1:19" ht="11.45" customHeight="1">
      <c r="A2083" s="217"/>
      <c r="B2083" s="2272"/>
      <c r="C2083" s="2273"/>
      <c r="D2083" s="2273"/>
      <c r="E2083" s="2273"/>
      <c r="F2083" s="2273"/>
      <c r="G2083" s="2273"/>
      <c r="H2083" s="2273"/>
      <c r="I2083" s="2273"/>
      <c r="J2083" s="2273"/>
      <c r="K2083" s="2274"/>
      <c r="L2083" s="2272"/>
      <c r="M2083" s="2273"/>
      <c r="N2083" s="2273"/>
      <c r="O2083" s="2273"/>
      <c r="P2083" s="2273"/>
      <c r="Q2083" s="2273"/>
      <c r="R2083" s="2274"/>
      <c r="S2083" s="218" t="s">
        <v>1570</v>
      </c>
    </row>
    <row r="2084" spans="1:19" ht="11.45" customHeight="1">
      <c r="A2084" s="217"/>
      <c r="B2084" s="711" t="s">
        <v>45</v>
      </c>
      <c r="C2084" s="224" t="s">
        <v>47</v>
      </c>
      <c r="D2084" s="224" t="s">
        <v>27</v>
      </c>
      <c r="E2084" s="221"/>
      <c r="F2084" s="219" t="s">
        <v>28</v>
      </c>
      <c r="G2084" s="220" t="s">
        <v>29</v>
      </c>
      <c r="H2084" s="220" t="s">
        <v>30</v>
      </c>
      <c r="I2084" s="223" t="s">
        <v>23</v>
      </c>
      <c r="J2084" s="222" t="s">
        <v>24</v>
      </c>
      <c r="K2084" s="222" t="s">
        <v>25</v>
      </c>
      <c r="L2084" s="223" t="s">
        <v>1571</v>
      </c>
      <c r="M2084" s="223" t="s">
        <v>1676</v>
      </c>
      <c r="N2084" s="223" t="s">
        <v>26</v>
      </c>
      <c r="O2084" s="225"/>
      <c r="P2084" s="224" t="s">
        <v>45</v>
      </c>
      <c r="Q2084" s="224" t="s">
        <v>47</v>
      </c>
      <c r="R2084" s="712" t="s">
        <v>27</v>
      </c>
      <c r="S2084" s="218"/>
    </row>
    <row r="2085" spans="1:19" ht="11.45" customHeight="1">
      <c r="A2085" s="226"/>
      <c r="B2085" s="714" t="s">
        <v>13</v>
      </c>
      <c r="C2085" s="232" t="s">
        <v>46</v>
      </c>
      <c r="D2085" s="232" t="s">
        <v>12</v>
      </c>
      <c r="E2085" s="229"/>
      <c r="F2085" s="227" t="s">
        <v>11</v>
      </c>
      <c r="G2085" s="228" t="s">
        <v>10</v>
      </c>
      <c r="H2085" s="228" t="s">
        <v>9</v>
      </c>
      <c r="I2085" s="231" t="s">
        <v>8</v>
      </c>
      <c r="J2085" s="230" t="s">
        <v>7</v>
      </c>
      <c r="K2085" s="230" t="s">
        <v>6</v>
      </c>
      <c r="L2085" s="231" t="s">
        <v>1575</v>
      </c>
      <c r="M2085" s="231" t="s">
        <v>1576</v>
      </c>
      <c r="N2085" s="231" t="s">
        <v>1577</v>
      </c>
      <c r="O2085" s="233"/>
      <c r="P2085" s="232" t="s">
        <v>13</v>
      </c>
      <c r="Q2085" s="232" t="s">
        <v>46</v>
      </c>
      <c r="R2085" s="715" t="s">
        <v>12</v>
      </c>
      <c r="S2085" s="234"/>
    </row>
    <row r="2086" spans="1:19" ht="15" customHeight="1">
      <c r="A2086" s="267"/>
      <c r="B2086" s="241"/>
      <c r="C2086" s="242"/>
      <c r="D2086" s="242"/>
      <c r="E2086" s="251"/>
      <c r="R2086" s="237"/>
      <c r="S2086" s="256"/>
    </row>
    <row r="2087" spans="1:19" ht="15" customHeight="1">
      <c r="A2087" s="249" t="s">
        <v>1749</v>
      </c>
      <c r="B2087" s="241">
        <f>'[2]tr (2)'!C1441</f>
        <v>104.8</v>
      </c>
      <c r="C2087" s="242">
        <f>'[2]tr (2)'!D1441</f>
        <v>104.8</v>
      </c>
      <c r="D2087" s="242">
        <f>'[2]tr (2)'!E1441</f>
        <v>104.8</v>
      </c>
      <c r="E2087" s="244"/>
      <c r="F2087" s="242">
        <f>'[2]tr (2)'!F1441</f>
        <v>103.7</v>
      </c>
      <c r="G2087" s="242">
        <f>'[2]tr (2)'!G1441</f>
        <v>103.7</v>
      </c>
      <c r="H2087" s="242">
        <f>'[2]tr (2)'!H1441</f>
        <v>103.4</v>
      </c>
      <c r="I2087" s="242">
        <f>'[2]tr (2)'!I1441</f>
        <v>103.3</v>
      </c>
      <c r="J2087" s="242">
        <f>'[2]tr (2)'!J1441</f>
        <v>103.3</v>
      </c>
      <c r="K2087" s="242">
        <f>'[2]tr (2)'!K1441</f>
        <v>103.7</v>
      </c>
      <c r="L2087" s="242">
        <f>'[2]tr (2)'!L1441</f>
        <v>102.3</v>
      </c>
      <c r="M2087" s="242">
        <f>'[2]tr (2)'!M1441</f>
        <v>102</v>
      </c>
      <c r="N2087" s="242">
        <f>'[2]tr (2)'!N1441</f>
        <v>101.9</v>
      </c>
      <c r="O2087" s="244"/>
      <c r="P2087" s="241">
        <f>'[2]tr (2)'!O1441</f>
        <v>101.9</v>
      </c>
      <c r="Q2087" s="242">
        <f>'[2]tr (2)'!P1441</f>
        <v>101.9</v>
      </c>
      <c r="R2087" s="244">
        <f>'[2]tr (2)'!Q1441</f>
        <v>101.6</v>
      </c>
      <c r="S2087" s="248" t="s">
        <v>1750</v>
      </c>
    </row>
    <row r="2088" spans="1:19" ht="15" customHeight="1">
      <c r="A2088" s="216" t="s">
        <v>1751</v>
      </c>
      <c r="B2088" s="247">
        <f>'[2]tr (2)'!C1442</f>
        <v>105.6</v>
      </c>
      <c r="C2088" s="198">
        <f>'[2]tr (2)'!D1442</f>
        <v>105.6</v>
      </c>
      <c r="D2088" s="198">
        <f>'[2]tr (2)'!E1442</f>
        <v>105.6</v>
      </c>
      <c r="E2088" s="251"/>
      <c r="F2088" s="198">
        <f>'[2]tr (2)'!F1442</f>
        <v>105.6</v>
      </c>
      <c r="G2088" s="198">
        <f>'[2]tr (2)'!G1442</f>
        <v>105.8</v>
      </c>
      <c r="H2088" s="198">
        <f>'[2]tr (2)'!H1442</f>
        <v>105.8</v>
      </c>
      <c r="I2088" s="198">
        <f>'[2]tr (2)'!I1442</f>
        <v>105.8</v>
      </c>
      <c r="J2088" s="198">
        <f>'[2]tr (2)'!J1442</f>
        <v>105.8</v>
      </c>
      <c r="K2088" s="198">
        <f>'[2]tr (2)'!K1442</f>
        <v>105.8</v>
      </c>
      <c r="L2088" s="198">
        <f>'[2]tr (2)'!L1442</f>
        <v>99.7</v>
      </c>
      <c r="M2088" s="198">
        <f>'[2]tr (2)'!M1442</f>
        <v>99.7</v>
      </c>
      <c r="N2088" s="198">
        <f>'[2]tr (2)'!N1442</f>
        <v>99.5</v>
      </c>
      <c r="O2088" s="251"/>
      <c r="P2088" s="247">
        <f>'[2]tr (2)'!O1442</f>
        <v>99.5</v>
      </c>
      <c r="Q2088" s="198">
        <f>'[2]tr (2)'!P1442</f>
        <v>99.5</v>
      </c>
      <c r="R2088" s="251">
        <f>'[2]tr (2)'!Q1442</f>
        <v>99.5</v>
      </c>
      <c r="S2088" s="252" t="s">
        <v>1752</v>
      </c>
    </row>
    <row r="2089" spans="1:19" ht="15" customHeight="1">
      <c r="A2089" s="216" t="s">
        <v>1753</v>
      </c>
      <c r="B2089" s="247">
        <f>'[2]tr (2)'!C1443</f>
        <v>107.2</v>
      </c>
      <c r="C2089" s="198">
        <f>'[2]tr (2)'!D1443</f>
        <v>107.2</v>
      </c>
      <c r="D2089" s="198">
        <f>'[2]tr (2)'!E1443</f>
        <v>107.2</v>
      </c>
      <c r="E2089" s="251"/>
      <c r="F2089" s="198">
        <f>'[2]tr (2)'!F1443</f>
        <v>107.2</v>
      </c>
      <c r="G2089" s="198">
        <f>'[2]tr (2)'!G1443</f>
        <v>107.2</v>
      </c>
      <c r="H2089" s="198">
        <f>'[2]tr (2)'!H1443</f>
        <v>107.2</v>
      </c>
      <c r="I2089" s="198">
        <f>'[2]tr (2)'!I1443</f>
        <v>107.2</v>
      </c>
      <c r="J2089" s="198">
        <f>'[2]tr (2)'!J1443</f>
        <v>107.2</v>
      </c>
      <c r="K2089" s="198">
        <f>'[2]tr (2)'!K1443</f>
        <v>107.2</v>
      </c>
      <c r="L2089" s="198">
        <f>'[2]tr (2)'!L1443</f>
        <v>107.2</v>
      </c>
      <c r="M2089" s="198">
        <f>'[2]tr (2)'!M1443</f>
        <v>100.7</v>
      </c>
      <c r="N2089" s="198">
        <f>'[2]tr (2)'!N1443</f>
        <v>100.7</v>
      </c>
      <c r="O2089" s="251"/>
      <c r="P2089" s="247">
        <f>'[2]tr (2)'!O1443</f>
        <v>100.7</v>
      </c>
      <c r="Q2089" s="198">
        <f>'[2]tr (2)'!P1443</f>
        <v>100.7</v>
      </c>
      <c r="R2089" s="251">
        <f>'[2]tr (2)'!Q1443</f>
        <v>100.7</v>
      </c>
      <c r="S2089" s="253" t="s">
        <v>1754</v>
      </c>
    </row>
    <row r="2090" spans="1:19" ht="15" customHeight="1">
      <c r="A2090" s="216" t="s">
        <v>1755</v>
      </c>
      <c r="B2090" s="247">
        <f>'[2]tr (2)'!C1444</f>
        <v>105</v>
      </c>
      <c r="C2090" s="198">
        <f>'[2]tr (2)'!D1444</f>
        <v>105</v>
      </c>
      <c r="D2090" s="198">
        <f>'[2]tr (2)'!E1444</f>
        <v>105</v>
      </c>
      <c r="E2090" s="251"/>
      <c r="F2090" s="198">
        <f>'[2]tr (2)'!F1444</f>
        <v>105</v>
      </c>
      <c r="G2090" s="198">
        <f>'[2]tr (2)'!G1444</f>
        <v>105</v>
      </c>
      <c r="H2090" s="198">
        <f>'[2]tr (2)'!H1444</f>
        <v>105</v>
      </c>
      <c r="I2090" s="198">
        <f>'[2]tr (2)'!I1444</f>
        <v>105</v>
      </c>
      <c r="J2090" s="198">
        <f>'[2]tr (2)'!J1444</f>
        <v>105</v>
      </c>
      <c r="K2090" s="198">
        <f>'[2]tr (2)'!K1444</f>
        <v>105</v>
      </c>
      <c r="L2090" s="198">
        <f>'[2]tr (2)'!L1444</f>
        <v>105</v>
      </c>
      <c r="M2090" s="198">
        <f>'[2]tr (2)'!M1444</f>
        <v>102.9</v>
      </c>
      <c r="N2090" s="198">
        <f>'[2]tr (2)'!N1444</f>
        <v>102.9</v>
      </c>
      <c r="O2090" s="251"/>
      <c r="P2090" s="247">
        <f>'[2]tr (2)'!O1444</f>
        <v>102.9</v>
      </c>
      <c r="Q2090" s="198">
        <f>'[2]tr (2)'!P1444</f>
        <v>102.9</v>
      </c>
      <c r="R2090" s="251">
        <f>'[2]tr (2)'!Q1444</f>
        <v>102.9</v>
      </c>
      <c r="S2090" s="253" t="s">
        <v>1756</v>
      </c>
    </row>
    <row r="2091" spans="1:19" ht="15" customHeight="1">
      <c r="A2091" s="216" t="s">
        <v>1757</v>
      </c>
      <c r="B2091" s="247">
        <f>'[2]tr (2)'!C1445</f>
        <v>110.4</v>
      </c>
      <c r="C2091" s="198">
        <f>'[2]tr (2)'!D1445</f>
        <v>110.4</v>
      </c>
      <c r="D2091" s="198">
        <f>'[2]tr (2)'!E1445</f>
        <v>110.4</v>
      </c>
      <c r="E2091" s="251"/>
      <c r="F2091" s="198">
        <f>'[2]tr (2)'!F1445</f>
        <v>106.4</v>
      </c>
      <c r="G2091" s="198">
        <f>'[2]tr (2)'!G1445</f>
        <v>106.4</v>
      </c>
      <c r="H2091" s="198">
        <f>'[2]tr (2)'!H1445</f>
        <v>104.8</v>
      </c>
      <c r="I2091" s="198">
        <f>'[2]tr (2)'!I1445</f>
        <v>104.2</v>
      </c>
      <c r="J2091" s="198">
        <f>'[2]tr (2)'!J1445</f>
        <v>104.2</v>
      </c>
      <c r="K2091" s="198">
        <f>'[2]tr (2)'!K1445</f>
        <v>106.3</v>
      </c>
      <c r="L2091" s="198">
        <f>'[2]tr (2)'!L1445</f>
        <v>106.3</v>
      </c>
      <c r="M2091" s="198">
        <f>'[2]tr (2)'!M1445</f>
        <v>106.1</v>
      </c>
      <c r="N2091" s="198">
        <f>'[2]tr (2)'!N1445</f>
        <v>106.1</v>
      </c>
      <c r="O2091" s="251"/>
      <c r="P2091" s="247">
        <f>'[2]tr (2)'!O1445</f>
        <v>106.1</v>
      </c>
      <c r="Q2091" s="198">
        <f>'[2]tr (2)'!P1445</f>
        <v>106.1</v>
      </c>
      <c r="R2091" s="251">
        <f>'[2]tr (2)'!Q1445</f>
        <v>104.6</v>
      </c>
      <c r="S2091" s="253" t="s">
        <v>1758</v>
      </c>
    </row>
    <row r="2092" spans="1:19" ht="15" customHeight="1">
      <c r="A2092" s="216" t="s">
        <v>1759</v>
      </c>
      <c r="B2092" s="247">
        <f>'[2]tr (2)'!C1446</f>
        <v>111.2</v>
      </c>
      <c r="C2092" s="198">
        <f>'[2]tr (2)'!D1446</f>
        <v>111.2</v>
      </c>
      <c r="D2092" s="198">
        <f>'[2]tr (2)'!E1446</f>
        <v>111.2</v>
      </c>
      <c r="E2092" s="251"/>
      <c r="F2092" s="198">
        <f>'[2]tr (2)'!F1446</f>
        <v>111.2</v>
      </c>
      <c r="G2092" s="198">
        <f>'[2]tr (2)'!G1446</f>
        <v>111.2</v>
      </c>
      <c r="H2092" s="198">
        <f>'[2]tr (2)'!H1446</f>
        <v>111.2</v>
      </c>
      <c r="I2092" s="198">
        <f>'[2]tr (2)'!I1446</f>
        <v>111.2</v>
      </c>
      <c r="J2092" s="198">
        <f>'[2]tr (2)'!J1446</f>
        <v>111.2</v>
      </c>
      <c r="K2092" s="198">
        <f>'[2]tr (2)'!K1446</f>
        <v>111.2</v>
      </c>
      <c r="L2092" s="198">
        <f>'[2]tr (2)'!L1446</f>
        <v>111.2</v>
      </c>
      <c r="M2092" s="198">
        <f>'[2]tr (2)'!M1446</f>
        <v>111.2</v>
      </c>
      <c r="N2092" s="198">
        <f>'[2]tr (2)'!N1446</f>
        <v>111.2</v>
      </c>
      <c r="O2092" s="251"/>
      <c r="P2092" s="247">
        <f>'[2]tr (2)'!O1446</f>
        <v>111.2</v>
      </c>
      <c r="Q2092" s="198">
        <f>'[2]tr (2)'!P1446</f>
        <v>111.2</v>
      </c>
      <c r="R2092" s="251">
        <f>'[2]tr (2)'!Q1446</f>
        <v>111.6</v>
      </c>
      <c r="S2092" s="253" t="s">
        <v>1760</v>
      </c>
    </row>
    <row r="2093" spans="1:19" ht="15" customHeight="1">
      <c r="A2093" s="216" t="s">
        <v>1761</v>
      </c>
      <c r="B2093" s="247">
        <f>'[2]tr (2)'!C1447</f>
        <v>100</v>
      </c>
      <c r="C2093" s="198">
        <f>'[2]tr (2)'!D1447</f>
        <v>100</v>
      </c>
      <c r="D2093" s="198">
        <f>'[2]tr (2)'!E1447</f>
        <v>100</v>
      </c>
      <c r="E2093" s="251"/>
      <c r="F2093" s="198">
        <f>'[2]tr (2)'!F1447</f>
        <v>100</v>
      </c>
      <c r="G2093" s="198">
        <f>'[2]tr (2)'!G1447</f>
        <v>100</v>
      </c>
      <c r="H2093" s="198">
        <f>'[2]tr (2)'!H1447</f>
        <v>100</v>
      </c>
      <c r="I2093" s="198">
        <f>'[2]tr (2)'!I1447</f>
        <v>100</v>
      </c>
      <c r="J2093" s="198">
        <f>'[2]tr (2)'!J1447</f>
        <v>100</v>
      </c>
      <c r="K2093" s="198">
        <f>'[2]tr (2)'!K1447</f>
        <v>100</v>
      </c>
      <c r="L2093" s="198">
        <f>'[2]tr (2)'!L1447</f>
        <v>100</v>
      </c>
      <c r="M2093" s="198">
        <f>'[2]tr (2)'!M1447</f>
        <v>100</v>
      </c>
      <c r="N2093" s="198">
        <f>'[2]tr (2)'!N1447</f>
        <v>100</v>
      </c>
      <c r="O2093" s="251"/>
      <c r="P2093" s="247">
        <f>'[2]tr (2)'!O1447</f>
        <v>100</v>
      </c>
      <c r="Q2093" s="198">
        <f>'[2]tr (2)'!P1447</f>
        <v>100</v>
      </c>
      <c r="R2093" s="251">
        <f>'[2]tr (2)'!Q1447</f>
        <v>100</v>
      </c>
      <c r="S2093" s="253" t="s">
        <v>1762</v>
      </c>
    </row>
    <row r="2094" spans="1:19" ht="15" customHeight="1">
      <c r="A2094" s="216" t="s">
        <v>1763</v>
      </c>
      <c r="B2094" s="247">
        <f>'[2]tr (2)'!C1448</f>
        <v>100.8</v>
      </c>
      <c r="C2094" s="198">
        <f>'[2]tr (2)'!D1448</f>
        <v>100.8</v>
      </c>
      <c r="D2094" s="198">
        <f>'[2]tr (2)'!E1448</f>
        <v>100.8</v>
      </c>
      <c r="E2094" s="251"/>
      <c r="F2094" s="198">
        <f>'[2]tr (2)'!F1448</f>
        <v>100.7</v>
      </c>
      <c r="G2094" s="198">
        <f>'[2]tr (2)'!G1448</f>
        <v>100.7</v>
      </c>
      <c r="H2094" s="198">
        <f>'[2]tr (2)'!H1448</f>
        <v>100.2</v>
      </c>
      <c r="I2094" s="198">
        <f>'[2]tr (2)'!I1448</f>
        <v>100.7</v>
      </c>
      <c r="J2094" s="198">
        <f>'[2]tr (2)'!J1448</f>
        <v>100.7</v>
      </c>
      <c r="K2094" s="198">
        <f>'[2]tr (2)'!K1448</f>
        <v>100.7</v>
      </c>
      <c r="L2094" s="198">
        <f>'[2]tr (2)'!L1448</f>
        <v>100.7</v>
      </c>
      <c r="M2094" s="198">
        <f>'[2]tr (2)'!M1448</f>
        <v>100.6</v>
      </c>
      <c r="N2094" s="198">
        <f>'[2]tr (2)'!N1448</f>
        <v>100.6</v>
      </c>
      <c r="O2094" s="251"/>
      <c r="P2094" s="247">
        <f>'[2]tr (2)'!O1448</f>
        <v>100.6</v>
      </c>
      <c r="Q2094" s="198">
        <f>'[2]tr (2)'!P1448</f>
        <v>100.6</v>
      </c>
      <c r="R2094" s="251">
        <f>'[2]tr (2)'!Q1448</f>
        <v>99.8</v>
      </c>
      <c r="S2094" s="252" t="s">
        <v>1764</v>
      </c>
    </row>
    <row r="2095" spans="1:19" ht="15" customHeight="1">
      <c r="A2095" s="216" t="s">
        <v>1765</v>
      </c>
      <c r="B2095" s="247">
        <f>'[2]tr (2)'!C1449</f>
        <v>107</v>
      </c>
      <c r="C2095" s="198">
        <f>'[2]tr (2)'!D1449</f>
        <v>107</v>
      </c>
      <c r="D2095" s="198">
        <f>'[2]tr (2)'!E1449</f>
        <v>107</v>
      </c>
      <c r="E2095" s="251"/>
      <c r="F2095" s="198">
        <f>'[2]tr (2)'!F1449</f>
        <v>107</v>
      </c>
      <c r="G2095" s="198">
        <f>'[2]tr (2)'!G1449</f>
        <v>107</v>
      </c>
      <c r="H2095" s="198">
        <f>'[2]tr (2)'!H1449</f>
        <v>107</v>
      </c>
      <c r="I2095" s="198">
        <f>'[2]tr (2)'!I1449</f>
        <v>107</v>
      </c>
      <c r="J2095" s="198">
        <f>'[2]tr (2)'!J1449</f>
        <v>107</v>
      </c>
      <c r="K2095" s="198">
        <f>'[2]tr (2)'!K1449</f>
        <v>107</v>
      </c>
      <c r="L2095" s="198">
        <f>'[2]tr (2)'!L1449</f>
        <v>107</v>
      </c>
      <c r="M2095" s="198">
        <f>'[2]tr (2)'!M1449</f>
        <v>107</v>
      </c>
      <c r="N2095" s="198">
        <f>'[2]tr (2)'!N1449</f>
        <v>107</v>
      </c>
      <c r="O2095" s="251"/>
      <c r="P2095" s="247">
        <f>'[2]tr (2)'!O1449</f>
        <v>107</v>
      </c>
      <c r="Q2095" s="198">
        <f>'[2]tr (2)'!P1449</f>
        <v>107</v>
      </c>
      <c r="R2095" s="251">
        <f>'[2]tr (2)'!Q1449</f>
        <v>107</v>
      </c>
      <c r="S2095" s="253" t="s">
        <v>1766</v>
      </c>
    </row>
    <row r="2096" spans="1:19" ht="15" customHeight="1">
      <c r="A2096" s="216" t="s">
        <v>1767</v>
      </c>
      <c r="B2096" s="247">
        <f>'[2]tr (2)'!C1450</f>
        <v>101</v>
      </c>
      <c r="C2096" s="198">
        <f>'[2]tr (2)'!D1450</f>
        <v>101</v>
      </c>
      <c r="D2096" s="198">
        <f>'[2]tr (2)'!E1450</f>
        <v>101</v>
      </c>
      <c r="E2096" s="251"/>
      <c r="F2096" s="198">
        <f>'[2]tr (2)'!F1450</f>
        <v>101</v>
      </c>
      <c r="G2096" s="198">
        <f>'[2]tr (2)'!G1450</f>
        <v>101</v>
      </c>
      <c r="H2096" s="198">
        <f>'[2]tr (2)'!H1450</f>
        <v>101</v>
      </c>
      <c r="I2096" s="198">
        <f>'[2]tr (2)'!I1450</f>
        <v>101</v>
      </c>
      <c r="J2096" s="198">
        <f>'[2]tr (2)'!J1450</f>
        <v>101</v>
      </c>
      <c r="K2096" s="198">
        <f>'[2]tr (2)'!K1450</f>
        <v>101</v>
      </c>
      <c r="L2096" s="198">
        <f>'[2]tr (2)'!L1450</f>
        <v>101</v>
      </c>
      <c r="M2096" s="198">
        <f>'[2]tr (2)'!M1450</f>
        <v>101</v>
      </c>
      <c r="N2096" s="198">
        <f>'[2]tr (2)'!N1450</f>
        <v>101</v>
      </c>
      <c r="O2096" s="251"/>
      <c r="P2096" s="247">
        <f>'[2]tr (2)'!O1450</f>
        <v>101.1</v>
      </c>
      <c r="Q2096" s="198">
        <f>'[2]tr (2)'!P1450</f>
        <v>101.1</v>
      </c>
      <c r="R2096" s="251">
        <f>'[2]tr (2)'!Q1450</f>
        <v>101.1</v>
      </c>
      <c r="S2096" s="252" t="s">
        <v>1768</v>
      </c>
    </row>
    <row r="2097" spans="1:19" ht="15" customHeight="1">
      <c r="A2097" s="216" t="s">
        <v>1769</v>
      </c>
      <c r="B2097" s="247">
        <f>'[2]tr (2)'!C1451</f>
        <v>111.8</v>
      </c>
      <c r="C2097" s="198">
        <f>'[2]tr (2)'!D1451</f>
        <v>111.8</v>
      </c>
      <c r="D2097" s="198">
        <f>'[2]tr (2)'!E1451</f>
        <v>111.8</v>
      </c>
      <c r="E2097" s="251"/>
      <c r="F2097" s="198">
        <f>'[2]tr (2)'!F1451</f>
        <v>100</v>
      </c>
      <c r="G2097" s="198">
        <f>'[2]tr (2)'!G1451</f>
        <v>100</v>
      </c>
      <c r="H2097" s="198">
        <f>'[2]tr (2)'!H1451</f>
        <v>100</v>
      </c>
      <c r="I2097" s="198">
        <f>'[2]tr (2)'!I1451</f>
        <v>100</v>
      </c>
      <c r="J2097" s="198">
        <f>'[2]tr (2)'!J1451</f>
        <v>100</v>
      </c>
      <c r="K2097" s="198">
        <f>'[2]tr (2)'!K1451</f>
        <v>100</v>
      </c>
      <c r="L2097" s="198">
        <f>'[2]tr (2)'!L1451</f>
        <v>100</v>
      </c>
      <c r="M2097" s="198">
        <f>'[2]tr (2)'!M1451</f>
        <v>100</v>
      </c>
      <c r="N2097" s="198">
        <f>'[2]tr (2)'!N1451</f>
        <v>100</v>
      </c>
      <c r="O2097" s="251"/>
      <c r="P2097" s="247">
        <f>'[2]tr (2)'!O1451</f>
        <v>100</v>
      </c>
      <c r="Q2097" s="198">
        <f>'[2]tr (2)'!P1451</f>
        <v>100</v>
      </c>
      <c r="R2097" s="251">
        <f>'[2]tr (2)'!Q1451</f>
        <v>100</v>
      </c>
      <c r="S2097" s="253" t="s">
        <v>1770</v>
      </c>
    </row>
    <row r="2098" spans="1:19" ht="15" customHeight="1">
      <c r="B2098" s="247"/>
      <c r="C2098" s="198"/>
      <c r="D2098" s="242"/>
      <c r="E2098" s="244"/>
      <c r="F2098" s="242"/>
      <c r="G2098" s="242"/>
      <c r="H2098" s="242"/>
      <c r="I2098" s="242"/>
      <c r="J2098" s="242"/>
      <c r="K2098" s="242"/>
      <c r="L2098" s="242"/>
      <c r="M2098" s="242"/>
      <c r="N2098" s="242"/>
      <c r="O2098" s="244"/>
      <c r="P2098" s="241"/>
      <c r="Q2098" s="242"/>
      <c r="R2098" s="244"/>
      <c r="S2098" s="253"/>
    </row>
    <row r="2099" spans="1:19" ht="15" customHeight="1">
      <c r="A2099" s="249" t="s">
        <v>1771</v>
      </c>
      <c r="B2099" s="241">
        <f>'[2]tr (2)'!C1453</f>
        <v>100.8</v>
      </c>
      <c r="C2099" s="242">
        <f>'[2]tr (2)'!D1453</f>
        <v>100.8</v>
      </c>
      <c r="D2099" s="242">
        <f>'[2]tr (2)'!E1453</f>
        <v>99.9</v>
      </c>
      <c r="E2099" s="244"/>
      <c r="F2099" s="242">
        <f>'[2]tr (2)'!F1453</f>
        <v>99.9</v>
      </c>
      <c r="G2099" s="242">
        <f>'[2]tr (2)'!G1453</f>
        <v>100</v>
      </c>
      <c r="H2099" s="242">
        <f>'[2]tr (2)'!H1453</f>
        <v>100</v>
      </c>
      <c r="I2099" s="242">
        <f>'[2]tr (2)'!I1453</f>
        <v>100.1</v>
      </c>
      <c r="J2099" s="242">
        <f>'[2]tr (2)'!J1453</f>
        <v>100.1</v>
      </c>
      <c r="K2099" s="242">
        <f>'[2]tr (2)'!K1453</f>
        <v>100.1</v>
      </c>
      <c r="L2099" s="242">
        <f>'[2]tr (2)'!L1453</f>
        <v>100.3</v>
      </c>
      <c r="M2099" s="242">
        <f>'[2]tr (2)'!M1453</f>
        <v>100.3</v>
      </c>
      <c r="N2099" s="242">
        <f>'[2]tr (2)'!N1453</f>
        <v>100.3</v>
      </c>
      <c r="O2099" s="244"/>
      <c r="P2099" s="241">
        <f>'[2]tr (2)'!O1453</f>
        <v>100.3</v>
      </c>
      <c r="Q2099" s="242">
        <f>'[2]tr (2)'!P1453</f>
        <v>100.3</v>
      </c>
      <c r="R2099" s="244">
        <f>'[2]tr (2)'!Q1453</f>
        <v>100.3</v>
      </c>
      <c r="S2099" s="248" t="s">
        <v>1772</v>
      </c>
    </row>
    <row r="2100" spans="1:19" ht="15" customHeight="1">
      <c r="A2100" s="216" t="s">
        <v>1773</v>
      </c>
      <c r="B2100" s="247">
        <f>'[2]tr (2)'!C1454</f>
        <v>98</v>
      </c>
      <c r="C2100" s="198">
        <f>'[2]tr (2)'!D1454</f>
        <v>98</v>
      </c>
      <c r="D2100" s="198">
        <f>'[2]tr (2)'!E1454</f>
        <v>98</v>
      </c>
      <c r="E2100" s="251"/>
      <c r="F2100" s="198">
        <f>'[2]tr (2)'!F1454</f>
        <v>98</v>
      </c>
      <c r="G2100" s="198">
        <f>'[2]tr (2)'!G1454</f>
        <v>98.2</v>
      </c>
      <c r="H2100" s="198">
        <f>'[2]tr (2)'!H1454</f>
        <v>98.2</v>
      </c>
      <c r="I2100" s="198">
        <f>'[2]tr (2)'!I1454</f>
        <v>98.3</v>
      </c>
      <c r="J2100" s="198">
        <f>'[2]tr (2)'!J1454</f>
        <v>98.3</v>
      </c>
      <c r="K2100" s="198">
        <f>'[2]tr (2)'!K1454</f>
        <v>98.3</v>
      </c>
      <c r="L2100" s="198">
        <f>'[2]tr (2)'!L1454</f>
        <v>98.8</v>
      </c>
      <c r="M2100" s="198">
        <f>'[2]tr (2)'!M1454</f>
        <v>98.8</v>
      </c>
      <c r="N2100" s="198">
        <f>'[2]tr (2)'!N1454</f>
        <v>98.8</v>
      </c>
      <c r="O2100" s="251"/>
      <c r="P2100" s="247">
        <f>'[2]tr (2)'!O1454</f>
        <v>98.8</v>
      </c>
      <c r="Q2100" s="198">
        <f>'[2]tr (2)'!P1454</f>
        <v>98.8</v>
      </c>
      <c r="R2100" s="251">
        <f>'[2]tr (2)'!Q1454</f>
        <v>98.8</v>
      </c>
      <c r="S2100" s="253" t="s">
        <v>1774</v>
      </c>
    </row>
    <row r="2101" spans="1:19" ht="15" customHeight="1">
      <c r="A2101" s="216" t="s">
        <v>1775</v>
      </c>
      <c r="B2101" s="247">
        <f>'[2]tr (2)'!C1455</f>
        <v>103.7</v>
      </c>
      <c r="C2101" s="198">
        <f>'[2]tr (2)'!D1455</f>
        <v>103.7</v>
      </c>
      <c r="D2101" s="198">
        <f>'[2]tr (2)'!E1455</f>
        <v>103.7</v>
      </c>
      <c r="E2101" s="251"/>
      <c r="F2101" s="198">
        <f>'[2]tr (2)'!F1455</f>
        <v>103.7</v>
      </c>
      <c r="G2101" s="198">
        <f>'[2]tr (2)'!G1455</f>
        <v>103.7</v>
      </c>
      <c r="H2101" s="198">
        <f>'[2]tr (2)'!H1455</f>
        <v>101</v>
      </c>
      <c r="I2101" s="198">
        <f>'[2]tr (2)'!I1455</f>
        <v>101</v>
      </c>
      <c r="J2101" s="198">
        <f>'[2]tr (2)'!J1455</f>
        <v>101</v>
      </c>
      <c r="K2101" s="198">
        <f>'[2]tr (2)'!K1455</f>
        <v>101</v>
      </c>
      <c r="L2101" s="198">
        <f>'[2]tr (2)'!L1455</f>
        <v>103.7</v>
      </c>
      <c r="M2101" s="198">
        <f>'[2]tr (2)'!M1455</f>
        <v>103.7</v>
      </c>
      <c r="N2101" s="198">
        <f>'[2]tr (2)'!N1455</f>
        <v>103.7</v>
      </c>
      <c r="O2101" s="251"/>
      <c r="P2101" s="247">
        <f>'[2]tr (2)'!O1455</f>
        <v>103.7</v>
      </c>
      <c r="Q2101" s="198">
        <f>'[2]tr (2)'!P1455</f>
        <v>103.7</v>
      </c>
      <c r="R2101" s="251">
        <f>'[2]tr (2)'!Q1455</f>
        <v>103.7</v>
      </c>
      <c r="S2101" s="253" t="s">
        <v>1776</v>
      </c>
    </row>
    <row r="2102" spans="1:19" ht="15" customHeight="1">
      <c r="A2102" s="216" t="s">
        <v>1777</v>
      </c>
      <c r="B2102" s="247">
        <f>'[2]tr (2)'!C1456</f>
        <v>100</v>
      </c>
      <c r="C2102" s="198">
        <f>'[2]tr (2)'!D1456</f>
        <v>100</v>
      </c>
      <c r="D2102" s="198">
        <f>'[2]tr (2)'!E1456</f>
        <v>100</v>
      </c>
      <c r="E2102" s="251"/>
      <c r="F2102" s="198">
        <f>'[2]tr (2)'!F1456</f>
        <v>100</v>
      </c>
      <c r="G2102" s="198">
        <f>'[2]tr (2)'!G1456</f>
        <v>100</v>
      </c>
      <c r="H2102" s="198">
        <f>'[2]tr (2)'!H1456</f>
        <v>100</v>
      </c>
      <c r="I2102" s="198">
        <f>'[2]tr (2)'!I1456</f>
        <v>100</v>
      </c>
      <c r="J2102" s="198">
        <f>'[2]tr (2)'!J1456</f>
        <v>100</v>
      </c>
      <c r="K2102" s="198">
        <f>'[2]tr (2)'!K1456</f>
        <v>100</v>
      </c>
      <c r="L2102" s="198">
        <f>'[2]tr (2)'!L1456</f>
        <v>100</v>
      </c>
      <c r="M2102" s="198">
        <f>'[2]tr (2)'!M1456</f>
        <v>100</v>
      </c>
      <c r="N2102" s="198">
        <f>'[2]tr (2)'!N1456</f>
        <v>100</v>
      </c>
      <c r="O2102" s="251"/>
      <c r="P2102" s="247">
        <f>'[2]tr (2)'!O1456</f>
        <v>100</v>
      </c>
      <c r="Q2102" s="198">
        <f>'[2]tr (2)'!P1456</f>
        <v>100</v>
      </c>
      <c r="R2102" s="251">
        <f>'[2]tr (2)'!Q1456</f>
        <v>100</v>
      </c>
      <c r="S2102" s="253" t="s">
        <v>1778</v>
      </c>
    </row>
    <row r="2103" spans="1:19" ht="15" customHeight="1">
      <c r="A2103" s="216" t="s">
        <v>1779</v>
      </c>
      <c r="B2103" s="247">
        <f>'[2]tr (2)'!C1457</f>
        <v>100</v>
      </c>
      <c r="C2103" s="198">
        <f>'[2]tr (2)'!D1457</f>
        <v>100</v>
      </c>
      <c r="D2103" s="198">
        <f>'[2]tr (2)'!E1457</f>
        <v>100</v>
      </c>
      <c r="E2103" s="251"/>
      <c r="F2103" s="198">
        <f>'[2]tr (2)'!F1457</f>
        <v>100</v>
      </c>
      <c r="G2103" s="198">
        <f>'[2]tr (2)'!G1457</f>
        <v>100</v>
      </c>
      <c r="H2103" s="198">
        <f>'[2]tr (2)'!H1457</f>
        <v>100</v>
      </c>
      <c r="I2103" s="198">
        <f>'[2]tr (2)'!I1457</f>
        <v>100</v>
      </c>
      <c r="J2103" s="198">
        <f>'[2]tr (2)'!J1457</f>
        <v>100</v>
      </c>
      <c r="K2103" s="198">
        <f>'[2]tr (2)'!K1457</f>
        <v>100</v>
      </c>
      <c r="L2103" s="198">
        <f>'[2]tr (2)'!L1457</f>
        <v>100</v>
      </c>
      <c r="M2103" s="198">
        <f>'[2]tr (2)'!M1457</f>
        <v>100</v>
      </c>
      <c r="N2103" s="198">
        <f>'[2]tr (2)'!N1457</f>
        <v>100</v>
      </c>
      <c r="O2103" s="251"/>
      <c r="P2103" s="247">
        <f>'[2]tr (2)'!O1457</f>
        <v>100</v>
      </c>
      <c r="Q2103" s="198">
        <f>'[2]tr (2)'!P1457</f>
        <v>100</v>
      </c>
      <c r="R2103" s="251">
        <f>'[2]tr (2)'!Q1457</f>
        <v>100</v>
      </c>
      <c r="S2103" s="253" t="s">
        <v>1780</v>
      </c>
    </row>
    <row r="2104" spans="1:19" ht="15" customHeight="1">
      <c r="A2104" s="216" t="s">
        <v>1781</v>
      </c>
      <c r="B2104" s="247">
        <f>'[2]tr (2)'!C1458</f>
        <v>119.1</v>
      </c>
      <c r="C2104" s="198">
        <f>'[2]tr (2)'!D1458</f>
        <v>119.1</v>
      </c>
      <c r="D2104" s="198">
        <f>'[2]tr (2)'!E1458</f>
        <v>109.5</v>
      </c>
      <c r="E2104" s="251"/>
      <c r="F2104" s="198">
        <f>'[2]tr (2)'!F1458</f>
        <v>109.5</v>
      </c>
      <c r="G2104" s="198">
        <f>'[2]tr (2)'!G1458</f>
        <v>109.5</v>
      </c>
      <c r="H2104" s="198">
        <f>'[2]tr (2)'!H1458</f>
        <v>109.5</v>
      </c>
      <c r="I2104" s="198">
        <f>'[2]tr (2)'!I1458</f>
        <v>109.5</v>
      </c>
      <c r="J2104" s="198">
        <f>'[2]tr (2)'!J1458</f>
        <v>109.5</v>
      </c>
      <c r="K2104" s="198">
        <f>'[2]tr (2)'!K1458</f>
        <v>109.5</v>
      </c>
      <c r="L2104" s="198">
        <f>'[2]tr (2)'!L1458</f>
        <v>109.5</v>
      </c>
      <c r="M2104" s="198">
        <f>'[2]tr (2)'!M1458</f>
        <v>109.5</v>
      </c>
      <c r="N2104" s="198">
        <f>'[2]tr (2)'!N1458</f>
        <v>109.5</v>
      </c>
      <c r="O2104" s="251"/>
      <c r="P2104" s="247">
        <f>'[2]tr (2)'!O1458</f>
        <v>109.5</v>
      </c>
      <c r="Q2104" s="198">
        <f>'[2]tr (2)'!P1458</f>
        <v>109.5</v>
      </c>
      <c r="R2104" s="251">
        <f>'[2]tr (2)'!Q1458</f>
        <v>109.5</v>
      </c>
      <c r="S2104" s="253" t="s">
        <v>1782</v>
      </c>
    </row>
    <row r="2105" spans="1:19" ht="15" customHeight="1">
      <c r="A2105" s="216" t="s">
        <v>1783</v>
      </c>
      <c r="B2105" s="247">
        <f>'[2]tr (2)'!C1459</f>
        <v>100</v>
      </c>
      <c r="C2105" s="198">
        <f>'[2]tr (2)'!D1459</f>
        <v>100</v>
      </c>
      <c r="D2105" s="198">
        <f>'[2]tr (2)'!E1459</f>
        <v>100</v>
      </c>
      <c r="E2105" s="251"/>
      <c r="F2105" s="198">
        <f>'[2]tr (2)'!F1459</f>
        <v>100</v>
      </c>
      <c r="G2105" s="198">
        <f>'[2]tr (2)'!G1459</f>
        <v>100</v>
      </c>
      <c r="H2105" s="198">
        <f>'[2]tr (2)'!H1459</f>
        <v>100</v>
      </c>
      <c r="I2105" s="198">
        <f>'[2]tr (2)'!I1459</f>
        <v>100</v>
      </c>
      <c r="J2105" s="198">
        <f>'[2]tr (2)'!J1459</f>
        <v>100</v>
      </c>
      <c r="K2105" s="198">
        <f>'[2]tr (2)'!K1459</f>
        <v>100</v>
      </c>
      <c r="L2105" s="198">
        <f>'[2]tr (2)'!L1459</f>
        <v>100</v>
      </c>
      <c r="M2105" s="198">
        <f>'[2]tr (2)'!M1459</f>
        <v>100</v>
      </c>
      <c r="N2105" s="198">
        <f>'[2]tr (2)'!N1459</f>
        <v>100</v>
      </c>
      <c r="O2105" s="251"/>
      <c r="P2105" s="247">
        <f>'[2]tr (2)'!O1459</f>
        <v>100</v>
      </c>
      <c r="Q2105" s="198">
        <f>'[2]tr (2)'!P1459</f>
        <v>100</v>
      </c>
      <c r="R2105" s="251">
        <f>'[2]tr (2)'!Q1459</f>
        <v>100</v>
      </c>
      <c r="S2105" s="253" t="s">
        <v>1784</v>
      </c>
    </row>
    <row r="2106" spans="1:19" ht="15" customHeight="1">
      <c r="A2106" s="216" t="s">
        <v>1785</v>
      </c>
      <c r="B2106" s="247">
        <f>'[2]tr (2)'!C1460</f>
        <v>100</v>
      </c>
      <c r="C2106" s="198">
        <f>'[2]tr (2)'!D1460</f>
        <v>100</v>
      </c>
      <c r="D2106" s="198">
        <f>'[2]tr (2)'!E1460</f>
        <v>100</v>
      </c>
      <c r="E2106" s="251"/>
      <c r="F2106" s="198">
        <f>'[2]tr (2)'!F1460</f>
        <v>100</v>
      </c>
      <c r="G2106" s="198">
        <f>'[2]tr (2)'!G1460</f>
        <v>100</v>
      </c>
      <c r="H2106" s="198">
        <f>'[2]tr (2)'!H1460</f>
        <v>100</v>
      </c>
      <c r="I2106" s="198">
        <f>'[2]tr (2)'!I1460</f>
        <v>100</v>
      </c>
      <c r="J2106" s="198">
        <f>'[2]tr (2)'!J1460</f>
        <v>100</v>
      </c>
      <c r="K2106" s="198">
        <f>'[2]tr (2)'!K1460</f>
        <v>100</v>
      </c>
      <c r="L2106" s="198">
        <f>'[2]tr (2)'!L1460</f>
        <v>100</v>
      </c>
      <c r="M2106" s="198">
        <f>'[2]tr (2)'!M1460</f>
        <v>100</v>
      </c>
      <c r="N2106" s="198">
        <f>'[2]tr (2)'!N1460</f>
        <v>100</v>
      </c>
      <c r="O2106" s="251"/>
      <c r="P2106" s="247">
        <f>'[2]tr (2)'!O1460</f>
        <v>100</v>
      </c>
      <c r="Q2106" s="198">
        <f>'[2]tr (2)'!P1460</f>
        <v>100</v>
      </c>
      <c r="R2106" s="251">
        <f>'[2]tr (2)'!Q1460</f>
        <v>100</v>
      </c>
      <c r="S2106" s="253" t="s">
        <v>1786</v>
      </c>
    </row>
    <row r="2107" spans="1:19" ht="15" customHeight="1">
      <c r="B2107" s="247"/>
      <c r="C2107" s="198"/>
      <c r="D2107" s="242"/>
      <c r="E2107" s="244"/>
      <c r="F2107" s="242"/>
      <c r="G2107" s="242"/>
      <c r="H2107" s="242"/>
      <c r="I2107" s="242"/>
      <c r="J2107" s="242"/>
      <c r="K2107" s="242"/>
      <c r="L2107" s="242"/>
      <c r="M2107" s="242"/>
      <c r="N2107" s="242"/>
      <c r="O2107" s="244"/>
      <c r="P2107" s="241"/>
      <c r="Q2107" s="242"/>
      <c r="R2107" s="244"/>
      <c r="S2107" s="253"/>
    </row>
    <row r="2108" spans="1:19" ht="15" customHeight="1">
      <c r="A2108" s="249" t="s">
        <v>1787</v>
      </c>
      <c r="B2108" s="241">
        <f>'[2]tr (2)'!C1462</f>
        <v>101.9</v>
      </c>
      <c r="C2108" s="242">
        <f>'[2]tr (2)'!D1462</f>
        <v>101.9</v>
      </c>
      <c r="D2108" s="242">
        <f>'[2]tr (2)'!E1462</f>
        <v>101.5</v>
      </c>
      <c r="E2108" s="244"/>
      <c r="F2108" s="242">
        <f>'[2]tr (2)'!F1462</f>
        <v>100.7</v>
      </c>
      <c r="G2108" s="242">
        <f>'[2]tr (2)'!G1462</f>
        <v>100.3</v>
      </c>
      <c r="H2108" s="242">
        <f>'[2]tr (2)'!H1462</f>
        <v>99.7</v>
      </c>
      <c r="I2108" s="242">
        <f>'[2]tr (2)'!I1462</f>
        <v>102</v>
      </c>
      <c r="J2108" s="242">
        <f>'[2]tr (2)'!J1462</f>
        <v>103.3</v>
      </c>
      <c r="K2108" s="242">
        <f>'[2]tr (2)'!K1462</f>
        <v>102.8</v>
      </c>
      <c r="L2108" s="242">
        <f>'[2]tr (2)'!L1462</f>
        <v>103.3</v>
      </c>
      <c r="M2108" s="242">
        <f>'[2]tr (2)'!M1462</f>
        <v>103.2</v>
      </c>
      <c r="N2108" s="242">
        <f>'[2]tr (2)'!N1462</f>
        <v>103.5</v>
      </c>
      <c r="O2108" s="244"/>
      <c r="P2108" s="241">
        <f>'[2]tr (2)'!O1462</f>
        <v>103.6</v>
      </c>
      <c r="Q2108" s="242">
        <f>'[2]tr (2)'!P1462</f>
        <v>103.9</v>
      </c>
      <c r="R2108" s="244">
        <f>'[2]tr (2)'!Q1462</f>
        <v>103.9</v>
      </c>
      <c r="S2108" s="248" t="s">
        <v>1788</v>
      </c>
    </row>
    <row r="2109" spans="1:19" ht="15" customHeight="1">
      <c r="A2109" s="293" t="s">
        <v>1789</v>
      </c>
      <c r="B2109" s="247">
        <f>'[2]tr (2)'!C1463</f>
        <v>103.8</v>
      </c>
      <c r="C2109" s="198">
        <f>'[2]tr (2)'!D1463</f>
        <v>103.8</v>
      </c>
      <c r="D2109" s="198">
        <f>'[2]tr (2)'!E1463</f>
        <v>103.8</v>
      </c>
      <c r="E2109" s="251"/>
      <c r="F2109" s="198">
        <f>'[2]tr (2)'!F1463</f>
        <v>103.8</v>
      </c>
      <c r="G2109" s="198">
        <f>'[2]tr (2)'!G1463</f>
        <v>104.5</v>
      </c>
      <c r="H2109" s="198">
        <f>'[2]tr (2)'!H1463</f>
        <v>103.8</v>
      </c>
      <c r="I2109" s="198">
        <f>'[2]tr (2)'!I1463</f>
        <v>103.8</v>
      </c>
      <c r="J2109" s="198">
        <f>'[2]tr (2)'!J1463</f>
        <v>103.8</v>
      </c>
      <c r="K2109" s="198">
        <f>'[2]tr (2)'!K1463</f>
        <v>103.8</v>
      </c>
      <c r="L2109" s="198">
        <f>'[2]tr (2)'!L1463</f>
        <v>103.8</v>
      </c>
      <c r="M2109" s="198">
        <f>'[2]tr (2)'!M1463</f>
        <v>103.8</v>
      </c>
      <c r="N2109" s="198">
        <f>'[2]tr (2)'!N1463</f>
        <v>103.8</v>
      </c>
      <c r="O2109" s="251"/>
      <c r="P2109" s="247">
        <f>'[2]tr (2)'!O1463</f>
        <v>103.8</v>
      </c>
      <c r="Q2109" s="198">
        <f>'[2]tr (2)'!P1463</f>
        <v>103.8</v>
      </c>
      <c r="R2109" s="251">
        <f>'[2]tr (2)'!Q1463</f>
        <v>103.8</v>
      </c>
      <c r="S2109" s="252" t="s">
        <v>1790</v>
      </c>
    </row>
    <row r="2110" spans="1:19" ht="15" customHeight="1">
      <c r="A2110" s="216" t="s">
        <v>1791</v>
      </c>
      <c r="B2110" s="247">
        <f>'[2]tr (2)'!C1464</f>
        <v>95.7</v>
      </c>
      <c r="C2110" s="198">
        <f>'[2]tr (2)'!D1464</f>
        <v>95.7</v>
      </c>
      <c r="D2110" s="198">
        <f>'[2]tr (2)'!E1464</f>
        <v>95.7</v>
      </c>
      <c r="E2110" s="251"/>
      <c r="F2110" s="198">
        <f>'[2]tr (2)'!F1464</f>
        <v>95.7</v>
      </c>
      <c r="G2110" s="198">
        <f>'[2]tr (2)'!G1464</f>
        <v>96.3</v>
      </c>
      <c r="H2110" s="198">
        <f>'[2]tr (2)'!H1464</f>
        <v>95.7</v>
      </c>
      <c r="I2110" s="198">
        <f>'[2]tr (2)'!I1464</f>
        <v>95.7</v>
      </c>
      <c r="J2110" s="198">
        <f>'[2]tr (2)'!J1464</f>
        <v>95.7</v>
      </c>
      <c r="K2110" s="198">
        <f>'[2]tr (2)'!K1464</f>
        <v>95.7</v>
      </c>
      <c r="L2110" s="198">
        <f>'[2]tr (2)'!L1464</f>
        <v>95.7</v>
      </c>
      <c r="M2110" s="198">
        <f>'[2]tr (2)'!M1464</f>
        <v>95.7</v>
      </c>
      <c r="N2110" s="198">
        <f>'[2]tr (2)'!N1464</f>
        <v>95.7</v>
      </c>
      <c r="O2110" s="251"/>
      <c r="P2110" s="247">
        <f>'[2]tr (2)'!O1464</f>
        <v>95.7</v>
      </c>
      <c r="Q2110" s="198">
        <f>'[2]tr (2)'!P1464</f>
        <v>95.7</v>
      </c>
      <c r="R2110" s="251">
        <f>'[2]tr (2)'!Q1464</f>
        <v>95.7</v>
      </c>
      <c r="S2110" s="253" t="s">
        <v>1792</v>
      </c>
    </row>
    <row r="2111" spans="1:19" ht="15" customHeight="1">
      <c r="A2111" s="216" t="s">
        <v>1793</v>
      </c>
      <c r="B2111" s="247">
        <f>'[2]tr (2)'!C1465</f>
        <v>100</v>
      </c>
      <c r="C2111" s="198">
        <f>'[2]tr (2)'!D1465</f>
        <v>100</v>
      </c>
      <c r="D2111" s="198">
        <f>'[2]tr (2)'!E1465</f>
        <v>100</v>
      </c>
      <c r="E2111" s="251"/>
      <c r="F2111" s="198">
        <f>'[2]tr (2)'!F1465</f>
        <v>100</v>
      </c>
      <c r="G2111" s="198">
        <f>'[2]tr (2)'!G1465</f>
        <v>100.6</v>
      </c>
      <c r="H2111" s="198">
        <f>'[2]tr (2)'!H1465</f>
        <v>100</v>
      </c>
      <c r="I2111" s="198">
        <f>'[2]tr (2)'!I1465</f>
        <v>100</v>
      </c>
      <c r="J2111" s="198">
        <f>'[2]tr (2)'!J1465</f>
        <v>100</v>
      </c>
      <c r="K2111" s="198">
        <f>'[2]tr (2)'!K1465</f>
        <v>100</v>
      </c>
      <c r="L2111" s="198">
        <f>'[2]tr (2)'!L1465</f>
        <v>100</v>
      </c>
      <c r="M2111" s="198">
        <f>'[2]tr (2)'!M1465</f>
        <v>100</v>
      </c>
      <c r="N2111" s="198">
        <f>'[2]tr (2)'!N1465</f>
        <v>100</v>
      </c>
      <c r="O2111" s="251"/>
      <c r="P2111" s="247">
        <f>'[2]tr (2)'!O1465</f>
        <v>100</v>
      </c>
      <c r="Q2111" s="198">
        <f>'[2]tr (2)'!P1465</f>
        <v>100</v>
      </c>
      <c r="R2111" s="251">
        <f>'[2]tr (2)'!Q1465</f>
        <v>100</v>
      </c>
      <c r="S2111" s="252" t="s">
        <v>1794</v>
      </c>
    </row>
    <row r="2112" spans="1:19" ht="15" customHeight="1">
      <c r="A2112" s="216" t="s">
        <v>1795</v>
      </c>
      <c r="B2112" s="247">
        <f>'[2]tr (2)'!C1466</f>
        <v>100.3</v>
      </c>
      <c r="C2112" s="198">
        <f>'[2]tr (2)'!D1466</f>
        <v>100.3</v>
      </c>
      <c r="D2112" s="198">
        <f>'[2]tr (2)'!E1466</f>
        <v>100.3</v>
      </c>
      <c r="E2112" s="251"/>
      <c r="F2112" s="198">
        <f>'[2]tr (2)'!F1466</f>
        <v>100.3</v>
      </c>
      <c r="G2112" s="198">
        <f>'[2]tr (2)'!G1466</f>
        <v>100.3</v>
      </c>
      <c r="H2112" s="198">
        <f>'[2]tr (2)'!H1466</f>
        <v>100.3</v>
      </c>
      <c r="I2112" s="198">
        <f>'[2]tr (2)'!I1466</f>
        <v>100.3</v>
      </c>
      <c r="J2112" s="198">
        <f>'[2]tr (2)'!J1466</f>
        <v>100.3</v>
      </c>
      <c r="K2112" s="198">
        <f>'[2]tr (2)'!K1466</f>
        <v>100.3</v>
      </c>
      <c r="L2112" s="198">
        <f>'[2]tr (2)'!L1466</f>
        <v>100.3</v>
      </c>
      <c r="M2112" s="198">
        <f>'[2]tr (2)'!M1466</f>
        <v>100.3</v>
      </c>
      <c r="N2112" s="198">
        <f>'[2]tr (2)'!N1466</f>
        <v>100.3</v>
      </c>
      <c r="O2112" s="251"/>
      <c r="P2112" s="247">
        <f>'[2]tr (2)'!O1466</f>
        <v>100.3</v>
      </c>
      <c r="Q2112" s="198">
        <f>'[2]tr (2)'!P1466</f>
        <v>100.3</v>
      </c>
      <c r="R2112" s="251">
        <f>'[2]tr (2)'!Q1466</f>
        <v>100.3</v>
      </c>
      <c r="S2112" s="253" t="s">
        <v>1796</v>
      </c>
    </row>
    <row r="2113" spans="1:19" ht="15" customHeight="1">
      <c r="A2113" s="216" t="s">
        <v>1797</v>
      </c>
      <c r="B2113" s="247">
        <f>'[2]tr (2)'!C1467</f>
        <v>99.2</v>
      </c>
      <c r="C2113" s="198">
        <f>'[2]tr (2)'!D1467</f>
        <v>99.8</v>
      </c>
      <c r="D2113" s="198">
        <f>'[2]tr (2)'!E1467</f>
        <v>97</v>
      </c>
      <c r="E2113" s="251"/>
      <c r="F2113" s="198">
        <f>'[2]tr (2)'!F1467</f>
        <v>91.6</v>
      </c>
      <c r="G2113" s="198">
        <f>'[2]tr (2)'!G1467</f>
        <v>87.4</v>
      </c>
      <c r="H2113" s="198">
        <f>'[2]tr (2)'!H1467</f>
        <v>85.1</v>
      </c>
      <c r="I2113" s="198">
        <f>'[2]tr (2)'!I1467</f>
        <v>100.4</v>
      </c>
      <c r="J2113" s="198">
        <f>'[2]tr (2)'!J1467</f>
        <v>109.1</v>
      </c>
      <c r="K2113" s="198">
        <f>'[2]tr (2)'!K1467</f>
        <v>105.5</v>
      </c>
      <c r="L2113" s="198">
        <f>'[2]tr (2)'!L1467</f>
        <v>109</v>
      </c>
      <c r="M2113" s="198">
        <f>'[2]tr (2)'!M1467</f>
        <v>107.8</v>
      </c>
      <c r="N2113" s="198">
        <f>'[2]tr (2)'!N1467</f>
        <v>109.9</v>
      </c>
      <c r="O2113" s="251"/>
      <c r="P2113" s="247">
        <f>'[2]tr (2)'!O1467</f>
        <v>110.8</v>
      </c>
      <c r="Q2113" s="198">
        <f>'[2]tr (2)'!P1467</f>
        <v>112.7</v>
      </c>
      <c r="R2113" s="251">
        <f>'[2]tr (2)'!Q1467</f>
        <v>112.6</v>
      </c>
      <c r="S2113" s="252" t="s">
        <v>1798</v>
      </c>
    </row>
    <row r="2114" spans="1:19" ht="15" customHeight="1">
      <c r="A2114" s="216" t="s">
        <v>1799</v>
      </c>
      <c r="B2114" s="247">
        <f>'[2]tr (2)'!C1468</f>
        <v>102.1</v>
      </c>
      <c r="C2114" s="198">
        <f>'[2]tr (2)'!D1468</f>
        <v>102.1</v>
      </c>
      <c r="D2114" s="198">
        <f>'[2]tr (2)'!E1468</f>
        <v>102.1</v>
      </c>
      <c r="E2114" s="251"/>
      <c r="F2114" s="198">
        <f>'[2]tr (2)'!F1468</f>
        <v>102.1</v>
      </c>
      <c r="G2114" s="198">
        <f>'[2]tr (2)'!G1468</f>
        <v>102.1</v>
      </c>
      <c r="H2114" s="198">
        <f>'[2]tr (2)'!H1468</f>
        <v>102.1</v>
      </c>
      <c r="I2114" s="198">
        <f>'[2]tr (2)'!I1468</f>
        <v>102.1</v>
      </c>
      <c r="J2114" s="198">
        <f>'[2]tr (2)'!J1468</f>
        <v>102.1</v>
      </c>
      <c r="K2114" s="198">
        <f>'[2]tr (2)'!K1468</f>
        <v>102.1</v>
      </c>
      <c r="L2114" s="198">
        <f>'[2]tr (2)'!L1468</f>
        <v>102.1</v>
      </c>
      <c r="M2114" s="198">
        <f>'[2]tr (2)'!M1468</f>
        <v>102.1</v>
      </c>
      <c r="N2114" s="198">
        <f>'[2]tr (2)'!N1468</f>
        <v>102.1</v>
      </c>
      <c r="O2114" s="251"/>
      <c r="P2114" s="247">
        <f>'[2]tr (2)'!O1468</f>
        <v>102.1</v>
      </c>
      <c r="Q2114" s="198">
        <f>'[2]tr (2)'!P1468</f>
        <v>102.1</v>
      </c>
      <c r="R2114" s="251">
        <f>'[2]tr (2)'!Q1468</f>
        <v>102.1</v>
      </c>
      <c r="S2114" s="253" t="s">
        <v>1800</v>
      </c>
    </row>
    <row r="2115" spans="1:19" ht="15" customHeight="1">
      <c r="A2115" s="216" t="s">
        <v>1801</v>
      </c>
      <c r="B2115" s="247">
        <f>'[2]tr (2)'!C1469</f>
        <v>100</v>
      </c>
      <c r="C2115" s="198">
        <f>'[2]tr (2)'!D1469</f>
        <v>100</v>
      </c>
      <c r="D2115" s="198">
        <f>'[2]tr (2)'!E1469</f>
        <v>100</v>
      </c>
      <c r="E2115" s="251"/>
      <c r="F2115" s="198">
        <f>'[2]tr (2)'!F1469</f>
        <v>100</v>
      </c>
      <c r="G2115" s="198">
        <f>'[2]tr (2)'!G1469</f>
        <v>100</v>
      </c>
      <c r="H2115" s="198">
        <f>'[2]tr (2)'!H1469</f>
        <v>100</v>
      </c>
      <c r="I2115" s="198">
        <f>'[2]tr (2)'!I1469</f>
        <v>100</v>
      </c>
      <c r="J2115" s="198">
        <f>'[2]tr (2)'!J1469</f>
        <v>100</v>
      </c>
      <c r="K2115" s="198">
        <f>'[2]tr (2)'!K1469</f>
        <v>100</v>
      </c>
      <c r="L2115" s="198">
        <f>'[2]tr (2)'!L1469</f>
        <v>100</v>
      </c>
      <c r="M2115" s="198">
        <f>'[2]tr (2)'!M1469</f>
        <v>100</v>
      </c>
      <c r="N2115" s="198">
        <f>'[2]tr (2)'!N1469</f>
        <v>100</v>
      </c>
      <c r="O2115" s="251"/>
      <c r="P2115" s="247">
        <f>'[2]tr (2)'!O1469</f>
        <v>100</v>
      </c>
      <c r="Q2115" s="198">
        <f>'[2]tr (2)'!P1469</f>
        <v>100</v>
      </c>
      <c r="R2115" s="251">
        <f>'[2]tr (2)'!Q1469</f>
        <v>100</v>
      </c>
      <c r="S2115" s="253" t="s">
        <v>1802</v>
      </c>
    </row>
    <row r="2116" spans="1:19" ht="15" customHeight="1">
      <c r="A2116" s="216" t="s">
        <v>1805</v>
      </c>
      <c r="B2116" s="247">
        <f>'[2]tr (2)'!C1470</f>
        <v>101.4</v>
      </c>
      <c r="C2116" s="198">
        <f>'[2]tr (2)'!D1470</f>
        <v>101.4</v>
      </c>
      <c r="D2116" s="198">
        <f>'[2]tr (2)'!E1470</f>
        <v>101.4</v>
      </c>
      <c r="E2116" s="251"/>
      <c r="F2116" s="198">
        <f>'[2]tr (2)'!F1470</f>
        <v>101.4</v>
      </c>
      <c r="G2116" s="198">
        <f>'[2]tr (2)'!G1470</f>
        <v>101.4</v>
      </c>
      <c r="H2116" s="198">
        <f>'[2]tr (2)'!H1470</f>
        <v>101.4</v>
      </c>
      <c r="I2116" s="198">
        <f>'[2]tr (2)'!I1470</f>
        <v>101.4</v>
      </c>
      <c r="J2116" s="198">
        <f>'[2]tr (2)'!J1470</f>
        <v>101.4</v>
      </c>
      <c r="K2116" s="198">
        <f>'[2]tr (2)'!K1470</f>
        <v>101.4</v>
      </c>
      <c r="L2116" s="198">
        <f>'[2]tr (2)'!L1470</f>
        <v>101.4</v>
      </c>
      <c r="M2116" s="198">
        <f>'[2]tr (2)'!M1470</f>
        <v>101.4</v>
      </c>
      <c r="N2116" s="198">
        <f>'[2]tr (2)'!N1470</f>
        <v>101.4</v>
      </c>
      <c r="O2116" s="251"/>
      <c r="P2116" s="247">
        <f>'[2]tr (2)'!O1470</f>
        <v>101.4</v>
      </c>
      <c r="Q2116" s="198">
        <f>'[2]tr (2)'!P1470</f>
        <v>101.4</v>
      </c>
      <c r="R2116" s="251">
        <f>'[2]tr (2)'!Q1470</f>
        <v>101.4</v>
      </c>
      <c r="S2116" s="253" t="s">
        <v>1806</v>
      </c>
    </row>
    <row r="2117" spans="1:19" ht="15" customHeight="1">
      <c r="A2117" s="216" t="s">
        <v>1807</v>
      </c>
      <c r="B2117" s="247">
        <f>'[2]tr (2)'!C1471</f>
        <v>100</v>
      </c>
      <c r="C2117" s="198">
        <f>'[2]tr (2)'!D1471</f>
        <v>100</v>
      </c>
      <c r="D2117" s="198">
        <f>'[2]tr (2)'!E1471</f>
        <v>100</v>
      </c>
      <c r="E2117" s="251"/>
      <c r="F2117" s="198">
        <f>'[2]tr (2)'!F1471</f>
        <v>100</v>
      </c>
      <c r="G2117" s="198">
        <f>'[2]tr (2)'!G1471</f>
        <v>100</v>
      </c>
      <c r="H2117" s="198">
        <f>'[2]tr (2)'!H1471</f>
        <v>100</v>
      </c>
      <c r="I2117" s="198">
        <f>'[2]tr (2)'!I1471</f>
        <v>100</v>
      </c>
      <c r="J2117" s="198">
        <f>'[2]tr (2)'!J1471</f>
        <v>100</v>
      </c>
      <c r="K2117" s="198">
        <f>'[2]tr (2)'!K1471</f>
        <v>100</v>
      </c>
      <c r="L2117" s="198">
        <f>'[2]tr (2)'!L1471</f>
        <v>100</v>
      </c>
      <c r="M2117" s="198">
        <f>'[2]tr (2)'!M1471</f>
        <v>100</v>
      </c>
      <c r="N2117" s="198">
        <f>'[2]tr (2)'!N1471</f>
        <v>100</v>
      </c>
      <c r="O2117" s="251"/>
      <c r="P2117" s="247">
        <f>'[2]tr (2)'!O1471</f>
        <v>100</v>
      </c>
      <c r="Q2117" s="198">
        <f>'[2]tr (2)'!P1471</f>
        <v>100</v>
      </c>
      <c r="R2117" s="251">
        <f>'[2]tr (2)'!Q1471</f>
        <v>100</v>
      </c>
      <c r="S2117" s="253" t="s">
        <v>1808</v>
      </c>
    </row>
    <row r="2118" spans="1:19" ht="15" customHeight="1">
      <c r="B2118" s="247"/>
      <c r="C2118" s="198"/>
      <c r="D2118" s="242"/>
      <c r="E2118" s="244"/>
      <c r="F2118" s="242"/>
      <c r="G2118" s="242"/>
      <c r="H2118" s="242"/>
      <c r="I2118" s="242"/>
      <c r="J2118" s="242"/>
      <c r="K2118" s="242"/>
      <c r="L2118" s="242"/>
      <c r="M2118" s="242"/>
      <c r="N2118" s="242"/>
      <c r="O2118" s="244"/>
      <c r="P2118" s="241"/>
      <c r="Q2118" s="242"/>
      <c r="R2118" s="244"/>
      <c r="S2118" s="253"/>
    </row>
    <row r="2119" spans="1:19" ht="15" customHeight="1">
      <c r="A2119" s="249" t="s">
        <v>1809</v>
      </c>
      <c r="B2119" s="241">
        <f>'[2]tr (2)'!C1473</f>
        <v>103.7</v>
      </c>
      <c r="C2119" s="242">
        <f>'[2]tr (2)'!D1473</f>
        <v>103.7</v>
      </c>
      <c r="D2119" s="242">
        <f>'[2]tr (2)'!E1473</f>
        <v>103.7</v>
      </c>
      <c r="E2119" s="244"/>
      <c r="F2119" s="242">
        <f>'[2]tr (2)'!F1473</f>
        <v>103.7</v>
      </c>
      <c r="G2119" s="242">
        <f>'[2]tr (2)'!G1473</f>
        <v>103.7</v>
      </c>
      <c r="H2119" s="242">
        <f>'[2]tr (2)'!H1473</f>
        <v>103.7</v>
      </c>
      <c r="I2119" s="242">
        <f>'[2]tr (2)'!I1473</f>
        <v>103.7</v>
      </c>
      <c r="J2119" s="242">
        <f>'[2]tr (2)'!J1473</f>
        <v>103.7</v>
      </c>
      <c r="K2119" s="242">
        <f>'[2]tr (2)'!K1473</f>
        <v>103.7</v>
      </c>
      <c r="L2119" s="242">
        <f>'[2]tr (2)'!L1473</f>
        <v>103.7</v>
      </c>
      <c r="M2119" s="242">
        <f>'[2]tr (2)'!M1473</f>
        <v>103.7</v>
      </c>
      <c r="N2119" s="242">
        <f>'[2]tr (2)'!N1473</f>
        <v>103.7</v>
      </c>
      <c r="O2119" s="244"/>
      <c r="P2119" s="241">
        <f>'[2]tr (2)'!O1473</f>
        <v>103.7</v>
      </c>
      <c r="Q2119" s="242">
        <f>'[2]tr (2)'!P1473</f>
        <v>103.7</v>
      </c>
      <c r="R2119" s="244">
        <f>'[2]tr (2)'!Q1473</f>
        <v>103.7</v>
      </c>
      <c r="S2119" s="248" t="s">
        <v>1810</v>
      </c>
    </row>
    <row r="2120" spans="1:19" ht="15" customHeight="1">
      <c r="A2120" s="216" t="s">
        <v>1811</v>
      </c>
      <c r="B2120" s="247">
        <f>'[2]tr (2)'!C1474</f>
        <v>100.6</v>
      </c>
      <c r="C2120" s="198">
        <f>'[2]tr (2)'!D1474</f>
        <v>100.6</v>
      </c>
      <c r="D2120" s="198">
        <f>'[2]tr (2)'!E1474</f>
        <v>100.6</v>
      </c>
      <c r="E2120" s="251"/>
      <c r="F2120" s="198">
        <f>'[2]tr (2)'!F1474</f>
        <v>100.6</v>
      </c>
      <c r="G2120" s="198">
        <f>'[2]tr (2)'!G1474</f>
        <v>100.6</v>
      </c>
      <c r="H2120" s="198">
        <f>'[2]tr (2)'!H1474</f>
        <v>100.6</v>
      </c>
      <c r="I2120" s="198">
        <f>'[2]tr (2)'!I1474</f>
        <v>100.6</v>
      </c>
      <c r="J2120" s="198">
        <f>'[2]tr (2)'!J1474</f>
        <v>100.6</v>
      </c>
      <c r="K2120" s="198">
        <f>'[2]tr (2)'!K1474</f>
        <v>100.6</v>
      </c>
      <c r="L2120" s="198">
        <f>'[2]tr (2)'!L1474</f>
        <v>100.6</v>
      </c>
      <c r="M2120" s="198">
        <f>'[2]tr (2)'!M1474</f>
        <v>100.6</v>
      </c>
      <c r="N2120" s="198">
        <f>'[2]tr (2)'!N1474</f>
        <v>100.6</v>
      </c>
      <c r="O2120" s="251"/>
      <c r="P2120" s="247">
        <f>'[2]tr (2)'!O1474</f>
        <v>100.6</v>
      </c>
      <c r="Q2120" s="198">
        <f>'[2]tr (2)'!P1474</f>
        <v>100.6</v>
      </c>
      <c r="R2120" s="251">
        <f>'[2]tr (2)'!Q1474</f>
        <v>100.6</v>
      </c>
      <c r="S2120" s="253" t="s">
        <v>1812</v>
      </c>
    </row>
    <row r="2121" spans="1:19" ht="15" customHeight="1">
      <c r="A2121" s="216" t="s">
        <v>1813</v>
      </c>
      <c r="B2121" s="247">
        <f>'[2]tr (2)'!C1475</f>
        <v>100</v>
      </c>
      <c r="C2121" s="198">
        <f>'[2]tr (2)'!D1475</f>
        <v>100</v>
      </c>
      <c r="D2121" s="198">
        <f>'[2]tr (2)'!E1475</f>
        <v>100</v>
      </c>
      <c r="E2121" s="251"/>
      <c r="F2121" s="198">
        <f>'[2]tr (2)'!F1475</f>
        <v>100</v>
      </c>
      <c r="G2121" s="198">
        <f>'[2]tr (2)'!G1475</f>
        <v>100</v>
      </c>
      <c r="H2121" s="198">
        <f>'[2]tr (2)'!H1475</f>
        <v>100</v>
      </c>
      <c r="I2121" s="198">
        <f>'[2]tr (2)'!I1475</f>
        <v>100</v>
      </c>
      <c r="J2121" s="198">
        <f>'[2]tr (2)'!J1475</f>
        <v>100</v>
      </c>
      <c r="K2121" s="198">
        <f>'[2]tr (2)'!K1475</f>
        <v>100</v>
      </c>
      <c r="L2121" s="198">
        <f>'[2]tr (2)'!L1475</f>
        <v>100</v>
      </c>
      <c r="M2121" s="198">
        <f>'[2]tr (2)'!M1475</f>
        <v>100</v>
      </c>
      <c r="N2121" s="198">
        <f>'[2]tr (2)'!N1475</f>
        <v>100</v>
      </c>
      <c r="O2121" s="251"/>
      <c r="P2121" s="247">
        <f>'[2]tr (2)'!O1475</f>
        <v>100</v>
      </c>
      <c r="Q2121" s="198">
        <f>'[2]tr (2)'!P1475</f>
        <v>100</v>
      </c>
      <c r="R2121" s="251">
        <f>'[2]tr (2)'!Q1475</f>
        <v>100</v>
      </c>
      <c r="S2121" s="253" t="s">
        <v>1814</v>
      </c>
    </row>
    <row r="2122" spans="1:19" ht="15" customHeight="1">
      <c r="A2122" s="216" t="s">
        <v>1815</v>
      </c>
      <c r="B2122" s="247">
        <f>'[2]tr (2)'!C1476</f>
        <v>104.5</v>
      </c>
      <c r="C2122" s="198">
        <f>'[2]tr (2)'!D1476</f>
        <v>104.5</v>
      </c>
      <c r="D2122" s="198">
        <f>'[2]tr (2)'!E1476</f>
        <v>104.5</v>
      </c>
      <c r="E2122" s="251"/>
      <c r="F2122" s="198">
        <f>'[2]tr (2)'!F1476</f>
        <v>104.5</v>
      </c>
      <c r="G2122" s="198">
        <f>'[2]tr (2)'!G1476</f>
        <v>104.5</v>
      </c>
      <c r="H2122" s="198">
        <f>'[2]tr (2)'!H1476</f>
        <v>104.5</v>
      </c>
      <c r="I2122" s="198">
        <f>'[2]tr (2)'!I1476</f>
        <v>104.5</v>
      </c>
      <c r="J2122" s="198">
        <f>'[2]tr (2)'!J1476</f>
        <v>104.5</v>
      </c>
      <c r="K2122" s="198">
        <f>'[2]tr (2)'!K1476</f>
        <v>104.5</v>
      </c>
      <c r="L2122" s="198">
        <f>'[2]tr (2)'!L1476</f>
        <v>104.5</v>
      </c>
      <c r="M2122" s="198">
        <f>'[2]tr (2)'!M1476</f>
        <v>104.5</v>
      </c>
      <c r="N2122" s="198">
        <f>'[2]tr (2)'!N1476</f>
        <v>104.5</v>
      </c>
      <c r="O2122" s="251"/>
      <c r="P2122" s="247">
        <f>'[2]tr (2)'!O1476</f>
        <v>104.5</v>
      </c>
      <c r="Q2122" s="198">
        <f>'[2]tr (2)'!P1476</f>
        <v>104.5</v>
      </c>
      <c r="R2122" s="251">
        <f>'[2]tr (2)'!Q1476</f>
        <v>104.5</v>
      </c>
      <c r="S2122" s="253" t="s">
        <v>1816</v>
      </c>
    </row>
    <row r="2123" spans="1:19" ht="15" customHeight="1">
      <c r="A2123" s="299"/>
      <c r="B2123" s="247"/>
      <c r="C2123" s="198"/>
      <c r="D2123" s="198"/>
      <c r="E2123" s="237"/>
      <c r="O2123" s="237"/>
      <c r="R2123" s="237"/>
      <c r="S2123" s="253"/>
    </row>
    <row r="2124" spans="1:19" ht="15" customHeight="1">
      <c r="A2124" s="299"/>
      <c r="B2124" s="247"/>
      <c r="C2124" s="198"/>
      <c r="D2124" s="198"/>
      <c r="E2124" s="237"/>
      <c r="R2124" s="237"/>
      <c r="S2124" s="253"/>
    </row>
    <row r="2125" spans="1:19" ht="15" customHeight="1">
      <c r="A2125" s="299"/>
      <c r="B2125" s="247"/>
      <c r="C2125" s="198"/>
      <c r="D2125" s="198"/>
      <c r="E2125" s="237"/>
      <c r="R2125" s="237"/>
      <c r="S2125" s="253"/>
    </row>
    <row r="2126" spans="1:19" ht="15" customHeight="1">
      <c r="A2126" s="299"/>
      <c r="B2126" s="247"/>
      <c r="C2126" s="198"/>
      <c r="D2126" s="198"/>
      <c r="E2126" s="237"/>
      <c r="R2126" s="237"/>
      <c r="S2126" s="253"/>
    </row>
    <row r="2127" spans="1:19" ht="15" customHeight="1">
      <c r="A2127" s="299"/>
      <c r="B2127" s="247"/>
      <c r="C2127" s="198"/>
      <c r="D2127" s="198"/>
      <c r="E2127" s="237"/>
      <c r="R2127" s="237"/>
      <c r="S2127" s="253"/>
    </row>
    <row r="2128" spans="1:19" ht="15" customHeight="1">
      <c r="A2128" s="299"/>
      <c r="B2128" s="247"/>
      <c r="C2128" s="198"/>
      <c r="D2128" s="198"/>
      <c r="E2128" s="237"/>
      <c r="R2128" s="237"/>
      <c r="S2128" s="253"/>
    </row>
    <row r="2129" spans="1:19" ht="15" customHeight="1">
      <c r="A2129" s="299"/>
      <c r="B2129" s="247"/>
      <c r="C2129" s="198"/>
      <c r="D2129" s="198"/>
      <c r="E2129" s="237"/>
      <c r="R2129" s="237"/>
      <c r="S2129" s="253"/>
    </row>
    <row r="2130" spans="1:19" ht="15" customHeight="1">
      <c r="A2130" s="280"/>
      <c r="B2130" s="247"/>
      <c r="C2130" s="198"/>
      <c r="D2130" s="198"/>
      <c r="E2130" s="251"/>
      <c r="R2130" s="237"/>
      <c r="S2130" s="253"/>
    </row>
    <row r="2131" spans="1:19" ht="15" customHeight="1">
      <c r="A2131" s="281"/>
      <c r="B2131" s="258"/>
      <c r="C2131" s="259"/>
      <c r="D2131" s="259"/>
      <c r="E2131" s="282"/>
      <c r="F2131" s="308"/>
      <c r="G2131" s="212"/>
      <c r="H2131" s="212"/>
      <c r="I2131" s="212"/>
      <c r="J2131" s="212"/>
      <c r="K2131" s="212"/>
      <c r="L2131" s="212"/>
      <c r="M2131" s="212"/>
      <c r="N2131" s="212"/>
      <c r="O2131" s="212"/>
      <c r="P2131" s="308"/>
      <c r="Q2131" s="212"/>
      <c r="R2131" s="282"/>
      <c r="S2131" s="286" t="s">
        <v>162</v>
      </c>
    </row>
    <row r="2132" spans="1:19" ht="15" customHeight="1">
      <c r="B2132" s="198"/>
      <c r="C2132" s="198"/>
      <c r="D2132" s="198"/>
      <c r="O2132" s="195"/>
      <c r="P2132" s="195"/>
    </row>
    <row r="2133" spans="1:19" ht="24" customHeight="1">
      <c r="A2133" s="194" t="s">
        <v>1670</v>
      </c>
      <c r="B2133" s="198"/>
      <c r="C2133" s="198"/>
      <c r="D2133" s="198"/>
      <c r="O2133" s="195"/>
      <c r="P2133" s="195"/>
      <c r="S2133" s="199" t="s">
        <v>1671</v>
      </c>
    </row>
    <row r="2134" spans="1:19" ht="18" customHeight="1">
      <c r="A2134" s="266" t="s">
        <v>1963</v>
      </c>
      <c r="B2134" s="198"/>
      <c r="C2134" s="198"/>
      <c r="D2134" s="198"/>
      <c r="O2134" s="195"/>
      <c r="P2134" s="195"/>
      <c r="S2134" s="205" t="s">
        <v>1964</v>
      </c>
    </row>
    <row r="2135" spans="1:19" ht="18" customHeight="1">
      <c r="A2135" s="207" t="s">
        <v>1674</v>
      </c>
      <c r="B2135" s="198"/>
      <c r="C2135" s="198"/>
      <c r="D2135" s="198"/>
      <c r="O2135" s="195"/>
      <c r="P2135" s="195"/>
      <c r="S2135" s="209" t="s">
        <v>1675</v>
      </c>
    </row>
    <row r="2136" spans="1:19" ht="11.45" customHeight="1">
      <c r="A2136" s="211"/>
      <c r="B2136" s="212"/>
      <c r="C2136" s="212"/>
      <c r="D2136" s="212"/>
      <c r="E2136" s="212"/>
      <c r="F2136" s="212"/>
      <c r="G2136" s="212"/>
      <c r="H2136" s="212"/>
      <c r="I2136" s="212"/>
      <c r="J2136" s="212"/>
      <c r="K2136" s="212"/>
      <c r="L2136" s="212"/>
      <c r="M2136" s="212"/>
      <c r="N2136" s="212"/>
      <c r="O2136" s="212"/>
      <c r="P2136" s="212"/>
      <c r="Q2136" s="212"/>
      <c r="R2136" s="212"/>
      <c r="S2136" s="214"/>
    </row>
    <row r="2137" spans="1:19" ht="11.45" customHeight="1">
      <c r="A2137" s="217"/>
      <c r="B2137" s="2269">
        <v>2020</v>
      </c>
      <c r="C2137" s="2270"/>
      <c r="D2137" s="2270"/>
      <c r="E2137" s="2270"/>
      <c r="F2137" s="2270"/>
      <c r="G2137" s="2270"/>
      <c r="H2137" s="2270"/>
      <c r="I2137" s="2270"/>
      <c r="J2137" s="2270"/>
      <c r="K2137" s="2271"/>
      <c r="L2137" s="2269">
        <v>2019</v>
      </c>
      <c r="M2137" s="2270"/>
      <c r="N2137" s="2270"/>
      <c r="O2137" s="2270"/>
      <c r="P2137" s="2270"/>
      <c r="Q2137" s="2270"/>
      <c r="R2137" s="2271"/>
      <c r="S2137" s="218"/>
    </row>
    <row r="2138" spans="1:19" ht="11.45" customHeight="1">
      <c r="A2138" s="217"/>
      <c r="B2138" s="2272"/>
      <c r="C2138" s="2273"/>
      <c r="D2138" s="2273"/>
      <c r="E2138" s="2273"/>
      <c r="F2138" s="2273"/>
      <c r="G2138" s="2273"/>
      <c r="H2138" s="2273"/>
      <c r="I2138" s="2273"/>
      <c r="J2138" s="2273"/>
      <c r="K2138" s="2274"/>
      <c r="L2138" s="2272"/>
      <c r="M2138" s="2273"/>
      <c r="N2138" s="2273"/>
      <c r="O2138" s="2273"/>
      <c r="P2138" s="2273"/>
      <c r="Q2138" s="2273"/>
      <c r="R2138" s="2274"/>
      <c r="S2138" s="218" t="s">
        <v>1570</v>
      </c>
    </row>
    <row r="2139" spans="1:19" ht="11.45" customHeight="1">
      <c r="A2139" s="217"/>
      <c r="B2139" s="711" t="s">
        <v>45</v>
      </c>
      <c r="C2139" s="224" t="s">
        <v>47</v>
      </c>
      <c r="D2139" s="224" t="s">
        <v>27</v>
      </c>
      <c r="E2139" s="221"/>
      <c r="F2139" s="219" t="s">
        <v>28</v>
      </c>
      <c r="G2139" s="220" t="s">
        <v>29</v>
      </c>
      <c r="H2139" s="220" t="s">
        <v>30</v>
      </c>
      <c r="I2139" s="223" t="s">
        <v>23</v>
      </c>
      <c r="J2139" s="222" t="s">
        <v>24</v>
      </c>
      <c r="K2139" s="222" t="s">
        <v>25</v>
      </c>
      <c r="L2139" s="223" t="s">
        <v>1571</v>
      </c>
      <c r="M2139" s="223" t="s">
        <v>1676</v>
      </c>
      <c r="N2139" s="223" t="s">
        <v>26</v>
      </c>
      <c r="O2139" s="225"/>
      <c r="P2139" s="224" t="s">
        <v>45</v>
      </c>
      <c r="Q2139" s="224" t="s">
        <v>47</v>
      </c>
      <c r="R2139" s="712" t="s">
        <v>27</v>
      </c>
      <c r="S2139" s="218"/>
    </row>
    <row r="2140" spans="1:19" ht="11.45" customHeight="1">
      <c r="A2140" s="226"/>
      <c r="B2140" s="714" t="s">
        <v>13</v>
      </c>
      <c r="C2140" s="232" t="s">
        <v>46</v>
      </c>
      <c r="D2140" s="232" t="s">
        <v>12</v>
      </c>
      <c r="E2140" s="229"/>
      <c r="F2140" s="227" t="s">
        <v>11</v>
      </c>
      <c r="G2140" s="228" t="s">
        <v>10</v>
      </c>
      <c r="H2140" s="228" t="s">
        <v>9</v>
      </c>
      <c r="I2140" s="231" t="s">
        <v>8</v>
      </c>
      <c r="J2140" s="230" t="s">
        <v>7</v>
      </c>
      <c r="K2140" s="230" t="s">
        <v>6</v>
      </c>
      <c r="L2140" s="231" t="s">
        <v>1575</v>
      </c>
      <c r="M2140" s="231" t="s">
        <v>1576</v>
      </c>
      <c r="N2140" s="231" t="s">
        <v>1577</v>
      </c>
      <c r="O2140" s="233"/>
      <c r="P2140" s="232" t="s">
        <v>13</v>
      </c>
      <c r="Q2140" s="232" t="s">
        <v>46</v>
      </c>
      <c r="R2140" s="715" t="s">
        <v>12</v>
      </c>
      <c r="S2140" s="234"/>
    </row>
    <row r="2141" spans="1:19" ht="15" customHeight="1">
      <c r="A2141" s="267"/>
      <c r="B2141" s="241"/>
      <c r="C2141" s="242"/>
      <c r="D2141" s="242"/>
      <c r="E2141" s="237"/>
      <c r="R2141" s="291"/>
      <c r="S2141" s="239"/>
    </row>
    <row r="2142" spans="1:19" ht="15" customHeight="1">
      <c r="A2142" s="249" t="s">
        <v>1819</v>
      </c>
      <c r="B2142" s="241">
        <f>'[2]tr (2)'!C1478</f>
        <v>103.5</v>
      </c>
      <c r="C2142" s="242">
        <f>'[2]tr (2)'!D1478</f>
        <v>103.5</v>
      </c>
      <c r="D2142" s="242">
        <f>'[2]tr (2)'!E1478</f>
        <v>103.5</v>
      </c>
      <c r="E2142" s="244"/>
      <c r="F2142" s="242">
        <f>'[2]tr (2)'!F1478</f>
        <v>103.5</v>
      </c>
      <c r="G2142" s="242">
        <f>'[2]tr (2)'!G1478</f>
        <v>103.2</v>
      </c>
      <c r="H2142" s="242">
        <f>'[2]tr (2)'!H1478</f>
        <v>103.2</v>
      </c>
      <c r="I2142" s="242">
        <f>'[2]tr (2)'!I1478</f>
        <v>103.2</v>
      </c>
      <c r="J2142" s="242">
        <f>'[2]tr (2)'!J1478</f>
        <v>103.2</v>
      </c>
      <c r="K2142" s="242">
        <f>'[2]tr (2)'!K1478</f>
        <v>103.2</v>
      </c>
      <c r="L2142" s="242">
        <f>'[2]tr (2)'!L1478</f>
        <v>103.1</v>
      </c>
      <c r="M2142" s="242">
        <f>'[2]tr (2)'!M1478</f>
        <v>103.1</v>
      </c>
      <c r="N2142" s="242">
        <f>'[2]tr (2)'!N1478</f>
        <v>103.1</v>
      </c>
      <c r="O2142" s="244"/>
      <c r="P2142" s="241">
        <f>'[2]tr (2)'!O1478</f>
        <v>103.1</v>
      </c>
      <c r="Q2142" s="242">
        <f>'[2]tr (2)'!P1478</f>
        <v>103.1</v>
      </c>
      <c r="R2142" s="244">
        <f>'[2]tr (2)'!Q1478</f>
        <v>102.3</v>
      </c>
      <c r="S2142" s="245" t="s">
        <v>1820</v>
      </c>
    </row>
    <row r="2143" spans="1:19" ht="15" customHeight="1">
      <c r="A2143" s="216" t="s">
        <v>1821</v>
      </c>
      <c r="B2143" s="247">
        <f>'[2]tr (2)'!C1479</f>
        <v>105.9</v>
      </c>
      <c r="C2143" s="198">
        <f>'[2]tr (2)'!D1479</f>
        <v>105.9</v>
      </c>
      <c r="D2143" s="198">
        <f>'[2]tr (2)'!E1479</f>
        <v>105.9</v>
      </c>
      <c r="E2143" s="251"/>
      <c r="F2143" s="198">
        <f>'[2]tr (2)'!F1479</f>
        <v>105.9</v>
      </c>
      <c r="G2143" s="198">
        <f>'[2]tr (2)'!G1479</f>
        <v>105.9</v>
      </c>
      <c r="H2143" s="198">
        <f>'[2]tr (2)'!H1479</f>
        <v>105.9</v>
      </c>
      <c r="I2143" s="198">
        <f>'[2]tr (2)'!I1479</f>
        <v>105.9</v>
      </c>
      <c r="J2143" s="198">
        <f>'[2]tr (2)'!J1479</f>
        <v>105.9</v>
      </c>
      <c r="K2143" s="198">
        <f>'[2]tr (2)'!K1479</f>
        <v>105.9</v>
      </c>
      <c r="L2143" s="198">
        <f>'[2]tr (2)'!L1479</f>
        <v>105.9</v>
      </c>
      <c r="M2143" s="198">
        <f>'[2]tr (2)'!M1479</f>
        <v>105.9</v>
      </c>
      <c r="N2143" s="198">
        <f>'[2]tr (2)'!N1479</f>
        <v>105.9</v>
      </c>
      <c r="O2143" s="251"/>
      <c r="P2143" s="247">
        <f>'[2]tr (2)'!O1479</f>
        <v>105.9</v>
      </c>
      <c r="Q2143" s="198">
        <f>'[2]tr (2)'!P1479</f>
        <v>105.9</v>
      </c>
      <c r="R2143" s="251">
        <f>'[2]tr (2)'!Q1479</f>
        <v>103.1</v>
      </c>
      <c r="S2143" s="253" t="s">
        <v>1822</v>
      </c>
    </row>
    <row r="2144" spans="1:19" ht="15" customHeight="1">
      <c r="A2144" s="216" t="s">
        <v>1825</v>
      </c>
      <c r="B2144" s="247">
        <f>'[2]tr (2)'!C1480</f>
        <v>100.4</v>
      </c>
      <c r="C2144" s="198">
        <f>'[2]tr (2)'!D1480</f>
        <v>100.4</v>
      </c>
      <c r="D2144" s="198">
        <f>'[2]tr (2)'!E1480</f>
        <v>100.4</v>
      </c>
      <c r="E2144" s="251"/>
      <c r="F2144" s="198">
        <f>'[2]tr (2)'!F1480</f>
        <v>100.4</v>
      </c>
      <c r="G2144" s="198">
        <f>'[2]tr (2)'!G1480</f>
        <v>100.4</v>
      </c>
      <c r="H2144" s="198">
        <f>'[2]tr (2)'!H1480</f>
        <v>100.4</v>
      </c>
      <c r="I2144" s="198">
        <f>'[2]tr (2)'!I1480</f>
        <v>100.4</v>
      </c>
      <c r="J2144" s="198">
        <f>'[2]tr (2)'!J1480</f>
        <v>100.4</v>
      </c>
      <c r="K2144" s="198">
        <f>'[2]tr (2)'!K1480</f>
        <v>100.4</v>
      </c>
      <c r="L2144" s="198">
        <f>'[2]tr (2)'!L1480</f>
        <v>100.4</v>
      </c>
      <c r="M2144" s="198">
        <f>'[2]tr (2)'!M1480</f>
        <v>100.4</v>
      </c>
      <c r="N2144" s="198">
        <f>'[2]tr (2)'!N1480</f>
        <v>100.4</v>
      </c>
      <c r="O2144" s="251"/>
      <c r="P2144" s="247">
        <f>'[2]tr (2)'!O1480</f>
        <v>100.4</v>
      </c>
      <c r="Q2144" s="198">
        <f>'[2]tr (2)'!P1480</f>
        <v>100.4</v>
      </c>
      <c r="R2144" s="251">
        <f>'[2]tr (2)'!Q1480</f>
        <v>100.4</v>
      </c>
      <c r="S2144" s="252" t="s">
        <v>1826</v>
      </c>
    </row>
    <row r="2145" spans="1:19" ht="15" customHeight="1">
      <c r="A2145" s="216" t="s">
        <v>1827</v>
      </c>
      <c r="B2145" s="247">
        <f>'[2]tr (2)'!C1481</f>
        <v>88.9</v>
      </c>
      <c r="C2145" s="198">
        <f>'[2]tr (2)'!D1481</f>
        <v>88.9</v>
      </c>
      <c r="D2145" s="198">
        <f>'[2]tr (2)'!E1481</f>
        <v>88.9</v>
      </c>
      <c r="E2145" s="251"/>
      <c r="F2145" s="198">
        <f>'[2]tr (2)'!F1481</f>
        <v>88.9</v>
      </c>
      <c r="G2145" s="198">
        <f>'[2]tr (2)'!G1481</f>
        <v>88.9</v>
      </c>
      <c r="H2145" s="198">
        <f>'[2]tr (2)'!H1481</f>
        <v>88</v>
      </c>
      <c r="I2145" s="198">
        <f>'[2]tr (2)'!I1481</f>
        <v>88</v>
      </c>
      <c r="J2145" s="198">
        <f>'[2]tr (2)'!J1481</f>
        <v>88</v>
      </c>
      <c r="K2145" s="198">
        <f>'[2]tr (2)'!K1481</f>
        <v>88</v>
      </c>
      <c r="L2145" s="198">
        <f>'[2]tr (2)'!L1481</f>
        <v>84.2</v>
      </c>
      <c r="M2145" s="198">
        <f>'[2]tr (2)'!M1481</f>
        <v>84.2</v>
      </c>
      <c r="N2145" s="198">
        <f>'[2]tr (2)'!N1481</f>
        <v>84.2</v>
      </c>
      <c r="O2145" s="251"/>
      <c r="P2145" s="247">
        <f>'[2]tr (2)'!O1481</f>
        <v>84.2</v>
      </c>
      <c r="Q2145" s="198">
        <f>'[2]tr (2)'!P1481</f>
        <v>84.2</v>
      </c>
      <c r="R2145" s="251">
        <f>'[2]tr (2)'!Q1481</f>
        <v>84.2</v>
      </c>
      <c r="S2145" s="252" t="s">
        <v>1828</v>
      </c>
    </row>
    <row r="2146" spans="1:19" ht="15" customHeight="1">
      <c r="A2146" s="216" t="s">
        <v>1829</v>
      </c>
      <c r="B2146" s="247">
        <f>'[2]tr (2)'!C1482</f>
        <v>100</v>
      </c>
      <c r="C2146" s="198">
        <f>'[2]tr (2)'!D1482</f>
        <v>100</v>
      </c>
      <c r="D2146" s="198">
        <f>'[2]tr (2)'!E1482</f>
        <v>100</v>
      </c>
      <c r="E2146" s="251"/>
      <c r="F2146" s="198">
        <f>'[2]tr (2)'!F1482</f>
        <v>100</v>
      </c>
      <c r="G2146" s="198">
        <f>'[2]tr (2)'!G1482</f>
        <v>100</v>
      </c>
      <c r="H2146" s="198">
        <f>'[2]tr (2)'!H1482</f>
        <v>100</v>
      </c>
      <c r="I2146" s="198">
        <f>'[2]tr (2)'!I1482</f>
        <v>100</v>
      </c>
      <c r="J2146" s="198">
        <f>'[2]tr (2)'!J1482</f>
        <v>100</v>
      </c>
      <c r="K2146" s="198">
        <f>'[2]tr (2)'!K1482</f>
        <v>100</v>
      </c>
      <c r="L2146" s="198">
        <f>'[2]tr (2)'!L1482</f>
        <v>100</v>
      </c>
      <c r="M2146" s="198">
        <f>'[2]tr (2)'!M1482</f>
        <v>100</v>
      </c>
      <c r="N2146" s="198">
        <f>'[2]tr (2)'!N1482</f>
        <v>100</v>
      </c>
      <c r="O2146" s="251"/>
      <c r="P2146" s="247">
        <f>'[2]tr (2)'!O1482</f>
        <v>100</v>
      </c>
      <c r="Q2146" s="198">
        <f>'[2]tr (2)'!P1482</f>
        <v>100</v>
      </c>
      <c r="R2146" s="251">
        <f>'[2]tr (2)'!Q1482</f>
        <v>100</v>
      </c>
      <c r="S2146" s="292" t="s">
        <v>1830</v>
      </c>
    </row>
    <row r="2147" spans="1:19" ht="15" customHeight="1">
      <c r="A2147" s="277" t="s">
        <v>1831</v>
      </c>
      <c r="B2147" s="247">
        <f>'[2]tr (2)'!C1483</f>
        <v>102.7</v>
      </c>
      <c r="C2147" s="198">
        <f>'[2]tr (2)'!D1483</f>
        <v>102.7</v>
      </c>
      <c r="D2147" s="198">
        <f>'[2]tr (2)'!E1483</f>
        <v>102.7</v>
      </c>
      <c r="E2147" s="251"/>
      <c r="F2147" s="198">
        <f>'[2]tr (2)'!F1483</f>
        <v>102.7</v>
      </c>
      <c r="G2147" s="198">
        <f>'[2]tr (2)'!G1483</f>
        <v>102.7</v>
      </c>
      <c r="H2147" s="198">
        <f>'[2]tr (2)'!H1483</f>
        <v>102.7</v>
      </c>
      <c r="I2147" s="198">
        <f>'[2]tr (2)'!I1483</f>
        <v>102.7</v>
      </c>
      <c r="J2147" s="198">
        <f>'[2]tr (2)'!J1483</f>
        <v>102.7</v>
      </c>
      <c r="K2147" s="198">
        <f>'[2]tr (2)'!K1483</f>
        <v>102.7</v>
      </c>
      <c r="L2147" s="198">
        <f>'[2]tr (2)'!L1483</f>
        <v>102.7</v>
      </c>
      <c r="M2147" s="198">
        <f>'[2]tr (2)'!M1483</f>
        <v>102.7</v>
      </c>
      <c r="N2147" s="198">
        <f>'[2]tr (2)'!N1483</f>
        <v>102.7</v>
      </c>
      <c r="O2147" s="251"/>
      <c r="P2147" s="247">
        <f>'[2]tr (2)'!O1483</f>
        <v>102.7</v>
      </c>
      <c r="Q2147" s="198">
        <f>'[2]tr (2)'!P1483</f>
        <v>102.7</v>
      </c>
      <c r="R2147" s="251">
        <f>'[2]tr (2)'!Q1483</f>
        <v>102.7</v>
      </c>
      <c r="S2147" s="206" t="s">
        <v>1832</v>
      </c>
    </row>
    <row r="2148" spans="1:19" ht="15" customHeight="1">
      <c r="A2148" s="216" t="s">
        <v>1833</v>
      </c>
      <c r="B2148" s="247">
        <f>'[2]tr (2)'!C1484</f>
        <v>106.3</v>
      </c>
      <c r="C2148" s="198">
        <f>'[2]tr (2)'!D1484</f>
        <v>106.3</v>
      </c>
      <c r="D2148" s="198">
        <f>'[2]tr (2)'!E1484</f>
        <v>106.3</v>
      </c>
      <c r="E2148" s="251"/>
      <c r="F2148" s="198">
        <f>'[2]tr (2)'!F1484</f>
        <v>106.3</v>
      </c>
      <c r="G2148" s="198">
        <f>'[2]tr (2)'!G1484</f>
        <v>106.3</v>
      </c>
      <c r="H2148" s="198">
        <f>'[2]tr (2)'!H1484</f>
        <v>106.3</v>
      </c>
      <c r="I2148" s="198">
        <f>'[2]tr (2)'!I1484</f>
        <v>106.3</v>
      </c>
      <c r="J2148" s="198">
        <f>'[2]tr (2)'!J1484</f>
        <v>106.3</v>
      </c>
      <c r="K2148" s="198">
        <f>'[2]tr (2)'!K1484</f>
        <v>106.3</v>
      </c>
      <c r="L2148" s="198">
        <f>'[2]tr (2)'!L1484</f>
        <v>106.3</v>
      </c>
      <c r="M2148" s="198">
        <f>'[2]tr (2)'!M1484</f>
        <v>106.3</v>
      </c>
      <c r="N2148" s="198">
        <f>'[2]tr (2)'!N1484</f>
        <v>106.3</v>
      </c>
      <c r="O2148" s="251"/>
      <c r="P2148" s="247">
        <f>'[2]tr (2)'!O1484</f>
        <v>106.3</v>
      </c>
      <c r="Q2148" s="198">
        <f>'[2]tr (2)'!P1484</f>
        <v>106.3</v>
      </c>
      <c r="R2148" s="251">
        <f>'[2]tr (2)'!Q1484</f>
        <v>102.2</v>
      </c>
      <c r="S2148" s="253" t="s">
        <v>1834</v>
      </c>
    </row>
    <row r="2149" spans="1:19" ht="15" customHeight="1">
      <c r="A2149" s="216" t="s">
        <v>1835</v>
      </c>
      <c r="B2149" s="247">
        <f>'[2]tr (2)'!C1485</f>
        <v>113</v>
      </c>
      <c r="C2149" s="198">
        <f>'[2]tr (2)'!D1485</f>
        <v>113</v>
      </c>
      <c r="D2149" s="198">
        <f>'[2]tr (2)'!E1485</f>
        <v>113</v>
      </c>
      <c r="E2149" s="251"/>
      <c r="F2149" s="198">
        <f>'[2]tr (2)'!F1485</f>
        <v>113</v>
      </c>
      <c r="G2149" s="198">
        <f>'[2]tr (2)'!G1485</f>
        <v>113</v>
      </c>
      <c r="H2149" s="198">
        <f>'[2]tr (2)'!H1485</f>
        <v>113</v>
      </c>
      <c r="I2149" s="198">
        <f>'[2]tr (2)'!I1485</f>
        <v>113</v>
      </c>
      <c r="J2149" s="198">
        <f>'[2]tr (2)'!J1485</f>
        <v>113</v>
      </c>
      <c r="K2149" s="198">
        <f>'[2]tr (2)'!K1485</f>
        <v>113</v>
      </c>
      <c r="L2149" s="198">
        <f>'[2]tr (2)'!L1485</f>
        <v>113</v>
      </c>
      <c r="M2149" s="198">
        <f>'[2]tr (2)'!M1485</f>
        <v>113</v>
      </c>
      <c r="N2149" s="198">
        <f>'[2]tr (2)'!N1485</f>
        <v>113</v>
      </c>
      <c r="O2149" s="251"/>
      <c r="P2149" s="247">
        <f>'[2]tr (2)'!O1485</f>
        <v>113</v>
      </c>
      <c r="Q2149" s="198">
        <f>'[2]tr (2)'!P1485</f>
        <v>113</v>
      </c>
      <c r="R2149" s="251">
        <f>'[2]tr (2)'!Q1485</f>
        <v>113</v>
      </c>
      <c r="S2149" s="253" t="s">
        <v>1836</v>
      </c>
    </row>
    <row r="2150" spans="1:19" ht="15" customHeight="1">
      <c r="A2150" s="216" t="s">
        <v>1839</v>
      </c>
      <c r="B2150" s="247">
        <f>'[2]tr (2)'!C1486</f>
        <v>119.4</v>
      </c>
      <c r="C2150" s="198">
        <f>'[2]tr (2)'!D1486</f>
        <v>119.4</v>
      </c>
      <c r="D2150" s="198">
        <f>'[2]tr (2)'!E1486</f>
        <v>119.4</v>
      </c>
      <c r="E2150" s="251"/>
      <c r="F2150" s="198">
        <f>'[2]tr (2)'!F1486</f>
        <v>119.4</v>
      </c>
      <c r="G2150" s="198">
        <f>'[2]tr (2)'!G1486</f>
        <v>119.4</v>
      </c>
      <c r="H2150" s="198">
        <f>'[2]tr (2)'!H1486</f>
        <v>119.4</v>
      </c>
      <c r="I2150" s="198">
        <f>'[2]tr (2)'!I1486</f>
        <v>119.4</v>
      </c>
      <c r="J2150" s="198">
        <f>'[2]tr (2)'!J1486</f>
        <v>119.4</v>
      </c>
      <c r="K2150" s="198">
        <f>'[2]tr (2)'!K1486</f>
        <v>119.4</v>
      </c>
      <c r="L2150" s="198">
        <f>'[2]tr (2)'!L1486</f>
        <v>119.4</v>
      </c>
      <c r="M2150" s="198">
        <f>'[2]tr (2)'!M1486</f>
        <v>119.4</v>
      </c>
      <c r="N2150" s="198">
        <f>'[2]tr (2)'!N1486</f>
        <v>119.4</v>
      </c>
      <c r="O2150" s="251"/>
      <c r="P2150" s="247">
        <f>'[2]tr (2)'!O1486</f>
        <v>119.4</v>
      </c>
      <c r="Q2150" s="198">
        <f>'[2]tr (2)'!P1486</f>
        <v>119.4</v>
      </c>
      <c r="R2150" s="251">
        <f>'[2]tr (2)'!Q1486</f>
        <v>119.4</v>
      </c>
      <c r="S2150" s="253" t="s">
        <v>1840</v>
      </c>
    </row>
    <row r="2151" spans="1:19" ht="15" customHeight="1">
      <c r="A2151" s="216" t="s">
        <v>1841</v>
      </c>
      <c r="B2151" s="247">
        <f>'[2]tr (2)'!C1487</f>
        <v>100</v>
      </c>
      <c r="C2151" s="198">
        <f>'[2]tr (2)'!D1487</f>
        <v>100</v>
      </c>
      <c r="D2151" s="198">
        <f>'[2]tr (2)'!E1487</f>
        <v>100</v>
      </c>
      <c r="E2151" s="251"/>
      <c r="F2151" s="198">
        <f>'[2]tr (2)'!F1487</f>
        <v>100</v>
      </c>
      <c r="G2151" s="198">
        <f>'[2]tr (2)'!G1487</f>
        <v>100</v>
      </c>
      <c r="H2151" s="198">
        <f>'[2]tr (2)'!H1487</f>
        <v>100</v>
      </c>
      <c r="I2151" s="198">
        <f>'[2]tr (2)'!I1487</f>
        <v>100</v>
      </c>
      <c r="J2151" s="198">
        <f>'[2]tr (2)'!J1487</f>
        <v>100</v>
      </c>
      <c r="K2151" s="198">
        <f>'[2]tr (2)'!K1487</f>
        <v>100</v>
      </c>
      <c r="L2151" s="198">
        <f>'[2]tr (2)'!L1487</f>
        <v>100</v>
      </c>
      <c r="M2151" s="198">
        <f>'[2]tr (2)'!M1487</f>
        <v>100</v>
      </c>
      <c r="N2151" s="198">
        <f>'[2]tr (2)'!N1487</f>
        <v>100</v>
      </c>
      <c r="O2151" s="251"/>
      <c r="P2151" s="247">
        <f>'[2]tr (2)'!O1487</f>
        <v>100</v>
      </c>
      <c r="Q2151" s="198">
        <f>'[2]tr (2)'!P1487</f>
        <v>100</v>
      </c>
      <c r="R2151" s="251">
        <f>'[2]tr (2)'!Q1487</f>
        <v>100</v>
      </c>
      <c r="S2151" s="253" t="s">
        <v>1842</v>
      </c>
    </row>
    <row r="2152" spans="1:19" ht="15" customHeight="1">
      <c r="A2152" s="216" t="s">
        <v>1843</v>
      </c>
      <c r="B2152" s="247">
        <f>'[2]tr (2)'!C1488</f>
        <v>100</v>
      </c>
      <c r="C2152" s="198">
        <f>'[2]tr (2)'!D1488</f>
        <v>100</v>
      </c>
      <c r="D2152" s="198">
        <f>'[2]tr (2)'!E1488</f>
        <v>100</v>
      </c>
      <c r="E2152" s="251"/>
      <c r="F2152" s="198">
        <f>'[2]tr (2)'!F1488</f>
        <v>100</v>
      </c>
      <c r="G2152" s="198">
        <f>'[2]tr (2)'!G1488</f>
        <v>100</v>
      </c>
      <c r="H2152" s="198">
        <f>'[2]tr (2)'!H1488</f>
        <v>100</v>
      </c>
      <c r="I2152" s="198">
        <f>'[2]tr (2)'!I1488</f>
        <v>100</v>
      </c>
      <c r="J2152" s="198">
        <f>'[2]tr (2)'!J1488</f>
        <v>100</v>
      </c>
      <c r="K2152" s="198">
        <f>'[2]tr (2)'!K1488</f>
        <v>100</v>
      </c>
      <c r="L2152" s="198">
        <f>'[2]tr (2)'!L1488</f>
        <v>100</v>
      </c>
      <c r="M2152" s="198">
        <f>'[2]tr (2)'!M1488</f>
        <v>100</v>
      </c>
      <c r="N2152" s="198">
        <f>'[2]tr (2)'!N1488</f>
        <v>100</v>
      </c>
      <c r="O2152" s="251"/>
      <c r="P2152" s="247">
        <f>'[2]tr (2)'!O1488</f>
        <v>100</v>
      </c>
      <c r="Q2152" s="198">
        <f>'[2]tr (2)'!P1488</f>
        <v>100</v>
      </c>
      <c r="R2152" s="251">
        <f>'[2]tr (2)'!Q1488</f>
        <v>100</v>
      </c>
      <c r="S2152" s="253" t="s">
        <v>1844</v>
      </c>
    </row>
    <row r="2153" spans="1:19" ht="15" customHeight="1">
      <c r="A2153" s="216" t="s">
        <v>1845</v>
      </c>
      <c r="B2153" s="247">
        <f>'[2]tr (2)'!C1489</f>
        <v>102.1</v>
      </c>
      <c r="C2153" s="198">
        <f>'[2]tr (2)'!D1489</f>
        <v>102.1</v>
      </c>
      <c r="D2153" s="198">
        <f>'[2]tr (2)'!E1489</f>
        <v>102.1</v>
      </c>
      <c r="E2153" s="251"/>
      <c r="F2153" s="198">
        <f>'[2]tr (2)'!F1489</f>
        <v>102.1</v>
      </c>
      <c r="G2153" s="198">
        <f>'[2]tr (2)'!G1489</f>
        <v>102.1</v>
      </c>
      <c r="H2153" s="198">
        <f>'[2]tr (2)'!H1489</f>
        <v>102.1</v>
      </c>
      <c r="I2153" s="198">
        <f>'[2]tr (2)'!I1489</f>
        <v>102.1</v>
      </c>
      <c r="J2153" s="198">
        <f>'[2]tr (2)'!J1489</f>
        <v>102.1</v>
      </c>
      <c r="K2153" s="198">
        <f>'[2]tr (2)'!K1489</f>
        <v>102.1</v>
      </c>
      <c r="L2153" s="198">
        <f>'[2]tr (2)'!L1489</f>
        <v>102.1</v>
      </c>
      <c r="M2153" s="198">
        <f>'[2]tr (2)'!M1489</f>
        <v>102.1</v>
      </c>
      <c r="N2153" s="198">
        <f>'[2]tr (2)'!N1489</f>
        <v>102.1</v>
      </c>
      <c r="O2153" s="251"/>
      <c r="P2153" s="247">
        <f>'[2]tr (2)'!O1489</f>
        <v>102.1</v>
      </c>
      <c r="Q2153" s="198">
        <f>'[2]tr (2)'!P1489</f>
        <v>102.1</v>
      </c>
      <c r="R2153" s="251">
        <f>'[2]tr (2)'!Q1489</f>
        <v>102.1</v>
      </c>
      <c r="S2153" s="253" t="s">
        <v>1846</v>
      </c>
    </row>
    <row r="2154" spans="1:19" ht="15" customHeight="1">
      <c r="A2154" s="216" t="s">
        <v>1847</v>
      </c>
      <c r="B2154" s="247">
        <f>'[2]tr (2)'!C1490</f>
        <v>100</v>
      </c>
      <c r="C2154" s="198">
        <f>'[2]tr (2)'!D1490</f>
        <v>100</v>
      </c>
      <c r="D2154" s="198">
        <f>'[2]tr (2)'!E1490</f>
        <v>100</v>
      </c>
      <c r="E2154" s="251"/>
      <c r="F2154" s="198">
        <f>'[2]tr (2)'!F1490</f>
        <v>100</v>
      </c>
      <c r="G2154" s="198">
        <f>'[2]tr (2)'!G1490</f>
        <v>100</v>
      </c>
      <c r="H2154" s="198">
        <f>'[2]tr (2)'!H1490</f>
        <v>100</v>
      </c>
      <c r="I2154" s="198">
        <f>'[2]tr (2)'!I1490</f>
        <v>100</v>
      </c>
      <c r="J2154" s="198">
        <f>'[2]tr (2)'!J1490</f>
        <v>100</v>
      </c>
      <c r="K2154" s="198">
        <f>'[2]tr (2)'!K1490</f>
        <v>100</v>
      </c>
      <c r="L2154" s="198">
        <f>'[2]tr (2)'!L1490</f>
        <v>100</v>
      </c>
      <c r="M2154" s="198">
        <f>'[2]tr (2)'!M1490</f>
        <v>100</v>
      </c>
      <c r="N2154" s="198">
        <f>'[2]tr (2)'!N1490</f>
        <v>100</v>
      </c>
      <c r="O2154" s="251"/>
      <c r="P2154" s="247">
        <f>'[2]tr (2)'!O1490</f>
        <v>100</v>
      </c>
      <c r="Q2154" s="198">
        <f>'[2]tr (2)'!P1490</f>
        <v>100</v>
      </c>
      <c r="R2154" s="251">
        <f>'[2]tr (2)'!Q1490</f>
        <v>100</v>
      </c>
      <c r="S2154" s="253" t="s">
        <v>1848</v>
      </c>
    </row>
    <row r="2155" spans="1:19" ht="15" customHeight="1">
      <c r="A2155" s="216" t="s">
        <v>1849</v>
      </c>
      <c r="B2155" s="247">
        <f>'[2]tr (2)'!C1491</f>
        <v>116.9</v>
      </c>
      <c r="C2155" s="198">
        <f>'[2]tr (2)'!D1491</f>
        <v>116.9</v>
      </c>
      <c r="D2155" s="198">
        <f>'[2]tr (2)'!E1491</f>
        <v>116.9</v>
      </c>
      <c r="E2155" s="251"/>
      <c r="F2155" s="198">
        <f>'[2]tr (2)'!F1491</f>
        <v>116.9</v>
      </c>
      <c r="G2155" s="198">
        <f>'[2]tr (2)'!G1491</f>
        <v>111.9</v>
      </c>
      <c r="H2155" s="198">
        <f>'[2]tr (2)'!H1491</f>
        <v>111.9</v>
      </c>
      <c r="I2155" s="198">
        <f>'[2]tr (2)'!I1491</f>
        <v>111.9</v>
      </c>
      <c r="J2155" s="198">
        <f>'[2]tr (2)'!J1491</f>
        <v>111.9</v>
      </c>
      <c r="K2155" s="198">
        <f>'[2]tr (2)'!K1491</f>
        <v>111.9</v>
      </c>
      <c r="L2155" s="198">
        <f>'[2]tr (2)'!L1491</f>
        <v>111.9</v>
      </c>
      <c r="M2155" s="198">
        <f>'[2]tr (2)'!M1491</f>
        <v>111.9</v>
      </c>
      <c r="N2155" s="198">
        <f>'[2]tr (2)'!N1491</f>
        <v>111.9</v>
      </c>
      <c r="O2155" s="251"/>
      <c r="P2155" s="247">
        <f>'[2]tr (2)'!O1491</f>
        <v>111.9</v>
      </c>
      <c r="Q2155" s="198">
        <f>'[2]tr (2)'!P1491</f>
        <v>111.9</v>
      </c>
      <c r="R2155" s="251">
        <f>'[2]tr (2)'!Q1491</f>
        <v>111.9</v>
      </c>
      <c r="S2155" s="253" t="s">
        <v>1850</v>
      </c>
    </row>
    <row r="2156" spans="1:19" ht="15" customHeight="1">
      <c r="B2156" s="247"/>
      <c r="C2156" s="198"/>
      <c r="D2156" s="242"/>
      <c r="E2156" s="244"/>
      <c r="F2156" s="242"/>
      <c r="G2156" s="242"/>
      <c r="H2156" s="242"/>
      <c r="I2156" s="242"/>
      <c r="J2156" s="242"/>
      <c r="K2156" s="242"/>
      <c r="L2156" s="242"/>
      <c r="M2156" s="242"/>
      <c r="N2156" s="242"/>
      <c r="O2156" s="244"/>
      <c r="P2156" s="241"/>
      <c r="Q2156" s="242"/>
      <c r="R2156" s="244"/>
      <c r="S2156" s="253"/>
    </row>
    <row r="2157" spans="1:19" ht="15" customHeight="1">
      <c r="A2157" s="249" t="s">
        <v>1853</v>
      </c>
      <c r="B2157" s="241">
        <f>'[2]tr (2)'!C1493</f>
        <v>100.2</v>
      </c>
      <c r="C2157" s="242">
        <f>'[2]tr (2)'!D1493</f>
        <v>100.2</v>
      </c>
      <c r="D2157" s="242">
        <f>'[2]tr (2)'!E1493</f>
        <v>100.2</v>
      </c>
      <c r="E2157" s="244"/>
      <c r="F2157" s="242">
        <f>'[2]tr (2)'!F1493</f>
        <v>100.2</v>
      </c>
      <c r="G2157" s="242">
        <f>'[2]tr (2)'!G1493</f>
        <v>100.2</v>
      </c>
      <c r="H2157" s="242">
        <f>'[2]tr (2)'!H1493</f>
        <v>100.2</v>
      </c>
      <c r="I2157" s="242">
        <f>'[2]tr (2)'!I1493</f>
        <v>100.2</v>
      </c>
      <c r="J2157" s="242">
        <f>'[2]tr (2)'!J1493</f>
        <v>100.2</v>
      </c>
      <c r="K2157" s="242">
        <f>'[2]tr (2)'!K1493</f>
        <v>100.2</v>
      </c>
      <c r="L2157" s="242">
        <f>'[2]tr (2)'!L1493</f>
        <v>100.2</v>
      </c>
      <c r="M2157" s="242">
        <f>'[2]tr (2)'!M1493</f>
        <v>100.2</v>
      </c>
      <c r="N2157" s="242">
        <f>'[2]tr (2)'!N1493</f>
        <v>100.2</v>
      </c>
      <c r="O2157" s="244"/>
      <c r="P2157" s="241">
        <f>'[2]tr (2)'!O1493</f>
        <v>100.2</v>
      </c>
      <c r="Q2157" s="242">
        <f>'[2]tr (2)'!P1493</f>
        <v>100.2</v>
      </c>
      <c r="R2157" s="244">
        <f>'[2]tr (2)'!Q1493</f>
        <v>100.2</v>
      </c>
      <c r="S2157" s="250" t="s">
        <v>1854</v>
      </c>
    </row>
    <row r="2158" spans="1:19" ht="15" customHeight="1">
      <c r="A2158" s="216" t="s">
        <v>1855</v>
      </c>
      <c r="B2158" s="247">
        <f>'[2]tr (2)'!C1494</f>
        <v>100.3</v>
      </c>
      <c r="C2158" s="198">
        <f>'[2]tr (2)'!D1494</f>
        <v>100.3</v>
      </c>
      <c r="D2158" s="198">
        <f>'[2]tr (2)'!E1494</f>
        <v>100.3</v>
      </c>
      <c r="E2158" s="251"/>
      <c r="F2158" s="198">
        <f>'[2]tr (2)'!F1494</f>
        <v>100.3</v>
      </c>
      <c r="G2158" s="198">
        <f>'[2]tr (2)'!G1494</f>
        <v>100.3</v>
      </c>
      <c r="H2158" s="198">
        <f>'[2]tr (2)'!H1494</f>
        <v>100.3</v>
      </c>
      <c r="I2158" s="198">
        <f>'[2]tr (2)'!I1494</f>
        <v>100.3</v>
      </c>
      <c r="J2158" s="198">
        <f>'[2]tr (2)'!J1494</f>
        <v>100.3</v>
      </c>
      <c r="K2158" s="198">
        <f>'[2]tr (2)'!K1494</f>
        <v>100.3</v>
      </c>
      <c r="L2158" s="198">
        <f>'[2]tr (2)'!L1494</f>
        <v>100.3</v>
      </c>
      <c r="M2158" s="198">
        <f>'[2]tr (2)'!M1494</f>
        <v>100.3</v>
      </c>
      <c r="N2158" s="198">
        <f>'[2]tr (2)'!N1494</f>
        <v>100.3</v>
      </c>
      <c r="O2158" s="251"/>
      <c r="P2158" s="247">
        <f>'[2]tr (2)'!O1494</f>
        <v>100.3</v>
      </c>
      <c r="Q2158" s="198">
        <f>'[2]tr (2)'!P1494</f>
        <v>100.3</v>
      </c>
      <c r="R2158" s="251">
        <f>'[2]tr (2)'!Q1494</f>
        <v>100.3</v>
      </c>
      <c r="S2158" s="253" t="s">
        <v>1856</v>
      </c>
    </row>
    <row r="2159" spans="1:19" ht="15" customHeight="1">
      <c r="A2159" s="216" t="s">
        <v>1857</v>
      </c>
      <c r="B2159" s="247">
        <f>'[2]tr (2)'!C1495</f>
        <v>100</v>
      </c>
      <c r="C2159" s="198">
        <f>'[2]tr (2)'!D1495</f>
        <v>100</v>
      </c>
      <c r="D2159" s="198">
        <f>'[2]tr (2)'!E1495</f>
        <v>100</v>
      </c>
      <c r="E2159" s="251"/>
      <c r="F2159" s="198">
        <f>'[2]tr (2)'!F1495</f>
        <v>100</v>
      </c>
      <c r="G2159" s="198">
        <f>'[2]tr (2)'!G1495</f>
        <v>100</v>
      </c>
      <c r="H2159" s="198">
        <f>'[2]tr (2)'!H1495</f>
        <v>100</v>
      </c>
      <c r="I2159" s="198">
        <f>'[2]tr (2)'!I1495</f>
        <v>100</v>
      </c>
      <c r="J2159" s="198">
        <f>'[2]tr (2)'!J1495</f>
        <v>100</v>
      </c>
      <c r="K2159" s="198">
        <f>'[2]tr (2)'!K1495</f>
        <v>100</v>
      </c>
      <c r="L2159" s="198">
        <f>'[2]tr (2)'!L1495</f>
        <v>100</v>
      </c>
      <c r="M2159" s="198">
        <f>'[2]tr (2)'!M1495</f>
        <v>100</v>
      </c>
      <c r="N2159" s="198">
        <f>'[2]tr (2)'!N1495</f>
        <v>100</v>
      </c>
      <c r="O2159" s="251"/>
      <c r="P2159" s="247">
        <f>'[2]tr (2)'!O1495</f>
        <v>100</v>
      </c>
      <c r="Q2159" s="198">
        <f>'[2]tr (2)'!P1495</f>
        <v>100</v>
      </c>
      <c r="R2159" s="251">
        <f>'[2]tr (2)'!Q1495</f>
        <v>100</v>
      </c>
      <c r="S2159" s="253" t="s">
        <v>1858</v>
      </c>
    </row>
    <row r="2160" spans="1:19" ht="15" customHeight="1">
      <c r="B2160" s="247"/>
      <c r="C2160" s="198"/>
      <c r="D2160" s="242"/>
      <c r="E2160" s="244"/>
      <c r="F2160" s="242"/>
      <c r="G2160" s="242"/>
      <c r="H2160" s="242"/>
      <c r="I2160" s="242"/>
      <c r="J2160" s="242"/>
      <c r="K2160" s="242"/>
      <c r="L2160" s="242"/>
      <c r="M2160" s="242"/>
      <c r="N2160" s="242"/>
      <c r="O2160" s="244"/>
      <c r="P2160" s="241"/>
      <c r="Q2160" s="242"/>
      <c r="R2160" s="244"/>
      <c r="S2160" s="253"/>
    </row>
    <row r="2161" spans="1:19" ht="15" customHeight="1">
      <c r="A2161" s="249" t="s">
        <v>1865</v>
      </c>
      <c r="B2161" s="241">
        <f>'[2]tr (2)'!C1497</f>
        <v>111.8</v>
      </c>
      <c r="C2161" s="242">
        <f>'[2]tr (2)'!D1497</f>
        <v>111.8</v>
      </c>
      <c r="D2161" s="242">
        <f>'[2]tr (2)'!E1497</f>
        <v>111.8</v>
      </c>
      <c r="E2161" s="244"/>
      <c r="F2161" s="242">
        <f>'[2]tr (2)'!F1497</f>
        <v>111.8</v>
      </c>
      <c r="G2161" s="242">
        <f>'[2]tr (2)'!G1497</f>
        <v>111.4</v>
      </c>
      <c r="H2161" s="242">
        <f>'[2]tr (2)'!H1497</f>
        <v>111.8</v>
      </c>
      <c r="I2161" s="242">
        <f>'[2]tr (2)'!I1497</f>
        <v>111.8</v>
      </c>
      <c r="J2161" s="242">
        <f>'[2]tr (2)'!J1497</f>
        <v>111.8</v>
      </c>
      <c r="K2161" s="242">
        <f>'[2]tr (2)'!K1497</f>
        <v>111.8</v>
      </c>
      <c r="L2161" s="242">
        <f>'[2]tr (2)'!L1497</f>
        <v>111.8</v>
      </c>
      <c r="M2161" s="242">
        <f>'[2]tr (2)'!M1497</f>
        <v>111.8</v>
      </c>
      <c r="N2161" s="242">
        <f>'[2]tr (2)'!N1497</f>
        <v>112.5</v>
      </c>
      <c r="O2161" s="244"/>
      <c r="P2161" s="241">
        <f>'[2]tr (2)'!O1497</f>
        <v>112.5</v>
      </c>
      <c r="Q2161" s="242">
        <f>'[2]tr (2)'!P1497</f>
        <v>111.8</v>
      </c>
      <c r="R2161" s="244">
        <f>'[2]tr (2)'!Q1497</f>
        <v>110.4</v>
      </c>
      <c r="S2161" s="248" t="s">
        <v>1866</v>
      </c>
    </row>
    <row r="2162" spans="1:19" ht="15" customHeight="1">
      <c r="A2162" s="216" t="s">
        <v>1867</v>
      </c>
      <c r="B2162" s="247">
        <f>'[2]tr (2)'!C1498</f>
        <v>111.9</v>
      </c>
      <c r="C2162" s="198">
        <f>'[2]tr (2)'!D1498</f>
        <v>111.9</v>
      </c>
      <c r="D2162" s="198">
        <f>'[2]tr (2)'!E1498</f>
        <v>111.9</v>
      </c>
      <c r="E2162" s="251"/>
      <c r="F2162" s="198">
        <f>'[2]tr (2)'!F1498</f>
        <v>111.9</v>
      </c>
      <c r="G2162" s="198">
        <f>'[2]tr (2)'!G1498</f>
        <v>111.5</v>
      </c>
      <c r="H2162" s="198">
        <f>'[2]tr (2)'!H1498</f>
        <v>111.9</v>
      </c>
      <c r="I2162" s="198">
        <f>'[2]tr (2)'!I1498</f>
        <v>111.9</v>
      </c>
      <c r="J2162" s="198">
        <f>'[2]tr (2)'!J1498</f>
        <v>111.9</v>
      </c>
      <c r="K2162" s="198">
        <f>'[2]tr (2)'!K1498</f>
        <v>111.9</v>
      </c>
      <c r="L2162" s="198">
        <f>'[2]tr (2)'!L1498</f>
        <v>111.9</v>
      </c>
      <c r="M2162" s="198">
        <f>'[2]tr (2)'!M1498</f>
        <v>111.9</v>
      </c>
      <c r="N2162" s="198">
        <f>'[2]tr (2)'!N1498</f>
        <v>112.6</v>
      </c>
      <c r="O2162" s="251"/>
      <c r="P2162" s="247">
        <f>'[2]tr (2)'!O1498</f>
        <v>112.6</v>
      </c>
      <c r="Q2162" s="198">
        <f>'[2]tr (2)'!P1498</f>
        <v>111.9</v>
      </c>
      <c r="R2162" s="251">
        <f>'[2]tr (2)'!Q1498</f>
        <v>110.5</v>
      </c>
      <c r="S2162" s="253" t="s">
        <v>1868</v>
      </c>
    </row>
    <row r="2163" spans="1:19" ht="15" customHeight="1">
      <c r="A2163" s="216" t="s">
        <v>1871</v>
      </c>
      <c r="B2163" s="247">
        <f>'[2]tr (2)'!C1499</f>
        <v>107.4</v>
      </c>
      <c r="C2163" s="198">
        <f>'[2]tr (2)'!D1499</f>
        <v>107.4</v>
      </c>
      <c r="D2163" s="198">
        <f>'[2]tr (2)'!E1499</f>
        <v>107.4</v>
      </c>
      <c r="E2163" s="251"/>
      <c r="F2163" s="198">
        <f>'[2]tr (2)'!F1499</f>
        <v>107.4</v>
      </c>
      <c r="G2163" s="198">
        <f>'[2]tr (2)'!G1499</f>
        <v>107</v>
      </c>
      <c r="H2163" s="198">
        <f>'[2]tr (2)'!H1499</f>
        <v>107.4</v>
      </c>
      <c r="I2163" s="198">
        <f>'[2]tr (2)'!I1499</f>
        <v>107.4</v>
      </c>
      <c r="J2163" s="198">
        <f>'[2]tr (2)'!J1499</f>
        <v>107.4</v>
      </c>
      <c r="K2163" s="198">
        <f>'[2]tr (2)'!K1499</f>
        <v>107.4</v>
      </c>
      <c r="L2163" s="198">
        <f>'[2]tr (2)'!L1499</f>
        <v>107.4</v>
      </c>
      <c r="M2163" s="198">
        <f>'[2]tr (2)'!M1499</f>
        <v>107.4</v>
      </c>
      <c r="N2163" s="198">
        <f>'[2]tr (2)'!N1499</f>
        <v>107.4</v>
      </c>
      <c r="O2163" s="251"/>
      <c r="P2163" s="247">
        <f>'[2]tr (2)'!O1499</f>
        <v>107.4</v>
      </c>
      <c r="Q2163" s="198">
        <f>'[2]tr (2)'!P1499</f>
        <v>107.4</v>
      </c>
      <c r="R2163" s="251">
        <f>'[2]tr (2)'!Q1499</f>
        <v>107.4</v>
      </c>
      <c r="S2163" s="253" t="s">
        <v>1872</v>
      </c>
    </row>
    <row r="2164" spans="1:19" ht="15" customHeight="1">
      <c r="B2164" s="247"/>
      <c r="C2164" s="198"/>
      <c r="D2164" s="242"/>
      <c r="E2164" s="244"/>
      <c r="F2164" s="242"/>
      <c r="G2164" s="242"/>
      <c r="H2164" s="242"/>
      <c r="I2164" s="242"/>
      <c r="J2164" s="242"/>
      <c r="K2164" s="242"/>
      <c r="L2164" s="242"/>
      <c r="M2164" s="242"/>
      <c r="N2164" s="242"/>
      <c r="O2164" s="244"/>
      <c r="P2164" s="241"/>
      <c r="Q2164" s="242"/>
      <c r="R2164" s="244"/>
      <c r="S2164" s="253"/>
    </row>
    <row r="2165" spans="1:19" ht="15" customHeight="1">
      <c r="A2165" s="249" t="s">
        <v>1873</v>
      </c>
      <c r="B2165" s="241">
        <f>'[2]tr (2)'!C1501</f>
        <v>103.5</v>
      </c>
      <c r="C2165" s="242">
        <f>'[2]tr (2)'!D1501</f>
        <v>103.5</v>
      </c>
      <c r="D2165" s="242">
        <f>'[2]tr (2)'!E1501</f>
        <v>103.5</v>
      </c>
      <c r="E2165" s="244"/>
      <c r="F2165" s="242">
        <f>'[2]tr (2)'!F1501</f>
        <v>103.5</v>
      </c>
      <c r="G2165" s="242">
        <f>'[2]tr (2)'!G1501</f>
        <v>103.5</v>
      </c>
      <c r="H2165" s="242">
        <f>'[2]tr (2)'!H1501</f>
        <v>103.5</v>
      </c>
      <c r="I2165" s="242">
        <f>'[2]tr (2)'!I1501</f>
        <v>103.5</v>
      </c>
      <c r="J2165" s="242">
        <f>'[2]tr (2)'!J1501</f>
        <v>103.5</v>
      </c>
      <c r="K2165" s="242">
        <f>'[2]tr (2)'!K1501</f>
        <v>103.5</v>
      </c>
      <c r="L2165" s="242">
        <f>'[2]tr (2)'!L1501</f>
        <v>103.1</v>
      </c>
      <c r="M2165" s="242">
        <f>'[2]tr (2)'!M1501</f>
        <v>103.1</v>
      </c>
      <c r="N2165" s="242">
        <f>'[2]tr (2)'!N1501</f>
        <v>103.1</v>
      </c>
      <c r="O2165" s="244"/>
      <c r="P2165" s="241">
        <f>'[2]tr (2)'!O1501</f>
        <v>103.1</v>
      </c>
      <c r="Q2165" s="242">
        <f>'[2]tr (2)'!P1501</f>
        <v>103.1</v>
      </c>
      <c r="R2165" s="244">
        <f>'[2]tr (2)'!Q1501</f>
        <v>101.7</v>
      </c>
      <c r="S2165" s="248" t="s">
        <v>1874</v>
      </c>
    </row>
    <row r="2166" spans="1:19" ht="15" customHeight="1">
      <c r="A2166" s="216" t="s">
        <v>1875</v>
      </c>
      <c r="B2166" s="247">
        <f>'[2]tr (2)'!C1502</f>
        <v>104.6</v>
      </c>
      <c r="C2166" s="198">
        <f>'[2]tr (2)'!D1502</f>
        <v>104.6</v>
      </c>
      <c r="D2166" s="198">
        <f>'[2]tr (2)'!E1502</f>
        <v>104.6</v>
      </c>
      <c r="E2166" s="251"/>
      <c r="F2166" s="198">
        <f>'[2]tr (2)'!F1502</f>
        <v>104.6</v>
      </c>
      <c r="G2166" s="198">
        <f>'[2]tr (2)'!G1502</f>
        <v>104.6</v>
      </c>
      <c r="H2166" s="198">
        <f>'[2]tr (2)'!H1502</f>
        <v>104.6</v>
      </c>
      <c r="I2166" s="198">
        <f>'[2]tr (2)'!I1502</f>
        <v>104.6</v>
      </c>
      <c r="J2166" s="198">
        <f>'[2]tr (2)'!J1502</f>
        <v>104.6</v>
      </c>
      <c r="K2166" s="198">
        <f>'[2]tr (2)'!K1502</f>
        <v>104.6</v>
      </c>
      <c r="L2166" s="198">
        <f>'[2]tr (2)'!L1502</f>
        <v>104.6</v>
      </c>
      <c r="M2166" s="198">
        <f>'[2]tr (2)'!M1502</f>
        <v>104.6</v>
      </c>
      <c r="N2166" s="198">
        <f>'[2]tr (2)'!N1502</f>
        <v>104.6</v>
      </c>
      <c r="O2166" s="251"/>
      <c r="P2166" s="247">
        <f>'[2]tr (2)'!O1502</f>
        <v>104.6</v>
      </c>
      <c r="Q2166" s="198">
        <f>'[2]tr (2)'!P1502</f>
        <v>104.6</v>
      </c>
      <c r="R2166" s="251">
        <f>'[2]tr (2)'!Q1502</f>
        <v>100</v>
      </c>
      <c r="S2166" s="253" t="s">
        <v>1876</v>
      </c>
    </row>
    <row r="2167" spans="1:19" ht="15" customHeight="1">
      <c r="A2167" s="216" t="s">
        <v>1877</v>
      </c>
      <c r="B2167" s="247">
        <f>'[2]tr (2)'!C1503</f>
        <v>100</v>
      </c>
      <c r="C2167" s="198">
        <f>'[2]tr (2)'!D1503</f>
        <v>100</v>
      </c>
      <c r="D2167" s="198">
        <f>'[2]tr (2)'!E1503</f>
        <v>100</v>
      </c>
      <c r="E2167" s="251"/>
      <c r="F2167" s="198">
        <f>'[2]tr (2)'!F1503</f>
        <v>100</v>
      </c>
      <c r="G2167" s="198">
        <f>'[2]tr (2)'!G1503</f>
        <v>100</v>
      </c>
      <c r="H2167" s="198">
        <f>'[2]tr (2)'!H1503</f>
        <v>100</v>
      </c>
      <c r="I2167" s="198">
        <f>'[2]tr (2)'!I1503</f>
        <v>100</v>
      </c>
      <c r="J2167" s="198">
        <f>'[2]tr (2)'!J1503</f>
        <v>100</v>
      </c>
      <c r="K2167" s="198">
        <f>'[2]tr (2)'!K1503</f>
        <v>100</v>
      </c>
      <c r="L2167" s="198">
        <f>'[2]tr (2)'!L1503</f>
        <v>100</v>
      </c>
      <c r="M2167" s="198">
        <f>'[2]tr (2)'!M1503</f>
        <v>100</v>
      </c>
      <c r="N2167" s="198">
        <f>'[2]tr (2)'!N1503</f>
        <v>100</v>
      </c>
      <c r="O2167" s="251"/>
      <c r="P2167" s="247">
        <f>'[2]tr (2)'!O1503</f>
        <v>100</v>
      </c>
      <c r="Q2167" s="198">
        <f>'[2]tr (2)'!P1503</f>
        <v>100</v>
      </c>
      <c r="R2167" s="251">
        <f>'[2]tr (2)'!Q1503</f>
        <v>100</v>
      </c>
      <c r="S2167" s="252" t="s">
        <v>1878</v>
      </c>
    </row>
    <row r="2168" spans="1:19" ht="15" customHeight="1">
      <c r="A2168" s="216" t="s">
        <v>1879</v>
      </c>
      <c r="B2168" s="247">
        <f>'[2]tr (2)'!C1504</f>
        <v>101.7</v>
      </c>
      <c r="C2168" s="198">
        <f>'[2]tr (2)'!D1504</f>
        <v>101.7</v>
      </c>
      <c r="D2168" s="198">
        <f>'[2]tr (2)'!E1504</f>
        <v>101.7</v>
      </c>
      <c r="E2168" s="251"/>
      <c r="F2168" s="198">
        <f>'[2]tr (2)'!F1504</f>
        <v>101.7</v>
      </c>
      <c r="G2168" s="198">
        <f>'[2]tr (2)'!G1504</f>
        <v>101.7</v>
      </c>
      <c r="H2168" s="198">
        <f>'[2]tr (2)'!H1504</f>
        <v>101.7</v>
      </c>
      <c r="I2168" s="198">
        <f>'[2]tr (2)'!I1504</f>
        <v>101.7</v>
      </c>
      <c r="J2168" s="198">
        <f>'[2]tr (2)'!J1504</f>
        <v>101.7</v>
      </c>
      <c r="K2168" s="198">
        <f>'[2]tr (2)'!K1504</f>
        <v>101.7</v>
      </c>
      <c r="L2168" s="198">
        <f>'[2]tr (2)'!L1504</f>
        <v>101.7</v>
      </c>
      <c r="M2168" s="198">
        <f>'[2]tr (2)'!M1504</f>
        <v>101.7</v>
      </c>
      <c r="N2168" s="198">
        <f>'[2]tr (2)'!N1504</f>
        <v>101.7</v>
      </c>
      <c r="O2168" s="251"/>
      <c r="P2168" s="247">
        <f>'[2]tr (2)'!O1504</f>
        <v>101.7</v>
      </c>
      <c r="Q2168" s="198">
        <f>'[2]tr (2)'!P1504</f>
        <v>101.7</v>
      </c>
      <c r="R2168" s="251">
        <f>'[2]tr (2)'!Q1504</f>
        <v>101.7</v>
      </c>
      <c r="S2168" s="252" t="s">
        <v>1880</v>
      </c>
    </row>
    <row r="2169" spans="1:19" ht="15" customHeight="1">
      <c r="A2169" s="216" t="s">
        <v>1881</v>
      </c>
      <c r="B2169" s="247">
        <f>'[2]tr (2)'!C1505</f>
        <v>102</v>
      </c>
      <c r="C2169" s="198">
        <f>'[2]tr (2)'!D1505</f>
        <v>102</v>
      </c>
      <c r="D2169" s="198">
        <f>'[2]tr (2)'!E1505</f>
        <v>102</v>
      </c>
      <c r="E2169" s="251"/>
      <c r="F2169" s="198">
        <f>'[2]tr (2)'!F1505</f>
        <v>102</v>
      </c>
      <c r="G2169" s="198">
        <f>'[2]tr (2)'!G1505</f>
        <v>102</v>
      </c>
      <c r="H2169" s="198">
        <f>'[2]tr (2)'!H1505</f>
        <v>102</v>
      </c>
      <c r="I2169" s="198">
        <f>'[2]tr (2)'!I1505</f>
        <v>102</v>
      </c>
      <c r="J2169" s="198">
        <f>'[2]tr (2)'!J1505</f>
        <v>102</v>
      </c>
      <c r="K2169" s="198">
        <f>'[2]tr (2)'!K1505</f>
        <v>102</v>
      </c>
      <c r="L2169" s="198">
        <f>'[2]tr (2)'!L1505</f>
        <v>102</v>
      </c>
      <c r="M2169" s="198">
        <f>'[2]tr (2)'!M1505</f>
        <v>102</v>
      </c>
      <c r="N2169" s="198">
        <f>'[2]tr (2)'!N1505</f>
        <v>102</v>
      </c>
      <c r="O2169" s="251"/>
      <c r="P2169" s="247">
        <f>'[2]tr (2)'!O1505</f>
        <v>102</v>
      </c>
      <c r="Q2169" s="198">
        <f>'[2]tr (2)'!P1505</f>
        <v>102</v>
      </c>
      <c r="R2169" s="251">
        <f>'[2]tr (2)'!Q1505</f>
        <v>102</v>
      </c>
      <c r="S2169" s="253" t="s">
        <v>1882</v>
      </c>
    </row>
    <row r="2170" spans="1:19" ht="15" customHeight="1">
      <c r="A2170" s="216" t="s">
        <v>1883</v>
      </c>
      <c r="B2170" s="247">
        <f>'[2]tr (2)'!C1506</f>
        <v>114.8</v>
      </c>
      <c r="C2170" s="198">
        <f>'[2]tr (2)'!D1506</f>
        <v>114.8</v>
      </c>
      <c r="D2170" s="198">
        <f>'[2]tr (2)'!E1506</f>
        <v>114.8</v>
      </c>
      <c r="E2170" s="251"/>
      <c r="F2170" s="198">
        <f>'[2]tr (2)'!F1506</f>
        <v>114.8</v>
      </c>
      <c r="G2170" s="198">
        <f>'[2]tr (2)'!G1506</f>
        <v>114.8</v>
      </c>
      <c r="H2170" s="198">
        <f>'[2]tr (2)'!H1506</f>
        <v>114.8</v>
      </c>
      <c r="I2170" s="198">
        <f>'[2]tr (2)'!I1506</f>
        <v>114.8</v>
      </c>
      <c r="J2170" s="198">
        <f>'[2]tr (2)'!J1506</f>
        <v>114.8</v>
      </c>
      <c r="K2170" s="198">
        <f>'[2]tr (2)'!K1506</f>
        <v>114.8</v>
      </c>
      <c r="L2170" s="198">
        <f>'[2]tr (2)'!L1506</f>
        <v>114.8</v>
      </c>
      <c r="M2170" s="198">
        <f>'[2]tr (2)'!M1506</f>
        <v>114.8</v>
      </c>
      <c r="N2170" s="198">
        <f>'[2]tr (2)'!N1506</f>
        <v>114.8</v>
      </c>
      <c r="O2170" s="251"/>
      <c r="P2170" s="247">
        <f>'[2]tr (2)'!O1506</f>
        <v>114.8</v>
      </c>
      <c r="Q2170" s="198">
        <f>'[2]tr (2)'!P1506</f>
        <v>114.8</v>
      </c>
      <c r="R2170" s="251">
        <f>'[2]tr (2)'!Q1506</f>
        <v>114.8</v>
      </c>
      <c r="S2170" s="252" t="s">
        <v>1884</v>
      </c>
    </row>
    <row r="2171" spans="1:19" ht="15" customHeight="1">
      <c r="A2171" s="216" t="s">
        <v>1885</v>
      </c>
      <c r="B2171" s="247">
        <f>'[2]tr (2)'!C1507</f>
        <v>103.2</v>
      </c>
      <c r="C2171" s="198">
        <f>'[2]tr (2)'!D1507</f>
        <v>103.2</v>
      </c>
      <c r="D2171" s="198">
        <f>'[2]tr (2)'!E1507</f>
        <v>103.2</v>
      </c>
      <c r="E2171" s="251"/>
      <c r="F2171" s="198">
        <f>'[2]tr (2)'!F1507</f>
        <v>103.2</v>
      </c>
      <c r="G2171" s="198">
        <f>'[2]tr (2)'!G1507</f>
        <v>103.2</v>
      </c>
      <c r="H2171" s="198">
        <f>'[2]tr (2)'!H1507</f>
        <v>103.2</v>
      </c>
      <c r="I2171" s="198">
        <f>'[2]tr (2)'!I1507</f>
        <v>103.2</v>
      </c>
      <c r="J2171" s="198">
        <f>'[2]tr (2)'!J1507</f>
        <v>103.2</v>
      </c>
      <c r="K2171" s="198">
        <f>'[2]tr (2)'!K1507</f>
        <v>103.2</v>
      </c>
      <c r="L2171" s="198">
        <f>'[2]tr (2)'!L1507</f>
        <v>99.3</v>
      </c>
      <c r="M2171" s="198">
        <f>'[2]tr (2)'!M1507</f>
        <v>99.3</v>
      </c>
      <c r="N2171" s="198">
        <f>'[2]tr (2)'!N1507</f>
        <v>99.3</v>
      </c>
      <c r="O2171" s="251"/>
      <c r="P2171" s="247">
        <f>'[2]tr (2)'!O1507</f>
        <v>99.3</v>
      </c>
      <c r="Q2171" s="198">
        <f>'[2]tr (2)'!P1507</f>
        <v>99.3</v>
      </c>
      <c r="R2171" s="251">
        <f>'[2]tr (2)'!Q1507</f>
        <v>99.3</v>
      </c>
      <c r="S2171" s="252" t="s">
        <v>1886</v>
      </c>
    </row>
    <row r="2172" spans="1:19" ht="15" customHeight="1">
      <c r="A2172" s="216" t="s">
        <v>1887</v>
      </c>
      <c r="B2172" s="247">
        <f>'[2]tr (2)'!C1508</f>
        <v>100</v>
      </c>
      <c r="C2172" s="198">
        <f>'[2]tr (2)'!D1508</f>
        <v>100</v>
      </c>
      <c r="D2172" s="198">
        <f>'[2]tr (2)'!E1508</f>
        <v>100</v>
      </c>
      <c r="E2172" s="251"/>
      <c r="F2172" s="198">
        <f>'[2]tr (2)'!F1508</f>
        <v>100</v>
      </c>
      <c r="G2172" s="198">
        <f>'[2]tr (2)'!G1508</f>
        <v>100</v>
      </c>
      <c r="H2172" s="198">
        <f>'[2]tr (2)'!H1508</f>
        <v>100</v>
      </c>
      <c r="I2172" s="198">
        <f>'[2]tr (2)'!I1508</f>
        <v>100</v>
      </c>
      <c r="J2172" s="198">
        <f>'[2]tr (2)'!J1508</f>
        <v>100</v>
      </c>
      <c r="K2172" s="198">
        <f>'[2]tr (2)'!K1508</f>
        <v>100</v>
      </c>
      <c r="L2172" s="198">
        <f>'[2]tr (2)'!L1508</f>
        <v>100</v>
      </c>
      <c r="M2172" s="198">
        <f>'[2]tr (2)'!M1508</f>
        <v>100</v>
      </c>
      <c r="N2172" s="198">
        <f>'[2]tr (2)'!N1508</f>
        <v>100</v>
      </c>
      <c r="O2172" s="251"/>
      <c r="P2172" s="247">
        <f>'[2]tr (2)'!O1508</f>
        <v>100</v>
      </c>
      <c r="Q2172" s="198">
        <f>'[2]tr (2)'!P1508</f>
        <v>100</v>
      </c>
      <c r="R2172" s="251">
        <f>'[2]tr (2)'!Q1508</f>
        <v>100</v>
      </c>
      <c r="S2172" s="256" t="s">
        <v>1888</v>
      </c>
    </row>
    <row r="2173" spans="1:19" ht="15" customHeight="1">
      <c r="A2173" s="216" t="s">
        <v>1889</v>
      </c>
      <c r="B2173" s="247">
        <f>'[2]tr (2)'!C1509</f>
        <v>105.9</v>
      </c>
      <c r="C2173" s="198">
        <f>'[2]tr (2)'!D1509</f>
        <v>105.9</v>
      </c>
      <c r="D2173" s="198">
        <f>'[2]tr (2)'!E1509</f>
        <v>105.9</v>
      </c>
      <c r="E2173" s="251"/>
      <c r="F2173" s="198">
        <f>'[2]tr (2)'!F1509</f>
        <v>105.9</v>
      </c>
      <c r="G2173" s="198">
        <f>'[2]tr (2)'!G1509</f>
        <v>105.9</v>
      </c>
      <c r="H2173" s="198">
        <f>'[2]tr (2)'!H1509</f>
        <v>105.9</v>
      </c>
      <c r="I2173" s="198">
        <f>'[2]tr (2)'!I1509</f>
        <v>105.9</v>
      </c>
      <c r="J2173" s="198">
        <f>'[2]tr (2)'!J1509</f>
        <v>105.9</v>
      </c>
      <c r="K2173" s="198">
        <f>'[2]tr (2)'!K1509</f>
        <v>105.9</v>
      </c>
      <c r="L2173" s="198">
        <f>'[2]tr (2)'!L1509</f>
        <v>105.9</v>
      </c>
      <c r="M2173" s="198">
        <f>'[2]tr (2)'!M1509</f>
        <v>105.9</v>
      </c>
      <c r="N2173" s="198">
        <f>'[2]tr (2)'!N1509</f>
        <v>105.9</v>
      </c>
      <c r="O2173" s="251"/>
      <c r="P2173" s="247">
        <f>'[2]tr (2)'!O1509</f>
        <v>105.9</v>
      </c>
      <c r="Q2173" s="198">
        <f>'[2]tr (2)'!P1509</f>
        <v>105.9</v>
      </c>
      <c r="R2173" s="251">
        <f>'[2]tr (2)'!Q1509</f>
        <v>105.9</v>
      </c>
      <c r="S2173" s="252" t="s">
        <v>1890</v>
      </c>
    </row>
    <row r="2174" spans="1:19" ht="15" customHeight="1">
      <c r="A2174" s="303"/>
      <c r="B2174" s="247"/>
      <c r="C2174" s="198"/>
      <c r="D2174" s="198"/>
      <c r="E2174" s="255"/>
      <c r="O2174" s="237"/>
      <c r="R2174" s="237"/>
    </row>
    <row r="2175" spans="1:19" ht="15" customHeight="1">
      <c r="A2175" s="267"/>
      <c r="B2175" s="247"/>
      <c r="C2175" s="198"/>
      <c r="D2175" s="198"/>
      <c r="E2175" s="255"/>
      <c r="R2175" s="237"/>
    </row>
    <row r="2176" spans="1:19" ht="15" customHeight="1">
      <c r="A2176" s="267"/>
      <c r="B2176" s="247"/>
      <c r="C2176" s="198"/>
      <c r="D2176" s="198"/>
      <c r="E2176" s="255"/>
      <c r="R2176" s="237"/>
    </row>
    <row r="2177" spans="1:19" ht="15" customHeight="1">
      <c r="A2177" s="267"/>
      <c r="B2177" s="247"/>
      <c r="C2177" s="198"/>
      <c r="D2177" s="198"/>
      <c r="E2177" s="255"/>
      <c r="R2177" s="237"/>
    </row>
    <row r="2178" spans="1:19" ht="15" customHeight="1">
      <c r="A2178" s="267"/>
      <c r="B2178" s="247"/>
      <c r="C2178" s="198"/>
      <c r="D2178" s="198"/>
      <c r="E2178" s="255"/>
      <c r="R2178" s="237"/>
    </row>
    <row r="2179" spans="1:19" ht="15" customHeight="1">
      <c r="A2179" s="267"/>
      <c r="B2179" s="247"/>
      <c r="C2179" s="198"/>
      <c r="D2179" s="198"/>
      <c r="E2179" s="255"/>
      <c r="R2179" s="237"/>
    </row>
    <row r="2180" spans="1:19" ht="15" customHeight="1">
      <c r="A2180" s="267"/>
      <c r="B2180" s="247"/>
      <c r="C2180" s="198"/>
      <c r="D2180" s="198"/>
      <c r="E2180" s="255"/>
      <c r="R2180" s="237"/>
    </row>
    <row r="2181" spans="1:19" ht="15" customHeight="1">
      <c r="A2181" s="267"/>
      <c r="B2181" s="247"/>
      <c r="C2181" s="198"/>
      <c r="D2181" s="198"/>
      <c r="E2181" s="255"/>
      <c r="R2181" s="237"/>
    </row>
    <row r="2182" spans="1:19" ht="15" customHeight="1">
      <c r="A2182" s="267"/>
      <c r="B2182" s="247"/>
      <c r="C2182" s="198"/>
      <c r="D2182" s="198"/>
      <c r="E2182" s="255"/>
      <c r="R2182" s="237"/>
    </row>
    <row r="2183" spans="1:19" ht="15" customHeight="1">
      <c r="A2183" s="267"/>
      <c r="B2183" s="247"/>
      <c r="C2183" s="198"/>
      <c r="D2183" s="198"/>
      <c r="E2183" s="255"/>
      <c r="R2183" s="237"/>
    </row>
    <row r="2184" spans="1:19" ht="15" customHeight="1">
      <c r="A2184" s="267"/>
      <c r="B2184" s="247"/>
      <c r="C2184" s="198"/>
      <c r="D2184" s="198"/>
      <c r="E2184" s="255"/>
      <c r="R2184" s="237"/>
    </row>
    <row r="2185" spans="1:19" ht="15" customHeight="1">
      <c r="A2185" s="267"/>
      <c r="B2185" s="247"/>
      <c r="C2185" s="198"/>
      <c r="D2185" s="198"/>
      <c r="E2185" s="255"/>
      <c r="R2185" s="237"/>
    </row>
    <row r="2186" spans="1:19" ht="15" customHeight="1">
      <c r="A2186" s="267"/>
      <c r="B2186" s="247"/>
      <c r="C2186" s="198"/>
      <c r="D2186" s="198"/>
      <c r="E2186" s="255"/>
      <c r="R2186" s="237"/>
    </row>
    <row r="2187" spans="1:19" ht="15" customHeight="1">
      <c r="A2187" s="281"/>
      <c r="B2187" s="258"/>
      <c r="C2187" s="259"/>
      <c r="D2187" s="259"/>
      <c r="E2187" s="260"/>
      <c r="F2187" s="308"/>
      <c r="G2187" s="212"/>
      <c r="H2187" s="212"/>
      <c r="I2187" s="212"/>
      <c r="J2187" s="212"/>
      <c r="K2187" s="212"/>
      <c r="L2187" s="212"/>
      <c r="M2187" s="212"/>
      <c r="N2187" s="212"/>
      <c r="O2187" s="212"/>
      <c r="P2187" s="308"/>
      <c r="Q2187" s="212"/>
      <c r="R2187" s="282"/>
      <c r="S2187" s="214"/>
    </row>
    <row r="2188" spans="1:19" ht="15" customHeight="1">
      <c r="A2188" s="271" t="s">
        <v>1891</v>
      </c>
      <c r="B2188" s="198"/>
      <c r="C2188" s="198"/>
      <c r="D2188" s="198"/>
      <c r="E2188" s="265"/>
      <c r="O2188" s="195"/>
      <c r="P2188" s="195"/>
      <c r="S2188" s="272" t="s">
        <v>1892</v>
      </c>
    </row>
    <row r="2189" spans="1:19" ht="15" customHeight="1">
      <c r="A2189" s="271"/>
      <c r="B2189" s="198"/>
      <c r="C2189" s="198"/>
      <c r="D2189" s="198"/>
      <c r="E2189" s="265"/>
      <c r="O2189" s="195"/>
      <c r="P2189" s="195"/>
      <c r="S2189" s="272"/>
    </row>
    <row r="2190" spans="1:19" ht="15" customHeight="1">
      <c r="E2190" s="265"/>
      <c r="O2190" s="195"/>
      <c r="P2190" s="195"/>
    </row>
    <row r="2191" spans="1:19" ht="15" customHeight="1">
      <c r="E2191" s="265"/>
      <c r="O2191" s="195"/>
      <c r="P2191" s="195"/>
    </row>
    <row r="2192" spans="1:19" ht="15" customHeight="1">
      <c r="E2192" s="265"/>
      <c r="O2192" s="195"/>
      <c r="P2192" s="195"/>
    </row>
    <row r="2193" spans="1:19" ht="15" customHeight="1">
      <c r="E2193" s="265"/>
      <c r="O2193" s="195"/>
      <c r="P2193" s="195"/>
    </row>
    <row r="2194" spans="1:19" ht="24" customHeight="1">
      <c r="A2194" s="194" t="s">
        <v>1670</v>
      </c>
      <c r="B2194" s="198"/>
      <c r="C2194" s="198"/>
      <c r="D2194" s="198"/>
      <c r="O2194" s="195"/>
      <c r="P2194" s="195"/>
      <c r="S2194" s="199" t="s">
        <v>1671</v>
      </c>
    </row>
    <row r="2195" spans="1:19" ht="18" customHeight="1">
      <c r="A2195" s="266" t="s">
        <v>1965</v>
      </c>
      <c r="B2195" s="198"/>
      <c r="C2195" s="198"/>
      <c r="D2195" s="198"/>
      <c r="O2195" s="195"/>
      <c r="P2195" s="195"/>
      <c r="S2195" s="205" t="s">
        <v>1966</v>
      </c>
    </row>
    <row r="2196" spans="1:19" ht="18" customHeight="1">
      <c r="A2196" s="207" t="s">
        <v>1674</v>
      </c>
      <c r="B2196" s="198"/>
      <c r="C2196" s="198"/>
      <c r="D2196" s="198"/>
      <c r="O2196" s="195"/>
      <c r="P2196" s="195"/>
      <c r="S2196" s="209" t="s">
        <v>1675</v>
      </c>
    </row>
    <row r="2197" spans="1:19" ht="11.45" customHeight="1">
      <c r="A2197" s="211"/>
      <c r="B2197" s="212"/>
      <c r="C2197" s="212"/>
      <c r="D2197" s="212"/>
      <c r="E2197" s="212"/>
      <c r="F2197" s="212"/>
      <c r="G2197" s="212"/>
      <c r="H2197" s="212"/>
      <c r="I2197" s="212"/>
      <c r="J2197" s="212"/>
      <c r="K2197" s="212"/>
      <c r="L2197" s="212"/>
      <c r="M2197" s="212"/>
      <c r="N2197" s="212"/>
      <c r="O2197" s="212"/>
      <c r="P2197" s="212"/>
      <c r="Q2197" s="212"/>
      <c r="R2197" s="212"/>
      <c r="S2197" s="214"/>
    </row>
    <row r="2198" spans="1:19" ht="11.45" customHeight="1">
      <c r="A2198" s="217"/>
      <c r="B2198" s="2269">
        <v>2020</v>
      </c>
      <c r="C2198" s="2270"/>
      <c r="D2198" s="2270"/>
      <c r="E2198" s="2270"/>
      <c r="F2198" s="2270"/>
      <c r="G2198" s="2270"/>
      <c r="H2198" s="2270"/>
      <c r="I2198" s="2270"/>
      <c r="J2198" s="2270"/>
      <c r="K2198" s="2271"/>
      <c r="L2198" s="2269">
        <v>2019</v>
      </c>
      <c r="M2198" s="2270"/>
      <c r="N2198" s="2270"/>
      <c r="O2198" s="2270"/>
      <c r="P2198" s="2270"/>
      <c r="Q2198" s="2270"/>
      <c r="R2198" s="2271"/>
      <c r="S2198" s="218"/>
    </row>
    <row r="2199" spans="1:19" ht="11.45" customHeight="1">
      <c r="A2199" s="217"/>
      <c r="B2199" s="2272"/>
      <c r="C2199" s="2273"/>
      <c r="D2199" s="2273"/>
      <c r="E2199" s="2273"/>
      <c r="F2199" s="2273"/>
      <c r="G2199" s="2273"/>
      <c r="H2199" s="2273"/>
      <c r="I2199" s="2273"/>
      <c r="J2199" s="2273"/>
      <c r="K2199" s="2274"/>
      <c r="L2199" s="2272"/>
      <c r="M2199" s="2273"/>
      <c r="N2199" s="2273"/>
      <c r="O2199" s="2273"/>
      <c r="P2199" s="2273"/>
      <c r="Q2199" s="2273"/>
      <c r="R2199" s="2274"/>
      <c r="S2199" s="218" t="s">
        <v>1570</v>
      </c>
    </row>
    <row r="2200" spans="1:19" ht="11.45" customHeight="1">
      <c r="A2200" s="217"/>
      <c r="B2200" s="711" t="s">
        <v>45</v>
      </c>
      <c r="C2200" s="224" t="s">
        <v>47</v>
      </c>
      <c r="D2200" s="224" t="s">
        <v>27</v>
      </c>
      <c r="E2200" s="221"/>
      <c r="F2200" s="219" t="s">
        <v>28</v>
      </c>
      <c r="G2200" s="220" t="s">
        <v>29</v>
      </c>
      <c r="H2200" s="220" t="s">
        <v>30</v>
      </c>
      <c r="I2200" s="223" t="s">
        <v>23</v>
      </c>
      <c r="J2200" s="222" t="s">
        <v>24</v>
      </c>
      <c r="K2200" s="222" t="s">
        <v>25</v>
      </c>
      <c r="L2200" s="223" t="s">
        <v>1571</v>
      </c>
      <c r="M2200" s="223" t="s">
        <v>1676</v>
      </c>
      <c r="N2200" s="223" t="s">
        <v>26</v>
      </c>
      <c r="O2200" s="225"/>
      <c r="P2200" s="224" t="s">
        <v>45</v>
      </c>
      <c r="Q2200" s="224" t="s">
        <v>47</v>
      </c>
      <c r="R2200" s="712" t="s">
        <v>27</v>
      </c>
      <c r="S2200" s="218"/>
    </row>
    <row r="2201" spans="1:19" ht="11.45" customHeight="1">
      <c r="A2201" s="226"/>
      <c r="B2201" s="714" t="s">
        <v>13</v>
      </c>
      <c r="C2201" s="232" t="s">
        <v>46</v>
      </c>
      <c r="D2201" s="232" t="s">
        <v>12</v>
      </c>
      <c r="E2201" s="229"/>
      <c r="F2201" s="227" t="s">
        <v>11</v>
      </c>
      <c r="G2201" s="228" t="s">
        <v>10</v>
      </c>
      <c r="H2201" s="228" t="s">
        <v>9</v>
      </c>
      <c r="I2201" s="231" t="s">
        <v>8</v>
      </c>
      <c r="J2201" s="230" t="s">
        <v>7</v>
      </c>
      <c r="K2201" s="230" t="s">
        <v>6</v>
      </c>
      <c r="L2201" s="231" t="s">
        <v>1575</v>
      </c>
      <c r="M2201" s="231" t="s">
        <v>1576</v>
      </c>
      <c r="N2201" s="231" t="s">
        <v>1577</v>
      </c>
      <c r="O2201" s="233"/>
      <c r="P2201" s="232" t="s">
        <v>13</v>
      </c>
      <c r="Q2201" s="232" t="s">
        <v>46</v>
      </c>
      <c r="R2201" s="715" t="s">
        <v>12</v>
      </c>
      <c r="S2201" s="234"/>
    </row>
    <row r="2202" spans="1:19" ht="15" customHeight="1">
      <c r="A2202" s="217"/>
      <c r="B2202" s="241"/>
      <c r="C2202" s="242"/>
      <c r="D2202" s="242"/>
      <c r="E2202" s="268"/>
      <c r="R2202" s="291"/>
      <c r="S2202" s="239"/>
    </row>
    <row r="2203" spans="1:19" ht="15" customHeight="1">
      <c r="A2203" s="240" t="s">
        <v>1677</v>
      </c>
      <c r="B2203" s="241">
        <f>'[2]tr (2)'!C1511</f>
        <v>106.4</v>
      </c>
      <c r="C2203" s="242">
        <f>'[2]tr (2)'!D1511</f>
        <v>105.5</v>
      </c>
      <c r="D2203" s="242">
        <f>'[2]tr (2)'!E1511</f>
        <v>104.7</v>
      </c>
      <c r="E2203" s="244"/>
      <c r="F2203" s="242">
        <f>'[2]tr (2)'!F1511</f>
        <v>104.4</v>
      </c>
      <c r="G2203" s="242">
        <f>'[2]tr (2)'!G1511</f>
        <v>104.8</v>
      </c>
      <c r="H2203" s="242">
        <f>'[2]tr (2)'!H1511</f>
        <v>104.8</v>
      </c>
      <c r="I2203" s="242">
        <f>'[2]tr (2)'!I1511</f>
        <v>105.6</v>
      </c>
      <c r="J2203" s="242">
        <f>'[2]tr (2)'!J1511</f>
        <v>104.9</v>
      </c>
      <c r="K2203" s="242">
        <f>'[2]tr (2)'!K1511</f>
        <v>104.6</v>
      </c>
      <c r="L2203" s="242">
        <f>'[2]tr (2)'!L1511</f>
        <v>104.4</v>
      </c>
      <c r="M2203" s="242">
        <f>'[2]tr (2)'!M1511</f>
        <v>105.2</v>
      </c>
      <c r="N2203" s="242">
        <f>'[2]tr (2)'!N1511</f>
        <v>104</v>
      </c>
      <c r="O2203" s="244"/>
      <c r="P2203" s="241">
        <f>'[2]tr (2)'!O1511</f>
        <v>104</v>
      </c>
      <c r="Q2203" s="242">
        <f>'[2]tr (2)'!P1511</f>
        <v>102.8</v>
      </c>
      <c r="R2203" s="244">
        <f>'[2]tr (2)'!Q1511</f>
        <v>102</v>
      </c>
      <c r="S2203" s="245" t="s">
        <v>1678</v>
      </c>
    </row>
    <row r="2204" spans="1:19" ht="15" customHeight="1">
      <c r="A2204" s="246"/>
      <c r="B2204" s="247"/>
      <c r="C2204" s="198"/>
      <c r="D2204" s="242"/>
      <c r="E2204" s="244"/>
      <c r="F2204" s="242"/>
      <c r="G2204" s="242"/>
      <c r="H2204" s="242"/>
      <c r="I2204" s="242"/>
      <c r="J2204" s="242"/>
      <c r="K2204" s="242"/>
      <c r="L2204" s="242"/>
      <c r="M2204" s="242"/>
      <c r="N2204" s="242"/>
      <c r="O2204" s="244"/>
      <c r="P2204" s="241"/>
      <c r="Q2204" s="242"/>
      <c r="R2204" s="244"/>
      <c r="S2204" s="248"/>
    </row>
    <row r="2205" spans="1:19" ht="15" customHeight="1">
      <c r="A2205" s="249" t="s">
        <v>1679</v>
      </c>
      <c r="B2205" s="241">
        <f>'[2]tr (2)'!C1513</f>
        <v>109</v>
      </c>
      <c r="C2205" s="242">
        <f>'[2]tr (2)'!D1513</f>
        <v>107.1</v>
      </c>
      <c r="D2205" s="242">
        <f>'[2]tr (2)'!E1513</f>
        <v>105.1</v>
      </c>
      <c r="E2205" s="244"/>
      <c r="F2205" s="242">
        <f>'[2]tr (2)'!F1513</f>
        <v>104.7</v>
      </c>
      <c r="G2205" s="242">
        <f>'[2]tr (2)'!G1513</f>
        <v>105.9</v>
      </c>
      <c r="H2205" s="242">
        <f>'[2]tr (2)'!H1513</f>
        <v>106.1</v>
      </c>
      <c r="I2205" s="242">
        <f>'[2]tr (2)'!I1513</f>
        <v>107.2</v>
      </c>
      <c r="J2205" s="242">
        <f>'[2]tr (2)'!J1513</f>
        <v>105.1</v>
      </c>
      <c r="K2205" s="242">
        <f>'[2]tr (2)'!K1513</f>
        <v>104.4</v>
      </c>
      <c r="L2205" s="242">
        <f>'[2]tr (2)'!L1513</f>
        <v>104.3</v>
      </c>
      <c r="M2205" s="242">
        <f>'[2]tr (2)'!M1513</f>
        <v>106.3</v>
      </c>
      <c r="N2205" s="242">
        <f>'[2]tr (2)'!N1513</f>
        <v>103.5</v>
      </c>
      <c r="O2205" s="244"/>
      <c r="P2205" s="241">
        <f>'[2]tr (2)'!O1513</f>
        <v>103.5</v>
      </c>
      <c r="Q2205" s="242">
        <f>'[2]tr (2)'!P1513</f>
        <v>104.3</v>
      </c>
      <c r="R2205" s="244">
        <f>'[2]tr (2)'!Q1513</f>
        <v>102.2</v>
      </c>
      <c r="S2205" s="250" t="s">
        <v>1680</v>
      </c>
    </row>
    <row r="2206" spans="1:19" ht="15" customHeight="1">
      <c r="A2206" s="216" t="s">
        <v>1681</v>
      </c>
      <c r="B2206" s="247">
        <f>'[2]tr (2)'!C1514</f>
        <v>106.3</v>
      </c>
      <c r="C2206" s="198">
        <f>'[2]tr (2)'!D1514</f>
        <v>106.3</v>
      </c>
      <c r="D2206" s="198">
        <f>'[2]tr (2)'!E1514</f>
        <v>106.3</v>
      </c>
      <c r="E2206" s="251"/>
      <c r="F2206" s="198">
        <f>'[2]tr (2)'!F1514</f>
        <v>106.2</v>
      </c>
      <c r="G2206" s="198">
        <f>'[2]tr (2)'!G1514</f>
        <v>106.4</v>
      </c>
      <c r="H2206" s="198">
        <f>'[2]tr (2)'!H1514</f>
        <v>106.3</v>
      </c>
      <c r="I2206" s="198">
        <f>'[2]tr (2)'!I1514</f>
        <v>106.3</v>
      </c>
      <c r="J2206" s="198">
        <f>'[2]tr (2)'!J1514</f>
        <v>106.3</v>
      </c>
      <c r="K2206" s="198">
        <f>'[2]tr (2)'!K1514</f>
        <v>105.4</v>
      </c>
      <c r="L2206" s="198">
        <f>'[2]tr (2)'!L1514</f>
        <v>105.5</v>
      </c>
      <c r="M2206" s="198">
        <f>'[2]tr (2)'!M1514</f>
        <v>105.5</v>
      </c>
      <c r="N2206" s="198">
        <f>'[2]tr (2)'!N1514</f>
        <v>105.5</v>
      </c>
      <c r="O2206" s="251"/>
      <c r="P2206" s="247">
        <f>'[2]tr (2)'!O1514</f>
        <v>105.5</v>
      </c>
      <c r="Q2206" s="198">
        <f>'[2]tr (2)'!P1514</f>
        <v>105.5</v>
      </c>
      <c r="R2206" s="251">
        <f>'[2]tr (2)'!Q1514</f>
        <v>105.5</v>
      </c>
      <c r="S2206" s="252" t="s">
        <v>1682</v>
      </c>
    </row>
    <row r="2207" spans="1:19" ht="15" customHeight="1">
      <c r="A2207" s="216" t="s">
        <v>1683</v>
      </c>
      <c r="B2207" s="247">
        <f>'[2]tr (2)'!C1515</f>
        <v>108.7</v>
      </c>
      <c r="C2207" s="198">
        <f>'[2]tr (2)'!D1515</f>
        <v>105.7</v>
      </c>
      <c r="D2207" s="198">
        <f>'[2]tr (2)'!E1515</f>
        <v>106</v>
      </c>
      <c r="E2207" s="251"/>
      <c r="F2207" s="198">
        <f>'[2]tr (2)'!F1515</f>
        <v>104.8</v>
      </c>
      <c r="G2207" s="198">
        <f>'[2]tr (2)'!G1515</f>
        <v>104.5</v>
      </c>
      <c r="H2207" s="198">
        <f>'[2]tr (2)'!H1515</f>
        <v>107.6</v>
      </c>
      <c r="I2207" s="198">
        <f>'[2]tr (2)'!I1515</f>
        <v>106.6</v>
      </c>
      <c r="J2207" s="198">
        <f>'[2]tr (2)'!J1515</f>
        <v>104.8</v>
      </c>
      <c r="K2207" s="198">
        <f>'[2]tr (2)'!K1515</f>
        <v>103.4</v>
      </c>
      <c r="L2207" s="198">
        <f>'[2]tr (2)'!L1515</f>
        <v>104</v>
      </c>
      <c r="M2207" s="198">
        <f>'[2]tr (2)'!M1515</f>
        <v>107.2</v>
      </c>
      <c r="N2207" s="198">
        <f>'[2]tr (2)'!N1515</f>
        <v>106</v>
      </c>
      <c r="O2207" s="251"/>
      <c r="P2207" s="247">
        <f>'[2]tr (2)'!O1515</f>
        <v>106</v>
      </c>
      <c r="Q2207" s="198">
        <f>'[2]tr (2)'!P1515</f>
        <v>105.2</v>
      </c>
      <c r="R2207" s="251">
        <f>'[2]tr (2)'!Q1515</f>
        <v>106.4</v>
      </c>
      <c r="S2207" s="252" t="s">
        <v>1684</v>
      </c>
    </row>
    <row r="2208" spans="1:19" ht="15" customHeight="1">
      <c r="A2208" s="216" t="s">
        <v>1685</v>
      </c>
      <c r="B2208" s="247">
        <f>'[2]tr (2)'!C1516</f>
        <v>115.4</v>
      </c>
      <c r="C2208" s="198">
        <f>'[2]tr (2)'!D1516</f>
        <v>119.4</v>
      </c>
      <c r="D2208" s="198">
        <f>'[2]tr (2)'!E1516</f>
        <v>117.9</v>
      </c>
      <c r="E2208" s="251"/>
      <c r="F2208" s="198">
        <f>'[2]tr (2)'!F1516</f>
        <v>119.3</v>
      </c>
      <c r="G2208" s="198">
        <f>'[2]tr (2)'!G1516</f>
        <v>130.69999999999999</v>
      </c>
      <c r="H2208" s="198">
        <f>'[2]tr (2)'!H1516</f>
        <v>121</v>
      </c>
      <c r="I2208" s="198">
        <f>'[2]tr (2)'!I1516</f>
        <v>131.69999999999999</v>
      </c>
      <c r="J2208" s="198">
        <f>'[2]tr (2)'!J1516</f>
        <v>124.7</v>
      </c>
      <c r="K2208" s="198">
        <f>'[2]tr (2)'!K1516</f>
        <v>124.3</v>
      </c>
      <c r="L2208" s="198">
        <f>'[2]tr (2)'!L1516</f>
        <v>122.7</v>
      </c>
      <c r="M2208" s="198">
        <f>'[2]tr (2)'!M1516</f>
        <v>122.9</v>
      </c>
      <c r="N2208" s="198">
        <f>'[2]tr (2)'!N1516</f>
        <v>117.3</v>
      </c>
      <c r="O2208" s="251"/>
      <c r="P2208" s="247">
        <f>'[2]tr (2)'!O1516</f>
        <v>118.6</v>
      </c>
      <c r="Q2208" s="198">
        <f>'[2]tr (2)'!P1516</f>
        <v>120.6</v>
      </c>
      <c r="R2208" s="251">
        <f>'[2]tr (2)'!Q1516</f>
        <v>117.5</v>
      </c>
      <c r="S2208" s="253" t="s">
        <v>1686</v>
      </c>
    </row>
    <row r="2209" spans="1:19" ht="15" customHeight="1">
      <c r="A2209" s="216" t="s">
        <v>1687</v>
      </c>
      <c r="B2209" s="247">
        <f>'[2]tr (2)'!C1517</f>
        <v>99.6</v>
      </c>
      <c r="C2209" s="198">
        <f>'[2]tr (2)'!D1517</f>
        <v>99.2</v>
      </c>
      <c r="D2209" s="198">
        <f>'[2]tr (2)'!E1517</f>
        <v>99.2</v>
      </c>
      <c r="E2209" s="251"/>
      <c r="F2209" s="198">
        <f>'[2]tr (2)'!F1517</f>
        <v>99.2</v>
      </c>
      <c r="G2209" s="198">
        <f>'[2]tr (2)'!G1517</f>
        <v>101.4</v>
      </c>
      <c r="H2209" s="198">
        <f>'[2]tr (2)'!H1517</f>
        <v>100.3</v>
      </c>
      <c r="I2209" s="198">
        <f>'[2]tr (2)'!I1517</f>
        <v>100.7</v>
      </c>
      <c r="J2209" s="198">
        <f>'[2]tr (2)'!J1517</f>
        <v>100.7</v>
      </c>
      <c r="K2209" s="198">
        <f>'[2]tr (2)'!K1517</f>
        <v>100.4</v>
      </c>
      <c r="L2209" s="198">
        <f>'[2]tr (2)'!L1517</f>
        <v>100.1</v>
      </c>
      <c r="M2209" s="198">
        <f>'[2]tr (2)'!M1517</f>
        <v>100.1</v>
      </c>
      <c r="N2209" s="198">
        <f>'[2]tr (2)'!N1517</f>
        <v>100.4</v>
      </c>
      <c r="O2209" s="251"/>
      <c r="P2209" s="247">
        <f>'[2]tr (2)'!O1517</f>
        <v>99.7</v>
      </c>
      <c r="Q2209" s="198">
        <f>'[2]tr (2)'!P1517</f>
        <v>100.5</v>
      </c>
      <c r="R2209" s="251">
        <f>'[2]tr (2)'!Q1517</f>
        <v>100.7</v>
      </c>
      <c r="S2209" s="253" t="s">
        <v>1688</v>
      </c>
    </row>
    <row r="2210" spans="1:19" ht="15" customHeight="1">
      <c r="A2210" s="216" t="s">
        <v>1689</v>
      </c>
      <c r="B2210" s="247">
        <f>'[2]tr (2)'!C1518</f>
        <v>91.2</v>
      </c>
      <c r="C2210" s="198">
        <f>'[2]tr (2)'!D1518</f>
        <v>88.1</v>
      </c>
      <c r="D2210" s="198">
        <f>'[2]tr (2)'!E1518</f>
        <v>91.5</v>
      </c>
      <c r="E2210" s="251"/>
      <c r="F2210" s="198">
        <f>'[2]tr (2)'!F1518</f>
        <v>91.5</v>
      </c>
      <c r="G2210" s="198">
        <f>'[2]tr (2)'!G1518</f>
        <v>90.9</v>
      </c>
      <c r="H2210" s="198">
        <f>'[2]tr (2)'!H1518</f>
        <v>90.9</v>
      </c>
      <c r="I2210" s="198">
        <f>'[2]tr (2)'!I1518</f>
        <v>93.1</v>
      </c>
      <c r="J2210" s="198">
        <f>'[2]tr (2)'!J1518</f>
        <v>94.3</v>
      </c>
      <c r="K2210" s="198">
        <f>'[2]tr (2)'!K1518</f>
        <v>92.7</v>
      </c>
      <c r="L2210" s="198">
        <f>'[2]tr (2)'!L1518</f>
        <v>91.8</v>
      </c>
      <c r="M2210" s="198">
        <f>'[2]tr (2)'!M1518</f>
        <v>90.6</v>
      </c>
      <c r="N2210" s="198">
        <f>'[2]tr (2)'!N1518</f>
        <v>88.1</v>
      </c>
      <c r="O2210" s="251"/>
      <c r="P2210" s="247">
        <f>'[2]tr (2)'!O1518</f>
        <v>89.3</v>
      </c>
      <c r="Q2210" s="198">
        <f>'[2]tr (2)'!P1518</f>
        <v>89.3</v>
      </c>
      <c r="R2210" s="251">
        <f>'[2]tr (2)'!Q1518</f>
        <v>88.3</v>
      </c>
      <c r="S2210" s="253" t="s">
        <v>1690</v>
      </c>
    </row>
    <row r="2211" spans="1:19" ht="15" customHeight="1">
      <c r="A2211" s="216" t="s">
        <v>1691</v>
      </c>
      <c r="B2211" s="247">
        <f>'[2]tr (2)'!C1519</f>
        <v>150.4</v>
      </c>
      <c r="C2211" s="198">
        <f>'[2]tr (2)'!D1519</f>
        <v>147.69999999999999</v>
      </c>
      <c r="D2211" s="198">
        <f>'[2]tr (2)'!E1519</f>
        <v>121.5</v>
      </c>
      <c r="E2211" s="251"/>
      <c r="F2211" s="198">
        <f>'[2]tr (2)'!F1519</f>
        <v>123.9</v>
      </c>
      <c r="G2211" s="198">
        <f>'[2]tr (2)'!G1519</f>
        <v>124.5</v>
      </c>
      <c r="H2211" s="198">
        <f>'[2]tr (2)'!H1519</f>
        <v>121.5</v>
      </c>
      <c r="I2211" s="198">
        <f>'[2]tr (2)'!I1519</f>
        <v>119.7</v>
      </c>
      <c r="J2211" s="198">
        <f>'[2]tr (2)'!J1519</f>
        <v>116.3</v>
      </c>
      <c r="K2211" s="198">
        <f>'[2]tr (2)'!K1519</f>
        <v>114.7</v>
      </c>
      <c r="L2211" s="198">
        <f>'[2]tr (2)'!L1519</f>
        <v>112.5</v>
      </c>
      <c r="M2211" s="198">
        <f>'[2]tr (2)'!M1519</f>
        <v>113.3</v>
      </c>
      <c r="N2211" s="198">
        <f>'[2]tr (2)'!N1519</f>
        <v>106.9</v>
      </c>
      <c r="O2211" s="251"/>
      <c r="P2211" s="247">
        <f>'[2]tr (2)'!O1519</f>
        <v>105</v>
      </c>
      <c r="Q2211" s="198">
        <f>'[2]tr (2)'!P1519</f>
        <v>110.3</v>
      </c>
      <c r="R2211" s="251">
        <f>'[2]tr (2)'!Q1519</f>
        <v>99.5</v>
      </c>
      <c r="S2211" s="253" t="s">
        <v>1692</v>
      </c>
    </row>
    <row r="2212" spans="1:19" ht="15" customHeight="1">
      <c r="A2212" s="216" t="s">
        <v>1693</v>
      </c>
      <c r="B2212" s="247">
        <f>'[2]tr (2)'!C1520</f>
        <v>111.4</v>
      </c>
      <c r="C2212" s="198">
        <f>'[2]tr (2)'!D1520</f>
        <v>105.2</v>
      </c>
      <c r="D2212" s="198">
        <f>'[2]tr (2)'!E1520</f>
        <v>103.2</v>
      </c>
      <c r="E2212" s="251"/>
      <c r="F2212" s="198">
        <f>'[2]tr (2)'!F1520</f>
        <v>100.1</v>
      </c>
      <c r="G2212" s="198">
        <f>'[2]tr (2)'!G1520</f>
        <v>104.5</v>
      </c>
      <c r="H2212" s="198">
        <f>'[2]tr (2)'!H1520</f>
        <v>106.3</v>
      </c>
      <c r="I2212" s="198">
        <f>'[2]tr (2)'!I1520</f>
        <v>114.4</v>
      </c>
      <c r="J2212" s="198">
        <f>'[2]tr (2)'!J1520</f>
        <v>103.8</v>
      </c>
      <c r="K2212" s="198">
        <f>'[2]tr (2)'!K1520</f>
        <v>105.4</v>
      </c>
      <c r="L2212" s="198">
        <f>'[2]tr (2)'!L1520</f>
        <v>106.5</v>
      </c>
      <c r="M2212" s="198">
        <f>'[2]tr (2)'!M1520</f>
        <v>118.4</v>
      </c>
      <c r="N2212" s="198">
        <f>'[2]tr (2)'!N1520</f>
        <v>104.5</v>
      </c>
      <c r="O2212" s="251"/>
      <c r="P2212" s="247">
        <f>'[2]tr (2)'!O1520</f>
        <v>105.9</v>
      </c>
      <c r="Q2212" s="198">
        <f>'[2]tr (2)'!P1520</f>
        <v>108.5</v>
      </c>
      <c r="R2212" s="251">
        <f>'[2]tr (2)'!Q1520</f>
        <v>97.6</v>
      </c>
      <c r="S2212" s="253" t="s">
        <v>1694</v>
      </c>
    </row>
    <row r="2213" spans="1:19" ht="15" customHeight="1">
      <c r="A2213" s="216" t="s">
        <v>1695</v>
      </c>
      <c r="B2213" s="247">
        <f>'[2]tr (2)'!C1521</f>
        <v>100.2</v>
      </c>
      <c r="C2213" s="198">
        <f>'[2]tr (2)'!D1521</f>
        <v>100.8</v>
      </c>
      <c r="D2213" s="198">
        <f>'[2]tr (2)'!E1521</f>
        <v>100.8</v>
      </c>
      <c r="E2213" s="251"/>
      <c r="F2213" s="198">
        <f>'[2]tr (2)'!F1521</f>
        <v>100.8</v>
      </c>
      <c r="G2213" s="198">
        <f>'[2]tr (2)'!G1521</f>
        <v>100.8</v>
      </c>
      <c r="H2213" s="198">
        <f>'[2]tr (2)'!H1521</f>
        <v>100.8</v>
      </c>
      <c r="I2213" s="198">
        <f>'[2]tr (2)'!I1521</f>
        <v>100.8</v>
      </c>
      <c r="J2213" s="198">
        <f>'[2]tr (2)'!J1521</f>
        <v>101.4</v>
      </c>
      <c r="K2213" s="198">
        <f>'[2]tr (2)'!K1521</f>
        <v>100.4</v>
      </c>
      <c r="L2213" s="198">
        <f>'[2]tr (2)'!L1521</f>
        <v>100.4</v>
      </c>
      <c r="M2213" s="198">
        <f>'[2]tr (2)'!M1521</f>
        <v>100.4</v>
      </c>
      <c r="N2213" s="198">
        <f>'[2]tr (2)'!N1521</f>
        <v>100.4</v>
      </c>
      <c r="O2213" s="251"/>
      <c r="P2213" s="247">
        <f>'[2]tr (2)'!O1521</f>
        <v>100.4</v>
      </c>
      <c r="Q2213" s="198">
        <f>'[2]tr (2)'!P1521</f>
        <v>101</v>
      </c>
      <c r="R2213" s="251">
        <f>'[2]tr (2)'!Q1521</f>
        <v>99.7</v>
      </c>
      <c r="S2213" s="253" t="s">
        <v>1696</v>
      </c>
    </row>
    <row r="2214" spans="1:19" ht="15" customHeight="1">
      <c r="A2214" s="216" t="s">
        <v>1697</v>
      </c>
      <c r="B2214" s="247">
        <f>'[2]tr (2)'!C1522</f>
        <v>101.9</v>
      </c>
      <c r="C2214" s="198">
        <f>'[2]tr (2)'!D1522</f>
        <v>102.7</v>
      </c>
      <c r="D2214" s="198">
        <f>'[2]tr (2)'!E1522</f>
        <v>103</v>
      </c>
      <c r="E2214" s="251"/>
      <c r="F2214" s="198">
        <f>'[2]tr (2)'!F1522</f>
        <v>102.3</v>
      </c>
      <c r="G2214" s="198">
        <f>'[2]tr (2)'!G1522</f>
        <v>104.8</v>
      </c>
      <c r="H2214" s="198">
        <f>'[2]tr (2)'!H1522</f>
        <v>105</v>
      </c>
      <c r="I2214" s="198">
        <f>'[2]tr (2)'!I1522</f>
        <v>102.3</v>
      </c>
      <c r="J2214" s="198">
        <f>'[2]tr (2)'!J1522</f>
        <v>101.3</v>
      </c>
      <c r="K2214" s="198">
        <f>'[2]tr (2)'!K1522</f>
        <v>101.1</v>
      </c>
      <c r="L2214" s="198">
        <f>'[2]tr (2)'!L1522</f>
        <v>100.9</v>
      </c>
      <c r="M2214" s="198">
        <f>'[2]tr (2)'!M1522</f>
        <v>98.5</v>
      </c>
      <c r="N2214" s="198">
        <f>'[2]tr (2)'!N1522</f>
        <v>98.9</v>
      </c>
      <c r="O2214" s="251"/>
      <c r="P2214" s="247">
        <f>'[2]tr (2)'!O1522</f>
        <v>98.5</v>
      </c>
      <c r="Q2214" s="198">
        <f>'[2]tr (2)'!P1522</f>
        <v>99</v>
      </c>
      <c r="R2214" s="251">
        <f>'[2]tr (2)'!Q1522</f>
        <v>98.6</v>
      </c>
      <c r="S2214" s="253" t="s">
        <v>1698</v>
      </c>
    </row>
    <row r="2215" spans="1:19" ht="15" customHeight="1">
      <c r="A2215" s="216" t="s">
        <v>1699</v>
      </c>
      <c r="B2215" s="247">
        <f>'[2]tr (2)'!C1523</f>
        <v>104.4</v>
      </c>
      <c r="C2215" s="198">
        <f>'[2]tr (2)'!D1523</f>
        <v>104.4</v>
      </c>
      <c r="D2215" s="198">
        <f>'[2]tr (2)'!E1523</f>
        <v>104.4</v>
      </c>
      <c r="E2215" s="251"/>
      <c r="F2215" s="198">
        <f>'[2]tr (2)'!F1523</f>
        <v>104.6</v>
      </c>
      <c r="G2215" s="198">
        <f>'[2]tr (2)'!G1523</f>
        <v>104.3</v>
      </c>
      <c r="H2215" s="198">
        <f>'[2]tr (2)'!H1523</f>
        <v>104.4</v>
      </c>
      <c r="I2215" s="198">
        <f>'[2]tr (2)'!I1523</f>
        <v>104.3</v>
      </c>
      <c r="J2215" s="198">
        <f>'[2]tr (2)'!J1523</f>
        <v>104.4</v>
      </c>
      <c r="K2215" s="198">
        <f>'[2]tr (2)'!K1523</f>
        <v>104.5</v>
      </c>
      <c r="L2215" s="198">
        <f>'[2]tr (2)'!L1523</f>
        <v>104.5</v>
      </c>
      <c r="M2215" s="198">
        <f>'[2]tr (2)'!M1523</f>
        <v>104.5</v>
      </c>
      <c r="N2215" s="198">
        <f>'[2]tr (2)'!N1523</f>
        <v>104.5</v>
      </c>
      <c r="O2215" s="251"/>
      <c r="P2215" s="247">
        <f>'[2]tr (2)'!O1523</f>
        <v>104.5</v>
      </c>
      <c r="Q2215" s="198">
        <f>'[2]tr (2)'!P1523</f>
        <v>104.5</v>
      </c>
      <c r="R2215" s="251">
        <f>'[2]tr (2)'!Q1523</f>
        <v>104.5</v>
      </c>
      <c r="S2215" s="253" t="s">
        <v>1700</v>
      </c>
    </row>
    <row r="2216" spans="1:19" ht="15" customHeight="1">
      <c r="A2216" s="216" t="s">
        <v>1701</v>
      </c>
      <c r="B2216" s="247">
        <f>'[2]tr (2)'!C1524</f>
        <v>108</v>
      </c>
      <c r="C2216" s="198">
        <f>'[2]tr (2)'!D1524</f>
        <v>108</v>
      </c>
      <c r="D2216" s="198">
        <f>'[2]tr (2)'!E1524</f>
        <v>108</v>
      </c>
      <c r="E2216" s="251"/>
      <c r="F2216" s="198">
        <f>'[2]tr (2)'!F1524</f>
        <v>108</v>
      </c>
      <c r="G2216" s="198">
        <f>'[2]tr (2)'!G1524</f>
        <v>108</v>
      </c>
      <c r="H2216" s="198">
        <f>'[2]tr (2)'!H1524</f>
        <v>108</v>
      </c>
      <c r="I2216" s="198">
        <f>'[2]tr (2)'!I1524</f>
        <v>108</v>
      </c>
      <c r="J2216" s="198">
        <f>'[2]tr (2)'!J1524</f>
        <v>108</v>
      </c>
      <c r="K2216" s="198">
        <f>'[2]tr (2)'!K1524</f>
        <v>108.3</v>
      </c>
      <c r="L2216" s="198">
        <f>'[2]tr (2)'!L1524</f>
        <v>108.3</v>
      </c>
      <c r="M2216" s="198">
        <f>'[2]tr (2)'!M1524</f>
        <v>108.3</v>
      </c>
      <c r="N2216" s="198">
        <f>'[2]tr (2)'!N1524</f>
        <v>108.3</v>
      </c>
      <c r="O2216" s="251"/>
      <c r="P2216" s="247">
        <f>'[2]tr (2)'!O1524</f>
        <v>108.3</v>
      </c>
      <c r="Q2216" s="198">
        <f>'[2]tr (2)'!P1524</f>
        <v>108.3</v>
      </c>
      <c r="R2216" s="251">
        <f>'[2]tr (2)'!Q1524</f>
        <v>108.3</v>
      </c>
      <c r="S2216" s="253" t="s">
        <v>1702</v>
      </c>
    </row>
    <row r="2217" spans="1:19" ht="15" customHeight="1">
      <c r="B2217" s="247"/>
      <c r="C2217" s="198"/>
      <c r="D2217" s="242"/>
      <c r="E2217" s="244"/>
      <c r="F2217" s="242"/>
      <c r="G2217" s="242"/>
      <c r="H2217" s="242"/>
      <c r="I2217" s="242"/>
      <c r="J2217" s="242"/>
      <c r="K2217" s="242"/>
      <c r="L2217" s="242"/>
      <c r="M2217" s="242"/>
      <c r="N2217" s="242"/>
      <c r="O2217" s="244"/>
      <c r="P2217" s="241"/>
      <c r="Q2217" s="242"/>
      <c r="R2217" s="244"/>
      <c r="S2217" s="253"/>
    </row>
    <row r="2218" spans="1:19" ht="15" customHeight="1">
      <c r="A2218" s="249" t="s">
        <v>1703</v>
      </c>
      <c r="B2218" s="241">
        <f>'[2]tr (2)'!C1526</f>
        <v>123.1</v>
      </c>
      <c r="C2218" s="242">
        <f>'[2]tr (2)'!D1526</f>
        <v>123.1</v>
      </c>
      <c r="D2218" s="242">
        <f>'[2]tr (2)'!E1526</f>
        <v>120.6</v>
      </c>
      <c r="E2218" s="244"/>
      <c r="F2218" s="242">
        <f>'[2]tr (2)'!F1526</f>
        <v>120.6</v>
      </c>
      <c r="G2218" s="242">
        <f>'[2]tr (2)'!G1526</f>
        <v>120.6</v>
      </c>
      <c r="H2218" s="242">
        <f>'[2]tr (2)'!H1526</f>
        <v>120.6</v>
      </c>
      <c r="I2218" s="242">
        <f>'[2]tr (2)'!I1526</f>
        <v>120.6</v>
      </c>
      <c r="J2218" s="242">
        <f>'[2]tr (2)'!J1526</f>
        <v>120.6</v>
      </c>
      <c r="K2218" s="242">
        <f>'[2]tr (2)'!K1526</f>
        <v>120.6</v>
      </c>
      <c r="L2218" s="242">
        <f>'[2]tr (2)'!L1526</f>
        <v>120.6</v>
      </c>
      <c r="M2218" s="242">
        <f>'[2]tr (2)'!M1526</f>
        <v>120.6</v>
      </c>
      <c r="N2218" s="242">
        <f>'[2]tr (2)'!N1526</f>
        <v>120.6</v>
      </c>
      <c r="O2218" s="244"/>
      <c r="P2218" s="241">
        <f>'[2]tr (2)'!O1526</f>
        <v>120.6</v>
      </c>
      <c r="Q2218" s="242">
        <f>'[2]tr (2)'!P1526</f>
        <v>120.6</v>
      </c>
      <c r="R2218" s="244">
        <f>'[2]tr (2)'!Q1526</f>
        <v>120.6</v>
      </c>
      <c r="S2218" s="248" t="s">
        <v>1704</v>
      </c>
    </row>
    <row r="2219" spans="1:19" ht="15" customHeight="1">
      <c r="A2219" s="216" t="s">
        <v>1705</v>
      </c>
      <c r="B2219" s="247">
        <f>'[2]tr (2)'!C1527</f>
        <v>105.8</v>
      </c>
      <c r="C2219" s="198">
        <f>'[2]tr (2)'!D1527</f>
        <v>105.8</v>
      </c>
      <c r="D2219" s="198">
        <f>'[2]tr (2)'!E1527</f>
        <v>105.8</v>
      </c>
      <c r="E2219" s="251"/>
      <c r="F2219" s="198">
        <f>'[2]tr (2)'!F1527</f>
        <v>105.8</v>
      </c>
      <c r="G2219" s="198">
        <f>'[2]tr (2)'!G1527</f>
        <v>105.8</v>
      </c>
      <c r="H2219" s="198">
        <f>'[2]tr (2)'!H1527</f>
        <v>105.8</v>
      </c>
      <c r="I2219" s="198">
        <f>'[2]tr (2)'!I1527</f>
        <v>105.8</v>
      </c>
      <c r="J2219" s="198">
        <f>'[2]tr (2)'!J1527</f>
        <v>105.8</v>
      </c>
      <c r="K2219" s="198">
        <f>'[2]tr (2)'!K1527</f>
        <v>105.8</v>
      </c>
      <c r="L2219" s="198">
        <f>'[2]tr (2)'!L1527</f>
        <v>105.8</v>
      </c>
      <c r="M2219" s="198">
        <f>'[2]tr (2)'!M1527</f>
        <v>105.8</v>
      </c>
      <c r="N2219" s="198">
        <f>'[2]tr (2)'!N1527</f>
        <v>105.8</v>
      </c>
      <c r="O2219" s="251"/>
      <c r="P2219" s="247">
        <f>'[2]tr (2)'!O1527</f>
        <v>105.8</v>
      </c>
      <c r="Q2219" s="198">
        <f>'[2]tr (2)'!P1527</f>
        <v>105.8</v>
      </c>
      <c r="R2219" s="251">
        <f>'[2]tr (2)'!Q1527</f>
        <v>105.8</v>
      </c>
      <c r="S2219" s="252" t="s">
        <v>1706</v>
      </c>
    </row>
    <row r="2220" spans="1:19" ht="15" customHeight="1">
      <c r="A2220" s="216" t="s">
        <v>1707</v>
      </c>
      <c r="B2220" s="247">
        <f>'[2]tr (2)'!C1528</f>
        <v>100</v>
      </c>
      <c r="C2220" s="198">
        <f>'[2]tr (2)'!D1528</f>
        <v>100</v>
      </c>
      <c r="D2220" s="198">
        <f>'[2]tr (2)'!E1528</f>
        <v>100</v>
      </c>
      <c r="E2220" s="251"/>
      <c r="F2220" s="198">
        <f>'[2]tr (2)'!F1528</f>
        <v>100</v>
      </c>
      <c r="G2220" s="198">
        <f>'[2]tr (2)'!G1528</f>
        <v>100</v>
      </c>
      <c r="H2220" s="198">
        <f>'[2]tr (2)'!H1528</f>
        <v>100</v>
      </c>
      <c r="I2220" s="198">
        <f>'[2]tr (2)'!I1528</f>
        <v>100</v>
      </c>
      <c r="J2220" s="198">
        <f>'[2]tr (2)'!J1528</f>
        <v>100</v>
      </c>
      <c r="K2220" s="198">
        <f>'[2]tr (2)'!K1528</f>
        <v>100</v>
      </c>
      <c r="L2220" s="198">
        <f>'[2]tr (2)'!L1528</f>
        <v>100</v>
      </c>
      <c r="M2220" s="198">
        <f>'[2]tr (2)'!M1528</f>
        <v>100</v>
      </c>
      <c r="N2220" s="198">
        <f>'[2]tr (2)'!N1528</f>
        <v>100</v>
      </c>
      <c r="O2220" s="251"/>
      <c r="P2220" s="247">
        <f>'[2]tr (2)'!O1528</f>
        <v>100</v>
      </c>
      <c r="Q2220" s="198">
        <f>'[2]tr (2)'!P1528</f>
        <v>100</v>
      </c>
      <c r="R2220" s="251">
        <f>'[2]tr (2)'!Q1528</f>
        <v>100</v>
      </c>
      <c r="S2220" s="253" t="s">
        <v>1708</v>
      </c>
    </row>
    <row r="2221" spans="1:19" ht="15" customHeight="1">
      <c r="A2221" s="216" t="s">
        <v>1709</v>
      </c>
      <c r="B2221" s="247">
        <f>'[2]tr (2)'!C1529</f>
        <v>105.9</v>
      </c>
      <c r="C2221" s="198">
        <f>'[2]tr (2)'!D1529</f>
        <v>105.9</v>
      </c>
      <c r="D2221" s="198">
        <f>'[2]tr (2)'!E1529</f>
        <v>105.9</v>
      </c>
      <c r="E2221" s="251"/>
      <c r="F2221" s="198">
        <f>'[2]tr (2)'!F1529</f>
        <v>105.9</v>
      </c>
      <c r="G2221" s="198">
        <f>'[2]tr (2)'!G1529</f>
        <v>105.9</v>
      </c>
      <c r="H2221" s="198">
        <f>'[2]tr (2)'!H1529</f>
        <v>105.9</v>
      </c>
      <c r="I2221" s="198">
        <f>'[2]tr (2)'!I1529</f>
        <v>105.9</v>
      </c>
      <c r="J2221" s="198">
        <f>'[2]tr (2)'!J1529</f>
        <v>105.9</v>
      </c>
      <c r="K2221" s="198">
        <f>'[2]tr (2)'!K1529</f>
        <v>105.9</v>
      </c>
      <c r="L2221" s="198">
        <f>'[2]tr (2)'!L1529</f>
        <v>105.9</v>
      </c>
      <c r="M2221" s="198">
        <f>'[2]tr (2)'!M1529</f>
        <v>105.9</v>
      </c>
      <c r="N2221" s="198">
        <f>'[2]tr (2)'!N1529</f>
        <v>105.9</v>
      </c>
      <c r="O2221" s="251"/>
      <c r="P2221" s="247">
        <f>'[2]tr (2)'!O1529</f>
        <v>105.9</v>
      </c>
      <c r="Q2221" s="198">
        <f>'[2]tr (2)'!P1529</f>
        <v>105.9</v>
      </c>
      <c r="R2221" s="251">
        <f>'[2]tr (2)'!Q1529</f>
        <v>105.9</v>
      </c>
      <c r="S2221" s="253" t="s">
        <v>1710</v>
      </c>
    </row>
    <row r="2222" spans="1:19" ht="15" customHeight="1">
      <c r="A2222" s="216" t="s">
        <v>1711</v>
      </c>
      <c r="B2222" s="247">
        <f>'[2]tr (2)'!C1530</f>
        <v>123.6</v>
      </c>
      <c r="C2222" s="198">
        <f>'[2]tr (2)'!D1530</f>
        <v>123.6</v>
      </c>
      <c r="D2222" s="198">
        <f>'[2]tr (2)'!E1530</f>
        <v>121.1</v>
      </c>
      <c r="E2222" s="251"/>
      <c r="F2222" s="198">
        <f>'[2]tr (2)'!F1530</f>
        <v>121.1</v>
      </c>
      <c r="G2222" s="198">
        <f>'[2]tr (2)'!G1530</f>
        <v>121.1</v>
      </c>
      <c r="H2222" s="198">
        <f>'[2]tr (2)'!H1530</f>
        <v>121.1</v>
      </c>
      <c r="I2222" s="198">
        <f>'[2]tr (2)'!I1530</f>
        <v>121.1</v>
      </c>
      <c r="J2222" s="198">
        <f>'[2]tr (2)'!J1530</f>
        <v>121.1</v>
      </c>
      <c r="K2222" s="198">
        <f>'[2]tr (2)'!K1530</f>
        <v>121.1</v>
      </c>
      <c r="L2222" s="198">
        <f>'[2]tr (2)'!L1530</f>
        <v>121.1</v>
      </c>
      <c r="M2222" s="198">
        <f>'[2]tr (2)'!M1530</f>
        <v>121.1</v>
      </c>
      <c r="N2222" s="198">
        <f>'[2]tr (2)'!N1530</f>
        <v>121.1</v>
      </c>
      <c r="O2222" s="251"/>
      <c r="P2222" s="247">
        <f>'[2]tr (2)'!O1530</f>
        <v>121.1</v>
      </c>
      <c r="Q2222" s="198">
        <f>'[2]tr (2)'!P1530</f>
        <v>121.1</v>
      </c>
      <c r="R2222" s="251">
        <f>'[2]tr (2)'!Q1530</f>
        <v>121.1</v>
      </c>
      <c r="S2222" s="253" t="s">
        <v>1712</v>
      </c>
    </row>
    <row r="2223" spans="1:19" ht="15" customHeight="1">
      <c r="B2223" s="247"/>
      <c r="C2223" s="198"/>
      <c r="D2223" s="242"/>
      <c r="E2223" s="244"/>
      <c r="F2223" s="242"/>
      <c r="G2223" s="242"/>
      <c r="H2223" s="242"/>
      <c r="I2223" s="242"/>
      <c r="J2223" s="242"/>
      <c r="K2223" s="242"/>
      <c r="L2223" s="242"/>
      <c r="M2223" s="242"/>
      <c r="N2223" s="242"/>
      <c r="O2223" s="244"/>
      <c r="P2223" s="241"/>
      <c r="Q2223" s="242"/>
      <c r="R2223" s="244"/>
      <c r="S2223" s="253"/>
    </row>
    <row r="2224" spans="1:19" ht="15" customHeight="1">
      <c r="A2224" s="249" t="s">
        <v>1713</v>
      </c>
      <c r="B2224" s="241">
        <f>'[2]tr (2)'!C1532</f>
        <v>103.5</v>
      </c>
      <c r="C2224" s="242">
        <f>'[2]tr (2)'!D1532</f>
        <v>103.5</v>
      </c>
      <c r="D2224" s="242">
        <f>'[2]tr (2)'!E1532</f>
        <v>103.5</v>
      </c>
      <c r="E2224" s="244"/>
      <c r="F2224" s="242">
        <f>'[2]tr (2)'!F1532</f>
        <v>103.4</v>
      </c>
      <c r="G2224" s="242">
        <f>'[2]tr (2)'!G1532</f>
        <v>103.4</v>
      </c>
      <c r="H2224" s="242">
        <f>'[2]tr (2)'!H1532</f>
        <v>102.9</v>
      </c>
      <c r="I2224" s="242">
        <f>'[2]tr (2)'!I1532</f>
        <v>102.9</v>
      </c>
      <c r="J2224" s="242">
        <f>'[2]tr (2)'!J1532</f>
        <v>102.9</v>
      </c>
      <c r="K2224" s="242">
        <f>'[2]tr (2)'!K1532</f>
        <v>102.3</v>
      </c>
      <c r="L2224" s="242">
        <f>'[2]tr (2)'!L1532</f>
        <v>102.3</v>
      </c>
      <c r="M2224" s="242">
        <f>'[2]tr (2)'!M1532</f>
        <v>102.2</v>
      </c>
      <c r="N2224" s="242">
        <f>'[2]tr (2)'!N1532</f>
        <v>101.9</v>
      </c>
      <c r="O2224" s="244"/>
      <c r="P2224" s="241">
        <f>'[2]tr (2)'!O1532</f>
        <v>101.3</v>
      </c>
      <c r="Q2224" s="242">
        <f>'[2]tr (2)'!P1532</f>
        <v>101.3</v>
      </c>
      <c r="R2224" s="244">
        <f>'[2]tr (2)'!Q1532</f>
        <v>101.3</v>
      </c>
      <c r="S2224" s="248" t="s">
        <v>1714</v>
      </c>
    </row>
    <row r="2225" spans="1:19" ht="15" customHeight="1">
      <c r="A2225" s="216" t="s">
        <v>1715</v>
      </c>
      <c r="B2225" s="247">
        <f>'[2]tr (2)'!C1533</f>
        <v>102</v>
      </c>
      <c r="C2225" s="198">
        <f>'[2]tr (2)'!D1533</f>
        <v>102</v>
      </c>
      <c r="D2225" s="198">
        <f>'[2]tr (2)'!E1533</f>
        <v>102</v>
      </c>
      <c r="E2225" s="251"/>
      <c r="F2225" s="198">
        <f>'[2]tr (2)'!F1533</f>
        <v>102</v>
      </c>
      <c r="G2225" s="198">
        <f>'[2]tr (2)'!G1533</f>
        <v>102</v>
      </c>
      <c r="H2225" s="198">
        <f>'[2]tr (2)'!H1533</f>
        <v>101.1</v>
      </c>
      <c r="I2225" s="198">
        <f>'[2]tr (2)'!I1533</f>
        <v>101.1</v>
      </c>
      <c r="J2225" s="198">
        <f>'[2]tr (2)'!J1533</f>
        <v>101.1</v>
      </c>
      <c r="K2225" s="198">
        <f>'[2]tr (2)'!K1533</f>
        <v>101.1</v>
      </c>
      <c r="L2225" s="198">
        <f>'[2]tr (2)'!L1533</f>
        <v>101.1</v>
      </c>
      <c r="M2225" s="198">
        <f>'[2]tr (2)'!M1533</f>
        <v>101.1</v>
      </c>
      <c r="N2225" s="198">
        <f>'[2]tr (2)'!N1533</f>
        <v>99.6</v>
      </c>
      <c r="O2225" s="251"/>
      <c r="P2225" s="247">
        <f>'[2]tr (2)'!O1533</f>
        <v>99.6</v>
      </c>
      <c r="Q2225" s="198">
        <f>'[2]tr (2)'!P1533</f>
        <v>99.6</v>
      </c>
      <c r="R2225" s="251">
        <f>'[2]tr (2)'!Q1533</f>
        <v>99.6</v>
      </c>
      <c r="S2225" s="253" t="s">
        <v>1716</v>
      </c>
    </row>
    <row r="2226" spans="1:19" ht="15" customHeight="1">
      <c r="A2226" s="216" t="s">
        <v>1717</v>
      </c>
      <c r="B2226" s="247">
        <f>'[2]tr (2)'!C1534</f>
        <v>104.6</v>
      </c>
      <c r="C2226" s="198">
        <f>'[2]tr (2)'!D1534</f>
        <v>104.6</v>
      </c>
      <c r="D2226" s="198">
        <f>'[2]tr (2)'!E1534</f>
        <v>104.6</v>
      </c>
      <c r="E2226" s="251"/>
      <c r="F2226" s="198">
        <f>'[2]tr (2)'!F1534</f>
        <v>104.5</v>
      </c>
      <c r="G2226" s="198">
        <f>'[2]tr (2)'!G1534</f>
        <v>104.5</v>
      </c>
      <c r="H2226" s="198">
        <f>'[2]tr (2)'!H1534</f>
        <v>104.2</v>
      </c>
      <c r="I2226" s="198">
        <f>'[2]tr (2)'!I1534</f>
        <v>104.2</v>
      </c>
      <c r="J2226" s="198">
        <f>'[2]tr (2)'!J1534</f>
        <v>104.2</v>
      </c>
      <c r="K2226" s="198">
        <f>'[2]tr (2)'!K1534</f>
        <v>102.8</v>
      </c>
      <c r="L2226" s="198">
        <f>'[2]tr (2)'!L1534</f>
        <v>102.8</v>
      </c>
      <c r="M2226" s="198">
        <f>'[2]tr (2)'!M1534</f>
        <v>102.8</v>
      </c>
      <c r="N2226" s="198">
        <f>'[2]tr (2)'!N1534</f>
        <v>102.3</v>
      </c>
      <c r="O2226" s="251"/>
      <c r="P2226" s="247">
        <f>'[2]tr (2)'!O1534</f>
        <v>102.2</v>
      </c>
      <c r="Q2226" s="198">
        <f>'[2]tr (2)'!P1534</f>
        <v>102.2</v>
      </c>
      <c r="R2226" s="251">
        <f>'[2]tr (2)'!Q1534</f>
        <v>102.2</v>
      </c>
      <c r="S2226" s="253" t="s">
        <v>1718</v>
      </c>
    </row>
    <row r="2227" spans="1:19" ht="15" customHeight="1">
      <c r="A2227" s="216" t="s">
        <v>1719</v>
      </c>
      <c r="B2227" s="247">
        <f>'[2]tr (2)'!C1535</f>
        <v>103.4</v>
      </c>
      <c r="C2227" s="198">
        <f>'[2]tr (2)'!D1535</f>
        <v>103.4</v>
      </c>
      <c r="D2227" s="198">
        <f>'[2]tr (2)'!E1535</f>
        <v>103.4</v>
      </c>
      <c r="E2227" s="251"/>
      <c r="F2227" s="198">
        <f>'[2]tr (2)'!F1535</f>
        <v>103.4</v>
      </c>
      <c r="G2227" s="198">
        <f>'[2]tr (2)'!G1535</f>
        <v>103.4</v>
      </c>
      <c r="H2227" s="198">
        <f>'[2]tr (2)'!H1535</f>
        <v>103.4</v>
      </c>
      <c r="I2227" s="198">
        <f>'[2]tr (2)'!I1535</f>
        <v>103.4</v>
      </c>
      <c r="J2227" s="198">
        <f>'[2]tr (2)'!J1535</f>
        <v>103.4</v>
      </c>
      <c r="K2227" s="198">
        <f>'[2]tr (2)'!K1535</f>
        <v>103.4</v>
      </c>
      <c r="L2227" s="198">
        <f>'[2]tr (2)'!L1535</f>
        <v>103.4</v>
      </c>
      <c r="M2227" s="198">
        <f>'[2]tr (2)'!M1535</f>
        <v>103.4</v>
      </c>
      <c r="N2227" s="198">
        <f>'[2]tr (2)'!N1535</f>
        <v>103.4</v>
      </c>
      <c r="O2227" s="251"/>
      <c r="P2227" s="247">
        <f>'[2]tr (2)'!O1535</f>
        <v>100.1</v>
      </c>
      <c r="Q2227" s="198">
        <f>'[2]tr (2)'!P1535</f>
        <v>100.1</v>
      </c>
      <c r="R2227" s="251">
        <f>'[2]tr (2)'!Q1535</f>
        <v>100.1</v>
      </c>
      <c r="S2227" s="253" t="s">
        <v>1720</v>
      </c>
    </row>
    <row r="2228" spans="1:19" ht="15" customHeight="1">
      <c r="A2228" s="216" t="s">
        <v>1721</v>
      </c>
      <c r="B2228" s="247">
        <f>'[2]tr (2)'!C1536</f>
        <v>100</v>
      </c>
      <c r="C2228" s="198">
        <f>'[2]tr (2)'!D1536</f>
        <v>100</v>
      </c>
      <c r="D2228" s="198">
        <f>'[2]tr (2)'!E1536</f>
        <v>100</v>
      </c>
      <c r="E2228" s="251"/>
      <c r="F2228" s="198">
        <f>'[2]tr (2)'!F1536</f>
        <v>100</v>
      </c>
      <c r="G2228" s="198">
        <f>'[2]tr (2)'!G1536</f>
        <v>100</v>
      </c>
      <c r="H2228" s="198">
        <f>'[2]tr (2)'!H1536</f>
        <v>100</v>
      </c>
      <c r="I2228" s="198">
        <f>'[2]tr (2)'!I1536</f>
        <v>100</v>
      </c>
      <c r="J2228" s="198">
        <f>'[2]tr (2)'!J1536</f>
        <v>100</v>
      </c>
      <c r="K2228" s="198">
        <f>'[2]tr (2)'!K1536</f>
        <v>100</v>
      </c>
      <c r="L2228" s="198">
        <f>'[2]tr (2)'!L1536</f>
        <v>100</v>
      </c>
      <c r="M2228" s="198">
        <f>'[2]tr (2)'!M1536</f>
        <v>100</v>
      </c>
      <c r="N2228" s="198">
        <f>'[2]tr (2)'!N1536</f>
        <v>100</v>
      </c>
      <c r="O2228" s="251"/>
      <c r="P2228" s="247">
        <f>'[2]tr (2)'!O1536</f>
        <v>100</v>
      </c>
      <c r="Q2228" s="198">
        <f>'[2]tr (2)'!P1536</f>
        <v>100</v>
      </c>
      <c r="R2228" s="251">
        <f>'[2]tr (2)'!Q1536</f>
        <v>100</v>
      </c>
      <c r="S2228" s="253" t="s">
        <v>1722</v>
      </c>
    </row>
    <row r="2229" spans="1:19" ht="15" customHeight="1">
      <c r="A2229" s="216" t="s">
        <v>1723</v>
      </c>
      <c r="B2229" s="247">
        <f>'[2]tr (2)'!C1537</f>
        <v>100.7</v>
      </c>
      <c r="C2229" s="198">
        <f>'[2]tr (2)'!D1537</f>
        <v>100.7</v>
      </c>
      <c r="D2229" s="198">
        <f>'[2]tr (2)'!E1537</f>
        <v>100.7</v>
      </c>
      <c r="E2229" s="251"/>
      <c r="F2229" s="198">
        <f>'[2]tr (2)'!F1537</f>
        <v>100.7</v>
      </c>
      <c r="G2229" s="198">
        <f>'[2]tr (2)'!G1537</f>
        <v>100.7</v>
      </c>
      <c r="H2229" s="198">
        <f>'[2]tr (2)'!H1537</f>
        <v>99.4</v>
      </c>
      <c r="I2229" s="198">
        <f>'[2]tr (2)'!I1537</f>
        <v>99.4</v>
      </c>
      <c r="J2229" s="198">
        <f>'[2]tr (2)'!J1537</f>
        <v>99.4</v>
      </c>
      <c r="K2229" s="198">
        <f>'[2]tr (2)'!K1537</f>
        <v>99.9</v>
      </c>
      <c r="L2229" s="198">
        <f>'[2]tr (2)'!L1537</f>
        <v>99.9</v>
      </c>
      <c r="M2229" s="198">
        <f>'[2]tr (2)'!M1537</f>
        <v>99.9</v>
      </c>
      <c r="N2229" s="198">
        <f>'[2]tr (2)'!N1537</f>
        <v>99.9</v>
      </c>
      <c r="O2229" s="251"/>
      <c r="P2229" s="247">
        <f>'[2]tr (2)'!O1537</f>
        <v>99.9</v>
      </c>
      <c r="Q2229" s="198">
        <f>'[2]tr (2)'!P1537</f>
        <v>99.9</v>
      </c>
      <c r="R2229" s="251">
        <f>'[2]tr (2)'!Q1537</f>
        <v>100</v>
      </c>
      <c r="S2229" s="253" t="s">
        <v>1724</v>
      </c>
    </row>
    <row r="2230" spans="1:19" ht="15" customHeight="1">
      <c r="A2230" s="216" t="s">
        <v>1725</v>
      </c>
      <c r="B2230" s="247">
        <f>'[2]tr (2)'!C1538</f>
        <v>98.6</v>
      </c>
      <c r="C2230" s="198">
        <f>'[2]tr (2)'!D1538</f>
        <v>98.6</v>
      </c>
      <c r="D2230" s="198">
        <f>'[2]tr (2)'!E1538</f>
        <v>98.6</v>
      </c>
      <c r="E2230" s="251"/>
      <c r="F2230" s="198">
        <f>'[2]tr (2)'!F1538</f>
        <v>98.6</v>
      </c>
      <c r="G2230" s="198">
        <f>'[2]tr (2)'!G1538</f>
        <v>98.6</v>
      </c>
      <c r="H2230" s="198">
        <f>'[2]tr (2)'!H1538</f>
        <v>98.6</v>
      </c>
      <c r="I2230" s="198">
        <f>'[2]tr (2)'!I1538</f>
        <v>98.6</v>
      </c>
      <c r="J2230" s="198">
        <f>'[2]tr (2)'!J1538</f>
        <v>98.6</v>
      </c>
      <c r="K2230" s="198">
        <f>'[2]tr (2)'!K1538</f>
        <v>98.6</v>
      </c>
      <c r="L2230" s="198">
        <f>'[2]tr (2)'!L1538</f>
        <v>98.6</v>
      </c>
      <c r="M2230" s="198">
        <f>'[2]tr (2)'!M1538</f>
        <v>98.6</v>
      </c>
      <c r="N2230" s="198">
        <f>'[2]tr (2)'!N1538</f>
        <v>98.6</v>
      </c>
      <c r="O2230" s="251"/>
      <c r="P2230" s="247">
        <f>'[2]tr (2)'!O1538</f>
        <v>98.6</v>
      </c>
      <c r="Q2230" s="198">
        <f>'[2]tr (2)'!P1538</f>
        <v>98.6</v>
      </c>
      <c r="R2230" s="251">
        <f>'[2]tr (2)'!Q1538</f>
        <v>100</v>
      </c>
      <c r="S2230" s="253" t="s">
        <v>1726</v>
      </c>
    </row>
    <row r="2231" spans="1:19" ht="15" customHeight="1">
      <c r="B2231" s="247"/>
      <c r="C2231" s="198"/>
      <c r="D2231" s="242"/>
      <c r="E2231" s="244"/>
      <c r="F2231" s="242"/>
      <c r="G2231" s="242"/>
      <c r="H2231" s="242"/>
      <c r="I2231" s="242"/>
      <c r="J2231" s="242"/>
      <c r="K2231" s="242"/>
      <c r="L2231" s="242"/>
      <c r="M2231" s="242"/>
      <c r="N2231" s="242"/>
      <c r="O2231" s="244"/>
      <c r="P2231" s="241"/>
      <c r="Q2231" s="242"/>
      <c r="R2231" s="244"/>
      <c r="S2231" s="252"/>
    </row>
    <row r="2232" spans="1:19" ht="15" customHeight="1">
      <c r="A2232" s="249" t="s">
        <v>1727</v>
      </c>
      <c r="B2232" s="241">
        <f>'[2]tr (2)'!C1540</f>
        <v>101.4</v>
      </c>
      <c r="C2232" s="242">
        <f>'[2]tr (2)'!D1540</f>
        <v>101.4</v>
      </c>
      <c r="D2232" s="242">
        <f>'[2]tr (2)'!E1540</f>
        <v>101.4</v>
      </c>
      <c r="E2232" s="244"/>
      <c r="F2232" s="242">
        <f>'[2]tr (2)'!F1540</f>
        <v>101.4</v>
      </c>
      <c r="G2232" s="242">
        <f>'[2]tr (2)'!G1540</f>
        <v>101.4</v>
      </c>
      <c r="H2232" s="242">
        <f>'[2]tr (2)'!H1540</f>
        <v>101.4</v>
      </c>
      <c r="I2232" s="242">
        <f>'[2]tr (2)'!I1540</f>
        <v>101.4</v>
      </c>
      <c r="J2232" s="242">
        <f>'[2]tr (2)'!J1540</f>
        <v>101.3</v>
      </c>
      <c r="K2232" s="242">
        <f>'[2]tr (2)'!K1540</f>
        <v>101.1</v>
      </c>
      <c r="L2232" s="242">
        <f>'[2]tr (2)'!L1540</f>
        <v>100.9</v>
      </c>
      <c r="M2232" s="242">
        <f>'[2]tr (2)'!M1540</f>
        <v>100.9</v>
      </c>
      <c r="N2232" s="242">
        <f>'[2]tr (2)'!N1540</f>
        <v>100.9</v>
      </c>
      <c r="O2232" s="244"/>
      <c r="P2232" s="241">
        <f>'[2]tr (2)'!O1540</f>
        <v>100.9</v>
      </c>
      <c r="Q2232" s="242">
        <f>'[2]tr (2)'!P1540</f>
        <v>100.9</v>
      </c>
      <c r="R2232" s="244">
        <f>'[2]tr (2)'!Q1540</f>
        <v>100.9</v>
      </c>
      <c r="S2232" s="250" t="s">
        <v>1728</v>
      </c>
    </row>
    <row r="2233" spans="1:19" ht="15" customHeight="1">
      <c r="A2233" s="216" t="s">
        <v>1729</v>
      </c>
      <c r="B2233" s="247">
        <f>'[2]tr (2)'!C1541</f>
        <v>102.1</v>
      </c>
      <c r="C2233" s="198">
        <f>'[2]tr (2)'!D1541</f>
        <v>102.1</v>
      </c>
      <c r="D2233" s="198">
        <f>'[2]tr (2)'!E1541</f>
        <v>102.4</v>
      </c>
      <c r="E2233" s="251"/>
      <c r="F2233" s="198">
        <f>'[2]tr (2)'!F1541</f>
        <v>102.4</v>
      </c>
      <c r="G2233" s="198">
        <f>'[2]tr (2)'!G1541</f>
        <v>102.4</v>
      </c>
      <c r="H2233" s="198">
        <f>'[2]tr (2)'!H1541</f>
        <v>102.4</v>
      </c>
      <c r="I2233" s="198">
        <f>'[2]tr (2)'!I1541</f>
        <v>102.2</v>
      </c>
      <c r="J2233" s="198">
        <f>'[2]tr (2)'!J1541</f>
        <v>101.9</v>
      </c>
      <c r="K2233" s="198">
        <f>'[2]tr (2)'!K1541</f>
        <v>101.2</v>
      </c>
      <c r="L2233" s="198">
        <f>'[2]tr (2)'!L1541</f>
        <v>100</v>
      </c>
      <c r="M2233" s="198">
        <f>'[2]tr (2)'!M1541</f>
        <v>100</v>
      </c>
      <c r="N2233" s="198">
        <f>'[2]tr (2)'!N1541</f>
        <v>100</v>
      </c>
      <c r="O2233" s="251"/>
      <c r="P2233" s="247">
        <f>'[2]tr (2)'!O1541</f>
        <v>100</v>
      </c>
      <c r="Q2233" s="198">
        <f>'[2]tr (2)'!P1541</f>
        <v>100</v>
      </c>
      <c r="R2233" s="251">
        <f>'[2]tr (2)'!Q1541</f>
        <v>100</v>
      </c>
      <c r="S2233" s="253" t="s">
        <v>1730</v>
      </c>
    </row>
    <row r="2234" spans="1:19" ht="15" customHeight="1">
      <c r="A2234" s="216" t="s">
        <v>1731</v>
      </c>
      <c r="B2234" s="247">
        <f>'[2]tr (2)'!C1542</f>
        <v>104.5</v>
      </c>
      <c r="C2234" s="198">
        <f>'[2]tr (2)'!D1542</f>
        <v>104.5</v>
      </c>
      <c r="D2234" s="198">
        <f>'[2]tr (2)'!E1542</f>
        <v>104.5</v>
      </c>
      <c r="E2234" s="251"/>
      <c r="F2234" s="198">
        <f>'[2]tr (2)'!F1542</f>
        <v>104.5</v>
      </c>
      <c r="G2234" s="198">
        <f>'[2]tr (2)'!G1542</f>
        <v>104.5</v>
      </c>
      <c r="H2234" s="198">
        <f>'[2]tr (2)'!H1542</f>
        <v>104.5</v>
      </c>
      <c r="I2234" s="198">
        <f>'[2]tr (2)'!I1542</f>
        <v>104.5</v>
      </c>
      <c r="J2234" s="198">
        <f>'[2]tr (2)'!J1542</f>
        <v>104.5</v>
      </c>
      <c r="K2234" s="198">
        <f>'[2]tr (2)'!K1542</f>
        <v>104.5</v>
      </c>
      <c r="L2234" s="198">
        <f>'[2]tr (2)'!L1542</f>
        <v>104.5</v>
      </c>
      <c r="M2234" s="198">
        <f>'[2]tr (2)'!M1542</f>
        <v>104.5</v>
      </c>
      <c r="N2234" s="198">
        <f>'[2]tr (2)'!N1542</f>
        <v>104.5</v>
      </c>
      <c r="O2234" s="251"/>
      <c r="P2234" s="247">
        <f>'[2]tr (2)'!O1542</f>
        <v>104.5</v>
      </c>
      <c r="Q2234" s="198">
        <f>'[2]tr (2)'!P1542</f>
        <v>104.5</v>
      </c>
      <c r="R2234" s="251">
        <f>'[2]tr (2)'!Q1542</f>
        <v>104.5</v>
      </c>
      <c r="S2234" s="252" t="s">
        <v>1732</v>
      </c>
    </row>
    <row r="2235" spans="1:19" ht="15" customHeight="1">
      <c r="A2235" s="216" t="s">
        <v>1733</v>
      </c>
      <c r="B2235" s="247">
        <f>'[2]tr (2)'!C1543</f>
        <v>100</v>
      </c>
      <c r="C2235" s="198">
        <f>'[2]tr (2)'!D1543</f>
        <v>100</v>
      </c>
      <c r="D2235" s="198">
        <f>'[2]tr (2)'!E1543</f>
        <v>100</v>
      </c>
      <c r="E2235" s="251"/>
      <c r="F2235" s="198">
        <f>'[2]tr (2)'!F1543</f>
        <v>100</v>
      </c>
      <c r="G2235" s="198">
        <f>'[2]tr (2)'!G1543</f>
        <v>100</v>
      </c>
      <c r="H2235" s="198">
        <f>'[2]tr (2)'!H1543</f>
        <v>100</v>
      </c>
      <c r="I2235" s="198">
        <f>'[2]tr (2)'!I1543</f>
        <v>100</v>
      </c>
      <c r="J2235" s="198">
        <f>'[2]tr (2)'!J1543</f>
        <v>100</v>
      </c>
      <c r="K2235" s="198">
        <f>'[2]tr (2)'!K1543</f>
        <v>100</v>
      </c>
      <c r="L2235" s="198">
        <f>'[2]tr (2)'!L1543</f>
        <v>100</v>
      </c>
      <c r="M2235" s="198">
        <f>'[2]tr (2)'!M1543</f>
        <v>100</v>
      </c>
      <c r="N2235" s="198">
        <f>'[2]tr (2)'!N1543</f>
        <v>100</v>
      </c>
      <c r="O2235" s="251"/>
      <c r="P2235" s="247">
        <f>'[2]tr (2)'!O1543</f>
        <v>100</v>
      </c>
      <c r="Q2235" s="198">
        <f>'[2]tr (2)'!P1543</f>
        <v>100</v>
      </c>
      <c r="R2235" s="251">
        <f>'[2]tr (2)'!Q1543</f>
        <v>100</v>
      </c>
      <c r="S2235" s="252" t="s">
        <v>1734</v>
      </c>
    </row>
    <row r="2236" spans="1:19" ht="15" customHeight="1">
      <c r="A2236" s="216" t="s">
        <v>1735</v>
      </c>
      <c r="B2236" s="247">
        <f>'[2]tr (2)'!C1544</f>
        <v>100</v>
      </c>
      <c r="C2236" s="198">
        <f>'[2]tr (2)'!D1544</f>
        <v>100</v>
      </c>
      <c r="D2236" s="198">
        <f>'[2]tr (2)'!E1544</f>
        <v>100</v>
      </c>
      <c r="E2236" s="251"/>
      <c r="F2236" s="198">
        <f>'[2]tr (2)'!F1544</f>
        <v>100</v>
      </c>
      <c r="G2236" s="198">
        <f>'[2]tr (2)'!G1544</f>
        <v>100</v>
      </c>
      <c r="H2236" s="198">
        <f>'[2]tr (2)'!H1544</f>
        <v>100</v>
      </c>
      <c r="I2236" s="198">
        <f>'[2]tr (2)'!I1544</f>
        <v>100</v>
      </c>
      <c r="J2236" s="198">
        <f>'[2]tr (2)'!J1544</f>
        <v>100</v>
      </c>
      <c r="K2236" s="198">
        <f>'[2]tr (2)'!K1544</f>
        <v>100</v>
      </c>
      <c r="L2236" s="198">
        <f>'[2]tr (2)'!L1544</f>
        <v>100</v>
      </c>
      <c r="M2236" s="198">
        <f>'[2]tr (2)'!M1544</f>
        <v>100</v>
      </c>
      <c r="N2236" s="198">
        <f>'[2]tr (2)'!N1544</f>
        <v>100</v>
      </c>
      <c r="O2236" s="251"/>
      <c r="P2236" s="247">
        <f>'[2]tr (2)'!O1544</f>
        <v>100</v>
      </c>
      <c r="Q2236" s="198">
        <f>'[2]tr (2)'!P1544</f>
        <v>100</v>
      </c>
      <c r="R2236" s="251">
        <f>'[2]tr (2)'!Q1544</f>
        <v>100</v>
      </c>
      <c r="S2236" s="256" t="s">
        <v>1736</v>
      </c>
    </row>
    <row r="2237" spans="1:19" ht="15" customHeight="1">
      <c r="A2237" s="216" t="s">
        <v>1737</v>
      </c>
      <c r="B2237" s="247">
        <f>'[2]tr (2)'!C1545</f>
        <v>100</v>
      </c>
      <c r="C2237" s="198">
        <f>'[2]tr (2)'!D1545</f>
        <v>100</v>
      </c>
      <c r="D2237" s="198">
        <f>'[2]tr (2)'!E1545</f>
        <v>100</v>
      </c>
      <c r="E2237" s="251"/>
      <c r="F2237" s="198">
        <f>'[2]tr (2)'!F1545</f>
        <v>100</v>
      </c>
      <c r="G2237" s="198">
        <f>'[2]tr (2)'!G1545</f>
        <v>100</v>
      </c>
      <c r="H2237" s="198">
        <f>'[2]tr (2)'!H1545</f>
        <v>100</v>
      </c>
      <c r="I2237" s="198">
        <f>'[2]tr (2)'!I1545</f>
        <v>100</v>
      </c>
      <c r="J2237" s="198">
        <f>'[2]tr (2)'!J1545</f>
        <v>100</v>
      </c>
      <c r="K2237" s="198">
        <f>'[2]tr (2)'!K1545</f>
        <v>100</v>
      </c>
      <c r="L2237" s="198">
        <f>'[2]tr (2)'!L1545</f>
        <v>100</v>
      </c>
      <c r="M2237" s="198">
        <f>'[2]tr (2)'!M1545</f>
        <v>100</v>
      </c>
      <c r="N2237" s="198">
        <f>'[2]tr (2)'!N1545</f>
        <v>100</v>
      </c>
      <c r="O2237" s="251"/>
      <c r="P2237" s="247">
        <f>'[2]tr (2)'!O1545</f>
        <v>100</v>
      </c>
      <c r="Q2237" s="198">
        <f>'[2]tr (2)'!P1545</f>
        <v>100</v>
      </c>
      <c r="R2237" s="251">
        <f>'[2]tr (2)'!Q1545</f>
        <v>100</v>
      </c>
      <c r="S2237" s="206" t="s">
        <v>1738</v>
      </c>
    </row>
    <row r="2238" spans="1:19" ht="15" customHeight="1">
      <c r="A2238" s="216" t="s">
        <v>1739</v>
      </c>
      <c r="B2238" s="247">
        <f>'[2]tr (2)'!C1546</f>
        <v>100</v>
      </c>
      <c r="C2238" s="198">
        <f>'[2]tr (2)'!D1546</f>
        <v>100</v>
      </c>
      <c r="D2238" s="198">
        <f>'[2]tr (2)'!E1546</f>
        <v>100</v>
      </c>
      <c r="E2238" s="251"/>
      <c r="F2238" s="198">
        <f>'[2]tr (2)'!F1546</f>
        <v>100</v>
      </c>
      <c r="G2238" s="198">
        <f>'[2]tr (2)'!G1546</f>
        <v>100</v>
      </c>
      <c r="H2238" s="198">
        <f>'[2]tr (2)'!H1546</f>
        <v>100</v>
      </c>
      <c r="I2238" s="198">
        <f>'[2]tr (2)'!I1546</f>
        <v>100</v>
      </c>
      <c r="J2238" s="198">
        <f>'[2]tr (2)'!J1546</f>
        <v>100</v>
      </c>
      <c r="K2238" s="198">
        <f>'[2]tr (2)'!K1546</f>
        <v>100</v>
      </c>
      <c r="L2238" s="198">
        <f>'[2]tr (2)'!L1546</f>
        <v>100</v>
      </c>
      <c r="M2238" s="198">
        <f>'[2]tr (2)'!M1546</f>
        <v>100</v>
      </c>
      <c r="N2238" s="198">
        <f>'[2]tr (2)'!N1546</f>
        <v>100</v>
      </c>
      <c r="O2238" s="251"/>
      <c r="P2238" s="247">
        <f>'[2]tr (2)'!O1546</f>
        <v>100</v>
      </c>
      <c r="Q2238" s="198">
        <f>'[2]tr (2)'!P1546</f>
        <v>100</v>
      </c>
      <c r="R2238" s="251">
        <f>'[2]tr (2)'!Q1546</f>
        <v>100</v>
      </c>
      <c r="S2238" s="206" t="s">
        <v>1740</v>
      </c>
    </row>
    <row r="2239" spans="1:19" ht="15" customHeight="1">
      <c r="A2239" s="216" t="s">
        <v>1741</v>
      </c>
      <c r="B2239" s="247">
        <f>'[2]tr (2)'!C1547</f>
        <v>100</v>
      </c>
      <c r="C2239" s="198">
        <f>'[2]tr (2)'!D1547</f>
        <v>100</v>
      </c>
      <c r="D2239" s="198">
        <f>'[2]tr (2)'!E1547</f>
        <v>100</v>
      </c>
      <c r="E2239" s="251"/>
      <c r="F2239" s="198">
        <f>'[2]tr (2)'!F1547</f>
        <v>100</v>
      </c>
      <c r="G2239" s="198">
        <f>'[2]tr (2)'!G1547</f>
        <v>100</v>
      </c>
      <c r="H2239" s="198">
        <f>'[2]tr (2)'!H1547</f>
        <v>100</v>
      </c>
      <c r="I2239" s="198">
        <f>'[2]tr (2)'!I1547</f>
        <v>100</v>
      </c>
      <c r="J2239" s="198">
        <f>'[2]tr (2)'!J1547</f>
        <v>100</v>
      </c>
      <c r="K2239" s="198">
        <f>'[2]tr (2)'!K1547</f>
        <v>100</v>
      </c>
      <c r="L2239" s="198">
        <f>'[2]tr (2)'!L1547</f>
        <v>100</v>
      </c>
      <c r="M2239" s="198">
        <f>'[2]tr (2)'!M1547</f>
        <v>100</v>
      </c>
      <c r="N2239" s="198">
        <f>'[2]tr (2)'!N1547</f>
        <v>100</v>
      </c>
      <c r="O2239" s="251"/>
      <c r="P2239" s="247">
        <f>'[2]tr (2)'!O1547</f>
        <v>100</v>
      </c>
      <c r="Q2239" s="198">
        <f>'[2]tr (2)'!P1547</f>
        <v>100</v>
      </c>
      <c r="R2239" s="251">
        <f>'[2]tr (2)'!Q1547</f>
        <v>100</v>
      </c>
      <c r="S2239" s="256" t="s">
        <v>1742</v>
      </c>
    </row>
    <row r="2240" spans="1:19" ht="15" customHeight="1">
      <c r="A2240" s="216" t="s">
        <v>1743</v>
      </c>
      <c r="B2240" s="247">
        <f>'[2]tr (2)'!C1548</f>
        <v>100</v>
      </c>
      <c r="C2240" s="198">
        <f>'[2]tr (2)'!D1548</f>
        <v>100</v>
      </c>
      <c r="D2240" s="198">
        <f>'[2]tr (2)'!E1548</f>
        <v>100</v>
      </c>
      <c r="E2240" s="251"/>
      <c r="F2240" s="198">
        <f>'[2]tr (2)'!F1548</f>
        <v>100</v>
      </c>
      <c r="G2240" s="198">
        <f>'[2]tr (2)'!G1548</f>
        <v>100</v>
      </c>
      <c r="H2240" s="198">
        <f>'[2]tr (2)'!H1548</f>
        <v>100</v>
      </c>
      <c r="I2240" s="198">
        <f>'[2]tr (2)'!I1548</f>
        <v>100</v>
      </c>
      <c r="J2240" s="198">
        <f>'[2]tr (2)'!J1548</f>
        <v>100</v>
      </c>
      <c r="K2240" s="198">
        <f>'[2]tr (2)'!K1548</f>
        <v>100</v>
      </c>
      <c r="L2240" s="198">
        <f>'[2]tr (2)'!L1548</f>
        <v>100</v>
      </c>
      <c r="M2240" s="198">
        <f>'[2]tr (2)'!M1548</f>
        <v>100</v>
      </c>
      <c r="N2240" s="198">
        <f>'[2]tr (2)'!N1548</f>
        <v>100</v>
      </c>
      <c r="O2240" s="251"/>
      <c r="P2240" s="247">
        <f>'[2]tr (2)'!O1548</f>
        <v>100</v>
      </c>
      <c r="Q2240" s="198">
        <f>'[2]tr (2)'!P1548</f>
        <v>100</v>
      </c>
      <c r="R2240" s="251">
        <f>'[2]tr (2)'!Q1548</f>
        <v>100</v>
      </c>
      <c r="S2240" s="256" t="s">
        <v>1744</v>
      </c>
    </row>
    <row r="2241" spans="1:19" ht="15" customHeight="1">
      <c r="A2241" s="216" t="s">
        <v>1745</v>
      </c>
      <c r="B2241" s="247">
        <f>'[2]tr (2)'!C1549</f>
        <v>107.7</v>
      </c>
      <c r="C2241" s="198">
        <f>'[2]tr (2)'!D1549</f>
        <v>107.7</v>
      </c>
      <c r="D2241" s="198">
        <f>'[2]tr (2)'!E1549</f>
        <v>107.7</v>
      </c>
      <c r="E2241" s="251"/>
      <c r="F2241" s="198">
        <f>'[2]tr (2)'!F1549</f>
        <v>107.7</v>
      </c>
      <c r="G2241" s="198">
        <f>'[2]tr (2)'!G1549</f>
        <v>107.7</v>
      </c>
      <c r="H2241" s="198">
        <f>'[2]tr (2)'!H1549</f>
        <v>107.7</v>
      </c>
      <c r="I2241" s="198">
        <f>'[2]tr (2)'!I1549</f>
        <v>107.7</v>
      </c>
      <c r="J2241" s="198">
        <f>'[2]tr (2)'!J1549</f>
        <v>107.7</v>
      </c>
      <c r="K2241" s="198">
        <f>'[2]tr (2)'!K1549</f>
        <v>107.7</v>
      </c>
      <c r="L2241" s="198">
        <f>'[2]tr (2)'!L1549</f>
        <v>107.7</v>
      </c>
      <c r="M2241" s="198">
        <f>'[2]tr (2)'!M1549</f>
        <v>107.7</v>
      </c>
      <c r="N2241" s="198">
        <f>'[2]tr (2)'!N1549</f>
        <v>107.7</v>
      </c>
      <c r="O2241" s="251"/>
      <c r="P2241" s="247">
        <f>'[2]tr (2)'!O1549</f>
        <v>107.7</v>
      </c>
      <c r="Q2241" s="198">
        <f>'[2]tr (2)'!P1549</f>
        <v>107.7</v>
      </c>
      <c r="R2241" s="251">
        <f>'[2]tr (2)'!Q1549</f>
        <v>107.7</v>
      </c>
      <c r="S2241" s="256" t="s">
        <v>1746</v>
      </c>
    </row>
    <row r="2242" spans="1:19" ht="15" customHeight="1">
      <c r="B2242" s="247"/>
      <c r="C2242" s="198"/>
      <c r="D2242" s="198"/>
      <c r="E2242" s="237"/>
      <c r="R2242" s="237"/>
      <c r="S2242" s="256"/>
    </row>
    <row r="2243" spans="1:19" ht="15" customHeight="1">
      <c r="B2243" s="247"/>
      <c r="C2243" s="198"/>
      <c r="D2243" s="198"/>
      <c r="E2243" s="237"/>
      <c r="R2243" s="237"/>
      <c r="S2243" s="256"/>
    </row>
    <row r="2244" spans="1:19" ht="15" customHeight="1">
      <c r="B2244" s="247"/>
      <c r="C2244" s="198"/>
      <c r="D2244" s="198"/>
      <c r="E2244" s="237"/>
      <c r="R2244" s="237"/>
      <c r="S2244" s="256"/>
    </row>
    <row r="2245" spans="1:19" ht="15" customHeight="1">
      <c r="B2245" s="247"/>
      <c r="C2245" s="198"/>
      <c r="D2245" s="198"/>
      <c r="E2245" s="237"/>
      <c r="R2245" s="237"/>
      <c r="S2245" s="256"/>
    </row>
    <row r="2246" spans="1:19" ht="15" customHeight="1">
      <c r="B2246" s="247"/>
      <c r="C2246" s="198"/>
      <c r="D2246" s="198"/>
      <c r="E2246" s="237"/>
      <c r="R2246" s="237"/>
      <c r="S2246" s="256"/>
    </row>
    <row r="2247" spans="1:19" ht="15" customHeight="1">
      <c r="B2247" s="247"/>
      <c r="C2247" s="198"/>
      <c r="D2247" s="198"/>
      <c r="E2247" s="237"/>
      <c r="R2247" s="237"/>
      <c r="S2247" s="256"/>
    </row>
    <row r="2248" spans="1:19" ht="15" customHeight="1">
      <c r="A2248" s="285"/>
      <c r="B2248" s="258"/>
      <c r="C2248" s="259"/>
      <c r="D2248" s="259"/>
      <c r="E2248" s="282"/>
      <c r="F2248" s="308"/>
      <c r="G2248" s="212"/>
      <c r="H2248" s="212"/>
      <c r="I2248" s="212"/>
      <c r="J2248" s="212"/>
      <c r="K2248" s="212"/>
      <c r="L2248" s="212"/>
      <c r="M2248" s="212"/>
      <c r="N2248" s="212"/>
      <c r="O2248" s="212"/>
      <c r="P2248" s="308"/>
      <c r="Q2248" s="212"/>
      <c r="R2248" s="282"/>
      <c r="S2248" s="263"/>
    </row>
    <row r="2249" spans="1:19" ht="15" customHeight="1">
      <c r="A2249" s="264"/>
      <c r="B2249" s="198"/>
      <c r="C2249" s="198"/>
      <c r="D2249" s="198"/>
      <c r="O2249" s="195"/>
      <c r="P2249" s="195"/>
      <c r="S2249" s="257"/>
    </row>
    <row r="2250" spans="1:19" ht="24" customHeight="1">
      <c r="A2250" s="194" t="s">
        <v>1670</v>
      </c>
      <c r="B2250" s="198"/>
      <c r="C2250" s="198"/>
      <c r="D2250" s="198"/>
      <c r="O2250" s="195"/>
      <c r="P2250" s="195"/>
      <c r="S2250" s="199" t="s">
        <v>1671</v>
      </c>
    </row>
    <row r="2251" spans="1:19" ht="18" customHeight="1">
      <c r="A2251" s="266" t="s">
        <v>1967</v>
      </c>
      <c r="B2251" s="198"/>
      <c r="C2251" s="198"/>
      <c r="D2251" s="198"/>
      <c r="O2251" s="195"/>
      <c r="P2251" s="195"/>
      <c r="S2251" s="205" t="s">
        <v>1968</v>
      </c>
    </row>
    <row r="2252" spans="1:19" ht="18" customHeight="1">
      <c r="A2252" s="207" t="s">
        <v>1674</v>
      </c>
      <c r="B2252" s="198"/>
      <c r="C2252" s="198"/>
      <c r="D2252" s="198"/>
      <c r="E2252" s="304"/>
      <c r="O2252" s="195"/>
      <c r="P2252" s="195"/>
      <c r="S2252" s="209" t="s">
        <v>1675</v>
      </c>
    </row>
    <row r="2253" spans="1:19" ht="11.45" customHeight="1">
      <c r="A2253" s="211"/>
      <c r="B2253" s="212"/>
      <c r="C2253" s="212"/>
      <c r="D2253" s="212"/>
      <c r="E2253" s="212"/>
      <c r="F2253" s="212"/>
      <c r="G2253" s="212"/>
      <c r="H2253" s="212"/>
      <c r="I2253" s="212"/>
      <c r="J2253" s="212"/>
      <c r="K2253" s="212"/>
      <c r="L2253" s="212"/>
      <c r="M2253" s="212"/>
      <c r="N2253" s="212"/>
      <c r="O2253" s="212"/>
      <c r="P2253" s="212"/>
      <c r="Q2253" s="212"/>
      <c r="R2253" s="212"/>
      <c r="S2253" s="214"/>
    </row>
    <row r="2254" spans="1:19" ht="11.45" customHeight="1">
      <c r="A2254" s="217"/>
      <c r="B2254" s="2269">
        <v>2020</v>
      </c>
      <c r="C2254" s="2270"/>
      <c r="D2254" s="2270"/>
      <c r="E2254" s="2270"/>
      <c r="F2254" s="2270"/>
      <c r="G2254" s="2270"/>
      <c r="H2254" s="2270"/>
      <c r="I2254" s="2270"/>
      <c r="J2254" s="2270"/>
      <c r="K2254" s="2271"/>
      <c r="L2254" s="2269">
        <v>2019</v>
      </c>
      <c r="M2254" s="2270"/>
      <c r="N2254" s="2270"/>
      <c r="O2254" s="2270"/>
      <c r="P2254" s="2270"/>
      <c r="Q2254" s="2270"/>
      <c r="R2254" s="2271"/>
      <c r="S2254" s="218"/>
    </row>
    <row r="2255" spans="1:19" ht="11.45" customHeight="1">
      <c r="A2255" s="217"/>
      <c r="B2255" s="2272"/>
      <c r="C2255" s="2273"/>
      <c r="D2255" s="2273"/>
      <c r="E2255" s="2273"/>
      <c r="F2255" s="2273"/>
      <c r="G2255" s="2273"/>
      <c r="H2255" s="2273"/>
      <c r="I2255" s="2273"/>
      <c r="J2255" s="2273"/>
      <c r="K2255" s="2274"/>
      <c r="L2255" s="2272"/>
      <c r="M2255" s="2273"/>
      <c r="N2255" s="2273"/>
      <c r="O2255" s="2273"/>
      <c r="P2255" s="2273"/>
      <c r="Q2255" s="2273"/>
      <c r="R2255" s="2274"/>
      <c r="S2255" s="218" t="s">
        <v>1570</v>
      </c>
    </row>
    <row r="2256" spans="1:19" ht="11.45" customHeight="1">
      <c r="A2256" s="217"/>
      <c r="B2256" s="711" t="s">
        <v>45</v>
      </c>
      <c r="C2256" s="224" t="s">
        <v>47</v>
      </c>
      <c r="D2256" s="224" t="s">
        <v>27</v>
      </c>
      <c r="E2256" s="221"/>
      <c r="F2256" s="219" t="s">
        <v>28</v>
      </c>
      <c r="G2256" s="220" t="s">
        <v>29</v>
      </c>
      <c r="H2256" s="220" t="s">
        <v>30</v>
      </c>
      <c r="I2256" s="223" t="s">
        <v>23</v>
      </c>
      <c r="J2256" s="222" t="s">
        <v>24</v>
      </c>
      <c r="K2256" s="222" t="s">
        <v>25</v>
      </c>
      <c r="L2256" s="223" t="s">
        <v>1571</v>
      </c>
      <c r="M2256" s="223" t="s">
        <v>1676</v>
      </c>
      <c r="N2256" s="223" t="s">
        <v>26</v>
      </c>
      <c r="O2256" s="225"/>
      <c r="P2256" s="224" t="s">
        <v>45</v>
      </c>
      <c r="Q2256" s="224" t="s">
        <v>47</v>
      </c>
      <c r="R2256" s="712" t="s">
        <v>27</v>
      </c>
      <c r="S2256" s="218"/>
    </row>
    <row r="2257" spans="1:19" ht="11.45" customHeight="1">
      <c r="A2257" s="226"/>
      <c r="B2257" s="714" t="s">
        <v>13</v>
      </c>
      <c r="C2257" s="232" t="s">
        <v>46</v>
      </c>
      <c r="D2257" s="232" t="s">
        <v>12</v>
      </c>
      <c r="E2257" s="229"/>
      <c r="F2257" s="227" t="s">
        <v>11</v>
      </c>
      <c r="G2257" s="228" t="s">
        <v>10</v>
      </c>
      <c r="H2257" s="228" t="s">
        <v>9</v>
      </c>
      <c r="I2257" s="231" t="s">
        <v>8</v>
      </c>
      <c r="J2257" s="230" t="s">
        <v>7</v>
      </c>
      <c r="K2257" s="230" t="s">
        <v>6</v>
      </c>
      <c r="L2257" s="231" t="s">
        <v>1575</v>
      </c>
      <c r="M2257" s="231" t="s">
        <v>1576</v>
      </c>
      <c r="N2257" s="231" t="s">
        <v>1577</v>
      </c>
      <c r="O2257" s="233"/>
      <c r="P2257" s="232" t="s">
        <v>13</v>
      </c>
      <c r="Q2257" s="232" t="s">
        <v>46</v>
      </c>
      <c r="R2257" s="715" t="s">
        <v>12</v>
      </c>
      <c r="S2257" s="234"/>
    </row>
    <row r="2258" spans="1:19" ht="15" customHeight="1">
      <c r="A2258" s="267"/>
      <c r="B2258" s="241"/>
      <c r="C2258" s="242"/>
      <c r="D2258" s="242"/>
      <c r="E2258" s="251"/>
      <c r="R2258" s="291"/>
      <c r="S2258" s="256"/>
    </row>
    <row r="2259" spans="1:19" ht="15" customHeight="1">
      <c r="A2259" s="249" t="s">
        <v>1749</v>
      </c>
      <c r="B2259" s="241">
        <f>'[2]tr (2)'!C1551</f>
        <v>102.1</v>
      </c>
      <c r="C2259" s="242">
        <f>'[2]tr (2)'!D1551</f>
        <v>102.1</v>
      </c>
      <c r="D2259" s="242">
        <f>'[2]tr (2)'!E1551</f>
        <v>102.1</v>
      </c>
      <c r="E2259" s="244"/>
      <c r="F2259" s="242">
        <f>'[2]tr (2)'!F1551</f>
        <v>102</v>
      </c>
      <c r="G2259" s="242">
        <f>'[2]tr (2)'!G1551</f>
        <v>101.8</v>
      </c>
      <c r="H2259" s="242">
        <f>'[2]tr (2)'!H1551</f>
        <v>101.8</v>
      </c>
      <c r="I2259" s="242">
        <f>'[2]tr (2)'!I1551</f>
        <v>101.8</v>
      </c>
      <c r="J2259" s="242">
        <f>'[2]tr (2)'!J1551</f>
        <v>101.8</v>
      </c>
      <c r="K2259" s="242">
        <f>'[2]tr (2)'!K1551</f>
        <v>101.8</v>
      </c>
      <c r="L2259" s="242">
        <f>'[2]tr (2)'!L1551</f>
        <v>101.8</v>
      </c>
      <c r="M2259" s="242">
        <f>'[2]tr (2)'!M1551</f>
        <v>101.5</v>
      </c>
      <c r="N2259" s="242">
        <f>'[2]tr (2)'!N1551</f>
        <v>101.5</v>
      </c>
      <c r="O2259" s="244"/>
      <c r="P2259" s="241">
        <f>'[2]tr (2)'!O1551</f>
        <v>101.5</v>
      </c>
      <c r="Q2259" s="242">
        <f>'[2]tr (2)'!P1551</f>
        <v>101.5</v>
      </c>
      <c r="R2259" s="244">
        <f>'[2]tr (2)'!Q1551</f>
        <v>101.5</v>
      </c>
      <c r="S2259" s="248" t="s">
        <v>1750</v>
      </c>
    </row>
    <row r="2260" spans="1:19" ht="15" customHeight="1">
      <c r="A2260" s="216" t="s">
        <v>1751</v>
      </c>
      <c r="B2260" s="247">
        <f>'[2]tr (2)'!C1552</f>
        <v>103.8</v>
      </c>
      <c r="C2260" s="198">
        <f>'[2]tr (2)'!D1552</f>
        <v>103.8</v>
      </c>
      <c r="D2260" s="198">
        <f>'[2]tr (2)'!E1552</f>
        <v>103.8</v>
      </c>
      <c r="E2260" s="251"/>
      <c r="F2260" s="198">
        <f>'[2]tr (2)'!F1552</f>
        <v>103.8</v>
      </c>
      <c r="G2260" s="198">
        <f>'[2]tr (2)'!G1552</f>
        <v>103</v>
      </c>
      <c r="H2260" s="198">
        <f>'[2]tr (2)'!H1552</f>
        <v>103</v>
      </c>
      <c r="I2260" s="198">
        <f>'[2]tr (2)'!I1552</f>
        <v>103</v>
      </c>
      <c r="J2260" s="198">
        <f>'[2]tr (2)'!J1552</f>
        <v>103</v>
      </c>
      <c r="K2260" s="198">
        <f>'[2]tr (2)'!K1552</f>
        <v>103</v>
      </c>
      <c r="L2260" s="198">
        <f>'[2]tr (2)'!L1552</f>
        <v>103</v>
      </c>
      <c r="M2260" s="198">
        <f>'[2]tr (2)'!M1552</f>
        <v>103</v>
      </c>
      <c r="N2260" s="198">
        <f>'[2]tr (2)'!N1552</f>
        <v>103</v>
      </c>
      <c r="O2260" s="251"/>
      <c r="P2260" s="247">
        <f>'[2]tr (2)'!O1552</f>
        <v>102.9</v>
      </c>
      <c r="Q2260" s="198">
        <f>'[2]tr (2)'!P1552</f>
        <v>102.9</v>
      </c>
      <c r="R2260" s="251">
        <f>'[2]tr (2)'!Q1552</f>
        <v>102.9</v>
      </c>
      <c r="S2260" s="252" t="s">
        <v>1752</v>
      </c>
    </row>
    <row r="2261" spans="1:19" ht="15" customHeight="1">
      <c r="A2261" s="216" t="s">
        <v>1753</v>
      </c>
      <c r="B2261" s="247">
        <f>'[2]tr (2)'!C1553</f>
        <v>100.7</v>
      </c>
      <c r="C2261" s="198">
        <f>'[2]tr (2)'!D1553</f>
        <v>100.7</v>
      </c>
      <c r="D2261" s="198">
        <f>'[2]tr (2)'!E1553</f>
        <v>100.7</v>
      </c>
      <c r="E2261" s="251"/>
      <c r="F2261" s="198">
        <f>'[2]tr (2)'!F1553</f>
        <v>100.7</v>
      </c>
      <c r="G2261" s="198">
        <f>'[2]tr (2)'!G1553</f>
        <v>100.7</v>
      </c>
      <c r="H2261" s="198">
        <f>'[2]tr (2)'!H1553</f>
        <v>100.7</v>
      </c>
      <c r="I2261" s="198">
        <f>'[2]tr (2)'!I1553</f>
        <v>100.7</v>
      </c>
      <c r="J2261" s="198">
        <f>'[2]tr (2)'!J1553</f>
        <v>100.7</v>
      </c>
      <c r="K2261" s="198">
        <f>'[2]tr (2)'!K1553</f>
        <v>100.7</v>
      </c>
      <c r="L2261" s="198">
        <f>'[2]tr (2)'!L1553</f>
        <v>100.7</v>
      </c>
      <c r="M2261" s="198">
        <f>'[2]tr (2)'!M1553</f>
        <v>100.7</v>
      </c>
      <c r="N2261" s="198">
        <f>'[2]tr (2)'!N1553</f>
        <v>100.7</v>
      </c>
      <c r="O2261" s="251"/>
      <c r="P2261" s="247">
        <f>'[2]tr (2)'!O1553</f>
        <v>100.7</v>
      </c>
      <c r="Q2261" s="198">
        <f>'[2]tr (2)'!P1553</f>
        <v>100.7</v>
      </c>
      <c r="R2261" s="251">
        <f>'[2]tr (2)'!Q1553</f>
        <v>100.7</v>
      </c>
      <c r="S2261" s="253" t="s">
        <v>1754</v>
      </c>
    </row>
    <row r="2262" spans="1:19" ht="15" customHeight="1">
      <c r="A2262" s="216" t="s">
        <v>1755</v>
      </c>
      <c r="B2262" s="247">
        <f>'[2]tr (2)'!C1554</f>
        <v>103.6</v>
      </c>
      <c r="C2262" s="198">
        <f>'[2]tr (2)'!D1554</f>
        <v>103.6</v>
      </c>
      <c r="D2262" s="198">
        <f>'[2]tr (2)'!E1554</f>
        <v>103.6</v>
      </c>
      <c r="E2262" s="251"/>
      <c r="F2262" s="198">
        <f>'[2]tr (2)'!F1554</f>
        <v>103.6</v>
      </c>
      <c r="G2262" s="198">
        <f>'[2]tr (2)'!G1554</f>
        <v>103.6</v>
      </c>
      <c r="H2262" s="198">
        <f>'[2]tr (2)'!H1554</f>
        <v>103.6</v>
      </c>
      <c r="I2262" s="198">
        <f>'[2]tr (2)'!I1554</f>
        <v>103.6</v>
      </c>
      <c r="J2262" s="198">
        <f>'[2]tr (2)'!J1554</f>
        <v>103.6</v>
      </c>
      <c r="K2262" s="198">
        <f>'[2]tr (2)'!K1554</f>
        <v>103.9</v>
      </c>
      <c r="L2262" s="198">
        <f>'[2]tr (2)'!L1554</f>
        <v>103.9</v>
      </c>
      <c r="M2262" s="198">
        <f>'[2]tr (2)'!M1554</f>
        <v>100.6</v>
      </c>
      <c r="N2262" s="198">
        <f>'[2]tr (2)'!N1554</f>
        <v>100.6</v>
      </c>
      <c r="O2262" s="251"/>
      <c r="P2262" s="247">
        <f>'[2]tr (2)'!O1554</f>
        <v>100.6</v>
      </c>
      <c r="Q2262" s="198">
        <f>'[2]tr (2)'!P1554</f>
        <v>100.6</v>
      </c>
      <c r="R2262" s="251">
        <f>'[2]tr (2)'!Q1554</f>
        <v>100.7</v>
      </c>
      <c r="S2262" s="253" t="s">
        <v>1756</v>
      </c>
    </row>
    <row r="2263" spans="1:19" ht="15" customHeight="1">
      <c r="A2263" s="216" t="s">
        <v>1757</v>
      </c>
      <c r="B2263" s="247">
        <f>'[2]tr (2)'!C1555</f>
        <v>103.7</v>
      </c>
      <c r="C2263" s="198">
        <f>'[2]tr (2)'!D1555</f>
        <v>103.7</v>
      </c>
      <c r="D2263" s="198">
        <f>'[2]tr (2)'!E1555</f>
        <v>103.7</v>
      </c>
      <c r="E2263" s="251"/>
      <c r="F2263" s="198">
        <f>'[2]tr (2)'!F1555</f>
        <v>103.4</v>
      </c>
      <c r="G2263" s="198">
        <f>'[2]tr (2)'!G1555</f>
        <v>103.4</v>
      </c>
      <c r="H2263" s="198">
        <f>'[2]tr (2)'!H1555</f>
        <v>103.1</v>
      </c>
      <c r="I2263" s="198">
        <f>'[2]tr (2)'!I1555</f>
        <v>103.3</v>
      </c>
      <c r="J2263" s="198">
        <f>'[2]tr (2)'!J1555</f>
        <v>103.3</v>
      </c>
      <c r="K2263" s="198">
        <f>'[2]tr (2)'!K1555</f>
        <v>103.5</v>
      </c>
      <c r="L2263" s="198">
        <f>'[2]tr (2)'!L1555</f>
        <v>103.5</v>
      </c>
      <c r="M2263" s="198">
        <f>'[2]tr (2)'!M1555</f>
        <v>103.5</v>
      </c>
      <c r="N2263" s="198">
        <f>'[2]tr (2)'!N1555</f>
        <v>103.5</v>
      </c>
      <c r="O2263" s="251"/>
      <c r="P2263" s="247">
        <f>'[2]tr (2)'!O1555</f>
        <v>103.5</v>
      </c>
      <c r="Q2263" s="198">
        <f>'[2]tr (2)'!P1555</f>
        <v>103.5</v>
      </c>
      <c r="R2263" s="251">
        <f>'[2]tr (2)'!Q1555</f>
        <v>103.4</v>
      </c>
      <c r="S2263" s="253" t="s">
        <v>1758</v>
      </c>
    </row>
    <row r="2264" spans="1:19" ht="15" customHeight="1">
      <c r="A2264" s="216" t="s">
        <v>1759</v>
      </c>
      <c r="B2264" s="247">
        <f>'[2]tr (2)'!C1556</f>
        <v>109.3</v>
      </c>
      <c r="C2264" s="198">
        <f>'[2]tr (2)'!D1556</f>
        <v>109.3</v>
      </c>
      <c r="D2264" s="198">
        <f>'[2]tr (2)'!E1556</f>
        <v>109.3</v>
      </c>
      <c r="E2264" s="251"/>
      <c r="F2264" s="198">
        <f>'[2]tr (2)'!F1556</f>
        <v>109.3</v>
      </c>
      <c r="G2264" s="198">
        <f>'[2]tr (2)'!G1556</f>
        <v>109.3</v>
      </c>
      <c r="H2264" s="198">
        <f>'[2]tr (2)'!H1556</f>
        <v>106.8</v>
      </c>
      <c r="I2264" s="198">
        <f>'[2]tr (2)'!I1556</f>
        <v>106.8</v>
      </c>
      <c r="J2264" s="198">
        <f>'[2]tr (2)'!J1556</f>
        <v>108.1</v>
      </c>
      <c r="K2264" s="198">
        <f>'[2]tr (2)'!K1556</f>
        <v>107.2</v>
      </c>
      <c r="L2264" s="198">
        <f>'[2]tr (2)'!L1556</f>
        <v>107.2</v>
      </c>
      <c r="M2264" s="198">
        <f>'[2]tr (2)'!M1556</f>
        <v>107.2</v>
      </c>
      <c r="N2264" s="198">
        <f>'[2]tr (2)'!N1556</f>
        <v>107.2</v>
      </c>
      <c r="O2264" s="251"/>
      <c r="P2264" s="247">
        <f>'[2]tr (2)'!O1556</f>
        <v>107.2</v>
      </c>
      <c r="Q2264" s="198">
        <f>'[2]tr (2)'!P1556</f>
        <v>107.2</v>
      </c>
      <c r="R2264" s="251">
        <f>'[2]tr (2)'!Q1556</f>
        <v>108.8</v>
      </c>
      <c r="S2264" s="253" t="s">
        <v>1760</v>
      </c>
    </row>
    <row r="2265" spans="1:19" s="215" customFormat="1" ht="15" customHeight="1">
      <c r="A2265" s="216" t="s">
        <v>1761</v>
      </c>
      <c r="B2265" s="247">
        <f>'[2]tr (2)'!C1557</f>
        <v>111.6</v>
      </c>
      <c r="C2265" s="198">
        <f>'[2]tr (2)'!D1557</f>
        <v>111.6</v>
      </c>
      <c r="D2265" s="198">
        <f>'[2]tr (2)'!E1557</f>
        <v>111.6</v>
      </c>
      <c r="E2265" s="251"/>
      <c r="F2265" s="198">
        <f>'[2]tr (2)'!F1557</f>
        <v>111.6</v>
      </c>
      <c r="G2265" s="198">
        <f>'[2]tr (2)'!G1557</f>
        <v>111.6</v>
      </c>
      <c r="H2265" s="198">
        <f>'[2]tr (2)'!H1557</f>
        <v>111.6</v>
      </c>
      <c r="I2265" s="198">
        <f>'[2]tr (2)'!I1557</f>
        <v>111.6</v>
      </c>
      <c r="J2265" s="198">
        <f>'[2]tr (2)'!J1557</f>
        <v>111.6</v>
      </c>
      <c r="K2265" s="198">
        <f>'[2]tr (2)'!K1557</f>
        <v>111.6</v>
      </c>
      <c r="L2265" s="198">
        <f>'[2]tr (2)'!L1557</f>
        <v>111.6</v>
      </c>
      <c r="M2265" s="198">
        <f>'[2]tr (2)'!M1557</f>
        <v>111.6</v>
      </c>
      <c r="N2265" s="198">
        <f>'[2]tr (2)'!N1557</f>
        <v>111.6</v>
      </c>
      <c r="O2265" s="251"/>
      <c r="P2265" s="247">
        <f>'[2]tr (2)'!O1557</f>
        <v>111.6</v>
      </c>
      <c r="Q2265" s="198">
        <f>'[2]tr (2)'!P1557</f>
        <v>111.6</v>
      </c>
      <c r="R2265" s="251">
        <f>'[2]tr (2)'!Q1557</f>
        <v>111.6</v>
      </c>
      <c r="S2265" s="253" t="s">
        <v>1762</v>
      </c>
    </row>
    <row r="2266" spans="1:19" s="215" customFormat="1" ht="15" customHeight="1">
      <c r="A2266" s="216" t="s">
        <v>1763</v>
      </c>
      <c r="B2266" s="247">
        <f>'[2]tr (2)'!C1558</f>
        <v>101.4</v>
      </c>
      <c r="C2266" s="198">
        <f>'[2]tr (2)'!D1558</f>
        <v>101.4</v>
      </c>
      <c r="D2266" s="198">
        <f>'[2]tr (2)'!E1558</f>
        <v>101.4</v>
      </c>
      <c r="E2266" s="251"/>
      <c r="F2266" s="198">
        <f>'[2]tr (2)'!F1558</f>
        <v>101.1</v>
      </c>
      <c r="G2266" s="198">
        <f>'[2]tr (2)'!G1558</f>
        <v>101.1</v>
      </c>
      <c r="H2266" s="198">
        <f>'[2]tr (2)'!H1558</f>
        <v>101.2</v>
      </c>
      <c r="I2266" s="198">
        <f>'[2]tr (2)'!I1558</f>
        <v>101.2</v>
      </c>
      <c r="J2266" s="198">
        <f>'[2]tr (2)'!J1558</f>
        <v>101.1</v>
      </c>
      <c r="K2266" s="198">
        <f>'[2]tr (2)'!K1558</f>
        <v>101.2</v>
      </c>
      <c r="L2266" s="198">
        <f>'[2]tr (2)'!L1558</f>
        <v>101.2</v>
      </c>
      <c r="M2266" s="198">
        <f>'[2]tr (2)'!M1558</f>
        <v>101.2</v>
      </c>
      <c r="N2266" s="198">
        <f>'[2]tr (2)'!N1558</f>
        <v>101.2</v>
      </c>
      <c r="O2266" s="251"/>
      <c r="P2266" s="247">
        <f>'[2]tr (2)'!O1558</f>
        <v>101.2</v>
      </c>
      <c r="Q2266" s="198">
        <f>'[2]tr (2)'!P1558</f>
        <v>101.2</v>
      </c>
      <c r="R2266" s="251">
        <f>'[2]tr (2)'!Q1558</f>
        <v>101.2</v>
      </c>
      <c r="S2266" s="252" t="s">
        <v>1764</v>
      </c>
    </row>
    <row r="2267" spans="1:19" s="215" customFormat="1" ht="15" customHeight="1">
      <c r="A2267" s="216" t="s">
        <v>1765</v>
      </c>
      <c r="B2267" s="247">
        <f>'[2]tr (2)'!C1559</f>
        <v>104.9</v>
      </c>
      <c r="C2267" s="198">
        <f>'[2]tr (2)'!D1559</f>
        <v>104.9</v>
      </c>
      <c r="D2267" s="198">
        <f>'[2]tr (2)'!E1559</f>
        <v>104.9</v>
      </c>
      <c r="E2267" s="251"/>
      <c r="F2267" s="198">
        <f>'[2]tr (2)'!F1559</f>
        <v>104.9</v>
      </c>
      <c r="G2267" s="198">
        <f>'[2]tr (2)'!G1559</f>
        <v>104.9</v>
      </c>
      <c r="H2267" s="198">
        <f>'[2]tr (2)'!H1559</f>
        <v>104.9</v>
      </c>
      <c r="I2267" s="198">
        <f>'[2]tr (2)'!I1559</f>
        <v>104.9</v>
      </c>
      <c r="J2267" s="198">
        <f>'[2]tr (2)'!J1559</f>
        <v>104.9</v>
      </c>
      <c r="K2267" s="198">
        <f>'[2]tr (2)'!K1559</f>
        <v>104.9</v>
      </c>
      <c r="L2267" s="198">
        <f>'[2]tr (2)'!L1559</f>
        <v>104.9</v>
      </c>
      <c r="M2267" s="198">
        <f>'[2]tr (2)'!M1559</f>
        <v>99.8</v>
      </c>
      <c r="N2267" s="198">
        <f>'[2]tr (2)'!N1559</f>
        <v>99.8</v>
      </c>
      <c r="O2267" s="251"/>
      <c r="P2267" s="247">
        <f>'[2]tr (2)'!O1559</f>
        <v>99.8</v>
      </c>
      <c r="Q2267" s="198">
        <f>'[2]tr (2)'!P1559</f>
        <v>99.8</v>
      </c>
      <c r="R2267" s="251">
        <f>'[2]tr (2)'!Q1559</f>
        <v>99.8</v>
      </c>
      <c r="S2267" s="253" t="s">
        <v>1766</v>
      </c>
    </row>
    <row r="2268" spans="1:19" s="215" customFormat="1" ht="15" customHeight="1">
      <c r="A2268" s="216" t="s">
        <v>1767</v>
      </c>
      <c r="B2268" s="247">
        <f>'[2]tr (2)'!C1560</f>
        <v>100.4</v>
      </c>
      <c r="C2268" s="198">
        <f>'[2]tr (2)'!D1560</f>
        <v>100.4</v>
      </c>
      <c r="D2268" s="198">
        <f>'[2]tr (2)'!E1560</f>
        <v>100.4</v>
      </c>
      <c r="E2268" s="251"/>
      <c r="F2268" s="198">
        <f>'[2]tr (2)'!F1560</f>
        <v>100.3</v>
      </c>
      <c r="G2268" s="198">
        <f>'[2]tr (2)'!G1560</f>
        <v>100.3</v>
      </c>
      <c r="H2268" s="198">
        <f>'[2]tr (2)'!H1560</f>
        <v>100.3</v>
      </c>
      <c r="I2268" s="198">
        <f>'[2]tr (2)'!I1560</f>
        <v>100.3</v>
      </c>
      <c r="J2268" s="198">
        <f>'[2]tr (2)'!J1560</f>
        <v>100.3</v>
      </c>
      <c r="K2268" s="198">
        <f>'[2]tr (2)'!K1560</f>
        <v>100.3</v>
      </c>
      <c r="L2268" s="198">
        <f>'[2]tr (2)'!L1560</f>
        <v>100.3</v>
      </c>
      <c r="M2268" s="198">
        <f>'[2]tr (2)'!M1560</f>
        <v>100.3</v>
      </c>
      <c r="N2268" s="198">
        <f>'[2]tr (2)'!N1560</f>
        <v>100.3</v>
      </c>
      <c r="O2268" s="251"/>
      <c r="P2268" s="247">
        <f>'[2]tr (2)'!O1560</f>
        <v>100.3</v>
      </c>
      <c r="Q2268" s="198">
        <f>'[2]tr (2)'!P1560</f>
        <v>100.3</v>
      </c>
      <c r="R2268" s="251">
        <f>'[2]tr (2)'!Q1560</f>
        <v>100.3</v>
      </c>
      <c r="S2268" s="252" t="s">
        <v>1768</v>
      </c>
    </row>
    <row r="2269" spans="1:19" s="215" customFormat="1" ht="15" customHeight="1">
      <c r="A2269" s="216" t="s">
        <v>1769</v>
      </c>
      <c r="B2269" s="247">
        <f>'[2]tr (2)'!C1561</f>
        <v>100</v>
      </c>
      <c r="C2269" s="198">
        <f>'[2]tr (2)'!D1561</f>
        <v>100</v>
      </c>
      <c r="D2269" s="198">
        <f>'[2]tr (2)'!E1561</f>
        <v>100</v>
      </c>
      <c r="E2269" s="251"/>
      <c r="F2269" s="198">
        <f>'[2]tr (2)'!F1561</f>
        <v>100</v>
      </c>
      <c r="G2269" s="198">
        <f>'[2]tr (2)'!G1561</f>
        <v>100</v>
      </c>
      <c r="H2269" s="198">
        <f>'[2]tr (2)'!H1561</f>
        <v>100</v>
      </c>
      <c r="I2269" s="198">
        <f>'[2]tr (2)'!I1561</f>
        <v>100</v>
      </c>
      <c r="J2269" s="198">
        <f>'[2]tr (2)'!J1561</f>
        <v>100</v>
      </c>
      <c r="K2269" s="198">
        <f>'[2]tr (2)'!K1561</f>
        <v>100</v>
      </c>
      <c r="L2269" s="198">
        <f>'[2]tr (2)'!L1561</f>
        <v>100</v>
      </c>
      <c r="M2269" s="198">
        <f>'[2]tr (2)'!M1561</f>
        <v>100</v>
      </c>
      <c r="N2269" s="198">
        <f>'[2]tr (2)'!N1561</f>
        <v>100</v>
      </c>
      <c r="O2269" s="251"/>
      <c r="P2269" s="247">
        <f>'[2]tr (2)'!O1561</f>
        <v>100</v>
      </c>
      <c r="Q2269" s="198">
        <f>'[2]tr (2)'!P1561</f>
        <v>100</v>
      </c>
      <c r="R2269" s="251">
        <f>'[2]tr (2)'!Q1561</f>
        <v>100</v>
      </c>
      <c r="S2269" s="253" t="s">
        <v>1770</v>
      </c>
    </row>
    <row r="2270" spans="1:19" s="215" customFormat="1" ht="15" customHeight="1">
      <c r="A2270" s="216"/>
      <c r="B2270" s="247"/>
      <c r="C2270" s="198"/>
      <c r="D2270" s="242"/>
      <c r="E2270" s="244"/>
      <c r="F2270" s="242"/>
      <c r="G2270" s="242"/>
      <c r="H2270" s="242"/>
      <c r="I2270" s="242"/>
      <c r="J2270" s="242"/>
      <c r="K2270" s="242"/>
      <c r="L2270" s="242"/>
      <c r="M2270" s="242"/>
      <c r="N2270" s="242"/>
      <c r="O2270" s="244"/>
      <c r="P2270" s="241"/>
      <c r="Q2270" s="242"/>
      <c r="R2270" s="244"/>
      <c r="S2270" s="253"/>
    </row>
    <row r="2271" spans="1:19" s="215" customFormat="1" ht="15" customHeight="1">
      <c r="A2271" s="249" t="s">
        <v>1771</v>
      </c>
      <c r="B2271" s="241">
        <f>'[2]tr (2)'!C1563</f>
        <v>99.2</v>
      </c>
      <c r="C2271" s="242">
        <f>'[2]tr (2)'!D1563</f>
        <v>99.2</v>
      </c>
      <c r="D2271" s="242">
        <f>'[2]tr (2)'!E1563</f>
        <v>99.2</v>
      </c>
      <c r="E2271" s="244"/>
      <c r="F2271" s="242">
        <f>'[2]tr (2)'!F1563</f>
        <v>99.2</v>
      </c>
      <c r="G2271" s="242">
        <f>'[2]tr (2)'!G1563</f>
        <v>99.2</v>
      </c>
      <c r="H2271" s="242">
        <f>'[2]tr (2)'!H1563</f>
        <v>99.3</v>
      </c>
      <c r="I2271" s="242">
        <f>'[2]tr (2)'!I1563</f>
        <v>99.3</v>
      </c>
      <c r="J2271" s="242">
        <f>'[2]tr (2)'!J1563</f>
        <v>99.3</v>
      </c>
      <c r="K2271" s="242">
        <f>'[2]tr (2)'!K1563</f>
        <v>99.3</v>
      </c>
      <c r="L2271" s="242">
        <f>'[2]tr (2)'!L1563</f>
        <v>99.5</v>
      </c>
      <c r="M2271" s="242">
        <f>'[2]tr (2)'!M1563</f>
        <v>99.5</v>
      </c>
      <c r="N2271" s="242">
        <f>'[2]tr (2)'!N1563</f>
        <v>99.5</v>
      </c>
      <c r="O2271" s="244"/>
      <c r="P2271" s="241">
        <f>'[2]tr (2)'!O1563</f>
        <v>99.5</v>
      </c>
      <c r="Q2271" s="242">
        <f>'[2]tr (2)'!P1563</f>
        <v>99.5</v>
      </c>
      <c r="R2271" s="244">
        <f>'[2]tr (2)'!Q1563</f>
        <v>99.5</v>
      </c>
      <c r="S2271" s="248" t="s">
        <v>1772</v>
      </c>
    </row>
    <row r="2272" spans="1:19" s="215" customFormat="1" ht="15" customHeight="1">
      <c r="A2272" s="216" t="s">
        <v>1773</v>
      </c>
      <c r="B2272" s="247">
        <f>'[2]tr (2)'!C1564</f>
        <v>98</v>
      </c>
      <c r="C2272" s="198">
        <f>'[2]tr (2)'!D1564</f>
        <v>98</v>
      </c>
      <c r="D2272" s="198">
        <f>'[2]tr (2)'!E1564</f>
        <v>98</v>
      </c>
      <c r="E2272" s="251"/>
      <c r="F2272" s="198">
        <f>'[2]tr (2)'!F1564</f>
        <v>98</v>
      </c>
      <c r="G2272" s="198">
        <f>'[2]tr (2)'!G1564</f>
        <v>98.2</v>
      </c>
      <c r="H2272" s="198">
        <f>'[2]tr (2)'!H1564</f>
        <v>98.2</v>
      </c>
      <c r="I2272" s="198">
        <f>'[2]tr (2)'!I1564</f>
        <v>98.3</v>
      </c>
      <c r="J2272" s="198">
        <f>'[2]tr (2)'!J1564</f>
        <v>98.3</v>
      </c>
      <c r="K2272" s="198">
        <f>'[2]tr (2)'!K1564</f>
        <v>98.3</v>
      </c>
      <c r="L2272" s="198">
        <f>'[2]tr (2)'!L1564</f>
        <v>98.8</v>
      </c>
      <c r="M2272" s="198">
        <f>'[2]tr (2)'!M1564</f>
        <v>98.8</v>
      </c>
      <c r="N2272" s="198">
        <f>'[2]tr (2)'!N1564</f>
        <v>98.8</v>
      </c>
      <c r="O2272" s="251"/>
      <c r="P2272" s="247">
        <f>'[2]tr (2)'!O1564</f>
        <v>98.8</v>
      </c>
      <c r="Q2272" s="198">
        <f>'[2]tr (2)'!P1564</f>
        <v>98.8</v>
      </c>
      <c r="R2272" s="251">
        <f>'[2]tr (2)'!Q1564</f>
        <v>98.8</v>
      </c>
      <c r="S2272" s="253" t="s">
        <v>1774</v>
      </c>
    </row>
    <row r="2273" spans="1:19" s="215" customFormat="1" ht="15" customHeight="1">
      <c r="A2273" s="216" t="s">
        <v>1775</v>
      </c>
      <c r="B2273" s="247">
        <f>'[2]tr (2)'!C1565</f>
        <v>102.2</v>
      </c>
      <c r="C2273" s="198">
        <f>'[2]tr (2)'!D1565</f>
        <v>102.2</v>
      </c>
      <c r="D2273" s="198">
        <f>'[2]tr (2)'!E1565</f>
        <v>102.2</v>
      </c>
      <c r="E2273" s="251"/>
      <c r="F2273" s="198">
        <f>'[2]tr (2)'!F1565</f>
        <v>102.2</v>
      </c>
      <c r="G2273" s="198">
        <f>'[2]tr (2)'!G1565</f>
        <v>102.2</v>
      </c>
      <c r="H2273" s="198">
        <f>'[2]tr (2)'!H1565</f>
        <v>102.2</v>
      </c>
      <c r="I2273" s="198">
        <f>'[2]tr (2)'!I1565</f>
        <v>102.2</v>
      </c>
      <c r="J2273" s="198">
        <f>'[2]tr (2)'!J1565</f>
        <v>102.2</v>
      </c>
      <c r="K2273" s="198">
        <f>'[2]tr (2)'!K1565</f>
        <v>102.2</v>
      </c>
      <c r="L2273" s="198">
        <f>'[2]tr (2)'!L1565</f>
        <v>102.2</v>
      </c>
      <c r="M2273" s="198">
        <f>'[2]tr (2)'!M1565</f>
        <v>102.2</v>
      </c>
      <c r="N2273" s="198">
        <f>'[2]tr (2)'!N1565</f>
        <v>102.2</v>
      </c>
      <c r="O2273" s="251"/>
      <c r="P2273" s="247">
        <f>'[2]tr (2)'!O1565</f>
        <v>102.2</v>
      </c>
      <c r="Q2273" s="198">
        <f>'[2]tr (2)'!P1565</f>
        <v>100</v>
      </c>
      <c r="R2273" s="251">
        <f>'[2]tr (2)'!Q1565</f>
        <v>100</v>
      </c>
      <c r="S2273" s="253" t="s">
        <v>1776</v>
      </c>
    </row>
    <row r="2274" spans="1:19" s="215" customFormat="1" ht="15" customHeight="1">
      <c r="A2274" s="216" t="s">
        <v>1777</v>
      </c>
      <c r="B2274" s="247">
        <f>'[2]tr (2)'!C1566</f>
        <v>100</v>
      </c>
      <c r="C2274" s="198">
        <f>'[2]tr (2)'!D1566</f>
        <v>100</v>
      </c>
      <c r="D2274" s="198">
        <f>'[2]tr (2)'!E1566</f>
        <v>100</v>
      </c>
      <c r="E2274" s="251"/>
      <c r="F2274" s="198">
        <f>'[2]tr (2)'!F1566</f>
        <v>100</v>
      </c>
      <c r="G2274" s="198">
        <f>'[2]tr (2)'!G1566</f>
        <v>100</v>
      </c>
      <c r="H2274" s="198">
        <f>'[2]tr (2)'!H1566</f>
        <v>100</v>
      </c>
      <c r="I2274" s="198">
        <f>'[2]tr (2)'!I1566</f>
        <v>100</v>
      </c>
      <c r="J2274" s="198">
        <f>'[2]tr (2)'!J1566</f>
        <v>100</v>
      </c>
      <c r="K2274" s="198">
        <f>'[2]tr (2)'!K1566</f>
        <v>100</v>
      </c>
      <c r="L2274" s="198">
        <f>'[2]tr (2)'!L1566</f>
        <v>100</v>
      </c>
      <c r="M2274" s="198">
        <f>'[2]tr (2)'!M1566</f>
        <v>100</v>
      </c>
      <c r="N2274" s="198">
        <f>'[2]tr (2)'!N1566</f>
        <v>100</v>
      </c>
      <c r="O2274" s="251"/>
      <c r="P2274" s="247">
        <f>'[2]tr (2)'!O1566</f>
        <v>100</v>
      </c>
      <c r="Q2274" s="198">
        <f>'[2]tr (2)'!P1566</f>
        <v>100</v>
      </c>
      <c r="R2274" s="251">
        <f>'[2]tr (2)'!Q1566</f>
        <v>100</v>
      </c>
      <c r="S2274" s="253" t="s">
        <v>1778</v>
      </c>
    </row>
    <row r="2275" spans="1:19" s="215" customFormat="1" ht="15" customHeight="1">
      <c r="A2275" s="216" t="s">
        <v>1779</v>
      </c>
      <c r="B2275" s="247">
        <f>'[2]tr (2)'!C1567</f>
        <v>100</v>
      </c>
      <c r="C2275" s="198">
        <f>'[2]tr (2)'!D1567</f>
        <v>100</v>
      </c>
      <c r="D2275" s="198">
        <f>'[2]tr (2)'!E1567</f>
        <v>100</v>
      </c>
      <c r="E2275" s="251"/>
      <c r="F2275" s="198">
        <f>'[2]tr (2)'!F1567</f>
        <v>100</v>
      </c>
      <c r="G2275" s="198">
        <f>'[2]tr (2)'!G1567</f>
        <v>100</v>
      </c>
      <c r="H2275" s="198">
        <f>'[2]tr (2)'!H1567</f>
        <v>100</v>
      </c>
      <c r="I2275" s="198">
        <f>'[2]tr (2)'!I1567</f>
        <v>100</v>
      </c>
      <c r="J2275" s="198">
        <f>'[2]tr (2)'!J1567</f>
        <v>100</v>
      </c>
      <c r="K2275" s="198">
        <f>'[2]tr (2)'!K1567</f>
        <v>100</v>
      </c>
      <c r="L2275" s="198">
        <f>'[2]tr (2)'!L1567</f>
        <v>100</v>
      </c>
      <c r="M2275" s="198">
        <f>'[2]tr (2)'!M1567</f>
        <v>100</v>
      </c>
      <c r="N2275" s="198">
        <f>'[2]tr (2)'!N1567</f>
        <v>100</v>
      </c>
      <c r="O2275" s="251"/>
      <c r="P2275" s="247">
        <f>'[2]tr (2)'!O1567</f>
        <v>100</v>
      </c>
      <c r="Q2275" s="198">
        <f>'[2]tr (2)'!P1567</f>
        <v>100</v>
      </c>
      <c r="R2275" s="251">
        <f>'[2]tr (2)'!Q1567</f>
        <v>100</v>
      </c>
      <c r="S2275" s="253" t="s">
        <v>1780</v>
      </c>
    </row>
    <row r="2276" spans="1:19" s="215" customFormat="1" ht="15" customHeight="1">
      <c r="A2276" s="216" t="s">
        <v>1781</v>
      </c>
      <c r="B2276" s="247">
        <f>'[2]tr (2)'!C1568</f>
        <v>100</v>
      </c>
      <c r="C2276" s="198">
        <f>'[2]tr (2)'!D1568</f>
        <v>100</v>
      </c>
      <c r="D2276" s="198">
        <f>'[2]tr (2)'!E1568</f>
        <v>100</v>
      </c>
      <c r="E2276" s="251"/>
      <c r="F2276" s="198">
        <f>'[2]tr (2)'!F1568</f>
        <v>100</v>
      </c>
      <c r="G2276" s="198">
        <f>'[2]tr (2)'!G1568</f>
        <v>100</v>
      </c>
      <c r="H2276" s="198">
        <f>'[2]tr (2)'!H1568</f>
        <v>100</v>
      </c>
      <c r="I2276" s="198">
        <f>'[2]tr (2)'!I1568</f>
        <v>100</v>
      </c>
      <c r="J2276" s="198">
        <f>'[2]tr (2)'!J1568</f>
        <v>100</v>
      </c>
      <c r="K2276" s="198">
        <f>'[2]tr (2)'!K1568</f>
        <v>100</v>
      </c>
      <c r="L2276" s="198">
        <f>'[2]tr (2)'!L1568</f>
        <v>100</v>
      </c>
      <c r="M2276" s="198">
        <f>'[2]tr (2)'!M1568</f>
        <v>100</v>
      </c>
      <c r="N2276" s="198">
        <f>'[2]tr (2)'!N1568</f>
        <v>100</v>
      </c>
      <c r="O2276" s="251"/>
      <c r="P2276" s="247">
        <f>'[2]tr (2)'!O1568</f>
        <v>100</v>
      </c>
      <c r="Q2276" s="198">
        <f>'[2]tr (2)'!P1568</f>
        <v>100</v>
      </c>
      <c r="R2276" s="251">
        <f>'[2]tr (2)'!Q1568</f>
        <v>100</v>
      </c>
      <c r="S2276" s="253" t="s">
        <v>1782</v>
      </c>
    </row>
    <row r="2277" spans="1:19" ht="15" customHeight="1">
      <c r="A2277" s="216" t="s">
        <v>1783</v>
      </c>
      <c r="B2277" s="247">
        <f>'[2]tr (2)'!C1569</f>
        <v>100</v>
      </c>
      <c r="C2277" s="198">
        <f>'[2]tr (2)'!D1569</f>
        <v>100</v>
      </c>
      <c r="D2277" s="198">
        <f>'[2]tr (2)'!E1569</f>
        <v>100</v>
      </c>
      <c r="E2277" s="251"/>
      <c r="F2277" s="198">
        <f>'[2]tr (2)'!F1569</f>
        <v>100</v>
      </c>
      <c r="G2277" s="198">
        <f>'[2]tr (2)'!G1569</f>
        <v>100</v>
      </c>
      <c r="H2277" s="198">
        <f>'[2]tr (2)'!H1569</f>
        <v>100</v>
      </c>
      <c r="I2277" s="198">
        <f>'[2]tr (2)'!I1569</f>
        <v>100</v>
      </c>
      <c r="J2277" s="198">
        <f>'[2]tr (2)'!J1569</f>
        <v>100</v>
      </c>
      <c r="K2277" s="198">
        <f>'[2]tr (2)'!K1569</f>
        <v>100</v>
      </c>
      <c r="L2277" s="198">
        <f>'[2]tr (2)'!L1569</f>
        <v>100</v>
      </c>
      <c r="M2277" s="198">
        <f>'[2]tr (2)'!M1569</f>
        <v>100</v>
      </c>
      <c r="N2277" s="198">
        <f>'[2]tr (2)'!N1569</f>
        <v>100</v>
      </c>
      <c r="O2277" s="251"/>
      <c r="P2277" s="247">
        <f>'[2]tr (2)'!O1569</f>
        <v>100</v>
      </c>
      <c r="Q2277" s="198">
        <f>'[2]tr (2)'!P1569</f>
        <v>100</v>
      </c>
      <c r="R2277" s="251">
        <f>'[2]tr (2)'!Q1569</f>
        <v>100</v>
      </c>
      <c r="S2277" s="253" t="s">
        <v>1784</v>
      </c>
    </row>
    <row r="2278" spans="1:19" ht="15" customHeight="1">
      <c r="A2278" s="216" t="s">
        <v>1785</v>
      </c>
      <c r="B2278" s="247">
        <f>'[2]tr (2)'!C1570</f>
        <v>100</v>
      </c>
      <c r="C2278" s="198">
        <f>'[2]tr (2)'!D1570</f>
        <v>100</v>
      </c>
      <c r="D2278" s="198">
        <f>'[2]tr (2)'!E1570</f>
        <v>100</v>
      </c>
      <c r="E2278" s="251"/>
      <c r="F2278" s="198">
        <f>'[2]tr (2)'!F1570</f>
        <v>100</v>
      </c>
      <c r="G2278" s="198">
        <f>'[2]tr (2)'!G1570</f>
        <v>100</v>
      </c>
      <c r="H2278" s="198">
        <f>'[2]tr (2)'!H1570</f>
        <v>100</v>
      </c>
      <c r="I2278" s="198">
        <f>'[2]tr (2)'!I1570</f>
        <v>100</v>
      </c>
      <c r="J2278" s="198">
        <f>'[2]tr (2)'!J1570</f>
        <v>100</v>
      </c>
      <c r="K2278" s="198">
        <f>'[2]tr (2)'!K1570</f>
        <v>100</v>
      </c>
      <c r="L2278" s="198">
        <f>'[2]tr (2)'!L1570</f>
        <v>100</v>
      </c>
      <c r="M2278" s="198">
        <f>'[2]tr (2)'!M1570</f>
        <v>100</v>
      </c>
      <c r="N2278" s="198">
        <f>'[2]tr (2)'!N1570</f>
        <v>100</v>
      </c>
      <c r="O2278" s="251"/>
      <c r="P2278" s="247">
        <f>'[2]tr (2)'!O1570</f>
        <v>100</v>
      </c>
      <c r="Q2278" s="198">
        <f>'[2]tr (2)'!P1570</f>
        <v>100</v>
      </c>
      <c r="R2278" s="251">
        <f>'[2]tr (2)'!Q1570</f>
        <v>100</v>
      </c>
      <c r="S2278" s="253" t="s">
        <v>1786</v>
      </c>
    </row>
    <row r="2279" spans="1:19" ht="15" customHeight="1">
      <c r="B2279" s="247"/>
      <c r="C2279" s="198"/>
      <c r="D2279" s="242"/>
      <c r="E2279" s="244"/>
      <c r="F2279" s="242"/>
      <c r="G2279" s="242"/>
      <c r="H2279" s="242"/>
      <c r="I2279" s="242"/>
      <c r="J2279" s="242"/>
      <c r="K2279" s="242"/>
      <c r="L2279" s="242"/>
      <c r="M2279" s="242"/>
      <c r="N2279" s="242"/>
      <c r="O2279" s="244"/>
      <c r="P2279" s="241"/>
      <c r="Q2279" s="242"/>
      <c r="R2279" s="244"/>
      <c r="S2279" s="253"/>
    </row>
    <row r="2280" spans="1:19" ht="15" customHeight="1">
      <c r="A2280" s="249" t="s">
        <v>1787</v>
      </c>
      <c r="B2280" s="241">
        <f>'[2]tr (2)'!C1572</f>
        <v>102</v>
      </c>
      <c r="C2280" s="242">
        <f>'[2]tr (2)'!D1572</f>
        <v>100.3</v>
      </c>
      <c r="D2280" s="242">
        <f>'[2]tr (2)'!E1572</f>
        <v>100.4</v>
      </c>
      <c r="E2280" s="244"/>
      <c r="F2280" s="242">
        <f>'[2]tr (2)'!F1572</f>
        <v>99</v>
      </c>
      <c r="G2280" s="242">
        <f>'[2]tr (2)'!G1572</f>
        <v>97.3</v>
      </c>
      <c r="H2280" s="242">
        <f>'[2]tr (2)'!H1572</f>
        <v>97.2</v>
      </c>
      <c r="I2280" s="242">
        <f>'[2]tr (2)'!I1572</f>
        <v>101.2</v>
      </c>
      <c r="J2280" s="242">
        <f>'[2]tr (2)'!J1572</f>
        <v>102.9</v>
      </c>
      <c r="K2280" s="242">
        <f>'[2]tr (2)'!K1572</f>
        <v>104</v>
      </c>
      <c r="L2280" s="242">
        <f>'[2]tr (2)'!L1572</f>
        <v>103.4</v>
      </c>
      <c r="M2280" s="242">
        <f>'[2]tr (2)'!M1572</f>
        <v>103.5</v>
      </c>
      <c r="N2280" s="242">
        <f>'[2]tr (2)'!N1572</f>
        <v>103.1</v>
      </c>
      <c r="O2280" s="244"/>
      <c r="P2280" s="241">
        <f>'[2]tr (2)'!O1572</f>
        <v>102.6</v>
      </c>
      <c r="Q2280" s="242">
        <f>'[2]tr (2)'!P1572</f>
        <v>103</v>
      </c>
      <c r="R2280" s="244">
        <f>'[2]tr (2)'!Q1572</f>
        <v>103.4</v>
      </c>
      <c r="S2280" s="248" t="s">
        <v>1788</v>
      </c>
    </row>
    <row r="2281" spans="1:19" ht="15" customHeight="1">
      <c r="A2281" s="216" t="s">
        <v>1791</v>
      </c>
      <c r="B2281" s="247">
        <f>'[2]tr (2)'!C1573</f>
        <v>100</v>
      </c>
      <c r="C2281" s="198">
        <f>'[2]tr (2)'!D1573</f>
        <v>100</v>
      </c>
      <c r="D2281" s="198">
        <f>'[2]tr (2)'!E1573</f>
        <v>100</v>
      </c>
      <c r="E2281" s="251"/>
      <c r="F2281" s="198">
        <f>'[2]tr (2)'!F1573</f>
        <v>100</v>
      </c>
      <c r="G2281" s="198">
        <f>'[2]tr (2)'!G1573</f>
        <v>100</v>
      </c>
      <c r="H2281" s="198">
        <f>'[2]tr (2)'!H1573</f>
        <v>100</v>
      </c>
      <c r="I2281" s="198">
        <f>'[2]tr (2)'!I1573</f>
        <v>100</v>
      </c>
      <c r="J2281" s="198">
        <f>'[2]tr (2)'!J1573</f>
        <v>100</v>
      </c>
      <c r="K2281" s="198">
        <f>'[2]tr (2)'!K1573</f>
        <v>100</v>
      </c>
      <c r="L2281" s="198">
        <f>'[2]tr (2)'!L1573</f>
        <v>100</v>
      </c>
      <c r="M2281" s="198">
        <f>'[2]tr (2)'!M1573</f>
        <v>100</v>
      </c>
      <c r="N2281" s="198">
        <f>'[2]tr (2)'!N1573</f>
        <v>100</v>
      </c>
      <c r="O2281" s="251"/>
      <c r="P2281" s="247">
        <f>'[2]tr (2)'!O1573</f>
        <v>100</v>
      </c>
      <c r="Q2281" s="198">
        <f>'[2]tr (2)'!P1573</f>
        <v>100</v>
      </c>
      <c r="R2281" s="251">
        <f>'[2]tr (2)'!Q1573</f>
        <v>100</v>
      </c>
      <c r="S2281" s="253" t="s">
        <v>1792</v>
      </c>
    </row>
    <row r="2282" spans="1:19" ht="15" customHeight="1">
      <c r="A2282" s="216" t="s">
        <v>1793</v>
      </c>
      <c r="B2282" s="247">
        <f>'[2]tr (2)'!C1574</f>
        <v>107.6</v>
      </c>
      <c r="C2282" s="198">
        <f>'[2]tr (2)'!D1574</f>
        <v>107.6</v>
      </c>
      <c r="D2282" s="198">
        <f>'[2]tr (2)'!E1574</f>
        <v>107.6</v>
      </c>
      <c r="E2282" s="251"/>
      <c r="F2282" s="198">
        <f>'[2]tr (2)'!F1574</f>
        <v>107.6</v>
      </c>
      <c r="G2282" s="198">
        <f>'[2]tr (2)'!G1574</f>
        <v>107.6</v>
      </c>
      <c r="H2282" s="198">
        <f>'[2]tr (2)'!H1574</f>
        <v>107.6</v>
      </c>
      <c r="I2282" s="198">
        <f>'[2]tr (2)'!I1574</f>
        <v>107.6</v>
      </c>
      <c r="J2282" s="198">
        <f>'[2]tr (2)'!J1574</f>
        <v>107.6</v>
      </c>
      <c r="K2282" s="198">
        <f>'[2]tr (2)'!K1574</f>
        <v>107.6</v>
      </c>
      <c r="L2282" s="198">
        <f>'[2]tr (2)'!L1574</f>
        <v>107.6</v>
      </c>
      <c r="M2282" s="198">
        <f>'[2]tr (2)'!M1574</f>
        <v>107.6</v>
      </c>
      <c r="N2282" s="198">
        <f>'[2]tr (2)'!N1574</f>
        <v>107.6</v>
      </c>
      <c r="O2282" s="251"/>
      <c r="P2282" s="247">
        <f>'[2]tr (2)'!O1574</f>
        <v>107.6</v>
      </c>
      <c r="Q2282" s="198">
        <f>'[2]tr (2)'!P1574</f>
        <v>107.6</v>
      </c>
      <c r="R2282" s="251">
        <f>'[2]tr (2)'!Q1574</f>
        <v>107.6</v>
      </c>
      <c r="S2282" s="252" t="s">
        <v>1794</v>
      </c>
    </row>
    <row r="2283" spans="1:19" ht="15" customHeight="1">
      <c r="A2283" s="216" t="s">
        <v>1795</v>
      </c>
      <c r="B2283" s="247">
        <f>'[2]tr (2)'!C1575</f>
        <v>100.6</v>
      </c>
      <c r="C2283" s="198">
        <f>'[2]tr (2)'!D1575</f>
        <v>100.6</v>
      </c>
      <c r="D2283" s="198">
        <f>'[2]tr (2)'!E1575</f>
        <v>100.6</v>
      </c>
      <c r="E2283" s="251"/>
      <c r="F2283" s="198">
        <f>'[2]tr (2)'!F1575</f>
        <v>100.6</v>
      </c>
      <c r="G2283" s="198">
        <f>'[2]tr (2)'!G1575</f>
        <v>100.6</v>
      </c>
      <c r="H2283" s="198">
        <f>'[2]tr (2)'!H1575</f>
        <v>100.6</v>
      </c>
      <c r="I2283" s="198">
        <f>'[2]tr (2)'!I1575</f>
        <v>100.6</v>
      </c>
      <c r="J2283" s="198">
        <f>'[2]tr (2)'!J1575</f>
        <v>100.6</v>
      </c>
      <c r="K2283" s="198">
        <f>'[2]tr (2)'!K1575</f>
        <v>100.6</v>
      </c>
      <c r="L2283" s="198">
        <f>'[2]tr (2)'!L1575</f>
        <v>100.6</v>
      </c>
      <c r="M2283" s="198">
        <f>'[2]tr (2)'!M1575</f>
        <v>100.6</v>
      </c>
      <c r="N2283" s="198">
        <f>'[2]tr (2)'!N1575</f>
        <v>100.6</v>
      </c>
      <c r="O2283" s="251"/>
      <c r="P2283" s="247">
        <f>'[2]tr (2)'!O1575</f>
        <v>100.6</v>
      </c>
      <c r="Q2283" s="198">
        <f>'[2]tr (2)'!P1575</f>
        <v>100.6</v>
      </c>
      <c r="R2283" s="251">
        <f>'[2]tr (2)'!Q1575</f>
        <v>100.6</v>
      </c>
      <c r="S2283" s="253" t="s">
        <v>1796</v>
      </c>
    </row>
    <row r="2284" spans="1:19" ht="15" customHeight="1">
      <c r="A2284" s="216" t="s">
        <v>1797</v>
      </c>
      <c r="B2284" s="247">
        <f>'[2]tr (2)'!C1576</f>
        <v>90</v>
      </c>
      <c r="C2284" s="198">
        <f>'[2]tr (2)'!D1576</f>
        <v>91</v>
      </c>
      <c r="D2284" s="198">
        <f>'[2]tr (2)'!E1576</f>
        <v>91.3</v>
      </c>
      <c r="E2284" s="251"/>
      <c r="F2284" s="198">
        <f>'[2]tr (2)'!F1576</f>
        <v>85.8</v>
      </c>
      <c r="G2284" s="198">
        <f>'[2]tr (2)'!G1576</f>
        <v>79.3</v>
      </c>
      <c r="H2284" s="198">
        <f>'[2]tr (2)'!H1576</f>
        <v>79</v>
      </c>
      <c r="I2284" s="198">
        <f>'[2]tr (2)'!I1576</f>
        <v>94.3</v>
      </c>
      <c r="J2284" s="198">
        <f>'[2]tr (2)'!J1576</f>
        <v>100.9</v>
      </c>
      <c r="K2284" s="198">
        <f>'[2]tr (2)'!K1576</f>
        <v>105.1</v>
      </c>
      <c r="L2284" s="198">
        <f>'[2]tr (2)'!L1576</f>
        <v>103.2</v>
      </c>
      <c r="M2284" s="198">
        <f>'[2]tr (2)'!M1576</f>
        <v>103.4</v>
      </c>
      <c r="N2284" s="198">
        <f>'[2]tr (2)'!N1576</f>
        <v>104.4</v>
      </c>
      <c r="O2284" s="251"/>
      <c r="P2284" s="247">
        <f>'[2]tr (2)'!O1576</f>
        <v>102.3</v>
      </c>
      <c r="Q2284" s="198">
        <f>'[2]tr (2)'!P1576</f>
        <v>103.9</v>
      </c>
      <c r="R2284" s="251">
        <f>'[2]tr (2)'!Q1576</f>
        <v>105.2</v>
      </c>
      <c r="S2284" s="252" t="s">
        <v>1798</v>
      </c>
    </row>
    <row r="2285" spans="1:19" ht="15" customHeight="1">
      <c r="A2285" s="216" t="s">
        <v>1799</v>
      </c>
      <c r="B2285" s="247">
        <f>'[2]tr (2)'!C1577</f>
        <v>109.6</v>
      </c>
      <c r="C2285" s="198">
        <f>'[2]tr (2)'!D1577</f>
        <v>109.6</v>
      </c>
      <c r="D2285" s="198">
        <f>'[2]tr (2)'!E1577</f>
        <v>109.6</v>
      </c>
      <c r="E2285" s="251"/>
      <c r="F2285" s="198">
        <f>'[2]tr (2)'!F1577</f>
        <v>109.6</v>
      </c>
      <c r="G2285" s="198">
        <f>'[2]tr (2)'!G1577</f>
        <v>109.6</v>
      </c>
      <c r="H2285" s="198">
        <f>'[2]tr (2)'!H1577</f>
        <v>109.6</v>
      </c>
      <c r="I2285" s="198">
        <f>'[2]tr (2)'!I1577</f>
        <v>109.6</v>
      </c>
      <c r="J2285" s="198">
        <f>'[2]tr (2)'!J1577</f>
        <v>109.6</v>
      </c>
      <c r="K2285" s="198">
        <f>'[2]tr (2)'!K1577</f>
        <v>109.6</v>
      </c>
      <c r="L2285" s="198">
        <f>'[2]tr (2)'!L1577</f>
        <v>109.6</v>
      </c>
      <c r="M2285" s="198">
        <f>'[2]tr (2)'!M1577</f>
        <v>109.6</v>
      </c>
      <c r="N2285" s="198">
        <f>'[2]tr (2)'!N1577</f>
        <v>107.3</v>
      </c>
      <c r="O2285" s="251"/>
      <c r="P2285" s="247">
        <f>'[2]tr (2)'!O1577</f>
        <v>107.3</v>
      </c>
      <c r="Q2285" s="198">
        <f>'[2]tr (2)'!P1577</f>
        <v>107.3</v>
      </c>
      <c r="R2285" s="251">
        <f>'[2]tr (2)'!Q1577</f>
        <v>107.3</v>
      </c>
      <c r="S2285" s="253" t="s">
        <v>1800</v>
      </c>
    </row>
    <row r="2286" spans="1:19" ht="15" customHeight="1">
      <c r="A2286" s="216" t="s">
        <v>1801</v>
      </c>
      <c r="B2286" s="247">
        <f>'[2]tr (2)'!C1578</f>
        <v>101.5</v>
      </c>
      <c r="C2286" s="198">
        <f>'[2]tr (2)'!D1578</f>
        <v>101.5</v>
      </c>
      <c r="D2286" s="198">
        <f>'[2]tr (2)'!E1578</f>
        <v>101.5</v>
      </c>
      <c r="E2286" s="251"/>
      <c r="F2286" s="198">
        <f>'[2]tr (2)'!F1578</f>
        <v>101.5</v>
      </c>
      <c r="G2286" s="198">
        <f>'[2]tr (2)'!G1578</f>
        <v>101.5</v>
      </c>
      <c r="H2286" s="198">
        <f>'[2]tr (2)'!H1578</f>
        <v>101.5</v>
      </c>
      <c r="I2286" s="198">
        <f>'[2]tr (2)'!I1578</f>
        <v>101.5</v>
      </c>
      <c r="J2286" s="198">
        <f>'[2]tr (2)'!J1578</f>
        <v>101.5</v>
      </c>
      <c r="K2286" s="198">
        <f>'[2]tr (2)'!K1578</f>
        <v>101.5</v>
      </c>
      <c r="L2286" s="198">
        <f>'[2]tr (2)'!L1578</f>
        <v>100</v>
      </c>
      <c r="M2286" s="198">
        <f>'[2]tr (2)'!M1578</f>
        <v>100</v>
      </c>
      <c r="N2286" s="198">
        <f>'[2]tr (2)'!N1578</f>
        <v>100</v>
      </c>
      <c r="O2286" s="251"/>
      <c r="P2286" s="247">
        <f>'[2]tr (2)'!O1578</f>
        <v>100</v>
      </c>
      <c r="Q2286" s="198">
        <f>'[2]tr (2)'!P1578</f>
        <v>100</v>
      </c>
      <c r="R2286" s="251">
        <f>'[2]tr (2)'!Q1578</f>
        <v>100</v>
      </c>
      <c r="S2286" s="253" t="s">
        <v>1802</v>
      </c>
    </row>
    <row r="2287" spans="1:19" ht="15" customHeight="1">
      <c r="A2287" s="216" t="s">
        <v>1805</v>
      </c>
      <c r="B2287" s="247">
        <f>'[2]tr (2)'!C1579</f>
        <v>105.7</v>
      </c>
      <c r="C2287" s="198">
        <f>'[2]tr (2)'!D1579</f>
        <v>100</v>
      </c>
      <c r="D2287" s="198">
        <f>'[2]tr (2)'!E1579</f>
        <v>100</v>
      </c>
      <c r="E2287" s="251"/>
      <c r="F2287" s="198">
        <f>'[2]tr (2)'!F1579</f>
        <v>100</v>
      </c>
      <c r="G2287" s="198">
        <f>'[2]tr (2)'!G1579</f>
        <v>100</v>
      </c>
      <c r="H2287" s="198">
        <f>'[2]tr (2)'!H1579</f>
        <v>100</v>
      </c>
      <c r="I2287" s="198">
        <f>'[2]tr (2)'!I1579</f>
        <v>100</v>
      </c>
      <c r="J2287" s="198">
        <f>'[2]tr (2)'!J1579</f>
        <v>100</v>
      </c>
      <c r="K2287" s="198">
        <f>'[2]tr (2)'!K1579</f>
        <v>100</v>
      </c>
      <c r="L2287" s="198">
        <f>'[2]tr (2)'!L1579</f>
        <v>100</v>
      </c>
      <c r="M2287" s="198">
        <f>'[2]tr (2)'!M1579</f>
        <v>100</v>
      </c>
      <c r="N2287" s="198">
        <f>'[2]tr (2)'!N1579</f>
        <v>100</v>
      </c>
      <c r="O2287" s="251"/>
      <c r="P2287" s="247">
        <f>'[2]tr (2)'!O1579</f>
        <v>100</v>
      </c>
      <c r="Q2287" s="198">
        <f>'[2]tr (2)'!P1579</f>
        <v>100</v>
      </c>
      <c r="R2287" s="251">
        <f>'[2]tr (2)'!Q1579</f>
        <v>100</v>
      </c>
      <c r="S2287" s="253" t="s">
        <v>1806</v>
      </c>
    </row>
    <row r="2288" spans="1:19" ht="15" customHeight="1">
      <c r="B2288" s="247"/>
      <c r="C2288" s="198"/>
      <c r="D2288" s="242"/>
      <c r="E2288" s="244"/>
      <c r="F2288" s="242"/>
      <c r="G2288" s="242"/>
      <c r="H2288" s="242"/>
      <c r="I2288" s="242"/>
      <c r="J2288" s="242"/>
      <c r="K2288" s="242"/>
      <c r="L2288" s="242"/>
      <c r="M2288" s="242"/>
      <c r="N2288" s="242"/>
      <c r="O2288" s="244"/>
      <c r="P2288" s="241"/>
      <c r="Q2288" s="242"/>
      <c r="R2288" s="244"/>
      <c r="S2288" s="253"/>
    </row>
    <row r="2289" spans="1:19" ht="15" customHeight="1">
      <c r="A2289" s="249" t="s">
        <v>1809</v>
      </c>
      <c r="B2289" s="241">
        <f>'[2]tr (2)'!C1581</f>
        <v>102.8</v>
      </c>
      <c r="C2289" s="242">
        <f>'[2]tr (2)'!D1581</f>
        <v>102.8</v>
      </c>
      <c r="D2289" s="242">
        <f>'[2]tr (2)'!E1581</f>
        <v>102.8</v>
      </c>
      <c r="E2289" s="244"/>
      <c r="F2289" s="242">
        <f>'[2]tr (2)'!F1581</f>
        <v>102.8</v>
      </c>
      <c r="G2289" s="242">
        <f>'[2]tr (2)'!G1581</f>
        <v>102.8</v>
      </c>
      <c r="H2289" s="242">
        <f>'[2]tr (2)'!H1581</f>
        <v>102.8</v>
      </c>
      <c r="I2289" s="242">
        <f>'[2]tr (2)'!I1581</f>
        <v>102.8</v>
      </c>
      <c r="J2289" s="242">
        <f>'[2]tr (2)'!J1581</f>
        <v>102.8</v>
      </c>
      <c r="K2289" s="242">
        <f>'[2]tr (2)'!K1581</f>
        <v>102.8</v>
      </c>
      <c r="L2289" s="242">
        <f>'[2]tr (2)'!L1581</f>
        <v>102.8</v>
      </c>
      <c r="M2289" s="242">
        <f>'[2]tr (2)'!M1581</f>
        <v>102.8</v>
      </c>
      <c r="N2289" s="242">
        <f>'[2]tr (2)'!N1581</f>
        <v>102.8</v>
      </c>
      <c r="O2289" s="244"/>
      <c r="P2289" s="241">
        <f>'[2]tr (2)'!O1581</f>
        <v>102.8</v>
      </c>
      <c r="Q2289" s="242">
        <f>'[2]tr (2)'!P1581</f>
        <v>102.8</v>
      </c>
      <c r="R2289" s="244">
        <f>'[2]tr (2)'!Q1581</f>
        <v>102.8</v>
      </c>
      <c r="S2289" s="248" t="s">
        <v>1810</v>
      </c>
    </row>
    <row r="2290" spans="1:19" ht="15" customHeight="1">
      <c r="A2290" s="216" t="s">
        <v>1811</v>
      </c>
      <c r="B2290" s="247">
        <f>'[2]tr (2)'!C1582</f>
        <v>100</v>
      </c>
      <c r="C2290" s="198">
        <f>'[2]tr (2)'!D1582</f>
        <v>100</v>
      </c>
      <c r="D2290" s="198">
        <f>'[2]tr (2)'!E1582</f>
        <v>100</v>
      </c>
      <c r="E2290" s="251"/>
      <c r="F2290" s="198">
        <f>'[2]tr (2)'!F1582</f>
        <v>100</v>
      </c>
      <c r="G2290" s="198">
        <f>'[2]tr (2)'!G1582</f>
        <v>100</v>
      </c>
      <c r="H2290" s="198">
        <f>'[2]tr (2)'!H1582</f>
        <v>100</v>
      </c>
      <c r="I2290" s="198">
        <f>'[2]tr (2)'!I1582</f>
        <v>100</v>
      </c>
      <c r="J2290" s="198">
        <f>'[2]tr (2)'!J1582</f>
        <v>100</v>
      </c>
      <c r="K2290" s="198">
        <f>'[2]tr (2)'!K1582</f>
        <v>100</v>
      </c>
      <c r="L2290" s="198">
        <f>'[2]tr (2)'!L1582</f>
        <v>100</v>
      </c>
      <c r="M2290" s="198">
        <f>'[2]tr (2)'!M1582</f>
        <v>100</v>
      </c>
      <c r="N2290" s="198">
        <f>'[2]tr (2)'!N1582</f>
        <v>100</v>
      </c>
      <c r="O2290" s="251"/>
      <c r="P2290" s="247">
        <f>'[2]tr (2)'!O1582</f>
        <v>100</v>
      </c>
      <c r="Q2290" s="198">
        <f>'[2]tr (2)'!P1582</f>
        <v>100</v>
      </c>
      <c r="R2290" s="251">
        <f>'[2]tr (2)'!Q1582</f>
        <v>100</v>
      </c>
      <c r="S2290" s="253" t="s">
        <v>1812</v>
      </c>
    </row>
    <row r="2291" spans="1:19" ht="15" customHeight="1">
      <c r="A2291" s="216" t="s">
        <v>1813</v>
      </c>
      <c r="B2291" s="247">
        <f>'[2]tr (2)'!C1583</f>
        <v>99.6</v>
      </c>
      <c r="C2291" s="198">
        <f>'[2]tr (2)'!D1583</f>
        <v>99.6</v>
      </c>
      <c r="D2291" s="198">
        <f>'[2]tr (2)'!E1583</f>
        <v>99.6</v>
      </c>
      <c r="E2291" s="251"/>
      <c r="F2291" s="198">
        <f>'[2]tr (2)'!F1583</f>
        <v>99.6</v>
      </c>
      <c r="G2291" s="198">
        <f>'[2]tr (2)'!G1583</f>
        <v>99.6</v>
      </c>
      <c r="H2291" s="198">
        <f>'[2]tr (2)'!H1583</f>
        <v>99.6</v>
      </c>
      <c r="I2291" s="198">
        <f>'[2]tr (2)'!I1583</f>
        <v>99.6</v>
      </c>
      <c r="J2291" s="198">
        <f>'[2]tr (2)'!J1583</f>
        <v>99.6</v>
      </c>
      <c r="K2291" s="198">
        <f>'[2]tr (2)'!K1583</f>
        <v>99.6</v>
      </c>
      <c r="L2291" s="198">
        <f>'[2]tr (2)'!L1583</f>
        <v>99.6</v>
      </c>
      <c r="M2291" s="198">
        <f>'[2]tr (2)'!M1583</f>
        <v>99.6</v>
      </c>
      <c r="N2291" s="198">
        <f>'[2]tr (2)'!N1583</f>
        <v>99.6</v>
      </c>
      <c r="O2291" s="251"/>
      <c r="P2291" s="247">
        <f>'[2]tr (2)'!O1583</f>
        <v>99.6</v>
      </c>
      <c r="Q2291" s="198">
        <f>'[2]tr (2)'!P1583</f>
        <v>99.6</v>
      </c>
      <c r="R2291" s="251">
        <f>'[2]tr (2)'!Q1583</f>
        <v>99.6</v>
      </c>
      <c r="S2291" s="253" t="s">
        <v>1814</v>
      </c>
    </row>
    <row r="2292" spans="1:19" ht="15" customHeight="1">
      <c r="A2292" s="216" t="s">
        <v>1815</v>
      </c>
      <c r="B2292" s="247">
        <f>'[2]tr (2)'!C1584</f>
        <v>103.4</v>
      </c>
      <c r="C2292" s="198">
        <f>'[2]tr (2)'!D1584</f>
        <v>103.4</v>
      </c>
      <c r="D2292" s="198">
        <f>'[2]tr (2)'!E1584</f>
        <v>103.4</v>
      </c>
      <c r="E2292" s="251"/>
      <c r="F2292" s="198">
        <f>'[2]tr (2)'!F1584</f>
        <v>103.4</v>
      </c>
      <c r="G2292" s="198">
        <f>'[2]tr (2)'!G1584</f>
        <v>103.4</v>
      </c>
      <c r="H2292" s="198">
        <f>'[2]tr (2)'!H1584</f>
        <v>103.4</v>
      </c>
      <c r="I2292" s="198">
        <f>'[2]tr (2)'!I1584</f>
        <v>103.4</v>
      </c>
      <c r="J2292" s="198">
        <f>'[2]tr (2)'!J1584</f>
        <v>103.4</v>
      </c>
      <c r="K2292" s="198">
        <f>'[2]tr (2)'!K1584</f>
        <v>103.4</v>
      </c>
      <c r="L2292" s="198">
        <f>'[2]tr (2)'!L1584</f>
        <v>103.4</v>
      </c>
      <c r="M2292" s="198">
        <f>'[2]tr (2)'!M1584</f>
        <v>103.4</v>
      </c>
      <c r="N2292" s="198">
        <f>'[2]tr (2)'!N1584</f>
        <v>103.4</v>
      </c>
      <c r="O2292" s="251"/>
      <c r="P2292" s="247">
        <f>'[2]tr (2)'!O1584</f>
        <v>103.4</v>
      </c>
      <c r="Q2292" s="198">
        <f>'[2]tr (2)'!P1584</f>
        <v>103.4</v>
      </c>
      <c r="R2292" s="251">
        <f>'[2]tr (2)'!Q1584</f>
        <v>103.4</v>
      </c>
      <c r="S2292" s="253" t="s">
        <v>1816</v>
      </c>
    </row>
    <row r="2293" spans="1:19" ht="15" customHeight="1">
      <c r="A2293" s="299"/>
      <c r="B2293" s="247"/>
      <c r="C2293" s="198"/>
      <c r="D2293" s="198"/>
      <c r="E2293" s="237"/>
      <c r="O2293" s="237"/>
      <c r="R2293" s="237"/>
      <c r="S2293" s="253"/>
    </row>
    <row r="2294" spans="1:19" ht="15" customHeight="1">
      <c r="A2294" s="299"/>
      <c r="B2294" s="247"/>
      <c r="C2294" s="198"/>
      <c r="D2294" s="198"/>
      <c r="E2294" s="237"/>
      <c r="R2294" s="237"/>
      <c r="S2294" s="253"/>
    </row>
    <row r="2295" spans="1:19" ht="15" customHeight="1">
      <c r="A2295" s="299"/>
      <c r="B2295" s="247"/>
      <c r="C2295" s="198"/>
      <c r="D2295" s="198"/>
      <c r="E2295" s="237"/>
      <c r="R2295" s="237"/>
      <c r="S2295" s="253"/>
    </row>
    <row r="2296" spans="1:19" ht="15" customHeight="1">
      <c r="A2296" s="299"/>
      <c r="B2296" s="247"/>
      <c r="C2296" s="198"/>
      <c r="D2296" s="198"/>
      <c r="E2296" s="237"/>
      <c r="R2296" s="237"/>
      <c r="S2296" s="253"/>
    </row>
    <row r="2297" spans="1:19" ht="15" customHeight="1">
      <c r="A2297" s="299"/>
      <c r="B2297" s="247"/>
      <c r="C2297" s="198"/>
      <c r="D2297" s="198"/>
      <c r="E2297" s="237"/>
      <c r="R2297" s="237"/>
      <c r="S2297" s="253"/>
    </row>
    <row r="2298" spans="1:19" ht="15" customHeight="1">
      <c r="A2298" s="299"/>
      <c r="B2298" s="247"/>
      <c r="C2298" s="198"/>
      <c r="D2298" s="198"/>
      <c r="E2298" s="237"/>
      <c r="R2298" s="237"/>
      <c r="S2298" s="253"/>
    </row>
    <row r="2299" spans="1:19" ht="15" customHeight="1">
      <c r="A2299" s="299"/>
      <c r="B2299" s="247"/>
      <c r="C2299" s="198"/>
      <c r="D2299" s="198"/>
      <c r="E2299" s="237"/>
      <c r="R2299" s="237"/>
      <c r="S2299" s="253"/>
    </row>
    <row r="2300" spans="1:19" ht="15" customHeight="1">
      <c r="A2300" s="299"/>
      <c r="B2300" s="247"/>
      <c r="C2300" s="198"/>
      <c r="D2300" s="198"/>
      <c r="E2300" s="237"/>
      <c r="R2300" s="237"/>
      <c r="S2300" s="253"/>
    </row>
    <row r="2301" spans="1:19" ht="15" customHeight="1">
      <c r="A2301" s="280"/>
      <c r="B2301" s="247"/>
      <c r="C2301" s="198"/>
      <c r="D2301" s="198"/>
      <c r="E2301" s="237"/>
      <c r="R2301" s="237"/>
      <c r="S2301" s="253"/>
    </row>
    <row r="2302" spans="1:19" ht="15" customHeight="1">
      <c r="A2302" s="281"/>
      <c r="B2302" s="258"/>
      <c r="C2302" s="259"/>
      <c r="D2302" s="259"/>
      <c r="E2302" s="282"/>
      <c r="F2302" s="308"/>
      <c r="G2302" s="212"/>
      <c r="H2302" s="212"/>
      <c r="I2302" s="212"/>
      <c r="J2302" s="212"/>
      <c r="K2302" s="212"/>
      <c r="L2302" s="212"/>
      <c r="M2302" s="212"/>
      <c r="N2302" s="212"/>
      <c r="O2302" s="212"/>
      <c r="P2302" s="308"/>
      <c r="Q2302" s="212"/>
      <c r="R2302" s="282"/>
      <c r="S2302" s="286" t="s">
        <v>162</v>
      </c>
    </row>
    <row r="2303" spans="1:19" ht="15" customHeight="1">
      <c r="B2303" s="198"/>
      <c r="C2303" s="198"/>
      <c r="D2303" s="198"/>
      <c r="O2303" s="195"/>
      <c r="P2303" s="195"/>
    </row>
    <row r="2304" spans="1:19" ht="24" customHeight="1">
      <c r="A2304" s="194" t="s">
        <v>1670</v>
      </c>
      <c r="B2304" s="198"/>
      <c r="C2304" s="198"/>
      <c r="D2304" s="198"/>
      <c r="O2304" s="195"/>
      <c r="P2304" s="195"/>
      <c r="S2304" s="199" t="s">
        <v>1671</v>
      </c>
    </row>
    <row r="2305" spans="1:19" ht="18" customHeight="1">
      <c r="A2305" s="266" t="s">
        <v>1969</v>
      </c>
      <c r="B2305" s="198"/>
      <c r="C2305" s="198"/>
      <c r="D2305" s="198"/>
      <c r="O2305" s="195"/>
      <c r="P2305" s="195"/>
      <c r="S2305" s="205" t="s">
        <v>1970</v>
      </c>
    </row>
    <row r="2306" spans="1:19" ht="18" customHeight="1">
      <c r="A2306" s="207" t="s">
        <v>1674</v>
      </c>
      <c r="B2306" s="198"/>
      <c r="C2306" s="198"/>
      <c r="D2306" s="198"/>
      <c r="O2306" s="195"/>
      <c r="P2306" s="195"/>
      <c r="S2306" s="209" t="s">
        <v>1675</v>
      </c>
    </row>
    <row r="2307" spans="1:19" ht="11.45" customHeight="1">
      <c r="A2307" s="211"/>
      <c r="B2307" s="212"/>
      <c r="C2307" s="212"/>
      <c r="D2307" s="212"/>
      <c r="E2307" s="212"/>
      <c r="F2307" s="212"/>
      <c r="G2307" s="212"/>
      <c r="H2307" s="212"/>
      <c r="I2307" s="212"/>
      <c r="J2307" s="212"/>
      <c r="K2307" s="212"/>
      <c r="L2307" s="212"/>
      <c r="M2307" s="212"/>
      <c r="N2307" s="212"/>
      <c r="O2307" s="212"/>
      <c r="P2307" s="212"/>
      <c r="Q2307" s="212"/>
      <c r="R2307" s="212"/>
      <c r="S2307" s="214"/>
    </row>
    <row r="2308" spans="1:19" ht="11.45" customHeight="1">
      <c r="A2308" s="217"/>
      <c r="B2308" s="2269">
        <v>2020</v>
      </c>
      <c r="C2308" s="2270"/>
      <c r="D2308" s="2270"/>
      <c r="E2308" s="2270"/>
      <c r="F2308" s="2270"/>
      <c r="G2308" s="2270"/>
      <c r="H2308" s="2270"/>
      <c r="I2308" s="2270"/>
      <c r="J2308" s="2270"/>
      <c r="K2308" s="2271"/>
      <c r="L2308" s="2269">
        <v>2019</v>
      </c>
      <c r="M2308" s="2270"/>
      <c r="N2308" s="2270"/>
      <c r="O2308" s="2270"/>
      <c r="P2308" s="2270"/>
      <c r="Q2308" s="2270"/>
      <c r="R2308" s="2271"/>
      <c r="S2308" s="218"/>
    </row>
    <row r="2309" spans="1:19" s="215" customFormat="1" ht="11.45" customHeight="1">
      <c r="A2309" s="217"/>
      <c r="B2309" s="2272"/>
      <c r="C2309" s="2273"/>
      <c r="D2309" s="2273"/>
      <c r="E2309" s="2273"/>
      <c r="F2309" s="2273"/>
      <c r="G2309" s="2273"/>
      <c r="H2309" s="2273"/>
      <c r="I2309" s="2273"/>
      <c r="J2309" s="2273"/>
      <c r="K2309" s="2274"/>
      <c r="L2309" s="2272"/>
      <c r="M2309" s="2273"/>
      <c r="N2309" s="2273"/>
      <c r="O2309" s="2273"/>
      <c r="P2309" s="2273"/>
      <c r="Q2309" s="2273"/>
      <c r="R2309" s="2274"/>
      <c r="S2309" s="218" t="s">
        <v>1570</v>
      </c>
    </row>
    <row r="2310" spans="1:19" s="215" customFormat="1" ht="11.45" customHeight="1">
      <c r="A2310" s="217"/>
      <c r="B2310" s="711" t="s">
        <v>45</v>
      </c>
      <c r="C2310" s="224" t="s">
        <v>47</v>
      </c>
      <c r="D2310" s="224" t="s">
        <v>27</v>
      </c>
      <c r="E2310" s="221"/>
      <c r="F2310" s="219" t="s">
        <v>28</v>
      </c>
      <c r="G2310" s="220" t="s">
        <v>29</v>
      </c>
      <c r="H2310" s="220" t="s">
        <v>30</v>
      </c>
      <c r="I2310" s="223" t="s">
        <v>23</v>
      </c>
      <c r="J2310" s="222" t="s">
        <v>24</v>
      </c>
      <c r="K2310" s="222" t="s">
        <v>25</v>
      </c>
      <c r="L2310" s="223" t="s">
        <v>1571</v>
      </c>
      <c r="M2310" s="223" t="s">
        <v>1676</v>
      </c>
      <c r="N2310" s="223" t="s">
        <v>26</v>
      </c>
      <c r="O2310" s="225"/>
      <c r="P2310" s="224" t="s">
        <v>45</v>
      </c>
      <c r="Q2310" s="224" t="s">
        <v>47</v>
      </c>
      <c r="R2310" s="712" t="s">
        <v>27</v>
      </c>
      <c r="S2310" s="218"/>
    </row>
    <row r="2311" spans="1:19" s="215" customFormat="1" ht="11.45" customHeight="1">
      <c r="A2311" s="226"/>
      <c r="B2311" s="714" t="s">
        <v>13</v>
      </c>
      <c r="C2311" s="232" t="s">
        <v>46</v>
      </c>
      <c r="D2311" s="232" t="s">
        <v>12</v>
      </c>
      <c r="E2311" s="229"/>
      <c r="F2311" s="227" t="s">
        <v>11</v>
      </c>
      <c r="G2311" s="228" t="s">
        <v>10</v>
      </c>
      <c r="H2311" s="228" t="s">
        <v>9</v>
      </c>
      <c r="I2311" s="231" t="s">
        <v>8</v>
      </c>
      <c r="J2311" s="230" t="s">
        <v>7</v>
      </c>
      <c r="K2311" s="230" t="s">
        <v>6</v>
      </c>
      <c r="L2311" s="231" t="s">
        <v>1575</v>
      </c>
      <c r="M2311" s="231" t="s">
        <v>1576</v>
      </c>
      <c r="N2311" s="231" t="s">
        <v>1577</v>
      </c>
      <c r="O2311" s="233"/>
      <c r="P2311" s="232" t="s">
        <v>13</v>
      </c>
      <c r="Q2311" s="232" t="s">
        <v>46</v>
      </c>
      <c r="R2311" s="715" t="s">
        <v>12</v>
      </c>
      <c r="S2311" s="234"/>
    </row>
    <row r="2312" spans="1:19" s="215" customFormat="1" ht="15" customHeight="1">
      <c r="A2312" s="267"/>
      <c r="B2312" s="241"/>
      <c r="C2312" s="242"/>
      <c r="D2312" s="242"/>
      <c r="E2312" s="237"/>
      <c r="F2312" s="195"/>
      <c r="G2312" s="195"/>
      <c r="H2312" s="195"/>
      <c r="I2312" s="195"/>
      <c r="J2312" s="196"/>
      <c r="K2312" s="195"/>
      <c r="L2312" s="195"/>
      <c r="M2312" s="196"/>
      <c r="N2312" s="195"/>
      <c r="O2312" s="196"/>
      <c r="P2312" s="236"/>
      <c r="Q2312" s="195"/>
      <c r="R2312" s="291"/>
      <c r="S2312" s="239"/>
    </row>
    <row r="2313" spans="1:19" s="215" customFormat="1" ht="15" customHeight="1">
      <c r="A2313" s="249" t="s">
        <v>1819</v>
      </c>
      <c r="B2313" s="241">
        <f>'[2]tr (2)'!C1586</f>
        <v>96.6</v>
      </c>
      <c r="C2313" s="242">
        <f>'[2]tr (2)'!D1586</f>
        <v>96.6</v>
      </c>
      <c r="D2313" s="242">
        <f>'[2]tr (2)'!E1586</f>
        <v>96.6</v>
      </c>
      <c r="E2313" s="244"/>
      <c r="F2313" s="242">
        <f>'[2]tr (2)'!F1586</f>
        <v>96.7</v>
      </c>
      <c r="G2313" s="242">
        <f>'[2]tr (2)'!G1586</f>
        <v>96.7</v>
      </c>
      <c r="H2313" s="242">
        <f>'[2]tr (2)'!H1586</f>
        <v>96.7</v>
      </c>
      <c r="I2313" s="242">
        <f>'[2]tr (2)'!I1586</f>
        <v>97.2</v>
      </c>
      <c r="J2313" s="242">
        <f>'[2]tr (2)'!J1586</f>
        <v>98.1</v>
      </c>
      <c r="K2313" s="242">
        <f>'[2]tr (2)'!K1586</f>
        <v>98.1</v>
      </c>
      <c r="L2313" s="242">
        <f>'[2]tr (2)'!L1586</f>
        <v>98.1</v>
      </c>
      <c r="M2313" s="242">
        <f>'[2]tr (2)'!M1586</f>
        <v>97.4</v>
      </c>
      <c r="N2313" s="242">
        <f>'[2]tr (2)'!N1586</f>
        <v>98.1</v>
      </c>
      <c r="O2313" s="244"/>
      <c r="P2313" s="241">
        <f>'[2]tr (2)'!O1586</f>
        <v>98.1</v>
      </c>
      <c r="Q2313" s="242">
        <f>'[2]tr (2)'!P1586</f>
        <v>97.7</v>
      </c>
      <c r="R2313" s="244">
        <f>'[2]tr (2)'!Q1586</f>
        <v>98.7</v>
      </c>
      <c r="S2313" s="245" t="s">
        <v>1820</v>
      </c>
    </row>
    <row r="2314" spans="1:19" s="215" customFormat="1" ht="15" customHeight="1">
      <c r="A2314" s="216" t="s">
        <v>1821</v>
      </c>
      <c r="B2314" s="247">
        <f>'[2]tr (2)'!C1587</f>
        <v>84.5</v>
      </c>
      <c r="C2314" s="198">
        <f>'[2]tr (2)'!D1587</f>
        <v>84.2</v>
      </c>
      <c r="D2314" s="198">
        <f>'[2]tr (2)'!E1587</f>
        <v>84.2</v>
      </c>
      <c r="E2314" s="251"/>
      <c r="F2314" s="198">
        <f>'[2]tr (2)'!F1587</f>
        <v>84.6</v>
      </c>
      <c r="G2314" s="198">
        <f>'[2]tr (2)'!G1587</f>
        <v>84.6</v>
      </c>
      <c r="H2314" s="198">
        <f>'[2]tr (2)'!H1587</f>
        <v>84.6</v>
      </c>
      <c r="I2314" s="198">
        <f>'[2]tr (2)'!I1587</f>
        <v>87</v>
      </c>
      <c r="J2314" s="198">
        <f>'[2]tr (2)'!J1587</f>
        <v>86.7</v>
      </c>
      <c r="K2314" s="198">
        <f>'[2]tr (2)'!K1587</f>
        <v>87.1</v>
      </c>
      <c r="L2314" s="198">
        <f>'[2]tr (2)'!L1587</f>
        <v>87.1</v>
      </c>
      <c r="M2314" s="198">
        <f>'[2]tr (2)'!M1587</f>
        <v>83.5</v>
      </c>
      <c r="N2314" s="198">
        <f>'[2]tr (2)'!N1587</f>
        <v>87.1</v>
      </c>
      <c r="O2314" s="251"/>
      <c r="P2314" s="247">
        <f>'[2]tr (2)'!O1587</f>
        <v>87.1</v>
      </c>
      <c r="Q2314" s="198">
        <f>'[2]tr (2)'!P1587</f>
        <v>87.1</v>
      </c>
      <c r="R2314" s="251">
        <f>'[2]tr (2)'!Q1587</f>
        <v>92.2</v>
      </c>
      <c r="S2314" s="253" t="s">
        <v>1822</v>
      </c>
    </row>
    <row r="2315" spans="1:19" s="215" customFormat="1" ht="15" customHeight="1">
      <c r="A2315" s="216" t="s">
        <v>1823</v>
      </c>
      <c r="B2315" s="247">
        <f>'[2]tr (2)'!C1588</f>
        <v>94.1</v>
      </c>
      <c r="C2315" s="198">
        <f>'[2]tr (2)'!D1588</f>
        <v>94.1</v>
      </c>
      <c r="D2315" s="198">
        <f>'[2]tr (2)'!E1588</f>
        <v>94.1</v>
      </c>
      <c r="E2315" s="251"/>
      <c r="F2315" s="198">
        <f>'[2]tr (2)'!F1588</f>
        <v>94.1</v>
      </c>
      <c r="G2315" s="198">
        <f>'[2]tr (2)'!G1588</f>
        <v>94.1</v>
      </c>
      <c r="H2315" s="198">
        <f>'[2]tr (2)'!H1588</f>
        <v>94.1</v>
      </c>
      <c r="I2315" s="198">
        <f>'[2]tr (2)'!I1588</f>
        <v>94.1</v>
      </c>
      <c r="J2315" s="198">
        <f>'[2]tr (2)'!J1588</f>
        <v>100</v>
      </c>
      <c r="K2315" s="198">
        <f>'[2]tr (2)'!K1588</f>
        <v>100</v>
      </c>
      <c r="L2315" s="198">
        <f>'[2]tr (2)'!L1588</f>
        <v>100</v>
      </c>
      <c r="M2315" s="198">
        <f>'[2]tr (2)'!M1588</f>
        <v>100</v>
      </c>
      <c r="N2315" s="198">
        <f>'[2]tr (2)'!N1588</f>
        <v>100</v>
      </c>
      <c r="O2315" s="251"/>
      <c r="P2315" s="247">
        <f>'[2]tr (2)'!O1588</f>
        <v>100</v>
      </c>
      <c r="Q2315" s="198">
        <f>'[2]tr (2)'!P1588</f>
        <v>100</v>
      </c>
      <c r="R2315" s="251">
        <f>'[2]tr (2)'!Q1588</f>
        <v>100</v>
      </c>
      <c r="S2315" s="252" t="s">
        <v>1824</v>
      </c>
    </row>
    <row r="2316" spans="1:19" s="215" customFormat="1" ht="15" customHeight="1">
      <c r="A2316" s="216" t="s">
        <v>1825</v>
      </c>
      <c r="B2316" s="247">
        <f>'[2]tr (2)'!C1589</f>
        <v>93.6</v>
      </c>
      <c r="C2316" s="198">
        <f>'[2]tr (2)'!D1589</f>
        <v>93.6</v>
      </c>
      <c r="D2316" s="198">
        <f>'[2]tr (2)'!E1589</f>
        <v>93.6</v>
      </c>
      <c r="E2316" s="251"/>
      <c r="F2316" s="198">
        <f>'[2]tr (2)'!F1589</f>
        <v>93.6</v>
      </c>
      <c r="G2316" s="198">
        <f>'[2]tr (2)'!G1589</f>
        <v>93.6</v>
      </c>
      <c r="H2316" s="198">
        <f>'[2]tr (2)'!H1589</f>
        <v>93.6</v>
      </c>
      <c r="I2316" s="198">
        <f>'[2]tr (2)'!I1589</f>
        <v>94.6</v>
      </c>
      <c r="J2316" s="198">
        <f>'[2]tr (2)'!J1589</f>
        <v>100</v>
      </c>
      <c r="K2316" s="198">
        <f>'[2]tr (2)'!K1589</f>
        <v>100</v>
      </c>
      <c r="L2316" s="198">
        <f>'[2]tr (2)'!L1589</f>
        <v>100</v>
      </c>
      <c r="M2316" s="198">
        <f>'[2]tr (2)'!M1589</f>
        <v>100</v>
      </c>
      <c r="N2316" s="198">
        <f>'[2]tr (2)'!N1589</f>
        <v>100</v>
      </c>
      <c r="O2316" s="251"/>
      <c r="P2316" s="247">
        <f>'[2]tr (2)'!O1589</f>
        <v>100</v>
      </c>
      <c r="Q2316" s="198">
        <f>'[2]tr (2)'!P1589</f>
        <v>100</v>
      </c>
      <c r="R2316" s="251">
        <f>'[2]tr (2)'!Q1589</f>
        <v>100</v>
      </c>
      <c r="S2316" s="252" t="s">
        <v>1826</v>
      </c>
    </row>
    <row r="2317" spans="1:19" s="215" customFormat="1" ht="15" customHeight="1">
      <c r="A2317" s="216" t="s">
        <v>1827</v>
      </c>
      <c r="B2317" s="247">
        <f>'[2]tr (2)'!C1590</f>
        <v>105.2</v>
      </c>
      <c r="C2317" s="198">
        <f>'[2]tr (2)'!D1590</f>
        <v>105.2</v>
      </c>
      <c r="D2317" s="198">
        <f>'[2]tr (2)'!E1590</f>
        <v>105.2</v>
      </c>
      <c r="E2317" s="251"/>
      <c r="F2317" s="198">
        <f>'[2]tr (2)'!F1590</f>
        <v>105.2</v>
      </c>
      <c r="G2317" s="198">
        <f>'[2]tr (2)'!G1590</f>
        <v>105.2</v>
      </c>
      <c r="H2317" s="198">
        <f>'[2]tr (2)'!H1590</f>
        <v>105.2</v>
      </c>
      <c r="I2317" s="198">
        <f>'[2]tr (2)'!I1590</f>
        <v>100.6</v>
      </c>
      <c r="J2317" s="198">
        <f>'[2]tr (2)'!J1590</f>
        <v>100.6</v>
      </c>
      <c r="K2317" s="198">
        <f>'[2]tr (2)'!K1590</f>
        <v>100.6</v>
      </c>
      <c r="L2317" s="198">
        <f>'[2]tr (2)'!L1590</f>
        <v>100.6</v>
      </c>
      <c r="M2317" s="198">
        <f>'[2]tr (2)'!M1590</f>
        <v>100.6</v>
      </c>
      <c r="N2317" s="198">
        <f>'[2]tr (2)'!N1590</f>
        <v>100.6</v>
      </c>
      <c r="O2317" s="251"/>
      <c r="P2317" s="247">
        <f>'[2]tr (2)'!O1590</f>
        <v>100.6</v>
      </c>
      <c r="Q2317" s="198">
        <f>'[2]tr (2)'!P1590</f>
        <v>100.6</v>
      </c>
      <c r="R2317" s="251">
        <f>'[2]tr (2)'!Q1590</f>
        <v>100.6</v>
      </c>
      <c r="S2317" s="252" t="s">
        <v>1828</v>
      </c>
    </row>
    <row r="2318" spans="1:19" s="215" customFormat="1" ht="15" customHeight="1">
      <c r="A2318" s="216" t="s">
        <v>1829</v>
      </c>
      <c r="B2318" s="247">
        <f>'[2]tr (2)'!C1591</f>
        <v>99.7</v>
      </c>
      <c r="C2318" s="198">
        <f>'[2]tr (2)'!D1591</f>
        <v>99.7</v>
      </c>
      <c r="D2318" s="198">
        <f>'[2]tr (2)'!E1591</f>
        <v>99.7</v>
      </c>
      <c r="E2318" s="251"/>
      <c r="F2318" s="198">
        <f>'[2]tr (2)'!F1591</f>
        <v>99.7</v>
      </c>
      <c r="G2318" s="198">
        <f>'[2]tr (2)'!G1591</f>
        <v>99.7</v>
      </c>
      <c r="H2318" s="198">
        <f>'[2]tr (2)'!H1591</f>
        <v>99.7</v>
      </c>
      <c r="I2318" s="198">
        <f>'[2]tr (2)'!I1591</f>
        <v>99.7</v>
      </c>
      <c r="J2318" s="198">
        <f>'[2]tr (2)'!J1591</f>
        <v>99.7</v>
      </c>
      <c r="K2318" s="198">
        <f>'[2]tr (2)'!K1591</f>
        <v>99.7</v>
      </c>
      <c r="L2318" s="198">
        <f>'[2]tr (2)'!L1591</f>
        <v>99.7</v>
      </c>
      <c r="M2318" s="198">
        <f>'[2]tr (2)'!M1591</f>
        <v>99.7</v>
      </c>
      <c r="N2318" s="198">
        <f>'[2]tr (2)'!N1591</f>
        <v>99.7</v>
      </c>
      <c r="O2318" s="251"/>
      <c r="P2318" s="247">
        <f>'[2]tr (2)'!O1591</f>
        <v>99.7</v>
      </c>
      <c r="Q2318" s="198">
        <f>'[2]tr (2)'!P1591</f>
        <v>99.7</v>
      </c>
      <c r="R2318" s="251">
        <f>'[2]tr (2)'!Q1591</f>
        <v>99.7</v>
      </c>
      <c r="S2318" s="292" t="s">
        <v>1830</v>
      </c>
    </row>
    <row r="2319" spans="1:19" s="215" customFormat="1" ht="15" customHeight="1">
      <c r="A2319" s="216" t="s">
        <v>1833</v>
      </c>
      <c r="B2319" s="247">
        <f>'[2]tr (2)'!C1592</f>
        <v>100</v>
      </c>
      <c r="C2319" s="198">
        <f>'[2]tr (2)'!D1592</f>
        <v>100</v>
      </c>
      <c r="D2319" s="198">
        <f>'[2]tr (2)'!E1592</f>
        <v>100</v>
      </c>
      <c r="E2319" s="251"/>
      <c r="F2319" s="198">
        <f>'[2]tr (2)'!F1592</f>
        <v>100</v>
      </c>
      <c r="G2319" s="198">
        <f>'[2]tr (2)'!G1592</f>
        <v>100</v>
      </c>
      <c r="H2319" s="198">
        <f>'[2]tr (2)'!H1592</f>
        <v>100</v>
      </c>
      <c r="I2319" s="198">
        <f>'[2]tr (2)'!I1592</f>
        <v>100</v>
      </c>
      <c r="J2319" s="198">
        <f>'[2]tr (2)'!J1592</f>
        <v>100</v>
      </c>
      <c r="K2319" s="198">
        <f>'[2]tr (2)'!K1592</f>
        <v>100</v>
      </c>
      <c r="L2319" s="198">
        <f>'[2]tr (2)'!L1592</f>
        <v>100</v>
      </c>
      <c r="M2319" s="198">
        <f>'[2]tr (2)'!M1592</f>
        <v>100</v>
      </c>
      <c r="N2319" s="198">
        <f>'[2]tr (2)'!N1592</f>
        <v>100</v>
      </c>
      <c r="O2319" s="251"/>
      <c r="P2319" s="247">
        <f>'[2]tr (2)'!O1592</f>
        <v>100</v>
      </c>
      <c r="Q2319" s="198">
        <f>'[2]tr (2)'!P1592</f>
        <v>100</v>
      </c>
      <c r="R2319" s="251">
        <f>'[2]tr (2)'!Q1592</f>
        <v>100</v>
      </c>
      <c r="S2319" s="253" t="s">
        <v>1834</v>
      </c>
    </row>
    <row r="2320" spans="1:19" s="215" customFormat="1" ht="15" customHeight="1">
      <c r="A2320" s="216" t="s">
        <v>1835</v>
      </c>
      <c r="B2320" s="247">
        <f>'[2]tr (2)'!C1593</f>
        <v>102.4</v>
      </c>
      <c r="C2320" s="198">
        <f>'[2]tr (2)'!D1593</f>
        <v>102.4</v>
      </c>
      <c r="D2320" s="198">
        <f>'[2]tr (2)'!E1593</f>
        <v>102.4</v>
      </c>
      <c r="E2320" s="251"/>
      <c r="F2320" s="198">
        <f>'[2]tr (2)'!F1593</f>
        <v>102.4</v>
      </c>
      <c r="G2320" s="198">
        <f>'[2]tr (2)'!G1593</f>
        <v>102.4</v>
      </c>
      <c r="H2320" s="198">
        <f>'[2]tr (2)'!H1593</f>
        <v>102.4</v>
      </c>
      <c r="I2320" s="198">
        <f>'[2]tr (2)'!I1593</f>
        <v>102.4</v>
      </c>
      <c r="J2320" s="198">
        <f>'[2]tr (2)'!J1593</f>
        <v>102.4</v>
      </c>
      <c r="K2320" s="198">
        <f>'[2]tr (2)'!K1593</f>
        <v>102.4</v>
      </c>
      <c r="L2320" s="198">
        <f>'[2]tr (2)'!L1593</f>
        <v>102.4</v>
      </c>
      <c r="M2320" s="198">
        <f>'[2]tr (2)'!M1593</f>
        <v>102.4</v>
      </c>
      <c r="N2320" s="198">
        <f>'[2]tr (2)'!N1593</f>
        <v>102.4</v>
      </c>
      <c r="O2320" s="251"/>
      <c r="P2320" s="247">
        <f>'[2]tr (2)'!O1593</f>
        <v>102.4</v>
      </c>
      <c r="Q2320" s="198">
        <f>'[2]tr (2)'!P1593</f>
        <v>102.4</v>
      </c>
      <c r="R2320" s="251">
        <f>'[2]tr (2)'!Q1593</f>
        <v>102.4</v>
      </c>
      <c r="S2320" s="253" t="s">
        <v>1836</v>
      </c>
    </row>
    <row r="2321" spans="1:19" s="215" customFormat="1" ht="15" customHeight="1">
      <c r="A2321" s="216" t="s">
        <v>1837</v>
      </c>
      <c r="B2321" s="247">
        <f>'[2]tr (2)'!C1594</f>
        <v>100</v>
      </c>
      <c r="C2321" s="198">
        <f>'[2]tr (2)'!D1594</f>
        <v>100</v>
      </c>
      <c r="D2321" s="198">
        <f>'[2]tr (2)'!E1594</f>
        <v>100</v>
      </c>
      <c r="E2321" s="251"/>
      <c r="F2321" s="198">
        <f>'[2]tr (2)'!F1594</f>
        <v>100</v>
      </c>
      <c r="G2321" s="198">
        <f>'[2]tr (2)'!G1594</f>
        <v>100</v>
      </c>
      <c r="H2321" s="198">
        <f>'[2]tr (2)'!H1594</f>
        <v>100</v>
      </c>
      <c r="I2321" s="198">
        <f>'[2]tr (2)'!I1594</f>
        <v>100</v>
      </c>
      <c r="J2321" s="198">
        <f>'[2]tr (2)'!J1594</f>
        <v>100</v>
      </c>
      <c r="K2321" s="198">
        <f>'[2]tr (2)'!K1594</f>
        <v>100</v>
      </c>
      <c r="L2321" s="198">
        <f>'[2]tr (2)'!L1594</f>
        <v>100</v>
      </c>
      <c r="M2321" s="198">
        <f>'[2]tr (2)'!M1594</f>
        <v>100</v>
      </c>
      <c r="N2321" s="198">
        <f>'[2]tr (2)'!N1594</f>
        <v>100</v>
      </c>
      <c r="O2321" s="251"/>
      <c r="P2321" s="247">
        <f>'[2]tr (2)'!O1594</f>
        <v>100</v>
      </c>
      <c r="Q2321" s="198">
        <f>'[2]tr (2)'!P1594</f>
        <v>100</v>
      </c>
      <c r="R2321" s="251">
        <f>'[2]tr (2)'!Q1594</f>
        <v>100</v>
      </c>
      <c r="S2321" s="253" t="s">
        <v>1838</v>
      </c>
    </row>
    <row r="2322" spans="1:19" s="215" customFormat="1" ht="15" customHeight="1">
      <c r="A2322" s="216" t="s">
        <v>1839</v>
      </c>
      <c r="B2322" s="247">
        <f>'[2]tr (2)'!C1595</f>
        <v>100</v>
      </c>
      <c r="C2322" s="198">
        <f>'[2]tr (2)'!D1595</f>
        <v>100</v>
      </c>
      <c r="D2322" s="198">
        <f>'[2]tr (2)'!E1595</f>
        <v>100</v>
      </c>
      <c r="E2322" s="251"/>
      <c r="F2322" s="198">
        <f>'[2]tr (2)'!F1595</f>
        <v>100</v>
      </c>
      <c r="G2322" s="198">
        <f>'[2]tr (2)'!G1595</f>
        <v>100</v>
      </c>
      <c r="H2322" s="198">
        <f>'[2]tr (2)'!H1595</f>
        <v>100</v>
      </c>
      <c r="I2322" s="198">
        <f>'[2]tr (2)'!I1595</f>
        <v>100</v>
      </c>
      <c r="J2322" s="198">
        <f>'[2]tr (2)'!J1595</f>
        <v>100</v>
      </c>
      <c r="K2322" s="198">
        <f>'[2]tr (2)'!K1595</f>
        <v>100</v>
      </c>
      <c r="L2322" s="198">
        <f>'[2]tr (2)'!L1595</f>
        <v>100</v>
      </c>
      <c r="M2322" s="198">
        <f>'[2]tr (2)'!M1595</f>
        <v>100</v>
      </c>
      <c r="N2322" s="198">
        <f>'[2]tr (2)'!N1595</f>
        <v>100</v>
      </c>
      <c r="O2322" s="251"/>
      <c r="P2322" s="247">
        <f>'[2]tr (2)'!O1595</f>
        <v>100</v>
      </c>
      <c r="Q2322" s="198">
        <f>'[2]tr (2)'!P1595</f>
        <v>100</v>
      </c>
      <c r="R2322" s="251">
        <f>'[2]tr (2)'!Q1595</f>
        <v>100</v>
      </c>
      <c r="S2322" s="253" t="s">
        <v>1840</v>
      </c>
    </row>
    <row r="2323" spans="1:19" s="215" customFormat="1" ht="15" customHeight="1">
      <c r="A2323" s="216" t="s">
        <v>1841</v>
      </c>
      <c r="B2323" s="247">
        <f>'[2]tr (2)'!C1596</f>
        <v>100</v>
      </c>
      <c r="C2323" s="198">
        <f>'[2]tr (2)'!D1596</f>
        <v>100</v>
      </c>
      <c r="D2323" s="198">
        <f>'[2]tr (2)'!E1596</f>
        <v>100</v>
      </c>
      <c r="E2323" s="251"/>
      <c r="F2323" s="198">
        <f>'[2]tr (2)'!F1596</f>
        <v>100</v>
      </c>
      <c r="G2323" s="198">
        <f>'[2]tr (2)'!G1596</f>
        <v>100</v>
      </c>
      <c r="H2323" s="198">
        <f>'[2]tr (2)'!H1596</f>
        <v>100</v>
      </c>
      <c r="I2323" s="198">
        <f>'[2]tr (2)'!I1596</f>
        <v>100</v>
      </c>
      <c r="J2323" s="198">
        <f>'[2]tr (2)'!J1596</f>
        <v>100</v>
      </c>
      <c r="K2323" s="198">
        <f>'[2]tr (2)'!K1596</f>
        <v>100</v>
      </c>
      <c r="L2323" s="198">
        <f>'[2]tr (2)'!L1596</f>
        <v>100</v>
      </c>
      <c r="M2323" s="198">
        <f>'[2]tr (2)'!M1596</f>
        <v>100</v>
      </c>
      <c r="N2323" s="198">
        <f>'[2]tr (2)'!N1596</f>
        <v>100</v>
      </c>
      <c r="O2323" s="251"/>
      <c r="P2323" s="247">
        <f>'[2]tr (2)'!O1596</f>
        <v>100</v>
      </c>
      <c r="Q2323" s="198">
        <f>'[2]tr (2)'!P1596</f>
        <v>100</v>
      </c>
      <c r="R2323" s="251">
        <f>'[2]tr (2)'!Q1596</f>
        <v>100</v>
      </c>
      <c r="S2323" s="253" t="s">
        <v>1842</v>
      </c>
    </row>
    <row r="2324" spans="1:19" s="215" customFormat="1" ht="15" customHeight="1">
      <c r="A2324" s="216" t="s">
        <v>1843</v>
      </c>
      <c r="B2324" s="247">
        <f>'[2]tr (2)'!C1597</f>
        <v>100</v>
      </c>
      <c r="C2324" s="198">
        <f>'[2]tr (2)'!D1597</f>
        <v>100</v>
      </c>
      <c r="D2324" s="198">
        <f>'[2]tr (2)'!E1597</f>
        <v>100</v>
      </c>
      <c r="E2324" s="251"/>
      <c r="F2324" s="198">
        <f>'[2]tr (2)'!F1597</f>
        <v>100</v>
      </c>
      <c r="G2324" s="198">
        <f>'[2]tr (2)'!G1597</f>
        <v>100</v>
      </c>
      <c r="H2324" s="198">
        <f>'[2]tr (2)'!H1597</f>
        <v>100</v>
      </c>
      <c r="I2324" s="198">
        <f>'[2]tr (2)'!I1597</f>
        <v>100</v>
      </c>
      <c r="J2324" s="198">
        <f>'[2]tr (2)'!J1597</f>
        <v>100</v>
      </c>
      <c r="K2324" s="198">
        <f>'[2]tr (2)'!K1597</f>
        <v>100</v>
      </c>
      <c r="L2324" s="198">
        <f>'[2]tr (2)'!L1597</f>
        <v>100</v>
      </c>
      <c r="M2324" s="198">
        <f>'[2]tr (2)'!M1597</f>
        <v>100</v>
      </c>
      <c r="N2324" s="198">
        <f>'[2]tr (2)'!N1597</f>
        <v>100</v>
      </c>
      <c r="O2324" s="251"/>
      <c r="P2324" s="247">
        <f>'[2]tr (2)'!O1597</f>
        <v>100</v>
      </c>
      <c r="Q2324" s="198">
        <f>'[2]tr (2)'!P1597</f>
        <v>100</v>
      </c>
      <c r="R2324" s="251">
        <f>'[2]tr (2)'!Q1597</f>
        <v>100</v>
      </c>
      <c r="S2324" s="253" t="s">
        <v>1844</v>
      </c>
    </row>
    <row r="2325" spans="1:19" s="215" customFormat="1" ht="15" customHeight="1">
      <c r="A2325" s="216" t="s">
        <v>1845</v>
      </c>
      <c r="B2325" s="247">
        <f>'[2]tr (2)'!C1598</f>
        <v>100.1</v>
      </c>
      <c r="C2325" s="198">
        <f>'[2]tr (2)'!D1598</f>
        <v>100.1</v>
      </c>
      <c r="D2325" s="198">
        <f>'[2]tr (2)'!E1598</f>
        <v>100.1</v>
      </c>
      <c r="E2325" s="251"/>
      <c r="F2325" s="198">
        <f>'[2]tr (2)'!F1598</f>
        <v>100.1</v>
      </c>
      <c r="G2325" s="198">
        <f>'[2]tr (2)'!G1598</f>
        <v>100.1</v>
      </c>
      <c r="H2325" s="198">
        <f>'[2]tr (2)'!H1598</f>
        <v>100.1</v>
      </c>
      <c r="I2325" s="198">
        <f>'[2]tr (2)'!I1598</f>
        <v>100.1</v>
      </c>
      <c r="J2325" s="198">
        <f>'[2]tr (2)'!J1598</f>
        <v>100.1</v>
      </c>
      <c r="K2325" s="198">
        <f>'[2]tr (2)'!K1598</f>
        <v>100.1</v>
      </c>
      <c r="L2325" s="198">
        <f>'[2]tr (2)'!L1598</f>
        <v>100.1</v>
      </c>
      <c r="M2325" s="198">
        <f>'[2]tr (2)'!M1598</f>
        <v>100.1</v>
      </c>
      <c r="N2325" s="198">
        <f>'[2]tr (2)'!N1598</f>
        <v>100.1</v>
      </c>
      <c r="O2325" s="251"/>
      <c r="P2325" s="247">
        <f>'[2]tr (2)'!O1598</f>
        <v>100.1</v>
      </c>
      <c r="Q2325" s="198">
        <f>'[2]tr (2)'!P1598</f>
        <v>100.1</v>
      </c>
      <c r="R2325" s="251">
        <f>'[2]tr (2)'!Q1598</f>
        <v>100.1</v>
      </c>
      <c r="S2325" s="253" t="s">
        <v>1846</v>
      </c>
    </row>
    <row r="2326" spans="1:19" s="215" customFormat="1" ht="15" customHeight="1">
      <c r="A2326" s="216" t="s">
        <v>1847</v>
      </c>
      <c r="B2326" s="247">
        <f>'[2]tr (2)'!C1599</f>
        <v>100</v>
      </c>
      <c r="C2326" s="198">
        <f>'[2]tr (2)'!D1599</f>
        <v>100</v>
      </c>
      <c r="D2326" s="198">
        <f>'[2]tr (2)'!E1599</f>
        <v>100</v>
      </c>
      <c r="E2326" s="251"/>
      <c r="F2326" s="198">
        <f>'[2]tr (2)'!F1599</f>
        <v>100</v>
      </c>
      <c r="G2326" s="198">
        <f>'[2]tr (2)'!G1599</f>
        <v>100</v>
      </c>
      <c r="H2326" s="198">
        <f>'[2]tr (2)'!H1599</f>
        <v>100</v>
      </c>
      <c r="I2326" s="198">
        <f>'[2]tr (2)'!I1599</f>
        <v>100</v>
      </c>
      <c r="J2326" s="198">
        <f>'[2]tr (2)'!J1599</f>
        <v>100</v>
      </c>
      <c r="K2326" s="198">
        <f>'[2]tr (2)'!K1599</f>
        <v>100</v>
      </c>
      <c r="L2326" s="198">
        <f>'[2]tr (2)'!L1599</f>
        <v>100</v>
      </c>
      <c r="M2326" s="198">
        <f>'[2]tr (2)'!M1599</f>
        <v>100</v>
      </c>
      <c r="N2326" s="198">
        <f>'[2]tr (2)'!N1599</f>
        <v>100</v>
      </c>
      <c r="O2326" s="251"/>
      <c r="P2326" s="247">
        <f>'[2]tr (2)'!O1599</f>
        <v>100</v>
      </c>
      <c r="Q2326" s="198">
        <f>'[2]tr (2)'!P1599</f>
        <v>100</v>
      </c>
      <c r="R2326" s="251">
        <f>'[2]tr (2)'!Q1599</f>
        <v>100</v>
      </c>
      <c r="S2326" s="253" t="s">
        <v>1848</v>
      </c>
    </row>
    <row r="2327" spans="1:19" s="215" customFormat="1" ht="15" customHeight="1">
      <c r="A2327" s="216" t="s">
        <v>1849</v>
      </c>
      <c r="B2327" s="247">
        <f>'[2]tr (2)'!C1600</f>
        <v>117.7</v>
      </c>
      <c r="C2327" s="198">
        <f>'[2]tr (2)'!D1600</f>
        <v>121</v>
      </c>
      <c r="D2327" s="198">
        <f>'[2]tr (2)'!E1600</f>
        <v>121</v>
      </c>
      <c r="E2327" s="251"/>
      <c r="F2327" s="198">
        <f>'[2]tr (2)'!F1600</f>
        <v>121</v>
      </c>
      <c r="G2327" s="198">
        <f>'[2]tr (2)'!G1600</f>
        <v>121</v>
      </c>
      <c r="H2327" s="198">
        <f>'[2]tr (2)'!H1600</f>
        <v>121</v>
      </c>
      <c r="I2327" s="198">
        <f>'[2]tr (2)'!I1600</f>
        <v>121</v>
      </c>
      <c r="J2327" s="198">
        <f>'[2]tr (2)'!J1600</f>
        <v>121</v>
      </c>
      <c r="K2327" s="198">
        <f>'[2]tr (2)'!K1600</f>
        <v>121</v>
      </c>
      <c r="L2327" s="198">
        <f>'[2]tr (2)'!L1600</f>
        <v>121</v>
      </c>
      <c r="M2327" s="198">
        <f>'[2]tr (2)'!M1600</f>
        <v>121</v>
      </c>
      <c r="N2327" s="198">
        <f>'[2]tr (2)'!N1600</f>
        <v>121</v>
      </c>
      <c r="O2327" s="251"/>
      <c r="P2327" s="247">
        <f>'[2]tr (2)'!O1600</f>
        <v>121</v>
      </c>
      <c r="Q2327" s="198">
        <f>'[2]tr (2)'!P1600</f>
        <v>106.6</v>
      </c>
      <c r="R2327" s="251">
        <f>'[2]tr (2)'!Q1600</f>
        <v>106.6</v>
      </c>
      <c r="S2327" s="253" t="s">
        <v>1850</v>
      </c>
    </row>
    <row r="2328" spans="1:19" s="215" customFormat="1" ht="15" customHeight="1">
      <c r="A2328" s="216" t="s">
        <v>1851</v>
      </c>
      <c r="B2328" s="247">
        <f>'[2]tr (2)'!C1601</f>
        <v>99.9</v>
      </c>
      <c r="C2328" s="198">
        <f>'[2]tr (2)'!D1601</f>
        <v>99.9</v>
      </c>
      <c r="D2328" s="198">
        <f>'[2]tr (2)'!E1601</f>
        <v>99.9</v>
      </c>
      <c r="E2328" s="251"/>
      <c r="F2328" s="198">
        <f>'[2]tr (2)'!F1601</f>
        <v>100</v>
      </c>
      <c r="G2328" s="198">
        <f>'[2]tr (2)'!G1601</f>
        <v>100</v>
      </c>
      <c r="H2328" s="198">
        <f>'[2]tr (2)'!H1601</f>
        <v>100</v>
      </c>
      <c r="I2328" s="198">
        <f>'[2]tr (2)'!I1601</f>
        <v>100</v>
      </c>
      <c r="J2328" s="198">
        <f>'[2]tr (2)'!J1601</f>
        <v>100</v>
      </c>
      <c r="K2328" s="198">
        <f>'[2]tr (2)'!K1601</f>
        <v>100</v>
      </c>
      <c r="L2328" s="198">
        <f>'[2]tr (2)'!L1601</f>
        <v>100</v>
      </c>
      <c r="M2328" s="198">
        <f>'[2]tr (2)'!M1601</f>
        <v>100</v>
      </c>
      <c r="N2328" s="198">
        <f>'[2]tr (2)'!N1601</f>
        <v>100</v>
      </c>
      <c r="O2328" s="251"/>
      <c r="P2328" s="247">
        <f>'[2]tr (2)'!O1601</f>
        <v>100</v>
      </c>
      <c r="Q2328" s="198">
        <f>'[2]tr (2)'!P1601</f>
        <v>100</v>
      </c>
      <c r="R2328" s="251">
        <f>'[2]tr (2)'!Q1601</f>
        <v>100</v>
      </c>
      <c r="S2328" s="253" t="s">
        <v>1852</v>
      </c>
    </row>
    <row r="2329" spans="1:19" s="215" customFormat="1" ht="15" customHeight="1">
      <c r="A2329" s="216"/>
      <c r="B2329" s="247"/>
      <c r="C2329" s="198"/>
      <c r="D2329" s="242"/>
      <c r="E2329" s="244"/>
      <c r="F2329" s="242"/>
      <c r="G2329" s="242"/>
      <c r="H2329" s="242"/>
      <c r="I2329" s="242"/>
      <c r="J2329" s="242"/>
      <c r="K2329" s="242"/>
      <c r="L2329" s="242"/>
      <c r="M2329" s="242"/>
      <c r="N2329" s="242"/>
      <c r="O2329" s="244"/>
      <c r="P2329" s="241"/>
      <c r="Q2329" s="242"/>
      <c r="R2329" s="244"/>
      <c r="S2329" s="253"/>
    </row>
    <row r="2330" spans="1:19" s="215" customFormat="1" ht="15" customHeight="1">
      <c r="A2330" s="249" t="s">
        <v>1853</v>
      </c>
      <c r="B2330" s="241">
        <f>'[2]tr (2)'!C1603</f>
        <v>133.30000000000001</v>
      </c>
      <c r="C2330" s="242">
        <f>'[2]tr (2)'!D1603</f>
        <v>133.30000000000001</v>
      </c>
      <c r="D2330" s="242">
        <f>'[2]tr (2)'!E1603</f>
        <v>133.30000000000001</v>
      </c>
      <c r="E2330" s="244"/>
      <c r="F2330" s="242">
        <f>'[2]tr (2)'!F1603</f>
        <v>133.30000000000001</v>
      </c>
      <c r="G2330" s="242">
        <f>'[2]tr (2)'!G1603</f>
        <v>133.30000000000001</v>
      </c>
      <c r="H2330" s="242">
        <f>'[2]tr (2)'!H1603</f>
        <v>133.30000000000001</v>
      </c>
      <c r="I2330" s="242">
        <f>'[2]tr (2)'!I1603</f>
        <v>133.30000000000001</v>
      </c>
      <c r="J2330" s="242">
        <f>'[2]tr (2)'!J1603</f>
        <v>133.30000000000001</v>
      </c>
      <c r="K2330" s="242">
        <f>'[2]tr (2)'!K1603</f>
        <v>133.30000000000001</v>
      </c>
      <c r="L2330" s="242">
        <f>'[2]tr (2)'!L1603</f>
        <v>133.30000000000001</v>
      </c>
      <c r="M2330" s="242">
        <f>'[2]tr (2)'!M1603</f>
        <v>133.30000000000001</v>
      </c>
      <c r="N2330" s="242">
        <f>'[2]tr (2)'!N1603</f>
        <v>133.30000000000001</v>
      </c>
      <c r="O2330" s="244"/>
      <c r="P2330" s="241">
        <f>'[2]tr (2)'!O1603</f>
        <v>133.30000000000001</v>
      </c>
      <c r="Q2330" s="242">
        <f>'[2]tr (2)'!P1603</f>
        <v>100</v>
      </c>
      <c r="R2330" s="244">
        <f>'[2]tr (2)'!Q1603</f>
        <v>100</v>
      </c>
      <c r="S2330" s="250" t="s">
        <v>1854</v>
      </c>
    </row>
    <row r="2331" spans="1:19" s="215" customFormat="1" ht="15" customHeight="1">
      <c r="A2331" s="216" t="s">
        <v>1855</v>
      </c>
      <c r="B2331" s="247">
        <f>'[2]tr (2)'!C1604</f>
        <v>142.9</v>
      </c>
      <c r="C2331" s="198">
        <f>'[2]tr (2)'!D1604</f>
        <v>142.9</v>
      </c>
      <c r="D2331" s="198">
        <f>'[2]tr (2)'!E1604</f>
        <v>142.9</v>
      </c>
      <c r="E2331" s="251"/>
      <c r="F2331" s="198">
        <f>'[2]tr (2)'!F1604</f>
        <v>142.9</v>
      </c>
      <c r="G2331" s="198">
        <f>'[2]tr (2)'!G1604</f>
        <v>142.9</v>
      </c>
      <c r="H2331" s="198">
        <f>'[2]tr (2)'!H1604</f>
        <v>142.9</v>
      </c>
      <c r="I2331" s="198">
        <f>'[2]tr (2)'!I1604</f>
        <v>142.9</v>
      </c>
      <c r="J2331" s="198">
        <f>'[2]tr (2)'!J1604</f>
        <v>142.9</v>
      </c>
      <c r="K2331" s="198">
        <f>'[2]tr (2)'!K1604</f>
        <v>142.9</v>
      </c>
      <c r="L2331" s="198">
        <f>'[2]tr (2)'!L1604</f>
        <v>142.9</v>
      </c>
      <c r="M2331" s="198">
        <f>'[2]tr (2)'!M1604</f>
        <v>142.9</v>
      </c>
      <c r="N2331" s="198">
        <f>'[2]tr (2)'!N1604</f>
        <v>142.9</v>
      </c>
      <c r="O2331" s="251"/>
      <c r="P2331" s="247">
        <f>'[2]tr (2)'!O1604</f>
        <v>142.9</v>
      </c>
      <c r="Q2331" s="198">
        <f>'[2]tr (2)'!P1604</f>
        <v>100</v>
      </c>
      <c r="R2331" s="251">
        <f>'[2]tr (2)'!Q1604</f>
        <v>100</v>
      </c>
      <c r="S2331" s="253" t="s">
        <v>1856</v>
      </c>
    </row>
    <row r="2332" spans="1:19" s="215" customFormat="1" ht="15" customHeight="1">
      <c r="A2332" s="216" t="s">
        <v>1857</v>
      </c>
      <c r="B2332" s="247">
        <f>'[2]tr (2)'!C1605</f>
        <v>127.4</v>
      </c>
      <c r="C2332" s="198">
        <f>'[2]tr (2)'!D1605</f>
        <v>127.4</v>
      </c>
      <c r="D2332" s="198">
        <f>'[2]tr (2)'!E1605</f>
        <v>127.4</v>
      </c>
      <c r="E2332" s="251"/>
      <c r="F2332" s="198">
        <f>'[2]tr (2)'!F1605</f>
        <v>127.4</v>
      </c>
      <c r="G2332" s="198">
        <f>'[2]tr (2)'!G1605</f>
        <v>127.4</v>
      </c>
      <c r="H2332" s="198">
        <f>'[2]tr (2)'!H1605</f>
        <v>127.4</v>
      </c>
      <c r="I2332" s="198">
        <f>'[2]tr (2)'!I1605</f>
        <v>127.4</v>
      </c>
      <c r="J2332" s="198">
        <f>'[2]tr (2)'!J1605</f>
        <v>127.4</v>
      </c>
      <c r="K2332" s="198">
        <f>'[2]tr (2)'!K1605</f>
        <v>127.4</v>
      </c>
      <c r="L2332" s="198">
        <f>'[2]tr (2)'!L1605</f>
        <v>127.4</v>
      </c>
      <c r="M2332" s="198">
        <f>'[2]tr (2)'!M1605</f>
        <v>127.4</v>
      </c>
      <c r="N2332" s="198">
        <f>'[2]tr (2)'!N1605</f>
        <v>127.4</v>
      </c>
      <c r="O2332" s="251"/>
      <c r="P2332" s="247">
        <f>'[2]tr (2)'!O1605</f>
        <v>127.4</v>
      </c>
      <c r="Q2332" s="198">
        <f>'[2]tr (2)'!P1605</f>
        <v>100</v>
      </c>
      <c r="R2332" s="251">
        <f>'[2]tr (2)'!Q1605</f>
        <v>100</v>
      </c>
      <c r="S2332" s="253" t="s">
        <v>1858</v>
      </c>
    </row>
    <row r="2333" spans="1:19" s="215" customFormat="1" ht="15" customHeight="1">
      <c r="A2333" s="216" t="s">
        <v>1863</v>
      </c>
      <c r="B2333" s="247">
        <f>'[2]tr (2)'!C1606</f>
        <v>100</v>
      </c>
      <c r="C2333" s="198">
        <f>'[2]tr (2)'!D1606</f>
        <v>100</v>
      </c>
      <c r="D2333" s="198">
        <f>'[2]tr (2)'!E1606</f>
        <v>100</v>
      </c>
      <c r="E2333" s="251"/>
      <c r="F2333" s="198">
        <f>'[2]tr (2)'!F1606</f>
        <v>100</v>
      </c>
      <c r="G2333" s="198">
        <f>'[2]tr (2)'!G1606</f>
        <v>100</v>
      </c>
      <c r="H2333" s="198">
        <f>'[2]tr (2)'!H1606</f>
        <v>100</v>
      </c>
      <c r="I2333" s="198">
        <f>'[2]tr (2)'!I1606</f>
        <v>100</v>
      </c>
      <c r="J2333" s="198">
        <f>'[2]tr (2)'!J1606</f>
        <v>100</v>
      </c>
      <c r="K2333" s="198">
        <f>'[2]tr (2)'!K1606</f>
        <v>100</v>
      </c>
      <c r="L2333" s="198">
        <f>'[2]tr (2)'!L1606</f>
        <v>100</v>
      </c>
      <c r="M2333" s="198">
        <f>'[2]tr (2)'!M1606</f>
        <v>100</v>
      </c>
      <c r="N2333" s="198">
        <f>'[2]tr (2)'!N1606</f>
        <v>100</v>
      </c>
      <c r="O2333" s="251"/>
      <c r="P2333" s="247">
        <f>'[2]tr (2)'!O1606</f>
        <v>100</v>
      </c>
      <c r="Q2333" s="198">
        <f>'[2]tr (2)'!P1606</f>
        <v>100</v>
      </c>
      <c r="R2333" s="251">
        <f>'[2]tr (2)'!Q1606</f>
        <v>100</v>
      </c>
      <c r="S2333" s="253" t="s">
        <v>1864</v>
      </c>
    </row>
    <row r="2334" spans="1:19" s="215" customFormat="1" ht="15" customHeight="1">
      <c r="A2334" s="216"/>
      <c r="B2334" s="247"/>
      <c r="C2334" s="198"/>
      <c r="D2334" s="242"/>
      <c r="E2334" s="244"/>
      <c r="F2334" s="242"/>
      <c r="G2334" s="242"/>
      <c r="H2334" s="242"/>
      <c r="I2334" s="242"/>
      <c r="J2334" s="242"/>
      <c r="K2334" s="242"/>
      <c r="L2334" s="242"/>
      <c r="M2334" s="242"/>
      <c r="N2334" s="242"/>
      <c r="O2334" s="244"/>
      <c r="P2334" s="241"/>
      <c r="Q2334" s="242"/>
      <c r="R2334" s="244"/>
      <c r="S2334" s="253"/>
    </row>
    <row r="2335" spans="1:19" s="215" customFormat="1" ht="15" customHeight="1">
      <c r="A2335" s="249" t="s">
        <v>1865</v>
      </c>
      <c r="B2335" s="241">
        <f>'[2]tr (2)'!C1608</f>
        <v>101.4</v>
      </c>
      <c r="C2335" s="242">
        <f>'[2]tr (2)'!D1608</f>
        <v>101.4</v>
      </c>
      <c r="D2335" s="242">
        <f>'[2]tr (2)'!E1608</f>
        <v>101.4</v>
      </c>
      <c r="E2335" s="244"/>
      <c r="F2335" s="242">
        <f>'[2]tr (2)'!F1608</f>
        <v>101.4</v>
      </c>
      <c r="G2335" s="242">
        <f>'[2]tr (2)'!G1608</f>
        <v>101.3</v>
      </c>
      <c r="H2335" s="242">
        <f>'[2]tr (2)'!H1608</f>
        <v>101.4</v>
      </c>
      <c r="I2335" s="242">
        <f>'[2]tr (2)'!I1608</f>
        <v>101.4</v>
      </c>
      <c r="J2335" s="242">
        <f>'[2]tr (2)'!J1608</f>
        <v>101.4</v>
      </c>
      <c r="K2335" s="242">
        <f>'[2]tr (2)'!K1608</f>
        <v>101.4</v>
      </c>
      <c r="L2335" s="242">
        <f>'[2]tr (2)'!L1608</f>
        <v>101.4</v>
      </c>
      <c r="M2335" s="242">
        <f>'[2]tr (2)'!M1608</f>
        <v>101.4</v>
      </c>
      <c r="N2335" s="242">
        <f>'[2]tr (2)'!N1608</f>
        <v>101.4</v>
      </c>
      <c r="O2335" s="244"/>
      <c r="P2335" s="241">
        <f>'[2]tr (2)'!O1608</f>
        <v>101.4</v>
      </c>
      <c r="Q2335" s="242">
        <f>'[2]tr (2)'!P1608</f>
        <v>101.4</v>
      </c>
      <c r="R2335" s="244">
        <f>'[2]tr (2)'!Q1608</f>
        <v>101.4</v>
      </c>
      <c r="S2335" s="248" t="s">
        <v>1866</v>
      </c>
    </row>
    <row r="2336" spans="1:19" s="215" customFormat="1" ht="15" customHeight="1">
      <c r="A2336" s="216" t="s">
        <v>1867</v>
      </c>
      <c r="B2336" s="247">
        <f>'[2]tr (2)'!C1609</f>
        <v>100</v>
      </c>
      <c r="C2336" s="198">
        <f>'[2]tr (2)'!D1609</f>
        <v>100</v>
      </c>
      <c r="D2336" s="198">
        <f>'[2]tr (2)'!E1609</f>
        <v>100</v>
      </c>
      <c r="E2336" s="251"/>
      <c r="F2336" s="198">
        <f>'[2]tr (2)'!F1609</f>
        <v>100</v>
      </c>
      <c r="G2336" s="198">
        <f>'[2]tr (2)'!G1609</f>
        <v>99.9</v>
      </c>
      <c r="H2336" s="198">
        <f>'[2]tr (2)'!H1609</f>
        <v>100</v>
      </c>
      <c r="I2336" s="198">
        <f>'[2]tr (2)'!I1609</f>
        <v>100</v>
      </c>
      <c r="J2336" s="198">
        <f>'[2]tr (2)'!J1609</f>
        <v>100</v>
      </c>
      <c r="K2336" s="198">
        <f>'[2]tr (2)'!K1609</f>
        <v>100</v>
      </c>
      <c r="L2336" s="198">
        <f>'[2]tr (2)'!L1609</f>
        <v>100</v>
      </c>
      <c r="M2336" s="198">
        <f>'[2]tr (2)'!M1609</f>
        <v>100</v>
      </c>
      <c r="N2336" s="198">
        <f>'[2]tr (2)'!N1609</f>
        <v>100</v>
      </c>
      <c r="O2336" s="251"/>
      <c r="P2336" s="247">
        <f>'[2]tr (2)'!O1609</f>
        <v>100</v>
      </c>
      <c r="Q2336" s="198">
        <f>'[2]tr (2)'!P1609</f>
        <v>100</v>
      </c>
      <c r="R2336" s="251">
        <f>'[2]tr (2)'!Q1609</f>
        <v>100</v>
      </c>
      <c r="S2336" s="253" t="s">
        <v>1868</v>
      </c>
    </row>
    <row r="2337" spans="1:19" s="215" customFormat="1" ht="15" customHeight="1">
      <c r="A2337" s="216" t="s">
        <v>1869</v>
      </c>
      <c r="B2337" s="247">
        <f>'[2]tr (2)'!C1610</f>
        <v>100</v>
      </c>
      <c r="C2337" s="198">
        <f>'[2]tr (2)'!D1610</f>
        <v>100</v>
      </c>
      <c r="D2337" s="198">
        <f>'[2]tr (2)'!E1610</f>
        <v>100</v>
      </c>
      <c r="E2337" s="251"/>
      <c r="F2337" s="198">
        <f>'[2]tr (2)'!F1610</f>
        <v>100</v>
      </c>
      <c r="G2337" s="198">
        <f>'[2]tr (2)'!G1610</f>
        <v>99.9</v>
      </c>
      <c r="H2337" s="198">
        <f>'[2]tr (2)'!H1610</f>
        <v>100</v>
      </c>
      <c r="I2337" s="198">
        <f>'[2]tr (2)'!I1610</f>
        <v>100</v>
      </c>
      <c r="J2337" s="198">
        <f>'[2]tr (2)'!J1610</f>
        <v>100</v>
      </c>
      <c r="K2337" s="198">
        <f>'[2]tr (2)'!K1610</f>
        <v>100</v>
      </c>
      <c r="L2337" s="198">
        <f>'[2]tr (2)'!L1610</f>
        <v>100</v>
      </c>
      <c r="M2337" s="198">
        <f>'[2]tr (2)'!M1610</f>
        <v>100</v>
      </c>
      <c r="N2337" s="198">
        <f>'[2]tr (2)'!N1610</f>
        <v>100</v>
      </c>
      <c r="O2337" s="251"/>
      <c r="P2337" s="247">
        <f>'[2]tr (2)'!O1610</f>
        <v>100</v>
      </c>
      <c r="Q2337" s="198">
        <f>'[2]tr (2)'!P1610</f>
        <v>100</v>
      </c>
      <c r="R2337" s="251">
        <f>'[2]tr (2)'!Q1610</f>
        <v>100</v>
      </c>
      <c r="S2337" s="253" t="s">
        <v>1870</v>
      </c>
    </row>
    <row r="2338" spans="1:19" s="215" customFormat="1" ht="15" customHeight="1">
      <c r="A2338" s="216" t="s">
        <v>1871</v>
      </c>
      <c r="B2338" s="247">
        <f>'[2]tr (2)'!C1611</f>
        <v>103.1</v>
      </c>
      <c r="C2338" s="198">
        <f>'[2]tr (2)'!D1611</f>
        <v>103.1</v>
      </c>
      <c r="D2338" s="198">
        <f>'[2]tr (2)'!E1611</f>
        <v>103.1</v>
      </c>
      <c r="E2338" s="251"/>
      <c r="F2338" s="198">
        <f>'[2]tr (2)'!F1611</f>
        <v>103.1</v>
      </c>
      <c r="G2338" s="198">
        <f>'[2]tr (2)'!G1611</f>
        <v>103</v>
      </c>
      <c r="H2338" s="198">
        <f>'[2]tr (2)'!H1611</f>
        <v>103.1</v>
      </c>
      <c r="I2338" s="198">
        <f>'[2]tr (2)'!I1611</f>
        <v>103.1</v>
      </c>
      <c r="J2338" s="198">
        <f>'[2]tr (2)'!J1611</f>
        <v>103.1</v>
      </c>
      <c r="K2338" s="198">
        <f>'[2]tr (2)'!K1611</f>
        <v>103.1</v>
      </c>
      <c r="L2338" s="198">
        <f>'[2]tr (2)'!L1611</f>
        <v>103.1</v>
      </c>
      <c r="M2338" s="198">
        <f>'[2]tr (2)'!M1611</f>
        <v>103.1</v>
      </c>
      <c r="N2338" s="198">
        <f>'[2]tr (2)'!N1611</f>
        <v>103.1</v>
      </c>
      <c r="O2338" s="251"/>
      <c r="P2338" s="247">
        <f>'[2]tr (2)'!O1611</f>
        <v>103.1</v>
      </c>
      <c r="Q2338" s="198">
        <f>'[2]tr (2)'!P1611</f>
        <v>103.1</v>
      </c>
      <c r="R2338" s="251">
        <f>'[2]tr (2)'!Q1611</f>
        <v>103.1</v>
      </c>
      <c r="S2338" s="253" t="s">
        <v>1872</v>
      </c>
    </row>
    <row r="2339" spans="1:19" s="215" customFormat="1" ht="15" customHeight="1">
      <c r="A2339" s="216"/>
      <c r="B2339" s="247"/>
      <c r="C2339" s="198"/>
      <c r="D2339" s="242"/>
      <c r="E2339" s="244"/>
      <c r="F2339" s="242"/>
      <c r="G2339" s="242"/>
      <c r="H2339" s="242"/>
      <c r="I2339" s="242"/>
      <c r="J2339" s="242"/>
      <c r="K2339" s="242"/>
      <c r="L2339" s="242"/>
      <c r="M2339" s="242"/>
      <c r="N2339" s="242"/>
      <c r="O2339" s="244"/>
      <c r="P2339" s="241"/>
      <c r="Q2339" s="242"/>
      <c r="R2339" s="244"/>
      <c r="S2339" s="253"/>
    </row>
    <row r="2340" spans="1:19" s="215" customFormat="1" ht="15" customHeight="1">
      <c r="A2340" s="249" t="s">
        <v>1873</v>
      </c>
      <c r="B2340" s="241">
        <f>'[2]tr (2)'!C1613</f>
        <v>105.8</v>
      </c>
      <c r="C2340" s="242">
        <f>'[2]tr (2)'!D1613</f>
        <v>105.7</v>
      </c>
      <c r="D2340" s="242">
        <f>'[2]tr (2)'!E1613</f>
        <v>105.6</v>
      </c>
      <c r="E2340" s="244"/>
      <c r="F2340" s="242">
        <f>'[2]tr (2)'!F1613</f>
        <v>105.7</v>
      </c>
      <c r="G2340" s="242">
        <f>'[2]tr (2)'!G1613</f>
        <v>105.6</v>
      </c>
      <c r="H2340" s="242">
        <f>'[2]tr (2)'!H1613</f>
        <v>105.6</v>
      </c>
      <c r="I2340" s="242">
        <f>'[2]tr (2)'!I1613</f>
        <v>105.6</v>
      </c>
      <c r="J2340" s="242">
        <f>'[2]tr (2)'!J1613</f>
        <v>105.4</v>
      </c>
      <c r="K2340" s="242">
        <f>'[2]tr (2)'!K1613</f>
        <v>105.4</v>
      </c>
      <c r="L2340" s="242">
        <f>'[2]tr (2)'!L1613</f>
        <v>104.8</v>
      </c>
      <c r="M2340" s="242">
        <f>'[2]tr (2)'!M1613</f>
        <v>104.5</v>
      </c>
      <c r="N2340" s="242">
        <f>'[2]tr (2)'!N1613</f>
        <v>104.5</v>
      </c>
      <c r="O2340" s="244"/>
      <c r="P2340" s="241">
        <f>'[2]tr (2)'!O1613</f>
        <v>104.5</v>
      </c>
      <c r="Q2340" s="242">
        <f>'[2]tr (2)'!P1613</f>
        <v>103.7</v>
      </c>
      <c r="R2340" s="244">
        <f>'[2]tr (2)'!Q1613</f>
        <v>103.7</v>
      </c>
      <c r="S2340" s="248" t="s">
        <v>1874</v>
      </c>
    </row>
    <row r="2341" spans="1:19" s="215" customFormat="1" ht="15" customHeight="1">
      <c r="A2341" s="216" t="s">
        <v>1875</v>
      </c>
      <c r="B2341" s="247">
        <f>'[2]tr (2)'!C1614</f>
        <v>113.3</v>
      </c>
      <c r="C2341" s="198">
        <f>'[2]tr (2)'!D1614</f>
        <v>113</v>
      </c>
      <c r="D2341" s="198">
        <f>'[2]tr (2)'!E1614</f>
        <v>113</v>
      </c>
      <c r="E2341" s="251"/>
      <c r="F2341" s="198">
        <f>'[2]tr (2)'!F1614</f>
        <v>113</v>
      </c>
      <c r="G2341" s="198">
        <f>'[2]tr (2)'!G1614</f>
        <v>113</v>
      </c>
      <c r="H2341" s="198">
        <f>'[2]tr (2)'!H1614</f>
        <v>113</v>
      </c>
      <c r="I2341" s="198">
        <f>'[2]tr (2)'!I1614</f>
        <v>113</v>
      </c>
      <c r="J2341" s="198">
        <f>'[2]tr (2)'!J1614</f>
        <v>113</v>
      </c>
      <c r="K2341" s="198">
        <f>'[2]tr (2)'!K1614</f>
        <v>113</v>
      </c>
      <c r="L2341" s="198">
        <f>'[2]tr (2)'!L1614</f>
        <v>113</v>
      </c>
      <c r="M2341" s="198">
        <f>'[2]tr (2)'!M1614</f>
        <v>113</v>
      </c>
      <c r="N2341" s="198">
        <f>'[2]tr (2)'!N1614</f>
        <v>113</v>
      </c>
      <c r="O2341" s="251"/>
      <c r="P2341" s="247">
        <f>'[2]tr (2)'!O1614</f>
        <v>113</v>
      </c>
      <c r="Q2341" s="198">
        <f>'[2]tr (2)'!P1614</f>
        <v>110</v>
      </c>
      <c r="R2341" s="251">
        <f>'[2]tr (2)'!Q1614</f>
        <v>110</v>
      </c>
      <c r="S2341" s="253" t="s">
        <v>1876</v>
      </c>
    </row>
    <row r="2342" spans="1:19" s="215" customFormat="1" ht="15" customHeight="1">
      <c r="A2342" s="216" t="s">
        <v>1877</v>
      </c>
      <c r="B2342" s="247">
        <f>'[2]tr (2)'!C1615</f>
        <v>100</v>
      </c>
      <c r="C2342" s="198">
        <f>'[2]tr (2)'!D1615</f>
        <v>100</v>
      </c>
      <c r="D2342" s="198">
        <f>'[2]tr (2)'!E1615</f>
        <v>100</v>
      </c>
      <c r="E2342" s="251"/>
      <c r="F2342" s="198">
        <f>'[2]tr (2)'!F1615</f>
        <v>100</v>
      </c>
      <c r="G2342" s="198">
        <f>'[2]tr (2)'!G1615</f>
        <v>100</v>
      </c>
      <c r="H2342" s="198">
        <f>'[2]tr (2)'!H1615</f>
        <v>100</v>
      </c>
      <c r="I2342" s="198">
        <f>'[2]tr (2)'!I1615</f>
        <v>100</v>
      </c>
      <c r="J2342" s="198">
        <f>'[2]tr (2)'!J1615</f>
        <v>100</v>
      </c>
      <c r="K2342" s="198">
        <f>'[2]tr (2)'!K1615</f>
        <v>100</v>
      </c>
      <c r="L2342" s="198">
        <f>'[2]tr (2)'!L1615</f>
        <v>100</v>
      </c>
      <c r="M2342" s="198">
        <f>'[2]tr (2)'!M1615</f>
        <v>100</v>
      </c>
      <c r="N2342" s="198">
        <f>'[2]tr (2)'!N1615</f>
        <v>100</v>
      </c>
      <c r="O2342" s="251"/>
      <c r="P2342" s="247">
        <f>'[2]tr (2)'!O1615</f>
        <v>100</v>
      </c>
      <c r="Q2342" s="198">
        <f>'[2]tr (2)'!P1615</f>
        <v>100</v>
      </c>
      <c r="R2342" s="251">
        <f>'[2]tr (2)'!Q1615</f>
        <v>100</v>
      </c>
      <c r="S2342" s="252" t="s">
        <v>1878</v>
      </c>
    </row>
    <row r="2343" spans="1:19" s="215" customFormat="1" ht="15" customHeight="1">
      <c r="A2343" s="216" t="s">
        <v>1879</v>
      </c>
      <c r="B2343" s="247">
        <f>'[2]tr (2)'!C1616</f>
        <v>105.5</v>
      </c>
      <c r="C2343" s="198">
        <f>'[2]tr (2)'!D1616</f>
        <v>105.5</v>
      </c>
      <c r="D2343" s="198">
        <f>'[2]tr (2)'!E1616</f>
        <v>105.4</v>
      </c>
      <c r="E2343" s="251"/>
      <c r="F2343" s="198">
        <f>'[2]tr (2)'!F1616</f>
        <v>105.7</v>
      </c>
      <c r="G2343" s="198">
        <f>'[2]tr (2)'!G1616</f>
        <v>105.6</v>
      </c>
      <c r="H2343" s="198">
        <f>'[2]tr (2)'!H1616</f>
        <v>105.6</v>
      </c>
      <c r="I2343" s="198">
        <f>'[2]tr (2)'!I1616</f>
        <v>105.6</v>
      </c>
      <c r="J2343" s="198">
        <f>'[2]tr (2)'!J1616</f>
        <v>104.9</v>
      </c>
      <c r="K2343" s="198">
        <f>'[2]tr (2)'!K1616</f>
        <v>104.9</v>
      </c>
      <c r="L2343" s="198">
        <f>'[2]tr (2)'!L1616</f>
        <v>104.5</v>
      </c>
      <c r="M2343" s="198">
        <f>'[2]tr (2)'!M1616</f>
        <v>103.7</v>
      </c>
      <c r="N2343" s="198">
        <f>'[2]tr (2)'!N1616</f>
        <v>103.7</v>
      </c>
      <c r="O2343" s="251"/>
      <c r="P2343" s="247">
        <f>'[2]tr (2)'!O1616</f>
        <v>103.7</v>
      </c>
      <c r="Q2343" s="198">
        <f>'[2]tr (2)'!P1616</f>
        <v>103.7</v>
      </c>
      <c r="R2343" s="251">
        <f>'[2]tr (2)'!Q1616</f>
        <v>103.7</v>
      </c>
      <c r="S2343" s="252" t="s">
        <v>1880</v>
      </c>
    </row>
    <row r="2344" spans="1:19" s="215" customFormat="1" ht="15" customHeight="1">
      <c r="A2344" s="216" t="s">
        <v>1881</v>
      </c>
      <c r="B2344" s="247">
        <f>'[2]tr (2)'!C1617</f>
        <v>110.4</v>
      </c>
      <c r="C2344" s="198">
        <f>'[2]tr (2)'!D1617</f>
        <v>110.4</v>
      </c>
      <c r="D2344" s="198">
        <f>'[2]tr (2)'!E1617</f>
        <v>104.5</v>
      </c>
      <c r="E2344" s="251"/>
      <c r="F2344" s="198">
        <f>'[2]tr (2)'!F1617</f>
        <v>104.5</v>
      </c>
      <c r="G2344" s="198">
        <f>'[2]tr (2)'!G1617</f>
        <v>104.5</v>
      </c>
      <c r="H2344" s="198">
        <f>'[2]tr (2)'!H1617</f>
        <v>104.5</v>
      </c>
      <c r="I2344" s="198">
        <f>'[2]tr (2)'!I1617</f>
        <v>104.5</v>
      </c>
      <c r="J2344" s="198">
        <f>'[2]tr (2)'!J1617</f>
        <v>104.5</v>
      </c>
      <c r="K2344" s="198">
        <f>'[2]tr (2)'!K1617</f>
        <v>104.3</v>
      </c>
      <c r="L2344" s="198">
        <f>'[2]tr (2)'!L1617</f>
        <v>107</v>
      </c>
      <c r="M2344" s="198">
        <f>'[2]tr (2)'!M1617</f>
        <v>107</v>
      </c>
      <c r="N2344" s="198">
        <f>'[2]tr (2)'!N1617</f>
        <v>107</v>
      </c>
      <c r="O2344" s="251"/>
      <c r="P2344" s="247">
        <f>'[2]tr (2)'!O1617</f>
        <v>107</v>
      </c>
      <c r="Q2344" s="198">
        <f>'[2]tr (2)'!P1617</f>
        <v>100.2</v>
      </c>
      <c r="R2344" s="251">
        <f>'[2]tr (2)'!Q1617</f>
        <v>100.2</v>
      </c>
      <c r="S2344" s="253" t="s">
        <v>1882</v>
      </c>
    </row>
    <row r="2345" spans="1:19" s="215" customFormat="1" ht="15" customHeight="1">
      <c r="A2345" s="216" t="s">
        <v>1883</v>
      </c>
      <c r="B2345" s="247">
        <f>'[2]tr (2)'!C1618</f>
        <v>101.3</v>
      </c>
      <c r="C2345" s="198">
        <f>'[2]tr (2)'!D1618</f>
        <v>101.3</v>
      </c>
      <c r="D2345" s="198">
        <f>'[2]tr (2)'!E1618</f>
        <v>101.3</v>
      </c>
      <c r="E2345" s="251"/>
      <c r="F2345" s="198">
        <f>'[2]tr (2)'!F1618</f>
        <v>101.3</v>
      </c>
      <c r="G2345" s="198">
        <f>'[2]tr (2)'!G1618</f>
        <v>101.3</v>
      </c>
      <c r="H2345" s="198">
        <f>'[2]tr (2)'!H1618</f>
        <v>101.3</v>
      </c>
      <c r="I2345" s="198">
        <f>'[2]tr (2)'!I1618</f>
        <v>101.3</v>
      </c>
      <c r="J2345" s="198">
        <f>'[2]tr (2)'!J1618</f>
        <v>101.3</v>
      </c>
      <c r="K2345" s="198">
        <f>'[2]tr (2)'!K1618</f>
        <v>101</v>
      </c>
      <c r="L2345" s="198">
        <f>'[2]tr (2)'!L1618</f>
        <v>101</v>
      </c>
      <c r="M2345" s="198">
        <f>'[2]tr (2)'!M1618</f>
        <v>101</v>
      </c>
      <c r="N2345" s="198">
        <f>'[2]tr (2)'!N1618</f>
        <v>101</v>
      </c>
      <c r="O2345" s="251"/>
      <c r="P2345" s="247">
        <f>'[2]tr (2)'!O1618</f>
        <v>101</v>
      </c>
      <c r="Q2345" s="198">
        <f>'[2]tr (2)'!P1618</f>
        <v>101</v>
      </c>
      <c r="R2345" s="251">
        <f>'[2]tr (2)'!Q1618</f>
        <v>101</v>
      </c>
      <c r="S2345" s="252" t="s">
        <v>1884</v>
      </c>
    </row>
    <row r="2346" spans="1:19" s="215" customFormat="1" ht="15" customHeight="1">
      <c r="A2346" s="216" t="s">
        <v>1885</v>
      </c>
      <c r="B2346" s="247">
        <f>'[2]tr (2)'!C1619</f>
        <v>103.5</v>
      </c>
      <c r="C2346" s="198">
        <f>'[2]tr (2)'!D1619</f>
        <v>103.5</v>
      </c>
      <c r="D2346" s="198">
        <f>'[2]tr (2)'!E1619</f>
        <v>103.5</v>
      </c>
      <c r="E2346" s="251"/>
      <c r="F2346" s="198">
        <f>'[2]tr (2)'!F1619</f>
        <v>103.5</v>
      </c>
      <c r="G2346" s="198">
        <f>'[2]tr (2)'!G1619</f>
        <v>103.5</v>
      </c>
      <c r="H2346" s="198">
        <f>'[2]tr (2)'!H1619</f>
        <v>103.5</v>
      </c>
      <c r="I2346" s="198">
        <f>'[2]tr (2)'!I1619</f>
        <v>103.5</v>
      </c>
      <c r="J2346" s="198">
        <f>'[2]tr (2)'!J1619</f>
        <v>103.5</v>
      </c>
      <c r="K2346" s="198">
        <f>'[2]tr (2)'!K1619</f>
        <v>103.5</v>
      </c>
      <c r="L2346" s="198">
        <f>'[2]tr (2)'!L1619</f>
        <v>100</v>
      </c>
      <c r="M2346" s="198">
        <f>'[2]tr (2)'!M1619</f>
        <v>100</v>
      </c>
      <c r="N2346" s="198">
        <f>'[2]tr (2)'!N1619</f>
        <v>100</v>
      </c>
      <c r="O2346" s="251"/>
      <c r="P2346" s="247">
        <f>'[2]tr (2)'!O1619</f>
        <v>100</v>
      </c>
      <c r="Q2346" s="198">
        <f>'[2]tr (2)'!P1619</f>
        <v>100</v>
      </c>
      <c r="R2346" s="251">
        <f>'[2]tr (2)'!Q1619</f>
        <v>100</v>
      </c>
      <c r="S2346" s="252" t="s">
        <v>1886</v>
      </c>
    </row>
    <row r="2347" spans="1:19" s="215" customFormat="1" ht="15" customHeight="1">
      <c r="A2347" s="216" t="s">
        <v>1887</v>
      </c>
      <c r="B2347" s="247">
        <f>'[2]tr (2)'!C1620</f>
        <v>100</v>
      </c>
      <c r="C2347" s="198">
        <f>'[2]tr (2)'!D1620</f>
        <v>100</v>
      </c>
      <c r="D2347" s="198">
        <f>'[2]tr (2)'!E1620</f>
        <v>100</v>
      </c>
      <c r="E2347" s="251"/>
      <c r="F2347" s="198">
        <f>'[2]tr (2)'!F1620</f>
        <v>100</v>
      </c>
      <c r="G2347" s="198">
        <f>'[2]tr (2)'!G1620</f>
        <v>100</v>
      </c>
      <c r="H2347" s="198">
        <f>'[2]tr (2)'!H1620</f>
        <v>100</v>
      </c>
      <c r="I2347" s="198">
        <f>'[2]tr (2)'!I1620</f>
        <v>100</v>
      </c>
      <c r="J2347" s="198">
        <f>'[2]tr (2)'!J1620</f>
        <v>100</v>
      </c>
      <c r="K2347" s="198">
        <f>'[2]tr (2)'!K1620</f>
        <v>100</v>
      </c>
      <c r="L2347" s="198">
        <f>'[2]tr (2)'!L1620</f>
        <v>100</v>
      </c>
      <c r="M2347" s="198">
        <f>'[2]tr (2)'!M1620</f>
        <v>100</v>
      </c>
      <c r="N2347" s="198">
        <f>'[2]tr (2)'!N1620</f>
        <v>100</v>
      </c>
      <c r="O2347" s="251"/>
      <c r="P2347" s="247">
        <f>'[2]tr (2)'!O1620</f>
        <v>100</v>
      </c>
      <c r="Q2347" s="198">
        <f>'[2]tr (2)'!P1620</f>
        <v>100</v>
      </c>
      <c r="R2347" s="251">
        <f>'[2]tr (2)'!Q1620</f>
        <v>100</v>
      </c>
      <c r="S2347" s="256" t="s">
        <v>1888</v>
      </c>
    </row>
    <row r="2348" spans="1:19" s="215" customFormat="1" ht="15" customHeight="1">
      <c r="A2348" s="216" t="s">
        <v>1889</v>
      </c>
      <c r="B2348" s="247">
        <f>'[2]tr (2)'!C1621</f>
        <v>100.7</v>
      </c>
      <c r="C2348" s="198">
        <f>'[2]tr (2)'!D1621</f>
        <v>100.7</v>
      </c>
      <c r="D2348" s="198">
        <f>'[2]tr (2)'!E1621</f>
        <v>100.7</v>
      </c>
      <c r="E2348" s="251"/>
      <c r="F2348" s="198">
        <f>'[2]tr (2)'!F1621</f>
        <v>100.7</v>
      </c>
      <c r="G2348" s="198">
        <f>'[2]tr (2)'!G1621</f>
        <v>100.7</v>
      </c>
      <c r="H2348" s="198">
        <f>'[2]tr (2)'!H1621</f>
        <v>100.7</v>
      </c>
      <c r="I2348" s="198">
        <f>'[2]tr (2)'!I1621</f>
        <v>100.7</v>
      </c>
      <c r="J2348" s="198">
        <f>'[2]tr (2)'!J1621</f>
        <v>100.7</v>
      </c>
      <c r="K2348" s="198">
        <f>'[2]tr (2)'!K1621</f>
        <v>100.7</v>
      </c>
      <c r="L2348" s="198">
        <f>'[2]tr (2)'!L1621</f>
        <v>100.7</v>
      </c>
      <c r="M2348" s="198">
        <f>'[2]tr (2)'!M1621</f>
        <v>100.7</v>
      </c>
      <c r="N2348" s="198">
        <f>'[2]tr (2)'!N1621</f>
        <v>100.7</v>
      </c>
      <c r="O2348" s="251"/>
      <c r="P2348" s="247">
        <f>'[2]tr (2)'!O1621</f>
        <v>100.7</v>
      </c>
      <c r="Q2348" s="198">
        <f>'[2]tr (2)'!P1621</f>
        <v>100.7</v>
      </c>
      <c r="R2348" s="251">
        <f>'[2]tr (2)'!Q1621</f>
        <v>100.7</v>
      </c>
      <c r="S2348" s="252" t="s">
        <v>1890</v>
      </c>
    </row>
    <row r="2349" spans="1:19" s="215" customFormat="1" ht="15" customHeight="1">
      <c r="A2349" s="216"/>
      <c r="B2349" s="247"/>
      <c r="C2349" s="198"/>
      <c r="D2349" s="198"/>
      <c r="E2349" s="251"/>
      <c r="F2349" s="195"/>
      <c r="G2349" s="195"/>
      <c r="H2349" s="195"/>
      <c r="I2349" s="195"/>
      <c r="J2349" s="196"/>
      <c r="K2349" s="195"/>
      <c r="L2349" s="195"/>
      <c r="M2349" s="196"/>
      <c r="N2349" s="195"/>
      <c r="O2349" s="196"/>
      <c r="P2349" s="236"/>
      <c r="Q2349" s="195"/>
      <c r="R2349" s="237"/>
      <c r="S2349" s="252"/>
    </row>
    <row r="2350" spans="1:19" s="215" customFormat="1" ht="15" customHeight="1">
      <c r="A2350" s="216"/>
      <c r="B2350" s="247"/>
      <c r="C2350" s="198"/>
      <c r="D2350" s="198"/>
      <c r="E2350" s="251"/>
      <c r="F2350" s="195"/>
      <c r="G2350" s="195"/>
      <c r="H2350" s="195"/>
      <c r="I2350" s="195"/>
      <c r="J2350" s="196"/>
      <c r="K2350" s="195"/>
      <c r="L2350" s="195"/>
      <c r="M2350" s="196"/>
      <c r="N2350" s="195"/>
      <c r="O2350" s="196"/>
      <c r="P2350" s="236"/>
      <c r="Q2350" s="195"/>
      <c r="R2350" s="237"/>
      <c r="S2350" s="252"/>
    </row>
    <row r="2351" spans="1:19" s="215" customFormat="1" ht="15" customHeight="1">
      <c r="A2351" s="216"/>
      <c r="B2351" s="247"/>
      <c r="C2351" s="198"/>
      <c r="D2351" s="198"/>
      <c r="E2351" s="251"/>
      <c r="F2351" s="195"/>
      <c r="G2351" s="195"/>
      <c r="H2351" s="195"/>
      <c r="I2351" s="195"/>
      <c r="J2351" s="196"/>
      <c r="K2351" s="195"/>
      <c r="L2351" s="195"/>
      <c r="M2351" s="196"/>
      <c r="N2351" s="195"/>
      <c r="O2351" s="196"/>
      <c r="P2351" s="236"/>
      <c r="Q2351" s="195"/>
      <c r="R2351" s="237"/>
      <c r="S2351" s="252"/>
    </row>
    <row r="2352" spans="1:19" s="215" customFormat="1" ht="15" customHeight="1">
      <c r="A2352" s="216"/>
      <c r="B2352" s="247"/>
      <c r="C2352" s="198"/>
      <c r="D2352" s="198"/>
      <c r="E2352" s="251"/>
      <c r="F2352" s="195"/>
      <c r="G2352" s="195"/>
      <c r="H2352" s="195"/>
      <c r="I2352" s="195"/>
      <c r="J2352" s="196"/>
      <c r="K2352" s="195"/>
      <c r="L2352" s="195"/>
      <c r="M2352" s="196"/>
      <c r="N2352" s="195"/>
      <c r="O2352" s="196"/>
      <c r="P2352" s="236"/>
      <c r="Q2352" s="195"/>
      <c r="R2352" s="237"/>
      <c r="S2352" s="252"/>
    </row>
    <row r="2353" spans="1:19" s="215" customFormat="1" ht="15" customHeight="1">
      <c r="A2353" s="216"/>
      <c r="B2353" s="247"/>
      <c r="C2353" s="198"/>
      <c r="D2353" s="198"/>
      <c r="E2353" s="251"/>
      <c r="F2353" s="195"/>
      <c r="G2353" s="195"/>
      <c r="H2353" s="195"/>
      <c r="I2353" s="195"/>
      <c r="J2353" s="196"/>
      <c r="K2353" s="195"/>
      <c r="L2353" s="195"/>
      <c r="M2353" s="196"/>
      <c r="N2353" s="195"/>
      <c r="O2353" s="196"/>
      <c r="P2353" s="236"/>
      <c r="Q2353" s="195"/>
      <c r="R2353" s="237"/>
      <c r="S2353" s="252"/>
    </row>
    <row r="2354" spans="1:19" s="215" customFormat="1" ht="15" customHeight="1">
      <c r="A2354" s="216"/>
      <c r="B2354" s="247"/>
      <c r="C2354" s="198"/>
      <c r="D2354" s="198"/>
      <c r="E2354" s="251"/>
      <c r="F2354" s="195"/>
      <c r="G2354" s="195"/>
      <c r="H2354" s="195"/>
      <c r="I2354" s="195"/>
      <c r="J2354" s="196"/>
      <c r="K2354" s="195"/>
      <c r="L2354" s="195"/>
      <c r="M2354" s="196"/>
      <c r="N2354" s="195"/>
      <c r="O2354" s="196"/>
      <c r="P2354" s="236"/>
      <c r="Q2354" s="195"/>
      <c r="R2354" s="237"/>
      <c r="S2354" s="252"/>
    </row>
    <row r="2355" spans="1:19" s="215" customFormat="1" ht="15" customHeight="1">
      <c r="A2355" s="216"/>
      <c r="B2355" s="247"/>
      <c r="C2355" s="198"/>
      <c r="D2355" s="198"/>
      <c r="E2355" s="251"/>
      <c r="F2355" s="195"/>
      <c r="G2355" s="195"/>
      <c r="H2355" s="195"/>
      <c r="I2355" s="195"/>
      <c r="J2355" s="196"/>
      <c r="K2355" s="195"/>
      <c r="L2355" s="195"/>
      <c r="M2355" s="196"/>
      <c r="N2355" s="195"/>
      <c r="O2355" s="196"/>
      <c r="P2355" s="236"/>
      <c r="Q2355" s="195"/>
      <c r="R2355" s="237"/>
      <c r="S2355" s="252"/>
    </row>
    <row r="2356" spans="1:19" s="215" customFormat="1" ht="15" customHeight="1">
      <c r="A2356" s="216"/>
      <c r="B2356" s="247"/>
      <c r="C2356" s="198"/>
      <c r="D2356" s="198"/>
      <c r="E2356" s="251"/>
      <c r="F2356" s="195"/>
      <c r="G2356" s="195"/>
      <c r="H2356" s="195"/>
      <c r="I2356" s="195"/>
      <c r="J2356" s="196"/>
      <c r="K2356" s="195"/>
      <c r="L2356" s="195"/>
      <c r="M2356" s="196"/>
      <c r="N2356" s="195"/>
      <c r="O2356" s="196"/>
      <c r="P2356" s="236"/>
      <c r="Q2356" s="195"/>
      <c r="R2356" s="237"/>
      <c r="S2356" s="252"/>
    </row>
    <row r="2357" spans="1:19" s="215" customFormat="1" ht="15" customHeight="1">
      <c r="A2357" s="216"/>
      <c r="B2357" s="247"/>
      <c r="C2357" s="198"/>
      <c r="D2357" s="198"/>
      <c r="E2357" s="251"/>
      <c r="F2357" s="195"/>
      <c r="G2357" s="195"/>
      <c r="H2357" s="195"/>
      <c r="I2357" s="195"/>
      <c r="J2357" s="196"/>
      <c r="K2357" s="195"/>
      <c r="L2357" s="195"/>
      <c r="M2357" s="196"/>
      <c r="N2357" s="195"/>
      <c r="O2357" s="196"/>
      <c r="P2357" s="236"/>
      <c r="Q2357" s="195"/>
      <c r="R2357" s="237"/>
      <c r="S2357" s="252"/>
    </row>
    <row r="2358" spans="1:19" s="215" customFormat="1" ht="15" customHeight="1">
      <c r="A2358" s="217"/>
      <c r="B2358" s="247"/>
      <c r="C2358" s="198"/>
      <c r="D2358" s="198"/>
      <c r="E2358" s="255"/>
      <c r="F2358" s="195"/>
      <c r="G2358" s="195"/>
      <c r="H2358" s="195"/>
      <c r="I2358" s="195"/>
      <c r="J2358" s="196"/>
      <c r="K2358" s="195"/>
      <c r="L2358" s="195"/>
      <c r="M2358" s="196"/>
      <c r="N2358" s="195"/>
      <c r="O2358" s="196"/>
      <c r="P2358" s="236"/>
      <c r="Q2358" s="195"/>
      <c r="R2358" s="237"/>
      <c r="S2358" s="270"/>
    </row>
    <row r="2359" spans="1:19" s="215" customFormat="1" ht="15" customHeight="1">
      <c r="A2359" s="281"/>
      <c r="B2359" s="258"/>
      <c r="C2359" s="259"/>
      <c r="D2359" s="259"/>
      <c r="E2359" s="260"/>
      <c r="F2359" s="212"/>
      <c r="G2359" s="212"/>
      <c r="H2359" s="212"/>
      <c r="I2359" s="212"/>
      <c r="J2359" s="212"/>
      <c r="K2359" s="212"/>
      <c r="L2359" s="212"/>
      <c r="M2359" s="212"/>
      <c r="N2359" s="212"/>
      <c r="O2359" s="212"/>
      <c r="P2359" s="308"/>
      <c r="Q2359" s="212"/>
      <c r="R2359" s="282"/>
      <c r="S2359" s="214"/>
    </row>
    <row r="2360" spans="1:19" s="215" customFormat="1" ht="15" customHeight="1">
      <c r="A2360" s="271" t="s">
        <v>1891</v>
      </c>
      <c r="B2360" s="198"/>
      <c r="C2360" s="198"/>
      <c r="D2360" s="198"/>
      <c r="E2360" s="265"/>
      <c r="F2360" s="195"/>
      <c r="G2360" s="195"/>
      <c r="H2360" s="195"/>
      <c r="I2360" s="195"/>
      <c r="J2360" s="196"/>
      <c r="K2360" s="195"/>
      <c r="L2360" s="195"/>
      <c r="M2360" s="196"/>
      <c r="N2360" s="195"/>
      <c r="O2360" s="195"/>
      <c r="P2360" s="195"/>
      <c r="Q2360" s="195"/>
      <c r="R2360" s="195"/>
      <c r="S2360" s="272" t="s">
        <v>1892</v>
      </c>
    </row>
    <row r="2361" spans="1:19" s="215" customFormat="1" ht="15" customHeight="1">
      <c r="A2361" s="271"/>
      <c r="B2361" s="198"/>
      <c r="C2361" s="198"/>
      <c r="D2361" s="198"/>
      <c r="E2361" s="265"/>
      <c r="F2361" s="195"/>
      <c r="G2361" s="195"/>
      <c r="H2361" s="195"/>
      <c r="I2361" s="195"/>
      <c r="J2361" s="196"/>
      <c r="K2361" s="195"/>
      <c r="L2361" s="195"/>
      <c r="M2361" s="196"/>
      <c r="N2361" s="195"/>
      <c r="O2361" s="195"/>
      <c r="P2361" s="195"/>
      <c r="Q2361" s="195"/>
      <c r="R2361" s="195"/>
      <c r="S2361" s="272"/>
    </row>
    <row r="2362" spans="1:19" s="215" customFormat="1" ht="15" customHeight="1">
      <c r="A2362" s="271"/>
      <c r="B2362" s="198"/>
      <c r="C2362" s="198"/>
      <c r="D2362" s="198"/>
      <c r="E2362" s="265"/>
      <c r="F2362" s="195"/>
      <c r="G2362" s="195"/>
      <c r="H2362" s="195"/>
      <c r="I2362" s="195"/>
      <c r="J2362" s="196"/>
      <c r="K2362" s="195"/>
      <c r="L2362" s="195"/>
      <c r="M2362" s="196"/>
      <c r="N2362" s="195"/>
      <c r="O2362" s="195"/>
      <c r="P2362" s="195"/>
      <c r="Q2362" s="195"/>
      <c r="R2362" s="195"/>
      <c r="S2362" s="272"/>
    </row>
    <row r="2363" spans="1:19" s="215" customFormat="1" ht="15" customHeight="1">
      <c r="A2363" s="271"/>
      <c r="B2363" s="198"/>
      <c r="C2363" s="198"/>
      <c r="D2363" s="198"/>
      <c r="E2363" s="265"/>
      <c r="F2363" s="195"/>
      <c r="G2363" s="195"/>
      <c r="H2363" s="195"/>
      <c r="I2363" s="195"/>
      <c r="J2363" s="196"/>
      <c r="K2363" s="195"/>
      <c r="L2363" s="195"/>
      <c r="M2363" s="196"/>
      <c r="N2363" s="195"/>
      <c r="O2363" s="195"/>
      <c r="P2363" s="195"/>
      <c r="Q2363" s="195"/>
      <c r="R2363" s="195"/>
      <c r="S2363" s="272"/>
    </row>
    <row r="2364" spans="1:19" s="215" customFormat="1" ht="15" customHeight="1">
      <c r="A2364" s="271"/>
      <c r="B2364" s="198"/>
      <c r="C2364" s="198"/>
      <c r="D2364" s="198"/>
      <c r="E2364" s="265"/>
      <c r="F2364" s="195"/>
      <c r="G2364" s="195"/>
      <c r="H2364" s="195"/>
      <c r="I2364" s="195"/>
      <c r="J2364" s="196"/>
      <c r="K2364" s="195"/>
      <c r="L2364" s="195"/>
      <c r="M2364" s="196"/>
      <c r="N2364" s="195"/>
      <c r="O2364" s="195"/>
      <c r="P2364" s="195"/>
      <c r="Q2364" s="195"/>
      <c r="R2364" s="195"/>
      <c r="S2364" s="272"/>
    </row>
    <row r="2365" spans="1:19" s="215" customFormat="1" ht="24" customHeight="1">
      <c r="A2365" s="194" t="s">
        <v>1670</v>
      </c>
      <c r="B2365" s="198"/>
      <c r="C2365" s="198"/>
      <c r="D2365" s="198"/>
      <c r="E2365" s="195"/>
      <c r="F2365" s="195"/>
      <c r="G2365" s="195"/>
      <c r="H2365" s="195"/>
      <c r="I2365" s="195"/>
      <c r="J2365" s="196"/>
      <c r="K2365" s="195"/>
      <c r="L2365" s="195"/>
      <c r="M2365" s="196"/>
      <c r="N2365" s="195"/>
      <c r="O2365" s="195"/>
      <c r="P2365" s="195"/>
      <c r="Q2365" s="195"/>
      <c r="R2365" s="195"/>
      <c r="S2365" s="199" t="s">
        <v>1671</v>
      </c>
    </row>
    <row r="2366" spans="1:19" s="215" customFormat="1" ht="18" customHeight="1">
      <c r="A2366" s="266" t="s">
        <v>1971</v>
      </c>
      <c r="B2366" s="198"/>
      <c r="C2366" s="198"/>
      <c r="D2366" s="198"/>
      <c r="E2366" s="195"/>
      <c r="F2366" s="195"/>
      <c r="G2366" s="195"/>
      <c r="H2366" s="195"/>
      <c r="I2366" s="195"/>
      <c r="J2366" s="196"/>
      <c r="K2366" s="195"/>
      <c r="L2366" s="195"/>
      <c r="M2366" s="196"/>
      <c r="N2366" s="195"/>
      <c r="O2366" s="195"/>
      <c r="P2366" s="195"/>
      <c r="Q2366" s="195"/>
      <c r="R2366" s="195"/>
      <c r="S2366" s="205" t="s">
        <v>1972</v>
      </c>
    </row>
    <row r="2367" spans="1:19" s="215" customFormat="1" ht="18" customHeight="1">
      <c r="A2367" s="207" t="s">
        <v>1674</v>
      </c>
      <c r="B2367" s="198"/>
      <c r="C2367" s="198"/>
      <c r="D2367" s="198"/>
      <c r="E2367" s="195"/>
      <c r="F2367" s="195"/>
      <c r="G2367" s="195"/>
      <c r="H2367" s="195"/>
      <c r="I2367" s="195"/>
      <c r="J2367" s="196"/>
      <c r="K2367" s="195"/>
      <c r="L2367" s="195"/>
      <c r="M2367" s="196"/>
      <c r="N2367" s="195"/>
      <c r="O2367" s="195"/>
      <c r="P2367" s="195"/>
      <c r="Q2367" s="195"/>
      <c r="R2367" s="195"/>
      <c r="S2367" s="209" t="s">
        <v>1675</v>
      </c>
    </row>
    <row r="2368" spans="1:19" s="215" customFormat="1" ht="11.45" customHeight="1">
      <c r="A2368" s="211"/>
      <c r="B2368" s="212"/>
      <c r="C2368" s="212"/>
      <c r="D2368" s="212"/>
      <c r="E2368" s="212"/>
      <c r="F2368" s="212"/>
      <c r="G2368" s="212"/>
      <c r="H2368" s="212"/>
      <c r="I2368" s="212"/>
      <c r="J2368" s="212"/>
      <c r="K2368" s="212"/>
      <c r="L2368" s="212"/>
      <c r="M2368" s="212"/>
      <c r="N2368" s="212"/>
      <c r="O2368" s="212"/>
      <c r="P2368" s="212"/>
      <c r="Q2368" s="212"/>
      <c r="R2368" s="212"/>
      <c r="S2368" s="214"/>
    </row>
    <row r="2369" spans="1:19" s="215" customFormat="1" ht="11.45" customHeight="1">
      <c r="A2369" s="217"/>
      <c r="B2369" s="2269">
        <v>2020</v>
      </c>
      <c r="C2369" s="2270"/>
      <c r="D2369" s="2270"/>
      <c r="E2369" s="2270"/>
      <c r="F2369" s="2270"/>
      <c r="G2369" s="2270"/>
      <c r="H2369" s="2270"/>
      <c r="I2369" s="2270"/>
      <c r="J2369" s="2270"/>
      <c r="K2369" s="2271"/>
      <c r="L2369" s="2269">
        <v>2019</v>
      </c>
      <c r="M2369" s="2270"/>
      <c r="N2369" s="2270"/>
      <c r="O2369" s="2270"/>
      <c r="P2369" s="2270"/>
      <c r="Q2369" s="2270"/>
      <c r="R2369" s="2271"/>
      <c r="S2369" s="218"/>
    </row>
    <row r="2370" spans="1:19" s="215" customFormat="1" ht="11.45" customHeight="1">
      <c r="A2370" s="217"/>
      <c r="B2370" s="2272"/>
      <c r="C2370" s="2273"/>
      <c r="D2370" s="2273"/>
      <c r="E2370" s="2273"/>
      <c r="F2370" s="2273"/>
      <c r="G2370" s="2273"/>
      <c r="H2370" s="2273"/>
      <c r="I2370" s="2273"/>
      <c r="J2370" s="2273"/>
      <c r="K2370" s="2274"/>
      <c r="L2370" s="2272"/>
      <c r="M2370" s="2273"/>
      <c r="N2370" s="2273"/>
      <c r="O2370" s="2273"/>
      <c r="P2370" s="2273"/>
      <c r="Q2370" s="2273"/>
      <c r="R2370" s="2274"/>
      <c r="S2370" s="218" t="s">
        <v>1570</v>
      </c>
    </row>
    <row r="2371" spans="1:19" s="215" customFormat="1" ht="11.45" customHeight="1">
      <c r="A2371" s="217"/>
      <c r="B2371" s="711" t="s">
        <v>45</v>
      </c>
      <c r="C2371" s="224" t="s">
        <v>47</v>
      </c>
      <c r="D2371" s="224" t="s">
        <v>27</v>
      </c>
      <c r="E2371" s="221"/>
      <c r="F2371" s="219" t="s">
        <v>28</v>
      </c>
      <c r="G2371" s="220" t="s">
        <v>29</v>
      </c>
      <c r="H2371" s="220" t="s">
        <v>30</v>
      </c>
      <c r="I2371" s="223" t="s">
        <v>23</v>
      </c>
      <c r="J2371" s="222" t="s">
        <v>24</v>
      </c>
      <c r="K2371" s="222" t="s">
        <v>25</v>
      </c>
      <c r="L2371" s="223" t="s">
        <v>1571</v>
      </c>
      <c r="M2371" s="223" t="s">
        <v>1676</v>
      </c>
      <c r="N2371" s="223" t="s">
        <v>26</v>
      </c>
      <c r="O2371" s="225"/>
      <c r="P2371" s="224" t="s">
        <v>45</v>
      </c>
      <c r="Q2371" s="224" t="s">
        <v>47</v>
      </c>
      <c r="R2371" s="712" t="s">
        <v>27</v>
      </c>
      <c r="S2371" s="218"/>
    </row>
    <row r="2372" spans="1:19" s="215" customFormat="1" ht="11.45" customHeight="1">
      <c r="A2372" s="226"/>
      <c r="B2372" s="714" t="s">
        <v>13</v>
      </c>
      <c r="C2372" s="232" t="s">
        <v>46</v>
      </c>
      <c r="D2372" s="232" t="s">
        <v>12</v>
      </c>
      <c r="E2372" s="229"/>
      <c r="F2372" s="227" t="s">
        <v>11</v>
      </c>
      <c r="G2372" s="228" t="s">
        <v>10</v>
      </c>
      <c r="H2372" s="228" t="s">
        <v>9</v>
      </c>
      <c r="I2372" s="231" t="s">
        <v>8</v>
      </c>
      <c r="J2372" s="230" t="s">
        <v>7</v>
      </c>
      <c r="K2372" s="230" t="s">
        <v>6</v>
      </c>
      <c r="L2372" s="231" t="s">
        <v>1575</v>
      </c>
      <c r="M2372" s="231" t="s">
        <v>1576</v>
      </c>
      <c r="N2372" s="231" t="s">
        <v>1577</v>
      </c>
      <c r="O2372" s="233"/>
      <c r="P2372" s="232" t="s">
        <v>13</v>
      </c>
      <c r="Q2372" s="232" t="s">
        <v>46</v>
      </c>
      <c r="R2372" s="715" t="s">
        <v>12</v>
      </c>
      <c r="S2372" s="234"/>
    </row>
    <row r="2373" spans="1:19" s="215" customFormat="1" ht="15" customHeight="1">
      <c r="A2373" s="303"/>
      <c r="B2373" s="241"/>
      <c r="C2373" s="242"/>
      <c r="D2373" s="242"/>
      <c r="E2373" s="268"/>
      <c r="F2373" s="195"/>
      <c r="G2373" s="195"/>
      <c r="H2373" s="195"/>
      <c r="I2373" s="195"/>
      <c r="J2373" s="196"/>
      <c r="K2373" s="195"/>
      <c r="L2373" s="195"/>
      <c r="M2373" s="196"/>
      <c r="N2373" s="195"/>
      <c r="O2373" s="291"/>
      <c r="P2373" s="236"/>
      <c r="Q2373" s="195"/>
      <c r="R2373" s="237"/>
      <c r="S2373" s="239"/>
    </row>
    <row r="2374" spans="1:19" s="215" customFormat="1" ht="15" customHeight="1">
      <c r="A2374" s="240" t="s">
        <v>1677</v>
      </c>
      <c r="B2374" s="241">
        <f>'[2]tr (2)'!C1623</f>
        <v>103.5</v>
      </c>
      <c r="C2374" s="242">
        <f>'[2]tr (2)'!D1623</f>
        <v>102.1</v>
      </c>
      <c r="D2374" s="242">
        <f>'[2]tr (2)'!E1623</f>
        <v>100.6</v>
      </c>
      <c r="E2374" s="244"/>
      <c r="F2374" s="242">
        <f>'[2]tr (2)'!F1623</f>
        <v>100.9</v>
      </c>
      <c r="G2374" s="242">
        <f>'[2]tr (2)'!G1623</f>
        <v>101.5</v>
      </c>
      <c r="H2374" s="242">
        <f>'[2]tr (2)'!H1623</f>
        <v>100.9</v>
      </c>
      <c r="I2374" s="242">
        <f>'[2]tr (2)'!I1623</f>
        <v>101.5</v>
      </c>
      <c r="J2374" s="242">
        <f>'[2]tr (2)'!J1623</f>
        <v>100.8</v>
      </c>
      <c r="K2374" s="242">
        <f>'[2]tr (2)'!K1623</f>
        <v>101.1</v>
      </c>
      <c r="L2374" s="242">
        <f>'[2]tr (2)'!L1623</f>
        <v>101.6</v>
      </c>
      <c r="M2374" s="242">
        <f>'[2]tr (2)'!M1623</f>
        <v>101.8</v>
      </c>
      <c r="N2374" s="242">
        <f>'[2]tr (2)'!N1623</f>
        <v>101.4</v>
      </c>
      <c r="O2374" s="244"/>
      <c r="P2374" s="241">
        <f>'[2]tr (2)'!O1623</f>
        <v>101.2</v>
      </c>
      <c r="Q2374" s="242">
        <f>'[2]tr (2)'!P1623</f>
        <v>100.7</v>
      </c>
      <c r="R2374" s="244">
        <f>'[2]tr (2)'!Q1623</f>
        <v>100.7</v>
      </c>
      <c r="S2374" s="245" t="s">
        <v>1678</v>
      </c>
    </row>
    <row r="2375" spans="1:19" s="215" customFormat="1" ht="15" customHeight="1">
      <c r="A2375" s="246"/>
      <c r="B2375" s="247"/>
      <c r="C2375" s="198"/>
      <c r="D2375" s="242"/>
      <c r="E2375" s="244"/>
      <c r="F2375" s="242"/>
      <c r="G2375" s="242"/>
      <c r="H2375" s="242"/>
      <c r="I2375" s="242"/>
      <c r="J2375" s="242"/>
      <c r="K2375" s="242"/>
      <c r="L2375" s="242"/>
      <c r="M2375" s="242"/>
      <c r="N2375" s="242"/>
      <c r="O2375" s="244"/>
      <c r="P2375" s="241"/>
      <c r="Q2375" s="242"/>
      <c r="R2375" s="244"/>
      <c r="S2375" s="248"/>
    </row>
    <row r="2376" spans="1:19" s="215" customFormat="1" ht="15" customHeight="1">
      <c r="A2376" s="249" t="s">
        <v>1679</v>
      </c>
      <c r="B2376" s="241">
        <f>'[2]tr (2)'!C1625</f>
        <v>101.9</v>
      </c>
      <c r="C2376" s="242">
        <f>'[2]tr (2)'!D1625</f>
        <v>100.8</v>
      </c>
      <c r="D2376" s="242">
        <f>'[2]tr (2)'!E1625</f>
        <v>97.3</v>
      </c>
      <c r="E2376" s="244"/>
      <c r="F2376" s="242">
        <f>'[2]tr (2)'!F1625</f>
        <v>98.5</v>
      </c>
      <c r="G2376" s="242">
        <f>'[2]tr (2)'!G1625</f>
        <v>100</v>
      </c>
      <c r="H2376" s="242">
        <f>'[2]tr (2)'!H1625</f>
        <v>98.7</v>
      </c>
      <c r="I2376" s="242">
        <f>'[2]tr (2)'!I1625</f>
        <v>99.3</v>
      </c>
      <c r="J2376" s="242">
        <f>'[2]tr (2)'!J1625</f>
        <v>97.4</v>
      </c>
      <c r="K2376" s="242">
        <f>'[2]tr (2)'!K1625</f>
        <v>97.9</v>
      </c>
      <c r="L2376" s="242">
        <f>'[2]tr (2)'!L1625</f>
        <v>99.2</v>
      </c>
      <c r="M2376" s="242">
        <f>'[2]tr (2)'!M1625</f>
        <v>99.9</v>
      </c>
      <c r="N2376" s="242">
        <f>'[2]tr (2)'!N1625</f>
        <v>99</v>
      </c>
      <c r="O2376" s="244"/>
      <c r="P2376" s="241">
        <f>'[2]tr (2)'!O1625</f>
        <v>98.6</v>
      </c>
      <c r="Q2376" s="242">
        <f>'[2]tr (2)'!P1625</f>
        <v>97.7</v>
      </c>
      <c r="R2376" s="244">
        <f>'[2]tr (2)'!Q1625</f>
        <v>97.8</v>
      </c>
      <c r="S2376" s="250" t="s">
        <v>1680</v>
      </c>
    </row>
    <row r="2377" spans="1:19" s="215" customFormat="1" ht="15" customHeight="1">
      <c r="A2377" s="216" t="s">
        <v>1681</v>
      </c>
      <c r="B2377" s="247">
        <f>'[2]tr (2)'!C1626</f>
        <v>99.4</v>
      </c>
      <c r="C2377" s="198">
        <f>'[2]tr (2)'!D1626</f>
        <v>99.7</v>
      </c>
      <c r="D2377" s="198">
        <f>'[2]tr (2)'!E1626</f>
        <v>100.7</v>
      </c>
      <c r="E2377" s="251"/>
      <c r="F2377" s="198">
        <f>'[2]tr (2)'!F1626</f>
        <v>100.9</v>
      </c>
      <c r="G2377" s="198">
        <f>'[2]tr (2)'!G1626</f>
        <v>100.9</v>
      </c>
      <c r="H2377" s="198">
        <f>'[2]tr (2)'!H1626</f>
        <v>100.1</v>
      </c>
      <c r="I2377" s="198">
        <f>'[2]tr (2)'!I1626</f>
        <v>98.7</v>
      </c>
      <c r="J2377" s="198">
        <f>'[2]tr (2)'!J1626</f>
        <v>98.7</v>
      </c>
      <c r="K2377" s="198">
        <f>'[2]tr (2)'!K1626</f>
        <v>98.6</v>
      </c>
      <c r="L2377" s="198">
        <f>'[2]tr (2)'!L1626</f>
        <v>97.9</v>
      </c>
      <c r="M2377" s="198">
        <f>'[2]tr (2)'!M1626</f>
        <v>97.8</v>
      </c>
      <c r="N2377" s="198">
        <f>'[2]tr (2)'!N1626</f>
        <v>99</v>
      </c>
      <c r="O2377" s="251"/>
      <c r="P2377" s="247">
        <f>'[2]tr (2)'!O1626</f>
        <v>99.4</v>
      </c>
      <c r="Q2377" s="198">
        <f>'[2]tr (2)'!P1626</f>
        <v>99.4</v>
      </c>
      <c r="R2377" s="251">
        <f>'[2]tr (2)'!Q1626</f>
        <v>99.3</v>
      </c>
      <c r="S2377" s="252" t="s">
        <v>1682</v>
      </c>
    </row>
    <row r="2378" spans="1:19" s="215" customFormat="1" ht="15" customHeight="1">
      <c r="A2378" s="216" t="s">
        <v>1683</v>
      </c>
      <c r="B2378" s="247">
        <f>'[2]tr (2)'!C1627</f>
        <v>103.9</v>
      </c>
      <c r="C2378" s="198">
        <f>'[2]tr (2)'!D1627</f>
        <v>101.2</v>
      </c>
      <c r="D2378" s="198">
        <f>'[2]tr (2)'!E1627</f>
        <v>99.5</v>
      </c>
      <c r="E2378" s="251"/>
      <c r="F2378" s="198">
        <f>'[2]tr (2)'!F1627</f>
        <v>100.5</v>
      </c>
      <c r="G2378" s="198">
        <f>'[2]tr (2)'!G1627</f>
        <v>100.8</v>
      </c>
      <c r="H2378" s="198">
        <f>'[2]tr (2)'!H1627</f>
        <v>100.7</v>
      </c>
      <c r="I2378" s="198">
        <f>'[2]tr (2)'!I1627</f>
        <v>102.3</v>
      </c>
      <c r="J2378" s="198">
        <f>'[2]tr (2)'!J1627</f>
        <v>102.5</v>
      </c>
      <c r="K2378" s="198">
        <f>'[2]tr (2)'!K1627</f>
        <v>103.4</v>
      </c>
      <c r="L2378" s="198">
        <f>'[2]tr (2)'!L1627</f>
        <v>103.7</v>
      </c>
      <c r="M2378" s="198">
        <f>'[2]tr (2)'!M1627</f>
        <v>105.6</v>
      </c>
      <c r="N2378" s="198">
        <f>'[2]tr (2)'!N1627</f>
        <v>104.4</v>
      </c>
      <c r="O2378" s="251"/>
      <c r="P2378" s="247">
        <f>'[2]tr (2)'!O1627</f>
        <v>105</v>
      </c>
      <c r="Q2378" s="198">
        <f>'[2]tr (2)'!P1627</f>
        <v>108.3</v>
      </c>
      <c r="R2378" s="251">
        <f>'[2]tr (2)'!Q1627</f>
        <v>105.9</v>
      </c>
      <c r="S2378" s="252" t="s">
        <v>1684</v>
      </c>
    </row>
    <row r="2379" spans="1:19" s="215" customFormat="1" ht="15" customHeight="1">
      <c r="A2379" s="216" t="s">
        <v>1685</v>
      </c>
      <c r="B2379" s="247">
        <f>'[2]tr (2)'!C1628</f>
        <v>108.7</v>
      </c>
      <c r="C2379" s="198">
        <f>'[2]tr (2)'!D1628</f>
        <v>115.2</v>
      </c>
      <c r="D2379" s="198">
        <f>'[2]tr (2)'!E1628</f>
        <v>108.9</v>
      </c>
      <c r="E2379" s="251"/>
      <c r="F2379" s="198">
        <f>'[2]tr (2)'!F1628</f>
        <v>104.2</v>
      </c>
      <c r="G2379" s="198">
        <f>'[2]tr (2)'!G1628</f>
        <v>118.5</v>
      </c>
      <c r="H2379" s="198">
        <f>'[2]tr (2)'!H1628</f>
        <v>116.4</v>
      </c>
      <c r="I2379" s="198">
        <f>'[2]tr (2)'!I1628</f>
        <v>102.6</v>
      </c>
      <c r="J2379" s="198">
        <f>'[2]tr (2)'!J1628</f>
        <v>101.1</v>
      </c>
      <c r="K2379" s="198">
        <f>'[2]tr (2)'!K1628</f>
        <v>109.6</v>
      </c>
      <c r="L2379" s="198">
        <f>'[2]tr (2)'!L1628</f>
        <v>114.7</v>
      </c>
      <c r="M2379" s="198">
        <f>'[2]tr (2)'!M1628</f>
        <v>116.3</v>
      </c>
      <c r="N2379" s="198">
        <f>'[2]tr (2)'!N1628</f>
        <v>112.6</v>
      </c>
      <c r="O2379" s="251"/>
      <c r="P2379" s="247">
        <f>'[2]tr (2)'!O1628</f>
        <v>113.1</v>
      </c>
      <c r="Q2379" s="198">
        <f>'[2]tr (2)'!P1628</f>
        <v>104.8</v>
      </c>
      <c r="R2379" s="251">
        <f>'[2]tr (2)'!Q1628</f>
        <v>108.6</v>
      </c>
      <c r="S2379" s="253" t="s">
        <v>1686</v>
      </c>
    </row>
    <row r="2380" spans="1:19" s="215" customFormat="1" ht="15" customHeight="1">
      <c r="A2380" s="216" t="s">
        <v>1687</v>
      </c>
      <c r="B2380" s="247">
        <f>'[2]tr (2)'!C1629</f>
        <v>99.6</v>
      </c>
      <c r="C2380" s="198">
        <f>'[2]tr (2)'!D1629</f>
        <v>100.2</v>
      </c>
      <c r="D2380" s="198">
        <f>'[2]tr (2)'!E1629</f>
        <v>100.6</v>
      </c>
      <c r="E2380" s="251"/>
      <c r="F2380" s="198">
        <f>'[2]tr (2)'!F1629</f>
        <v>98</v>
      </c>
      <c r="G2380" s="198">
        <f>'[2]tr (2)'!G1629</f>
        <v>101.2</v>
      </c>
      <c r="H2380" s="198">
        <f>'[2]tr (2)'!H1629</f>
        <v>100.2</v>
      </c>
      <c r="I2380" s="198">
        <f>'[2]tr (2)'!I1629</f>
        <v>102.3</v>
      </c>
      <c r="J2380" s="198">
        <f>'[2]tr (2)'!J1629</f>
        <v>100.2</v>
      </c>
      <c r="K2380" s="198">
        <f>'[2]tr (2)'!K1629</f>
        <v>102.4</v>
      </c>
      <c r="L2380" s="198">
        <f>'[2]tr (2)'!L1629</f>
        <v>102.4</v>
      </c>
      <c r="M2380" s="198">
        <f>'[2]tr (2)'!M1629</f>
        <v>104.9</v>
      </c>
      <c r="N2380" s="198">
        <f>'[2]tr (2)'!N1629</f>
        <v>102.3</v>
      </c>
      <c r="O2380" s="251"/>
      <c r="P2380" s="247">
        <f>'[2]tr (2)'!O1629</f>
        <v>100.1</v>
      </c>
      <c r="Q2380" s="198">
        <f>'[2]tr (2)'!P1629</f>
        <v>97.9</v>
      </c>
      <c r="R2380" s="251">
        <f>'[2]tr (2)'!Q1629</f>
        <v>97.9</v>
      </c>
      <c r="S2380" s="253" t="s">
        <v>1688</v>
      </c>
    </row>
    <row r="2381" spans="1:19" s="215" customFormat="1" ht="15" customHeight="1">
      <c r="A2381" s="216" t="s">
        <v>1689</v>
      </c>
      <c r="B2381" s="247">
        <f>'[2]tr (2)'!C1630</f>
        <v>87.4</v>
      </c>
      <c r="C2381" s="198">
        <f>'[2]tr (2)'!D1630</f>
        <v>88.6</v>
      </c>
      <c r="D2381" s="198">
        <f>'[2]tr (2)'!E1630</f>
        <v>84.9</v>
      </c>
      <c r="E2381" s="251"/>
      <c r="F2381" s="198">
        <f>'[2]tr (2)'!F1630</f>
        <v>85</v>
      </c>
      <c r="G2381" s="198">
        <f>'[2]tr (2)'!G1630</f>
        <v>86.6</v>
      </c>
      <c r="H2381" s="198">
        <f>'[2]tr (2)'!H1630</f>
        <v>86.1</v>
      </c>
      <c r="I2381" s="198">
        <f>'[2]tr (2)'!I1630</f>
        <v>86.1</v>
      </c>
      <c r="J2381" s="198">
        <f>'[2]tr (2)'!J1630</f>
        <v>86.1</v>
      </c>
      <c r="K2381" s="198">
        <f>'[2]tr (2)'!K1630</f>
        <v>89.1</v>
      </c>
      <c r="L2381" s="198">
        <f>'[2]tr (2)'!L1630</f>
        <v>88.6</v>
      </c>
      <c r="M2381" s="198">
        <f>'[2]tr (2)'!M1630</f>
        <v>88.6</v>
      </c>
      <c r="N2381" s="198">
        <f>'[2]tr (2)'!N1630</f>
        <v>84.5</v>
      </c>
      <c r="O2381" s="251"/>
      <c r="P2381" s="247">
        <f>'[2]tr (2)'!O1630</f>
        <v>84.5</v>
      </c>
      <c r="Q2381" s="198">
        <f>'[2]tr (2)'!P1630</f>
        <v>83.6</v>
      </c>
      <c r="R2381" s="251">
        <f>'[2]tr (2)'!Q1630</f>
        <v>80.400000000000006</v>
      </c>
      <c r="S2381" s="253" t="s">
        <v>1690</v>
      </c>
    </row>
    <row r="2382" spans="1:19" s="215" customFormat="1" ht="15" customHeight="1">
      <c r="A2382" s="216" t="s">
        <v>1691</v>
      </c>
      <c r="B2382" s="247">
        <f>'[2]tr (2)'!C1631</f>
        <v>158.9</v>
      </c>
      <c r="C2382" s="198">
        <f>'[2]tr (2)'!D1631</f>
        <v>149.30000000000001</v>
      </c>
      <c r="D2382" s="198">
        <f>'[2]tr (2)'!E1631</f>
        <v>130.19999999999999</v>
      </c>
      <c r="E2382" s="251"/>
      <c r="F2382" s="198">
        <f>'[2]tr (2)'!F1631</f>
        <v>129.80000000000001</v>
      </c>
      <c r="G2382" s="198">
        <f>'[2]tr (2)'!G1631</f>
        <v>125.3</v>
      </c>
      <c r="H2382" s="198">
        <f>'[2]tr (2)'!H1631</f>
        <v>107.8</v>
      </c>
      <c r="I2382" s="198">
        <f>'[2]tr (2)'!I1631</f>
        <v>107.3</v>
      </c>
      <c r="J2382" s="198">
        <f>'[2]tr (2)'!J1631</f>
        <v>103</v>
      </c>
      <c r="K2382" s="198">
        <f>'[2]tr (2)'!K1631</f>
        <v>98.5</v>
      </c>
      <c r="L2382" s="198">
        <f>'[2]tr (2)'!L1631</f>
        <v>99.5</v>
      </c>
      <c r="M2382" s="198">
        <f>'[2]tr (2)'!M1631</f>
        <v>99.1</v>
      </c>
      <c r="N2382" s="198">
        <f>'[2]tr (2)'!N1631</f>
        <v>95.2</v>
      </c>
      <c r="O2382" s="251"/>
      <c r="P2382" s="247">
        <f>'[2]tr (2)'!O1631</f>
        <v>100.7</v>
      </c>
      <c r="Q2382" s="198">
        <f>'[2]tr (2)'!P1631</f>
        <v>98.8</v>
      </c>
      <c r="R2382" s="251">
        <f>'[2]tr (2)'!Q1631</f>
        <v>102.6</v>
      </c>
      <c r="S2382" s="253" t="s">
        <v>1692</v>
      </c>
    </row>
    <row r="2383" spans="1:19" s="215" customFormat="1" ht="15" customHeight="1">
      <c r="A2383" s="216" t="s">
        <v>1693</v>
      </c>
      <c r="B2383" s="247">
        <f>'[2]tr (2)'!C1632</f>
        <v>95.9</v>
      </c>
      <c r="C2383" s="198">
        <f>'[2]tr (2)'!D1632</f>
        <v>91.6</v>
      </c>
      <c r="D2383" s="198">
        <f>'[2]tr (2)'!E1632</f>
        <v>79.2</v>
      </c>
      <c r="E2383" s="251"/>
      <c r="F2383" s="198">
        <f>'[2]tr (2)'!F1632</f>
        <v>90</v>
      </c>
      <c r="G2383" s="198">
        <f>'[2]tr (2)'!G1632</f>
        <v>95.7</v>
      </c>
      <c r="H2383" s="198">
        <f>'[2]tr (2)'!H1632</f>
        <v>97.4</v>
      </c>
      <c r="I2383" s="198">
        <f>'[2]tr (2)'!I1632</f>
        <v>105.3</v>
      </c>
      <c r="J2383" s="198">
        <f>'[2]tr (2)'!J1632</f>
        <v>92.9</v>
      </c>
      <c r="K2383" s="198">
        <f>'[2]tr (2)'!K1632</f>
        <v>91.8</v>
      </c>
      <c r="L2383" s="198">
        <f>'[2]tr (2)'!L1632</f>
        <v>102.1</v>
      </c>
      <c r="M2383" s="198">
        <f>'[2]tr (2)'!M1632</f>
        <v>101.9</v>
      </c>
      <c r="N2383" s="198">
        <f>'[2]tr (2)'!N1632</f>
        <v>101.1</v>
      </c>
      <c r="O2383" s="251"/>
      <c r="P2383" s="247">
        <f>'[2]tr (2)'!O1632</f>
        <v>94.7</v>
      </c>
      <c r="Q2383" s="198">
        <f>'[2]tr (2)'!P1632</f>
        <v>88.9</v>
      </c>
      <c r="R2383" s="251">
        <f>'[2]tr (2)'!Q1632</f>
        <v>94.2</v>
      </c>
      <c r="S2383" s="253" t="s">
        <v>1694</v>
      </c>
    </row>
    <row r="2384" spans="1:19" s="215" customFormat="1" ht="15" customHeight="1">
      <c r="A2384" s="216" t="s">
        <v>1695</v>
      </c>
      <c r="B2384" s="247">
        <f>'[2]tr (2)'!C1633</f>
        <v>101.1</v>
      </c>
      <c r="C2384" s="198">
        <f>'[2]tr (2)'!D1633</f>
        <v>101.1</v>
      </c>
      <c r="D2384" s="198">
        <f>'[2]tr (2)'!E1633</f>
        <v>101.1</v>
      </c>
      <c r="E2384" s="251"/>
      <c r="F2384" s="198">
        <f>'[2]tr (2)'!F1633</f>
        <v>101.1</v>
      </c>
      <c r="G2384" s="198">
        <f>'[2]tr (2)'!G1633</f>
        <v>101.1</v>
      </c>
      <c r="H2384" s="198">
        <f>'[2]tr (2)'!H1633</f>
        <v>100.5</v>
      </c>
      <c r="I2384" s="198">
        <f>'[2]tr (2)'!I1633</f>
        <v>100.5</v>
      </c>
      <c r="J2384" s="198">
        <f>'[2]tr (2)'!J1633</f>
        <v>100.5</v>
      </c>
      <c r="K2384" s="198">
        <f>'[2]tr (2)'!K1633</f>
        <v>100.5</v>
      </c>
      <c r="L2384" s="198">
        <f>'[2]tr (2)'!L1633</f>
        <v>100.5</v>
      </c>
      <c r="M2384" s="198">
        <f>'[2]tr (2)'!M1633</f>
        <v>100.5</v>
      </c>
      <c r="N2384" s="198">
        <f>'[2]tr (2)'!N1633</f>
        <v>100.5</v>
      </c>
      <c r="O2384" s="251"/>
      <c r="P2384" s="247">
        <f>'[2]tr (2)'!O1633</f>
        <v>100.5</v>
      </c>
      <c r="Q2384" s="198">
        <f>'[2]tr (2)'!P1633</f>
        <v>100.5</v>
      </c>
      <c r="R2384" s="251">
        <f>'[2]tr (2)'!Q1633</f>
        <v>100.5</v>
      </c>
      <c r="S2384" s="253" t="s">
        <v>1696</v>
      </c>
    </row>
    <row r="2385" spans="1:19" s="215" customFormat="1" ht="15" customHeight="1">
      <c r="A2385" s="216" t="s">
        <v>1697</v>
      </c>
      <c r="B2385" s="247">
        <f>'[2]tr (2)'!C1634</f>
        <v>86.5</v>
      </c>
      <c r="C2385" s="198">
        <f>'[2]tr (2)'!D1634</f>
        <v>86.8</v>
      </c>
      <c r="D2385" s="198">
        <f>'[2]tr (2)'!E1634</f>
        <v>88.2</v>
      </c>
      <c r="E2385" s="251"/>
      <c r="F2385" s="198">
        <f>'[2]tr (2)'!F1634</f>
        <v>88.5</v>
      </c>
      <c r="G2385" s="198">
        <f>'[2]tr (2)'!G1634</f>
        <v>90.9</v>
      </c>
      <c r="H2385" s="198">
        <f>'[2]tr (2)'!H1634</f>
        <v>92.7</v>
      </c>
      <c r="I2385" s="198">
        <f>'[2]tr (2)'!I1634</f>
        <v>91.6</v>
      </c>
      <c r="J2385" s="198">
        <f>'[2]tr (2)'!J1634</f>
        <v>92.1</v>
      </c>
      <c r="K2385" s="198">
        <f>'[2]tr (2)'!K1634</f>
        <v>90.5</v>
      </c>
      <c r="L2385" s="198">
        <f>'[2]tr (2)'!L1634</f>
        <v>91.2</v>
      </c>
      <c r="M2385" s="198">
        <f>'[2]tr (2)'!M1634</f>
        <v>91.3</v>
      </c>
      <c r="N2385" s="198">
        <f>'[2]tr (2)'!N1634</f>
        <v>93.3</v>
      </c>
      <c r="O2385" s="251"/>
      <c r="P2385" s="247">
        <f>'[2]tr (2)'!O1634</f>
        <v>93.1</v>
      </c>
      <c r="Q2385" s="198">
        <f>'[2]tr (2)'!P1634</f>
        <v>91.4</v>
      </c>
      <c r="R2385" s="251">
        <f>'[2]tr (2)'!Q1634</f>
        <v>91.5</v>
      </c>
      <c r="S2385" s="253" t="s">
        <v>1698</v>
      </c>
    </row>
    <row r="2386" spans="1:19" s="215" customFormat="1" ht="15" customHeight="1">
      <c r="A2386" s="216" t="s">
        <v>1699</v>
      </c>
      <c r="B2386" s="247">
        <f>'[2]tr (2)'!C1635</f>
        <v>99.5</v>
      </c>
      <c r="C2386" s="198">
        <f>'[2]tr (2)'!D1635</f>
        <v>101.9</v>
      </c>
      <c r="D2386" s="198">
        <f>'[2]tr (2)'!E1635</f>
        <v>99.3</v>
      </c>
      <c r="E2386" s="251"/>
      <c r="F2386" s="198">
        <f>'[2]tr (2)'!F1635</f>
        <v>97.5</v>
      </c>
      <c r="G2386" s="198">
        <f>'[2]tr (2)'!G1635</f>
        <v>99.4</v>
      </c>
      <c r="H2386" s="198">
        <f>'[2]tr (2)'!H1635</f>
        <v>97.2</v>
      </c>
      <c r="I2386" s="198">
        <f>'[2]tr (2)'!I1635</f>
        <v>97.2</v>
      </c>
      <c r="J2386" s="198">
        <f>'[2]tr (2)'!J1635</f>
        <v>95.9</v>
      </c>
      <c r="K2386" s="198">
        <f>'[2]tr (2)'!K1635</f>
        <v>96.9</v>
      </c>
      <c r="L2386" s="198">
        <f>'[2]tr (2)'!L1635</f>
        <v>96.5</v>
      </c>
      <c r="M2386" s="198">
        <f>'[2]tr (2)'!M1635</f>
        <v>99.4</v>
      </c>
      <c r="N2386" s="198">
        <f>'[2]tr (2)'!N1635</f>
        <v>101.3</v>
      </c>
      <c r="O2386" s="251"/>
      <c r="P2386" s="247">
        <f>'[2]tr (2)'!O1635</f>
        <v>100.5</v>
      </c>
      <c r="Q2386" s="198">
        <f>'[2]tr (2)'!P1635</f>
        <v>97.1</v>
      </c>
      <c r="R2386" s="251">
        <f>'[2]tr (2)'!Q1635</f>
        <v>98.1</v>
      </c>
      <c r="S2386" s="253" t="s">
        <v>1700</v>
      </c>
    </row>
    <row r="2387" spans="1:19" s="215" customFormat="1" ht="15" customHeight="1">
      <c r="A2387" s="216" t="s">
        <v>1701</v>
      </c>
      <c r="B2387" s="247">
        <f>'[2]tr (2)'!C1636</f>
        <v>99</v>
      </c>
      <c r="C2387" s="198">
        <f>'[2]tr (2)'!D1636</f>
        <v>98.1</v>
      </c>
      <c r="D2387" s="198">
        <f>'[2]tr (2)'!E1636</f>
        <v>98.5</v>
      </c>
      <c r="E2387" s="251"/>
      <c r="F2387" s="198">
        <f>'[2]tr (2)'!F1636</f>
        <v>98.5</v>
      </c>
      <c r="G2387" s="198">
        <f>'[2]tr (2)'!G1636</f>
        <v>100.3</v>
      </c>
      <c r="H2387" s="198">
        <f>'[2]tr (2)'!H1636</f>
        <v>100.3</v>
      </c>
      <c r="I2387" s="198">
        <f>'[2]tr (2)'!I1636</f>
        <v>99.9</v>
      </c>
      <c r="J2387" s="198">
        <f>'[2]tr (2)'!J1636</f>
        <v>99.9</v>
      </c>
      <c r="K2387" s="198">
        <f>'[2]tr (2)'!K1636</f>
        <v>99.9</v>
      </c>
      <c r="L2387" s="198">
        <f>'[2]tr (2)'!L1636</f>
        <v>99.9</v>
      </c>
      <c r="M2387" s="198">
        <f>'[2]tr (2)'!M1636</f>
        <v>99.9</v>
      </c>
      <c r="N2387" s="198">
        <f>'[2]tr (2)'!N1636</f>
        <v>99.9</v>
      </c>
      <c r="O2387" s="251"/>
      <c r="P2387" s="247">
        <f>'[2]tr (2)'!O1636</f>
        <v>99.9</v>
      </c>
      <c r="Q2387" s="198">
        <f>'[2]tr (2)'!P1636</f>
        <v>99.9</v>
      </c>
      <c r="R2387" s="251">
        <f>'[2]tr (2)'!Q1636</f>
        <v>99.9</v>
      </c>
      <c r="S2387" s="253" t="s">
        <v>1702</v>
      </c>
    </row>
    <row r="2388" spans="1:19" s="215" customFormat="1" ht="15" customHeight="1">
      <c r="A2388" s="216"/>
      <c r="B2388" s="247"/>
      <c r="C2388" s="198"/>
      <c r="D2388" s="242"/>
      <c r="E2388" s="244"/>
      <c r="F2388" s="242"/>
      <c r="G2388" s="242"/>
      <c r="H2388" s="242"/>
      <c r="I2388" s="242"/>
      <c r="J2388" s="242"/>
      <c r="K2388" s="242"/>
      <c r="L2388" s="242"/>
      <c r="M2388" s="242"/>
      <c r="N2388" s="242"/>
      <c r="O2388" s="244"/>
      <c r="P2388" s="241"/>
      <c r="Q2388" s="242"/>
      <c r="R2388" s="244"/>
      <c r="S2388" s="253"/>
    </row>
    <row r="2389" spans="1:19" s="215" customFormat="1" ht="15" customHeight="1">
      <c r="A2389" s="249" t="s">
        <v>1703</v>
      </c>
      <c r="B2389" s="241">
        <f>'[2]tr (2)'!C1638</f>
        <v>118.2</v>
      </c>
      <c r="C2389" s="242">
        <f>'[2]tr (2)'!D1638</f>
        <v>118.2</v>
      </c>
      <c r="D2389" s="242">
        <f>'[2]tr (2)'!E1638</f>
        <v>115.9</v>
      </c>
      <c r="E2389" s="244"/>
      <c r="F2389" s="242">
        <f>'[2]tr (2)'!F1638</f>
        <v>115.9</v>
      </c>
      <c r="G2389" s="242">
        <f>'[2]tr (2)'!G1638</f>
        <v>115.9</v>
      </c>
      <c r="H2389" s="242">
        <f>'[2]tr (2)'!H1638</f>
        <v>115.9</v>
      </c>
      <c r="I2389" s="242">
        <f>'[2]tr (2)'!I1638</f>
        <v>115.9</v>
      </c>
      <c r="J2389" s="242">
        <f>'[2]tr (2)'!J1638</f>
        <v>115.9</v>
      </c>
      <c r="K2389" s="242">
        <f>'[2]tr (2)'!K1638</f>
        <v>115.9</v>
      </c>
      <c r="L2389" s="242">
        <f>'[2]tr (2)'!L1638</f>
        <v>115.9</v>
      </c>
      <c r="M2389" s="242">
        <f>'[2]tr (2)'!M1638</f>
        <v>115.9</v>
      </c>
      <c r="N2389" s="242">
        <f>'[2]tr (2)'!N1638</f>
        <v>115.9</v>
      </c>
      <c r="O2389" s="244"/>
      <c r="P2389" s="241">
        <f>'[2]tr (2)'!O1638</f>
        <v>115.9</v>
      </c>
      <c r="Q2389" s="242">
        <f>'[2]tr (2)'!P1638</f>
        <v>115.9</v>
      </c>
      <c r="R2389" s="244">
        <f>'[2]tr (2)'!Q1638</f>
        <v>115.9</v>
      </c>
      <c r="S2389" s="248" t="s">
        <v>1704</v>
      </c>
    </row>
    <row r="2390" spans="1:19" s="215" customFormat="1" ht="15" customHeight="1">
      <c r="A2390" s="216" t="s">
        <v>1705</v>
      </c>
      <c r="B2390" s="247">
        <f>'[2]tr (2)'!C1639</f>
        <v>99.1</v>
      </c>
      <c r="C2390" s="198">
        <f>'[2]tr (2)'!D1639</f>
        <v>99.1</v>
      </c>
      <c r="D2390" s="198">
        <f>'[2]tr (2)'!E1639</f>
        <v>99.1</v>
      </c>
      <c r="E2390" s="251"/>
      <c r="F2390" s="198">
        <f>'[2]tr (2)'!F1639</f>
        <v>99.1</v>
      </c>
      <c r="G2390" s="198">
        <f>'[2]tr (2)'!G1639</f>
        <v>99.1</v>
      </c>
      <c r="H2390" s="198">
        <f>'[2]tr (2)'!H1639</f>
        <v>99.1</v>
      </c>
      <c r="I2390" s="198">
        <f>'[2]tr (2)'!I1639</f>
        <v>99.1</v>
      </c>
      <c r="J2390" s="198">
        <f>'[2]tr (2)'!J1639</f>
        <v>99.1</v>
      </c>
      <c r="K2390" s="198">
        <f>'[2]tr (2)'!K1639</f>
        <v>99.1</v>
      </c>
      <c r="L2390" s="198">
        <f>'[2]tr (2)'!L1639</f>
        <v>99.1</v>
      </c>
      <c r="M2390" s="198">
        <f>'[2]tr (2)'!M1639</f>
        <v>99.1</v>
      </c>
      <c r="N2390" s="198">
        <f>'[2]tr (2)'!N1639</f>
        <v>99.1</v>
      </c>
      <c r="O2390" s="251"/>
      <c r="P2390" s="247">
        <f>'[2]tr (2)'!O1639</f>
        <v>99.1</v>
      </c>
      <c r="Q2390" s="198">
        <f>'[2]tr (2)'!P1639</f>
        <v>99.1</v>
      </c>
      <c r="R2390" s="251">
        <f>'[2]tr (2)'!Q1639</f>
        <v>99.1</v>
      </c>
      <c r="S2390" s="252" t="s">
        <v>1706</v>
      </c>
    </row>
    <row r="2391" spans="1:19" s="215" customFormat="1" ht="15" customHeight="1">
      <c r="A2391" s="216" t="s">
        <v>1707</v>
      </c>
      <c r="B2391" s="247">
        <f>'[2]tr (2)'!C1640</f>
        <v>91.9</v>
      </c>
      <c r="C2391" s="198">
        <f>'[2]tr (2)'!D1640</f>
        <v>92.7</v>
      </c>
      <c r="D2391" s="198">
        <f>'[2]tr (2)'!E1640</f>
        <v>93.1</v>
      </c>
      <c r="E2391" s="251"/>
      <c r="F2391" s="198">
        <f>'[2]tr (2)'!F1640</f>
        <v>91.8</v>
      </c>
      <c r="G2391" s="198">
        <f>'[2]tr (2)'!G1640</f>
        <v>91.8</v>
      </c>
      <c r="H2391" s="198">
        <f>'[2]tr (2)'!H1640</f>
        <v>91.8</v>
      </c>
      <c r="I2391" s="198">
        <f>'[2]tr (2)'!I1640</f>
        <v>91.8</v>
      </c>
      <c r="J2391" s="198">
        <f>'[2]tr (2)'!J1640</f>
        <v>91.8</v>
      </c>
      <c r="K2391" s="198">
        <f>'[2]tr (2)'!K1640</f>
        <v>91.8</v>
      </c>
      <c r="L2391" s="198">
        <f>'[2]tr (2)'!L1640</f>
        <v>91.8</v>
      </c>
      <c r="M2391" s="198">
        <f>'[2]tr (2)'!M1640</f>
        <v>91.9</v>
      </c>
      <c r="N2391" s="198">
        <f>'[2]tr (2)'!N1640</f>
        <v>91.9</v>
      </c>
      <c r="O2391" s="251"/>
      <c r="P2391" s="247">
        <f>'[2]tr (2)'!O1640</f>
        <v>91.9</v>
      </c>
      <c r="Q2391" s="198">
        <f>'[2]tr (2)'!P1640</f>
        <v>91.9</v>
      </c>
      <c r="R2391" s="251">
        <f>'[2]tr (2)'!Q1640</f>
        <v>91.9</v>
      </c>
      <c r="S2391" s="253" t="s">
        <v>1708</v>
      </c>
    </row>
    <row r="2392" spans="1:19" s="215" customFormat="1" ht="15" customHeight="1">
      <c r="A2392" s="216" t="s">
        <v>1709</v>
      </c>
      <c r="B2392" s="247">
        <f>'[2]tr (2)'!C1641</f>
        <v>110.6</v>
      </c>
      <c r="C2392" s="198">
        <f>'[2]tr (2)'!D1641</f>
        <v>110.6</v>
      </c>
      <c r="D2392" s="198">
        <f>'[2]tr (2)'!E1641</f>
        <v>110.6</v>
      </c>
      <c r="E2392" s="251"/>
      <c r="F2392" s="198">
        <f>'[2]tr (2)'!F1641</f>
        <v>113.4</v>
      </c>
      <c r="G2392" s="198">
        <f>'[2]tr (2)'!G1641</f>
        <v>113.4</v>
      </c>
      <c r="H2392" s="198">
        <f>'[2]tr (2)'!H1641</f>
        <v>113.4</v>
      </c>
      <c r="I2392" s="198">
        <f>'[2]tr (2)'!I1641</f>
        <v>113.4</v>
      </c>
      <c r="J2392" s="198">
        <f>'[2]tr (2)'!J1641</f>
        <v>113.4</v>
      </c>
      <c r="K2392" s="198">
        <f>'[2]tr (2)'!K1641</f>
        <v>113.4</v>
      </c>
      <c r="L2392" s="198">
        <f>'[2]tr (2)'!L1641</f>
        <v>113.4</v>
      </c>
      <c r="M2392" s="198">
        <f>'[2]tr (2)'!M1641</f>
        <v>107.1</v>
      </c>
      <c r="N2392" s="198">
        <f>'[2]tr (2)'!N1641</f>
        <v>107.1</v>
      </c>
      <c r="O2392" s="251"/>
      <c r="P2392" s="247">
        <f>'[2]tr (2)'!O1641</f>
        <v>107.1</v>
      </c>
      <c r="Q2392" s="198">
        <f>'[2]tr (2)'!P1641</f>
        <v>107.1</v>
      </c>
      <c r="R2392" s="251">
        <f>'[2]tr (2)'!Q1641</f>
        <v>107.1</v>
      </c>
      <c r="S2392" s="253" t="s">
        <v>1710</v>
      </c>
    </row>
    <row r="2393" spans="1:19" s="215" customFormat="1" ht="15" customHeight="1">
      <c r="A2393" s="216" t="s">
        <v>1711</v>
      </c>
      <c r="B2393" s="247">
        <f>'[2]tr (2)'!C1642</f>
        <v>119.6</v>
      </c>
      <c r="C2393" s="198">
        <f>'[2]tr (2)'!D1642</f>
        <v>119.6</v>
      </c>
      <c r="D2393" s="198">
        <f>'[2]tr (2)'!E1642</f>
        <v>117.1</v>
      </c>
      <c r="E2393" s="251"/>
      <c r="F2393" s="198">
        <f>'[2]tr (2)'!F1642</f>
        <v>117.1</v>
      </c>
      <c r="G2393" s="198">
        <f>'[2]tr (2)'!G1642</f>
        <v>117.1</v>
      </c>
      <c r="H2393" s="198">
        <f>'[2]tr (2)'!H1642</f>
        <v>117.1</v>
      </c>
      <c r="I2393" s="198">
        <f>'[2]tr (2)'!I1642</f>
        <v>117.1</v>
      </c>
      <c r="J2393" s="198">
        <f>'[2]tr (2)'!J1642</f>
        <v>117.1</v>
      </c>
      <c r="K2393" s="198">
        <f>'[2]tr (2)'!K1642</f>
        <v>117.1</v>
      </c>
      <c r="L2393" s="198">
        <f>'[2]tr (2)'!L1642</f>
        <v>117.1</v>
      </c>
      <c r="M2393" s="198">
        <f>'[2]tr (2)'!M1642</f>
        <v>117.1</v>
      </c>
      <c r="N2393" s="198">
        <f>'[2]tr (2)'!N1642</f>
        <v>117.1</v>
      </c>
      <c r="O2393" s="251"/>
      <c r="P2393" s="247">
        <f>'[2]tr (2)'!O1642</f>
        <v>117.1</v>
      </c>
      <c r="Q2393" s="198">
        <f>'[2]tr (2)'!P1642</f>
        <v>117.1</v>
      </c>
      <c r="R2393" s="251">
        <f>'[2]tr (2)'!Q1642</f>
        <v>117.1</v>
      </c>
      <c r="S2393" s="253" t="s">
        <v>1712</v>
      </c>
    </row>
    <row r="2394" spans="1:19" s="215" customFormat="1" ht="15" customHeight="1">
      <c r="A2394" s="216"/>
      <c r="B2394" s="247"/>
      <c r="C2394" s="198"/>
      <c r="D2394" s="242"/>
      <c r="E2394" s="244"/>
      <c r="F2394" s="242"/>
      <c r="G2394" s="242"/>
      <c r="H2394" s="242"/>
      <c r="I2394" s="242"/>
      <c r="J2394" s="242"/>
      <c r="K2394" s="242"/>
      <c r="L2394" s="242"/>
      <c r="M2394" s="242"/>
      <c r="N2394" s="242"/>
      <c r="O2394" s="244"/>
      <c r="P2394" s="241"/>
      <c r="Q2394" s="242"/>
      <c r="R2394" s="244"/>
      <c r="S2394" s="253"/>
    </row>
    <row r="2395" spans="1:19" s="215" customFormat="1" ht="15" customHeight="1">
      <c r="A2395" s="249" t="s">
        <v>1713</v>
      </c>
      <c r="B2395" s="241">
        <f>'[2]tr (2)'!C1644</f>
        <v>101.1</v>
      </c>
      <c r="C2395" s="242">
        <f>'[2]tr (2)'!D1644</f>
        <v>101.1</v>
      </c>
      <c r="D2395" s="242">
        <f>'[2]tr (2)'!E1644</f>
        <v>100.9</v>
      </c>
      <c r="E2395" s="244"/>
      <c r="F2395" s="242">
        <f>'[2]tr (2)'!F1644</f>
        <v>100.9</v>
      </c>
      <c r="G2395" s="242">
        <f>'[2]tr (2)'!G1644</f>
        <v>101.6</v>
      </c>
      <c r="H2395" s="242">
        <f>'[2]tr (2)'!H1644</f>
        <v>101.1</v>
      </c>
      <c r="I2395" s="242">
        <f>'[2]tr (2)'!I1644</f>
        <v>101.1</v>
      </c>
      <c r="J2395" s="242">
        <f>'[2]tr (2)'!J1644</f>
        <v>101.1</v>
      </c>
      <c r="K2395" s="242">
        <f>'[2]tr (2)'!K1644</f>
        <v>101.1</v>
      </c>
      <c r="L2395" s="242">
        <f>'[2]tr (2)'!L1644</f>
        <v>101.1</v>
      </c>
      <c r="M2395" s="242">
        <f>'[2]tr (2)'!M1644</f>
        <v>101.1</v>
      </c>
      <c r="N2395" s="242">
        <f>'[2]tr (2)'!N1644</f>
        <v>101.1</v>
      </c>
      <c r="O2395" s="244"/>
      <c r="P2395" s="241">
        <f>'[2]tr (2)'!O1644</f>
        <v>101.1</v>
      </c>
      <c r="Q2395" s="242">
        <f>'[2]tr (2)'!P1644</f>
        <v>101.1</v>
      </c>
      <c r="R2395" s="244">
        <f>'[2]tr (2)'!Q1644</f>
        <v>101.1</v>
      </c>
      <c r="S2395" s="248" t="s">
        <v>1714</v>
      </c>
    </row>
    <row r="2396" spans="1:19" s="215" customFormat="1" ht="15" customHeight="1">
      <c r="A2396" s="216" t="s">
        <v>1715</v>
      </c>
      <c r="B2396" s="247">
        <f>'[2]tr (2)'!C1645</f>
        <v>99.9</v>
      </c>
      <c r="C2396" s="198">
        <f>'[2]tr (2)'!D1645</f>
        <v>99.9</v>
      </c>
      <c r="D2396" s="198">
        <f>'[2]tr (2)'!E1645</f>
        <v>99.9</v>
      </c>
      <c r="E2396" s="251"/>
      <c r="F2396" s="198">
        <f>'[2]tr (2)'!F1645</f>
        <v>99.9</v>
      </c>
      <c r="G2396" s="198">
        <f>'[2]tr (2)'!G1645</f>
        <v>100.5</v>
      </c>
      <c r="H2396" s="198">
        <f>'[2]tr (2)'!H1645</f>
        <v>99.9</v>
      </c>
      <c r="I2396" s="198">
        <f>'[2]tr (2)'!I1645</f>
        <v>99.9</v>
      </c>
      <c r="J2396" s="198">
        <f>'[2]tr (2)'!J1645</f>
        <v>99.9</v>
      </c>
      <c r="K2396" s="198">
        <f>'[2]tr (2)'!K1645</f>
        <v>99.9</v>
      </c>
      <c r="L2396" s="198">
        <f>'[2]tr (2)'!L1645</f>
        <v>99.9</v>
      </c>
      <c r="M2396" s="198">
        <f>'[2]tr (2)'!M1645</f>
        <v>99.9</v>
      </c>
      <c r="N2396" s="198">
        <f>'[2]tr (2)'!N1645</f>
        <v>99.9</v>
      </c>
      <c r="O2396" s="251"/>
      <c r="P2396" s="247">
        <f>'[2]tr (2)'!O1645</f>
        <v>99.9</v>
      </c>
      <c r="Q2396" s="198">
        <f>'[2]tr (2)'!P1645</f>
        <v>99.9</v>
      </c>
      <c r="R2396" s="251">
        <f>'[2]tr (2)'!Q1645</f>
        <v>99.9</v>
      </c>
      <c r="S2396" s="253" t="s">
        <v>1716</v>
      </c>
    </row>
    <row r="2397" spans="1:19" s="215" customFormat="1" ht="15" customHeight="1">
      <c r="A2397" s="216" t="s">
        <v>1717</v>
      </c>
      <c r="B2397" s="247">
        <f>'[2]tr (2)'!C1646</f>
        <v>101.5</v>
      </c>
      <c r="C2397" s="198">
        <f>'[2]tr (2)'!D1646</f>
        <v>101.5</v>
      </c>
      <c r="D2397" s="198">
        <f>'[2]tr (2)'!E1646</f>
        <v>101.5</v>
      </c>
      <c r="E2397" s="251"/>
      <c r="F2397" s="198">
        <f>'[2]tr (2)'!F1646</f>
        <v>101.5</v>
      </c>
      <c r="G2397" s="198">
        <f>'[2]tr (2)'!G1646</f>
        <v>102.1</v>
      </c>
      <c r="H2397" s="198">
        <f>'[2]tr (2)'!H1646</f>
        <v>101.5</v>
      </c>
      <c r="I2397" s="198">
        <f>'[2]tr (2)'!I1646</f>
        <v>101.5</v>
      </c>
      <c r="J2397" s="198">
        <f>'[2]tr (2)'!J1646</f>
        <v>101.5</v>
      </c>
      <c r="K2397" s="198">
        <f>'[2]tr (2)'!K1646</f>
        <v>101.5</v>
      </c>
      <c r="L2397" s="198">
        <f>'[2]tr (2)'!L1646</f>
        <v>101.5</v>
      </c>
      <c r="M2397" s="198">
        <f>'[2]tr (2)'!M1646</f>
        <v>101.5</v>
      </c>
      <c r="N2397" s="198">
        <f>'[2]tr (2)'!N1646</f>
        <v>101.5</v>
      </c>
      <c r="O2397" s="251"/>
      <c r="P2397" s="247">
        <f>'[2]tr (2)'!O1646</f>
        <v>101.5</v>
      </c>
      <c r="Q2397" s="198">
        <f>'[2]tr (2)'!P1646</f>
        <v>101.5</v>
      </c>
      <c r="R2397" s="251">
        <f>'[2]tr (2)'!Q1646</f>
        <v>101.5</v>
      </c>
      <c r="S2397" s="253" t="s">
        <v>1718</v>
      </c>
    </row>
    <row r="2398" spans="1:19" s="215" customFormat="1" ht="15" customHeight="1">
      <c r="A2398" s="216" t="s">
        <v>1719</v>
      </c>
      <c r="B2398" s="247">
        <f>'[2]tr (2)'!C1647</f>
        <v>100</v>
      </c>
      <c r="C2398" s="198">
        <f>'[2]tr (2)'!D1647</f>
        <v>100</v>
      </c>
      <c r="D2398" s="198">
        <f>'[2]tr (2)'!E1647</f>
        <v>100</v>
      </c>
      <c r="E2398" s="251"/>
      <c r="F2398" s="198">
        <f>'[2]tr (2)'!F1647</f>
        <v>100</v>
      </c>
      <c r="G2398" s="198">
        <f>'[2]tr (2)'!G1647</f>
        <v>100.6</v>
      </c>
      <c r="H2398" s="198">
        <f>'[2]tr (2)'!H1647</f>
        <v>100</v>
      </c>
      <c r="I2398" s="198">
        <f>'[2]tr (2)'!I1647</f>
        <v>100</v>
      </c>
      <c r="J2398" s="198">
        <f>'[2]tr (2)'!J1647</f>
        <v>100</v>
      </c>
      <c r="K2398" s="198">
        <f>'[2]tr (2)'!K1647</f>
        <v>100</v>
      </c>
      <c r="L2398" s="198">
        <f>'[2]tr (2)'!L1647</f>
        <v>100</v>
      </c>
      <c r="M2398" s="198">
        <f>'[2]tr (2)'!M1647</f>
        <v>100</v>
      </c>
      <c r="N2398" s="198">
        <f>'[2]tr (2)'!N1647</f>
        <v>100</v>
      </c>
      <c r="O2398" s="251"/>
      <c r="P2398" s="247">
        <f>'[2]tr (2)'!O1647</f>
        <v>100</v>
      </c>
      <c r="Q2398" s="198">
        <f>'[2]tr (2)'!P1647</f>
        <v>100</v>
      </c>
      <c r="R2398" s="251">
        <f>'[2]tr (2)'!Q1647</f>
        <v>100</v>
      </c>
      <c r="S2398" s="253" t="s">
        <v>1720</v>
      </c>
    </row>
    <row r="2399" spans="1:19" s="215" customFormat="1" ht="15" customHeight="1">
      <c r="A2399" s="216" t="s">
        <v>1721</v>
      </c>
      <c r="B2399" s="247">
        <f>'[2]tr (2)'!C1648</f>
        <v>100.2</v>
      </c>
      <c r="C2399" s="198">
        <f>'[2]tr (2)'!D1648</f>
        <v>100.2</v>
      </c>
      <c r="D2399" s="198">
        <f>'[2]tr (2)'!E1648</f>
        <v>96.5</v>
      </c>
      <c r="E2399" s="251"/>
      <c r="F2399" s="198">
        <f>'[2]tr (2)'!F1648</f>
        <v>96.5</v>
      </c>
      <c r="G2399" s="198">
        <f>'[2]tr (2)'!G1648</f>
        <v>100.7</v>
      </c>
      <c r="H2399" s="198">
        <f>'[2]tr (2)'!H1648</f>
        <v>100.2</v>
      </c>
      <c r="I2399" s="198">
        <f>'[2]tr (2)'!I1648</f>
        <v>100.2</v>
      </c>
      <c r="J2399" s="198">
        <f>'[2]tr (2)'!J1648</f>
        <v>100.2</v>
      </c>
      <c r="K2399" s="198">
        <f>'[2]tr (2)'!K1648</f>
        <v>100.2</v>
      </c>
      <c r="L2399" s="198">
        <f>'[2]tr (2)'!L1648</f>
        <v>100.2</v>
      </c>
      <c r="M2399" s="198">
        <f>'[2]tr (2)'!M1648</f>
        <v>100.2</v>
      </c>
      <c r="N2399" s="198">
        <f>'[2]tr (2)'!N1648</f>
        <v>100.2</v>
      </c>
      <c r="O2399" s="251"/>
      <c r="P2399" s="247">
        <f>'[2]tr (2)'!O1648</f>
        <v>100.2</v>
      </c>
      <c r="Q2399" s="198">
        <f>'[2]tr (2)'!P1648</f>
        <v>100.2</v>
      </c>
      <c r="R2399" s="251">
        <f>'[2]tr (2)'!Q1648</f>
        <v>100.2</v>
      </c>
      <c r="S2399" s="253" t="s">
        <v>1722</v>
      </c>
    </row>
    <row r="2400" spans="1:19" s="215" customFormat="1" ht="15" customHeight="1">
      <c r="A2400" s="216" t="s">
        <v>1723</v>
      </c>
      <c r="B2400" s="247">
        <f>'[2]tr (2)'!C1649</f>
        <v>100.3</v>
      </c>
      <c r="C2400" s="198">
        <f>'[2]tr (2)'!D1649</f>
        <v>100.3</v>
      </c>
      <c r="D2400" s="198">
        <f>'[2]tr (2)'!E1649</f>
        <v>99.6</v>
      </c>
      <c r="E2400" s="251"/>
      <c r="F2400" s="198">
        <f>'[2]tr (2)'!F1649</f>
        <v>99.6</v>
      </c>
      <c r="G2400" s="198">
        <f>'[2]tr (2)'!G1649</f>
        <v>100.8</v>
      </c>
      <c r="H2400" s="198">
        <f>'[2]tr (2)'!H1649</f>
        <v>100.3</v>
      </c>
      <c r="I2400" s="198">
        <f>'[2]tr (2)'!I1649</f>
        <v>100.3</v>
      </c>
      <c r="J2400" s="198">
        <f>'[2]tr (2)'!J1649</f>
        <v>100.3</v>
      </c>
      <c r="K2400" s="198">
        <f>'[2]tr (2)'!K1649</f>
        <v>100.3</v>
      </c>
      <c r="L2400" s="198">
        <f>'[2]tr (2)'!L1649</f>
        <v>100.3</v>
      </c>
      <c r="M2400" s="198">
        <f>'[2]tr (2)'!M1649</f>
        <v>100.3</v>
      </c>
      <c r="N2400" s="198">
        <f>'[2]tr (2)'!N1649</f>
        <v>100.3</v>
      </c>
      <c r="O2400" s="251"/>
      <c r="P2400" s="247">
        <f>'[2]tr (2)'!O1649</f>
        <v>100.3</v>
      </c>
      <c r="Q2400" s="198">
        <f>'[2]tr (2)'!P1649</f>
        <v>100.3</v>
      </c>
      <c r="R2400" s="251">
        <f>'[2]tr (2)'!Q1649</f>
        <v>100.3</v>
      </c>
      <c r="S2400" s="253" t="s">
        <v>1724</v>
      </c>
    </row>
    <row r="2401" spans="1:19" s="215" customFormat="1" ht="15" customHeight="1">
      <c r="A2401" s="216" t="s">
        <v>1725</v>
      </c>
      <c r="B2401" s="247">
        <f>'[2]tr (2)'!C1650</f>
        <v>101.3</v>
      </c>
      <c r="C2401" s="198">
        <f>'[2]tr (2)'!D1650</f>
        <v>101.3</v>
      </c>
      <c r="D2401" s="198">
        <f>'[2]tr (2)'!E1650</f>
        <v>101.3</v>
      </c>
      <c r="E2401" s="251"/>
      <c r="F2401" s="198">
        <f>'[2]tr (2)'!F1650</f>
        <v>101.3</v>
      </c>
      <c r="G2401" s="198">
        <f>'[2]tr (2)'!G1650</f>
        <v>101.8</v>
      </c>
      <c r="H2401" s="198">
        <f>'[2]tr (2)'!H1650</f>
        <v>101.3</v>
      </c>
      <c r="I2401" s="198">
        <f>'[2]tr (2)'!I1650</f>
        <v>101.3</v>
      </c>
      <c r="J2401" s="198">
        <f>'[2]tr (2)'!J1650</f>
        <v>101.3</v>
      </c>
      <c r="K2401" s="198">
        <f>'[2]tr (2)'!K1650</f>
        <v>101.3</v>
      </c>
      <c r="L2401" s="198">
        <f>'[2]tr (2)'!L1650</f>
        <v>101.3</v>
      </c>
      <c r="M2401" s="198">
        <f>'[2]tr (2)'!M1650</f>
        <v>101.3</v>
      </c>
      <c r="N2401" s="198">
        <f>'[2]tr (2)'!N1650</f>
        <v>101.3</v>
      </c>
      <c r="O2401" s="251"/>
      <c r="P2401" s="247">
        <f>'[2]tr (2)'!O1650</f>
        <v>101.3</v>
      </c>
      <c r="Q2401" s="198">
        <f>'[2]tr (2)'!P1650</f>
        <v>101.3</v>
      </c>
      <c r="R2401" s="251">
        <f>'[2]tr (2)'!Q1650</f>
        <v>101.3</v>
      </c>
      <c r="S2401" s="253" t="s">
        <v>1726</v>
      </c>
    </row>
    <row r="2402" spans="1:19" s="215" customFormat="1" ht="15" customHeight="1">
      <c r="A2402" s="216"/>
      <c r="B2402" s="247"/>
      <c r="C2402" s="198"/>
      <c r="D2402" s="242"/>
      <c r="E2402" s="244"/>
      <c r="F2402" s="242"/>
      <c r="G2402" s="242"/>
      <c r="H2402" s="242"/>
      <c r="I2402" s="242"/>
      <c r="J2402" s="242"/>
      <c r="K2402" s="242"/>
      <c r="L2402" s="242"/>
      <c r="M2402" s="242"/>
      <c r="N2402" s="242"/>
      <c r="O2402" s="244"/>
      <c r="P2402" s="241"/>
      <c r="Q2402" s="242"/>
      <c r="R2402" s="244"/>
      <c r="S2402" s="252"/>
    </row>
    <row r="2403" spans="1:19" s="215" customFormat="1" ht="15" customHeight="1">
      <c r="A2403" s="249" t="s">
        <v>1727</v>
      </c>
      <c r="B2403" s="241">
        <f>'[2]tr (2)'!C1652</f>
        <v>100.6</v>
      </c>
      <c r="C2403" s="242">
        <f>'[2]tr (2)'!D1652</f>
        <v>100.6</v>
      </c>
      <c r="D2403" s="242">
        <f>'[2]tr (2)'!E1652</f>
        <v>100.6</v>
      </c>
      <c r="E2403" s="244"/>
      <c r="F2403" s="242">
        <f>'[2]tr (2)'!F1652</f>
        <v>100.6</v>
      </c>
      <c r="G2403" s="242">
        <f>'[2]tr (2)'!G1652</f>
        <v>100.6</v>
      </c>
      <c r="H2403" s="242">
        <f>'[2]tr (2)'!H1652</f>
        <v>100.6</v>
      </c>
      <c r="I2403" s="242">
        <f>'[2]tr (2)'!I1652</f>
        <v>100.6</v>
      </c>
      <c r="J2403" s="242">
        <f>'[2]tr (2)'!J1652</f>
        <v>100.6</v>
      </c>
      <c r="K2403" s="242">
        <f>'[2]tr (2)'!K1652</f>
        <v>100.6</v>
      </c>
      <c r="L2403" s="242">
        <f>'[2]tr (2)'!L1652</f>
        <v>100.6</v>
      </c>
      <c r="M2403" s="242">
        <f>'[2]tr (2)'!M1652</f>
        <v>100.3</v>
      </c>
      <c r="N2403" s="242">
        <f>'[2]tr (2)'!N1652</f>
        <v>100.3</v>
      </c>
      <c r="O2403" s="244"/>
      <c r="P2403" s="241">
        <f>'[2]tr (2)'!O1652</f>
        <v>100.2</v>
      </c>
      <c r="Q2403" s="242">
        <f>'[2]tr (2)'!P1652</f>
        <v>100.2</v>
      </c>
      <c r="R2403" s="244">
        <f>'[2]tr (2)'!Q1652</f>
        <v>100.2</v>
      </c>
      <c r="S2403" s="250" t="s">
        <v>1728</v>
      </c>
    </row>
    <row r="2404" spans="1:19" s="215" customFormat="1" ht="15" customHeight="1">
      <c r="A2404" s="216" t="s">
        <v>1729</v>
      </c>
      <c r="B2404" s="247">
        <f>'[2]tr (2)'!C1653</f>
        <v>102.2</v>
      </c>
      <c r="C2404" s="198">
        <f>'[2]tr (2)'!D1653</f>
        <v>102.1</v>
      </c>
      <c r="D2404" s="198">
        <f>'[2]tr (2)'!E1653</f>
        <v>102.1</v>
      </c>
      <c r="E2404" s="251"/>
      <c r="F2404" s="198">
        <f>'[2]tr (2)'!F1653</f>
        <v>102.1</v>
      </c>
      <c r="G2404" s="198">
        <f>'[2]tr (2)'!G1653</f>
        <v>102.1</v>
      </c>
      <c r="H2404" s="198">
        <f>'[2]tr (2)'!H1653</f>
        <v>102.1</v>
      </c>
      <c r="I2404" s="198">
        <f>'[2]tr (2)'!I1653</f>
        <v>102.1</v>
      </c>
      <c r="J2404" s="198">
        <f>'[2]tr (2)'!J1653</f>
        <v>102.1</v>
      </c>
      <c r="K2404" s="198">
        <f>'[2]tr (2)'!K1653</f>
        <v>102.1</v>
      </c>
      <c r="L2404" s="198">
        <f>'[2]tr (2)'!L1653</f>
        <v>102.1</v>
      </c>
      <c r="M2404" s="198">
        <f>'[2]tr (2)'!M1653</f>
        <v>101</v>
      </c>
      <c r="N2404" s="198">
        <f>'[2]tr (2)'!N1653</f>
        <v>101</v>
      </c>
      <c r="O2404" s="251"/>
      <c r="P2404" s="247">
        <f>'[2]tr (2)'!O1653</f>
        <v>100.9</v>
      </c>
      <c r="Q2404" s="198">
        <f>'[2]tr (2)'!P1653</f>
        <v>100.9</v>
      </c>
      <c r="R2404" s="251">
        <f>'[2]tr (2)'!Q1653</f>
        <v>100.9</v>
      </c>
      <c r="S2404" s="253" t="s">
        <v>1730</v>
      </c>
    </row>
    <row r="2405" spans="1:19" s="215" customFormat="1" ht="15" customHeight="1">
      <c r="A2405" s="216" t="s">
        <v>1731</v>
      </c>
      <c r="B2405" s="247">
        <f>'[2]tr (2)'!C1654</f>
        <v>100</v>
      </c>
      <c r="C2405" s="198">
        <f>'[2]tr (2)'!D1654</f>
        <v>100</v>
      </c>
      <c r="D2405" s="198">
        <f>'[2]tr (2)'!E1654</f>
        <v>100</v>
      </c>
      <c r="E2405" s="251"/>
      <c r="F2405" s="198">
        <f>'[2]tr (2)'!F1654</f>
        <v>100</v>
      </c>
      <c r="G2405" s="198">
        <f>'[2]tr (2)'!G1654</f>
        <v>100</v>
      </c>
      <c r="H2405" s="198">
        <f>'[2]tr (2)'!H1654</f>
        <v>100</v>
      </c>
      <c r="I2405" s="198">
        <f>'[2]tr (2)'!I1654</f>
        <v>100</v>
      </c>
      <c r="J2405" s="198">
        <f>'[2]tr (2)'!J1654</f>
        <v>100</v>
      </c>
      <c r="K2405" s="198">
        <f>'[2]tr (2)'!K1654</f>
        <v>100</v>
      </c>
      <c r="L2405" s="198">
        <f>'[2]tr (2)'!L1654</f>
        <v>100</v>
      </c>
      <c r="M2405" s="198">
        <f>'[2]tr (2)'!M1654</f>
        <v>100</v>
      </c>
      <c r="N2405" s="198">
        <f>'[2]tr (2)'!N1654</f>
        <v>100</v>
      </c>
      <c r="O2405" s="251"/>
      <c r="P2405" s="247">
        <f>'[2]tr (2)'!O1654</f>
        <v>100</v>
      </c>
      <c r="Q2405" s="198">
        <f>'[2]tr (2)'!P1654</f>
        <v>100</v>
      </c>
      <c r="R2405" s="251">
        <f>'[2]tr (2)'!Q1654</f>
        <v>100</v>
      </c>
      <c r="S2405" s="252" t="s">
        <v>1732</v>
      </c>
    </row>
    <row r="2406" spans="1:19" s="215" customFormat="1" ht="15" customHeight="1">
      <c r="A2406" s="216" t="s">
        <v>1733</v>
      </c>
      <c r="B2406" s="247">
        <f>'[2]tr (2)'!C1655</f>
        <v>100</v>
      </c>
      <c r="C2406" s="198">
        <f>'[2]tr (2)'!D1655</f>
        <v>100</v>
      </c>
      <c r="D2406" s="198">
        <f>'[2]tr (2)'!E1655</f>
        <v>100</v>
      </c>
      <c r="E2406" s="251"/>
      <c r="F2406" s="198">
        <f>'[2]tr (2)'!F1655</f>
        <v>100</v>
      </c>
      <c r="G2406" s="198">
        <f>'[2]tr (2)'!G1655</f>
        <v>100</v>
      </c>
      <c r="H2406" s="198">
        <f>'[2]tr (2)'!H1655</f>
        <v>100</v>
      </c>
      <c r="I2406" s="198">
        <f>'[2]tr (2)'!I1655</f>
        <v>100</v>
      </c>
      <c r="J2406" s="198">
        <f>'[2]tr (2)'!J1655</f>
        <v>100</v>
      </c>
      <c r="K2406" s="198">
        <f>'[2]tr (2)'!K1655</f>
        <v>100</v>
      </c>
      <c r="L2406" s="198">
        <f>'[2]tr (2)'!L1655</f>
        <v>100</v>
      </c>
      <c r="M2406" s="198">
        <f>'[2]tr (2)'!M1655</f>
        <v>100</v>
      </c>
      <c r="N2406" s="198">
        <f>'[2]tr (2)'!N1655</f>
        <v>100</v>
      </c>
      <c r="O2406" s="251"/>
      <c r="P2406" s="247">
        <f>'[2]tr (2)'!O1655</f>
        <v>100</v>
      </c>
      <c r="Q2406" s="198">
        <f>'[2]tr (2)'!P1655</f>
        <v>100</v>
      </c>
      <c r="R2406" s="251">
        <f>'[2]tr (2)'!Q1655</f>
        <v>100</v>
      </c>
      <c r="S2406" s="252" t="s">
        <v>1734</v>
      </c>
    </row>
    <row r="2407" spans="1:19" ht="15" customHeight="1">
      <c r="A2407" s="216" t="s">
        <v>1735</v>
      </c>
      <c r="B2407" s="247">
        <f>'[2]tr (2)'!C1656</f>
        <v>100</v>
      </c>
      <c r="C2407" s="198">
        <f>'[2]tr (2)'!D1656</f>
        <v>100</v>
      </c>
      <c r="D2407" s="198">
        <f>'[2]tr (2)'!E1656</f>
        <v>100</v>
      </c>
      <c r="E2407" s="251"/>
      <c r="F2407" s="198">
        <f>'[2]tr (2)'!F1656</f>
        <v>100</v>
      </c>
      <c r="G2407" s="198">
        <f>'[2]tr (2)'!G1656</f>
        <v>100</v>
      </c>
      <c r="H2407" s="198">
        <f>'[2]tr (2)'!H1656</f>
        <v>100</v>
      </c>
      <c r="I2407" s="198">
        <f>'[2]tr (2)'!I1656</f>
        <v>100</v>
      </c>
      <c r="J2407" s="198">
        <f>'[2]tr (2)'!J1656</f>
        <v>100</v>
      </c>
      <c r="K2407" s="198">
        <f>'[2]tr (2)'!K1656</f>
        <v>100</v>
      </c>
      <c r="L2407" s="198">
        <f>'[2]tr (2)'!L1656</f>
        <v>100</v>
      </c>
      <c r="M2407" s="198">
        <f>'[2]tr (2)'!M1656</f>
        <v>100</v>
      </c>
      <c r="N2407" s="198">
        <f>'[2]tr (2)'!N1656</f>
        <v>100</v>
      </c>
      <c r="O2407" s="251"/>
      <c r="P2407" s="247">
        <f>'[2]tr (2)'!O1656</f>
        <v>100</v>
      </c>
      <c r="Q2407" s="198">
        <f>'[2]tr (2)'!P1656</f>
        <v>100</v>
      </c>
      <c r="R2407" s="251">
        <f>'[2]tr (2)'!Q1656</f>
        <v>100</v>
      </c>
      <c r="S2407" s="256" t="s">
        <v>1736</v>
      </c>
    </row>
    <row r="2408" spans="1:19" ht="15" customHeight="1">
      <c r="A2408" s="216" t="s">
        <v>1737</v>
      </c>
      <c r="B2408" s="247">
        <f>'[2]tr (2)'!C1657</f>
        <v>100</v>
      </c>
      <c r="C2408" s="198">
        <f>'[2]tr (2)'!D1657</f>
        <v>100</v>
      </c>
      <c r="D2408" s="198">
        <f>'[2]tr (2)'!E1657</f>
        <v>100</v>
      </c>
      <c r="E2408" s="251"/>
      <c r="F2408" s="198">
        <f>'[2]tr (2)'!F1657</f>
        <v>100</v>
      </c>
      <c r="G2408" s="198">
        <f>'[2]tr (2)'!G1657</f>
        <v>100</v>
      </c>
      <c r="H2408" s="198">
        <f>'[2]tr (2)'!H1657</f>
        <v>100</v>
      </c>
      <c r="I2408" s="198">
        <f>'[2]tr (2)'!I1657</f>
        <v>100</v>
      </c>
      <c r="J2408" s="198">
        <f>'[2]tr (2)'!J1657</f>
        <v>100</v>
      </c>
      <c r="K2408" s="198">
        <f>'[2]tr (2)'!K1657</f>
        <v>100</v>
      </c>
      <c r="L2408" s="198">
        <f>'[2]tr (2)'!L1657</f>
        <v>100</v>
      </c>
      <c r="M2408" s="198">
        <f>'[2]tr (2)'!M1657</f>
        <v>100</v>
      </c>
      <c r="N2408" s="198">
        <f>'[2]tr (2)'!N1657</f>
        <v>100</v>
      </c>
      <c r="O2408" s="251"/>
      <c r="P2408" s="247">
        <f>'[2]tr (2)'!O1657</f>
        <v>100</v>
      </c>
      <c r="Q2408" s="198">
        <f>'[2]tr (2)'!P1657</f>
        <v>100</v>
      </c>
      <c r="R2408" s="251">
        <f>'[2]tr (2)'!Q1657</f>
        <v>100</v>
      </c>
      <c r="S2408" s="206" t="s">
        <v>1738</v>
      </c>
    </row>
    <row r="2409" spans="1:19" ht="15" customHeight="1">
      <c r="A2409" s="216" t="s">
        <v>1739</v>
      </c>
      <c r="B2409" s="247">
        <f>'[2]tr (2)'!C1658</f>
        <v>100</v>
      </c>
      <c r="C2409" s="198">
        <f>'[2]tr (2)'!D1658</f>
        <v>100</v>
      </c>
      <c r="D2409" s="198">
        <f>'[2]tr (2)'!E1658</f>
        <v>100</v>
      </c>
      <c r="E2409" s="251"/>
      <c r="F2409" s="198">
        <f>'[2]tr (2)'!F1658</f>
        <v>100</v>
      </c>
      <c r="G2409" s="198">
        <f>'[2]tr (2)'!G1658</f>
        <v>100</v>
      </c>
      <c r="H2409" s="198">
        <f>'[2]tr (2)'!H1658</f>
        <v>100</v>
      </c>
      <c r="I2409" s="198">
        <f>'[2]tr (2)'!I1658</f>
        <v>100</v>
      </c>
      <c r="J2409" s="198">
        <f>'[2]tr (2)'!J1658</f>
        <v>100</v>
      </c>
      <c r="K2409" s="198">
        <f>'[2]tr (2)'!K1658</f>
        <v>100</v>
      </c>
      <c r="L2409" s="198">
        <f>'[2]tr (2)'!L1658</f>
        <v>100</v>
      </c>
      <c r="M2409" s="198">
        <f>'[2]tr (2)'!M1658</f>
        <v>100</v>
      </c>
      <c r="N2409" s="198">
        <f>'[2]tr (2)'!N1658</f>
        <v>100</v>
      </c>
      <c r="O2409" s="251"/>
      <c r="P2409" s="247">
        <f>'[2]tr (2)'!O1658</f>
        <v>100</v>
      </c>
      <c r="Q2409" s="198">
        <f>'[2]tr (2)'!P1658</f>
        <v>100</v>
      </c>
      <c r="R2409" s="251">
        <f>'[2]tr (2)'!Q1658</f>
        <v>100</v>
      </c>
      <c r="S2409" s="206" t="s">
        <v>1740</v>
      </c>
    </row>
    <row r="2410" spans="1:19" ht="15" customHeight="1">
      <c r="A2410" s="216" t="s">
        <v>1741</v>
      </c>
      <c r="B2410" s="247">
        <f>'[2]tr (2)'!C1659</f>
        <v>100</v>
      </c>
      <c r="C2410" s="198">
        <f>'[2]tr (2)'!D1659</f>
        <v>100</v>
      </c>
      <c r="D2410" s="198">
        <f>'[2]tr (2)'!E1659</f>
        <v>100</v>
      </c>
      <c r="E2410" s="251"/>
      <c r="F2410" s="198">
        <f>'[2]tr (2)'!F1659</f>
        <v>100</v>
      </c>
      <c r="G2410" s="198">
        <f>'[2]tr (2)'!G1659</f>
        <v>100</v>
      </c>
      <c r="H2410" s="198">
        <f>'[2]tr (2)'!H1659</f>
        <v>100</v>
      </c>
      <c r="I2410" s="198">
        <f>'[2]tr (2)'!I1659</f>
        <v>100</v>
      </c>
      <c r="J2410" s="198">
        <f>'[2]tr (2)'!J1659</f>
        <v>100</v>
      </c>
      <c r="K2410" s="198">
        <f>'[2]tr (2)'!K1659</f>
        <v>100</v>
      </c>
      <c r="L2410" s="198">
        <f>'[2]tr (2)'!L1659</f>
        <v>100</v>
      </c>
      <c r="M2410" s="198">
        <f>'[2]tr (2)'!M1659</f>
        <v>100</v>
      </c>
      <c r="N2410" s="198">
        <f>'[2]tr (2)'!N1659</f>
        <v>100</v>
      </c>
      <c r="O2410" s="251"/>
      <c r="P2410" s="247">
        <f>'[2]tr (2)'!O1659</f>
        <v>100</v>
      </c>
      <c r="Q2410" s="198">
        <f>'[2]tr (2)'!P1659</f>
        <v>100</v>
      </c>
      <c r="R2410" s="251">
        <f>'[2]tr (2)'!Q1659</f>
        <v>100</v>
      </c>
      <c r="S2410" s="256" t="s">
        <v>1742</v>
      </c>
    </row>
    <row r="2411" spans="1:19" ht="15" customHeight="1">
      <c r="A2411" s="216" t="s">
        <v>1743</v>
      </c>
      <c r="B2411" s="247">
        <f>'[2]tr (2)'!C1660</f>
        <v>100</v>
      </c>
      <c r="C2411" s="198">
        <f>'[2]tr (2)'!D1660</f>
        <v>100</v>
      </c>
      <c r="D2411" s="198">
        <f>'[2]tr (2)'!E1660</f>
        <v>100</v>
      </c>
      <c r="E2411" s="251"/>
      <c r="F2411" s="198">
        <f>'[2]tr (2)'!F1660</f>
        <v>100</v>
      </c>
      <c r="G2411" s="198">
        <f>'[2]tr (2)'!G1660</f>
        <v>100</v>
      </c>
      <c r="H2411" s="198">
        <f>'[2]tr (2)'!H1660</f>
        <v>100</v>
      </c>
      <c r="I2411" s="198">
        <f>'[2]tr (2)'!I1660</f>
        <v>100</v>
      </c>
      <c r="J2411" s="198">
        <f>'[2]tr (2)'!J1660</f>
        <v>100</v>
      </c>
      <c r="K2411" s="198">
        <f>'[2]tr (2)'!K1660</f>
        <v>100</v>
      </c>
      <c r="L2411" s="198">
        <f>'[2]tr (2)'!L1660</f>
        <v>100</v>
      </c>
      <c r="M2411" s="198">
        <f>'[2]tr (2)'!M1660</f>
        <v>100</v>
      </c>
      <c r="N2411" s="198">
        <f>'[2]tr (2)'!N1660</f>
        <v>100</v>
      </c>
      <c r="O2411" s="251"/>
      <c r="P2411" s="247">
        <f>'[2]tr (2)'!O1660</f>
        <v>100</v>
      </c>
      <c r="Q2411" s="198">
        <f>'[2]tr (2)'!P1660</f>
        <v>100</v>
      </c>
      <c r="R2411" s="251">
        <f>'[2]tr (2)'!Q1660</f>
        <v>100</v>
      </c>
      <c r="S2411" s="256" t="s">
        <v>1744</v>
      </c>
    </row>
    <row r="2412" spans="1:19" ht="15" customHeight="1">
      <c r="A2412" s="216" t="s">
        <v>1745</v>
      </c>
      <c r="B2412" s="247">
        <f>'[2]tr (2)'!C1661</f>
        <v>100</v>
      </c>
      <c r="C2412" s="198">
        <f>'[2]tr (2)'!D1661</f>
        <v>100</v>
      </c>
      <c r="D2412" s="198">
        <f>'[2]tr (2)'!E1661</f>
        <v>100</v>
      </c>
      <c r="E2412" s="251"/>
      <c r="F2412" s="198">
        <f>'[2]tr (2)'!F1661</f>
        <v>100</v>
      </c>
      <c r="G2412" s="198">
        <f>'[2]tr (2)'!G1661</f>
        <v>100</v>
      </c>
      <c r="H2412" s="198">
        <f>'[2]tr (2)'!H1661</f>
        <v>100</v>
      </c>
      <c r="I2412" s="198">
        <f>'[2]tr (2)'!I1661</f>
        <v>100</v>
      </c>
      <c r="J2412" s="198">
        <f>'[2]tr (2)'!J1661</f>
        <v>100</v>
      </c>
      <c r="K2412" s="198">
        <f>'[2]tr (2)'!K1661</f>
        <v>100</v>
      </c>
      <c r="L2412" s="198">
        <f>'[2]tr (2)'!L1661</f>
        <v>100</v>
      </c>
      <c r="M2412" s="198">
        <f>'[2]tr (2)'!M1661</f>
        <v>100</v>
      </c>
      <c r="N2412" s="198">
        <f>'[2]tr (2)'!N1661</f>
        <v>100</v>
      </c>
      <c r="O2412" s="251"/>
      <c r="P2412" s="247">
        <f>'[2]tr (2)'!O1661</f>
        <v>100</v>
      </c>
      <c r="Q2412" s="198">
        <f>'[2]tr (2)'!P1661</f>
        <v>100</v>
      </c>
      <c r="R2412" s="251">
        <f>'[2]tr (2)'!Q1661</f>
        <v>100</v>
      </c>
      <c r="S2412" s="256" t="s">
        <v>1746</v>
      </c>
    </row>
    <row r="2413" spans="1:19" ht="15" customHeight="1">
      <c r="B2413" s="247"/>
      <c r="C2413" s="198"/>
      <c r="D2413" s="198"/>
      <c r="E2413" s="237"/>
      <c r="O2413" s="237"/>
      <c r="R2413" s="237"/>
      <c r="S2413" s="256"/>
    </row>
    <row r="2414" spans="1:19" ht="15" customHeight="1">
      <c r="B2414" s="247"/>
      <c r="C2414" s="198"/>
      <c r="D2414" s="198"/>
      <c r="E2414" s="237"/>
      <c r="R2414" s="237"/>
      <c r="S2414" s="256"/>
    </row>
    <row r="2415" spans="1:19" ht="15" customHeight="1">
      <c r="B2415" s="247"/>
      <c r="C2415" s="198"/>
      <c r="D2415" s="198"/>
      <c r="E2415" s="237"/>
      <c r="R2415" s="237"/>
      <c r="S2415" s="256"/>
    </row>
    <row r="2416" spans="1:19" ht="15" customHeight="1">
      <c r="B2416" s="247"/>
      <c r="C2416" s="198"/>
      <c r="D2416" s="198"/>
      <c r="E2416" s="237"/>
      <c r="R2416" s="237"/>
      <c r="S2416" s="256"/>
    </row>
    <row r="2417" spans="1:19" ht="15" customHeight="1">
      <c r="B2417" s="247"/>
      <c r="C2417" s="198"/>
      <c r="D2417" s="198"/>
      <c r="E2417" s="237"/>
      <c r="R2417" s="237"/>
      <c r="S2417" s="256"/>
    </row>
    <row r="2418" spans="1:19" ht="15" customHeight="1">
      <c r="A2418" s="267"/>
      <c r="B2418" s="247"/>
      <c r="C2418" s="198"/>
      <c r="D2418" s="198"/>
      <c r="E2418" s="251"/>
      <c r="R2418" s="237"/>
      <c r="S2418" s="256"/>
    </row>
    <row r="2419" spans="1:19" ht="15" customHeight="1">
      <c r="A2419" s="285"/>
      <c r="B2419" s="258"/>
      <c r="C2419" s="259"/>
      <c r="D2419" s="259"/>
      <c r="E2419" s="282"/>
      <c r="F2419" s="212"/>
      <c r="G2419" s="212"/>
      <c r="H2419" s="212"/>
      <c r="I2419" s="212"/>
      <c r="J2419" s="212"/>
      <c r="K2419" s="212"/>
      <c r="L2419" s="212"/>
      <c r="M2419" s="212"/>
      <c r="N2419" s="212"/>
      <c r="O2419" s="212"/>
      <c r="P2419" s="308"/>
      <c r="Q2419" s="212"/>
      <c r="R2419" s="282"/>
      <c r="S2419" s="263"/>
    </row>
    <row r="2420" spans="1:19" ht="15" customHeight="1">
      <c r="A2420" s="264"/>
      <c r="B2420" s="198"/>
      <c r="C2420" s="198"/>
      <c r="D2420" s="198"/>
      <c r="M2420" s="195"/>
      <c r="O2420" s="195"/>
      <c r="P2420" s="195"/>
      <c r="S2420" s="257"/>
    </row>
    <row r="2421" spans="1:19" ht="15" customHeight="1">
      <c r="A2421" s="264"/>
      <c r="B2421" s="198"/>
      <c r="C2421" s="198"/>
      <c r="D2421" s="198"/>
      <c r="M2421" s="195"/>
      <c r="O2421" s="195"/>
      <c r="P2421" s="195"/>
      <c r="S2421" s="257"/>
    </row>
    <row r="2422" spans="1:19" ht="15" customHeight="1">
      <c r="A2422" s="264"/>
      <c r="B2422" s="198"/>
      <c r="C2422" s="198"/>
      <c r="D2422" s="198"/>
      <c r="M2422" s="195"/>
      <c r="O2422" s="195"/>
      <c r="P2422" s="195"/>
      <c r="S2422" s="257"/>
    </row>
    <row r="2423" spans="1:19" ht="15" customHeight="1">
      <c r="A2423" s="264"/>
      <c r="B2423" s="198"/>
      <c r="C2423" s="198"/>
      <c r="D2423" s="198"/>
      <c r="M2423" s="195"/>
      <c r="O2423" s="195"/>
      <c r="P2423" s="195"/>
      <c r="S2423" s="257"/>
    </row>
    <row r="2424" spans="1:19" ht="15" customHeight="1">
      <c r="A2424" s="264"/>
      <c r="B2424" s="198"/>
      <c r="C2424" s="198"/>
      <c r="D2424" s="198"/>
      <c r="M2424" s="195"/>
      <c r="O2424" s="195"/>
      <c r="P2424" s="195"/>
      <c r="S2424" s="257"/>
    </row>
    <row r="2425" spans="1:19" ht="15" customHeight="1">
      <c r="A2425" s="264"/>
      <c r="B2425" s="198"/>
      <c r="C2425" s="198"/>
      <c r="D2425" s="198"/>
      <c r="M2425" s="195"/>
      <c r="O2425" s="195"/>
      <c r="P2425" s="195"/>
      <c r="S2425" s="257"/>
    </row>
    <row r="2426" spans="1:19" s="215" customFormat="1" ht="24" customHeight="1">
      <c r="A2426" s="194" t="s">
        <v>1670</v>
      </c>
      <c r="B2426" s="198"/>
      <c r="C2426" s="198"/>
      <c r="D2426" s="198"/>
      <c r="E2426" s="195"/>
      <c r="F2426" s="195"/>
      <c r="G2426" s="195"/>
      <c r="H2426" s="195"/>
      <c r="I2426" s="195"/>
      <c r="J2426" s="196"/>
      <c r="K2426" s="195"/>
      <c r="L2426" s="195"/>
      <c r="M2426" s="195"/>
      <c r="N2426" s="195"/>
      <c r="O2426" s="195"/>
      <c r="P2426" s="195"/>
      <c r="Q2426" s="195"/>
      <c r="R2426" s="195"/>
      <c r="S2426" s="315" t="s">
        <v>1671</v>
      </c>
    </row>
    <row r="2427" spans="1:19" s="215" customFormat="1" ht="18" customHeight="1">
      <c r="A2427" s="266" t="s">
        <v>1973</v>
      </c>
      <c r="B2427" s="198"/>
      <c r="C2427" s="198"/>
      <c r="D2427" s="198"/>
      <c r="E2427" s="195"/>
      <c r="F2427" s="195"/>
      <c r="G2427" s="195"/>
      <c r="H2427" s="195"/>
      <c r="I2427" s="195"/>
      <c r="J2427" s="196"/>
      <c r="K2427" s="195"/>
      <c r="L2427" s="195"/>
      <c r="M2427" s="195"/>
      <c r="N2427" s="195"/>
      <c r="O2427" s="195"/>
      <c r="P2427" s="195"/>
      <c r="Q2427" s="195"/>
      <c r="R2427" s="195"/>
      <c r="S2427" s="316" t="s">
        <v>1974</v>
      </c>
    </row>
    <row r="2428" spans="1:19" s="215" customFormat="1" ht="18" customHeight="1">
      <c r="A2428" s="207" t="s">
        <v>1674</v>
      </c>
      <c r="B2428" s="198"/>
      <c r="C2428" s="198"/>
      <c r="D2428" s="198"/>
      <c r="E2428" s="304"/>
      <c r="F2428" s="195"/>
      <c r="G2428" s="195"/>
      <c r="H2428" s="195"/>
      <c r="I2428" s="195"/>
      <c r="J2428" s="196"/>
      <c r="K2428" s="195"/>
      <c r="L2428" s="195"/>
      <c r="M2428" s="195"/>
      <c r="N2428" s="195"/>
      <c r="O2428" s="195"/>
      <c r="P2428" s="195"/>
      <c r="Q2428" s="195"/>
      <c r="R2428" s="195"/>
      <c r="S2428" s="209" t="s">
        <v>1675</v>
      </c>
    </row>
    <row r="2429" spans="1:19" s="215" customFormat="1" ht="11.45" customHeight="1">
      <c r="A2429" s="211"/>
      <c r="B2429" s="212"/>
      <c r="C2429" s="212"/>
      <c r="D2429" s="212"/>
      <c r="E2429" s="212"/>
      <c r="F2429" s="212"/>
      <c r="G2429" s="212"/>
      <c r="H2429" s="212"/>
      <c r="I2429" s="212"/>
      <c r="J2429" s="212"/>
      <c r="K2429" s="212"/>
      <c r="L2429" s="212"/>
      <c r="M2429" s="212"/>
      <c r="N2429" s="212"/>
      <c r="O2429" s="212"/>
      <c r="P2429" s="212"/>
      <c r="Q2429" s="212"/>
      <c r="R2429" s="212"/>
      <c r="S2429" s="214"/>
    </row>
    <row r="2430" spans="1:19" s="215" customFormat="1" ht="11.45" customHeight="1">
      <c r="A2430" s="217"/>
      <c r="B2430" s="2269">
        <v>2020</v>
      </c>
      <c r="C2430" s="2270"/>
      <c r="D2430" s="2270"/>
      <c r="E2430" s="2270"/>
      <c r="F2430" s="2270"/>
      <c r="G2430" s="2270"/>
      <c r="H2430" s="2270"/>
      <c r="I2430" s="2270"/>
      <c r="J2430" s="2270"/>
      <c r="K2430" s="2271"/>
      <c r="L2430" s="2269">
        <v>2019</v>
      </c>
      <c r="M2430" s="2270"/>
      <c r="N2430" s="2270"/>
      <c r="O2430" s="2270"/>
      <c r="P2430" s="2270"/>
      <c r="Q2430" s="2270"/>
      <c r="R2430" s="2271"/>
      <c r="S2430" s="218"/>
    </row>
    <row r="2431" spans="1:19" s="215" customFormat="1" ht="11.45" customHeight="1">
      <c r="A2431" s="217"/>
      <c r="B2431" s="2272"/>
      <c r="C2431" s="2273"/>
      <c r="D2431" s="2273"/>
      <c r="E2431" s="2273"/>
      <c r="F2431" s="2273"/>
      <c r="G2431" s="2273"/>
      <c r="H2431" s="2273"/>
      <c r="I2431" s="2273"/>
      <c r="J2431" s="2273"/>
      <c r="K2431" s="2274"/>
      <c r="L2431" s="2272"/>
      <c r="M2431" s="2273"/>
      <c r="N2431" s="2273"/>
      <c r="O2431" s="2273"/>
      <c r="P2431" s="2273"/>
      <c r="Q2431" s="2273"/>
      <c r="R2431" s="2274"/>
      <c r="S2431" s="218" t="s">
        <v>1570</v>
      </c>
    </row>
    <row r="2432" spans="1:19" s="215" customFormat="1" ht="11.45" customHeight="1">
      <c r="A2432" s="217"/>
      <c r="B2432" s="711" t="s">
        <v>45</v>
      </c>
      <c r="C2432" s="224" t="s">
        <v>47</v>
      </c>
      <c r="D2432" s="224" t="s">
        <v>27</v>
      </c>
      <c r="E2432" s="221"/>
      <c r="F2432" s="219" t="s">
        <v>28</v>
      </c>
      <c r="G2432" s="220" t="s">
        <v>29</v>
      </c>
      <c r="H2432" s="220" t="s">
        <v>30</v>
      </c>
      <c r="I2432" s="223" t="s">
        <v>23</v>
      </c>
      <c r="J2432" s="222" t="s">
        <v>24</v>
      </c>
      <c r="K2432" s="222" t="s">
        <v>25</v>
      </c>
      <c r="L2432" s="223" t="s">
        <v>1571</v>
      </c>
      <c r="M2432" s="223" t="s">
        <v>1676</v>
      </c>
      <c r="N2432" s="223" t="s">
        <v>26</v>
      </c>
      <c r="O2432" s="225"/>
      <c r="P2432" s="224" t="s">
        <v>45</v>
      </c>
      <c r="Q2432" s="224" t="s">
        <v>47</v>
      </c>
      <c r="R2432" s="712" t="s">
        <v>27</v>
      </c>
      <c r="S2432" s="218"/>
    </row>
    <row r="2433" spans="1:19" s="215" customFormat="1" ht="11.45" customHeight="1">
      <c r="A2433" s="226"/>
      <c r="B2433" s="714" t="s">
        <v>13</v>
      </c>
      <c r="C2433" s="232" t="s">
        <v>46</v>
      </c>
      <c r="D2433" s="232" t="s">
        <v>12</v>
      </c>
      <c r="E2433" s="229"/>
      <c r="F2433" s="227" t="s">
        <v>11</v>
      </c>
      <c r="G2433" s="228" t="s">
        <v>10</v>
      </c>
      <c r="H2433" s="228" t="s">
        <v>9</v>
      </c>
      <c r="I2433" s="231" t="s">
        <v>8</v>
      </c>
      <c r="J2433" s="230" t="s">
        <v>7</v>
      </c>
      <c r="K2433" s="230" t="s">
        <v>6</v>
      </c>
      <c r="L2433" s="231" t="s">
        <v>1575</v>
      </c>
      <c r="M2433" s="231" t="s">
        <v>1576</v>
      </c>
      <c r="N2433" s="231" t="s">
        <v>1577</v>
      </c>
      <c r="O2433" s="233"/>
      <c r="P2433" s="232" t="s">
        <v>13</v>
      </c>
      <c r="Q2433" s="232" t="s">
        <v>46</v>
      </c>
      <c r="R2433" s="715" t="s">
        <v>12</v>
      </c>
      <c r="S2433" s="234"/>
    </row>
    <row r="2434" spans="1:19" s="215" customFormat="1" ht="15" customHeight="1">
      <c r="A2434" s="267"/>
      <c r="B2434" s="241"/>
      <c r="C2434" s="242"/>
      <c r="D2434" s="242"/>
      <c r="E2434" s="251"/>
      <c r="F2434" s="195"/>
      <c r="G2434" s="195"/>
      <c r="H2434" s="195"/>
      <c r="I2434" s="195"/>
      <c r="J2434" s="196"/>
      <c r="K2434" s="195"/>
      <c r="L2434" s="195"/>
      <c r="M2434" s="196"/>
      <c r="N2434" s="195"/>
      <c r="O2434" s="196"/>
      <c r="P2434" s="236"/>
      <c r="Q2434" s="195"/>
      <c r="R2434" s="237"/>
      <c r="S2434" s="256"/>
    </row>
    <row r="2435" spans="1:19" s="215" customFormat="1" ht="15" customHeight="1">
      <c r="A2435" s="249" t="s">
        <v>1749</v>
      </c>
      <c r="B2435" s="241">
        <f>'[2]tr (2)'!C1663</f>
        <v>103.6</v>
      </c>
      <c r="C2435" s="242">
        <f>'[2]tr (2)'!D1663</f>
        <v>103.6</v>
      </c>
      <c r="D2435" s="242">
        <f>'[2]tr (2)'!E1663</f>
        <v>103.6</v>
      </c>
      <c r="E2435" s="244"/>
      <c r="F2435" s="242">
        <f>'[2]tr (2)'!F1663</f>
        <v>103.6</v>
      </c>
      <c r="G2435" s="242">
        <f>'[2]tr (2)'!G1663</f>
        <v>103.6</v>
      </c>
      <c r="H2435" s="242">
        <f>'[2]tr (2)'!H1663</f>
        <v>103.6</v>
      </c>
      <c r="I2435" s="242">
        <f>'[2]tr (2)'!I1663</f>
        <v>103.6</v>
      </c>
      <c r="J2435" s="242">
        <f>'[2]tr (2)'!J1663</f>
        <v>103.6</v>
      </c>
      <c r="K2435" s="242">
        <f>'[2]tr (2)'!K1663</f>
        <v>103.6</v>
      </c>
      <c r="L2435" s="242">
        <f>'[2]tr (2)'!L1663</f>
        <v>103.6</v>
      </c>
      <c r="M2435" s="242">
        <f>'[2]tr (2)'!M1663</f>
        <v>103.6</v>
      </c>
      <c r="N2435" s="242">
        <f>'[2]tr (2)'!N1663</f>
        <v>103.6</v>
      </c>
      <c r="O2435" s="244"/>
      <c r="P2435" s="241">
        <f>'[2]tr (2)'!O1663</f>
        <v>103.6</v>
      </c>
      <c r="Q2435" s="242">
        <f>'[2]tr (2)'!P1663</f>
        <v>103.6</v>
      </c>
      <c r="R2435" s="244">
        <f>'[2]tr (2)'!Q1663</f>
        <v>103.6</v>
      </c>
      <c r="S2435" s="248" t="s">
        <v>1750</v>
      </c>
    </row>
    <row r="2436" spans="1:19" s="215" customFormat="1" ht="15" customHeight="1">
      <c r="A2436" s="216" t="s">
        <v>1751</v>
      </c>
      <c r="B2436" s="247">
        <f>'[2]tr (2)'!C1664</f>
        <v>101.3</v>
      </c>
      <c r="C2436" s="198">
        <f>'[2]tr (2)'!D1664</f>
        <v>101.3</v>
      </c>
      <c r="D2436" s="198">
        <f>'[2]tr (2)'!E1664</f>
        <v>101.3</v>
      </c>
      <c r="E2436" s="251"/>
      <c r="F2436" s="198">
        <f>'[2]tr (2)'!F1664</f>
        <v>101.3</v>
      </c>
      <c r="G2436" s="198">
        <f>'[2]tr (2)'!G1664</f>
        <v>101.3</v>
      </c>
      <c r="H2436" s="198">
        <f>'[2]tr (2)'!H1664</f>
        <v>101.3</v>
      </c>
      <c r="I2436" s="198">
        <f>'[2]tr (2)'!I1664</f>
        <v>101.3</v>
      </c>
      <c r="J2436" s="198">
        <f>'[2]tr (2)'!J1664</f>
        <v>101.3</v>
      </c>
      <c r="K2436" s="198">
        <f>'[2]tr (2)'!K1664</f>
        <v>101.3</v>
      </c>
      <c r="L2436" s="198">
        <f>'[2]tr (2)'!L1664</f>
        <v>101.3</v>
      </c>
      <c r="M2436" s="198">
        <f>'[2]tr (2)'!M1664</f>
        <v>101.3</v>
      </c>
      <c r="N2436" s="198">
        <f>'[2]tr (2)'!N1664</f>
        <v>101.3</v>
      </c>
      <c r="O2436" s="251"/>
      <c r="P2436" s="247">
        <f>'[2]tr (2)'!O1664</f>
        <v>101.3</v>
      </c>
      <c r="Q2436" s="198">
        <f>'[2]tr (2)'!P1664</f>
        <v>101.3</v>
      </c>
      <c r="R2436" s="251">
        <f>'[2]tr (2)'!Q1664</f>
        <v>101.3</v>
      </c>
      <c r="S2436" s="252" t="s">
        <v>1752</v>
      </c>
    </row>
    <row r="2437" spans="1:19" s="215" customFormat="1" ht="15" customHeight="1">
      <c r="A2437" s="216" t="s">
        <v>1753</v>
      </c>
      <c r="B2437" s="247">
        <f>'[2]tr (2)'!C1665</f>
        <v>100.8</v>
      </c>
      <c r="C2437" s="198">
        <f>'[2]tr (2)'!D1665</f>
        <v>100.8</v>
      </c>
      <c r="D2437" s="198">
        <f>'[2]tr (2)'!E1665</f>
        <v>100.8</v>
      </c>
      <c r="E2437" s="251"/>
      <c r="F2437" s="198">
        <f>'[2]tr (2)'!F1665</f>
        <v>100.8</v>
      </c>
      <c r="G2437" s="198">
        <f>'[2]tr (2)'!G1665</f>
        <v>100.8</v>
      </c>
      <c r="H2437" s="198">
        <f>'[2]tr (2)'!H1665</f>
        <v>100.8</v>
      </c>
      <c r="I2437" s="198">
        <f>'[2]tr (2)'!I1665</f>
        <v>100.8</v>
      </c>
      <c r="J2437" s="198">
        <f>'[2]tr (2)'!J1665</f>
        <v>100.8</v>
      </c>
      <c r="K2437" s="198">
        <f>'[2]tr (2)'!K1665</f>
        <v>100.8</v>
      </c>
      <c r="L2437" s="198">
        <f>'[2]tr (2)'!L1665</f>
        <v>100.8</v>
      </c>
      <c r="M2437" s="198">
        <f>'[2]tr (2)'!M1665</f>
        <v>100.8</v>
      </c>
      <c r="N2437" s="198">
        <f>'[2]tr (2)'!N1665</f>
        <v>100.8</v>
      </c>
      <c r="O2437" s="251"/>
      <c r="P2437" s="247">
        <f>'[2]tr (2)'!O1665</f>
        <v>100.8</v>
      </c>
      <c r="Q2437" s="198">
        <f>'[2]tr (2)'!P1665</f>
        <v>100.8</v>
      </c>
      <c r="R2437" s="251">
        <f>'[2]tr (2)'!Q1665</f>
        <v>100.8</v>
      </c>
      <c r="S2437" s="253" t="s">
        <v>1754</v>
      </c>
    </row>
    <row r="2438" spans="1:19" s="215" customFormat="1" ht="15" customHeight="1">
      <c r="A2438" s="216" t="s">
        <v>1755</v>
      </c>
      <c r="B2438" s="247">
        <f>'[2]tr (2)'!C1666</f>
        <v>101.3</v>
      </c>
      <c r="C2438" s="198">
        <f>'[2]tr (2)'!D1666</f>
        <v>101.3</v>
      </c>
      <c r="D2438" s="198">
        <f>'[2]tr (2)'!E1666</f>
        <v>101.3</v>
      </c>
      <c r="E2438" s="251"/>
      <c r="F2438" s="198">
        <f>'[2]tr (2)'!F1666</f>
        <v>101.3</v>
      </c>
      <c r="G2438" s="198">
        <f>'[2]tr (2)'!G1666</f>
        <v>101.3</v>
      </c>
      <c r="H2438" s="198">
        <f>'[2]tr (2)'!H1666</f>
        <v>101.3</v>
      </c>
      <c r="I2438" s="198">
        <f>'[2]tr (2)'!I1666</f>
        <v>101.3</v>
      </c>
      <c r="J2438" s="198">
        <f>'[2]tr (2)'!J1666</f>
        <v>101.3</v>
      </c>
      <c r="K2438" s="198">
        <f>'[2]tr (2)'!K1666</f>
        <v>101.3</v>
      </c>
      <c r="L2438" s="198">
        <f>'[2]tr (2)'!L1666</f>
        <v>101.3</v>
      </c>
      <c r="M2438" s="198">
        <f>'[2]tr (2)'!M1666</f>
        <v>101.3</v>
      </c>
      <c r="N2438" s="198">
        <f>'[2]tr (2)'!N1666</f>
        <v>101.3</v>
      </c>
      <c r="O2438" s="251"/>
      <c r="P2438" s="247">
        <f>'[2]tr (2)'!O1666</f>
        <v>101.3</v>
      </c>
      <c r="Q2438" s="198">
        <f>'[2]tr (2)'!P1666</f>
        <v>101.3</v>
      </c>
      <c r="R2438" s="251">
        <f>'[2]tr (2)'!Q1666</f>
        <v>101.3</v>
      </c>
      <c r="S2438" s="253" t="s">
        <v>1756</v>
      </c>
    </row>
    <row r="2439" spans="1:19" s="215" customFormat="1" ht="15" customHeight="1">
      <c r="A2439" s="216" t="s">
        <v>1757</v>
      </c>
      <c r="B2439" s="247">
        <f>'[2]tr (2)'!C1667</f>
        <v>100</v>
      </c>
      <c r="C2439" s="198">
        <f>'[2]tr (2)'!D1667</f>
        <v>100</v>
      </c>
      <c r="D2439" s="198">
        <f>'[2]tr (2)'!E1667</f>
        <v>100</v>
      </c>
      <c r="E2439" s="251"/>
      <c r="F2439" s="198">
        <f>'[2]tr (2)'!F1667</f>
        <v>100</v>
      </c>
      <c r="G2439" s="198">
        <f>'[2]tr (2)'!G1667</f>
        <v>100</v>
      </c>
      <c r="H2439" s="198">
        <f>'[2]tr (2)'!H1667</f>
        <v>100</v>
      </c>
      <c r="I2439" s="198">
        <f>'[2]tr (2)'!I1667</f>
        <v>100</v>
      </c>
      <c r="J2439" s="198">
        <f>'[2]tr (2)'!J1667</f>
        <v>100</v>
      </c>
      <c r="K2439" s="198">
        <f>'[2]tr (2)'!K1667</f>
        <v>100</v>
      </c>
      <c r="L2439" s="198">
        <f>'[2]tr (2)'!L1667</f>
        <v>100</v>
      </c>
      <c r="M2439" s="198">
        <f>'[2]tr (2)'!M1667</f>
        <v>100</v>
      </c>
      <c r="N2439" s="198">
        <f>'[2]tr (2)'!N1667</f>
        <v>100</v>
      </c>
      <c r="O2439" s="251"/>
      <c r="P2439" s="247">
        <f>'[2]tr (2)'!O1667</f>
        <v>100</v>
      </c>
      <c r="Q2439" s="198">
        <f>'[2]tr (2)'!P1667</f>
        <v>100</v>
      </c>
      <c r="R2439" s="251">
        <f>'[2]tr (2)'!Q1667</f>
        <v>100</v>
      </c>
      <c r="S2439" s="253" t="s">
        <v>1758</v>
      </c>
    </row>
    <row r="2440" spans="1:19" s="215" customFormat="1" ht="15" customHeight="1">
      <c r="A2440" s="216" t="s">
        <v>1759</v>
      </c>
      <c r="B2440" s="247">
        <f>'[2]tr (2)'!C1668</f>
        <v>100</v>
      </c>
      <c r="C2440" s="198">
        <f>'[2]tr (2)'!D1668</f>
        <v>100</v>
      </c>
      <c r="D2440" s="198">
        <f>'[2]tr (2)'!E1668</f>
        <v>100</v>
      </c>
      <c r="E2440" s="251"/>
      <c r="F2440" s="198">
        <f>'[2]tr (2)'!F1668</f>
        <v>100</v>
      </c>
      <c r="G2440" s="198">
        <f>'[2]tr (2)'!G1668</f>
        <v>100</v>
      </c>
      <c r="H2440" s="198">
        <f>'[2]tr (2)'!H1668</f>
        <v>100</v>
      </c>
      <c r="I2440" s="198">
        <f>'[2]tr (2)'!I1668</f>
        <v>100</v>
      </c>
      <c r="J2440" s="198">
        <f>'[2]tr (2)'!J1668</f>
        <v>100</v>
      </c>
      <c r="K2440" s="198">
        <f>'[2]tr (2)'!K1668</f>
        <v>100</v>
      </c>
      <c r="L2440" s="198">
        <f>'[2]tr (2)'!L1668</f>
        <v>100</v>
      </c>
      <c r="M2440" s="198">
        <f>'[2]tr (2)'!M1668</f>
        <v>100</v>
      </c>
      <c r="N2440" s="198">
        <f>'[2]tr (2)'!N1668</f>
        <v>100</v>
      </c>
      <c r="O2440" s="251"/>
      <c r="P2440" s="247">
        <f>'[2]tr (2)'!O1668</f>
        <v>100</v>
      </c>
      <c r="Q2440" s="198">
        <f>'[2]tr (2)'!P1668</f>
        <v>100</v>
      </c>
      <c r="R2440" s="251">
        <f>'[2]tr (2)'!Q1668</f>
        <v>100</v>
      </c>
      <c r="S2440" s="253" t="s">
        <v>1760</v>
      </c>
    </row>
    <row r="2441" spans="1:19" s="215" customFormat="1" ht="15" customHeight="1">
      <c r="A2441" s="216" t="s">
        <v>1761</v>
      </c>
      <c r="B2441" s="247">
        <f>'[2]tr (2)'!C1669</f>
        <v>100</v>
      </c>
      <c r="C2441" s="198">
        <f>'[2]tr (2)'!D1669</f>
        <v>100</v>
      </c>
      <c r="D2441" s="198">
        <f>'[2]tr (2)'!E1669</f>
        <v>100</v>
      </c>
      <c r="E2441" s="251"/>
      <c r="F2441" s="198">
        <f>'[2]tr (2)'!F1669</f>
        <v>100</v>
      </c>
      <c r="G2441" s="198">
        <f>'[2]tr (2)'!G1669</f>
        <v>100</v>
      </c>
      <c r="H2441" s="198">
        <f>'[2]tr (2)'!H1669</f>
        <v>100</v>
      </c>
      <c r="I2441" s="198">
        <f>'[2]tr (2)'!I1669</f>
        <v>100</v>
      </c>
      <c r="J2441" s="198">
        <f>'[2]tr (2)'!J1669</f>
        <v>100</v>
      </c>
      <c r="K2441" s="198">
        <f>'[2]tr (2)'!K1669</f>
        <v>100</v>
      </c>
      <c r="L2441" s="198">
        <f>'[2]tr (2)'!L1669</f>
        <v>100</v>
      </c>
      <c r="M2441" s="198">
        <f>'[2]tr (2)'!M1669</f>
        <v>100</v>
      </c>
      <c r="N2441" s="198">
        <f>'[2]tr (2)'!N1669</f>
        <v>100</v>
      </c>
      <c r="O2441" s="251"/>
      <c r="P2441" s="247">
        <f>'[2]tr (2)'!O1669</f>
        <v>100</v>
      </c>
      <c r="Q2441" s="198">
        <f>'[2]tr (2)'!P1669</f>
        <v>100</v>
      </c>
      <c r="R2441" s="251">
        <f>'[2]tr (2)'!Q1669</f>
        <v>100</v>
      </c>
      <c r="S2441" s="253" t="s">
        <v>1762</v>
      </c>
    </row>
    <row r="2442" spans="1:19" s="215" customFormat="1" ht="15" customHeight="1">
      <c r="A2442" s="216" t="s">
        <v>1763</v>
      </c>
      <c r="B2442" s="247">
        <f>'[2]tr (2)'!C1670</f>
        <v>99.5</v>
      </c>
      <c r="C2442" s="198">
        <f>'[2]tr (2)'!D1670</f>
        <v>99.5</v>
      </c>
      <c r="D2442" s="198">
        <f>'[2]tr (2)'!E1670</f>
        <v>99.5</v>
      </c>
      <c r="E2442" s="251"/>
      <c r="F2442" s="198">
        <f>'[2]tr (2)'!F1670</f>
        <v>99.5</v>
      </c>
      <c r="G2442" s="198">
        <f>'[2]tr (2)'!G1670</f>
        <v>99.5</v>
      </c>
      <c r="H2442" s="198">
        <f>'[2]tr (2)'!H1670</f>
        <v>99.5</v>
      </c>
      <c r="I2442" s="198">
        <f>'[2]tr (2)'!I1670</f>
        <v>99.5</v>
      </c>
      <c r="J2442" s="198">
        <f>'[2]tr (2)'!J1670</f>
        <v>99.5</v>
      </c>
      <c r="K2442" s="198">
        <f>'[2]tr (2)'!K1670</f>
        <v>99.5</v>
      </c>
      <c r="L2442" s="198">
        <f>'[2]tr (2)'!L1670</f>
        <v>99.5</v>
      </c>
      <c r="M2442" s="198">
        <f>'[2]tr (2)'!M1670</f>
        <v>99.5</v>
      </c>
      <c r="N2442" s="198">
        <f>'[2]tr (2)'!N1670</f>
        <v>99.5</v>
      </c>
      <c r="O2442" s="251"/>
      <c r="P2442" s="247">
        <f>'[2]tr (2)'!O1670</f>
        <v>99.4</v>
      </c>
      <c r="Q2442" s="198">
        <f>'[2]tr (2)'!P1670</f>
        <v>99.4</v>
      </c>
      <c r="R2442" s="251">
        <f>'[2]tr (2)'!Q1670</f>
        <v>99.2</v>
      </c>
      <c r="S2442" s="252" t="s">
        <v>1764</v>
      </c>
    </row>
    <row r="2443" spans="1:19" s="215" customFormat="1" ht="15" customHeight="1">
      <c r="A2443" s="216" t="s">
        <v>1765</v>
      </c>
      <c r="B2443" s="247">
        <f>'[2]tr (2)'!C1671</f>
        <v>99.8</v>
      </c>
      <c r="C2443" s="198">
        <f>'[2]tr (2)'!D1671</f>
        <v>99.8</v>
      </c>
      <c r="D2443" s="198">
        <f>'[2]tr (2)'!E1671</f>
        <v>99.8</v>
      </c>
      <c r="E2443" s="251"/>
      <c r="F2443" s="198">
        <f>'[2]tr (2)'!F1671</f>
        <v>99.8</v>
      </c>
      <c r="G2443" s="198">
        <f>'[2]tr (2)'!G1671</f>
        <v>99.8</v>
      </c>
      <c r="H2443" s="198">
        <f>'[2]tr (2)'!H1671</f>
        <v>99.8</v>
      </c>
      <c r="I2443" s="198">
        <f>'[2]tr (2)'!I1671</f>
        <v>99.8</v>
      </c>
      <c r="J2443" s="198">
        <f>'[2]tr (2)'!J1671</f>
        <v>99.8</v>
      </c>
      <c r="K2443" s="198">
        <f>'[2]tr (2)'!K1671</f>
        <v>99.8</v>
      </c>
      <c r="L2443" s="198">
        <f>'[2]tr (2)'!L1671</f>
        <v>99.8</v>
      </c>
      <c r="M2443" s="198">
        <f>'[2]tr (2)'!M1671</f>
        <v>99.8</v>
      </c>
      <c r="N2443" s="198">
        <f>'[2]tr (2)'!N1671</f>
        <v>99.8</v>
      </c>
      <c r="O2443" s="251"/>
      <c r="P2443" s="247">
        <f>'[2]tr (2)'!O1671</f>
        <v>99.8</v>
      </c>
      <c r="Q2443" s="198">
        <f>'[2]tr (2)'!P1671</f>
        <v>99.8</v>
      </c>
      <c r="R2443" s="251">
        <f>'[2]tr (2)'!Q1671</f>
        <v>99.8</v>
      </c>
      <c r="S2443" s="253" t="s">
        <v>1766</v>
      </c>
    </row>
    <row r="2444" spans="1:19" s="215" customFormat="1" ht="15" customHeight="1">
      <c r="A2444" s="216" t="s">
        <v>1767</v>
      </c>
      <c r="B2444" s="247">
        <f>'[2]tr (2)'!C1672</f>
        <v>109</v>
      </c>
      <c r="C2444" s="198">
        <f>'[2]tr (2)'!D1672</f>
        <v>109</v>
      </c>
      <c r="D2444" s="198">
        <f>'[2]tr (2)'!E1672</f>
        <v>109</v>
      </c>
      <c r="E2444" s="251"/>
      <c r="F2444" s="198">
        <f>'[2]tr (2)'!F1672</f>
        <v>109</v>
      </c>
      <c r="G2444" s="198">
        <f>'[2]tr (2)'!G1672</f>
        <v>109</v>
      </c>
      <c r="H2444" s="198">
        <f>'[2]tr (2)'!H1672</f>
        <v>109</v>
      </c>
      <c r="I2444" s="198">
        <f>'[2]tr (2)'!I1672</f>
        <v>109</v>
      </c>
      <c r="J2444" s="198">
        <f>'[2]tr (2)'!J1672</f>
        <v>109</v>
      </c>
      <c r="K2444" s="198">
        <f>'[2]tr (2)'!K1672</f>
        <v>109</v>
      </c>
      <c r="L2444" s="198">
        <f>'[2]tr (2)'!L1672</f>
        <v>109</v>
      </c>
      <c r="M2444" s="198">
        <f>'[2]tr (2)'!M1672</f>
        <v>109</v>
      </c>
      <c r="N2444" s="198">
        <f>'[2]tr (2)'!N1672</f>
        <v>109</v>
      </c>
      <c r="O2444" s="251"/>
      <c r="P2444" s="247">
        <f>'[2]tr (2)'!O1672</f>
        <v>109.1</v>
      </c>
      <c r="Q2444" s="198">
        <f>'[2]tr (2)'!P1672</f>
        <v>109.1</v>
      </c>
      <c r="R2444" s="251">
        <f>'[2]tr (2)'!Q1672</f>
        <v>109.1</v>
      </c>
      <c r="S2444" s="252" t="s">
        <v>1768</v>
      </c>
    </row>
    <row r="2445" spans="1:19" s="215" customFormat="1" ht="15" customHeight="1">
      <c r="A2445" s="216" t="s">
        <v>1769</v>
      </c>
      <c r="B2445" s="247">
        <f>'[2]tr (2)'!C1673</f>
        <v>100</v>
      </c>
      <c r="C2445" s="198">
        <f>'[2]tr (2)'!D1673</f>
        <v>100</v>
      </c>
      <c r="D2445" s="198">
        <f>'[2]tr (2)'!E1673</f>
        <v>100</v>
      </c>
      <c r="E2445" s="251"/>
      <c r="F2445" s="198">
        <f>'[2]tr (2)'!F1673</f>
        <v>100</v>
      </c>
      <c r="G2445" s="198">
        <f>'[2]tr (2)'!G1673</f>
        <v>100</v>
      </c>
      <c r="H2445" s="198">
        <f>'[2]tr (2)'!H1673</f>
        <v>100</v>
      </c>
      <c r="I2445" s="198">
        <f>'[2]tr (2)'!I1673</f>
        <v>100</v>
      </c>
      <c r="J2445" s="198">
        <f>'[2]tr (2)'!J1673</f>
        <v>100</v>
      </c>
      <c r="K2445" s="198">
        <f>'[2]tr (2)'!K1673</f>
        <v>100</v>
      </c>
      <c r="L2445" s="198">
        <f>'[2]tr (2)'!L1673</f>
        <v>100</v>
      </c>
      <c r="M2445" s="198">
        <f>'[2]tr (2)'!M1673</f>
        <v>100</v>
      </c>
      <c r="N2445" s="198">
        <f>'[2]tr (2)'!N1673</f>
        <v>100</v>
      </c>
      <c r="O2445" s="251"/>
      <c r="P2445" s="247">
        <f>'[2]tr (2)'!O1673</f>
        <v>100</v>
      </c>
      <c r="Q2445" s="198">
        <f>'[2]tr (2)'!P1673</f>
        <v>100</v>
      </c>
      <c r="R2445" s="251">
        <f>'[2]tr (2)'!Q1673</f>
        <v>100</v>
      </c>
      <c r="S2445" s="253" t="s">
        <v>1770</v>
      </c>
    </row>
    <row r="2446" spans="1:19" s="215" customFormat="1" ht="15" customHeight="1">
      <c r="A2446" s="216"/>
      <c r="B2446" s="247"/>
      <c r="C2446" s="198"/>
      <c r="D2446" s="242"/>
      <c r="E2446" s="244"/>
      <c r="F2446" s="242"/>
      <c r="G2446" s="242"/>
      <c r="H2446" s="242"/>
      <c r="I2446" s="242"/>
      <c r="J2446" s="242"/>
      <c r="K2446" s="242"/>
      <c r="L2446" s="242"/>
      <c r="M2446" s="242"/>
      <c r="N2446" s="242"/>
      <c r="O2446" s="244"/>
      <c r="P2446" s="241"/>
      <c r="Q2446" s="242"/>
      <c r="R2446" s="244"/>
      <c r="S2446" s="253"/>
    </row>
    <row r="2447" spans="1:19" s="215" customFormat="1" ht="15" customHeight="1">
      <c r="A2447" s="249" t="s">
        <v>1771</v>
      </c>
      <c r="B2447" s="241">
        <f>'[2]tr (2)'!C1675</f>
        <v>99.4</v>
      </c>
      <c r="C2447" s="242">
        <f>'[2]tr (2)'!D1675</f>
        <v>99.4</v>
      </c>
      <c r="D2447" s="242">
        <f>'[2]tr (2)'!E1675</f>
        <v>99.3</v>
      </c>
      <c r="E2447" s="244"/>
      <c r="F2447" s="242">
        <f>'[2]tr (2)'!F1675</f>
        <v>99.3</v>
      </c>
      <c r="G2447" s="242">
        <f>'[2]tr (2)'!G1675</f>
        <v>99.4</v>
      </c>
      <c r="H2447" s="242">
        <f>'[2]tr (2)'!H1675</f>
        <v>99.5</v>
      </c>
      <c r="I2447" s="242">
        <f>'[2]tr (2)'!I1675</f>
        <v>99.5</v>
      </c>
      <c r="J2447" s="242">
        <f>'[2]tr (2)'!J1675</f>
        <v>99.5</v>
      </c>
      <c r="K2447" s="242">
        <f>'[2]tr (2)'!K1675</f>
        <v>99.5</v>
      </c>
      <c r="L2447" s="242">
        <f>'[2]tr (2)'!L1675</f>
        <v>99.7</v>
      </c>
      <c r="M2447" s="242">
        <f>'[2]tr (2)'!M1675</f>
        <v>99.7</v>
      </c>
      <c r="N2447" s="242">
        <f>'[2]tr (2)'!N1675</f>
        <v>99.7</v>
      </c>
      <c r="O2447" s="244"/>
      <c r="P2447" s="241">
        <f>'[2]tr (2)'!O1675</f>
        <v>99.7</v>
      </c>
      <c r="Q2447" s="242">
        <f>'[2]tr (2)'!P1675</f>
        <v>99.7</v>
      </c>
      <c r="R2447" s="244">
        <f>'[2]tr (2)'!Q1675</f>
        <v>99.7</v>
      </c>
      <c r="S2447" s="248" t="s">
        <v>1772</v>
      </c>
    </row>
    <row r="2448" spans="1:19" s="215" customFormat="1" ht="15" customHeight="1">
      <c r="A2448" s="216" t="s">
        <v>1773</v>
      </c>
      <c r="B2448" s="247">
        <f>'[2]tr (2)'!C1676</f>
        <v>98</v>
      </c>
      <c r="C2448" s="198">
        <f>'[2]tr (2)'!D1676</f>
        <v>98</v>
      </c>
      <c r="D2448" s="198">
        <f>'[2]tr (2)'!E1676</f>
        <v>98</v>
      </c>
      <c r="E2448" s="251"/>
      <c r="F2448" s="198">
        <f>'[2]tr (2)'!F1676</f>
        <v>98</v>
      </c>
      <c r="G2448" s="198">
        <f>'[2]tr (2)'!G1676</f>
        <v>98.2</v>
      </c>
      <c r="H2448" s="198">
        <f>'[2]tr (2)'!H1676</f>
        <v>98.2</v>
      </c>
      <c r="I2448" s="198">
        <f>'[2]tr (2)'!I1676</f>
        <v>98.3</v>
      </c>
      <c r="J2448" s="198">
        <f>'[2]tr (2)'!J1676</f>
        <v>98.3</v>
      </c>
      <c r="K2448" s="198">
        <f>'[2]tr (2)'!K1676</f>
        <v>98.3</v>
      </c>
      <c r="L2448" s="198">
        <f>'[2]tr (2)'!L1676</f>
        <v>98.8</v>
      </c>
      <c r="M2448" s="198">
        <f>'[2]tr (2)'!M1676</f>
        <v>98.8</v>
      </c>
      <c r="N2448" s="198">
        <f>'[2]tr (2)'!N1676</f>
        <v>98.8</v>
      </c>
      <c r="O2448" s="251"/>
      <c r="P2448" s="247">
        <f>'[2]tr (2)'!O1676</f>
        <v>98.8</v>
      </c>
      <c r="Q2448" s="198">
        <f>'[2]tr (2)'!P1676</f>
        <v>98.8</v>
      </c>
      <c r="R2448" s="251">
        <f>'[2]tr (2)'!Q1676</f>
        <v>98.8</v>
      </c>
      <c r="S2448" s="253" t="s">
        <v>1774</v>
      </c>
    </row>
    <row r="2449" spans="1:19" s="215" customFormat="1" ht="15" customHeight="1">
      <c r="A2449" s="216" t="s">
        <v>1775</v>
      </c>
      <c r="B2449" s="247">
        <f>'[2]tr (2)'!C1677</f>
        <v>100</v>
      </c>
      <c r="C2449" s="198">
        <f>'[2]tr (2)'!D1677</f>
        <v>100</v>
      </c>
      <c r="D2449" s="198">
        <f>'[2]tr (2)'!E1677</f>
        <v>100</v>
      </c>
      <c r="E2449" s="251"/>
      <c r="F2449" s="198">
        <f>'[2]tr (2)'!F1677</f>
        <v>100</v>
      </c>
      <c r="G2449" s="198">
        <f>'[2]tr (2)'!G1677</f>
        <v>100</v>
      </c>
      <c r="H2449" s="198">
        <f>'[2]tr (2)'!H1677</f>
        <v>100</v>
      </c>
      <c r="I2449" s="198">
        <f>'[2]tr (2)'!I1677</f>
        <v>100</v>
      </c>
      <c r="J2449" s="198">
        <f>'[2]tr (2)'!J1677</f>
        <v>100</v>
      </c>
      <c r="K2449" s="198">
        <f>'[2]tr (2)'!K1677</f>
        <v>100</v>
      </c>
      <c r="L2449" s="198">
        <f>'[2]tr (2)'!L1677</f>
        <v>100</v>
      </c>
      <c r="M2449" s="198">
        <f>'[2]tr (2)'!M1677</f>
        <v>100</v>
      </c>
      <c r="N2449" s="198">
        <f>'[2]tr (2)'!N1677</f>
        <v>100</v>
      </c>
      <c r="O2449" s="251"/>
      <c r="P2449" s="247">
        <f>'[2]tr (2)'!O1677</f>
        <v>100</v>
      </c>
      <c r="Q2449" s="198">
        <f>'[2]tr (2)'!P1677</f>
        <v>100</v>
      </c>
      <c r="R2449" s="251">
        <f>'[2]tr (2)'!Q1677</f>
        <v>100</v>
      </c>
      <c r="S2449" s="253" t="s">
        <v>1776</v>
      </c>
    </row>
    <row r="2450" spans="1:19" s="215" customFormat="1" ht="15" customHeight="1">
      <c r="A2450" s="216" t="s">
        <v>1777</v>
      </c>
      <c r="B2450" s="247">
        <f>'[2]tr (2)'!C1678</f>
        <v>100</v>
      </c>
      <c r="C2450" s="198">
        <f>'[2]tr (2)'!D1678</f>
        <v>100</v>
      </c>
      <c r="D2450" s="198">
        <f>'[2]tr (2)'!E1678</f>
        <v>97.9</v>
      </c>
      <c r="E2450" s="251"/>
      <c r="F2450" s="198">
        <f>'[2]tr (2)'!F1678</f>
        <v>97.9</v>
      </c>
      <c r="G2450" s="198">
        <f>'[2]tr (2)'!G1678</f>
        <v>99.9</v>
      </c>
      <c r="H2450" s="198">
        <f>'[2]tr (2)'!H1678</f>
        <v>100</v>
      </c>
      <c r="I2450" s="198">
        <f>'[2]tr (2)'!I1678</f>
        <v>100</v>
      </c>
      <c r="J2450" s="198">
        <f>'[2]tr (2)'!J1678</f>
        <v>100</v>
      </c>
      <c r="K2450" s="198">
        <f>'[2]tr (2)'!K1678</f>
        <v>100</v>
      </c>
      <c r="L2450" s="198">
        <f>'[2]tr (2)'!L1678</f>
        <v>100</v>
      </c>
      <c r="M2450" s="198">
        <f>'[2]tr (2)'!M1678</f>
        <v>100</v>
      </c>
      <c r="N2450" s="198">
        <f>'[2]tr (2)'!N1678</f>
        <v>100</v>
      </c>
      <c r="O2450" s="251"/>
      <c r="P2450" s="247">
        <f>'[2]tr (2)'!O1678</f>
        <v>100</v>
      </c>
      <c r="Q2450" s="198">
        <f>'[2]tr (2)'!P1678</f>
        <v>100</v>
      </c>
      <c r="R2450" s="251">
        <f>'[2]tr (2)'!Q1678</f>
        <v>100</v>
      </c>
      <c r="S2450" s="253" t="s">
        <v>1778</v>
      </c>
    </row>
    <row r="2451" spans="1:19" s="215" customFormat="1" ht="15" customHeight="1">
      <c r="A2451" s="216" t="s">
        <v>1779</v>
      </c>
      <c r="B2451" s="247">
        <f>'[2]tr (2)'!C1679</f>
        <v>100.9</v>
      </c>
      <c r="C2451" s="198">
        <f>'[2]tr (2)'!D1679</f>
        <v>100.9</v>
      </c>
      <c r="D2451" s="198">
        <f>'[2]tr (2)'!E1679</f>
        <v>100.9</v>
      </c>
      <c r="E2451" s="251"/>
      <c r="F2451" s="198">
        <f>'[2]tr (2)'!F1679</f>
        <v>100.9</v>
      </c>
      <c r="G2451" s="198">
        <f>'[2]tr (2)'!G1679</f>
        <v>100.9</v>
      </c>
      <c r="H2451" s="198">
        <f>'[2]tr (2)'!H1679</f>
        <v>100.9</v>
      </c>
      <c r="I2451" s="198">
        <f>'[2]tr (2)'!I1679</f>
        <v>100.9</v>
      </c>
      <c r="J2451" s="198">
        <f>'[2]tr (2)'!J1679</f>
        <v>100.9</v>
      </c>
      <c r="K2451" s="198">
        <f>'[2]tr (2)'!K1679</f>
        <v>100.9</v>
      </c>
      <c r="L2451" s="198">
        <f>'[2]tr (2)'!L1679</f>
        <v>100.9</v>
      </c>
      <c r="M2451" s="198">
        <f>'[2]tr (2)'!M1679</f>
        <v>100.9</v>
      </c>
      <c r="N2451" s="198">
        <f>'[2]tr (2)'!N1679</f>
        <v>100.9</v>
      </c>
      <c r="O2451" s="251"/>
      <c r="P2451" s="247">
        <f>'[2]tr (2)'!O1679</f>
        <v>100.9</v>
      </c>
      <c r="Q2451" s="198">
        <f>'[2]tr (2)'!P1679</f>
        <v>100.9</v>
      </c>
      <c r="R2451" s="251">
        <f>'[2]tr (2)'!Q1679</f>
        <v>100.9</v>
      </c>
      <c r="S2451" s="253" t="s">
        <v>1780</v>
      </c>
    </row>
    <row r="2452" spans="1:19" s="215" customFormat="1" ht="15" customHeight="1">
      <c r="A2452" s="216" t="s">
        <v>1781</v>
      </c>
      <c r="B2452" s="247">
        <f>'[2]tr (2)'!C1680</f>
        <v>100.1</v>
      </c>
      <c r="C2452" s="198">
        <f>'[2]tr (2)'!D1680</f>
        <v>100.1</v>
      </c>
      <c r="D2452" s="198">
        <f>'[2]tr (2)'!E1680</f>
        <v>100.1</v>
      </c>
      <c r="E2452" s="251"/>
      <c r="F2452" s="198">
        <f>'[2]tr (2)'!F1680</f>
        <v>100.1</v>
      </c>
      <c r="G2452" s="198">
        <f>'[2]tr (2)'!G1680</f>
        <v>100.1</v>
      </c>
      <c r="H2452" s="198">
        <f>'[2]tr (2)'!H1680</f>
        <v>100.1</v>
      </c>
      <c r="I2452" s="198">
        <f>'[2]tr (2)'!I1680</f>
        <v>100.1</v>
      </c>
      <c r="J2452" s="198">
        <f>'[2]tr (2)'!J1680</f>
        <v>100.1</v>
      </c>
      <c r="K2452" s="198">
        <f>'[2]tr (2)'!K1680</f>
        <v>100.1</v>
      </c>
      <c r="L2452" s="198">
        <f>'[2]tr (2)'!L1680</f>
        <v>100.1</v>
      </c>
      <c r="M2452" s="198">
        <f>'[2]tr (2)'!M1680</f>
        <v>100.1</v>
      </c>
      <c r="N2452" s="198">
        <f>'[2]tr (2)'!N1680</f>
        <v>100.1</v>
      </c>
      <c r="O2452" s="251"/>
      <c r="P2452" s="247">
        <f>'[2]tr (2)'!O1680</f>
        <v>100.1</v>
      </c>
      <c r="Q2452" s="198">
        <f>'[2]tr (2)'!P1680</f>
        <v>100.1</v>
      </c>
      <c r="R2452" s="251">
        <f>'[2]tr (2)'!Q1680</f>
        <v>100.1</v>
      </c>
      <c r="S2452" s="253" t="s">
        <v>1782</v>
      </c>
    </row>
    <row r="2453" spans="1:19" s="215" customFormat="1" ht="15" customHeight="1">
      <c r="A2453" s="216" t="s">
        <v>1783</v>
      </c>
      <c r="B2453" s="247">
        <f>'[2]tr (2)'!C1681</f>
        <v>100</v>
      </c>
      <c r="C2453" s="198">
        <f>'[2]tr (2)'!D1681</f>
        <v>100</v>
      </c>
      <c r="D2453" s="198">
        <f>'[2]tr (2)'!E1681</f>
        <v>100</v>
      </c>
      <c r="E2453" s="251"/>
      <c r="F2453" s="198">
        <f>'[2]tr (2)'!F1681</f>
        <v>100</v>
      </c>
      <c r="G2453" s="198">
        <f>'[2]tr (2)'!G1681</f>
        <v>100</v>
      </c>
      <c r="H2453" s="198">
        <f>'[2]tr (2)'!H1681</f>
        <v>100</v>
      </c>
      <c r="I2453" s="198">
        <f>'[2]tr (2)'!I1681</f>
        <v>100</v>
      </c>
      <c r="J2453" s="198">
        <f>'[2]tr (2)'!J1681</f>
        <v>100</v>
      </c>
      <c r="K2453" s="198">
        <f>'[2]tr (2)'!K1681</f>
        <v>100</v>
      </c>
      <c r="L2453" s="198">
        <f>'[2]tr (2)'!L1681</f>
        <v>100</v>
      </c>
      <c r="M2453" s="198">
        <f>'[2]tr (2)'!M1681</f>
        <v>100</v>
      </c>
      <c r="N2453" s="198">
        <f>'[2]tr (2)'!N1681</f>
        <v>100</v>
      </c>
      <c r="O2453" s="251"/>
      <c r="P2453" s="247">
        <f>'[2]tr (2)'!O1681</f>
        <v>100</v>
      </c>
      <c r="Q2453" s="198">
        <f>'[2]tr (2)'!P1681</f>
        <v>100</v>
      </c>
      <c r="R2453" s="251">
        <f>'[2]tr (2)'!Q1681</f>
        <v>100</v>
      </c>
      <c r="S2453" s="253" t="s">
        <v>1784</v>
      </c>
    </row>
    <row r="2454" spans="1:19" s="215" customFormat="1" ht="15" customHeight="1">
      <c r="A2454" s="216" t="s">
        <v>1785</v>
      </c>
      <c r="B2454" s="247">
        <f>'[2]tr (2)'!C1682</f>
        <v>100</v>
      </c>
      <c r="C2454" s="198">
        <f>'[2]tr (2)'!D1682</f>
        <v>100</v>
      </c>
      <c r="D2454" s="198">
        <f>'[2]tr (2)'!E1682</f>
        <v>100</v>
      </c>
      <c r="E2454" s="251"/>
      <c r="F2454" s="198">
        <f>'[2]tr (2)'!F1682</f>
        <v>100</v>
      </c>
      <c r="G2454" s="198">
        <f>'[2]tr (2)'!G1682</f>
        <v>100</v>
      </c>
      <c r="H2454" s="198">
        <f>'[2]tr (2)'!H1682</f>
        <v>100</v>
      </c>
      <c r="I2454" s="198">
        <f>'[2]tr (2)'!I1682</f>
        <v>100</v>
      </c>
      <c r="J2454" s="198">
        <f>'[2]tr (2)'!J1682</f>
        <v>100</v>
      </c>
      <c r="K2454" s="198">
        <f>'[2]tr (2)'!K1682</f>
        <v>100</v>
      </c>
      <c r="L2454" s="198">
        <f>'[2]tr (2)'!L1682</f>
        <v>100</v>
      </c>
      <c r="M2454" s="198">
        <f>'[2]tr (2)'!M1682</f>
        <v>100</v>
      </c>
      <c r="N2454" s="198">
        <f>'[2]tr (2)'!N1682</f>
        <v>100</v>
      </c>
      <c r="O2454" s="251"/>
      <c r="P2454" s="247">
        <f>'[2]tr (2)'!O1682</f>
        <v>100</v>
      </c>
      <c r="Q2454" s="198">
        <f>'[2]tr (2)'!P1682</f>
        <v>100</v>
      </c>
      <c r="R2454" s="251">
        <f>'[2]tr (2)'!Q1682</f>
        <v>100</v>
      </c>
      <c r="S2454" s="253" t="s">
        <v>1786</v>
      </c>
    </row>
    <row r="2455" spans="1:19" s="215" customFormat="1" ht="15" customHeight="1">
      <c r="A2455" s="216"/>
      <c r="B2455" s="247"/>
      <c r="C2455" s="198"/>
      <c r="D2455" s="242"/>
      <c r="E2455" s="244"/>
      <c r="F2455" s="242"/>
      <c r="G2455" s="242"/>
      <c r="H2455" s="242"/>
      <c r="I2455" s="242"/>
      <c r="J2455" s="242"/>
      <c r="K2455" s="242"/>
      <c r="L2455" s="242"/>
      <c r="M2455" s="242"/>
      <c r="N2455" s="242"/>
      <c r="O2455" s="244"/>
      <c r="P2455" s="241"/>
      <c r="Q2455" s="242"/>
      <c r="R2455" s="244"/>
      <c r="S2455" s="253"/>
    </row>
    <row r="2456" spans="1:19" s="215" customFormat="1" ht="15" customHeight="1">
      <c r="A2456" s="249" t="s">
        <v>1787</v>
      </c>
      <c r="B2456" s="241">
        <f>'[2]tr (2)'!C1684</f>
        <v>114.8</v>
      </c>
      <c r="C2456" s="242">
        <f>'[2]tr (2)'!D1684</f>
        <v>97.8</v>
      </c>
      <c r="D2456" s="242">
        <f>'[2]tr (2)'!E1684</f>
        <v>97.8</v>
      </c>
      <c r="E2456" s="244"/>
      <c r="F2456" s="242">
        <f>'[2]tr (2)'!F1684</f>
        <v>96.2</v>
      </c>
      <c r="G2456" s="242">
        <f>'[2]tr (2)'!G1684</f>
        <v>93.9</v>
      </c>
      <c r="H2456" s="242">
        <f>'[2]tr (2)'!H1684</f>
        <v>93.7</v>
      </c>
      <c r="I2456" s="242">
        <f>'[2]tr (2)'!I1684</f>
        <v>99</v>
      </c>
      <c r="J2456" s="242">
        <f>'[2]tr (2)'!J1684</f>
        <v>101.1</v>
      </c>
      <c r="K2456" s="242">
        <f>'[2]tr (2)'!K1684</f>
        <v>103</v>
      </c>
      <c r="L2456" s="242">
        <f>'[2]tr (2)'!L1684</f>
        <v>102.5</v>
      </c>
      <c r="M2456" s="242">
        <f>'[2]tr (2)'!M1684</f>
        <v>102</v>
      </c>
      <c r="N2456" s="242">
        <f>'[2]tr (2)'!N1684</f>
        <v>102.3</v>
      </c>
      <c r="O2456" s="244"/>
      <c r="P2456" s="241">
        <f>'[2]tr (2)'!O1684</f>
        <v>101.8</v>
      </c>
      <c r="Q2456" s="242">
        <f>'[2]tr (2)'!P1684</f>
        <v>102.5</v>
      </c>
      <c r="R2456" s="244">
        <f>'[2]tr (2)'!Q1684</f>
        <v>102.6</v>
      </c>
      <c r="S2456" s="248" t="s">
        <v>1788</v>
      </c>
    </row>
    <row r="2457" spans="1:19" s="215" customFormat="1" ht="15" customHeight="1">
      <c r="A2457" s="216" t="s">
        <v>1789</v>
      </c>
      <c r="B2457" s="247">
        <f>'[2]tr (2)'!C1685</f>
        <v>102.5</v>
      </c>
      <c r="C2457" s="198">
        <f>'[2]tr (2)'!D1685</f>
        <v>102.5</v>
      </c>
      <c r="D2457" s="198">
        <f>'[2]tr (2)'!E1685</f>
        <v>102.5</v>
      </c>
      <c r="E2457" s="251"/>
      <c r="F2457" s="198">
        <f>'[2]tr (2)'!F1685</f>
        <v>102.5</v>
      </c>
      <c r="G2457" s="198">
        <f>'[2]tr (2)'!G1685</f>
        <v>102.5</v>
      </c>
      <c r="H2457" s="198">
        <f>'[2]tr (2)'!H1685</f>
        <v>102.5</v>
      </c>
      <c r="I2457" s="198">
        <f>'[2]tr (2)'!I1685</f>
        <v>102.5</v>
      </c>
      <c r="J2457" s="198">
        <f>'[2]tr (2)'!J1685</f>
        <v>102.5</v>
      </c>
      <c r="K2457" s="198">
        <f>'[2]tr (2)'!K1685</f>
        <v>102.5</v>
      </c>
      <c r="L2457" s="198">
        <f>'[2]tr (2)'!L1685</f>
        <v>102.5</v>
      </c>
      <c r="M2457" s="198">
        <f>'[2]tr (2)'!M1685</f>
        <v>102.5</v>
      </c>
      <c r="N2457" s="198">
        <f>'[2]tr (2)'!N1685</f>
        <v>102.5</v>
      </c>
      <c r="O2457" s="251"/>
      <c r="P2457" s="247">
        <f>'[2]tr (2)'!O1685</f>
        <v>102.5</v>
      </c>
      <c r="Q2457" s="198">
        <f>'[2]tr (2)'!P1685</f>
        <v>102.5</v>
      </c>
      <c r="R2457" s="251">
        <f>'[2]tr (2)'!Q1685</f>
        <v>102.5</v>
      </c>
      <c r="S2457" s="253" t="s">
        <v>1790</v>
      </c>
    </row>
    <row r="2458" spans="1:19" s="215" customFormat="1" ht="15" customHeight="1">
      <c r="A2458" s="216" t="s">
        <v>1791</v>
      </c>
      <c r="B2458" s="247">
        <f>'[2]tr (2)'!C1686</f>
        <v>100</v>
      </c>
      <c r="C2458" s="198">
        <f>'[2]tr (2)'!D1686</f>
        <v>100</v>
      </c>
      <c r="D2458" s="198">
        <f>'[2]tr (2)'!E1686</f>
        <v>100</v>
      </c>
      <c r="E2458" s="251"/>
      <c r="F2458" s="198">
        <f>'[2]tr (2)'!F1686</f>
        <v>100</v>
      </c>
      <c r="G2458" s="198">
        <f>'[2]tr (2)'!G1686</f>
        <v>100</v>
      </c>
      <c r="H2458" s="198">
        <f>'[2]tr (2)'!H1686</f>
        <v>100</v>
      </c>
      <c r="I2458" s="198">
        <f>'[2]tr (2)'!I1686</f>
        <v>100</v>
      </c>
      <c r="J2458" s="198">
        <f>'[2]tr (2)'!J1686</f>
        <v>100</v>
      </c>
      <c r="K2458" s="198">
        <f>'[2]tr (2)'!K1686</f>
        <v>100</v>
      </c>
      <c r="L2458" s="198">
        <f>'[2]tr (2)'!L1686</f>
        <v>100</v>
      </c>
      <c r="M2458" s="198">
        <f>'[2]tr (2)'!M1686</f>
        <v>100</v>
      </c>
      <c r="N2458" s="198">
        <f>'[2]tr (2)'!N1686</f>
        <v>100</v>
      </c>
      <c r="O2458" s="251"/>
      <c r="P2458" s="247">
        <f>'[2]tr (2)'!O1686</f>
        <v>100</v>
      </c>
      <c r="Q2458" s="198">
        <f>'[2]tr (2)'!P1686</f>
        <v>100</v>
      </c>
      <c r="R2458" s="251">
        <f>'[2]tr (2)'!Q1686</f>
        <v>100</v>
      </c>
      <c r="S2458" s="253" t="s">
        <v>1792</v>
      </c>
    </row>
    <row r="2459" spans="1:19" s="215" customFormat="1" ht="15" customHeight="1">
      <c r="A2459" s="216" t="s">
        <v>1793</v>
      </c>
      <c r="B2459" s="247">
        <f>'[2]tr (2)'!C1687</f>
        <v>100</v>
      </c>
      <c r="C2459" s="198">
        <f>'[2]tr (2)'!D1687</f>
        <v>100</v>
      </c>
      <c r="D2459" s="198">
        <f>'[2]tr (2)'!E1687</f>
        <v>100</v>
      </c>
      <c r="E2459" s="251"/>
      <c r="F2459" s="198">
        <f>'[2]tr (2)'!F1687</f>
        <v>100</v>
      </c>
      <c r="G2459" s="198">
        <f>'[2]tr (2)'!G1687</f>
        <v>100</v>
      </c>
      <c r="H2459" s="198">
        <f>'[2]tr (2)'!H1687</f>
        <v>100</v>
      </c>
      <c r="I2459" s="198">
        <f>'[2]tr (2)'!I1687</f>
        <v>100</v>
      </c>
      <c r="J2459" s="198">
        <f>'[2]tr (2)'!J1687</f>
        <v>100</v>
      </c>
      <c r="K2459" s="198">
        <f>'[2]tr (2)'!K1687</f>
        <v>100</v>
      </c>
      <c r="L2459" s="198">
        <f>'[2]tr (2)'!L1687</f>
        <v>100</v>
      </c>
      <c r="M2459" s="198">
        <f>'[2]tr (2)'!M1687</f>
        <v>100</v>
      </c>
      <c r="N2459" s="198">
        <f>'[2]tr (2)'!N1687</f>
        <v>100</v>
      </c>
      <c r="O2459" s="251"/>
      <c r="P2459" s="247">
        <f>'[2]tr (2)'!O1687</f>
        <v>100</v>
      </c>
      <c r="Q2459" s="198">
        <f>'[2]tr (2)'!P1687</f>
        <v>100</v>
      </c>
      <c r="R2459" s="251">
        <f>'[2]tr (2)'!Q1687</f>
        <v>100</v>
      </c>
      <c r="S2459" s="252" t="s">
        <v>1794</v>
      </c>
    </row>
    <row r="2460" spans="1:19" s="215" customFormat="1" ht="15" customHeight="1">
      <c r="A2460" s="216" t="s">
        <v>1795</v>
      </c>
      <c r="B2460" s="247">
        <f>'[2]tr (2)'!C1688</f>
        <v>100</v>
      </c>
      <c r="C2460" s="198">
        <f>'[2]tr (2)'!D1688</f>
        <v>100</v>
      </c>
      <c r="D2460" s="198">
        <f>'[2]tr (2)'!E1688</f>
        <v>100</v>
      </c>
      <c r="E2460" s="251"/>
      <c r="F2460" s="198">
        <f>'[2]tr (2)'!F1688</f>
        <v>100</v>
      </c>
      <c r="G2460" s="198">
        <f>'[2]tr (2)'!G1688</f>
        <v>100</v>
      </c>
      <c r="H2460" s="198">
        <f>'[2]tr (2)'!H1688</f>
        <v>100</v>
      </c>
      <c r="I2460" s="198">
        <f>'[2]tr (2)'!I1688</f>
        <v>100</v>
      </c>
      <c r="J2460" s="198">
        <f>'[2]tr (2)'!J1688</f>
        <v>100</v>
      </c>
      <c r="K2460" s="198">
        <f>'[2]tr (2)'!K1688</f>
        <v>100</v>
      </c>
      <c r="L2460" s="198">
        <f>'[2]tr (2)'!L1688</f>
        <v>100</v>
      </c>
      <c r="M2460" s="198">
        <f>'[2]tr (2)'!M1688</f>
        <v>100</v>
      </c>
      <c r="N2460" s="198">
        <f>'[2]tr (2)'!N1688</f>
        <v>100</v>
      </c>
      <c r="O2460" s="251"/>
      <c r="P2460" s="247">
        <f>'[2]tr (2)'!O1688</f>
        <v>100</v>
      </c>
      <c r="Q2460" s="198">
        <f>'[2]tr (2)'!P1688</f>
        <v>100</v>
      </c>
      <c r="R2460" s="251">
        <f>'[2]tr (2)'!Q1688</f>
        <v>100</v>
      </c>
      <c r="S2460" s="253" t="s">
        <v>1796</v>
      </c>
    </row>
    <row r="2461" spans="1:19" s="215" customFormat="1" ht="15" customHeight="1">
      <c r="A2461" s="216" t="s">
        <v>1797</v>
      </c>
      <c r="B2461" s="247">
        <f>'[2]tr (2)'!C1689</f>
        <v>88.9</v>
      </c>
      <c r="C2461" s="198">
        <f>'[2]tr (2)'!D1689</f>
        <v>89.5</v>
      </c>
      <c r="D2461" s="198">
        <f>'[2]tr (2)'!E1689</f>
        <v>89.8</v>
      </c>
      <c r="E2461" s="251"/>
      <c r="F2461" s="198">
        <f>'[2]tr (2)'!F1689</f>
        <v>84.3</v>
      </c>
      <c r="G2461" s="198">
        <f>'[2]tr (2)'!G1689</f>
        <v>76.7</v>
      </c>
      <c r="H2461" s="198">
        <f>'[2]tr (2)'!H1689</f>
        <v>76.2</v>
      </c>
      <c r="I2461" s="198">
        <f>'[2]tr (2)'!I1689</f>
        <v>93.7</v>
      </c>
      <c r="J2461" s="198">
        <f>'[2]tr (2)'!J1689</f>
        <v>100.4</v>
      </c>
      <c r="K2461" s="198">
        <f>'[2]tr (2)'!K1689</f>
        <v>105.1</v>
      </c>
      <c r="L2461" s="198">
        <f>'[2]tr (2)'!L1689</f>
        <v>103.3</v>
      </c>
      <c r="M2461" s="198">
        <f>'[2]tr (2)'!M1689</f>
        <v>103.7</v>
      </c>
      <c r="N2461" s="198">
        <f>'[2]tr (2)'!N1689</f>
        <v>104.5</v>
      </c>
      <c r="O2461" s="251"/>
      <c r="P2461" s="247">
        <f>'[2]tr (2)'!O1689</f>
        <v>102.6</v>
      </c>
      <c r="Q2461" s="198">
        <f>'[2]tr (2)'!P1689</f>
        <v>104.9</v>
      </c>
      <c r="R2461" s="251">
        <f>'[2]tr (2)'!Q1689</f>
        <v>105.4</v>
      </c>
      <c r="S2461" s="252" t="s">
        <v>1798</v>
      </c>
    </row>
    <row r="2462" spans="1:19" s="215" customFormat="1" ht="15" customHeight="1">
      <c r="A2462" s="216" t="s">
        <v>1799</v>
      </c>
      <c r="B2462" s="247">
        <f>'[2]tr (2)'!C1690</f>
        <v>100</v>
      </c>
      <c r="C2462" s="198">
        <f>'[2]tr (2)'!D1690</f>
        <v>100</v>
      </c>
      <c r="D2462" s="198">
        <f>'[2]tr (2)'!E1690</f>
        <v>100</v>
      </c>
      <c r="E2462" s="251"/>
      <c r="F2462" s="198">
        <f>'[2]tr (2)'!F1690</f>
        <v>100</v>
      </c>
      <c r="G2462" s="198">
        <f>'[2]tr (2)'!G1690</f>
        <v>100</v>
      </c>
      <c r="H2462" s="198">
        <f>'[2]tr (2)'!H1690</f>
        <v>100</v>
      </c>
      <c r="I2462" s="198">
        <f>'[2]tr (2)'!I1690</f>
        <v>100</v>
      </c>
      <c r="J2462" s="198">
        <f>'[2]tr (2)'!J1690</f>
        <v>100</v>
      </c>
      <c r="K2462" s="198">
        <f>'[2]tr (2)'!K1690</f>
        <v>100</v>
      </c>
      <c r="L2462" s="198">
        <f>'[2]tr (2)'!L1690</f>
        <v>100</v>
      </c>
      <c r="M2462" s="198">
        <f>'[2]tr (2)'!M1690</f>
        <v>100</v>
      </c>
      <c r="N2462" s="198">
        <f>'[2]tr (2)'!N1690</f>
        <v>100</v>
      </c>
      <c r="O2462" s="251"/>
      <c r="P2462" s="247">
        <f>'[2]tr (2)'!O1690</f>
        <v>100</v>
      </c>
      <c r="Q2462" s="198">
        <f>'[2]tr (2)'!P1690</f>
        <v>100</v>
      </c>
      <c r="R2462" s="251">
        <f>'[2]tr (2)'!Q1690</f>
        <v>100</v>
      </c>
      <c r="S2462" s="253" t="s">
        <v>1800</v>
      </c>
    </row>
    <row r="2463" spans="1:19" s="215" customFormat="1" ht="15" customHeight="1">
      <c r="A2463" s="216" t="s">
        <v>1801</v>
      </c>
      <c r="B2463" s="247">
        <f>'[2]tr (2)'!C1691</f>
        <v>100</v>
      </c>
      <c r="C2463" s="198">
        <f>'[2]tr (2)'!D1691</f>
        <v>100</v>
      </c>
      <c r="D2463" s="198">
        <f>'[2]tr (2)'!E1691</f>
        <v>100</v>
      </c>
      <c r="E2463" s="251"/>
      <c r="F2463" s="198">
        <f>'[2]tr (2)'!F1691</f>
        <v>100</v>
      </c>
      <c r="G2463" s="198">
        <f>'[2]tr (2)'!G1691</f>
        <v>100</v>
      </c>
      <c r="H2463" s="198">
        <f>'[2]tr (2)'!H1691</f>
        <v>100</v>
      </c>
      <c r="I2463" s="198">
        <f>'[2]tr (2)'!I1691</f>
        <v>100</v>
      </c>
      <c r="J2463" s="198">
        <f>'[2]tr (2)'!J1691</f>
        <v>100</v>
      </c>
      <c r="K2463" s="198">
        <f>'[2]tr (2)'!K1691</f>
        <v>100</v>
      </c>
      <c r="L2463" s="198">
        <f>'[2]tr (2)'!L1691</f>
        <v>100</v>
      </c>
      <c r="M2463" s="198">
        <f>'[2]tr (2)'!M1691</f>
        <v>100</v>
      </c>
      <c r="N2463" s="198">
        <f>'[2]tr (2)'!N1691</f>
        <v>100</v>
      </c>
      <c r="O2463" s="251"/>
      <c r="P2463" s="247">
        <f>'[2]tr (2)'!O1691</f>
        <v>100</v>
      </c>
      <c r="Q2463" s="198">
        <f>'[2]tr (2)'!P1691</f>
        <v>100</v>
      </c>
      <c r="R2463" s="251">
        <f>'[2]tr (2)'!Q1691</f>
        <v>100</v>
      </c>
      <c r="S2463" s="253" t="s">
        <v>1802</v>
      </c>
    </row>
    <row r="2464" spans="1:19" s="215" customFormat="1" ht="15" customHeight="1">
      <c r="A2464" s="216" t="s">
        <v>1803</v>
      </c>
      <c r="B2464" s="247">
        <f>'[2]tr (2)'!C1692</f>
        <v>113.5</v>
      </c>
      <c r="C2464" s="198">
        <f>'[2]tr (2)'!D1692</f>
        <v>113.5</v>
      </c>
      <c r="D2464" s="198">
        <f>'[2]tr (2)'!E1692</f>
        <v>113.5</v>
      </c>
      <c r="E2464" s="251"/>
      <c r="F2464" s="198">
        <f>'[2]tr (2)'!F1692</f>
        <v>113.5</v>
      </c>
      <c r="G2464" s="198">
        <f>'[2]tr (2)'!G1692</f>
        <v>113.5</v>
      </c>
      <c r="H2464" s="198">
        <f>'[2]tr (2)'!H1692</f>
        <v>113.5</v>
      </c>
      <c r="I2464" s="198">
        <f>'[2]tr (2)'!I1692</f>
        <v>113.5</v>
      </c>
      <c r="J2464" s="198">
        <f>'[2]tr (2)'!J1692</f>
        <v>113.5</v>
      </c>
      <c r="K2464" s="198">
        <f>'[2]tr (2)'!K1692</f>
        <v>113.5</v>
      </c>
      <c r="L2464" s="198">
        <f>'[2]tr (2)'!L1692</f>
        <v>113.5</v>
      </c>
      <c r="M2464" s="198">
        <f>'[2]tr (2)'!M1692</f>
        <v>113.5</v>
      </c>
      <c r="N2464" s="198">
        <f>'[2]tr (2)'!N1692</f>
        <v>113.5</v>
      </c>
      <c r="O2464" s="251"/>
      <c r="P2464" s="247">
        <f>'[2]tr (2)'!O1692</f>
        <v>113.5</v>
      </c>
      <c r="Q2464" s="198">
        <f>'[2]tr (2)'!P1692</f>
        <v>113.5</v>
      </c>
      <c r="R2464" s="251">
        <f>'[2]tr (2)'!Q1692</f>
        <v>113.5</v>
      </c>
      <c r="S2464" s="253" t="s">
        <v>1804</v>
      </c>
    </row>
    <row r="2465" spans="1:19" s="215" customFormat="1" ht="15" customHeight="1">
      <c r="A2465" s="216" t="s">
        <v>1805</v>
      </c>
      <c r="B2465" s="247">
        <f>'[2]tr (2)'!C1693</f>
        <v>139.80000000000001</v>
      </c>
      <c r="C2465" s="198">
        <f>'[2]tr (2)'!D1693</f>
        <v>100</v>
      </c>
      <c r="D2465" s="198">
        <f>'[2]tr (2)'!E1693</f>
        <v>100</v>
      </c>
      <c r="E2465" s="251"/>
      <c r="F2465" s="198">
        <f>'[2]tr (2)'!F1693</f>
        <v>100</v>
      </c>
      <c r="G2465" s="198">
        <f>'[2]tr (2)'!G1693</f>
        <v>100</v>
      </c>
      <c r="H2465" s="198">
        <f>'[2]tr (2)'!H1693</f>
        <v>100</v>
      </c>
      <c r="I2465" s="198">
        <f>'[2]tr (2)'!I1693</f>
        <v>100</v>
      </c>
      <c r="J2465" s="198">
        <f>'[2]tr (2)'!J1693</f>
        <v>100</v>
      </c>
      <c r="K2465" s="198">
        <f>'[2]tr (2)'!K1693</f>
        <v>100</v>
      </c>
      <c r="L2465" s="198">
        <f>'[2]tr (2)'!L1693</f>
        <v>100</v>
      </c>
      <c r="M2465" s="198">
        <f>'[2]tr (2)'!M1693</f>
        <v>100</v>
      </c>
      <c r="N2465" s="198">
        <f>'[2]tr (2)'!N1693</f>
        <v>100</v>
      </c>
      <c r="O2465" s="251"/>
      <c r="P2465" s="247">
        <f>'[2]tr (2)'!O1693</f>
        <v>100</v>
      </c>
      <c r="Q2465" s="198">
        <f>'[2]tr (2)'!P1693</f>
        <v>100</v>
      </c>
      <c r="R2465" s="251">
        <f>'[2]tr (2)'!Q1693</f>
        <v>100</v>
      </c>
      <c r="S2465" s="253" t="s">
        <v>1806</v>
      </c>
    </row>
    <row r="2466" spans="1:19" s="215" customFormat="1" ht="15" customHeight="1">
      <c r="A2466" s="216" t="s">
        <v>1807</v>
      </c>
      <c r="B2466" s="247">
        <f>'[2]tr (2)'!C1694</f>
        <v>108.6</v>
      </c>
      <c r="C2466" s="198">
        <f>'[2]tr (2)'!D1694</f>
        <v>108.6</v>
      </c>
      <c r="D2466" s="198">
        <f>'[2]tr (2)'!E1694</f>
        <v>108.6</v>
      </c>
      <c r="E2466" s="251"/>
      <c r="F2466" s="198">
        <f>'[2]tr (2)'!F1694</f>
        <v>108.6</v>
      </c>
      <c r="G2466" s="198">
        <f>'[2]tr (2)'!G1694</f>
        <v>108.6</v>
      </c>
      <c r="H2466" s="198">
        <f>'[2]tr (2)'!H1694</f>
        <v>108.6</v>
      </c>
      <c r="I2466" s="198">
        <f>'[2]tr (2)'!I1694</f>
        <v>108.6</v>
      </c>
      <c r="J2466" s="198">
        <f>'[2]tr (2)'!J1694</f>
        <v>108.6</v>
      </c>
      <c r="K2466" s="198">
        <f>'[2]tr (2)'!K1694</f>
        <v>118.9</v>
      </c>
      <c r="L2466" s="198">
        <f>'[2]tr (2)'!L1694</f>
        <v>121.2</v>
      </c>
      <c r="M2466" s="198">
        <f>'[2]tr (2)'!M1694</f>
        <v>108</v>
      </c>
      <c r="N2466" s="198">
        <f>'[2]tr (2)'!N1694</f>
        <v>108.9</v>
      </c>
      <c r="O2466" s="251"/>
      <c r="P2466" s="247">
        <f>'[2]tr (2)'!O1694</f>
        <v>110.1</v>
      </c>
      <c r="Q2466" s="198">
        <f>'[2]tr (2)'!P1694</f>
        <v>110</v>
      </c>
      <c r="R2466" s="251">
        <f>'[2]tr (2)'!Q1694</f>
        <v>109</v>
      </c>
      <c r="S2466" s="253" t="s">
        <v>1808</v>
      </c>
    </row>
    <row r="2467" spans="1:19" s="215" customFormat="1" ht="15" customHeight="1">
      <c r="A2467" s="216"/>
      <c r="B2467" s="247"/>
      <c r="C2467" s="198"/>
      <c r="D2467" s="242"/>
      <c r="E2467" s="244"/>
      <c r="F2467" s="242"/>
      <c r="G2467" s="242"/>
      <c r="H2467" s="242"/>
      <c r="I2467" s="242"/>
      <c r="J2467" s="242"/>
      <c r="K2467" s="242"/>
      <c r="L2467" s="242"/>
      <c r="M2467" s="242"/>
      <c r="N2467" s="242"/>
      <c r="O2467" s="244"/>
      <c r="P2467" s="241"/>
      <c r="Q2467" s="242"/>
      <c r="R2467" s="244"/>
      <c r="S2467" s="253"/>
    </row>
    <row r="2468" spans="1:19" s="215" customFormat="1" ht="15" customHeight="1">
      <c r="A2468" s="249" t="s">
        <v>1809</v>
      </c>
      <c r="B2468" s="241">
        <f>'[2]tr (2)'!C1696</f>
        <v>102.4</v>
      </c>
      <c r="C2468" s="242">
        <f>'[2]tr (2)'!D1696</f>
        <v>102.4</v>
      </c>
      <c r="D2468" s="242">
        <f>'[2]tr (2)'!E1696</f>
        <v>102.4</v>
      </c>
      <c r="E2468" s="244"/>
      <c r="F2468" s="242">
        <f>'[2]tr (2)'!F1696</f>
        <v>102.4</v>
      </c>
      <c r="G2468" s="242">
        <f>'[2]tr (2)'!G1696</f>
        <v>102.4</v>
      </c>
      <c r="H2468" s="242">
        <f>'[2]tr (2)'!H1696</f>
        <v>102.4</v>
      </c>
      <c r="I2468" s="242">
        <f>'[2]tr (2)'!I1696</f>
        <v>102.4</v>
      </c>
      <c r="J2468" s="242">
        <f>'[2]tr (2)'!J1696</f>
        <v>102.4</v>
      </c>
      <c r="K2468" s="242">
        <f>'[2]tr (2)'!K1696</f>
        <v>102.4</v>
      </c>
      <c r="L2468" s="242">
        <f>'[2]tr (2)'!L1696</f>
        <v>102.4</v>
      </c>
      <c r="M2468" s="242">
        <f>'[2]tr (2)'!M1696</f>
        <v>102.4</v>
      </c>
      <c r="N2468" s="242">
        <f>'[2]tr (2)'!N1696</f>
        <v>102.4</v>
      </c>
      <c r="O2468" s="244"/>
      <c r="P2468" s="241">
        <f>'[2]tr (2)'!O1696</f>
        <v>102.4</v>
      </c>
      <c r="Q2468" s="242">
        <f>'[2]tr (2)'!P1696</f>
        <v>102.4</v>
      </c>
      <c r="R2468" s="244">
        <f>'[2]tr (2)'!Q1696</f>
        <v>102.4</v>
      </c>
      <c r="S2468" s="248" t="s">
        <v>1810</v>
      </c>
    </row>
    <row r="2469" spans="1:19" s="215" customFormat="1" ht="15" customHeight="1">
      <c r="A2469" s="216" t="s">
        <v>1811</v>
      </c>
      <c r="B2469" s="247">
        <f>'[2]tr (2)'!C1697</f>
        <v>100</v>
      </c>
      <c r="C2469" s="198">
        <f>'[2]tr (2)'!D1697</f>
        <v>100</v>
      </c>
      <c r="D2469" s="198">
        <f>'[2]tr (2)'!E1697</f>
        <v>100</v>
      </c>
      <c r="E2469" s="251"/>
      <c r="F2469" s="198">
        <f>'[2]tr (2)'!F1697</f>
        <v>100</v>
      </c>
      <c r="G2469" s="198">
        <f>'[2]tr (2)'!G1697</f>
        <v>100</v>
      </c>
      <c r="H2469" s="198">
        <f>'[2]tr (2)'!H1697</f>
        <v>100</v>
      </c>
      <c r="I2469" s="198">
        <f>'[2]tr (2)'!I1697</f>
        <v>100</v>
      </c>
      <c r="J2469" s="198">
        <f>'[2]tr (2)'!J1697</f>
        <v>100</v>
      </c>
      <c r="K2469" s="198">
        <f>'[2]tr (2)'!K1697</f>
        <v>100</v>
      </c>
      <c r="L2469" s="198">
        <f>'[2]tr (2)'!L1697</f>
        <v>100</v>
      </c>
      <c r="M2469" s="198">
        <f>'[2]tr (2)'!M1697</f>
        <v>100</v>
      </c>
      <c r="N2469" s="198">
        <f>'[2]tr (2)'!N1697</f>
        <v>100</v>
      </c>
      <c r="O2469" s="251"/>
      <c r="P2469" s="247">
        <f>'[2]tr (2)'!O1697</f>
        <v>100</v>
      </c>
      <c r="Q2469" s="198">
        <f>'[2]tr (2)'!P1697</f>
        <v>100</v>
      </c>
      <c r="R2469" s="251">
        <f>'[2]tr (2)'!Q1697</f>
        <v>100</v>
      </c>
      <c r="S2469" s="253" t="s">
        <v>1812</v>
      </c>
    </row>
    <row r="2470" spans="1:19" s="215" customFormat="1" ht="15" customHeight="1">
      <c r="A2470" s="216" t="s">
        <v>1813</v>
      </c>
      <c r="B2470" s="247">
        <f>'[2]tr (2)'!C1698</f>
        <v>100</v>
      </c>
      <c r="C2470" s="198">
        <f>'[2]tr (2)'!D1698</f>
        <v>100</v>
      </c>
      <c r="D2470" s="198">
        <f>'[2]tr (2)'!E1698</f>
        <v>100</v>
      </c>
      <c r="E2470" s="251"/>
      <c r="F2470" s="198">
        <f>'[2]tr (2)'!F1698</f>
        <v>100</v>
      </c>
      <c r="G2470" s="198">
        <f>'[2]tr (2)'!G1698</f>
        <v>100</v>
      </c>
      <c r="H2470" s="198">
        <f>'[2]tr (2)'!H1698</f>
        <v>100</v>
      </c>
      <c r="I2470" s="198">
        <f>'[2]tr (2)'!I1698</f>
        <v>100</v>
      </c>
      <c r="J2470" s="198">
        <f>'[2]tr (2)'!J1698</f>
        <v>100</v>
      </c>
      <c r="K2470" s="198">
        <f>'[2]tr (2)'!K1698</f>
        <v>100</v>
      </c>
      <c r="L2470" s="198">
        <f>'[2]tr (2)'!L1698</f>
        <v>100</v>
      </c>
      <c r="M2470" s="198">
        <f>'[2]tr (2)'!M1698</f>
        <v>100</v>
      </c>
      <c r="N2470" s="198">
        <f>'[2]tr (2)'!N1698</f>
        <v>100</v>
      </c>
      <c r="O2470" s="251"/>
      <c r="P2470" s="247">
        <f>'[2]tr (2)'!O1698</f>
        <v>100</v>
      </c>
      <c r="Q2470" s="198">
        <f>'[2]tr (2)'!P1698</f>
        <v>100</v>
      </c>
      <c r="R2470" s="251">
        <f>'[2]tr (2)'!Q1698</f>
        <v>100</v>
      </c>
      <c r="S2470" s="253" t="s">
        <v>1814</v>
      </c>
    </row>
    <row r="2471" spans="1:19" s="215" customFormat="1" ht="15" customHeight="1">
      <c r="A2471" s="216" t="s">
        <v>1815</v>
      </c>
      <c r="B2471" s="247">
        <f>'[2]tr (2)'!C1699</f>
        <v>102.9</v>
      </c>
      <c r="C2471" s="198">
        <f>'[2]tr (2)'!D1699</f>
        <v>102.9</v>
      </c>
      <c r="D2471" s="198">
        <f>'[2]tr (2)'!E1699</f>
        <v>102.9</v>
      </c>
      <c r="E2471" s="251"/>
      <c r="F2471" s="198">
        <f>'[2]tr (2)'!F1699</f>
        <v>102.9</v>
      </c>
      <c r="G2471" s="198">
        <f>'[2]tr (2)'!G1699</f>
        <v>102.9</v>
      </c>
      <c r="H2471" s="198">
        <f>'[2]tr (2)'!H1699</f>
        <v>102.9</v>
      </c>
      <c r="I2471" s="198">
        <f>'[2]tr (2)'!I1699</f>
        <v>102.9</v>
      </c>
      <c r="J2471" s="198">
        <f>'[2]tr (2)'!J1699</f>
        <v>102.9</v>
      </c>
      <c r="K2471" s="198">
        <f>'[2]tr (2)'!K1699</f>
        <v>102.9</v>
      </c>
      <c r="L2471" s="198">
        <f>'[2]tr (2)'!L1699</f>
        <v>102.9</v>
      </c>
      <c r="M2471" s="198">
        <f>'[2]tr (2)'!M1699</f>
        <v>102.9</v>
      </c>
      <c r="N2471" s="198">
        <f>'[2]tr (2)'!N1699</f>
        <v>102.9</v>
      </c>
      <c r="O2471" s="251"/>
      <c r="P2471" s="247">
        <f>'[2]tr (2)'!O1699</f>
        <v>102.9</v>
      </c>
      <c r="Q2471" s="198">
        <f>'[2]tr (2)'!P1699</f>
        <v>102.9</v>
      </c>
      <c r="R2471" s="251">
        <f>'[2]tr (2)'!Q1699</f>
        <v>102.9</v>
      </c>
      <c r="S2471" s="253" t="s">
        <v>1816</v>
      </c>
    </row>
    <row r="2472" spans="1:19" s="215" customFormat="1" ht="15" customHeight="1">
      <c r="A2472" s="216"/>
      <c r="B2472" s="247"/>
      <c r="C2472" s="198"/>
      <c r="D2472" s="198"/>
      <c r="E2472" s="251"/>
      <c r="F2472" s="195"/>
      <c r="G2472" s="195"/>
      <c r="H2472" s="195"/>
      <c r="I2472" s="195"/>
      <c r="J2472" s="196"/>
      <c r="K2472" s="195"/>
      <c r="L2472" s="195"/>
      <c r="M2472" s="196"/>
      <c r="N2472" s="195"/>
      <c r="O2472" s="196"/>
      <c r="P2472" s="236"/>
      <c r="Q2472" s="195"/>
      <c r="R2472" s="237"/>
      <c r="S2472" s="253"/>
    </row>
    <row r="2473" spans="1:19" s="215" customFormat="1" ht="15" customHeight="1">
      <c r="A2473" s="216"/>
      <c r="B2473" s="247"/>
      <c r="C2473" s="198"/>
      <c r="D2473" s="198"/>
      <c r="E2473" s="251"/>
      <c r="F2473" s="195"/>
      <c r="G2473" s="195"/>
      <c r="H2473" s="195"/>
      <c r="I2473" s="195"/>
      <c r="J2473" s="196"/>
      <c r="K2473" s="195"/>
      <c r="L2473" s="195"/>
      <c r="M2473" s="196"/>
      <c r="N2473" s="195"/>
      <c r="O2473" s="196"/>
      <c r="P2473" s="236"/>
      <c r="Q2473" s="195"/>
      <c r="R2473" s="237"/>
      <c r="S2473" s="253"/>
    </row>
    <row r="2474" spans="1:19" s="215" customFormat="1" ht="15" customHeight="1">
      <c r="A2474" s="216"/>
      <c r="B2474" s="247"/>
      <c r="C2474" s="198"/>
      <c r="D2474" s="198"/>
      <c r="E2474" s="251"/>
      <c r="F2474" s="195"/>
      <c r="G2474" s="195"/>
      <c r="H2474" s="195"/>
      <c r="I2474" s="195"/>
      <c r="J2474" s="196"/>
      <c r="K2474" s="195"/>
      <c r="L2474" s="195"/>
      <c r="M2474" s="196"/>
      <c r="N2474" s="195"/>
      <c r="O2474" s="196"/>
      <c r="P2474" s="236"/>
      <c r="Q2474" s="195"/>
      <c r="R2474" s="237"/>
      <c r="S2474" s="253"/>
    </row>
    <row r="2475" spans="1:19" s="215" customFormat="1" ht="15" customHeight="1">
      <c r="A2475" s="216"/>
      <c r="B2475" s="247"/>
      <c r="C2475" s="198"/>
      <c r="D2475" s="198"/>
      <c r="E2475" s="251"/>
      <c r="F2475" s="195"/>
      <c r="G2475" s="195"/>
      <c r="H2475" s="195"/>
      <c r="I2475" s="195"/>
      <c r="J2475" s="196"/>
      <c r="K2475" s="195"/>
      <c r="L2475" s="195"/>
      <c r="M2475" s="196"/>
      <c r="N2475" s="195"/>
      <c r="O2475" s="196"/>
      <c r="P2475" s="236"/>
      <c r="Q2475" s="195"/>
      <c r="R2475" s="237"/>
      <c r="S2475" s="253"/>
    </row>
    <row r="2476" spans="1:19" s="215" customFormat="1" ht="15" customHeight="1">
      <c r="A2476" s="216"/>
      <c r="B2476" s="247"/>
      <c r="C2476" s="198"/>
      <c r="D2476" s="198"/>
      <c r="E2476" s="251"/>
      <c r="F2476" s="195"/>
      <c r="G2476" s="195"/>
      <c r="H2476" s="195"/>
      <c r="I2476" s="195"/>
      <c r="J2476" s="196"/>
      <c r="K2476" s="195"/>
      <c r="L2476" s="195"/>
      <c r="M2476" s="196"/>
      <c r="N2476" s="195"/>
      <c r="O2476" s="196"/>
      <c r="P2476" s="236"/>
      <c r="Q2476" s="195"/>
      <c r="R2476" s="237"/>
      <c r="S2476" s="253"/>
    </row>
    <row r="2477" spans="1:19" s="215" customFormat="1" ht="15" customHeight="1">
      <c r="A2477" s="216"/>
      <c r="B2477" s="247"/>
      <c r="C2477" s="198"/>
      <c r="D2477" s="198"/>
      <c r="E2477" s="251"/>
      <c r="F2477" s="195"/>
      <c r="G2477" s="195"/>
      <c r="H2477" s="195"/>
      <c r="I2477" s="195"/>
      <c r="J2477" s="196"/>
      <c r="K2477" s="195"/>
      <c r="L2477" s="195"/>
      <c r="M2477" s="196"/>
      <c r="N2477" s="195"/>
      <c r="O2477" s="196"/>
      <c r="P2477" s="236"/>
      <c r="Q2477" s="195"/>
      <c r="R2477" s="237"/>
      <c r="S2477" s="253"/>
    </row>
    <row r="2478" spans="1:19" s="215" customFormat="1" ht="15" customHeight="1">
      <c r="A2478" s="281"/>
      <c r="B2478" s="258"/>
      <c r="C2478" s="259"/>
      <c r="D2478" s="259"/>
      <c r="E2478" s="282"/>
      <c r="F2478" s="308"/>
      <c r="G2478" s="212"/>
      <c r="H2478" s="212"/>
      <c r="I2478" s="212"/>
      <c r="J2478" s="212"/>
      <c r="K2478" s="212"/>
      <c r="L2478" s="212"/>
      <c r="M2478" s="212"/>
      <c r="N2478" s="212"/>
      <c r="O2478" s="212"/>
      <c r="P2478" s="308"/>
      <c r="Q2478" s="212"/>
      <c r="R2478" s="282"/>
      <c r="S2478" s="286" t="s">
        <v>162</v>
      </c>
    </row>
    <row r="2479" spans="1:19" s="215" customFormat="1" ht="15" customHeight="1">
      <c r="A2479" s="216"/>
      <c r="B2479" s="198"/>
      <c r="C2479" s="198"/>
      <c r="D2479" s="198"/>
      <c r="E2479" s="195"/>
      <c r="F2479" s="195"/>
      <c r="G2479" s="195"/>
      <c r="H2479" s="195"/>
      <c r="I2479" s="195"/>
      <c r="J2479" s="196"/>
      <c r="K2479" s="195"/>
      <c r="L2479" s="195"/>
      <c r="M2479" s="196"/>
      <c r="N2479" s="195"/>
      <c r="O2479" s="195"/>
      <c r="P2479" s="195"/>
      <c r="Q2479" s="195"/>
      <c r="R2479" s="195"/>
      <c r="S2479" s="270"/>
    </row>
    <row r="2480" spans="1:19" s="215" customFormat="1" ht="24" customHeight="1">
      <c r="A2480" s="194" t="s">
        <v>1670</v>
      </c>
      <c r="B2480" s="198"/>
      <c r="C2480" s="198"/>
      <c r="D2480" s="198"/>
      <c r="E2480" s="195"/>
      <c r="F2480" s="195"/>
      <c r="G2480" s="195"/>
      <c r="H2480" s="195"/>
      <c r="I2480" s="195"/>
      <c r="J2480" s="196"/>
      <c r="K2480" s="195"/>
      <c r="L2480" s="195"/>
      <c r="M2480" s="196"/>
      <c r="N2480" s="195"/>
      <c r="O2480" s="195"/>
      <c r="P2480" s="195"/>
      <c r="Q2480" s="195"/>
      <c r="R2480" s="195"/>
      <c r="S2480" s="199" t="s">
        <v>1671</v>
      </c>
    </row>
    <row r="2481" spans="1:19" s="215" customFormat="1" ht="18" customHeight="1">
      <c r="A2481" s="266" t="s">
        <v>1975</v>
      </c>
      <c r="B2481" s="198"/>
      <c r="C2481" s="198"/>
      <c r="D2481" s="198"/>
      <c r="E2481" s="195"/>
      <c r="F2481" s="195"/>
      <c r="G2481" s="195"/>
      <c r="H2481" s="195"/>
      <c r="I2481" s="195"/>
      <c r="J2481" s="196"/>
      <c r="K2481" s="195"/>
      <c r="L2481" s="195"/>
      <c r="M2481" s="196"/>
      <c r="N2481" s="195"/>
      <c r="O2481" s="195"/>
      <c r="P2481" s="195"/>
      <c r="Q2481" s="195"/>
      <c r="R2481" s="195"/>
      <c r="S2481" s="316" t="s">
        <v>1976</v>
      </c>
    </row>
    <row r="2482" spans="1:19" s="215" customFormat="1" ht="18" customHeight="1">
      <c r="A2482" s="207" t="s">
        <v>1674</v>
      </c>
      <c r="B2482" s="198"/>
      <c r="C2482" s="198"/>
      <c r="D2482" s="198"/>
      <c r="E2482" s="195"/>
      <c r="F2482" s="195"/>
      <c r="G2482" s="195"/>
      <c r="H2482" s="195"/>
      <c r="I2482" s="195"/>
      <c r="J2482" s="196"/>
      <c r="K2482" s="195"/>
      <c r="L2482" s="195"/>
      <c r="M2482" s="196"/>
      <c r="N2482" s="195"/>
      <c r="O2482" s="195"/>
      <c r="P2482" s="195"/>
      <c r="Q2482" s="195"/>
      <c r="R2482" s="195"/>
      <c r="S2482" s="209" t="s">
        <v>1675</v>
      </c>
    </row>
    <row r="2483" spans="1:19" s="215" customFormat="1" ht="11.45" customHeight="1">
      <c r="A2483" s="211"/>
      <c r="B2483" s="212"/>
      <c r="C2483" s="212"/>
      <c r="D2483" s="212"/>
      <c r="E2483" s="212"/>
      <c r="F2483" s="212"/>
      <c r="G2483" s="212"/>
      <c r="H2483" s="212"/>
      <c r="I2483" s="212"/>
      <c r="J2483" s="212"/>
      <c r="K2483" s="212"/>
      <c r="L2483" s="212"/>
      <c r="M2483" s="212"/>
      <c r="N2483" s="212"/>
      <c r="O2483" s="212"/>
      <c r="P2483" s="212"/>
      <c r="Q2483" s="212"/>
      <c r="R2483" s="212"/>
      <c r="S2483" s="214"/>
    </row>
    <row r="2484" spans="1:19" s="215" customFormat="1" ht="11.45" customHeight="1">
      <c r="A2484" s="217"/>
      <c r="B2484" s="2269">
        <v>2020</v>
      </c>
      <c r="C2484" s="2270"/>
      <c r="D2484" s="2270"/>
      <c r="E2484" s="2270"/>
      <c r="F2484" s="2270"/>
      <c r="G2484" s="2270"/>
      <c r="H2484" s="2270"/>
      <c r="I2484" s="2270"/>
      <c r="J2484" s="2270"/>
      <c r="K2484" s="2271"/>
      <c r="L2484" s="2269">
        <v>2019</v>
      </c>
      <c r="M2484" s="2270"/>
      <c r="N2484" s="2270"/>
      <c r="O2484" s="2270"/>
      <c r="P2484" s="2270"/>
      <c r="Q2484" s="2270"/>
      <c r="R2484" s="2271"/>
      <c r="S2484" s="218"/>
    </row>
    <row r="2485" spans="1:19" s="215" customFormat="1" ht="11.45" customHeight="1">
      <c r="A2485" s="217"/>
      <c r="B2485" s="2272"/>
      <c r="C2485" s="2273"/>
      <c r="D2485" s="2273"/>
      <c r="E2485" s="2273"/>
      <c r="F2485" s="2273"/>
      <c r="G2485" s="2273"/>
      <c r="H2485" s="2273"/>
      <c r="I2485" s="2273"/>
      <c r="J2485" s="2273"/>
      <c r="K2485" s="2274"/>
      <c r="L2485" s="2272"/>
      <c r="M2485" s="2273"/>
      <c r="N2485" s="2273"/>
      <c r="O2485" s="2273"/>
      <c r="P2485" s="2273"/>
      <c r="Q2485" s="2273"/>
      <c r="R2485" s="2274"/>
      <c r="S2485" s="218" t="s">
        <v>1570</v>
      </c>
    </row>
    <row r="2486" spans="1:19" s="215" customFormat="1" ht="11.45" customHeight="1">
      <c r="A2486" s="217"/>
      <c r="B2486" s="711" t="s">
        <v>45</v>
      </c>
      <c r="C2486" s="224" t="s">
        <v>47</v>
      </c>
      <c r="D2486" s="224" t="s">
        <v>27</v>
      </c>
      <c r="E2486" s="221"/>
      <c r="F2486" s="219" t="s">
        <v>28</v>
      </c>
      <c r="G2486" s="220" t="s">
        <v>29</v>
      </c>
      <c r="H2486" s="220" t="s">
        <v>30</v>
      </c>
      <c r="I2486" s="223" t="s">
        <v>23</v>
      </c>
      <c r="J2486" s="222" t="s">
        <v>24</v>
      </c>
      <c r="K2486" s="222" t="s">
        <v>25</v>
      </c>
      <c r="L2486" s="223" t="s">
        <v>1571</v>
      </c>
      <c r="M2486" s="223" t="s">
        <v>1676</v>
      </c>
      <c r="N2486" s="223" t="s">
        <v>26</v>
      </c>
      <c r="O2486" s="225"/>
      <c r="P2486" s="224" t="s">
        <v>45</v>
      </c>
      <c r="Q2486" s="224" t="s">
        <v>47</v>
      </c>
      <c r="R2486" s="712" t="s">
        <v>27</v>
      </c>
      <c r="S2486" s="218"/>
    </row>
    <row r="2487" spans="1:19" s="215" customFormat="1" ht="11.45" customHeight="1">
      <c r="A2487" s="226"/>
      <c r="B2487" s="714" t="s">
        <v>13</v>
      </c>
      <c r="C2487" s="232" t="s">
        <v>46</v>
      </c>
      <c r="D2487" s="232" t="s">
        <v>12</v>
      </c>
      <c r="E2487" s="229"/>
      <c r="F2487" s="227" t="s">
        <v>11</v>
      </c>
      <c r="G2487" s="228" t="s">
        <v>10</v>
      </c>
      <c r="H2487" s="228" t="s">
        <v>9</v>
      </c>
      <c r="I2487" s="231" t="s">
        <v>8</v>
      </c>
      <c r="J2487" s="230" t="s">
        <v>7</v>
      </c>
      <c r="K2487" s="230" t="s">
        <v>6</v>
      </c>
      <c r="L2487" s="231" t="s">
        <v>1575</v>
      </c>
      <c r="M2487" s="231" t="s">
        <v>1576</v>
      </c>
      <c r="N2487" s="231" t="s">
        <v>1577</v>
      </c>
      <c r="O2487" s="233"/>
      <c r="P2487" s="232" t="s">
        <v>13</v>
      </c>
      <c r="Q2487" s="232" t="s">
        <v>46</v>
      </c>
      <c r="R2487" s="715" t="s">
        <v>12</v>
      </c>
      <c r="S2487" s="234"/>
    </row>
    <row r="2488" spans="1:19" s="215" customFormat="1" ht="15" customHeight="1">
      <c r="A2488" s="267"/>
      <c r="B2488" s="241"/>
      <c r="C2488" s="242"/>
      <c r="D2488" s="242"/>
      <c r="E2488" s="237"/>
      <c r="F2488" s="195"/>
      <c r="G2488" s="195"/>
      <c r="H2488" s="195"/>
      <c r="I2488" s="195"/>
      <c r="J2488" s="196"/>
      <c r="K2488" s="195"/>
      <c r="L2488" s="195"/>
      <c r="M2488" s="196"/>
      <c r="N2488" s="195"/>
      <c r="O2488" s="196"/>
      <c r="P2488" s="236"/>
      <c r="Q2488" s="195"/>
      <c r="R2488" s="237"/>
      <c r="S2488" s="239"/>
    </row>
    <row r="2489" spans="1:19" s="215" customFormat="1" ht="15" customHeight="1">
      <c r="A2489" s="249" t="s">
        <v>1819</v>
      </c>
      <c r="B2489" s="241">
        <f>'[2]tr (2)'!C1701</f>
        <v>101.3</v>
      </c>
      <c r="C2489" s="242">
        <f>'[2]tr (2)'!D1701</f>
        <v>101.3</v>
      </c>
      <c r="D2489" s="242">
        <f>'[2]tr (2)'!E1701</f>
        <v>101.3</v>
      </c>
      <c r="E2489" s="244"/>
      <c r="F2489" s="242">
        <f>'[2]tr (2)'!F1701</f>
        <v>101.3</v>
      </c>
      <c r="G2489" s="242">
        <f>'[2]tr (2)'!G1701</f>
        <v>101.3</v>
      </c>
      <c r="H2489" s="242">
        <f>'[2]tr (2)'!H1701</f>
        <v>101.3</v>
      </c>
      <c r="I2489" s="242">
        <f>'[2]tr (2)'!I1701</f>
        <v>101.3</v>
      </c>
      <c r="J2489" s="242">
        <f>'[2]tr (2)'!J1701</f>
        <v>101.3</v>
      </c>
      <c r="K2489" s="242">
        <f>'[2]tr (2)'!K1701</f>
        <v>101.2</v>
      </c>
      <c r="L2489" s="242">
        <f>'[2]tr (2)'!L1701</f>
        <v>101.2</v>
      </c>
      <c r="M2489" s="242">
        <f>'[2]tr (2)'!M1701</f>
        <v>101.2</v>
      </c>
      <c r="N2489" s="242">
        <f>'[2]tr (2)'!N1701</f>
        <v>101.2</v>
      </c>
      <c r="O2489" s="244"/>
      <c r="P2489" s="242">
        <f>'[2]tr (2)'!O1701</f>
        <v>101.2</v>
      </c>
      <c r="Q2489" s="242">
        <f>'[2]tr (2)'!P1701</f>
        <v>101.2</v>
      </c>
      <c r="R2489" s="244">
        <f>'[2]tr (2)'!Q1701</f>
        <v>101.1</v>
      </c>
      <c r="S2489" s="245" t="s">
        <v>1820</v>
      </c>
    </row>
    <row r="2490" spans="1:19" s="215" customFormat="1" ht="15" customHeight="1">
      <c r="A2490" s="216" t="s">
        <v>1821</v>
      </c>
      <c r="B2490" s="247">
        <f>'[2]tr (2)'!C1702</f>
        <v>100</v>
      </c>
      <c r="C2490" s="198">
        <f>'[2]tr (2)'!D1702</f>
        <v>100</v>
      </c>
      <c r="D2490" s="198">
        <f>'[2]tr (2)'!E1702</f>
        <v>100</v>
      </c>
      <c r="E2490" s="251"/>
      <c r="F2490" s="198">
        <f>'[2]tr (2)'!F1702</f>
        <v>100</v>
      </c>
      <c r="G2490" s="198">
        <f>'[2]tr (2)'!G1702</f>
        <v>100</v>
      </c>
      <c r="H2490" s="198">
        <f>'[2]tr (2)'!H1702</f>
        <v>100</v>
      </c>
      <c r="I2490" s="198">
        <f>'[2]tr (2)'!I1702</f>
        <v>100</v>
      </c>
      <c r="J2490" s="198">
        <f>'[2]tr (2)'!J1702</f>
        <v>100</v>
      </c>
      <c r="K2490" s="198">
        <f>'[2]tr (2)'!K1702</f>
        <v>100</v>
      </c>
      <c r="L2490" s="198">
        <f>'[2]tr (2)'!L1702</f>
        <v>100</v>
      </c>
      <c r="M2490" s="198">
        <f>'[2]tr (2)'!M1702</f>
        <v>100</v>
      </c>
      <c r="N2490" s="198">
        <f>'[2]tr (2)'!N1702</f>
        <v>100</v>
      </c>
      <c r="O2490" s="251"/>
      <c r="P2490" s="198">
        <f>'[2]tr (2)'!O1702</f>
        <v>100</v>
      </c>
      <c r="Q2490" s="198">
        <f>'[2]tr (2)'!P1702</f>
        <v>100</v>
      </c>
      <c r="R2490" s="251">
        <f>'[2]tr (2)'!Q1702</f>
        <v>100</v>
      </c>
      <c r="S2490" s="253" t="s">
        <v>1822</v>
      </c>
    </row>
    <row r="2491" spans="1:19" s="215" customFormat="1" ht="15" customHeight="1">
      <c r="A2491" s="216" t="s">
        <v>1823</v>
      </c>
      <c r="B2491" s="247">
        <f>'[2]tr (2)'!C1703</f>
        <v>100</v>
      </c>
      <c r="C2491" s="198">
        <f>'[2]tr (2)'!D1703</f>
        <v>100</v>
      </c>
      <c r="D2491" s="198">
        <f>'[2]tr (2)'!E1703</f>
        <v>100</v>
      </c>
      <c r="E2491" s="251"/>
      <c r="F2491" s="198">
        <f>'[2]tr (2)'!F1703</f>
        <v>100</v>
      </c>
      <c r="G2491" s="198">
        <f>'[2]tr (2)'!G1703</f>
        <v>100</v>
      </c>
      <c r="H2491" s="198">
        <f>'[2]tr (2)'!H1703</f>
        <v>100</v>
      </c>
      <c r="I2491" s="198">
        <f>'[2]tr (2)'!I1703</f>
        <v>100</v>
      </c>
      <c r="J2491" s="198">
        <f>'[2]tr (2)'!J1703</f>
        <v>100</v>
      </c>
      <c r="K2491" s="198">
        <f>'[2]tr (2)'!K1703</f>
        <v>100</v>
      </c>
      <c r="L2491" s="198">
        <f>'[2]tr (2)'!L1703</f>
        <v>100</v>
      </c>
      <c r="M2491" s="198">
        <f>'[2]tr (2)'!M1703</f>
        <v>100</v>
      </c>
      <c r="N2491" s="198">
        <f>'[2]tr (2)'!N1703</f>
        <v>100</v>
      </c>
      <c r="O2491" s="251"/>
      <c r="P2491" s="198">
        <f>'[2]tr (2)'!O1703</f>
        <v>100</v>
      </c>
      <c r="Q2491" s="198">
        <f>'[2]tr (2)'!P1703</f>
        <v>100</v>
      </c>
      <c r="R2491" s="251">
        <f>'[2]tr (2)'!Q1703</f>
        <v>100</v>
      </c>
      <c r="S2491" s="252" t="s">
        <v>1824</v>
      </c>
    </row>
    <row r="2492" spans="1:19" s="215" customFormat="1" ht="15" customHeight="1">
      <c r="A2492" s="216" t="s">
        <v>1825</v>
      </c>
      <c r="B2492" s="247">
        <f>'[2]tr (2)'!C1704</f>
        <v>101.9</v>
      </c>
      <c r="C2492" s="198">
        <f>'[2]tr (2)'!D1704</f>
        <v>101.9</v>
      </c>
      <c r="D2492" s="198">
        <f>'[2]tr (2)'!E1704</f>
        <v>101.9</v>
      </c>
      <c r="E2492" s="251"/>
      <c r="F2492" s="198">
        <f>'[2]tr (2)'!F1704</f>
        <v>101.9</v>
      </c>
      <c r="G2492" s="198">
        <f>'[2]tr (2)'!G1704</f>
        <v>101.9</v>
      </c>
      <c r="H2492" s="198">
        <f>'[2]tr (2)'!H1704</f>
        <v>101.9</v>
      </c>
      <c r="I2492" s="198">
        <f>'[2]tr (2)'!I1704</f>
        <v>101.9</v>
      </c>
      <c r="J2492" s="198">
        <f>'[2]tr (2)'!J1704</f>
        <v>101.9</v>
      </c>
      <c r="K2492" s="198">
        <f>'[2]tr (2)'!K1704</f>
        <v>101.9</v>
      </c>
      <c r="L2492" s="198">
        <f>'[2]tr (2)'!L1704</f>
        <v>101.9</v>
      </c>
      <c r="M2492" s="198">
        <f>'[2]tr (2)'!M1704</f>
        <v>101.9</v>
      </c>
      <c r="N2492" s="198">
        <f>'[2]tr (2)'!N1704</f>
        <v>101.9</v>
      </c>
      <c r="O2492" s="251"/>
      <c r="P2492" s="198">
        <f>'[2]tr (2)'!O1704</f>
        <v>101.9</v>
      </c>
      <c r="Q2492" s="198">
        <f>'[2]tr (2)'!P1704</f>
        <v>101.9</v>
      </c>
      <c r="R2492" s="251">
        <f>'[2]tr (2)'!Q1704</f>
        <v>101.9</v>
      </c>
      <c r="S2492" s="252" t="s">
        <v>1826</v>
      </c>
    </row>
    <row r="2493" spans="1:19" s="215" customFormat="1" ht="15" customHeight="1">
      <c r="A2493" s="216" t="s">
        <v>1827</v>
      </c>
      <c r="B2493" s="247">
        <f>'[2]tr (2)'!C1705</f>
        <v>100</v>
      </c>
      <c r="C2493" s="198">
        <f>'[2]tr (2)'!D1705</f>
        <v>100</v>
      </c>
      <c r="D2493" s="198">
        <f>'[2]tr (2)'!E1705</f>
        <v>100</v>
      </c>
      <c r="E2493" s="251"/>
      <c r="F2493" s="198">
        <f>'[2]tr (2)'!F1705</f>
        <v>100</v>
      </c>
      <c r="G2493" s="198">
        <f>'[2]tr (2)'!G1705</f>
        <v>100</v>
      </c>
      <c r="H2493" s="198">
        <f>'[2]tr (2)'!H1705</f>
        <v>100</v>
      </c>
      <c r="I2493" s="198">
        <f>'[2]tr (2)'!I1705</f>
        <v>100</v>
      </c>
      <c r="J2493" s="198">
        <f>'[2]tr (2)'!J1705</f>
        <v>100</v>
      </c>
      <c r="K2493" s="198">
        <f>'[2]tr (2)'!K1705</f>
        <v>100</v>
      </c>
      <c r="L2493" s="198">
        <f>'[2]tr (2)'!L1705</f>
        <v>100</v>
      </c>
      <c r="M2493" s="198">
        <f>'[2]tr (2)'!M1705</f>
        <v>100</v>
      </c>
      <c r="N2493" s="198">
        <f>'[2]tr (2)'!N1705</f>
        <v>100</v>
      </c>
      <c r="O2493" s="251"/>
      <c r="P2493" s="198">
        <f>'[2]tr (2)'!O1705</f>
        <v>100</v>
      </c>
      <c r="Q2493" s="198">
        <f>'[2]tr (2)'!P1705</f>
        <v>100</v>
      </c>
      <c r="R2493" s="251">
        <f>'[2]tr (2)'!Q1705</f>
        <v>100</v>
      </c>
      <c r="S2493" s="252" t="s">
        <v>1828</v>
      </c>
    </row>
    <row r="2494" spans="1:19" s="215" customFormat="1" ht="15" customHeight="1">
      <c r="A2494" s="216" t="s">
        <v>1829</v>
      </c>
      <c r="B2494" s="247">
        <f>'[2]tr (2)'!C1706</f>
        <v>100</v>
      </c>
      <c r="C2494" s="198">
        <f>'[2]tr (2)'!D1706</f>
        <v>100</v>
      </c>
      <c r="D2494" s="198">
        <f>'[2]tr (2)'!E1706</f>
        <v>100</v>
      </c>
      <c r="E2494" s="251"/>
      <c r="F2494" s="198">
        <f>'[2]tr (2)'!F1706</f>
        <v>100</v>
      </c>
      <c r="G2494" s="198">
        <f>'[2]tr (2)'!G1706</f>
        <v>100</v>
      </c>
      <c r="H2494" s="198">
        <f>'[2]tr (2)'!H1706</f>
        <v>100</v>
      </c>
      <c r="I2494" s="198">
        <f>'[2]tr (2)'!I1706</f>
        <v>100</v>
      </c>
      <c r="J2494" s="198">
        <f>'[2]tr (2)'!J1706</f>
        <v>100</v>
      </c>
      <c r="K2494" s="198">
        <f>'[2]tr (2)'!K1706</f>
        <v>100</v>
      </c>
      <c r="L2494" s="198">
        <f>'[2]tr (2)'!L1706</f>
        <v>100</v>
      </c>
      <c r="M2494" s="198">
        <f>'[2]tr (2)'!M1706</f>
        <v>100</v>
      </c>
      <c r="N2494" s="198">
        <f>'[2]tr (2)'!N1706</f>
        <v>100</v>
      </c>
      <c r="O2494" s="251"/>
      <c r="P2494" s="198">
        <f>'[2]tr (2)'!O1706</f>
        <v>100</v>
      </c>
      <c r="Q2494" s="198">
        <f>'[2]tr (2)'!P1706</f>
        <v>100</v>
      </c>
      <c r="R2494" s="251">
        <f>'[2]tr (2)'!Q1706</f>
        <v>100</v>
      </c>
      <c r="S2494" s="292" t="s">
        <v>1830</v>
      </c>
    </row>
    <row r="2495" spans="1:19" s="215" customFormat="1" ht="15" customHeight="1">
      <c r="A2495" s="277" t="s">
        <v>1831</v>
      </c>
      <c r="B2495" s="247">
        <f>'[2]tr (2)'!C1707</f>
        <v>100</v>
      </c>
      <c r="C2495" s="198">
        <f>'[2]tr (2)'!D1707</f>
        <v>100</v>
      </c>
      <c r="D2495" s="198">
        <f>'[2]tr (2)'!E1707</f>
        <v>100</v>
      </c>
      <c r="E2495" s="251"/>
      <c r="F2495" s="198">
        <f>'[2]tr (2)'!F1707</f>
        <v>100</v>
      </c>
      <c r="G2495" s="198">
        <f>'[2]tr (2)'!G1707</f>
        <v>100</v>
      </c>
      <c r="H2495" s="198">
        <f>'[2]tr (2)'!H1707</f>
        <v>100</v>
      </c>
      <c r="I2495" s="198">
        <f>'[2]tr (2)'!I1707</f>
        <v>100</v>
      </c>
      <c r="J2495" s="198">
        <f>'[2]tr (2)'!J1707</f>
        <v>100</v>
      </c>
      <c r="K2495" s="198">
        <f>'[2]tr (2)'!K1707</f>
        <v>100</v>
      </c>
      <c r="L2495" s="198">
        <f>'[2]tr (2)'!L1707</f>
        <v>100</v>
      </c>
      <c r="M2495" s="198">
        <f>'[2]tr (2)'!M1707</f>
        <v>100</v>
      </c>
      <c r="N2495" s="198">
        <f>'[2]tr (2)'!N1707</f>
        <v>100</v>
      </c>
      <c r="O2495" s="251"/>
      <c r="P2495" s="198">
        <f>'[2]tr (2)'!O1707</f>
        <v>100</v>
      </c>
      <c r="Q2495" s="198">
        <f>'[2]tr (2)'!P1707</f>
        <v>100</v>
      </c>
      <c r="R2495" s="251">
        <f>'[2]tr (2)'!Q1707</f>
        <v>100</v>
      </c>
      <c r="S2495" s="206" t="s">
        <v>1832</v>
      </c>
    </row>
    <row r="2496" spans="1:19" s="215" customFormat="1" ht="15" customHeight="1">
      <c r="A2496" s="216" t="s">
        <v>1833</v>
      </c>
      <c r="B2496" s="247">
        <f>'[2]tr (2)'!C1708</f>
        <v>100</v>
      </c>
      <c r="C2496" s="198">
        <f>'[2]tr (2)'!D1708</f>
        <v>100</v>
      </c>
      <c r="D2496" s="198">
        <f>'[2]tr (2)'!E1708</f>
        <v>100</v>
      </c>
      <c r="E2496" s="251"/>
      <c r="F2496" s="198">
        <f>'[2]tr (2)'!F1708</f>
        <v>100</v>
      </c>
      <c r="G2496" s="198">
        <f>'[2]tr (2)'!G1708</f>
        <v>100</v>
      </c>
      <c r="H2496" s="198">
        <f>'[2]tr (2)'!H1708</f>
        <v>100</v>
      </c>
      <c r="I2496" s="198">
        <f>'[2]tr (2)'!I1708</f>
        <v>100</v>
      </c>
      <c r="J2496" s="198">
        <f>'[2]tr (2)'!J1708</f>
        <v>100</v>
      </c>
      <c r="K2496" s="198">
        <f>'[2]tr (2)'!K1708</f>
        <v>100</v>
      </c>
      <c r="L2496" s="198">
        <f>'[2]tr (2)'!L1708</f>
        <v>100</v>
      </c>
      <c r="M2496" s="198">
        <f>'[2]tr (2)'!M1708</f>
        <v>100</v>
      </c>
      <c r="N2496" s="198">
        <f>'[2]tr (2)'!N1708</f>
        <v>100</v>
      </c>
      <c r="O2496" s="251"/>
      <c r="P2496" s="198">
        <f>'[2]tr (2)'!O1708</f>
        <v>100</v>
      </c>
      <c r="Q2496" s="198">
        <f>'[2]tr (2)'!P1708</f>
        <v>100</v>
      </c>
      <c r="R2496" s="251">
        <f>'[2]tr (2)'!Q1708</f>
        <v>100</v>
      </c>
      <c r="S2496" s="253" t="s">
        <v>1834</v>
      </c>
    </row>
    <row r="2497" spans="1:19" s="215" customFormat="1" ht="15" customHeight="1">
      <c r="A2497" s="216" t="s">
        <v>1835</v>
      </c>
      <c r="B2497" s="247">
        <f>'[2]tr (2)'!C1709</f>
        <v>100</v>
      </c>
      <c r="C2497" s="198">
        <f>'[2]tr (2)'!D1709</f>
        <v>100</v>
      </c>
      <c r="D2497" s="198">
        <f>'[2]tr (2)'!E1709</f>
        <v>100</v>
      </c>
      <c r="E2497" s="251"/>
      <c r="F2497" s="198">
        <f>'[2]tr (2)'!F1709</f>
        <v>100</v>
      </c>
      <c r="G2497" s="198">
        <f>'[2]tr (2)'!G1709</f>
        <v>100</v>
      </c>
      <c r="H2497" s="198">
        <f>'[2]tr (2)'!H1709</f>
        <v>100</v>
      </c>
      <c r="I2497" s="198">
        <f>'[2]tr (2)'!I1709</f>
        <v>100</v>
      </c>
      <c r="J2497" s="198">
        <f>'[2]tr (2)'!J1709</f>
        <v>100</v>
      </c>
      <c r="K2497" s="198">
        <f>'[2]tr (2)'!K1709</f>
        <v>100</v>
      </c>
      <c r="L2497" s="198">
        <f>'[2]tr (2)'!L1709</f>
        <v>100</v>
      </c>
      <c r="M2497" s="198">
        <f>'[2]tr (2)'!M1709</f>
        <v>100</v>
      </c>
      <c r="N2497" s="198">
        <f>'[2]tr (2)'!N1709</f>
        <v>100</v>
      </c>
      <c r="O2497" s="251"/>
      <c r="P2497" s="198">
        <f>'[2]tr (2)'!O1709</f>
        <v>100</v>
      </c>
      <c r="Q2497" s="198">
        <f>'[2]tr (2)'!P1709</f>
        <v>100</v>
      </c>
      <c r="R2497" s="251">
        <f>'[2]tr (2)'!Q1709</f>
        <v>100</v>
      </c>
      <c r="S2497" s="253" t="s">
        <v>1836</v>
      </c>
    </row>
    <row r="2498" spans="1:19" s="215" customFormat="1" ht="15" customHeight="1">
      <c r="A2498" s="216" t="s">
        <v>1837</v>
      </c>
      <c r="B2498" s="247">
        <f>'[2]tr (2)'!C1710</f>
        <v>100</v>
      </c>
      <c r="C2498" s="198">
        <f>'[2]tr (2)'!D1710</f>
        <v>100</v>
      </c>
      <c r="D2498" s="198">
        <f>'[2]tr (2)'!E1710</f>
        <v>100</v>
      </c>
      <c r="E2498" s="251"/>
      <c r="F2498" s="198">
        <f>'[2]tr (2)'!F1710</f>
        <v>100</v>
      </c>
      <c r="G2498" s="198">
        <f>'[2]tr (2)'!G1710</f>
        <v>100</v>
      </c>
      <c r="H2498" s="198">
        <f>'[2]tr (2)'!H1710</f>
        <v>100</v>
      </c>
      <c r="I2498" s="198">
        <f>'[2]tr (2)'!I1710</f>
        <v>100</v>
      </c>
      <c r="J2498" s="198">
        <f>'[2]tr (2)'!J1710</f>
        <v>100</v>
      </c>
      <c r="K2498" s="198">
        <f>'[2]tr (2)'!K1710</f>
        <v>100</v>
      </c>
      <c r="L2498" s="198">
        <f>'[2]tr (2)'!L1710</f>
        <v>100</v>
      </c>
      <c r="M2498" s="198">
        <f>'[2]tr (2)'!M1710</f>
        <v>100</v>
      </c>
      <c r="N2498" s="198">
        <f>'[2]tr (2)'!N1710</f>
        <v>100</v>
      </c>
      <c r="O2498" s="251"/>
      <c r="P2498" s="198">
        <f>'[2]tr (2)'!O1710</f>
        <v>100</v>
      </c>
      <c r="Q2498" s="198">
        <f>'[2]tr (2)'!P1710</f>
        <v>100</v>
      </c>
      <c r="R2498" s="251">
        <f>'[2]tr (2)'!Q1710</f>
        <v>100</v>
      </c>
      <c r="S2498" s="253" t="s">
        <v>1838</v>
      </c>
    </row>
    <row r="2499" spans="1:19" s="215" customFormat="1" ht="15" customHeight="1">
      <c r="A2499" s="216" t="s">
        <v>1839</v>
      </c>
      <c r="B2499" s="247">
        <f>'[2]tr (2)'!C1711</f>
        <v>100</v>
      </c>
      <c r="C2499" s="198">
        <f>'[2]tr (2)'!D1711</f>
        <v>100</v>
      </c>
      <c r="D2499" s="198">
        <f>'[2]tr (2)'!E1711</f>
        <v>100</v>
      </c>
      <c r="E2499" s="251"/>
      <c r="F2499" s="198">
        <f>'[2]tr (2)'!F1711</f>
        <v>100</v>
      </c>
      <c r="G2499" s="198">
        <f>'[2]tr (2)'!G1711</f>
        <v>100</v>
      </c>
      <c r="H2499" s="198">
        <f>'[2]tr (2)'!H1711</f>
        <v>100</v>
      </c>
      <c r="I2499" s="198">
        <f>'[2]tr (2)'!I1711</f>
        <v>100</v>
      </c>
      <c r="J2499" s="198">
        <f>'[2]tr (2)'!J1711</f>
        <v>100</v>
      </c>
      <c r="K2499" s="198">
        <f>'[2]tr (2)'!K1711</f>
        <v>100</v>
      </c>
      <c r="L2499" s="198">
        <f>'[2]tr (2)'!L1711</f>
        <v>100</v>
      </c>
      <c r="M2499" s="198">
        <f>'[2]tr (2)'!M1711</f>
        <v>100</v>
      </c>
      <c r="N2499" s="198">
        <f>'[2]tr (2)'!N1711</f>
        <v>100</v>
      </c>
      <c r="O2499" s="251"/>
      <c r="P2499" s="198">
        <f>'[2]tr (2)'!O1711</f>
        <v>100</v>
      </c>
      <c r="Q2499" s="198">
        <f>'[2]tr (2)'!P1711</f>
        <v>100</v>
      </c>
      <c r="R2499" s="251">
        <f>'[2]tr (2)'!Q1711</f>
        <v>100</v>
      </c>
      <c r="S2499" s="253" t="s">
        <v>1840</v>
      </c>
    </row>
    <row r="2500" spans="1:19" s="215" customFormat="1" ht="15" customHeight="1">
      <c r="A2500" s="216" t="s">
        <v>1841</v>
      </c>
      <c r="B2500" s="247">
        <f>'[2]tr (2)'!C1712</f>
        <v>100</v>
      </c>
      <c r="C2500" s="198">
        <f>'[2]tr (2)'!D1712</f>
        <v>100</v>
      </c>
      <c r="D2500" s="198">
        <f>'[2]tr (2)'!E1712</f>
        <v>100</v>
      </c>
      <c r="E2500" s="251"/>
      <c r="F2500" s="198">
        <f>'[2]tr (2)'!F1712</f>
        <v>100</v>
      </c>
      <c r="G2500" s="198">
        <f>'[2]tr (2)'!G1712</f>
        <v>100</v>
      </c>
      <c r="H2500" s="198">
        <f>'[2]tr (2)'!H1712</f>
        <v>100</v>
      </c>
      <c r="I2500" s="198">
        <f>'[2]tr (2)'!I1712</f>
        <v>100</v>
      </c>
      <c r="J2500" s="198">
        <f>'[2]tr (2)'!J1712</f>
        <v>100</v>
      </c>
      <c r="K2500" s="198">
        <f>'[2]tr (2)'!K1712</f>
        <v>100</v>
      </c>
      <c r="L2500" s="198">
        <f>'[2]tr (2)'!L1712</f>
        <v>100</v>
      </c>
      <c r="M2500" s="198">
        <f>'[2]tr (2)'!M1712</f>
        <v>100</v>
      </c>
      <c r="N2500" s="198">
        <f>'[2]tr (2)'!N1712</f>
        <v>100</v>
      </c>
      <c r="O2500" s="251"/>
      <c r="P2500" s="198">
        <f>'[2]tr (2)'!O1712</f>
        <v>100</v>
      </c>
      <c r="Q2500" s="198">
        <f>'[2]tr (2)'!P1712</f>
        <v>100</v>
      </c>
      <c r="R2500" s="251">
        <f>'[2]tr (2)'!Q1712</f>
        <v>100</v>
      </c>
      <c r="S2500" s="253" t="s">
        <v>1842</v>
      </c>
    </row>
    <row r="2501" spans="1:19" s="215" customFormat="1" ht="15" customHeight="1">
      <c r="A2501" s="216" t="s">
        <v>1843</v>
      </c>
      <c r="B2501" s="247">
        <f>'[2]tr (2)'!C1713</f>
        <v>100</v>
      </c>
      <c r="C2501" s="198">
        <f>'[2]tr (2)'!D1713</f>
        <v>100</v>
      </c>
      <c r="D2501" s="198">
        <f>'[2]tr (2)'!E1713</f>
        <v>100</v>
      </c>
      <c r="E2501" s="251"/>
      <c r="F2501" s="198">
        <f>'[2]tr (2)'!F1713</f>
        <v>100</v>
      </c>
      <c r="G2501" s="198">
        <f>'[2]tr (2)'!G1713</f>
        <v>100</v>
      </c>
      <c r="H2501" s="198">
        <f>'[2]tr (2)'!H1713</f>
        <v>100</v>
      </c>
      <c r="I2501" s="198">
        <f>'[2]tr (2)'!I1713</f>
        <v>100</v>
      </c>
      <c r="J2501" s="198">
        <f>'[2]tr (2)'!J1713</f>
        <v>100</v>
      </c>
      <c r="K2501" s="198">
        <f>'[2]tr (2)'!K1713</f>
        <v>100</v>
      </c>
      <c r="L2501" s="198">
        <f>'[2]tr (2)'!L1713</f>
        <v>100</v>
      </c>
      <c r="M2501" s="198">
        <f>'[2]tr (2)'!M1713</f>
        <v>100</v>
      </c>
      <c r="N2501" s="198">
        <f>'[2]tr (2)'!N1713</f>
        <v>100</v>
      </c>
      <c r="O2501" s="251"/>
      <c r="P2501" s="198">
        <f>'[2]tr (2)'!O1713</f>
        <v>100</v>
      </c>
      <c r="Q2501" s="198">
        <f>'[2]tr (2)'!P1713</f>
        <v>100</v>
      </c>
      <c r="R2501" s="251">
        <f>'[2]tr (2)'!Q1713</f>
        <v>100</v>
      </c>
      <c r="S2501" s="253" t="s">
        <v>1844</v>
      </c>
    </row>
    <row r="2502" spans="1:19" s="215" customFormat="1" ht="15" customHeight="1">
      <c r="A2502" s="216" t="s">
        <v>1845</v>
      </c>
      <c r="B2502" s="247">
        <f>'[2]tr (2)'!C1714</f>
        <v>100</v>
      </c>
      <c r="C2502" s="198">
        <f>'[2]tr (2)'!D1714</f>
        <v>100</v>
      </c>
      <c r="D2502" s="198">
        <f>'[2]tr (2)'!E1714</f>
        <v>100</v>
      </c>
      <c r="E2502" s="251"/>
      <c r="F2502" s="198">
        <f>'[2]tr (2)'!F1714</f>
        <v>100</v>
      </c>
      <c r="G2502" s="198">
        <f>'[2]tr (2)'!G1714</f>
        <v>100</v>
      </c>
      <c r="H2502" s="198">
        <f>'[2]tr (2)'!H1714</f>
        <v>100</v>
      </c>
      <c r="I2502" s="198">
        <f>'[2]tr (2)'!I1714</f>
        <v>100</v>
      </c>
      <c r="J2502" s="198">
        <f>'[2]tr (2)'!J1714</f>
        <v>100</v>
      </c>
      <c r="K2502" s="198">
        <f>'[2]tr (2)'!K1714</f>
        <v>100</v>
      </c>
      <c r="L2502" s="198">
        <f>'[2]tr (2)'!L1714</f>
        <v>100</v>
      </c>
      <c r="M2502" s="198">
        <f>'[2]tr (2)'!M1714</f>
        <v>100</v>
      </c>
      <c r="N2502" s="198">
        <f>'[2]tr (2)'!N1714</f>
        <v>100</v>
      </c>
      <c r="O2502" s="251"/>
      <c r="P2502" s="198">
        <f>'[2]tr (2)'!O1714</f>
        <v>100</v>
      </c>
      <c r="Q2502" s="198">
        <f>'[2]tr (2)'!P1714</f>
        <v>100</v>
      </c>
      <c r="R2502" s="251">
        <f>'[2]tr (2)'!Q1714</f>
        <v>100</v>
      </c>
      <c r="S2502" s="253" t="s">
        <v>1846</v>
      </c>
    </row>
    <row r="2503" spans="1:19" s="215" customFormat="1" ht="15" customHeight="1">
      <c r="A2503" s="216" t="s">
        <v>1847</v>
      </c>
      <c r="B2503" s="247">
        <f>'[2]tr (2)'!C1715</f>
        <v>100</v>
      </c>
      <c r="C2503" s="198">
        <f>'[2]tr (2)'!D1715</f>
        <v>100</v>
      </c>
      <c r="D2503" s="198">
        <f>'[2]tr (2)'!E1715</f>
        <v>100</v>
      </c>
      <c r="E2503" s="251"/>
      <c r="F2503" s="198">
        <f>'[2]tr (2)'!F1715</f>
        <v>100</v>
      </c>
      <c r="G2503" s="198">
        <f>'[2]tr (2)'!G1715</f>
        <v>100</v>
      </c>
      <c r="H2503" s="198">
        <f>'[2]tr (2)'!H1715</f>
        <v>100</v>
      </c>
      <c r="I2503" s="198">
        <f>'[2]tr (2)'!I1715</f>
        <v>100</v>
      </c>
      <c r="J2503" s="198">
        <f>'[2]tr (2)'!J1715</f>
        <v>100</v>
      </c>
      <c r="K2503" s="198">
        <f>'[2]tr (2)'!K1715</f>
        <v>100</v>
      </c>
      <c r="L2503" s="198">
        <f>'[2]tr (2)'!L1715</f>
        <v>100</v>
      </c>
      <c r="M2503" s="198">
        <f>'[2]tr (2)'!M1715</f>
        <v>100</v>
      </c>
      <c r="N2503" s="198">
        <f>'[2]tr (2)'!N1715</f>
        <v>100</v>
      </c>
      <c r="O2503" s="251"/>
      <c r="P2503" s="198">
        <f>'[2]tr (2)'!O1715</f>
        <v>100</v>
      </c>
      <c r="Q2503" s="198">
        <f>'[2]tr (2)'!P1715</f>
        <v>100</v>
      </c>
      <c r="R2503" s="251">
        <f>'[2]tr (2)'!Q1715</f>
        <v>100</v>
      </c>
      <c r="S2503" s="253" t="s">
        <v>1848</v>
      </c>
    </row>
    <row r="2504" spans="1:19" s="215" customFormat="1" ht="15" customHeight="1">
      <c r="A2504" s="216" t="s">
        <v>1849</v>
      </c>
      <c r="B2504" s="247">
        <f>'[2]tr (2)'!C1716</f>
        <v>100</v>
      </c>
      <c r="C2504" s="198">
        <f>'[2]tr (2)'!D1716</f>
        <v>100</v>
      </c>
      <c r="D2504" s="198">
        <f>'[2]tr (2)'!E1716</f>
        <v>100</v>
      </c>
      <c r="E2504" s="251"/>
      <c r="F2504" s="198">
        <f>'[2]tr (2)'!F1716</f>
        <v>100</v>
      </c>
      <c r="G2504" s="198">
        <f>'[2]tr (2)'!G1716</f>
        <v>100</v>
      </c>
      <c r="H2504" s="198">
        <f>'[2]tr (2)'!H1716</f>
        <v>100</v>
      </c>
      <c r="I2504" s="198">
        <f>'[2]tr (2)'!I1716</f>
        <v>100</v>
      </c>
      <c r="J2504" s="198">
        <f>'[2]tr (2)'!J1716</f>
        <v>100</v>
      </c>
      <c r="K2504" s="198">
        <f>'[2]tr (2)'!K1716</f>
        <v>100</v>
      </c>
      <c r="L2504" s="198">
        <f>'[2]tr (2)'!L1716</f>
        <v>100</v>
      </c>
      <c r="M2504" s="198">
        <f>'[2]tr (2)'!M1716</f>
        <v>100</v>
      </c>
      <c r="N2504" s="198">
        <f>'[2]tr (2)'!N1716</f>
        <v>100</v>
      </c>
      <c r="O2504" s="251"/>
      <c r="P2504" s="198">
        <f>'[2]tr (2)'!O1716</f>
        <v>100</v>
      </c>
      <c r="Q2504" s="198">
        <f>'[2]tr (2)'!P1716</f>
        <v>100</v>
      </c>
      <c r="R2504" s="251">
        <f>'[2]tr (2)'!Q1716</f>
        <v>100</v>
      </c>
      <c r="S2504" s="253" t="s">
        <v>1850</v>
      </c>
    </row>
    <row r="2505" spans="1:19" s="215" customFormat="1" ht="15" customHeight="1">
      <c r="A2505" s="216" t="s">
        <v>1851</v>
      </c>
      <c r="B2505" s="247">
        <f>'[2]tr (2)'!C1717</f>
        <v>107.7</v>
      </c>
      <c r="C2505" s="198">
        <f>'[2]tr (2)'!D1717</f>
        <v>107.7</v>
      </c>
      <c r="D2505" s="198">
        <f>'[2]tr (2)'!E1717</f>
        <v>107.7</v>
      </c>
      <c r="E2505" s="251"/>
      <c r="F2505" s="198">
        <f>'[2]tr (2)'!F1717</f>
        <v>107.7</v>
      </c>
      <c r="G2505" s="198">
        <f>'[2]tr (2)'!G1717</f>
        <v>107.7</v>
      </c>
      <c r="H2505" s="198">
        <f>'[2]tr (2)'!H1717</f>
        <v>107.7</v>
      </c>
      <c r="I2505" s="198">
        <f>'[2]tr (2)'!I1717</f>
        <v>107.7</v>
      </c>
      <c r="J2505" s="198">
        <f>'[2]tr (2)'!J1717</f>
        <v>107.7</v>
      </c>
      <c r="K2505" s="198">
        <f>'[2]tr (2)'!K1717</f>
        <v>106.8</v>
      </c>
      <c r="L2505" s="198">
        <f>'[2]tr (2)'!L1717</f>
        <v>106.8</v>
      </c>
      <c r="M2505" s="198">
        <f>'[2]tr (2)'!M1717</f>
        <v>106.8</v>
      </c>
      <c r="N2505" s="198">
        <f>'[2]tr (2)'!N1717</f>
        <v>106.8</v>
      </c>
      <c r="O2505" s="251"/>
      <c r="P2505" s="198">
        <f>'[2]tr (2)'!O1717</f>
        <v>106.8</v>
      </c>
      <c r="Q2505" s="198">
        <f>'[2]tr (2)'!P1717</f>
        <v>106.8</v>
      </c>
      <c r="R2505" s="251">
        <f>'[2]tr (2)'!Q1717</f>
        <v>106.2</v>
      </c>
      <c r="S2505" s="253" t="s">
        <v>1852</v>
      </c>
    </row>
    <row r="2506" spans="1:19" s="215" customFormat="1" ht="15" customHeight="1">
      <c r="A2506" s="216"/>
      <c r="B2506" s="247"/>
      <c r="C2506" s="198"/>
      <c r="D2506" s="242"/>
      <c r="E2506" s="244"/>
      <c r="F2506" s="242"/>
      <c r="G2506" s="242"/>
      <c r="H2506" s="242"/>
      <c r="I2506" s="242"/>
      <c r="J2506" s="242"/>
      <c r="K2506" s="242"/>
      <c r="L2506" s="242"/>
      <c r="M2506" s="242"/>
      <c r="N2506" s="242"/>
      <c r="O2506" s="244"/>
      <c r="P2506" s="242"/>
      <c r="Q2506" s="242"/>
      <c r="R2506" s="244"/>
      <c r="S2506" s="253"/>
    </row>
    <row r="2507" spans="1:19" s="215" customFormat="1" ht="15" customHeight="1">
      <c r="A2507" s="249" t="s">
        <v>1853</v>
      </c>
      <c r="B2507" s="241">
        <f>'[2]tr (2)'!C1719</f>
        <v>105.8</v>
      </c>
      <c r="C2507" s="242">
        <f>'[2]tr (2)'!D1719</f>
        <v>105.8</v>
      </c>
      <c r="D2507" s="242">
        <f>'[2]tr (2)'!E1719</f>
        <v>105.8</v>
      </c>
      <c r="E2507" s="244"/>
      <c r="F2507" s="242">
        <f>'[2]tr (2)'!F1719</f>
        <v>105.8</v>
      </c>
      <c r="G2507" s="242">
        <f>'[2]tr (2)'!G1719</f>
        <v>105.8</v>
      </c>
      <c r="H2507" s="242">
        <f>'[2]tr (2)'!H1719</f>
        <v>105.8</v>
      </c>
      <c r="I2507" s="242">
        <f>'[2]tr (2)'!I1719</f>
        <v>105.8</v>
      </c>
      <c r="J2507" s="242">
        <f>'[2]tr (2)'!J1719</f>
        <v>105.8</v>
      </c>
      <c r="K2507" s="242">
        <f>'[2]tr (2)'!K1719</f>
        <v>105.8</v>
      </c>
      <c r="L2507" s="242">
        <f>'[2]tr (2)'!L1719</f>
        <v>105.8</v>
      </c>
      <c r="M2507" s="242">
        <f>'[2]tr (2)'!M1719</f>
        <v>105.8</v>
      </c>
      <c r="N2507" s="242">
        <f>'[2]tr (2)'!N1719</f>
        <v>105.8</v>
      </c>
      <c r="O2507" s="244"/>
      <c r="P2507" s="242">
        <f>'[2]tr (2)'!O1719</f>
        <v>105.8</v>
      </c>
      <c r="Q2507" s="242">
        <f>'[2]tr (2)'!P1719</f>
        <v>99.7</v>
      </c>
      <c r="R2507" s="244">
        <f>'[2]tr (2)'!Q1719</f>
        <v>99.7</v>
      </c>
      <c r="S2507" s="250" t="s">
        <v>1854</v>
      </c>
    </row>
    <row r="2508" spans="1:19" s="215" customFormat="1" ht="15" customHeight="1">
      <c r="A2508" s="216" t="s">
        <v>1855</v>
      </c>
      <c r="B2508" s="247">
        <f>'[2]tr (2)'!C1720</f>
        <v>100</v>
      </c>
      <c r="C2508" s="198">
        <f>'[2]tr (2)'!D1720</f>
        <v>100</v>
      </c>
      <c r="D2508" s="198">
        <f>'[2]tr (2)'!E1720</f>
        <v>100</v>
      </c>
      <c r="E2508" s="251"/>
      <c r="F2508" s="198">
        <f>'[2]tr (2)'!F1720</f>
        <v>100</v>
      </c>
      <c r="G2508" s="198">
        <f>'[2]tr (2)'!G1720</f>
        <v>100</v>
      </c>
      <c r="H2508" s="198">
        <f>'[2]tr (2)'!H1720</f>
        <v>100</v>
      </c>
      <c r="I2508" s="198">
        <f>'[2]tr (2)'!I1720</f>
        <v>100</v>
      </c>
      <c r="J2508" s="198">
        <f>'[2]tr (2)'!J1720</f>
        <v>100</v>
      </c>
      <c r="K2508" s="198">
        <f>'[2]tr (2)'!K1720</f>
        <v>100</v>
      </c>
      <c r="L2508" s="198">
        <f>'[2]tr (2)'!L1720</f>
        <v>100</v>
      </c>
      <c r="M2508" s="198">
        <f>'[2]tr (2)'!M1720</f>
        <v>100</v>
      </c>
      <c r="N2508" s="198">
        <f>'[2]tr (2)'!N1720</f>
        <v>100</v>
      </c>
      <c r="O2508" s="251"/>
      <c r="P2508" s="198">
        <f>'[2]tr (2)'!O1720</f>
        <v>100</v>
      </c>
      <c r="Q2508" s="198">
        <f>'[2]tr (2)'!P1720</f>
        <v>100</v>
      </c>
      <c r="R2508" s="251">
        <f>'[2]tr (2)'!Q1720</f>
        <v>100</v>
      </c>
      <c r="S2508" s="253" t="s">
        <v>1856</v>
      </c>
    </row>
    <row r="2509" spans="1:19" s="215" customFormat="1" ht="15" customHeight="1">
      <c r="A2509" s="216" t="s">
        <v>1857</v>
      </c>
      <c r="B2509" s="247">
        <f>'[2]tr (2)'!C1721</f>
        <v>106.3</v>
      </c>
      <c r="C2509" s="198">
        <f>'[2]tr (2)'!D1721</f>
        <v>106.3</v>
      </c>
      <c r="D2509" s="198">
        <f>'[2]tr (2)'!E1721</f>
        <v>106.3</v>
      </c>
      <c r="E2509" s="251"/>
      <c r="F2509" s="198">
        <f>'[2]tr (2)'!F1721</f>
        <v>106.3</v>
      </c>
      <c r="G2509" s="198">
        <f>'[2]tr (2)'!G1721</f>
        <v>106.3</v>
      </c>
      <c r="H2509" s="198">
        <f>'[2]tr (2)'!H1721</f>
        <v>106.3</v>
      </c>
      <c r="I2509" s="198">
        <f>'[2]tr (2)'!I1721</f>
        <v>106.3</v>
      </c>
      <c r="J2509" s="198">
        <f>'[2]tr (2)'!J1721</f>
        <v>106.3</v>
      </c>
      <c r="K2509" s="198">
        <f>'[2]tr (2)'!K1721</f>
        <v>106.3</v>
      </c>
      <c r="L2509" s="198">
        <f>'[2]tr (2)'!L1721</f>
        <v>106.3</v>
      </c>
      <c r="M2509" s="198">
        <f>'[2]tr (2)'!M1721</f>
        <v>106.3</v>
      </c>
      <c r="N2509" s="198">
        <f>'[2]tr (2)'!N1721</f>
        <v>106.3</v>
      </c>
      <c r="O2509" s="251"/>
      <c r="P2509" s="198">
        <f>'[2]tr (2)'!O1721</f>
        <v>106.3</v>
      </c>
      <c r="Q2509" s="198">
        <f>'[2]tr (2)'!P1721</f>
        <v>100</v>
      </c>
      <c r="R2509" s="251">
        <f>'[2]tr (2)'!Q1721</f>
        <v>100</v>
      </c>
      <c r="S2509" s="253" t="s">
        <v>1858</v>
      </c>
    </row>
    <row r="2510" spans="1:19" s="215" customFormat="1" ht="15" customHeight="1">
      <c r="A2510" s="216" t="s">
        <v>1859</v>
      </c>
      <c r="B2510" s="247">
        <f>'[2]tr (2)'!C1722</f>
        <v>100</v>
      </c>
      <c r="C2510" s="198">
        <f>'[2]tr (2)'!D1722</f>
        <v>100</v>
      </c>
      <c r="D2510" s="198">
        <f>'[2]tr (2)'!E1722</f>
        <v>100</v>
      </c>
      <c r="E2510" s="251"/>
      <c r="F2510" s="198">
        <f>'[2]tr (2)'!F1722</f>
        <v>100</v>
      </c>
      <c r="G2510" s="198">
        <f>'[2]tr (2)'!G1722</f>
        <v>100</v>
      </c>
      <c r="H2510" s="198">
        <f>'[2]tr (2)'!H1722</f>
        <v>100</v>
      </c>
      <c r="I2510" s="198">
        <f>'[2]tr (2)'!I1722</f>
        <v>100</v>
      </c>
      <c r="J2510" s="198">
        <f>'[2]tr (2)'!J1722</f>
        <v>100</v>
      </c>
      <c r="K2510" s="198">
        <f>'[2]tr (2)'!K1722</f>
        <v>100</v>
      </c>
      <c r="L2510" s="198">
        <f>'[2]tr (2)'!L1722</f>
        <v>100</v>
      </c>
      <c r="M2510" s="198">
        <f>'[2]tr (2)'!M1722</f>
        <v>100</v>
      </c>
      <c r="N2510" s="198">
        <f>'[2]tr (2)'!N1722</f>
        <v>100</v>
      </c>
      <c r="O2510" s="251"/>
      <c r="P2510" s="198">
        <f>'[2]tr (2)'!O1722</f>
        <v>100</v>
      </c>
      <c r="Q2510" s="198">
        <f>'[2]tr (2)'!P1722</f>
        <v>100</v>
      </c>
      <c r="R2510" s="251">
        <f>'[2]tr (2)'!Q1722</f>
        <v>100</v>
      </c>
      <c r="S2510" s="253" t="s">
        <v>1860</v>
      </c>
    </row>
    <row r="2511" spans="1:19" s="215" customFormat="1" ht="15" customHeight="1">
      <c r="A2511" s="216" t="s">
        <v>1861</v>
      </c>
      <c r="B2511" s="247">
        <f>'[2]tr (2)'!C1723</f>
        <v>114.1</v>
      </c>
      <c r="C2511" s="198">
        <f>'[2]tr (2)'!D1723</f>
        <v>114.1</v>
      </c>
      <c r="D2511" s="198">
        <f>'[2]tr (2)'!E1723</f>
        <v>114.1</v>
      </c>
      <c r="E2511" s="251"/>
      <c r="F2511" s="198">
        <f>'[2]tr (2)'!F1723</f>
        <v>114.1</v>
      </c>
      <c r="G2511" s="198">
        <f>'[2]tr (2)'!G1723</f>
        <v>114.1</v>
      </c>
      <c r="H2511" s="198">
        <f>'[2]tr (2)'!H1723</f>
        <v>114.1</v>
      </c>
      <c r="I2511" s="198">
        <f>'[2]tr (2)'!I1723</f>
        <v>114.1</v>
      </c>
      <c r="J2511" s="198">
        <f>'[2]tr (2)'!J1723</f>
        <v>114.1</v>
      </c>
      <c r="K2511" s="198">
        <f>'[2]tr (2)'!K1723</f>
        <v>114.1</v>
      </c>
      <c r="L2511" s="198">
        <f>'[2]tr (2)'!L1723</f>
        <v>114.1</v>
      </c>
      <c r="M2511" s="198">
        <f>'[2]tr (2)'!M1723</f>
        <v>114.1</v>
      </c>
      <c r="N2511" s="198">
        <f>'[2]tr (2)'!N1723</f>
        <v>114.1</v>
      </c>
      <c r="O2511" s="251"/>
      <c r="P2511" s="198">
        <f>'[2]tr (2)'!O1723</f>
        <v>114.1</v>
      </c>
      <c r="Q2511" s="198">
        <f>'[2]tr (2)'!P1723</f>
        <v>100</v>
      </c>
      <c r="R2511" s="251">
        <f>'[2]tr (2)'!Q1723</f>
        <v>100</v>
      </c>
      <c r="S2511" s="253" t="s">
        <v>1862</v>
      </c>
    </row>
    <row r="2512" spans="1:19" s="215" customFormat="1" ht="15" customHeight="1">
      <c r="A2512" s="216" t="s">
        <v>1863</v>
      </c>
      <c r="B2512" s="247">
        <f>'[2]tr (2)'!C1724</f>
        <v>87.5</v>
      </c>
      <c r="C2512" s="198">
        <f>'[2]tr (2)'!D1724</f>
        <v>87.5</v>
      </c>
      <c r="D2512" s="198">
        <f>'[2]tr (2)'!E1724</f>
        <v>87.5</v>
      </c>
      <c r="E2512" s="251"/>
      <c r="F2512" s="198">
        <f>'[2]tr (2)'!F1724</f>
        <v>87.5</v>
      </c>
      <c r="G2512" s="198">
        <f>'[2]tr (2)'!G1724</f>
        <v>87.5</v>
      </c>
      <c r="H2512" s="198">
        <f>'[2]tr (2)'!H1724</f>
        <v>87.5</v>
      </c>
      <c r="I2512" s="198">
        <f>'[2]tr (2)'!I1724</f>
        <v>87.5</v>
      </c>
      <c r="J2512" s="198">
        <f>'[2]tr (2)'!J1724</f>
        <v>87.5</v>
      </c>
      <c r="K2512" s="198">
        <f>'[2]tr (2)'!K1724</f>
        <v>87.5</v>
      </c>
      <c r="L2512" s="198">
        <f>'[2]tr (2)'!L1724</f>
        <v>87.5</v>
      </c>
      <c r="M2512" s="198">
        <f>'[2]tr (2)'!M1724</f>
        <v>87.5</v>
      </c>
      <c r="N2512" s="198">
        <f>'[2]tr (2)'!N1724</f>
        <v>87.5</v>
      </c>
      <c r="O2512" s="251"/>
      <c r="P2512" s="198">
        <f>'[2]tr (2)'!O1724</f>
        <v>87.5</v>
      </c>
      <c r="Q2512" s="198">
        <f>'[2]tr (2)'!P1724</f>
        <v>87.5</v>
      </c>
      <c r="R2512" s="251">
        <f>'[2]tr (2)'!Q1724</f>
        <v>87.5</v>
      </c>
      <c r="S2512" s="253" t="s">
        <v>1864</v>
      </c>
    </row>
    <row r="2513" spans="1:19" s="215" customFormat="1" ht="15" customHeight="1">
      <c r="A2513" s="216"/>
      <c r="B2513" s="247"/>
      <c r="C2513" s="198"/>
      <c r="D2513" s="242"/>
      <c r="E2513" s="244"/>
      <c r="F2513" s="242"/>
      <c r="G2513" s="242"/>
      <c r="H2513" s="242"/>
      <c r="I2513" s="242"/>
      <c r="J2513" s="242"/>
      <c r="K2513" s="242"/>
      <c r="L2513" s="242"/>
      <c r="M2513" s="242"/>
      <c r="N2513" s="242"/>
      <c r="O2513" s="244"/>
      <c r="P2513" s="242"/>
      <c r="Q2513" s="242"/>
      <c r="R2513" s="244"/>
      <c r="S2513" s="253"/>
    </row>
    <row r="2514" spans="1:19" s="215" customFormat="1" ht="15" customHeight="1">
      <c r="A2514" s="249" t="s">
        <v>1865</v>
      </c>
      <c r="B2514" s="241">
        <f>'[2]tr (2)'!C1726</f>
        <v>101.6</v>
      </c>
      <c r="C2514" s="242">
        <f>'[2]tr (2)'!D1726</f>
        <v>101.6</v>
      </c>
      <c r="D2514" s="242">
        <f>'[2]tr (2)'!E1726</f>
        <v>101.6</v>
      </c>
      <c r="E2514" s="244"/>
      <c r="F2514" s="242">
        <f>'[2]tr (2)'!F1726</f>
        <v>101.1</v>
      </c>
      <c r="G2514" s="242">
        <f>'[2]tr (2)'!G1726</f>
        <v>101.6</v>
      </c>
      <c r="H2514" s="242">
        <f>'[2]tr (2)'!H1726</f>
        <v>101.1</v>
      </c>
      <c r="I2514" s="242">
        <f>'[2]tr (2)'!I1726</f>
        <v>101.1</v>
      </c>
      <c r="J2514" s="242">
        <f>'[2]tr (2)'!J1726</f>
        <v>101.1</v>
      </c>
      <c r="K2514" s="242">
        <f>'[2]tr (2)'!K1726</f>
        <v>101.1</v>
      </c>
      <c r="L2514" s="242">
        <f>'[2]tr (2)'!L1726</f>
        <v>101.1</v>
      </c>
      <c r="M2514" s="242">
        <f>'[2]tr (2)'!M1726</f>
        <v>101.1</v>
      </c>
      <c r="N2514" s="242">
        <f>'[2]tr (2)'!N1726</f>
        <v>101.1</v>
      </c>
      <c r="O2514" s="244"/>
      <c r="P2514" s="242">
        <f>'[2]tr (2)'!O1726</f>
        <v>101.1</v>
      </c>
      <c r="Q2514" s="242">
        <f>'[2]tr (2)'!P1726</f>
        <v>101.1</v>
      </c>
      <c r="R2514" s="244">
        <f>'[2]tr (2)'!Q1726</f>
        <v>101.1</v>
      </c>
      <c r="S2514" s="248" t="s">
        <v>1866</v>
      </c>
    </row>
    <row r="2515" spans="1:19" s="215" customFormat="1" ht="15" customHeight="1">
      <c r="A2515" s="216" t="s">
        <v>1867</v>
      </c>
      <c r="B2515" s="247">
        <f>'[2]tr (2)'!C1727</f>
        <v>101.6</v>
      </c>
      <c r="C2515" s="198">
        <f>'[2]tr (2)'!D1727</f>
        <v>101.6</v>
      </c>
      <c r="D2515" s="198">
        <f>'[2]tr (2)'!E1727</f>
        <v>101.6</v>
      </c>
      <c r="E2515" s="251"/>
      <c r="F2515" s="198">
        <f>'[2]tr (2)'!F1727</f>
        <v>101.1</v>
      </c>
      <c r="G2515" s="198">
        <f>'[2]tr (2)'!G1727</f>
        <v>101.7</v>
      </c>
      <c r="H2515" s="198">
        <f>'[2]tr (2)'!H1727</f>
        <v>101.1</v>
      </c>
      <c r="I2515" s="198">
        <f>'[2]tr (2)'!I1727</f>
        <v>101.1</v>
      </c>
      <c r="J2515" s="198">
        <f>'[2]tr (2)'!J1727</f>
        <v>101.1</v>
      </c>
      <c r="K2515" s="198">
        <f>'[2]tr (2)'!K1727</f>
        <v>101.1</v>
      </c>
      <c r="L2515" s="198">
        <f>'[2]tr (2)'!L1727</f>
        <v>101.1</v>
      </c>
      <c r="M2515" s="198">
        <f>'[2]tr (2)'!M1727</f>
        <v>101.1</v>
      </c>
      <c r="N2515" s="198">
        <f>'[2]tr (2)'!N1727</f>
        <v>101.1</v>
      </c>
      <c r="O2515" s="251"/>
      <c r="P2515" s="198">
        <f>'[2]tr (2)'!O1727</f>
        <v>101.1</v>
      </c>
      <c r="Q2515" s="198">
        <f>'[2]tr (2)'!P1727</f>
        <v>101.1</v>
      </c>
      <c r="R2515" s="251">
        <f>'[2]tr (2)'!Q1727</f>
        <v>101.1</v>
      </c>
      <c r="S2515" s="253" t="s">
        <v>1868</v>
      </c>
    </row>
    <row r="2516" spans="1:19" s="215" customFormat="1" ht="15" customHeight="1">
      <c r="A2516" s="216" t="s">
        <v>1869</v>
      </c>
      <c r="B2516" s="247">
        <f>'[2]tr (2)'!C1728</f>
        <v>100</v>
      </c>
      <c r="C2516" s="198">
        <f>'[2]tr (2)'!D1728</f>
        <v>100</v>
      </c>
      <c r="D2516" s="198">
        <f>'[2]tr (2)'!E1728</f>
        <v>100</v>
      </c>
      <c r="E2516" s="251"/>
      <c r="F2516" s="198">
        <f>'[2]tr (2)'!F1728</f>
        <v>100</v>
      </c>
      <c r="G2516" s="198">
        <f>'[2]tr (2)'!G1728</f>
        <v>100.6</v>
      </c>
      <c r="H2516" s="198">
        <f>'[2]tr (2)'!H1728</f>
        <v>100</v>
      </c>
      <c r="I2516" s="198">
        <f>'[2]tr (2)'!I1728</f>
        <v>100</v>
      </c>
      <c r="J2516" s="198">
        <f>'[2]tr (2)'!J1728</f>
        <v>100</v>
      </c>
      <c r="K2516" s="198">
        <f>'[2]tr (2)'!K1728</f>
        <v>100</v>
      </c>
      <c r="L2516" s="198">
        <f>'[2]tr (2)'!L1728</f>
        <v>100</v>
      </c>
      <c r="M2516" s="198">
        <f>'[2]tr (2)'!M1728</f>
        <v>100</v>
      </c>
      <c r="N2516" s="198">
        <f>'[2]tr (2)'!N1728</f>
        <v>100</v>
      </c>
      <c r="O2516" s="251"/>
      <c r="P2516" s="198">
        <f>'[2]tr (2)'!O1728</f>
        <v>100</v>
      </c>
      <c r="Q2516" s="198">
        <f>'[2]tr (2)'!P1728</f>
        <v>100</v>
      </c>
      <c r="R2516" s="251">
        <f>'[2]tr (2)'!Q1728</f>
        <v>100</v>
      </c>
      <c r="S2516" s="253" t="s">
        <v>1870</v>
      </c>
    </row>
    <row r="2517" spans="1:19" s="215" customFormat="1" ht="15" customHeight="1">
      <c r="A2517" s="216" t="s">
        <v>1871</v>
      </c>
      <c r="B2517" s="247">
        <f>'[2]tr (2)'!C1729</f>
        <v>100</v>
      </c>
      <c r="C2517" s="198">
        <f>'[2]tr (2)'!D1729</f>
        <v>100</v>
      </c>
      <c r="D2517" s="198">
        <f>'[2]tr (2)'!E1729</f>
        <v>100</v>
      </c>
      <c r="E2517" s="251"/>
      <c r="F2517" s="198">
        <f>'[2]tr (2)'!F1729</f>
        <v>100</v>
      </c>
      <c r="G2517" s="198">
        <f>'[2]tr (2)'!G1729</f>
        <v>100.6</v>
      </c>
      <c r="H2517" s="198">
        <f>'[2]tr (2)'!H1729</f>
        <v>100</v>
      </c>
      <c r="I2517" s="198">
        <f>'[2]tr (2)'!I1729</f>
        <v>100</v>
      </c>
      <c r="J2517" s="198">
        <f>'[2]tr (2)'!J1729</f>
        <v>100</v>
      </c>
      <c r="K2517" s="198">
        <f>'[2]tr (2)'!K1729</f>
        <v>100</v>
      </c>
      <c r="L2517" s="198">
        <f>'[2]tr (2)'!L1729</f>
        <v>100</v>
      </c>
      <c r="M2517" s="198">
        <f>'[2]tr (2)'!M1729</f>
        <v>100</v>
      </c>
      <c r="N2517" s="198">
        <f>'[2]tr (2)'!N1729</f>
        <v>100</v>
      </c>
      <c r="O2517" s="251"/>
      <c r="P2517" s="198">
        <f>'[2]tr (2)'!O1729</f>
        <v>100</v>
      </c>
      <c r="Q2517" s="198">
        <f>'[2]tr (2)'!P1729</f>
        <v>100</v>
      </c>
      <c r="R2517" s="251">
        <f>'[2]tr (2)'!Q1729</f>
        <v>100</v>
      </c>
      <c r="S2517" s="253" t="s">
        <v>1872</v>
      </c>
    </row>
    <row r="2518" spans="1:19" s="215" customFormat="1" ht="15" customHeight="1">
      <c r="A2518" s="216"/>
      <c r="B2518" s="247"/>
      <c r="C2518" s="198"/>
      <c r="D2518" s="242"/>
      <c r="E2518" s="244"/>
      <c r="F2518" s="242"/>
      <c r="G2518" s="242"/>
      <c r="H2518" s="242"/>
      <c r="I2518" s="242"/>
      <c r="J2518" s="242"/>
      <c r="K2518" s="242"/>
      <c r="L2518" s="242"/>
      <c r="M2518" s="242"/>
      <c r="N2518" s="242"/>
      <c r="O2518" s="244"/>
      <c r="P2518" s="242"/>
      <c r="Q2518" s="242"/>
      <c r="R2518" s="244"/>
      <c r="S2518" s="253"/>
    </row>
    <row r="2519" spans="1:19" s="215" customFormat="1" ht="15" customHeight="1">
      <c r="A2519" s="249" t="s">
        <v>1873</v>
      </c>
      <c r="B2519" s="241">
        <f>'[2]tr (2)'!C1731</f>
        <v>109.2</v>
      </c>
      <c r="C2519" s="242">
        <f>'[2]tr (2)'!D1731</f>
        <v>108.9</v>
      </c>
      <c r="D2519" s="242">
        <f>'[2]tr (2)'!E1731</f>
        <v>108.9</v>
      </c>
      <c r="E2519" s="244"/>
      <c r="F2519" s="242">
        <f>'[2]tr (2)'!F1731</f>
        <v>108.8</v>
      </c>
      <c r="G2519" s="242">
        <f>'[2]tr (2)'!G1731</f>
        <v>108.8</v>
      </c>
      <c r="H2519" s="242">
        <f>'[2]tr (2)'!H1731</f>
        <v>108.8</v>
      </c>
      <c r="I2519" s="242">
        <f>'[2]tr (2)'!I1731</f>
        <v>108.8</v>
      </c>
      <c r="J2519" s="242">
        <f>'[2]tr (2)'!J1731</f>
        <v>108.8</v>
      </c>
      <c r="K2519" s="242">
        <f>'[2]tr (2)'!K1731</f>
        <v>108.8</v>
      </c>
      <c r="L2519" s="242">
        <f>'[2]tr (2)'!L1731</f>
        <v>108.4</v>
      </c>
      <c r="M2519" s="242">
        <f>'[2]tr (2)'!M1731</f>
        <v>108.4</v>
      </c>
      <c r="N2519" s="242">
        <f>'[2]tr (2)'!N1731</f>
        <v>108.4</v>
      </c>
      <c r="O2519" s="244"/>
      <c r="P2519" s="242">
        <f>'[2]tr (2)'!O1731</f>
        <v>108.2</v>
      </c>
      <c r="Q2519" s="242">
        <f>'[2]tr (2)'!P1731</f>
        <v>108</v>
      </c>
      <c r="R2519" s="244">
        <f>'[2]tr (2)'!Q1731</f>
        <v>108</v>
      </c>
      <c r="S2519" s="248" t="s">
        <v>1874</v>
      </c>
    </row>
    <row r="2520" spans="1:19" s="215" customFormat="1" ht="15" customHeight="1">
      <c r="A2520" s="216" t="s">
        <v>1875</v>
      </c>
      <c r="B2520" s="247">
        <f>'[2]tr (2)'!C1732</f>
        <v>116.3</v>
      </c>
      <c r="C2520" s="198">
        <f>'[2]tr (2)'!D1732</f>
        <v>116.3</v>
      </c>
      <c r="D2520" s="198">
        <f>'[2]tr (2)'!E1732</f>
        <v>116.3</v>
      </c>
      <c r="E2520" s="251"/>
      <c r="F2520" s="198">
        <f>'[2]tr (2)'!F1732</f>
        <v>116.3</v>
      </c>
      <c r="G2520" s="198">
        <f>'[2]tr (2)'!G1732</f>
        <v>116.3</v>
      </c>
      <c r="H2520" s="198">
        <f>'[2]tr (2)'!H1732</f>
        <v>116.3</v>
      </c>
      <c r="I2520" s="198">
        <f>'[2]tr (2)'!I1732</f>
        <v>116.3</v>
      </c>
      <c r="J2520" s="198">
        <f>'[2]tr (2)'!J1732</f>
        <v>116.3</v>
      </c>
      <c r="K2520" s="198">
        <f>'[2]tr (2)'!K1732</f>
        <v>116.3</v>
      </c>
      <c r="L2520" s="198">
        <f>'[2]tr (2)'!L1732</f>
        <v>116.3</v>
      </c>
      <c r="M2520" s="198">
        <f>'[2]tr (2)'!M1732</f>
        <v>116.3</v>
      </c>
      <c r="N2520" s="198">
        <f>'[2]tr (2)'!N1732</f>
        <v>116.3</v>
      </c>
      <c r="O2520" s="251"/>
      <c r="P2520" s="198">
        <f>'[2]tr (2)'!O1732</f>
        <v>116.3</v>
      </c>
      <c r="Q2520" s="198">
        <f>'[2]tr (2)'!P1732</f>
        <v>116.3</v>
      </c>
      <c r="R2520" s="251">
        <f>'[2]tr (2)'!Q1732</f>
        <v>116.3</v>
      </c>
      <c r="S2520" s="253" t="s">
        <v>1876</v>
      </c>
    </row>
    <row r="2521" spans="1:19" s="215" customFormat="1" ht="15" customHeight="1">
      <c r="A2521" s="216" t="s">
        <v>1877</v>
      </c>
      <c r="B2521" s="247">
        <f>'[2]tr (2)'!C1733</f>
        <v>100</v>
      </c>
      <c r="C2521" s="198">
        <f>'[2]tr (2)'!D1733</f>
        <v>100</v>
      </c>
      <c r="D2521" s="198">
        <f>'[2]tr (2)'!E1733</f>
        <v>100</v>
      </c>
      <c r="E2521" s="251"/>
      <c r="F2521" s="198">
        <f>'[2]tr (2)'!F1733</f>
        <v>100</v>
      </c>
      <c r="G2521" s="198">
        <f>'[2]tr (2)'!G1733</f>
        <v>100</v>
      </c>
      <c r="H2521" s="198">
        <f>'[2]tr (2)'!H1733</f>
        <v>100</v>
      </c>
      <c r="I2521" s="198">
        <f>'[2]tr (2)'!I1733</f>
        <v>100</v>
      </c>
      <c r="J2521" s="198">
        <f>'[2]tr (2)'!J1733</f>
        <v>100</v>
      </c>
      <c r="K2521" s="198">
        <f>'[2]tr (2)'!K1733</f>
        <v>100</v>
      </c>
      <c r="L2521" s="198">
        <f>'[2]tr (2)'!L1733</f>
        <v>100</v>
      </c>
      <c r="M2521" s="198">
        <f>'[2]tr (2)'!M1733</f>
        <v>100</v>
      </c>
      <c r="N2521" s="198">
        <f>'[2]tr (2)'!N1733</f>
        <v>100</v>
      </c>
      <c r="O2521" s="251"/>
      <c r="P2521" s="198">
        <f>'[2]tr (2)'!O1733</f>
        <v>100</v>
      </c>
      <c r="Q2521" s="198">
        <f>'[2]tr (2)'!P1733</f>
        <v>100</v>
      </c>
      <c r="R2521" s="251">
        <f>'[2]tr (2)'!Q1733</f>
        <v>100</v>
      </c>
      <c r="S2521" s="252" t="s">
        <v>1878</v>
      </c>
    </row>
    <row r="2522" spans="1:19" s="215" customFormat="1" ht="15" customHeight="1">
      <c r="A2522" s="216" t="s">
        <v>1879</v>
      </c>
      <c r="B2522" s="247">
        <f>'[2]tr (2)'!C1734</f>
        <v>102</v>
      </c>
      <c r="C2522" s="198">
        <f>'[2]tr (2)'!D1734</f>
        <v>102</v>
      </c>
      <c r="D2522" s="198">
        <f>'[2]tr (2)'!E1734</f>
        <v>102</v>
      </c>
      <c r="E2522" s="251"/>
      <c r="F2522" s="198">
        <f>'[2]tr (2)'!F1734</f>
        <v>101.9</v>
      </c>
      <c r="G2522" s="198">
        <f>'[2]tr (2)'!G1734</f>
        <v>101.9</v>
      </c>
      <c r="H2522" s="198">
        <f>'[2]tr (2)'!H1734</f>
        <v>101.9</v>
      </c>
      <c r="I2522" s="198">
        <f>'[2]tr (2)'!I1734</f>
        <v>101.9</v>
      </c>
      <c r="J2522" s="198">
        <f>'[2]tr (2)'!J1734</f>
        <v>101.9</v>
      </c>
      <c r="K2522" s="198">
        <f>'[2]tr (2)'!K1734</f>
        <v>101.9</v>
      </c>
      <c r="L2522" s="198">
        <f>'[2]tr (2)'!L1734</f>
        <v>101.9</v>
      </c>
      <c r="M2522" s="198">
        <f>'[2]tr (2)'!M1734</f>
        <v>101.9</v>
      </c>
      <c r="N2522" s="198">
        <f>'[2]tr (2)'!N1734</f>
        <v>101.9</v>
      </c>
      <c r="O2522" s="251"/>
      <c r="P2522" s="198">
        <f>'[2]tr (2)'!O1734</f>
        <v>101.2</v>
      </c>
      <c r="Q2522" s="198">
        <f>'[2]tr (2)'!P1734</f>
        <v>100.8</v>
      </c>
      <c r="R2522" s="251">
        <f>'[2]tr (2)'!Q1734</f>
        <v>100.7</v>
      </c>
      <c r="S2522" s="252" t="s">
        <v>1880</v>
      </c>
    </row>
    <row r="2523" spans="1:19" s="215" customFormat="1" ht="15" customHeight="1">
      <c r="A2523" s="216" t="s">
        <v>1881</v>
      </c>
      <c r="B2523" s="247">
        <f>'[2]tr (2)'!C1735</f>
        <v>122.1</v>
      </c>
      <c r="C2523" s="198">
        <f>'[2]tr (2)'!D1735</f>
        <v>106.1</v>
      </c>
      <c r="D2523" s="198">
        <f>'[2]tr (2)'!E1735</f>
        <v>106.1</v>
      </c>
      <c r="E2523" s="251"/>
      <c r="F2523" s="198">
        <f>'[2]tr (2)'!F1735</f>
        <v>106.1</v>
      </c>
      <c r="G2523" s="198">
        <f>'[2]tr (2)'!G1735</f>
        <v>106.1</v>
      </c>
      <c r="H2523" s="198">
        <f>'[2]tr (2)'!H1735</f>
        <v>106.1</v>
      </c>
      <c r="I2523" s="198">
        <f>'[2]tr (2)'!I1735</f>
        <v>106.1</v>
      </c>
      <c r="J2523" s="198">
        <f>'[2]tr (2)'!J1735</f>
        <v>106.1</v>
      </c>
      <c r="K2523" s="198">
        <f>'[2]tr (2)'!K1735</f>
        <v>106.1</v>
      </c>
      <c r="L2523" s="198">
        <f>'[2]tr (2)'!L1735</f>
        <v>99.3</v>
      </c>
      <c r="M2523" s="198">
        <f>'[2]tr (2)'!M1735</f>
        <v>99.3</v>
      </c>
      <c r="N2523" s="198">
        <f>'[2]tr (2)'!N1735</f>
        <v>99.3</v>
      </c>
      <c r="O2523" s="251"/>
      <c r="P2523" s="198">
        <f>'[2]tr (2)'!O1735</f>
        <v>99.3</v>
      </c>
      <c r="Q2523" s="198">
        <f>'[2]tr (2)'!P1735</f>
        <v>99.3</v>
      </c>
      <c r="R2523" s="251">
        <f>'[2]tr (2)'!Q1735</f>
        <v>99.3</v>
      </c>
      <c r="S2523" s="253" t="s">
        <v>1882</v>
      </c>
    </row>
    <row r="2524" spans="1:19" s="215" customFormat="1" ht="15" customHeight="1">
      <c r="A2524" s="216" t="s">
        <v>1883</v>
      </c>
      <c r="B2524" s="247">
        <f>'[2]tr (2)'!C1736</f>
        <v>100.3</v>
      </c>
      <c r="C2524" s="198">
        <f>'[2]tr (2)'!D1736</f>
        <v>100.3</v>
      </c>
      <c r="D2524" s="198">
        <f>'[2]tr (2)'!E1736</f>
        <v>100.3</v>
      </c>
      <c r="E2524" s="251"/>
      <c r="F2524" s="198">
        <f>'[2]tr (2)'!F1736</f>
        <v>100.3</v>
      </c>
      <c r="G2524" s="198">
        <f>'[2]tr (2)'!G1736</f>
        <v>100.3</v>
      </c>
      <c r="H2524" s="198">
        <f>'[2]tr (2)'!H1736</f>
        <v>100.3</v>
      </c>
      <c r="I2524" s="198">
        <f>'[2]tr (2)'!I1736</f>
        <v>100.3</v>
      </c>
      <c r="J2524" s="198">
        <f>'[2]tr (2)'!J1736</f>
        <v>100.3</v>
      </c>
      <c r="K2524" s="198">
        <f>'[2]tr (2)'!K1736</f>
        <v>100.3</v>
      </c>
      <c r="L2524" s="198">
        <f>'[2]tr (2)'!L1736</f>
        <v>100.3</v>
      </c>
      <c r="M2524" s="198">
        <f>'[2]tr (2)'!M1736</f>
        <v>100.3</v>
      </c>
      <c r="N2524" s="198">
        <f>'[2]tr (2)'!N1736</f>
        <v>100.3</v>
      </c>
      <c r="O2524" s="251"/>
      <c r="P2524" s="198">
        <f>'[2]tr (2)'!O1736</f>
        <v>100.3</v>
      </c>
      <c r="Q2524" s="198">
        <f>'[2]tr (2)'!P1736</f>
        <v>100.3</v>
      </c>
      <c r="R2524" s="251">
        <f>'[2]tr (2)'!Q1736</f>
        <v>100.3</v>
      </c>
      <c r="S2524" s="252" t="s">
        <v>1884</v>
      </c>
    </row>
    <row r="2525" spans="1:19" s="215" customFormat="1" ht="15" customHeight="1">
      <c r="A2525" s="216" t="s">
        <v>1885</v>
      </c>
      <c r="B2525" s="247">
        <f>'[2]tr (2)'!C1737</f>
        <v>103.4</v>
      </c>
      <c r="C2525" s="198">
        <f>'[2]tr (2)'!D1737</f>
        <v>103.4</v>
      </c>
      <c r="D2525" s="198">
        <f>'[2]tr (2)'!E1737</f>
        <v>103.4</v>
      </c>
      <c r="E2525" s="251"/>
      <c r="F2525" s="198">
        <f>'[2]tr (2)'!F1737</f>
        <v>103.4</v>
      </c>
      <c r="G2525" s="198">
        <f>'[2]tr (2)'!G1737</f>
        <v>103.4</v>
      </c>
      <c r="H2525" s="198">
        <f>'[2]tr (2)'!H1737</f>
        <v>103.4</v>
      </c>
      <c r="I2525" s="198">
        <f>'[2]tr (2)'!I1737</f>
        <v>103.4</v>
      </c>
      <c r="J2525" s="198">
        <f>'[2]tr (2)'!J1737</f>
        <v>103.4</v>
      </c>
      <c r="K2525" s="198">
        <f>'[2]tr (2)'!K1737</f>
        <v>103.4</v>
      </c>
      <c r="L2525" s="198">
        <f>'[2]tr (2)'!L1737</f>
        <v>100</v>
      </c>
      <c r="M2525" s="198">
        <f>'[2]tr (2)'!M1737</f>
        <v>100</v>
      </c>
      <c r="N2525" s="198">
        <f>'[2]tr (2)'!N1737</f>
        <v>100</v>
      </c>
      <c r="O2525" s="251"/>
      <c r="P2525" s="198">
        <f>'[2]tr (2)'!O1737</f>
        <v>100</v>
      </c>
      <c r="Q2525" s="198">
        <f>'[2]tr (2)'!P1737</f>
        <v>100</v>
      </c>
      <c r="R2525" s="251">
        <f>'[2]tr (2)'!Q1737</f>
        <v>100</v>
      </c>
      <c r="S2525" s="252" t="s">
        <v>1886</v>
      </c>
    </row>
    <row r="2526" spans="1:19" s="215" customFormat="1" ht="15" customHeight="1">
      <c r="A2526" s="216" t="s">
        <v>1887</v>
      </c>
      <c r="B2526" s="247">
        <f>'[2]tr (2)'!C1738</f>
        <v>100</v>
      </c>
      <c r="C2526" s="198">
        <f>'[2]tr (2)'!D1738</f>
        <v>100</v>
      </c>
      <c r="D2526" s="198">
        <f>'[2]tr (2)'!E1738</f>
        <v>100</v>
      </c>
      <c r="E2526" s="251"/>
      <c r="F2526" s="198">
        <f>'[2]tr (2)'!F1738</f>
        <v>100</v>
      </c>
      <c r="G2526" s="198">
        <f>'[2]tr (2)'!G1738</f>
        <v>100</v>
      </c>
      <c r="H2526" s="198">
        <f>'[2]tr (2)'!H1738</f>
        <v>100</v>
      </c>
      <c r="I2526" s="198">
        <f>'[2]tr (2)'!I1738</f>
        <v>100</v>
      </c>
      <c r="J2526" s="198">
        <f>'[2]tr (2)'!J1738</f>
        <v>100</v>
      </c>
      <c r="K2526" s="198">
        <f>'[2]tr (2)'!K1738</f>
        <v>100</v>
      </c>
      <c r="L2526" s="198">
        <f>'[2]tr (2)'!L1738</f>
        <v>100</v>
      </c>
      <c r="M2526" s="198">
        <f>'[2]tr (2)'!M1738</f>
        <v>100</v>
      </c>
      <c r="N2526" s="198">
        <f>'[2]tr (2)'!N1738</f>
        <v>100</v>
      </c>
      <c r="O2526" s="251"/>
      <c r="P2526" s="198">
        <f>'[2]tr (2)'!O1738</f>
        <v>100</v>
      </c>
      <c r="Q2526" s="198">
        <f>'[2]tr (2)'!P1738</f>
        <v>100</v>
      </c>
      <c r="R2526" s="251">
        <f>'[2]tr (2)'!Q1738</f>
        <v>100</v>
      </c>
      <c r="S2526" s="256" t="s">
        <v>1888</v>
      </c>
    </row>
    <row r="2527" spans="1:19" s="215" customFormat="1" ht="15" customHeight="1">
      <c r="A2527" s="216" t="s">
        <v>1889</v>
      </c>
      <c r="B2527" s="247">
        <f>'[2]tr (2)'!C1739</f>
        <v>104</v>
      </c>
      <c r="C2527" s="198">
        <f>'[2]tr (2)'!D1739</f>
        <v>104</v>
      </c>
      <c r="D2527" s="198">
        <f>'[2]tr (2)'!E1739</f>
        <v>104</v>
      </c>
      <c r="E2527" s="251"/>
      <c r="F2527" s="198">
        <f>'[2]tr (2)'!F1739</f>
        <v>104</v>
      </c>
      <c r="G2527" s="198">
        <f>'[2]tr (2)'!G1739</f>
        <v>104</v>
      </c>
      <c r="H2527" s="198">
        <f>'[2]tr (2)'!H1739</f>
        <v>104</v>
      </c>
      <c r="I2527" s="198">
        <f>'[2]tr (2)'!I1739</f>
        <v>104</v>
      </c>
      <c r="J2527" s="198">
        <f>'[2]tr (2)'!J1739</f>
        <v>104</v>
      </c>
      <c r="K2527" s="198">
        <f>'[2]tr (2)'!K1739</f>
        <v>104</v>
      </c>
      <c r="L2527" s="198">
        <f>'[2]tr (2)'!L1739</f>
        <v>104</v>
      </c>
      <c r="M2527" s="198">
        <f>'[2]tr (2)'!M1739</f>
        <v>104</v>
      </c>
      <c r="N2527" s="198">
        <f>'[2]tr (2)'!N1739</f>
        <v>104</v>
      </c>
      <c r="O2527" s="251"/>
      <c r="P2527" s="198">
        <f>'[2]tr (2)'!O1739</f>
        <v>104</v>
      </c>
      <c r="Q2527" s="198">
        <f>'[2]tr (2)'!P1739</f>
        <v>104</v>
      </c>
      <c r="R2527" s="251">
        <f>'[2]tr (2)'!Q1739</f>
        <v>104</v>
      </c>
      <c r="S2527" s="252" t="s">
        <v>1890</v>
      </c>
    </row>
    <row r="2528" spans="1:19" s="215" customFormat="1" ht="15" customHeight="1">
      <c r="A2528" s="216"/>
      <c r="B2528" s="247"/>
      <c r="C2528" s="198"/>
      <c r="D2528" s="198"/>
      <c r="E2528" s="255"/>
      <c r="F2528" s="195"/>
      <c r="G2528" s="195"/>
      <c r="H2528" s="195"/>
      <c r="I2528" s="195"/>
      <c r="J2528" s="196"/>
      <c r="K2528" s="195"/>
      <c r="L2528" s="195"/>
      <c r="M2528" s="196"/>
      <c r="N2528" s="195"/>
      <c r="O2528" s="196"/>
      <c r="P2528" s="236"/>
      <c r="Q2528" s="195"/>
      <c r="R2528" s="237"/>
      <c r="S2528" s="252"/>
    </row>
    <row r="2529" spans="1:19" s="215" customFormat="1" ht="15" customHeight="1">
      <c r="A2529" s="216"/>
      <c r="B2529" s="247"/>
      <c r="C2529" s="198"/>
      <c r="D2529" s="198"/>
      <c r="E2529" s="255"/>
      <c r="F2529" s="195"/>
      <c r="G2529" s="195"/>
      <c r="H2529" s="195"/>
      <c r="I2529" s="195"/>
      <c r="J2529" s="196"/>
      <c r="K2529" s="195"/>
      <c r="L2529" s="195"/>
      <c r="M2529" s="196"/>
      <c r="N2529" s="195"/>
      <c r="O2529" s="196"/>
      <c r="P2529" s="236"/>
      <c r="Q2529" s="195"/>
      <c r="R2529" s="237"/>
      <c r="S2529" s="252"/>
    </row>
    <row r="2530" spans="1:19" s="215" customFormat="1" ht="15" customHeight="1">
      <c r="A2530" s="216"/>
      <c r="B2530" s="247"/>
      <c r="C2530" s="198"/>
      <c r="D2530" s="198"/>
      <c r="E2530" s="255"/>
      <c r="F2530" s="195"/>
      <c r="G2530" s="195"/>
      <c r="H2530" s="195"/>
      <c r="I2530" s="195"/>
      <c r="J2530" s="196"/>
      <c r="K2530" s="195"/>
      <c r="L2530" s="195"/>
      <c r="M2530" s="196"/>
      <c r="N2530" s="195"/>
      <c r="O2530" s="196"/>
      <c r="P2530" s="236"/>
      <c r="Q2530" s="195"/>
      <c r="R2530" s="237"/>
      <c r="S2530" s="252"/>
    </row>
    <row r="2531" spans="1:19" s="215" customFormat="1" ht="15" customHeight="1">
      <c r="A2531" s="216"/>
      <c r="B2531" s="247"/>
      <c r="C2531" s="198"/>
      <c r="D2531" s="198"/>
      <c r="E2531" s="255"/>
      <c r="F2531" s="195"/>
      <c r="G2531" s="195"/>
      <c r="H2531" s="195"/>
      <c r="I2531" s="195"/>
      <c r="J2531" s="196"/>
      <c r="K2531" s="195"/>
      <c r="L2531" s="195"/>
      <c r="M2531" s="196"/>
      <c r="N2531" s="195"/>
      <c r="O2531" s="196"/>
      <c r="P2531" s="236"/>
      <c r="Q2531" s="195"/>
      <c r="R2531" s="237"/>
      <c r="S2531" s="252"/>
    </row>
    <row r="2532" spans="1:19" s="215" customFormat="1" ht="15" customHeight="1">
      <c r="A2532" s="216"/>
      <c r="B2532" s="247"/>
      <c r="C2532" s="198"/>
      <c r="D2532" s="198"/>
      <c r="E2532" s="255"/>
      <c r="F2532" s="195"/>
      <c r="G2532" s="195"/>
      <c r="H2532" s="195"/>
      <c r="I2532" s="195"/>
      <c r="J2532" s="196"/>
      <c r="K2532" s="195"/>
      <c r="L2532" s="195"/>
      <c r="M2532" s="196"/>
      <c r="N2532" s="195"/>
      <c r="O2532" s="196"/>
      <c r="P2532" s="236"/>
      <c r="Q2532" s="195"/>
      <c r="R2532" s="237"/>
      <c r="S2532" s="252"/>
    </row>
    <row r="2533" spans="1:19" s="215" customFormat="1" ht="15" customHeight="1">
      <c r="A2533" s="216"/>
      <c r="B2533" s="247"/>
      <c r="C2533" s="198"/>
      <c r="D2533" s="198"/>
      <c r="E2533" s="255"/>
      <c r="F2533" s="195"/>
      <c r="G2533" s="195"/>
      <c r="H2533" s="195"/>
      <c r="I2533" s="195"/>
      <c r="J2533" s="196"/>
      <c r="K2533" s="195"/>
      <c r="L2533" s="195"/>
      <c r="M2533" s="196"/>
      <c r="N2533" s="195"/>
      <c r="O2533" s="196"/>
      <c r="P2533" s="236"/>
      <c r="Q2533" s="195"/>
      <c r="R2533" s="237"/>
      <c r="S2533" s="252"/>
    </row>
    <row r="2534" spans="1:19" s="215" customFormat="1" ht="15" customHeight="1">
      <c r="A2534" s="216"/>
      <c r="B2534" s="247"/>
      <c r="C2534" s="198"/>
      <c r="D2534" s="198"/>
      <c r="E2534" s="255"/>
      <c r="F2534" s="195"/>
      <c r="G2534" s="195"/>
      <c r="H2534" s="195"/>
      <c r="I2534" s="195"/>
      <c r="J2534" s="196"/>
      <c r="K2534" s="195"/>
      <c r="L2534" s="195"/>
      <c r="M2534" s="196"/>
      <c r="N2534" s="195"/>
      <c r="O2534" s="196"/>
      <c r="P2534" s="236"/>
      <c r="Q2534" s="195"/>
      <c r="R2534" s="237"/>
      <c r="S2534" s="252"/>
    </row>
    <row r="2535" spans="1:19" s="215" customFormat="1" ht="15" customHeight="1">
      <c r="A2535" s="216"/>
      <c r="B2535" s="247"/>
      <c r="C2535" s="198"/>
      <c r="D2535" s="198"/>
      <c r="E2535" s="255"/>
      <c r="F2535" s="195"/>
      <c r="G2535" s="195"/>
      <c r="H2535" s="195"/>
      <c r="I2535" s="195"/>
      <c r="J2535" s="196"/>
      <c r="K2535" s="195"/>
      <c r="L2535" s="195"/>
      <c r="M2535" s="196"/>
      <c r="N2535" s="195"/>
      <c r="O2535" s="196"/>
      <c r="P2535" s="236"/>
      <c r="Q2535" s="195"/>
      <c r="R2535" s="237"/>
      <c r="S2535" s="252"/>
    </row>
    <row r="2536" spans="1:19" s="215" customFormat="1" ht="15" customHeight="1">
      <c r="A2536" s="281"/>
      <c r="B2536" s="258"/>
      <c r="C2536" s="259"/>
      <c r="D2536" s="259"/>
      <c r="E2536" s="260"/>
      <c r="F2536" s="308"/>
      <c r="G2536" s="212"/>
      <c r="H2536" s="212"/>
      <c r="I2536" s="212"/>
      <c r="J2536" s="212"/>
      <c r="K2536" s="212"/>
      <c r="L2536" s="212"/>
      <c r="M2536" s="212"/>
      <c r="N2536" s="212"/>
      <c r="O2536" s="212"/>
      <c r="P2536" s="308"/>
      <c r="Q2536" s="212"/>
      <c r="R2536" s="282"/>
      <c r="S2536" s="214"/>
    </row>
    <row r="2537" spans="1:19" s="215" customFormat="1" ht="15" customHeight="1">
      <c r="A2537" s="271" t="s">
        <v>1891</v>
      </c>
      <c r="B2537" s="198"/>
      <c r="C2537" s="198"/>
      <c r="D2537" s="198"/>
      <c r="E2537" s="265"/>
      <c r="F2537" s="195"/>
      <c r="G2537" s="195"/>
      <c r="H2537" s="195"/>
      <c r="I2537" s="195"/>
      <c r="J2537" s="196"/>
      <c r="K2537" s="195"/>
      <c r="L2537" s="195"/>
      <c r="M2537" s="196"/>
      <c r="N2537" s="195"/>
      <c r="O2537" s="195"/>
      <c r="P2537" s="195"/>
      <c r="Q2537" s="195"/>
      <c r="R2537" s="296"/>
      <c r="S2537" s="272" t="s">
        <v>1892</v>
      </c>
    </row>
    <row r="2538" spans="1:19" s="215" customFormat="1" ht="15" customHeight="1">
      <c r="A2538" s="271"/>
      <c r="B2538" s="198"/>
      <c r="C2538" s="198"/>
      <c r="D2538" s="198"/>
      <c r="E2538" s="265"/>
      <c r="F2538" s="195"/>
      <c r="G2538" s="195"/>
      <c r="H2538" s="195"/>
      <c r="I2538" s="195"/>
      <c r="J2538" s="196"/>
      <c r="K2538" s="195"/>
      <c r="L2538" s="195"/>
      <c r="M2538" s="196"/>
      <c r="N2538" s="195"/>
      <c r="O2538" s="195"/>
      <c r="P2538" s="195"/>
      <c r="Q2538" s="195"/>
      <c r="R2538" s="195"/>
      <c r="S2538" s="272"/>
    </row>
    <row r="2539" spans="1:19" s="215" customFormat="1" ht="15" customHeight="1">
      <c r="A2539" s="271"/>
      <c r="B2539" s="198"/>
      <c r="C2539" s="198"/>
      <c r="D2539" s="198"/>
      <c r="E2539" s="265"/>
      <c r="F2539" s="195"/>
      <c r="G2539" s="195"/>
      <c r="H2539" s="195"/>
      <c r="I2539" s="195"/>
      <c r="J2539" s="196"/>
      <c r="K2539" s="195"/>
      <c r="L2539" s="195"/>
      <c r="M2539" s="196"/>
      <c r="N2539" s="195"/>
      <c r="O2539" s="195"/>
      <c r="P2539" s="195"/>
      <c r="Q2539" s="195"/>
      <c r="R2539" s="195"/>
      <c r="S2539" s="272"/>
    </row>
    <row r="2540" spans="1:19" s="215" customFormat="1" ht="15" customHeight="1">
      <c r="A2540" s="271"/>
      <c r="B2540" s="198"/>
      <c r="C2540" s="198"/>
      <c r="D2540" s="198"/>
      <c r="E2540" s="265"/>
      <c r="F2540" s="195"/>
      <c r="G2540" s="195"/>
      <c r="H2540" s="195"/>
      <c r="I2540" s="195"/>
      <c r="J2540" s="196"/>
      <c r="K2540" s="195"/>
      <c r="L2540" s="195"/>
      <c r="M2540" s="196"/>
      <c r="N2540" s="195"/>
      <c r="O2540" s="195"/>
      <c r="P2540" s="195"/>
      <c r="Q2540" s="195"/>
      <c r="R2540" s="195"/>
      <c r="S2540" s="272"/>
    </row>
    <row r="2541" spans="1:19" s="215" customFormat="1" ht="24" customHeight="1">
      <c r="A2541" s="194" t="s">
        <v>1670</v>
      </c>
      <c r="B2541" s="198"/>
      <c r="C2541" s="198"/>
      <c r="D2541" s="198"/>
      <c r="E2541" s="195"/>
      <c r="F2541" s="195"/>
      <c r="G2541" s="195"/>
      <c r="H2541" s="195"/>
      <c r="I2541" s="195"/>
      <c r="J2541" s="196"/>
      <c r="K2541" s="195"/>
      <c r="L2541" s="195"/>
      <c r="M2541" s="196"/>
      <c r="N2541" s="195"/>
      <c r="O2541" s="195"/>
      <c r="P2541" s="195"/>
      <c r="Q2541" s="195"/>
      <c r="R2541" s="195"/>
      <c r="S2541" s="199" t="s">
        <v>1671</v>
      </c>
    </row>
    <row r="2542" spans="1:19" s="215" customFormat="1" ht="18" customHeight="1">
      <c r="A2542" s="266" t="s">
        <v>1977</v>
      </c>
      <c r="B2542" s="198"/>
      <c r="C2542" s="198"/>
      <c r="D2542" s="198"/>
      <c r="E2542" s="195"/>
      <c r="F2542" s="195"/>
      <c r="G2542" s="195"/>
      <c r="H2542" s="195"/>
      <c r="I2542" s="195"/>
      <c r="J2542" s="196"/>
      <c r="K2542" s="195"/>
      <c r="L2542" s="195"/>
      <c r="M2542" s="196"/>
      <c r="N2542" s="195"/>
      <c r="O2542" s="195"/>
      <c r="P2542" s="195"/>
      <c r="Q2542" s="195"/>
      <c r="R2542" s="195"/>
      <c r="S2542" s="205" t="s">
        <v>1978</v>
      </c>
    </row>
    <row r="2543" spans="1:19" s="215" customFormat="1" ht="18" customHeight="1">
      <c r="A2543" s="207" t="s">
        <v>1674</v>
      </c>
      <c r="B2543" s="198"/>
      <c r="C2543" s="198"/>
      <c r="D2543" s="198"/>
      <c r="E2543" s="195"/>
      <c r="F2543" s="195"/>
      <c r="G2543" s="195"/>
      <c r="H2543" s="195"/>
      <c r="I2543" s="195"/>
      <c r="J2543" s="196"/>
      <c r="K2543" s="195"/>
      <c r="L2543" s="195"/>
      <c r="M2543" s="196"/>
      <c r="N2543" s="195"/>
      <c r="O2543" s="195"/>
      <c r="P2543" s="195"/>
      <c r="Q2543" s="195"/>
      <c r="R2543" s="195"/>
      <c r="S2543" s="209" t="s">
        <v>1675</v>
      </c>
    </row>
    <row r="2544" spans="1:19" s="215" customFormat="1" ht="11.45" customHeight="1">
      <c r="A2544" s="211"/>
      <c r="B2544" s="212"/>
      <c r="C2544" s="212"/>
      <c r="D2544" s="212"/>
      <c r="E2544" s="212"/>
      <c r="F2544" s="212"/>
      <c r="G2544" s="212"/>
      <c r="H2544" s="212"/>
      <c r="I2544" s="212"/>
      <c r="J2544" s="212"/>
      <c r="K2544" s="212"/>
      <c r="L2544" s="212"/>
      <c r="M2544" s="212"/>
      <c r="N2544" s="212"/>
      <c r="O2544" s="212"/>
      <c r="P2544" s="212"/>
      <c r="Q2544" s="212"/>
      <c r="R2544" s="212"/>
      <c r="S2544" s="214"/>
    </row>
    <row r="2545" spans="1:19" s="215" customFormat="1" ht="11.45" customHeight="1">
      <c r="A2545" s="217"/>
      <c r="B2545" s="2269">
        <v>2020</v>
      </c>
      <c r="C2545" s="2270"/>
      <c r="D2545" s="2270"/>
      <c r="E2545" s="2270"/>
      <c r="F2545" s="2270"/>
      <c r="G2545" s="2270"/>
      <c r="H2545" s="2270"/>
      <c r="I2545" s="2270"/>
      <c r="J2545" s="2270"/>
      <c r="K2545" s="2271"/>
      <c r="L2545" s="2269">
        <v>2019</v>
      </c>
      <c r="M2545" s="2270"/>
      <c r="N2545" s="2270"/>
      <c r="O2545" s="2270"/>
      <c r="P2545" s="2270"/>
      <c r="Q2545" s="2270"/>
      <c r="R2545" s="2271"/>
      <c r="S2545" s="218"/>
    </row>
    <row r="2546" spans="1:19" s="215" customFormat="1" ht="11.45" customHeight="1">
      <c r="A2546" s="217"/>
      <c r="B2546" s="2272"/>
      <c r="C2546" s="2273"/>
      <c r="D2546" s="2273"/>
      <c r="E2546" s="2273"/>
      <c r="F2546" s="2273"/>
      <c r="G2546" s="2273"/>
      <c r="H2546" s="2273"/>
      <c r="I2546" s="2273"/>
      <c r="J2546" s="2273"/>
      <c r="K2546" s="2274"/>
      <c r="L2546" s="2272"/>
      <c r="M2546" s="2273"/>
      <c r="N2546" s="2273"/>
      <c r="O2546" s="2273"/>
      <c r="P2546" s="2273"/>
      <c r="Q2546" s="2273"/>
      <c r="R2546" s="2274"/>
      <c r="S2546" s="218" t="s">
        <v>1570</v>
      </c>
    </row>
    <row r="2547" spans="1:19" s="215" customFormat="1" ht="11.45" customHeight="1">
      <c r="A2547" s="217"/>
      <c r="B2547" s="711" t="s">
        <v>45</v>
      </c>
      <c r="C2547" s="224" t="s">
        <v>47</v>
      </c>
      <c r="D2547" s="224" t="s">
        <v>27</v>
      </c>
      <c r="E2547" s="221"/>
      <c r="F2547" s="219" t="s">
        <v>28</v>
      </c>
      <c r="G2547" s="220" t="s">
        <v>29</v>
      </c>
      <c r="H2547" s="220" t="s">
        <v>30</v>
      </c>
      <c r="I2547" s="223" t="s">
        <v>23</v>
      </c>
      <c r="J2547" s="222" t="s">
        <v>24</v>
      </c>
      <c r="K2547" s="222" t="s">
        <v>25</v>
      </c>
      <c r="L2547" s="223" t="s">
        <v>1571</v>
      </c>
      <c r="M2547" s="223" t="s">
        <v>1676</v>
      </c>
      <c r="N2547" s="223" t="s">
        <v>26</v>
      </c>
      <c r="O2547" s="225"/>
      <c r="P2547" s="224" t="s">
        <v>45</v>
      </c>
      <c r="Q2547" s="224" t="s">
        <v>47</v>
      </c>
      <c r="R2547" s="712" t="s">
        <v>27</v>
      </c>
      <c r="S2547" s="218"/>
    </row>
    <row r="2548" spans="1:19" s="215" customFormat="1" ht="11.45" customHeight="1">
      <c r="A2548" s="226"/>
      <c r="B2548" s="714" t="s">
        <v>13</v>
      </c>
      <c r="C2548" s="232" t="s">
        <v>46</v>
      </c>
      <c r="D2548" s="232" t="s">
        <v>12</v>
      </c>
      <c r="E2548" s="229"/>
      <c r="F2548" s="227" t="s">
        <v>11</v>
      </c>
      <c r="G2548" s="228" t="s">
        <v>10</v>
      </c>
      <c r="H2548" s="228" t="s">
        <v>9</v>
      </c>
      <c r="I2548" s="231" t="s">
        <v>8</v>
      </c>
      <c r="J2548" s="230" t="s">
        <v>7</v>
      </c>
      <c r="K2548" s="230" t="s">
        <v>6</v>
      </c>
      <c r="L2548" s="231" t="s">
        <v>1575</v>
      </c>
      <c r="M2548" s="231" t="s">
        <v>1576</v>
      </c>
      <c r="N2548" s="231" t="s">
        <v>1577</v>
      </c>
      <c r="O2548" s="233"/>
      <c r="P2548" s="232" t="s">
        <v>13</v>
      </c>
      <c r="Q2548" s="232" t="s">
        <v>46</v>
      </c>
      <c r="R2548" s="715" t="s">
        <v>12</v>
      </c>
      <c r="S2548" s="234"/>
    </row>
    <row r="2549" spans="1:19" s="215" customFormat="1" ht="15" customHeight="1">
      <c r="A2549" s="303"/>
      <c r="B2549" s="241"/>
      <c r="C2549" s="242"/>
      <c r="D2549" s="242"/>
      <c r="E2549" s="255"/>
      <c r="F2549" s="195"/>
      <c r="G2549" s="195"/>
      <c r="H2549" s="195"/>
      <c r="I2549" s="195"/>
      <c r="J2549" s="196"/>
      <c r="K2549" s="195"/>
      <c r="L2549" s="195"/>
      <c r="M2549" s="196"/>
      <c r="N2549" s="195"/>
      <c r="O2549" s="196"/>
      <c r="P2549" s="236"/>
      <c r="Q2549" s="195"/>
      <c r="R2549" s="237"/>
      <c r="S2549" s="239"/>
    </row>
    <row r="2550" spans="1:19" s="215" customFormat="1" ht="15" customHeight="1">
      <c r="A2550" s="240" t="s">
        <v>1677</v>
      </c>
      <c r="B2550" s="241">
        <f>'[2]tr (2)'!C1741</f>
        <v>106.4</v>
      </c>
      <c r="C2550" s="242">
        <f>'[2]tr (2)'!D1741</f>
        <v>104.9</v>
      </c>
      <c r="D2550" s="242">
        <f>'[2]tr (2)'!E1741</f>
        <v>103.6</v>
      </c>
      <c r="E2550" s="244"/>
      <c r="F2550" s="242">
        <f>'[2]tr (2)'!F1741</f>
        <v>103.5</v>
      </c>
      <c r="G2550" s="242">
        <f>'[2]tr (2)'!G1741</f>
        <v>104.8</v>
      </c>
      <c r="H2550" s="242">
        <f>'[2]tr (2)'!H1741</f>
        <v>105.1</v>
      </c>
      <c r="I2550" s="242">
        <f>'[2]tr (2)'!I1741</f>
        <v>104.5</v>
      </c>
      <c r="J2550" s="242">
        <f>'[2]tr (2)'!J1741</f>
        <v>104.5</v>
      </c>
      <c r="K2550" s="242">
        <f>'[2]tr (2)'!K1741</f>
        <v>105.2</v>
      </c>
      <c r="L2550" s="242">
        <f>'[2]tr (2)'!L1741</f>
        <v>105.7</v>
      </c>
      <c r="M2550" s="242">
        <f>'[2]tr (2)'!M1741</f>
        <v>105.7</v>
      </c>
      <c r="N2550" s="242">
        <f>'[2]tr (2)'!N1741</f>
        <v>105.4</v>
      </c>
      <c r="O2550" s="244"/>
      <c r="P2550" s="242">
        <f>'[2]tr (2)'!O1741</f>
        <v>104.2</v>
      </c>
      <c r="Q2550" s="242">
        <f>'[2]tr (2)'!P1741</f>
        <v>104.9</v>
      </c>
      <c r="R2550" s="244">
        <f>'[2]tr (2)'!Q1741</f>
        <v>103.6</v>
      </c>
      <c r="S2550" s="245" t="s">
        <v>1678</v>
      </c>
    </row>
    <row r="2551" spans="1:19" s="215" customFormat="1" ht="15" customHeight="1">
      <c r="A2551" s="246"/>
      <c r="B2551" s="247"/>
      <c r="C2551" s="198"/>
      <c r="D2551" s="242"/>
      <c r="E2551" s="244"/>
      <c r="F2551" s="242"/>
      <c r="G2551" s="242"/>
      <c r="H2551" s="242"/>
      <c r="I2551" s="242"/>
      <c r="J2551" s="242"/>
      <c r="K2551" s="242"/>
      <c r="L2551" s="242"/>
      <c r="M2551" s="242"/>
      <c r="N2551" s="242"/>
      <c r="O2551" s="244"/>
      <c r="P2551" s="242"/>
      <c r="Q2551" s="242"/>
      <c r="R2551" s="244"/>
      <c r="S2551" s="248"/>
    </row>
    <row r="2552" spans="1:19" s="215" customFormat="1" ht="15" customHeight="1">
      <c r="A2552" s="249" t="s">
        <v>1679</v>
      </c>
      <c r="B2552" s="241">
        <f>'[2]tr (2)'!C1743</f>
        <v>103.5</v>
      </c>
      <c r="C2552" s="242">
        <f>'[2]tr (2)'!D1743</f>
        <v>101.4</v>
      </c>
      <c r="D2552" s="242">
        <f>'[2]tr (2)'!E1743</f>
        <v>98.4</v>
      </c>
      <c r="E2552" s="244"/>
      <c r="F2552" s="242">
        <f>'[2]tr (2)'!F1743</f>
        <v>98.5</v>
      </c>
      <c r="G2552" s="242">
        <f>'[2]tr (2)'!G1743</f>
        <v>102.6</v>
      </c>
      <c r="H2552" s="242">
        <f>'[2]tr (2)'!H1743</f>
        <v>103.3</v>
      </c>
      <c r="I2552" s="242">
        <f>'[2]tr (2)'!I1743</f>
        <v>101.3</v>
      </c>
      <c r="J2552" s="242">
        <f>'[2]tr (2)'!J1743</f>
        <v>101</v>
      </c>
      <c r="K2552" s="242">
        <f>'[2]tr (2)'!K1743</f>
        <v>102.5</v>
      </c>
      <c r="L2552" s="242">
        <f>'[2]tr (2)'!L1743</f>
        <v>103.6</v>
      </c>
      <c r="M2552" s="242">
        <f>'[2]tr (2)'!M1743</f>
        <v>103.7</v>
      </c>
      <c r="N2552" s="242">
        <f>'[2]tr (2)'!N1743</f>
        <v>102.6</v>
      </c>
      <c r="O2552" s="244"/>
      <c r="P2552" s="242">
        <f>'[2]tr (2)'!O1743</f>
        <v>101.4</v>
      </c>
      <c r="Q2552" s="242">
        <f>'[2]tr (2)'!P1743</f>
        <v>103.8</v>
      </c>
      <c r="R2552" s="244">
        <f>'[2]tr (2)'!Q1743</f>
        <v>100.9</v>
      </c>
      <c r="S2552" s="250" t="s">
        <v>1680</v>
      </c>
    </row>
    <row r="2553" spans="1:19" s="215" customFormat="1" ht="15" customHeight="1">
      <c r="A2553" s="216" t="s">
        <v>1681</v>
      </c>
      <c r="B2553" s="247">
        <f>'[2]tr (2)'!C1744</f>
        <v>106.5</v>
      </c>
      <c r="C2553" s="198">
        <f>'[2]tr (2)'!D1744</f>
        <v>106</v>
      </c>
      <c r="D2553" s="198">
        <f>'[2]tr (2)'!E1744</f>
        <v>106.5</v>
      </c>
      <c r="E2553" s="251"/>
      <c r="F2553" s="198">
        <f>'[2]tr (2)'!F1744</f>
        <v>107.1</v>
      </c>
      <c r="G2553" s="198">
        <f>'[2]tr (2)'!G1744</f>
        <v>107.2</v>
      </c>
      <c r="H2553" s="198">
        <f>'[2]tr (2)'!H1744</f>
        <v>107.2</v>
      </c>
      <c r="I2553" s="198">
        <f>'[2]tr (2)'!I1744</f>
        <v>106.5</v>
      </c>
      <c r="J2553" s="198">
        <f>'[2]tr (2)'!J1744</f>
        <v>106.2</v>
      </c>
      <c r="K2553" s="198">
        <f>'[2]tr (2)'!K1744</f>
        <v>106.1</v>
      </c>
      <c r="L2553" s="198">
        <f>'[2]tr (2)'!L1744</f>
        <v>105.4</v>
      </c>
      <c r="M2553" s="198">
        <f>'[2]tr (2)'!M1744</f>
        <v>105.4</v>
      </c>
      <c r="N2553" s="198">
        <f>'[2]tr (2)'!N1744</f>
        <v>105.8</v>
      </c>
      <c r="O2553" s="251"/>
      <c r="P2553" s="198">
        <f>'[2]tr (2)'!O1744</f>
        <v>105.8</v>
      </c>
      <c r="Q2553" s="198">
        <f>'[2]tr (2)'!P1744</f>
        <v>105.8</v>
      </c>
      <c r="R2553" s="251">
        <f>'[2]tr (2)'!Q1744</f>
        <v>106.3</v>
      </c>
      <c r="S2553" s="252" t="s">
        <v>1682</v>
      </c>
    </row>
    <row r="2554" spans="1:19" s="215" customFormat="1" ht="15" customHeight="1">
      <c r="A2554" s="216" t="s">
        <v>1683</v>
      </c>
      <c r="B2554" s="247">
        <f>'[2]tr (2)'!C1745</f>
        <v>99.3</v>
      </c>
      <c r="C2554" s="198">
        <f>'[2]tr (2)'!D1745</f>
        <v>98</v>
      </c>
      <c r="D2554" s="198">
        <f>'[2]tr (2)'!E1745</f>
        <v>95.2</v>
      </c>
      <c r="E2554" s="251"/>
      <c r="F2554" s="198">
        <f>'[2]tr (2)'!F1745</f>
        <v>90.7</v>
      </c>
      <c r="G2554" s="198">
        <f>'[2]tr (2)'!G1745</f>
        <v>95.6</v>
      </c>
      <c r="H2554" s="198">
        <f>'[2]tr (2)'!H1745</f>
        <v>97.9</v>
      </c>
      <c r="I2554" s="198">
        <f>'[2]tr (2)'!I1745</f>
        <v>98.4</v>
      </c>
      <c r="J2554" s="198">
        <f>'[2]tr (2)'!J1745</f>
        <v>99.1</v>
      </c>
      <c r="K2554" s="198">
        <f>'[2]tr (2)'!K1745</f>
        <v>101.6</v>
      </c>
      <c r="L2554" s="198">
        <f>'[2]tr (2)'!L1745</f>
        <v>104.5</v>
      </c>
      <c r="M2554" s="198">
        <f>'[2]tr (2)'!M1745</f>
        <v>105.5</v>
      </c>
      <c r="N2554" s="198">
        <f>'[2]tr (2)'!N1745</f>
        <v>104.1</v>
      </c>
      <c r="O2554" s="251"/>
      <c r="P2554" s="198">
        <f>'[2]tr (2)'!O1745</f>
        <v>102.6</v>
      </c>
      <c r="Q2554" s="198">
        <f>'[2]tr (2)'!P1745</f>
        <v>104.5</v>
      </c>
      <c r="R2554" s="251">
        <f>'[2]tr (2)'!Q1745</f>
        <v>104.2</v>
      </c>
      <c r="S2554" s="252" t="s">
        <v>1684</v>
      </c>
    </row>
    <row r="2555" spans="1:19" s="215" customFormat="1" ht="15" customHeight="1">
      <c r="A2555" s="216" t="s">
        <v>1685</v>
      </c>
      <c r="B2555" s="247">
        <f>'[2]tr (2)'!C1746</f>
        <v>104.2</v>
      </c>
      <c r="C2555" s="198">
        <f>'[2]tr (2)'!D1746</f>
        <v>110.7</v>
      </c>
      <c r="D2555" s="198">
        <f>'[2]tr (2)'!E1746</f>
        <v>98.4</v>
      </c>
      <c r="E2555" s="251"/>
      <c r="F2555" s="198">
        <f>'[2]tr (2)'!F1746</f>
        <v>97.1</v>
      </c>
      <c r="G2555" s="198">
        <f>'[2]tr (2)'!G1746</f>
        <v>111.3</v>
      </c>
      <c r="H2555" s="198">
        <f>'[2]tr (2)'!H1746</f>
        <v>126.8</v>
      </c>
      <c r="I2555" s="198">
        <f>'[2]tr (2)'!I1746</f>
        <v>107.7</v>
      </c>
      <c r="J2555" s="198">
        <f>'[2]tr (2)'!J1746</f>
        <v>111.8</v>
      </c>
      <c r="K2555" s="198">
        <f>'[2]tr (2)'!K1746</f>
        <v>115.9</v>
      </c>
      <c r="L2555" s="198">
        <f>'[2]tr (2)'!L1746</f>
        <v>104.8</v>
      </c>
      <c r="M2555" s="198">
        <f>'[2]tr (2)'!M1746</f>
        <v>106.3</v>
      </c>
      <c r="N2555" s="198">
        <f>'[2]tr (2)'!N1746</f>
        <v>102.4</v>
      </c>
      <c r="O2555" s="251"/>
      <c r="P2555" s="198">
        <f>'[2]tr (2)'!O1746</f>
        <v>109.5</v>
      </c>
      <c r="Q2555" s="198">
        <f>'[2]tr (2)'!P1746</f>
        <v>123.6</v>
      </c>
      <c r="R2555" s="251">
        <f>'[2]tr (2)'!Q1746</f>
        <v>105</v>
      </c>
      <c r="S2555" s="253" t="s">
        <v>1686</v>
      </c>
    </row>
    <row r="2556" spans="1:19" s="215" customFormat="1" ht="15" customHeight="1">
      <c r="A2556" s="216" t="s">
        <v>1687</v>
      </c>
      <c r="B2556" s="247">
        <f>'[2]tr (2)'!C1747</f>
        <v>95.7</v>
      </c>
      <c r="C2556" s="198">
        <f>'[2]tr (2)'!D1747</f>
        <v>95.2</v>
      </c>
      <c r="D2556" s="198">
        <f>'[2]tr (2)'!E1747</f>
        <v>96.1</v>
      </c>
      <c r="E2556" s="251"/>
      <c r="F2556" s="198">
        <f>'[2]tr (2)'!F1747</f>
        <v>96.9</v>
      </c>
      <c r="G2556" s="198">
        <f>'[2]tr (2)'!G1747</f>
        <v>99.1</v>
      </c>
      <c r="H2556" s="198">
        <f>'[2]tr (2)'!H1747</f>
        <v>98.3</v>
      </c>
      <c r="I2556" s="198">
        <f>'[2]tr (2)'!I1747</f>
        <v>99.9</v>
      </c>
      <c r="J2556" s="198">
        <f>'[2]tr (2)'!J1747</f>
        <v>98.2</v>
      </c>
      <c r="K2556" s="198">
        <f>'[2]tr (2)'!K1747</f>
        <v>98.4</v>
      </c>
      <c r="L2556" s="198">
        <f>'[2]tr (2)'!L1747</f>
        <v>97.6</v>
      </c>
      <c r="M2556" s="198">
        <f>'[2]tr (2)'!M1747</f>
        <v>97.6</v>
      </c>
      <c r="N2556" s="198">
        <f>'[2]tr (2)'!N1747</f>
        <v>95.7</v>
      </c>
      <c r="O2556" s="251"/>
      <c r="P2556" s="198">
        <f>'[2]tr (2)'!O1747</f>
        <v>96</v>
      </c>
      <c r="Q2556" s="198">
        <f>'[2]tr (2)'!P1747</f>
        <v>94.8</v>
      </c>
      <c r="R2556" s="251">
        <f>'[2]tr (2)'!Q1747</f>
        <v>95.5</v>
      </c>
      <c r="S2556" s="253" t="s">
        <v>1688</v>
      </c>
    </row>
    <row r="2557" spans="1:19" s="215" customFormat="1" ht="15" customHeight="1">
      <c r="A2557" s="216" t="s">
        <v>1689</v>
      </c>
      <c r="B2557" s="247">
        <f>'[2]tr (2)'!C1748</f>
        <v>86.6</v>
      </c>
      <c r="C2557" s="198">
        <f>'[2]tr (2)'!D1748</f>
        <v>86.3</v>
      </c>
      <c r="D2557" s="198">
        <f>'[2]tr (2)'!E1748</f>
        <v>86.3</v>
      </c>
      <c r="E2557" s="251"/>
      <c r="F2557" s="198">
        <f>'[2]tr (2)'!F1748</f>
        <v>85.6</v>
      </c>
      <c r="G2557" s="198">
        <f>'[2]tr (2)'!G1748</f>
        <v>86.4</v>
      </c>
      <c r="H2557" s="198">
        <f>'[2]tr (2)'!H1748</f>
        <v>86.9</v>
      </c>
      <c r="I2557" s="198">
        <f>'[2]tr (2)'!I1748</f>
        <v>87.5</v>
      </c>
      <c r="J2557" s="198">
        <f>'[2]tr (2)'!J1748</f>
        <v>87.6</v>
      </c>
      <c r="K2557" s="198">
        <f>'[2]tr (2)'!K1748</f>
        <v>88.1</v>
      </c>
      <c r="L2557" s="198">
        <f>'[2]tr (2)'!L1748</f>
        <v>88.2</v>
      </c>
      <c r="M2557" s="198">
        <f>'[2]tr (2)'!M1748</f>
        <v>87.6</v>
      </c>
      <c r="N2557" s="198">
        <f>'[2]tr (2)'!N1748</f>
        <v>84.1</v>
      </c>
      <c r="O2557" s="251"/>
      <c r="P2557" s="198">
        <f>'[2]tr (2)'!O1748</f>
        <v>81.900000000000006</v>
      </c>
      <c r="Q2557" s="198">
        <f>'[2]tr (2)'!P1748</f>
        <v>82.7</v>
      </c>
      <c r="R2557" s="251">
        <f>'[2]tr (2)'!Q1748</f>
        <v>82.7</v>
      </c>
      <c r="S2557" s="253" t="s">
        <v>1690</v>
      </c>
    </row>
    <row r="2558" spans="1:19" s="215" customFormat="1" ht="15" customHeight="1">
      <c r="A2558" s="216" t="s">
        <v>1691</v>
      </c>
      <c r="B2558" s="247">
        <f>'[2]tr (2)'!C1749</f>
        <v>124.5</v>
      </c>
      <c r="C2558" s="198">
        <f>'[2]tr (2)'!D1749</f>
        <v>128.1</v>
      </c>
      <c r="D2558" s="198">
        <f>'[2]tr (2)'!E1749</f>
        <v>117.7</v>
      </c>
      <c r="E2558" s="251"/>
      <c r="F2558" s="198">
        <f>'[2]tr (2)'!F1749</f>
        <v>123</v>
      </c>
      <c r="G2558" s="198">
        <f>'[2]tr (2)'!G1749</f>
        <v>123.8</v>
      </c>
      <c r="H2558" s="198">
        <f>'[2]tr (2)'!H1749</f>
        <v>130.1</v>
      </c>
      <c r="I2558" s="198">
        <f>'[2]tr (2)'!I1749</f>
        <v>113.1</v>
      </c>
      <c r="J2558" s="198">
        <f>'[2]tr (2)'!J1749</f>
        <v>115.4</v>
      </c>
      <c r="K2558" s="198">
        <f>'[2]tr (2)'!K1749</f>
        <v>115.1</v>
      </c>
      <c r="L2558" s="198">
        <f>'[2]tr (2)'!L1749</f>
        <v>113.8</v>
      </c>
      <c r="M2558" s="198">
        <f>'[2]tr (2)'!M1749</f>
        <v>109</v>
      </c>
      <c r="N2558" s="198">
        <f>'[2]tr (2)'!N1749</f>
        <v>111.3</v>
      </c>
      <c r="O2558" s="251"/>
      <c r="P2558" s="198">
        <f>'[2]tr (2)'!O1749</f>
        <v>116.1</v>
      </c>
      <c r="Q2558" s="198">
        <f>'[2]tr (2)'!P1749</f>
        <v>119.7</v>
      </c>
      <c r="R2558" s="251">
        <f>'[2]tr (2)'!Q1749</f>
        <v>109.5</v>
      </c>
      <c r="S2558" s="253" t="s">
        <v>1692</v>
      </c>
    </row>
    <row r="2559" spans="1:19" s="215" customFormat="1" ht="15" customHeight="1">
      <c r="A2559" s="216" t="s">
        <v>1693</v>
      </c>
      <c r="B2559" s="247">
        <f>'[2]tr (2)'!C1750</f>
        <v>122.6</v>
      </c>
      <c r="C2559" s="198">
        <f>'[2]tr (2)'!D1750</f>
        <v>106</v>
      </c>
      <c r="D2559" s="198">
        <f>'[2]tr (2)'!E1750</f>
        <v>98.1</v>
      </c>
      <c r="E2559" s="251"/>
      <c r="F2559" s="198">
        <f>'[2]tr (2)'!F1750</f>
        <v>102.8</v>
      </c>
      <c r="G2559" s="198">
        <f>'[2]tr (2)'!G1750</f>
        <v>116.2</v>
      </c>
      <c r="H2559" s="198">
        <f>'[2]tr (2)'!H1750</f>
        <v>108</v>
      </c>
      <c r="I2559" s="198">
        <f>'[2]tr (2)'!I1750</f>
        <v>107.7</v>
      </c>
      <c r="J2559" s="198">
        <f>'[2]tr (2)'!J1750</f>
        <v>103.2</v>
      </c>
      <c r="K2559" s="198">
        <f>'[2]tr (2)'!K1750</f>
        <v>108.5</v>
      </c>
      <c r="L2559" s="198">
        <f>'[2]tr (2)'!L1750</f>
        <v>118.5</v>
      </c>
      <c r="M2559" s="198">
        <f>'[2]tr (2)'!M1750</f>
        <v>119.3</v>
      </c>
      <c r="N2559" s="198">
        <f>'[2]tr (2)'!N1750</f>
        <v>118.5</v>
      </c>
      <c r="O2559" s="251"/>
      <c r="P2559" s="198">
        <f>'[2]tr (2)'!O1750</f>
        <v>106.8</v>
      </c>
      <c r="Q2559" s="198">
        <f>'[2]tr (2)'!P1750</f>
        <v>114.9</v>
      </c>
      <c r="R2559" s="251">
        <f>'[2]tr (2)'!Q1750</f>
        <v>106.7</v>
      </c>
      <c r="S2559" s="253" t="s">
        <v>1694</v>
      </c>
    </row>
    <row r="2560" spans="1:19" s="215" customFormat="1" ht="15" customHeight="1">
      <c r="A2560" s="216" t="s">
        <v>1695</v>
      </c>
      <c r="B2560" s="247">
        <f>'[2]tr (2)'!C1751</f>
        <v>101.4</v>
      </c>
      <c r="C2560" s="198">
        <f>'[2]tr (2)'!D1751</f>
        <v>101.4</v>
      </c>
      <c r="D2560" s="198">
        <f>'[2]tr (2)'!E1751</f>
        <v>101.3</v>
      </c>
      <c r="E2560" s="251"/>
      <c r="F2560" s="198">
        <f>'[2]tr (2)'!F1751</f>
        <v>101.3</v>
      </c>
      <c r="G2560" s="198">
        <f>'[2]tr (2)'!G1751</f>
        <v>102.1</v>
      </c>
      <c r="H2560" s="198">
        <f>'[2]tr (2)'!H1751</f>
        <v>102.9</v>
      </c>
      <c r="I2560" s="198">
        <f>'[2]tr (2)'!I1751</f>
        <v>101.5</v>
      </c>
      <c r="J2560" s="198">
        <f>'[2]tr (2)'!J1751</f>
        <v>101.1</v>
      </c>
      <c r="K2560" s="198">
        <f>'[2]tr (2)'!K1751</f>
        <v>101.3</v>
      </c>
      <c r="L2560" s="198">
        <f>'[2]tr (2)'!L1751</f>
        <v>101.4</v>
      </c>
      <c r="M2560" s="198">
        <f>'[2]tr (2)'!M1751</f>
        <v>101.5</v>
      </c>
      <c r="N2560" s="198">
        <f>'[2]tr (2)'!N1751</f>
        <v>101.5</v>
      </c>
      <c r="O2560" s="251"/>
      <c r="P2560" s="198">
        <f>'[2]tr (2)'!O1751</f>
        <v>101.5</v>
      </c>
      <c r="Q2560" s="198">
        <f>'[2]tr (2)'!P1751</f>
        <v>101.5</v>
      </c>
      <c r="R2560" s="251">
        <f>'[2]tr (2)'!Q1751</f>
        <v>101.5</v>
      </c>
      <c r="S2560" s="253" t="s">
        <v>1696</v>
      </c>
    </row>
    <row r="2561" spans="1:19" s="215" customFormat="1" ht="15" customHeight="1">
      <c r="A2561" s="216" t="s">
        <v>1697</v>
      </c>
      <c r="B2561" s="247">
        <f>'[2]tr (2)'!C1752</f>
        <v>83.9</v>
      </c>
      <c r="C2561" s="198">
        <f>'[2]tr (2)'!D1752</f>
        <v>84</v>
      </c>
      <c r="D2561" s="198">
        <f>'[2]tr (2)'!E1752</f>
        <v>83.7</v>
      </c>
      <c r="E2561" s="251"/>
      <c r="F2561" s="198">
        <f>'[2]tr (2)'!F1752</f>
        <v>83.6</v>
      </c>
      <c r="G2561" s="198">
        <f>'[2]tr (2)'!G1752</f>
        <v>83.6</v>
      </c>
      <c r="H2561" s="198">
        <f>'[2]tr (2)'!H1752</f>
        <v>84</v>
      </c>
      <c r="I2561" s="198">
        <f>'[2]tr (2)'!I1752</f>
        <v>85.5</v>
      </c>
      <c r="J2561" s="198">
        <f>'[2]tr (2)'!J1752</f>
        <v>85.2</v>
      </c>
      <c r="K2561" s="198">
        <f>'[2]tr (2)'!K1752</f>
        <v>84.7</v>
      </c>
      <c r="L2561" s="198">
        <f>'[2]tr (2)'!L1752</f>
        <v>85.3</v>
      </c>
      <c r="M2561" s="198">
        <f>'[2]tr (2)'!M1752</f>
        <v>86.9</v>
      </c>
      <c r="N2561" s="198">
        <f>'[2]tr (2)'!N1752</f>
        <v>87.1</v>
      </c>
      <c r="O2561" s="251"/>
      <c r="P2561" s="198">
        <f>'[2]tr (2)'!O1752</f>
        <v>87.8</v>
      </c>
      <c r="Q2561" s="198">
        <f>'[2]tr (2)'!P1752</f>
        <v>86.6</v>
      </c>
      <c r="R2561" s="251">
        <f>'[2]tr (2)'!Q1752</f>
        <v>86.2</v>
      </c>
      <c r="S2561" s="253" t="s">
        <v>1698</v>
      </c>
    </row>
    <row r="2562" spans="1:19" s="215" customFormat="1" ht="15" customHeight="1">
      <c r="A2562" s="216" t="s">
        <v>1699</v>
      </c>
      <c r="B2562" s="247">
        <f>'[2]tr (2)'!C1753</f>
        <v>105.8</v>
      </c>
      <c r="C2562" s="198">
        <f>'[2]tr (2)'!D1753</f>
        <v>106.3</v>
      </c>
      <c r="D2562" s="198">
        <f>'[2]tr (2)'!E1753</f>
        <v>103.6</v>
      </c>
      <c r="E2562" s="251"/>
      <c r="F2562" s="198">
        <f>'[2]tr (2)'!F1753</f>
        <v>102.5</v>
      </c>
      <c r="G2562" s="198">
        <f>'[2]tr (2)'!G1753</f>
        <v>103.8</v>
      </c>
      <c r="H2562" s="198">
        <f>'[2]tr (2)'!H1753</f>
        <v>104.2</v>
      </c>
      <c r="I2562" s="198">
        <f>'[2]tr (2)'!I1753</f>
        <v>104.4</v>
      </c>
      <c r="J2562" s="198">
        <f>'[2]tr (2)'!J1753</f>
        <v>104.2</v>
      </c>
      <c r="K2562" s="198">
        <f>'[2]tr (2)'!K1753</f>
        <v>105.5</v>
      </c>
      <c r="L2562" s="198">
        <f>'[2]tr (2)'!L1753</f>
        <v>106.1</v>
      </c>
      <c r="M2562" s="198">
        <f>'[2]tr (2)'!M1753</f>
        <v>106.1</v>
      </c>
      <c r="N2562" s="198">
        <f>'[2]tr (2)'!N1753</f>
        <v>104.8</v>
      </c>
      <c r="O2562" s="251"/>
      <c r="P2562" s="198">
        <f>'[2]tr (2)'!O1753</f>
        <v>107</v>
      </c>
      <c r="Q2562" s="198">
        <f>'[2]tr (2)'!P1753</f>
        <v>106.2</v>
      </c>
      <c r="R2562" s="251">
        <f>'[2]tr (2)'!Q1753</f>
        <v>104.3</v>
      </c>
      <c r="S2562" s="253" t="s">
        <v>1700</v>
      </c>
    </row>
    <row r="2563" spans="1:19" s="215" customFormat="1" ht="15" customHeight="1">
      <c r="A2563" s="216" t="s">
        <v>1701</v>
      </c>
      <c r="B2563" s="247">
        <f>'[2]tr (2)'!C1754</f>
        <v>99.3</v>
      </c>
      <c r="C2563" s="198">
        <f>'[2]tr (2)'!D1754</f>
        <v>99.7</v>
      </c>
      <c r="D2563" s="198">
        <f>'[2]tr (2)'!E1754</f>
        <v>99.7</v>
      </c>
      <c r="E2563" s="251"/>
      <c r="F2563" s="198">
        <f>'[2]tr (2)'!F1754</f>
        <v>99.8</v>
      </c>
      <c r="G2563" s="198">
        <f>'[2]tr (2)'!G1754</f>
        <v>99.6</v>
      </c>
      <c r="H2563" s="198">
        <f>'[2]tr (2)'!H1754</f>
        <v>100.5</v>
      </c>
      <c r="I2563" s="198">
        <f>'[2]tr (2)'!I1754</f>
        <v>100.8</v>
      </c>
      <c r="J2563" s="198">
        <f>'[2]tr (2)'!J1754</f>
        <v>100.8</v>
      </c>
      <c r="K2563" s="198">
        <f>'[2]tr (2)'!K1754</f>
        <v>100.8</v>
      </c>
      <c r="L2563" s="198">
        <f>'[2]tr (2)'!L1754</f>
        <v>101.8</v>
      </c>
      <c r="M2563" s="198">
        <f>'[2]tr (2)'!M1754</f>
        <v>101.8</v>
      </c>
      <c r="N2563" s="198">
        <f>'[2]tr (2)'!N1754</f>
        <v>101.8</v>
      </c>
      <c r="O2563" s="251"/>
      <c r="P2563" s="198">
        <f>'[2]tr (2)'!O1754</f>
        <v>99.5</v>
      </c>
      <c r="Q2563" s="198">
        <f>'[2]tr (2)'!P1754</f>
        <v>99.5</v>
      </c>
      <c r="R2563" s="251">
        <f>'[2]tr (2)'!Q1754</f>
        <v>99.5</v>
      </c>
      <c r="S2563" s="253" t="s">
        <v>1702</v>
      </c>
    </row>
    <row r="2564" spans="1:19" s="215" customFormat="1" ht="15" customHeight="1">
      <c r="A2564" s="216"/>
      <c r="B2564" s="247"/>
      <c r="C2564" s="198"/>
      <c r="D2564" s="242"/>
      <c r="E2564" s="244"/>
      <c r="F2564" s="242"/>
      <c r="G2564" s="242"/>
      <c r="H2564" s="242"/>
      <c r="I2564" s="242"/>
      <c r="J2564" s="242"/>
      <c r="K2564" s="242"/>
      <c r="L2564" s="242"/>
      <c r="M2564" s="242"/>
      <c r="N2564" s="242"/>
      <c r="O2564" s="244"/>
      <c r="P2564" s="242"/>
      <c r="Q2564" s="242"/>
      <c r="R2564" s="244"/>
      <c r="S2564" s="253"/>
    </row>
    <row r="2565" spans="1:19" s="215" customFormat="1" ht="15" customHeight="1">
      <c r="A2565" s="249" t="s">
        <v>1703</v>
      </c>
      <c r="B2565" s="241">
        <f>'[2]tr (2)'!C1756</f>
        <v>122.2</v>
      </c>
      <c r="C2565" s="242">
        <f>'[2]tr (2)'!D1756</f>
        <v>122.2</v>
      </c>
      <c r="D2565" s="242">
        <f>'[2]tr (2)'!E1756</f>
        <v>119.8</v>
      </c>
      <c r="E2565" s="244"/>
      <c r="F2565" s="242">
        <f>'[2]tr (2)'!F1756</f>
        <v>119.8</v>
      </c>
      <c r="G2565" s="242">
        <f>'[2]tr (2)'!G1756</f>
        <v>119.8</v>
      </c>
      <c r="H2565" s="242">
        <f>'[2]tr (2)'!H1756</f>
        <v>119.8</v>
      </c>
      <c r="I2565" s="242">
        <f>'[2]tr (2)'!I1756</f>
        <v>119.8</v>
      </c>
      <c r="J2565" s="242">
        <f>'[2]tr (2)'!J1756</f>
        <v>119.8</v>
      </c>
      <c r="K2565" s="242">
        <f>'[2]tr (2)'!K1756</f>
        <v>119.8</v>
      </c>
      <c r="L2565" s="242">
        <f>'[2]tr (2)'!L1756</f>
        <v>119.8</v>
      </c>
      <c r="M2565" s="242">
        <f>'[2]tr (2)'!M1756</f>
        <v>119.8</v>
      </c>
      <c r="N2565" s="242">
        <f>'[2]tr (2)'!N1756</f>
        <v>119.8</v>
      </c>
      <c r="O2565" s="244"/>
      <c r="P2565" s="242">
        <f>'[2]tr (2)'!O1756</f>
        <v>119.8</v>
      </c>
      <c r="Q2565" s="242">
        <f>'[2]tr (2)'!P1756</f>
        <v>119.8</v>
      </c>
      <c r="R2565" s="244">
        <f>'[2]tr (2)'!Q1756</f>
        <v>119.8</v>
      </c>
      <c r="S2565" s="248" t="s">
        <v>1704</v>
      </c>
    </row>
    <row r="2566" spans="1:19" s="215" customFormat="1" ht="15" customHeight="1">
      <c r="A2566" s="216" t="s">
        <v>1705</v>
      </c>
      <c r="B2566" s="247">
        <f>'[2]tr (2)'!C1757</f>
        <v>100</v>
      </c>
      <c r="C2566" s="198">
        <f>'[2]tr (2)'!D1757</f>
        <v>100</v>
      </c>
      <c r="D2566" s="198">
        <f>'[2]tr (2)'!E1757</f>
        <v>100</v>
      </c>
      <c r="E2566" s="251"/>
      <c r="F2566" s="198">
        <f>'[2]tr (2)'!F1757</f>
        <v>100</v>
      </c>
      <c r="G2566" s="198">
        <f>'[2]tr (2)'!G1757</f>
        <v>100</v>
      </c>
      <c r="H2566" s="198">
        <f>'[2]tr (2)'!H1757</f>
        <v>100</v>
      </c>
      <c r="I2566" s="198">
        <f>'[2]tr (2)'!I1757</f>
        <v>100</v>
      </c>
      <c r="J2566" s="198">
        <f>'[2]tr (2)'!J1757</f>
        <v>100</v>
      </c>
      <c r="K2566" s="198">
        <f>'[2]tr (2)'!K1757</f>
        <v>100</v>
      </c>
      <c r="L2566" s="198">
        <f>'[2]tr (2)'!L1757</f>
        <v>100</v>
      </c>
      <c r="M2566" s="198">
        <f>'[2]tr (2)'!M1757</f>
        <v>100</v>
      </c>
      <c r="N2566" s="198">
        <f>'[2]tr (2)'!N1757</f>
        <v>100</v>
      </c>
      <c r="O2566" s="251"/>
      <c r="P2566" s="198">
        <f>'[2]tr (2)'!O1757</f>
        <v>100</v>
      </c>
      <c r="Q2566" s="198">
        <f>'[2]tr (2)'!P1757</f>
        <v>100</v>
      </c>
      <c r="R2566" s="251">
        <f>'[2]tr (2)'!Q1757</f>
        <v>100</v>
      </c>
      <c r="S2566" s="252" t="s">
        <v>1706</v>
      </c>
    </row>
    <row r="2567" spans="1:19" s="215" customFormat="1" ht="15" customHeight="1">
      <c r="A2567" s="216" t="s">
        <v>1707</v>
      </c>
      <c r="B2567" s="247">
        <f>'[2]tr (2)'!C1758</f>
        <v>100</v>
      </c>
      <c r="C2567" s="198">
        <f>'[2]tr (2)'!D1758</f>
        <v>100</v>
      </c>
      <c r="D2567" s="198">
        <f>'[2]tr (2)'!E1758</f>
        <v>100</v>
      </c>
      <c r="E2567" s="251"/>
      <c r="F2567" s="198">
        <f>'[2]tr (2)'!F1758</f>
        <v>100</v>
      </c>
      <c r="G2567" s="198">
        <f>'[2]tr (2)'!G1758</f>
        <v>100</v>
      </c>
      <c r="H2567" s="198">
        <f>'[2]tr (2)'!H1758</f>
        <v>100</v>
      </c>
      <c r="I2567" s="198">
        <f>'[2]tr (2)'!I1758</f>
        <v>100</v>
      </c>
      <c r="J2567" s="198">
        <f>'[2]tr (2)'!J1758</f>
        <v>100</v>
      </c>
      <c r="K2567" s="198">
        <f>'[2]tr (2)'!K1758</f>
        <v>100</v>
      </c>
      <c r="L2567" s="198">
        <f>'[2]tr (2)'!L1758</f>
        <v>100</v>
      </c>
      <c r="M2567" s="198">
        <f>'[2]tr (2)'!M1758</f>
        <v>100</v>
      </c>
      <c r="N2567" s="198">
        <f>'[2]tr (2)'!N1758</f>
        <v>100</v>
      </c>
      <c r="O2567" s="251"/>
      <c r="P2567" s="198">
        <f>'[2]tr (2)'!O1758</f>
        <v>100</v>
      </c>
      <c r="Q2567" s="198">
        <f>'[2]tr (2)'!P1758</f>
        <v>100</v>
      </c>
      <c r="R2567" s="251">
        <f>'[2]tr (2)'!Q1758</f>
        <v>100</v>
      </c>
      <c r="S2567" s="253" t="s">
        <v>1708</v>
      </c>
    </row>
    <row r="2568" spans="1:19" s="215" customFormat="1" ht="15" customHeight="1">
      <c r="A2568" s="216" t="s">
        <v>1709</v>
      </c>
      <c r="B2568" s="247">
        <f>'[2]tr (2)'!C1759</f>
        <v>100</v>
      </c>
      <c r="C2568" s="198">
        <f>'[2]tr (2)'!D1759</f>
        <v>100</v>
      </c>
      <c r="D2568" s="198">
        <f>'[2]tr (2)'!E1759</f>
        <v>100</v>
      </c>
      <c r="E2568" s="251"/>
      <c r="F2568" s="198">
        <f>'[2]tr (2)'!F1759</f>
        <v>100</v>
      </c>
      <c r="G2568" s="198">
        <f>'[2]tr (2)'!G1759</f>
        <v>100</v>
      </c>
      <c r="H2568" s="198">
        <f>'[2]tr (2)'!H1759</f>
        <v>100</v>
      </c>
      <c r="I2568" s="198">
        <f>'[2]tr (2)'!I1759</f>
        <v>100</v>
      </c>
      <c r="J2568" s="198">
        <f>'[2]tr (2)'!J1759</f>
        <v>100</v>
      </c>
      <c r="K2568" s="198">
        <f>'[2]tr (2)'!K1759</f>
        <v>100</v>
      </c>
      <c r="L2568" s="198">
        <f>'[2]tr (2)'!L1759</f>
        <v>100</v>
      </c>
      <c r="M2568" s="198">
        <f>'[2]tr (2)'!M1759</f>
        <v>100</v>
      </c>
      <c r="N2568" s="198">
        <f>'[2]tr (2)'!N1759</f>
        <v>100</v>
      </c>
      <c r="O2568" s="251"/>
      <c r="P2568" s="198">
        <f>'[2]tr (2)'!O1759</f>
        <v>100</v>
      </c>
      <c r="Q2568" s="198">
        <f>'[2]tr (2)'!P1759</f>
        <v>100</v>
      </c>
      <c r="R2568" s="251">
        <f>'[2]tr (2)'!Q1759</f>
        <v>100</v>
      </c>
      <c r="S2568" s="253" t="s">
        <v>1710</v>
      </c>
    </row>
    <row r="2569" spans="1:19" s="215" customFormat="1" ht="15" customHeight="1">
      <c r="A2569" s="216" t="s">
        <v>1711</v>
      </c>
      <c r="B2569" s="247">
        <f>'[2]tr (2)'!C1760</f>
        <v>123.6</v>
      </c>
      <c r="C2569" s="198">
        <f>'[2]tr (2)'!D1760</f>
        <v>123.6</v>
      </c>
      <c r="D2569" s="198">
        <f>'[2]tr (2)'!E1760</f>
        <v>121.1</v>
      </c>
      <c r="E2569" s="251"/>
      <c r="F2569" s="198">
        <f>'[2]tr (2)'!F1760</f>
        <v>121.1</v>
      </c>
      <c r="G2569" s="198">
        <f>'[2]tr (2)'!G1760</f>
        <v>121.1</v>
      </c>
      <c r="H2569" s="198">
        <f>'[2]tr (2)'!H1760</f>
        <v>121.1</v>
      </c>
      <c r="I2569" s="198">
        <f>'[2]tr (2)'!I1760</f>
        <v>121.1</v>
      </c>
      <c r="J2569" s="198">
        <f>'[2]tr (2)'!J1760</f>
        <v>121.1</v>
      </c>
      <c r="K2569" s="198">
        <f>'[2]tr (2)'!K1760</f>
        <v>121.1</v>
      </c>
      <c r="L2569" s="198">
        <f>'[2]tr (2)'!L1760</f>
        <v>121.1</v>
      </c>
      <c r="M2569" s="198">
        <f>'[2]tr (2)'!M1760</f>
        <v>121.1</v>
      </c>
      <c r="N2569" s="198">
        <f>'[2]tr (2)'!N1760</f>
        <v>121.1</v>
      </c>
      <c r="O2569" s="251"/>
      <c r="P2569" s="198">
        <f>'[2]tr (2)'!O1760</f>
        <v>121.1</v>
      </c>
      <c r="Q2569" s="198">
        <f>'[2]tr (2)'!P1760</f>
        <v>121.1</v>
      </c>
      <c r="R2569" s="251">
        <f>'[2]tr (2)'!Q1760</f>
        <v>121.1</v>
      </c>
      <c r="S2569" s="253" t="s">
        <v>1712</v>
      </c>
    </row>
    <row r="2570" spans="1:19" s="215" customFormat="1" ht="15" customHeight="1">
      <c r="A2570" s="216"/>
      <c r="B2570" s="247"/>
      <c r="C2570" s="198"/>
      <c r="D2570" s="242"/>
      <c r="E2570" s="244"/>
      <c r="F2570" s="242"/>
      <c r="G2570" s="242"/>
      <c r="H2570" s="242"/>
      <c r="I2570" s="242"/>
      <c r="J2570" s="242"/>
      <c r="K2570" s="242"/>
      <c r="L2570" s="242"/>
      <c r="M2570" s="242"/>
      <c r="N2570" s="242"/>
      <c r="O2570" s="244"/>
      <c r="P2570" s="242"/>
      <c r="Q2570" s="242"/>
      <c r="R2570" s="244"/>
      <c r="S2570" s="253"/>
    </row>
    <row r="2571" spans="1:19" s="215" customFormat="1" ht="15" customHeight="1">
      <c r="A2571" s="249" t="s">
        <v>1713</v>
      </c>
      <c r="B2571" s="241">
        <f>'[2]tr (2)'!C1762</f>
        <v>110</v>
      </c>
      <c r="C2571" s="242">
        <f>'[2]tr (2)'!D1762</f>
        <v>110.5</v>
      </c>
      <c r="D2571" s="242">
        <f>'[2]tr (2)'!E1762</f>
        <v>112</v>
      </c>
      <c r="E2571" s="244"/>
      <c r="F2571" s="242">
        <f>'[2]tr (2)'!F1762</f>
        <v>108.7</v>
      </c>
      <c r="G2571" s="242">
        <f>'[2]tr (2)'!G1762</f>
        <v>108.9</v>
      </c>
      <c r="H2571" s="242">
        <f>'[2]tr (2)'!H1762</f>
        <v>108.9</v>
      </c>
      <c r="I2571" s="242">
        <f>'[2]tr (2)'!I1762</f>
        <v>108.3</v>
      </c>
      <c r="J2571" s="242">
        <f>'[2]tr (2)'!J1762</f>
        <v>108.2</v>
      </c>
      <c r="K2571" s="242">
        <f>'[2]tr (2)'!K1762</f>
        <v>108.6</v>
      </c>
      <c r="L2571" s="242">
        <f>'[2]tr (2)'!L1762</f>
        <v>108.6</v>
      </c>
      <c r="M2571" s="242">
        <f>'[2]tr (2)'!M1762</f>
        <v>108.4</v>
      </c>
      <c r="N2571" s="242">
        <f>'[2]tr (2)'!N1762</f>
        <v>109.7</v>
      </c>
      <c r="O2571" s="244"/>
      <c r="P2571" s="242">
        <f>'[2]tr (2)'!O1762</f>
        <v>108.7</v>
      </c>
      <c r="Q2571" s="242">
        <f>'[2]tr (2)'!P1762</f>
        <v>107.3</v>
      </c>
      <c r="R2571" s="244">
        <f>'[2]tr (2)'!Q1762</f>
        <v>107.3</v>
      </c>
      <c r="S2571" s="248" t="s">
        <v>1714</v>
      </c>
    </row>
    <row r="2572" spans="1:19" s="215" customFormat="1" ht="15" customHeight="1">
      <c r="A2572" s="216" t="s">
        <v>1715</v>
      </c>
      <c r="B2572" s="247">
        <f>'[2]tr (2)'!C1763</f>
        <v>86.2</v>
      </c>
      <c r="C2572" s="198">
        <f>'[2]tr (2)'!D1763</f>
        <v>86.2</v>
      </c>
      <c r="D2572" s="198">
        <f>'[2]tr (2)'!E1763</f>
        <v>85.9</v>
      </c>
      <c r="E2572" s="251"/>
      <c r="F2572" s="198">
        <f>'[2]tr (2)'!F1763</f>
        <v>83.1</v>
      </c>
      <c r="G2572" s="198">
        <f>'[2]tr (2)'!G1763</f>
        <v>83.7</v>
      </c>
      <c r="H2572" s="198">
        <f>'[2]tr (2)'!H1763</f>
        <v>83.7</v>
      </c>
      <c r="I2572" s="198">
        <f>'[2]tr (2)'!I1763</f>
        <v>83.7</v>
      </c>
      <c r="J2572" s="198">
        <f>'[2]tr (2)'!J1763</f>
        <v>85.6</v>
      </c>
      <c r="K2572" s="198">
        <f>'[2]tr (2)'!K1763</f>
        <v>85.6</v>
      </c>
      <c r="L2572" s="198">
        <f>'[2]tr (2)'!L1763</f>
        <v>87.7</v>
      </c>
      <c r="M2572" s="198">
        <f>'[2]tr (2)'!M1763</f>
        <v>87.7</v>
      </c>
      <c r="N2572" s="198">
        <f>'[2]tr (2)'!N1763</f>
        <v>87.7</v>
      </c>
      <c r="O2572" s="251"/>
      <c r="P2572" s="198">
        <f>'[2]tr (2)'!O1763</f>
        <v>90.6</v>
      </c>
      <c r="Q2572" s="198">
        <f>'[2]tr (2)'!P1763</f>
        <v>90.6</v>
      </c>
      <c r="R2572" s="251">
        <f>'[2]tr (2)'!Q1763</f>
        <v>90.6</v>
      </c>
      <c r="S2572" s="253" t="s">
        <v>1716</v>
      </c>
    </row>
    <row r="2573" spans="1:19" s="215" customFormat="1" ht="15" customHeight="1">
      <c r="A2573" s="216" t="s">
        <v>1717</v>
      </c>
      <c r="B2573" s="247">
        <f>'[2]tr (2)'!C1764</f>
        <v>107.8</v>
      </c>
      <c r="C2573" s="198">
        <f>'[2]tr (2)'!D1764</f>
        <v>108.5</v>
      </c>
      <c r="D2573" s="198">
        <f>'[2]tr (2)'!E1764</f>
        <v>110.4</v>
      </c>
      <c r="E2573" s="251"/>
      <c r="F2573" s="198">
        <f>'[2]tr (2)'!F1764</f>
        <v>105.9</v>
      </c>
      <c r="G2573" s="198">
        <f>'[2]tr (2)'!G1764</f>
        <v>106.9</v>
      </c>
      <c r="H2573" s="198">
        <f>'[2]tr (2)'!H1764</f>
        <v>106.9</v>
      </c>
      <c r="I2573" s="198">
        <f>'[2]tr (2)'!I1764</f>
        <v>105.9</v>
      </c>
      <c r="J2573" s="198">
        <f>'[2]tr (2)'!J1764</f>
        <v>105.6</v>
      </c>
      <c r="K2573" s="198">
        <f>'[2]tr (2)'!K1764</f>
        <v>106</v>
      </c>
      <c r="L2573" s="198">
        <f>'[2]tr (2)'!L1764</f>
        <v>106.1</v>
      </c>
      <c r="M2573" s="198">
        <f>'[2]tr (2)'!M1764</f>
        <v>105.7</v>
      </c>
      <c r="N2573" s="198">
        <f>'[2]tr (2)'!N1764</f>
        <v>107.5</v>
      </c>
      <c r="O2573" s="251"/>
      <c r="P2573" s="198">
        <f>'[2]tr (2)'!O1764</f>
        <v>106.8</v>
      </c>
      <c r="Q2573" s="198">
        <f>'[2]tr (2)'!P1764</f>
        <v>107.2</v>
      </c>
      <c r="R2573" s="251">
        <f>'[2]tr (2)'!Q1764</f>
        <v>107.2</v>
      </c>
      <c r="S2573" s="253" t="s">
        <v>1718</v>
      </c>
    </row>
    <row r="2574" spans="1:19" s="215" customFormat="1" ht="15" customHeight="1">
      <c r="A2574" s="216" t="s">
        <v>1719</v>
      </c>
      <c r="B2574" s="247">
        <f>'[2]tr (2)'!C1765</f>
        <v>123</v>
      </c>
      <c r="C2574" s="198">
        <f>'[2]tr (2)'!D1765</f>
        <v>123.1</v>
      </c>
      <c r="D2574" s="198">
        <f>'[2]tr (2)'!E1765</f>
        <v>125.2</v>
      </c>
      <c r="E2574" s="251"/>
      <c r="F2574" s="198">
        <f>'[2]tr (2)'!F1765</f>
        <v>125.2</v>
      </c>
      <c r="G2574" s="198">
        <f>'[2]tr (2)'!G1765</f>
        <v>125.2</v>
      </c>
      <c r="H2574" s="198">
        <f>'[2]tr (2)'!H1765</f>
        <v>125.2</v>
      </c>
      <c r="I2574" s="198">
        <f>'[2]tr (2)'!I1765</f>
        <v>125.2</v>
      </c>
      <c r="J2574" s="198">
        <f>'[2]tr (2)'!J1765</f>
        <v>126.4</v>
      </c>
      <c r="K2574" s="198">
        <f>'[2]tr (2)'!K1765</f>
        <v>126.3</v>
      </c>
      <c r="L2574" s="198">
        <f>'[2]tr (2)'!L1765</f>
        <v>126.3</v>
      </c>
      <c r="M2574" s="198">
        <f>'[2]tr (2)'!M1765</f>
        <v>126.3</v>
      </c>
      <c r="N2574" s="198">
        <f>'[2]tr (2)'!N1765</f>
        <v>126.3</v>
      </c>
      <c r="O2574" s="251"/>
      <c r="P2574" s="198">
        <f>'[2]tr (2)'!O1765</f>
        <v>126.3</v>
      </c>
      <c r="Q2574" s="198">
        <f>'[2]tr (2)'!P1765</f>
        <v>115</v>
      </c>
      <c r="R2574" s="251">
        <f>'[2]tr (2)'!Q1765</f>
        <v>115</v>
      </c>
      <c r="S2574" s="253" t="s">
        <v>1720</v>
      </c>
    </row>
    <row r="2575" spans="1:19" s="215" customFormat="1" ht="15" customHeight="1">
      <c r="A2575" s="216" t="s">
        <v>1721</v>
      </c>
      <c r="B2575" s="247">
        <f>'[2]tr (2)'!C1766</f>
        <v>100.6</v>
      </c>
      <c r="C2575" s="198">
        <f>'[2]tr (2)'!D1766</f>
        <v>100.6</v>
      </c>
      <c r="D2575" s="198">
        <f>'[2]tr (2)'!E1766</f>
        <v>100.6</v>
      </c>
      <c r="E2575" s="251"/>
      <c r="F2575" s="198">
        <f>'[2]tr (2)'!F1766</f>
        <v>100.6</v>
      </c>
      <c r="G2575" s="198">
        <f>'[2]tr (2)'!G1766</f>
        <v>100.6</v>
      </c>
      <c r="H2575" s="198">
        <f>'[2]tr (2)'!H1766</f>
        <v>100.6</v>
      </c>
      <c r="I2575" s="198">
        <f>'[2]tr (2)'!I1766</f>
        <v>100.6</v>
      </c>
      <c r="J2575" s="198">
        <f>'[2]tr (2)'!J1766</f>
        <v>100.6</v>
      </c>
      <c r="K2575" s="198">
        <f>'[2]tr (2)'!K1766</f>
        <v>100.6</v>
      </c>
      <c r="L2575" s="198">
        <f>'[2]tr (2)'!L1766</f>
        <v>100.6</v>
      </c>
      <c r="M2575" s="198">
        <f>'[2]tr (2)'!M1766</f>
        <v>100.6</v>
      </c>
      <c r="N2575" s="198">
        <f>'[2]tr (2)'!N1766</f>
        <v>100.6</v>
      </c>
      <c r="O2575" s="251"/>
      <c r="P2575" s="198">
        <f>'[2]tr (2)'!O1766</f>
        <v>100.6</v>
      </c>
      <c r="Q2575" s="198">
        <f>'[2]tr (2)'!P1766</f>
        <v>100.6</v>
      </c>
      <c r="R2575" s="251">
        <f>'[2]tr (2)'!Q1766</f>
        <v>100.6</v>
      </c>
      <c r="S2575" s="253" t="s">
        <v>1722</v>
      </c>
    </row>
    <row r="2576" spans="1:19" s="215" customFormat="1" ht="15" customHeight="1">
      <c r="A2576" s="216" t="s">
        <v>1723</v>
      </c>
      <c r="B2576" s="247">
        <f>'[2]tr (2)'!C1767</f>
        <v>110.2</v>
      </c>
      <c r="C2576" s="198">
        <f>'[2]tr (2)'!D1767</f>
        <v>109.9</v>
      </c>
      <c r="D2576" s="198">
        <f>'[2]tr (2)'!E1767</f>
        <v>109</v>
      </c>
      <c r="E2576" s="251"/>
      <c r="F2576" s="198">
        <f>'[2]tr (2)'!F1767</f>
        <v>107.7</v>
      </c>
      <c r="G2576" s="198">
        <f>'[2]tr (2)'!G1767</f>
        <v>104.3</v>
      </c>
      <c r="H2576" s="198">
        <f>'[2]tr (2)'!H1767</f>
        <v>104.3</v>
      </c>
      <c r="I2576" s="198">
        <f>'[2]tr (2)'!I1767</f>
        <v>104.5</v>
      </c>
      <c r="J2576" s="198">
        <f>'[2]tr (2)'!J1767</f>
        <v>104.2</v>
      </c>
      <c r="K2576" s="198">
        <f>'[2]tr (2)'!K1767</f>
        <v>104.6</v>
      </c>
      <c r="L2576" s="198">
        <f>'[2]tr (2)'!L1767</f>
        <v>104.6</v>
      </c>
      <c r="M2576" s="198">
        <f>'[2]tr (2)'!M1767</f>
        <v>105</v>
      </c>
      <c r="N2576" s="198">
        <f>'[2]tr (2)'!N1767</f>
        <v>105</v>
      </c>
      <c r="O2576" s="251"/>
      <c r="P2576" s="198">
        <f>'[2]tr (2)'!O1767</f>
        <v>100.4</v>
      </c>
      <c r="Q2576" s="198">
        <f>'[2]tr (2)'!P1767</f>
        <v>100.7</v>
      </c>
      <c r="R2576" s="251">
        <f>'[2]tr (2)'!Q1767</f>
        <v>100.7</v>
      </c>
      <c r="S2576" s="253" t="s">
        <v>1724</v>
      </c>
    </row>
    <row r="2577" spans="1:19" s="215" customFormat="1" ht="15" customHeight="1">
      <c r="A2577" s="216" t="s">
        <v>1725</v>
      </c>
      <c r="B2577" s="247">
        <f>'[2]tr (2)'!C1768</f>
        <v>102.4</v>
      </c>
      <c r="C2577" s="198">
        <f>'[2]tr (2)'!D1768</f>
        <v>102.3</v>
      </c>
      <c r="D2577" s="198">
        <f>'[2]tr (2)'!E1768</f>
        <v>103.2</v>
      </c>
      <c r="E2577" s="251"/>
      <c r="F2577" s="198">
        <f>'[2]tr (2)'!F1768</f>
        <v>102.5</v>
      </c>
      <c r="G2577" s="198">
        <f>'[2]tr (2)'!G1768</f>
        <v>102.5</v>
      </c>
      <c r="H2577" s="198">
        <f>'[2]tr (2)'!H1768</f>
        <v>102.5</v>
      </c>
      <c r="I2577" s="198">
        <f>'[2]tr (2)'!I1768</f>
        <v>102.5</v>
      </c>
      <c r="J2577" s="198">
        <f>'[2]tr (2)'!J1768</f>
        <v>101.1</v>
      </c>
      <c r="K2577" s="198">
        <f>'[2]tr (2)'!K1768</f>
        <v>101.8</v>
      </c>
      <c r="L2577" s="198">
        <f>'[2]tr (2)'!L1768</f>
        <v>101.8</v>
      </c>
      <c r="M2577" s="198">
        <f>'[2]tr (2)'!M1768</f>
        <v>101.8</v>
      </c>
      <c r="N2577" s="198">
        <f>'[2]tr (2)'!N1768</f>
        <v>101.8</v>
      </c>
      <c r="O2577" s="251"/>
      <c r="P2577" s="198">
        <f>'[2]tr (2)'!O1768</f>
        <v>101.8</v>
      </c>
      <c r="Q2577" s="198">
        <f>'[2]tr (2)'!P1768</f>
        <v>101.8</v>
      </c>
      <c r="R2577" s="251">
        <f>'[2]tr (2)'!Q1768</f>
        <v>101.8</v>
      </c>
      <c r="S2577" s="253" t="s">
        <v>1726</v>
      </c>
    </row>
    <row r="2578" spans="1:19" s="215" customFormat="1" ht="15" customHeight="1">
      <c r="A2578" s="216"/>
      <c r="B2578" s="247"/>
      <c r="C2578" s="198"/>
      <c r="D2578" s="242"/>
      <c r="E2578" s="244"/>
      <c r="F2578" s="242"/>
      <c r="G2578" s="242"/>
      <c r="H2578" s="242"/>
      <c r="I2578" s="242"/>
      <c r="J2578" s="242"/>
      <c r="K2578" s="242"/>
      <c r="L2578" s="242"/>
      <c r="M2578" s="242"/>
      <c r="N2578" s="242"/>
      <c r="O2578" s="244"/>
      <c r="P2578" s="242"/>
      <c r="Q2578" s="242"/>
      <c r="R2578" s="244"/>
      <c r="S2578" s="252"/>
    </row>
    <row r="2579" spans="1:19" s="215" customFormat="1" ht="15" customHeight="1">
      <c r="A2579" s="249" t="s">
        <v>1727</v>
      </c>
      <c r="B2579" s="241">
        <f>'[2]tr (2)'!C1770</f>
        <v>107.6</v>
      </c>
      <c r="C2579" s="242">
        <f>'[2]tr (2)'!D1770</f>
        <v>107.7</v>
      </c>
      <c r="D2579" s="242">
        <f>'[2]tr (2)'!E1770</f>
        <v>107.7</v>
      </c>
      <c r="E2579" s="244"/>
      <c r="F2579" s="242">
        <f>'[2]tr (2)'!F1770</f>
        <v>107.7</v>
      </c>
      <c r="G2579" s="242">
        <f>'[2]tr (2)'!G1770</f>
        <v>106.4</v>
      </c>
      <c r="H2579" s="242">
        <f>'[2]tr (2)'!H1770</f>
        <v>106.4</v>
      </c>
      <c r="I2579" s="242">
        <f>'[2]tr (2)'!I1770</f>
        <v>106.4</v>
      </c>
      <c r="J2579" s="242">
        <f>'[2]tr (2)'!J1770</f>
        <v>106.4</v>
      </c>
      <c r="K2579" s="242">
        <f>'[2]tr (2)'!K1770</f>
        <v>106.4</v>
      </c>
      <c r="L2579" s="242">
        <f>'[2]tr (2)'!L1770</f>
        <v>106.1</v>
      </c>
      <c r="M2579" s="242">
        <f>'[2]tr (2)'!M1770</f>
        <v>106.1</v>
      </c>
      <c r="N2579" s="242">
        <f>'[2]tr (2)'!N1770</f>
        <v>106.1</v>
      </c>
      <c r="O2579" s="244"/>
      <c r="P2579" s="242">
        <f>'[2]tr (2)'!O1770</f>
        <v>105.6</v>
      </c>
      <c r="Q2579" s="242">
        <f>'[2]tr (2)'!P1770</f>
        <v>104.5</v>
      </c>
      <c r="R2579" s="244">
        <f>'[2]tr (2)'!Q1770</f>
        <v>104.5</v>
      </c>
      <c r="S2579" s="250" t="s">
        <v>1728</v>
      </c>
    </row>
    <row r="2580" spans="1:19" s="215" customFormat="1" ht="15" customHeight="1">
      <c r="A2580" s="216" t="s">
        <v>1729</v>
      </c>
      <c r="B2580" s="247">
        <f>'[2]tr (2)'!C1771</f>
        <v>101.1</v>
      </c>
      <c r="C2580" s="198">
        <f>'[2]tr (2)'!D1771</f>
        <v>101.1</v>
      </c>
      <c r="D2580" s="198">
        <f>'[2]tr (2)'!E1771</f>
        <v>101.1</v>
      </c>
      <c r="E2580" s="251"/>
      <c r="F2580" s="1739">
        <f>'[2]tr (2)'!F1771</f>
        <v>101.1</v>
      </c>
      <c r="G2580" s="1740">
        <f>'[2]tr (2)'!G1771</f>
        <v>101.1</v>
      </c>
      <c r="H2580" s="1740">
        <f>'[2]tr (2)'!H1771</f>
        <v>101.1</v>
      </c>
      <c r="I2580" s="1740">
        <f>'[2]tr (2)'!I1771</f>
        <v>101.1</v>
      </c>
      <c r="J2580" s="1740">
        <f>'[2]tr (2)'!J1771</f>
        <v>101.1</v>
      </c>
      <c r="K2580" s="1740">
        <f>'[2]tr (2)'!K1771</f>
        <v>101.1</v>
      </c>
      <c r="L2580" s="1740">
        <f>'[2]tr (2)'!L1771</f>
        <v>100.3</v>
      </c>
      <c r="M2580" s="1740">
        <f>'[2]tr (2)'!M1771</f>
        <v>100.2</v>
      </c>
      <c r="N2580" s="1740">
        <f>'[2]tr (2)'!N1771</f>
        <v>100.2</v>
      </c>
      <c r="O2580" s="251"/>
      <c r="P2580" s="198">
        <f>'[2]tr (2)'!O1771</f>
        <v>100.2</v>
      </c>
      <c r="Q2580" s="198">
        <f>'[2]tr (2)'!P1771</f>
        <v>100.2</v>
      </c>
      <c r="R2580" s="251">
        <f>'[2]tr (2)'!Q1771</f>
        <v>100.2</v>
      </c>
      <c r="S2580" s="253" t="s">
        <v>1730</v>
      </c>
    </row>
    <row r="2581" spans="1:19" s="215" customFormat="1" ht="15" customHeight="1">
      <c r="A2581" s="216" t="s">
        <v>1731</v>
      </c>
      <c r="B2581" s="247">
        <f>'[2]tr (2)'!C1772</f>
        <v>97.7</v>
      </c>
      <c r="C2581" s="198">
        <f>'[2]tr (2)'!D1772</f>
        <v>99.8</v>
      </c>
      <c r="D2581" s="198">
        <f>'[2]tr (2)'!E1772</f>
        <v>99.8</v>
      </c>
      <c r="E2581" s="251"/>
      <c r="F2581" s="1739">
        <f>'[2]tr (2)'!F1772</f>
        <v>99.8</v>
      </c>
      <c r="G2581" s="1740">
        <f>'[2]tr (2)'!G1772</f>
        <v>99.8</v>
      </c>
      <c r="H2581" s="1740">
        <f>'[2]tr (2)'!H1772</f>
        <v>99.8</v>
      </c>
      <c r="I2581" s="1740">
        <f>'[2]tr (2)'!I1772</f>
        <v>99.8</v>
      </c>
      <c r="J2581" s="1740">
        <f>'[2]tr (2)'!J1772</f>
        <v>99.8</v>
      </c>
      <c r="K2581" s="1740">
        <f>'[2]tr (2)'!K1772</f>
        <v>99.8</v>
      </c>
      <c r="L2581" s="1740">
        <f>'[2]tr (2)'!L1772</f>
        <v>99.8</v>
      </c>
      <c r="M2581" s="1740">
        <f>'[2]tr (2)'!M1772</f>
        <v>99.8</v>
      </c>
      <c r="N2581" s="1740">
        <f>'[2]tr (2)'!N1772</f>
        <v>100.5</v>
      </c>
      <c r="O2581" s="251"/>
      <c r="P2581" s="198">
        <f>'[2]tr (2)'!O1772</f>
        <v>100.5</v>
      </c>
      <c r="Q2581" s="198">
        <f>'[2]tr (2)'!P1772</f>
        <v>100.5</v>
      </c>
      <c r="R2581" s="251">
        <f>'[2]tr (2)'!Q1772</f>
        <v>100.5</v>
      </c>
      <c r="S2581" s="252" t="s">
        <v>1732</v>
      </c>
    </row>
    <row r="2582" spans="1:19" s="215" customFormat="1" ht="15" customHeight="1">
      <c r="A2582" s="216" t="s">
        <v>1733</v>
      </c>
      <c r="B2582" s="247">
        <f>'[2]tr (2)'!C1773</f>
        <v>171.3</v>
      </c>
      <c r="C2582" s="198">
        <f>'[2]tr (2)'!D1773</f>
        <v>171.3</v>
      </c>
      <c r="D2582" s="198">
        <f>'[2]tr (2)'!E1773</f>
        <v>171.2</v>
      </c>
      <c r="E2582" s="251"/>
      <c r="F2582" s="1739">
        <f>'[2]tr (2)'!F1773</f>
        <v>171.2</v>
      </c>
      <c r="G2582" s="1740">
        <f>'[2]tr (2)'!G1773</f>
        <v>158.30000000000001</v>
      </c>
      <c r="H2582" s="1740">
        <f>'[2]tr (2)'!H1773</f>
        <v>158.30000000000001</v>
      </c>
      <c r="I2582" s="1740">
        <f>'[2]tr (2)'!I1773</f>
        <v>158.30000000000001</v>
      </c>
      <c r="J2582" s="1740">
        <f>'[2]tr (2)'!J1773</f>
        <v>158.30000000000001</v>
      </c>
      <c r="K2582" s="1740">
        <f>'[2]tr (2)'!K1773</f>
        <v>158.30000000000001</v>
      </c>
      <c r="L2582" s="1740">
        <f>'[2]tr (2)'!L1773</f>
        <v>158.30000000000001</v>
      </c>
      <c r="M2582" s="1740">
        <f>'[2]tr (2)'!M1773</f>
        <v>158.30000000000001</v>
      </c>
      <c r="N2582" s="1740">
        <f>'[2]tr (2)'!N1773</f>
        <v>158.30000000000001</v>
      </c>
      <c r="O2582" s="251"/>
      <c r="P2582" s="198">
        <f>'[2]tr (2)'!O1773</f>
        <v>153.5</v>
      </c>
      <c r="Q2582" s="198">
        <f>'[2]tr (2)'!P1773</f>
        <v>142.5</v>
      </c>
      <c r="R2582" s="251">
        <f>'[2]tr (2)'!Q1773</f>
        <v>142.5</v>
      </c>
      <c r="S2582" s="252" t="s">
        <v>1734</v>
      </c>
    </row>
    <row r="2583" spans="1:19" s="215" customFormat="1" ht="15" customHeight="1">
      <c r="A2583" s="216" t="s">
        <v>1735</v>
      </c>
      <c r="B2583" s="247">
        <f>'[2]tr (2)'!C1774</f>
        <v>100</v>
      </c>
      <c r="C2583" s="198">
        <f>'[2]tr (2)'!D1774</f>
        <v>100</v>
      </c>
      <c r="D2583" s="198">
        <f>'[2]tr (2)'!E1774</f>
        <v>100</v>
      </c>
      <c r="E2583" s="251"/>
      <c r="F2583" s="247">
        <f>'[2]tr (2)'!F1774</f>
        <v>100</v>
      </c>
      <c r="G2583" s="198">
        <f>'[2]tr (2)'!G1774</f>
        <v>100</v>
      </c>
      <c r="H2583" s="198">
        <f>'[2]tr (2)'!H1774</f>
        <v>100</v>
      </c>
      <c r="I2583" s="198">
        <f>'[2]tr (2)'!I1774</f>
        <v>100</v>
      </c>
      <c r="J2583" s="198">
        <f>'[2]tr (2)'!J1774</f>
        <v>100</v>
      </c>
      <c r="K2583" s="198">
        <f>'[2]tr (2)'!K1774</f>
        <v>100</v>
      </c>
      <c r="L2583" s="198">
        <f>'[2]tr (2)'!L1774</f>
        <v>100</v>
      </c>
      <c r="M2583" s="198">
        <f>'[2]tr (2)'!M1774</f>
        <v>100</v>
      </c>
      <c r="N2583" s="198">
        <f>'[2]tr (2)'!N1774</f>
        <v>100</v>
      </c>
      <c r="O2583" s="251"/>
      <c r="P2583" s="198">
        <f>'[2]tr (2)'!O1774</f>
        <v>100</v>
      </c>
      <c r="Q2583" s="198">
        <f>'[2]tr (2)'!P1774</f>
        <v>100</v>
      </c>
      <c r="R2583" s="251">
        <f>'[2]tr (2)'!Q1774</f>
        <v>100</v>
      </c>
      <c r="S2583" s="256" t="s">
        <v>1736</v>
      </c>
    </row>
    <row r="2584" spans="1:19" s="215" customFormat="1" ht="15" customHeight="1">
      <c r="A2584" s="216" t="s">
        <v>1737</v>
      </c>
      <c r="B2584" s="247">
        <f>'[2]tr (2)'!C1775</f>
        <v>100</v>
      </c>
      <c r="C2584" s="198">
        <f>'[2]tr (2)'!D1775</f>
        <v>100</v>
      </c>
      <c r="D2584" s="198">
        <f>'[2]tr (2)'!E1775</f>
        <v>100</v>
      </c>
      <c r="E2584" s="251"/>
      <c r="F2584" s="247">
        <f>'[2]tr (2)'!F1775</f>
        <v>100</v>
      </c>
      <c r="G2584" s="198">
        <f>'[2]tr (2)'!G1775</f>
        <v>100</v>
      </c>
      <c r="H2584" s="198">
        <f>'[2]tr (2)'!H1775</f>
        <v>100</v>
      </c>
      <c r="I2584" s="198">
        <f>'[2]tr (2)'!I1775</f>
        <v>100</v>
      </c>
      <c r="J2584" s="198">
        <f>'[2]tr (2)'!J1775</f>
        <v>100</v>
      </c>
      <c r="K2584" s="198">
        <f>'[2]tr (2)'!K1775</f>
        <v>100</v>
      </c>
      <c r="L2584" s="198">
        <f>'[2]tr (2)'!L1775</f>
        <v>100</v>
      </c>
      <c r="M2584" s="198">
        <f>'[2]tr (2)'!M1775</f>
        <v>100</v>
      </c>
      <c r="N2584" s="198">
        <f>'[2]tr (2)'!N1775</f>
        <v>100</v>
      </c>
      <c r="O2584" s="251"/>
      <c r="P2584" s="198">
        <f>'[2]tr (2)'!O1775</f>
        <v>100</v>
      </c>
      <c r="Q2584" s="198">
        <f>'[2]tr (2)'!P1775</f>
        <v>100</v>
      </c>
      <c r="R2584" s="251">
        <f>'[2]tr (2)'!Q1775</f>
        <v>100</v>
      </c>
      <c r="S2584" s="206" t="s">
        <v>1738</v>
      </c>
    </row>
    <row r="2585" spans="1:19" s="215" customFormat="1" ht="15" customHeight="1">
      <c r="A2585" s="216" t="s">
        <v>1739</v>
      </c>
      <c r="B2585" s="247">
        <f>'[2]tr (2)'!C1776</f>
        <v>100</v>
      </c>
      <c r="C2585" s="198">
        <f>'[2]tr (2)'!D1776</f>
        <v>100</v>
      </c>
      <c r="D2585" s="198">
        <f>'[2]tr (2)'!E1776</f>
        <v>100</v>
      </c>
      <c r="E2585" s="251"/>
      <c r="F2585" s="247">
        <f>'[2]tr (2)'!F1776</f>
        <v>100</v>
      </c>
      <c r="G2585" s="198">
        <f>'[2]tr (2)'!G1776</f>
        <v>100</v>
      </c>
      <c r="H2585" s="198">
        <f>'[2]tr (2)'!H1776</f>
        <v>100</v>
      </c>
      <c r="I2585" s="198">
        <f>'[2]tr (2)'!I1776</f>
        <v>100</v>
      </c>
      <c r="J2585" s="198">
        <f>'[2]tr (2)'!J1776</f>
        <v>100</v>
      </c>
      <c r="K2585" s="198">
        <f>'[2]tr (2)'!K1776</f>
        <v>100</v>
      </c>
      <c r="L2585" s="198">
        <f>'[2]tr (2)'!L1776</f>
        <v>100</v>
      </c>
      <c r="M2585" s="198">
        <f>'[2]tr (2)'!M1776</f>
        <v>100</v>
      </c>
      <c r="N2585" s="198">
        <f>'[2]tr (2)'!N1776</f>
        <v>100</v>
      </c>
      <c r="O2585" s="251"/>
      <c r="P2585" s="198">
        <f>'[2]tr (2)'!O1776</f>
        <v>100</v>
      </c>
      <c r="Q2585" s="198">
        <f>'[2]tr (2)'!P1776</f>
        <v>100</v>
      </c>
      <c r="R2585" s="251">
        <f>'[2]tr (2)'!Q1776</f>
        <v>100</v>
      </c>
      <c r="S2585" s="206" t="s">
        <v>1740</v>
      </c>
    </row>
    <row r="2586" spans="1:19" s="215" customFormat="1" ht="15" customHeight="1">
      <c r="A2586" s="216" t="s">
        <v>1741</v>
      </c>
      <c r="B2586" s="247">
        <f>'[2]tr (2)'!C1777</f>
        <v>100</v>
      </c>
      <c r="C2586" s="198">
        <f>'[2]tr (2)'!D1777</f>
        <v>100</v>
      </c>
      <c r="D2586" s="198">
        <f>'[2]tr (2)'!E1777</f>
        <v>100</v>
      </c>
      <c r="E2586" s="251"/>
      <c r="F2586" s="247">
        <f>'[2]tr (2)'!F1777</f>
        <v>100</v>
      </c>
      <c r="G2586" s="198">
        <f>'[2]tr (2)'!G1777</f>
        <v>100</v>
      </c>
      <c r="H2586" s="198">
        <f>'[2]tr (2)'!H1777</f>
        <v>100</v>
      </c>
      <c r="I2586" s="198">
        <f>'[2]tr (2)'!I1777</f>
        <v>100</v>
      </c>
      <c r="J2586" s="198">
        <f>'[2]tr (2)'!J1777</f>
        <v>100</v>
      </c>
      <c r="K2586" s="198">
        <f>'[2]tr (2)'!K1777</f>
        <v>100</v>
      </c>
      <c r="L2586" s="198">
        <f>'[2]tr (2)'!L1777</f>
        <v>100</v>
      </c>
      <c r="M2586" s="198">
        <f>'[2]tr (2)'!M1777</f>
        <v>100</v>
      </c>
      <c r="N2586" s="198">
        <f>'[2]tr (2)'!N1777</f>
        <v>100</v>
      </c>
      <c r="O2586" s="251"/>
      <c r="P2586" s="198">
        <f>'[2]tr (2)'!O1777</f>
        <v>100</v>
      </c>
      <c r="Q2586" s="198">
        <f>'[2]tr (2)'!P1777</f>
        <v>100</v>
      </c>
      <c r="R2586" s="251">
        <f>'[2]tr (2)'!Q1777</f>
        <v>100</v>
      </c>
      <c r="S2586" s="256" t="s">
        <v>1742</v>
      </c>
    </row>
    <row r="2587" spans="1:19" s="215" customFormat="1" ht="15" customHeight="1">
      <c r="A2587" s="216" t="s">
        <v>1743</v>
      </c>
      <c r="B2587" s="247">
        <f>'[2]tr (2)'!C1778</f>
        <v>100</v>
      </c>
      <c r="C2587" s="198">
        <f>'[2]tr (2)'!D1778</f>
        <v>100</v>
      </c>
      <c r="D2587" s="198">
        <f>'[2]tr (2)'!E1778</f>
        <v>100</v>
      </c>
      <c r="E2587" s="251"/>
      <c r="F2587" s="247">
        <f>'[2]tr (2)'!F1778</f>
        <v>100</v>
      </c>
      <c r="G2587" s="198">
        <f>'[2]tr (2)'!G1778</f>
        <v>100</v>
      </c>
      <c r="H2587" s="198">
        <f>'[2]tr (2)'!H1778</f>
        <v>100</v>
      </c>
      <c r="I2587" s="198">
        <f>'[2]tr (2)'!I1778</f>
        <v>100</v>
      </c>
      <c r="J2587" s="198">
        <f>'[2]tr (2)'!J1778</f>
        <v>100</v>
      </c>
      <c r="K2587" s="198">
        <f>'[2]tr (2)'!K1778</f>
        <v>100</v>
      </c>
      <c r="L2587" s="198">
        <f>'[2]tr (2)'!L1778</f>
        <v>100</v>
      </c>
      <c r="M2587" s="198">
        <f>'[2]tr (2)'!M1778</f>
        <v>100</v>
      </c>
      <c r="N2587" s="198">
        <f>'[2]tr (2)'!N1778</f>
        <v>100</v>
      </c>
      <c r="O2587" s="251"/>
      <c r="P2587" s="198">
        <f>'[2]tr (2)'!O1778</f>
        <v>100</v>
      </c>
      <c r="Q2587" s="198">
        <f>'[2]tr (2)'!P1778</f>
        <v>100</v>
      </c>
      <c r="R2587" s="251">
        <f>'[2]tr (2)'!Q1778</f>
        <v>100</v>
      </c>
      <c r="S2587" s="256" t="s">
        <v>1744</v>
      </c>
    </row>
    <row r="2588" spans="1:19" s="215" customFormat="1" ht="15" customHeight="1">
      <c r="A2588" s="216" t="s">
        <v>1745</v>
      </c>
      <c r="B2588" s="247">
        <f>'[2]tr (2)'!C1779</f>
        <v>97.8</v>
      </c>
      <c r="C2588" s="198">
        <f>'[2]tr (2)'!D1779</f>
        <v>100.3</v>
      </c>
      <c r="D2588" s="198">
        <f>'[2]tr (2)'!E1779</f>
        <v>100.3</v>
      </c>
      <c r="E2588" s="251"/>
      <c r="F2588" s="247">
        <f>'[2]tr (2)'!F1779</f>
        <v>100.3</v>
      </c>
      <c r="G2588" s="198">
        <f>'[2]tr (2)'!G1779</f>
        <v>100.3</v>
      </c>
      <c r="H2588" s="198">
        <f>'[2]tr (2)'!H1779</f>
        <v>100.3</v>
      </c>
      <c r="I2588" s="198">
        <f>'[2]tr (2)'!I1779</f>
        <v>100.3</v>
      </c>
      <c r="J2588" s="198">
        <f>'[2]tr (2)'!J1779</f>
        <v>100.3</v>
      </c>
      <c r="K2588" s="198">
        <f>'[2]tr (2)'!K1779</f>
        <v>100.3</v>
      </c>
      <c r="L2588" s="198">
        <f>'[2]tr (2)'!L1779</f>
        <v>100.3</v>
      </c>
      <c r="M2588" s="198">
        <f>'[2]tr (2)'!M1779</f>
        <v>100.3</v>
      </c>
      <c r="N2588" s="198">
        <f>'[2]tr (2)'!N1779</f>
        <v>100.3</v>
      </c>
      <c r="O2588" s="251"/>
      <c r="P2588" s="198">
        <f>'[2]tr (2)'!O1779</f>
        <v>100.3</v>
      </c>
      <c r="Q2588" s="198">
        <f>'[2]tr (2)'!P1779</f>
        <v>100.3</v>
      </c>
      <c r="R2588" s="251">
        <f>'[2]tr (2)'!Q1779</f>
        <v>100.3</v>
      </c>
      <c r="S2588" s="256" t="s">
        <v>1746</v>
      </c>
    </row>
    <row r="2589" spans="1:19" s="215" customFormat="1" ht="15" customHeight="1">
      <c r="A2589" s="216"/>
      <c r="B2589" s="247"/>
      <c r="C2589" s="198"/>
      <c r="D2589" s="198"/>
      <c r="E2589" s="237"/>
      <c r="F2589" s="195"/>
      <c r="G2589" s="195"/>
      <c r="H2589" s="195"/>
      <c r="I2589" s="195"/>
      <c r="J2589" s="196"/>
      <c r="K2589" s="195"/>
      <c r="L2589" s="195"/>
      <c r="M2589" s="196"/>
      <c r="N2589" s="195"/>
      <c r="O2589" s="237"/>
      <c r="P2589" s="195"/>
      <c r="Q2589" s="195"/>
      <c r="R2589" s="237"/>
      <c r="S2589" s="256"/>
    </row>
    <row r="2590" spans="1:19" s="215" customFormat="1" ht="15" customHeight="1">
      <c r="A2590" s="216"/>
      <c r="B2590" s="247"/>
      <c r="C2590" s="198"/>
      <c r="D2590" s="198"/>
      <c r="E2590" s="237"/>
      <c r="F2590" s="195"/>
      <c r="G2590" s="195"/>
      <c r="H2590" s="195"/>
      <c r="I2590" s="195"/>
      <c r="J2590" s="196"/>
      <c r="K2590" s="195"/>
      <c r="L2590" s="195"/>
      <c r="M2590" s="196"/>
      <c r="N2590" s="195"/>
      <c r="O2590" s="196"/>
      <c r="P2590" s="236"/>
      <c r="Q2590" s="195"/>
      <c r="R2590" s="237"/>
      <c r="S2590" s="256"/>
    </row>
    <row r="2591" spans="1:19" s="215" customFormat="1" ht="15" customHeight="1">
      <c r="A2591" s="216"/>
      <c r="B2591" s="247"/>
      <c r="C2591" s="198"/>
      <c r="D2591" s="198"/>
      <c r="E2591" s="237"/>
      <c r="F2591" s="195"/>
      <c r="G2591" s="195"/>
      <c r="H2591" s="195"/>
      <c r="I2591" s="195"/>
      <c r="J2591" s="196"/>
      <c r="K2591" s="195"/>
      <c r="L2591" s="195"/>
      <c r="M2591" s="196"/>
      <c r="N2591" s="195"/>
      <c r="O2591" s="196"/>
      <c r="P2591" s="236"/>
      <c r="Q2591" s="195"/>
      <c r="R2591" s="237"/>
      <c r="S2591" s="256"/>
    </row>
    <row r="2592" spans="1:19" s="215" customFormat="1" ht="15" customHeight="1">
      <c r="A2592" s="216"/>
      <c r="B2592" s="247"/>
      <c r="C2592" s="198"/>
      <c r="D2592" s="198"/>
      <c r="E2592" s="237"/>
      <c r="F2592" s="195"/>
      <c r="G2592" s="195"/>
      <c r="H2592" s="195"/>
      <c r="I2592" s="195"/>
      <c r="J2592" s="196"/>
      <c r="K2592" s="195"/>
      <c r="L2592" s="195"/>
      <c r="M2592" s="196"/>
      <c r="N2592" s="195"/>
      <c r="O2592" s="196"/>
      <c r="P2592" s="236"/>
      <c r="Q2592" s="195"/>
      <c r="R2592" s="237"/>
      <c r="S2592" s="256"/>
    </row>
    <row r="2593" spans="1:19" s="215" customFormat="1" ht="15" customHeight="1">
      <c r="A2593" s="216"/>
      <c r="B2593" s="247"/>
      <c r="C2593" s="198"/>
      <c r="D2593" s="198"/>
      <c r="E2593" s="237"/>
      <c r="F2593" s="195"/>
      <c r="G2593" s="195"/>
      <c r="H2593" s="195"/>
      <c r="I2593" s="195"/>
      <c r="J2593" s="196"/>
      <c r="K2593" s="195"/>
      <c r="L2593" s="195"/>
      <c r="M2593" s="196"/>
      <c r="N2593" s="195"/>
      <c r="O2593" s="196"/>
      <c r="P2593" s="236"/>
      <c r="Q2593" s="195"/>
      <c r="R2593" s="237"/>
      <c r="S2593" s="256"/>
    </row>
    <row r="2594" spans="1:19" s="215" customFormat="1" ht="15" customHeight="1">
      <c r="A2594" s="216"/>
      <c r="B2594" s="247"/>
      <c r="C2594" s="198"/>
      <c r="D2594" s="198"/>
      <c r="E2594" s="237"/>
      <c r="F2594" s="195"/>
      <c r="G2594" s="195"/>
      <c r="H2594" s="195"/>
      <c r="I2594" s="195"/>
      <c r="J2594" s="196"/>
      <c r="K2594" s="195"/>
      <c r="L2594" s="195"/>
      <c r="M2594" s="196"/>
      <c r="N2594" s="195"/>
      <c r="O2594" s="196"/>
      <c r="P2594" s="236"/>
      <c r="Q2594" s="195"/>
      <c r="R2594" s="237"/>
      <c r="S2594" s="256"/>
    </row>
    <row r="2595" spans="1:19" s="215" customFormat="1" ht="15" customHeight="1">
      <c r="A2595" s="285"/>
      <c r="B2595" s="258"/>
      <c r="C2595" s="259"/>
      <c r="D2595" s="259"/>
      <c r="E2595" s="282"/>
      <c r="F2595" s="308"/>
      <c r="G2595" s="212"/>
      <c r="H2595" s="212"/>
      <c r="I2595" s="212"/>
      <c r="J2595" s="212"/>
      <c r="K2595" s="212"/>
      <c r="L2595" s="212"/>
      <c r="M2595" s="212"/>
      <c r="N2595" s="212"/>
      <c r="O2595" s="212"/>
      <c r="P2595" s="308"/>
      <c r="Q2595" s="212"/>
      <c r="R2595" s="282"/>
      <c r="S2595" s="263"/>
    </row>
    <row r="2596" spans="1:19" s="215" customFormat="1" ht="15" customHeight="1">
      <c r="A2596" s="264"/>
      <c r="B2596" s="198"/>
      <c r="C2596" s="198"/>
      <c r="D2596" s="198"/>
      <c r="E2596" s="195"/>
      <c r="F2596" s="195"/>
      <c r="G2596" s="195"/>
      <c r="H2596" s="195"/>
      <c r="I2596" s="195"/>
      <c r="J2596" s="196"/>
      <c r="K2596" s="195"/>
      <c r="L2596" s="195"/>
      <c r="M2596" s="196"/>
      <c r="N2596" s="195"/>
      <c r="O2596" s="195"/>
      <c r="P2596" s="195"/>
      <c r="Q2596" s="195"/>
      <c r="R2596" s="296"/>
      <c r="S2596" s="257"/>
    </row>
    <row r="2597" spans="1:19" s="215" customFormat="1" ht="24" customHeight="1">
      <c r="A2597" s="194" t="s">
        <v>1670</v>
      </c>
      <c r="B2597" s="198"/>
      <c r="C2597" s="198"/>
      <c r="D2597" s="198"/>
      <c r="E2597" s="195"/>
      <c r="F2597" s="195"/>
      <c r="G2597" s="195"/>
      <c r="H2597" s="195"/>
      <c r="I2597" s="195"/>
      <c r="J2597" s="196"/>
      <c r="K2597" s="195"/>
      <c r="L2597" s="195"/>
      <c r="M2597" s="196"/>
      <c r="N2597" s="195"/>
      <c r="O2597" s="195"/>
      <c r="P2597" s="195"/>
      <c r="Q2597" s="195"/>
      <c r="R2597" s="195"/>
      <c r="S2597" s="199" t="s">
        <v>1671</v>
      </c>
    </row>
    <row r="2598" spans="1:19" s="215" customFormat="1" ht="18" customHeight="1">
      <c r="A2598" s="266" t="s">
        <v>1979</v>
      </c>
      <c r="B2598" s="198"/>
      <c r="C2598" s="198"/>
      <c r="D2598" s="198"/>
      <c r="E2598" s="195"/>
      <c r="F2598" s="195"/>
      <c r="G2598" s="195"/>
      <c r="H2598" s="195"/>
      <c r="I2598" s="195"/>
      <c r="J2598" s="196"/>
      <c r="K2598" s="195"/>
      <c r="L2598" s="195"/>
      <c r="M2598" s="196"/>
      <c r="N2598" s="195"/>
      <c r="O2598" s="195"/>
      <c r="P2598" s="195"/>
      <c r="Q2598" s="195"/>
      <c r="R2598" s="195"/>
      <c r="S2598" s="205" t="s">
        <v>1980</v>
      </c>
    </row>
    <row r="2599" spans="1:19" s="215" customFormat="1" ht="18" customHeight="1">
      <c r="A2599" s="207" t="s">
        <v>1674</v>
      </c>
      <c r="B2599" s="198"/>
      <c r="C2599" s="198"/>
      <c r="D2599" s="198"/>
      <c r="E2599" s="304"/>
      <c r="F2599" s="195"/>
      <c r="G2599" s="195"/>
      <c r="H2599" s="195"/>
      <c r="I2599" s="195"/>
      <c r="J2599" s="196"/>
      <c r="K2599" s="195"/>
      <c r="L2599" s="195"/>
      <c r="M2599" s="196"/>
      <c r="N2599" s="195"/>
      <c r="O2599" s="195"/>
      <c r="P2599" s="195"/>
      <c r="Q2599" s="195"/>
      <c r="R2599" s="195"/>
      <c r="S2599" s="209" t="s">
        <v>1675</v>
      </c>
    </row>
    <row r="2600" spans="1:19" s="215" customFormat="1" ht="11.45" customHeight="1">
      <c r="A2600" s="211"/>
      <c r="B2600" s="212"/>
      <c r="C2600" s="212"/>
      <c r="D2600" s="212"/>
      <c r="E2600" s="212"/>
      <c r="F2600" s="212"/>
      <c r="G2600" s="212"/>
      <c r="H2600" s="212"/>
      <c r="I2600" s="212"/>
      <c r="J2600" s="212"/>
      <c r="K2600" s="212"/>
      <c r="L2600" s="212"/>
      <c r="M2600" s="212"/>
      <c r="N2600" s="212"/>
      <c r="O2600" s="212"/>
      <c r="P2600" s="212"/>
      <c r="Q2600" s="212"/>
      <c r="R2600" s="212"/>
      <c r="S2600" s="214"/>
    </row>
    <row r="2601" spans="1:19" s="215" customFormat="1" ht="11.45" customHeight="1">
      <c r="A2601" s="217"/>
      <c r="B2601" s="2269">
        <v>2020</v>
      </c>
      <c r="C2601" s="2270"/>
      <c r="D2601" s="2270"/>
      <c r="E2601" s="2270"/>
      <c r="F2601" s="2270"/>
      <c r="G2601" s="2270"/>
      <c r="H2601" s="2270"/>
      <c r="I2601" s="2270"/>
      <c r="J2601" s="2270"/>
      <c r="K2601" s="2271"/>
      <c r="L2601" s="2269">
        <v>2019</v>
      </c>
      <c r="M2601" s="2270"/>
      <c r="N2601" s="2270"/>
      <c r="O2601" s="2270"/>
      <c r="P2601" s="2270"/>
      <c r="Q2601" s="2270"/>
      <c r="R2601" s="2271"/>
      <c r="S2601" s="218"/>
    </row>
    <row r="2602" spans="1:19" s="215" customFormat="1" ht="11.45" customHeight="1">
      <c r="A2602" s="217"/>
      <c r="B2602" s="2272"/>
      <c r="C2602" s="2273"/>
      <c r="D2602" s="2273"/>
      <c r="E2602" s="2273"/>
      <c r="F2602" s="2273"/>
      <c r="G2602" s="2273"/>
      <c r="H2602" s="2273"/>
      <c r="I2602" s="2273"/>
      <c r="J2602" s="2273"/>
      <c r="K2602" s="2274"/>
      <c r="L2602" s="2272"/>
      <c r="M2602" s="2273"/>
      <c r="N2602" s="2273"/>
      <c r="O2602" s="2273"/>
      <c r="P2602" s="2273"/>
      <c r="Q2602" s="2273"/>
      <c r="R2602" s="2274"/>
      <c r="S2602" s="218" t="s">
        <v>1570</v>
      </c>
    </row>
    <row r="2603" spans="1:19" s="215" customFormat="1" ht="11.45" customHeight="1">
      <c r="A2603" s="217"/>
      <c r="B2603" s="711" t="s">
        <v>45</v>
      </c>
      <c r="C2603" s="224" t="s">
        <v>47</v>
      </c>
      <c r="D2603" s="224" t="s">
        <v>27</v>
      </c>
      <c r="E2603" s="221"/>
      <c r="F2603" s="219" t="s">
        <v>28</v>
      </c>
      <c r="G2603" s="220" t="s">
        <v>29</v>
      </c>
      <c r="H2603" s="220" t="s">
        <v>30</v>
      </c>
      <c r="I2603" s="223" t="s">
        <v>23</v>
      </c>
      <c r="J2603" s="222" t="s">
        <v>24</v>
      </c>
      <c r="K2603" s="222" t="s">
        <v>25</v>
      </c>
      <c r="L2603" s="223" t="s">
        <v>1571</v>
      </c>
      <c r="M2603" s="223" t="s">
        <v>1676</v>
      </c>
      <c r="N2603" s="223" t="s">
        <v>26</v>
      </c>
      <c r="O2603" s="225"/>
      <c r="P2603" s="224" t="s">
        <v>45</v>
      </c>
      <c r="Q2603" s="224" t="s">
        <v>47</v>
      </c>
      <c r="R2603" s="712" t="s">
        <v>27</v>
      </c>
      <c r="S2603" s="218"/>
    </row>
    <row r="2604" spans="1:19" s="215" customFormat="1" ht="11.45" customHeight="1">
      <c r="A2604" s="226"/>
      <c r="B2604" s="714" t="s">
        <v>13</v>
      </c>
      <c r="C2604" s="232" t="s">
        <v>46</v>
      </c>
      <c r="D2604" s="232" t="s">
        <v>12</v>
      </c>
      <c r="E2604" s="229"/>
      <c r="F2604" s="227" t="s">
        <v>11</v>
      </c>
      <c r="G2604" s="228" t="s">
        <v>10</v>
      </c>
      <c r="H2604" s="228" t="s">
        <v>9</v>
      </c>
      <c r="I2604" s="231" t="s">
        <v>8</v>
      </c>
      <c r="J2604" s="230" t="s">
        <v>7</v>
      </c>
      <c r="K2604" s="230" t="s">
        <v>6</v>
      </c>
      <c r="L2604" s="231" t="s">
        <v>1575</v>
      </c>
      <c r="M2604" s="231" t="s">
        <v>1576</v>
      </c>
      <c r="N2604" s="231" t="s">
        <v>1577</v>
      </c>
      <c r="O2604" s="233"/>
      <c r="P2604" s="232" t="s">
        <v>13</v>
      </c>
      <c r="Q2604" s="232" t="s">
        <v>46</v>
      </c>
      <c r="R2604" s="715" t="s">
        <v>12</v>
      </c>
      <c r="S2604" s="234"/>
    </row>
    <row r="2605" spans="1:19" s="215" customFormat="1" ht="15" customHeight="1">
      <c r="A2605" s="267"/>
      <c r="B2605" s="241"/>
      <c r="C2605" s="242"/>
      <c r="D2605" s="242"/>
      <c r="E2605" s="251"/>
      <c r="F2605" s="195"/>
      <c r="G2605" s="195"/>
      <c r="H2605" s="195"/>
      <c r="I2605" s="195"/>
      <c r="J2605" s="196"/>
      <c r="K2605" s="195"/>
      <c r="L2605" s="195"/>
      <c r="M2605" s="196"/>
      <c r="N2605" s="195"/>
      <c r="O2605" s="196"/>
      <c r="P2605" s="236"/>
      <c r="Q2605" s="195"/>
      <c r="R2605" s="291"/>
      <c r="S2605" s="256"/>
    </row>
    <row r="2606" spans="1:19" s="215" customFormat="1" ht="15" customHeight="1">
      <c r="A2606" s="249" t="s">
        <v>1749</v>
      </c>
      <c r="B2606" s="241">
        <f>'[2]tr (2)'!C1781</f>
        <v>102.8</v>
      </c>
      <c r="C2606" s="242">
        <f>'[2]tr (2)'!D1781</f>
        <v>103.5</v>
      </c>
      <c r="D2606" s="242">
        <f>'[2]tr (2)'!E1781</f>
        <v>103.3</v>
      </c>
      <c r="E2606" s="244"/>
      <c r="F2606" s="242">
        <f>'[2]tr (2)'!F1781</f>
        <v>103.4</v>
      </c>
      <c r="G2606" s="242">
        <f>'[2]tr (2)'!G1781</f>
        <v>102.7</v>
      </c>
      <c r="H2606" s="242">
        <f>'[2]tr (2)'!H1781</f>
        <v>102.7</v>
      </c>
      <c r="I2606" s="242">
        <f>'[2]tr (2)'!I1781</f>
        <v>103.4</v>
      </c>
      <c r="J2606" s="242">
        <f>'[2]tr (2)'!J1781</f>
        <v>103.7</v>
      </c>
      <c r="K2606" s="242">
        <f>'[2]tr (2)'!K1781</f>
        <v>103.3</v>
      </c>
      <c r="L2606" s="242">
        <f>'[2]tr (2)'!L1781</f>
        <v>103.2</v>
      </c>
      <c r="M2606" s="242">
        <f>'[2]tr (2)'!M1781</f>
        <v>103.3</v>
      </c>
      <c r="N2606" s="242">
        <f>'[2]tr (2)'!N1781</f>
        <v>103.2</v>
      </c>
      <c r="O2606" s="244"/>
      <c r="P2606" s="242">
        <f>'[2]tr (2)'!O1781</f>
        <v>102.8</v>
      </c>
      <c r="Q2606" s="242">
        <f>'[2]tr (2)'!P1781</f>
        <v>102.4</v>
      </c>
      <c r="R2606" s="244">
        <f>'[2]tr (2)'!Q1781</f>
        <v>102.4</v>
      </c>
      <c r="S2606" s="248" t="s">
        <v>1750</v>
      </c>
    </row>
    <row r="2607" spans="1:19" s="215" customFormat="1" ht="15" customHeight="1">
      <c r="A2607" s="216" t="s">
        <v>1751</v>
      </c>
      <c r="B2607" s="247">
        <f>'[2]tr (2)'!C1782</f>
        <v>102.3</v>
      </c>
      <c r="C2607" s="198">
        <f>'[2]tr (2)'!D1782</f>
        <v>99.3</v>
      </c>
      <c r="D2607" s="198">
        <f>'[2]tr (2)'!E1782</f>
        <v>98.5</v>
      </c>
      <c r="E2607" s="251"/>
      <c r="F2607" s="198">
        <f>'[2]tr (2)'!F1782</f>
        <v>98.5</v>
      </c>
      <c r="G2607" s="198">
        <f>'[2]tr (2)'!G1782</f>
        <v>98.8</v>
      </c>
      <c r="H2607" s="198">
        <f>'[2]tr (2)'!H1782</f>
        <v>98.8</v>
      </c>
      <c r="I2607" s="198">
        <f>'[2]tr (2)'!I1782</f>
        <v>98.8</v>
      </c>
      <c r="J2607" s="198">
        <f>'[2]tr (2)'!J1782</f>
        <v>100.6</v>
      </c>
      <c r="K2607" s="198">
        <f>'[2]tr (2)'!K1782</f>
        <v>100.1</v>
      </c>
      <c r="L2607" s="198">
        <f>'[2]tr (2)'!L1782</f>
        <v>99.1</v>
      </c>
      <c r="M2607" s="198">
        <f>'[2]tr (2)'!M1782</f>
        <v>100.3</v>
      </c>
      <c r="N2607" s="198">
        <f>'[2]tr (2)'!N1782</f>
        <v>99.9</v>
      </c>
      <c r="O2607" s="251"/>
      <c r="P2607" s="198">
        <f>'[2]tr (2)'!O1782</f>
        <v>99.8</v>
      </c>
      <c r="Q2607" s="198">
        <f>'[2]tr (2)'!P1782</f>
        <v>99.9</v>
      </c>
      <c r="R2607" s="251">
        <f>'[2]tr (2)'!Q1782</f>
        <v>99.9</v>
      </c>
      <c r="S2607" s="252" t="s">
        <v>1752</v>
      </c>
    </row>
    <row r="2608" spans="1:19" s="215" customFormat="1" ht="15" customHeight="1">
      <c r="A2608" s="216" t="s">
        <v>1753</v>
      </c>
      <c r="B2608" s="247">
        <f>'[2]tr (2)'!C1783</f>
        <v>109.4</v>
      </c>
      <c r="C2608" s="198">
        <f>'[2]tr (2)'!D1783</f>
        <v>109.4</v>
      </c>
      <c r="D2608" s="198">
        <f>'[2]tr (2)'!E1783</f>
        <v>104.9</v>
      </c>
      <c r="E2608" s="251"/>
      <c r="F2608" s="198">
        <f>'[2]tr (2)'!F1783</f>
        <v>104.9</v>
      </c>
      <c r="G2608" s="198">
        <f>'[2]tr (2)'!G1783</f>
        <v>104.9</v>
      </c>
      <c r="H2608" s="198">
        <f>'[2]tr (2)'!H1783</f>
        <v>104.9</v>
      </c>
      <c r="I2608" s="198">
        <f>'[2]tr (2)'!I1783</f>
        <v>104.9</v>
      </c>
      <c r="J2608" s="198">
        <f>'[2]tr (2)'!J1783</f>
        <v>104.9</v>
      </c>
      <c r="K2608" s="198">
        <f>'[2]tr (2)'!K1783</f>
        <v>104.9</v>
      </c>
      <c r="L2608" s="198">
        <f>'[2]tr (2)'!L1783</f>
        <v>104.9</v>
      </c>
      <c r="M2608" s="198">
        <f>'[2]tr (2)'!M1783</f>
        <v>104.9</v>
      </c>
      <c r="N2608" s="198">
        <f>'[2]tr (2)'!N1783</f>
        <v>104.9</v>
      </c>
      <c r="O2608" s="251"/>
      <c r="P2608" s="198">
        <f>'[2]tr (2)'!O1783</f>
        <v>107.1</v>
      </c>
      <c r="Q2608" s="198">
        <f>'[2]tr (2)'!P1783</f>
        <v>107.1</v>
      </c>
      <c r="R2608" s="251">
        <f>'[2]tr (2)'!Q1783</f>
        <v>107.1</v>
      </c>
      <c r="S2608" s="253" t="s">
        <v>1754</v>
      </c>
    </row>
    <row r="2609" spans="1:19" s="215" customFormat="1" ht="15" customHeight="1">
      <c r="A2609" s="216" t="s">
        <v>1755</v>
      </c>
      <c r="B2609" s="247">
        <f>'[2]tr (2)'!C1784</f>
        <v>143</v>
      </c>
      <c r="C2609" s="198">
        <f>'[2]tr (2)'!D1784</f>
        <v>143</v>
      </c>
      <c r="D2609" s="198">
        <f>'[2]tr (2)'!E1784</f>
        <v>144.9</v>
      </c>
      <c r="E2609" s="251"/>
      <c r="F2609" s="198">
        <f>'[2]tr (2)'!F1784</f>
        <v>144.80000000000001</v>
      </c>
      <c r="G2609" s="198">
        <f>'[2]tr (2)'!G1784</f>
        <v>144.69999999999999</v>
      </c>
      <c r="H2609" s="198">
        <f>'[2]tr (2)'!H1784</f>
        <v>144.69999999999999</v>
      </c>
      <c r="I2609" s="198">
        <f>'[2]tr (2)'!I1784</f>
        <v>144.69999999999999</v>
      </c>
      <c r="J2609" s="198">
        <f>'[2]tr (2)'!J1784</f>
        <v>144.69999999999999</v>
      </c>
      <c r="K2609" s="198">
        <f>'[2]tr (2)'!K1784</f>
        <v>137</v>
      </c>
      <c r="L2609" s="198">
        <f>'[2]tr (2)'!L1784</f>
        <v>137.30000000000001</v>
      </c>
      <c r="M2609" s="198">
        <f>'[2]tr (2)'!M1784</f>
        <v>137.9</v>
      </c>
      <c r="N2609" s="198">
        <f>'[2]tr (2)'!N1784</f>
        <v>137.9</v>
      </c>
      <c r="O2609" s="251"/>
      <c r="P2609" s="198">
        <f>'[2]tr (2)'!O1784</f>
        <v>126.2</v>
      </c>
      <c r="Q2609" s="198">
        <f>'[2]tr (2)'!P1784</f>
        <v>120.4</v>
      </c>
      <c r="R2609" s="251">
        <f>'[2]tr (2)'!Q1784</f>
        <v>120.4</v>
      </c>
      <c r="S2609" s="253" t="s">
        <v>1756</v>
      </c>
    </row>
    <row r="2610" spans="1:19" s="215" customFormat="1" ht="15" customHeight="1">
      <c r="A2610" s="216" t="s">
        <v>1757</v>
      </c>
      <c r="B2610" s="247">
        <f>'[2]tr (2)'!C1785</f>
        <v>98.7</v>
      </c>
      <c r="C2610" s="198">
        <f>'[2]tr (2)'!D1785</f>
        <v>97.7</v>
      </c>
      <c r="D2610" s="198">
        <f>'[2]tr (2)'!E1785</f>
        <v>99.7</v>
      </c>
      <c r="E2610" s="251"/>
      <c r="F2610" s="198">
        <f>'[2]tr (2)'!F1785</f>
        <v>100</v>
      </c>
      <c r="G2610" s="198">
        <f>'[2]tr (2)'!G1785</f>
        <v>100</v>
      </c>
      <c r="H2610" s="198">
        <f>'[2]tr (2)'!H1785</f>
        <v>100</v>
      </c>
      <c r="I2610" s="198">
        <f>'[2]tr (2)'!I1785</f>
        <v>100</v>
      </c>
      <c r="J2610" s="198">
        <f>'[2]tr (2)'!J1785</f>
        <v>100</v>
      </c>
      <c r="K2610" s="198">
        <f>'[2]tr (2)'!K1785</f>
        <v>100.1</v>
      </c>
      <c r="L2610" s="198">
        <f>'[2]tr (2)'!L1785</f>
        <v>100.1</v>
      </c>
      <c r="M2610" s="198">
        <f>'[2]tr (2)'!M1785</f>
        <v>99.1</v>
      </c>
      <c r="N2610" s="198">
        <f>'[2]tr (2)'!N1785</f>
        <v>98.6</v>
      </c>
      <c r="O2610" s="251"/>
      <c r="P2610" s="198">
        <f>'[2]tr (2)'!O1785</f>
        <v>98</v>
      </c>
      <c r="Q2610" s="198">
        <f>'[2]tr (2)'!P1785</f>
        <v>98</v>
      </c>
      <c r="R2610" s="251">
        <f>'[2]tr (2)'!Q1785</f>
        <v>98</v>
      </c>
      <c r="S2610" s="253" t="s">
        <v>1758</v>
      </c>
    </row>
    <row r="2611" spans="1:19" s="215" customFormat="1" ht="15" customHeight="1">
      <c r="A2611" s="216" t="s">
        <v>1759</v>
      </c>
      <c r="B2611" s="247">
        <f>'[2]tr (2)'!C1786</f>
        <v>100.5</v>
      </c>
      <c r="C2611" s="198">
        <f>'[2]tr (2)'!D1786</f>
        <v>100.5</v>
      </c>
      <c r="D2611" s="198">
        <f>'[2]tr (2)'!E1786</f>
        <v>102.7</v>
      </c>
      <c r="E2611" s="251"/>
      <c r="F2611" s="198">
        <f>'[2]tr (2)'!F1786</f>
        <v>108</v>
      </c>
      <c r="G2611" s="198">
        <f>'[2]tr (2)'!G1786</f>
        <v>94.5</v>
      </c>
      <c r="H2611" s="198">
        <f>'[2]tr (2)'!H1786</f>
        <v>94.5</v>
      </c>
      <c r="I2611" s="198">
        <f>'[2]tr (2)'!I1786</f>
        <v>93.7</v>
      </c>
      <c r="J2611" s="198">
        <f>'[2]tr (2)'!J1786</f>
        <v>93.7</v>
      </c>
      <c r="K2611" s="198">
        <f>'[2]tr (2)'!K1786</f>
        <v>93.6</v>
      </c>
      <c r="L2611" s="198">
        <f>'[2]tr (2)'!L1786</f>
        <v>93.3</v>
      </c>
      <c r="M2611" s="198">
        <f>'[2]tr (2)'!M1786</f>
        <v>93.3</v>
      </c>
      <c r="N2611" s="198">
        <f>'[2]tr (2)'!N1786</f>
        <v>93.3</v>
      </c>
      <c r="O2611" s="251"/>
      <c r="P2611" s="198">
        <f>'[2]tr (2)'!O1786</f>
        <v>93.2</v>
      </c>
      <c r="Q2611" s="198">
        <f>'[2]tr (2)'!P1786</f>
        <v>93.2</v>
      </c>
      <c r="R2611" s="251">
        <f>'[2]tr (2)'!Q1786</f>
        <v>93.2</v>
      </c>
      <c r="S2611" s="253" t="s">
        <v>1760</v>
      </c>
    </row>
    <row r="2612" spans="1:19" s="215" customFormat="1" ht="15" customHeight="1">
      <c r="A2612" s="216" t="s">
        <v>1761</v>
      </c>
      <c r="B2612" s="247">
        <f>'[2]tr (2)'!C1787</f>
        <v>112.7</v>
      </c>
      <c r="C2612" s="198">
        <f>'[2]tr (2)'!D1787</f>
        <v>111.2</v>
      </c>
      <c r="D2612" s="198">
        <f>'[2]tr (2)'!E1787</f>
        <v>111.2</v>
      </c>
      <c r="E2612" s="251"/>
      <c r="F2612" s="198">
        <f>'[2]tr (2)'!F1787</f>
        <v>111.2</v>
      </c>
      <c r="G2612" s="198">
        <f>'[2]tr (2)'!G1787</f>
        <v>110.9</v>
      </c>
      <c r="H2612" s="198">
        <f>'[2]tr (2)'!H1787</f>
        <v>110.9</v>
      </c>
      <c r="I2612" s="198">
        <f>'[2]tr (2)'!I1787</f>
        <v>110.9</v>
      </c>
      <c r="J2612" s="198">
        <f>'[2]tr (2)'!J1787</f>
        <v>110.9</v>
      </c>
      <c r="K2612" s="198">
        <f>'[2]tr (2)'!K1787</f>
        <v>110.9</v>
      </c>
      <c r="L2612" s="198">
        <f>'[2]tr (2)'!L1787</f>
        <v>110.9</v>
      </c>
      <c r="M2612" s="198">
        <f>'[2]tr (2)'!M1787</f>
        <v>110.9</v>
      </c>
      <c r="N2612" s="198">
        <f>'[2]tr (2)'!N1787</f>
        <v>110.9</v>
      </c>
      <c r="O2612" s="251"/>
      <c r="P2612" s="198">
        <f>'[2]tr (2)'!O1787</f>
        <v>110.9</v>
      </c>
      <c r="Q2612" s="198">
        <f>'[2]tr (2)'!P1787</f>
        <v>110.9</v>
      </c>
      <c r="R2612" s="251">
        <f>'[2]tr (2)'!Q1787</f>
        <v>110.9</v>
      </c>
      <c r="S2612" s="253" t="s">
        <v>1762</v>
      </c>
    </row>
    <row r="2613" spans="1:19" s="215" customFormat="1" ht="15" customHeight="1">
      <c r="A2613" s="216" t="s">
        <v>1763</v>
      </c>
      <c r="B2613" s="247">
        <f>'[2]tr (2)'!C1788</f>
        <v>107.7</v>
      </c>
      <c r="C2613" s="198">
        <f>'[2]tr (2)'!D1788</f>
        <v>108.5</v>
      </c>
      <c r="D2613" s="198">
        <f>'[2]tr (2)'!E1788</f>
        <v>107.4</v>
      </c>
      <c r="E2613" s="251"/>
      <c r="F2613" s="198">
        <f>'[2]tr (2)'!F1788</f>
        <v>107.4</v>
      </c>
      <c r="G2613" s="198">
        <f>'[2]tr (2)'!G1788</f>
        <v>106</v>
      </c>
      <c r="H2613" s="198">
        <f>'[2]tr (2)'!H1788</f>
        <v>106</v>
      </c>
      <c r="I2613" s="198">
        <f>'[2]tr (2)'!I1788</f>
        <v>105.3</v>
      </c>
      <c r="J2613" s="198">
        <f>'[2]tr (2)'!J1788</f>
        <v>105.3</v>
      </c>
      <c r="K2613" s="198">
        <f>'[2]tr (2)'!K1788</f>
        <v>105.3</v>
      </c>
      <c r="L2613" s="198">
        <f>'[2]tr (2)'!L1788</f>
        <v>105.4</v>
      </c>
      <c r="M2613" s="198">
        <f>'[2]tr (2)'!M1788</f>
        <v>105.4</v>
      </c>
      <c r="N2613" s="198">
        <f>'[2]tr (2)'!N1788</f>
        <v>105.4</v>
      </c>
      <c r="O2613" s="251"/>
      <c r="P2613" s="198">
        <f>'[2]tr (2)'!O1788</f>
        <v>106</v>
      </c>
      <c r="Q2613" s="198">
        <f>'[2]tr (2)'!P1788</f>
        <v>106</v>
      </c>
      <c r="R2613" s="251">
        <f>'[2]tr (2)'!Q1788</f>
        <v>106.2</v>
      </c>
      <c r="S2613" s="252" t="s">
        <v>1764</v>
      </c>
    </row>
    <row r="2614" spans="1:19" s="215" customFormat="1" ht="15" customHeight="1">
      <c r="A2614" s="216" t="s">
        <v>1765</v>
      </c>
      <c r="B2614" s="247">
        <f>'[2]tr (2)'!C1789</f>
        <v>106.5</v>
      </c>
      <c r="C2614" s="198">
        <f>'[2]tr (2)'!D1789</f>
        <v>106.2</v>
      </c>
      <c r="D2614" s="198">
        <f>'[2]tr (2)'!E1789</f>
        <v>106.2</v>
      </c>
      <c r="E2614" s="251"/>
      <c r="F2614" s="198">
        <f>'[2]tr (2)'!F1789</f>
        <v>106.2</v>
      </c>
      <c r="G2614" s="198">
        <f>'[2]tr (2)'!G1789</f>
        <v>103.4</v>
      </c>
      <c r="H2614" s="198">
        <f>'[2]tr (2)'!H1789</f>
        <v>103.4</v>
      </c>
      <c r="I2614" s="198">
        <f>'[2]tr (2)'!I1789</f>
        <v>103.4</v>
      </c>
      <c r="J2614" s="198">
        <f>'[2]tr (2)'!J1789</f>
        <v>103.4</v>
      </c>
      <c r="K2614" s="198">
        <f>'[2]tr (2)'!K1789</f>
        <v>103.4</v>
      </c>
      <c r="L2614" s="198">
        <f>'[2]tr (2)'!L1789</f>
        <v>103.4</v>
      </c>
      <c r="M2614" s="198">
        <f>'[2]tr (2)'!M1789</f>
        <v>103.2</v>
      </c>
      <c r="N2614" s="198">
        <f>'[2]tr (2)'!N1789</f>
        <v>103.2</v>
      </c>
      <c r="O2614" s="251"/>
      <c r="P2614" s="198">
        <f>'[2]tr (2)'!O1789</f>
        <v>103.2</v>
      </c>
      <c r="Q2614" s="198">
        <f>'[2]tr (2)'!P1789</f>
        <v>100.5</v>
      </c>
      <c r="R2614" s="251">
        <f>'[2]tr (2)'!Q1789</f>
        <v>100.5</v>
      </c>
      <c r="S2614" s="253" t="s">
        <v>1766</v>
      </c>
    </row>
    <row r="2615" spans="1:19" s="215" customFormat="1" ht="15" customHeight="1">
      <c r="A2615" s="216" t="s">
        <v>1767</v>
      </c>
      <c r="B2615" s="247">
        <f>'[2]tr (2)'!C1790</f>
        <v>99.1</v>
      </c>
      <c r="C2615" s="198">
        <f>'[2]tr (2)'!D1790</f>
        <v>101.9</v>
      </c>
      <c r="D2615" s="198">
        <f>'[2]tr (2)'!E1790</f>
        <v>101.9</v>
      </c>
      <c r="E2615" s="251"/>
      <c r="F2615" s="198">
        <f>'[2]tr (2)'!F1790</f>
        <v>101.9</v>
      </c>
      <c r="G2615" s="198">
        <f>'[2]tr (2)'!G1790</f>
        <v>100.9</v>
      </c>
      <c r="H2615" s="198">
        <f>'[2]tr (2)'!H1790</f>
        <v>100.9</v>
      </c>
      <c r="I2615" s="198">
        <f>'[2]tr (2)'!I1790</f>
        <v>102.8</v>
      </c>
      <c r="J2615" s="198">
        <f>'[2]tr (2)'!J1790</f>
        <v>102.8</v>
      </c>
      <c r="K2615" s="198">
        <f>'[2]tr (2)'!K1790</f>
        <v>102.8</v>
      </c>
      <c r="L2615" s="198">
        <f>'[2]tr (2)'!L1790</f>
        <v>102.8</v>
      </c>
      <c r="M2615" s="198">
        <f>'[2]tr (2)'!M1790</f>
        <v>102.8</v>
      </c>
      <c r="N2615" s="198">
        <f>'[2]tr (2)'!N1790</f>
        <v>102.8</v>
      </c>
      <c r="O2615" s="251"/>
      <c r="P2615" s="198">
        <f>'[2]tr (2)'!O1790</f>
        <v>102.8</v>
      </c>
      <c r="Q2615" s="198">
        <f>'[2]tr (2)'!P1790</f>
        <v>102.6</v>
      </c>
      <c r="R2615" s="251">
        <f>'[2]tr (2)'!Q1790</f>
        <v>102.6</v>
      </c>
      <c r="S2615" s="252" t="s">
        <v>1768</v>
      </c>
    </row>
    <row r="2616" spans="1:19" s="215" customFormat="1" ht="15" customHeight="1">
      <c r="A2616" s="216" t="s">
        <v>1769</v>
      </c>
      <c r="B2616" s="247">
        <f>'[2]tr (2)'!C1791</f>
        <v>99.1</v>
      </c>
      <c r="C2616" s="198">
        <f>'[2]tr (2)'!D1791</f>
        <v>99.1</v>
      </c>
      <c r="D2616" s="198">
        <f>'[2]tr (2)'!E1791</f>
        <v>99.1</v>
      </c>
      <c r="E2616" s="251"/>
      <c r="F2616" s="198">
        <f>'[2]tr (2)'!F1791</f>
        <v>99.1</v>
      </c>
      <c r="G2616" s="198">
        <f>'[2]tr (2)'!G1791</f>
        <v>99.1</v>
      </c>
      <c r="H2616" s="198">
        <f>'[2]tr (2)'!H1791</f>
        <v>99.1</v>
      </c>
      <c r="I2616" s="198">
        <f>'[2]tr (2)'!I1791</f>
        <v>99.1</v>
      </c>
      <c r="J2616" s="198">
        <f>'[2]tr (2)'!J1791</f>
        <v>99.1</v>
      </c>
      <c r="K2616" s="198">
        <f>'[2]tr (2)'!K1791</f>
        <v>99.1</v>
      </c>
      <c r="L2616" s="198">
        <f>'[2]tr (2)'!L1791</f>
        <v>99.1</v>
      </c>
      <c r="M2616" s="198">
        <f>'[2]tr (2)'!M1791</f>
        <v>99.1</v>
      </c>
      <c r="N2616" s="198">
        <f>'[2]tr (2)'!N1791</f>
        <v>99.1</v>
      </c>
      <c r="O2616" s="251"/>
      <c r="P2616" s="198">
        <f>'[2]tr (2)'!O1791</f>
        <v>99.1</v>
      </c>
      <c r="Q2616" s="198">
        <f>'[2]tr (2)'!P1791</f>
        <v>99.1</v>
      </c>
      <c r="R2616" s="251">
        <f>'[2]tr (2)'!Q1791</f>
        <v>99.1</v>
      </c>
      <c r="S2616" s="253" t="s">
        <v>1770</v>
      </c>
    </row>
    <row r="2617" spans="1:19" s="215" customFormat="1" ht="15" customHeight="1">
      <c r="A2617" s="216"/>
      <c r="B2617" s="247"/>
      <c r="C2617" s="198"/>
      <c r="D2617" s="242"/>
      <c r="E2617" s="244"/>
      <c r="F2617" s="242"/>
      <c r="G2617" s="242"/>
      <c r="H2617" s="242"/>
      <c r="I2617" s="242"/>
      <c r="J2617" s="242"/>
      <c r="K2617" s="242"/>
      <c r="L2617" s="242"/>
      <c r="M2617" s="242"/>
      <c r="N2617" s="242"/>
      <c r="O2617" s="244"/>
      <c r="P2617" s="242"/>
      <c r="Q2617" s="242"/>
      <c r="R2617" s="244"/>
      <c r="S2617" s="253"/>
    </row>
    <row r="2618" spans="1:19" s="215" customFormat="1" ht="15" customHeight="1">
      <c r="A2618" s="249" t="s">
        <v>1771</v>
      </c>
      <c r="B2618" s="241">
        <f>'[2]tr (2)'!C1793</f>
        <v>102.4</v>
      </c>
      <c r="C2618" s="242">
        <f>'[2]tr (2)'!D1793</f>
        <v>102.4</v>
      </c>
      <c r="D2618" s="242">
        <f>'[2]tr (2)'!E1793</f>
        <v>102.4</v>
      </c>
      <c r="E2618" s="244"/>
      <c r="F2618" s="242">
        <f>'[2]tr (2)'!F1793</f>
        <v>102.5</v>
      </c>
      <c r="G2618" s="242">
        <f>'[2]tr (2)'!G1793</f>
        <v>101.3</v>
      </c>
      <c r="H2618" s="242">
        <f>'[2]tr (2)'!H1793</f>
        <v>101.4</v>
      </c>
      <c r="I2618" s="242">
        <f>'[2]tr (2)'!I1793</f>
        <v>101.4</v>
      </c>
      <c r="J2618" s="242">
        <f>'[2]tr (2)'!J1793</f>
        <v>101.4</v>
      </c>
      <c r="K2618" s="242">
        <f>'[2]tr (2)'!K1793</f>
        <v>101.3</v>
      </c>
      <c r="L2618" s="242">
        <f>'[2]tr (2)'!L1793</f>
        <v>101.5</v>
      </c>
      <c r="M2618" s="242">
        <f>'[2]tr (2)'!M1793</f>
        <v>101.5</v>
      </c>
      <c r="N2618" s="242">
        <f>'[2]tr (2)'!N1793</f>
        <v>101.5</v>
      </c>
      <c r="O2618" s="244"/>
      <c r="P2618" s="242">
        <f>'[2]tr (2)'!O1793</f>
        <v>100.7</v>
      </c>
      <c r="Q2618" s="242">
        <f>'[2]tr (2)'!P1793</f>
        <v>100.5</v>
      </c>
      <c r="R2618" s="244">
        <f>'[2]tr (2)'!Q1793</f>
        <v>100.5</v>
      </c>
      <c r="S2618" s="248" t="s">
        <v>1772</v>
      </c>
    </row>
    <row r="2619" spans="1:19" s="215" customFormat="1" ht="15" customHeight="1">
      <c r="A2619" s="216" t="s">
        <v>1773</v>
      </c>
      <c r="B2619" s="247">
        <f>'[2]tr (2)'!C1794</f>
        <v>98</v>
      </c>
      <c r="C2619" s="198">
        <f>'[2]tr (2)'!D1794</f>
        <v>98</v>
      </c>
      <c r="D2619" s="198">
        <f>'[2]tr (2)'!E1794</f>
        <v>98</v>
      </c>
      <c r="E2619" s="251"/>
      <c r="F2619" s="198">
        <f>'[2]tr (2)'!F1794</f>
        <v>98</v>
      </c>
      <c r="G2619" s="198">
        <f>'[2]tr (2)'!G1794</f>
        <v>98.2</v>
      </c>
      <c r="H2619" s="198">
        <f>'[2]tr (2)'!H1794</f>
        <v>98.2</v>
      </c>
      <c r="I2619" s="198">
        <f>'[2]tr (2)'!I1794</f>
        <v>98.3</v>
      </c>
      <c r="J2619" s="198">
        <f>'[2]tr (2)'!J1794</f>
        <v>98.3</v>
      </c>
      <c r="K2619" s="198">
        <f>'[2]tr (2)'!K1794</f>
        <v>98.3</v>
      </c>
      <c r="L2619" s="198">
        <f>'[2]tr (2)'!L1794</f>
        <v>98.8</v>
      </c>
      <c r="M2619" s="198">
        <f>'[2]tr (2)'!M1794</f>
        <v>98.8</v>
      </c>
      <c r="N2619" s="198">
        <f>'[2]tr (2)'!N1794</f>
        <v>98.8</v>
      </c>
      <c r="O2619" s="251"/>
      <c r="P2619" s="198">
        <f>'[2]tr (2)'!O1794</f>
        <v>98.8</v>
      </c>
      <c r="Q2619" s="198">
        <f>'[2]tr (2)'!P1794</f>
        <v>98.8</v>
      </c>
      <c r="R2619" s="251">
        <f>'[2]tr (2)'!Q1794</f>
        <v>98.8</v>
      </c>
      <c r="S2619" s="253" t="s">
        <v>1774</v>
      </c>
    </row>
    <row r="2620" spans="1:19" s="215" customFormat="1" ht="15" customHeight="1">
      <c r="A2620" s="216" t="s">
        <v>1775</v>
      </c>
      <c r="B2620" s="247">
        <f>'[2]tr (2)'!C1795</f>
        <v>99.3</v>
      </c>
      <c r="C2620" s="198">
        <f>'[2]tr (2)'!D1795</f>
        <v>98.7</v>
      </c>
      <c r="D2620" s="198">
        <f>'[2]tr (2)'!E1795</f>
        <v>98.7</v>
      </c>
      <c r="E2620" s="251"/>
      <c r="F2620" s="198">
        <f>'[2]tr (2)'!F1795</f>
        <v>98.7</v>
      </c>
      <c r="G2620" s="198">
        <f>'[2]tr (2)'!G1795</f>
        <v>98.6</v>
      </c>
      <c r="H2620" s="198">
        <f>'[2]tr (2)'!H1795</f>
        <v>98.7</v>
      </c>
      <c r="I2620" s="198">
        <f>'[2]tr (2)'!I1795</f>
        <v>98</v>
      </c>
      <c r="J2620" s="198">
        <f>'[2]tr (2)'!J1795</f>
        <v>98</v>
      </c>
      <c r="K2620" s="198">
        <f>'[2]tr (2)'!K1795</f>
        <v>98</v>
      </c>
      <c r="L2620" s="198">
        <f>'[2]tr (2)'!L1795</f>
        <v>98</v>
      </c>
      <c r="M2620" s="198">
        <f>'[2]tr (2)'!M1795</f>
        <v>98</v>
      </c>
      <c r="N2620" s="198">
        <f>'[2]tr (2)'!N1795</f>
        <v>98</v>
      </c>
      <c r="O2620" s="251"/>
      <c r="P2620" s="198">
        <f>'[2]tr (2)'!O1795</f>
        <v>98.4</v>
      </c>
      <c r="Q2620" s="198">
        <f>'[2]tr (2)'!P1795</f>
        <v>98.4</v>
      </c>
      <c r="R2620" s="251">
        <f>'[2]tr (2)'!Q1795</f>
        <v>98.4</v>
      </c>
      <c r="S2620" s="253" t="s">
        <v>1776</v>
      </c>
    </row>
    <row r="2621" spans="1:19" s="215" customFormat="1" ht="15" customHeight="1">
      <c r="A2621" s="216" t="s">
        <v>1777</v>
      </c>
      <c r="B2621" s="247">
        <f>'[2]tr (2)'!C1796</f>
        <v>116.4</v>
      </c>
      <c r="C2621" s="198">
        <f>'[2]tr (2)'!D1796</f>
        <v>116.4</v>
      </c>
      <c r="D2621" s="198">
        <f>'[2]tr (2)'!E1796</f>
        <v>116.4</v>
      </c>
      <c r="E2621" s="251"/>
      <c r="F2621" s="198">
        <f>'[2]tr (2)'!F1796</f>
        <v>116.4</v>
      </c>
      <c r="G2621" s="198">
        <f>'[2]tr (2)'!G1796</f>
        <v>116.3</v>
      </c>
      <c r="H2621" s="198">
        <f>'[2]tr (2)'!H1796</f>
        <v>116.4</v>
      </c>
      <c r="I2621" s="198">
        <f>'[2]tr (2)'!I1796</f>
        <v>116.4</v>
      </c>
      <c r="J2621" s="198">
        <f>'[2]tr (2)'!J1796</f>
        <v>116.4</v>
      </c>
      <c r="K2621" s="198">
        <f>'[2]tr (2)'!K1796</f>
        <v>113.3</v>
      </c>
      <c r="L2621" s="198">
        <f>'[2]tr (2)'!L1796</f>
        <v>112.6</v>
      </c>
      <c r="M2621" s="198">
        <f>'[2]tr (2)'!M1796</f>
        <v>112.6</v>
      </c>
      <c r="N2621" s="198">
        <f>'[2]tr (2)'!N1796</f>
        <v>108.2</v>
      </c>
      <c r="O2621" s="251"/>
      <c r="P2621" s="198">
        <f>'[2]tr (2)'!O1796</f>
        <v>108.2</v>
      </c>
      <c r="Q2621" s="198">
        <f>'[2]tr (2)'!P1796</f>
        <v>108.2</v>
      </c>
      <c r="R2621" s="251">
        <f>'[2]tr (2)'!Q1796</f>
        <v>108.2</v>
      </c>
      <c r="S2621" s="253" t="s">
        <v>1778</v>
      </c>
    </row>
    <row r="2622" spans="1:19" s="215" customFormat="1" ht="15" customHeight="1">
      <c r="A2622" s="216" t="s">
        <v>1779</v>
      </c>
      <c r="B2622" s="247">
        <f>'[2]tr (2)'!C1797</f>
        <v>124.5</v>
      </c>
      <c r="C2622" s="198">
        <f>'[2]tr (2)'!D1797</f>
        <v>124.5</v>
      </c>
      <c r="D2622" s="198">
        <f>'[2]tr (2)'!E1797</f>
        <v>124.5</v>
      </c>
      <c r="E2622" s="251"/>
      <c r="F2622" s="198">
        <f>'[2]tr (2)'!F1797</f>
        <v>124.5</v>
      </c>
      <c r="G2622" s="198">
        <f>'[2]tr (2)'!G1797</f>
        <v>119.9</v>
      </c>
      <c r="H2622" s="198">
        <f>'[2]tr (2)'!H1797</f>
        <v>120</v>
      </c>
      <c r="I2622" s="198">
        <f>'[2]tr (2)'!I1797</f>
        <v>120</v>
      </c>
      <c r="J2622" s="198">
        <f>'[2]tr (2)'!J1797</f>
        <v>120</v>
      </c>
      <c r="K2622" s="198">
        <f>'[2]tr (2)'!K1797</f>
        <v>119.1</v>
      </c>
      <c r="L2622" s="198">
        <f>'[2]tr (2)'!L1797</f>
        <v>119.1</v>
      </c>
      <c r="M2622" s="198">
        <f>'[2]tr (2)'!M1797</f>
        <v>119.1</v>
      </c>
      <c r="N2622" s="198">
        <f>'[2]tr (2)'!N1797</f>
        <v>119.1</v>
      </c>
      <c r="O2622" s="251"/>
      <c r="P2622" s="198">
        <f>'[2]tr (2)'!O1797</f>
        <v>113.7</v>
      </c>
      <c r="Q2622" s="198">
        <f>'[2]tr (2)'!P1797</f>
        <v>112.9</v>
      </c>
      <c r="R2622" s="251">
        <f>'[2]tr (2)'!Q1797</f>
        <v>112.9</v>
      </c>
      <c r="S2622" s="253" t="s">
        <v>1780</v>
      </c>
    </row>
    <row r="2623" spans="1:19" s="215" customFormat="1" ht="15" customHeight="1">
      <c r="A2623" s="216" t="s">
        <v>1781</v>
      </c>
      <c r="B2623" s="247">
        <f>'[2]tr (2)'!C1798</f>
        <v>99.2</v>
      </c>
      <c r="C2623" s="198">
        <f>'[2]tr (2)'!D1798</f>
        <v>100.8</v>
      </c>
      <c r="D2623" s="198">
        <f>'[2]tr (2)'!E1798</f>
        <v>100.8</v>
      </c>
      <c r="E2623" s="251"/>
      <c r="F2623" s="198">
        <f>'[2]tr (2)'!F1798</f>
        <v>100.8</v>
      </c>
      <c r="G2623" s="198">
        <f>'[2]tr (2)'!G1798</f>
        <v>100.1</v>
      </c>
      <c r="H2623" s="198">
        <f>'[2]tr (2)'!H1798</f>
        <v>100.1</v>
      </c>
      <c r="I2623" s="198">
        <f>'[2]tr (2)'!I1798</f>
        <v>100.1</v>
      </c>
      <c r="J2623" s="198">
        <f>'[2]tr (2)'!J1798</f>
        <v>101.1</v>
      </c>
      <c r="K2623" s="198">
        <f>'[2]tr (2)'!K1798</f>
        <v>101.5</v>
      </c>
      <c r="L2623" s="198">
        <f>'[2]tr (2)'!L1798</f>
        <v>101.5</v>
      </c>
      <c r="M2623" s="198">
        <f>'[2]tr (2)'!M1798</f>
        <v>101.5</v>
      </c>
      <c r="N2623" s="198">
        <f>'[2]tr (2)'!N1798</f>
        <v>101.5</v>
      </c>
      <c r="O2623" s="251"/>
      <c r="P2623" s="198">
        <f>'[2]tr (2)'!O1798</f>
        <v>101.5</v>
      </c>
      <c r="Q2623" s="198">
        <f>'[2]tr (2)'!P1798</f>
        <v>101.5</v>
      </c>
      <c r="R2623" s="251">
        <f>'[2]tr (2)'!Q1798</f>
        <v>101.5</v>
      </c>
      <c r="S2623" s="253" t="s">
        <v>1782</v>
      </c>
    </row>
    <row r="2624" spans="1:19" s="215" customFormat="1" ht="15" customHeight="1">
      <c r="A2624" s="216" t="s">
        <v>1783</v>
      </c>
      <c r="B2624" s="247">
        <f>'[2]tr (2)'!C1799</f>
        <v>96.7</v>
      </c>
      <c r="C2624" s="198">
        <f>'[2]tr (2)'!D1799</f>
        <v>96.7</v>
      </c>
      <c r="D2624" s="198">
        <f>'[2]tr (2)'!E1799</f>
        <v>96.7</v>
      </c>
      <c r="E2624" s="251"/>
      <c r="F2624" s="198">
        <f>'[2]tr (2)'!F1799</f>
        <v>96.7</v>
      </c>
      <c r="G2624" s="198">
        <f>'[2]tr (2)'!G1799</f>
        <v>96.8</v>
      </c>
      <c r="H2624" s="198">
        <f>'[2]tr (2)'!H1799</f>
        <v>96.8</v>
      </c>
      <c r="I2624" s="198">
        <f>'[2]tr (2)'!I1799</f>
        <v>96.8</v>
      </c>
      <c r="J2624" s="198">
        <f>'[2]tr (2)'!J1799</f>
        <v>96.8</v>
      </c>
      <c r="K2624" s="198">
        <f>'[2]tr (2)'!K1799</f>
        <v>96.8</v>
      </c>
      <c r="L2624" s="198">
        <f>'[2]tr (2)'!L1799</f>
        <v>96.8</v>
      </c>
      <c r="M2624" s="198">
        <f>'[2]tr (2)'!M1799</f>
        <v>96.8</v>
      </c>
      <c r="N2624" s="198">
        <f>'[2]tr (2)'!N1799</f>
        <v>96.8</v>
      </c>
      <c r="O2624" s="251"/>
      <c r="P2624" s="198">
        <f>'[2]tr (2)'!O1799</f>
        <v>96.8</v>
      </c>
      <c r="Q2624" s="198">
        <f>'[2]tr (2)'!P1799</f>
        <v>96.8</v>
      </c>
      <c r="R2624" s="251">
        <f>'[2]tr (2)'!Q1799</f>
        <v>96.8</v>
      </c>
      <c r="S2624" s="253" t="s">
        <v>1784</v>
      </c>
    </row>
    <row r="2625" spans="1:19" s="215" customFormat="1" ht="15" customHeight="1">
      <c r="A2625" s="216" t="s">
        <v>1785</v>
      </c>
      <c r="B2625" s="247">
        <f>'[2]tr (2)'!C1800</f>
        <v>111.2</v>
      </c>
      <c r="C2625" s="198">
        <f>'[2]tr (2)'!D1800</f>
        <v>111.6</v>
      </c>
      <c r="D2625" s="198">
        <f>'[2]tr (2)'!E1800</f>
        <v>111.6</v>
      </c>
      <c r="E2625" s="251"/>
      <c r="F2625" s="198">
        <f>'[2]tr (2)'!F1800</f>
        <v>111.6</v>
      </c>
      <c r="G2625" s="198">
        <f>'[2]tr (2)'!G1800</f>
        <v>101.7</v>
      </c>
      <c r="H2625" s="198">
        <f>'[2]tr (2)'!H1800</f>
        <v>101.7</v>
      </c>
      <c r="I2625" s="198">
        <f>'[2]tr (2)'!I1800</f>
        <v>101.7</v>
      </c>
      <c r="J2625" s="198">
        <f>'[2]tr (2)'!J1800</f>
        <v>101.7</v>
      </c>
      <c r="K2625" s="198">
        <f>'[2]tr (2)'!K1800</f>
        <v>101.7</v>
      </c>
      <c r="L2625" s="198">
        <f>'[2]tr (2)'!L1800</f>
        <v>101.7</v>
      </c>
      <c r="M2625" s="198">
        <f>'[2]tr (2)'!M1800</f>
        <v>101.7</v>
      </c>
      <c r="N2625" s="198">
        <f>'[2]tr (2)'!N1800</f>
        <v>101.7</v>
      </c>
      <c r="O2625" s="251"/>
      <c r="P2625" s="198">
        <f>'[2]tr (2)'!O1800</f>
        <v>101.7</v>
      </c>
      <c r="Q2625" s="198">
        <f>'[2]tr (2)'!P1800</f>
        <v>101.7</v>
      </c>
      <c r="R2625" s="251">
        <f>'[2]tr (2)'!Q1800</f>
        <v>101.7</v>
      </c>
      <c r="S2625" s="253" t="s">
        <v>1786</v>
      </c>
    </row>
    <row r="2626" spans="1:19" s="215" customFormat="1" ht="15" customHeight="1">
      <c r="A2626" s="216"/>
      <c r="B2626" s="247"/>
      <c r="C2626" s="198"/>
      <c r="D2626" s="242"/>
      <c r="E2626" s="244"/>
      <c r="F2626" s="242"/>
      <c r="G2626" s="242"/>
      <c r="H2626" s="242"/>
      <c r="I2626" s="242"/>
      <c r="J2626" s="242"/>
      <c r="K2626" s="242"/>
      <c r="L2626" s="242"/>
      <c r="M2626" s="242"/>
      <c r="N2626" s="242"/>
      <c r="O2626" s="244"/>
      <c r="P2626" s="242"/>
      <c r="Q2626" s="242"/>
      <c r="R2626" s="244"/>
      <c r="S2626" s="253"/>
    </row>
    <row r="2627" spans="1:19" s="215" customFormat="1" ht="15" customHeight="1">
      <c r="A2627" s="249" t="s">
        <v>1787</v>
      </c>
      <c r="B2627" s="241">
        <f>'[2]tr (2)'!C1802</f>
        <v>120</v>
      </c>
      <c r="C2627" s="242">
        <f>'[2]tr (2)'!D1802</f>
        <v>106.1</v>
      </c>
      <c r="D2627" s="242">
        <f>'[2]tr (2)'!E1802</f>
        <v>106.2</v>
      </c>
      <c r="E2627" s="244"/>
      <c r="F2627" s="242">
        <f>'[2]tr (2)'!F1802</f>
        <v>104.8</v>
      </c>
      <c r="G2627" s="242">
        <f>'[2]tr (2)'!G1802</f>
        <v>103.3</v>
      </c>
      <c r="H2627" s="242">
        <f>'[2]tr (2)'!H1802</f>
        <v>103.2</v>
      </c>
      <c r="I2627" s="242">
        <f>'[2]tr (2)'!I1802</f>
        <v>107.7</v>
      </c>
      <c r="J2627" s="242">
        <f>'[2]tr (2)'!J1802</f>
        <v>109.2</v>
      </c>
      <c r="K2627" s="242">
        <f>'[2]tr (2)'!K1802</f>
        <v>110.2</v>
      </c>
      <c r="L2627" s="242">
        <f>'[2]tr (2)'!L1802</f>
        <v>110.6</v>
      </c>
      <c r="M2627" s="242">
        <f>'[2]tr (2)'!M1802</f>
        <v>110.4</v>
      </c>
      <c r="N2627" s="242">
        <f>'[2]tr (2)'!N1802</f>
        <v>110.9</v>
      </c>
      <c r="O2627" s="244"/>
      <c r="P2627" s="242">
        <f>'[2]tr (2)'!O1802</f>
        <v>110.1</v>
      </c>
      <c r="Q2627" s="242">
        <f>'[2]tr (2)'!P1802</f>
        <v>110.1</v>
      </c>
      <c r="R2627" s="244">
        <f>'[2]tr (2)'!Q1802</f>
        <v>110.2</v>
      </c>
      <c r="S2627" s="248" t="s">
        <v>1788</v>
      </c>
    </row>
    <row r="2628" spans="1:19" s="215" customFormat="1" ht="15" customHeight="1">
      <c r="A2628" s="216" t="s">
        <v>1789</v>
      </c>
      <c r="B2628" s="247">
        <f>'[2]tr (2)'!C1803</f>
        <v>107</v>
      </c>
      <c r="C2628" s="198">
        <f>'[2]tr (2)'!D1803</f>
        <v>107</v>
      </c>
      <c r="D2628" s="198">
        <f>'[2]tr (2)'!E1803</f>
        <v>107</v>
      </c>
      <c r="E2628" s="251"/>
      <c r="F2628" s="198">
        <f>'[2]tr (2)'!F1803</f>
        <v>107</v>
      </c>
      <c r="G2628" s="198">
        <f>'[2]tr (2)'!G1803</f>
        <v>107</v>
      </c>
      <c r="H2628" s="198">
        <f>'[2]tr (2)'!H1803</f>
        <v>107</v>
      </c>
      <c r="I2628" s="198">
        <f>'[2]tr (2)'!I1803</f>
        <v>107</v>
      </c>
      <c r="J2628" s="198">
        <f>'[2]tr (2)'!J1803</f>
        <v>107</v>
      </c>
      <c r="K2628" s="198">
        <f>'[2]tr (2)'!K1803</f>
        <v>107</v>
      </c>
      <c r="L2628" s="198">
        <f>'[2]tr (2)'!L1803</f>
        <v>107</v>
      </c>
      <c r="M2628" s="198">
        <f>'[2]tr (2)'!M1803</f>
        <v>107</v>
      </c>
      <c r="N2628" s="198">
        <f>'[2]tr (2)'!N1803</f>
        <v>107</v>
      </c>
      <c r="O2628" s="251"/>
      <c r="P2628" s="198">
        <f>'[2]tr (2)'!O1803</f>
        <v>106.3</v>
      </c>
      <c r="Q2628" s="198">
        <f>'[2]tr (2)'!P1803</f>
        <v>106.3</v>
      </c>
      <c r="R2628" s="251">
        <f>'[2]tr (2)'!Q1803</f>
        <v>106.3</v>
      </c>
      <c r="S2628" s="253" t="s">
        <v>1790</v>
      </c>
    </row>
    <row r="2629" spans="1:19" s="215" customFormat="1" ht="15" customHeight="1">
      <c r="A2629" s="216" t="s">
        <v>1791</v>
      </c>
      <c r="B2629" s="247">
        <f>'[2]tr (2)'!C1804</f>
        <v>100.5</v>
      </c>
      <c r="C2629" s="198">
        <f>'[2]tr (2)'!D1804</f>
        <v>100.5</v>
      </c>
      <c r="D2629" s="198">
        <f>'[2]tr (2)'!E1804</f>
        <v>100.5</v>
      </c>
      <c r="E2629" s="251"/>
      <c r="F2629" s="198">
        <f>'[2]tr (2)'!F1804</f>
        <v>100.5</v>
      </c>
      <c r="G2629" s="198">
        <f>'[2]tr (2)'!G1804</f>
        <v>100.5</v>
      </c>
      <c r="H2629" s="198">
        <f>'[2]tr (2)'!H1804</f>
        <v>100.5</v>
      </c>
      <c r="I2629" s="198">
        <f>'[2]tr (2)'!I1804</f>
        <v>100.5</v>
      </c>
      <c r="J2629" s="198">
        <f>'[2]tr (2)'!J1804</f>
        <v>100.5</v>
      </c>
      <c r="K2629" s="198">
        <f>'[2]tr (2)'!K1804</f>
        <v>100.5</v>
      </c>
      <c r="L2629" s="198">
        <f>'[2]tr (2)'!L1804</f>
        <v>100.5</v>
      </c>
      <c r="M2629" s="198">
        <f>'[2]tr (2)'!M1804</f>
        <v>100.5</v>
      </c>
      <c r="N2629" s="198">
        <f>'[2]tr (2)'!N1804</f>
        <v>100.5</v>
      </c>
      <c r="O2629" s="251"/>
      <c r="P2629" s="198">
        <f>'[2]tr (2)'!O1804</f>
        <v>100.5</v>
      </c>
      <c r="Q2629" s="198">
        <f>'[2]tr (2)'!P1804</f>
        <v>100.5</v>
      </c>
      <c r="R2629" s="251">
        <f>'[2]tr (2)'!Q1804</f>
        <v>100.5</v>
      </c>
      <c r="S2629" s="253" t="s">
        <v>1792</v>
      </c>
    </row>
    <row r="2630" spans="1:19" s="215" customFormat="1" ht="15" customHeight="1">
      <c r="A2630" s="216" t="s">
        <v>1793</v>
      </c>
      <c r="B2630" s="247">
        <f>'[2]tr (2)'!C1805</f>
        <v>92.3</v>
      </c>
      <c r="C2630" s="198">
        <f>'[2]tr (2)'!D1805</f>
        <v>92.3</v>
      </c>
      <c r="D2630" s="198">
        <f>'[2]tr (2)'!E1805</f>
        <v>92.3</v>
      </c>
      <c r="E2630" s="251"/>
      <c r="F2630" s="198">
        <f>'[2]tr (2)'!F1805</f>
        <v>92.3</v>
      </c>
      <c r="G2630" s="198">
        <f>'[2]tr (2)'!G1805</f>
        <v>92.3</v>
      </c>
      <c r="H2630" s="198">
        <f>'[2]tr (2)'!H1805</f>
        <v>92.3</v>
      </c>
      <c r="I2630" s="198">
        <f>'[2]tr (2)'!I1805</f>
        <v>92.3</v>
      </c>
      <c r="J2630" s="198">
        <f>'[2]tr (2)'!J1805</f>
        <v>92.3</v>
      </c>
      <c r="K2630" s="198">
        <f>'[2]tr (2)'!K1805</f>
        <v>92.3</v>
      </c>
      <c r="L2630" s="198">
        <f>'[2]tr (2)'!L1805</f>
        <v>92.3</v>
      </c>
      <c r="M2630" s="198">
        <f>'[2]tr (2)'!M1805</f>
        <v>92.3</v>
      </c>
      <c r="N2630" s="198">
        <f>'[2]tr (2)'!N1805</f>
        <v>92.3</v>
      </c>
      <c r="O2630" s="251"/>
      <c r="P2630" s="198">
        <f>'[2]tr (2)'!O1805</f>
        <v>92.3</v>
      </c>
      <c r="Q2630" s="198">
        <f>'[2]tr (2)'!P1805</f>
        <v>92.3</v>
      </c>
      <c r="R2630" s="251">
        <f>'[2]tr (2)'!Q1805</f>
        <v>92.3</v>
      </c>
      <c r="S2630" s="252" t="s">
        <v>1794</v>
      </c>
    </row>
    <row r="2631" spans="1:19" s="215" customFormat="1" ht="15" customHeight="1">
      <c r="A2631" s="216" t="s">
        <v>1795</v>
      </c>
      <c r="B2631" s="247">
        <f>'[2]tr (2)'!C1806</f>
        <v>100</v>
      </c>
      <c r="C2631" s="198">
        <f>'[2]tr (2)'!D1806</f>
        <v>100.1</v>
      </c>
      <c r="D2631" s="198">
        <f>'[2]tr (2)'!E1806</f>
        <v>101.1</v>
      </c>
      <c r="E2631" s="251"/>
      <c r="F2631" s="198">
        <f>'[2]tr (2)'!F1806</f>
        <v>101.1</v>
      </c>
      <c r="G2631" s="198">
        <f>'[2]tr (2)'!G1806</f>
        <v>102</v>
      </c>
      <c r="H2631" s="198">
        <f>'[2]tr (2)'!H1806</f>
        <v>101.8</v>
      </c>
      <c r="I2631" s="198">
        <f>'[2]tr (2)'!I1806</f>
        <v>101.8</v>
      </c>
      <c r="J2631" s="198">
        <f>'[2]tr (2)'!J1806</f>
        <v>100</v>
      </c>
      <c r="K2631" s="198">
        <f>'[2]tr (2)'!K1806</f>
        <v>100</v>
      </c>
      <c r="L2631" s="198">
        <f>'[2]tr (2)'!L1806</f>
        <v>100</v>
      </c>
      <c r="M2631" s="198">
        <f>'[2]tr (2)'!M1806</f>
        <v>100</v>
      </c>
      <c r="N2631" s="198">
        <f>'[2]tr (2)'!N1806</f>
        <v>100</v>
      </c>
      <c r="O2631" s="251"/>
      <c r="P2631" s="198">
        <f>'[2]tr (2)'!O1806</f>
        <v>100</v>
      </c>
      <c r="Q2631" s="198">
        <f>'[2]tr (2)'!P1806</f>
        <v>100</v>
      </c>
      <c r="R2631" s="251">
        <f>'[2]tr (2)'!Q1806</f>
        <v>100</v>
      </c>
      <c r="S2631" s="253" t="s">
        <v>1796</v>
      </c>
    </row>
    <row r="2632" spans="1:19" s="215" customFormat="1" ht="15" customHeight="1">
      <c r="A2632" s="216" t="s">
        <v>1797</v>
      </c>
      <c r="B2632" s="247">
        <f>'[2]tr (2)'!C1807</f>
        <v>88.8</v>
      </c>
      <c r="C2632" s="198">
        <f>'[2]tr (2)'!D1807</f>
        <v>89.6</v>
      </c>
      <c r="D2632" s="198">
        <f>'[2]tr (2)'!E1807</f>
        <v>89.6</v>
      </c>
      <c r="E2632" s="251"/>
      <c r="F2632" s="198">
        <f>'[2]tr (2)'!F1807</f>
        <v>83.8</v>
      </c>
      <c r="G2632" s="198">
        <f>'[2]tr (2)'!G1807</f>
        <v>77.599999999999994</v>
      </c>
      <c r="H2632" s="198">
        <f>'[2]tr (2)'!H1807</f>
        <v>77.5</v>
      </c>
      <c r="I2632" s="198">
        <f>'[2]tr (2)'!I1807</f>
        <v>94.3</v>
      </c>
      <c r="J2632" s="198">
        <f>'[2]tr (2)'!J1807</f>
        <v>100.1</v>
      </c>
      <c r="K2632" s="198">
        <f>'[2]tr (2)'!K1807</f>
        <v>105.1</v>
      </c>
      <c r="L2632" s="198">
        <f>'[2]tr (2)'!L1807</f>
        <v>103.3</v>
      </c>
      <c r="M2632" s="198">
        <f>'[2]tr (2)'!M1807</f>
        <v>103.1</v>
      </c>
      <c r="N2632" s="198">
        <f>'[2]tr (2)'!N1807</f>
        <v>104.5</v>
      </c>
      <c r="O2632" s="251"/>
      <c r="P2632" s="198">
        <f>'[2]tr (2)'!O1807</f>
        <v>103</v>
      </c>
      <c r="Q2632" s="198">
        <f>'[2]tr (2)'!P1807</f>
        <v>104</v>
      </c>
      <c r="R2632" s="251">
        <f>'[2]tr (2)'!Q1807</f>
        <v>104.1</v>
      </c>
      <c r="S2632" s="252" t="s">
        <v>1798</v>
      </c>
    </row>
    <row r="2633" spans="1:19" s="215" customFormat="1" ht="15" customHeight="1">
      <c r="A2633" s="216" t="s">
        <v>1799</v>
      </c>
      <c r="B2633" s="247">
        <f>'[2]tr (2)'!C1808</f>
        <v>100</v>
      </c>
      <c r="C2633" s="198">
        <f>'[2]tr (2)'!D1808</f>
        <v>100</v>
      </c>
      <c r="D2633" s="198">
        <f>'[2]tr (2)'!E1808</f>
        <v>101</v>
      </c>
      <c r="E2633" s="251"/>
      <c r="F2633" s="198">
        <f>'[2]tr (2)'!F1808</f>
        <v>101</v>
      </c>
      <c r="G2633" s="198">
        <f>'[2]tr (2)'!G1808</f>
        <v>101</v>
      </c>
      <c r="H2633" s="198">
        <f>'[2]tr (2)'!H1808</f>
        <v>101</v>
      </c>
      <c r="I2633" s="198">
        <f>'[2]tr (2)'!I1808</f>
        <v>101</v>
      </c>
      <c r="J2633" s="198">
        <f>'[2]tr (2)'!J1808</f>
        <v>101.6</v>
      </c>
      <c r="K2633" s="198">
        <f>'[2]tr (2)'!K1808</f>
        <v>100.3</v>
      </c>
      <c r="L2633" s="198">
        <f>'[2]tr (2)'!L1808</f>
        <v>100.3</v>
      </c>
      <c r="M2633" s="198">
        <f>'[2]tr (2)'!M1808</f>
        <v>100.3</v>
      </c>
      <c r="N2633" s="198">
        <f>'[2]tr (2)'!N1808</f>
        <v>100.3</v>
      </c>
      <c r="O2633" s="251"/>
      <c r="P2633" s="198">
        <f>'[2]tr (2)'!O1808</f>
        <v>100.6</v>
      </c>
      <c r="Q2633" s="198">
        <f>'[2]tr (2)'!P1808</f>
        <v>100.6</v>
      </c>
      <c r="R2633" s="251">
        <f>'[2]tr (2)'!Q1808</f>
        <v>100.6</v>
      </c>
      <c r="S2633" s="253" t="s">
        <v>1800</v>
      </c>
    </row>
    <row r="2634" spans="1:19" s="215" customFormat="1" ht="15" customHeight="1">
      <c r="A2634" s="216" t="s">
        <v>1801</v>
      </c>
      <c r="B2634" s="247">
        <f>'[2]tr (2)'!C1809</f>
        <v>103.7</v>
      </c>
      <c r="C2634" s="198">
        <f>'[2]tr (2)'!D1809</f>
        <v>103.7</v>
      </c>
      <c r="D2634" s="198">
        <f>'[2]tr (2)'!E1809</f>
        <v>103.7</v>
      </c>
      <c r="E2634" s="251"/>
      <c r="F2634" s="198">
        <f>'[2]tr (2)'!F1809</f>
        <v>103.7</v>
      </c>
      <c r="G2634" s="198">
        <f>'[2]tr (2)'!G1809</f>
        <v>103.7</v>
      </c>
      <c r="H2634" s="198">
        <f>'[2]tr (2)'!H1809</f>
        <v>103.7</v>
      </c>
      <c r="I2634" s="198">
        <f>'[2]tr (2)'!I1809</f>
        <v>103.7</v>
      </c>
      <c r="J2634" s="198">
        <f>'[2]tr (2)'!J1809</f>
        <v>103.7</v>
      </c>
      <c r="K2634" s="198">
        <f>'[2]tr (2)'!K1809</f>
        <v>103.7</v>
      </c>
      <c r="L2634" s="198">
        <f>'[2]tr (2)'!L1809</f>
        <v>103.7</v>
      </c>
      <c r="M2634" s="198">
        <f>'[2]tr (2)'!M1809</f>
        <v>103.7</v>
      </c>
      <c r="N2634" s="198">
        <f>'[2]tr (2)'!N1809</f>
        <v>103.7</v>
      </c>
      <c r="O2634" s="251"/>
      <c r="P2634" s="198">
        <f>'[2]tr (2)'!O1809</f>
        <v>103.7</v>
      </c>
      <c r="Q2634" s="198">
        <f>'[2]tr (2)'!P1809</f>
        <v>103.7</v>
      </c>
      <c r="R2634" s="251">
        <f>'[2]tr (2)'!Q1809</f>
        <v>103.7</v>
      </c>
      <c r="S2634" s="253" t="s">
        <v>1802</v>
      </c>
    </row>
    <row r="2635" spans="1:19" s="215" customFormat="1" ht="15" customHeight="1">
      <c r="A2635" s="216" t="s">
        <v>1803</v>
      </c>
      <c r="B2635" s="247">
        <f>'[2]tr (2)'!C1810</f>
        <v>108.2</v>
      </c>
      <c r="C2635" s="198">
        <f>'[2]tr (2)'!D1810</f>
        <v>108.2</v>
      </c>
      <c r="D2635" s="198">
        <f>'[2]tr (2)'!E1810</f>
        <v>108.2</v>
      </c>
      <c r="E2635" s="251"/>
      <c r="F2635" s="198">
        <f>'[2]tr (2)'!F1810</f>
        <v>108.2</v>
      </c>
      <c r="G2635" s="198">
        <f>'[2]tr (2)'!G1810</f>
        <v>108.2</v>
      </c>
      <c r="H2635" s="198">
        <f>'[2]tr (2)'!H1810</f>
        <v>108.2</v>
      </c>
      <c r="I2635" s="198">
        <f>'[2]tr (2)'!I1810</f>
        <v>108.2</v>
      </c>
      <c r="J2635" s="198">
        <f>'[2]tr (2)'!J1810</f>
        <v>108.2</v>
      </c>
      <c r="K2635" s="198">
        <f>'[2]tr (2)'!K1810</f>
        <v>108.2</v>
      </c>
      <c r="L2635" s="198">
        <f>'[2]tr (2)'!L1810</f>
        <v>108.2</v>
      </c>
      <c r="M2635" s="198">
        <f>'[2]tr (2)'!M1810</f>
        <v>108.2</v>
      </c>
      <c r="N2635" s="198">
        <f>'[2]tr (2)'!N1810</f>
        <v>108.2</v>
      </c>
      <c r="O2635" s="251"/>
      <c r="P2635" s="198">
        <f>'[2]tr (2)'!O1810</f>
        <v>108.2</v>
      </c>
      <c r="Q2635" s="198">
        <f>'[2]tr (2)'!P1810</f>
        <v>108.2</v>
      </c>
      <c r="R2635" s="251">
        <f>'[2]tr (2)'!Q1810</f>
        <v>108.2</v>
      </c>
      <c r="S2635" s="253" t="s">
        <v>1804</v>
      </c>
    </row>
    <row r="2636" spans="1:19" s="215" customFormat="1" ht="15" customHeight="1">
      <c r="A2636" s="216" t="s">
        <v>1805</v>
      </c>
      <c r="B2636" s="247">
        <f>'[2]tr (2)'!C1811</f>
        <v>160.30000000000001</v>
      </c>
      <c r="C2636" s="198">
        <f>'[2]tr (2)'!D1811</f>
        <v>120.5</v>
      </c>
      <c r="D2636" s="198">
        <f>'[2]tr (2)'!E1811</f>
        <v>120.5</v>
      </c>
      <c r="E2636" s="251"/>
      <c r="F2636" s="198">
        <f>'[2]tr (2)'!F1811</f>
        <v>120.5</v>
      </c>
      <c r="G2636" s="198">
        <f>'[2]tr (2)'!G1811</f>
        <v>120.5</v>
      </c>
      <c r="H2636" s="198">
        <f>'[2]tr (2)'!H1811</f>
        <v>120.5</v>
      </c>
      <c r="I2636" s="198">
        <f>'[2]tr (2)'!I1811</f>
        <v>120.5</v>
      </c>
      <c r="J2636" s="198">
        <f>'[2]tr (2)'!J1811</f>
        <v>120.5</v>
      </c>
      <c r="K2636" s="198">
        <f>'[2]tr (2)'!K1811</f>
        <v>120.5</v>
      </c>
      <c r="L2636" s="198">
        <f>'[2]tr (2)'!L1811</f>
        <v>120.5</v>
      </c>
      <c r="M2636" s="198">
        <f>'[2]tr (2)'!M1811</f>
        <v>120.5</v>
      </c>
      <c r="N2636" s="198">
        <f>'[2]tr (2)'!N1811</f>
        <v>120.5</v>
      </c>
      <c r="O2636" s="251"/>
      <c r="P2636" s="198">
        <f>'[2]tr (2)'!O1811</f>
        <v>120.5</v>
      </c>
      <c r="Q2636" s="198">
        <f>'[2]tr (2)'!P1811</f>
        <v>117.8</v>
      </c>
      <c r="R2636" s="251">
        <f>'[2]tr (2)'!Q1811</f>
        <v>117.8</v>
      </c>
      <c r="S2636" s="253" t="s">
        <v>1806</v>
      </c>
    </row>
    <row r="2637" spans="1:19" s="215" customFormat="1" ht="15" customHeight="1">
      <c r="A2637" s="216" t="s">
        <v>1807</v>
      </c>
      <c r="B2637" s="247">
        <f>'[2]tr (2)'!C1812</f>
        <v>108.6</v>
      </c>
      <c r="C2637" s="198">
        <f>'[2]tr (2)'!D1812</f>
        <v>108.6</v>
      </c>
      <c r="D2637" s="198">
        <f>'[2]tr (2)'!E1812</f>
        <v>108.6</v>
      </c>
      <c r="E2637" s="251"/>
      <c r="F2637" s="198">
        <f>'[2]tr (2)'!F1812</f>
        <v>108.6</v>
      </c>
      <c r="G2637" s="198">
        <f>'[2]tr (2)'!G1812</f>
        <v>108.6</v>
      </c>
      <c r="H2637" s="198">
        <f>'[2]tr (2)'!H1812</f>
        <v>108.6</v>
      </c>
      <c r="I2637" s="198">
        <f>'[2]tr (2)'!I1812</f>
        <v>111.5</v>
      </c>
      <c r="J2637" s="198">
        <f>'[2]tr (2)'!J1812</f>
        <v>111.5</v>
      </c>
      <c r="K2637" s="198">
        <f>'[2]tr (2)'!K1812</f>
        <v>111.5</v>
      </c>
      <c r="L2637" s="198">
        <f>'[2]tr (2)'!L1812</f>
        <v>120.5</v>
      </c>
      <c r="M2637" s="198">
        <f>'[2]tr (2)'!M1812</f>
        <v>119</v>
      </c>
      <c r="N2637" s="198">
        <f>'[2]tr (2)'!N1812</f>
        <v>121.5</v>
      </c>
      <c r="O2637" s="251"/>
      <c r="P2637" s="198">
        <f>'[2]tr (2)'!O1812</f>
        <v>115.4</v>
      </c>
      <c r="Q2637" s="198">
        <f>'[2]tr (2)'!P1812</f>
        <v>124.6</v>
      </c>
      <c r="R2637" s="251">
        <f>'[2]tr (2)'!Q1812</f>
        <v>124.6</v>
      </c>
      <c r="S2637" s="253" t="s">
        <v>1808</v>
      </c>
    </row>
    <row r="2638" spans="1:19" s="215" customFormat="1" ht="15" customHeight="1">
      <c r="A2638" s="216"/>
      <c r="B2638" s="247"/>
      <c r="C2638" s="198"/>
      <c r="D2638" s="242"/>
      <c r="E2638" s="244"/>
      <c r="F2638" s="242"/>
      <c r="G2638" s="242"/>
      <c r="H2638" s="242"/>
      <c r="I2638" s="242"/>
      <c r="J2638" s="242"/>
      <c r="K2638" s="242"/>
      <c r="L2638" s="242"/>
      <c r="M2638" s="242"/>
      <c r="N2638" s="242"/>
      <c r="O2638" s="244"/>
      <c r="P2638" s="242"/>
      <c r="Q2638" s="242"/>
      <c r="R2638" s="244"/>
      <c r="S2638" s="270"/>
    </row>
    <row r="2639" spans="1:19" s="215" customFormat="1" ht="15" customHeight="1">
      <c r="A2639" s="249" t="s">
        <v>1809</v>
      </c>
      <c r="B2639" s="241">
        <f>'[2]tr (2)'!C1814</f>
        <v>105</v>
      </c>
      <c r="C2639" s="242">
        <f>'[2]tr (2)'!D1814</f>
        <v>105</v>
      </c>
      <c r="D2639" s="242">
        <f>'[2]tr (2)'!E1814</f>
        <v>105</v>
      </c>
      <c r="E2639" s="244"/>
      <c r="F2639" s="242">
        <f>'[2]tr (2)'!F1814</f>
        <v>105</v>
      </c>
      <c r="G2639" s="242">
        <f>'[2]tr (2)'!G1814</f>
        <v>105</v>
      </c>
      <c r="H2639" s="242">
        <f>'[2]tr (2)'!H1814</f>
        <v>105</v>
      </c>
      <c r="I2639" s="242">
        <f>'[2]tr (2)'!I1814</f>
        <v>105</v>
      </c>
      <c r="J2639" s="242">
        <f>'[2]tr (2)'!J1814</f>
        <v>105</v>
      </c>
      <c r="K2639" s="242">
        <f>'[2]tr (2)'!K1814</f>
        <v>105</v>
      </c>
      <c r="L2639" s="242">
        <f>'[2]tr (2)'!L1814</f>
        <v>105.3</v>
      </c>
      <c r="M2639" s="242">
        <f>'[2]tr (2)'!M1814</f>
        <v>105</v>
      </c>
      <c r="N2639" s="242">
        <f>'[2]tr (2)'!N1814</f>
        <v>105</v>
      </c>
      <c r="O2639" s="244"/>
      <c r="P2639" s="242">
        <f>'[2]tr (2)'!O1814</f>
        <v>105</v>
      </c>
      <c r="Q2639" s="242">
        <f>'[2]tr (2)'!P1814</f>
        <v>105</v>
      </c>
      <c r="R2639" s="244">
        <f>'[2]tr (2)'!Q1814</f>
        <v>105</v>
      </c>
      <c r="S2639" s="248" t="s">
        <v>1810</v>
      </c>
    </row>
    <row r="2640" spans="1:19" s="215" customFormat="1" ht="15" customHeight="1">
      <c r="A2640" s="216" t="s">
        <v>1811</v>
      </c>
      <c r="B2640" s="247">
        <f>'[2]tr (2)'!C1815</f>
        <v>100</v>
      </c>
      <c r="C2640" s="198">
        <f>'[2]tr (2)'!D1815</f>
        <v>100</v>
      </c>
      <c r="D2640" s="198">
        <f>'[2]tr (2)'!E1815</f>
        <v>100</v>
      </c>
      <c r="E2640" s="251"/>
      <c r="F2640" s="198">
        <f>'[2]tr (2)'!F1815</f>
        <v>100</v>
      </c>
      <c r="G2640" s="198">
        <f>'[2]tr (2)'!G1815</f>
        <v>100</v>
      </c>
      <c r="H2640" s="198">
        <f>'[2]tr (2)'!H1815</f>
        <v>100</v>
      </c>
      <c r="I2640" s="198">
        <f>'[2]tr (2)'!I1815</f>
        <v>100</v>
      </c>
      <c r="J2640" s="198">
        <f>'[2]tr (2)'!J1815</f>
        <v>100</v>
      </c>
      <c r="K2640" s="198">
        <f>'[2]tr (2)'!K1815</f>
        <v>100</v>
      </c>
      <c r="L2640" s="198">
        <f>'[2]tr (2)'!L1815</f>
        <v>100</v>
      </c>
      <c r="M2640" s="198">
        <f>'[2]tr (2)'!M1815</f>
        <v>100</v>
      </c>
      <c r="N2640" s="198">
        <f>'[2]tr (2)'!N1815</f>
        <v>100</v>
      </c>
      <c r="O2640" s="251"/>
      <c r="P2640" s="198">
        <f>'[2]tr (2)'!O1815</f>
        <v>100</v>
      </c>
      <c r="Q2640" s="198">
        <f>'[2]tr (2)'!P1815</f>
        <v>100</v>
      </c>
      <c r="R2640" s="251">
        <f>'[2]tr (2)'!Q1815</f>
        <v>100</v>
      </c>
      <c r="S2640" s="253" t="s">
        <v>1812</v>
      </c>
    </row>
    <row r="2641" spans="1:19" s="215" customFormat="1" ht="15" customHeight="1">
      <c r="A2641" s="216" t="s">
        <v>1813</v>
      </c>
      <c r="B2641" s="247">
        <f>'[2]tr (2)'!C1816</f>
        <v>106.8</v>
      </c>
      <c r="C2641" s="198">
        <f>'[2]tr (2)'!D1816</f>
        <v>106.8</v>
      </c>
      <c r="D2641" s="198">
        <f>'[2]tr (2)'!E1816</f>
        <v>106.8</v>
      </c>
      <c r="E2641" s="251"/>
      <c r="F2641" s="198">
        <f>'[2]tr (2)'!F1816</f>
        <v>106.8</v>
      </c>
      <c r="G2641" s="198">
        <f>'[2]tr (2)'!G1816</f>
        <v>106.8</v>
      </c>
      <c r="H2641" s="198">
        <f>'[2]tr (2)'!H1816</f>
        <v>106.8</v>
      </c>
      <c r="I2641" s="198">
        <f>'[2]tr (2)'!I1816</f>
        <v>106.8</v>
      </c>
      <c r="J2641" s="198">
        <f>'[2]tr (2)'!J1816</f>
        <v>106.8</v>
      </c>
      <c r="K2641" s="198">
        <f>'[2]tr (2)'!K1816</f>
        <v>106.8</v>
      </c>
      <c r="L2641" s="198">
        <f>'[2]tr (2)'!L1816</f>
        <v>109.5</v>
      </c>
      <c r="M2641" s="198">
        <f>'[2]tr (2)'!M1816</f>
        <v>106.8</v>
      </c>
      <c r="N2641" s="198">
        <f>'[2]tr (2)'!N1816</f>
        <v>106.8</v>
      </c>
      <c r="O2641" s="251"/>
      <c r="P2641" s="198">
        <f>'[2]tr (2)'!O1816</f>
        <v>106.8</v>
      </c>
      <c r="Q2641" s="198">
        <f>'[2]tr (2)'!P1816</f>
        <v>106.8</v>
      </c>
      <c r="R2641" s="251">
        <f>'[2]tr (2)'!Q1816</f>
        <v>106.8</v>
      </c>
      <c r="S2641" s="253" t="s">
        <v>1814</v>
      </c>
    </row>
    <row r="2642" spans="1:19" s="215" customFormat="1" ht="15" customHeight="1">
      <c r="A2642" s="216" t="s">
        <v>1815</v>
      </c>
      <c r="B2642" s="247">
        <f>'[2]tr (2)'!C1817</f>
        <v>104.9</v>
      </c>
      <c r="C2642" s="198">
        <f>'[2]tr (2)'!D1817</f>
        <v>104.9</v>
      </c>
      <c r="D2642" s="198">
        <f>'[2]tr (2)'!E1817</f>
        <v>104.9</v>
      </c>
      <c r="E2642" s="251"/>
      <c r="F2642" s="198">
        <f>'[2]tr (2)'!F1817</f>
        <v>104.9</v>
      </c>
      <c r="G2642" s="198">
        <f>'[2]tr (2)'!G1817</f>
        <v>104.9</v>
      </c>
      <c r="H2642" s="198">
        <f>'[2]tr (2)'!H1817</f>
        <v>104.9</v>
      </c>
      <c r="I2642" s="198">
        <f>'[2]tr (2)'!I1817</f>
        <v>104.9</v>
      </c>
      <c r="J2642" s="198">
        <f>'[2]tr (2)'!J1817</f>
        <v>104.9</v>
      </c>
      <c r="K2642" s="198">
        <f>'[2]tr (2)'!K1817</f>
        <v>104.9</v>
      </c>
      <c r="L2642" s="198">
        <f>'[2]tr (2)'!L1817</f>
        <v>104.9</v>
      </c>
      <c r="M2642" s="198">
        <f>'[2]tr (2)'!M1817</f>
        <v>104.9</v>
      </c>
      <c r="N2642" s="198">
        <f>'[2]tr (2)'!N1817</f>
        <v>104.9</v>
      </c>
      <c r="O2642" s="251"/>
      <c r="P2642" s="198">
        <f>'[2]tr (2)'!O1817</f>
        <v>104.9</v>
      </c>
      <c r="Q2642" s="198">
        <f>'[2]tr (2)'!P1817</f>
        <v>104.9</v>
      </c>
      <c r="R2642" s="251">
        <f>'[2]tr (2)'!Q1817</f>
        <v>104.9</v>
      </c>
      <c r="S2642" s="253" t="s">
        <v>1816</v>
      </c>
    </row>
    <row r="2643" spans="1:19" s="215" customFormat="1" ht="15" customHeight="1">
      <c r="A2643" s="216"/>
      <c r="B2643" s="247"/>
      <c r="C2643" s="198"/>
      <c r="D2643" s="198"/>
      <c r="E2643" s="237"/>
      <c r="F2643" s="195"/>
      <c r="G2643" s="195"/>
      <c r="H2643" s="195"/>
      <c r="I2643" s="195"/>
      <c r="J2643" s="196"/>
      <c r="K2643" s="195"/>
      <c r="L2643" s="195"/>
      <c r="M2643" s="196"/>
      <c r="N2643" s="195"/>
      <c r="O2643" s="237"/>
      <c r="P2643" s="195"/>
      <c r="Q2643" s="195"/>
      <c r="R2643" s="237"/>
      <c r="S2643" s="253"/>
    </row>
    <row r="2644" spans="1:19" s="215" customFormat="1" ht="15" customHeight="1">
      <c r="A2644" s="216"/>
      <c r="B2644" s="247"/>
      <c r="C2644" s="198"/>
      <c r="D2644" s="198"/>
      <c r="E2644" s="237"/>
      <c r="F2644" s="195"/>
      <c r="G2644" s="195"/>
      <c r="H2644" s="195"/>
      <c r="I2644" s="195"/>
      <c r="J2644" s="196"/>
      <c r="K2644" s="195"/>
      <c r="L2644" s="195"/>
      <c r="M2644" s="196"/>
      <c r="N2644" s="195"/>
      <c r="O2644" s="196"/>
      <c r="P2644" s="236"/>
      <c r="Q2644" s="195"/>
      <c r="R2644" s="237"/>
      <c r="S2644" s="253"/>
    </row>
    <row r="2645" spans="1:19" s="215" customFormat="1" ht="15" customHeight="1">
      <c r="A2645" s="216"/>
      <c r="B2645" s="247"/>
      <c r="C2645" s="198"/>
      <c r="D2645" s="198"/>
      <c r="E2645" s="237"/>
      <c r="F2645" s="195"/>
      <c r="G2645" s="195"/>
      <c r="H2645" s="195"/>
      <c r="I2645" s="195"/>
      <c r="J2645" s="196"/>
      <c r="K2645" s="195"/>
      <c r="L2645" s="195"/>
      <c r="M2645" s="196"/>
      <c r="N2645" s="195"/>
      <c r="O2645" s="196"/>
      <c r="P2645" s="236"/>
      <c r="Q2645" s="195"/>
      <c r="R2645" s="237"/>
      <c r="S2645" s="253"/>
    </row>
    <row r="2646" spans="1:19" s="215" customFormat="1" ht="15" customHeight="1">
      <c r="A2646" s="216"/>
      <c r="B2646" s="247"/>
      <c r="C2646" s="198"/>
      <c r="D2646" s="198"/>
      <c r="E2646" s="237"/>
      <c r="F2646" s="195"/>
      <c r="G2646" s="195"/>
      <c r="H2646" s="195"/>
      <c r="I2646" s="195"/>
      <c r="J2646" s="196"/>
      <c r="K2646" s="195"/>
      <c r="L2646" s="195"/>
      <c r="M2646" s="196"/>
      <c r="N2646" s="195"/>
      <c r="O2646" s="196"/>
      <c r="P2646" s="236"/>
      <c r="Q2646" s="195"/>
      <c r="R2646" s="237"/>
      <c r="S2646" s="253"/>
    </row>
    <row r="2647" spans="1:19" s="215" customFormat="1" ht="15" customHeight="1">
      <c r="A2647" s="216"/>
      <c r="B2647" s="247"/>
      <c r="C2647" s="198"/>
      <c r="D2647" s="198"/>
      <c r="E2647" s="237"/>
      <c r="F2647" s="195"/>
      <c r="G2647" s="195"/>
      <c r="H2647" s="195"/>
      <c r="I2647" s="195"/>
      <c r="J2647" s="196"/>
      <c r="K2647" s="195"/>
      <c r="L2647" s="195"/>
      <c r="M2647" s="196"/>
      <c r="N2647" s="195"/>
      <c r="O2647" s="196"/>
      <c r="P2647" s="236"/>
      <c r="Q2647" s="195"/>
      <c r="R2647" s="237"/>
      <c r="S2647" s="253"/>
    </row>
    <row r="2648" spans="1:19" s="215" customFormat="1" ht="15" customHeight="1">
      <c r="A2648" s="216"/>
      <c r="B2648" s="247"/>
      <c r="C2648" s="198"/>
      <c r="D2648" s="198"/>
      <c r="E2648" s="237"/>
      <c r="F2648" s="195"/>
      <c r="G2648" s="195"/>
      <c r="H2648" s="195"/>
      <c r="I2648" s="195"/>
      <c r="J2648" s="196"/>
      <c r="K2648" s="195"/>
      <c r="L2648" s="195"/>
      <c r="M2648" s="196"/>
      <c r="N2648" s="195"/>
      <c r="O2648" s="196"/>
      <c r="P2648" s="236"/>
      <c r="Q2648" s="195"/>
      <c r="R2648" s="237"/>
      <c r="S2648" s="253"/>
    </row>
    <row r="2649" spans="1:19" s="215" customFormat="1" ht="15" customHeight="1">
      <c r="A2649" s="288"/>
      <c r="B2649" s="247"/>
      <c r="C2649" s="198"/>
      <c r="D2649" s="198"/>
      <c r="E2649" s="251"/>
      <c r="F2649" s="195"/>
      <c r="G2649" s="195"/>
      <c r="H2649" s="195"/>
      <c r="I2649" s="195"/>
      <c r="J2649" s="196"/>
      <c r="K2649" s="195"/>
      <c r="L2649" s="195"/>
      <c r="M2649" s="196"/>
      <c r="N2649" s="195"/>
      <c r="O2649" s="196"/>
      <c r="P2649" s="236"/>
      <c r="Q2649" s="195"/>
      <c r="R2649" s="237"/>
      <c r="S2649" s="253"/>
    </row>
    <row r="2650" spans="1:19" s="215" customFormat="1" ht="15" customHeight="1">
      <c r="A2650" s="281"/>
      <c r="B2650" s="258"/>
      <c r="C2650" s="259"/>
      <c r="D2650" s="259"/>
      <c r="E2650" s="282"/>
      <c r="F2650" s="308"/>
      <c r="G2650" s="212"/>
      <c r="H2650" s="212"/>
      <c r="I2650" s="212"/>
      <c r="J2650" s="212"/>
      <c r="K2650" s="212"/>
      <c r="L2650" s="212"/>
      <c r="M2650" s="212"/>
      <c r="N2650" s="212"/>
      <c r="O2650" s="212"/>
      <c r="P2650" s="308"/>
      <c r="Q2650" s="212"/>
      <c r="R2650" s="282"/>
      <c r="S2650" s="286" t="s">
        <v>162</v>
      </c>
    </row>
    <row r="2651" spans="1:19" s="215" customFormat="1" ht="15" customHeight="1">
      <c r="A2651" s="216"/>
      <c r="B2651" s="198"/>
      <c r="C2651" s="198"/>
      <c r="D2651" s="198"/>
      <c r="E2651" s="195"/>
      <c r="F2651" s="195"/>
      <c r="G2651" s="195"/>
      <c r="H2651" s="195"/>
      <c r="I2651" s="195"/>
      <c r="J2651" s="196"/>
      <c r="K2651" s="195"/>
      <c r="L2651" s="195"/>
      <c r="M2651" s="196"/>
      <c r="N2651" s="195"/>
      <c r="O2651" s="195"/>
      <c r="P2651" s="195"/>
      <c r="Q2651" s="195"/>
      <c r="R2651" s="195"/>
      <c r="S2651" s="270"/>
    </row>
    <row r="2652" spans="1:19" s="215" customFormat="1" ht="24" customHeight="1">
      <c r="A2652" s="194" t="s">
        <v>1670</v>
      </c>
      <c r="B2652" s="198"/>
      <c r="C2652" s="198"/>
      <c r="D2652" s="198"/>
      <c r="E2652" s="195"/>
      <c r="F2652" s="195"/>
      <c r="G2652" s="195"/>
      <c r="H2652" s="195"/>
      <c r="I2652" s="195"/>
      <c r="J2652" s="196"/>
      <c r="K2652" s="195"/>
      <c r="L2652" s="195"/>
      <c r="M2652" s="196"/>
      <c r="N2652" s="195"/>
      <c r="O2652" s="195"/>
      <c r="P2652" s="195"/>
      <c r="Q2652" s="195"/>
      <c r="R2652" s="195"/>
      <c r="S2652" s="199" t="s">
        <v>1671</v>
      </c>
    </row>
    <row r="2653" spans="1:19" s="215" customFormat="1" ht="18" customHeight="1">
      <c r="A2653" s="266" t="s">
        <v>1981</v>
      </c>
      <c r="B2653" s="198"/>
      <c r="C2653" s="198"/>
      <c r="D2653" s="198"/>
      <c r="E2653" s="195"/>
      <c r="F2653" s="195"/>
      <c r="G2653" s="195"/>
      <c r="H2653" s="195"/>
      <c r="I2653" s="195"/>
      <c r="J2653" s="196"/>
      <c r="K2653" s="195"/>
      <c r="L2653" s="195"/>
      <c r="M2653" s="196"/>
      <c r="N2653" s="195"/>
      <c r="O2653" s="195"/>
      <c r="P2653" s="195"/>
      <c r="Q2653" s="195"/>
      <c r="R2653" s="195"/>
      <c r="S2653" s="205" t="s">
        <v>1982</v>
      </c>
    </row>
    <row r="2654" spans="1:19" s="215" customFormat="1" ht="18" customHeight="1">
      <c r="A2654" s="207" t="s">
        <v>1674</v>
      </c>
      <c r="B2654" s="198"/>
      <c r="C2654" s="198"/>
      <c r="D2654" s="198"/>
      <c r="E2654" s="195"/>
      <c r="F2654" s="195"/>
      <c r="G2654" s="195"/>
      <c r="H2654" s="195"/>
      <c r="I2654" s="195"/>
      <c r="J2654" s="196"/>
      <c r="K2654" s="195"/>
      <c r="L2654" s="195"/>
      <c r="M2654" s="196"/>
      <c r="N2654" s="195"/>
      <c r="O2654" s="195"/>
      <c r="P2654" s="195"/>
      <c r="Q2654" s="195"/>
      <c r="R2654" s="195"/>
      <c r="S2654" s="209" t="s">
        <v>1675</v>
      </c>
    </row>
    <row r="2655" spans="1:19" s="215" customFormat="1" ht="11.45" customHeight="1">
      <c r="A2655" s="211"/>
      <c r="B2655" s="212"/>
      <c r="C2655" s="212"/>
      <c r="D2655" s="212"/>
      <c r="E2655" s="212"/>
      <c r="F2655" s="212"/>
      <c r="G2655" s="212"/>
      <c r="H2655" s="212"/>
      <c r="I2655" s="212"/>
      <c r="J2655" s="212"/>
      <c r="K2655" s="212"/>
      <c r="L2655" s="212"/>
      <c r="M2655" s="212"/>
      <c r="N2655" s="212"/>
      <c r="O2655" s="212"/>
      <c r="P2655" s="212"/>
      <c r="Q2655" s="212"/>
      <c r="R2655" s="212"/>
      <c r="S2655" s="214"/>
    </row>
    <row r="2656" spans="1:19" s="215" customFormat="1" ht="11.45" customHeight="1">
      <c r="A2656" s="217"/>
      <c r="B2656" s="2269">
        <v>2020</v>
      </c>
      <c r="C2656" s="2270"/>
      <c r="D2656" s="2270"/>
      <c r="E2656" s="2270"/>
      <c r="F2656" s="2270"/>
      <c r="G2656" s="2270"/>
      <c r="H2656" s="2270"/>
      <c r="I2656" s="2270"/>
      <c r="J2656" s="2270"/>
      <c r="K2656" s="2271"/>
      <c r="L2656" s="2269">
        <v>2019</v>
      </c>
      <c r="M2656" s="2270"/>
      <c r="N2656" s="2270"/>
      <c r="O2656" s="2270"/>
      <c r="P2656" s="2270"/>
      <c r="Q2656" s="2270"/>
      <c r="R2656" s="2271"/>
      <c r="S2656" s="317"/>
    </row>
    <row r="2657" spans="1:19" s="215" customFormat="1" ht="11.45" customHeight="1">
      <c r="A2657" s="217"/>
      <c r="B2657" s="2272"/>
      <c r="C2657" s="2273"/>
      <c r="D2657" s="2273"/>
      <c r="E2657" s="2273"/>
      <c r="F2657" s="2273"/>
      <c r="G2657" s="2273"/>
      <c r="H2657" s="2273"/>
      <c r="I2657" s="2273"/>
      <c r="J2657" s="2273"/>
      <c r="K2657" s="2274"/>
      <c r="L2657" s="2272"/>
      <c r="M2657" s="2273"/>
      <c r="N2657" s="2273"/>
      <c r="O2657" s="2273"/>
      <c r="P2657" s="2273"/>
      <c r="Q2657" s="2273"/>
      <c r="R2657" s="2274"/>
      <c r="S2657" s="318" t="s">
        <v>1570</v>
      </c>
    </row>
    <row r="2658" spans="1:19" s="215" customFormat="1" ht="11.45" customHeight="1">
      <c r="A2658" s="217"/>
      <c r="B2658" s="711" t="s">
        <v>45</v>
      </c>
      <c r="C2658" s="224" t="s">
        <v>47</v>
      </c>
      <c r="D2658" s="224" t="s">
        <v>27</v>
      </c>
      <c r="E2658" s="221"/>
      <c r="F2658" s="219" t="s">
        <v>28</v>
      </c>
      <c r="G2658" s="220" t="s">
        <v>29</v>
      </c>
      <c r="H2658" s="220" t="s">
        <v>30</v>
      </c>
      <c r="I2658" s="223" t="s">
        <v>23</v>
      </c>
      <c r="J2658" s="222" t="s">
        <v>24</v>
      </c>
      <c r="K2658" s="222" t="s">
        <v>25</v>
      </c>
      <c r="L2658" s="223" t="s">
        <v>1571</v>
      </c>
      <c r="M2658" s="223" t="s">
        <v>1676</v>
      </c>
      <c r="N2658" s="223" t="s">
        <v>26</v>
      </c>
      <c r="O2658" s="225"/>
      <c r="P2658" s="224" t="s">
        <v>45</v>
      </c>
      <c r="Q2658" s="224" t="s">
        <v>47</v>
      </c>
      <c r="R2658" s="712" t="s">
        <v>27</v>
      </c>
      <c r="S2658" s="318"/>
    </row>
    <row r="2659" spans="1:19" s="215" customFormat="1" ht="11.45" customHeight="1">
      <c r="A2659" s="226"/>
      <c r="B2659" s="714" t="s">
        <v>13</v>
      </c>
      <c r="C2659" s="232" t="s">
        <v>46</v>
      </c>
      <c r="D2659" s="232" t="s">
        <v>12</v>
      </c>
      <c r="E2659" s="229"/>
      <c r="F2659" s="227" t="s">
        <v>11</v>
      </c>
      <c r="G2659" s="228" t="s">
        <v>10</v>
      </c>
      <c r="H2659" s="228" t="s">
        <v>9</v>
      </c>
      <c r="I2659" s="231" t="s">
        <v>8</v>
      </c>
      <c r="J2659" s="230" t="s">
        <v>7</v>
      </c>
      <c r="K2659" s="230" t="s">
        <v>6</v>
      </c>
      <c r="L2659" s="231" t="s">
        <v>1575</v>
      </c>
      <c r="M2659" s="231" t="s">
        <v>1576</v>
      </c>
      <c r="N2659" s="231" t="s">
        <v>1577</v>
      </c>
      <c r="O2659" s="233"/>
      <c r="P2659" s="232" t="s">
        <v>13</v>
      </c>
      <c r="Q2659" s="232" t="s">
        <v>46</v>
      </c>
      <c r="R2659" s="715" t="s">
        <v>12</v>
      </c>
      <c r="S2659" s="319"/>
    </row>
    <row r="2660" spans="1:19" s="215" customFormat="1" ht="15" customHeight="1">
      <c r="A2660" s="267"/>
      <c r="B2660" s="241"/>
      <c r="C2660" s="242"/>
      <c r="D2660" s="242"/>
      <c r="E2660" s="237"/>
      <c r="F2660" s="195"/>
      <c r="G2660" s="195"/>
      <c r="H2660" s="195"/>
      <c r="I2660" s="195"/>
      <c r="J2660" s="196"/>
      <c r="K2660" s="195"/>
      <c r="L2660" s="195"/>
      <c r="M2660" s="196"/>
      <c r="N2660" s="195"/>
      <c r="O2660" s="196"/>
      <c r="P2660" s="236"/>
      <c r="Q2660" s="195"/>
      <c r="R2660" s="195"/>
      <c r="S2660" s="320"/>
    </row>
    <row r="2661" spans="1:19" s="215" customFormat="1" ht="15" customHeight="1">
      <c r="A2661" s="249" t="s">
        <v>1819</v>
      </c>
      <c r="B2661" s="241">
        <f>'[2]tr (2)'!C1819</f>
        <v>99.3</v>
      </c>
      <c r="C2661" s="242">
        <f>'[2]tr (2)'!D1819</f>
        <v>99.6</v>
      </c>
      <c r="D2661" s="242">
        <f>'[2]tr (2)'!E1819</f>
        <v>99.6</v>
      </c>
      <c r="E2661" s="244"/>
      <c r="F2661" s="242">
        <f>'[2]tr (2)'!F1819</f>
        <v>99.8</v>
      </c>
      <c r="G2661" s="242">
        <f>'[2]tr (2)'!G1819</f>
        <v>99.7</v>
      </c>
      <c r="H2661" s="242">
        <f>'[2]tr (2)'!H1819</f>
        <v>99.8</v>
      </c>
      <c r="I2661" s="242">
        <f>'[2]tr (2)'!I1819</f>
        <v>99.8</v>
      </c>
      <c r="J2661" s="242">
        <f>'[2]tr (2)'!J1819</f>
        <v>99.8</v>
      </c>
      <c r="K2661" s="242">
        <f>'[2]tr (2)'!K1819</f>
        <v>99.8</v>
      </c>
      <c r="L2661" s="242">
        <f>'[2]tr (2)'!L1819</f>
        <v>99.9</v>
      </c>
      <c r="M2661" s="242">
        <f>'[2]tr (2)'!M1819</f>
        <v>100.6</v>
      </c>
      <c r="N2661" s="242">
        <f>'[2]tr (2)'!N1819</f>
        <v>100.9</v>
      </c>
      <c r="O2661" s="244"/>
      <c r="P2661" s="242">
        <f>'[2]tr (2)'!O1819</f>
        <v>101.5</v>
      </c>
      <c r="Q2661" s="242">
        <f>'[2]tr (2)'!P1819</f>
        <v>101.3</v>
      </c>
      <c r="R2661" s="242">
        <f>'[2]tr (2)'!Q1819</f>
        <v>101.3</v>
      </c>
      <c r="S2661" s="321" t="s">
        <v>1820</v>
      </c>
    </row>
    <row r="2662" spans="1:19" s="215" customFormat="1" ht="15" customHeight="1">
      <c r="A2662" s="216" t="s">
        <v>1821</v>
      </c>
      <c r="B2662" s="247">
        <f>'[2]tr (2)'!C1820</f>
        <v>86.5</v>
      </c>
      <c r="C2662" s="198">
        <f>'[2]tr (2)'!D1820</f>
        <v>83.7</v>
      </c>
      <c r="D2662" s="198">
        <f>'[2]tr (2)'!E1820</f>
        <v>83.7</v>
      </c>
      <c r="E2662" s="251"/>
      <c r="F2662" s="198">
        <f>'[2]tr (2)'!F1820</f>
        <v>84.9</v>
      </c>
      <c r="G2662" s="198">
        <f>'[2]tr (2)'!G1820</f>
        <v>84.9</v>
      </c>
      <c r="H2662" s="198">
        <f>'[2]tr (2)'!H1820</f>
        <v>85.3</v>
      </c>
      <c r="I2662" s="198">
        <f>'[2]tr (2)'!I1820</f>
        <v>85.3</v>
      </c>
      <c r="J2662" s="198">
        <f>'[2]tr (2)'!J1820</f>
        <v>85.3</v>
      </c>
      <c r="K2662" s="198">
        <f>'[2]tr (2)'!K1820</f>
        <v>85.3</v>
      </c>
      <c r="L2662" s="198">
        <f>'[2]tr (2)'!L1820</f>
        <v>86.2</v>
      </c>
      <c r="M2662" s="198">
        <f>'[2]tr (2)'!M1820</f>
        <v>86.7</v>
      </c>
      <c r="N2662" s="198">
        <f>'[2]tr (2)'!N1820</f>
        <v>87.7</v>
      </c>
      <c r="O2662" s="251"/>
      <c r="P2662" s="198">
        <f>'[2]tr (2)'!O1820</f>
        <v>89.8</v>
      </c>
      <c r="Q2662" s="198">
        <f>'[2]tr (2)'!P1820</f>
        <v>93.1</v>
      </c>
      <c r="R2662" s="198">
        <f>'[2]tr (2)'!Q1820</f>
        <v>93.1</v>
      </c>
      <c r="S2662" s="322" t="s">
        <v>1822</v>
      </c>
    </row>
    <row r="2663" spans="1:19" s="215" customFormat="1" ht="15" customHeight="1">
      <c r="A2663" s="216" t="s">
        <v>1823</v>
      </c>
      <c r="B2663" s="247">
        <f>'[2]tr (2)'!C1821</f>
        <v>98.7</v>
      </c>
      <c r="C2663" s="198">
        <f>'[2]tr (2)'!D1821</f>
        <v>99.6</v>
      </c>
      <c r="D2663" s="198">
        <f>'[2]tr (2)'!E1821</f>
        <v>99.6</v>
      </c>
      <c r="E2663" s="251"/>
      <c r="F2663" s="198">
        <f>'[2]tr (2)'!F1821</f>
        <v>100</v>
      </c>
      <c r="G2663" s="198">
        <f>'[2]tr (2)'!G1821</f>
        <v>99.7</v>
      </c>
      <c r="H2663" s="198">
        <f>'[2]tr (2)'!H1821</f>
        <v>100</v>
      </c>
      <c r="I2663" s="198">
        <f>'[2]tr (2)'!I1821</f>
        <v>100</v>
      </c>
      <c r="J2663" s="198">
        <f>'[2]tr (2)'!J1821</f>
        <v>100</v>
      </c>
      <c r="K2663" s="198">
        <f>'[2]tr (2)'!K1821</f>
        <v>100</v>
      </c>
      <c r="L2663" s="198">
        <f>'[2]tr (2)'!L1821</f>
        <v>100</v>
      </c>
      <c r="M2663" s="198">
        <f>'[2]tr (2)'!M1821</f>
        <v>100</v>
      </c>
      <c r="N2663" s="198">
        <f>'[2]tr (2)'!N1821</f>
        <v>100</v>
      </c>
      <c r="O2663" s="251"/>
      <c r="P2663" s="198">
        <f>'[2]tr (2)'!O1821</f>
        <v>100</v>
      </c>
      <c r="Q2663" s="198">
        <f>'[2]tr (2)'!P1821</f>
        <v>100</v>
      </c>
      <c r="R2663" s="198">
        <f>'[2]tr (2)'!Q1821</f>
        <v>100</v>
      </c>
      <c r="S2663" s="323" t="s">
        <v>1824</v>
      </c>
    </row>
    <row r="2664" spans="1:19" s="215" customFormat="1" ht="15" customHeight="1">
      <c r="A2664" s="216" t="s">
        <v>1825</v>
      </c>
      <c r="B2664" s="247">
        <f>'[2]tr (2)'!C1822</f>
        <v>91.2</v>
      </c>
      <c r="C2664" s="198">
        <f>'[2]tr (2)'!D1822</f>
        <v>98.3</v>
      </c>
      <c r="D2664" s="198">
        <f>'[2]tr (2)'!E1822</f>
        <v>98.3</v>
      </c>
      <c r="E2664" s="251"/>
      <c r="F2664" s="198">
        <f>'[2]tr (2)'!F1822</f>
        <v>98.3</v>
      </c>
      <c r="G2664" s="198">
        <f>'[2]tr (2)'!G1822</f>
        <v>97</v>
      </c>
      <c r="H2664" s="198">
        <f>'[2]tr (2)'!H1822</f>
        <v>97.3</v>
      </c>
      <c r="I2664" s="198">
        <f>'[2]tr (2)'!I1822</f>
        <v>97.3</v>
      </c>
      <c r="J2664" s="198">
        <f>'[2]tr (2)'!J1822</f>
        <v>97.3</v>
      </c>
      <c r="K2664" s="198">
        <f>'[2]tr (2)'!K1822</f>
        <v>97.3</v>
      </c>
      <c r="L2664" s="198">
        <f>'[2]tr (2)'!L1822</f>
        <v>97.3</v>
      </c>
      <c r="M2664" s="198">
        <f>'[2]tr (2)'!M1822</f>
        <v>101.7</v>
      </c>
      <c r="N2664" s="198">
        <f>'[2]tr (2)'!N1822</f>
        <v>102.5</v>
      </c>
      <c r="O2664" s="251"/>
      <c r="P2664" s="198">
        <f>'[2]tr (2)'!O1822</f>
        <v>104.1</v>
      </c>
      <c r="Q2664" s="198">
        <f>'[2]tr (2)'!P1822</f>
        <v>104.1</v>
      </c>
      <c r="R2664" s="198">
        <f>'[2]tr (2)'!Q1822</f>
        <v>104.1</v>
      </c>
      <c r="S2664" s="323" t="s">
        <v>1826</v>
      </c>
    </row>
    <row r="2665" spans="1:19" s="215" customFormat="1" ht="15" customHeight="1">
      <c r="A2665" s="216" t="s">
        <v>1827</v>
      </c>
      <c r="B2665" s="247">
        <f>'[2]tr (2)'!C1823</f>
        <v>99.9</v>
      </c>
      <c r="C2665" s="198">
        <f>'[2]tr (2)'!D1823</f>
        <v>98.9</v>
      </c>
      <c r="D2665" s="198">
        <f>'[2]tr (2)'!E1823</f>
        <v>98.9</v>
      </c>
      <c r="E2665" s="251"/>
      <c r="F2665" s="198">
        <f>'[2]tr (2)'!F1823</f>
        <v>98.9</v>
      </c>
      <c r="G2665" s="198">
        <f>'[2]tr (2)'!G1823</f>
        <v>99.9</v>
      </c>
      <c r="H2665" s="198">
        <f>'[2]tr (2)'!H1823</f>
        <v>99.9</v>
      </c>
      <c r="I2665" s="198">
        <f>'[2]tr (2)'!I1823</f>
        <v>99.9</v>
      </c>
      <c r="J2665" s="198">
        <f>'[2]tr (2)'!J1823</f>
        <v>99.9</v>
      </c>
      <c r="K2665" s="198">
        <f>'[2]tr (2)'!K1823</f>
        <v>99.2</v>
      </c>
      <c r="L2665" s="198">
        <f>'[2]tr (2)'!L1823</f>
        <v>99.2</v>
      </c>
      <c r="M2665" s="198">
        <f>'[2]tr (2)'!M1823</f>
        <v>99.2</v>
      </c>
      <c r="N2665" s="198">
        <f>'[2]tr (2)'!N1823</f>
        <v>99.2</v>
      </c>
      <c r="O2665" s="251"/>
      <c r="P2665" s="198">
        <f>'[2]tr (2)'!O1823</f>
        <v>99.2</v>
      </c>
      <c r="Q2665" s="198">
        <f>'[2]tr (2)'!P1823</f>
        <v>99.2</v>
      </c>
      <c r="R2665" s="198">
        <f>'[2]tr (2)'!Q1823</f>
        <v>99.2</v>
      </c>
      <c r="S2665" s="323" t="s">
        <v>1828</v>
      </c>
    </row>
    <row r="2666" spans="1:19" s="215" customFormat="1" ht="15" customHeight="1">
      <c r="A2666" s="216" t="s">
        <v>1829</v>
      </c>
      <c r="B2666" s="247">
        <f>'[2]tr (2)'!C1824</f>
        <v>104.1</v>
      </c>
      <c r="C2666" s="198">
        <f>'[2]tr (2)'!D1824</f>
        <v>101.4</v>
      </c>
      <c r="D2666" s="198">
        <f>'[2]tr (2)'!E1824</f>
        <v>101.4</v>
      </c>
      <c r="E2666" s="251"/>
      <c r="F2666" s="198">
        <f>'[2]tr (2)'!F1824</f>
        <v>99.6</v>
      </c>
      <c r="G2666" s="198">
        <f>'[2]tr (2)'!G1824</f>
        <v>99.6</v>
      </c>
      <c r="H2666" s="198">
        <f>'[2]tr (2)'!H1824</f>
        <v>99.6</v>
      </c>
      <c r="I2666" s="198">
        <f>'[2]tr (2)'!I1824</f>
        <v>99.6</v>
      </c>
      <c r="J2666" s="198">
        <f>'[2]tr (2)'!J1824</f>
        <v>99.6</v>
      </c>
      <c r="K2666" s="198">
        <f>'[2]tr (2)'!K1824</f>
        <v>99.6</v>
      </c>
      <c r="L2666" s="198">
        <f>'[2]tr (2)'!L1824</f>
        <v>99.6</v>
      </c>
      <c r="M2666" s="198">
        <f>'[2]tr (2)'!M1824</f>
        <v>99.6</v>
      </c>
      <c r="N2666" s="198">
        <f>'[2]tr (2)'!N1824</f>
        <v>99.6</v>
      </c>
      <c r="O2666" s="251"/>
      <c r="P2666" s="198">
        <f>'[2]tr (2)'!O1824</f>
        <v>99.6</v>
      </c>
      <c r="Q2666" s="198">
        <f>'[2]tr (2)'!P1824</f>
        <v>99.6</v>
      </c>
      <c r="R2666" s="198">
        <f>'[2]tr (2)'!Q1824</f>
        <v>99.6</v>
      </c>
      <c r="S2666" s="292" t="s">
        <v>1830</v>
      </c>
    </row>
    <row r="2667" spans="1:19" s="215" customFormat="1" ht="15" customHeight="1">
      <c r="A2667" s="277" t="s">
        <v>1831</v>
      </c>
      <c r="B2667" s="247">
        <f>'[2]tr (2)'!C1825</f>
        <v>111.1</v>
      </c>
      <c r="C2667" s="198">
        <f>'[2]tr (2)'!D1825</f>
        <v>111.1</v>
      </c>
      <c r="D2667" s="198">
        <f>'[2]tr (2)'!E1825</f>
        <v>111.1</v>
      </c>
      <c r="E2667" s="251"/>
      <c r="F2667" s="198">
        <f>'[2]tr (2)'!F1825</f>
        <v>111.1</v>
      </c>
      <c r="G2667" s="198">
        <f>'[2]tr (2)'!G1825</f>
        <v>111</v>
      </c>
      <c r="H2667" s="198">
        <f>'[2]tr (2)'!H1825</f>
        <v>111.1</v>
      </c>
      <c r="I2667" s="198">
        <f>'[2]tr (2)'!I1825</f>
        <v>111.1</v>
      </c>
      <c r="J2667" s="198">
        <f>'[2]tr (2)'!J1825</f>
        <v>111.1</v>
      </c>
      <c r="K2667" s="198">
        <f>'[2]tr (2)'!K1825</f>
        <v>111.1</v>
      </c>
      <c r="L2667" s="198">
        <f>'[2]tr (2)'!L1825</f>
        <v>111.1</v>
      </c>
      <c r="M2667" s="198">
        <f>'[2]tr (2)'!M1825</f>
        <v>111.1</v>
      </c>
      <c r="N2667" s="198">
        <f>'[2]tr (2)'!N1825</f>
        <v>111.1</v>
      </c>
      <c r="O2667" s="251"/>
      <c r="P2667" s="198">
        <f>'[2]tr (2)'!O1825</f>
        <v>111.1</v>
      </c>
      <c r="Q2667" s="198">
        <f>'[2]tr (2)'!P1825</f>
        <v>111.1</v>
      </c>
      <c r="R2667" s="198">
        <f>'[2]tr (2)'!Q1825</f>
        <v>111.1</v>
      </c>
      <c r="S2667" s="324" t="s">
        <v>1832</v>
      </c>
    </row>
    <row r="2668" spans="1:19" s="215" customFormat="1" ht="15" customHeight="1">
      <c r="A2668" s="216" t="s">
        <v>1833</v>
      </c>
      <c r="B2668" s="247">
        <f>'[2]tr (2)'!C1826</f>
        <v>140.9</v>
      </c>
      <c r="C2668" s="198">
        <f>'[2]tr (2)'!D1826</f>
        <v>140.9</v>
      </c>
      <c r="D2668" s="198">
        <f>'[2]tr (2)'!E1826</f>
        <v>136.19999999999999</v>
      </c>
      <c r="E2668" s="251"/>
      <c r="F2668" s="198">
        <f>'[2]tr (2)'!F1826</f>
        <v>136.19999999999999</v>
      </c>
      <c r="G2668" s="198">
        <f>'[2]tr (2)'!G1826</f>
        <v>136.1</v>
      </c>
      <c r="H2668" s="198">
        <f>'[2]tr (2)'!H1826</f>
        <v>136.19999999999999</v>
      </c>
      <c r="I2668" s="198">
        <f>'[2]tr (2)'!I1826</f>
        <v>136.19999999999999</v>
      </c>
      <c r="J2668" s="198">
        <f>'[2]tr (2)'!J1826</f>
        <v>136.19999999999999</v>
      </c>
      <c r="K2668" s="198">
        <f>'[2]tr (2)'!K1826</f>
        <v>136.19999999999999</v>
      </c>
      <c r="L2668" s="198">
        <f>'[2]tr (2)'!L1826</f>
        <v>136.19999999999999</v>
      </c>
      <c r="M2668" s="198">
        <f>'[2]tr (2)'!M1826</f>
        <v>136.19999999999999</v>
      </c>
      <c r="N2668" s="198">
        <f>'[2]tr (2)'!N1826</f>
        <v>133.30000000000001</v>
      </c>
      <c r="O2668" s="251"/>
      <c r="P2668" s="198">
        <f>'[2]tr (2)'!O1826</f>
        <v>131.69999999999999</v>
      </c>
      <c r="Q2668" s="198">
        <f>'[2]tr (2)'!P1826</f>
        <v>131.69999999999999</v>
      </c>
      <c r="R2668" s="198">
        <f>'[2]tr (2)'!Q1826</f>
        <v>131.69999999999999</v>
      </c>
      <c r="S2668" s="322" t="s">
        <v>1834</v>
      </c>
    </row>
    <row r="2669" spans="1:19" s="215" customFormat="1" ht="15" customHeight="1">
      <c r="A2669" s="216" t="s">
        <v>1835</v>
      </c>
      <c r="B2669" s="247">
        <f>'[2]tr (2)'!C1827</f>
        <v>101.2</v>
      </c>
      <c r="C2669" s="198">
        <f>'[2]tr (2)'!D1827</f>
        <v>106.1</v>
      </c>
      <c r="D2669" s="198">
        <f>'[2]tr (2)'!E1827</f>
        <v>106.1</v>
      </c>
      <c r="E2669" s="251"/>
      <c r="F2669" s="198">
        <f>'[2]tr (2)'!F1827</f>
        <v>106.1</v>
      </c>
      <c r="G2669" s="198">
        <f>'[2]tr (2)'!G1827</f>
        <v>106</v>
      </c>
      <c r="H2669" s="198">
        <f>'[2]tr (2)'!H1827</f>
        <v>106.1</v>
      </c>
      <c r="I2669" s="198">
        <f>'[2]tr (2)'!I1827</f>
        <v>106.1</v>
      </c>
      <c r="J2669" s="198">
        <f>'[2]tr (2)'!J1827</f>
        <v>106.1</v>
      </c>
      <c r="K2669" s="198">
        <f>'[2]tr (2)'!K1827</f>
        <v>106.1</v>
      </c>
      <c r="L2669" s="198">
        <f>'[2]tr (2)'!L1827</f>
        <v>106.1</v>
      </c>
      <c r="M2669" s="198">
        <f>'[2]tr (2)'!M1827</f>
        <v>105.3</v>
      </c>
      <c r="N2669" s="198">
        <f>'[2]tr (2)'!N1827</f>
        <v>101.2</v>
      </c>
      <c r="O2669" s="251"/>
      <c r="P2669" s="198">
        <f>'[2]tr (2)'!O1827</f>
        <v>101.2</v>
      </c>
      <c r="Q2669" s="198">
        <f>'[2]tr (2)'!P1827</f>
        <v>101.2</v>
      </c>
      <c r="R2669" s="198">
        <f>'[2]tr (2)'!Q1827</f>
        <v>101.2</v>
      </c>
      <c r="S2669" s="322" t="s">
        <v>1836</v>
      </c>
    </row>
    <row r="2670" spans="1:19" s="215" customFormat="1" ht="15" customHeight="1">
      <c r="A2670" s="216" t="s">
        <v>1837</v>
      </c>
      <c r="B2670" s="247">
        <f>'[2]tr (2)'!C1828</f>
        <v>96.1</v>
      </c>
      <c r="C2670" s="198">
        <f>'[2]tr (2)'!D1828</f>
        <v>96.1</v>
      </c>
      <c r="D2670" s="198">
        <f>'[2]tr (2)'!E1828</f>
        <v>96.1</v>
      </c>
      <c r="E2670" s="251"/>
      <c r="F2670" s="198">
        <f>'[2]tr (2)'!F1828</f>
        <v>96.1</v>
      </c>
      <c r="G2670" s="198">
        <f>'[2]tr (2)'!G1828</f>
        <v>100.7</v>
      </c>
      <c r="H2670" s="198">
        <f>'[2]tr (2)'!H1828</f>
        <v>100.8</v>
      </c>
      <c r="I2670" s="198">
        <f>'[2]tr (2)'!I1828</f>
        <v>100.8</v>
      </c>
      <c r="J2670" s="198">
        <f>'[2]tr (2)'!J1828</f>
        <v>100.8</v>
      </c>
      <c r="K2670" s="198">
        <f>'[2]tr (2)'!K1828</f>
        <v>100.8</v>
      </c>
      <c r="L2670" s="198">
        <f>'[2]tr (2)'!L1828</f>
        <v>104.9</v>
      </c>
      <c r="M2670" s="198">
        <f>'[2]tr (2)'!M1828</f>
        <v>109.5</v>
      </c>
      <c r="N2670" s="198">
        <f>'[2]tr (2)'!N1828</f>
        <v>109.5</v>
      </c>
      <c r="O2670" s="251"/>
      <c r="P2670" s="198">
        <f>'[2]tr (2)'!O1828</f>
        <v>104.9</v>
      </c>
      <c r="Q2670" s="198">
        <f>'[2]tr (2)'!P1828</f>
        <v>109.5</v>
      </c>
      <c r="R2670" s="198">
        <f>'[2]tr (2)'!Q1828</f>
        <v>109.5</v>
      </c>
      <c r="S2670" s="322" t="s">
        <v>1838</v>
      </c>
    </row>
    <row r="2671" spans="1:19" s="215" customFormat="1" ht="15" customHeight="1">
      <c r="A2671" s="216" t="s">
        <v>1839</v>
      </c>
      <c r="B2671" s="247">
        <f>'[2]tr (2)'!C1829</f>
        <v>101.9</v>
      </c>
      <c r="C2671" s="198">
        <f>'[2]tr (2)'!D1829</f>
        <v>101.9</v>
      </c>
      <c r="D2671" s="198">
        <f>'[2]tr (2)'!E1829</f>
        <v>101.9</v>
      </c>
      <c r="E2671" s="251"/>
      <c r="F2671" s="198">
        <f>'[2]tr (2)'!F1829</f>
        <v>103.2</v>
      </c>
      <c r="G2671" s="198">
        <f>'[2]tr (2)'!G1829</f>
        <v>103.2</v>
      </c>
      <c r="H2671" s="198">
        <f>'[2]tr (2)'!H1829</f>
        <v>103.2</v>
      </c>
      <c r="I2671" s="198">
        <f>'[2]tr (2)'!I1829</f>
        <v>103.2</v>
      </c>
      <c r="J2671" s="198">
        <f>'[2]tr (2)'!J1829</f>
        <v>103.2</v>
      </c>
      <c r="K2671" s="198">
        <f>'[2]tr (2)'!K1829</f>
        <v>103.2</v>
      </c>
      <c r="L2671" s="198">
        <f>'[2]tr (2)'!L1829</f>
        <v>103.2</v>
      </c>
      <c r="M2671" s="198">
        <f>'[2]tr (2)'!M1829</f>
        <v>103.2</v>
      </c>
      <c r="N2671" s="198">
        <f>'[2]tr (2)'!N1829</f>
        <v>103.2</v>
      </c>
      <c r="O2671" s="251"/>
      <c r="P2671" s="198">
        <f>'[2]tr (2)'!O1829</f>
        <v>103.2</v>
      </c>
      <c r="Q2671" s="198">
        <f>'[2]tr (2)'!P1829</f>
        <v>103.2</v>
      </c>
      <c r="R2671" s="198">
        <f>'[2]tr (2)'!Q1829</f>
        <v>103.2</v>
      </c>
      <c r="S2671" s="322" t="s">
        <v>1840</v>
      </c>
    </row>
    <row r="2672" spans="1:19" s="215" customFormat="1" ht="15" customHeight="1">
      <c r="A2672" s="216" t="s">
        <v>1841</v>
      </c>
      <c r="B2672" s="247">
        <f>'[2]tr (2)'!C1830</f>
        <v>103.2</v>
      </c>
      <c r="C2672" s="198">
        <f>'[2]tr (2)'!D1830</f>
        <v>103.2</v>
      </c>
      <c r="D2672" s="198">
        <f>'[2]tr (2)'!E1830</f>
        <v>103.2</v>
      </c>
      <c r="E2672" s="251"/>
      <c r="F2672" s="198">
        <f>'[2]tr (2)'!F1830</f>
        <v>103.2</v>
      </c>
      <c r="G2672" s="198">
        <f>'[2]tr (2)'!G1830</f>
        <v>103.2</v>
      </c>
      <c r="H2672" s="198">
        <f>'[2]tr (2)'!H1830</f>
        <v>103.2</v>
      </c>
      <c r="I2672" s="198">
        <f>'[2]tr (2)'!I1830</f>
        <v>103.2</v>
      </c>
      <c r="J2672" s="198">
        <f>'[2]tr (2)'!J1830</f>
        <v>103.2</v>
      </c>
      <c r="K2672" s="198">
        <f>'[2]tr (2)'!K1830</f>
        <v>103.2</v>
      </c>
      <c r="L2672" s="198">
        <f>'[2]tr (2)'!L1830</f>
        <v>103.2</v>
      </c>
      <c r="M2672" s="198">
        <f>'[2]tr (2)'!M1830</f>
        <v>103.2</v>
      </c>
      <c r="N2672" s="198">
        <f>'[2]tr (2)'!N1830</f>
        <v>103.2</v>
      </c>
      <c r="O2672" s="251"/>
      <c r="P2672" s="198">
        <f>'[2]tr (2)'!O1830</f>
        <v>103.2</v>
      </c>
      <c r="Q2672" s="198">
        <f>'[2]tr (2)'!P1830</f>
        <v>103.2</v>
      </c>
      <c r="R2672" s="198">
        <f>'[2]tr (2)'!Q1830</f>
        <v>103.2</v>
      </c>
      <c r="S2672" s="322" t="s">
        <v>1842</v>
      </c>
    </row>
    <row r="2673" spans="1:19" s="215" customFormat="1" ht="15" customHeight="1">
      <c r="A2673" s="216" t="s">
        <v>1843</v>
      </c>
      <c r="B2673" s="247">
        <f>'[2]tr (2)'!C1831</f>
        <v>100</v>
      </c>
      <c r="C2673" s="198">
        <f>'[2]tr (2)'!D1831</f>
        <v>100</v>
      </c>
      <c r="D2673" s="198">
        <f>'[2]tr (2)'!E1831</f>
        <v>100</v>
      </c>
      <c r="E2673" s="251"/>
      <c r="F2673" s="198">
        <f>'[2]tr (2)'!F1831</f>
        <v>100</v>
      </c>
      <c r="G2673" s="198">
        <f>'[2]tr (2)'!G1831</f>
        <v>100</v>
      </c>
      <c r="H2673" s="198">
        <f>'[2]tr (2)'!H1831</f>
        <v>100</v>
      </c>
      <c r="I2673" s="198">
        <f>'[2]tr (2)'!I1831</f>
        <v>100</v>
      </c>
      <c r="J2673" s="198">
        <f>'[2]tr (2)'!J1831</f>
        <v>100</v>
      </c>
      <c r="K2673" s="198">
        <f>'[2]tr (2)'!K1831</f>
        <v>100</v>
      </c>
      <c r="L2673" s="198">
        <f>'[2]tr (2)'!L1831</f>
        <v>100</v>
      </c>
      <c r="M2673" s="198">
        <f>'[2]tr (2)'!M1831</f>
        <v>100</v>
      </c>
      <c r="N2673" s="198">
        <f>'[2]tr (2)'!N1831</f>
        <v>100</v>
      </c>
      <c r="O2673" s="251"/>
      <c r="P2673" s="198">
        <f>'[2]tr (2)'!O1831</f>
        <v>100</v>
      </c>
      <c r="Q2673" s="198">
        <f>'[2]tr (2)'!P1831</f>
        <v>100</v>
      </c>
      <c r="R2673" s="198">
        <f>'[2]tr (2)'!Q1831</f>
        <v>100</v>
      </c>
      <c r="S2673" s="322" t="s">
        <v>1844</v>
      </c>
    </row>
    <row r="2674" spans="1:19" s="215" customFormat="1" ht="15" customHeight="1">
      <c r="A2674" s="216" t="s">
        <v>1845</v>
      </c>
      <c r="B2674" s="247">
        <f>'[2]tr (2)'!C1832</f>
        <v>104.6</v>
      </c>
      <c r="C2674" s="198">
        <f>'[2]tr (2)'!D1832</f>
        <v>104.6</v>
      </c>
      <c r="D2674" s="198">
        <f>'[2]tr (2)'!E1832</f>
        <v>104.6</v>
      </c>
      <c r="E2674" s="251"/>
      <c r="F2674" s="198">
        <f>'[2]tr (2)'!F1832</f>
        <v>104.6</v>
      </c>
      <c r="G2674" s="198">
        <f>'[2]tr (2)'!G1832</f>
        <v>104.6</v>
      </c>
      <c r="H2674" s="198">
        <f>'[2]tr (2)'!H1832</f>
        <v>104.6</v>
      </c>
      <c r="I2674" s="198">
        <f>'[2]tr (2)'!I1832</f>
        <v>104.6</v>
      </c>
      <c r="J2674" s="198">
        <f>'[2]tr (2)'!J1832</f>
        <v>104.6</v>
      </c>
      <c r="K2674" s="198">
        <f>'[2]tr (2)'!K1832</f>
        <v>104.6</v>
      </c>
      <c r="L2674" s="198">
        <f>'[2]tr (2)'!L1832</f>
        <v>104.6</v>
      </c>
      <c r="M2674" s="198">
        <f>'[2]tr (2)'!M1832</f>
        <v>104.6</v>
      </c>
      <c r="N2674" s="198">
        <f>'[2]tr (2)'!N1832</f>
        <v>104.6</v>
      </c>
      <c r="O2674" s="251"/>
      <c r="P2674" s="198">
        <f>'[2]tr (2)'!O1832</f>
        <v>104.6</v>
      </c>
      <c r="Q2674" s="198">
        <f>'[2]tr (2)'!P1832</f>
        <v>99.9</v>
      </c>
      <c r="R2674" s="198">
        <f>'[2]tr (2)'!Q1832</f>
        <v>99.9</v>
      </c>
      <c r="S2674" s="322" t="s">
        <v>1846</v>
      </c>
    </row>
    <row r="2675" spans="1:19" ht="15" customHeight="1">
      <c r="A2675" s="216" t="s">
        <v>1847</v>
      </c>
      <c r="B2675" s="247">
        <f>'[2]tr (2)'!C1833</f>
        <v>100.9</v>
      </c>
      <c r="C2675" s="198">
        <f>'[2]tr (2)'!D1833</f>
        <v>100.9</v>
      </c>
      <c r="D2675" s="198">
        <f>'[2]tr (2)'!E1833</f>
        <v>100.9</v>
      </c>
      <c r="E2675" s="251"/>
      <c r="F2675" s="198">
        <f>'[2]tr (2)'!F1833</f>
        <v>100.9</v>
      </c>
      <c r="G2675" s="198">
        <f>'[2]tr (2)'!G1833</f>
        <v>100.9</v>
      </c>
      <c r="H2675" s="198">
        <f>'[2]tr (2)'!H1833</f>
        <v>100.9</v>
      </c>
      <c r="I2675" s="198">
        <f>'[2]tr (2)'!I1833</f>
        <v>100.9</v>
      </c>
      <c r="J2675" s="198">
        <f>'[2]tr (2)'!J1833</f>
        <v>100.9</v>
      </c>
      <c r="K2675" s="198">
        <f>'[2]tr (2)'!K1833</f>
        <v>100.9</v>
      </c>
      <c r="L2675" s="198">
        <f>'[2]tr (2)'!L1833</f>
        <v>100.9</v>
      </c>
      <c r="M2675" s="198">
        <f>'[2]tr (2)'!M1833</f>
        <v>100.9</v>
      </c>
      <c r="N2675" s="198">
        <f>'[2]tr (2)'!N1833</f>
        <v>100.9</v>
      </c>
      <c r="O2675" s="251"/>
      <c r="P2675" s="198">
        <f>'[2]tr (2)'!O1833</f>
        <v>100.9</v>
      </c>
      <c r="Q2675" s="198">
        <f>'[2]tr (2)'!P1833</f>
        <v>100.9</v>
      </c>
      <c r="R2675" s="198">
        <f>'[2]tr (2)'!Q1833</f>
        <v>101.7</v>
      </c>
      <c r="S2675" s="322" t="s">
        <v>1848</v>
      </c>
    </row>
    <row r="2676" spans="1:19" ht="15" customHeight="1">
      <c r="A2676" s="216" t="s">
        <v>1849</v>
      </c>
      <c r="B2676" s="247">
        <f>'[2]tr (2)'!C1834</f>
        <v>111.9</v>
      </c>
      <c r="C2676" s="198">
        <f>'[2]tr (2)'!D1834</f>
        <v>111.9</v>
      </c>
      <c r="D2676" s="198">
        <f>'[2]tr (2)'!E1834</f>
        <v>110.2</v>
      </c>
      <c r="E2676" s="251"/>
      <c r="F2676" s="198">
        <f>'[2]tr (2)'!F1834</f>
        <v>110.2</v>
      </c>
      <c r="G2676" s="198">
        <f>'[2]tr (2)'!G1834</f>
        <v>110.3</v>
      </c>
      <c r="H2676" s="198">
        <f>'[2]tr (2)'!H1834</f>
        <v>110.3</v>
      </c>
      <c r="I2676" s="198">
        <f>'[2]tr (2)'!I1834</f>
        <v>110.3</v>
      </c>
      <c r="J2676" s="198">
        <f>'[2]tr (2)'!J1834</f>
        <v>110</v>
      </c>
      <c r="K2676" s="198">
        <f>'[2]tr (2)'!K1834</f>
        <v>110</v>
      </c>
      <c r="L2676" s="198">
        <f>'[2]tr (2)'!L1834</f>
        <v>110</v>
      </c>
      <c r="M2676" s="198">
        <f>'[2]tr (2)'!M1834</f>
        <v>109.7</v>
      </c>
      <c r="N2676" s="198">
        <f>'[2]tr (2)'!N1834</f>
        <v>110.3</v>
      </c>
      <c r="O2676" s="251"/>
      <c r="P2676" s="198">
        <f>'[2]tr (2)'!O1834</f>
        <v>110.3</v>
      </c>
      <c r="Q2676" s="198">
        <f>'[2]tr (2)'!P1834</f>
        <v>110.5</v>
      </c>
      <c r="R2676" s="198">
        <f>'[2]tr (2)'!Q1834</f>
        <v>110.5</v>
      </c>
      <c r="S2676" s="322" t="s">
        <v>1850</v>
      </c>
    </row>
    <row r="2677" spans="1:19" ht="15" customHeight="1">
      <c r="A2677" s="216" t="s">
        <v>1851</v>
      </c>
      <c r="B2677" s="247">
        <f>'[2]tr (2)'!C1835</f>
        <v>106.7</v>
      </c>
      <c r="C2677" s="198">
        <f>'[2]tr (2)'!D1835</f>
        <v>106.7</v>
      </c>
      <c r="D2677" s="198">
        <f>'[2]tr (2)'!E1835</f>
        <v>106.7</v>
      </c>
      <c r="E2677" s="251"/>
      <c r="F2677" s="198">
        <f>'[2]tr (2)'!F1835</f>
        <v>106.7</v>
      </c>
      <c r="G2677" s="198">
        <f>'[2]tr (2)'!G1835</f>
        <v>106.7</v>
      </c>
      <c r="H2677" s="198">
        <f>'[2]tr (2)'!H1835</f>
        <v>106.7</v>
      </c>
      <c r="I2677" s="198">
        <f>'[2]tr (2)'!I1835</f>
        <v>106.7</v>
      </c>
      <c r="J2677" s="198">
        <f>'[2]tr (2)'!J1835</f>
        <v>106.7</v>
      </c>
      <c r="K2677" s="198">
        <f>'[2]tr (2)'!K1835</f>
        <v>106.7</v>
      </c>
      <c r="L2677" s="198">
        <f>'[2]tr (2)'!L1835</f>
        <v>106.7</v>
      </c>
      <c r="M2677" s="198">
        <f>'[2]tr (2)'!M1835</f>
        <v>106.7</v>
      </c>
      <c r="N2677" s="198">
        <f>'[2]tr (2)'!N1835</f>
        <v>106.7</v>
      </c>
      <c r="O2677" s="251"/>
      <c r="P2677" s="198">
        <f>'[2]tr (2)'!O1835</f>
        <v>106.7</v>
      </c>
      <c r="Q2677" s="198">
        <f>'[2]tr (2)'!P1835</f>
        <v>106.7</v>
      </c>
      <c r="R2677" s="198">
        <f>'[2]tr (2)'!Q1835</f>
        <v>106.7</v>
      </c>
      <c r="S2677" s="322" t="s">
        <v>1852</v>
      </c>
    </row>
    <row r="2678" spans="1:19" ht="15" customHeight="1">
      <c r="B2678" s="247"/>
      <c r="C2678" s="198"/>
      <c r="D2678" s="242"/>
      <c r="E2678" s="244"/>
      <c r="F2678" s="242"/>
      <c r="G2678" s="242"/>
      <c r="H2678" s="242"/>
      <c r="I2678" s="242"/>
      <c r="J2678" s="242"/>
      <c r="K2678" s="242"/>
      <c r="L2678" s="242"/>
      <c r="M2678" s="242"/>
      <c r="N2678" s="242"/>
      <c r="O2678" s="244"/>
      <c r="P2678" s="242"/>
      <c r="Q2678" s="242"/>
      <c r="R2678" s="242"/>
      <c r="S2678" s="322"/>
    </row>
    <row r="2679" spans="1:19" ht="15" customHeight="1">
      <c r="A2679" s="249" t="s">
        <v>1853</v>
      </c>
      <c r="B2679" s="241">
        <f>'[2]tr (2)'!C1837</f>
        <v>122.5</v>
      </c>
      <c r="C2679" s="242">
        <f>'[2]tr (2)'!D1837</f>
        <v>118.4</v>
      </c>
      <c r="D2679" s="242">
        <f>'[2]tr (2)'!E1837</f>
        <v>118.4</v>
      </c>
      <c r="E2679" s="244"/>
      <c r="F2679" s="242">
        <f>'[2]tr (2)'!F1837</f>
        <v>118.4</v>
      </c>
      <c r="G2679" s="242">
        <f>'[2]tr (2)'!G1837</f>
        <v>118.4</v>
      </c>
      <c r="H2679" s="242">
        <f>'[2]tr (2)'!H1837</f>
        <v>118.4</v>
      </c>
      <c r="I2679" s="242">
        <f>'[2]tr (2)'!I1837</f>
        <v>118.4</v>
      </c>
      <c r="J2679" s="242">
        <f>'[2]tr (2)'!J1837</f>
        <v>118.4</v>
      </c>
      <c r="K2679" s="242">
        <f>'[2]tr (2)'!K1837</f>
        <v>118.4</v>
      </c>
      <c r="L2679" s="242">
        <f>'[2]tr (2)'!L1837</f>
        <v>118.4</v>
      </c>
      <c r="M2679" s="242">
        <f>'[2]tr (2)'!M1837</f>
        <v>118.4</v>
      </c>
      <c r="N2679" s="242">
        <f>'[2]tr (2)'!N1837</f>
        <v>118.4</v>
      </c>
      <c r="O2679" s="244"/>
      <c r="P2679" s="242">
        <f>'[2]tr (2)'!O1837</f>
        <v>118.4</v>
      </c>
      <c r="Q2679" s="242">
        <f>'[2]tr (2)'!P1837</f>
        <v>114.2</v>
      </c>
      <c r="R2679" s="242">
        <f>'[2]tr (2)'!Q1837</f>
        <v>114.2</v>
      </c>
      <c r="S2679" s="325" t="s">
        <v>1854</v>
      </c>
    </row>
    <row r="2680" spans="1:19" ht="15" customHeight="1">
      <c r="A2680" s="216" t="s">
        <v>1855</v>
      </c>
      <c r="B2680" s="247">
        <f>'[2]tr (2)'!C1838</f>
        <v>124.7</v>
      </c>
      <c r="C2680" s="198">
        <f>'[2]tr (2)'!D1838</f>
        <v>117</v>
      </c>
      <c r="D2680" s="198">
        <f>'[2]tr (2)'!E1838</f>
        <v>117</v>
      </c>
      <c r="E2680" s="251"/>
      <c r="F2680" s="198">
        <f>'[2]tr (2)'!F1838</f>
        <v>117</v>
      </c>
      <c r="G2680" s="198">
        <f>'[2]tr (2)'!G1838</f>
        <v>117</v>
      </c>
      <c r="H2680" s="198">
        <f>'[2]tr (2)'!H1838</f>
        <v>117</v>
      </c>
      <c r="I2680" s="198">
        <f>'[2]tr (2)'!I1838</f>
        <v>117</v>
      </c>
      <c r="J2680" s="198">
        <f>'[2]tr (2)'!J1838</f>
        <v>117</v>
      </c>
      <c r="K2680" s="198">
        <f>'[2]tr (2)'!K1838</f>
        <v>117</v>
      </c>
      <c r="L2680" s="198">
        <f>'[2]tr (2)'!L1838</f>
        <v>117</v>
      </c>
      <c r="M2680" s="198">
        <f>'[2]tr (2)'!M1838</f>
        <v>117</v>
      </c>
      <c r="N2680" s="198">
        <f>'[2]tr (2)'!N1838</f>
        <v>117</v>
      </c>
      <c r="O2680" s="251"/>
      <c r="P2680" s="198">
        <f>'[2]tr (2)'!O1838</f>
        <v>117</v>
      </c>
      <c r="Q2680" s="198">
        <f>'[2]tr (2)'!P1838</f>
        <v>116.2</v>
      </c>
      <c r="R2680" s="198">
        <f>'[2]tr (2)'!Q1838</f>
        <v>116.2</v>
      </c>
      <c r="S2680" s="322" t="s">
        <v>1856</v>
      </c>
    </row>
    <row r="2681" spans="1:19" ht="15" customHeight="1">
      <c r="A2681" s="216" t="s">
        <v>1857</v>
      </c>
      <c r="B2681" s="247">
        <f>'[2]tr (2)'!C1839</f>
        <v>128.80000000000001</v>
      </c>
      <c r="C2681" s="198">
        <f>'[2]tr (2)'!D1839</f>
        <v>126.1</v>
      </c>
      <c r="D2681" s="198">
        <f>'[2]tr (2)'!E1839</f>
        <v>126.1</v>
      </c>
      <c r="E2681" s="251"/>
      <c r="F2681" s="198">
        <f>'[2]tr (2)'!F1839</f>
        <v>126.1</v>
      </c>
      <c r="G2681" s="198">
        <f>'[2]tr (2)'!G1839</f>
        <v>126.1</v>
      </c>
      <c r="H2681" s="198">
        <f>'[2]tr (2)'!H1839</f>
        <v>126.1</v>
      </c>
      <c r="I2681" s="198">
        <f>'[2]tr (2)'!I1839</f>
        <v>126.1</v>
      </c>
      <c r="J2681" s="198">
        <f>'[2]tr (2)'!J1839</f>
        <v>126.1</v>
      </c>
      <c r="K2681" s="198">
        <f>'[2]tr (2)'!K1839</f>
        <v>126.1</v>
      </c>
      <c r="L2681" s="198">
        <f>'[2]tr (2)'!L1839</f>
        <v>126.1</v>
      </c>
      <c r="M2681" s="198">
        <f>'[2]tr (2)'!M1839</f>
        <v>126.1</v>
      </c>
      <c r="N2681" s="198">
        <f>'[2]tr (2)'!N1839</f>
        <v>126.1</v>
      </c>
      <c r="O2681" s="251"/>
      <c r="P2681" s="198">
        <f>'[2]tr (2)'!O1839</f>
        <v>126.1</v>
      </c>
      <c r="Q2681" s="198">
        <f>'[2]tr (2)'!P1839</f>
        <v>121.3</v>
      </c>
      <c r="R2681" s="198">
        <f>'[2]tr (2)'!Q1839</f>
        <v>121.3</v>
      </c>
      <c r="S2681" s="322" t="s">
        <v>1858</v>
      </c>
    </row>
    <row r="2682" spans="1:19" ht="15" customHeight="1">
      <c r="A2682" s="216" t="s">
        <v>1859</v>
      </c>
      <c r="B2682" s="247">
        <f>'[2]tr (2)'!C1840</f>
        <v>113.6</v>
      </c>
      <c r="C2682" s="198">
        <f>'[2]tr (2)'!D1840</f>
        <v>118.2</v>
      </c>
      <c r="D2682" s="198">
        <f>'[2]tr (2)'!E1840</f>
        <v>118.2</v>
      </c>
      <c r="E2682" s="251"/>
      <c r="F2682" s="198">
        <f>'[2]tr (2)'!F1840</f>
        <v>118.2</v>
      </c>
      <c r="G2682" s="198">
        <f>'[2]tr (2)'!G1840</f>
        <v>118.2</v>
      </c>
      <c r="H2682" s="198">
        <f>'[2]tr (2)'!H1840</f>
        <v>118.2</v>
      </c>
      <c r="I2682" s="198">
        <f>'[2]tr (2)'!I1840</f>
        <v>118.2</v>
      </c>
      <c r="J2682" s="198">
        <f>'[2]tr (2)'!J1840</f>
        <v>118.2</v>
      </c>
      <c r="K2682" s="198">
        <f>'[2]tr (2)'!K1840</f>
        <v>118.2</v>
      </c>
      <c r="L2682" s="198">
        <f>'[2]tr (2)'!L1840</f>
        <v>118.2</v>
      </c>
      <c r="M2682" s="198">
        <f>'[2]tr (2)'!M1840</f>
        <v>118.2</v>
      </c>
      <c r="N2682" s="198">
        <f>'[2]tr (2)'!N1840</f>
        <v>118.2</v>
      </c>
      <c r="O2682" s="251"/>
      <c r="P2682" s="198">
        <f>'[2]tr (2)'!O1840</f>
        <v>118.2</v>
      </c>
      <c r="Q2682" s="198">
        <f>'[2]tr (2)'!P1840</f>
        <v>100</v>
      </c>
      <c r="R2682" s="198">
        <f>'[2]tr (2)'!Q1840</f>
        <v>100</v>
      </c>
      <c r="S2682" s="322" t="s">
        <v>1860</v>
      </c>
    </row>
    <row r="2683" spans="1:19" ht="15" customHeight="1">
      <c r="A2683" s="216" t="s">
        <v>1863</v>
      </c>
      <c r="B2683" s="247">
        <f>'[2]tr (2)'!C1841</f>
        <v>100</v>
      </c>
      <c r="C2683" s="198">
        <f>'[2]tr (2)'!D1841</f>
        <v>100</v>
      </c>
      <c r="D2683" s="198">
        <f>'[2]tr (2)'!E1841</f>
        <v>100</v>
      </c>
      <c r="E2683" s="251"/>
      <c r="F2683" s="198">
        <f>'[2]tr (2)'!F1841</f>
        <v>100</v>
      </c>
      <c r="G2683" s="198">
        <f>'[2]tr (2)'!G1841</f>
        <v>100</v>
      </c>
      <c r="H2683" s="198">
        <f>'[2]tr (2)'!H1841</f>
        <v>100</v>
      </c>
      <c r="I2683" s="198">
        <f>'[2]tr (2)'!I1841</f>
        <v>100</v>
      </c>
      <c r="J2683" s="198">
        <f>'[2]tr (2)'!J1841</f>
        <v>100</v>
      </c>
      <c r="K2683" s="198">
        <f>'[2]tr (2)'!K1841</f>
        <v>100</v>
      </c>
      <c r="L2683" s="198">
        <f>'[2]tr (2)'!L1841</f>
        <v>100</v>
      </c>
      <c r="M2683" s="198">
        <f>'[2]tr (2)'!M1841</f>
        <v>100</v>
      </c>
      <c r="N2683" s="198">
        <f>'[2]tr (2)'!N1841</f>
        <v>100</v>
      </c>
      <c r="O2683" s="251"/>
      <c r="P2683" s="198">
        <f>'[2]tr (2)'!O1841</f>
        <v>100</v>
      </c>
      <c r="Q2683" s="198">
        <f>'[2]tr (2)'!P1841</f>
        <v>100</v>
      </c>
      <c r="R2683" s="198">
        <f>'[2]tr (2)'!Q1841</f>
        <v>100</v>
      </c>
      <c r="S2683" s="322" t="s">
        <v>1864</v>
      </c>
    </row>
    <row r="2684" spans="1:19" ht="15" customHeight="1">
      <c r="B2684" s="247"/>
      <c r="C2684" s="198"/>
      <c r="D2684" s="242"/>
      <c r="E2684" s="244"/>
      <c r="F2684" s="242"/>
      <c r="G2684" s="242"/>
      <c r="H2684" s="242"/>
      <c r="I2684" s="242"/>
      <c r="J2684" s="242"/>
      <c r="K2684" s="242"/>
      <c r="L2684" s="242"/>
      <c r="M2684" s="242"/>
      <c r="N2684" s="242"/>
      <c r="O2684" s="244"/>
      <c r="P2684" s="242"/>
      <c r="Q2684" s="242"/>
      <c r="R2684" s="242"/>
      <c r="S2684" s="322"/>
    </row>
    <row r="2685" spans="1:19" ht="15" customHeight="1">
      <c r="A2685" s="249" t="s">
        <v>1865</v>
      </c>
      <c r="B2685" s="241">
        <f>'[2]tr (2)'!C1843</f>
        <v>106.7</v>
      </c>
      <c r="C2685" s="242">
        <f>'[2]tr (2)'!D1843</f>
        <v>106.7</v>
      </c>
      <c r="D2685" s="242">
        <f>'[2]tr (2)'!E1843</f>
        <v>106.7</v>
      </c>
      <c r="E2685" s="244"/>
      <c r="F2685" s="242">
        <f>'[2]tr (2)'!F1843</f>
        <v>105.6</v>
      </c>
      <c r="G2685" s="242">
        <f>'[2]tr (2)'!G1843</f>
        <v>104.5</v>
      </c>
      <c r="H2685" s="242">
        <f>'[2]tr (2)'!H1843</f>
        <v>104.8</v>
      </c>
      <c r="I2685" s="242">
        <f>'[2]tr (2)'!I1843</f>
        <v>104.8</v>
      </c>
      <c r="J2685" s="242">
        <f>'[2]tr (2)'!J1843</f>
        <v>104.8</v>
      </c>
      <c r="K2685" s="242">
        <f>'[2]tr (2)'!K1843</f>
        <v>104.8</v>
      </c>
      <c r="L2685" s="242">
        <f>'[2]tr (2)'!L1843</f>
        <v>104.9</v>
      </c>
      <c r="M2685" s="242">
        <f>'[2]tr (2)'!M1843</f>
        <v>105</v>
      </c>
      <c r="N2685" s="242">
        <f>'[2]tr (2)'!N1843</f>
        <v>105</v>
      </c>
      <c r="O2685" s="244"/>
      <c r="P2685" s="242">
        <f>'[2]tr (2)'!O1843</f>
        <v>105</v>
      </c>
      <c r="Q2685" s="242">
        <f>'[2]tr (2)'!P1843</f>
        <v>103.8</v>
      </c>
      <c r="R2685" s="242">
        <f>'[2]tr (2)'!Q1843</f>
        <v>103.8</v>
      </c>
      <c r="S2685" s="326" t="s">
        <v>1866</v>
      </c>
    </row>
    <row r="2686" spans="1:19" ht="15" customHeight="1">
      <c r="A2686" s="216" t="s">
        <v>1867</v>
      </c>
      <c r="B2686" s="247">
        <f>'[2]tr (2)'!C1844</f>
        <v>107.5</v>
      </c>
      <c r="C2686" s="198">
        <f>'[2]tr (2)'!D1844</f>
        <v>107.5</v>
      </c>
      <c r="D2686" s="198">
        <f>'[2]tr (2)'!E1844</f>
        <v>107.2</v>
      </c>
      <c r="E2686" s="251"/>
      <c r="F2686" s="198">
        <f>'[2]tr (2)'!F1844</f>
        <v>105.4</v>
      </c>
      <c r="G2686" s="198">
        <f>'[2]tr (2)'!G1844</f>
        <v>104.3</v>
      </c>
      <c r="H2686" s="198">
        <f>'[2]tr (2)'!H1844</f>
        <v>104.6</v>
      </c>
      <c r="I2686" s="198">
        <f>'[2]tr (2)'!I1844</f>
        <v>104.6</v>
      </c>
      <c r="J2686" s="198">
        <f>'[2]tr (2)'!J1844</f>
        <v>104.6</v>
      </c>
      <c r="K2686" s="198">
        <f>'[2]tr (2)'!K1844</f>
        <v>104.6</v>
      </c>
      <c r="L2686" s="198">
        <f>'[2]tr (2)'!L1844</f>
        <v>104.8</v>
      </c>
      <c r="M2686" s="198">
        <f>'[2]tr (2)'!M1844</f>
        <v>104.8</v>
      </c>
      <c r="N2686" s="198">
        <f>'[2]tr (2)'!N1844</f>
        <v>104.8</v>
      </c>
      <c r="O2686" s="251"/>
      <c r="P2686" s="198">
        <f>'[2]tr (2)'!O1844</f>
        <v>104.8</v>
      </c>
      <c r="Q2686" s="198">
        <f>'[2]tr (2)'!P1844</f>
        <v>104.8</v>
      </c>
      <c r="R2686" s="198">
        <f>'[2]tr (2)'!Q1844</f>
        <v>104.8</v>
      </c>
      <c r="S2686" s="322" t="s">
        <v>1868</v>
      </c>
    </row>
    <row r="2687" spans="1:19" ht="15" customHeight="1">
      <c r="A2687" s="216" t="s">
        <v>1871</v>
      </c>
      <c r="B2687" s="247">
        <f>'[2]tr (2)'!C1845</f>
        <v>104.6</v>
      </c>
      <c r="C2687" s="198">
        <f>'[2]tr (2)'!D1845</f>
        <v>104.6</v>
      </c>
      <c r="D2687" s="198">
        <f>'[2]tr (2)'!E1845</f>
        <v>105.4</v>
      </c>
      <c r="E2687" s="251"/>
      <c r="F2687" s="198">
        <f>'[2]tr (2)'!F1845</f>
        <v>106.2</v>
      </c>
      <c r="G2687" s="198">
        <f>'[2]tr (2)'!G1845</f>
        <v>105.1</v>
      </c>
      <c r="H2687" s="198">
        <f>'[2]tr (2)'!H1845</f>
        <v>105.4</v>
      </c>
      <c r="I2687" s="198">
        <f>'[2]tr (2)'!I1845</f>
        <v>105.4</v>
      </c>
      <c r="J2687" s="198">
        <f>'[2]tr (2)'!J1845</f>
        <v>105.4</v>
      </c>
      <c r="K2687" s="198">
        <f>'[2]tr (2)'!K1845</f>
        <v>105.4</v>
      </c>
      <c r="L2687" s="198">
        <f>'[2]tr (2)'!L1845</f>
        <v>105.4</v>
      </c>
      <c r="M2687" s="198">
        <f>'[2]tr (2)'!M1845</f>
        <v>105.5</v>
      </c>
      <c r="N2687" s="198">
        <f>'[2]tr (2)'!N1845</f>
        <v>105.5</v>
      </c>
      <c r="O2687" s="251"/>
      <c r="P2687" s="198">
        <f>'[2]tr (2)'!O1845</f>
        <v>105.5</v>
      </c>
      <c r="Q2687" s="198">
        <f>'[2]tr (2)'!P1845</f>
        <v>101.3</v>
      </c>
      <c r="R2687" s="198">
        <f>'[2]tr (2)'!Q1845</f>
        <v>101.3</v>
      </c>
      <c r="S2687" s="322" t="s">
        <v>1872</v>
      </c>
    </row>
    <row r="2688" spans="1:19" ht="15" customHeight="1">
      <c r="B2688" s="247"/>
      <c r="C2688" s="198"/>
      <c r="D2688" s="242"/>
      <c r="E2688" s="244"/>
      <c r="F2688" s="242"/>
      <c r="G2688" s="242"/>
      <c r="H2688" s="242"/>
      <c r="I2688" s="242"/>
      <c r="J2688" s="242"/>
      <c r="K2688" s="242"/>
      <c r="L2688" s="242"/>
      <c r="M2688" s="242"/>
      <c r="N2688" s="242"/>
      <c r="O2688" s="244"/>
      <c r="P2688" s="242"/>
      <c r="Q2688" s="242"/>
      <c r="R2688" s="242"/>
      <c r="S2688" s="322"/>
    </row>
    <row r="2689" spans="1:19" ht="15" customHeight="1">
      <c r="A2689" s="249" t="s">
        <v>1873</v>
      </c>
      <c r="B2689" s="241">
        <f>'[2]tr (2)'!C1847</f>
        <v>104.4</v>
      </c>
      <c r="C2689" s="242">
        <f>'[2]tr (2)'!D1847</f>
        <v>108.8</v>
      </c>
      <c r="D2689" s="242">
        <f>'[2]tr (2)'!E1847</f>
        <v>108.8</v>
      </c>
      <c r="E2689" s="244"/>
      <c r="F2689" s="242">
        <f>'[2]tr (2)'!F1847</f>
        <v>109.7</v>
      </c>
      <c r="G2689" s="242">
        <f>'[2]tr (2)'!G1847</f>
        <v>109.8</v>
      </c>
      <c r="H2689" s="242">
        <f>'[2]tr (2)'!H1847</f>
        <v>109.6</v>
      </c>
      <c r="I2689" s="242">
        <f>'[2]tr (2)'!I1847</f>
        <v>109.5</v>
      </c>
      <c r="J2689" s="242">
        <f>'[2]tr (2)'!J1847</f>
        <v>109.4</v>
      </c>
      <c r="K2689" s="242">
        <f>'[2]tr (2)'!K1847</f>
        <v>109.4</v>
      </c>
      <c r="L2689" s="242">
        <f>'[2]tr (2)'!L1847</f>
        <v>109.3</v>
      </c>
      <c r="M2689" s="242">
        <f>'[2]tr (2)'!M1847</f>
        <v>109.3</v>
      </c>
      <c r="N2689" s="242">
        <f>'[2]tr (2)'!N1847</f>
        <v>109.4</v>
      </c>
      <c r="O2689" s="244"/>
      <c r="P2689" s="242">
        <f>'[2]tr (2)'!O1847</f>
        <v>105.2</v>
      </c>
      <c r="Q2689" s="242">
        <f>'[2]tr (2)'!P1847</f>
        <v>105.2</v>
      </c>
      <c r="R2689" s="242">
        <f>'[2]tr (2)'!Q1847</f>
        <v>105</v>
      </c>
      <c r="S2689" s="326" t="s">
        <v>1874</v>
      </c>
    </row>
    <row r="2690" spans="1:19" ht="15" customHeight="1">
      <c r="A2690" s="216" t="s">
        <v>1875</v>
      </c>
      <c r="B2690" s="247">
        <f>'[2]tr (2)'!C1848</f>
        <v>106</v>
      </c>
      <c r="C2690" s="198">
        <f>'[2]tr (2)'!D1848</f>
        <v>114.6</v>
      </c>
      <c r="D2690" s="198">
        <f>'[2]tr (2)'!E1848</f>
        <v>114.6</v>
      </c>
      <c r="E2690" s="251"/>
      <c r="F2690" s="198">
        <f>'[2]tr (2)'!F1848</f>
        <v>116.4</v>
      </c>
      <c r="G2690" s="198">
        <f>'[2]tr (2)'!G1848</f>
        <v>116.7</v>
      </c>
      <c r="H2690" s="198">
        <f>'[2]tr (2)'!H1848</f>
        <v>116.4</v>
      </c>
      <c r="I2690" s="198">
        <f>'[2]tr (2)'!I1848</f>
        <v>116.4</v>
      </c>
      <c r="J2690" s="198">
        <f>'[2]tr (2)'!J1848</f>
        <v>116.4</v>
      </c>
      <c r="K2690" s="198">
        <f>'[2]tr (2)'!K1848</f>
        <v>116.4</v>
      </c>
      <c r="L2690" s="198">
        <f>'[2]tr (2)'!L1848</f>
        <v>116.4</v>
      </c>
      <c r="M2690" s="198">
        <f>'[2]tr (2)'!M1848</f>
        <v>116.4</v>
      </c>
      <c r="N2690" s="198">
        <f>'[2]tr (2)'!N1848</f>
        <v>116.4</v>
      </c>
      <c r="O2690" s="251"/>
      <c r="P2690" s="198">
        <f>'[2]tr (2)'!O1848</f>
        <v>108.2</v>
      </c>
      <c r="Q2690" s="198">
        <f>'[2]tr (2)'!P1848</f>
        <v>108.2</v>
      </c>
      <c r="R2690" s="198">
        <f>'[2]tr (2)'!Q1848</f>
        <v>108.2</v>
      </c>
      <c r="S2690" s="322" t="s">
        <v>1876</v>
      </c>
    </row>
    <row r="2691" spans="1:19" ht="15" customHeight="1">
      <c r="A2691" s="216" t="s">
        <v>1877</v>
      </c>
      <c r="B2691" s="247">
        <f>'[2]tr (2)'!C1849</f>
        <v>82.4</v>
      </c>
      <c r="C2691" s="198">
        <f>'[2]tr (2)'!D1849</f>
        <v>82.4</v>
      </c>
      <c r="D2691" s="198">
        <f>'[2]tr (2)'!E1849</f>
        <v>82.4</v>
      </c>
      <c r="E2691" s="251"/>
      <c r="F2691" s="198">
        <f>'[2]tr (2)'!F1849</f>
        <v>82.4</v>
      </c>
      <c r="G2691" s="198">
        <f>'[2]tr (2)'!G1849</f>
        <v>82.6</v>
      </c>
      <c r="H2691" s="198">
        <f>'[2]tr (2)'!H1849</f>
        <v>82.4</v>
      </c>
      <c r="I2691" s="198">
        <f>'[2]tr (2)'!I1849</f>
        <v>82.4</v>
      </c>
      <c r="J2691" s="198">
        <f>'[2]tr (2)'!J1849</f>
        <v>82.4</v>
      </c>
      <c r="K2691" s="198">
        <f>'[2]tr (2)'!K1849</f>
        <v>82.4</v>
      </c>
      <c r="L2691" s="198">
        <f>'[2]tr (2)'!L1849</f>
        <v>82.4</v>
      </c>
      <c r="M2691" s="198">
        <f>'[2]tr (2)'!M1849</f>
        <v>82.4</v>
      </c>
      <c r="N2691" s="198">
        <f>'[2]tr (2)'!N1849</f>
        <v>82.4</v>
      </c>
      <c r="O2691" s="251"/>
      <c r="P2691" s="198">
        <f>'[2]tr (2)'!O1849</f>
        <v>82.4</v>
      </c>
      <c r="Q2691" s="198">
        <f>'[2]tr (2)'!P1849</f>
        <v>82.4</v>
      </c>
      <c r="R2691" s="198">
        <f>'[2]tr (2)'!Q1849</f>
        <v>82.4</v>
      </c>
      <c r="S2691" s="323" t="s">
        <v>1878</v>
      </c>
    </row>
    <row r="2692" spans="1:19" ht="15" customHeight="1">
      <c r="A2692" s="216" t="s">
        <v>1879</v>
      </c>
      <c r="B2692" s="247">
        <f>'[2]tr (2)'!C1850</f>
        <v>102.7</v>
      </c>
      <c r="C2692" s="198">
        <f>'[2]tr (2)'!D1850</f>
        <v>102.8</v>
      </c>
      <c r="D2692" s="198">
        <f>'[2]tr (2)'!E1850</f>
        <v>103</v>
      </c>
      <c r="E2692" s="251"/>
      <c r="F2692" s="198">
        <f>'[2]tr (2)'!F1850</f>
        <v>102.9</v>
      </c>
      <c r="G2692" s="198">
        <f>'[2]tr (2)'!G1850</f>
        <v>102.8</v>
      </c>
      <c r="H2692" s="198">
        <f>'[2]tr (2)'!H1850</f>
        <v>102.6</v>
      </c>
      <c r="I2692" s="198">
        <f>'[2]tr (2)'!I1850</f>
        <v>102.2</v>
      </c>
      <c r="J2692" s="198">
        <f>'[2]tr (2)'!J1850</f>
        <v>102.1</v>
      </c>
      <c r="K2692" s="198">
        <f>'[2]tr (2)'!K1850</f>
        <v>102.2</v>
      </c>
      <c r="L2692" s="198">
        <f>'[2]tr (2)'!L1850</f>
        <v>102.8</v>
      </c>
      <c r="M2692" s="198">
        <f>'[2]tr (2)'!M1850</f>
        <v>102.9</v>
      </c>
      <c r="N2692" s="198">
        <f>'[2]tr (2)'!N1850</f>
        <v>103</v>
      </c>
      <c r="O2692" s="251"/>
      <c r="P2692" s="198">
        <f>'[2]tr (2)'!O1850</f>
        <v>103</v>
      </c>
      <c r="Q2692" s="198">
        <f>'[2]tr (2)'!P1850</f>
        <v>103</v>
      </c>
      <c r="R2692" s="198">
        <f>'[2]tr (2)'!Q1850</f>
        <v>102.7</v>
      </c>
      <c r="S2692" s="323" t="s">
        <v>1880</v>
      </c>
    </row>
    <row r="2693" spans="1:19" ht="15" customHeight="1">
      <c r="A2693" s="216" t="s">
        <v>1881</v>
      </c>
      <c r="B2693" s="247">
        <f>'[2]tr (2)'!C1851</f>
        <v>122.7</v>
      </c>
      <c r="C2693" s="198">
        <f>'[2]tr (2)'!D1851</f>
        <v>122.7</v>
      </c>
      <c r="D2693" s="198">
        <f>'[2]tr (2)'!E1851</f>
        <v>122.7</v>
      </c>
      <c r="E2693" s="251"/>
      <c r="F2693" s="198">
        <f>'[2]tr (2)'!F1851</f>
        <v>124</v>
      </c>
      <c r="G2693" s="198">
        <f>'[2]tr (2)'!G1851</f>
        <v>119.3</v>
      </c>
      <c r="H2693" s="198">
        <f>'[2]tr (2)'!H1851</f>
        <v>119.3</v>
      </c>
      <c r="I2693" s="198">
        <f>'[2]tr (2)'!I1851</f>
        <v>119.3</v>
      </c>
      <c r="J2693" s="198">
        <f>'[2]tr (2)'!J1851</f>
        <v>118.3</v>
      </c>
      <c r="K2693" s="198">
        <f>'[2]tr (2)'!K1851</f>
        <v>117.3</v>
      </c>
      <c r="L2693" s="198">
        <f>'[2]tr (2)'!L1851</f>
        <v>113.9</v>
      </c>
      <c r="M2693" s="198">
        <f>'[2]tr (2)'!M1851</f>
        <v>111.5</v>
      </c>
      <c r="N2693" s="198">
        <f>'[2]tr (2)'!N1851</f>
        <v>112</v>
      </c>
      <c r="O2693" s="251"/>
      <c r="P2693" s="198">
        <f>'[2]tr (2)'!O1851</f>
        <v>112.8</v>
      </c>
      <c r="Q2693" s="198">
        <f>'[2]tr (2)'!P1851</f>
        <v>112.8</v>
      </c>
      <c r="R2693" s="198">
        <f>'[2]tr (2)'!Q1851</f>
        <v>107</v>
      </c>
      <c r="S2693" s="322" t="s">
        <v>1882</v>
      </c>
    </row>
    <row r="2694" spans="1:19" ht="15" customHeight="1">
      <c r="A2694" s="216" t="s">
        <v>1883</v>
      </c>
      <c r="B2694" s="247">
        <f>'[2]tr (2)'!C1852</f>
        <v>110.6</v>
      </c>
      <c r="C2694" s="198">
        <f>'[2]tr (2)'!D1852</f>
        <v>112.3</v>
      </c>
      <c r="D2694" s="198">
        <f>'[2]tr (2)'!E1852</f>
        <v>112.3</v>
      </c>
      <c r="E2694" s="251"/>
      <c r="F2694" s="198">
        <f>'[2]tr (2)'!F1852</f>
        <v>112.3</v>
      </c>
      <c r="G2694" s="198">
        <f>'[2]tr (2)'!G1852</f>
        <v>112.2</v>
      </c>
      <c r="H2694" s="198">
        <f>'[2]tr (2)'!H1852</f>
        <v>112.2</v>
      </c>
      <c r="I2694" s="198">
        <f>'[2]tr (2)'!I1852</f>
        <v>112.2</v>
      </c>
      <c r="J2694" s="198">
        <f>'[2]tr (2)'!J1852</f>
        <v>112.2</v>
      </c>
      <c r="K2694" s="198">
        <f>'[2]tr (2)'!K1852</f>
        <v>112.3</v>
      </c>
      <c r="L2694" s="198">
        <f>'[2]tr (2)'!L1852</f>
        <v>112.2</v>
      </c>
      <c r="M2694" s="198">
        <f>'[2]tr (2)'!M1852</f>
        <v>112.3</v>
      </c>
      <c r="N2694" s="198">
        <f>'[2]tr (2)'!N1852</f>
        <v>112.3</v>
      </c>
      <c r="O2694" s="251"/>
      <c r="P2694" s="198">
        <f>'[2]tr (2)'!O1852</f>
        <v>112.3</v>
      </c>
      <c r="Q2694" s="198">
        <f>'[2]tr (2)'!P1852</f>
        <v>112.3</v>
      </c>
      <c r="R2694" s="198">
        <f>'[2]tr (2)'!Q1852</f>
        <v>112.3</v>
      </c>
      <c r="S2694" s="323" t="s">
        <v>1884</v>
      </c>
    </row>
    <row r="2695" spans="1:19" ht="15" customHeight="1">
      <c r="A2695" s="216" t="s">
        <v>1885</v>
      </c>
      <c r="B2695" s="247">
        <f>'[2]tr (2)'!C1853</f>
        <v>103.1</v>
      </c>
      <c r="C2695" s="198">
        <f>'[2]tr (2)'!D1853</f>
        <v>103.1</v>
      </c>
      <c r="D2695" s="198">
        <f>'[2]tr (2)'!E1853</f>
        <v>103.1</v>
      </c>
      <c r="E2695" s="251"/>
      <c r="F2695" s="198">
        <f>'[2]tr (2)'!F1853</f>
        <v>103.1</v>
      </c>
      <c r="G2695" s="198">
        <f>'[2]tr (2)'!G1853</f>
        <v>103.1</v>
      </c>
      <c r="H2695" s="198">
        <f>'[2]tr (2)'!H1853</f>
        <v>103.1</v>
      </c>
      <c r="I2695" s="198">
        <f>'[2]tr (2)'!I1853</f>
        <v>103.1</v>
      </c>
      <c r="J2695" s="198">
        <f>'[2]tr (2)'!J1853</f>
        <v>103.1</v>
      </c>
      <c r="K2695" s="198">
        <f>'[2]tr (2)'!K1853</f>
        <v>103.1</v>
      </c>
      <c r="L2695" s="198">
        <f>'[2]tr (2)'!L1853</f>
        <v>100</v>
      </c>
      <c r="M2695" s="198">
        <f>'[2]tr (2)'!M1853</f>
        <v>100</v>
      </c>
      <c r="N2695" s="198">
        <f>'[2]tr (2)'!N1853</f>
        <v>100</v>
      </c>
      <c r="O2695" s="251"/>
      <c r="P2695" s="198">
        <f>'[2]tr (2)'!O1853</f>
        <v>100</v>
      </c>
      <c r="Q2695" s="198">
        <f>'[2]tr (2)'!P1853</f>
        <v>100</v>
      </c>
      <c r="R2695" s="198">
        <f>'[2]tr (2)'!Q1853</f>
        <v>100</v>
      </c>
      <c r="S2695" s="323" t="s">
        <v>1886</v>
      </c>
    </row>
    <row r="2696" spans="1:19" ht="15" customHeight="1">
      <c r="A2696" s="216" t="s">
        <v>1887</v>
      </c>
      <c r="B2696" s="247">
        <f>'[2]tr (2)'!C1854</f>
        <v>96.6</v>
      </c>
      <c r="C2696" s="198">
        <f>'[2]tr (2)'!D1854</f>
        <v>96.6</v>
      </c>
      <c r="D2696" s="198">
        <f>'[2]tr (2)'!E1854</f>
        <v>96.6</v>
      </c>
      <c r="E2696" s="251"/>
      <c r="F2696" s="198">
        <f>'[2]tr (2)'!F1854</f>
        <v>96.6</v>
      </c>
      <c r="G2696" s="198">
        <f>'[2]tr (2)'!G1854</f>
        <v>96.6</v>
      </c>
      <c r="H2696" s="198">
        <f>'[2]tr (2)'!H1854</f>
        <v>96.6</v>
      </c>
      <c r="I2696" s="198">
        <f>'[2]tr (2)'!I1854</f>
        <v>96.6</v>
      </c>
      <c r="J2696" s="198">
        <f>'[2]tr (2)'!J1854</f>
        <v>96.6</v>
      </c>
      <c r="K2696" s="198">
        <f>'[2]tr (2)'!K1854</f>
        <v>96.6</v>
      </c>
      <c r="L2696" s="198">
        <f>'[2]tr (2)'!L1854</f>
        <v>96.6</v>
      </c>
      <c r="M2696" s="198">
        <f>'[2]tr (2)'!M1854</f>
        <v>96.6</v>
      </c>
      <c r="N2696" s="198">
        <f>'[2]tr (2)'!N1854</f>
        <v>96.6</v>
      </c>
      <c r="O2696" s="251"/>
      <c r="P2696" s="198">
        <f>'[2]tr (2)'!O1854</f>
        <v>96.6</v>
      </c>
      <c r="Q2696" s="198">
        <f>'[2]tr (2)'!P1854</f>
        <v>96.6</v>
      </c>
      <c r="R2696" s="198">
        <f>'[2]tr (2)'!Q1854</f>
        <v>96.6</v>
      </c>
      <c r="S2696" s="327" t="s">
        <v>1888</v>
      </c>
    </row>
    <row r="2697" spans="1:19" ht="15" customHeight="1">
      <c r="A2697" s="216" t="s">
        <v>1889</v>
      </c>
      <c r="B2697" s="247">
        <f>'[2]tr (2)'!C1855</f>
        <v>103.4</v>
      </c>
      <c r="C2697" s="198">
        <f>'[2]tr (2)'!D1855</f>
        <v>103.4</v>
      </c>
      <c r="D2697" s="198">
        <f>'[2]tr (2)'!E1855</f>
        <v>103.4</v>
      </c>
      <c r="E2697" s="251"/>
      <c r="F2697" s="198">
        <f>'[2]tr (2)'!F1855</f>
        <v>103.4</v>
      </c>
      <c r="G2697" s="198">
        <f>'[2]tr (2)'!G1855</f>
        <v>103.4</v>
      </c>
      <c r="H2697" s="198">
        <f>'[2]tr (2)'!H1855</f>
        <v>103.4</v>
      </c>
      <c r="I2697" s="198">
        <f>'[2]tr (2)'!I1855</f>
        <v>103.4</v>
      </c>
      <c r="J2697" s="198">
        <f>'[2]tr (2)'!J1855</f>
        <v>103.4</v>
      </c>
      <c r="K2697" s="198">
        <f>'[2]tr (2)'!K1855</f>
        <v>103.4</v>
      </c>
      <c r="L2697" s="198">
        <f>'[2]tr (2)'!L1855</f>
        <v>103.4</v>
      </c>
      <c r="M2697" s="198">
        <f>'[2]tr (2)'!M1855</f>
        <v>103.4</v>
      </c>
      <c r="N2697" s="198">
        <f>'[2]tr (2)'!N1855</f>
        <v>103.4</v>
      </c>
      <c r="O2697" s="251"/>
      <c r="P2697" s="198">
        <f>'[2]tr (2)'!O1855</f>
        <v>103.4</v>
      </c>
      <c r="Q2697" s="198">
        <f>'[2]tr (2)'!P1855</f>
        <v>103.4</v>
      </c>
      <c r="R2697" s="198">
        <f>'[2]tr (2)'!Q1855</f>
        <v>103.4</v>
      </c>
      <c r="S2697" s="323" t="s">
        <v>1890</v>
      </c>
    </row>
    <row r="2698" spans="1:19" ht="15" customHeight="1">
      <c r="B2698" s="247"/>
      <c r="C2698" s="198"/>
      <c r="D2698" s="198"/>
      <c r="E2698" s="255"/>
      <c r="S2698" s="323"/>
    </row>
    <row r="2699" spans="1:19" ht="15" customHeight="1">
      <c r="B2699" s="247"/>
      <c r="C2699" s="198"/>
      <c r="D2699" s="198"/>
      <c r="E2699" s="255"/>
      <c r="S2699" s="323"/>
    </row>
    <row r="2700" spans="1:19" ht="15" customHeight="1">
      <c r="B2700" s="247"/>
      <c r="C2700" s="198"/>
      <c r="D2700" s="198"/>
      <c r="E2700" s="255"/>
      <c r="S2700" s="323"/>
    </row>
    <row r="2701" spans="1:19" ht="15" customHeight="1">
      <c r="B2701" s="247"/>
      <c r="C2701" s="198"/>
      <c r="D2701" s="198"/>
      <c r="E2701" s="255"/>
      <c r="S2701" s="323"/>
    </row>
    <row r="2702" spans="1:19" ht="15" customHeight="1">
      <c r="B2702" s="247"/>
      <c r="C2702" s="198"/>
      <c r="D2702" s="198"/>
      <c r="E2702" s="255"/>
      <c r="S2702" s="323"/>
    </row>
    <row r="2703" spans="1:19" ht="15" customHeight="1">
      <c r="B2703" s="247"/>
      <c r="C2703" s="198"/>
      <c r="D2703" s="198"/>
      <c r="E2703" s="255"/>
      <c r="S2703" s="323"/>
    </row>
    <row r="2704" spans="1:19" ht="15" customHeight="1">
      <c r="B2704" s="247"/>
      <c r="C2704" s="198"/>
      <c r="D2704" s="198"/>
      <c r="E2704" s="255"/>
      <c r="S2704" s="323"/>
    </row>
    <row r="2705" spans="1:19" ht="15" customHeight="1">
      <c r="B2705" s="247"/>
      <c r="C2705" s="198"/>
      <c r="D2705" s="198"/>
      <c r="E2705" s="255"/>
      <c r="S2705" s="323"/>
    </row>
    <row r="2706" spans="1:19" ht="15" customHeight="1">
      <c r="B2706" s="247"/>
      <c r="C2706" s="198"/>
      <c r="D2706" s="198"/>
      <c r="E2706" s="255"/>
      <c r="S2706" s="323"/>
    </row>
    <row r="2707" spans="1:19" ht="15" customHeight="1">
      <c r="B2707" s="247"/>
      <c r="C2707" s="198"/>
      <c r="D2707" s="198"/>
      <c r="E2707" s="255"/>
      <c r="S2707" s="323"/>
    </row>
    <row r="2708" spans="1:19" ht="15" customHeight="1">
      <c r="A2708" s="281"/>
      <c r="B2708" s="258"/>
      <c r="C2708" s="259"/>
      <c r="D2708" s="259"/>
      <c r="E2708" s="260"/>
      <c r="F2708" s="308"/>
      <c r="G2708" s="212"/>
      <c r="H2708" s="212"/>
      <c r="I2708" s="212"/>
      <c r="J2708" s="212"/>
      <c r="K2708" s="212"/>
      <c r="L2708" s="212"/>
      <c r="M2708" s="212"/>
      <c r="N2708" s="212"/>
      <c r="O2708" s="212"/>
      <c r="P2708" s="308"/>
      <c r="Q2708" s="212"/>
      <c r="R2708" s="212"/>
      <c r="S2708" s="328"/>
    </row>
    <row r="2709" spans="1:19" ht="15" customHeight="1">
      <c r="A2709" s="271" t="s">
        <v>1891</v>
      </c>
      <c r="B2709" s="198"/>
      <c r="C2709" s="198"/>
      <c r="D2709" s="198"/>
      <c r="E2709" s="265"/>
      <c r="O2709" s="195"/>
      <c r="P2709" s="195"/>
      <c r="S2709" s="272" t="s">
        <v>1892</v>
      </c>
    </row>
    <row r="2710" spans="1:19" ht="15" customHeight="1">
      <c r="A2710" s="271"/>
      <c r="B2710" s="198"/>
      <c r="C2710" s="198"/>
      <c r="D2710" s="198"/>
      <c r="E2710" s="265"/>
      <c r="O2710" s="195"/>
      <c r="P2710" s="195"/>
      <c r="S2710" s="272"/>
    </row>
    <row r="2711" spans="1:19" ht="15" customHeight="1">
      <c r="A2711" s="271"/>
      <c r="B2711" s="198"/>
      <c r="C2711" s="198"/>
      <c r="D2711" s="198"/>
      <c r="E2711" s="265"/>
      <c r="O2711" s="195"/>
      <c r="P2711" s="195"/>
      <c r="S2711" s="272"/>
    </row>
    <row r="2712" spans="1:19" ht="15" customHeight="1">
      <c r="A2712" s="271"/>
      <c r="B2712" s="198"/>
      <c r="C2712" s="198"/>
      <c r="D2712" s="198"/>
      <c r="E2712" s="265"/>
      <c r="O2712" s="195"/>
      <c r="P2712" s="195"/>
      <c r="S2712" s="272"/>
    </row>
    <row r="2713" spans="1:19" ht="24" customHeight="1">
      <c r="A2713" s="194" t="s">
        <v>1670</v>
      </c>
      <c r="B2713" s="198"/>
      <c r="C2713" s="198"/>
      <c r="D2713" s="198"/>
      <c r="E2713" s="265"/>
      <c r="O2713" s="195"/>
      <c r="P2713" s="195"/>
      <c r="S2713" s="199" t="s">
        <v>1671</v>
      </c>
    </row>
    <row r="2714" spans="1:19" ht="18" customHeight="1">
      <c r="A2714" s="266" t="s">
        <v>1983</v>
      </c>
      <c r="B2714" s="198"/>
      <c r="C2714" s="198"/>
      <c r="D2714" s="198"/>
      <c r="E2714" s="265"/>
      <c r="O2714" s="195"/>
      <c r="P2714" s="195"/>
      <c r="S2714" s="205" t="s">
        <v>1984</v>
      </c>
    </row>
    <row r="2715" spans="1:19" ht="18" customHeight="1">
      <c r="A2715" s="207" t="s">
        <v>1674</v>
      </c>
      <c r="B2715" s="198"/>
      <c r="C2715" s="198"/>
      <c r="D2715" s="198"/>
      <c r="O2715" s="195"/>
      <c r="P2715" s="195"/>
      <c r="S2715" s="209" t="s">
        <v>1675</v>
      </c>
    </row>
    <row r="2716" spans="1:19" ht="11.45" customHeight="1">
      <c r="A2716" s="211"/>
      <c r="B2716" s="212"/>
      <c r="C2716" s="212"/>
      <c r="D2716" s="212"/>
      <c r="E2716" s="212"/>
      <c r="F2716" s="212"/>
      <c r="G2716" s="212"/>
      <c r="H2716" s="212"/>
      <c r="I2716" s="212"/>
      <c r="J2716" s="212"/>
      <c r="K2716" s="212"/>
      <c r="L2716" s="212"/>
      <c r="M2716" s="212"/>
      <c r="N2716" s="212"/>
      <c r="O2716" s="212"/>
      <c r="P2716" s="212"/>
      <c r="Q2716" s="212"/>
      <c r="R2716" s="212"/>
      <c r="S2716" s="214"/>
    </row>
    <row r="2717" spans="1:19" ht="11.45" customHeight="1">
      <c r="A2717" s="217"/>
      <c r="B2717" s="2269">
        <v>2020</v>
      </c>
      <c r="C2717" s="2270"/>
      <c r="D2717" s="2270"/>
      <c r="E2717" s="2270"/>
      <c r="F2717" s="2270"/>
      <c r="G2717" s="2270"/>
      <c r="H2717" s="2270"/>
      <c r="I2717" s="2270"/>
      <c r="J2717" s="2270"/>
      <c r="K2717" s="2271"/>
      <c r="L2717" s="2269">
        <v>2019</v>
      </c>
      <c r="M2717" s="2270"/>
      <c r="N2717" s="2270"/>
      <c r="O2717" s="2270"/>
      <c r="P2717" s="2270"/>
      <c r="Q2717" s="2270"/>
      <c r="R2717" s="2271"/>
      <c r="S2717" s="317"/>
    </row>
    <row r="2718" spans="1:19" ht="11.45" customHeight="1">
      <c r="A2718" s="217"/>
      <c r="B2718" s="2272"/>
      <c r="C2718" s="2273"/>
      <c r="D2718" s="2273"/>
      <c r="E2718" s="2273"/>
      <c r="F2718" s="2273"/>
      <c r="G2718" s="2273"/>
      <c r="H2718" s="2273"/>
      <c r="I2718" s="2273"/>
      <c r="J2718" s="2273"/>
      <c r="K2718" s="2274"/>
      <c r="L2718" s="2272"/>
      <c r="M2718" s="2273"/>
      <c r="N2718" s="2273"/>
      <c r="O2718" s="2273"/>
      <c r="P2718" s="2273"/>
      <c r="Q2718" s="2273"/>
      <c r="R2718" s="2274"/>
      <c r="S2718" s="318" t="s">
        <v>1570</v>
      </c>
    </row>
    <row r="2719" spans="1:19" ht="11.45" customHeight="1">
      <c r="A2719" s="217"/>
      <c r="B2719" s="711" t="s">
        <v>45</v>
      </c>
      <c r="C2719" s="224" t="s">
        <v>47</v>
      </c>
      <c r="D2719" s="224" t="s">
        <v>27</v>
      </c>
      <c r="E2719" s="221"/>
      <c r="F2719" s="219" t="s">
        <v>28</v>
      </c>
      <c r="G2719" s="220" t="s">
        <v>29</v>
      </c>
      <c r="H2719" s="220" t="s">
        <v>30</v>
      </c>
      <c r="I2719" s="223" t="s">
        <v>23</v>
      </c>
      <c r="J2719" s="222" t="s">
        <v>24</v>
      </c>
      <c r="K2719" s="222" t="s">
        <v>25</v>
      </c>
      <c r="L2719" s="223" t="s">
        <v>1571</v>
      </c>
      <c r="M2719" s="223" t="s">
        <v>1676</v>
      </c>
      <c r="N2719" s="223" t="s">
        <v>26</v>
      </c>
      <c r="O2719" s="225"/>
      <c r="P2719" s="224" t="s">
        <v>45</v>
      </c>
      <c r="Q2719" s="224" t="s">
        <v>47</v>
      </c>
      <c r="R2719" s="712" t="s">
        <v>27</v>
      </c>
      <c r="S2719" s="318"/>
    </row>
    <row r="2720" spans="1:19" ht="11.45" customHeight="1">
      <c r="A2720" s="226"/>
      <c r="B2720" s="714" t="s">
        <v>13</v>
      </c>
      <c r="C2720" s="232" t="s">
        <v>46</v>
      </c>
      <c r="D2720" s="232" t="s">
        <v>12</v>
      </c>
      <c r="E2720" s="229"/>
      <c r="F2720" s="227" t="s">
        <v>11</v>
      </c>
      <c r="G2720" s="228" t="s">
        <v>10</v>
      </c>
      <c r="H2720" s="228" t="s">
        <v>9</v>
      </c>
      <c r="I2720" s="231" t="s">
        <v>8</v>
      </c>
      <c r="J2720" s="230" t="s">
        <v>7</v>
      </c>
      <c r="K2720" s="230" t="s">
        <v>6</v>
      </c>
      <c r="L2720" s="231" t="s">
        <v>1575</v>
      </c>
      <c r="M2720" s="231" t="s">
        <v>1576</v>
      </c>
      <c r="N2720" s="231" t="s">
        <v>1577</v>
      </c>
      <c r="O2720" s="233"/>
      <c r="P2720" s="232" t="s">
        <v>13</v>
      </c>
      <c r="Q2720" s="232" t="s">
        <v>46</v>
      </c>
      <c r="R2720" s="715" t="s">
        <v>12</v>
      </c>
      <c r="S2720" s="319"/>
    </row>
    <row r="2721" spans="1:19" ht="15" customHeight="1">
      <c r="A2721" s="303"/>
      <c r="B2721" s="241"/>
      <c r="C2721" s="242"/>
      <c r="D2721" s="242"/>
      <c r="E2721" s="329"/>
      <c r="R2721" s="296"/>
      <c r="S2721" s="320"/>
    </row>
    <row r="2722" spans="1:19" ht="15" customHeight="1">
      <c r="A2722" s="240" t="s">
        <v>1677</v>
      </c>
      <c r="B2722" s="241">
        <f>'[2]tr (2)'!C1857</f>
        <v>105.1</v>
      </c>
      <c r="C2722" s="242">
        <f>'[2]tr (2)'!D1857</f>
        <v>104.2</v>
      </c>
      <c r="D2722" s="242">
        <f>'[2]tr (2)'!E1857</f>
        <v>101.4</v>
      </c>
      <c r="E2722" s="244"/>
      <c r="F2722" s="242">
        <f>'[2]tr (2)'!F1857</f>
        <v>100</v>
      </c>
      <c r="G2722" s="242">
        <f>'[2]tr (2)'!G1857</f>
        <v>101.1</v>
      </c>
      <c r="H2722" s="242">
        <f>'[2]tr (2)'!H1857</f>
        <v>102</v>
      </c>
      <c r="I2722" s="242">
        <f>'[2]tr (2)'!I1857</f>
        <v>102.6</v>
      </c>
      <c r="J2722" s="242">
        <f>'[2]tr (2)'!J1857</f>
        <v>101.4</v>
      </c>
      <c r="K2722" s="242">
        <f>'[2]tr (2)'!K1857</f>
        <v>101.7</v>
      </c>
      <c r="L2722" s="242">
        <f>'[2]tr (2)'!L1857</f>
        <v>102.1</v>
      </c>
      <c r="M2722" s="242">
        <f>'[2]tr (2)'!M1857</f>
        <v>101.9</v>
      </c>
      <c r="N2722" s="242">
        <f>'[2]tr (2)'!N1857</f>
        <v>101.8</v>
      </c>
      <c r="O2722" s="244"/>
      <c r="P2722" s="242">
        <f>'[2]tr (2)'!O1857</f>
        <v>100.6</v>
      </c>
      <c r="Q2722" s="242">
        <f>'[2]tr (2)'!P1857</f>
        <v>101.8</v>
      </c>
      <c r="R2722" s="242">
        <f>'[2]tr (2)'!Q1857</f>
        <v>100.7</v>
      </c>
      <c r="S2722" s="321" t="s">
        <v>1678</v>
      </c>
    </row>
    <row r="2723" spans="1:19" ht="15" customHeight="1">
      <c r="A2723" s="246"/>
      <c r="B2723" s="247"/>
      <c r="C2723" s="198"/>
      <c r="D2723" s="198"/>
      <c r="E2723" s="255"/>
      <c r="F2723" s="242"/>
      <c r="G2723" s="242"/>
      <c r="H2723" s="242"/>
      <c r="I2723" s="242"/>
      <c r="J2723" s="242"/>
      <c r="K2723" s="242"/>
      <c r="L2723" s="242"/>
      <c r="M2723" s="242"/>
      <c r="N2723" s="242"/>
      <c r="O2723" s="237"/>
      <c r="P2723" s="242"/>
      <c r="Q2723" s="242"/>
      <c r="R2723" s="242"/>
      <c r="S2723" s="326"/>
    </row>
    <row r="2724" spans="1:19" ht="15" customHeight="1">
      <c r="A2724" s="249" t="s">
        <v>1679</v>
      </c>
      <c r="B2724" s="241">
        <f>'[2]tr (2)'!C1859</f>
        <v>107.1</v>
      </c>
      <c r="C2724" s="242">
        <f>'[2]tr (2)'!D1859</f>
        <v>106.1</v>
      </c>
      <c r="D2724" s="242">
        <f>'[2]tr (2)'!E1859</f>
        <v>100.1</v>
      </c>
      <c r="E2724" s="244"/>
      <c r="F2724" s="242">
        <f>'[2]tr (2)'!F1859</f>
        <v>97.5</v>
      </c>
      <c r="G2724" s="242">
        <f>'[2]tr (2)'!G1859</f>
        <v>100.1</v>
      </c>
      <c r="H2724" s="242">
        <f>'[2]tr (2)'!H1859</f>
        <v>102.1</v>
      </c>
      <c r="I2724" s="242">
        <f>'[2]tr (2)'!I1859</f>
        <v>102.7</v>
      </c>
      <c r="J2724" s="242">
        <f>'[2]tr (2)'!J1859</f>
        <v>100</v>
      </c>
      <c r="K2724" s="242">
        <f>'[2]tr (2)'!K1859</f>
        <v>100.7</v>
      </c>
      <c r="L2724" s="242">
        <f>'[2]tr (2)'!L1859</f>
        <v>101.7</v>
      </c>
      <c r="M2724" s="242">
        <f>'[2]tr (2)'!M1859</f>
        <v>101.2</v>
      </c>
      <c r="N2724" s="242">
        <f>'[2]tr (2)'!N1859</f>
        <v>101.1</v>
      </c>
      <c r="O2724" s="237"/>
      <c r="P2724" s="242">
        <f>'[2]tr (2)'!O1859</f>
        <v>98.6</v>
      </c>
      <c r="Q2724" s="242">
        <f>'[2]tr (2)'!P1859</f>
        <v>101.3</v>
      </c>
      <c r="R2724" s="242">
        <f>'[2]tr (2)'!Q1859</f>
        <v>98.9</v>
      </c>
      <c r="S2724" s="325" t="s">
        <v>1680</v>
      </c>
    </row>
    <row r="2725" spans="1:19" ht="15" customHeight="1">
      <c r="A2725" s="216" t="s">
        <v>1681</v>
      </c>
      <c r="B2725" s="247">
        <f>'[2]tr (2)'!C1860</f>
        <v>100.8</v>
      </c>
      <c r="C2725" s="198">
        <f>'[2]tr (2)'!D1860</f>
        <v>99.7</v>
      </c>
      <c r="D2725" s="198">
        <f>'[2]tr (2)'!E1860</f>
        <v>100.6</v>
      </c>
      <c r="E2725" s="251"/>
      <c r="F2725" s="198">
        <f>'[2]tr (2)'!F1860</f>
        <v>100.7</v>
      </c>
      <c r="G2725" s="198">
        <f>'[2]tr (2)'!G1860</f>
        <v>99.6</v>
      </c>
      <c r="H2725" s="198">
        <f>'[2]tr (2)'!H1860</f>
        <v>104.2</v>
      </c>
      <c r="I2725" s="198">
        <f>'[2]tr (2)'!I1860</f>
        <v>103.8</v>
      </c>
      <c r="J2725" s="198">
        <f>'[2]tr (2)'!J1860</f>
        <v>100.6</v>
      </c>
      <c r="K2725" s="198">
        <f>'[2]tr (2)'!K1860</f>
        <v>99</v>
      </c>
      <c r="L2725" s="198">
        <f>'[2]tr (2)'!L1860</f>
        <v>98.7</v>
      </c>
      <c r="M2725" s="198">
        <f>'[2]tr (2)'!M1860</f>
        <v>98.9</v>
      </c>
      <c r="N2725" s="198">
        <f>'[2]tr (2)'!N1860</f>
        <v>98.1</v>
      </c>
      <c r="O2725" s="237"/>
      <c r="P2725" s="198">
        <f>'[2]tr (2)'!O1860</f>
        <v>97.7</v>
      </c>
      <c r="Q2725" s="198">
        <f>'[2]tr (2)'!P1860</f>
        <v>97.2</v>
      </c>
      <c r="R2725" s="198">
        <f>'[2]tr (2)'!Q1860</f>
        <v>97.2</v>
      </c>
      <c r="S2725" s="323" t="s">
        <v>1682</v>
      </c>
    </row>
    <row r="2726" spans="1:19" ht="15" customHeight="1">
      <c r="A2726" s="216" t="s">
        <v>1683</v>
      </c>
      <c r="B2726" s="247">
        <f>'[2]tr (2)'!C1861</f>
        <v>106.3</v>
      </c>
      <c r="C2726" s="198">
        <f>'[2]tr (2)'!D1861</f>
        <v>109.6</v>
      </c>
      <c r="D2726" s="198">
        <f>'[2]tr (2)'!E1861</f>
        <v>101</v>
      </c>
      <c r="E2726" s="251"/>
      <c r="F2726" s="198">
        <f>'[2]tr (2)'!F1861</f>
        <v>94.2</v>
      </c>
      <c r="G2726" s="198">
        <f>'[2]tr (2)'!G1861</f>
        <v>97.6</v>
      </c>
      <c r="H2726" s="198">
        <f>'[2]tr (2)'!H1861</f>
        <v>96</v>
      </c>
      <c r="I2726" s="198">
        <f>'[2]tr (2)'!I1861</f>
        <v>100.5</v>
      </c>
      <c r="J2726" s="198">
        <f>'[2]tr (2)'!J1861</f>
        <v>101.7</v>
      </c>
      <c r="K2726" s="198">
        <f>'[2]tr (2)'!K1861</f>
        <v>105.8</v>
      </c>
      <c r="L2726" s="198">
        <f>'[2]tr (2)'!L1861</f>
        <v>106.9</v>
      </c>
      <c r="M2726" s="198">
        <f>'[2]tr (2)'!M1861</f>
        <v>107</v>
      </c>
      <c r="N2726" s="198">
        <f>'[2]tr (2)'!N1861</f>
        <v>105.9</v>
      </c>
      <c r="O2726" s="237"/>
      <c r="P2726" s="198">
        <f>'[2]tr (2)'!O1861</f>
        <v>106.4</v>
      </c>
      <c r="Q2726" s="198">
        <f>'[2]tr (2)'!P1861</f>
        <v>112.1</v>
      </c>
      <c r="R2726" s="198">
        <f>'[2]tr (2)'!Q1861</f>
        <v>110.7</v>
      </c>
      <c r="S2726" s="323" t="s">
        <v>1684</v>
      </c>
    </row>
    <row r="2727" spans="1:19" ht="15" customHeight="1">
      <c r="A2727" s="216" t="s">
        <v>1685</v>
      </c>
      <c r="B2727" s="247">
        <f>'[2]tr (2)'!C1862</f>
        <v>120.2</v>
      </c>
      <c r="C2727" s="198">
        <f>'[2]tr (2)'!D1862</f>
        <v>130.9</v>
      </c>
      <c r="D2727" s="198">
        <f>'[2]tr (2)'!E1862</f>
        <v>114.1</v>
      </c>
      <c r="E2727" s="251"/>
      <c r="F2727" s="198">
        <f>'[2]tr (2)'!F1862</f>
        <v>113</v>
      </c>
      <c r="G2727" s="198">
        <f>'[2]tr (2)'!G1862</f>
        <v>125.1</v>
      </c>
      <c r="H2727" s="198">
        <f>'[2]tr (2)'!H1862</f>
        <v>144.5</v>
      </c>
      <c r="I2727" s="198">
        <f>'[2]tr (2)'!I1862</f>
        <v>110.7</v>
      </c>
      <c r="J2727" s="198">
        <f>'[2]tr (2)'!J1862</f>
        <v>113</v>
      </c>
      <c r="K2727" s="198">
        <f>'[2]tr (2)'!K1862</f>
        <v>122.1</v>
      </c>
      <c r="L2727" s="198">
        <f>'[2]tr (2)'!L1862</f>
        <v>116.4</v>
      </c>
      <c r="M2727" s="198">
        <f>'[2]tr (2)'!M1862</f>
        <v>117.4</v>
      </c>
      <c r="N2727" s="198">
        <f>'[2]tr (2)'!N1862</f>
        <v>108.7</v>
      </c>
      <c r="O2727" s="237"/>
      <c r="P2727" s="198">
        <f>'[2]tr (2)'!O1862</f>
        <v>113.9</v>
      </c>
      <c r="Q2727" s="198">
        <f>'[2]tr (2)'!P1862</f>
        <v>118.7</v>
      </c>
      <c r="R2727" s="198">
        <f>'[2]tr (2)'!Q1862</f>
        <v>109.8</v>
      </c>
      <c r="S2727" s="322" t="s">
        <v>1686</v>
      </c>
    </row>
    <row r="2728" spans="1:19" ht="15" customHeight="1">
      <c r="A2728" s="216" t="s">
        <v>1687</v>
      </c>
      <c r="B2728" s="247">
        <f>'[2]tr (2)'!C1863</f>
        <v>98</v>
      </c>
      <c r="C2728" s="198">
        <f>'[2]tr (2)'!D1863</f>
        <v>94.3</v>
      </c>
      <c r="D2728" s="198">
        <f>'[2]tr (2)'!E1863</f>
        <v>94.2</v>
      </c>
      <c r="E2728" s="244"/>
      <c r="F2728" s="198">
        <f>'[2]tr (2)'!F1863</f>
        <v>98</v>
      </c>
      <c r="G2728" s="198">
        <f>'[2]tr (2)'!G1863</f>
        <v>97.7</v>
      </c>
      <c r="H2728" s="198">
        <f>'[2]tr (2)'!H1863</f>
        <v>99.9</v>
      </c>
      <c r="I2728" s="198">
        <f>'[2]tr (2)'!I1863</f>
        <v>97.6</v>
      </c>
      <c r="J2728" s="198">
        <f>'[2]tr (2)'!J1863</f>
        <v>96.4</v>
      </c>
      <c r="K2728" s="198">
        <f>'[2]tr (2)'!K1863</f>
        <v>96.2</v>
      </c>
      <c r="L2728" s="198">
        <f>'[2]tr (2)'!L1863</f>
        <v>96.3</v>
      </c>
      <c r="M2728" s="198">
        <f>'[2]tr (2)'!M1863</f>
        <v>96.3</v>
      </c>
      <c r="N2728" s="198">
        <f>'[2]tr (2)'!N1863</f>
        <v>97.2</v>
      </c>
      <c r="O2728" s="237"/>
      <c r="P2728" s="198">
        <f>'[2]tr (2)'!O1863</f>
        <v>95</v>
      </c>
      <c r="Q2728" s="198">
        <f>'[2]tr (2)'!P1863</f>
        <v>97.4</v>
      </c>
      <c r="R2728" s="198">
        <f>'[2]tr (2)'!Q1863</f>
        <v>100</v>
      </c>
      <c r="S2728" s="322" t="s">
        <v>1688</v>
      </c>
    </row>
    <row r="2729" spans="1:19" ht="15" customHeight="1">
      <c r="A2729" s="216" t="s">
        <v>1689</v>
      </c>
      <c r="B2729" s="247">
        <f>'[2]tr (2)'!C1864</f>
        <v>90.3</v>
      </c>
      <c r="C2729" s="198">
        <f>'[2]tr (2)'!D1864</f>
        <v>89.5</v>
      </c>
      <c r="D2729" s="198">
        <f>'[2]tr (2)'!E1864</f>
        <v>88.6</v>
      </c>
      <c r="E2729" s="251"/>
      <c r="F2729" s="198">
        <f>'[2]tr (2)'!F1864</f>
        <v>88.6</v>
      </c>
      <c r="G2729" s="198">
        <f>'[2]tr (2)'!G1864</f>
        <v>92.5</v>
      </c>
      <c r="H2729" s="198">
        <f>'[2]tr (2)'!H1864</f>
        <v>92.3</v>
      </c>
      <c r="I2729" s="198">
        <f>'[2]tr (2)'!I1864</f>
        <v>92.4</v>
      </c>
      <c r="J2729" s="198">
        <f>'[2]tr (2)'!J1864</f>
        <v>92.4</v>
      </c>
      <c r="K2729" s="198">
        <f>'[2]tr (2)'!K1864</f>
        <v>92.3</v>
      </c>
      <c r="L2729" s="198">
        <f>'[2]tr (2)'!L1864</f>
        <v>92.3</v>
      </c>
      <c r="M2729" s="198">
        <f>'[2]tr (2)'!M1864</f>
        <v>93.6</v>
      </c>
      <c r="N2729" s="198">
        <f>'[2]tr (2)'!N1864</f>
        <v>89.8</v>
      </c>
      <c r="O2729" s="237"/>
      <c r="P2729" s="198">
        <f>'[2]tr (2)'!O1864</f>
        <v>91</v>
      </c>
      <c r="Q2729" s="198">
        <f>'[2]tr (2)'!P1864</f>
        <v>89.9</v>
      </c>
      <c r="R2729" s="198">
        <f>'[2]tr (2)'!Q1864</f>
        <v>85.3</v>
      </c>
      <c r="S2729" s="322" t="s">
        <v>1690</v>
      </c>
    </row>
    <row r="2730" spans="1:19" ht="15" customHeight="1">
      <c r="A2730" s="216" t="s">
        <v>1691</v>
      </c>
      <c r="B2730" s="247">
        <f>'[2]tr (2)'!C1865</f>
        <v>141.30000000000001</v>
      </c>
      <c r="C2730" s="198">
        <f>'[2]tr (2)'!D1865</f>
        <v>135.30000000000001</v>
      </c>
      <c r="D2730" s="198">
        <f>'[2]tr (2)'!E1865</f>
        <v>112.3</v>
      </c>
      <c r="E2730" s="251"/>
      <c r="F2730" s="198">
        <f>'[2]tr (2)'!F1865</f>
        <v>112.9</v>
      </c>
      <c r="G2730" s="198">
        <f>'[2]tr (2)'!G1865</f>
        <v>114</v>
      </c>
      <c r="H2730" s="198">
        <f>'[2]tr (2)'!H1865</f>
        <v>114.8</v>
      </c>
      <c r="I2730" s="198">
        <f>'[2]tr (2)'!I1865</f>
        <v>109.9</v>
      </c>
      <c r="J2730" s="198">
        <f>'[2]tr (2)'!J1865</f>
        <v>108.1</v>
      </c>
      <c r="K2730" s="198">
        <f>'[2]tr (2)'!K1865</f>
        <v>103</v>
      </c>
      <c r="L2730" s="198">
        <f>'[2]tr (2)'!L1865</f>
        <v>99.6</v>
      </c>
      <c r="M2730" s="198">
        <f>'[2]tr (2)'!M1865</f>
        <v>94.9</v>
      </c>
      <c r="N2730" s="198">
        <f>'[2]tr (2)'!N1865</f>
        <v>93.5</v>
      </c>
      <c r="O2730" s="237"/>
      <c r="P2730" s="198">
        <f>'[2]tr (2)'!O1865</f>
        <v>90</v>
      </c>
      <c r="Q2730" s="198">
        <f>'[2]tr (2)'!P1865</f>
        <v>95.8</v>
      </c>
      <c r="R2730" s="198">
        <f>'[2]tr (2)'!Q1865</f>
        <v>88.1</v>
      </c>
      <c r="S2730" s="322" t="s">
        <v>1692</v>
      </c>
    </row>
    <row r="2731" spans="1:19" ht="15" customHeight="1">
      <c r="A2731" s="216" t="s">
        <v>1693</v>
      </c>
      <c r="B2731" s="247">
        <f>'[2]tr (2)'!C1866</f>
        <v>115.6</v>
      </c>
      <c r="C2731" s="198">
        <f>'[2]tr (2)'!D1866</f>
        <v>108.9</v>
      </c>
      <c r="D2731" s="198">
        <f>'[2]tr (2)'!E1866</f>
        <v>100.5</v>
      </c>
      <c r="E2731" s="251"/>
      <c r="F2731" s="198">
        <f>'[2]tr (2)'!F1866</f>
        <v>91.8</v>
      </c>
      <c r="G2731" s="198">
        <f>'[2]tr (2)'!G1866</f>
        <v>99.3</v>
      </c>
      <c r="H2731" s="198">
        <f>'[2]tr (2)'!H1866</f>
        <v>105.7</v>
      </c>
      <c r="I2731" s="198">
        <f>'[2]tr (2)'!I1866</f>
        <v>114.5</v>
      </c>
      <c r="J2731" s="198">
        <f>'[2]tr (2)'!J1866</f>
        <v>98.4</v>
      </c>
      <c r="K2731" s="198">
        <f>'[2]tr (2)'!K1866</f>
        <v>100.6</v>
      </c>
      <c r="L2731" s="198">
        <f>'[2]tr (2)'!L1866</f>
        <v>108.8</v>
      </c>
      <c r="M2731" s="198">
        <f>'[2]tr (2)'!M1866</f>
        <v>106.5</v>
      </c>
      <c r="N2731" s="198">
        <f>'[2]tr (2)'!N1866</f>
        <v>113.6</v>
      </c>
      <c r="O2731" s="237"/>
      <c r="P2731" s="198">
        <f>'[2]tr (2)'!O1866</f>
        <v>96.2</v>
      </c>
      <c r="Q2731" s="198">
        <f>'[2]tr (2)'!P1866</f>
        <v>101.8</v>
      </c>
      <c r="R2731" s="198">
        <f>'[2]tr (2)'!Q1866</f>
        <v>96.3</v>
      </c>
      <c r="S2731" s="322" t="s">
        <v>1694</v>
      </c>
    </row>
    <row r="2732" spans="1:19" ht="15" customHeight="1">
      <c r="A2732" s="216" t="s">
        <v>1695</v>
      </c>
      <c r="B2732" s="247">
        <f>'[2]tr (2)'!C1867</f>
        <v>101.3</v>
      </c>
      <c r="C2732" s="198">
        <f>'[2]tr (2)'!D1867</f>
        <v>101.2</v>
      </c>
      <c r="D2732" s="198">
        <f>'[2]tr (2)'!E1867</f>
        <v>101.2</v>
      </c>
      <c r="E2732" s="251"/>
      <c r="F2732" s="198">
        <f>'[2]tr (2)'!F1867</f>
        <v>101.2</v>
      </c>
      <c r="G2732" s="198">
        <f>'[2]tr (2)'!G1867</f>
        <v>101.8</v>
      </c>
      <c r="H2732" s="198">
        <f>'[2]tr (2)'!H1867</f>
        <v>100.2</v>
      </c>
      <c r="I2732" s="198">
        <f>'[2]tr (2)'!I1867</f>
        <v>100.8</v>
      </c>
      <c r="J2732" s="198">
        <f>'[2]tr (2)'!J1867</f>
        <v>100.3</v>
      </c>
      <c r="K2732" s="198">
        <f>'[2]tr (2)'!K1867</f>
        <v>99.7</v>
      </c>
      <c r="L2732" s="198">
        <f>'[2]tr (2)'!L1867</f>
        <v>99.8</v>
      </c>
      <c r="M2732" s="198">
        <f>'[2]tr (2)'!M1867</f>
        <v>99.9</v>
      </c>
      <c r="N2732" s="198">
        <f>'[2]tr (2)'!N1867</f>
        <v>99.6</v>
      </c>
      <c r="O2732" s="237"/>
      <c r="P2732" s="198">
        <f>'[2]tr (2)'!O1867</f>
        <v>100.4</v>
      </c>
      <c r="Q2732" s="198">
        <f>'[2]tr (2)'!P1867</f>
        <v>100.4</v>
      </c>
      <c r="R2732" s="198">
        <f>'[2]tr (2)'!Q1867</f>
        <v>100.4</v>
      </c>
      <c r="S2732" s="322" t="s">
        <v>1696</v>
      </c>
    </row>
    <row r="2733" spans="1:19" ht="15" customHeight="1">
      <c r="A2733" s="216" t="s">
        <v>1697</v>
      </c>
      <c r="B2733" s="247">
        <f>'[2]tr (2)'!C1868</f>
        <v>95.1</v>
      </c>
      <c r="C2733" s="198">
        <f>'[2]tr (2)'!D1868</f>
        <v>94.4</v>
      </c>
      <c r="D2733" s="198">
        <f>'[2]tr (2)'!E1868</f>
        <v>94.3</v>
      </c>
      <c r="E2733" s="251"/>
      <c r="F2733" s="198">
        <f>'[2]tr (2)'!F1868</f>
        <v>94.4</v>
      </c>
      <c r="G2733" s="198">
        <f>'[2]tr (2)'!G1868</f>
        <v>93.5</v>
      </c>
      <c r="H2733" s="198">
        <f>'[2]tr (2)'!H1868</f>
        <v>93.9</v>
      </c>
      <c r="I2733" s="198">
        <f>'[2]tr (2)'!I1868</f>
        <v>91.5</v>
      </c>
      <c r="J2733" s="198">
        <f>'[2]tr (2)'!J1868</f>
        <v>91.2</v>
      </c>
      <c r="K2733" s="198">
        <f>'[2]tr (2)'!K1868</f>
        <v>89.7</v>
      </c>
      <c r="L2733" s="198">
        <f>'[2]tr (2)'!L1868</f>
        <v>91.7</v>
      </c>
      <c r="M2733" s="198">
        <f>'[2]tr (2)'!M1868</f>
        <v>92.7</v>
      </c>
      <c r="N2733" s="198">
        <f>'[2]tr (2)'!N1868</f>
        <v>93.7</v>
      </c>
      <c r="O2733" s="237"/>
      <c r="P2733" s="198">
        <f>'[2]tr (2)'!O1868</f>
        <v>92.7</v>
      </c>
      <c r="Q2733" s="198">
        <f>'[2]tr (2)'!P1868</f>
        <v>91.4</v>
      </c>
      <c r="R2733" s="198">
        <f>'[2]tr (2)'!Q1868</f>
        <v>91.4</v>
      </c>
      <c r="S2733" s="322" t="s">
        <v>1698</v>
      </c>
    </row>
    <row r="2734" spans="1:19" ht="15" customHeight="1">
      <c r="A2734" s="216" t="s">
        <v>1699</v>
      </c>
      <c r="B2734" s="247">
        <f>'[2]tr (2)'!C1869</f>
        <v>100.6</v>
      </c>
      <c r="C2734" s="198">
        <f>'[2]tr (2)'!D1869</f>
        <v>100.4</v>
      </c>
      <c r="D2734" s="198">
        <f>'[2]tr (2)'!E1869</f>
        <v>100.9</v>
      </c>
      <c r="E2734" s="251"/>
      <c r="F2734" s="198">
        <f>'[2]tr (2)'!F1869</f>
        <v>97.8</v>
      </c>
      <c r="G2734" s="198">
        <f>'[2]tr (2)'!G1869</f>
        <v>100.4</v>
      </c>
      <c r="H2734" s="198">
        <f>'[2]tr (2)'!H1869</f>
        <v>100.5</v>
      </c>
      <c r="I2734" s="198">
        <f>'[2]tr (2)'!I1869</f>
        <v>100.5</v>
      </c>
      <c r="J2734" s="198">
        <f>'[2]tr (2)'!J1869</f>
        <v>100.5</v>
      </c>
      <c r="K2734" s="198">
        <f>'[2]tr (2)'!K1869</f>
        <v>100.5</v>
      </c>
      <c r="L2734" s="198">
        <f>'[2]tr (2)'!L1869</f>
        <v>101.6</v>
      </c>
      <c r="M2734" s="198">
        <f>'[2]tr (2)'!M1869</f>
        <v>103.6</v>
      </c>
      <c r="N2734" s="198">
        <f>'[2]tr (2)'!N1869</f>
        <v>103.5</v>
      </c>
      <c r="O2734" s="237"/>
      <c r="P2734" s="198">
        <f>'[2]tr (2)'!O1869</f>
        <v>105</v>
      </c>
      <c r="Q2734" s="198">
        <f>'[2]tr (2)'!P1869</f>
        <v>103.1</v>
      </c>
      <c r="R2734" s="198">
        <f>'[2]tr (2)'!Q1869</f>
        <v>103.1</v>
      </c>
      <c r="S2734" s="322" t="s">
        <v>1700</v>
      </c>
    </row>
    <row r="2735" spans="1:19" ht="15" customHeight="1">
      <c r="A2735" s="216" t="s">
        <v>1701</v>
      </c>
      <c r="B2735" s="247">
        <f>'[2]tr (2)'!C1870</f>
        <v>93.1</v>
      </c>
      <c r="C2735" s="198">
        <f>'[2]tr (2)'!D1870</f>
        <v>93.1</v>
      </c>
      <c r="D2735" s="198">
        <f>'[2]tr (2)'!E1870</f>
        <v>94</v>
      </c>
      <c r="E2735" s="244"/>
      <c r="F2735" s="198">
        <f>'[2]tr (2)'!F1870</f>
        <v>94</v>
      </c>
      <c r="G2735" s="198">
        <f>'[2]tr (2)'!G1870</f>
        <v>94</v>
      </c>
      <c r="H2735" s="198">
        <f>'[2]tr (2)'!H1870</f>
        <v>93.8</v>
      </c>
      <c r="I2735" s="198">
        <f>'[2]tr (2)'!I1870</f>
        <v>93.8</v>
      </c>
      <c r="J2735" s="198">
        <f>'[2]tr (2)'!J1870</f>
        <v>93.7</v>
      </c>
      <c r="K2735" s="198">
        <f>'[2]tr (2)'!K1870</f>
        <v>93.8</v>
      </c>
      <c r="L2735" s="198">
        <f>'[2]tr (2)'!L1870</f>
        <v>93.8</v>
      </c>
      <c r="M2735" s="198">
        <f>'[2]tr (2)'!M1870</f>
        <v>93.8</v>
      </c>
      <c r="N2735" s="198">
        <f>'[2]tr (2)'!N1870</f>
        <v>93.8</v>
      </c>
      <c r="O2735" s="237"/>
      <c r="P2735" s="198">
        <f>'[2]tr (2)'!O1870</f>
        <v>92.1</v>
      </c>
      <c r="Q2735" s="198">
        <f>'[2]tr (2)'!P1870</f>
        <v>92.1</v>
      </c>
      <c r="R2735" s="198">
        <f>'[2]tr (2)'!Q1870</f>
        <v>92.1</v>
      </c>
      <c r="S2735" s="322" t="s">
        <v>1702</v>
      </c>
    </row>
    <row r="2736" spans="1:19" ht="15" customHeight="1">
      <c r="B2736" s="247"/>
      <c r="C2736" s="198"/>
      <c r="D2736" s="198"/>
      <c r="E2736" s="251"/>
      <c r="F2736" s="242"/>
      <c r="G2736" s="242"/>
      <c r="H2736" s="242"/>
      <c r="I2736" s="242"/>
      <c r="J2736" s="242"/>
      <c r="K2736" s="242"/>
      <c r="L2736" s="242"/>
      <c r="M2736" s="242"/>
      <c r="N2736" s="242"/>
      <c r="O2736" s="237"/>
      <c r="P2736" s="242"/>
      <c r="Q2736" s="242"/>
      <c r="R2736" s="242"/>
      <c r="S2736" s="322"/>
    </row>
    <row r="2737" spans="1:19" ht="15" customHeight="1">
      <c r="A2737" s="249" t="s">
        <v>1703</v>
      </c>
      <c r="B2737" s="241">
        <f>'[2]tr (2)'!C1872</f>
        <v>123.6</v>
      </c>
      <c r="C2737" s="242">
        <f>'[2]tr (2)'!D1872</f>
        <v>123.6</v>
      </c>
      <c r="D2737" s="242">
        <f>'[2]tr (2)'!E1872</f>
        <v>121.1</v>
      </c>
      <c r="E2737" s="251"/>
      <c r="F2737" s="242">
        <f>'[2]tr (2)'!F1872</f>
        <v>121.1</v>
      </c>
      <c r="G2737" s="242">
        <f>'[2]tr (2)'!G1872</f>
        <v>121.1</v>
      </c>
      <c r="H2737" s="242">
        <f>'[2]tr (2)'!H1872</f>
        <v>121.1</v>
      </c>
      <c r="I2737" s="242">
        <f>'[2]tr (2)'!I1872</f>
        <v>121.1</v>
      </c>
      <c r="J2737" s="242">
        <f>'[2]tr (2)'!J1872</f>
        <v>121.1</v>
      </c>
      <c r="K2737" s="242">
        <f>'[2]tr (2)'!K1872</f>
        <v>121.1</v>
      </c>
      <c r="L2737" s="242">
        <f>'[2]tr (2)'!L1872</f>
        <v>121.1</v>
      </c>
      <c r="M2737" s="242">
        <f>'[2]tr (2)'!M1872</f>
        <v>121.1</v>
      </c>
      <c r="N2737" s="242">
        <f>'[2]tr (2)'!N1872</f>
        <v>121.1</v>
      </c>
      <c r="O2737" s="237"/>
      <c r="P2737" s="242">
        <f>'[2]tr (2)'!O1872</f>
        <v>121.1</v>
      </c>
      <c r="Q2737" s="242">
        <f>'[2]tr (2)'!P1872</f>
        <v>121.1</v>
      </c>
      <c r="R2737" s="242">
        <f>'[2]tr (2)'!Q1872</f>
        <v>121.1</v>
      </c>
      <c r="S2737" s="326" t="s">
        <v>1704</v>
      </c>
    </row>
    <row r="2738" spans="1:19" ht="15" customHeight="1">
      <c r="A2738" s="216" t="s">
        <v>1711</v>
      </c>
      <c r="B2738" s="247">
        <f>'[2]tr (2)'!C1873</f>
        <v>123.6</v>
      </c>
      <c r="C2738" s="198">
        <f>'[2]tr (2)'!D1873</f>
        <v>123.6</v>
      </c>
      <c r="D2738" s="198">
        <f>'[2]tr (2)'!E1873</f>
        <v>121.1</v>
      </c>
      <c r="E2738" s="244"/>
      <c r="F2738" s="198">
        <f>'[2]tr (2)'!F1873</f>
        <v>121.1</v>
      </c>
      <c r="G2738" s="198">
        <f>'[2]tr (2)'!G1873</f>
        <v>121.1</v>
      </c>
      <c r="H2738" s="198">
        <f>'[2]tr (2)'!H1873</f>
        <v>121.1</v>
      </c>
      <c r="I2738" s="198">
        <f>'[2]tr (2)'!I1873</f>
        <v>121.1</v>
      </c>
      <c r="J2738" s="198">
        <f>'[2]tr (2)'!J1873</f>
        <v>121.1</v>
      </c>
      <c r="K2738" s="198">
        <f>'[2]tr (2)'!K1873</f>
        <v>121.1</v>
      </c>
      <c r="L2738" s="198">
        <f>'[2]tr (2)'!L1873</f>
        <v>121.1</v>
      </c>
      <c r="M2738" s="198">
        <f>'[2]tr (2)'!M1873</f>
        <v>121.1</v>
      </c>
      <c r="N2738" s="198">
        <f>'[2]tr (2)'!N1873</f>
        <v>121.1</v>
      </c>
      <c r="O2738" s="237"/>
      <c r="P2738" s="198">
        <f>'[2]tr (2)'!O1873</f>
        <v>121.1</v>
      </c>
      <c r="Q2738" s="198">
        <f>'[2]tr (2)'!P1873</f>
        <v>121.1</v>
      </c>
      <c r="R2738" s="198">
        <f>'[2]tr (2)'!Q1873</f>
        <v>121.1</v>
      </c>
      <c r="S2738" s="322" t="s">
        <v>1712</v>
      </c>
    </row>
    <row r="2739" spans="1:19" ht="15" customHeight="1">
      <c r="B2739" s="247"/>
      <c r="C2739" s="198"/>
      <c r="D2739" s="198"/>
      <c r="E2739" s="251"/>
      <c r="F2739" s="242"/>
      <c r="G2739" s="242"/>
      <c r="H2739" s="242"/>
      <c r="I2739" s="242"/>
      <c r="J2739" s="242"/>
      <c r="K2739" s="242"/>
      <c r="L2739" s="242"/>
      <c r="M2739" s="242"/>
      <c r="N2739" s="242"/>
      <c r="O2739" s="237"/>
      <c r="P2739" s="242"/>
      <c r="Q2739" s="242"/>
      <c r="R2739" s="242"/>
      <c r="S2739" s="322"/>
    </row>
    <row r="2740" spans="1:19" ht="15" customHeight="1">
      <c r="A2740" s="249" t="s">
        <v>1713</v>
      </c>
      <c r="B2740" s="241">
        <f>'[2]tr (2)'!C1875</f>
        <v>101.2</v>
      </c>
      <c r="C2740" s="242">
        <f>'[2]tr (2)'!D1875</f>
        <v>100.2</v>
      </c>
      <c r="D2740" s="242">
        <f>'[2]tr (2)'!E1875</f>
        <v>100.8</v>
      </c>
      <c r="E2740" s="251"/>
      <c r="F2740" s="242">
        <f>'[2]tr (2)'!F1875</f>
        <v>101.1</v>
      </c>
      <c r="G2740" s="242">
        <f>'[2]tr (2)'!G1875</f>
        <v>101.7</v>
      </c>
      <c r="H2740" s="242">
        <f>'[2]tr (2)'!H1875</f>
        <v>101.7</v>
      </c>
      <c r="I2740" s="242">
        <f>'[2]tr (2)'!I1875</f>
        <v>102.3</v>
      </c>
      <c r="J2740" s="242">
        <f>'[2]tr (2)'!J1875</f>
        <v>104.1</v>
      </c>
      <c r="K2740" s="242">
        <f>'[2]tr (2)'!K1875</f>
        <v>104.1</v>
      </c>
      <c r="L2740" s="242">
        <f>'[2]tr (2)'!L1875</f>
        <v>104.4</v>
      </c>
      <c r="M2740" s="242">
        <f>'[2]tr (2)'!M1875</f>
        <v>104.3</v>
      </c>
      <c r="N2740" s="242">
        <f>'[2]tr (2)'!N1875</f>
        <v>104.5</v>
      </c>
      <c r="O2740" s="237"/>
      <c r="P2740" s="242">
        <f>'[2]tr (2)'!O1875</f>
        <v>104.1</v>
      </c>
      <c r="Q2740" s="242">
        <f>'[2]tr (2)'!P1875</f>
        <v>102.9</v>
      </c>
      <c r="R2740" s="242">
        <f>'[2]tr (2)'!Q1875</f>
        <v>103</v>
      </c>
      <c r="S2740" s="326" t="s">
        <v>1714</v>
      </c>
    </row>
    <row r="2741" spans="1:19" ht="15" customHeight="1">
      <c r="A2741" s="216" t="s">
        <v>1715</v>
      </c>
      <c r="B2741" s="247">
        <f>'[2]tr (2)'!C1876</f>
        <v>99.6</v>
      </c>
      <c r="C2741" s="198">
        <f>'[2]tr (2)'!D1876</f>
        <v>99.8</v>
      </c>
      <c r="D2741" s="198">
        <f>'[2]tr (2)'!E1876</f>
        <v>100</v>
      </c>
      <c r="E2741" s="251"/>
      <c r="F2741" s="198">
        <f>'[2]tr (2)'!F1876</f>
        <v>100.1</v>
      </c>
      <c r="G2741" s="198">
        <f>'[2]tr (2)'!G1876</f>
        <v>100.1</v>
      </c>
      <c r="H2741" s="198">
        <f>'[2]tr (2)'!H1876</f>
        <v>100.1</v>
      </c>
      <c r="I2741" s="198">
        <f>'[2]tr (2)'!I1876</f>
        <v>100.1</v>
      </c>
      <c r="J2741" s="198">
        <f>'[2]tr (2)'!J1876</f>
        <v>100.1</v>
      </c>
      <c r="K2741" s="198">
        <f>'[2]tr (2)'!K1876</f>
        <v>100.1</v>
      </c>
      <c r="L2741" s="198">
        <f>'[2]tr (2)'!L1876</f>
        <v>100.1</v>
      </c>
      <c r="M2741" s="198">
        <f>'[2]tr (2)'!M1876</f>
        <v>100.4</v>
      </c>
      <c r="N2741" s="198">
        <f>'[2]tr (2)'!N1876</f>
        <v>100.4</v>
      </c>
      <c r="O2741" s="237"/>
      <c r="P2741" s="198">
        <f>'[2]tr (2)'!O1876</f>
        <v>100.4</v>
      </c>
      <c r="Q2741" s="198">
        <f>'[2]tr (2)'!P1876</f>
        <v>100.4</v>
      </c>
      <c r="R2741" s="198">
        <f>'[2]tr (2)'!Q1876</f>
        <v>100.4</v>
      </c>
      <c r="S2741" s="322" t="s">
        <v>1716</v>
      </c>
    </row>
    <row r="2742" spans="1:19" ht="15" customHeight="1">
      <c r="A2742" s="216" t="s">
        <v>1717</v>
      </c>
      <c r="B2742" s="247">
        <f>'[2]tr (2)'!C1877</f>
        <v>98.9</v>
      </c>
      <c r="C2742" s="198">
        <f>'[2]tr (2)'!D1877</f>
        <v>98.6</v>
      </c>
      <c r="D2742" s="198">
        <f>'[2]tr (2)'!E1877</f>
        <v>98.4</v>
      </c>
      <c r="E2742" s="251"/>
      <c r="F2742" s="198">
        <f>'[2]tr (2)'!F1877</f>
        <v>98.8</v>
      </c>
      <c r="G2742" s="198">
        <f>'[2]tr (2)'!G1877</f>
        <v>99.6</v>
      </c>
      <c r="H2742" s="198">
        <f>'[2]tr (2)'!H1877</f>
        <v>99.6</v>
      </c>
      <c r="I2742" s="198">
        <f>'[2]tr (2)'!I1877</f>
        <v>99.7</v>
      </c>
      <c r="J2742" s="198">
        <f>'[2]tr (2)'!J1877</f>
        <v>102.3</v>
      </c>
      <c r="K2742" s="198">
        <f>'[2]tr (2)'!K1877</f>
        <v>102.3</v>
      </c>
      <c r="L2742" s="198">
        <f>'[2]tr (2)'!L1877</f>
        <v>102.7</v>
      </c>
      <c r="M2742" s="198">
        <f>'[2]tr (2)'!M1877</f>
        <v>102.4</v>
      </c>
      <c r="N2742" s="198">
        <f>'[2]tr (2)'!N1877</f>
        <v>102.8</v>
      </c>
      <c r="O2742" s="237"/>
      <c r="P2742" s="198">
        <f>'[2]tr (2)'!O1877</f>
        <v>102.4</v>
      </c>
      <c r="Q2742" s="198">
        <f>'[2]tr (2)'!P1877</f>
        <v>102.3</v>
      </c>
      <c r="R2742" s="198">
        <f>'[2]tr (2)'!Q1877</f>
        <v>102.5</v>
      </c>
      <c r="S2742" s="322" t="s">
        <v>1718</v>
      </c>
    </row>
    <row r="2743" spans="1:19" ht="15" customHeight="1">
      <c r="A2743" s="216" t="s">
        <v>1719</v>
      </c>
      <c r="B2743" s="247">
        <f>'[2]tr (2)'!C1878</f>
        <v>110.5</v>
      </c>
      <c r="C2743" s="198">
        <f>'[2]tr (2)'!D1878</f>
        <v>105.7</v>
      </c>
      <c r="D2743" s="198">
        <f>'[2]tr (2)'!E1878</f>
        <v>105.6</v>
      </c>
      <c r="E2743" s="244"/>
      <c r="F2743" s="198">
        <f>'[2]tr (2)'!F1878</f>
        <v>105.5</v>
      </c>
      <c r="G2743" s="198">
        <f>'[2]tr (2)'!G1878</f>
        <v>105.5</v>
      </c>
      <c r="H2743" s="198">
        <f>'[2]tr (2)'!H1878</f>
        <v>105.5</v>
      </c>
      <c r="I2743" s="198">
        <f>'[2]tr (2)'!I1878</f>
        <v>110.3</v>
      </c>
      <c r="J2743" s="198">
        <f>'[2]tr (2)'!J1878</f>
        <v>110.3</v>
      </c>
      <c r="K2743" s="198">
        <f>'[2]tr (2)'!K1878</f>
        <v>110.3</v>
      </c>
      <c r="L2743" s="198">
        <f>'[2]tr (2)'!L1878</f>
        <v>110.3</v>
      </c>
      <c r="M2743" s="198">
        <f>'[2]tr (2)'!M1878</f>
        <v>110.3</v>
      </c>
      <c r="N2743" s="198">
        <f>'[2]tr (2)'!N1878</f>
        <v>110.3</v>
      </c>
      <c r="O2743" s="237"/>
      <c r="P2743" s="198">
        <f>'[2]tr (2)'!O1878</f>
        <v>109.7</v>
      </c>
      <c r="Q2743" s="198">
        <f>'[2]tr (2)'!P1878</f>
        <v>100</v>
      </c>
      <c r="R2743" s="198">
        <f>'[2]tr (2)'!Q1878</f>
        <v>100</v>
      </c>
      <c r="S2743" s="322" t="s">
        <v>1720</v>
      </c>
    </row>
    <row r="2744" spans="1:19" ht="15" customHeight="1">
      <c r="A2744" s="216" t="s">
        <v>1721</v>
      </c>
      <c r="B2744" s="247">
        <f>'[2]tr (2)'!C1879</f>
        <v>100</v>
      </c>
      <c r="C2744" s="198">
        <f>'[2]tr (2)'!D1879</f>
        <v>100</v>
      </c>
      <c r="D2744" s="198">
        <f>'[2]tr (2)'!E1879</f>
        <v>100</v>
      </c>
      <c r="E2744" s="251"/>
      <c r="F2744" s="198">
        <f>'[2]tr (2)'!F1879</f>
        <v>100</v>
      </c>
      <c r="G2744" s="198">
        <f>'[2]tr (2)'!G1879</f>
        <v>100</v>
      </c>
      <c r="H2744" s="198">
        <f>'[2]tr (2)'!H1879</f>
        <v>100</v>
      </c>
      <c r="I2744" s="198">
        <f>'[2]tr (2)'!I1879</f>
        <v>100</v>
      </c>
      <c r="J2744" s="198">
        <f>'[2]tr (2)'!J1879</f>
        <v>100</v>
      </c>
      <c r="K2744" s="198">
        <f>'[2]tr (2)'!K1879</f>
        <v>100</v>
      </c>
      <c r="L2744" s="198">
        <f>'[2]tr (2)'!L1879</f>
        <v>100</v>
      </c>
      <c r="M2744" s="198">
        <f>'[2]tr (2)'!M1879</f>
        <v>100</v>
      </c>
      <c r="N2744" s="198">
        <f>'[2]tr (2)'!N1879</f>
        <v>100</v>
      </c>
      <c r="O2744" s="237"/>
      <c r="P2744" s="198">
        <f>'[2]tr (2)'!O1879</f>
        <v>100</v>
      </c>
      <c r="Q2744" s="198">
        <f>'[2]tr (2)'!P1879</f>
        <v>100</v>
      </c>
      <c r="R2744" s="198">
        <f>'[2]tr (2)'!Q1879</f>
        <v>100</v>
      </c>
      <c r="S2744" s="322" t="s">
        <v>1722</v>
      </c>
    </row>
    <row r="2745" spans="1:19" ht="15" customHeight="1">
      <c r="A2745" s="216" t="s">
        <v>1723</v>
      </c>
      <c r="B2745" s="247">
        <f>'[2]tr (2)'!C1880</f>
        <v>103.4</v>
      </c>
      <c r="C2745" s="198">
        <f>'[2]tr (2)'!D1880</f>
        <v>102.6</v>
      </c>
      <c r="D2745" s="198">
        <f>'[2]tr (2)'!E1880</f>
        <v>106.3</v>
      </c>
      <c r="E2745" s="251"/>
      <c r="F2745" s="198">
        <f>'[2]tr (2)'!F1880</f>
        <v>106.6</v>
      </c>
      <c r="G2745" s="198">
        <f>'[2]tr (2)'!G1880</f>
        <v>106.9</v>
      </c>
      <c r="H2745" s="198">
        <f>'[2]tr (2)'!H1880</f>
        <v>106.9</v>
      </c>
      <c r="I2745" s="198">
        <f>'[2]tr (2)'!I1880</f>
        <v>106.9</v>
      </c>
      <c r="J2745" s="198">
        <f>'[2]tr (2)'!J1880</f>
        <v>106.9</v>
      </c>
      <c r="K2745" s="198">
        <f>'[2]tr (2)'!K1880</f>
        <v>106.9</v>
      </c>
      <c r="L2745" s="198">
        <f>'[2]tr (2)'!L1880</f>
        <v>106.9</v>
      </c>
      <c r="M2745" s="198">
        <f>'[2]tr (2)'!M1880</f>
        <v>107.3</v>
      </c>
      <c r="N2745" s="198">
        <f>'[2]tr (2)'!N1880</f>
        <v>107.3</v>
      </c>
      <c r="O2745" s="237"/>
      <c r="P2745" s="198">
        <f>'[2]tr (2)'!O1880</f>
        <v>107.3</v>
      </c>
      <c r="Q2745" s="198">
        <f>'[2]tr (2)'!P1880</f>
        <v>107.3</v>
      </c>
      <c r="R2745" s="198">
        <f>'[2]tr (2)'!Q1880</f>
        <v>107.3</v>
      </c>
      <c r="S2745" s="322" t="s">
        <v>1724</v>
      </c>
    </row>
    <row r="2746" spans="1:19" ht="15" customHeight="1">
      <c r="A2746" s="216" t="s">
        <v>1725</v>
      </c>
      <c r="B2746" s="247">
        <f>'[2]tr (2)'!C1881</f>
        <v>123.7</v>
      </c>
      <c r="C2746" s="198">
        <f>'[2]tr (2)'!D1881</f>
        <v>123.7</v>
      </c>
      <c r="D2746" s="198">
        <f>'[2]tr (2)'!E1881</f>
        <v>123.7</v>
      </c>
      <c r="E2746" s="251"/>
      <c r="F2746" s="198">
        <f>'[2]tr (2)'!F1881</f>
        <v>123.7</v>
      </c>
      <c r="G2746" s="198">
        <f>'[2]tr (2)'!G1881</f>
        <v>123.7</v>
      </c>
      <c r="H2746" s="198">
        <f>'[2]tr (2)'!H1881</f>
        <v>123.7</v>
      </c>
      <c r="I2746" s="198">
        <f>'[2]tr (2)'!I1881</f>
        <v>123.7</v>
      </c>
      <c r="J2746" s="198">
        <f>'[2]tr (2)'!J1881</f>
        <v>123.7</v>
      </c>
      <c r="K2746" s="198">
        <f>'[2]tr (2)'!K1881</f>
        <v>123.7</v>
      </c>
      <c r="L2746" s="198">
        <f>'[2]tr (2)'!L1881</f>
        <v>123.7</v>
      </c>
      <c r="M2746" s="198">
        <f>'[2]tr (2)'!M1881</f>
        <v>123.7</v>
      </c>
      <c r="N2746" s="198">
        <f>'[2]tr (2)'!N1881</f>
        <v>123.7</v>
      </c>
      <c r="O2746" s="237"/>
      <c r="P2746" s="198">
        <f>'[2]tr (2)'!O1881</f>
        <v>123.7</v>
      </c>
      <c r="Q2746" s="198">
        <f>'[2]tr (2)'!P1881</f>
        <v>123.7</v>
      </c>
      <c r="R2746" s="198">
        <f>'[2]tr (2)'!Q1881</f>
        <v>123.7</v>
      </c>
      <c r="S2746" s="322" t="s">
        <v>1726</v>
      </c>
    </row>
    <row r="2747" spans="1:19" ht="15" customHeight="1">
      <c r="B2747" s="247"/>
      <c r="C2747" s="198"/>
      <c r="D2747" s="198"/>
      <c r="E2747" s="251"/>
      <c r="F2747" s="242"/>
      <c r="G2747" s="242"/>
      <c r="H2747" s="242"/>
      <c r="I2747" s="242"/>
      <c r="J2747" s="242"/>
      <c r="K2747" s="242"/>
      <c r="L2747" s="242"/>
      <c r="M2747" s="242"/>
      <c r="N2747" s="242"/>
      <c r="O2747" s="237"/>
      <c r="P2747" s="242"/>
      <c r="Q2747" s="242"/>
      <c r="R2747" s="242"/>
      <c r="S2747" s="323"/>
    </row>
    <row r="2748" spans="1:19" ht="15" customHeight="1">
      <c r="A2748" s="249" t="s">
        <v>1727</v>
      </c>
      <c r="B2748" s="241">
        <f>'[2]tr (2)'!C1883</f>
        <v>101.8</v>
      </c>
      <c r="C2748" s="242">
        <f>'[2]tr (2)'!D1883</f>
        <v>101.7</v>
      </c>
      <c r="D2748" s="242">
        <f>'[2]tr (2)'!E1883</f>
        <v>101.8</v>
      </c>
      <c r="E2748" s="251"/>
      <c r="F2748" s="242">
        <f>'[2]tr (2)'!F1883</f>
        <v>101.8</v>
      </c>
      <c r="G2748" s="242">
        <f>'[2]tr (2)'!G1883</f>
        <v>101.7</v>
      </c>
      <c r="H2748" s="242">
        <f>'[2]tr (2)'!H1883</f>
        <v>101.7</v>
      </c>
      <c r="I2748" s="242">
        <f>'[2]tr (2)'!I1883</f>
        <v>101.7</v>
      </c>
      <c r="J2748" s="242">
        <f>'[2]tr (2)'!J1883</f>
        <v>101.6</v>
      </c>
      <c r="K2748" s="242">
        <f>'[2]tr (2)'!K1883</f>
        <v>101.5</v>
      </c>
      <c r="L2748" s="242">
        <f>'[2]tr (2)'!L1883</f>
        <v>101.4</v>
      </c>
      <c r="M2748" s="242">
        <f>'[2]tr (2)'!M1883</f>
        <v>101.4</v>
      </c>
      <c r="N2748" s="242">
        <f>'[2]tr (2)'!N1883</f>
        <v>100.8</v>
      </c>
      <c r="O2748" s="237"/>
      <c r="P2748" s="242">
        <f>'[2]tr (2)'!O1883</f>
        <v>101.1</v>
      </c>
      <c r="Q2748" s="242">
        <f>'[2]tr (2)'!P1883</f>
        <v>101</v>
      </c>
      <c r="R2748" s="242">
        <f>'[2]tr (2)'!Q1883</f>
        <v>100.6</v>
      </c>
      <c r="S2748" s="325" t="s">
        <v>1728</v>
      </c>
    </row>
    <row r="2749" spans="1:19" ht="15" customHeight="1">
      <c r="A2749" s="216" t="s">
        <v>1729</v>
      </c>
      <c r="B2749" s="247">
        <f>'[2]tr (2)'!C1884</f>
        <v>105.7</v>
      </c>
      <c r="C2749" s="198">
        <f>'[2]tr (2)'!D1884</f>
        <v>105.7</v>
      </c>
      <c r="D2749" s="198">
        <f>'[2]tr (2)'!E1884</f>
        <v>105.9</v>
      </c>
      <c r="E2749" s="244"/>
      <c r="F2749" s="198">
        <f>'[2]tr (2)'!F1884</f>
        <v>105.8</v>
      </c>
      <c r="G2749" s="198">
        <f>'[2]tr (2)'!G1884</f>
        <v>105.4</v>
      </c>
      <c r="H2749" s="198">
        <f>'[2]tr (2)'!H1884</f>
        <v>105.4</v>
      </c>
      <c r="I2749" s="198">
        <f>'[2]tr (2)'!I1884</f>
        <v>105.4</v>
      </c>
      <c r="J2749" s="198">
        <f>'[2]tr (2)'!J1884</f>
        <v>105.2</v>
      </c>
      <c r="K2749" s="198">
        <f>'[2]tr (2)'!K1884</f>
        <v>104.7</v>
      </c>
      <c r="L2749" s="198">
        <f>'[2]tr (2)'!L1884</f>
        <v>104.5</v>
      </c>
      <c r="M2749" s="198">
        <f>'[2]tr (2)'!M1884</f>
        <v>104.5</v>
      </c>
      <c r="N2749" s="198">
        <f>'[2]tr (2)'!N1884</f>
        <v>102.6</v>
      </c>
      <c r="O2749" s="237"/>
      <c r="P2749" s="198">
        <f>'[2]tr (2)'!O1884</f>
        <v>102.4</v>
      </c>
      <c r="Q2749" s="198">
        <f>'[2]tr (2)'!P1884</f>
        <v>102.1</v>
      </c>
      <c r="R2749" s="198">
        <f>'[2]tr (2)'!Q1884</f>
        <v>101.8</v>
      </c>
      <c r="S2749" s="322" t="s">
        <v>1730</v>
      </c>
    </row>
    <row r="2750" spans="1:19" ht="15" customHeight="1">
      <c r="A2750" s="216" t="s">
        <v>1731</v>
      </c>
      <c r="B2750" s="247">
        <f>'[2]tr (2)'!C1885</f>
        <v>101.1</v>
      </c>
      <c r="C2750" s="198">
        <f>'[2]tr (2)'!D1885</f>
        <v>101.1</v>
      </c>
      <c r="D2750" s="198">
        <f>'[2]tr (2)'!E1885</f>
        <v>100.6</v>
      </c>
      <c r="E2750" s="251"/>
      <c r="F2750" s="198">
        <f>'[2]tr (2)'!F1885</f>
        <v>100.5</v>
      </c>
      <c r="G2750" s="198">
        <f>'[2]tr (2)'!G1885</f>
        <v>100.5</v>
      </c>
      <c r="H2750" s="198">
        <f>'[2]tr (2)'!H1885</f>
        <v>100.5</v>
      </c>
      <c r="I2750" s="198">
        <f>'[2]tr (2)'!I1885</f>
        <v>100.5</v>
      </c>
      <c r="J2750" s="198">
        <f>'[2]tr (2)'!J1885</f>
        <v>100.5</v>
      </c>
      <c r="K2750" s="198">
        <f>'[2]tr (2)'!K1885</f>
        <v>100.5</v>
      </c>
      <c r="L2750" s="198">
        <f>'[2]tr (2)'!L1885</f>
        <v>103.7</v>
      </c>
      <c r="M2750" s="198">
        <f>'[2]tr (2)'!M1885</f>
        <v>103.7</v>
      </c>
      <c r="N2750" s="198">
        <f>'[2]tr (2)'!N1885</f>
        <v>103.6</v>
      </c>
      <c r="O2750" s="237"/>
      <c r="P2750" s="198">
        <f>'[2]tr (2)'!O1885</f>
        <v>103.6</v>
      </c>
      <c r="Q2750" s="198">
        <f>'[2]tr (2)'!P1885</f>
        <v>103.6</v>
      </c>
      <c r="R2750" s="198">
        <f>'[2]tr (2)'!Q1885</f>
        <v>103.6</v>
      </c>
      <c r="S2750" s="323" t="s">
        <v>1732</v>
      </c>
    </row>
    <row r="2751" spans="1:19" ht="15" customHeight="1">
      <c r="A2751" s="216" t="s">
        <v>1733</v>
      </c>
      <c r="B2751" s="247">
        <f>'[2]tr (2)'!C1886</f>
        <v>100</v>
      </c>
      <c r="C2751" s="198">
        <f>'[2]tr (2)'!D1886</f>
        <v>100</v>
      </c>
      <c r="D2751" s="198">
        <f>'[2]tr (2)'!E1886</f>
        <v>100</v>
      </c>
      <c r="E2751" s="251"/>
      <c r="F2751" s="198">
        <f>'[2]tr (2)'!F1886</f>
        <v>100</v>
      </c>
      <c r="G2751" s="198">
        <f>'[2]tr (2)'!G1886</f>
        <v>100</v>
      </c>
      <c r="H2751" s="198">
        <f>'[2]tr (2)'!H1886</f>
        <v>100</v>
      </c>
      <c r="I2751" s="198">
        <f>'[2]tr (2)'!I1886</f>
        <v>100</v>
      </c>
      <c r="J2751" s="198">
        <f>'[2]tr (2)'!J1886</f>
        <v>100</v>
      </c>
      <c r="K2751" s="198">
        <f>'[2]tr (2)'!K1886</f>
        <v>100</v>
      </c>
      <c r="L2751" s="198">
        <f>'[2]tr (2)'!L1886</f>
        <v>100</v>
      </c>
      <c r="M2751" s="198">
        <f>'[2]tr (2)'!M1886</f>
        <v>100</v>
      </c>
      <c r="N2751" s="198">
        <f>'[2]tr (2)'!N1886</f>
        <v>100</v>
      </c>
      <c r="O2751" s="237"/>
      <c r="P2751" s="198">
        <f>'[2]tr (2)'!O1886</f>
        <v>100</v>
      </c>
      <c r="Q2751" s="198">
        <f>'[2]tr (2)'!P1886</f>
        <v>100</v>
      </c>
      <c r="R2751" s="198">
        <f>'[2]tr (2)'!Q1886</f>
        <v>100</v>
      </c>
      <c r="S2751" s="323" t="s">
        <v>1734</v>
      </c>
    </row>
    <row r="2752" spans="1:19" ht="15" customHeight="1">
      <c r="A2752" s="216" t="s">
        <v>1735</v>
      </c>
      <c r="B2752" s="247">
        <f>'[2]tr (2)'!C1887</f>
        <v>100</v>
      </c>
      <c r="C2752" s="198">
        <f>'[2]tr (2)'!D1887</f>
        <v>100</v>
      </c>
      <c r="D2752" s="198">
        <f>'[2]tr (2)'!E1887</f>
        <v>100</v>
      </c>
      <c r="E2752" s="251"/>
      <c r="F2752" s="198">
        <f>'[2]tr (2)'!F1887</f>
        <v>100</v>
      </c>
      <c r="G2752" s="198">
        <f>'[2]tr (2)'!G1887</f>
        <v>100</v>
      </c>
      <c r="H2752" s="198">
        <f>'[2]tr (2)'!H1887</f>
        <v>100</v>
      </c>
      <c r="I2752" s="198">
        <f>'[2]tr (2)'!I1887</f>
        <v>100</v>
      </c>
      <c r="J2752" s="198">
        <f>'[2]tr (2)'!J1887</f>
        <v>100</v>
      </c>
      <c r="K2752" s="198">
        <f>'[2]tr (2)'!K1887</f>
        <v>100</v>
      </c>
      <c r="L2752" s="198">
        <f>'[2]tr (2)'!L1887</f>
        <v>100</v>
      </c>
      <c r="M2752" s="198">
        <f>'[2]tr (2)'!M1887</f>
        <v>100</v>
      </c>
      <c r="N2752" s="198">
        <f>'[2]tr (2)'!N1887</f>
        <v>100</v>
      </c>
      <c r="O2752" s="237"/>
      <c r="P2752" s="198">
        <f>'[2]tr (2)'!O1887</f>
        <v>100</v>
      </c>
      <c r="Q2752" s="198">
        <f>'[2]tr (2)'!P1887</f>
        <v>100</v>
      </c>
      <c r="R2752" s="198">
        <f>'[2]tr (2)'!Q1887</f>
        <v>100</v>
      </c>
      <c r="S2752" s="327" t="s">
        <v>1736</v>
      </c>
    </row>
    <row r="2753" spans="1:19" ht="15" customHeight="1">
      <c r="A2753" s="216" t="s">
        <v>1737</v>
      </c>
      <c r="B2753" s="247">
        <f>'[2]tr (2)'!C1888</f>
        <v>100</v>
      </c>
      <c r="C2753" s="198">
        <f>'[2]tr (2)'!D1888</f>
        <v>100</v>
      </c>
      <c r="D2753" s="198">
        <f>'[2]tr (2)'!E1888</f>
        <v>100</v>
      </c>
      <c r="E2753" s="251"/>
      <c r="F2753" s="198">
        <f>'[2]tr (2)'!F1888</f>
        <v>100</v>
      </c>
      <c r="G2753" s="198">
        <f>'[2]tr (2)'!G1888</f>
        <v>100</v>
      </c>
      <c r="H2753" s="198">
        <f>'[2]tr (2)'!H1888</f>
        <v>100</v>
      </c>
      <c r="I2753" s="198">
        <f>'[2]tr (2)'!I1888</f>
        <v>100</v>
      </c>
      <c r="J2753" s="198">
        <f>'[2]tr (2)'!J1888</f>
        <v>100</v>
      </c>
      <c r="K2753" s="198">
        <f>'[2]tr (2)'!K1888</f>
        <v>100</v>
      </c>
      <c r="L2753" s="198">
        <f>'[2]tr (2)'!L1888</f>
        <v>100</v>
      </c>
      <c r="M2753" s="198">
        <f>'[2]tr (2)'!M1888</f>
        <v>100</v>
      </c>
      <c r="N2753" s="198">
        <f>'[2]tr (2)'!N1888</f>
        <v>100</v>
      </c>
      <c r="O2753" s="237"/>
      <c r="P2753" s="198">
        <f>'[2]tr (2)'!O1888</f>
        <v>100</v>
      </c>
      <c r="Q2753" s="198">
        <f>'[2]tr (2)'!P1888</f>
        <v>100</v>
      </c>
      <c r="R2753" s="198">
        <f>'[2]tr (2)'!Q1888</f>
        <v>100</v>
      </c>
      <c r="S2753" s="324" t="s">
        <v>1738</v>
      </c>
    </row>
    <row r="2754" spans="1:19" ht="15" customHeight="1">
      <c r="A2754" s="216" t="s">
        <v>1741</v>
      </c>
      <c r="B2754" s="247">
        <f>'[2]tr (2)'!C1889</f>
        <v>100</v>
      </c>
      <c r="C2754" s="198">
        <f>'[2]tr (2)'!D1889</f>
        <v>100</v>
      </c>
      <c r="D2754" s="198">
        <f>'[2]tr (2)'!E1889</f>
        <v>100</v>
      </c>
      <c r="E2754" s="251"/>
      <c r="F2754" s="198">
        <f>'[2]tr (2)'!F1889</f>
        <v>100</v>
      </c>
      <c r="G2754" s="198">
        <f>'[2]tr (2)'!G1889</f>
        <v>100</v>
      </c>
      <c r="H2754" s="198">
        <f>'[2]tr (2)'!H1889</f>
        <v>100</v>
      </c>
      <c r="I2754" s="198">
        <f>'[2]tr (2)'!I1889</f>
        <v>100</v>
      </c>
      <c r="J2754" s="198">
        <f>'[2]tr (2)'!J1889</f>
        <v>100</v>
      </c>
      <c r="K2754" s="198">
        <f>'[2]tr (2)'!K1889</f>
        <v>100</v>
      </c>
      <c r="L2754" s="198">
        <f>'[2]tr (2)'!L1889</f>
        <v>100</v>
      </c>
      <c r="M2754" s="198">
        <f>'[2]tr (2)'!M1889</f>
        <v>100</v>
      </c>
      <c r="N2754" s="198">
        <f>'[2]tr (2)'!N1889</f>
        <v>100</v>
      </c>
      <c r="O2754" s="237"/>
      <c r="P2754" s="198">
        <f>'[2]tr (2)'!O1889</f>
        <v>100</v>
      </c>
      <c r="Q2754" s="198">
        <f>'[2]tr (2)'!P1889</f>
        <v>100</v>
      </c>
      <c r="R2754" s="198">
        <f>'[2]tr (2)'!Q1889</f>
        <v>100</v>
      </c>
      <c r="S2754" s="327" t="s">
        <v>1742</v>
      </c>
    </row>
    <row r="2755" spans="1:19" ht="15" customHeight="1">
      <c r="A2755" s="216" t="s">
        <v>1743</v>
      </c>
      <c r="B2755" s="247">
        <f>'[2]tr (2)'!C1890</f>
        <v>100</v>
      </c>
      <c r="C2755" s="198">
        <f>'[2]tr (2)'!D1890</f>
        <v>100</v>
      </c>
      <c r="D2755" s="198">
        <f>'[2]tr (2)'!E1890</f>
        <v>100</v>
      </c>
      <c r="E2755" s="251"/>
      <c r="F2755" s="198">
        <f>'[2]tr (2)'!F1890</f>
        <v>100</v>
      </c>
      <c r="G2755" s="198">
        <f>'[2]tr (2)'!G1890</f>
        <v>100</v>
      </c>
      <c r="H2755" s="198">
        <f>'[2]tr (2)'!H1890</f>
        <v>100</v>
      </c>
      <c r="I2755" s="198">
        <f>'[2]tr (2)'!I1890</f>
        <v>100</v>
      </c>
      <c r="J2755" s="198">
        <f>'[2]tr (2)'!J1890</f>
        <v>100</v>
      </c>
      <c r="K2755" s="198">
        <f>'[2]tr (2)'!K1890</f>
        <v>100</v>
      </c>
      <c r="L2755" s="198">
        <f>'[2]tr (2)'!L1890</f>
        <v>100</v>
      </c>
      <c r="M2755" s="198">
        <f>'[2]tr (2)'!M1890</f>
        <v>100</v>
      </c>
      <c r="N2755" s="198">
        <f>'[2]tr (2)'!N1890</f>
        <v>100</v>
      </c>
      <c r="O2755" s="237"/>
      <c r="P2755" s="198">
        <f>'[2]tr (2)'!O1890</f>
        <v>100</v>
      </c>
      <c r="Q2755" s="198">
        <f>'[2]tr (2)'!P1890</f>
        <v>100</v>
      </c>
      <c r="R2755" s="198">
        <f>'[2]tr (2)'!Q1890</f>
        <v>100</v>
      </c>
      <c r="S2755" s="327" t="s">
        <v>1744</v>
      </c>
    </row>
    <row r="2756" spans="1:19" ht="15" customHeight="1">
      <c r="A2756" s="216" t="s">
        <v>1745</v>
      </c>
      <c r="B2756" s="247">
        <f>'[2]tr (2)'!C1891</f>
        <v>100</v>
      </c>
      <c r="C2756" s="198">
        <f>'[2]tr (2)'!D1891</f>
        <v>100</v>
      </c>
      <c r="D2756" s="198">
        <f>'[2]tr (2)'!E1891</f>
        <v>100</v>
      </c>
      <c r="E2756" s="237"/>
      <c r="F2756" s="198">
        <f>'[2]tr (2)'!F1891</f>
        <v>100</v>
      </c>
      <c r="G2756" s="198">
        <f>'[2]tr (2)'!G1891</f>
        <v>100</v>
      </c>
      <c r="H2756" s="198">
        <f>'[2]tr (2)'!H1891</f>
        <v>100</v>
      </c>
      <c r="I2756" s="198">
        <f>'[2]tr (2)'!I1891</f>
        <v>100</v>
      </c>
      <c r="J2756" s="198">
        <f>'[2]tr (2)'!J1891</f>
        <v>100</v>
      </c>
      <c r="K2756" s="198">
        <f>'[2]tr (2)'!K1891</f>
        <v>100</v>
      </c>
      <c r="L2756" s="198">
        <f>'[2]tr (2)'!L1891</f>
        <v>100</v>
      </c>
      <c r="M2756" s="198">
        <f>'[2]tr (2)'!M1891</f>
        <v>100</v>
      </c>
      <c r="N2756" s="198">
        <f>'[2]tr (2)'!N1891</f>
        <v>100</v>
      </c>
      <c r="O2756" s="237"/>
      <c r="P2756" s="198">
        <f>'[2]tr (2)'!O1891</f>
        <v>116.7</v>
      </c>
      <c r="Q2756" s="198">
        <f>'[2]tr (2)'!P1891</f>
        <v>116.7</v>
      </c>
      <c r="R2756" s="198">
        <f>'[2]tr (2)'!Q1891</f>
        <v>100</v>
      </c>
      <c r="S2756" s="327" t="s">
        <v>1746</v>
      </c>
    </row>
    <row r="2757" spans="1:19" ht="15" customHeight="1">
      <c r="B2757" s="247"/>
      <c r="C2757" s="198"/>
      <c r="D2757" s="198"/>
      <c r="E2757" s="237"/>
      <c r="O2757" s="237"/>
      <c r="P2757" s="195"/>
      <c r="S2757" s="327"/>
    </row>
    <row r="2758" spans="1:19" ht="15" customHeight="1">
      <c r="B2758" s="247"/>
      <c r="C2758" s="198"/>
      <c r="D2758" s="198"/>
      <c r="E2758" s="237"/>
      <c r="O2758" s="237"/>
      <c r="P2758" s="195"/>
      <c r="S2758" s="327"/>
    </row>
    <row r="2759" spans="1:19" s="215" customFormat="1" ht="15" customHeight="1">
      <c r="A2759" s="216"/>
      <c r="B2759" s="247"/>
      <c r="C2759" s="198"/>
      <c r="D2759" s="198"/>
      <c r="E2759" s="237"/>
      <c r="F2759" s="195"/>
      <c r="G2759" s="195"/>
      <c r="H2759" s="195"/>
      <c r="I2759" s="195"/>
      <c r="J2759" s="196"/>
      <c r="K2759" s="195"/>
      <c r="L2759" s="195"/>
      <c r="M2759" s="196"/>
      <c r="N2759" s="195"/>
      <c r="O2759" s="237"/>
      <c r="P2759" s="195"/>
      <c r="Q2759" s="195"/>
      <c r="R2759" s="195"/>
      <c r="S2759" s="327"/>
    </row>
    <row r="2760" spans="1:19" s="215" customFormat="1" ht="15" customHeight="1">
      <c r="A2760" s="216"/>
      <c r="B2760" s="247"/>
      <c r="C2760" s="198"/>
      <c r="D2760" s="198"/>
      <c r="E2760" s="237"/>
      <c r="F2760" s="195"/>
      <c r="G2760" s="195"/>
      <c r="H2760" s="195"/>
      <c r="I2760" s="195"/>
      <c r="J2760" s="196"/>
      <c r="K2760" s="195"/>
      <c r="L2760" s="195"/>
      <c r="M2760" s="196"/>
      <c r="N2760" s="195"/>
      <c r="O2760" s="237"/>
      <c r="P2760" s="195"/>
      <c r="Q2760" s="195"/>
      <c r="R2760" s="195"/>
      <c r="S2760" s="327"/>
    </row>
    <row r="2761" spans="1:19" s="215" customFormat="1" ht="15" customHeight="1">
      <c r="A2761" s="216"/>
      <c r="B2761" s="247"/>
      <c r="C2761" s="198"/>
      <c r="D2761" s="198"/>
      <c r="E2761" s="237"/>
      <c r="F2761" s="195"/>
      <c r="G2761" s="195"/>
      <c r="H2761" s="195"/>
      <c r="I2761" s="195"/>
      <c r="J2761" s="196"/>
      <c r="K2761" s="195"/>
      <c r="L2761" s="195"/>
      <c r="M2761" s="196"/>
      <c r="N2761" s="195"/>
      <c r="O2761" s="237"/>
      <c r="P2761" s="195"/>
      <c r="Q2761" s="195"/>
      <c r="R2761" s="195"/>
      <c r="S2761" s="327"/>
    </row>
    <row r="2762" spans="1:19" s="215" customFormat="1" ht="15" customHeight="1">
      <c r="A2762" s="216"/>
      <c r="B2762" s="247"/>
      <c r="C2762" s="198"/>
      <c r="D2762" s="198"/>
      <c r="E2762" s="237"/>
      <c r="F2762" s="195"/>
      <c r="G2762" s="195"/>
      <c r="H2762" s="195"/>
      <c r="I2762" s="195"/>
      <c r="J2762" s="196"/>
      <c r="K2762" s="195"/>
      <c r="L2762" s="195"/>
      <c r="M2762" s="196"/>
      <c r="N2762" s="195"/>
      <c r="O2762" s="196"/>
      <c r="P2762" s="236"/>
      <c r="Q2762" s="195"/>
      <c r="R2762" s="195"/>
      <c r="S2762" s="327"/>
    </row>
    <row r="2763" spans="1:19" s="215" customFormat="1" ht="15" customHeight="1">
      <c r="A2763" s="216"/>
      <c r="B2763" s="247"/>
      <c r="C2763" s="198"/>
      <c r="D2763" s="198"/>
      <c r="E2763" s="237"/>
      <c r="F2763" s="195"/>
      <c r="G2763" s="195"/>
      <c r="H2763" s="195"/>
      <c r="I2763" s="195"/>
      <c r="J2763" s="196"/>
      <c r="K2763" s="195"/>
      <c r="L2763" s="195"/>
      <c r="M2763" s="196"/>
      <c r="N2763" s="195"/>
      <c r="O2763" s="196"/>
      <c r="P2763" s="236"/>
      <c r="Q2763" s="195"/>
      <c r="R2763" s="195"/>
      <c r="S2763" s="327"/>
    </row>
    <row r="2764" spans="1:19" s="215" customFormat="1" ht="15" customHeight="1">
      <c r="A2764" s="216"/>
      <c r="B2764" s="247"/>
      <c r="C2764" s="198"/>
      <c r="D2764" s="198"/>
      <c r="E2764" s="237"/>
      <c r="F2764" s="195"/>
      <c r="G2764" s="195"/>
      <c r="H2764" s="195"/>
      <c r="I2764" s="195"/>
      <c r="J2764" s="196"/>
      <c r="K2764" s="195"/>
      <c r="L2764" s="195"/>
      <c r="M2764" s="196"/>
      <c r="N2764" s="195"/>
      <c r="O2764" s="196"/>
      <c r="P2764" s="236"/>
      <c r="Q2764" s="195"/>
      <c r="R2764" s="195"/>
      <c r="S2764" s="327"/>
    </row>
    <row r="2765" spans="1:19" s="215" customFormat="1" ht="15" customHeight="1">
      <c r="A2765" s="285"/>
      <c r="B2765" s="258"/>
      <c r="C2765" s="259"/>
      <c r="D2765" s="259"/>
      <c r="E2765" s="282"/>
      <c r="F2765" s="308"/>
      <c r="G2765" s="212"/>
      <c r="H2765" s="212"/>
      <c r="I2765" s="212"/>
      <c r="J2765" s="212"/>
      <c r="K2765" s="212"/>
      <c r="L2765" s="212"/>
      <c r="M2765" s="212"/>
      <c r="N2765" s="212"/>
      <c r="O2765" s="212"/>
      <c r="P2765" s="308"/>
      <c r="Q2765" s="212"/>
      <c r="R2765" s="212"/>
      <c r="S2765" s="330"/>
    </row>
    <row r="2766" spans="1:19" s="215" customFormat="1" ht="15" customHeight="1">
      <c r="A2766" s="264"/>
      <c r="B2766" s="198"/>
      <c r="C2766" s="198"/>
      <c r="D2766" s="198"/>
      <c r="E2766" s="195"/>
      <c r="F2766" s="195"/>
      <c r="G2766" s="195"/>
      <c r="H2766" s="195"/>
      <c r="I2766" s="195"/>
      <c r="J2766" s="196"/>
      <c r="K2766" s="195"/>
      <c r="L2766" s="195"/>
      <c r="M2766" s="196"/>
      <c r="N2766" s="195"/>
      <c r="O2766" s="195"/>
      <c r="P2766" s="195"/>
      <c r="Q2766" s="195"/>
      <c r="R2766" s="195"/>
      <c r="S2766" s="257"/>
    </row>
    <row r="2767" spans="1:19" s="215" customFormat="1" ht="24" customHeight="1">
      <c r="A2767" s="194" t="s">
        <v>1670</v>
      </c>
      <c r="B2767" s="198"/>
      <c r="C2767" s="198"/>
      <c r="D2767" s="198"/>
      <c r="E2767" s="195"/>
      <c r="F2767" s="195"/>
      <c r="G2767" s="195"/>
      <c r="H2767" s="195"/>
      <c r="I2767" s="195"/>
      <c r="J2767" s="196"/>
      <c r="K2767" s="195"/>
      <c r="L2767" s="195"/>
      <c r="M2767" s="196"/>
      <c r="N2767" s="195"/>
      <c r="O2767" s="195"/>
      <c r="P2767" s="195"/>
      <c r="Q2767" s="195"/>
      <c r="R2767" s="195"/>
      <c r="S2767" s="199" t="s">
        <v>1671</v>
      </c>
    </row>
    <row r="2768" spans="1:19" s="215" customFormat="1" ht="18" customHeight="1">
      <c r="A2768" s="266" t="s">
        <v>1985</v>
      </c>
      <c r="B2768" s="198"/>
      <c r="C2768" s="198"/>
      <c r="D2768" s="198"/>
      <c r="E2768" s="195"/>
      <c r="F2768" s="195"/>
      <c r="G2768" s="195"/>
      <c r="H2768" s="195"/>
      <c r="I2768" s="195"/>
      <c r="J2768" s="196"/>
      <c r="K2768" s="195"/>
      <c r="L2768" s="195"/>
      <c r="M2768" s="196"/>
      <c r="N2768" s="195"/>
      <c r="O2768" s="195"/>
      <c r="P2768" s="195"/>
      <c r="Q2768" s="195"/>
      <c r="R2768" s="195"/>
      <c r="S2768" s="205" t="s">
        <v>1986</v>
      </c>
    </row>
    <row r="2769" spans="1:19" s="215" customFormat="1" ht="18" customHeight="1">
      <c r="A2769" s="207" t="s">
        <v>1674</v>
      </c>
      <c r="B2769" s="198"/>
      <c r="C2769" s="198"/>
      <c r="D2769" s="198"/>
      <c r="E2769" s="304"/>
      <c r="F2769" s="195"/>
      <c r="G2769" s="195"/>
      <c r="H2769" s="195"/>
      <c r="I2769" s="195"/>
      <c r="J2769" s="196"/>
      <c r="K2769" s="195"/>
      <c r="L2769" s="195"/>
      <c r="M2769" s="196"/>
      <c r="N2769" s="195"/>
      <c r="O2769" s="195"/>
      <c r="P2769" s="195"/>
      <c r="Q2769" s="195"/>
      <c r="R2769" s="195"/>
      <c r="S2769" s="209" t="s">
        <v>1675</v>
      </c>
    </row>
    <row r="2770" spans="1:19" s="215" customFormat="1" ht="11.45" customHeight="1">
      <c r="A2770" s="211"/>
      <c r="B2770" s="212"/>
      <c r="C2770" s="212"/>
      <c r="D2770" s="212"/>
      <c r="E2770" s="212"/>
      <c r="F2770" s="212"/>
      <c r="G2770" s="212"/>
      <c r="H2770" s="212"/>
      <c r="I2770" s="212"/>
      <c r="J2770" s="212"/>
      <c r="K2770" s="212"/>
      <c r="L2770" s="212"/>
      <c r="M2770" s="212"/>
      <c r="N2770" s="212"/>
      <c r="O2770" s="212"/>
      <c r="P2770" s="212"/>
      <c r="Q2770" s="212"/>
      <c r="R2770" s="212"/>
      <c r="S2770" s="214"/>
    </row>
    <row r="2771" spans="1:19" s="215" customFormat="1" ht="11.45" customHeight="1">
      <c r="A2771" s="217"/>
      <c r="B2771" s="2269">
        <v>2020</v>
      </c>
      <c r="C2771" s="2270"/>
      <c r="D2771" s="2270"/>
      <c r="E2771" s="2270"/>
      <c r="F2771" s="2270"/>
      <c r="G2771" s="2270"/>
      <c r="H2771" s="2270"/>
      <c r="I2771" s="2270"/>
      <c r="J2771" s="2270"/>
      <c r="K2771" s="2271"/>
      <c r="L2771" s="2269">
        <v>2019</v>
      </c>
      <c r="M2771" s="2270"/>
      <c r="N2771" s="2270"/>
      <c r="O2771" s="2270"/>
      <c r="P2771" s="2270"/>
      <c r="Q2771" s="2270"/>
      <c r="R2771" s="2271"/>
      <c r="S2771" s="317"/>
    </row>
    <row r="2772" spans="1:19" s="215" customFormat="1" ht="11.45" customHeight="1">
      <c r="A2772" s="217"/>
      <c r="B2772" s="2272"/>
      <c r="C2772" s="2273"/>
      <c r="D2772" s="2273"/>
      <c r="E2772" s="2273"/>
      <c r="F2772" s="2273"/>
      <c r="G2772" s="2273"/>
      <c r="H2772" s="2273"/>
      <c r="I2772" s="2273"/>
      <c r="J2772" s="2273"/>
      <c r="K2772" s="2274"/>
      <c r="L2772" s="2272"/>
      <c r="M2772" s="2273"/>
      <c r="N2772" s="2273"/>
      <c r="O2772" s="2273"/>
      <c r="P2772" s="2273"/>
      <c r="Q2772" s="2273"/>
      <c r="R2772" s="2274"/>
      <c r="S2772" s="318" t="s">
        <v>1570</v>
      </c>
    </row>
    <row r="2773" spans="1:19" s="215" customFormat="1" ht="11.45" customHeight="1">
      <c r="A2773" s="217"/>
      <c r="B2773" s="711" t="s">
        <v>45</v>
      </c>
      <c r="C2773" s="224" t="s">
        <v>47</v>
      </c>
      <c r="D2773" s="224" t="s">
        <v>27</v>
      </c>
      <c r="E2773" s="221"/>
      <c r="F2773" s="219" t="s">
        <v>28</v>
      </c>
      <c r="G2773" s="220" t="s">
        <v>29</v>
      </c>
      <c r="H2773" s="220" t="s">
        <v>30</v>
      </c>
      <c r="I2773" s="223" t="s">
        <v>23</v>
      </c>
      <c r="J2773" s="222" t="s">
        <v>24</v>
      </c>
      <c r="K2773" s="222" t="s">
        <v>25</v>
      </c>
      <c r="L2773" s="223" t="s">
        <v>1571</v>
      </c>
      <c r="M2773" s="223" t="s">
        <v>1676</v>
      </c>
      <c r="N2773" s="223" t="s">
        <v>26</v>
      </c>
      <c r="O2773" s="225"/>
      <c r="P2773" s="224" t="s">
        <v>45</v>
      </c>
      <c r="Q2773" s="224" t="s">
        <v>47</v>
      </c>
      <c r="R2773" s="712" t="s">
        <v>27</v>
      </c>
      <c r="S2773" s="318"/>
    </row>
    <row r="2774" spans="1:19" s="215" customFormat="1" ht="11.45" customHeight="1">
      <c r="A2774" s="226"/>
      <c r="B2774" s="714" t="s">
        <v>13</v>
      </c>
      <c r="C2774" s="232" t="s">
        <v>46</v>
      </c>
      <c r="D2774" s="232" t="s">
        <v>12</v>
      </c>
      <c r="E2774" s="229"/>
      <c r="F2774" s="227" t="s">
        <v>11</v>
      </c>
      <c r="G2774" s="228" t="s">
        <v>10</v>
      </c>
      <c r="H2774" s="228" t="s">
        <v>9</v>
      </c>
      <c r="I2774" s="231" t="s">
        <v>8</v>
      </c>
      <c r="J2774" s="230" t="s">
        <v>7</v>
      </c>
      <c r="K2774" s="230" t="s">
        <v>6</v>
      </c>
      <c r="L2774" s="231" t="s">
        <v>1575</v>
      </c>
      <c r="M2774" s="231" t="s">
        <v>1576</v>
      </c>
      <c r="N2774" s="231" t="s">
        <v>1577</v>
      </c>
      <c r="O2774" s="233"/>
      <c r="P2774" s="232" t="s">
        <v>13</v>
      </c>
      <c r="Q2774" s="232" t="s">
        <v>46</v>
      </c>
      <c r="R2774" s="715" t="s">
        <v>12</v>
      </c>
      <c r="S2774" s="319"/>
    </row>
    <row r="2775" spans="1:19" s="215" customFormat="1" ht="15" customHeight="1">
      <c r="A2775" s="267"/>
      <c r="B2775" s="241"/>
      <c r="C2775" s="242"/>
      <c r="D2775" s="242"/>
      <c r="E2775" s="251"/>
      <c r="F2775" s="195"/>
      <c r="G2775" s="195"/>
      <c r="H2775" s="195"/>
      <c r="I2775" s="195"/>
      <c r="J2775" s="196"/>
      <c r="K2775" s="195"/>
      <c r="L2775" s="195"/>
      <c r="M2775" s="196"/>
      <c r="N2775" s="195"/>
      <c r="O2775" s="196"/>
      <c r="P2775" s="236"/>
      <c r="Q2775" s="195"/>
      <c r="R2775" s="195"/>
      <c r="S2775" s="236"/>
    </row>
    <row r="2776" spans="1:19" s="215" customFormat="1" ht="15" customHeight="1">
      <c r="A2776" s="249" t="s">
        <v>1749</v>
      </c>
      <c r="B2776" s="241">
        <f>'[2]tr (2)'!C1893</f>
        <v>101.8</v>
      </c>
      <c r="C2776" s="242">
        <f>'[2]tr (2)'!D1893</f>
        <v>101.9</v>
      </c>
      <c r="D2776" s="242">
        <f>'[2]tr (2)'!E1893</f>
        <v>101.8</v>
      </c>
      <c r="E2776" s="244"/>
      <c r="F2776" s="242">
        <f>'[2]tr (2)'!F1893</f>
        <v>101.1</v>
      </c>
      <c r="G2776" s="242">
        <f>'[2]tr (2)'!G1893</f>
        <v>101.4</v>
      </c>
      <c r="H2776" s="242">
        <f>'[2]tr (2)'!H1893</f>
        <v>101</v>
      </c>
      <c r="I2776" s="242">
        <f>'[2]tr (2)'!I1893</f>
        <v>101</v>
      </c>
      <c r="J2776" s="242">
        <f>'[2]tr (2)'!J1893</f>
        <v>100.6</v>
      </c>
      <c r="K2776" s="242">
        <f>'[2]tr (2)'!K1893</f>
        <v>101.2</v>
      </c>
      <c r="L2776" s="242">
        <f>'[2]tr (2)'!L1893</f>
        <v>101</v>
      </c>
      <c r="M2776" s="242">
        <f>'[2]tr (2)'!M1893</f>
        <v>101.3</v>
      </c>
      <c r="N2776" s="242">
        <f>'[2]tr (2)'!N1893</f>
        <v>101</v>
      </c>
      <c r="O2776" s="244"/>
      <c r="P2776" s="242">
        <f>'[2]tr (2)'!O1893</f>
        <v>101.1</v>
      </c>
      <c r="Q2776" s="242">
        <f>'[2]tr (2)'!P1893</f>
        <v>101</v>
      </c>
      <c r="R2776" s="242">
        <f>'[2]tr (2)'!Q1893</f>
        <v>101.2</v>
      </c>
      <c r="S2776" s="326" t="s">
        <v>1750</v>
      </c>
    </row>
    <row r="2777" spans="1:19" s="215" customFormat="1" ht="15" customHeight="1">
      <c r="A2777" s="216" t="s">
        <v>1751</v>
      </c>
      <c r="B2777" s="247">
        <f>'[2]tr (2)'!C1894</f>
        <v>103.8</v>
      </c>
      <c r="C2777" s="198">
        <f>'[2]tr (2)'!D1894</f>
        <v>103.8</v>
      </c>
      <c r="D2777" s="198">
        <f>'[2]tr (2)'!E1894</f>
        <v>102.5</v>
      </c>
      <c r="E2777" s="251"/>
      <c r="F2777" s="198">
        <f>'[2]tr (2)'!F1894</f>
        <v>102.3</v>
      </c>
      <c r="G2777" s="198">
        <f>'[2]tr (2)'!G1894</f>
        <v>102.7</v>
      </c>
      <c r="H2777" s="198">
        <f>'[2]tr (2)'!H1894</f>
        <v>102.7</v>
      </c>
      <c r="I2777" s="198">
        <f>'[2]tr (2)'!I1894</f>
        <v>102.7</v>
      </c>
      <c r="J2777" s="198">
        <f>'[2]tr (2)'!J1894</f>
        <v>100.6</v>
      </c>
      <c r="K2777" s="198">
        <f>'[2]tr (2)'!K1894</f>
        <v>100.6</v>
      </c>
      <c r="L2777" s="198">
        <f>'[2]tr (2)'!L1894</f>
        <v>100.6</v>
      </c>
      <c r="M2777" s="198">
        <f>'[2]tr (2)'!M1894</f>
        <v>100.6</v>
      </c>
      <c r="N2777" s="198">
        <f>'[2]tr (2)'!N1894</f>
        <v>100.6</v>
      </c>
      <c r="O2777" s="251"/>
      <c r="P2777" s="198">
        <f>'[2]tr (2)'!O1894</f>
        <v>100.6</v>
      </c>
      <c r="Q2777" s="198">
        <f>'[2]tr (2)'!P1894</f>
        <v>100.4</v>
      </c>
      <c r="R2777" s="198">
        <f>'[2]tr (2)'!Q1894</f>
        <v>100.4</v>
      </c>
      <c r="S2777" s="323" t="s">
        <v>1752</v>
      </c>
    </row>
    <row r="2778" spans="1:19" s="215" customFormat="1" ht="15" customHeight="1">
      <c r="A2778" s="216" t="s">
        <v>1753</v>
      </c>
      <c r="B2778" s="247">
        <f>'[2]tr (2)'!C1895</f>
        <v>114.7</v>
      </c>
      <c r="C2778" s="198">
        <f>'[2]tr (2)'!D1895</f>
        <v>113.8</v>
      </c>
      <c r="D2778" s="198">
        <f>'[2]tr (2)'!E1895</f>
        <v>113.8</v>
      </c>
      <c r="E2778" s="251"/>
      <c r="F2778" s="198">
        <f>'[2]tr (2)'!F1895</f>
        <v>113.8</v>
      </c>
      <c r="G2778" s="198">
        <f>'[2]tr (2)'!G1895</f>
        <v>111.2</v>
      </c>
      <c r="H2778" s="198">
        <f>'[2]tr (2)'!H1895</f>
        <v>111.2</v>
      </c>
      <c r="I2778" s="198">
        <f>'[2]tr (2)'!I1895</f>
        <v>111.2</v>
      </c>
      <c r="J2778" s="198">
        <f>'[2]tr (2)'!J1895</f>
        <v>111.2</v>
      </c>
      <c r="K2778" s="198">
        <f>'[2]tr (2)'!K1895</f>
        <v>105.3</v>
      </c>
      <c r="L2778" s="198">
        <f>'[2]tr (2)'!L1895</f>
        <v>100.9</v>
      </c>
      <c r="M2778" s="198">
        <f>'[2]tr (2)'!M1895</f>
        <v>100.9</v>
      </c>
      <c r="N2778" s="198">
        <f>'[2]tr (2)'!N1895</f>
        <v>100.9</v>
      </c>
      <c r="O2778" s="251"/>
      <c r="P2778" s="198">
        <f>'[2]tr (2)'!O1895</f>
        <v>100.9</v>
      </c>
      <c r="Q2778" s="198">
        <f>'[2]tr (2)'!P1895</f>
        <v>100.9</v>
      </c>
      <c r="R2778" s="198">
        <f>'[2]tr (2)'!Q1895</f>
        <v>100.9</v>
      </c>
      <c r="S2778" s="322" t="s">
        <v>1754</v>
      </c>
    </row>
    <row r="2779" spans="1:19" s="215" customFormat="1" ht="15" customHeight="1">
      <c r="A2779" s="216" t="s">
        <v>1755</v>
      </c>
      <c r="B2779" s="247">
        <f>'[2]tr (2)'!C1896</f>
        <v>103.6</v>
      </c>
      <c r="C2779" s="198">
        <f>'[2]tr (2)'!D1896</f>
        <v>106.9</v>
      </c>
      <c r="D2779" s="198">
        <f>'[2]tr (2)'!E1896</f>
        <v>106.8</v>
      </c>
      <c r="E2779" s="251"/>
      <c r="F2779" s="198">
        <f>'[2]tr (2)'!F1896</f>
        <v>105.4</v>
      </c>
      <c r="G2779" s="198">
        <f>'[2]tr (2)'!G1896</f>
        <v>105</v>
      </c>
      <c r="H2779" s="198">
        <f>'[2]tr (2)'!H1896</f>
        <v>105</v>
      </c>
      <c r="I2779" s="198">
        <f>'[2]tr (2)'!I1896</f>
        <v>105</v>
      </c>
      <c r="J2779" s="198">
        <f>'[2]tr (2)'!J1896</f>
        <v>104.6</v>
      </c>
      <c r="K2779" s="198">
        <f>'[2]tr (2)'!K1896</f>
        <v>104.6</v>
      </c>
      <c r="L2779" s="198">
        <f>'[2]tr (2)'!L1896</f>
        <v>104.6</v>
      </c>
      <c r="M2779" s="198">
        <f>'[2]tr (2)'!M1896</f>
        <v>104.6</v>
      </c>
      <c r="N2779" s="198">
        <f>'[2]tr (2)'!N1896</f>
        <v>105</v>
      </c>
      <c r="O2779" s="251"/>
      <c r="P2779" s="198">
        <f>'[2]tr (2)'!O1896</f>
        <v>105</v>
      </c>
      <c r="Q2779" s="198">
        <f>'[2]tr (2)'!P1896</f>
        <v>105</v>
      </c>
      <c r="R2779" s="198">
        <f>'[2]tr (2)'!Q1896</f>
        <v>105</v>
      </c>
      <c r="S2779" s="322" t="s">
        <v>1756</v>
      </c>
    </row>
    <row r="2780" spans="1:19" s="215" customFormat="1" ht="15" customHeight="1">
      <c r="A2780" s="216" t="s">
        <v>1757</v>
      </c>
      <c r="B2780" s="247">
        <f>'[2]tr (2)'!C1897</f>
        <v>99.7</v>
      </c>
      <c r="C2780" s="198">
        <f>'[2]tr (2)'!D1897</f>
        <v>99.8</v>
      </c>
      <c r="D2780" s="198">
        <f>'[2]tr (2)'!E1897</f>
        <v>100.3</v>
      </c>
      <c r="E2780" s="251"/>
      <c r="F2780" s="198">
        <f>'[2]tr (2)'!F1897</f>
        <v>97.5</v>
      </c>
      <c r="G2780" s="198">
        <f>'[2]tr (2)'!G1897</f>
        <v>98.7</v>
      </c>
      <c r="H2780" s="198">
        <f>'[2]tr (2)'!H1897</f>
        <v>98.7</v>
      </c>
      <c r="I2780" s="198">
        <f>'[2]tr (2)'!I1897</f>
        <v>98.7</v>
      </c>
      <c r="J2780" s="198">
        <f>'[2]tr (2)'!J1897</f>
        <v>98.7</v>
      </c>
      <c r="K2780" s="198">
        <f>'[2]tr (2)'!K1897</f>
        <v>100.5</v>
      </c>
      <c r="L2780" s="198">
        <f>'[2]tr (2)'!L1897</f>
        <v>100.5</v>
      </c>
      <c r="M2780" s="198">
        <f>'[2]tr (2)'!M1897</f>
        <v>100.5</v>
      </c>
      <c r="N2780" s="198">
        <f>'[2]tr (2)'!N1897</f>
        <v>99.4</v>
      </c>
      <c r="O2780" s="251"/>
      <c r="P2780" s="198">
        <f>'[2]tr (2)'!O1897</f>
        <v>99.4</v>
      </c>
      <c r="Q2780" s="198">
        <f>'[2]tr (2)'!P1897</f>
        <v>99.4</v>
      </c>
      <c r="R2780" s="198">
        <f>'[2]tr (2)'!Q1897</f>
        <v>100.9</v>
      </c>
      <c r="S2780" s="322" t="s">
        <v>1758</v>
      </c>
    </row>
    <row r="2781" spans="1:19" s="215" customFormat="1" ht="15" customHeight="1">
      <c r="A2781" s="216" t="s">
        <v>1759</v>
      </c>
      <c r="B2781" s="247">
        <f>'[2]tr (2)'!C1898</f>
        <v>102.2</v>
      </c>
      <c r="C2781" s="198">
        <f>'[2]tr (2)'!D1898</f>
        <v>97</v>
      </c>
      <c r="D2781" s="198">
        <f>'[2]tr (2)'!E1898</f>
        <v>97.5</v>
      </c>
      <c r="E2781" s="251"/>
      <c r="F2781" s="198">
        <f>'[2]tr (2)'!F1898</f>
        <v>97.5</v>
      </c>
      <c r="G2781" s="198">
        <f>'[2]tr (2)'!G1898</f>
        <v>96.3</v>
      </c>
      <c r="H2781" s="198">
        <f>'[2]tr (2)'!H1898</f>
        <v>96.3</v>
      </c>
      <c r="I2781" s="198">
        <f>'[2]tr (2)'!I1898</f>
        <v>96.3</v>
      </c>
      <c r="J2781" s="198">
        <f>'[2]tr (2)'!J1898</f>
        <v>96.7</v>
      </c>
      <c r="K2781" s="198">
        <f>'[2]tr (2)'!K1898</f>
        <v>102.6</v>
      </c>
      <c r="L2781" s="198">
        <f>'[2]tr (2)'!L1898</f>
        <v>102.6</v>
      </c>
      <c r="M2781" s="198">
        <f>'[2]tr (2)'!M1898</f>
        <v>101.2</v>
      </c>
      <c r="N2781" s="198">
        <f>'[2]tr (2)'!N1898</f>
        <v>100.1</v>
      </c>
      <c r="O2781" s="251"/>
      <c r="P2781" s="198">
        <f>'[2]tr (2)'!O1898</f>
        <v>100.1</v>
      </c>
      <c r="Q2781" s="198">
        <f>'[2]tr (2)'!P1898</f>
        <v>100.1</v>
      </c>
      <c r="R2781" s="198">
        <f>'[2]tr (2)'!Q1898</f>
        <v>100.1</v>
      </c>
      <c r="S2781" s="322" t="s">
        <v>1760</v>
      </c>
    </row>
    <row r="2782" spans="1:19" s="215" customFormat="1" ht="15" customHeight="1">
      <c r="A2782" s="216" t="s">
        <v>1761</v>
      </c>
      <c r="B2782" s="247">
        <f>'[2]tr (2)'!C1899</f>
        <v>102.6</v>
      </c>
      <c r="C2782" s="198">
        <f>'[2]tr (2)'!D1899</f>
        <v>100</v>
      </c>
      <c r="D2782" s="198">
        <f>'[2]tr (2)'!E1899</f>
        <v>100</v>
      </c>
      <c r="E2782" s="251"/>
      <c r="F2782" s="198">
        <f>'[2]tr (2)'!F1899</f>
        <v>100</v>
      </c>
      <c r="G2782" s="198">
        <f>'[2]tr (2)'!G1899</f>
        <v>100</v>
      </c>
      <c r="H2782" s="198">
        <f>'[2]tr (2)'!H1899</f>
        <v>100</v>
      </c>
      <c r="I2782" s="198">
        <f>'[2]tr (2)'!I1899</f>
        <v>100</v>
      </c>
      <c r="J2782" s="198">
        <f>'[2]tr (2)'!J1899</f>
        <v>100</v>
      </c>
      <c r="K2782" s="198">
        <f>'[2]tr (2)'!K1899</f>
        <v>100</v>
      </c>
      <c r="L2782" s="198">
        <f>'[2]tr (2)'!L1899</f>
        <v>100</v>
      </c>
      <c r="M2782" s="198">
        <f>'[2]tr (2)'!M1899</f>
        <v>100</v>
      </c>
      <c r="N2782" s="198">
        <f>'[2]tr (2)'!N1899</f>
        <v>100</v>
      </c>
      <c r="O2782" s="251"/>
      <c r="P2782" s="198">
        <f>'[2]tr (2)'!O1899</f>
        <v>100</v>
      </c>
      <c r="Q2782" s="198">
        <f>'[2]tr (2)'!P1899</f>
        <v>100</v>
      </c>
      <c r="R2782" s="198">
        <f>'[2]tr (2)'!Q1899</f>
        <v>100</v>
      </c>
      <c r="S2782" s="322" t="s">
        <v>1762</v>
      </c>
    </row>
    <row r="2783" spans="1:19" s="215" customFormat="1" ht="15" customHeight="1">
      <c r="A2783" s="216" t="s">
        <v>1763</v>
      </c>
      <c r="B2783" s="247">
        <f>'[2]tr (2)'!C1900</f>
        <v>108</v>
      </c>
      <c r="C2783" s="198">
        <f>'[2]tr (2)'!D1900</f>
        <v>107.9</v>
      </c>
      <c r="D2783" s="198">
        <f>'[2]tr (2)'!E1900</f>
        <v>108.5</v>
      </c>
      <c r="E2783" s="251"/>
      <c r="F2783" s="198">
        <f>'[2]tr (2)'!F1900</f>
        <v>107.6</v>
      </c>
      <c r="G2783" s="198">
        <f>'[2]tr (2)'!G1900</f>
        <v>107.7</v>
      </c>
      <c r="H2783" s="198">
        <f>'[2]tr (2)'!H1900</f>
        <v>107.3</v>
      </c>
      <c r="I2783" s="198">
        <f>'[2]tr (2)'!I1900</f>
        <v>107.3</v>
      </c>
      <c r="J2783" s="198">
        <f>'[2]tr (2)'!J1900</f>
        <v>107.1</v>
      </c>
      <c r="K2783" s="198">
        <f>'[2]tr (2)'!K1900</f>
        <v>107.3</v>
      </c>
      <c r="L2783" s="198">
        <f>'[2]tr (2)'!L1900</f>
        <v>107.3</v>
      </c>
      <c r="M2783" s="198">
        <f>'[2]tr (2)'!M1900</f>
        <v>107.5</v>
      </c>
      <c r="N2783" s="198">
        <f>'[2]tr (2)'!N1900</f>
        <v>106.2</v>
      </c>
      <c r="O2783" s="251"/>
      <c r="P2783" s="198">
        <f>'[2]tr (2)'!O1900</f>
        <v>106.9</v>
      </c>
      <c r="Q2783" s="198">
        <f>'[2]tr (2)'!P1900</f>
        <v>106.8</v>
      </c>
      <c r="R2783" s="198">
        <f>'[2]tr (2)'!Q1900</f>
        <v>105.5</v>
      </c>
      <c r="S2783" s="323" t="s">
        <v>1764</v>
      </c>
    </row>
    <row r="2784" spans="1:19" s="215" customFormat="1" ht="15" customHeight="1">
      <c r="A2784" s="216" t="s">
        <v>1765</v>
      </c>
      <c r="B2784" s="247">
        <f>'[2]tr (2)'!C1901</f>
        <v>101.1</v>
      </c>
      <c r="C2784" s="198">
        <f>'[2]tr (2)'!D1901</f>
        <v>100.6</v>
      </c>
      <c r="D2784" s="198">
        <f>'[2]tr (2)'!E1901</f>
        <v>100.1</v>
      </c>
      <c r="E2784" s="251"/>
      <c r="F2784" s="198">
        <f>'[2]tr (2)'!F1901</f>
        <v>100.1</v>
      </c>
      <c r="G2784" s="198">
        <f>'[2]tr (2)'!G1901</f>
        <v>100.1</v>
      </c>
      <c r="H2784" s="198">
        <f>'[2]tr (2)'!H1901</f>
        <v>100.1</v>
      </c>
      <c r="I2784" s="198">
        <f>'[2]tr (2)'!I1901</f>
        <v>99.9</v>
      </c>
      <c r="J2784" s="198">
        <f>'[2]tr (2)'!J1901</f>
        <v>99.9</v>
      </c>
      <c r="K2784" s="198">
        <f>'[2]tr (2)'!K1901</f>
        <v>99.9</v>
      </c>
      <c r="L2784" s="198">
        <f>'[2]tr (2)'!L1901</f>
        <v>99.9</v>
      </c>
      <c r="M2784" s="198">
        <f>'[2]tr (2)'!M1901</f>
        <v>100</v>
      </c>
      <c r="N2784" s="198">
        <f>'[2]tr (2)'!N1901</f>
        <v>100</v>
      </c>
      <c r="O2784" s="251"/>
      <c r="P2784" s="198">
        <f>'[2]tr (2)'!O1901</f>
        <v>100</v>
      </c>
      <c r="Q2784" s="198">
        <f>'[2]tr (2)'!P1901</f>
        <v>100</v>
      </c>
      <c r="R2784" s="198">
        <f>'[2]tr (2)'!Q1901</f>
        <v>100</v>
      </c>
      <c r="S2784" s="322" t="s">
        <v>1766</v>
      </c>
    </row>
    <row r="2785" spans="1:19" s="215" customFormat="1" ht="15" customHeight="1">
      <c r="A2785" s="216" t="s">
        <v>1767</v>
      </c>
      <c r="B2785" s="247">
        <f>'[2]tr (2)'!C1902</f>
        <v>97.8</v>
      </c>
      <c r="C2785" s="198">
        <f>'[2]tr (2)'!D1902</f>
        <v>97.7</v>
      </c>
      <c r="D2785" s="198">
        <f>'[2]tr (2)'!E1902</f>
        <v>97.7</v>
      </c>
      <c r="E2785" s="251"/>
      <c r="F2785" s="198">
        <f>'[2]tr (2)'!F1902</f>
        <v>97.7</v>
      </c>
      <c r="G2785" s="198">
        <f>'[2]tr (2)'!G1902</f>
        <v>98.3</v>
      </c>
      <c r="H2785" s="198">
        <f>'[2]tr (2)'!H1902</f>
        <v>97.4</v>
      </c>
      <c r="I2785" s="198">
        <f>'[2]tr (2)'!I1902</f>
        <v>97.3</v>
      </c>
      <c r="J2785" s="198">
        <f>'[2]tr (2)'!J1902</f>
        <v>97.3</v>
      </c>
      <c r="K2785" s="198">
        <f>'[2]tr (2)'!K1902</f>
        <v>98.7</v>
      </c>
      <c r="L2785" s="198">
        <f>'[2]tr (2)'!L1902</f>
        <v>98.7</v>
      </c>
      <c r="M2785" s="198">
        <f>'[2]tr (2)'!M1902</f>
        <v>99.5</v>
      </c>
      <c r="N2785" s="198">
        <f>'[2]tr (2)'!N1902</f>
        <v>99.6</v>
      </c>
      <c r="O2785" s="251"/>
      <c r="P2785" s="198">
        <f>'[2]tr (2)'!O1902</f>
        <v>99.6</v>
      </c>
      <c r="Q2785" s="198">
        <f>'[2]tr (2)'!P1902</f>
        <v>99.6</v>
      </c>
      <c r="R2785" s="198">
        <f>'[2]tr (2)'!Q1902</f>
        <v>99.7</v>
      </c>
      <c r="S2785" s="323" t="s">
        <v>1768</v>
      </c>
    </row>
    <row r="2786" spans="1:19" s="215" customFormat="1" ht="15" customHeight="1">
      <c r="A2786" s="216" t="s">
        <v>1769</v>
      </c>
      <c r="B2786" s="247">
        <f>'[2]tr (2)'!C1903</f>
        <v>100</v>
      </c>
      <c r="C2786" s="198">
        <f>'[2]tr (2)'!D1903</f>
        <v>100</v>
      </c>
      <c r="D2786" s="198">
        <f>'[2]tr (2)'!E1903</f>
        <v>100</v>
      </c>
      <c r="E2786" s="251"/>
      <c r="F2786" s="198">
        <f>'[2]tr (2)'!F1903</f>
        <v>100</v>
      </c>
      <c r="G2786" s="198">
        <f>'[2]tr (2)'!G1903</f>
        <v>100</v>
      </c>
      <c r="H2786" s="198">
        <f>'[2]tr (2)'!H1903</f>
        <v>100</v>
      </c>
      <c r="I2786" s="198">
        <f>'[2]tr (2)'!I1903</f>
        <v>100</v>
      </c>
      <c r="J2786" s="198">
        <f>'[2]tr (2)'!J1903</f>
        <v>100</v>
      </c>
      <c r="K2786" s="198">
        <f>'[2]tr (2)'!K1903</f>
        <v>100</v>
      </c>
      <c r="L2786" s="198">
        <f>'[2]tr (2)'!L1903</f>
        <v>100</v>
      </c>
      <c r="M2786" s="198">
        <f>'[2]tr (2)'!M1903</f>
        <v>100</v>
      </c>
      <c r="N2786" s="198">
        <f>'[2]tr (2)'!N1903</f>
        <v>100</v>
      </c>
      <c r="O2786" s="251"/>
      <c r="P2786" s="198">
        <f>'[2]tr (2)'!O1903</f>
        <v>100</v>
      </c>
      <c r="Q2786" s="198">
        <f>'[2]tr (2)'!P1903</f>
        <v>100</v>
      </c>
      <c r="R2786" s="198">
        <f>'[2]tr (2)'!Q1903</f>
        <v>100</v>
      </c>
      <c r="S2786" s="322" t="s">
        <v>1770</v>
      </c>
    </row>
    <row r="2787" spans="1:19" s="215" customFormat="1" ht="15" customHeight="1">
      <c r="A2787" s="216"/>
      <c r="B2787" s="247"/>
      <c r="C2787" s="198"/>
      <c r="D2787" s="242"/>
      <c r="E2787" s="244"/>
      <c r="F2787" s="242"/>
      <c r="G2787" s="242"/>
      <c r="H2787" s="242"/>
      <c r="I2787" s="242"/>
      <c r="J2787" s="242"/>
      <c r="K2787" s="242"/>
      <c r="L2787" s="242"/>
      <c r="M2787" s="242"/>
      <c r="N2787" s="242"/>
      <c r="O2787" s="244"/>
      <c r="P2787" s="242"/>
      <c r="Q2787" s="242"/>
      <c r="R2787" s="242"/>
      <c r="S2787" s="322"/>
    </row>
    <row r="2788" spans="1:19" s="215" customFormat="1" ht="15" customHeight="1">
      <c r="A2788" s="249" t="s">
        <v>1771</v>
      </c>
      <c r="B2788" s="241">
        <f>'[2]tr (2)'!C1905</f>
        <v>100.2</v>
      </c>
      <c r="C2788" s="242">
        <f>'[2]tr (2)'!D1905</f>
        <v>100.3</v>
      </c>
      <c r="D2788" s="242">
        <f>'[2]tr (2)'!E1905</f>
        <v>100.3</v>
      </c>
      <c r="E2788" s="244"/>
      <c r="F2788" s="242">
        <f>'[2]tr (2)'!F1905</f>
        <v>100.3</v>
      </c>
      <c r="G2788" s="242">
        <f>'[2]tr (2)'!G1905</f>
        <v>100.4</v>
      </c>
      <c r="H2788" s="242">
        <f>'[2]tr (2)'!H1905</f>
        <v>100.4</v>
      </c>
      <c r="I2788" s="242">
        <f>'[2]tr (2)'!I1905</f>
        <v>100.5</v>
      </c>
      <c r="J2788" s="242">
        <f>'[2]tr (2)'!J1905</f>
        <v>100.5</v>
      </c>
      <c r="K2788" s="242">
        <f>'[2]tr (2)'!K1905</f>
        <v>100.3</v>
      </c>
      <c r="L2788" s="242">
        <f>'[2]tr (2)'!L1905</f>
        <v>100.6</v>
      </c>
      <c r="M2788" s="242">
        <f>'[2]tr (2)'!M1905</f>
        <v>100.5</v>
      </c>
      <c r="N2788" s="242">
        <f>'[2]tr (2)'!N1905</f>
        <v>100.5</v>
      </c>
      <c r="O2788" s="244"/>
      <c r="P2788" s="242">
        <f>'[2]tr (2)'!O1905</f>
        <v>100.3</v>
      </c>
      <c r="Q2788" s="242">
        <f>'[2]tr (2)'!P1905</f>
        <v>100.3</v>
      </c>
      <c r="R2788" s="242">
        <f>'[2]tr (2)'!Q1905</f>
        <v>100.3</v>
      </c>
      <c r="S2788" s="326" t="s">
        <v>1772</v>
      </c>
    </row>
    <row r="2789" spans="1:19" ht="15" customHeight="1">
      <c r="A2789" s="216" t="s">
        <v>1773</v>
      </c>
      <c r="B2789" s="247">
        <f>'[2]tr (2)'!C1906</f>
        <v>98</v>
      </c>
      <c r="C2789" s="198">
        <f>'[2]tr (2)'!D1906</f>
        <v>98</v>
      </c>
      <c r="D2789" s="198">
        <f>'[2]tr (2)'!E1906</f>
        <v>98</v>
      </c>
      <c r="E2789" s="251"/>
      <c r="F2789" s="198">
        <f>'[2]tr (2)'!F1906</f>
        <v>98</v>
      </c>
      <c r="G2789" s="198">
        <f>'[2]tr (2)'!G1906</f>
        <v>98.2</v>
      </c>
      <c r="H2789" s="198">
        <f>'[2]tr (2)'!H1906</f>
        <v>98.2</v>
      </c>
      <c r="I2789" s="198">
        <f>'[2]tr (2)'!I1906</f>
        <v>98.3</v>
      </c>
      <c r="J2789" s="198">
        <f>'[2]tr (2)'!J1906</f>
        <v>98.3</v>
      </c>
      <c r="K2789" s="198">
        <f>'[2]tr (2)'!K1906</f>
        <v>98.3</v>
      </c>
      <c r="L2789" s="198">
        <f>'[2]tr (2)'!L1906</f>
        <v>98.8</v>
      </c>
      <c r="M2789" s="198">
        <f>'[2]tr (2)'!M1906</f>
        <v>98.8</v>
      </c>
      <c r="N2789" s="198">
        <f>'[2]tr (2)'!N1906</f>
        <v>98.8</v>
      </c>
      <c r="O2789" s="251"/>
      <c r="P2789" s="198">
        <f>'[2]tr (2)'!O1906</f>
        <v>98.8</v>
      </c>
      <c r="Q2789" s="198">
        <f>'[2]tr (2)'!P1906</f>
        <v>98.8</v>
      </c>
      <c r="R2789" s="198">
        <f>'[2]tr (2)'!Q1906</f>
        <v>98.8</v>
      </c>
      <c r="S2789" s="322" t="s">
        <v>1774</v>
      </c>
    </row>
    <row r="2790" spans="1:19" ht="15" customHeight="1">
      <c r="A2790" s="216" t="s">
        <v>1775</v>
      </c>
      <c r="B2790" s="247">
        <f>'[2]tr (2)'!C1907</f>
        <v>100</v>
      </c>
      <c r="C2790" s="198">
        <f>'[2]tr (2)'!D1907</f>
        <v>100</v>
      </c>
      <c r="D2790" s="198">
        <f>'[2]tr (2)'!E1907</f>
        <v>100</v>
      </c>
      <c r="E2790" s="251"/>
      <c r="F2790" s="198">
        <f>'[2]tr (2)'!F1907</f>
        <v>100</v>
      </c>
      <c r="G2790" s="198">
        <f>'[2]tr (2)'!G1907</f>
        <v>100</v>
      </c>
      <c r="H2790" s="198">
        <f>'[2]tr (2)'!H1907</f>
        <v>100</v>
      </c>
      <c r="I2790" s="198">
        <f>'[2]tr (2)'!I1907</f>
        <v>100</v>
      </c>
      <c r="J2790" s="198">
        <f>'[2]tr (2)'!J1907</f>
        <v>100</v>
      </c>
      <c r="K2790" s="198">
        <f>'[2]tr (2)'!K1907</f>
        <v>100</v>
      </c>
      <c r="L2790" s="198">
        <f>'[2]tr (2)'!L1907</f>
        <v>100</v>
      </c>
      <c r="M2790" s="198">
        <f>'[2]tr (2)'!M1907</f>
        <v>100</v>
      </c>
      <c r="N2790" s="198">
        <f>'[2]tr (2)'!N1907</f>
        <v>100</v>
      </c>
      <c r="O2790" s="251"/>
      <c r="P2790" s="198">
        <f>'[2]tr (2)'!O1907</f>
        <v>100</v>
      </c>
      <c r="Q2790" s="198">
        <f>'[2]tr (2)'!P1907</f>
        <v>100</v>
      </c>
      <c r="R2790" s="198">
        <f>'[2]tr (2)'!Q1907</f>
        <v>100</v>
      </c>
      <c r="S2790" s="322" t="s">
        <v>1776</v>
      </c>
    </row>
    <row r="2791" spans="1:19" ht="15" customHeight="1">
      <c r="A2791" s="216" t="s">
        <v>1777</v>
      </c>
      <c r="B2791" s="247">
        <f>'[2]tr (2)'!C1908</f>
        <v>100</v>
      </c>
      <c r="C2791" s="198">
        <f>'[2]tr (2)'!D1908</f>
        <v>100</v>
      </c>
      <c r="D2791" s="198">
        <f>'[2]tr (2)'!E1908</f>
        <v>100</v>
      </c>
      <c r="E2791" s="251"/>
      <c r="F2791" s="198">
        <f>'[2]tr (2)'!F1908</f>
        <v>100</v>
      </c>
      <c r="G2791" s="198">
        <f>'[2]tr (2)'!G1908</f>
        <v>100</v>
      </c>
      <c r="H2791" s="198">
        <f>'[2]tr (2)'!H1908</f>
        <v>100</v>
      </c>
      <c r="I2791" s="198">
        <f>'[2]tr (2)'!I1908</f>
        <v>100</v>
      </c>
      <c r="J2791" s="198">
        <f>'[2]tr (2)'!J1908</f>
        <v>100</v>
      </c>
      <c r="K2791" s="198">
        <f>'[2]tr (2)'!K1908</f>
        <v>100</v>
      </c>
      <c r="L2791" s="198">
        <f>'[2]tr (2)'!L1908</f>
        <v>100</v>
      </c>
      <c r="M2791" s="198">
        <f>'[2]tr (2)'!M1908</f>
        <v>100</v>
      </c>
      <c r="N2791" s="198">
        <f>'[2]tr (2)'!N1908</f>
        <v>100</v>
      </c>
      <c r="O2791" s="251"/>
      <c r="P2791" s="198">
        <f>'[2]tr (2)'!O1908</f>
        <v>100</v>
      </c>
      <c r="Q2791" s="198">
        <f>'[2]tr (2)'!P1908</f>
        <v>100</v>
      </c>
      <c r="R2791" s="198">
        <f>'[2]tr (2)'!Q1908</f>
        <v>100</v>
      </c>
      <c r="S2791" s="322" t="s">
        <v>1778</v>
      </c>
    </row>
    <row r="2792" spans="1:19" ht="15" customHeight="1">
      <c r="A2792" s="216" t="s">
        <v>1779</v>
      </c>
      <c r="B2792" s="247">
        <f>'[2]tr (2)'!C1909</f>
        <v>107.3</v>
      </c>
      <c r="C2792" s="198">
        <f>'[2]tr (2)'!D1909</f>
        <v>107.3</v>
      </c>
      <c r="D2792" s="198">
        <f>'[2]tr (2)'!E1909</f>
        <v>107.3</v>
      </c>
      <c r="E2792" s="251"/>
      <c r="F2792" s="198">
        <f>'[2]tr (2)'!F1909</f>
        <v>107.3</v>
      </c>
      <c r="G2792" s="198">
        <f>'[2]tr (2)'!G1909</f>
        <v>107.3</v>
      </c>
      <c r="H2792" s="198">
        <f>'[2]tr (2)'!H1909</f>
        <v>107.3</v>
      </c>
      <c r="I2792" s="198">
        <f>'[2]tr (2)'!I1909</f>
        <v>107.3</v>
      </c>
      <c r="J2792" s="198">
        <f>'[2]tr (2)'!J1909</f>
        <v>107.3</v>
      </c>
      <c r="K2792" s="198">
        <f>'[2]tr (2)'!K1909</f>
        <v>107.3</v>
      </c>
      <c r="L2792" s="198">
        <f>'[2]tr (2)'!L1909</f>
        <v>106.9</v>
      </c>
      <c r="M2792" s="198">
        <f>'[2]tr (2)'!M1909</f>
        <v>106.9</v>
      </c>
      <c r="N2792" s="198">
        <f>'[2]tr (2)'!N1909</f>
        <v>106.9</v>
      </c>
      <c r="O2792" s="251"/>
      <c r="P2792" s="198">
        <f>'[2]tr (2)'!O1909</f>
        <v>105.4</v>
      </c>
      <c r="Q2792" s="198">
        <f>'[2]tr (2)'!P1909</f>
        <v>105.4</v>
      </c>
      <c r="R2792" s="198">
        <f>'[2]tr (2)'!Q1909</f>
        <v>105.4</v>
      </c>
      <c r="S2792" s="322" t="s">
        <v>1780</v>
      </c>
    </row>
    <row r="2793" spans="1:19" ht="15" customHeight="1">
      <c r="A2793" s="216" t="s">
        <v>1781</v>
      </c>
      <c r="B2793" s="247">
        <f>'[2]tr (2)'!C1910</f>
        <v>99.9</v>
      </c>
      <c r="C2793" s="198">
        <f>'[2]tr (2)'!D1910</f>
        <v>99.9</v>
      </c>
      <c r="D2793" s="198">
        <f>'[2]tr (2)'!E1910</f>
        <v>99.9</v>
      </c>
      <c r="E2793" s="251"/>
      <c r="F2793" s="198">
        <f>'[2]tr (2)'!F1910</f>
        <v>99.9</v>
      </c>
      <c r="G2793" s="198">
        <f>'[2]tr (2)'!G1910</f>
        <v>99.9</v>
      </c>
      <c r="H2793" s="198">
        <f>'[2]tr (2)'!H1910</f>
        <v>99.9</v>
      </c>
      <c r="I2793" s="198">
        <f>'[2]tr (2)'!I1910</f>
        <v>99.9</v>
      </c>
      <c r="J2793" s="198">
        <f>'[2]tr (2)'!J1910</f>
        <v>99.9</v>
      </c>
      <c r="K2793" s="198">
        <f>'[2]tr (2)'!K1910</f>
        <v>99</v>
      </c>
      <c r="L2793" s="198">
        <f>'[2]tr (2)'!L1910</f>
        <v>100.7</v>
      </c>
      <c r="M2793" s="198">
        <f>'[2]tr (2)'!M1910</f>
        <v>100.6</v>
      </c>
      <c r="N2793" s="198">
        <f>'[2]tr (2)'!N1910</f>
        <v>100.6</v>
      </c>
      <c r="O2793" s="251"/>
      <c r="P2793" s="198">
        <f>'[2]tr (2)'!O1910</f>
        <v>100.6</v>
      </c>
      <c r="Q2793" s="198">
        <f>'[2]tr (2)'!P1910</f>
        <v>100.6</v>
      </c>
      <c r="R2793" s="198">
        <f>'[2]tr (2)'!Q1910</f>
        <v>100.6</v>
      </c>
      <c r="S2793" s="322" t="s">
        <v>1782</v>
      </c>
    </row>
    <row r="2794" spans="1:19" ht="15" customHeight="1">
      <c r="A2794" s="216" t="s">
        <v>1783</v>
      </c>
      <c r="B2794" s="247">
        <f>'[2]tr (2)'!C1911</f>
        <v>100</v>
      </c>
      <c r="C2794" s="198">
        <f>'[2]tr (2)'!D1911</f>
        <v>100.7</v>
      </c>
      <c r="D2794" s="198">
        <f>'[2]tr (2)'!E1911</f>
        <v>100.7</v>
      </c>
      <c r="E2794" s="251"/>
      <c r="F2794" s="198">
        <f>'[2]tr (2)'!F1911</f>
        <v>100.7</v>
      </c>
      <c r="G2794" s="198">
        <f>'[2]tr (2)'!G1911</f>
        <v>100.7</v>
      </c>
      <c r="H2794" s="198">
        <f>'[2]tr (2)'!H1911</f>
        <v>100.7</v>
      </c>
      <c r="I2794" s="198">
        <f>'[2]tr (2)'!I1911</f>
        <v>100.7</v>
      </c>
      <c r="J2794" s="198">
        <f>'[2]tr (2)'!J1911</f>
        <v>100.7</v>
      </c>
      <c r="K2794" s="198">
        <f>'[2]tr (2)'!K1911</f>
        <v>100.4</v>
      </c>
      <c r="L2794" s="198">
        <f>'[2]tr (2)'!L1911</f>
        <v>100.4</v>
      </c>
      <c r="M2794" s="198">
        <f>'[2]tr (2)'!M1911</f>
        <v>100</v>
      </c>
      <c r="N2794" s="198">
        <f>'[2]tr (2)'!N1911</f>
        <v>100</v>
      </c>
      <c r="O2794" s="251"/>
      <c r="P2794" s="198">
        <f>'[2]tr (2)'!O1911</f>
        <v>100</v>
      </c>
      <c r="Q2794" s="198">
        <f>'[2]tr (2)'!P1911</f>
        <v>100</v>
      </c>
      <c r="R2794" s="198">
        <f>'[2]tr (2)'!Q1911</f>
        <v>100</v>
      </c>
      <c r="S2794" s="322" t="s">
        <v>1784</v>
      </c>
    </row>
    <row r="2795" spans="1:19" ht="15" customHeight="1">
      <c r="A2795" s="216" t="s">
        <v>1785</v>
      </c>
      <c r="B2795" s="247">
        <f>'[2]tr (2)'!C1912</f>
        <v>100</v>
      </c>
      <c r="C2795" s="198">
        <f>'[2]tr (2)'!D1912</f>
        <v>100</v>
      </c>
      <c r="D2795" s="198">
        <f>'[2]tr (2)'!E1912</f>
        <v>100</v>
      </c>
      <c r="E2795" s="251"/>
      <c r="F2795" s="198">
        <f>'[2]tr (2)'!F1912</f>
        <v>100</v>
      </c>
      <c r="G2795" s="198">
        <f>'[2]tr (2)'!G1912</f>
        <v>100</v>
      </c>
      <c r="H2795" s="198">
        <f>'[2]tr (2)'!H1912</f>
        <v>100</v>
      </c>
      <c r="I2795" s="198">
        <f>'[2]tr (2)'!I1912</f>
        <v>100</v>
      </c>
      <c r="J2795" s="198">
        <f>'[2]tr (2)'!J1912</f>
        <v>100</v>
      </c>
      <c r="K2795" s="198">
        <f>'[2]tr (2)'!K1912</f>
        <v>100</v>
      </c>
      <c r="L2795" s="198">
        <f>'[2]tr (2)'!L1912</f>
        <v>100</v>
      </c>
      <c r="M2795" s="198">
        <f>'[2]tr (2)'!M1912</f>
        <v>100</v>
      </c>
      <c r="N2795" s="198">
        <f>'[2]tr (2)'!N1912</f>
        <v>100</v>
      </c>
      <c r="O2795" s="251"/>
      <c r="P2795" s="198">
        <f>'[2]tr (2)'!O1912</f>
        <v>100</v>
      </c>
      <c r="Q2795" s="198">
        <f>'[2]tr (2)'!P1912</f>
        <v>100</v>
      </c>
      <c r="R2795" s="198">
        <f>'[2]tr (2)'!Q1912</f>
        <v>100</v>
      </c>
      <c r="S2795" s="322" t="s">
        <v>1786</v>
      </c>
    </row>
    <row r="2796" spans="1:19" ht="15" customHeight="1">
      <c r="B2796" s="247"/>
      <c r="C2796" s="198"/>
      <c r="D2796" s="242"/>
      <c r="E2796" s="244"/>
      <c r="F2796" s="242"/>
      <c r="G2796" s="242"/>
      <c r="H2796" s="242"/>
      <c r="I2796" s="242"/>
      <c r="J2796" s="242"/>
      <c r="K2796" s="242"/>
      <c r="L2796" s="242"/>
      <c r="M2796" s="242"/>
      <c r="N2796" s="242"/>
      <c r="O2796" s="244"/>
      <c r="P2796" s="242"/>
      <c r="Q2796" s="242"/>
      <c r="R2796" s="242"/>
      <c r="S2796" s="322"/>
    </row>
    <row r="2797" spans="1:19" ht="15" customHeight="1">
      <c r="A2797" s="249" t="s">
        <v>1787</v>
      </c>
      <c r="B2797" s="241">
        <f>'[2]tr (2)'!C1914</f>
        <v>111.6</v>
      </c>
      <c r="C2797" s="242">
        <f>'[2]tr (2)'!D1914</f>
        <v>105.3</v>
      </c>
      <c r="D2797" s="242">
        <f>'[2]tr (2)'!E1914</f>
        <v>104.8</v>
      </c>
      <c r="E2797" s="244"/>
      <c r="F2797" s="242">
        <f>'[2]tr (2)'!F1914</f>
        <v>103</v>
      </c>
      <c r="G2797" s="242">
        <f>'[2]tr (2)'!G1914</f>
        <v>101.5</v>
      </c>
      <c r="H2797" s="242">
        <f>'[2]tr (2)'!H1914</f>
        <v>101.4</v>
      </c>
      <c r="I2797" s="242">
        <f>'[2]tr (2)'!I1914</f>
        <v>104.5</v>
      </c>
      <c r="J2797" s="242">
        <f>'[2]tr (2)'!J1914</f>
        <v>104.7</v>
      </c>
      <c r="K2797" s="242">
        <f>'[2]tr (2)'!K1914</f>
        <v>105.6</v>
      </c>
      <c r="L2797" s="242">
        <f>'[2]tr (2)'!L1914</f>
        <v>104.6</v>
      </c>
      <c r="M2797" s="242">
        <f>'[2]tr (2)'!M1914</f>
        <v>104.6</v>
      </c>
      <c r="N2797" s="242">
        <f>'[2]tr (2)'!N1914</f>
        <v>105.6</v>
      </c>
      <c r="O2797" s="244"/>
      <c r="P2797" s="242">
        <f>'[2]tr (2)'!O1914</f>
        <v>105.3</v>
      </c>
      <c r="Q2797" s="242">
        <f>'[2]tr (2)'!P1914</f>
        <v>105.6</v>
      </c>
      <c r="R2797" s="242">
        <f>'[2]tr (2)'!Q1914</f>
        <v>105.8</v>
      </c>
      <c r="S2797" s="326" t="s">
        <v>1788</v>
      </c>
    </row>
    <row r="2798" spans="1:19" ht="15" customHeight="1">
      <c r="A2798" s="216" t="s">
        <v>1789</v>
      </c>
      <c r="B2798" s="247">
        <f>'[2]tr (2)'!C1915</f>
        <v>114.6</v>
      </c>
      <c r="C2798" s="198">
        <f>'[2]tr (2)'!D1915</f>
        <v>114.6</v>
      </c>
      <c r="D2798" s="198">
        <f>'[2]tr (2)'!E1915</f>
        <v>110.7</v>
      </c>
      <c r="E2798" s="251"/>
      <c r="F2798" s="198">
        <f>'[2]tr (2)'!F1915</f>
        <v>110.7</v>
      </c>
      <c r="G2798" s="198">
        <f>'[2]tr (2)'!G1915</f>
        <v>110.9</v>
      </c>
      <c r="H2798" s="198">
        <f>'[2]tr (2)'!H1915</f>
        <v>110.7</v>
      </c>
      <c r="I2798" s="198">
        <f>'[2]tr (2)'!I1915</f>
        <v>110.7</v>
      </c>
      <c r="J2798" s="198">
        <f>'[2]tr (2)'!J1915</f>
        <v>105.4</v>
      </c>
      <c r="K2798" s="198">
        <f>'[2]tr (2)'!K1915</f>
        <v>104.8</v>
      </c>
      <c r="L2798" s="198">
        <f>'[2]tr (2)'!L1915</f>
        <v>103.6</v>
      </c>
      <c r="M2798" s="198">
        <f>'[2]tr (2)'!M1915</f>
        <v>103.6</v>
      </c>
      <c r="N2798" s="198">
        <f>'[2]tr (2)'!N1915</f>
        <v>108.4</v>
      </c>
      <c r="O2798" s="251"/>
      <c r="P2798" s="198">
        <f>'[2]tr (2)'!O1915</f>
        <v>108.4</v>
      </c>
      <c r="Q2798" s="198">
        <f>'[2]tr (2)'!P1915</f>
        <v>108.2</v>
      </c>
      <c r="R2798" s="198">
        <f>'[2]tr (2)'!Q1915</f>
        <v>108.2</v>
      </c>
      <c r="S2798" s="322" t="s">
        <v>1790</v>
      </c>
    </row>
    <row r="2799" spans="1:19" ht="15" customHeight="1">
      <c r="A2799" s="216" t="s">
        <v>1791</v>
      </c>
      <c r="B2799" s="247">
        <f>'[2]tr (2)'!C1916</f>
        <v>101.9</v>
      </c>
      <c r="C2799" s="198">
        <f>'[2]tr (2)'!D1916</f>
        <v>103.8</v>
      </c>
      <c r="D2799" s="198">
        <f>'[2]tr (2)'!E1916</f>
        <v>103.8</v>
      </c>
      <c r="E2799" s="251"/>
      <c r="F2799" s="198">
        <f>'[2]tr (2)'!F1916</f>
        <v>103.8</v>
      </c>
      <c r="G2799" s="198">
        <f>'[2]tr (2)'!G1916</f>
        <v>103.9</v>
      </c>
      <c r="H2799" s="198">
        <f>'[2]tr (2)'!H1916</f>
        <v>103.8</v>
      </c>
      <c r="I2799" s="198">
        <f>'[2]tr (2)'!I1916</f>
        <v>103.8</v>
      </c>
      <c r="J2799" s="198">
        <f>'[2]tr (2)'!J1916</f>
        <v>103.8</v>
      </c>
      <c r="K2799" s="198">
        <f>'[2]tr (2)'!K1916</f>
        <v>103.8</v>
      </c>
      <c r="L2799" s="198">
        <f>'[2]tr (2)'!L1916</f>
        <v>103.8</v>
      </c>
      <c r="M2799" s="198">
        <f>'[2]tr (2)'!M1916</f>
        <v>103.8</v>
      </c>
      <c r="N2799" s="198">
        <f>'[2]tr (2)'!N1916</f>
        <v>103.8</v>
      </c>
      <c r="O2799" s="251"/>
      <c r="P2799" s="198">
        <f>'[2]tr (2)'!O1916</f>
        <v>103.8</v>
      </c>
      <c r="Q2799" s="198">
        <f>'[2]tr (2)'!P1916</f>
        <v>103.8</v>
      </c>
      <c r="R2799" s="198">
        <f>'[2]tr (2)'!Q1916</f>
        <v>103.8</v>
      </c>
      <c r="S2799" s="322" t="s">
        <v>1792</v>
      </c>
    </row>
    <row r="2800" spans="1:19" ht="15" customHeight="1">
      <c r="A2800" s="216" t="s">
        <v>1793</v>
      </c>
      <c r="B2800" s="247">
        <f>'[2]tr (2)'!C1917</f>
        <v>128.6</v>
      </c>
      <c r="C2800" s="198">
        <f>'[2]tr (2)'!D1917</f>
        <v>128.6</v>
      </c>
      <c r="D2800" s="198">
        <f>'[2]tr (2)'!E1917</f>
        <v>128.6</v>
      </c>
      <c r="E2800" s="251"/>
      <c r="F2800" s="198">
        <f>'[2]tr (2)'!F1917</f>
        <v>120</v>
      </c>
      <c r="G2800" s="198">
        <f>'[2]tr (2)'!G1917</f>
        <v>120.1</v>
      </c>
      <c r="H2800" s="198">
        <f>'[2]tr (2)'!H1917</f>
        <v>120</v>
      </c>
      <c r="I2800" s="198">
        <f>'[2]tr (2)'!I1917</f>
        <v>120</v>
      </c>
      <c r="J2800" s="198">
        <f>'[2]tr (2)'!J1917</f>
        <v>120</v>
      </c>
      <c r="K2800" s="198">
        <f>'[2]tr (2)'!K1917</f>
        <v>120</v>
      </c>
      <c r="L2800" s="198">
        <f>'[2]tr (2)'!L1917</f>
        <v>120</v>
      </c>
      <c r="M2800" s="198">
        <f>'[2]tr (2)'!M1917</f>
        <v>120</v>
      </c>
      <c r="N2800" s="198">
        <f>'[2]tr (2)'!N1917</f>
        <v>120</v>
      </c>
      <c r="O2800" s="251"/>
      <c r="P2800" s="198">
        <f>'[2]tr (2)'!O1917</f>
        <v>120</v>
      </c>
      <c r="Q2800" s="198">
        <f>'[2]tr (2)'!P1917</f>
        <v>120</v>
      </c>
      <c r="R2800" s="198">
        <f>'[2]tr (2)'!Q1917</f>
        <v>120</v>
      </c>
      <c r="S2800" s="323" t="s">
        <v>1794</v>
      </c>
    </row>
    <row r="2801" spans="1:19" ht="15" customHeight="1">
      <c r="A2801" s="216" t="s">
        <v>1795</v>
      </c>
      <c r="B2801" s="247">
        <f>'[2]tr (2)'!C1918</f>
        <v>104.3</v>
      </c>
      <c r="C2801" s="198">
        <f>'[2]tr (2)'!D1918</f>
        <v>105.4</v>
      </c>
      <c r="D2801" s="198">
        <f>'[2]tr (2)'!E1918</f>
        <v>105</v>
      </c>
      <c r="E2801" s="251"/>
      <c r="F2801" s="198">
        <f>'[2]tr (2)'!F1918</f>
        <v>104.6</v>
      </c>
      <c r="G2801" s="198">
        <f>'[2]tr (2)'!G1918</f>
        <v>104.7</v>
      </c>
      <c r="H2801" s="198">
        <f>'[2]tr (2)'!H1918</f>
        <v>104.7</v>
      </c>
      <c r="I2801" s="198">
        <f>'[2]tr (2)'!I1918</f>
        <v>104.7</v>
      </c>
      <c r="J2801" s="198">
        <f>'[2]tr (2)'!J1918</f>
        <v>104.7</v>
      </c>
      <c r="K2801" s="198">
        <f>'[2]tr (2)'!K1918</f>
        <v>104.3</v>
      </c>
      <c r="L2801" s="198">
        <f>'[2]tr (2)'!L1918</f>
        <v>98.9</v>
      </c>
      <c r="M2801" s="198">
        <f>'[2]tr (2)'!M1918</f>
        <v>98.9</v>
      </c>
      <c r="N2801" s="198">
        <f>'[2]tr (2)'!N1918</f>
        <v>98.9</v>
      </c>
      <c r="O2801" s="251"/>
      <c r="P2801" s="198">
        <f>'[2]tr (2)'!O1918</f>
        <v>98.9</v>
      </c>
      <c r="Q2801" s="198">
        <f>'[2]tr (2)'!P1918</f>
        <v>98.9</v>
      </c>
      <c r="R2801" s="198">
        <f>'[2]tr (2)'!Q1918</f>
        <v>98.9</v>
      </c>
      <c r="S2801" s="322" t="s">
        <v>1796</v>
      </c>
    </row>
    <row r="2802" spans="1:19" ht="15" customHeight="1">
      <c r="A2802" s="216" t="s">
        <v>1797</v>
      </c>
      <c r="B2802" s="247">
        <f>'[2]tr (2)'!C1919</f>
        <v>87.8</v>
      </c>
      <c r="C2802" s="198">
        <f>'[2]tr (2)'!D1919</f>
        <v>89.1</v>
      </c>
      <c r="D2802" s="198">
        <f>'[2]tr (2)'!E1919</f>
        <v>90.4</v>
      </c>
      <c r="E2802" s="251"/>
      <c r="F2802" s="198">
        <f>'[2]tr (2)'!F1919</f>
        <v>85.3</v>
      </c>
      <c r="G2802" s="198">
        <f>'[2]tr (2)'!G1919</f>
        <v>78.400000000000006</v>
      </c>
      <c r="H2802" s="198">
        <f>'[2]tr (2)'!H1919</f>
        <v>79.099999999999994</v>
      </c>
      <c r="I2802" s="198">
        <f>'[2]tr (2)'!I1919</f>
        <v>93.6</v>
      </c>
      <c r="J2802" s="198">
        <f>'[2]tr (2)'!J1919</f>
        <v>100.3</v>
      </c>
      <c r="K2802" s="198">
        <f>'[2]tr (2)'!K1919</f>
        <v>105.2</v>
      </c>
      <c r="L2802" s="198">
        <f>'[2]tr (2)'!L1919</f>
        <v>103.4</v>
      </c>
      <c r="M2802" s="198">
        <f>'[2]tr (2)'!M1919</f>
        <v>103.7</v>
      </c>
      <c r="N2802" s="198">
        <f>'[2]tr (2)'!N1919</f>
        <v>103.8</v>
      </c>
      <c r="O2802" s="251"/>
      <c r="P2802" s="198">
        <f>'[2]tr (2)'!O1919</f>
        <v>102.6</v>
      </c>
      <c r="Q2802" s="198">
        <f>'[2]tr (2)'!P1919</f>
        <v>104.2</v>
      </c>
      <c r="R2802" s="198">
        <f>'[2]tr (2)'!Q1919</f>
        <v>105.4</v>
      </c>
      <c r="S2802" s="323" t="s">
        <v>1798</v>
      </c>
    </row>
    <row r="2803" spans="1:19" ht="15" customHeight="1">
      <c r="A2803" s="216" t="s">
        <v>1799</v>
      </c>
      <c r="B2803" s="247">
        <f>'[2]tr (2)'!C1920</f>
        <v>123.4</v>
      </c>
      <c r="C2803" s="198">
        <f>'[2]tr (2)'!D1920</f>
        <v>123.4</v>
      </c>
      <c r="D2803" s="198">
        <f>'[2]tr (2)'!E1920</f>
        <v>123.4</v>
      </c>
      <c r="E2803" s="251"/>
      <c r="F2803" s="198">
        <f>'[2]tr (2)'!F1920</f>
        <v>121.2</v>
      </c>
      <c r="G2803" s="198">
        <f>'[2]tr (2)'!G1920</f>
        <v>121.2</v>
      </c>
      <c r="H2803" s="198">
        <f>'[2]tr (2)'!H1920</f>
        <v>119.3</v>
      </c>
      <c r="I2803" s="198">
        <f>'[2]tr (2)'!I1920</f>
        <v>119.3</v>
      </c>
      <c r="J2803" s="198">
        <f>'[2]tr (2)'!J1920</f>
        <v>117.8</v>
      </c>
      <c r="K2803" s="198">
        <f>'[2]tr (2)'!K1920</f>
        <v>117.8</v>
      </c>
      <c r="L2803" s="198">
        <f>'[2]tr (2)'!L1920</f>
        <v>115.9</v>
      </c>
      <c r="M2803" s="198">
        <f>'[2]tr (2)'!M1920</f>
        <v>115.9</v>
      </c>
      <c r="N2803" s="198">
        <f>'[2]tr (2)'!N1920</f>
        <v>115.5</v>
      </c>
      <c r="O2803" s="251"/>
      <c r="P2803" s="198">
        <f>'[2]tr (2)'!O1920</f>
        <v>114.7</v>
      </c>
      <c r="Q2803" s="198">
        <f>'[2]tr (2)'!P1920</f>
        <v>114.7</v>
      </c>
      <c r="R2803" s="198">
        <f>'[2]tr (2)'!Q1920</f>
        <v>114.7</v>
      </c>
      <c r="S2803" s="322" t="s">
        <v>1800</v>
      </c>
    </row>
    <row r="2804" spans="1:19" ht="15" customHeight="1">
      <c r="A2804" s="216" t="s">
        <v>1987</v>
      </c>
      <c r="B2804" s="247">
        <f>'[2]tr (2)'!C1921</f>
        <v>111</v>
      </c>
      <c r="C2804" s="198">
        <f>'[2]tr (2)'!D1921</f>
        <v>111</v>
      </c>
      <c r="D2804" s="198">
        <f>'[2]tr (2)'!E1921</f>
        <v>111</v>
      </c>
      <c r="E2804" s="251"/>
      <c r="F2804" s="198">
        <f>'[2]tr (2)'!F1921</f>
        <v>111</v>
      </c>
      <c r="G2804" s="198">
        <f>'[2]tr (2)'!G1921</f>
        <v>111</v>
      </c>
      <c r="H2804" s="198">
        <f>'[2]tr (2)'!H1921</f>
        <v>111</v>
      </c>
      <c r="I2804" s="198">
        <f>'[2]tr (2)'!I1921</f>
        <v>111</v>
      </c>
      <c r="J2804" s="198">
        <f>'[2]tr (2)'!J1921</f>
        <v>111</v>
      </c>
      <c r="K2804" s="198">
        <f>'[2]tr (2)'!K1921</f>
        <v>111</v>
      </c>
      <c r="L2804" s="198">
        <f>'[2]tr (2)'!L1921</f>
        <v>111</v>
      </c>
      <c r="M2804" s="198">
        <f>'[2]tr (2)'!M1921</f>
        <v>111</v>
      </c>
      <c r="N2804" s="198">
        <f>'[2]tr (2)'!N1921</f>
        <v>111</v>
      </c>
      <c r="O2804" s="251"/>
      <c r="P2804" s="198">
        <f>'[2]tr (2)'!O1921</f>
        <v>111</v>
      </c>
      <c r="Q2804" s="198">
        <f>'[2]tr (2)'!P1921</f>
        <v>111</v>
      </c>
      <c r="R2804" s="198">
        <f>'[2]tr (2)'!Q1921</f>
        <v>111</v>
      </c>
      <c r="S2804" s="322" t="s">
        <v>1802</v>
      </c>
    </row>
    <row r="2805" spans="1:19" ht="15" customHeight="1">
      <c r="A2805" s="216" t="s">
        <v>1805</v>
      </c>
      <c r="B2805" s="247">
        <f>'[2]tr (2)'!C1922</f>
        <v>122</v>
      </c>
      <c r="C2805" s="198">
        <f>'[2]tr (2)'!D1922</f>
        <v>102.2</v>
      </c>
      <c r="D2805" s="198">
        <f>'[2]tr (2)'!E1922</f>
        <v>102.2</v>
      </c>
      <c r="E2805" s="251"/>
      <c r="F2805" s="198">
        <f>'[2]tr (2)'!F1922</f>
        <v>101.1</v>
      </c>
      <c r="G2805" s="198">
        <f>'[2]tr (2)'!G1922</f>
        <v>101.1</v>
      </c>
      <c r="H2805" s="198">
        <f>'[2]tr (2)'!H1922</f>
        <v>101.1</v>
      </c>
      <c r="I2805" s="198">
        <f>'[2]tr (2)'!I1922</f>
        <v>101.1</v>
      </c>
      <c r="J2805" s="198">
        <f>'[2]tr (2)'!J1922</f>
        <v>101.1</v>
      </c>
      <c r="K2805" s="198">
        <f>'[2]tr (2)'!K1922</f>
        <v>101.1</v>
      </c>
      <c r="L2805" s="198">
        <f>'[2]tr (2)'!L1922</f>
        <v>101.1</v>
      </c>
      <c r="M2805" s="198">
        <f>'[2]tr (2)'!M1922</f>
        <v>101.1</v>
      </c>
      <c r="N2805" s="198">
        <f>'[2]tr (2)'!N1922</f>
        <v>101.1</v>
      </c>
      <c r="O2805" s="251"/>
      <c r="P2805" s="198">
        <f>'[2]tr (2)'!O1922</f>
        <v>101.1</v>
      </c>
      <c r="Q2805" s="198">
        <f>'[2]tr (2)'!P1922</f>
        <v>101.1</v>
      </c>
      <c r="R2805" s="198">
        <f>'[2]tr (2)'!Q1922</f>
        <v>101.1</v>
      </c>
      <c r="S2805" s="322" t="s">
        <v>1806</v>
      </c>
    </row>
    <row r="2806" spans="1:19" s="215" customFormat="1" ht="15" customHeight="1">
      <c r="A2806" s="216"/>
      <c r="B2806" s="247"/>
      <c r="C2806" s="198"/>
      <c r="D2806" s="242"/>
      <c r="E2806" s="244"/>
      <c r="F2806" s="242"/>
      <c r="G2806" s="242"/>
      <c r="H2806" s="242"/>
      <c r="I2806" s="242"/>
      <c r="J2806" s="242"/>
      <c r="K2806" s="242"/>
      <c r="L2806" s="242"/>
      <c r="M2806" s="242"/>
      <c r="N2806" s="242"/>
      <c r="O2806" s="244"/>
      <c r="P2806" s="242"/>
      <c r="Q2806" s="242"/>
      <c r="R2806" s="242"/>
      <c r="S2806" s="322"/>
    </row>
    <row r="2807" spans="1:19" s="215" customFormat="1" ht="15" customHeight="1">
      <c r="A2807" s="249" t="s">
        <v>1809</v>
      </c>
      <c r="B2807" s="241">
        <f>'[2]tr (2)'!C1924</f>
        <v>103.3</v>
      </c>
      <c r="C2807" s="242">
        <f>'[2]tr (2)'!D1924</f>
        <v>103.3</v>
      </c>
      <c r="D2807" s="242">
        <f>'[2]tr (2)'!E1924</f>
        <v>103.3</v>
      </c>
      <c r="E2807" s="244"/>
      <c r="F2807" s="242">
        <f>'[2]tr (2)'!F1924</f>
        <v>103.3</v>
      </c>
      <c r="G2807" s="242">
        <f>'[2]tr (2)'!G1924</f>
        <v>103.3</v>
      </c>
      <c r="H2807" s="242">
        <f>'[2]tr (2)'!H1924</f>
        <v>103.3</v>
      </c>
      <c r="I2807" s="242">
        <f>'[2]tr (2)'!I1924</f>
        <v>103.4</v>
      </c>
      <c r="J2807" s="242">
        <f>'[2]tr (2)'!J1924</f>
        <v>103.4</v>
      </c>
      <c r="K2807" s="242">
        <f>'[2]tr (2)'!K1924</f>
        <v>103.4</v>
      </c>
      <c r="L2807" s="242">
        <f>'[2]tr (2)'!L1924</f>
        <v>103.4</v>
      </c>
      <c r="M2807" s="242">
        <f>'[2]tr (2)'!M1924</f>
        <v>103.4</v>
      </c>
      <c r="N2807" s="242">
        <f>'[2]tr (2)'!N1924</f>
        <v>103.4</v>
      </c>
      <c r="O2807" s="244"/>
      <c r="P2807" s="242">
        <f>'[2]tr (2)'!O1924</f>
        <v>103.4</v>
      </c>
      <c r="Q2807" s="242">
        <f>'[2]tr (2)'!P1924</f>
        <v>103.4</v>
      </c>
      <c r="R2807" s="242">
        <f>'[2]tr (2)'!Q1924</f>
        <v>103.4</v>
      </c>
      <c r="S2807" s="326" t="s">
        <v>1810</v>
      </c>
    </row>
    <row r="2808" spans="1:19" s="215" customFormat="1" ht="15" customHeight="1">
      <c r="A2808" s="216" t="s">
        <v>1811</v>
      </c>
      <c r="B2808" s="247">
        <f>'[2]tr (2)'!C1925</f>
        <v>100</v>
      </c>
      <c r="C2808" s="198">
        <f>'[2]tr (2)'!D1925</f>
        <v>100</v>
      </c>
      <c r="D2808" s="198">
        <f>'[2]tr (2)'!E1925</f>
        <v>100</v>
      </c>
      <c r="E2808" s="251"/>
      <c r="F2808" s="198">
        <f>'[2]tr (2)'!F1925</f>
        <v>100</v>
      </c>
      <c r="G2808" s="198">
        <f>'[2]tr (2)'!G1925</f>
        <v>100</v>
      </c>
      <c r="H2808" s="198">
        <f>'[2]tr (2)'!H1925</f>
        <v>100</v>
      </c>
      <c r="I2808" s="198">
        <f>'[2]tr (2)'!I1925</f>
        <v>100</v>
      </c>
      <c r="J2808" s="198">
        <f>'[2]tr (2)'!J1925</f>
        <v>100</v>
      </c>
      <c r="K2808" s="198">
        <f>'[2]tr (2)'!K1925</f>
        <v>100</v>
      </c>
      <c r="L2808" s="198">
        <f>'[2]tr (2)'!L1925</f>
        <v>100</v>
      </c>
      <c r="M2808" s="198">
        <f>'[2]tr (2)'!M1925</f>
        <v>100</v>
      </c>
      <c r="N2808" s="198">
        <f>'[2]tr (2)'!N1925</f>
        <v>100</v>
      </c>
      <c r="O2808" s="251"/>
      <c r="P2808" s="198">
        <f>'[2]tr (2)'!O1925</f>
        <v>100</v>
      </c>
      <c r="Q2808" s="198">
        <f>'[2]tr (2)'!P1925</f>
        <v>100</v>
      </c>
      <c r="R2808" s="198">
        <f>'[2]tr (2)'!Q1925</f>
        <v>100</v>
      </c>
      <c r="S2808" s="322" t="s">
        <v>1812</v>
      </c>
    </row>
    <row r="2809" spans="1:19" s="215" customFormat="1" ht="15" customHeight="1">
      <c r="A2809" s="216" t="s">
        <v>1813</v>
      </c>
      <c r="B2809" s="247">
        <f>'[2]tr (2)'!C1926</f>
        <v>79</v>
      </c>
      <c r="C2809" s="198">
        <f>'[2]tr (2)'!D1926</f>
        <v>79</v>
      </c>
      <c r="D2809" s="198">
        <f>'[2]tr (2)'!E1926</f>
        <v>79</v>
      </c>
      <c r="E2809" s="251"/>
      <c r="F2809" s="198">
        <f>'[2]tr (2)'!F1926</f>
        <v>79</v>
      </c>
      <c r="G2809" s="198">
        <f>'[2]tr (2)'!G1926</f>
        <v>79</v>
      </c>
      <c r="H2809" s="198">
        <f>'[2]tr (2)'!H1926</f>
        <v>79</v>
      </c>
      <c r="I2809" s="198">
        <f>'[2]tr (2)'!I1926</f>
        <v>80.5</v>
      </c>
      <c r="J2809" s="198">
        <f>'[2]tr (2)'!J1926</f>
        <v>80.5</v>
      </c>
      <c r="K2809" s="198">
        <f>'[2]tr (2)'!K1926</f>
        <v>80.5</v>
      </c>
      <c r="L2809" s="198">
        <f>'[2]tr (2)'!L1926</f>
        <v>80.5</v>
      </c>
      <c r="M2809" s="198">
        <f>'[2]tr (2)'!M1926</f>
        <v>80.5</v>
      </c>
      <c r="N2809" s="198">
        <f>'[2]tr (2)'!N1926</f>
        <v>80.5</v>
      </c>
      <c r="O2809" s="251"/>
      <c r="P2809" s="198">
        <f>'[2]tr (2)'!O1926</f>
        <v>80.5</v>
      </c>
      <c r="Q2809" s="198">
        <f>'[2]tr (2)'!P1926</f>
        <v>80.5</v>
      </c>
      <c r="R2809" s="198">
        <f>'[2]tr (2)'!Q1926</f>
        <v>80.5</v>
      </c>
      <c r="S2809" s="322" t="s">
        <v>1814</v>
      </c>
    </row>
    <row r="2810" spans="1:19" s="215" customFormat="1" ht="15" customHeight="1">
      <c r="A2810" s="216" t="s">
        <v>1815</v>
      </c>
      <c r="B2810" s="247">
        <f>'[2]tr (2)'!C1927</f>
        <v>105.6</v>
      </c>
      <c r="C2810" s="198">
        <f>'[2]tr (2)'!D1927</f>
        <v>105.6</v>
      </c>
      <c r="D2810" s="198">
        <f>'[2]tr (2)'!E1927</f>
        <v>105.6</v>
      </c>
      <c r="E2810" s="251"/>
      <c r="F2810" s="198">
        <f>'[2]tr (2)'!F1927</f>
        <v>105.6</v>
      </c>
      <c r="G2810" s="198">
        <f>'[2]tr (2)'!G1927</f>
        <v>105.6</v>
      </c>
      <c r="H2810" s="198">
        <f>'[2]tr (2)'!H1927</f>
        <v>105.6</v>
      </c>
      <c r="I2810" s="198">
        <f>'[2]tr (2)'!I1927</f>
        <v>105.6</v>
      </c>
      <c r="J2810" s="198">
        <f>'[2]tr (2)'!J1927</f>
        <v>105.6</v>
      </c>
      <c r="K2810" s="198">
        <f>'[2]tr (2)'!K1927</f>
        <v>105.6</v>
      </c>
      <c r="L2810" s="198">
        <f>'[2]tr (2)'!L1927</f>
        <v>105.6</v>
      </c>
      <c r="M2810" s="198">
        <f>'[2]tr (2)'!M1927</f>
        <v>105.6</v>
      </c>
      <c r="N2810" s="198">
        <f>'[2]tr (2)'!N1927</f>
        <v>105.6</v>
      </c>
      <c r="O2810" s="251"/>
      <c r="P2810" s="198">
        <f>'[2]tr (2)'!O1927</f>
        <v>105.6</v>
      </c>
      <c r="Q2810" s="198">
        <f>'[2]tr (2)'!P1927</f>
        <v>105.6</v>
      </c>
      <c r="R2810" s="198">
        <f>'[2]tr (2)'!Q1927</f>
        <v>105.6</v>
      </c>
      <c r="S2810" s="322" t="s">
        <v>1816</v>
      </c>
    </row>
    <row r="2811" spans="1:19" s="215" customFormat="1" ht="15" customHeight="1">
      <c r="A2811" s="216"/>
      <c r="B2811" s="247"/>
      <c r="C2811" s="198"/>
      <c r="D2811" s="198"/>
      <c r="E2811" s="237"/>
      <c r="F2811" s="195"/>
      <c r="G2811" s="195"/>
      <c r="H2811" s="195"/>
      <c r="I2811" s="195"/>
      <c r="J2811" s="196"/>
      <c r="K2811" s="195"/>
      <c r="L2811" s="195"/>
      <c r="M2811" s="196"/>
      <c r="N2811" s="195"/>
      <c r="O2811" s="196"/>
      <c r="P2811" s="236"/>
      <c r="Q2811" s="195"/>
      <c r="R2811" s="195"/>
      <c r="S2811" s="322"/>
    </row>
    <row r="2812" spans="1:19" s="215" customFormat="1" ht="15" customHeight="1">
      <c r="A2812" s="216"/>
      <c r="B2812" s="247"/>
      <c r="C2812" s="198"/>
      <c r="D2812" s="198"/>
      <c r="E2812" s="237"/>
      <c r="F2812" s="195"/>
      <c r="G2812" s="195"/>
      <c r="H2812" s="195"/>
      <c r="I2812" s="195"/>
      <c r="J2812" s="196"/>
      <c r="K2812" s="195"/>
      <c r="L2812" s="195"/>
      <c r="M2812" s="196"/>
      <c r="N2812" s="195"/>
      <c r="O2812" s="196"/>
      <c r="P2812" s="236"/>
      <c r="Q2812" s="195"/>
      <c r="R2812" s="195"/>
      <c r="S2812" s="322"/>
    </row>
    <row r="2813" spans="1:19" s="215" customFormat="1" ht="15" customHeight="1">
      <c r="A2813" s="216"/>
      <c r="B2813" s="247"/>
      <c r="C2813" s="198"/>
      <c r="D2813" s="198"/>
      <c r="E2813" s="237"/>
      <c r="F2813" s="195"/>
      <c r="G2813" s="195"/>
      <c r="H2813" s="195"/>
      <c r="I2813" s="195"/>
      <c r="J2813" s="196"/>
      <c r="K2813" s="195"/>
      <c r="L2813" s="195"/>
      <c r="M2813" s="196"/>
      <c r="N2813" s="195"/>
      <c r="O2813" s="196"/>
      <c r="P2813" s="236"/>
      <c r="Q2813" s="195"/>
      <c r="R2813" s="195"/>
      <c r="S2813" s="322"/>
    </row>
    <row r="2814" spans="1:19" s="215" customFormat="1" ht="15" customHeight="1">
      <c r="A2814" s="216"/>
      <c r="B2814" s="247"/>
      <c r="C2814" s="198"/>
      <c r="D2814" s="198"/>
      <c r="E2814" s="237"/>
      <c r="F2814" s="195"/>
      <c r="G2814" s="195"/>
      <c r="H2814" s="195"/>
      <c r="I2814" s="195"/>
      <c r="J2814" s="196"/>
      <c r="K2814" s="195"/>
      <c r="L2814" s="195"/>
      <c r="M2814" s="196"/>
      <c r="N2814" s="195"/>
      <c r="O2814" s="196"/>
      <c r="P2814" s="236"/>
      <c r="Q2814" s="195"/>
      <c r="R2814" s="195"/>
      <c r="S2814" s="322"/>
    </row>
    <row r="2815" spans="1:19" s="215" customFormat="1" ht="15" customHeight="1">
      <c r="A2815" s="216"/>
      <c r="B2815" s="247"/>
      <c r="C2815" s="198"/>
      <c r="D2815" s="198"/>
      <c r="E2815" s="237"/>
      <c r="F2815" s="195"/>
      <c r="G2815" s="195"/>
      <c r="H2815" s="195"/>
      <c r="I2815" s="195"/>
      <c r="J2815" s="196"/>
      <c r="K2815" s="195"/>
      <c r="L2815" s="195"/>
      <c r="M2815" s="196"/>
      <c r="N2815" s="195"/>
      <c r="O2815" s="196"/>
      <c r="P2815" s="236"/>
      <c r="Q2815" s="195"/>
      <c r="R2815" s="195"/>
      <c r="S2815" s="322"/>
    </row>
    <row r="2816" spans="1:19" s="215" customFormat="1" ht="15" customHeight="1">
      <c r="A2816" s="216"/>
      <c r="B2816" s="247"/>
      <c r="C2816" s="198"/>
      <c r="D2816" s="198"/>
      <c r="E2816" s="237"/>
      <c r="F2816" s="195"/>
      <c r="G2816" s="195"/>
      <c r="H2816" s="195"/>
      <c r="I2816" s="195"/>
      <c r="J2816" s="196"/>
      <c r="K2816" s="195"/>
      <c r="L2816" s="195"/>
      <c r="M2816" s="196"/>
      <c r="N2816" s="195"/>
      <c r="O2816" s="196"/>
      <c r="P2816" s="236"/>
      <c r="Q2816" s="195"/>
      <c r="R2816" s="195"/>
      <c r="S2816" s="322"/>
    </row>
    <row r="2817" spans="1:19" s="215" customFormat="1" ht="15" customHeight="1">
      <c r="A2817" s="216"/>
      <c r="B2817" s="247"/>
      <c r="C2817" s="198"/>
      <c r="D2817" s="198"/>
      <c r="E2817" s="237"/>
      <c r="F2817" s="195"/>
      <c r="G2817" s="195"/>
      <c r="H2817" s="195"/>
      <c r="I2817" s="195"/>
      <c r="J2817" s="196"/>
      <c r="K2817" s="195"/>
      <c r="L2817" s="195"/>
      <c r="M2817" s="196"/>
      <c r="N2817" s="195"/>
      <c r="O2817" s="196"/>
      <c r="P2817" s="236"/>
      <c r="Q2817" s="195"/>
      <c r="R2817" s="195"/>
      <c r="S2817" s="322"/>
    </row>
    <row r="2818" spans="1:19" s="215" customFormat="1" ht="15" customHeight="1">
      <c r="A2818" s="288"/>
      <c r="B2818" s="247"/>
      <c r="C2818" s="198"/>
      <c r="D2818" s="198"/>
      <c r="E2818" s="251"/>
      <c r="F2818" s="195"/>
      <c r="G2818" s="195"/>
      <c r="H2818" s="195"/>
      <c r="I2818" s="195"/>
      <c r="J2818" s="196"/>
      <c r="K2818" s="195"/>
      <c r="L2818" s="195"/>
      <c r="M2818" s="196"/>
      <c r="N2818" s="195"/>
      <c r="O2818" s="196"/>
      <c r="P2818" s="236"/>
      <c r="Q2818" s="195"/>
      <c r="R2818" s="195"/>
      <c r="S2818" s="322"/>
    </row>
    <row r="2819" spans="1:19" s="215" customFormat="1" ht="15" customHeight="1">
      <c r="A2819" s="281"/>
      <c r="B2819" s="258"/>
      <c r="C2819" s="259"/>
      <c r="D2819" s="259"/>
      <c r="E2819" s="282"/>
      <c r="F2819" s="308"/>
      <c r="G2819" s="212"/>
      <c r="H2819" s="212"/>
      <c r="I2819" s="212"/>
      <c r="J2819" s="212"/>
      <c r="K2819" s="212"/>
      <c r="L2819" s="212"/>
      <c r="M2819" s="212"/>
      <c r="N2819" s="212"/>
      <c r="O2819" s="195"/>
      <c r="P2819" s="236"/>
      <c r="Q2819" s="212"/>
      <c r="R2819" s="212"/>
      <c r="S2819" s="331" t="s">
        <v>162</v>
      </c>
    </row>
    <row r="2820" spans="1:19" s="215" customFormat="1" ht="15" customHeight="1">
      <c r="A2820" s="216"/>
      <c r="B2820" s="198"/>
      <c r="C2820" s="198"/>
      <c r="D2820" s="198"/>
      <c r="E2820" s="195"/>
      <c r="F2820" s="195"/>
      <c r="G2820" s="195"/>
      <c r="H2820" s="195"/>
      <c r="I2820" s="195"/>
      <c r="J2820" s="196"/>
      <c r="K2820" s="195"/>
      <c r="L2820" s="195"/>
      <c r="M2820" s="196"/>
      <c r="N2820" s="195"/>
      <c r="O2820" s="296"/>
      <c r="P2820" s="296"/>
      <c r="Q2820" s="195"/>
      <c r="R2820" s="195"/>
      <c r="S2820" s="270"/>
    </row>
    <row r="2821" spans="1:19" s="215" customFormat="1" ht="24" customHeight="1">
      <c r="A2821" s="194" t="s">
        <v>1670</v>
      </c>
      <c r="B2821" s="198"/>
      <c r="C2821" s="198"/>
      <c r="D2821" s="198"/>
      <c r="E2821" s="195"/>
      <c r="F2821" s="195"/>
      <c r="G2821" s="195"/>
      <c r="H2821" s="195"/>
      <c r="I2821" s="195"/>
      <c r="J2821" s="196"/>
      <c r="K2821" s="195"/>
      <c r="L2821" s="195"/>
      <c r="M2821" s="196"/>
      <c r="N2821" s="195"/>
      <c r="O2821" s="195"/>
      <c r="P2821" s="195"/>
      <c r="Q2821" s="195"/>
      <c r="R2821" s="195"/>
      <c r="S2821" s="199" t="s">
        <v>1671</v>
      </c>
    </row>
    <row r="2822" spans="1:19" s="215" customFormat="1" ht="18" customHeight="1">
      <c r="A2822" s="266" t="s">
        <v>1988</v>
      </c>
      <c r="B2822" s="198"/>
      <c r="C2822" s="198"/>
      <c r="D2822" s="198"/>
      <c r="E2822" s="195"/>
      <c r="F2822" s="195"/>
      <c r="G2822" s="195"/>
      <c r="H2822" s="195"/>
      <c r="I2822" s="195"/>
      <c r="J2822" s="196"/>
      <c r="K2822" s="195"/>
      <c r="L2822" s="195"/>
      <c r="M2822" s="196"/>
      <c r="N2822" s="195"/>
      <c r="O2822" s="195"/>
      <c r="P2822" s="195"/>
      <c r="Q2822" s="195"/>
      <c r="R2822" s="195"/>
      <c r="S2822" s="205" t="s">
        <v>1989</v>
      </c>
    </row>
    <row r="2823" spans="1:19" s="215" customFormat="1" ht="18" customHeight="1">
      <c r="A2823" s="207" t="s">
        <v>1674</v>
      </c>
      <c r="B2823" s="198"/>
      <c r="C2823" s="198"/>
      <c r="D2823" s="198"/>
      <c r="E2823" s="195"/>
      <c r="F2823" s="195"/>
      <c r="G2823" s="195"/>
      <c r="H2823" s="195"/>
      <c r="I2823" s="195"/>
      <c r="J2823" s="196"/>
      <c r="K2823" s="195"/>
      <c r="L2823" s="195"/>
      <c r="M2823" s="196"/>
      <c r="N2823" s="195"/>
      <c r="O2823" s="195"/>
      <c r="P2823" s="195"/>
      <c r="Q2823" s="195"/>
      <c r="R2823" s="195"/>
      <c r="S2823" s="209" t="s">
        <v>1675</v>
      </c>
    </row>
    <row r="2824" spans="1:19" s="215" customFormat="1" ht="11.45" customHeight="1">
      <c r="A2824" s="211"/>
      <c r="B2824" s="212"/>
      <c r="C2824" s="212"/>
      <c r="D2824" s="212"/>
      <c r="E2824" s="212"/>
      <c r="F2824" s="212"/>
      <c r="G2824" s="212"/>
      <c r="H2824" s="212"/>
      <c r="I2824" s="212"/>
      <c r="J2824" s="212"/>
      <c r="K2824" s="212"/>
      <c r="L2824" s="212"/>
      <c r="M2824" s="212"/>
      <c r="N2824" s="212"/>
      <c r="O2824" s="212"/>
      <c r="P2824" s="212"/>
      <c r="Q2824" s="212"/>
      <c r="R2824" s="212"/>
      <c r="S2824" s="214"/>
    </row>
    <row r="2825" spans="1:19" s="215" customFormat="1" ht="11.45" customHeight="1">
      <c r="A2825" s="217"/>
      <c r="B2825" s="2269">
        <v>2020</v>
      </c>
      <c r="C2825" s="2270"/>
      <c r="D2825" s="2270"/>
      <c r="E2825" s="2270"/>
      <c r="F2825" s="2270"/>
      <c r="G2825" s="2270"/>
      <c r="H2825" s="2270"/>
      <c r="I2825" s="2270"/>
      <c r="J2825" s="2270"/>
      <c r="K2825" s="2271"/>
      <c r="L2825" s="2269">
        <v>2019</v>
      </c>
      <c r="M2825" s="2270"/>
      <c r="N2825" s="2270"/>
      <c r="O2825" s="2270"/>
      <c r="P2825" s="2270"/>
      <c r="Q2825" s="2270"/>
      <c r="R2825" s="2271"/>
      <c r="S2825" s="317"/>
    </row>
    <row r="2826" spans="1:19" s="215" customFormat="1" ht="11.45" customHeight="1">
      <c r="A2826" s="217"/>
      <c r="B2826" s="2272"/>
      <c r="C2826" s="2273"/>
      <c r="D2826" s="2273"/>
      <c r="E2826" s="2273"/>
      <c r="F2826" s="2273"/>
      <c r="G2826" s="2273"/>
      <c r="H2826" s="2273"/>
      <c r="I2826" s="2273"/>
      <c r="J2826" s="2273"/>
      <c r="K2826" s="2274"/>
      <c r="L2826" s="2272"/>
      <c r="M2826" s="2273"/>
      <c r="N2826" s="2273"/>
      <c r="O2826" s="2273"/>
      <c r="P2826" s="2273"/>
      <c r="Q2826" s="2273"/>
      <c r="R2826" s="2274"/>
      <c r="S2826" s="318" t="s">
        <v>1570</v>
      </c>
    </row>
    <row r="2827" spans="1:19" s="215" customFormat="1" ht="11.45" customHeight="1">
      <c r="A2827" s="217"/>
      <c r="B2827" s="711" t="s">
        <v>45</v>
      </c>
      <c r="C2827" s="224" t="s">
        <v>47</v>
      </c>
      <c r="D2827" s="224" t="s">
        <v>27</v>
      </c>
      <c r="E2827" s="221"/>
      <c r="F2827" s="219" t="s">
        <v>28</v>
      </c>
      <c r="G2827" s="220" t="s">
        <v>29</v>
      </c>
      <c r="H2827" s="220" t="s">
        <v>30</v>
      </c>
      <c r="I2827" s="223" t="s">
        <v>23</v>
      </c>
      <c r="J2827" s="222" t="s">
        <v>24</v>
      </c>
      <c r="K2827" s="222" t="s">
        <v>25</v>
      </c>
      <c r="L2827" s="223" t="s">
        <v>1571</v>
      </c>
      <c r="M2827" s="223" t="s">
        <v>1676</v>
      </c>
      <c r="N2827" s="223" t="s">
        <v>26</v>
      </c>
      <c r="O2827" s="225"/>
      <c r="P2827" s="224" t="s">
        <v>45</v>
      </c>
      <c r="Q2827" s="224" t="s">
        <v>47</v>
      </c>
      <c r="R2827" s="712" t="s">
        <v>27</v>
      </c>
      <c r="S2827" s="318"/>
    </row>
    <row r="2828" spans="1:19" s="215" customFormat="1" ht="11.45" customHeight="1">
      <c r="A2828" s="226"/>
      <c r="B2828" s="714" t="s">
        <v>13</v>
      </c>
      <c r="C2828" s="232" t="s">
        <v>46</v>
      </c>
      <c r="D2828" s="232" t="s">
        <v>12</v>
      </c>
      <c r="E2828" s="229"/>
      <c r="F2828" s="227" t="s">
        <v>11</v>
      </c>
      <c r="G2828" s="228" t="s">
        <v>10</v>
      </c>
      <c r="H2828" s="228" t="s">
        <v>9</v>
      </c>
      <c r="I2828" s="231" t="s">
        <v>8</v>
      </c>
      <c r="J2828" s="230" t="s">
        <v>7</v>
      </c>
      <c r="K2828" s="230" t="s">
        <v>6</v>
      </c>
      <c r="L2828" s="231" t="s">
        <v>1575</v>
      </c>
      <c r="M2828" s="231" t="s">
        <v>1576</v>
      </c>
      <c r="N2828" s="231" t="s">
        <v>1577</v>
      </c>
      <c r="O2828" s="233"/>
      <c r="P2828" s="232" t="s">
        <v>13</v>
      </c>
      <c r="Q2828" s="232" t="s">
        <v>46</v>
      </c>
      <c r="R2828" s="715" t="s">
        <v>12</v>
      </c>
      <c r="S2828" s="319"/>
    </row>
    <row r="2829" spans="1:19" s="215" customFormat="1" ht="15" customHeight="1">
      <c r="A2829" s="267"/>
      <c r="B2829" s="241"/>
      <c r="C2829" s="242"/>
      <c r="D2829" s="242"/>
      <c r="E2829" s="291"/>
      <c r="F2829" s="195"/>
      <c r="G2829" s="195"/>
      <c r="H2829" s="195"/>
      <c r="I2829" s="195"/>
      <c r="J2829" s="196"/>
      <c r="K2829" s="195"/>
      <c r="L2829" s="195"/>
      <c r="M2829" s="196"/>
      <c r="N2829" s="195"/>
      <c r="O2829" s="196"/>
      <c r="P2829" s="236"/>
      <c r="Q2829" s="195"/>
      <c r="R2829" s="296"/>
      <c r="S2829" s="332"/>
    </row>
    <row r="2830" spans="1:19" s="215" customFormat="1" ht="15" customHeight="1">
      <c r="A2830" s="249" t="s">
        <v>1819</v>
      </c>
      <c r="B2830" s="241">
        <f>'[2]tr (2)'!C1929</f>
        <v>97.8</v>
      </c>
      <c r="C2830" s="242">
        <f>'[2]tr (2)'!D1929</f>
        <v>98.7</v>
      </c>
      <c r="D2830" s="242">
        <f>'[2]tr (2)'!E1929</f>
        <v>98.7</v>
      </c>
      <c r="E2830" s="244"/>
      <c r="F2830" s="242">
        <f>'[2]tr (2)'!F1929</f>
        <v>99.5</v>
      </c>
      <c r="G2830" s="242">
        <f>'[2]tr (2)'!G1929</f>
        <v>99.6</v>
      </c>
      <c r="H2830" s="242">
        <f>'[2]tr (2)'!H1929</f>
        <v>99.6</v>
      </c>
      <c r="I2830" s="242">
        <f>'[2]tr (2)'!I1929</f>
        <v>99.8</v>
      </c>
      <c r="J2830" s="242">
        <f>'[2]tr (2)'!J1929</f>
        <v>99.7</v>
      </c>
      <c r="K2830" s="242">
        <f>'[2]tr (2)'!K1929</f>
        <v>99.8</v>
      </c>
      <c r="L2830" s="242">
        <f>'[2]tr (2)'!L1929</f>
        <v>99.8</v>
      </c>
      <c r="M2830" s="242">
        <f>'[2]tr (2)'!M1929</f>
        <v>99.8</v>
      </c>
      <c r="N2830" s="242">
        <f>'[2]tr (2)'!N1929</f>
        <v>99.9</v>
      </c>
      <c r="O2830" s="244"/>
      <c r="P2830" s="242">
        <f>'[2]tr (2)'!O1929</f>
        <v>100</v>
      </c>
      <c r="Q2830" s="242">
        <f>'[2]tr (2)'!P1929</f>
        <v>100.2</v>
      </c>
      <c r="R2830" s="242">
        <f>'[2]tr (2)'!Q1929</f>
        <v>100.2</v>
      </c>
      <c r="S2830" s="321" t="s">
        <v>1820</v>
      </c>
    </row>
    <row r="2831" spans="1:19" s="215" customFormat="1" ht="15" customHeight="1">
      <c r="A2831" s="216" t="s">
        <v>1821</v>
      </c>
      <c r="B2831" s="247">
        <f>'[2]tr (2)'!C1930</f>
        <v>79.5</v>
      </c>
      <c r="C2831" s="198">
        <f>'[2]tr (2)'!D1930</f>
        <v>79.5</v>
      </c>
      <c r="D2831" s="198">
        <f>'[2]tr (2)'!E1930</f>
        <v>79.5</v>
      </c>
      <c r="E2831" s="251"/>
      <c r="F2831" s="198">
        <f>'[2]tr (2)'!F1930</f>
        <v>81.099999999999994</v>
      </c>
      <c r="G2831" s="198">
        <f>'[2]tr (2)'!G1930</f>
        <v>81.400000000000006</v>
      </c>
      <c r="H2831" s="198">
        <f>'[2]tr (2)'!H1930</f>
        <v>81.400000000000006</v>
      </c>
      <c r="I2831" s="198">
        <f>'[2]tr (2)'!I1930</f>
        <v>82.4</v>
      </c>
      <c r="J2831" s="198">
        <f>'[2]tr (2)'!J1930</f>
        <v>82.4</v>
      </c>
      <c r="K2831" s="198">
        <f>'[2]tr (2)'!K1930</f>
        <v>82.8</v>
      </c>
      <c r="L2831" s="198">
        <f>'[2]tr (2)'!L1930</f>
        <v>82.8</v>
      </c>
      <c r="M2831" s="198">
        <f>'[2]tr (2)'!M1930</f>
        <v>82.8</v>
      </c>
      <c r="N2831" s="198">
        <f>'[2]tr (2)'!N1930</f>
        <v>83.6</v>
      </c>
      <c r="O2831" s="251"/>
      <c r="P2831" s="198">
        <f>'[2]tr (2)'!O1930</f>
        <v>84.1</v>
      </c>
      <c r="Q2831" s="198">
        <f>'[2]tr (2)'!P1930</f>
        <v>85.4</v>
      </c>
      <c r="R2831" s="198">
        <f>'[2]tr (2)'!Q1930</f>
        <v>85.4</v>
      </c>
      <c r="S2831" s="322" t="s">
        <v>1822</v>
      </c>
    </row>
    <row r="2832" spans="1:19" s="215" customFormat="1" ht="15" customHeight="1">
      <c r="A2832" s="216" t="s">
        <v>1823</v>
      </c>
      <c r="B2832" s="247">
        <f>'[2]tr (2)'!C1931</f>
        <v>100</v>
      </c>
      <c r="C2832" s="198">
        <f>'[2]tr (2)'!D1931</f>
        <v>100</v>
      </c>
      <c r="D2832" s="198">
        <f>'[2]tr (2)'!E1931</f>
        <v>100</v>
      </c>
      <c r="E2832" s="251"/>
      <c r="F2832" s="198">
        <f>'[2]tr (2)'!F1931</f>
        <v>100</v>
      </c>
      <c r="G2832" s="198">
        <f>'[2]tr (2)'!G1931</f>
        <v>100</v>
      </c>
      <c r="H2832" s="198">
        <f>'[2]tr (2)'!H1931</f>
        <v>100</v>
      </c>
      <c r="I2832" s="198">
        <f>'[2]tr (2)'!I1931</f>
        <v>100</v>
      </c>
      <c r="J2832" s="198">
        <f>'[2]tr (2)'!J1931</f>
        <v>100</v>
      </c>
      <c r="K2832" s="198">
        <f>'[2]tr (2)'!K1931</f>
        <v>100</v>
      </c>
      <c r="L2832" s="198">
        <f>'[2]tr (2)'!L1931</f>
        <v>100</v>
      </c>
      <c r="M2832" s="198">
        <f>'[2]tr (2)'!M1931</f>
        <v>100</v>
      </c>
      <c r="N2832" s="198">
        <f>'[2]tr (2)'!N1931</f>
        <v>100</v>
      </c>
      <c r="O2832" s="251"/>
      <c r="P2832" s="198">
        <f>'[2]tr (2)'!O1931</f>
        <v>100</v>
      </c>
      <c r="Q2832" s="198">
        <f>'[2]tr (2)'!P1931</f>
        <v>100</v>
      </c>
      <c r="R2832" s="198">
        <f>'[2]tr (2)'!Q1931</f>
        <v>100</v>
      </c>
      <c r="S2832" s="323" t="s">
        <v>1824</v>
      </c>
    </row>
    <row r="2833" spans="1:19" s="215" customFormat="1" ht="15" customHeight="1">
      <c r="A2833" s="216" t="s">
        <v>1825</v>
      </c>
      <c r="B2833" s="247">
        <f>'[2]tr (2)'!C1932</f>
        <v>99.9</v>
      </c>
      <c r="C2833" s="198">
        <f>'[2]tr (2)'!D1932</f>
        <v>106.8</v>
      </c>
      <c r="D2833" s="198">
        <f>'[2]tr (2)'!E1932</f>
        <v>107.2</v>
      </c>
      <c r="E2833" s="251"/>
      <c r="F2833" s="198">
        <f>'[2]tr (2)'!F1932</f>
        <v>109.2</v>
      </c>
      <c r="G2833" s="198">
        <f>'[2]tr (2)'!G1932</f>
        <v>109.2</v>
      </c>
      <c r="H2833" s="198">
        <f>'[2]tr (2)'!H1932</f>
        <v>109.2</v>
      </c>
      <c r="I2833" s="198">
        <f>'[2]tr (2)'!I1932</f>
        <v>109.2</v>
      </c>
      <c r="J2833" s="198">
        <f>'[2]tr (2)'!J1932</f>
        <v>109.2</v>
      </c>
      <c r="K2833" s="198">
        <f>'[2]tr (2)'!K1932</f>
        <v>109.2</v>
      </c>
      <c r="L2833" s="198">
        <f>'[2]tr (2)'!L1932</f>
        <v>109.2</v>
      </c>
      <c r="M2833" s="198">
        <f>'[2]tr (2)'!M1932</f>
        <v>109.2</v>
      </c>
      <c r="N2833" s="198">
        <f>'[2]tr (2)'!N1932</f>
        <v>109.2</v>
      </c>
      <c r="O2833" s="251"/>
      <c r="P2833" s="198">
        <f>'[2]tr (2)'!O1932</f>
        <v>108.8</v>
      </c>
      <c r="Q2833" s="198">
        <f>'[2]tr (2)'!P1932</f>
        <v>108.5</v>
      </c>
      <c r="R2833" s="198">
        <f>'[2]tr (2)'!Q1932</f>
        <v>108.5</v>
      </c>
      <c r="S2833" s="323" t="s">
        <v>1826</v>
      </c>
    </row>
    <row r="2834" spans="1:19" s="215" customFormat="1" ht="15" customHeight="1">
      <c r="A2834" s="216" t="s">
        <v>1827</v>
      </c>
      <c r="B2834" s="247">
        <f>'[2]tr (2)'!C1933</f>
        <v>92.5</v>
      </c>
      <c r="C2834" s="198">
        <f>'[2]tr (2)'!D1933</f>
        <v>92.5</v>
      </c>
      <c r="D2834" s="198">
        <f>'[2]tr (2)'!E1933</f>
        <v>92.5</v>
      </c>
      <c r="E2834" s="251"/>
      <c r="F2834" s="198">
        <f>'[2]tr (2)'!F1933</f>
        <v>98.4</v>
      </c>
      <c r="G2834" s="198">
        <f>'[2]tr (2)'!G1933</f>
        <v>98.4</v>
      </c>
      <c r="H2834" s="198">
        <f>'[2]tr (2)'!H1933</f>
        <v>98.4</v>
      </c>
      <c r="I2834" s="198">
        <f>'[2]tr (2)'!I1933</f>
        <v>98.4</v>
      </c>
      <c r="J2834" s="198">
        <f>'[2]tr (2)'!J1933</f>
        <v>98.4</v>
      </c>
      <c r="K2834" s="198">
        <f>'[2]tr (2)'!K1933</f>
        <v>98.4</v>
      </c>
      <c r="L2834" s="198">
        <f>'[2]tr (2)'!L1933</f>
        <v>98.4</v>
      </c>
      <c r="M2834" s="198">
        <f>'[2]tr (2)'!M1933</f>
        <v>98.4</v>
      </c>
      <c r="N2834" s="198">
        <f>'[2]tr (2)'!N1933</f>
        <v>98.4</v>
      </c>
      <c r="O2834" s="251"/>
      <c r="P2834" s="198">
        <f>'[2]tr (2)'!O1933</f>
        <v>100</v>
      </c>
      <c r="Q2834" s="198">
        <f>'[2]tr (2)'!P1933</f>
        <v>100</v>
      </c>
      <c r="R2834" s="198">
        <f>'[2]tr (2)'!Q1933</f>
        <v>100</v>
      </c>
      <c r="S2834" s="323" t="s">
        <v>1828</v>
      </c>
    </row>
    <row r="2835" spans="1:19" s="215" customFormat="1" ht="15" customHeight="1">
      <c r="A2835" s="216" t="s">
        <v>1829</v>
      </c>
      <c r="B2835" s="247">
        <f>'[2]tr (2)'!C1934</f>
        <v>110.6</v>
      </c>
      <c r="C2835" s="198">
        <f>'[2]tr (2)'!D1934</f>
        <v>110.6</v>
      </c>
      <c r="D2835" s="198">
        <f>'[2]tr (2)'!E1934</f>
        <v>110.6</v>
      </c>
      <c r="E2835" s="251"/>
      <c r="F2835" s="198">
        <f>'[2]tr (2)'!F1934</f>
        <v>110.6</v>
      </c>
      <c r="G2835" s="198">
        <f>'[2]tr (2)'!G1934</f>
        <v>110.6</v>
      </c>
      <c r="H2835" s="198">
        <f>'[2]tr (2)'!H1934</f>
        <v>110.6</v>
      </c>
      <c r="I2835" s="198">
        <f>'[2]tr (2)'!I1934</f>
        <v>110.6</v>
      </c>
      <c r="J2835" s="198">
        <f>'[2]tr (2)'!J1934</f>
        <v>109.1</v>
      </c>
      <c r="K2835" s="198">
        <f>'[2]tr (2)'!K1934</f>
        <v>107.6</v>
      </c>
      <c r="L2835" s="198">
        <f>'[2]tr (2)'!L1934</f>
        <v>107.6</v>
      </c>
      <c r="M2835" s="198">
        <f>'[2]tr (2)'!M1934</f>
        <v>106.1</v>
      </c>
      <c r="N2835" s="198">
        <f>'[2]tr (2)'!N1934</f>
        <v>103</v>
      </c>
      <c r="O2835" s="251"/>
      <c r="P2835" s="198">
        <f>'[2]tr (2)'!O1934</f>
        <v>100</v>
      </c>
      <c r="Q2835" s="198">
        <f>'[2]tr (2)'!P1934</f>
        <v>100</v>
      </c>
      <c r="R2835" s="198">
        <f>'[2]tr (2)'!Q1934</f>
        <v>100</v>
      </c>
      <c r="S2835" s="292" t="s">
        <v>1830</v>
      </c>
    </row>
    <row r="2836" spans="1:19" s="215" customFormat="1" ht="15" customHeight="1">
      <c r="A2836" s="216" t="s">
        <v>1833</v>
      </c>
      <c r="B2836" s="247">
        <f>'[2]tr (2)'!C1935</f>
        <v>103.6</v>
      </c>
      <c r="C2836" s="198">
        <f>'[2]tr (2)'!D1935</f>
        <v>100</v>
      </c>
      <c r="D2836" s="198">
        <f>'[2]tr (2)'!E1935</f>
        <v>100</v>
      </c>
      <c r="E2836" s="251"/>
      <c r="F2836" s="198">
        <f>'[2]tr (2)'!F1935</f>
        <v>100</v>
      </c>
      <c r="G2836" s="198">
        <f>'[2]tr (2)'!G1935</f>
        <v>100</v>
      </c>
      <c r="H2836" s="198">
        <f>'[2]tr (2)'!H1935</f>
        <v>100</v>
      </c>
      <c r="I2836" s="198">
        <f>'[2]tr (2)'!I1935</f>
        <v>100</v>
      </c>
      <c r="J2836" s="198">
        <f>'[2]tr (2)'!J1935</f>
        <v>100</v>
      </c>
      <c r="K2836" s="198">
        <f>'[2]tr (2)'!K1935</f>
        <v>100</v>
      </c>
      <c r="L2836" s="198">
        <f>'[2]tr (2)'!L1935</f>
        <v>100</v>
      </c>
      <c r="M2836" s="198">
        <f>'[2]tr (2)'!M1935</f>
        <v>100</v>
      </c>
      <c r="N2836" s="198">
        <f>'[2]tr (2)'!N1935</f>
        <v>100</v>
      </c>
      <c r="O2836" s="251"/>
      <c r="P2836" s="198">
        <f>'[2]tr (2)'!O1935</f>
        <v>100</v>
      </c>
      <c r="Q2836" s="198">
        <f>'[2]tr (2)'!P1935</f>
        <v>100</v>
      </c>
      <c r="R2836" s="198">
        <f>'[2]tr (2)'!Q1935</f>
        <v>100</v>
      </c>
      <c r="S2836" s="322" t="s">
        <v>1834</v>
      </c>
    </row>
    <row r="2837" spans="1:19" s="215" customFormat="1" ht="15" customHeight="1">
      <c r="A2837" s="216" t="s">
        <v>1835</v>
      </c>
      <c r="B2837" s="247">
        <f>'[2]tr (2)'!C1936</f>
        <v>100</v>
      </c>
      <c r="C2837" s="198">
        <f>'[2]tr (2)'!D1936</f>
        <v>100</v>
      </c>
      <c r="D2837" s="198">
        <f>'[2]tr (2)'!E1936</f>
        <v>100</v>
      </c>
      <c r="E2837" s="251"/>
      <c r="F2837" s="198">
        <f>'[2]tr (2)'!F1936</f>
        <v>100</v>
      </c>
      <c r="G2837" s="198">
        <f>'[2]tr (2)'!G1936</f>
        <v>100</v>
      </c>
      <c r="H2837" s="198">
        <f>'[2]tr (2)'!H1936</f>
        <v>100</v>
      </c>
      <c r="I2837" s="198">
        <f>'[2]tr (2)'!I1936</f>
        <v>100</v>
      </c>
      <c r="J2837" s="198">
        <f>'[2]tr (2)'!J1936</f>
        <v>100</v>
      </c>
      <c r="K2837" s="198">
        <f>'[2]tr (2)'!K1936</f>
        <v>100</v>
      </c>
      <c r="L2837" s="198">
        <f>'[2]tr (2)'!L1936</f>
        <v>100</v>
      </c>
      <c r="M2837" s="198">
        <f>'[2]tr (2)'!M1936</f>
        <v>100</v>
      </c>
      <c r="N2837" s="198">
        <f>'[2]tr (2)'!N1936</f>
        <v>100</v>
      </c>
      <c r="O2837" s="251"/>
      <c r="P2837" s="198">
        <f>'[2]tr (2)'!O1936</f>
        <v>100</v>
      </c>
      <c r="Q2837" s="198">
        <f>'[2]tr (2)'!P1936</f>
        <v>100</v>
      </c>
      <c r="R2837" s="198">
        <f>'[2]tr (2)'!Q1936</f>
        <v>100</v>
      </c>
      <c r="S2837" s="322" t="s">
        <v>1836</v>
      </c>
    </row>
    <row r="2838" spans="1:19" s="215" customFormat="1" ht="15" customHeight="1">
      <c r="A2838" s="216" t="s">
        <v>1837</v>
      </c>
      <c r="B2838" s="247">
        <f>'[2]tr (2)'!C1937</f>
        <v>141.4</v>
      </c>
      <c r="C2838" s="198">
        <f>'[2]tr (2)'!D1937</f>
        <v>149.1</v>
      </c>
      <c r="D2838" s="198">
        <f>'[2]tr (2)'!E1937</f>
        <v>149.1</v>
      </c>
      <c r="E2838" s="251"/>
      <c r="F2838" s="198">
        <f>'[2]tr (2)'!F1937</f>
        <v>149.1</v>
      </c>
      <c r="G2838" s="198">
        <f>'[2]tr (2)'!G1937</f>
        <v>149.1</v>
      </c>
      <c r="H2838" s="198">
        <f>'[2]tr (2)'!H1937</f>
        <v>149.1</v>
      </c>
      <c r="I2838" s="198">
        <f>'[2]tr (2)'!I1937</f>
        <v>149.1</v>
      </c>
      <c r="J2838" s="198">
        <f>'[2]tr (2)'!J1937</f>
        <v>149.1</v>
      </c>
      <c r="K2838" s="198">
        <f>'[2]tr (2)'!K1937</f>
        <v>149.1</v>
      </c>
      <c r="L2838" s="198">
        <f>'[2]tr (2)'!L1937</f>
        <v>149.1</v>
      </c>
      <c r="M2838" s="198">
        <f>'[2]tr (2)'!M1937</f>
        <v>149.1</v>
      </c>
      <c r="N2838" s="198">
        <f>'[2]tr (2)'!N1937</f>
        <v>149.1</v>
      </c>
      <c r="O2838" s="251"/>
      <c r="P2838" s="198">
        <f>'[2]tr (2)'!O1937</f>
        <v>149.1</v>
      </c>
      <c r="Q2838" s="198">
        <f>'[2]tr (2)'!P1937</f>
        <v>149.1</v>
      </c>
      <c r="R2838" s="198">
        <f>'[2]tr (2)'!Q1937</f>
        <v>149.1</v>
      </c>
      <c r="S2838" s="322" t="s">
        <v>1838</v>
      </c>
    </row>
    <row r="2839" spans="1:19" s="215" customFormat="1" ht="15" customHeight="1">
      <c r="A2839" s="216" t="s">
        <v>1839</v>
      </c>
      <c r="B2839" s="247">
        <f>'[2]tr (2)'!C1938</f>
        <v>98.1</v>
      </c>
      <c r="C2839" s="198">
        <f>'[2]tr (2)'!D1938</f>
        <v>98.1</v>
      </c>
      <c r="D2839" s="198">
        <f>'[2]tr (2)'!E1938</f>
        <v>98.1</v>
      </c>
      <c r="E2839" s="251"/>
      <c r="F2839" s="198">
        <f>'[2]tr (2)'!F1938</f>
        <v>98.1</v>
      </c>
      <c r="G2839" s="198">
        <f>'[2]tr (2)'!G1938</f>
        <v>98.1</v>
      </c>
      <c r="H2839" s="198">
        <f>'[2]tr (2)'!H1938</f>
        <v>98.1</v>
      </c>
      <c r="I2839" s="198">
        <f>'[2]tr (2)'!I1938</f>
        <v>98.1</v>
      </c>
      <c r="J2839" s="198">
        <f>'[2]tr (2)'!J1938</f>
        <v>98.1</v>
      </c>
      <c r="K2839" s="198">
        <f>'[2]tr (2)'!K1938</f>
        <v>98.1</v>
      </c>
      <c r="L2839" s="198">
        <f>'[2]tr (2)'!L1938</f>
        <v>98.1</v>
      </c>
      <c r="M2839" s="198">
        <f>'[2]tr (2)'!M1938</f>
        <v>98.1</v>
      </c>
      <c r="N2839" s="198">
        <f>'[2]tr (2)'!N1938</f>
        <v>98.1</v>
      </c>
      <c r="O2839" s="251"/>
      <c r="P2839" s="198">
        <f>'[2]tr (2)'!O1938</f>
        <v>98.1</v>
      </c>
      <c r="Q2839" s="198">
        <f>'[2]tr (2)'!P1938</f>
        <v>98.1</v>
      </c>
      <c r="R2839" s="198">
        <f>'[2]tr (2)'!Q1938</f>
        <v>98.1</v>
      </c>
      <c r="S2839" s="322" t="s">
        <v>1840</v>
      </c>
    </row>
    <row r="2840" spans="1:19" s="215" customFormat="1" ht="15" customHeight="1">
      <c r="A2840" s="216" t="s">
        <v>1841</v>
      </c>
      <c r="B2840" s="247">
        <f>'[2]tr (2)'!C1939</f>
        <v>100</v>
      </c>
      <c r="C2840" s="198">
        <f>'[2]tr (2)'!D1939</f>
        <v>100</v>
      </c>
      <c r="D2840" s="198">
        <f>'[2]tr (2)'!E1939</f>
        <v>100</v>
      </c>
      <c r="E2840" s="251"/>
      <c r="F2840" s="198">
        <f>'[2]tr (2)'!F1939</f>
        <v>100</v>
      </c>
      <c r="G2840" s="198">
        <f>'[2]tr (2)'!G1939</f>
        <v>100</v>
      </c>
      <c r="H2840" s="198">
        <f>'[2]tr (2)'!H1939</f>
        <v>100</v>
      </c>
      <c r="I2840" s="198">
        <f>'[2]tr (2)'!I1939</f>
        <v>100</v>
      </c>
      <c r="J2840" s="198">
        <f>'[2]tr (2)'!J1939</f>
        <v>100</v>
      </c>
      <c r="K2840" s="198">
        <f>'[2]tr (2)'!K1939</f>
        <v>100</v>
      </c>
      <c r="L2840" s="198">
        <f>'[2]tr (2)'!L1939</f>
        <v>100</v>
      </c>
      <c r="M2840" s="198">
        <f>'[2]tr (2)'!M1939</f>
        <v>100</v>
      </c>
      <c r="N2840" s="198">
        <f>'[2]tr (2)'!N1939</f>
        <v>100</v>
      </c>
      <c r="O2840" s="251"/>
      <c r="P2840" s="198">
        <f>'[2]tr (2)'!O1939</f>
        <v>100</v>
      </c>
      <c r="Q2840" s="198">
        <f>'[2]tr (2)'!P1939</f>
        <v>100</v>
      </c>
      <c r="R2840" s="198">
        <f>'[2]tr (2)'!Q1939</f>
        <v>100</v>
      </c>
      <c r="S2840" s="322" t="s">
        <v>1842</v>
      </c>
    </row>
    <row r="2841" spans="1:19" s="215" customFormat="1" ht="15" customHeight="1">
      <c r="A2841" s="216" t="s">
        <v>1843</v>
      </c>
      <c r="B2841" s="247">
        <f>'[2]tr (2)'!C1940</f>
        <v>100</v>
      </c>
      <c r="C2841" s="198">
        <f>'[2]tr (2)'!D1940</f>
        <v>100</v>
      </c>
      <c r="D2841" s="198">
        <f>'[2]tr (2)'!E1940</f>
        <v>100</v>
      </c>
      <c r="E2841" s="251"/>
      <c r="F2841" s="198">
        <f>'[2]tr (2)'!F1940</f>
        <v>100</v>
      </c>
      <c r="G2841" s="198">
        <f>'[2]tr (2)'!G1940</f>
        <v>100</v>
      </c>
      <c r="H2841" s="198">
        <f>'[2]tr (2)'!H1940</f>
        <v>100</v>
      </c>
      <c r="I2841" s="198">
        <f>'[2]tr (2)'!I1940</f>
        <v>100</v>
      </c>
      <c r="J2841" s="198">
        <f>'[2]tr (2)'!J1940</f>
        <v>100</v>
      </c>
      <c r="K2841" s="198">
        <f>'[2]tr (2)'!K1940</f>
        <v>100</v>
      </c>
      <c r="L2841" s="198">
        <f>'[2]tr (2)'!L1940</f>
        <v>100</v>
      </c>
      <c r="M2841" s="198">
        <f>'[2]tr (2)'!M1940</f>
        <v>100</v>
      </c>
      <c r="N2841" s="198">
        <f>'[2]tr (2)'!N1940</f>
        <v>100</v>
      </c>
      <c r="O2841" s="251"/>
      <c r="P2841" s="198">
        <f>'[2]tr (2)'!O1940</f>
        <v>100</v>
      </c>
      <c r="Q2841" s="198">
        <f>'[2]tr (2)'!P1940</f>
        <v>100</v>
      </c>
      <c r="R2841" s="198">
        <f>'[2]tr (2)'!Q1940</f>
        <v>100</v>
      </c>
      <c r="S2841" s="322" t="s">
        <v>1844</v>
      </c>
    </row>
    <row r="2842" spans="1:19" s="215" customFormat="1" ht="15" customHeight="1">
      <c r="A2842" s="216" t="s">
        <v>1845</v>
      </c>
      <c r="B2842" s="247">
        <f>'[2]tr (2)'!C1941</f>
        <v>100</v>
      </c>
      <c r="C2842" s="198">
        <f>'[2]tr (2)'!D1941</f>
        <v>100</v>
      </c>
      <c r="D2842" s="198">
        <f>'[2]tr (2)'!E1941</f>
        <v>100</v>
      </c>
      <c r="E2842" s="251"/>
      <c r="F2842" s="198">
        <f>'[2]tr (2)'!F1941</f>
        <v>100</v>
      </c>
      <c r="G2842" s="198">
        <f>'[2]tr (2)'!G1941</f>
        <v>100</v>
      </c>
      <c r="H2842" s="198">
        <f>'[2]tr (2)'!H1941</f>
        <v>100</v>
      </c>
      <c r="I2842" s="198">
        <f>'[2]tr (2)'!I1941</f>
        <v>100</v>
      </c>
      <c r="J2842" s="198">
        <f>'[2]tr (2)'!J1941</f>
        <v>100</v>
      </c>
      <c r="K2842" s="198">
        <f>'[2]tr (2)'!K1941</f>
        <v>100</v>
      </c>
      <c r="L2842" s="198">
        <f>'[2]tr (2)'!L1941</f>
        <v>100</v>
      </c>
      <c r="M2842" s="198">
        <f>'[2]tr (2)'!M1941</f>
        <v>100</v>
      </c>
      <c r="N2842" s="198">
        <f>'[2]tr (2)'!N1941</f>
        <v>100</v>
      </c>
      <c r="O2842" s="251"/>
      <c r="P2842" s="198">
        <f>'[2]tr (2)'!O1941</f>
        <v>100</v>
      </c>
      <c r="Q2842" s="198">
        <f>'[2]tr (2)'!P1941</f>
        <v>100</v>
      </c>
      <c r="R2842" s="198">
        <f>'[2]tr (2)'!Q1941</f>
        <v>100</v>
      </c>
      <c r="S2842" s="322" t="s">
        <v>1846</v>
      </c>
    </row>
    <row r="2843" spans="1:19" s="215" customFormat="1" ht="15" customHeight="1">
      <c r="A2843" s="216" t="s">
        <v>1847</v>
      </c>
      <c r="B2843" s="247">
        <f>'[2]tr (2)'!C1942</f>
        <v>127.3</v>
      </c>
      <c r="C2843" s="198">
        <f>'[2]tr (2)'!D1942</f>
        <v>127.3</v>
      </c>
      <c r="D2843" s="198">
        <f>'[2]tr (2)'!E1942</f>
        <v>127.3</v>
      </c>
      <c r="E2843" s="251"/>
      <c r="F2843" s="198">
        <f>'[2]tr (2)'!F1942</f>
        <v>127.3</v>
      </c>
      <c r="G2843" s="198">
        <f>'[2]tr (2)'!G1942</f>
        <v>127.3</v>
      </c>
      <c r="H2843" s="198">
        <f>'[2]tr (2)'!H1942</f>
        <v>127.3</v>
      </c>
      <c r="I2843" s="198">
        <f>'[2]tr (2)'!I1942</f>
        <v>127.3</v>
      </c>
      <c r="J2843" s="198">
        <f>'[2]tr (2)'!J1942</f>
        <v>127.3</v>
      </c>
      <c r="K2843" s="198">
        <f>'[2]tr (2)'!K1942</f>
        <v>127.3</v>
      </c>
      <c r="L2843" s="198">
        <f>'[2]tr (2)'!L1942</f>
        <v>127.3</v>
      </c>
      <c r="M2843" s="198">
        <f>'[2]tr (2)'!M1942</f>
        <v>127.3</v>
      </c>
      <c r="N2843" s="198">
        <f>'[2]tr (2)'!N1942</f>
        <v>127.3</v>
      </c>
      <c r="O2843" s="251"/>
      <c r="P2843" s="198">
        <f>'[2]tr (2)'!O1942</f>
        <v>127.3</v>
      </c>
      <c r="Q2843" s="198">
        <f>'[2]tr (2)'!P1942</f>
        <v>127.3</v>
      </c>
      <c r="R2843" s="198">
        <f>'[2]tr (2)'!Q1942</f>
        <v>127.3</v>
      </c>
      <c r="S2843" s="322" t="s">
        <v>1848</v>
      </c>
    </row>
    <row r="2844" spans="1:19" s="215" customFormat="1" ht="15" customHeight="1">
      <c r="A2844" s="216" t="s">
        <v>1849</v>
      </c>
      <c r="B2844" s="247">
        <f>'[2]tr (2)'!C1943</f>
        <v>100</v>
      </c>
      <c r="C2844" s="198">
        <f>'[2]tr (2)'!D1943</f>
        <v>100</v>
      </c>
      <c r="D2844" s="198">
        <f>'[2]tr (2)'!E1943</f>
        <v>100</v>
      </c>
      <c r="E2844" s="251"/>
      <c r="F2844" s="198">
        <f>'[2]tr (2)'!F1943</f>
        <v>100</v>
      </c>
      <c r="G2844" s="198">
        <f>'[2]tr (2)'!G1943</f>
        <v>100</v>
      </c>
      <c r="H2844" s="198">
        <f>'[2]tr (2)'!H1943</f>
        <v>100</v>
      </c>
      <c r="I2844" s="198">
        <f>'[2]tr (2)'!I1943</f>
        <v>100</v>
      </c>
      <c r="J2844" s="198">
        <f>'[2]tr (2)'!J1943</f>
        <v>100</v>
      </c>
      <c r="K2844" s="198">
        <f>'[2]tr (2)'!K1943</f>
        <v>100</v>
      </c>
      <c r="L2844" s="198">
        <f>'[2]tr (2)'!L1943</f>
        <v>100</v>
      </c>
      <c r="M2844" s="198">
        <f>'[2]tr (2)'!M1943</f>
        <v>100</v>
      </c>
      <c r="N2844" s="198">
        <f>'[2]tr (2)'!N1943</f>
        <v>100</v>
      </c>
      <c r="O2844" s="251"/>
      <c r="P2844" s="198">
        <f>'[2]tr (2)'!O1943</f>
        <v>100</v>
      </c>
      <c r="Q2844" s="198">
        <f>'[2]tr (2)'!P1943</f>
        <v>100</v>
      </c>
      <c r="R2844" s="198">
        <f>'[2]tr (2)'!Q1943</f>
        <v>100</v>
      </c>
      <c r="S2844" s="322" t="s">
        <v>1850</v>
      </c>
    </row>
    <row r="2845" spans="1:19" s="215" customFormat="1" ht="15" customHeight="1">
      <c r="A2845" s="216" t="s">
        <v>1851</v>
      </c>
      <c r="B2845" s="247">
        <f>'[2]tr (2)'!C1944</f>
        <v>119</v>
      </c>
      <c r="C2845" s="198">
        <f>'[2]tr (2)'!D1944</f>
        <v>119</v>
      </c>
      <c r="D2845" s="198">
        <f>'[2]tr (2)'!E1944</f>
        <v>119</v>
      </c>
      <c r="E2845" s="251"/>
      <c r="F2845" s="198">
        <f>'[2]tr (2)'!F1944</f>
        <v>119</v>
      </c>
      <c r="G2845" s="198">
        <f>'[2]tr (2)'!G1944</f>
        <v>119</v>
      </c>
      <c r="H2845" s="198">
        <f>'[2]tr (2)'!H1944</f>
        <v>119</v>
      </c>
      <c r="I2845" s="198">
        <f>'[2]tr (2)'!I1944</f>
        <v>119</v>
      </c>
      <c r="J2845" s="198">
        <f>'[2]tr (2)'!J1944</f>
        <v>119</v>
      </c>
      <c r="K2845" s="198">
        <f>'[2]tr (2)'!K1944</f>
        <v>119</v>
      </c>
      <c r="L2845" s="198">
        <f>'[2]tr (2)'!L1944</f>
        <v>119</v>
      </c>
      <c r="M2845" s="198">
        <f>'[2]tr (2)'!M1944</f>
        <v>119</v>
      </c>
      <c r="N2845" s="198">
        <f>'[2]tr (2)'!N1944</f>
        <v>119</v>
      </c>
      <c r="O2845" s="251"/>
      <c r="P2845" s="198">
        <f>'[2]tr (2)'!O1944</f>
        <v>119</v>
      </c>
      <c r="Q2845" s="198">
        <f>'[2]tr (2)'!P1944</f>
        <v>119</v>
      </c>
      <c r="R2845" s="198">
        <f>'[2]tr (2)'!Q1944</f>
        <v>119</v>
      </c>
      <c r="S2845" s="322" t="s">
        <v>1852</v>
      </c>
    </row>
    <row r="2846" spans="1:19" s="215" customFormat="1" ht="15" customHeight="1">
      <c r="A2846" s="216"/>
      <c r="B2846" s="247"/>
      <c r="C2846" s="198"/>
      <c r="D2846" s="242"/>
      <c r="E2846" s="244"/>
      <c r="F2846" s="242"/>
      <c r="G2846" s="242"/>
      <c r="H2846" s="242"/>
      <c r="I2846" s="242"/>
      <c r="J2846" s="242"/>
      <c r="K2846" s="242"/>
      <c r="L2846" s="242"/>
      <c r="M2846" s="242"/>
      <c r="N2846" s="242"/>
      <c r="O2846" s="244"/>
      <c r="P2846" s="242"/>
      <c r="Q2846" s="242"/>
      <c r="R2846" s="242"/>
      <c r="S2846" s="322"/>
    </row>
    <row r="2847" spans="1:19" s="215" customFormat="1" ht="15" customHeight="1">
      <c r="A2847" s="249" t="s">
        <v>1853</v>
      </c>
      <c r="B2847" s="241">
        <f>'[2]tr (2)'!C1946</f>
        <v>100</v>
      </c>
      <c r="C2847" s="242">
        <f>'[2]tr (2)'!D1946</f>
        <v>100</v>
      </c>
      <c r="D2847" s="242">
        <f>'[2]tr (2)'!E1946</f>
        <v>100</v>
      </c>
      <c r="E2847" s="244"/>
      <c r="F2847" s="242">
        <f>'[2]tr (2)'!F1946</f>
        <v>100</v>
      </c>
      <c r="G2847" s="242">
        <f>'[2]tr (2)'!G1946</f>
        <v>100</v>
      </c>
      <c r="H2847" s="242">
        <f>'[2]tr (2)'!H1946</f>
        <v>100</v>
      </c>
      <c r="I2847" s="242">
        <f>'[2]tr (2)'!I1946</f>
        <v>100</v>
      </c>
      <c r="J2847" s="242">
        <f>'[2]tr (2)'!J1946</f>
        <v>100</v>
      </c>
      <c r="K2847" s="242">
        <f>'[2]tr (2)'!K1946</f>
        <v>100</v>
      </c>
      <c r="L2847" s="242">
        <f>'[2]tr (2)'!L1946</f>
        <v>100</v>
      </c>
      <c r="M2847" s="242">
        <f>'[2]tr (2)'!M1946</f>
        <v>100</v>
      </c>
      <c r="N2847" s="242">
        <f>'[2]tr (2)'!N1946</f>
        <v>100</v>
      </c>
      <c r="O2847" s="244"/>
      <c r="P2847" s="242">
        <f>'[2]tr (2)'!O1946</f>
        <v>100</v>
      </c>
      <c r="Q2847" s="242">
        <f>'[2]tr (2)'!P1946</f>
        <v>100</v>
      </c>
      <c r="R2847" s="242">
        <f>'[2]tr (2)'!Q1946</f>
        <v>100</v>
      </c>
      <c r="S2847" s="325" t="s">
        <v>1854</v>
      </c>
    </row>
    <row r="2848" spans="1:19" s="215" customFormat="1" ht="15" customHeight="1">
      <c r="A2848" s="216" t="s">
        <v>1855</v>
      </c>
      <c r="B2848" s="247">
        <f>'[2]tr (2)'!C1947</f>
        <v>100</v>
      </c>
      <c r="C2848" s="198">
        <f>'[2]tr (2)'!D1947</f>
        <v>100</v>
      </c>
      <c r="D2848" s="198">
        <f>'[2]tr (2)'!E1947</f>
        <v>100</v>
      </c>
      <c r="E2848" s="251"/>
      <c r="F2848" s="198">
        <f>'[2]tr (2)'!F1947</f>
        <v>100</v>
      </c>
      <c r="G2848" s="198">
        <f>'[2]tr (2)'!G1947</f>
        <v>100</v>
      </c>
      <c r="H2848" s="198">
        <f>'[2]tr (2)'!H1947</f>
        <v>100</v>
      </c>
      <c r="I2848" s="198">
        <f>'[2]tr (2)'!I1947</f>
        <v>100</v>
      </c>
      <c r="J2848" s="198">
        <f>'[2]tr (2)'!J1947</f>
        <v>100</v>
      </c>
      <c r="K2848" s="198">
        <f>'[2]tr (2)'!K1947</f>
        <v>100</v>
      </c>
      <c r="L2848" s="198">
        <f>'[2]tr (2)'!L1947</f>
        <v>100</v>
      </c>
      <c r="M2848" s="198">
        <f>'[2]tr (2)'!M1947</f>
        <v>100</v>
      </c>
      <c r="N2848" s="198">
        <f>'[2]tr (2)'!N1947</f>
        <v>100</v>
      </c>
      <c r="O2848" s="251"/>
      <c r="P2848" s="198">
        <f>'[2]tr (2)'!O1947</f>
        <v>100</v>
      </c>
      <c r="Q2848" s="198">
        <f>'[2]tr (2)'!P1947</f>
        <v>100</v>
      </c>
      <c r="R2848" s="198">
        <f>'[2]tr (2)'!Q1947</f>
        <v>100</v>
      </c>
      <c r="S2848" s="322" t="s">
        <v>1856</v>
      </c>
    </row>
    <row r="2849" spans="1:19" s="215" customFormat="1" ht="15" customHeight="1">
      <c r="A2849" s="216" t="s">
        <v>1857</v>
      </c>
      <c r="B2849" s="247">
        <f>'[2]tr (2)'!C1948</f>
        <v>100</v>
      </c>
      <c r="C2849" s="198">
        <f>'[2]tr (2)'!D1948</f>
        <v>100</v>
      </c>
      <c r="D2849" s="198">
        <f>'[2]tr (2)'!E1948</f>
        <v>100</v>
      </c>
      <c r="E2849" s="251"/>
      <c r="F2849" s="198">
        <f>'[2]tr (2)'!F1948</f>
        <v>100</v>
      </c>
      <c r="G2849" s="198">
        <f>'[2]tr (2)'!G1948</f>
        <v>100</v>
      </c>
      <c r="H2849" s="198">
        <f>'[2]tr (2)'!H1948</f>
        <v>100</v>
      </c>
      <c r="I2849" s="198">
        <f>'[2]tr (2)'!I1948</f>
        <v>100</v>
      </c>
      <c r="J2849" s="198">
        <f>'[2]tr (2)'!J1948</f>
        <v>100</v>
      </c>
      <c r="K2849" s="198">
        <f>'[2]tr (2)'!K1948</f>
        <v>100</v>
      </c>
      <c r="L2849" s="198">
        <f>'[2]tr (2)'!L1948</f>
        <v>100</v>
      </c>
      <c r="M2849" s="198">
        <f>'[2]tr (2)'!M1948</f>
        <v>100</v>
      </c>
      <c r="N2849" s="198">
        <f>'[2]tr (2)'!N1948</f>
        <v>100</v>
      </c>
      <c r="O2849" s="251"/>
      <c r="P2849" s="198">
        <f>'[2]tr (2)'!O1948</f>
        <v>100</v>
      </c>
      <c r="Q2849" s="198">
        <f>'[2]tr (2)'!P1948</f>
        <v>100</v>
      </c>
      <c r="R2849" s="198">
        <f>'[2]tr (2)'!Q1948</f>
        <v>100</v>
      </c>
      <c r="S2849" s="322" t="s">
        <v>1858</v>
      </c>
    </row>
    <row r="2850" spans="1:19" s="215" customFormat="1" ht="15" customHeight="1">
      <c r="A2850" s="216" t="s">
        <v>1859</v>
      </c>
      <c r="B2850" s="247">
        <f>'[2]tr (2)'!C1949</f>
        <v>100</v>
      </c>
      <c r="C2850" s="198">
        <f>'[2]tr (2)'!D1949</f>
        <v>100</v>
      </c>
      <c r="D2850" s="198">
        <f>'[2]tr (2)'!E1949</f>
        <v>100</v>
      </c>
      <c r="E2850" s="251"/>
      <c r="F2850" s="198">
        <f>'[2]tr (2)'!F1949</f>
        <v>100</v>
      </c>
      <c r="G2850" s="198">
        <f>'[2]tr (2)'!G1949</f>
        <v>100</v>
      </c>
      <c r="H2850" s="198">
        <f>'[2]tr (2)'!H1949</f>
        <v>100</v>
      </c>
      <c r="I2850" s="198">
        <f>'[2]tr (2)'!I1949</f>
        <v>100</v>
      </c>
      <c r="J2850" s="198">
        <f>'[2]tr (2)'!J1949</f>
        <v>100</v>
      </c>
      <c r="K2850" s="198">
        <f>'[2]tr (2)'!K1949</f>
        <v>100</v>
      </c>
      <c r="L2850" s="198">
        <f>'[2]tr (2)'!L1949</f>
        <v>100</v>
      </c>
      <c r="M2850" s="198">
        <f>'[2]tr (2)'!M1949</f>
        <v>100</v>
      </c>
      <c r="N2850" s="198">
        <f>'[2]tr (2)'!N1949</f>
        <v>100</v>
      </c>
      <c r="O2850" s="251"/>
      <c r="P2850" s="198">
        <f>'[2]tr (2)'!O1949</f>
        <v>100</v>
      </c>
      <c r="Q2850" s="198">
        <f>'[2]tr (2)'!P1949</f>
        <v>100</v>
      </c>
      <c r="R2850" s="198">
        <f>'[2]tr (2)'!Q1949</f>
        <v>100</v>
      </c>
      <c r="S2850" s="322" t="s">
        <v>1860</v>
      </c>
    </row>
    <row r="2851" spans="1:19" s="215" customFormat="1" ht="15" customHeight="1">
      <c r="A2851" s="216" t="s">
        <v>1861</v>
      </c>
      <c r="B2851" s="247">
        <f>'[2]tr (2)'!C1950</f>
        <v>100</v>
      </c>
      <c r="C2851" s="198">
        <f>'[2]tr (2)'!D1950</f>
        <v>100</v>
      </c>
      <c r="D2851" s="198">
        <f>'[2]tr (2)'!E1950</f>
        <v>100</v>
      </c>
      <c r="E2851" s="251"/>
      <c r="F2851" s="198">
        <f>'[2]tr (2)'!F1950</f>
        <v>100</v>
      </c>
      <c r="G2851" s="198">
        <f>'[2]tr (2)'!G1950</f>
        <v>100</v>
      </c>
      <c r="H2851" s="198">
        <f>'[2]tr (2)'!H1950</f>
        <v>100</v>
      </c>
      <c r="I2851" s="198">
        <f>'[2]tr (2)'!I1950</f>
        <v>100</v>
      </c>
      <c r="J2851" s="198">
        <f>'[2]tr (2)'!J1950</f>
        <v>100</v>
      </c>
      <c r="K2851" s="198">
        <f>'[2]tr (2)'!K1950</f>
        <v>100</v>
      </c>
      <c r="L2851" s="198">
        <f>'[2]tr (2)'!L1950</f>
        <v>100</v>
      </c>
      <c r="M2851" s="198">
        <f>'[2]tr (2)'!M1950</f>
        <v>100</v>
      </c>
      <c r="N2851" s="198">
        <f>'[2]tr (2)'!N1950</f>
        <v>100</v>
      </c>
      <c r="O2851" s="251"/>
      <c r="P2851" s="198">
        <f>'[2]tr (2)'!O1950</f>
        <v>100</v>
      </c>
      <c r="Q2851" s="198">
        <f>'[2]tr (2)'!P1950</f>
        <v>100</v>
      </c>
      <c r="R2851" s="198">
        <f>'[2]tr (2)'!Q1950</f>
        <v>100</v>
      </c>
      <c r="S2851" s="322" t="s">
        <v>1862</v>
      </c>
    </row>
    <row r="2852" spans="1:19" s="215" customFormat="1" ht="15" customHeight="1">
      <c r="A2852" s="216" t="s">
        <v>1863</v>
      </c>
      <c r="B2852" s="247">
        <f>'[2]tr (2)'!C1951</f>
        <v>100</v>
      </c>
      <c r="C2852" s="198">
        <f>'[2]tr (2)'!D1951</f>
        <v>100</v>
      </c>
      <c r="D2852" s="198">
        <f>'[2]tr (2)'!E1951</f>
        <v>100</v>
      </c>
      <c r="E2852" s="251"/>
      <c r="F2852" s="198">
        <f>'[2]tr (2)'!F1951</f>
        <v>100</v>
      </c>
      <c r="G2852" s="198">
        <f>'[2]tr (2)'!G1951</f>
        <v>100</v>
      </c>
      <c r="H2852" s="198">
        <f>'[2]tr (2)'!H1951</f>
        <v>100</v>
      </c>
      <c r="I2852" s="198">
        <f>'[2]tr (2)'!I1951</f>
        <v>100</v>
      </c>
      <c r="J2852" s="198">
        <f>'[2]tr (2)'!J1951</f>
        <v>100</v>
      </c>
      <c r="K2852" s="198">
        <f>'[2]tr (2)'!K1951</f>
        <v>100</v>
      </c>
      <c r="L2852" s="198">
        <f>'[2]tr (2)'!L1951</f>
        <v>100</v>
      </c>
      <c r="M2852" s="198">
        <f>'[2]tr (2)'!M1951</f>
        <v>100</v>
      </c>
      <c r="N2852" s="198">
        <f>'[2]tr (2)'!N1951</f>
        <v>100</v>
      </c>
      <c r="O2852" s="251"/>
      <c r="P2852" s="198">
        <f>'[2]tr (2)'!O1951</f>
        <v>100</v>
      </c>
      <c r="Q2852" s="198">
        <f>'[2]tr (2)'!P1951</f>
        <v>100</v>
      </c>
      <c r="R2852" s="198">
        <f>'[2]tr (2)'!Q1951</f>
        <v>100</v>
      </c>
      <c r="S2852" s="322" t="s">
        <v>1864</v>
      </c>
    </row>
    <row r="2853" spans="1:19" s="215" customFormat="1" ht="15" customHeight="1">
      <c r="A2853" s="216"/>
      <c r="B2853" s="247"/>
      <c r="C2853" s="198"/>
      <c r="D2853" s="242"/>
      <c r="E2853" s="244"/>
      <c r="F2853" s="242"/>
      <c r="G2853" s="242"/>
      <c r="H2853" s="242"/>
      <c r="I2853" s="242"/>
      <c r="J2853" s="242"/>
      <c r="K2853" s="242"/>
      <c r="L2853" s="242"/>
      <c r="M2853" s="242"/>
      <c r="N2853" s="242"/>
      <c r="O2853" s="244"/>
      <c r="P2853" s="242"/>
      <c r="Q2853" s="242"/>
      <c r="R2853" s="242"/>
      <c r="S2853" s="322"/>
    </row>
    <row r="2854" spans="1:19" s="215" customFormat="1" ht="15" customHeight="1">
      <c r="A2854" s="249" t="s">
        <v>1865</v>
      </c>
      <c r="B2854" s="241">
        <f>'[2]tr (2)'!C1953</f>
        <v>113.3</v>
      </c>
      <c r="C2854" s="242">
        <f>'[2]tr (2)'!D1953</f>
        <v>113.3</v>
      </c>
      <c r="D2854" s="242">
        <f>'[2]tr (2)'!E1953</f>
        <v>111.1</v>
      </c>
      <c r="E2854" s="244"/>
      <c r="F2854" s="242">
        <f>'[2]tr (2)'!F1953</f>
        <v>108.4</v>
      </c>
      <c r="G2854" s="242">
        <f>'[2]tr (2)'!G1953</f>
        <v>107.4</v>
      </c>
      <c r="H2854" s="242">
        <f>'[2]tr (2)'!H1953</f>
        <v>108.4</v>
      </c>
      <c r="I2854" s="242">
        <f>'[2]tr (2)'!I1953</f>
        <v>108.4</v>
      </c>
      <c r="J2854" s="242">
        <f>'[2]tr (2)'!J1953</f>
        <v>108.4</v>
      </c>
      <c r="K2854" s="242">
        <f>'[2]tr (2)'!K1953</f>
        <v>108.4</v>
      </c>
      <c r="L2854" s="242">
        <f>'[2]tr (2)'!L1953</f>
        <v>108.4</v>
      </c>
      <c r="M2854" s="242">
        <f>'[2]tr (2)'!M1953</f>
        <v>108.4</v>
      </c>
      <c r="N2854" s="242">
        <f>'[2]tr (2)'!N1953</f>
        <v>108.4</v>
      </c>
      <c r="O2854" s="244"/>
      <c r="P2854" s="242">
        <f>'[2]tr (2)'!O1953</f>
        <v>108.4</v>
      </c>
      <c r="Q2854" s="242">
        <f>'[2]tr (2)'!P1953</f>
        <v>108.4</v>
      </c>
      <c r="R2854" s="242">
        <f>'[2]tr (2)'!Q1953</f>
        <v>108.3</v>
      </c>
      <c r="S2854" s="326" t="s">
        <v>1866</v>
      </c>
    </row>
    <row r="2855" spans="1:19" s="215" customFormat="1" ht="15" customHeight="1">
      <c r="A2855" s="216" t="s">
        <v>1867</v>
      </c>
      <c r="B2855" s="247">
        <f>'[2]tr (2)'!C1954</f>
        <v>113.6</v>
      </c>
      <c r="C2855" s="198">
        <f>'[2]tr (2)'!D1954</f>
        <v>113.6</v>
      </c>
      <c r="D2855" s="198">
        <f>'[2]tr (2)'!E1954</f>
        <v>111.1</v>
      </c>
      <c r="E2855" s="251"/>
      <c r="F2855" s="198">
        <f>'[2]tr (2)'!F1954</f>
        <v>108.4</v>
      </c>
      <c r="G2855" s="198">
        <f>'[2]tr (2)'!G1954</f>
        <v>107.4</v>
      </c>
      <c r="H2855" s="198">
        <f>'[2]tr (2)'!H1954</f>
        <v>108.4</v>
      </c>
      <c r="I2855" s="198">
        <f>'[2]tr (2)'!I1954</f>
        <v>108.4</v>
      </c>
      <c r="J2855" s="198">
        <f>'[2]tr (2)'!J1954</f>
        <v>108.4</v>
      </c>
      <c r="K2855" s="198">
        <f>'[2]tr (2)'!K1954</f>
        <v>108.4</v>
      </c>
      <c r="L2855" s="198">
        <f>'[2]tr (2)'!L1954</f>
        <v>108.4</v>
      </c>
      <c r="M2855" s="198">
        <f>'[2]tr (2)'!M1954</f>
        <v>108.4</v>
      </c>
      <c r="N2855" s="198">
        <f>'[2]tr (2)'!N1954</f>
        <v>108.4</v>
      </c>
      <c r="O2855" s="251"/>
      <c r="P2855" s="198">
        <f>'[2]tr (2)'!O1954</f>
        <v>108.4</v>
      </c>
      <c r="Q2855" s="198">
        <f>'[2]tr (2)'!P1954</f>
        <v>108.4</v>
      </c>
      <c r="R2855" s="198">
        <f>'[2]tr (2)'!Q1954</f>
        <v>108.4</v>
      </c>
      <c r="S2855" s="322" t="s">
        <v>1868</v>
      </c>
    </row>
    <row r="2856" spans="1:19" s="215" customFormat="1" ht="15" customHeight="1">
      <c r="A2856" s="216" t="s">
        <v>1871</v>
      </c>
      <c r="B2856" s="247">
        <f>'[2]tr (2)'!C1955</f>
        <v>107.9</v>
      </c>
      <c r="C2856" s="198">
        <f>'[2]tr (2)'!D1955</f>
        <v>107.9</v>
      </c>
      <c r="D2856" s="198">
        <f>'[2]tr (2)'!E1955</f>
        <v>110.7</v>
      </c>
      <c r="E2856" s="251"/>
      <c r="F2856" s="198">
        <f>'[2]tr (2)'!F1955</f>
        <v>107.9</v>
      </c>
      <c r="G2856" s="198">
        <f>'[2]tr (2)'!G1955</f>
        <v>107</v>
      </c>
      <c r="H2856" s="198">
        <f>'[2]tr (2)'!H1955</f>
        <v>107.9</v>
      </c>
      <c r="I2856" s="198">
        <f>'[2]tr (2)'!I1955</f>
        <v>107.9</v>
      </c>
      <c r="J2856" s="198">
        <f>'[2]tr (2)'!J1955</f>
        <v>107.9</v>
      </c>
      <c r="K2856" s="198">
        <f>'[2]tr (2)'!K1955</f>
        <v>107.9</v>
      </c>
      <c r="L2856" s="198">
        <f>'[2]tr (2)'!L1955</f>
        <v>107.9</v>
      </c>
      <c r="M2856" s="198">
        <f>'[2]tr (2)'!M1955</f>
        <v>107.9</v>
      </c>
      <c r="N2856" s="198">
        <f>'[2]tr (2)'!N1955</f>
        <v>109.2</v>
      </c>
      <c r="O2856" s="251"/>
      <c r="P2856" s="198">
        <f>'[2]tr (2)'!O1955</f>
        <v>109.2</v>
      </c>
      <c r="Q2856" s="198">
        <f>'[2]tr (2)'!P1955</f>
        <v>109.2</v>
      </c>
      <c r="R2856" s="198">
        <f>'[2]tr (2)'!Q1955</f>
        <v>107.7</v>
      </c>
      <c r="S2856" s="322" t="s">
        <v>1872</v>
      </c>
    </row>
    <row r="2857" spans="1:19" s="215" customFormat="1" ht="15" customHeight="1">
      <c r="A2857" s="216"/>
      <c r="B2857" s="247"/>
      <c r="C2857" s="198"/>
      <c r="D2857" s="242"/>
      <c r="E2857" s="244"/>
      <c r="F2857" s="242"/>
      <c r="G2857" s="242"/>
      <c r="H2857" s="242"/>
      <c r="I2857" s="242"/>
      <c r="J2857" s="242"/>
      <c r="K2857" s="242"/>
      <c r="L2857" s="242"/>
      <c r="M2857" s="242"/>
      <c r="N2857" s="242"/>
      <c r="O2857" s="244"/>
      <c r="P2857" s="242"/>
      <c r="Q2857" s="242"/>
      <c r="R2857" s="242"/>
      <c r="S2857" s="322"/>
    </row>
    <row r="2858" spans="1:19" s="215" customFormat="1" ht="15" customHeight="1">
      <c r="A2858" s="249" t="s">
        <v>1873</v>
      </c>
      <c r="B2858" s="241">
        <f>'[2]tr (2)'!C1957</f>
        <v>101.2</v>
      </c>
      <c r="C2858" s="242">
        <f>'[2]tr (2)'!D1957</f>
        <v>101.3</v>
      </c>
      <c r="D2858" s="242">
        <f>'[2]tr (2)'!E1957</f>
        <v>101.3</v>
      </c>
      <c r="E2858" s="244"/>
      <c r="F2858" s="242">
        <f>'[2]tr (2)'!F1957</f>
        <v>101.2</v>
      </c>
      <c r="G2858" s="242">
        <f>'[2]tr (2)'!G1957</f>
        <v>101.2</v>
      </c>
      <c r="H2858" s="242">
        <f>'[2]tr (2)'!H1957</f>
        <v>101.2</v>
      </c>
      <c r="I2858" s="242">
        <f>'[2]tr (2)'!I1957</f>
        <v>101.2</v>
      </c>
      <c r="J2858" s="242">
        <f>'[2]tr (2)'!J1957</f>
        <v>101.5</v>
      </c>
      <c r="K2858" s="242">
        <f>'[2]tr (2)'!K1957</f>
        <v>101.1</v>
      </c>
      <c r="L2858" s="242">
        <f>'[2]tr (2)'!L1957</f>
        <v>100.7</v>
      </c>
      <c r="M2858" s="242">
        <f>'[2]tr (2)'!M1957</f>
        <v>100.6</v>
      </c>
      <c r="N2858" s="242">
        <f>'[2]tr (2)'!N1957</f>
        <v>100.4</v>
      </c>
      <c r="O2858" s="244"/>
      <c r="P2858" s="242">
        <f>'[2]tr (2)'!O1957</f>
        <v>100.2</v>
      </c>
      <c r="Q2858" s="242">
        <f>'[2]tr (2)'!P1957</f>
        <v>100.2</v>
      </c>
      <c r="R2858" s="242">
        <f>'[2]tr (2)'!Q1957</f>
        <v>100.1</v>
      </c>
      <c r="S2858" s="326" t="s">
        <v>1874</v>
      </c>
    </row>
    <row r="2859" spans="1:19" s="215" customFormat="1" ht="15" customHeight="1">
      <c r="A2859" s="216" t="s">
        <v>1875</v>
      </c>
      <c r="B2859" s="247">
        <f>'[2]tr (2)'!C1958</f>
        <v>100</v>
      </c>
      <c r="C2859" s="198">
        <f>'[2]tr (2)'!D1958</f>
        <v>100</v>
      </c>
      <c r="D2859" s="198">
        <f>'[2]tr (2)'!E1958</f>
        <v>100</v>
      </c>
      <c r="E2859" s="251"/>
      <c r="F2859" s="198">
        <f>'[2]tr (2)'!F1958</f>
        <v>100</v>
      </c>
      <c r="G2859" s="198">
        <f>'[2]tr (2)'!G1958</f>
        <v>100</v>
      </c>
      <c r="H2859" s="198">
        <f>'[2]tr (2)'!H1958</f>
        <v>100</v>
      </c>
      <c r="I2859" s="198">
        <f>'[2]tr (2)'!I1958</f>
        <v>100</v>
      </c>
      <c r="J2859" s="198">
        <f>'[2]tr (2)'!J1958</f>
        <v>100</v>
      </c>
      <c r="K2859" s="198">
        <f>'[2]tr (2)'!K1958</f>
        <v>100</v>
      </c>
      <c r="L2859" s="198">
        <f>'[2]tr (2)'!L1958</f>
        <v>100</v>
      </c>
      <c r="M2859" s="198">
        <f>'[2]tr (2)'!M1958</f>
        <v>100</v>
      </c>
      <c r="N2859" s="198">
        <f>'[2]tr (2)'!N1958</f>
        <v>100</v>
      </c>
      <c r="O2859" s="251"/>
      <c r="P2859" s="198">
        <f>'[2]tr (2)'!O1958</f>
        <v>100</v>
      </c>
      <c r="Q2859" s="198">
        <f>'[2]tr (2)'!P1958</f>
        <v>100</v>
      </c>
      <c r="R2859" s="198">
        <f>'[2]tr (2)'!Q1958</f>
        <v>100</v>
      </c>
      <c r="S2859" s="322" t="s">
        <v>1876</v>
      </c>
    </row>
    <row r="2860" spans="1:19" s="215" customFormat="1" ht="15" customHeight="1">
      <c r="A2860" s="216" t="s">
        <v>1877</v>
      </c>
      <c r="B2860" s="247">
        <f>'[2]tr (2)'!C1959</f>
        <v>100</v>
      </c>
      <c r="C2860" s="198">
        <f>'[2]tr (2)'!D1959</f>
        <v>100</v>
      </c>
      <c r="D2860" s="198">
        <f>'[2]tr (2)'!E1959</f>
        <v>100</v>
      </c>
      <c r="E2860" s="251"/>
      <c r="F2860" s="198">
        <f>'[2]tr (2)'!F1959</f>
        <v>100</v>
      </c>
      <c r="G2860" s="198">
        <f>'[2]tr (2)'!G1959</f>
        <v>100</v>
      </c>
      <c r="H2860" s="198">
        <f>'[2]tr (2)'!H1959</f>
        <v>100</v>
      </c>
      <c r="I2860" s="198">
        <f>'[2]tr (2)'!I1959</f>
        <v>100</v>
      </c>
      <c r="J2860" s="198">
        <f>'[2]tr (2)'!J1959</f>
        <v>100</v>
      </c>
      <c r="K2860" s="198">
        <f>'[2]tr (2)'!K1959</f>
        <v>100</v>
      </c>
      <c r="L2860" s="198">
        <f>'[2]tr (2)'!L1959</f>
        <v>100</v>
      </c>
      <c r="M2860" s="198">
        <f>'[2]tr (2)'!M1959</f>
        <v>100</v>
      </c>
      <c r="N2860" s="198">
        <f>'[2]tr (2)'!N1959</f>
        <v>100</v>
      </c>
      <c r="O2860" s="251"/>
      <c r="P2860" s="198">
        <f>'[2]tr (2)'!O1959</f>
        <v>100</v>
      </c>
      <c r="Q2860" s="198">
        <f>'[2]tr (2)'!P1959</f>
        <v>100</v>
      </c>
      <c r="R2860" s="198">
        <f>'[2]tr (2)'!Q1959</f>
        <v>100</v>
      </c>
      <c r="S2860" s="323" t="s">
        <v>1878</v>
      </c>
    </row>
    <row r="2861" spans="1:19" s="215" customFormat="1" ht="15" customHeight="1">
      <c r="A2861" s="216" t="s">
        <v>1879</v>
      </c>
      <c r="B2861" s="247">
        <f>'[2]tr (2)'!C1960</f>
        <v>102.1</v>
      </c>
      <c r="C2861" s="198">
        <f>'[2]tr (2)'!D1960</f>
        <v>102.4</v>
      </c>
      <c r="D2861" s="198">
        <f>'[2]tr (2)'!E1960</f>
        <v>102.6</v>
      </c>
      <c r="E2861" s="251"/>
      <c r="F2861" s="198">
        <f>'[2]tr (2)'!F1960</f>
        <v>102.3</v>
      </c>
      <c r="G2861" s="198">
        <f>'[2]tr (2)'!G1960</f>
        <v>102</v>
      </c>
      <c r="H2861" s="198">
        <f>'[2]tr (2)'!H1960</f>
        <v>102</v>
      </c>
      <c r="I2861" s="198">
        <f>'[2]tr (2)'!I1960</f>
        <v>102</v>
      </c>
      <c r="J2861" s="198">
        <f>'[2]tr (2)'!J1960</f>
        <v>102.6</v>
      </c>
      <c r="K2861" s="198">
        <f>'[2]tr (2)'!K1960</f>
        <v>101.6</v>
      </c>
      <c r="L2861" s="198">
        <f>'[2]tr (2)'!L1960</f>
        <v>101.5</v>
      </c>
      <c r="M2861" s="198">
        <f>'[2]tr (2)'!M1960</f>
        <v>101.5</v>
      </c>
      <c r="N2861" s="198">
        <f>'[2]tr (2)'!N1960</f>
        <v>100.9</v>
      </c>
      <c r="O2861" s="251"/>
      <c r="P2861" s="198">
        <f>'[2]tr (2)'!O1960</f>
        <v>100.3</v>
      </c>
      <c r="Q2861" s="198">
        <f>'[2]tr (2)'!P1960</f>
        <v>100.3</v>
      </c>
      <c r="R2861" s="198">
        <f>'[2]tr (2)'!Q1960</f>
        <v>100.2</v>
      </c>
      <c r="S2861" s="323" t="s">
        <v>1880</v>
      </c>
    </row>
    <row r="2862" spans="1:19" s="215" customFormat="1" ht="15" customHeight="1">
      <c r="A2862" s="216" t="s">
        <v>1881</v>
      </c>
      <c r="B2862" s="247">
        <f>'[2]tr (2)'!C1961</f>
        <v>100</v>
      </c>
      <c r="C2862" s="198">
        <f>'[2]tr (2)'!D1961</f>
        <v>100</v>
      </c>
      <c r="D2862" s="198">
        <f>'[2]tr (2)'!E1961</f>
        <v>100</v>
      </c>
      <c r="E2862" s="251"/>
      <c r="F2862" s="198">
        <f>'[2]tr (2)'!F1961</f>
        <v>100</v>
      </c>
      <c r="G2862" s="198">
        <f>'[2]tr (2)'!G1961</f>
        <v>100</v>
      </c>
      <c r="H2862" s="198">
        <f>'[2]tr (2)'!H1961</f>
        <v>100</v>
      </c>
      <c r="I2862" s="198">
        <f>'[2]tr (2)'!I1961</f>
        <v>100</v>
      </c>
      <c r="J2862" s="198">
        <f>'[2]tr (2)'!J1961</f>
        <v>100</v>
      </c>
      <c r="K2862" s="198">
        <f>'[2]tr (2)'!K1961</f>
        <v>100</v>
      </c>
      <c r="L2862" s="198">
        <f>'[2]tr (2)'!L1961</f>
        <v>100</v>
      </c>
      <c r="M2862" s="198">
        <f>'[2]tr (2)'!M1961</f>
        <v>100</v>
      </c>
      <c r="N2862" s="198">
        <f>'[2]tr (2)'!N1961</f>
        <v>100</v>
      </c>
      <c r="O2862" s="251"/>
      <c r="P2862" s="198">
        <f>'[2]tr (2)'!O1961</f>
        <v>100</v>
      </c>
      <c r="Q2862" s="198">
        <f>'[2]tr (2)'!P1961</f>
        <v>100</v>
      </c>
      <c r="R2862" s="198">
        <f>'[2]tr (2)'!Q1961</f>
        <v>100</v>
      </c>
      <c r="S2862" s="322" t="s">
        <v>1882</v>
      </c>
    </row>
    <row r="2863" spans="1:19" s="215" customFormat="1" ht="15" customHeight="1">
      <c r="A2863" s="216" t="s">
        <v>1883</v>
      </c>
      <c r="B2863" s="247">
        <f>'[2]tr (2)'!C1962</f>
        <v>91.9</v>
      </c>
      <c r="C2863" s="198">
        <f>'[2]tr (2)'!D1962</f>
        <v>90.1</v>
      </c>
      <c r="D2863" s="198">
        <f>'[2]tr (2)'!E1962</f>
        <v>83.9</v>
      </c>
      <c r="E2863" s="251"/>
      <c r="F2863" s="198">
        <f>'[2]tr (2)'!F1962</f>
        <v>83.9</v>
      </c>
      <c r="G2863" s="198">
        <f>'[2]tr (2)'!G1962</f>
        <v>94.4</v>
      </c>
      <c r="H2863" s="198">
        <f>'[2]tr (2)'!H1962</f>
        <v>94.4</v>
      </c>
      <c r="I2863" s="198">
        <f>'[2]tr (2)'!I1962</f>
        <v>94.4</v>
      </c>
      <c r="J2863" s="198">
        <f>'[2]tr (2)'!J1962</f>
        <v>95.4</v>
      </c>
      <c r="K2863" s="198">
        <f>'[2]tr (2)'!K1962</f>
        <v>96.6</v>
      </c>
      <c r="L2863" s="198">
        <f>'[2]tr (2)'!L1962</f>
        <v>96.6</v>
      </c>
      <c r="M2863" s="198">
        <f>'[2]tr (2)'!M1962</f>
        <v>96.6</v>
      </c>
      <c r="N2863" s="198">
        <f>'[2]tr (2)'!N1962</f>
        <v>96.6</v>
      </c>
      <c r="O2863" s="251"/>
      <c r="P2863" s="198">
        <f>'[2]tr (2)'!O1962</f>
        <v>96.6</v>
      </c>
      <c r="Q2863" s="198">
        <f>'[2]tr (2)'!P1962</f>
        <v>96.6</v>
      </c>
      <c r="R2863" s="198">
        <f>'[2]tr (2)'!Q1962</f>
        <v>96.6</v>
      </c>
      <c r="S2863" s="323" t="s">
        <v>1884</v>
      </c>
    </row>
    <row r="2864" spans="1:19" s="215" customFormat="1" ht="15" customHeight="1">
      <c r="A2864" s="216" t="s">
        <v>1885</v>
      </c>
      <c r="B2864" s="247">
        <f>'[2]tr (2)'!C1963</f>
        <v>103.7</v>
      </c>
      <c r="C2864" s="198">
        <f>'[2]tr (2)'!D1963</f>
        <v>103.7</v>
      </c>
      <c r="D2864" s="198">
        <f>'[2]tr (2)'!E1963</f>
        <v>103.7</v>
      </c>
      <c r="E2864" s="251"/>
      <c r="F2864" s="198">
        <f>'[2]tr (2)'!F1963</f>
        <v>103.7</v>
      </c>
      <c r="G2864" s="198">
        <f>'[2]tr (2)'!G1963</f>
        <v>103.7</v>
      </c>
      <c r="H2864" s="198">
        <f>'[2]tr (2)'!H1963</f>
        <v>103.7</v>
      </c>
      <c r="I2864" s="198">
        <f>'[2]tr (2)'!I1963</f>
        <v>103.7</v>
      </c>
      <c r="J2864" s="198">
        <f>'[2]tr (2)'!J1963</f>
        <v>103.7</v>
      </c>
      <c r="K2864" s="198">
        <f>'[2]tr (2)'!K1963</f>
        <v>103.7</v>
      </c>
      <c r="L2864" s="198">
        <f>'[2]tr (2)'!L1963</f>
        <v>100</v>
      </c>
      <c r="M2864" s="198">
        <f>'[2]tr (2)'!M1963</f>
        <v>100</v>
      </c>
      <c r="N2864" s="198">
        <f>'[2]tr (2)'!N1963</f>
        <v>100</v>
      </c>
      <c r="O2864" s="251"/>
      <c r="P2864" s="198">
        <f>'[2]tr (2)'!O1963</f>
        <v>100</v>
      </c>
      <c r="Q2864" s="198">
        <f>'[2]tr (2)'!P1963</f>
        <v>100</v>
      </c>
      <c r="R2864" s="198">
        <f>'[2]tr (2)'!Q1963</f>
        <v>100</v>
      </c>
      <c r="S2864" s="323" t="s">
        <v>1886</v>
      </c>
    </row>
    <row r="2865" spans="1:19" s="215" customFormat="1" ht="15" customHeight="1">
      <c r="A2865" s="216" t="s">
        <v>1887</v>
      </c>
      <c r="B2865" s="247">
        <f>'[2]tr (2)'!C1964</f>
        <v>100</v>
      </c>
      <c r="C2865" s="198">
        <f>'[2]tr (2)'!D1964</f>
        <v>100</v>
      </c>
      <c r="D2865" s="198">
        <f>'[2]tr (2)'!E1964</f>
        <v>100</v>
      </c>
      <c r="E2865" s="251"/>
      <c r="F2865" s="198">
        <f>'[2]tr (2)'!F1964</f>
        <v>100</v>
      </c>
      <c r="G2865" s="198">
        <f>'[2]tr (2)'!G1964</f>
        <v>100</v>
      </c>
      <c r="H2865" s="198">
        <f>'[2]tr (2)'!H1964</f>
        <v>100</v>
      </c>
      <c r="I2865" s="198">
        <f>'[2]tr (2)'!I1964</f>
        <v>100</v>
      </c>
      <c r="J2865" s="198">
        <f>'[2]tr (2)'!J1964</f>
        <v>100</v>
      </c>
      <c r="K2865" s="198">
        <f>'[2]tr (2)'!K1964</f>
        <v>100</v>
      </c>
      <c r="L2865" s="198">
        <f>'[2]tr (2)'!L1964</f>
        <v>100</v>
      </c>
      <c r="M2865" s="198">
        <f>'[2]tr (2)'!M1964</f>
        <v>100</v>
      </c>
      <c r="N2865" s="198">
        <f>'[2]tr (2)'!N1964</f>
        <v>100</v>
      </c>
      <c r="O2865" s="251"/>
      <c r="P2865" s="198">
        <f>'[2]tr (2)'!O1964</f>
        <v>100</v>
      </c>
      <c r="Q2865" s="198">
        <f>'[2]tr (2)'!P1964</f>
        <v>100</v>
      </c>
      <c r="R2865" s="198">
        <f>'[2]tr (2)'!Q1964</f>
        <v>100</v>
      </c>
      <c r="S2865" s="327" t="s">
        <v>1888</v>
      </c>
    </row>
    <row r="2866" spans="1:19" s="215" customFormat="1" ht="15" customHeight="1">
      <c r="A2866" s="216" t="s">
        <v>1889</v>
      </c>
      <c r="B2866" s="247">
        <f>'[2]tr (2)'!C1965</f>
        <v>103.3</v>
      </c>
      <c r="C2866" s="198">
        <f>'[2]tr (2)'!D1965</f>
        <v>103.3</v>
      </c>
      <c r="D2866" s="198">
        <f>'[2]tr (2)'!E1965</f>
        <v>103.3</v>
      </c>
      <c r="E2866" s="251"/>
      <c r="F2866" s="198">
        <f>'[2]tr (2)'!F1965</f>
        <v>103.3</v>
      </c>
      <c r="G2866" s="198">
        <f>'[2]tr (2)'!G1965</f>
        <v>103.3</v>
      </c>
      <c r="H2866" s="198">
        <f>'[2]tr (2)'!H1965</f>
        <v>103.3</v>
      </c>
      <c r="I2866" s="198">
        <f>'[2]tr (2)'!I1965</f>
        <v>103.3</v>
      </c>
      <c r="J2866" s="198">
        <f>'[2]tr (2)'!J1965</f>
        <v>103.3</v>
      </c>
      <c r="K2866" s="198">
        <f>'[2]tr (2)'!K1965</f>
        <v>103.3</v>
      </c>
      <c r="L2866" s="198">
        <f>'[2]tr (2)'!L1965</f>
        <v>103.3</v>
      </c>
      <c r="M2866" s="198">
        <f>'[2]tr (2)'!M1965</f>
        <v>103.3</v>
      </c>
      <c r="N2866" s="198">
        <f>'[2]tr (2)'!N1965</f>
        <v>103.3</v>
      </c>
      <c r="O2866" s="251"/>
      <c r="P2866" s="198">
        <f>'[2]tr (2)'!O1965</f>
        <v>103.3</v>
      </c>
      <c r="Q2866" s="198">
        <f>'[2]tr (2)'!P1965</f>
        <v>103.3</v>
      </c>
      <c r="R2866" s="198">
        <f>'[2]tr (2)'!Q1965</f>
        <v>103.3</v>
      </c>
      <c r="S2866" s="323" t="s">
        <v>1890</v>
      </c>
    </row>
    <row r="2867" spans="1:19" s="215" customFormat="1" ht="15" customHeight="1">
      <c r="A2867" s="216"/>
      <c r="B2867" s="247"/>
      <c r="C2867" s="198"/>
      <c r="D2867" s="198"/>
      <c r="E2867" s="255"/>
      <c r="F2867" s="195"/>
      <c r="G2867" s="195"/>
      <c r="H2867" s="195"/>
      <c r="I2867" s="195"/>
      <c r="J2867" s="196"/>
      <c r="K2867" s="195"/>
      <c r="L2867" s="195"/>
      <c r="M2867" s="196"/>
      <c r="N2867" s="195"/>
      <c r="O2867" s="237"/>
      <c r="P2867" s="195"/>
      <c r="Q2867" s="195"/>
      <c r="R2867" s="195"/>
      <c r="S2867" s="323"/>
    </row>
    <row r="2868" spans="1:19" s="215" customFormat="1" ht="15" customHeight="1">
      <c r="A2868" s="216"/>
      <c r="B2868" s="247"/>
      <c r="C2868" s="198"/>
      <c r="D2868" s="198"/>
      <c r="E2868" s="255"/>
      <c r="F2868" s="195"/>
      <c r="G2868" s="195"/>
      <c r="H2868" s="195"/>
      <c r="I2868" s="195"/>
      <c r="J2868" s="196"/>
      <c r="K2868" s="195"/>
      <c r="L2868" s="195"/>
      <c r="M2868" s="196"/>
      <c r="N2868" s="195"/>
      <c r="O2868" s="195"/>
      <c r="P2868" s="236"/>
      <c r="Q2868" s="195"/>
      <c r="R2868" s="195"/>
      <c r="S2868" s="323"/>
    </row>
    <row r="2869" spans="1:19" s="215" customFormat="1" ht="15" customHeight="1">
      <c r="A2869" s="216"/>
      <c r="B2869" s="247"/>
      <c r="C2869" s="198"/>
      <c r="D2869" s="198"/>
      <c r="E2869" s="255"/>
      <c r="F2869" s="195"/>
      <c r="G2869" s="195"/>
      <c r="H2869" s="195"/>
      <c r="I2869" s="195"/>
      <c r="J2869" s="196"/>
      <c r="K2869" s="195"/>
      <c r="L2869" s="195"/>
      <c r="M2869" s="196"/>
      <c r="N2869" s="195"/>
      <c r="O2869" s="196"/>
      <c r="P2869" s="236"/>
      <c r="Q2869" s="195"/>
      <c r="R2869" s="195"/>
      <c r="S2869" s="323"/>
    </row>
    <row r="2870" spans="1:19" s="215" customFormat="1" ht="15" customHeight="1">
      <c r="A2870" s="216"/>
      <c r="B2870" s="247"/>
      <c r="C2870" s="198"/>
      <c r="D2870" s="198"/>
      <c r="E2870" s="255"/>
      <c r="F2870" s="195"/>
      <c r="G2870" s="195"/>
      <c r="H2870" s="195"/>
      <c r="I2870" s="195"/>
      <c r="J2870" s="196"/>
      <c r="K2870" s="195"/>
      <c r="L2870" s="195"/>
      <c r="M2870" s="196"/>
      <c r="N2870" s="195"/>
      <c r="O2870" s="196"/>
      <c r="P2870" s="236"/>
      <c r="Q2870" s="195"/>
      <c r="R2870" s="195"/>
      <c r="S2870" s="323"/>
    </row>
    <row r="2871" spans="1:19" s="215" customFormat="1" ht="15" customHeight="1">
      <c r="A2871" s="216"/>
      <c r="B2871" s="247"/>
      <c r="C2871" s="198"/>
      <c r="D2871" s="198"/>
      <c r="E2871" s="255"/>
      <c r="F2871" s="195"/>
      <c r="G2871" s="195"/>
      <c r="H2871" s="195"/>
      <c r="I2871" s="195"/>
      <c r="J2871" s="196"/>
      <c r="K2871" s="195"/>
      <c r="L2871" s="195"/>
      <c r="M2871" s="196"/>
      <c r="N2871" s="195"/>
      <c r="O2871" s="196"/>
      <c r="P2871" s="236"/>
      <c r="Q2871" s="195"/>
      <c r="R2871" s="195"/>
      <c r="S2871" s="323"/>
    </row>
    <row r="2872" spans="1:19" s="215" customFormat="1" ht="15" customHeight="1">
      <c r="A2872" s="216"/>
      <c r="B2872" s="247"/>
      <c r="C2872" s="198"/>
      <c r="D2872" s="198"/>
      <c r="E2872" s="255"/>
      <c r="F2872" s="195"/>
      <c r="G2872" s="195"/>
      <c r="H2872" s="195"/>
      <c r="I2872" s="195"/>
      <c r="J2872" s="196"/>
      <c r="K2872" s="195"/>
      <c r="L2872" s="195"/>
      <c r="M2872" s="196"/>
      <c r="N2872" s="195"/>
      <c r="O2872" s="196"/>
      <c r="P2872" s="236"/>
      <c r="Q2872" s="195"/>
      <c r="R2872" s="195"/>
      <c r="S2872" s="323"/>
    </row>
    <row r="2873" spans="1:19" s="215" customFormat="1" ht="15" customHeight="1">
      <c r="A2873" s="216"/>
      <c r="B2873" s="247"/>
      <c r="C2873" s="198"/>
      <c r="D2873" s="198"/>
      <c r="E2873" s="255"/>
      <c r="F2873" s="195"/>
      <c r="G2873" s="195"/>
      <c r="H2873" s="195"/>
      <c r="I2873" s="195"/>
      <c r="J2873" s="196"/>
      <c r="K2873" s="195"/>
      <c r="L2873" s="195"/>
      <c r="M2873" s="196"/>
      <c r="N2873" s="195"/>
      <c r="O2873" s="196"/>
      <c r="P2873" s="236"/>
      <c r="Q2873" s="195"/>
      <c r="R2873" s="195"/>
      <c r="S2873" s="323"/>
    </row>
    <row r="2874" spans="1:19" s="215" customFormat="1" ht="15" customHeight="1">
      <c r="A2874" s="216"/>
      <c r="B2874" s="247"/>
      <c r="C2874" s="198"/>
      <c r="D2874" s="198"/>
      <c r="E2874" s="255"/>
      <c r="F2874" s="195"/>
      <c r="G2874" s="195"/>
      <c r="H2874" s="195"/>
      <c r="I2874" s="195"/>
      <c r="J2874" s="196"/>
      <c r="K2874" s="195"/>
      <c r="L2874" s="195"/>
      <c r="M2874" s="196"/>
      <c r="N2874" s="195"/>
      <c r="O2874" s="196"/>
      <c r="P2874" s="236"/>
      <c r="Q2874" s="195"/>
      <c r="R2874" s="195"/>
      <c r="S2874" s="323"/>
    </row>
    <row r="2875" spans="1:19" s="215" customFormat="1" ht="15" customHeight="1">
      <c r="A2875" s="216"/>
      <c r="B2875" s="247"/>
      <c r="C2875" s="198"/>
      <c r="D2875" s="198"/>
      <c r="E2875" s="255"/>
      <c r="F2875" s="195"/>
      <c r="G2875" s="195"/>
      <c r="H2875" s="195"/>
      <c r="I2875" s="195"/>
      <c r="J2875" s="196"/>
      <c r="K2875" s="195"/>
      <c r="L2875" s="195"/>
      <c r="M2875" s="196"/>
      <c r="N2875" s="195"/>
      <c r="O2875" s="196"/>
      <c r="P2875" s="236"/>
      <c r="Q2875" s="195"/>
      <c r="R2875" s="195"/>
      <c r="S2875" s="323"/>
    </row>
    <row r="2876" spans="1:19" s="215" customFormat="1" ht="15" customHeight="1">
      <c r="A2876" s="281"/>
      <c r="B2876" s="258"/>
      <c r="C2876" s="259"/>
      <c r="D2876" s="259"/>
      <c r="E2876" s="260"/>
      <c r="F2876" s="308"/>
      <c r="G2876" s="212"/>
      <c r="H2876" s="212"/>
      <c r="I2876" s="212"/>
      <c r="J2876" s="212"/>
      <c r="K2876" s="212"/>
      <c r="L2876" s="212"/>
      <c r="M2876" s="212"/>
      <c r="N2876" s="212"/>
      <c r="O2876" s="212"/>
      <c r="P2876" s="308"/>
      <c r="Q2876" s="212"/>
      <c r="R2876" s="212"/>
      <c r="S2876" s="328"/>
    </row>
    <row r="2877" spans="1:19" s="215" customFormat="1" ht="15" customHeight="1">
      <c r="A2877" s="271" t="s">
        <v>1891</v>
      </c>
      <c r="B2877" s="198"/>
      <c r="C2877" s="198"/>
      <c r="D2877" s="198"/>
      <c r="E2877" s="265"/>
      <c r="F2877" s="195"/>
      <c r="G2877" s="195"/>
      <c r="H2877" s="195"/>
      <c r="I2877" s="195"/>
      <c r="J2877" s="196"/>
      <c r="K2877" s="195"/>
      <c r="L2877" s="195"/>
      <c r="M2877" s="196"/>
      <c r="N2877" s="195"/>
      <c r="O2877" s="195"/>
      <c r="P2877" s="195"/>
      <c r="Q2877" s="195"/>
      <c r="R2877" s="195"/>
      <c r="S2877" s="272" t="s">
        <v>1892</v>
      </c>
    </row>
    <row r="2878" spans="1:19" s="215" customFormat="1" ht="15" customHeight="1">
      <c r="A2878" s="271"/>
      <c r="B2878" s="198"/>
      <c r="C2878" s="198"/>
      <c r="D2878" s="198"/>
      <c r="E2878" s="265"/>
      <c r="F2878" s="195"/>
      <c r="G2878" s="195"/>
      <c r="H2878" s="195"/>
      <c r="I2878" s="195"/>
      <c r="J2878" s="196"/>
      <c r="K2878" s="195"/>
      <c r="L2878" s="195"/>
      <c r="M2878" s="196"/>
      <c r="N2878" s="195"/>
      <c r="O2878" s="195"/>
      <c r="P2878" s="195"/>
      <c r="Q2878" s="195"/>
      <c r="R2878" s="195"/>
      <c r="S2878" s="272"/>
    </row>
    <row r="2879" spans="1:19" s="215" customFormat="1" ht="15" customHeight="1">
      <c r="A2879" s="271"/>
      <c r="B2879" s="198"/>
      <c r="C2879" s="198"/>
      <c r="D2879" s="198"/>
      <c r="E2879" s="265"/>
      <c r="F2879" s="195"/>
      <c r="G2879" s="195"/>
      <c r="H2879" s="195"/>
      <c r="I2879" s="195"/>
      <c r="J2879" s="196"/>
      <c r="K2879" s="195"/>
      <c r="L2879" s="195"/>
      <c r="M2879" s="196"/>
      <c r="N2879" s="195"/>
      <c r="O2879" s="195"/>
      <c r="P2879" s="195"/>
      <c r="Q2879" s="195"/>
      <c r="R2879" s="195"/>
      <c r="S2879" s="272"/>
    </row>
    <row r="2880" spans="1:19" s="215" customFormat="1" ht="15" customHeight="1">
      <c r="A2880" s="271"/>
      <c r="B2880" s="198"/>
      <c r="C2880" s="198"/>
      <c r="D2880" s="198"/>
      <c r="E2880" s="265"/>
      <c r="F2880" s="195"/>
      <c r="G2880" s="195"/>
      <c r="H2880" s="195"/>
      <c r="I2880" s="195"/>
      <c r="J2880" s="196"/>
      <c r="K2880" s="195"/>
      <c r="L2880" s="195"/>
      <c r="M2880" s="196"/>
      <c r="N2880" s="195"/>
      <c r="O2880" s="195"/>
      <c r="P2880" s="195"/>
      <c r="Q2880" s="195"/>
      <c r="R2880" s="195"/>
      <c r="S2880" s="272"/>
    </row>
    <row r="2881" spans="1:19" s="215" customFormat="1" ht="15" customHeight="1">
      <c r="A2881" s="271"/>
      <c r="B2881" s="198"/>
      <c r="C2881" s="198"/>
      <c r="D2881" s="198"/>
      <c r="E2881" s="265"/>
      <c r="F2881" s="195"/>
      <c r="G2881" s="195"/>
      <c r="H2881" s="195"/>
      <c r="I2881" s="195"/>
      <c r="J2881" s="196"/>
      <c r="K2881" s="195"/>
      <c r="L2881" s="195"/>
      <c r="M2881" s="196"/>
      <c r="N2881" s="195"/>
      <c r="O2881" s="195"/>
      <c r="P2881" s="195"/>
      <c r="Q2881" s="195"/>
      <c r="R2881" s="195"/>
      <c r="S2881" s="272"/>
    </row>
    <row r="2882" spans="1:19" s="215" customFormat="1" ht="24" customHeight="1">
      <c r="A2882" s="194" t="s">
        <v>1670</v>
      </c>
      <c r="B2882" s="198"/>
      <c r="C2882" s="198"/>
      <c r="D2882" s="198"/>
      <c r="E2882" s="265"/>
      <c r="F2882" s="195"/>
      <c r="G2882" s="195"/>
      <c r="H2882" s="195"/>
      <c r="I2882" s="195"/>
      <c r="J2882" s="196"/>
      <c r="K2882" s="195"/>
      <c r="L2882" s="195"/>
      <c r="M2882" s="196"/>
      <c r="N2882" s="195"/>
      <c r="O2882" s="195"/>
      <c r="P2882" s="195"/>
      <c r="Q2882" s="195"/>
      <c r="R2882" s="195"/>
      <c r="S2882" s="315" t="s">
        <v>1671</v>
      </c>
    </row>
    <row r="2883" spans="1:19" s="215" customFormat="1" ht="18" customHeight="1">
      <c r="A2883" s="201" t="s">
        <v>1990</v>
      </c>
      <c r="B2883" s="198"/>
      <c r="C2883" s="198"/>
      <c r="D2883" s="198"/>
      <c r="E2883" s="265"/>
      <c r="F2883" s="195"/>
      <c r="G2883" s="195"/>
      <c r="H2883" s="195"/>
      <c r="I2883" s="195"/>
      <c r="J2883" s="196"/>
      <c r="K2883" s="195"/>
      <c r="L2883" s="195"/>
      <c r="M2883" s="196"/>
      <c r="N2883" s="195"/>
      <c r="O2883" s="195"/>
      <c r="P2883" s="195"/>
      <c r="Q2883" s="195"/>
      <c r="R2883" s="195"/>
      <c r="S2883" s="316" t="s">
        <v>1991</v>
      </c>
    </row>
    <row r="2884" spans="1:19" s="215" customFormat="1" ht="18" customHeight="1">
      <c r="A2884" s="207" t="s">
        <v>1674</v>
      </c>
      <c r="B2884" s="198"/>
      <c r="C2884" s="198"/>
      <c r="D2884" s="198"/>
      <c r="E2884" s="195"/>
      <c r="F2884" s="195"/>
      <c r="G2884" s="195"/>
      <c r="H2884" s="195"/>
      <c r="I2884" s="195"/>
      <c r="J2884" s="196"/>
      <c r="K2884" s="195"/>
      <c r="L2884" s="195"/>
      <c r="M2884" s="196"/>
      <c r="N2884" s="195"/>
      <c r="O2884" s="195"/>
      <c r="P2884" s="195"/>
      <c r="Q2884" s="195"/>
      <c r="R2884" s="195"/>
      <c r="S2884" s="209" t="s">
        <v>1675</v>
      </c>
    </row>
    <row r="2885" spans="1:19" s="215" customFormat="1" ht="11.45" customHeight="1">
      <c r="A2885" s="211"/>
      <c r="B2885" s="212"/>
      <c r="C2885" s="212"/>
      <c r="D2885" s="212"/>
      <c r="E2885" s="212"/>
      <c r="F2885" s="212"/>
      <c r="G2885" s="212"/>
      <c r="H2885" s="212"/>
      <c r="I2885" s="212"/>
      <c r="J2885" s="212"/>
      <c r="K2885" s="212"/>
      <c r="L2885" s="212"/>
      <c r="M2885" s="212"/>
      <c r="N2885" s="212"/>
      <c r="O2885" s="212"/>
      <c r="P2885" s="212"/>
      <c r="Q2885" s="212"/>
      <c r="R2885" s="212"/>
      <c r="S2885" s="214"/>
    </row>
    <row r="2886" spans="1:19" s="215" customFormat="1" ht="11.45" customHeight="1">
      <c r="A2886" s="217"/>
      <c r="B2886" s="2269">
        <v>2020</v>
      </c>
      <c r="C2886" s="2270"/>
      <c r="D2886" s="2270"/>
      <c r="E2886" s="2270"/>
      <c r="F2886" s="2270"/>
      <c r="G2886" s="2270"/>
      <c r="H2886" s="2270"/>
      <c r="I2886" s="2270"/>
      <c r="J2886" s="2270"/>
      <c r="K2886" s="2271"/>
      <c r="L2886" s="2269">
        <v>2019</v>
      </c>
      <c r="M2886" s="2270"/>
      <c r="N2886" s="2270"/>
      <c r="O2886" s="2270"/>
      <c r="P2886" s="2270"/>
      <c r="Q2886" s="2270"/>
      <c r="R2886" s="2271"/>
      <c r="S2886" s="317"/>
    </row>
    <row r="2887" spans="1:19" s="215" customFormat="1" ht="11.45" customHeight="1">
      <c r="A2887" s="217"/>
      <c r="B2887" s="2272"/>
      <c r="C2887" s="2273"/>
      <c r="D2887" s="2273"/>
      <c r="E2887" s="2273"/>
      <c r="F2887" s="2273"/>
      <c r="G2887" s="2273"/>
      <c r="H2887" s="2273"/>
      <c r="I2887" s="2273"/>
      <c r="J2887" s="2273"/>
      <c r="K2887" s="2274"/>
      <c r="L2887" s="2272"/>
      <c r="M2887" s="2273"/>
      <c r="N2887" s="2273"/>
      <c r="O2887" s="2273"/>
      <c r="P2887" s="2273"/>
      <c r="Q2887" s="2273"/>
      <c r="R2887" s="2274"/>
      <c r="S2887" s="318" t="s">
        <v>1570</v>
      </c>
    </row>
    <row r="2888" spans="1:19" s="215" customFormat="1" ht="11.45" customHeight="1">
      <c r="A2888" s="217"/>
      <c r="B2888" s="711" t="s">
        <v>45</v>
      </c>
      <c r="C2888" s="224" t="s">
        <v>47</v>
      </c>
      <c r="D2888" s="224" t="s">
        <v>27</v>
      </c>
      <c r="E2888" s="221"/>
      <c r="F2888" s="219" t="s">
        <v>28</v>
      </c>
      <c r="G2888" s="220" t="s">
        <v>29</v>
      </c>
      <c r="H2888" s="220" t="s">
        <v>30</v>
      </c>
      <c r="I2888" s="223" t="s">
        <v>23</v>
      </c>
      <c r="J2888" s="222" t="s">
        <v>24</v>
      </c>
      <c r="K2888" s="222" t="s">
        <v>25</v>
      </c>
      <c r="L2888" s="223" t="s">
        <v>1571</v>
      </c>
      <c r="M2888" s="223" t="s">
        <v>1676</v>
      </c>
      <c r="N2888" s="223" t="s">
        <v>26</v>
      </c>
      <c r="O2888" s="225"/>
      <c r="P2888" s="224" t="s">
        <v>45</v>
      </c>
      <c r="Q2888" s="224" t="s">
        <v>47</v>
      </c>
      <c r="R2888" s="712" t="s">
        <v>27</v>
      </c>
      <c r="S2888" s="318"/>
    </row>
    <row r="2889" spans="1:19" s="215" customFormat="1" ht="11.45" customHeight="1">
      <c r="A2889" s="226"/>
      <c r="B2889" s="714" t="s">
        <v>13</v>
      </c>
      <c r="C2889" s="232" t="s">
        <v>46</v>
      </c>
      <c r="D2889" s="232" t="s">
        <v>12</v>
      </c>
      <c r="E2889" s="229"/>
      <c r="F2889" s="227" t="s">
        <v>11</v>
      </c>
      <c r="G2889" s="228" t="s">
        <v>10</v>
      </c>
      <c r="H2889" s="228" t="s">
        <v>9</v>
      </c>
      <c r="I2889" s="231" t="s">
        <v>8</v>
      </c>
      <c r="J2889" s="230" t="s">
        <v>7</v>
      </c>
      <c r="K2889" s="230" t="s">
        <v>6</v>
      </c>
      <c r="L2889" s="231" t="s">
        <v>1575</v>
      </c>
      <c r="M2889" s="231" t="s">
        <v>1576</v>
      </c>
      <c r="N2889" s="231" t="s">
        <v>1577</v>
      </c>
      <c r="O2889" s="233"/>
      <c r="P2889" s="232" t="s">
        <v>13</v>
      </c>
      <c r="Q2889" s="232" t="s">
        <v>46</v>
      </c>
      <c r="R2889" s="715" t="s">
        <v>12</v>
      </c>
      <c r="S2889" s="319"/>
    </row>
    <row r="2890" spans="1:19" s="215" customFormat="1" ht="15" customHeight="1">
      <c r="A2890" s="303"/>
      <c r="B2890" s="241"/>
      <c r="C2890" s="242"/>
      <c r="D2890" s="242"/>
      <c r="E2890" s="329"/>
      <c r="F2890" s="195"/>
      <c r="G2890" s="195"/>
      <c r="H2890" s="195"/>
      <c r="I2890" s="195"/>
      <c r="J2890" s="196"/>
      <c r="K2890" s="195"/>
      <c r="L2890" s="195"/>
      <c r="M2890" s="196"/>
      <c r="N2890" s="195"/>
      <c r="O2890" s="196"/>
      <c r="P2890" s="236"/>
      <c r="Q2890" s="195"/>
      <c r="R2890" s="296"/>
      <c r="S2890" s="320"/>
    </row>
    <row r="2891" spans="1:19" s="215" customFormat="1" ht="15" customHeight="1">
      <c r="A2891" s="240" t="s">
        <v>1677</v>
      </c>
      <c r="B2891" s="241">
        <f>'[2]tr (2)'!C1967</f>
        <v>102.3</v>
      </c>
      <c r="C2891" s="242">
        <f>'[2]tr (2)'!D1967</f>
        <v>103</v>
      </c>
      <c r="D2891" s="242">
        <f>'[2]tr (2)'!E1967</f>
        <v>101.3</v>
      </c>
      <c r="E2891" s="244"/>
      <c r="F2891" s="242">
        <f>'[2]tr (2)'!F1967</f>
        <v>101.9</v>
      </c>
      <c r="G2891" s="242">
        <f>'[2]tr (2)'!G1967</f>
        <v>104</v>
      </c>
      <c r="H2891" s="242">
        <f>'[2]tr (2)'!H1967</f>
        <v>103.4</v>
      </c>
      <c r="I2891" s="242">
        <f>'[2]tr (2)'!I1967</f>
        <v>102.2</v>
      </c>
      <c r="J2891" s="242">
        <f>'[2]tr (2)'!J1967</f>
        <v>101</v>
      </c>
      <c r="K2891" s="242">
        <f>'[2]tr (2)'!K1967</f>
        <v>100.9</v>
      </c>
      <c r="L2891" s="242">
        <f>'[2]tr (2)'!L1967</f>
        <v>101.9</v>
      </c>
      <c r="M2891" s="242">
        <f>'[2]tr (2)'!M1967</f>
        <v>102.2</v>
      </c>
      <c r="N2891" s="242">
        <f>'[2]tr (2)'!N1967</f>
        <v>101.3</v>
      </c>
      <c r="O2891" s="244"/>
      <c r="P2891" s="242">
        <f>'[2]tr (2)'!O1967</f>
        <v>101.7</v>
      </c>
      <c r="Q2891" s="242">
        <f>'[2]tr (2)'!P1967</f>
        <v>103.2</v>
      </c>
      <c r="R2891" s="242">
        <f>'[2]tr (2)'!Q1967</f>
        <v>101.7</v>
      </c>
      <c r="S2891" s="321" t="s">
        <v>1678</v>
      </c>
    </row>
    <row r="2892" spans="1:19" s="215" customFormat="1" ht="15" customHeight="1">
      <c r="A2892" s="246"/>
      <c r="B2892" s="247"/>
      <c r="C2892" s="198"/>
      <c r="D2892" s="242"/>
      <c r="E2892" s="244"/>
      <c r="F2892" s="242"/>
      <c r="G2892" s="242"/>
      <c r="H2892" s="242"/>
      <c r="I2892" s="242"/>
      <c r="J2892" s="242"/>
      <c r="K2892" s="242"/>
      <c r="L2892" s="242"/>
      <c r="M2892" s="242"/>
      <c r="N2892" s="242"/>
      <c r="O2892" s="244"/>
      <c r="P2892" s="242"/>
      <c r="Q2892" s="242"/>
      <c r="R2892" s="242"/>
      <c r="S2892" s="326"/>
    </row>
    <row r="2893" spans="1:19" s="215" customFormat="1" ht="15" customHeight="1">
      <c r="A2893" s="249" t="s">
        <v>1679</v>
      </c>
      <c r="B2893" s="241">
        <f>'[2]tr (2)'!C1969</f>
        <v>100.7</v>
      </c>
      <c r="C2893" s="242">
        <f>'[2]tr (2)'!D1969</f>
        <v>102.7</v>
      </c>
      <c r="D2893" s="242">
        <f>'[2]tr (2)'!E1969</f>
        <v>100.1</v>
      </c>
      <c r="E2893" s="244"/>
      <c r="F2893" s="242">
        <f>'[2]tr (2)'!F1969</f>
        <v>101.9</v>
      </c>
      <c r="G2893" s="242">
        <f>'[2]tr (2)'!G1969</f>
        <v>106.5</v>
      </c>
      <c r="H2893" s="242">
        <f>'[2]tr (2)'!H1969</f>
        <v>105.2</v>
      </c>
      <c r="I2893" s="242">
        <f>'[2]tr (2)'!I1969</f>
        <v>102</v>
      </c>
      <c r="J2893" s="242">
        <f>'[2]tr (2)'!J1969</f>
        <v>99.2</v>
      </c>
      <c r="K2893" s="242">
        <f>'[2]tr (2)'!K1969</f>
        <v>98.7</v>
      </c>
      <c r="L2893" s="242">
        <f>'[2]tr (2)'!L1969</f>
        <v>100.9</v>
      </c>
      <c r="M2893" s="242">
        <f>'[2]tr (2)'!M1969</f>
        <v>101.3</v>
      </c>
      <c r="N2893" s="242">
        <f>'[2]tr (2)'!N1969</f>
        <v>99.3</v>
      </c>
      <c r="O2893" s="244"/>
      <c r="P2893" s="242">
        <f>'[2]tr (2)'!O1969</f>
        <v>100</v>
      </c>
      <c r="Q2893" s="242">
        <f>'[2]tr (2)'!P1969</f>
        <v>103.5</v>
      </c>
      <c r="R2893" s="242">
        <f>'[2]tr (2)'!Q1969</f>
        <v>100.6</v>
      </c>
      <c r="S2893" s="325" t="s">
        <v>1680</v>
      </c>
    </row>
    <row r="2894" spans="1:19" s="215" customFormat="1" ht="15" customHeight="1">
      <c r="A2894" s="216" t="s">
        <v>1681</v>
      </c>
      <c r="B2894" s="247">
        <f>'[2]tr (2)'!C1970</f>
        <v>100.6</v>
      </c>
      <c r="C2894" s="198">
        <f>'[2]tr (2)'!D1970</f>
        <v>100.6</v>
      </c>
      <c r="D2894" s="198">
        <f>'[2]tr (2)'!E1970</f>
        <v>100.6</v>
      </c>
      <c r="E2894" s="251"/>
      <c r="F2894" s="198">
        <f>'[2]tr (2)'!F1970</f>
        <v>100.7</v>
      </c>
      <c r="G2894" s="198">
        <f>'[2]tr (2)'!G1970</f>
        <v>100.6</v>
      </c>
      <c r="H2894" s="198">
        <f>'[2]tr (2)'!H1970</f>
        <v>100.6</v>
      </c>
      <c r="I2894" s="198">
        <f>'[2]tr (2)'!I1970</f>
        <v>100.5</v>
      </c>
      <c r="J2894" s="198">
        <f>'[2]tr (2)'!J1970</f>
        <v>100.8</v>
      </c>
      <c r="K2894" s="198">
        <f>'[2]tr (2)'!K1970</f>
        <v>100.7</v>
      </c>
      <c r="L2894" s="198">
        <f>'[2]tr (2)'!L1970</f>
        <v>100.6</v>
      </c>
      <c r="M2894" s="198">
        <f>'[2]tr (2)'!M1970</f>
        <v>100.4</v>
      </c>
      <c r="N2894" s="198">
        <f>'[2]tr (2)'!N1970</f>
        <v>100.6</v>
      </c>
      <c r="O2894" s="251"/>
      <c r="P2894" s="198">
        <f>'[2]tr (2)'!O1970</f>
        <v>100.8</v>
      </c>
      <c r="Q2894" s="198">
        <f>'[2]tr (2)'!P1970</f>
        <v>100.6</v>
      </c>
      <c r="R2894" s="198">
        <f>'[2]tr (2)'!Q1970</f>
        <v>100.5</v>
      </c>
      <c r="S2894" s="323" t="s">
        <v>1682</v>
      </c>
    </row>
    <row r="2895" spans="1:19" s="215" customFormat="1" ht="15" customHeight="1">
      <c r="A2895" s="216" t="s">
        <v>1683</v>
      </c>
      <c r="B2895" s="247">
        <f>'[2]tr (2)'!C1971</f>
        <v>104.4</v>
      </c>
      <c r="C2895" s="198">
        <f>'[2]tr (2)'!D1971</f>
        <v>101.9</v>
      </c>
      <c r="D2895" s="198">
        <f>'[2]tr (2)'!E1971</f>
        <v>101.2</v>
      </c>
      <c r="E2895" s="251"/>
      <c r="F2895" s="198">
        <f>'[2]tr (2)'!F1971</f>
        <v>102.5</v>
      </c>
      <c r="G2895" s="198">
        <f>'[2]tr (2)'!G1971</f>
        <v>102.2</v>
      </c>
      <c r="H2895" s="198">
        <f>'[2]tr (2)'!H1971</f>
        <v>101.5</v>
      </c>
      <c r="I2895" s="198">
        <f>'[2]tr (2)'!I1971</f>
        <v>102.4</v>
      </c>
      <c r="J2895" s="198">
        <f>'[2]tr (2)'!J1971</f>
        <v>102.9</v>
      </c>
      <c r="K2895" s="198">
        <f>'[2]tr (2)'!K1971</f>
        <v>103.7</v>
      </c>
      <c r="L2895" s="198">
        <f>'[2]tr (2)'!L1971</f>
        <v>104</v>
      </c>
      <c r="M2895" s="198">
        <f>'[2]tr (2)'!M1971</f>
        <v>104.2</v>
      </c>
      <c r="N2895" s="198">
        <f>'[2]tr (2)'!N1971</f>
        <v>105.1</v>
      </c>
      <c r="O2895" s="251"/>
      <c r="P2895" s="198">
        <f>'[2]tr (2)'!O1971</f>
        <v>106.5</v>
      </c>
      <c r="Q2895" s="198">
        <f>'[2]tr (2)'!P1971</f>
        <v>108.8</v>
      </c>
      <c r="R2895" s="198">
        <f>'[2]tr (2)'!Q1971</f>
        <v>107.4</v>
      </c>
      <c r="S2895" s="323" t="s">
        <v>1684</v>
      </c>
    </row>
    <row r="2896" spans="1:19" s="215" customFormat="1" ht="15" customHeight="1">
      <c r="A2896" s="216" t="s">
        <v>1685</v>
      </c>
      <c r="B2896" s="247">
        <f>'[2]tr (2)'!C1972</f>
        <v>105.8</v>
      </c>
      <c r="C2896" s="198">
        <f>'[2]tr (2)'!D1972</f>
        <v>115.3</v>
      </c>
      <c r="D2896" s="198">
        <f>'[2]tr (2)'!E1972</f>
        <v>110.1</v>
      </c>
      <c r="E2896" s="251"/>
      <c r="F2896" s="198">
        <f>'[2]tr (2)'!F1972</f>
        <v>108.9</v>
      </c>
      <c r="G2896" s="198">
        <f>'[2]tr (2)'!G1972</f>
        <v>117.3</v>
      </c>
      <c r="H2896" s="198">
        <f>'[2]tr (2)'!H1972</f>
        <v>112.5</v>
      </c>
      <c r="I2896" s="198">
        <f>'[2]tr (2)'!I1972</f>
        <v>94.2</v>
      </c>
      <c r="J2896" s="198">
        <f>'[2]tr (2)'!J1972</f>
        <v>85.4</v>
      </c>
      <c r="K2896" s="198">
        <f>'[2]tr (2)'!K1972</f>
        <v>80.599999999999994</v>
      </c>
      <c r="L2896" s="198">
        <f>'[2]tr (2)'!L1972</f>
        <v>86.6</v>
      </c>
      <c r="M2896" s="198">
        <f>'[2]tr (2)'!M1972</f>
        <v>103.3</v>
      </c>
      <c r="N2896" s="198">
        <f>'[2]tr (2)'!N1972</f>
        <v>92.2</v>
      </c>
      <c r="O2896" s="251"/>
      <c r="P2896" s="198">
        <f>'[2]tr (2)'!O1972</f>
        <v>99.8</v>
      </c>
      <c r="Q2896" s="198">
        <f>'[2]tr (2)'!P1972</f>
        <v>118.7</v>
      </c>
      <c r="R2896" s="198">
        <f>'[2]tr (2)'!Q1972</f>
        <v>106.7</v>
      </c>
      <c r="S2896" s="322" t="s">
        <v>1686</v>
      </c>
    </row>
    <row r="2897" spans="1:19" s="215" customFormat="1" ht="15" customHeight="1">
      <c r="A2897" s="216" t="s">
        <v>1687</v>
      </c>
      <c r="B2897" s="247">
        <f>'[2]tr (2)'!C1973</f>
        <v>95.4</v>
      </c>
      <c r="C2897" s="198">
        <f>'[2]tr (2)'!D1973</f>
        <v>96</v>
      </c>
      <c r="D2897" s="198">
        <f>'[2]tr (2)'!E1973</f>
        <v>95.9</v>
      </c>
      <c r="E2897" s="251"/>
      <c r="F2897" s="198">
        <f>'[2]tr (2)'!F1973</f>
        <v>98.1</v>
      </c>
      <c r="G2897" s="198">
        <f>'[2]tr (2)'!G1973</f>
        <v>98</v>
      </c>
      <c r="H2897" s="198">
        <f>'[2]tr (2)'!H1973</f>
        <v>99.1</v>
      </c>
      <c r="I2897" s="198">
        <f>'[2]tr (2)'!I1973</f>
        <v>99.4</v>
      </c>
      <c r="J2897" s="198">
        <f>'[2]tr (2)'!J1973</f>
        <v>99.4</v>
      </c>
      <c r="K2897" s="198">
        <f>'[2]tr (2)'!K1973</f>
        <v>100.2</v>
      </c>
      <c r="L2897" s="198">
        <f>'[2]tr (2)'!L1973</f>
        <v>101.4</v>
      </c>
      <c r="M2897" s="198">
        <f>'[2]tr (2)'!M1973</f>
        <v>100.6</v>
      </c>
      <c r="N2897" s="198">
        <f>'[2]tr (2)'!N1973</f>
        <v>98.9</v>
      </c>
      <c r="O2897" s="251"/>
      <c r="P2897" s="198">
        <f>'[2]tr (2)'!O1973</f>
        <v>98.1</v>
      </c>
      <c r="Q2897" s="198">
        <f>'[2]tr (2)'!P1973</f>
        <v>98.5</v>
      </c>
      <c r="R2897" s="198">
        <f>'[2]tr (2)'!Q1973</f>
        <v>98.8</v>
      </c>
      <c r="S2897" s="322" t="s">
        <v>1688</v>
      </c>
    </row>
    <row r="2898" spans="1:19" s="215" customFormat="1" ht="15" customHeight="1">
      <c r="A2898" s="216" t="s">
        <v>1689</v>
      </c>
      <c r="B2898" s="247">
        <f>'[2]tr (2)'!C1974</f>
        <v>85</v>
      </c>
      <c r="C2898" s="198">
        <f>'[2]tr (2)'!D1974</f>
        <v>85.3</v>
      </c>
      <c r="D2898" s="198">
        <f>'[2]tr (2)'!E1974</f>
        <v>85.3</v>
      </c>
      <c r="E2898" s="251"/>
      <c r="F2898" s="198">
        <f>'[2]tr (2)'!F1974</f>
        <v>84.8</v>
      </c>
      <c r="G2898" s="198">
        <f>'[2]tr (2)'!G1974</f>
        <v>85.1</v>
      </c>
      <c r="H2898" s="198">
        <f>'[2]tr (2)'!H1974</f>
        <v>85.5</v>
      </c>
      <c r="I2898" s="198">
        <f>'[2]tr (2)'!I1974</f>
        <v>85.5</v>
      </c>
      <c r="J2898" s="198">
        <f>'[2]tr (2)'!J1974</f>
        <v>86.9</v>
      </c>
      <c r="K2898" s="198">
        <f>'[2]tr (2)'!K1974</f>
        <v>88</v>
      </c>
      <c r="L2898" s="198">
        <f>'[2]tr (2)'!L1974</f>
        <v>91.1</v>
      </c>
      <c r="M2898" s="198">
        <f>'[2]tr (2)'!M1974</f>
        <v>87.7</v>
      </c>
      <c r="N2898" s="198">
        <f>'[2]tr (2)'!N1974</f>
        <v>86.8</v>
      </c>
      <c r="O2898" s="251"/>
      <c r="P2898" s="198">
        <f>'[2]tr (2)'!O1974</f>
        <v>88.1</v>
      </c>
      <c r="Q2898" s="198">
        <f>'[2]tr (2)'!P1974</f>
        <v>87.5</v>
      </c>
      <c r="R2898" s="198">
        <f>'[2]tr (2)'!Q1974</f>
        <v>85.8</v>
      </c>
      <c r="S2898" s="322" t="s">
        <v>1690</v>
      </c>
    </row>
    <row r="2899" spans="1:19" s="215" customFormat="1" ht="15" customHeight="1">
      <c r="A2899" s="216" t="s">
        <v>1691</v>
      </c>
      <c r="B2899" s="247">
        <f>'[2]tr (2)'!C1975</f>
        <v>107.7</v>
      </c>
      <c r="C2899" s="198">
        <f>'[2]tr (2)'!D1975</f>
        <v>120.2</v>
      </c>
      <c r="D2899" s="198">
        <f>'[2]tr (2)'!E1975</f>
        <v>127.8</v>
      </c>
      <c r="E2899" s="251"/>
      <c r="F2899" s="198">
        <f>'[2]tr (2)'!F1975</f>
        <v>120.9</v>
      </c>
      <c r="G2899" s="198">
        <f>'[2]tr (2)'!G1975</f>
        <v>127.1</v>
      </c>
      <c r="H2899" s="198">
        <f>'[2]tr (2)'!H1975</f>
        <v>120.8</v>
      </c>
      <c r="I2899" s="198">
        <f>'[2]tr (2)'!I1975</f>
        <v>111.7</v>
      </c>
      <c r="J2899" s="198">
        <f>'[2]tr (2)'!J1975</f>
        <v>110.5</v>
      </c>
      <c r="K2899" s="198">
        <f>'[2]tr (2)'!K1975</f>
        <v>106</v>
      </c>
      <c r="L2899" s="198">
        <f>'[2]tr (2)'!L1975</f>
        <v>106.5</v>
      </c>
      <c r="M2899" s="198">
        <f>'[2]tr (2)'!M1975</f>
        <v>103.8</v>
      </c>
      <c r="N2899" s="198">
        <f>'[2]tr (2)'!N1975</f>
        <v>101.7</v>
      </c>
      <c r="O2899" s="251"/>
      <c r="P2899" s="198">
        <f>'[2]tr (2)'!O1975</f>
        <v>99.2</v>
      </c>
      <c r="Q2899" s="198">
        <f>'[2]tr (2)'!P1975</f>
        <v>102.9</v>
      </c>
      <c r="R2899" s="198">
        <f>'[2]tr (2)'!Q1975</f>
        <v>96.7</v>
      </c>
      <c r="S2899" s="322" t="s">
        <v>1692</v>
      </c>
    </row>
    <row r="2900" spans="1:19" s="215" customFormat="1" ht="15" customHeight="1">
      <c r="A2900" s="216" t="s">
        <v>1693</v>
      </c>
      <c r="B2900" s="247">
        <f>'[2]tr (2)'!C1976</f>
        <v>100.3</v>
      </c>
      <c r="C2900" s="198">
        <f>'[2]tr (2)'!D1976</f>
        <v>99.2</v>
      </c>
      <c r="D2900" s="198">
        <f>'[2]tr (2)'!E1976</f>
        <v>84.7</v>
      </c>
      <c r="E2900" s="251"/>
      <c r="F2900" s="198">
        <f>'[2]tr (2)'!F1976</f>
        <v>97.6</v>
      </c>
      <c r="G2900" s="198">
        <f>'[2]tr (2)'!G1976</f>
        <v>113.8</v>
      </c>
      <c r="H2900" s="198">
        <f>'[2]tr (2)'!H1976</f>
        <v>113.9</v>
      </c>
      <c r="I2900" s="198">
        <f>'[2]tr (2)'!I1976</f>
        <v>114.2</v>
      </c>
      <c r="J2900" s="198">
        <f>'[2]tr (2)'!J1976</f>
        <v>103.5</v>
      </c>
      <c r="K2900" s="198">
        <f>'[2]tr (2)'!K1976</f>
        <v>104.7</v>
      </c>
      <c r="L2900" s="198">
        <f>'[2]tr (2)'!L1976</f>
        <v>109.7</v>
      </c>
      <c r="M2900" s="198">
        <f>'[2]tr (2)'!M1976</f>
        <v>104.9</v>
      </c>
      <c r="N2900" s="198">
        <f>'[2]tr (2)'!N1976</f>
        <v>103.1</v>
      </c>
      <c r="O2900" s="251"/>
      <c r="P2900" s="198">
        <f>'[2]tr (2)'!O1976</f>
        <v>101.1</v>
      </c>
      <c r="Q2900" s="198">
        <f>'[2]tr (2)'!P1976</f>
        <v>102.7</v>
      </c>
      <c r="R2900" s="198">
        <f>'[2]tr (2)'!Q1976</f>
        <v>102.2</v>
      </c>
      <c r="S2900" s="322" t="s">
        <v>1694</v>
      </c>
    </row>
    <row r="2901" spans="1:19" s="215" customFormat="1" ht="15" customHeight="1">
      <c r="A2901" s="216" t="s">
        <v>1695</v>
      </c>
      <c r="B2901" s="247">
        <f>'[2]tr (2)'!C1977</f>
        <v>102.5</v>
      </c>
      <c r="C2901" s="198">
        <f>'[2]tr (2)'!D1977</f>
        <v>101.1</v>
      </c>
      <c r="D2901" s="198">
        <f>'[2]tr (2)'!E1977</f>
        <v>101.1</v>
      </c>
      <c r="E2901" s="251"/>
      <c r="F2901" s="198">
        <f>'[2]tr (2)'!F1977</f>
        <v>101.2</v>
      </c>
      <c r="G2901" s="198">
        <f>'[2]tr (2)'!G1977</f>
        <v>101.2</v>
      </c>
      <c r="H2901" s="198">
        <f>'[2]tr (2)'!H1977</f>
        <v>101</v>
      </c>
      <c r="I2901" s="198">
        <f>'[2]tr (2)'!I1977</f>
        <v>101.2</v>
      </c>
      <c r="J2901" s="198">
        <f>'[2]tr (2)'!J1977</f>
        <v>101.2</v>
      </c>
      <c r="K2901" s="198">
        <f>'[2]tr (2)'!K1977</f>
        <v>101.2</v>
      </c>
      <c r="L2901" s="198">
        <f>'[2]tr (2)'!L1977</f>
        <v>101.9</v>
      </c>
      <c r="M2901" s="198">
        <f>'[2]tr (2)'!M1977</f>
        <v>101.9</v>
      </c>
      <c r="N2901" s="198">
        <f>'[2]tr (2)'!N1977</f>
        <v>101.6</v>
      </c>
      <c r="O2901" s="251"/>
      <c r="P2901" s="198">
        <f>'[2]tr (2)'!O1977</f>
        <v>101.7</v>
      </c>
      <c r="Q2901" s="198">
        <f>'[2]tr (2)'!P1977</f>
        <v>101.7</v>
      </c>
      <c r="R2901" s="198">
        <f>'[2]tr (2)'!Q1977</f>
        <v>101.9</v>
      </c>
      <c r="S2901" s="322" t="s">
        <v>1696</v>
      </c>
    </row>
    <row r="2902" spans="1:19" s="215" customFormat="1" ht="15" customHeight="1">
      <c r="A2902" s="216" t="s">
        <v>1697</v>
      </c>
      <c r="B2902" s="247">
        <f>'[2]tr (2)'!C1978</f>
        <v>99.5</v>
      </c>
      <c r="C2902" s="198">
        <f>'[2]tr (2)'!D1978</f>
        <v>99.1</v>
      </c>
      <c r="D2902" s="198">
        <f>'[2]tr (2)'!E1978</f>
        <v>99.1</v>
      </c>
      <c r="E2902" s="251"/>
      <c r="F2902" s="198">
        <f>'[2]tr (2)'!F1978</f>
        <v>99.4</v>
      </c>
      <c r="G2902" s="198">
        <f>'[2]tr (2)'!G1978</f>
        <v>99.9</v>
      </c>
      <c r="H2902" s="198">
        <f>'[2]tr (2)'!H1978</f>
        <v>98.4</v>
      </c>
      <c r="I2902" s="198">
        <f>'[2]tr (2)'!I1978</f>
        <v>97.7</v>
      </c>
      <c r="J2902" s="198">
        <f>'[2]tr (2)'!J1978</f>
        <v>98.6</v>
      </c>
      <c r="K2902" s="198">
        <f>'[2]tr (2)'!K1978</f>
        <v>98.2</v>
      </c>
      <c r="L2902" s="198">
        <f>'[2]tr (2)'!L1978</f>
        <v>97.7</v>
      </c>
      <c r="M2902" s="198">
        <f>'[2]tr (2)'!M1978</f>
        <v>97.6</v>
      </c>
      <c r="N2902" s="198">
        <f>'[2]tr (2)'!N1978</f>
        <v>99.4</v>
      </c>
      <c r="O2902" s="251"/>
      <c r="P2902" s="198">
        <f>'[2]tr (2)'!O1978</f>
        <v>99.4</v>
      </c>
      <c r="Q2902" s="198">
        <f>'[2]tr (2)'!P1978</f>
        <v>99.1</v>
      </c>
      <c r="R2902" s="198">
        <f>'[2]tr (2)'!Q1978</f>
        <v>99.8</v>
      </c>
      <c r="S2902" s="322" t="s">
        <v>1698</v>
      </c>
    </row>
    <row r="2903" spans="1:19" ht="15" customHeight="1">
      <c r="A2903" s="216" t="s">
        <v>1699</v>
      </c>
      <c r="B2903" s="247">
        <f>'[2]tr (2)'!C1979</f>
        <v>104.6</v>
      </c>
      <c r="C2903" s="198">
        <f>'[2]tr (2)'!D1979</f>
        <v>104.2</v>
      </c>
      <c r="D2903" s="198">
        <f>'[2]tr (2)'!E1979</f>
        <v>99.5</v>
      </c>
      <c r="E2903" s="251"/>
      <c r="F2903" s="198">
        <f>'[2]tr (2)'!F1979</f>
        <v>98.5</v>
      </c>
      <c r="G2903" s="198">
        <f>'[2]tr (2)'!G1979</f>
        <v>98.5</v>
      </c>
      <c r="H2903" s="198">
        <f>'[2]tr (2)'!H1979</f>
        <v>99.4</v>
      </c>
      <c r="I2903" s="198">
        <f>'[2]tr (2)'!I1979</f>
        <v>99.5</v>
      </c>
      <c r="J2903" s="198">
        <f>'[2]tr (2)'!J1979</f>
        <v>100.6</v>
      </c>
      <c r="K2903" s="198">
        <f>'[2]tr (2)'!K1979</f>
        <v>101.1</v>
      </c>
      <c r="L2903" s="198">
        <f>'[2]tr (2)'!L1979</f>
        <v>102</v>
      </c>
      <c r="M2903" s="198">
        <f>'[2]tr (2)'!M1979</f>
        <v>101.9</v>
      </c>
      <c r="N2903" s="198">
        <f>'[2]tr (2)'!N1979</f>
        <v>102.4</v>
      </c>
      <c r="O2903" s="251"/>
      <c r="P2903" s="198">
        <f>'[2]tr (2)'!O1979</f>
        <v>103.6</v>
      </c>
      <c r="Q2903" s="198">
        <f>'[2]tr (2)'!P1979</f>
        <v>105.1</v>
      </c>
      <c r="R2903" s="198">
        <f>'[2]tr (2)'!Q1979</f>
        <v>100</v>
      </c>
      <c r="S2903" s="322" t="s">
        <v>1700</v>
      </c>
    </row>
    <row r="2904" spans="1:19" ht="15" customHeight="1">
      <c r="A2904" s="216" t="s">
        <v>1701</v>
      </c>
      <c r="B2904" s="247">
        <f>'[2]tr (2)'!C1980</f>
        <v>102.7</v>
      </c>
      <c r="C2904" s="198">
        <f>'[2]tr (2)'!D1980</f>
        <v>100.4</v>
      </c>
      <c r="D2904" s="198">
        <f>'[2]tr (2)'!E1980</f>
        <v>101.6</v>
      </c>
      <c r="E2904" s="251"/>
      <c r="F2904" s="198">
        <f>'[2]tr (2)'!F1980</f>
        <v>101.9</v>
      </c>
      <c r="G2904" s="198">
        <f>'[2]tr (2)'!G1980</f>
        <v>102.7</v>
      </c>
      <c r="H2904" s="198">
        <f>'[2]tr (2)'!H1980</f>
        <v>104.8</v>
      </c>
      <c r="I2904" s="198">
        <f>'[2]tr (2)'!I1980</f>
        <v>104.7</v>
      </c>
      <c r="J2904" s="198">
        <f>'[2]tr (2)'!J1980</f>
        <v>102.4</v>
      </c>
      <c r="K2904" s="198">
        <f>'[2]tr (2)'!K1980</f>
        <v>103.1</v>
      </c>
      <c r="L2904" s="198">
        <f>'[2]tr (2)'!L1980</f>
        <v>102.9</v>
      </c>
      <c r="M2904" s="198">
        <f>'[2]tr (2)'!M1980</f>
        <v>102.7</v>
      </c>
      <c r="N2904" s="198">
        <f>'[2]tr (2)'!N1980</f>
        <v>101.6</v>
      </c>
      <c r="O2904" s="251"/>
      <c r="P2904" s="198">
        <f>'[2]tr (2)'!O1980</f>
        <v>101.6</v>
      </c>
      <c r="Q2904" s="198">
        <f>'[2]tr (2)'!P1980</f>
        <v>100.9</v>
      </c>
      <c r="R2904" s="198">
        <f>'[2]tr (2)'!Q1980</f>
        <v>100.8</v>
      </c>
      <c r="S2904" s="322" t="s">
        <v>1702</v>
      </c>
    </row>
    <row r="2905" spans="1:19" ht="15" customHeight="1">
      <c r="B2905" s="247"/>
      <c r="C2905" s="198"/>
      <c r="D2905" s="242"/>
      <c r="E2905" s="244"/>
      <c r="F2905" s="242"/>
      <c r="G2905" s="242"/>
      <c r="H2905" s="242"/>
      <c r="I2905" s="242"/>
      <c r="J2905" s="242"/>
      <c r="K2905" s="242"/>
      <c r="L2905" s="242"/>
      <c r="M2905" s="242"/>
      <c r="N2905" s="242"/>
      <c r="O2905" s="244"/>
      <c r="P2905" s="242"/>
      <c r="Q2905" s="242"/>
      <c r="R2905" s="242"/>
      <c r="S2905" s="322"/>
    </row>
    <row r="2906" spans="1:19" ht="15" customHeight="1">
      <c r="A2906" s="249" t="s">
        <v>1703</v>
      </c>
      <c r="B2906" s="241">
        <f>'[2]tr (2)'!C1982</f>
        <v>122.7</v>
      </c>
      <c r="C2906" s="242">
        <f>'[2]tr (2)'!D1982</f>
        <v>122.7</v>
      </c>
      <c r="D2906" s="242">
        <f>'[2]tr (2)'!E1982</f>
        <v>120.4</v>
      </c>
      <c r="E2906" s="244"/>
      <c r="F2906" s="242">
        <f>'[2]tr (2)'!F1982</f>
        <v>120.5</v>
      </c>
      <c r="G2906" s="242">
        <f>'[2]tr (2)'!G1982</f>
        <v>120.5</v>
      </c>
      <c r="H2906" s="242">
        <f>'[2]tr (2)'!H1982</f>
        <v>120.5</v>
      </c>
      <c r="I2906" s="242">
        <f>'[2]tr (2)'!I1982</f>
        <v>120.5</v>
      </c>
      <c r="J2906" s="242">
        <f>'[2]tr (2)'!J1982</f>
        <v>120.5</v>
      </c>
      <c r="K2906" s="242">
        <f>'[2]tr (2)'!K1982</f>
        <v>120.5</v>
      </c>
      <c r="L2906" s="242">
        <f>'[2]tr (2)'!L1982</f>
        <v>120.5</v>
      </c>
      <c r="M2906" s="242">
        <f>'[2]tr (2)'!M1982</f>
        <v>120.5</v>
      </c>
      <c r="N2906" s="242">
        <f>'[2]tr (2)'!N1982</f>
        <v>120.5</v>
      </c>
      <c r="O2906" s="244"/>
      <c r="P2906" s="242">
        <f>'[2]tr (2)'!O1982</f>
        <v>120.5</v>
      </c>
      <c r="Q2906" s="242">
        <f>'[2]tr (2)'!P1982</f>
        <v>120.5</v>
      </c>
      <c r="R2906" s="242">
        <f>'[2]tr (2)'!Q1982</f>
        <v>120.5</v>
      </c>
      <c r="S2906" s="326" t="s">
        <v>1704</v>
      </c>
    </row>
    <row r="2907" spans="1:19" ht="15" customHeight="1">
      <c r="A2907" s="216" t="s">
        <v>1705</v>
      </c>
      <c r="B2907" s="247">
        <f>'[2]tr (2)'!C1983</f>
        <v>100</v>
      </c>
      <c r="C2907" s="198">
        <f>'[2]tr (2)'!D1983</f>
        <v>100</v>
      </c>
      <c r="D2907" s="198">
        <f>'[2]tr (2)'!E1983</f>
        <v>100</v>
      </c>
      <c r="E2907" s="251"/>
      <c r="F2907" s="198">
        <f>'[2]tr (2)'!F1983</f>
        <v>100</v>
      </c>
      <c r="G2907" s="198">
        <f>'[2]tr (2)'!G1983</f>
        <v>100</v>
      </c>
      <c r="H2907" s="198">
        <f>'[2]tr (2)'!H1983</f>
        <v>100</v>
      </c>
      <c r="I2907" s="198">
        <f>'[2]tr (2)'!I1983</f>
        <v>100</v>
      </c>
      <c r="J2907" s="198">
        <f>'[2]tr (2)'!J1983</f>
        <v>100</v>
      </c>
      <c r="K2907" s="198">
        <f>'[2]tr (2)'!K1983</f>
        <v>100</v>
      </c>
      <c r="L2907" s="198">
        <f>'[2]tr (2)'!L1983</f>
        <v>100</v>
      </c>
      <c r="M2907" s="198">
        <f>'[2]tr (2)'!M1983</f>
        <v>100</v>
      </c>
      <c r="N2907" s="198">
        <f>'[2]tr (2)'!N1983</f>
        <v>100</v>
      </c>
      <c r="O2907" s="251"/>
      <c r="P2907" s="198">
        <f>'[2]tr (2)'!O1983</f>
        <v>100</v>
      </c>
      <c r="Q2907" s="198">
        <f>'[2]tr (2)'!P1983</f>
        <v>100</v>
      </c>
      <c r="R2907" s="198">
        <f>'[2]tr (2)'!Q1983</f>
        <v>100</v>
      </c>
      <c r="S2907" s="323" t="s">
        <v>1706</v>
      </c>
    </row>
    <row r="2908" spans="1:19" ht="15" customHeight="1">
      <c r="A2908" s="216" t="s">
        <v>1707</v>
      </c>
      <c r="B2908" s="247">
        <f>'[2]tr (2)'!C1984</f>
        <v>95.6</v>
      </c>
      <c r="C2908" s="198">
        <f>'[2]tr (2)'!D1984</f>
        <v>95.6</v>
      </c>
      <c r="D2908" s="198">
        <f>'[2]tr (2)'!E1984</f>
        <v>95.6</v>
      </c>
      <c r="E2908" s="251"/>
      <c r="F2908" s="198">
        <f>'[2]tr (2)'!F1984</f>
        <v>100</v>
      </c>
      <c r="G2908" s="198">
        <f>'[2]tr (2)'!G1984</f>
        <v>100</v>
      </c>
      <c r="H2908" s="198">
        <f>'[2]tr (2)'!H1984</f>
        <v>100</v>
      </c>
      <c r="I2908" s="198">
        <f>'[2]tr (2)'!I1984</f>
        <v>100</v>
      </c>
      <c r="J2908" s="198">
        <f>'[2]tr (2)'!J1984</f>
        <v>100</v>
      </c>
      <c r="K2908" s="198">
        <f>'[2]tr (2)'!K1984</f>
        <v>100</v>
      </c>
      <c r="L2908" s="198">
        <f>'[2]tr (2)'!L1984</f>
        <v>100</v>
      </c>
      <c r="M2908" s="198">
        <f>'[2]tr (2)'!M1984</f>
        <v>100</v>
      </c>
      <c r="N2908" s="198">
        <f>'[2]tr (2)'!N1984</f>
        <v>100</v>
      </c>
      <c r="O2908" s="251"/>
      <c r="P2908" s="198">
        <f>'[2]tr (2)'!O1984</f>
        <v>100</v>
      </c>
      <c r="Q2908" s="198">
        <f>'[2]tr (2)'!P1984</f>
        <v>100</v>
      </c>
      <c r="R2908" s="198">
        <f>'[2]tr (2)'!Q1984</f>
        <v>100</v>
      </c>
      <c r="S2908" s="322" t="s">
        <v>1708</v>
      </c>
    </row>
    <row r="2909" spans="1:19" ht="15" customHeight="1">
      <c r="A2909" s="216" t="s">
        <v>1709</v>
      </c>
      <c r="B2909" s="247">
        <f>'[2]tr (2)'!C1985</f>
        <v>100</v>
      </c>
      <c r="C2909" s="198">
        <f>'[2]tr (2)'!D1985</f>
        <v>100</v>
      </c>
      <c r="D2909" s="198">
        <f>'[2]tr (2)'!E1985</f>
        <v>100</v>
      </c>
      <c r="E2909" s="251"/>
      <c r="F2909" s="198">
        <f>'[2]tr (2)'!F1985</f>
        <v>100</v>
      </c>
      <c r="G2909" s="198">
        <f>'[2]tr (2)'!G1985</f>
        <v>100</v>
      </c>
      <c r="H2909" s="198">
        <f>'[2]tr (2)'!H1985</f>
        <v>100</v>
      </c>
      <c r="I2909" s="198">
        <f>'[2]tr (2)'!I1985</f>
        <v>100</v>
      </c>
      <c r="J2909" s="198">
        <f>'[2]tr (2)'!J1985</f>
        <v>100</v>
      </c>
      <c r="K2909" s="198">
        <f>'[2]tr (2)'!K1985</f>
        <v>100</v>
      </c>
      <c r="L2909" s="198">
        <f>'[2]tr (2)'!L1985</f>
        <v>100</v>
      </c>
      <c r="M2909" s="198">
        <f>'[2]tr (2)'!M1985</f>
        <v>100</v>
      </c>
      <c r="N2909" s="198">
        <f>'[2]tr (2)'!N1985</f>
        <v>100</v>
      </c>
      <c r="O2909" s="251"/>
      <c r="P2909" s="198">
        <f>'[2]tr (2)'!O1985</f>
        <v>100</v>
      </c>
      <c r="Q2909" s="198">
        <f>'[2]tr (2)'!P1985</f>
        <v>100</v>
      </c>
      <c r="R2909" s="198">
        <f>'[2]tr (2)'!Q1985</f>
        <v>100</v>
      </c>
      <c r="S2909" s="322" t="s">
        <v>1710</v>
      </c>
    </row>
    <row r="2910" spans="1:19" ht="15" customHeight="1">
      <c r="A2910" s="216" t="s">
        <v>1711</v>
      </c>
      <c r="B2910" s="247">
        <f>'[2]tr (2)'!C1986</f>
        <v>124.2</v>
      </c>
      <c r="C2910" s="198">
        <f>'[2]tr (2)'!D1986</f>
        <v>124.2</v>
      </c>
      <c r="D2910" s="198">
        <f>'[2]tr (2)'!E1986</f>
        <v>121.8</v>
      </c>
      <c r="E2910" s="251"/>
      <c r="F2910" s="198">
        <f>'[2]tr (2)'!F1986</f>
        <v>121.8</v>
      </c>
      <c r="G2910" s="198">
        <f>'[2]tr (2)'!G1986</f>
        <v>121.8</v>
      </c>
      <c r="H2910" s="198">
        <f>'[2]tr (2)'!H1986</f>
        <v>121.8</v>
      </c>
      <c r="I2910" s="198">
        <f>'[2]tr (2)'!I1986</f>
        <v>121.8</v>
      </c>
      <c r="J2910" s="198">
        <f>'[2]tr (2)'!J1986</f>
        <v>121.8</v>
      </c>
      <c r="K2910" s="198">
        <f>'[2]tr (2)'!K1986</f>
        <v>121.8</v>
      </c>
      <c r="L2910" s="198">
        <f>'[2]tr (2)'!L1986</f>
        <v>121.8</v>
      </c>
      <c r="M2910" s="198">
        <f>'[2]tr (2)'!M1986</f>
        <v>121.8</v>
      </c>
      <c r="N2910" s="198">
        <f>'[2]tr (2)'!N1986</f>
        <v>121.8</v>
      </c>
      <c r="O2910" s="251"/>
      <c r="P2910" s="198">
        <f>'[2]tr (2)'!O1986</f>
        <v>121.8</v>
      </c>
      <c r="Q2910" s="198">
        <f>'[2]tr (2)'!P1986</f>
        <v>121.8</v>
      </c>
      <c r="R2910" s="198">
        <f>'[2]tr (2)'!Q1986</f>
        <v>121.8</v>
      </c>
      <c r="S2910" s="322" t="s">
        <v>1712</v>
      </c>
    </row>
    <row r="2911" spans="1:19" ht="15" customHeight="1">
      <c r="B2911" s="247"/>
      <c r="C2911" s="198"/>
      <c r="D2911" s="242"/>
      <c r="E2911" s="244"/>
      <c r="F2911" s="242"/>
      <c r="G2911" s="242"/>
      <c r="H2911" s="242"/>
      <c r="I2911" s="242"/>
      <c r="J2911" s="242"/>
      <c r="K2911" s="242"/>
      <c r="L2911" s="242"/>
      <c r="M2911" s="242"/>
      <c r="N2911" s="242"/>
      <c r="O2911" s="244"/>
      <c r="P2911" s="242"/>
      <c r="Q2911" s="242"/>
      <c r="R2911" s="242"/>
      <c r="S2911" s="322"/>
    </row>
    <row r="2912" spans="1:19" ht="15" customHeight="1">
      <c r="A2912" s="249" t="s">
        <v>1713</v>
      </c>
      <c r="B2912" s="241">
        <f>'[2]tr (2)'!C1988</f>
        <v>108.2</v>
      </c>
      <c r="C2912" s="242">
        <f>'[2]tr (2)'!D1988</f>
        <v>107.9</v>
      </c>
      <c r="D2912" s="242">
        <f>'[2]tr (2)'!E1988</f>
        <v>107.9</v>
      </c>
      <c r="E2912" s="244"/>
      <c r="F2912" s="242">
        <f>'[2]tr (2)'!F1988</f>
        <v>107.6</v>
      </c>
      <c r="G2912" s="242">
        <f>'[2]tr (2)'!G1988</f>
        <v>107.6</v>
      </c>
      <c r="H2912" s="242">
        <f>'[2]tr (2)'!H1988</f>
        <v>107.6</v>
      </c>
      <c r="I2912" s="242">
        <f>'[2]tr (2)'!I1988</f>
        <v>107.6</v>
      </c>
      <c r="J2912" s="242">
        <f>'[2]tr (2)'!J1988</f>
        <v>107.7</v>
      </c>
      <c r="K2912" s="242">
        <f>'[2]tr (2)'!K1988</f>
        <v>107.2</v>
      </c>
      <c r="L2912" s="242">
        <f>'[2]tr (2)'!L1988</f>
        <v>107</v>
      </c>
      <c r="M2912" s="242">
        <f>'[2]tr (2)'!M1988</f>
        <v>106.9</v>
      </c>
      <c r="N2912" s="242">
        <f>'[2]tr (2)'!N1988</f>
        <v>106.9</v>
      </c>
      <c r="O2912" s="244"/>
      <c r="P2912" s="242">
        <f>'[2]tr (2)'!O1988</f>
        <v>106.4</v>
      </c>
      <c r="Q2912" s="242">
        <f>'[2]tr (2)'!P1988</f>
        <v>104.4</v>
      </c>
      <c r="R2912" s="242">
        <f>'[2]tr (2)'!Q1988</f>
        <v>104.4</v>
      </c>
      <c r="S2912" s="326" t="s">
        <v>1714</v>
      </c>
    </row>
    <row r="2913" spans="1:19" ht="15" customHeight="1">
      <c r="A2913" s="216" t="s">
        <v>1715</v>
      </c>
      <c r="B2913" s="247">
        <f>'[2]tr (2)'!C1989</f>
        <v>95.2</v>
      </c>
      <c r="C2913" s="198">
        <f>'[2]tr (2)'!D1989</f>
        <v>95.2</v>
      </c>
      <c r="D2913" s="198">
        <f>'[2]tr (2)'!E1989</f>
        <v>95.2</v>
      </c>
      <c r="E2913" s="251"/>
      <c r="F2913" s="198">
        <f>'[2]tr (2)'!F1989</f>
        <v>95.2</v>
      </c>
      <c r="G2913" s="198">
        <f>'[2]tr (2)'!G1989</f>
        <v>95.2</v>
      </c>
      <c r="H2913" s="198">
        <f>'[2]tr (2)'!H1989</f>
        <v>95.2</v>
      </c>
      <c r="I2913" s="198">
        <f>'[2]tr (2)'!I1989</f>
        <v>95.2</v>
      </c>
      <c r="J2913" s="198">
        <f>'[2]tr (2)'!J1989</f>
        <v>95.2</v>
      </c>
      <c r="K2913" s="198">
        <f>'[2]tr (2)'!K1989</f>
        <v>97.7</v>
      </c>
      <c r="L2913" s="198">
        <f>'[2]tr (2)'!L1989</f>
        <v>97.7</v>
      </c>
      <c r="M2913" s="198">
        <f>'[2]tr (2)'!M1989</f>
        <v>97.7</v>
      </c>
      <c r="N2913" s="198">
        <f>'[2]tr (2)'!N1989</f>
        <v>97.7</v>
      </c>
      <c r="O2913" s="251"/>
      <c r="P2913" s="198">
        <f>'[2]tr (2)'!O1989</f>
        <v>102.6</v>
      </c>
      <c r="Q2913" s="198">
        <f>'[2]tr (2)'!P1989</f>
        <v>102.3</v>
      </c>
      <c r="R2913" s="198">
        <f>'[2]tr (2)'!Q1989</f>
        <v>102.3</v>
      </c>
      <c r="S2913" s="322" t="s">
        <v>1716</v>
      </c>
    </row>
    <row r="2914" spans="1:19" ht="15" customHeight="1">
      <c r="A2914" s="216" t="s">
        <v>1717</v>
      </c>
      <c r="B2914" s="247">
        <f>'[2]tr (2)'!C1990</f>
        <v>109.1</v>
      </c>
      <c r="C2914" s="198">
        <f>'[2]tr (2)'!D1990</f>
        <v>108.6</v>
      </c>
      <c r="D2914" s="198">
        <f>'[2]tr (2)'!E1990</f>
        <v>108.5</v>
      </c>
      <c r="E2914" s="251"/>
      <c r="F2914" s="198">
        <f>'[2]tr (2)'!F1990</f>
        <v>107.8</v>
      </c>
      <c r="G2914" s="198">
        <f>'[2]tr (2)'!G1990</f>
        <v>107.5</v>
      </c>
      <c r="H2914" s="198">
        <f>'[2]tr (2)'!H1990</f>
        <v>107.5</v>
      </c>
      <c r="I2914" s="198">
        <f>'[2]tr (2)'!I1990</f>
        <v>107.5</v>
      </c>
      <c r="J2914" s="198">
        <f>'[2]tr (2)'!J1990</f>
        <v>107.6</v>
      </c>
      <c r="K2914" s="198">
        <f>'[2]tr (2)'!K1990</f>
        <v>107.3</v>
      </c>
      <c r="L2914" s="198">
        <f>'[2]tr (2)'!L1990</f>
        <v>107.5</v>
      </c>
      <c r="M2914" s="198">
        <f>'[2]tr (2)'!M1990</f>
        <v>107.3</v>
      </c>
      <c r="N2914" s="198">
        <f>'[2]tr (2)'!N1990</f>
        <v>107.3</v>
      </c>
      <c r="O2914" s="251"/>
      <c r="P2914" s="198">
        <f>'[2]tr (2)'!O1990</f>
        <v>107</v>
      </c>
      <c r="Q2914" s="198">
        <f>'[2]tr (2)'!P1990</f>
        <v>107</v>
      </c>
      <c r="R2914" s="198">
        <f>'[2]tr (2)'!Q1990</f>
        <v>107</v>
      </c>
      <c r="S2914" s="322" t="s">
        <v>1718</v>
      </c>
    </row>
    <row r="2915" spans="1:19" ht="15" customHeight="1">
      <c r="A2915" s="216" t="s">
        <v>1719</v>
      </c>
      <c r="B2915" s="247">
        <f>'[2]tr (2)'!C1991</f>
        <v>112</v>
      </c>
      <c r="C2915" s="198">
        <f>'[2]tr (2)'!D1991</f>
        <v>112</v>
      </c>
      <c r="D2915" s="198">
        <f>'[2]tr (2)'!E1991</f>
        <v>112</v>
      </c>
      <c r="E2915" s="251"/>
      <c r="F2915" s="198">
        <f>'[2]tr (2)'!F1991</f>
        <v>112</v>
      </c>
      <c r="G2915" s="198">
        <f>'[2]tr (2)'!G1991</f>
        <v>112</v>
      </c>
      <c r="H2915" s="198">
        <f>'[2]tr (2)'!H1991</f>
        <v>112</v>
      </c>
      <c r="I2915" s="198">
        <f>'[2]tr (2)'!I1991</f>
        <v>112</v>
      </c>
      <c r="J2915" s="198">
        <f>'[2]tr (2)'!J1991</f>
        <v>112</v>
      </c>
      <c r="K2915" s="198">
        <f>'[2]tr (2)'!K1991</f>
        <v>112</v>
      </c>
      <c r="L2915" s="198">
        <f>'[2]tr (2)'!L1991</f>
        <v>112</v>
      </c>
      <c r="M2915" s="198">
        <f>'[2]tr (2)'!M1991</f>
        <v>112</v>
      </c>
      <c r="N2915" s="198">
        <f>'[2]tr (2)'!N1991</f>
        <v>112</v>
      </c>
      <c r="O2915" s="251"/>
      <c r="P2915" s="198">
        <f>'[2]tr (2)'!O1991</f>
        <v>112</v>
      </c>
      <c r="Q2915" s="198">
        <f>'[2]tr (2)'!P1991</f>
        <v>99.9</v>
      </c>
      <c r="R2915" s="198">
        <f>'[2]tr (2)'!Q1991</f>
        <v>99.9</v>
      </c>
      <c r="S2915" s="322" t="s">
        <v>1720</v>
      </c>
    </row>
    <row r="2916" spans="1:19" ht="15" customHeight="1">
      <c r="A2916" s="216" t="s">
        <v>1721</v>
      </c>
      <c r="B2916" s="247">
        <f>'[2]tr (2)'!C1992</f>
        <v>103.6</v>
      </c>
      <c r="C2916" s="198">
        <f>'[2]tr (2)'!D1992</f>
        <v>103.6</v>
      </c>
      <c r="D2916" s="198">
        <f>'[2]tr (2)'!E1992</f>
        <v>103.6</v>
      </c>
      <c r="E2916" s="251"/>
      <c r="F2916" s="198">
        <f>'[2]tr (2)'!F1992</f>
        <v>103.6</v>
      </c>
      <c r="G2916" s="198">
        <f>'[2]tr (2)'!G1992</f>
        <v>103.6</v>
      </c>
      <c r="H2916" s="198">
        <f>'[2]tr (2)'!H1992</f>
        <v>103.6</v>
      </c>
      <c r="I2916" s="198">
        <f>'[2]tr (2)'!I1992</f>
        <v>103.6</v>
      </c>
      <c r="J2916" s="198">
        <f>'[2]tr (2)'!J1992</f>
        <v>103.6</v>
      </c>
      <c r="K2916" s="198">
        <f>'[2]tr (2)'!K1992</f>
        <v>100</v>
      </c>
      <c r="L2916" s="198">
        <f>'[2]tr (2)'!L1992</f>
        <v>100</v>
      </c>
      <c r="M2916" s="198">
        <f>'[2]tr (2)'!M1992</f>
        <v>100</v>
      </c>
      <c r="N2916" s="198">
        <f>'[2]tr (2)'!N1992</f>
        <v>100</v>
      </c>
      <c r="O2916" s="251"/>
      <c r="P2916" s="198">
        <f>'[2]tr (2)'!O1992</f>
        <v>100</v>
      </c>
      <c r="Q2916" s="198">
        <f>'[2]tr (2)'!P1992</f>
        <v>100</v>
      </c>
      <c r="R2916" s="198">
        <f>'[2]tr (2)'!Q1992</f>
        <v>100</v>
      </c>
      <c r="S2916" s="322" t="s">
        <v>1722</v>
      </c>
    </row>
    <row r="2917" spans="1:19" ht="15" customHeight="1">
      <c r="A2917" s="216" t="s">
        <v>1723</v>
      </c>
      <c r="B2917" s="247">
        <f>'[2]tr (2)'!C1993</f>
        <v>103.3</v>
      </c>
      <c r="C2917" s="198">
        <f>'[2]tr (2)'!D1993</f>
        <v>103.3</v>
      </c>
      <c r="D2917" s="198">
        <f>'[2]tr (2)'!E1993</f>
        <v>103.3</v>
      </c>
      <c r="E2917" s="251"/>
      <c r="F2917" s="198">
        <f>'[2]tr (2)'!F1993</f>
        <v>104.1</v>
      </c>
      <c r="G2917" s="198">
        <f>'[2]tr (2)'!G1993</f>
        <v>105.4</v>
      </c>
      <c r="H2917" s="198">
        <f>'[2]tr (2)'!H1993</f>
        <v>105.4</v>
      </c>
      <c r="I2917" s="198">
        <f>'[2]tr (2)'!I1993</f>
        <v>105.4</v>
      </c>
      <c r="J2917" s="198">
        <f>'[2]tr (2)'!J1993</f>
        <v>105.4</v>
      </c>
      <c r="K2917" s="198">
        <f>'[2]tr (2)'!K1993</f>
        <v>104.1</v>
      </c>
      <c r="L2917" s="198">
        <f>'[2]tr (2)'!L1993</f>
        <v>102.7</v>
      </c>
      <c r="M2917" s="198">
        <f>'[2]tr (2)'!M1993</f>
        <v>102.7</v>
      </c>
      <c r="N2917" s="198">
        <f>'[2]tr (2)'!N1993</f>
        <v>102.7</v>
      </c>
      <c r="O2917" s="251"/>
      <c r="P2917" s="198">
        <f>'[2]tr (2)'!O1993</f>
        <v>101.2</v>
      </c>
      <c r="Q2917" s="198">
        <f>'[2]tr (2)'!P1993</f>
        <v>99.6</v>
      </c>
      <c r="R2917" s="198">
        <f>'[2]tr (2)'!Q1993</f>
        <v>99.6</v>
      </c>
      <c r="S2917" s="322" t="s">
        <v>1724</v>
      </c>
    </row>
    <row r="2918" spans="1:19" s="215" customFormat="1" ht="15" customHeight="1">
      <c r="A2918" s="216" t="s">
        <v>1725</v>
      </c>
      <c r="B2918" s="247">
        <f>'[2]tr (2)'!C1994</f>
        <v>86.9</v>
      </c>
      <c r="C2918" s="198">
        <f>'[2]tr (2)'!D1994</f>
        <v>86.9</v>
      </c>
      <c r="D2918" s="198">
        <f>'[2]tr (2)'!E1994</f>
        <v>86.9</v>
      </c>
      <c r="E2918" s="251"/>
      <c r="F2918" s="198">
        <f>'[2]tr (2)'!F1994</f>
        <v>86.9</v>
      </c>
      <c r="G2918" s="198">
        <f>'[2]tr (2)'!G1994</f>
        <v>86.9</v>
      </c>
      <c r="H2918" s="198">
        <f>'[2]tr (2)'!H1994</f>
        <v>86.9</v>
      </c>
      <c r="I2918" s="198">
        <f>'[2]tr (2)'!I1994</f>
        <v>86.9</v>
      </c>
      <c r="J2918" s="198">
        <f>'[2]tr (2)'!J1994</f>
        <v>86.9</v>
      </c>
      <c r="K2918" s="198">
        <f>'[2]tr (2)'!K1994</f>
        <v>86.9</v>
      </c>
      <c r="L2918" s="198">
        <f>'[2]tr (2)'!L1994</f>
        <v>86.9</v>
      </c>
      <c r="M2918" s="198">
        <f>'[2]tr (2)'!M1994</f>
        <v>86.9</v>
      </c>
      <c r="N2918" s="198">
        <f>'[2]tr (2)'!N1994</f>
        <v>86.9</v>
      </c>
      <c r="O2918" s="251"/>
      <c r="P2918" s="198">
        <f>'[2]tr (2)'!O1994</f>
        <v>86.9</v>
      </c>
      <c r="Q2918" s="198">
        <f>'[2]tr (2)'!P1994</f>
        <v>86.9</v>
      </c>
      <c r="R2918" s="198">
        <f>'[2]tr (2)'!Q1994</f>
        <v>86.9</v>
      </c>
      <c r="S2918" s="322" t="s">
        <v>1726</v>
      </c>
    </row>
    <row r="2919" spans="1:19" s="215" customFormat="1" ht="15" customHeight="1">
      <c r="A2919" s="216"/>
      <c r="B2919" s="247"/>
      <c r="C2919" s="198"/>
      <c r="D2919" s="242"/>
      <c r="E2919" s="244"/>
      <c r="F2919" s="242"/>
      <c r="G2919" s="242"/>
      <c r="H2919" s="242"/>
      <c r="I2919" s="242"/>
      <c r="J2919" s="242"/>
      <c r="K2919" s="242"/>
      <c r="L2919" s="242"/>
      <c r="M2919" s="242"/>
      <c r="N2919" s="242"/>
      <c r="O2919" s="244"/>
      <c r="P2919" s="242"/>
      <c r="Q2919" s="242"/>
      <c r="R2919" s="242"/>
      <c r="S2919" s="323"/>
    </row>
    <row r="2920" spans="1:19" s="215" customFormat="1" ht="15" customHeight="1">
      <c r="A2920" s="249" t="s">
        <v>1727</v>
      </c>
      <c r="B2920" s="241">
        <f>'[2]tr (2)'!C1996</f>
        <v>99.1</v>
      </c>
      <c r="C2920" s="242">
        <f>'[2]tr (2)'!D1996</f>
        <v>99.1</v>
      </c>
      <c r="D2920" s="242">
        <f>'[2]tr (2)'!E1996</f>
        <v>99.1</v>
      </c>
      <c r="E2920" s="244"/>
      <c r="F2920" s="242">
        <f>'[2]tr (2)'!F1996</f>
        <v>99.1</v>
      </c>
      <c r="G2920" s="242">
        <f>'[2]tr (2)'!G1996</f>
        <v>99.2</v>
      </c>
      <c r="H2920" s="242">
        <f>'[2]tr (2)'!H1996</f>
        <v>99.2</v>
      </c>
      <c r="I2920" s="242">
        <f>'[2]tr (2)'!I1996</f>
        <v>99.5</v>
      </c>
      <c r="J2920" s="242">
        <f>'[2]tr (2)'!J1996</f>
        <v>99.6</v>
      </c>
      <c r="K2920" s="242">
        <f>'[2]tr (2)'!K1996</f>
        <v>99.6</v>
      </c>
      <c r="L2920" s="242">
        <f>'[2]tr (2)'!L1996</f>
        <v>99.6</v>
      </c>
      <c r="M2920" s="242">
        <f>'[2]tr (2)'!M1996</f>
        <v>100</v>
      </c>
      <c r="N2920" s="242">
        <f>'[2]tr (2)'!N1996</f>
        <v>100.2</v>
      </c>
      <c r="O2920" s="244"/>
      <c r="P2920" s="242">
        <f>'[2]tr (2)'!O1996</f>
        <v>99.9</v>
      </c>
      <c r="Q2920" s="242">
        <f>'[2]tr (2)'!P1996</f>
        <v>99.9</v>
      </c>
      <c r="R2920" s="242">
        <f>'[2]tr (2)'!Q1996</f>
        <v>100</v>
      </c>
      <c r="S2920" s="325" t="s">
        <v>1728</v>
      </c>
    </row>
    <row r="2921" spans="1:19" s="215" customFormat="1" ht="15" customHeight="1">
      <c r="A2921" s="216" t="s">
        <v>1729</v>
      </c>
      <c r="B2921" s="247">
        <f>'[2]tr (2)'!C1997</f>
        <v>99.6</v>
      </c>
      <c r="C2921" s="198">
        <f>'[2]tr (2)'!D1997</f>
        <v>99.6</v>
      </c>
      <c r="D2921" s="198">
        <f>'[2]tr (2)'!E1997</f>
        <v>99.6</v>
      </c>
      <c r="E2921" s="251"/>
      <c r="F2921" s="198">
        <f>'[2]tr (2)'!F1997</f>
        <v>99.6</v>
      </c>
      <c r="G2921" s="198">
        <f>'[2]tr (2)'!G1997</f>
        <v>99.6</v>
      </c>
      <c r="H2921" s="198">
        <f>'[2]tr (2)'!H1997</f>
        <v>99.6</v>
      </c>
      <c r="I2921" s="198">
        <f>'[2]tr (2)'!I1997</f>
        <v>99.6</v>
      </c>
      <c r="J2921" s="198">
        <f>'[2]tr (2)'!J1997</f>
        <v>100</v>
      </c>
      <c r="K2921" s="198">
        <f>'[2]tr (2)'!K1997</f>
        <v>100</v>
      </c>
      <c r="L2921" s="198">
        <f>'[2]tr (2)'!L1997</f>
        <v>99.8</v>
      </c>
      <c r="M2921" s="198">
        <f>'[2]tr (2)'!M1997</f>
        <v>99.8</v>
      </c>
      <c r="N2921" s="198">
        <f>'[2]tr (2)'!N1997</f>
        <v>100.3</v>
      </c>
      <c r="O2921" s="251"/>
      <c r="P2921" s="198">
        <f>'[2]tr (2)'!O1997</f>
        <v>99.5</v>
      </c>
      <c r="Q2921" s="198">
        <f>'[2]tr (2)'!P1997</f>
        <v>99.5</v>
      </c>
      <c r="R2921" s="198">
        <f>'[2]tr (2)'!Q1997</f>
        <v>99.7</v>
      </c>
      <c r="S2921" s="322" t="s">
        <v>1730</v>
      </c>
    </row>
    <row r="2922" spans="1:19" s="215" customFormat="1" ht="15" customHeight="1">
      <c r="A2922" s="216" t="s">
        <v>1731</v>
      </c>
      <c r="B2922" s="247">
        <f>'[2]tr (2)'!C1998</f>
        <v>98.4</v>
      </c>
      <c r="C2922" s="198">
        <f>'[2]tr (2)'!D1998</f>
        <v>98.4</v>
      </c>
      <c r="D2922" s="198">
        <f>'[2]tr (2)'!E1998</f>
        <v>98.4</v>
      </c>
      <c r="E2922" s="251"/>
      <c r="F2922" s="198">
        <f>'[2]tr (2)'!F1998</f>
        <v>98.4</v>
      </c>
      <c r="G2922" s="198">
        <f>'[2]tr (2)'!G1998</f>
        <v>98.9</v>
      </c>
      <c r="H2922" s="198">
        <f>'[2]tr (2)'!H1998</f>
        <v>98.9</v>
      </c>
      <c r="I2922" s="198">
        <f>'[2]tr (2)'!I1998</f>
        <v>98.9</v>
      </c>
      <c r="J2922" s="198">
        <f>'[2]tr (2)'!J1998</f>
        <v>98.9</v>
      </c>
      <c r="K2922" s="198">
        <f>'[2]tr (2)'!K1998</f>
        <v>98.9</v>
      </c>
      <c r="L2922" s="198">
        <f>'[2]tr (2)'!L1998</f>
        <v>99.4</v>
      </c>
      <c r="M2922" s="198">
        <f>'[2]tr (2)'!M1998</f>
        <v>99.4</v>
      </c>
      <c r="N2922" s="198">
        <f>'[2]tr (2)'!N1998</f>
        <v>99.4</v>
      </c>
      <c r="O2922" s="251"/>
      <c r="P2922" s="198">
        <f>'[2]tr (2)'!O1998</f>
        <v>99.4</v>
      </c>
      <c r="Q2922" s="198">
        <f>'[2]tr (2)'!P1998</f>
        <v>99.4</v>
      </c>
      <c r="R2922" s="198">
        <f>'[2]tr (2)'!Q1998</f>
        <v>99.4</v>
      </c>
      <c r="S2922" s="323" t="s">
        <v>1732</v>
      </c>
    </row>
    <row r="2923" spans="1:19" s="215" customFormat="1" ht="15" customHeight="1">
      <c r="A2923" s="216" t="s">
        <v>1735</v>
      </c>
      <c r="B2923" s="247">
        <f>'[2]tr (2)'!C1999</f>
        <v>100.2</v>
      </c>
      <c r="C2923" s="198">
        <f>'[2]tr (2)'!D1999</f>
        <v>100.2</v>
      </c>
      <c r="D2923" s="198">
        <f>'[2]tr (2)'!E1999</f>
        <v>100.2</v>
      </c>
      <c r="E2923" s="251"/>
      <c r="F2923" s="198">
        <f>'[2]tr (2)'!F1999</f>
        <v>100.2</v>
      </c>
      <c r="G2923" s="198">
        <f>'[2]tr (2)'!G1999</f>
        <v>100.2</v>
      </c>
      <c r="H2923" s="198">
        <f>'[2]tr (2)'!H1999</f>
        <v>100.2</v>
      </c>
      <c r="I2923" s="198">
        <f>'[2]tr (2)'!I1999</f>
        <v>100.2</v>
      </c>
      <c r="J2923" s="198">
        <f>'[2]tr (2)'!J1999</f>
        <v>100.2</v>
      </c>
      <c r="K2923" s="198">
        <f>'[2]tr (2)'!K1999</f>
        <v>100.2</v>
      </c>
      <c r="L2923" s="198">
        <f>'[2]tr (2)'!L1999</f>
        <v>100.2</v>
      </c>
      <c r="M2923" s="198">
        <f>'[2]tr (2)'!M1999</f>
        <v>100.2</v>
      </c>
      <c r="N2923" s="198">
        <f>'[2]tr (2)'!N1999</f>
        <v>100.2</v>
      </c>
      <c r="O2923" s="251"/>
      <c r="P2923" s="198">
        <f>'[2]tr (2)'!O1999</f>
        <v>100.2</v>
      </c>
      <c r="Q2923" s="198">
        <f>'[2]tr (2)'!P1999</f>
        <v>100.2</v>
      </c>
      <c r="R2923" s="198">
        <f>'[2]tr (2)'!Q1999</f>
        <v>100.2</v>
      </c>
      <c r="S2923" s="327" t="s">
        <v>1736</v>
      </c>
    </row>
    <row r="2924" spans="1:19" s="215" customFormat="1" ht="15" customHeight="1">
      <c r="A2924" s="216" t="s">
        <v>1737</v>
      </c>
      <c r="B2924" s="247">
        <f>'[2]tr (2)'!C2000</f>
        <v>100</v>
      </c>
      <c r="C2924" s="198">
        <f>'[2]tr (2)'!D2000</f>
        <v>100</v>
      </c>
      <c r="D2924" s="198">
        <f>'[2]tr (2)'!E2000</f>
        <v>100</v>
      </c>
      <c r="E2924" s="251"/>
      <c r="F2924" s="198">
        <f>'[2]tr (2)'!F2000</f>
        <v>100</v>
      </c>
      <c r="G2924" s="198">
        <f>'[2]tr (2)'!G2000</f>
        <v>100</v>
      </c>
      <c r="H2924" s="198">
        <f>'[2]tr (2)'!H2000</f>
        <v>100</v>
      </c>
      <c r="I2924" s="198">
        <f>'[2]tr (2)'!I2000</f>
        <v>100</v>
      </c>
      <c r="J2924" s="198">
        <f>'[2]tr (2)'!J2000</f>
        <v>100</v>
      </c>
      <c r="K2924" s="198">
        <f>'[2]tr (2)'!K2000</f>
        <v>100</v>
      </c>
      <c r="L2924" s="198">
        <f>'[2]tr (2)'!L2000</f>
        <v>100</v>
      </c>
      <c r="M2924" s="198">
        <f>'[2]tr (2)'!M2000</f>
        <v>100</v>
      </c>
      <c r="N2924" s="198">
        <f>'[2]tr (2)'!N2000</f>
        <v>100</v>
      </c>
      <c r="O2924" s="251"/>
      <c r="P2924" s="198">
        <f>'[2]tr (2)'!O2000</f>
        <v>100</v>
      </c>
      <c r="Q2924" s="198">
        <f>'[2]tr (2)'!P2000</f>
        <v>100</v>
      </c>
      <c r="R2924" s="198">
        <f>'[2]tr (2)'!Q2000</f>
        <v>100</v>
      </c>
      <c r="S2924" s="324" t="s">
        <v>1738</v>
      </c>
    </row>
    <row r="2925" spans="1:19" s="215" customFormat="1" ht="15" customHeight="1">
      <c r="A2925" s="216" t="s">
        <v>1739</v>
      </c>
      <c r="B2925" s="247">
        <f>'[2]tr (2)'!C2001</f>
        <v>120</v>
      </c>
      <c r="C2925" s="198">
        <f>'[2]tr (2)'!D2001</f>
        <v>120</v>
      </c>
      <c r="D2925" s="198">
        <f>'[2]tr (2)'!E2001</f>
        <v>120</v>
      </c>
      <c r="E2925" s="251"/>
      <c r="F2925" s="198">
        <f>'[2]tr (2)'!F2001</f>
        <v>120</v>
      </c>
      <c r="G2925" s="198">
        <f>'[2]tr (2)'!G2001</f>
        <v>120</v>
      </c>
      <c r="H2925" s="198">
        <f>'[2]tr (2)'!H2001</f>
        <v>120</v>
      </c>
      <c r="I2925" s="198">
        <f>'[2]tr (2)'!I2001</f>
        <v>120</v>
      </c>
      <c r="J2925" s="198">
        <f>'[2]tr (2)'!J2001</f>
        <v>120</v>
      </c>
      <c r="K2925" s="198">
        <f>'[2]tr (2)'!K2001</f>
        <v>120</v>
      </c>
      <c r="L2925" s="198">
        <f>'[2]tr (2)'!L2001</f>
        <v>120</v>
      </c>
      <c r="M2925" s="198">
        <f>'[2]tr (2)'!M2001</f>
        <v>120</v>
      </c>
      <c r="N2925" s="198">
        <f>'[2]tr (2)'!N2001</f>
        <v>120</v>
      </c>
      <c r="O2925" s="251"/>
      <c r="P2925" s="198">
        <f>'[2]tr (2)'!O2001</f>
        <v>120</v>
      </c>
      <c r="Q2925" s="198">
        <f>'[2]tr (2)'!P2001</f>
        <v>120</v>
      </c>
      <c r="R2925" s="198">
        <f>'[2]tr (2)'!Q2001</f>
        <v>120</v>
      </c>
      <c r="S2925" s="324" t="s">
        <v>1740</v>
      </c>
    </row>
    <row r="2926" spans="1:19" s="215" customFormat="1" ht="15" customHeight="1">
      <c r="A2926" s="216" t="s">
        <v>1741</v>
      </c>
      <c r="B2926" s="247">
        <f>'[2]tr (2)'!C2002</f>
        <v>100</v>
      </c>
      <c r="C2926" s="198">
        <f>'[2]tr (2)'!D2002</f>
        <v>100</v>
      </c>
      <c r="D2926" s="198">
        <f>'[2]tr (2)'!E2002</f>
        <v>100</v>
      </c>
      <c r="E2926" s="251"/>
      <c r="F2926" s="198">
        <f>'[2]tr (2)'!F2002</f>
        <v>100</v>
      </c>
      <c r="G2926" s="198">
        <f>'[2]tr (2)'!G2002</f>
        <v>100</v>
      </c>
      <c r="H2926" s="198">
        <f>'[2]tr (2)'!H2002</f>
        <v>100</v>
      </c>
      <c r="I2926" s="198">
        <f>'[2]tr (2)'!I2002</f>
        <v>100</v>
      </c>
      <c r="J2926" s="198">
        <f>'[2]tr (2)'!J2002</f>
        <v>100</v>
      </c>
      <c r="K2926" s="198">
        <f>'[2]tr (2)'!K2002</f>
        <v>100</v>
      </c>
      <c r="L2926" s="198">
        <f>'[2]tr (2)'!L2002</f>
        <v>100</v>
      </c>
      <c r="M2926" s="198">
        <f>'[2]tr (2)'!M2002</f>
        <v>100</v>
      </c>
      <c r="N2926" s="198">
        <f>'[2]tr (2)'!N2002</f>
        <v>100</v>
      </c>
      <c r="O2926" s="251"/>
      <c r="P2926" s="198">
        <f>'[2]tr (2)'!O2002</f>
        <v>100</v>
      </c>
      <c r="Q2926" s="198">
        <f>'[2]tr (2)'!P2002</f>
        <v>100</v>
      </c>
      <c r="R2926" s="198">
        <f>'[2]tr (2)'!Q2002</f>
        <v>100</v>
      </c>
      <c r="S2926" s="327" t="s">
        <v>1742</v>
      </c>
    </row>
    <row r="2927" spans="1:19" s="215" customFormat="1" ht="15" customHeight="1">
      <c r="A2927" s="216" t="s">
        <v>1743</v>
      </c>
      <c r="B2927" s="247">
        <f>'[2]tr (2)'!C2003</f>
        <v>100</v>
      </c>
      <c r="C2927" s="198">
        <f>'[2]tr (2)'!D2003</f>
        <v>100</v>
      </c>
      <c r="D2927" s="198">
        <f>'[2]tr (2)'!E2003</f>
        <v>100</v>
      </c>
      <c r="E2927" s="251"/>
      <c r="F2927" s="198">
        <f>'[2]tr (2)'!F2003</f>
        <v>100</v>
      </c>
      <c r="G2927" s="198">
        <f>'[2]tr (2)'!G2003</f>
        <v>100</v>
      </c>
      <c r="H2927" s="198">
        <f>'[2]tr (2)'!H2003</f>
        <v>100</v>
      </c>
      <c r="I2927" s="198">
        <f>'[2]tr (2)'!I2003</f>
        <v>100</v>
      </c>
      <c r="J2927" s="198">
        <f>'[2]tr (2)'!J2003</f>
        <v>100</v>
      </c>
      <c r="K2927" s="198">
        <f>'[2]tr (2)'!K2003</f>
        <v>100</v>
      </c>
      <c r="L2927" s="198">
        <f>'[2]tr (2)'!L2003</f>
        <v>100</v>
      </c>
      <c r="M2927" s="198">
        <f>'[2]tr (2)'!M2003</f>
        <v>100</v>
      </c>
      <c r="N2927" s="198">
        <f>'[2]tr (2)'!N2003</f>
        <v>100</v>
      </c>
      <c r="O2927" s="251"/>
      <c r="P2927" s="198">
        <f>'[2]tr (2)'!O2003</f>
        <v>100</v>
      </c>
      <c r="Q2927" s="198">
        <f>'[2]tr (2)'!P2003</f>
        <v>100</v>
      </c>
      <c r="R2927" s="198">
        <f>'[2]tr (2)'!Q2003</f>
        <v>100</v>
      </c>
      <c r="S2927" s="327" t="s">
        <v>1744</v>
      </c>
    </row>
    <row r="2928" spans="1:19" s="215" customFormat="1" ht="15" customHeight="1">
      <c r="A2928" s="216" t="s">
        <v>1745</v>
      </c>
      <c r="B2928" s="247">
        <f>'[2]tr (2)'!C2004</f>
        <v>80</v>
      </c>
      <c r="C2928" s="198">
        <f>'[2]tr (2)'!D2004</f>
        <v>80</v>
      </c>
      <c r="D2928" s="198">
        <f>'[2]tr (2)'!E2004</f>
        <v>80</v>
      </c>
      <c r="E2928" s="251"/>
      <c r="F2928" s="198">
        <f>'[2]tr (2)'!F2004</f>
        <v>80</v>
      </c>
      <c r="G2928" s="198">
        <f>'[2]tr (2)'!G2004</f>
        <v>80</v>
      </c>
      <c r="H2928" s="198">
        <f>'[2]tr (2)'!H2004</f>
        <v>80</v>
      </c>
      <c r="I2928" s="198">
        <f>'[2]tr (2)'!I2004</f>
        <v>90</v>
      </c>
      <c r="J2928" s="198">
        <f>'[2]tr (2)'!J2004</f>
        <v>90</v>
      </c>
      <c r="K2928" s="198">
        <f>'[2]tr (2)'!K2004</f>
        <v>90</v>
      </c>
      <c r="L2928" s="198">
        <f>'[2]tr (2)'!L2004</f>
        <v>90</v>
      </c>
      <c r="M2928" s="198">
        <f>'[2]tr (2)'!M2004</f>
        <v>100</v>
      </c>
      <c r="N2928" s="198">
        <f>'[2]tr (2)'!N2004</f>
        <v>100</v>
      </c>
      <c r="O2928" s="251"/>
      <c r="P2928" s="198">
        <f>'[2]tr (2)'!O2004</f>
        <v>100</v>
      </c>
      <c r="Q2928" s="198">
        <f>'[2]tr (2)'!P2004</f>
        <v>100</v>
      </c>
      <c r="R2928" s="198">
        <f>'[2]tr (2)'!Q2004</f>
        <v>100</v>
      </c>
      <c r="S2928" s="327" t="s">
        <v>1746</v>
      </c>
    </row>
    <row r="2929" spans="1:19" s="215" customFormat="1" ht="15" customHeight="1">
      <c r="A2929" s="216"/>
      <c r="B2929" s="247"/>
      <c r="C2929" s="198"/>
      <c r="D2929" s="198"/>
      <c r="E2929" s="237"/>
      <c r="F2929" s="195"/>
      <c r="G2929" s="195"/>
      <c r="H2929" s="195"/>
      <c r="I2929" s="195"/>
      <c r="J2929" s="196"/>
      <c r="K2929" s="195"/>
      <c r="L2929" s="195"/>
      <c r="M2929" s="196"/>
      <c r="N2929" s="195"/>
      <c r="O2929" s="196"/>
      <c r="P2929" s="236"/>
      <c r="Q2929" s="195"/>
      <c r="R2929" s="195"/>
      <c r="S2929" s="327"/>
    </row>
    <row r="2930" spans="1:19" s="215" customFormat="1" ht="15" customHeight="1">
      <c r="A2930" s="216"/>
      <c r="B2930" s="247"/>
      <c r="C2930" s="198"/>
      <c r="D2930" s="198"/>
      <c r="E2930" s="237"/>
      <c r="F2930" s="195"/>
      <c r="G2930" s="195"/>
      <c r="H2930" s="195"/>
      <c r="I2930" s="195"/>
      <c r="J2930" s="196"/>
      <c r="K2930" s="195"/>
      <c r="L2930" s="195"/>
      <c r="M2930" s="196"/>
      <c r="N2930" s="195"/>
      <c r="O2930" s="196"/>
      <c r="P2930" s="236"/>
      <c r="Q2930" s="195"/>
      <c r="R2930" s="195"/>
      <c r="S2930" s="327"/>
    </row>
    <row r="2931" spans="1:19" s="215" customFormat="1" ht="15" customHeight="1">
      <c r="A2931" s="216"/>
      <c r="B2931" s="247"/>
      <c r="C2931" s="198"/>
      <c r="D2931" s="198"/>
      <c r="E2931" s="237"/>
      <c r="F2931" s="195"/>
      <c r="G2931" s="195"/>
      <c r="H2931" s="195"/>
      <c r="I2931" s="195"/>
      <c r="J2931" s="196"/>
      <c r="K2931" s="195"/>
      <c r="L2931" s="195"/>
      <c r="M2931" s="196"/>
      <c r="N2931" s="195"/>
      <c r="O2931" s="196"/>
      <c r="P2931" s="236"/>
      <c r="Q2931" s="195"/>
      <c r="R2931" s="195"/>
      <c r="S2931" s="327"/>
    </row>
    <row r="2932" spans="1:19" s="215" customFormat="1" ht="15" customHeight="1">
      <c r="A2932" s="216"/>
      <c r="B2932" s="247"/>
      <c r="C2932" s="198"/>
      <c r="D2932" s="198"/>
      <c r="E2932" s="237"/>
      <c r="F2932" s="195"/>
      <c r="G2932" s="195"/>
      <c r="H2932" s="195"/>
      <c r="I2932" s="195"/>
      <c r="J2932" s="196"/>
      <c r="K2932" s="195"/>
      <c r="L2932" s="195"/>
      <c r="M2932" s="196"/>
      <c r="N2932" s="195"/>
      <c r="O2932" s="196"/>
      <c r="P2932" s="236"/>
      <c r="Q2932" s="195"/>
      <c r="R2932" s="195"/>
      <c r="S2932" s="327"/>
    </row>
    <row r="2933" spans="1:19" s="215" customFormat="1" ht="15" customHeight="1">
      <c r="A2933" s="216"/>
      <c r="B2933" s="247"/>
      <c r="C2933" s="198"/>
      <c r="D2933" s="198"/>
      <c r="E2933" s="237"/>
      <c r="F2933" s="195"/>
      <c r="G2933" s="195"/>
      <c r="H2933" s="195"/>
      <c r="I2933" s="195"/>
      <c r="J2933" s="196"/>
      <c r="K2933" s="195"/>
      <c r="L2933" s="195"/>
      <c r="M2933" s="196"/>
      <c r="N2933" s="195"/>
      <c r="O2933" s="196"/>
      <c r="P2933" s="236"/>
      <c r="Q2933" s="195"/>
      <c r="R2933" s="195"/>
      <c r="S2933" s="327"/>
    </row>
    <row r="2934" spans="1:19" s="215" customFormat="1" ht="15" customHeight="1">
      <c r="A2934" s="216"/>
      <c r="B2934" s="247"/>
      <c r="C2934" s="198"/>
      <c r="D2934" s="198"/>
      <c r="E2934" s="237"/>
      <c r="F2934" s="195"/>
      <c r="G2934" s="195"/>
      <c r="H2934" s="195"/>
      <c r="I2934" s="195"/>
      <c r="J2934" s="196"/>
      <c r="K2934" s="195"/>
      <c r="L2934" s="195"/>
      <c r="M2934" s="196"/>
      <c r="N2934" s="195"/>
      <c r="O2934" s="196"/>
      <c r="P2934" s="236"/>
      <c r="Q2934" s="195"/>
      <c r="R2934" s="195"/>
      <c r="S2934" s="327"/>
    </row>
    <row r="2935" spans="1:19" s="215" customFormat="1" ht="15" customHeight="1">
      <c r="A2935" s="285"/>
      <c r="B2935" s="258"/>
      <c r="C2935" s="259"/>
      <c r="D2935" s="259"/>
      <c r="E2935" s="282"/>
      <c r="F2935" s="308"/>
      <c r="G2935" s="212"/>
      <c r="H2935" s="212"/>
      <c r="I2935" s="212"/>
      <c r="J2935" s="212"/>
      <c r="K2935" s="212"/>
      <c r="L2935" s="212"/>
      <c r="M2935" s="212"/>
      <c r="N2935" s="212"/>
      <c r="O2935" s="212"/>
      <c r="P2935" s="308"/>
      <c r="Q2935" s="212"/>
      <c r="R2935" s="212"/>
      <c r="S2935" s="330"/>
    </row>
    <row r="2936" spans="1:19" s="215" customFormat="1" ht="15" customHeight="1">
      <c r="A2936" s="264"/>
      <c r="B2936" s="198"/>
      <c r="C2936" s="198"/>
      <c r="D2936" s="198"/>
      <c r="E2936" s="195"/>
      <c r="F2936" s="195"/>
      <c r="G2936" s="195"/>
      <c r="H2936" s="195"/>
      <c r="I2936" s="195"/>
      <c r="J2936" s="196"/>
      <c r="K2936" s="195"/>
      <c r="L2936" s="195"/>
      <c r="M2936" s="196"/>
      <c r="N2936" s="195"/>
      <c r="O2936" s="195"/>
      <c r="P2936" s="195"/>
      <c r="Q2936" s="195"/>
      <c r="R2936" s="195"/>
      <c r="S2936" s="257"/>
    </row>
    <row r="2937" spans="1:19" s="215" customFormat="1" ht="24" customHeight="1">
      <c r="A2937" s="194" t="s">
        <v>1670</v>
      </c>
      <c r="B2937" s="198"/>
      <c r="C2937" s="198"/>
      <c r="D2937" s="198"/>
      <c r="E2937" s="195"/>
      <c r="F2937" s="195"/>
      <c r="G2937" s="195"/>
      <c r="H2937" s="195"/>
      <c r="I2937" s="195"/>
      <c r="J2937" s="196"/>
      <c r="K2937" s="195"/>
      <c r="L2937" s="195"/>
      <c r="M2937" s="196"/>
      <c r="N2937" s="195"/>
      <c r="O2937" s="195"/>
      <c r="P2937" s="195"/>
      <c r="Q2937" s="195"/>
      <c r="R2937" s="195"/>
      <c r="S2937" s="199" t="s">
        <v>1671</v>
      </c>
    </row>
    <row r="2938" spans="1:19" s="215" customFormat="1" ht="18" customHeight="1">
      <c r="A2938" s="201" t="s">
        <v>1992</v>
      </c>
      <c r="B2938" s="198"/>
      <c r="C2938" s="198"/>
      <c r="D2938" s="198"/>
      <c r="E2938" s="195"/>
      <c r="F2938" s="195"/>
      <c r="G2938" s="195"/>
      <c r="H2938" s="195"/>
      <c r="I2938" s="195"/>
      <c r="J2938" s="196"/>
      <c r="K2938" s="195"/>
      <c r="L2938" s="195"/>
      <c r="M2938" s="196"/>
      <c r="N2938" s="195"/>
      <c r="O2938" s="195"/>
      <c r="P2938" s="195"/>
      <c r="Q2938" s="195"/>
      <c r="R2938" s="195"/>
      <c r="S2938" s="205" t="s">
        <v>1993</v>
      </c>
    </row>
    <row r="2939" spans="1:19" s="215" customFormat="1" ht="18" customHeight="1">
      <c r="A2939" s="207" t="s">
        <v>1674</v>
      </c>
      <c r="B2939" s="198"/>
      <c r="C2939" s="198"/>
      <c r="D2939" s="198"/>
      <c r="E2939" s="304"/>
      <c r="F2939" s="195"/>
      <c r="G2939" s="195"/>
      <c r="H2939" s="195"/>
      <c r="I2939" s="195"/>
      <c r="J2939" s="196"/>
      <c r="K2939" s="195"/>
      <c r="L2939" s="195"/>
      <c r="M2939" s="196"/>
      <c r="N2939" s="195"/>
      <c r="O2939" s="195"/>
      <c r="P2939" s="195"/>
      <c r="Q2939" s="195"/>
      <c r="R2939" s="195"/>
      <c r="S2939" s="209" t="s">
        <v>1675</v>
      </c>
    </row>
    <row r="2940" spans="1:19" s="215" customFormat="1" ht="11.45" customHeight="1">
      <c r="A2940" s="211"/>
      <c r="B2940" s="212"/>
      <c r="C2940" s="212"/>
      <c r="D2940" s="212"/>
      <c r="E2940" s="212"/>
      <c r="F2940" s="212"/>
      <c r="G2940" s="212"/>
      <c r="H2940" s="212"/>
      <c r="I2940" s="212"/>
      <c r="J2940" s="212"/>
      <c r="K2940" s="212"/>
      <c r="L2940" s="212"/>
      <c r="M2940" s="212"/>
      <c r="N2940" s="212"/>
      <c r="O2940" s="212"/>
      <c r="P2940" s="212"/>
      <c r="Q2940" s="212"/>
      <c r="R2940" s="212"/>
      <c r="S2940" s="214"/>
    </row>
    <row r="2941" spans="1:19" s="215" customFormat="1" ht="11.45" customHeight="1">
      <c r="A2941" s="217"/>
      <c r="B2941" s="2269">
        <v>2020</v>
      </c>
      <c r="C2941" s="2270"/>
      <c r="D2941" s="2270"/>
      <c r="E2941" s="2270"/>
      <c r="F2941" s="2270"/>
      <c r="G2941" s="2270"/>
      <c r="H2941" s="2270"/>
      <c r="I2941" s="2270"/>
      <c r="J2941" s="2270"/>
      <c r="K2941" s="2271"/>
      <c r="L2941" s="2269">
        <v>2019</v>
      </c>
      <c r="M2941" s="2270"/>
      <c r="N2941" s="2270"/>
      <c r="O2941" s="2270"/>
      <c r="P2941" s="2270"/>
      <c r="Q2941" s="2270"/>
      <c r="R2941" s="2271"/>
      <c r="S2941" s="317"/>
    </row>
    <row r="2942" spans="1:19" s="215" customFormat="1" ht="11.45" customHeight="1">
      <c r="A2942" s="217"/>
      <c r="B2942" s="2272"/>
      <c r="C2942" s="2273"/>
      <c r="D2942" s="2273"/>
      <c r="E2942" s="2273"/>
      <c r="F2942" s="2273"/>
      <c r="G2942" s="2273"/>
      <c r="H2942" s="2273"/>
      <c r="I2942" s="2273"/>
      <c r="J2942" s="2273"/>
      <c r="K2942" s="2274"/>
      <c r="L2942" s="2272"/>
      <c r="M2942" s="2273"/>
      <c r="N2942" s="2273"/>
      <c r="O2942" s="2273"/>
      <c r="P2942" s="2273"/>
      <c r="Q2942" s="2273"/>
      <c r="R2942" s="2274"/>
      <c r="S2942" s="318" t="s">
        <v>1570</v>
      </c>
    </row>
    <row r="2943" spans="1:19" s="215" customFormat="1" ht="11.45" customHeight="1">
      <c r="A2943" s="217"/>
      <c r="B2943" s="711" t="s">
        <v>45</v>
      </c>
      <c r="C2943" s="224" t="s">
        <v>47</v>
      </c>
      <c r="D2943" s="224" t="s">
        <v>27</v>
      </c>
      <c r="E2943" s="221"/>
      <c r="F2943" s="219" t="s">
        <v>28</v>
      </c>
      <c r="G2943" s="220" t="s">
        <v>29</v>
      </c>
      <c r="H2943" s="220" t="s">
        <v>30</v>
      </c>
      <c r="I2943" s="223" t="s">
        <v>23</v>
      </c>
      <c r="J2943" s="222" t="s">
        <v>24</v>
      </c>
      <c r="K2943" s="222" t="s">
        <v>25</v>
      </c>
      <c r="L2943" s="223" t="s">
        <v>1571</v>
      </c>
      <c r="M2943" s="223" t="s">
        <v>1676</v>
      </c>
      <c r="N2943" s="223" t="s">
        <v>26</v>
      </c>
      <c r="O2943" s="225"/>
      <c r="P2943" s="224" t="s">
        <v>45</v>
      </c>
      <c r="Q2943" s="224" t="s">
        <v>47</v>
      </c>
      <c r="R2943" s="712" t="s">
        <v>27</v>
      </c>
      <c r="S2943" s="318"/>
    </row>
    <row r="2944" spans="1:19" s="215" customFormat="1" ht="11.45" customHeight="1">
      <c r="A2944" s="226"/>
      <c r="B2944" s="714" t="s">
        <v>13</v>
      </c>
      <c r="C2944" s="232" t="s">
        <v>46</v>
      </c>
      <c r="D2944" s="232" t="s">
        <v>12</v>
      </c>
      <c r="E2944" s="229"/>
      <c r="F2944" s="227" t="s">
        <v>11</v>
      </c>
      <c r="G2944" s="228" t="s">
        <v>10</v>
      </c>
      <c r="H2944" s="228" t="s">
        <v>9</v>
      </c>
      <c r="I2944" s="231" t="s">
        <v>8</v>
      </c>
      <c r="J2944" s="230" t="s">
        <v>7</v>
      </c>
      <c r="K2944" s="230" t="s">
        <v>6</v>
      </c>
      <c r="L2944" s="231" t="s">
        <v>1575</v>
      </c>
      <c r="M2944" s="231" t="s">
        <v>1576</v>
      </c>
      <c r="N2944" s="231" t="s">
        <v>1577</v>
      </c>
      <c r="O2944" s="233"/>
      <c r="P2944" s="232" t="s">
        <v>13</v>
      </c>
      <c r="Q2944" s="232" t="s">
        <v>46</v>
      </c>
      <c r="R2944" s="715" t="s">
        <v>12</v>
      </c>
      <c r="S2944" s="319"/>
    </row>
    <row r="2945" spans="1:19" s="215" customFormat="1" ht="15" customHeight="1">
      <c r="A2945" s="267"/>
      <c r="B2945" s="241"/>
      <c r="C2945" s="242"/>
      <c r="D2945" s="242"/>
      <c r="E2945" s="251"/>
      <c r="F2945" s="195"/>
      <c r="G2945" s="195"/>
      <c r="H2945" s="195"/>
      <c r="I2945" s="195"/>
      <c r="J2945" s="196"/>
      <c r="K2945" s="195"/>
      <c r="L2945" s="195"/>
      <c r="M2945" s="196"/>
      <c r="N2945" s="195"/>
      <c r="O2945" s="196"/>
      <c r="P2945" s="236"/>
      <c r="Q2945" s="195"/>
      <c r="R2945" s="296"/>
      <c r="S2945" s="327"/>
    </row>
    <row r="2946" spans="1:19" ht="15" customHeight="1">
      <c r="A2946" s="249" t="s">
        <v>1749</v>
      </c>
      <c r="B2946" s="241">
        <f>'[2]tr (2)'!C2006</f>
        <v>101.6</v>
      </c>
      <c r="C2946" s="242">
        <f>'[2]tr (2)'!D2006</f>
        <v>101.6</v>
      </c>
      <c r="D2946" s="242">
        <f>'[2]tr (2)'!E2006</f>
        <v>101.6</v>
      </c>
      <c r="E2946" s="244"/>
      <c r="F2946" s="242">
        <f>'[2]tr (2)'!F2006</f>
        <v>101.7</v>
      </c>
      <c r="G2946" s="242">
        <f>'[2]tr (2)'!G2006</f>
        <v>100.7</v>
      </c>
      <c r="H2946" s="242">
        <f>'[2]tr (2)'!H2006</f>
        <v>100.6</v>
      </c>
      <c r="I2946" s="242">
        <f>'[2]tr (2)'!I2006</f>
        <v>100.8</v>
      </c>
      <c r="J2946" s="242">
        <f>'[2]tr (2)'!J2006</f>
        <v>100.6</v>
      </c>
      <c r="K2946" s="242">
        <f>'[2]tr (2)'!K2006</f>
        <v>100.1</v>
      </c>
      <c r="L2946" s="242">
        <f>'[2]tr (2)'!L2006</f>
        <v>100.2</v>
      </c>
      <c r="M2946" s="242">
        <f>'[2]tr (2)'!M2006</f>
        <v>100.1</v>
      </c>
      <c r="N2946" s="242">
        <f>'[2]tr (2)'!N2006</f>
        <v>100</v>
      </c>
      <c r="O2946" s="244"/>
      <c r="P2946" s="242">
        <f>'[2]tr (2)'!O2006</f>
        <v>100.6</v>
      </c>
      <c r="Q2946" s="242">
        <f>'[2]tr (2)'!P2006</f>
        <v>100.3</v>
      </c>
      <c r="R2946" s="242">
        <f>'[2]tr (2)'!Q2006</f>
        <v>100.2</v>
      </c>
      <c r="S2946" s="326" t="s">
        <v>1750</v>
      </c>
    </row>
    <row r="2947" spans="1:19" ht="15" customHeight="1">
      <c r="A2947" s="216" t="s">
        <v>1751</v>
      </c>
      <c r="B2947" s="247">
        <f>'[2]tr (2)'!C2007</f>
        <v>110.1</v>
      </c>
      <c r="C2947" s="198">
        <f>'[2]tr (2)'!D2007</f>
        <v>109.7</v>
      </c>
      <c r="D2947" s="198">
        <f>'[2]tr (2)'!E2007</f>
        <v>109.7</v>
      </c>
      <c r="E2947" s="251"/>
      <c r="F2947" s="198">
        <f>'[2]tr (2)'!F2007</f>
        <v>109.7</v>
      </c>
      <c r="G2947" s="198">
        <f>'[2]tr (2)'!G2007</f>
        <v>109.4</v>
      </c>
      <c r="H2947" s="198">
        <f>'[2]tr (2)'!H2007</f>
        <v>109.4</v>
      </c>
      <c r="I2947" s="198">
        <f>'[2]tr (2)'!I2007</f>
        <v>109.7</v>
      </c>
      <c r="J2947" s="198">
        <f>'[2]tr (2)'!J2007</f>
        <v>109.7</v>
      </c>
      <c r="K2947" s="198">
        <f>'[2]tr (2)'!K2007</f>
        <v>109.7</v>
      </c>
      <c r="L2947" s="198">
        <f>'[2]tr (2)'!L2007</f>
        <v>109.8</v>
      </c>
      <c r="M2947" s="198">
        <f>'[2]tr (2)'!M2007</f>
        <v>109.8</v>
      </c>
      <c r="N2947" s="198">
        <f>'[2]tr (2)'!N2007</f>
        <v>109.8</v>
      </c>
      <c r="O2947" s="251"/>
      <c r="P2947" s="198">
        <f>'[2]tr (2)'!O2007</f>
        <v>109.8</v>
      </c>
      <c r="Q2947" s="198">
        <f>'[2]tr (2)'!P2007</f>
        <v>109.8</v>
      </c>
      <c r="R2947" s="198">
        <f>'[2]tr (2)'!Q2007</f>
        <v>109.8</v>
      </c>
      <c r="S2947" s="323" t="s">
        <v>1752</v>
      </c>
    </row>
    <row r="2948" spans="1:19" ht="15" customHeight="1">
      <c r="A2948" s="216" t="s">
        <v>1753</v>
      </c>
      <c r="B2948" s="247">
        <f>'[2]tr (2)'!C2008</f>
        <v>99.4</v>
      </c>
      <c r="C2948" s="198">
        <f>'[2]tr (2)'!D2008</f>
        <v>99.4</v>
      </c>
      <c r="D2948" s="198">
        <f>'[2]tr (2)'!E2008</f>
        <v>99.4</v>
      </c>
      <c r="E2948" s="251"/>
      <c r="F2948" s="198">
        <f>'[2]tr (2)'!F2008</f>
        <v>99.5</v>
      </c>
      <c r="G2948" s="198">
        <f>'[2]tr (2)'!G2008</f>
        <v>99.5</v>
      </c>
      <c r="H2948" s="198">
        <f>'[2]tr (2)'!H2008</f>
        <v>99.5</v>
      </c>
      <c r="I2948" s="198">
        <f>'[2]tr (2)'!I2008</f>
        <v>99.6</v>
      </c>
      <c r="J2948" s="198">
        <f>'[2]tr (2)'!J2008</f>
        <v>99.6</v>
      </c>
      <c r="K2948" s="198">
        <f>'[2]tr (2)'!K2008</f>
        <v>99.6</v>
      </c>
      <c r="L2948" s="198">
        <f>'[2]tr (2)'!L2008</f>
        <v>99.6</v>
      </c>
      <c r="M2948" s="198">
        <f>'[2]tr (2)'!M2008</f>
        <v>99.7</v>
      </c>
      <c r="N2948" s="198">
        <f>'[2]tr (2)'!N2008</f>
        <v>99.7</v>
      </c>
      <c r="O2948" s="251"/>
      <c r="P2948" s="198">
        <f>'[2]tr (2)'!O2008</f>
        <v>99.7</v>
      </c>
      <c r="Q2948" s="198">
        <f>'[2]tr (2)'!P2008</f>
        <v>99.7</v>
      </c>
      <c r="R2948" s="198">
        <f>'[2]tr (2)'!Q2008</f>
        <v>99.7</v>
      </c>
      <c r="S2948" s="322" t="s">
        <v>1754</v>
      </c>
    </row>
    <row r="2949" spans="1:19" ht="15" customHeight="1">
      <c r="A2949" s="216" t="s">
        <v>1755</v>
      </c>
      <c r="B2949" s="247">
        <f>'[2]tr (2)'!C2009</f>
        <v>92.1</v>
      </c>
      <c r="C2949" s="198">
        <f>'[2]tr (2)'!D2009</f>
        <v>92.1</v>
      </c>
      <c r="D2949" s="198">
        <f>'[2]tr (2)'!E2009</f>
        <v>92.1</v>
      </c>
      <c r="E2949" s="251"/>
      <c r="F2949" s="198">
        <f>'[2]tr (2)'!F2009</f>
        <v>92.1</v>
      </c>
      <c r="G2949" s="198">
        <f>'[2]tr (2)'!G2009</f>
        <v>95</v>
      </c>
      <c r="H2949" s="198">
        <f>'[2]tr (2)'!H2009</f>
        <v>95</v>
      </c>
      <c r="I2949" s="198">
        <f>'[2]tr (2)'!I2009</f>
        <v>95</v>
      </c>
      <c r="J2949" s="198">
        <f>'[2]tr (2)'!J2009</f>
        <v>95</v>
      </c>
      <c r="K2949" s="198">
        <f>'[2]tr (2)'!K2009</f>
        <v>95</v>
      </c>
      <c r="L2949" s="198">
        <f>'[2]tr (2)'!L2009</f>
        <v>92</v>
      </c>
      <c r="M2949" s="198">
        <f>'[2]tr (2)'!M2009</f>
        <v>89.9</v>
      </c>
      <c r="N2949" s="198">
        <f>'[2]tr (2)'!N2009</f>
        <v>89.8</v>
      </c>
      <c r="O2949" s="251"/>
      <c r="P2949" s="198">
        <f>'[2]tr (2)'!O2009</f>
        <v>89.5</v>
      </c>
      <c r="Q2949" s="198">
        <f>'[2]tr (2)'!P2009</f>
        <v>89.5</v>
      </c>
      <c r="R2949" s="198">
        <f>'[2]tr (2)'!Q2009</f>
        <v>89.5</v>
      </c>
      <c r="S2949" s="322" t="s">
        <v>1756</v>
      </c>
    </row>
    <row r="2950" spans="1:19" ht="15" customHeight="1">
      <c r="A2950" s="216" t="s">
        <v>1757</v>
      </c>
      <c r="B2950" s="247">
        <f>'[2]tr (2)'!C2010</f>
        <v>94.6</v>
      </c>
      <c r="C2950" s="198">
        <f>'[2]tr (2)'!D2010</f>
        <v>94.3</v>
      </c>
      <c r="D2950" s="198">
        <f>'[2]tr (2)'!E2010</f>
        <v>94.7</v>
      </c>
      <c r="E2950" s="251"/>
      <c r="F2950" s="198">
        <f>'[2]tr (2)'!F2010</f>
        <v>95.6</v>
      </c>
      <c r="G2950" s="198">
        <f>'[2]tr (2)'!G2010</f>
        <v>95.7</v>
      </c>
      <c r="H2950" s="198">
        <f>'[2]tr (2)'!H2010</f>
        <v>95.6</v>
      </c>
      <c r="I2950" s="198">
        <f>'[2]tr (2)'!I2010</f>
        <v>96</v>
      </c>
      <c r="J2950" s="198">
        <f>'[2]tr (2)'!J2010</f>
        <v>95.9</v>
      </c>
      <c r="K2950" s="198">
        <f>'[2]tr (2)'!K2010</f>
        <v>95.9</v>
      </c>
      <c r="L2950" s="198">
        <f>'[2]tr (2)'!L2010</f>
        <v>94.3</v>
      </c>
      <c r="M2950" s="198">
        <f>'[2]tr (2)'!M2010</f>
        <v>94.5</v>
      </c>
      <c r="N2950" s="198">
        <f>'[2]tr (2)'!N2010</f>
        <v>94.9</v>
      </c>
      <c r="O2950" s="251"/>
      <c r="P2950" s="198">
        <f>'[2]tr (2)'!O2010</f>
        <v>98.6</v>
      </c>
      <c r="Q2950" s="198">
        <f>'[2]tr (2)'!P2010</f>
        <v>98.6</v>
      </c>
      <c r="R2950" s="198">
        <f>'[2]tr (2)'!Q2010</f>
        <v>98.6</v>
      </c>
      <c r="S2950" s="322" t="s">
        <v>1758</v>
      </c>
    </row>
    <row r="2951" spans="1:19" ht="15" customHeight="1">
      <c r="A2951" s="216" t="s">
        <v>1759</v>
      </c>
      <c r="B2951" s="247">
        <f>'[2]tr (2)'!C2011</f>
        <v>100.3</v>
      </c>
      <c r="C2951" s="198">
        <f>'[2]tr (2)'!D2011</f>
        <v>94.5</v>
      </c>
      <c r="D2951" s="198">
        <f>'[2]tr (2)'!E2011</f>
        <v>95.7</v>
      </c>
      <c r="E2951" s="251"/>
      <c r="F2951" s="198">
        <f>'[2]tr (2)'!F2011</f>
        <v>100.7</v>
      </c>
      <c r="G2951" s="198">
        <f>'[2]tr (2)'!G2011</f>
        <v>98.3</v>
      </c>
      <c r="H2951" s="198">
        <f>'[2]tr (2)'!H2011</f>
        <v>98.3</v>
      </c>
      <c r="I2951" s="198">
        <f>'[2]tr (2)'!I2011</f>
        <v>98.3</v>
      </c>
      <c r="J2951" s="198">
        <f>'[2]tr (2)'!J2011</f>
        <v>96.5</v>
      </c>
      <c r="K2951" s="198">
        <f>'[2]tr (2)'!K2011</f>
        <v>96.6</v>
      </c>
      <c r="L2951" s="198">
        <f>'[2]tr (2)'!L2011</f>
        <v>96.6</v>
      </c>
      <c r="M2951" s="198">
        <f>'[2]tr (2)'!M2011</f>
        <v>97.2</v>
      </c>
      <c r="N2951" s="198">
        <f>'[2]tr (2)'!N2011</f>
        <v>97.2</v>
      </c>
      <c r="O2951" s="251"/>
      <c r="P2951" s="198">
        <f>'[2]tr (2)'!O2011</f>
        <v>98.1</v>
      </c>
      <c r="Q2951" s="198">
        <f>'[2]tr (2)'!P2011</f>
        <v>98.1</v>
      </c>
      <c r="R2951" s="198">
        <f>'[2]tr (2)'!Q2011</f>
        <v>98.1</v>
      </c>
      <c r="S2951" s="322" t="s">
        <v>1760</v>
      </c>
    </row>
    <row r="2952" spans="1:19" ht="15" customHeight="1">
      <c r="A2952" s="216" t="s">
        <v>1761</v>
      </c>
      <c r="B2952" s="247">
        <f>'[2]tr (2)'!C2012</f>
        <v>104.8</v>
      </c>
      <c r="C2952" s="198">
        <f>'[2]tr (2)'!D2012</f>
        <v>104.8</v>
      </c>
      <c r="D2952" s="198">
        <f>'[2]tr (2)'!E2012</f>
        <v>104.8</v>
      </c>
      <c r="E2952" s="251"/>
      <c r="F2952" s="198">
        <f>'[2]tr (2)'!F2012</f>
        <v>104.8</v>
      </c>
      <c r="G2952" s="198">
        <f>'[2]tr (2)'!G2012</f>
        <v>104.8</v>
      </c>
      <c r="H2952" s="198">
        <f>'[2]tr (2)'!H2012</f>
        <v>104.8</v>
      </c>
      <c r="I2952" s="198">
        <f>'[2]tr (2)'!I2012</f>
        <v>104.8</v>
      </c>
      <c r="J2952" s="198">
        <f>'[2]tr (2)'!J2012</f>
        <v>104.8</v>
      </c>
      <c r="K2952" s="198">
        <f>'[2]tr (2)'!K2012</f>
        <v>104.3</v>
      </c>
      <c r="L2952" s="198">
        <f>'[2]tr (2)'!L2012</f>
        <v>104.3</v>
      </c>
      <c r="M2952" s="198">
        <f>'[2]tr (2)'!M2012</f>
        <v>104.3</v>
      </c>
      <c r="N2952" s="198">
        <f>'[2]tr (2)'!N2012</f>
        <v>104.3</v>
      </c>
      <c r="O2952" s="251"/>
      <c r="P2952" s="198">
        <f>'[2]tr (2)'!O2012</f>
        <v>103.1</v>
      </c>
      <c r="Q2952" s="198">
        <f>'[2]tr (2)'!P2012</f>
        <v>103.1</v>
      </c>
      <c r="R2952" s="198">
        <f>'[2]tr (2)'!Q2012</f>
        <v>103.1</v>
      </c>
      <c r="S2952" s="322" t="s">
        <v>1762</v>
      </c>
    </row>
    <row r="2953" spans="1:19" ht="15" customHeight="1">
      <c r="A2953" s="216" t="s">
        <v>1763</v>
      </c>
      <c r="B2953" s="247">
        <f>'[2]tr (2)'!C2013</f>
        <v>101</v>
      </c>
      <c r="C2953" s="198">
        <f>'[2]tr (2)'!D2013</f>
        <v>102.7</v>
      </c>
      <c r="D2953" s="198">
        <f>'[2]tr (2)'!E2013</f>
        <v>102.6</v>
      </c>
      <c r="E2953" s="251"/>
      <c r="F2953" s="198">
        <f>'[2]tr (2)'!F2013</f>
        <v>102.7</v>
      </c>
      <c r="G2953" s="198">
        <f>'[2]tr (2)'!G2013</f>
        <v>102.6</v>
      </c>
      <c r="H2953" s="198">
        <f>'[2]tr (2)'!H2013</f>
        <v>102.6</v>
      </c>
      <c r="I2953" s="198">
        <f>'[2]tr (2)'!I2013</f>
        <v>102.6</v>
      </c>
      <c r="J2953" s="198">
        <f>'[2]tr (2)'!J2013</f>
        <v>102.7</v>
      </c>
      <c r="K2953" s="198">
        <f>'[2]tr (2)'!K2013</f>
        <v>102.7</v>
      </c>
      <c r="L2953" s="198">
        <f>'[2]tr (2)'!L2013</f>
        <v>103</v>
      </c>
      <c r="M2953" s="198">
        <f>'[2]tr (2)'!M2013</f>
        <v>103.1</v>
      </c>
      <c r="N2953" s="198">
        <f>'[2]tr (2)'!N2013</f>
        <v>103.3</v>
      </c>
      <c r="O2953" s="251"/>
      <c r="P2953" s="198">
        <f>'[2]tr (2)'!O2013</f>
        <v>103.3</v>
      </c>
      <c r="Q2953" s="198">
        <f>'[2]tr (2)'!P2013</f>
        <v>103.3</v>
      </c>
      <c r="R2953" s="198">
        <f>'[2]tr (2)'!Q2013</f>
        <v>103.1</v>
      </c>
      <c r="S2953" s="323" t="s">
        <v>1764</v>
      </c>
    </row>
    <row r="2954" spans="1:19" ht="15" customHeight="1">
      <c r="A2954" s="216" t="s">
        <v>1765</v>
      </c>
      <c r="B2954" s="247">
        <f>'[2]tr (2)'!C2014</f>
        <v>104.1</v>
      </c>
      <c r="C2954" s="198">
        <f>'[2]tr (2)'!D2014</f>
        <v>104.1</v>
      </c>
      <c r="D2954" s="198">
        <f>'[2]tr (2)'!E2014</f>
        <v>104.1</v>
      </c>
      <c r="E2954" s="251"/>
      <c r="F2954" s="198">
        <f>'[2]tr (2)'!F2014</f>
        <v>104.2</v>
      </c>
      <c r="G2954" s="198">
        <f>'[2]tr (2)'!G2014</f>
        <v>103.9</v>
      </c>
      <c r="H2954" s="198">
        <f>'[2]tr (2)'!H2014</f>
        <v>103.9</v>
      </c>
      <c r="I2954" s="198">
        <f>'[2]tr (2)'!I2014</f>
        <v>103.9</v>
      </c>
      <c r="J2954" s="198">
        <f>'[2]tr (2)'!J2014</f>
        <v>103.9</v>
      </c>
      <c r="K2954" s="198">
        <f>'[2]tr (2)'!K2014</f>
        <v>103.9</v>
      </c>
      <c r="L2954" s="198">
        <f>'[2]tr (2)'!L2014</f>
        <v>103.9</v>
      </c>
      <c r="M2954" s="198">
        <f>'[2]tr (2)'!M2014</f>
        <v>103.9</v>
      </c>
      <c r="N2954" s="198">
        <f>'[2]tr (2)'!N2014</f>
        <v>103.9</v>
      </c>
      <c r="O2954" s="251"/>
      <c r="P2954" s="198">
        <f>'[2]tr (2)'!O2014</f>
        <v>104.7</v>
      </c>
      <c r="Q2954" s="198">
        <f>'[2]tr (2)'!P2014</f>
        <v>104.7</v>
      </c>
      <c r="R2954" s="198">
        <f>'[2]tr (2)'!Q2014</f>
        <v>104.7</v>
      </c>
      <c r="S2954" s="322" t="s">
        <v>1766</v>
      </c>
    </row>
    <row r="2955" spans="1:19" ht="15" customHeight="1">
      <c r="A2955" s="216" t="s">
        <v>1767</v>
      </c>
      <c r="B2955" s="247">
        <f>'[2]tr (2)'!C2015</f>
        <v>97.4</v>
      </c>
      <c r="C2955" s="198">
        <f>'[2]tr (2)'!D2015</f>
        <v>97.3</v>
      </c>
      <c r="D2955" s="198">
        <f>'[2]tr (2)'!E2015</f>
        <v>97</v>
      </c>
      <c r="E2955" s="251"/>
      <c r="F2955" s="198">
        <f>'[2]tr (2)'!F2015</f>
        <v>96.9</v>
      </c>
      <c r="G2955" s="198">
        <f>'[2]tr (2)'!G2015</f>
        <v>97</v>
      </c>
      <c r="H2955" s="198">
        <f>'[2]tr (2)'!H2015</f>
        <v>96.8</v>
      </c>
      <c r="I2955" s="198">
        <f>'[2]tr (2)'!I2015</f>
        <v>97</v>
      </c>
      <c r="J2955" s="198">
        <f>'[2]tr (2)'!J2015</f>
        <v>97.1</v>
      </c>
      <c r="K2955" s="198">
        <f>'[2]tr (2)'!K2015</f>
        <v>96.2</v>
      </c>
      <c r="L2955" s="198">
        <f>'[2]tr (2)'!L2015</f>
        <v>97.3</v>
      </c>
      <c r="M2955" s="198">
        <f>'[2]tr (2)'!M2015</f>
        <v>97.3</v>
      </c>
      <c r="N2955" s="198">
        <f>'[2]tr (2)'!N2015</f>
        <v>97</v>
      </c>
      <c r="O2955" s="251"/>
      <c r="P2955" s="198">
        <f>'[2]tr (2)'!O2015</f>
        <v>97.4</v>
      </c>
      <c r="Q2955" s="198">
        <f>'[2]tr (2)'!P2015</f>
        <v>96.4</v>
      </c>
      <c r="R2955" s="198">
        <f>'[2]tr (2)'!Q2015</f>
        <v>96.4</v>
      </c>
      <c r="S2955" s="323" t="s">
        <v>1768</v>
      </c>
    </row>
    <row r="2956" spans="1:19" ht="15" customHeight="1">
      <c r="A2956" s="216" t="s">
        <v>1769</v>
      </c>
      <c r="B2956" s="247">
        <f>'[2]tr (2)'!C2016</f>
        <v>128.1</v>
      </c>
      <c r="C2956" s="198">
        <f>'[2]tr (2)'!D2016</f>
        <v>128.1</v>
      </c>
      <c r="D2956" s="198">
        <f>'[2]tr (2)'!E2016</f>
        <v>128.1</v>
      </c>
      <c r="E2956" s="251"/>
      <c r="F2956" s="198">
        <f>'[2]tr (2)'!F2016</f>
        <v>128.1</v>
      </c>
      <c r="G2956" s="198">
        <f>'[2]tr (2)'!G2016</f>
        <v>113.2</v>
      </c>
      <c r="H2956" s="198">
        <f>'[2]tr (2)'!H2016</f>
        <v>113.2</v>
      </c>
      <c r="I2956" s="198">
        <f>'[2]tr (2)'!I2016</f>
        <v>113.2</v>
      </c>
      <c r="J2956" s="198">
        <f>'[2]tr (2)'!J2016</f>
        <v>110.2</v>
      </c>
      <c r="K2956" s="198">
        <f>'[2]tr (2)'!K2016</f>
        <v>108.3</v>
      </c>
      <c r="L2956" s="198">
        <f>'[2]tr (2)'!L2016</f>
        <v>108.3</v>
      </c>
      <c r="M2956" s="198">
        <f>'[2]tr (2)'!M2016</f>
        <v>108.3</v>
      </c>
      <c r="N2956" s="198">
        <f>'[2]tr (2)'!N2016</f>
        <v>108.3</v>
      </c>
      <c r="O2956" s="251"/>
      <c r="P2956" s="198">
        <f>'[2]tr (2)'!O2016</f>
        <v>108.3</v>
      </c>
      <c r="Q2956" s="198">
        <f>'[2]tr (2)'!P2016</f>
        <v>108.3</v>
      </c>
      <c r="R2956" s="198">
        <f>'[2]tr (2)'!Q2016</f>
        <v>108.3</v>
      </c>
      <c r="S2956" s="322" t="s">
        <v>1770</v>
      </c>
    </row>
    <row r="2957" spans="1:19" ht="15" customHeight="1">
      <c r="B2957" s="247"/>
      <c r="C2957" s="198"/>
      <c r="D2957" s="242"/>
      <c r="E2957" s="244"/>
      <c r="F2957" s="242"/>
      <c r="G2957" s="242"/>
      <c r="H2957" s="242"/>
      <c r="I2957" s="242"/>
      <c r="J2957" s="242"/>
      <c r="K2957" s="242"/>
      <c r="L2957" s="242"/>
      <c r="M2957" s="242"/>
      <c r="N2957" s="242"/>
      <c r="O2957" s="244"/>
      <c r="P2957" s="242"/>
      <c r="Q2957" s="242"/>
      <c r="R2957" s="242"/>
      <c r="S2957" s="322"/>
    </row>
    <row r="2958" spans="1:19" ht="15" customHeight="1">
      <c r="A2958" s="249" t="s">
        <v>1771</v>
      </c>
      <c r="B2958" s="241">
        <f>'[2]tr (2)'!C2018</f>
        <v>101.4</v>
      </c>
      <c r="C2958" s="242">
        <f>'[2]tr (2)'!D2018</f>
        <v>101.5</v>
      </c>
      <c r="D2958" s="242">
        <f>'[2]tr (2)'!E2018</f>
        <v>101.5</v>
      </c>
      <c r="E2958" s="244"/>
      <c r="F2958" s="242">
        <f>'[2]tr (2)'!F2018</f>
        <v>101.5</v>
      </c>
      <c r="G2958" s="242">
        <f>'[2]tr (2)'!G2018</f>
        <v>101.6</v>
      </c>
      <c r="H2958" s="242">
        <f>'[2]tr (2)'!H2018</f>
        <v>101.6</v>
      </c>
      <c r="I2958" s="242">
        <f>'[2]tr (2)'!I2018</f>
        <v>101.6</v>
      </c>
      <c r="J2958" s="242">
        <f>'[2]tr (2)'!J2018</f>
        <v>101.6</v>
      </c>
      <c r="K2958" s="242">
        <f>'[2]tr (2)'!K2018</f>
        <v>101.5</v>
      </c>
      <c r="L2958" s="242">
        <f>'[2]tr (2)'!L2018</f>
        <v>102.1</v>
      </c>
      <c r="M2958" s="242">
        <f>'[2]tr (2)'!M2018</f>
        <v>102.1</v>
      </c>
      <c r="N2958" s="242">
        <f>'[2]tr (2)'!N2018</f>
        <v>102.1</v>
      </c>
      <c r="O2958" s="244"/>
      <c r="P2958" s="242">
        <f>'[2]tr (2)'!O2018</f>
        <v>102.1</v>
      </c>
      <c r="Q2958" s="242">
        <f>'[2]tr (2)'!P2018</f>
        <v>102.1</v>
      </c>
      <c r="R2958" s="242">
        <f>'[2]tr (2)'!Q2018</f>
        <v>102.1</v>
      </c>
      <c r="S2958" s="326" t="s">
        <v>1772</v>
      </c>
    </row>
    <row r="2959" spans="1:19" ht="15" customHeight="1">
      <c r="A2959" s="216" t="s">
        <v>1773</v>
      </c>
      <c r="B2959" s="247">
        <f>'[2]tr (2)'!C2019</f>
        <v>98</v>
      </c>
      <c r="C2959" s="198">
        <f>'[2]tr (2)'!D2019</f>
        <v>98</v>
      </c>
      <c r="D2959" s="198">
        <f>'[2]tr (2)'!E2019</f>
        <v>98</v>
      </c>
      <c r="E2959" s="251"/>
      <c r="F2959" s="198">
        <f>'[2]tr (2)'!F2019</f>
        <v>98</v>
      </c>
      <c r="G2959" s="198">
        <f>'[2]tr (2)'!G2019</f>
        <v>98.2</v>
      </c>
      <c r="H2959" s="198">
        <f>'[2]tr (2)'!H2019</f>
        <v>98.2</v>
      </c>
      <c r="I2959" s="198">
        <f>'[2]tr (2)'!I2019</f>
        <v>98.3</v>
      </c>
      <c r="J2959" s="198">
        <f>'[2]tr (2)'!J2019</f>
        <v>98.3</v>
      </c>
      <c r="K2959" s="198">
        <f>'[2]tr (2)'!K2019</f>
        <v>98.3</v>
      </c>
      <c r="L2959" s="198">
        <f>'[2]tr (2)'!L2019</f>
        <v>98.8</v>
      </c>
      <c r="M2959" s="198">
        <f>'[2]tr (2)'!M2019</f>
        <v>98.8</v>
      </c>
      <c r="N2959" s="198">
        <f>'[2]tr (2)'!N2019</f>
        <v>98.8</v>
      </c>
      <c r="O2959" s="251"/>
      <c r="P2959" s="198">
        <f>'[2]tr (2)'!O2019</f>
        <v>98.8</v>
      </c>
      <c r="Q2959" s="198">
        <f>'[2]tr (2)'!P2019</f>
        <v>98.8</v>
      </c>
      <c r="R2959" s="198">
        <f>'[2]tr (2)'!Q2019</f>
        <v>98.8</v>
      </c>
      <c r="S2959" s="322" t="s">
        <v>1774</v>
      </c>
    </row>
    <row r="2960" spans="1:19" ht="15" customHeight="1">
      <c r="A2960" s="216" t="s">
        <v>1775</v>
      </c>
      <c r="B2960" s="247">
        <f>'[2]tr (2)'!C2020</f>
        <v>99.7</v>
      </c>
      <c r="C2960" s="198">
        <f>'[2]tr (2)'!D2020</f>
        <v>99.7</v>
      </c>
      <c r="D2960" s="198">
        <f>'[2]tr (2)'!E2020</f>
        <v>99.7</v>
      </c>
      <c r="E2960" s="251"/>
      <c r="F2960" s="198">
        <f>'[2]tr (2)'!F2020</f>
        <v>99.7</v>
      </c>
      <c r="G2960" s="198">
        <f>'[2]tr (2)'!G2020</f>
        <v>99.7</v>
      </c>
      <c r="H2960" s="198">
        <f>'[2]tr (2)'!H2020</f>
        <v>99.7</v>
      </c>
      <c r="I2960" s="198">
        <f>'[2]tr (2)'!I2020</f>
        <v>99.3</v>
      </c>
      <c r="J2960" s="198">
        <f>'[2]tr (2)'!J2020</f>
        <v>99.3</v>
      </c>
      <c r="K2960" s="198">
        <f>'[2]tr (2)'!K2020</f>
        <v>99.3</v>
      </c>
      <c r="L2960" s="198">
        <f>'[2]tr (2)'!L2020</f>
        <v>99.3</v>
      </c>
      <c r="M2960" s="198">
        <f>'[2]tr (2)'!M2020</f>
        <v>99.3</v>
      </c>
      <c r="N2960" s="198">
        <f>'[2]tr (2)'!N2020</f>
        <v>99.3</v>
      </c>
      <c r="O2960" s="251"/>
      <c r="P2960" s="198">
        <f>'[2]tr (2)'!O2020</f>
        <v>99.3</v>
      </c>
      <c r="Q2960" s="198">
        <f>'[2]tr (2)'!P2020</f>
        <v>99.3</v>
      </c>
      <c r="R2960" s="198">
        <f>'[2]tr (2)'!Q2020</f>
        <v>99.3</v>
      </c>
      <c r="S2960" s="322" t="s">
        <v>1776</v>
      </c>
    </row>
    <row r="2961" spans="1:19" ht="15" customHeight="1">
      <c r="A2961" s="216" t="s">
        <v>1777</v>
      </c>
      <c r="B2961" s="247">
        <f>'[2]tr (2)'!C2021</f>
        <v>107.7</v>
      </c>
      <c r="C2961" s="198">
        <f>'[2]tr (2)'!D2021</f>
        <v>107.7</v>
      </c>
      <c r="D2961" s="198">
        <f>'[2]tr (2)'!E2021</f>
        <v>107.7</v>
      </c>
      <c r="E2961" s="251"/>
      <c r="F2961" s="198">
        <f>'[2]tr (2)'!F2021</f>
        <v>107.7</v>
      </c>
      <c r="G2961" s="198">
        <f>'[2]tr (2)'!G2021</f>
        <v>107.7</v>
      </c>
      <c r="H2961" s="198">
        <f>'[2]tr (2)'!H2021</f>
        <v>107.7</v>
      </c>
      <c r="I2961" s="198">
        <f>'[2]tr (2)'!I2021</f>
        <v>107.7</v>
      </c>
      <c r="J2961" s="198">
        <f>'[2]tr (2)'!J2021</f>
        <v>107.7</v>
      </c>
      <c r="K2961" s="198">
        <f>'[2]tr (2)'!K2021</f>
        <v>107.7</v>
      </c>
      <c r="L2961" s="198">
        <f>'[2]tr (2)'!L2021</f>
        <v>107.7</v>
      </c>
      <c r="M2961" s="198">
        <f>'[2]tr (2)'!M2021</f>
        <v>107.7</v>
      </c>
      <c r="N2961" s="198">
        <f>'[2]tr (2)'!N2021</f>
        <v>107.7</v>
      </c>
      <c r="O2961" s="251"/>
      <c r="P2961" s="198">
        <f>'[2]tr (2)'!O2021</f>
        <v>107.7</v>
      </c>
      <c r="Q2961" s="198">
        <f>'[2]tr (2)'!P2021</f>
        <v>107.7</v>
      </c>
      <c r="R2961" s="198">
        <f>'[2]tr (2)'!Q2021</f>
        <v>107.7</v>
      </c>
      <c r="S2961" s="322" t="s">
        <v>1778</v>
      </c>
    </row>
    <row r="2962" spans="1:19" s="195" customFormat="1" ht="15" customHeight="1">
      <c r="A2962" s="216" t="s">
        <v>1779</v>
      </c>
      <c r="B2962" s="247">
        <f>'[2]tr (2)'!C2022</f>
        <v>100.5</v>
      </c>
      <c r="C2962" s="198">
        <f>'[2]tr (2)'!D2022</f>
        <v>100.5</v>
      </c>
      <c r="D2962" s="198">
        <f>'[2]tr (2)'!E2022</f>
        <v>100.5</v>
      </c>
      <c r="E2962" s="251"/>
      <c r="F2962" s="198">
        <f>'[2]tr (2)'!F2022</f>
        <v>100.5</v>
      </c>
      <c r="G2962" s="198">
        <f>'[2]tr (2)'!G2022</f>
        <v>100.5</v>
      </c>
      <c r="H2962" s="198">
        <f>'[2]tr (2)'!H2022</f>
        <v>100.5</v>
      </c>
      <c r="I2962" s="198">
        <f>'[2]tr (2)'!I2022</f>
        <v>100.5</v>
      </c>
      <c r="J2962" s="198">
        <f>'[2]tr (2)'!J2022</f>
        <v>100</v>
      </c>
      <c r="K2962" s="198">
        <f>'[2]tr (2)'!K2022</f>
        <v>100</v>
      </c>
      <c r="L2962" s="198">
        <f>'[2]tr (2)'!L2022</f>
        <v>100</v>
      </c>
      <c r="M2962" s="198">
        <f>'[2]tr (2)'!M2022</f>
        <v>100</v>
      </c>
      <c r="N2962" s="198">
        <f>'[2]tr (2)'!N2022</f>
        <v>100</v>
      </c>
      <c r="O2962" s="251"/>
      <c r="P2962" s="198">
        <f>'[2]tr (2)'!O2022</f>
        <v>100</v>
      </c>
      <c r="Q2962" s="198">
        <f>'[2]tr (2)'!P2022</f>
        <v>100</v>
      </c>
      <c r="R2962" s="198">
        <f>'[2]tr (2)'!Q2022</f>
        <v>100</v>
      </c>
      <c r="S2962" s="322" t="s">
        <v>1780</v>
      </c>
    </row>
    <row r="2963" spans="1:19" s="195" customFormat="1" ht="15" customHeight="1">
      <c r="A2963" s="216" t="s">
        <v>1781</v>
      </c>
      <c r="B2963" s="247">
        <f>'[2]tr (2)'!C2023</f>
        <v>116</v>
      </c>
      <c r="C2963" s="198">
        <f>'[2]tr (2)'!D2023</f>
        <v>116.6</v>
      </c>
      <c r="D2963" s="198">
        <f>'[2]tr (2)'!E2023</f>
        <v>116.6</v>
      </c>
      <c r="E2963" s="251"/>
      <c r="F2963" s="198">
        <f>'[2]tr (2)'!F2023</f>
        <v>116.6</v>
      </c>
      <c r="G2963" s="198">
        <f>'[2]tr (2)'!G2023</f>
        <v>116.6</v>
      </c>
      <c r="H2963" s="198">
        <f>'[2]tr (2)'!H2023</f>
        <v>116.6</v>
      </c>
      <c r="I2963" s="198">
        <f>'[2]tr (2)'!I2023</f>
        <v>116.6</v>
      </c>
      <c r="J2963" s="198">
        <f>'[2]tr (2)'!J2023</f>
        <v>116.6</v>
      </c>
      <c r="K2963" s="198">
        <f>'[2]tr (2)'!K2023</f>
        <v>116</v>
      </c>
      <c r="L2963" s="198">
        <f>'[2]tr (2)'!L2023</f>
        <v>119</v>
      </c>
      <c r="M2963" s="198">
        <f>'[2]tr (2)'!M2023</f>
        <v>119</v>
      </c>
      <c r="N2963" s="198">
        <f>'[2]tr (2)'!N2023</f>
        <v>119</v>
      </c>
      <c r="O2963" s="251"/>
      <c r="P2963" s="198">
        <f>'[2]tr (2)'!O2023</f>
        <v>119</v>
      </c>
      <c r="Q2963" s="198">
        <f>'[2]tr (2)'!P2023</f>
        <v>119</v>
      </c>
      <c r="R2963" s="198">
        <f>'[2]tr (2)'!Q2023</f>
        <v>119</v>
      </c>
      <c r="S2963" s="322" t="s">
        <v>1782</v>
      </c>
    </row>
    <row r="2964" spans="1:19" s="195" customFormat="1" ht="15" customHeight="1">
      <c r="A2964" s="216" t="s">
        <v>1783</v>
      </c>
      <c r="B2964" s="247">
        <f>'[2]tr (2)'!C2024</f>
        <v>99.6</v>
      </c>
      <c r="C2964" s="198">
        <f>'[2]tr (2)'!D2024</f>
        <v>99.6</v>
      </c>
      <c r="D2964" s="198">
        <f>'[2]tr (2)'!E2024</f>
        <v>99.6</v>
      </c>
      <c r="E2964" s="251"/>
      <c r="F2964" s="198">
        <f>'[2]tr (2)'!F2024</f>
        <v>99.6</v>
      </c>
      <c r="G2964" s="198">
        <f>'[2]tr (2)'!G2024</f>
        <v>99.6</v>
      </c>
      <c r="H2964" s="198">
        <f>'[2]tr (2)'!H2024</f>
        <v>99.6</v>
      </c>
      <c r="I2964" s="198">
        <f>'[2]tr (2)'!I2024</f>
        <v>99.6</v>
      </c>
      <c r="J2964" s="198">
        <f>'[2]tr (2)'!J2024</f>
        <v>99.6</v>
      </c>
      <c r="K2964" s="198">
        <f>'[2]tr (2)'!K2024</f>
        <v>99.6</v>
      </c>
      <c r="L2964" s="198">
        <f>'[2]tr (2)'!L2024</f>
        <v>99.6</v>
      </c>
      <c r="M2964" s="198">
        <f>'[2]tr (2)'!M2024</f>
        <v>99.6</v>
      </c>
      <c r="N2964" s="198">
        <f>'[2]tr (2)'!N2024</f>
        <v>99.6</v>
      </c>
      <c r="O2964" s="251"/>
      <c r="P2964" s="198">
        <f>'[2]tr (2)'!O2024</f>
        <v>99.6</v>
      </c>
      <c r="Q2964" s="198">
        <f>'[2]tr (2)'!P2024</f>
        <v>99.6</v>
      </c>
      <c r="R2964" s="198">
        <f>'[2]tr (2)'!Q2024</f>
        <v>99.6</v>
      </c>
      <c r="S2964" s="322" t="s">
        <v>1784</v>
      </c>
    </row>
    <row r="2965" spans="1:19" s="195" customFormat="1" ht="15" customHeight="1">
      <c r="A2965" s="216" t="s">
        <v>1785</v>
      </c>
      <c r="B2965" s="247">
        <f>'[2]tr (2)'!C2025</f>
        <v>100</v>
      </c>
      <c r="C2965" s="198">
        <f>'[2]tr (2)'!D2025</f>
        <v>100</v>
      </c>
      <c r="D2965" s="198">
        <f>'[2]tr (2)'!E2025</f>
        <v>100</v>
      </c>
      <c r="E2965" s="251"/>
      <c r="F2965" s="198">
        <f>'[2]tr (2)'!F2025</f>
        <v>100</v>
      </c>
      <c r="G2965" s="198">
        <f>'[2]tr (2)'!G2025</f>
        <v>100</v>
      </c>
      <c r="H2965" s="198">
        <f>'[2]tr (2)'!H2025</f>
        <v>100</v>
      </c>
      <c r="I2965" s="198">
        <f>'[2]tr (2)'!I2025</f>
        <v>100</v>
      </c>
      <c r="J2965" s="198">
        <f>'[2]tr (2)'!J2025</f>
        <v>100</v>
      </c>
      <c r="K2965" s="198">
        <f>'[2]tr (2)'!K2025</f>
        <v>100</v>
      </c>
      <c r="L2965" s="198">
        <f>'[2]tr (2)'!L2025</f>
        <v>100</v>
      </c>
      <c r="M2965" s="198">
        <f>'[2]tr (2)'!M2025</f>
        <v>100</v>
      </c>
      <c r="N2965" s="198">
        <f>'[2]tr (2)'!N2025</f>
        <v>100</v>
      </c>
      <c r="O2965" s="251"/>
      <c r="P2965" s="198">
        <f>'[2]tr (2)'!O2025</f>
        <v>100</v>
      </c>
      <c r="Q2965" s="198">
        <f>'[2]tr (2)'!P2025</f>
        <v>100</v>
      </c>
      <c r="R2965" s="198">
        <f>'[2]tr (2)'!Q2025</f>
        <v>100</v>
      </c>
      <c r="S2965" s="322" t="s">
        <v>1786</v>
      </c>
    </row>
    <row r="2966" spans="1:19" s="195" customFormat="1" ht="15" customHeight="1">
      <c r="A2966" s="216"/>
      <c r="B2966" s="247"/>
      <c r="C2966" s="198"/>
      <c r="D2966" s="242"/>
      <c r="E2966" s="244"/>
      <c r="F2966" s="242"/>
      <c r="G2966" s="242"/>
      <c r="H2966" s="242"/>
      <c r="I2966" s="242"/>
      <c r="J2966" s="242"/>
      <c r="K2966" s="242"/>
      <c r="L2966" s="242"/>
      <c r="M2966" s="242"/>
      <c r="N2966" s="242"/>
      <c r="O2966" s="244"/>
      <c r="P2966" s="242"/>
      <c r="Q2966" s="242"/>
      <c r="R2966" s="242"/>
      <c r="S2966" s="322"/>
    </row>
    <row r="2967" spans="1:19" s="195" customFormat="1" ht="15" customHeight="1">
      <c r="A2967" s="249" t="s">
        <v>1787</v>
      </c>
      <c r="B2967" s="241">
        <f>'[2]tr (2)'!C2027</f>
        <v>106.5</v>
      </c>
      <c r="C2967" s="242">
        <f>'[2]tr (2)'!D2027</f>
        <v>102</v>
      </c>
      <c r="D2967" s="242">
        <f>'[2]tr (2)'!E2027</f>
        <v>98.8</v>
      </c>
      <c r="E2967" s="244"/>
      <c r="F2967" s="242">
        <f>'[2]tr (2)'!F2027</f>
        <v>97</v>
      </c>
      <c r="G2967" s="242">
        <f>'[2]tr (2)'!G2027</f>
        <v>94.8</v>
      </c>
      <c r="H2967" s="242">
        <f>'[2]tr (2)'!H2027</f>
        <v>95.5</v>
      </c>
      <c r="I2967" s="242">
        <f>'[2]tr (2)'!I2027</f>
        <v>99.9</v>
      </c>
      <c r="J2967" s="242">
        <f>'[2]tr (2)'!J2027</f>
        <v>102.4</v>
      </c>
      <c r="K2967" s="242">
        <f>'[2]tr (2)'!K2027</f>
        <v>104.4</v>
      </c>
      <c r="L2967" s="242">
        <f>'[2]tr (2)'!L2027</f>
        <v>103.4</v>
      </c>
      <c r="M2967" s="242">
        <f>'[2]tr (2)'!M2027</f>
        <v>104</v>
      </c>
      <c r="N2967" s="242">
        <f>'[2]tr (2)'!N2027</f>
        <v>104.7</v>
      </c>
      <c r="O2967" s="244"/>
      <c r="P2967" s="242">
        <f>'[2]tr (2)'!O2027</f>
        <v>104</v>
      </c>
      <c r="Q2967" s="242">
        <f>'[2]tr (2)'!P2027</f>
        <v>103.5</v>
      </c>
      <c r="R2967" s="242">
        <f>'[2]tr (2)'!Q2027</f>
        <v>103.4</v>
      </c>
      <c r="S2967" s="326" t="s">
        <v>1788</v>
      </c>
    </row>
    <row r="2968" spans="1:19" s="195" customFormat="1" ht="15" customHeight="1">
      <c r="A2968" s="216" t="s">
        <v>1789</v>
      </c>
      <c r="B2968" s="247">
        <f>'[2]tr (2)'!C2028</f>
        <v>105.9</v>
      </c>
      <c r="C2968" s="198">
        <f>'[2]tr (2)'!D2028</f>
        <v>105.9</v>
      </c>
      <c r="D2968" s="198">
        <f>'[2]tr (2)'!E2028</f>
        <v>105.9</v>
      </c>
      <c r="E2968" s="251"/>
      <c r="F2968" s="198">
        <f>'[2]tr (2)'!F2028</f>
        <v>105.9</v>
      </c>
      <c r="G2968" s="198">
        <f>'[2]tr (2)'!G2028</f>
        <v>105.9</v>
      </c>
      <c r="H2968" s="198">
        <f>'[2]tr (2)'!H2028</f>
        <v>105.9</v>
      </c>
      <c r="I2968" s="198">
        <f>'[2]tr (2)'!I2028</f>
        <v>105.9</v>
      </c>
      <c r="J2968" s="198">
        <f>'[2]tr (2)'!J2028</f>
        <v>105.9</v>
      </c>
      <c r="K2968" s="198">
        <f>'[2]tr (2)'!K2028</f>
        <v>105.9</v>
      </c>
      <c r="L2968" s="198">
        <f>'[2]tr (2)'!L2028</f>
        <v>104.9</v>
      </c>
      <c r="M2968" s="198">
        <f>'[2]tr (2)'!M2028</f>
        <v>104.9</v>
      </c>
      <c r="N2968" s="198">
        <f>'[2]tr (2)'!N2028</f>
        <v>104.9</v>
      </c>
      <c r="O2968" s="251"/>
      <c r="P2968" s="198">
        <f>'[2]tr (2)'!O2028</f>
        <v>104.9</v>
      </c>
      <c r="Q2968" s="198">
        <f>'[2]tr (2)'!P2028</f>
        <v>104.9</v>
      </c>
      <c r="R2968" s="198">
        <f>'[2]tr (2)'!Q2028</f>
        <v>104.9</v>
      </c>
      <c r="S2968" s="322" t="s">
        <v>1790</v>
      </c>
    </row>
    <row r="2969" spans="1:19" s="195" customFormat="1" ht="15" customHeight="1">
      <c r="A2969" s="216" t="s">
        <v>1791</v>
      </c>
      <c r="B2969" s="247">
        <f>'[2]tr (2)'!C2029</f>
        <v>108.9</v>
      </c>
      <c r="C2969" s="198">
        <f>'[2]tr (2)'!D2029</f>
        <v>100.3</v>
      </c>
      <c r="D2969" s="198">
        <f>'[2]tr (2)'!E2029</f>
        <v>100.3</v>
      </c>
      <c r="E2969" s="251"/>
      <c r="F2969" s="198">
        <f>'[2]tr (2)'!F2029</f>
        <v>100.3</v>
      </c>
      <c r="G2969" s="198">
        <f>'[2]tr (2)'!G2029</f>
        <v>100</v>
      </c>
      <c r="H2969" s="198">
        <f>'[2]tr (2)'!H2029</f>
        <v>100</v>
      </c>
      <c r="I2969" s="198">
        <f>'[2]tr (2)'!I2029</f>
        <v>100</v>
      </c>
      <c r="J2969" s="198">
        <f>'[2]tr (2)'!J2029</f>
        <v>100</v>
      </c>
      <c r="K2969" s="198">
        <f>'[2]tr (2)'!K2029</f>
        <v>100</v>
      </c>
      <c r="L2969" s="198">
        <f>'[2]tr (2)'!L2029</f>
        <v>100</v>
      </c>
      <c r="M2969" s="198">
        <f>'[2]tr (2)'!M2029</f>
        <v>100</v>
      </c>
      <c r="N2969" s="198">
        <f>'[2]tr (2)'!N2029</f>
        <v>100</v>
      </c>
      <c r="O2969" s="251"/>
      <c r="P2969" s="198">
        <f>'[2]tr (2)'!O2029</f>
        <v>92.9</v>
      </c>
      <c r="Q2969" s="198">
        <f>'[2]tr (2)'!P2029</f>
        <v>92.9</v>
      </c>
      <c r="R2969" s="198">
        <f>'[2]tr (2)'!Q2029</f>
        <v>92.9</v>
      </c>
      <c r="S2969" s="322" t="s">
        <v>1792</v>
      </c>
    </row>
    <row r="2970" spans="1:19" s="195" customFormat="1" ht="15" customHeight="1">
      <c r="A2970" s="216" t="s">
        <v>1793</v>
      </c>
      <c r="B2970" s="247">
        <f>'[2]tr (2)'!C2030</f>
        <v>113.6</v>
      </c>
      <c r="C2970" s="198">
        <f>'[2]tr (2)'!D2030</f>
        <v>113.6</v>
      </c>
      <c r="D2970" s="198">
        <f>'[2]tr (2)'!E2030</f>
        <v>113.6</v>
      </c>
      <c r="E2970" s="251"/>
      <c r="F2970" s="198">
        <f>'[2]tr (2)'!F2030</f>
        <v>113.6</v>
      </c>
      <c r="G2970" s="198">
        <f>'[2]tr (2)'!G2030</f>
        <v>108.3</v>
      </c>
      <c r="H2970" s="198">
        <f>'[2]tr (2)'!H2030</f>
        <v>108.3</v>
      </c>
      <c r="I2970" s="198">
        <f>'[2]tr (2)'!I2030</f>
        <v>108.3</v>
      </c>
      <c r="J2970" s="198">
        <f>'[2]tr (2)'!J2030</f>
        <v>108.3</v>
      </c>
      <c r="K2970" s="198">
        <f>'[2]tr (2)'!K2030</f>
        <v>116.3</v>
      </c>
      <c r="L2970" s="198">
        <f>'[2]tr (2)'!L2030</f>
        <v>108.3</v>
      </c>
      <c r="M2970" s="198">
        <f>'[2]tr (2)'!M2030</f>
        <v>104.1</v>
      </c>
      <c r="N2970" s="198">
        <f>'[2]tr (2)'!N2030</f>
        <v>104.1</v>
      </c>
      <c r="O2970" s="251"/>
      <c r="P2970" s="198">
        <f>'[2]tr (2)'!O2030</f>
        <v>104.1</v>
      </c>
      <c r="Q2970" s="198">
        <f>'[2]tr (2)'!P2030</f>
        <v>104.1</v>
      </c>
      <c r="R2970" s="198">
        <f>'[2]tr (2)'!Q2030</f>
        <v>104.1</v>
      </c>
      <c r="S2970" s="323" t="s">
        <v>1794</v>
      </c>
    </row>
    <row r="2971" spans="1:19" s="195" customFormat="1" ht="15" customHeight="1">
      <c r="A2971" s="216" t="s">
        <v>1795</v>
      </c>
      <c r="B2971" s="247">
        <f>'[2]tr (2)'!C2031</f>
        <v>86.1</v>
      </c>
      <c r="C2971" s="198">
        <f>'[2]tr (2)'!D2031</f>
        <v>86.1</v>
      </c>
      <c r="D2971" s="198">
        <f>'[2]tr (2)'!E2031</f>
        <v>86.1</v>
      </c>
      <c r="E2971" s="251"/>
      <c r="F2971" s="198">
        <f>'[2]tr (2)'!F2031</f>
        <v>86.1</v>
      </c>
      <c r="G2971" s="198">
        <f>'[2]tr (2)'!G2031</f>
        <v>94.2</v>
      </c>
      <c r="H2971" s="198">
        <f>'[2]tr (2)'!H2031</f>
        <v>94.2</v>
      </c>
      <c r="I2971" s="198">
        <f>'[2]tr (2)'!I2031</f>
        <v>94.2</v>
      </c>
      <c r="J2971" s="198">
        <f>'[2]tr (2)'!J2031</f>
        <v>94.2</v>
      </c>
      <c r="K2971" s="198">
        <f>'[2]tr (2)'!K2031</f>
        <v>94.9</v>
      </c>
      <c r="L2971" s="198">
        <f>'[2]tr (2)'!L2031</f>
        <v>94.9</v>
      </c>
      <c r="M2971" s="198">
        <f>'[2]tr (2)'!M2031</f>
        <v>101.6</v>
      </c>
      <c r="N2971" s="198">
        <f>'[2]tr (2)'!N2031</f>
        <v>101.6</v>
      </c>
      <c r="O2971" s="251"/>
      <c r="P2971" s="198">
        <f>'[2]tr (2)'!O2031</f>
        <v>101.6</v>
      </c>
      <c r="Q2971" s="198">
        <f>'[2]tr (2)'!P2031</f>
        <v>101.6</v>
      </c>
      <c r="R2971" s="198">
        <f>'[2]tr (2)'!Q2031</f>
        <v>101.6</v>
      </c>
      <c r="S2971" s="322" t="s">
        <v>1796</v>
      </c>
    </row>
    <row r="2972" spans="1:19" s="195" customFormat="1" ht="15" customHeight="1">
      <c r="A2972" s="216" t="s">
        <v>1797</v>
      </c>
      <c r="B2972" s="247">
        <f>'[2]tr (2)'!C2032</f>
        <v>91.5</v>
      </c>
      <c r="C2972" s="198">
        <f>'[2]tr (2)'!D2032</f>
        <v>92.7</v>
      </c>
      <c r="D2972" s="198">
        <f>'[2]tr (2)'!E2032</f>
        <v>91.9</v>
      </c>
      <c r="E2972" s="251"/>
      <c r="F2972" s="198">
        <f>'[2]tr (2)'!F2032</f>
        <v>87.2</v>
      </c>
      <c r="G2972" s="198">
        <f>'[2]tr (2)'!G2032</f>
        <v>81.5</v>
      </c>
      <c r="H2972" s="198">
        <f>'[2]tr (2)'!H2032</f>
        <v>83.2</v>
      </c>
      <c r="I2972" s="198">
        <f>'[2]tr (2)'!I2032</f>
        <v>94.7</v>
      </c>
      <c r="J2972" s="198">
        <f>'[2]tr (2)'!J2032</f>
        <v>101.3</v>
      </c>
      <c r="K2972" s="198">
        <f>'[2]tr (2)'!K2032</f>
        <v>106.2</v>
      </c>
      <c r="L2972" s="198">
        <f>'[2]tr (2)'!L2032</f>
        <v>103.9</v>
      </c>
      <c r="M2972" s="198">
        <f>'[2]tr (2)'!M2032</f>
        <v>104.3</v>
      </c>
      <c r="N2972" s="198">
        <f>'[2]tr (2)'!N2032</f>
        <v>105.9</v>
      </c>
      <c r="O2972" s="251"/>
      <c r="P2972" s="198">
        <f>'[2]tr (2)'!O2032</f>
        <v>103.1</v>
      </c>
      <c r="Q2972" s="198">
        <f>'[2]tr (2)'!P2032</f>
        <v>104.4</v>
      </c>
      <c r="R2972" s="198">
        <f>'[2]tr (2)'!Q2032</f>
        <v>103.7</v>
      </c>
      <c r="S2972" s="323" t="s">
        <v>1798</v>
      </c>
    </row>
    <row r="2973" spans="1:19" s="195" customFormat="1" ht="15" customHeight="1">
      <c r="A2973" s="216" t="s">
        <v>1799</v>
      </c>
      <c r="B2973" s="247">
        <f>'[2]tr (2)'!C2033</f>
        <v>108.5</v>
      </c>
      <c r="C2973" s="198">
        <f>'[2]tr (2)'!D2033</f>
        <v>108.5</v>
      </c>
      <c r="D2973" s="198">
        <f>'[2]tr (2)'!E2033</f>
        <v>108.5</v>
      </c>
      <c r="E2973" s="251"/>
      <c r="F2973" s="198">
        <f>'[2]tr (2)'!F2033</f>
        <v>108.5</v>
      </c>
      <c r="G2973" s="198">
        <f>'[2]tr (2)'!G2033</f>
        <v>108.5</v>
      </c>
      <c r="H2973" s="198">
        <f>'[2]tr (2)'!H2033</f>
        <v>108.5</v>
      </c>
      <c r="I2973" s="198">
        <f>'[2]tr (2)'!I2033</f>
        <v>108.5</v>
      </c>
      <c r="J2973" s="198">
        <f>'[2]tr (2)'!J2033</f>
        <v>108.5</v>
      </c>
      <c r="K2973" s="198">
        <f>'[2]tr (2)'!K2033</f>
        <v>108.5</v>
      </c>
      <c r="L2973" s="198">
        <f>'[2]tr (2)'!L2033</f>
        <v>108.5</v>
      </c>
      <c r="M2973" s="198">
        <f>'[2]tr (2)'!M2033</f>
        <v>108.5</v>
      </c>
      <c r="N2973" s="198">
        <f>'[2]tr (2)'!N2033</f>
        <v>108.5</v>
      </c>
      <c r="O2973" s="251"/>
      <c r="P2973" s="198">
        <f>'[2]tr (2)'!O2033</f>
        <v>108.5</v>
      </c>
      <c r="Q2973" s="198">
        <f>'[2]tr (2)'!P2033</f>
        <v>108.5</v>
      </c>
      <c r="R2973" s="198">
        <f>'[2]tr (2)'!Q2033</f>
        <v>107.7</v>
      </c>
      <c r="S2973" s="322" t="s">
        <v>1800</v>
      </c>
    </row>
    <row r="2974" spans="1:19" s="195" customFormat="1" ht="15" customHeight="1">
      <c r="A2974" s="216" t="s">
        <v>1801</v>
      </c>
      <c r="B2974" s="247">
        <f>'[2]tr (2)'!C2034</f>
        <v>100.6</v>
      </c>
      <c r="C2974" s="198">
        <f>'[2]tr (2)'!D2034</f>
        <v>100.6</v>
      </c>
      <c r="D2974" s="198">
        <f>'[2]tr (2)'!E2034</f>
        <v>100.6</v>
      </c>
      <c r="E2974" s="251"/>
      <c r="F2974" s="198">
        <f>'[2]tr (2)'!F2034</f>
        <v>100.6</v>
      </c>
      <c r="G2974" s="198">
        <f>'[2]tr (2)'!G2034</f>
        <v>100</v>
      </c>
      <c r="H2974" s="198">
        <f>'[2]tr (2)'!H2034</f>
        <v>100</v>
      </c>
      <c r="I2974" s="198">
        <f>'[2]tr (2)'!I2034</f>
        <v>100</v>
      </c>
      <c r="J2974" s="198">
        <f>'[2]tr (2)'!J2034</f>
        <v>100</v>
      </c>
      <c r="K2974" s="198">
        <f>'[2]tr (2)'!K2034</f>
        <v>100</v>
      </c>
      <c r="L2974" s="198">
        <f>'[2]tr (2)'!L2034</f>
        <v>100</v>
      </c>
      <c r="M2974" s="198">
        <f>'[2]tr (2)'!M2034</f>
        <v>100</v>
      </c>
      <c r="N2974" s="198">
        <f>'[2]tr (2)'!N2034</f>
        <v>100</v>
      </c>
      <c r="O2974" s="251"/>
      <c r="P2974" s="198">
        <f>'[2]tr (2)'!O2034</f>
        <v>100</v>
      </c>
      <c r="Q2974" s="198">
        <f>'[2]tr (2)'!P2034</f>
        <v>100</v>
      </c>
      <c r="R2974" s="198">
        <f>'[2]tr (2)'!Q2034</f>
        <v>100</v>
      </c>
      <c r="S2974" s="322" t="s">
        <v>1802</v>
      </c>
    </row>
    <row r="2975" spans="1:19" s="195" customFormat="1" ht="15" customHeight="1">
      <c r="A2975" s="216" t="s">
        <v>1805</v>
      </c>
      <c r="B2975" s="247">
        <f>'[2]tr (2)'!C2035</f>
        <v>125</v>
      </c>
      <c r="C2975" s="198">
        <f>'[2]tr (2)'!D2035</f>
        <v>110.1</v>
      </c>
      <c r="D2975" s="198">
        <f>'[2]tr (2)'!E2035</f>
        <v>101.4</v>
      </c>
      <c r="E2975" s="251"/>
      <c r="F2975" s="198">
        <f>'[2]tr (2)'!F2035</f>
        <v>101.4</v>
      </c>
      <c r="G2975" s="198">
        <f>'[2]tr (2)'!G2035</f>
        <v>100.6</v>
      </c>
      <c r="H2975" s="198">
        <f>'[2]tr (2)'!H2035</f>
        <v>100.6</v>
      </c>
      <c r="I2975" s="198">
        <f>'[2]tr (2)'!I2035</f>
        <v>100.6</v>
      </c>
      <c r="J2975" s="198">
        <f>'[2]tr (2)'!J2035</f>
        <v>100.6</v>
      </c>
      <c r="K2975" s="198">
        <f>'[2]tr (2)'!K2035</f>
        <v>100.6</v>
      </c>
      <c r="L2975" s="198">
        <f>'[2]tr (2)'!L2035</f>
        <v>100.6</v>
      </c>
      <c r="M2975" s="198">
        <f>'[2]tr (2)'!M2035</f>
        <v>100.6</v>
      </c>
      <c r="N2975" s="198">
        <f>'[2]tr (2)'!N2035</f>
        <v>100.6</v>
      </c>
      <c r="O2975" s="251"/>
      <c r="P2975" s="198">
        <f>'[2]tr (2)'!O2035</f>
        <v>101</v>
      </c>
      <c r="Q2975" s="198">
        <f>'[2]tr (2)'!P2035</f>
        <v>100.6</v>
      </c>
      <c r="R2975" s="198">
        <f>'[2]tr (2)'!Q2035</f>
        <v>100.6</v>
      </c>
      <c r="S2975" s="322" t="s">
        <v>1806</v>
      </c>
    </row>
    <row r="2976" spans="1:19" s="195" customFormat="1" ht="15" customHeight="1">
      <c r="A2976" s="216" t="s">
        <v>1807</v>
      </c>
      <c r="B2976" s="247">
        <f>'[2]tr (2)'!C2036</f>
        <v>134.6</v>
      </c>
      <c r="C2976" s="198">
        <f>'[2]tr (2)'!D2036</f>
        <v>134.6</v>
      </c>
      <c r="D2976" s="198">
        <f>'[2]tr (2)'!E2036</f>
        <v>135.69999999999999</v>
      </c>
      <c r="E2976" s="251"/>
      <c r="F2976" s="198">
        <f>'[2]tr (2)'!F2036</f>
        <v>135.69999999999999</v>
      </c>
      <c r="G2976" s="198">
        <f>'[2]tr (2)'!G2036</f>
        <v>134.6</v>
      </c>
      <c r="H2976" s="198">
        <f>'[2]tr (2)'!H2036</f>
        <v>134.6</v>
      </c>
      <c r="I2976" s="198">
        <f>'[2]tr (2)'!I2036</f>
        <v>134.6</v>
      </c>
      <c r="J2976" s="198">
        <f>'[2]tr (2)'!J2036</f>
        <v>131.4</v>
      </c>
      <c r="K2976" s="198">
        <f>'[2]tr (2)'!K2036</f>
        <v>133.1</v>
      </c>
      <c r="L2976" s="198">
        <f>'[2]tr (2)'!L2036</f>
        <v>129.80000000000001</v>
      </c>
      <c r="M2976" s="198">
        <f>'[2]tr (2)'!M2036</f>
        <v>135.1</v>
      </c>
      <c r="N2976" s="198">
        <f>'[2]tr (2)'!N2036</f>
        <v>135.4</v>
      </c>
      <c r="O2976" s="251"/>
      <c r="P2976" s="198">
        <f>'[2]tr (2)'!O2036</f>
        <v>147.6</v>
      </c>
      <c r="Q2976" s="198">
        <f>'[2]tr (2)'!P2036</f>
        <v>116.5</v>
      </c>
      <c r="R2976" s="198">
        <f>'[2]tr (2)'!Q2036</f>
        <v>124.4</v>
      </c>
      <c r="S2976" s="322" t="s">
        <v>1808</v>
      </c>
    </row>
    <row r="2977" spans="1:19" s="195" customFormat="1" ht="15" customHeight="1">
      <c r="A2977" s="216"/>
      <c r="B2977" s="247"/>
      <c r="C2977" s="198"/>
      <c r="D2977" s="242"/>
      <c r="E2977" s="244"/>
      <c r="F2977" s="242"/>
      <c r="G2977" s="242"/>
      <c r="H2977" s="242"/>
      <c r="I2977" s="242"/>
      <c r="J2977" s="242"/>
      <c r="K2977" s="242"/>
      <c r="L2977" s="242"/>
      <c r="M2977" s="242"/>
      <c r="N2977" s="242"/>
      <c r="O2977" s="244"/>
      <c r="P2977" s="242"/>
      <c r="Q2977" s="242"/>
      <c r="R2977" s="242"/>
      <c r="S2977" s="322"/>
    </row>
    <row r="2978" spans="1:19" s="195" customFormat="1" ht="15" customHeight="1">
      <c r="A2978" s="249" t="s">
        <v>1809</v>
      </c>
      <c r="B2978" s="241">
        <f>'[2]tr (2)'!C2038</f>
        <v>101.6</v>
      </c>
      <c r="C2978" s="242">
        <f>'[2]tr (2)'!D2038</f>
        <v>101.6</v>
      </c>
      <c r="D2978" s="242">
        <f>'[2]tr (2)'!E2038</f>
        <v>101.6</v>
      </c>
      <c r="E2978" s="244"/>
      <c r="F2978" s="242">
        <f>'[2]tr (2)'!F2038</f>
        <v>101.6</v>
      </c>
      <c r="G2978" s="242">
        <f>'[2]tr (2)'!G2038</f>
        <v>101.6</v>
      </c>
      <c r="H2978" s="242">
        <f>'[2]tr (2)'!H2038</f>
        <v>101.6</v>
      </c>
      <c r="I2978" s="242">
        <f>'[2]tr (2)'!I2038</f>
        <v>101.6</v>
      </c>
      <c r="J2978" s="242">
        <f>'[2]tr (2)'!J2038</f>
        <v>101.6</v>
      </c>
      <c r="K2978" s="242">
        <f>'[2]tr (2)'!K2038</f>
        <v>101.6</v>
      </c>
      <c r="L2978" s="242">
        <f>'[2]tr (2)'!L2038</f>
        <v>101.8</v>
      </c>
      <c r="M2978" s="242">
        <f>'[2]tr (2)'!M2038</f>
        <v>101.8</v>
      </c>
      <c r="N2978" s="242">
        <f>'[2]tr (2)'!N2038</f>
        <v>101.8</v>
      </c>
      <c r="O2978" s="244"/>
      <c r="P2978" s="242">
        <f>'[2]tr (2)'!O2038</f>
        <v>102</v>
      </c>
      <c r="Q2978" s="242">
        <f>'[2]tr (2)'!P2038</f>
        <v>102</v>
      </c>
      <c r="R2978" s="242">
        <f>'[2]tr (2)'!Q2038</f>
        <v>102</v>
      </c>
      <c r="S2978" s="326" t="s">
        <v>1810</v>
      </c>
    </row>
    <row r="2979" spans="1:19" s="195" customFormat="1" ht="15" customHeight="1">
      <c r="A2979" s="216" t="s">
        <v>1811</v>
      </c>
      <c r="B2979" s="247">
        <f>'[2]tr (2)'!C2039</f>
        <v>100</v>
      </c>
      <c r="C2979" s="198">
        <f>'[2]tr (2)'!D2039</f>
        <v>100</v>
      </c>
      <c r="D2979" s="198">
        <f>'[2]tr (2)'!E2039</f>
        <v>100</v>
      </c>
      <c r="E2979" s="251"/>
      <c r="F2979" s="198">
        <f>'[2]tr (2)'!F2039</f>
        <v>100</v>
      </c>
      <c r="G2979" s="198">
        <f>'[2]tr (2)'!G2039</f>
        <v>100</v>
      </c>
      <c r="H2979" s="198">
        <f>'[2]tr (2)'!H2039</f>
        <v>100</v>
      </c>
      <c r="I2979" s="198">
        <f>'[2]tr (2)'!I2039</f>
        <v>100</v>
      </c>
      <c r="J2979" s="198">
        <f>'[2]tr (2)'!J2039</f>
        <v>100</v>
      </c>
      <c r="K2979" s="198">
        <f>'[2]tr (2)'!K2039</f>
        <v>100</v>
      </c>
      <c r="L2979" s="198">
        <f>'[2]tr (2)'!L2039</f>
        <v>100</v>
      </c>
      <c r="M2979" s="198">
        <f>'[2]tr (2)'!M2039</f>
        <v>100</v>
      </c>
      <c r="N2979" s="198">
        <f>'[2]tr (2)'!N2039</f>
        <v>100</v>
      </c>
      <c r="O2979" s="251"/>
      <c r="P2979" s="198">
        <f>'[2]tr (2)'!O2039</f>
        <v>100</v>
      </c>
      <c r="Q2979" s="198">
        <f>'[2]tr (2)'!P2039</f>
        <v>100</v>
      </c>
      <c r="R2979" s="198">
        <f>'[2]tr (2)'!Q2039</f>
        <v>100</v>
      </c>
      <c r="S2979" s="322" t="s">
        <v>1812</v>
      </c>
    </row>
    <row r="2980" spans="1:19" s="195" customFormat="1" ht="15" customHeight="1">
      <c r="A2980" s="216" t="s">
        <v>1813</v>
      </c>
      <c r="B2980" s="247">
        <f>'[2]tr (2)'!C2040</f>
        <v>86.8</v>
      </c>
      <c r="C2980" s="198">
        <f>'[2]tr (2)'!D2040</f>
        <v>86.8</v>
      </c>
      <c r="D2980" s="198">
        <f>'[2]tr (2)'!E2040</f>
        <v>86.8</v>
      </c>
      <c r="E2980" s="251"/>
      <c r="F2980" s="198">
        <f>'[2]tr (2)'!F2040</f>
        <v>86.8</v>
      </c>
      <c r="G2980" s="198">
        <f>'[2]tr (2)'!G2040</f>
        <v>86.8</v>
      </c>
      <c r="H2980" s="198">
        <f>'[2]tr (2)'!H2040</f>
        <v>86.8</v>
      </c>
      <c r="I2980" s="198">
        <f>'[2]tr (2)'!I2040</f>
        <v>86.8</v>
      </c>
      <c r="J2980" s="198">
        <f>'[2]tr (2)'!J2040</f>
        <v>86.8</v>
      </c>
      <c r="K2980" s="198">
        <f>'[2]tr (2)'!K2040</f>
        <v>86.8</v>
      </c>
      <c r="L2980" s="198">
        <f>'[2]tr (2)'!L2040</f>
        <v>89.1</v>
      </c>
      <c r="M2980" s="198">
        <f>'[2]tr (2)'!M2040</f>
        <v>89.1</v>
      </c>
      <c r="N2980" s="198">
        <f>'[2]tr (2)'!N2040</f>
        <v>89.1</v>
      </c>
      <c r="O2980" s="251"/>
      <c r="P2980" s="198">
        <f>'[2]tr (2)'!O2040</f>
        <v>90.6</v>
      </c>
      <c r="Q2980" s="198">
        <f>'[2]tr (2)'!P2040</f>
        <v>90.6</v>
      </c>
      <c r="R2980" s="198">
        <f>'[2]tr (2)'!Q2040</f>
        <v>90.6</v>
      </c>
      <c r="S2980" s="322" t="s">
        <v>1814</v>
      </c>
    </row>
    <row r="2981" spans="1:19" s="195" customFormat="1" ht="15" customHeight="1">
      <c r="A2981" s="216" t="s">
        <v>1815</v>
      </c>
      <c r="B2981" s="247">
        <f>'[2]tr (2)'!C2041</f>
        <v>103.4</v>
      </c>
      <c r="C2981" s="198">
        <f>'[2]tr (2)'!D2041</f>
        <v>103.4</v>
      </c>
      <c r="D2981" s="198">
        <f>'[2]tr (2)'!E2041</f>
        <v>103.4</v>
      </c>
      <c r="E2981" s="251"/>
      <c r="F2981" s="198">
        <f>'[2]tr (2)'!F2041</f>
        <v>103.4</v>
      </c>
      <c r="G2981" s="198">
        <f>'[2]tr (2)'!G2041</f>
        <v>103.4</v>
      </c>
      <c r="H2981" s="198">
        <f>'[2]tr (2)'!H2041</f>
        <v>103.4</v>
      </c>
      <c r="I2981" s="198">
        <f>'[2]tr (2)'!I2041</f>
        <v>103.4</v>
      </c>
      <c r="J2981" s="198">
        <f>'[2]tr (2)'!J2041</f>
        <v>103.4</v>
      </c>
      <c r="K2981" s="198">
        <f>'[2]tr (2)'!K2041</f>
        <v>103.4</v>
      </c>
      <c r="L2981" s="198">
        <f>'[2]tr (2)'!L2041</f>
        <v>103.4</v>
      </c>
      <c r="M2981" s="198">
        <f>'[2]tr (2)'!M2041</f>
        <v>103.4</v>
      </c>
      <c r="N2981" s="198">
        <f>'[2]tr (2)'!N2041</f>
        <v>103.4</v>
      </c>
      <c r="O2981" s="251"/>
      <c r="P2981" s="198">
        <f>'[2]tr (2)'!O2041</f>
        <v>103.4</v>
      </c>
      <c r="Q2981" s="198">
        <f>'[2]tr (2)'!P2041</f>
        <v>103.4</v>
      </c>
      <c r="R2981" s="198">
        <f>'[2]tr (2)'!Q2041</f>
        <v>103.4</v>
      </c>
      <c r="S2981" s="322" t="s">
        <v>1816</v>
      </c>
    </row>
    <row r="2982" spans="1:19" s="195" customFormat="1" ht="15" customHeight="1">
      <c r="A2982" s="216"/>
      <c r="B2982" s="247"/>
      <c r="C2982" s="198"/>
      <c r="D2982" s="198"/>
      <c r="E2982" s="237"/>
      <c r="J2982" s="196"/>
      <c r="M2982" s="196"/>
      <c r="O2982" s="237"/>
      <c r="S2982" s="322"/>
    </row>
    <row r="2983" spans="1:19" s="195" customFormat="1" ht="15" customHeight="1">
      <c r="A2983" s="216"/>
      <c r="B2983" s="247"/>
      <c r="C2983" s="198"/>
      <c r="D2983" s="198"/>
      <c r="E2983" s="237"/>
      <c r="J2983" s="196"/>
      <c r="M2983" s="196"/>
      <c r="O2983" s="196"/>
      <c r="P2983" s="236"/>
      <c r="S2983" s="322"/>
    </row>
    <row r="2984" spans="1:19" s="195" customFormat="1" ht="15" customHeight="1">
      <c r="A2984" s="299"/>
      <c r="B2984" s="247"/>
      <c r="C2984" s="198"/>
      <c r="D2984" s="198"/>
      <c r="E2984" s="251"/>
      <c r="J2984" s="196"/>
      <c r="M2984" s="196"/>
      <c r="O2984" s="196"/>
      <c r="P2984" s="236"/>
      <c r="S2984" s="322"/>
    </row>
    <row r="2985" spans="1:19" s="195" customFormat="1" ht="15" customHeight="1">
      <c r="A2985" s="299"/>
      <c r="B2985" s="247"/>
      <c r="C2985" s="198"/>
      <c r="D2985" s="198"/>
      <c r="E2985" s="251"/>
      <c r="J2985" s="196"/>
      <c r="M2985" s="196"/>
      <c r="O2985" s="196"/>
      <c r="P2985" s="236"/>
      <c r="S2985" s="322"/>
    </row>
    <row r="2986" spans="1:19" s="195" customFormat="1" ht="15" customHeight="1">
      <c r="A2986" s="299"/>
      <c r="B2986" s="247"/>
      <c r="C2986" s="198"/>
      <c r="D2986" s="198"/>
      <c r="E2986" s="251"/>
      <c r="J2986" s="196"/>
      <c r="M2986" s="196"/>
      <c r="O2986" s="196"/>
      <c r="P2986" s="236"/>
      <c r="S2986" s="322"/>
    </row>
    <row r="2987" spans="1:19" s="195" customFormat="1" ht="15" customHeight="1">
      <c r="A2987" s="299"/>
      <c r="B2987" s="247"/>
      <c r="C2987" s="198"/>
      <c r="D2987" s="198"/>
      <c r="E2987" s="251"/>
      <c r="J2987" s="196"/>
      <c r="M2987" s="196"/>
      <c r="O2987" s="196"/>
      <c r="P2987" s="236"/>
      <c r="S2987" s="322"/>
    </row>
    <row r="2988" spans="1:19" s="195" customFormat="1" ht="15" customHeight="1">
      <c r="A2988" s="288"/>
      <c r="B2988" s="247"/>
      <c r="C2988" s="198"/>
      <c r="D2988" s="198"/>
      <c r="E2988" s="251"/>
      <c r="J2988" s="196"/>
      <c r="M2988" s="196"/>
      <c r="O2988" s="196"/>
      <c r="P2988" s="236"/>
      <c r="S2988" s="322"/>
    </row>
    <row r="2989" spans="1:19" s="195" customFormat="1" ht="15" customHeight="1">
      <c r="A2989" s="281"/>
      <c r="B2989" s="258"/>
      <c r="C2989" s="259"/>
      <c r="D2989" s="259"/>
      <c r="E2989" s="282"/>
      <c r="F2989" s="308"/>
      <c r="G2989" s="212"/>
      <c r="H2989" s="212"/>
      <c r="I2989" s="212"/>
      <c r="J2989" s="212"/>
      <c r="K2989" s="212"/>
      <c r="L2989" s="212"/>
      <c r="M2989" s="212"/>
      <c r="N2989" s="212"/>
      <c r="O2989" s="212"/>
      <c r="P2989" s="308"/>
      <c r="Q2989" s="212"/>
      <c r="R2989" s="212"/>
      <c r="S2989" s="331" t="s">
        <v>162</v>
      </c>
    </row>
    <row r="2990" spans="1:19" s="195" customFormat="1" ht="15" customHeight="1">
      <c r="A2990" s="216"/>
      <c r="B2990" s="198"/>
      <c r="C2990" s="198"/>
      <c r="D2990" s="198"/>
      <c r="J2990" s="196"/>
      <c r="M2990" s="196"/>
      <c r="S2990" s="270"/>
    </row>
    <row r="2991" spans="1:19" s="195" customFormat="1" ht="24" customHeight="1">
      <c r="A2991" s="194" t="s">
        <v>1670</v>
      </c>
      <c r="B2991" s="198"/>
      <c r="C2991" s="198"/>
      <c r="D2991" s="198"/>
      <c r="J2991" s="196"/>
      <c r="M2991" s="196"/>
      <c r="S2991" s="199" t="s">
        <v>1671</v>
      </c>
    </row>
    <row r="2992" spans="1:19" s="195" customFormat="1" ht="18" customHeight="1">
      <c r="A2992" s="201" t="s">
        <v>1994</v>
      </c>
      <c r="B2992" s="198"/>
      <c r="C2992" s="198"/>
      <c r="D2992" s="198"/>
      <c r="J2992" s="196"/>
      <c r="M2992" s="196"/>
      <c r="S2992" s="205" t="s">
        <v>1995</v>
      </c>
    </row>
    <row r="2993" spans="1:19" s="195" customFormat="1" ht="18" customHeight="1">
      <c r="A2993" s="207" t="s">
        <v>1674</v>
      </c>
      <c r="B2993" s="198"/>
      <c r="C2993" s="198"/>
      <c r="D2993" s="198"/>
      <c r="J2993" s="196"/>
      <c r="M2993" s="196"/>
      <c r="S2993" s="209" t="s">
        <v>1675</v>
      </c>
    </row>
    <row r="2994" spans="1:19" s="195" customFormat="1" ht="11.45" customHeight="1">
      <c r="A2994" s="211"/>
      <c r="B2994" s="212"/>
      <c r="C2994" s="212"/>
      <c r="D2994" s="212"/>
      <c r="E2994" s="212"/>
      <c r="F2994" s="212"/>
      <c r="G2994" s="212"/>
      <c r="H2994" s="212"/>
      <c r="I2994" s="212"/>
      <c r="J2994" s="212"/>
      <c r="K2994" s="212"/>
      <c r="L2994" s="212"/>
      <c r="M2994" s="212"/>
      <c r="N2994" s="212"/>
      <c r="O2994" s="212"/>
      <c r="P2994" s="212"/>
      <c r="Q2994" s="212"/>
      <c r="R2994" s="212"/>
      <c r="S2994" s="214"/>
    </row>
    <row r="2995" spans="1:19" s="195" customFormat="1" ht="11.45" customHeight="1">
      <c r="A2995" s="217"/>
      <c r="B2995" s="2269">
        <v>2020</v>
      </c>
      <c r="C2995" s="2270"/>
      <c r="D2995" s="2270"/>
      <c r="E2995" s="2270"/>
      <c r="F2995" s="2270"/>
      <c r="G2995" s="2270"/>
      <c r="H2995" s="2270"/>
      <c r="I2995" s="2270"/>
      <c r="J2995" s="2270"/>
      <c r="K2995" s="2271"/>
      <c r="L2995" s="2269">
        <v>2019</v>
      </c>
      <c r="M2995" s="2270"/>
      <c r="N2995" s="2270"/>
      <c r="O2995" s="2270"/>
      <c r="P2995" s="2270"/>
      <c r="Q2995" s="2270"/>
      <c r="R2995" s="2271"/>
      <c r="S2995" s="317"/>
    </row>
    <row r="2996" spans="1:19" s="195" customFormat="1" ht="11.45" customHeight="1">
      <c r="A2996" s="217"/>
      <c r="B2996" s="2272"/>
      <c r="C2996" s="2273"/>
      <c r="D2996" s="2273"/>
      <c r="E2996" s="2273"/>
      <c r="F2996" s="2273"/>
      <c r="G2996" s="2273"/>
      <c r="H2996" s="2273"/>
      <c r="I2996" s="2273"/>
      <c r="J2996" s="2273"/>
      <c r="K2996" s="2274"/>
      <c r="L2996" s="2272"/>
      <c r="M2996" s="2273"/>
      <c r="N2996" s="2273"/>
      <c r="O2996" s="2273"/>
      <c r="P2996" s="2273"/>
      <c r="Q2996" s="2273"/>
      <c r="R2996" s="2274"/>
      <c r="S2996" s="318" t="s">
        <v>1570</v>
      </c>
    </row>
    <row r="2997" spans="1:19" s="195" customFormat="1" ht="11.45" customHeight="1">
      <c r="A2997" s="217"/>
      <c r="B2997" s="711" t="s">
        <v>45</v>
      </c>
      <c r="C2997" s="224" t="s">
        <v>47</v>
      </c>
      <c r="D2997" s="224" t="s">
        <v>27</v>
      </c>
      <c r="E2997" s="221"/>
      <c r="F2997" s="219" t="s">
        <v>28</v>
      </c>
      <c r="G2997" s="220" t="s">
        <v>29</v>
      </c>
      <c r="H2997" s="220" t="s">
        <v>30</v>
      </c>
      <c r="I2997" s="223" t="s">
        <v>23</v>
      </c>
      <c r="J2997" s="222" t="s">
        <v>24</v>
      </c>
      <c r="K2997" s="222" t="s">
        <v>25</v>
      </c>
      <c r="L2997" s="223" t="s">
        <v>1571</v>
      </c>
      <c r="M2997" s="223" t="s">
        <v>1676</v>
      </c>
      <c r="N2997" s="223" t="s">
        <v>26</v>
      </c>
      <c r="O2997" s="225"/>
      <c r="P2997" s="224" t="s">
        <v>45</v>
      </c>
      <c r="Q2997" s="224" t="s">
        <v>47</v>
      </c>
      <c r="R2997" s="712" t="s">
        <v>27</v>
      </c>
      <c r="S2997" s="318"/>
    </row>
    <row r="2998" spans="1:19" s="195" customFormat="1" ht="11.45" customHeight="1">
      <c r="A2998" s="226"/>
      <c r="B2998" s="714" t="s">
        <v>13</v>
      </c>
      <c r="C2998" s="232" t="s">
        <v>46</v>
      </c>
      <c r="D2998" s="232" t="s">
        <v>12</v>
      </c>
      <c r="E2998" s="229"/>
      <c r="F2998" s="227" t="s">
        <v>11</v>
      </c>
      <c r="G2998" s="228" t="s">
        <v>10</v>
      </c>
      <c r="H2998" s="228" t="s">
        <v>9</v>
      </c>
      <c r="I2998" s="231" t="s">
        <v>8</v>
      </c>
      <c r="J2998" s="230" t="s">
        <v>7</v>
      </c>
      <c r="K2998" s="230" t="s">
        <v>6</v>
      </c>
      <c r="L2998" s="231" t="s">
        <v>1575</v>
      </c>
      <c r="M2998" s="231" t="s">
        <v>1576</v>
      </c>
      <c r="N2998" s="231" t="s">
        <v>1577</v>
      </c>
      <c r="O2998" s="233"/>
      <c r="P2998" s="232" t="s">
        <v>13</v>
      </c>
      <c r="Q2998" s="232" t="s">
        <v>46</v>
      </c>
      <c r="R2998" s="715" t="s">
        <v>12</v>
      </c>
      <c r="S2998" s="319"/>
    </row>
    <row r="2999" spans="1:19" s="195" customFormat="1" ht="15" customHeight="1">
      <c r="A2999" s="267"/>
      <c r="B2999" s="241"/>
      <c r="C2999" s="242"/>
      <c r="D2999" s="242"/>
      <c r="F2999" s="236"/>
      <c r="O2999" s="291"/>
      <c r="R2999" s="296"/>
      <c r="S2999" s="320"/>
    </row>
    <row r="3000" spans="1:19" s="195" customFormat="1" ht="15" customHeight="1">
      <c r="A3000" s="249" t="s">
        <v>1819</v>
      </c>
      <c r="B3000" s="241">
        <f>'[2]tr (2)'!C2043</f>
        <v>94.3</v>
      </c>
      <c r="C3000" s="242">
        <f>'[2]tr (2)'!D2043</f>
        <v>94.3</v>
      </c>
      <c r="D3000" s="242">
        <f>'[2]tr (2)'!E2043</f>
        <v>94.3</v>
      </c>
      <c r="E3000" s="244"/>
      <c r="F3000" s="242">
        <f>'[2]tr (2)'!F2043</f>
        <v>95.3</v>
      </c>
      <c r="G3000" s="242">
        <f>'[2]tr (2)'!G2043</f>
        <v>95.3</v>
      </c>
      <c r="H3000" s="242">
        <f>'[2]tr (2)'!H2043</f>
        <v>95.3</v>
      </c>
      <c r="I3000" s="242">
        <f>'[2]tr (2)'!I2043</f>
        <v>95.6</v>
      </c>
      <c r="J3000" s="242">
        <f>'[2]tr (2)'!J2043</f>
        <v>96</v>
      </c>
      <c r="K3000" s="242">
        <f>'[2]tr (2)'!K2043</f>
        <v>96.1</v>
      </c>
      <c r="L3000" s="242">
        <f>'[2]tr (2)'!L2043</f>
        <v>96.4</v>
      </c>
      <c r="M3000" s="242">
        <f>'[2]tr (2)'!M2043</f>
        <v>96.6</v>
      </c>
      <c r="N3000" s="242">
        <f>'[2]tr (2)'!N2043</f>
        <v>96.8</v>
      </c>
      <c r="O3000" s="244"/>
      <c r="P3000" s="242">
        <f>'[2]tr (2)'!O2043</f>
        <v>97.3</v>
      </c>
      <c r="Q3000" s="242">
        <f>'[2]tr (2)'!P2043</f>
        <v>97.5</v>
      </c>
      <c r="R3000" s="242">
        <f>'[2]tr (2)'!Q2043</f>
        <v>96.7</v>
      </c>
      <c r="S3000" s="321" t="s">
        <v>1820</v>
      </c>
    </row>
    <row r="3001" spans="1:19" s="195" customFormat="1" ht="15" customHeight="1">
      <c r="A3001" s="216" t="s">
        <v>1821</v>
      </c>
      <c r="B3001" s="247">
        <f>'[2]tr (2)'!C2044</f>
        <v>90.1</v>
      </c>
      <c r="C3001" s="198">
        <f>'[2]tr (2)'!D2044</f>
        <v>90.1</v>
      </c>
      <c r="D3001" s="198">
        <f>'[2]tr (2)'!E2044</f>
        <v>90.1</v>
      </c>
      <c r="E3001" s="251"/>
      <c r="F3001" s="198">
        <f>'[2]tr (2)'!F2044</f>
        <v>94.6</v>
      </c>
      <c r="G3001" s="198">
        <f>'[2]tr (2)'!G2044</f>
        <v>94.9</v>
      </c>
      <c r="H3001" s="198">
        <f>'[2]tr (2)'!H2044</f>
        <v>94.9</v>
      </c>
      <c r="I3001" s="198">
        <f>'[2]tr (2)'!I2044</f>
        <v>95.9</v>
      </c>
      <c r="J3001" s="198">
        <f>'[2]tr (2)'!J2044</f>
        <v>97</v>
      </c>
      <c r="K3001" s="198">
        <f>'[2]tr (2)'!K2044</f>
        <v>97.3</v>
      </c>
      <c r="L3001" s="198">
        <f>'[2]tr (2)'!L2044</f>
        <v>97.8</v>
      </c>
      <c r="M3001" s="198">
        <f>'[2]tr (2)'!M2044</f>
        <v>98.4</v>
      </c>
      <c r="N3001" s="198">
        <f>'[2]tr (2)'!N2044</f>
        <v>98.9</v>
      </c>
      <c r="O3001" s="251"/>
      <c r="P3001" s="198">
        <f>'[2]tr (2)'!O2044</f>
        <v>101.3</v>
      </c>
      <c r="Q3001" s="198">
        <f>'[2]tr (2)'!P2044</f>
        <v>102.4</v>
      </c>
      <c r="R3001" s="198">
        <f>'[2]tr (2)'!Q2044</f>
        <v>99.1</v>
      </c>
      <c r="S3001" s="322" t="s">
        <v>1822</v>
      </c>
    </row>
    <row r="3002" spans="1:19" s="195" customFormat="1" ht="15" customHeight="1">
      <c r="A3002" s="216" t="s">
        <v>1823</v>
      </c>
      <c r="B3002" s="247">
        <f>'[2]tr (2)'!C2045</f>
        <v>100</v>
      </c>
      <c r="C3002" s="198">
        <f>'[2]tr (2)'!D2045</f>
        <v>100</v>
      </c>
      <c r="D3002" s="198">
        <f>'[2]tr (2)'!E2045</f>
        <v>100</v>
      </c>
      <c r="E3002" s="251"/>
      <c r="F3002" s="198">
        <f>'[2]tr (2)'!F2045</f>
        <v>100</v>
      </c>
      <c r="G3002" s="198">
        <f>'[2]tr (2)'!G2045</f>
        <v>100</v>
      </c>
      <c r="H3002" s="198">
        <f>'[2]tr (2)'!H2045</f>
        <v>100</v>
      </c>
      <c r="I3002" s="198">
        <f>'[2]tr (2)'!I2045</f>
        <v>100</v>
      </c>
      <c r="J3002" s="198">
        <f>'[2]tr (2)'!J2045</f>
        <v>100</v>
      </c>
      <c r="K3002" s="198">
        <f>'[2]tr (2)'!K2045</f>
        <v>100</v>
      </c>
      <c r="L3002" s="198">
        <f>'[2]tr (2)'!L2045</f>
        <v>100</v>
      </c>
      <c r="M3002" s="198">
        <f>'[2]tr (2)'!M2045</f>
        <v>100</v>
      </c>
      <c r="N3002" s="198">
        <f>'[2]tr (2)'!N2045</f>
        <v>100</v>
      </c>
      <c r="O3002" s="251"/>
      <c r="P3002" s="198">
        <f>'[2]tr (2)'!O2045</f>
        <v>100</v>
      </c>
      <c r="Q3002" s="198">
        <f>'[2]tr (2)'!P2045</f>
        <v>100</v>
      </c>
      <c r="R3002" s="198">
        <f>'[2]tr (2)'!Q2045</f>
        <v>100</v>
      </c>
      <c r="S3002" s="323" t="s">
        <v>1824</v>
      </c>
    </row>
    <row r="3003" spans="1:19" s="195" customFormat="1" ht="15" customHeight="1">
      <c r="A3003" s="216" t="s">
        <v>1825</v>
      </c>
      <c r="B3003" s="247">
        <f>'[2]tr (2)'!C2046</f>
        <v>79.3</v>
      </c>
      <c r="C3003" s="198">
        <f>'[2]tr (2)'!D2046</f>
        <v>79.3</v>
      </c>
      <c r="D3003" s="198">
        <f>'[2]tr (2)'!E2046</f>
        <v>79.3</v>
      </c>
      <c r="E3003" s="251"/>
      <c r="F3003" s="198">
        <f>'[2]tr (2)'!F2046</f>
        <v>79.3</v>
      </c>
      <c r="G3003" s="198">
        <f>'[2]tr (2)'!G2046</f>
        <v>79.3</v>
      </c>
      <c r="H3003" s="198">
        <f>'[2]tr (2)'!H2046</f>
        <v>79.3</v>
      </c>
      <c r="I3003" s="198">
        <f>'[2]tr (2)'!I2046</f>
        <v>79.3</v>
      </c>
      <c r="J3003" s="198">
        <f>'[2]tr (2)'!J2046</f>
        <v>79.8</v>
      </c>
      <c r="K3003" s="198">
        <f>'[2]tr (2)'!K2046</f>
        <v>79.8</v>
      </c>
      <c r="L3003" s="198">
        <f>'[2]tr (2)'!L2046</f>
        <v>81.400000000000006</v>
      </c>
      <c r="M3003" s="198">
        <f>'[2]tr (2)'!M2046</f>
        <v>81.400000000000006</v>
      </c>
      <c r="N3003" s="198">
        <f>'[2]tr (2)'!N2046</f>
        <v>81.400000000000006</v>
      </c>
      <c r="O3003" s="251"/>
      <c r="P3003" s="198">
        <f>'[2]tr (2)'!O2046</f>
        <v>81.400000000000006</v>
      </c>
      <c r="Q3003" s="198">
        <f>'[2]tr (2)'!P2046</f>
        <v>81.400000000000006</v>
      </c>
      <c r="R3003" s="198">
        <f>'[2]tr (2)'!Q2046</f>
        <v>81.400000000000006</v>
      </c>
      <c r="S3003" s="323" t="s">
        <v>1826</v>
      </c>
    </row>
    <row r="3004" spans="1:19" s="195" customFormat="1" ht="15" customHeight="1">
      <c r="A3004" s="216" t="s">
        <v>1827</v>
      </c>
      <c r="B3004" s="247">
        <f>'[2]tr (2)'!C2047</f>
        <v>80.900000000000006</v>
      </c>
      <c r="C3004" s="198">
        <f>'[2]tr (2)'!D2047</f>
        <v>80.900000000000006</v>
      </c>
      <c r="D3004" s="198">
        <f>'[2]tr (2)'!E2047</f>
        <v>80.900000000000006</v>
      </c>
      <c r="E3004" s="251"/>
      <c r="F3004" s="198">
        <f>'[2]tr (2)'!F2047</f>
        <v>80.900000000000006</v>
      </c>
      <c r="G3004" s="198">
        <f>'[2]tr (2)'!G2047</f>
        <v>80.900000000000006</v>
      </c>
      <c r="H3004" s="198">
        <f>'[2]tr (2)'!H2047</f>
        <v>80.900000000000006</v>
      </c>
      <c r="I3004" s="198">
        <f>'[2]tr (2)'!I2047</f>
        <v>80.900000000000006</v>
      </c>
      <c r="J3004" s="198">
        <f>'[2]tr (2)'!J2047</f>
        <v>85.9</v>
      </c>
      <c r="K3004" s="198">
        <f>'[2]tr (2)'!K2047</f>
        <v>88.4</v>
      </c>
      <c r="L3004" s="198">
        <f>'[2]tr (2)'!L2047</f>
        <v>88.4</v>
      </c>
      <c r="M3004" s="198">
        <f>'[2]tr (2)'!M2047</f>
        <v>88.4</v>
      </c>
      <c r="N3004" s="198">
        <f>'[2]tr (2)'!N2047</f>
        <v>90.9</v>
      </c>
      <c r="O3004" s="251"/>
      <c r="P3004" s="198">
        <f>'[2]tr (2)'!O2047</f>
        <v>90.9</v>
      </c>
      <c r="Q3004" s="198">
        <f>'[2]tr (2)'!P2047</f>
        <v>90.9</v>
      </c>
      <c r="R3004" s="198">
        <f>'[2]tr (2)'!Q2047</f>
        <v>90.9</v>
      </c>
      <c r="S3004" s="323" t="s">
        <v>1828</v>
      </c>
    </row>
    <row r="3005" spans="1:19" s="195" customFormat="1" ht="15" customHeight="1">
      <c r="A3005" s="216" t="s">
        <v>1829</v>
      </c>
      <c r="B3005" s="247">
        <f>'[2]tr (2)'!C2048</f>
        <v>108.3</v>
      </c>
      <c r="C3005" s="198">
        <f>'[2]tr (2)'!D2048</f>
        <v>108.3</v>
      </c>
      <c r="D3005" s="198">
        <f>'[2]tr (2)'!E2048</f>
        <v>108.3</v>
      </c>
      <c r="E3005" s="251"/>
      <c r="F3005" s="198">
        <f>'[2]tr (2)'!F2048</f>
        <v>108.3</v>
      </c>
      <c r="G3005" s="198">
        <f>'[2]tr (2)'!G2048</f>
        <v>108.3</v>
      </c>
      <c r="H3005" s="198">
        <f>'[2]tr (2)'!H2048</f>
        <v>108.3</v>
      </c>
      <c r="I3005" s="198">
        <f>'[2]tr (2)'!I2048</f>
        <v>108.3</v>
      </c>
      <c r="J3005" s="198">
        <f>'[2]tr (2)'!J2048</f>
        <v>108.3</v>
      </c>
      <c r="K3005" s="198">
        <f>'[2]tr (2)'!K2048</f>
        <v>108.3</v>
      </c>
      <c r="L3005" s="198">
        <f>'[2]tr (2)'!L2048</f>
        <v>108.3</v>
      </c>
      <c r="M3005" s="198">
        <f>'[2]tr (2)'!M2048</f>
        <v>108.3</v>
      </c>
      <c r="N3005" s="198">
        <f>'[2]tr (2)'!N2048</f>
        <v>108.3</v>
      </c>
      <c r="O3005" s="251"/>
      <c r="P3005" s="198">
        <f>'[2]tr (2)'!O2048</f>
        <v>108.3</v>
      </c>
      <c r="Q3005" s="198">
        <f>'[2]tr (2)'!P2048</f>
        <v>108.3</v>
      </c>
      <c r="R3005" s="198">
        <f>'[2]tr (2)'!Q2048</f>
        <v>103.3</v>
      </c>
      <c r="S3005" s="292" t="s">
        <v>1830</v>
      </c>
    </row>
    <row r="3006" spans="1:19" s="195" customFormat="1" ht="15" customHeight="1">
      <c r="A3006" s="277" t="s">
        <v>1831</v>
      </c>
      <c r="B3006" s="247">
        <f>'[2]tr (2)'!C2049</f>
        <v>116.7</v>
      </c>
      <c r="C3006" s="198">
        <f>'[2]tr (2)'!D2049</f>
        <v>116.7</v>
      </c>
      <c r="D3006" s="198">
        <f>'[2]tr (2)'!E2049</f>
        <v>116.7</v>
      </c>
      <c r="E3006" s="251"/>
      <c r="F3006" s="198">
        <f>'[2]tr (2)'!F2049</f>
        <v>116.7</v>
      </c>
      <c r="G3006" s="198">
        <f>'[2]tr (2)'!G2049</f>
        <v>116.7</v>
      </c>
      <c r="H3006" s="198">
        <f>'[2]tr (2)'!H2049</f>
        <v>116.7</v>
      </c>
      <c r="I3006" s="198">
        <f>'[2]tr (2)'!I2049</f>
        <v>116.7</v>
      </c>
      <c r="J3006" s="198">
        <f>'[2]tr (2)'!J2049</f>
        <v>116.7</v>
      </c>
      <c r="K3006" s="198">
        <f>'[2]tr (2)'!K2049</f>
        <v>116.7</v>
      </c>
      <c r="L3006" s="198">
        <f>'[2]tr (2)'!L2049</f>
        <v>116.7</v>
      </c>
      <c r="M3006" s="198">
        <f>'[2]tr (2)'!M2049</f>
        <v>116.7</v>
      </c>
      <c r="N3006" s="198">
        <f>'[2]tr (2)'!N2049</f>
        <v>116.7</v>
      </c>
      <c r="O3006" s="251"/>
      <c r="P3006" s="198">
        <f>'[2]tr (2)'!O2049</f>
        <v>116.7</v>
      </c>
      <c r="Q3006" s="198">
        <f>'[2]tr (2)'!P2049</f>
        <v>116.7</v>
      </c>
      <c r="R3006" s="198">
        <f>'[2]tr (2)'!Q2049</f>
        <v>116.7</v>
      </c>
      <c r="S3006" s="324" t="s">
        <v>1832</v>
      </c>
    </row>
    <row r="3007" spans="1:19" s="195" customFormat="1" ht="15" customHeight="1">
      <c r="A3007" s="216" t="s">
        <v>1833</v>
      </c>
      <c r="B3007" s="247">
        <f>'[2]tr (2)'!C2050</f>
        <v>102.1</v>
      </c>
      <c r="C3007" s="198">
        <f>'[2]tr (2)'!D2050</f>
        <v>102.1</v>
      </c>
      <c r="D3007" s="198">
        <f>'[2]tr (2)'!E2050</f>
        <v>102.1</v>
      </c>
      <c r="E3007" s="251"/>
      <c r="F3007" s="198">
        <f>'[2]tr (2)'!F2050</f>
        <v>102.1</v>
      </c>
      <c r="G3007" s="198">
        <f>'[2]tr (2)'!G2050</f>
        <v>102.1</v>
      </c>
      <c r="H3007" s="198">
        <f>'[2]tr (2)'!H2050</f>
        <v>102.1</v>
      </c>
      <c r="I3007" s="198">
        <f>'[2]tr (2)'!I2050</f>
        <v>102.1</v>
      </c>
      <c r="J3007" s="198">
        <f>'[2]tr (2)'!J2050</f>
        <v>102.1</v>
      </c>
      <c r="K3007" s="198">
        <f>'[2]tr (2)'!K2050</f>
        <v>102.1</v>
      </c>
      <c r="L3007" s="198">
        <f>'[2]tr (2)'!L2050</f>
        <v>102.1</v>
      </c>
      <c r="M3007" s="198">
        <f>'[2]tr (2)'!M2050</f>
        <v>102.1</v>
      </c>
      <c r="N3007" s="198">
        <f>'[2]tr (2)'!N2050</f>
        <v>102.1</v>
      </c>
      <c r="O3007" s="251"/>
      <c r="P3007" s="198">
        <f>'[2]tr (2)'!O2050</f>
        <v>102.1</v>
      </c>
      <c r="Q3007" s="198">
        <f>'[2]tr (2)'!P2050</f>
        <v>102.1</v>
      </c>
      <c r="R3007" s="198">
        <f>'[2]tr (2)'!Q2050</f>
        <v>102.1</v>
      </c>
      <c r="S3007" s="322" t="s">
        <v>1834</v>
      </c>
    </row>
    <row r="3008" spans="1:19" s="195" customFormat="1" ht="15" customHeight="1">
      <c r="A3008" s="216" t="s">
        <v>1835</v>
      </c>
      <c r="B3008" s="247">
        <f>'[2]tr (2)'!C2051</f>
        <v>99.4</v>
      </c>
      <c r="C3008" s="198">
        <f>'[2]tr (2)'!D2051</f>
        <v>99.4</v>
      </c>
      <c r="D3008" s="198">
        <f>'[2]tr (2)'!E2051</f>
        <v>99.4</v>
      </c>
      <c r="E3008" s="251"/>
      <c r="F3008" s="198">
        <f>'[2]tr (2)'!F2051</f>
        <v>99.4</v>
      </c>
      <c r="G3008" s="198">
        <f>'[2]tr (2)'!G2051</f>
        <v>99.4</v>
      </c>
      <c r="H3008" s="198">
        <f>'[2]tr (2)'!H2051</f>
        <v>99.4</v>
      </c>
      <c r="I3008" s="198">
        <f>'[2]tr (2)'!I2051</f>
        <v>99.4</v>
      </c>
      <c r="J3008" s="198">
        <f>'[2]tr (2)'!J2051</f>
        <v>99.4</v>
      </c>
      <c r="K3008" s="198">
        <f>'[2]tr (2)'!K2051</f>
        <v>99.4</v>
      </c>
      <c r="L3008" s="198">
        <f>'[2]tr (2)'!L2051</f>
        <v>99.4</v>
      </c>
      <c r="M3008" s="198">
        <f>'[2]tr (2)'!M2051</f>
        <v>99.4</v>
      </c>
      <c r="N3008" s="198">
        <f>'[2]tr (2)'!N2051</f>
        <v>99.4</v>
      </c>
      <c r="O3008" s="251"/>
      <c r="P3008" s="198">
        <f>'[2]tr (2)'!O2051</f>
        <v>99.4</v>
      </c>
      <c r="Q3008" s="198">
        <f>'[2]tr (2)'!P2051</f>
        <v>99.4</v>
      </c>
      <c r="R3008" s="198">
        <f>'[2]tr (2)'!Q2051</f>
        <v>99.4</v>
      </c>
      <c r="S3008" s="322" t="s">
        <v>1836</v>
      </c>
    </row>
    <row r="3009" spans="1:19" s="195" customFormat="1" ht="15" customHeight="1">
      <c r="A3009" s="216" t="s">
        <v>1837</v>
      </c>
      <c r="B3009" s="247">
        <f>'[2]tr (2)'!C2052</f>
        <v>120</v>
      </c>
      <c r="C3009" s="198">
        <f>'[2]tr (2)'!D2052</f>
        <v>120</v>
      </c>
      <c r="D3009" s="198">
        <f>'[2]tr (2)'!E2052</f>
        <v>120</v>
      </c>
      <c r="E3009" s="251"/>
      <c r="F3009" s="198">
        <f>'[2]tr (2)'!F2052</f>
        <v>120</v>
      </c>
      <c r="G3009" s="198">
        <f>'[2]tr (2)'!G2052</f>
        <v>120</v>
      </c>
      <c r="H3009" s="198">
        <f>'[2]tr (2)'!H2052</f>
        <v>120</v>
      </c>
      <c r="I3009" s="198">
        <f>'[2]tr (2)'!I2052</f>
        <v>120</v>
      </c>
      <c r="J3009" s="198">
        <f>'[2]tr (2)'!J2052</f>
        <v>120</v>
      </c>
      <c r="K3009" s="198">
        <f>'[2]tr (2)'!K2052</f>
        <v>120</v>
      </c>
      <c r="L3009" s="198">
        <f>'[2]tr (2)'!L2052</f>
        <v>120</v>
      </c>
      <c r="M3009" s="198">
        <f>'[2]tr (2)'!M2052</f>
        <v>120</v>
      </c>
      <c r="N3009" s="198">
        <f>'[2]tr (2)'!N2052</f>
        <v>120</v>
      </c>
      <c r="O3009" s="251"/>
      <c r="P3009" s="198">
        <f>'[2]tr (2)'!O2052</f>
        <v>120</v>
      </c>
      <c r="Q3009" s="198">
        <f>'[2]tr (2)'!P2052</f>
        <v>120</v>
      </c>
      <c r="R3009" s="198">
        <f>'[2]tr (2)'!Q2052</f>
        <v>120</v>
      </c>
      <c r="S3009" s="322" t="s">
        <v>1838</v>
      </c>
    </row>
    <row r="3010" spans="1:19" s="195" customFormat="1" ht="15" customHeight="1">
      <c r="A3010" s="216" t="s">
        <v>1839</v>
      </c>
      <c r="B3010" s="247">
        <f>'[2]tr (2)'!C2053</f>
        <v>115.1</v>
      </c>
      <c r="C3010" s="198">
        <f>'[2]tr (2)'!D2053</f>
        <v>115.1</v>
      </c>
      <c r="D3010" s="198">
        <f>'[2]tr (2)'!E2053</f>
        <v>115.1</v>
      </c>
      <c r="E3010" s="251"/>
      <c r="F3010" s="198">
        <f>'[2]tr (2)'!F2053</f>
        <v>115.1</v>
      </c>
      <c r="G3010" s="198">
        <f>'[2]tr (2)'!G2053</f>
        <v>115.1</v>
      </c>
      <c r="H3010" s="198">
        <f>'[2]tr (2)'!H2053</f>
        <v>115.1</v>
      </c>
      <c r="I3010" s="198">
        <f>'[2]tr (2)'!I2053</f>
        <v>115.1</v>
      </c>
      <c r="J3010" s="198">
        <f>'[2]tr (2)'!J2053</f>
        <v>108.3</v>
      </c>
      <c r="K3010" s="198">
        <f>'[2]tr (2)'!K2053</f>
        <v>104.9</v>
      </c>
      <c r="L3010" s="198">
        <f>'[2]tr (2)'!L2053</f>
        <v>104.9</v>
      </c>
      <c r="M3010" s="198">
        <f>'[2]tr (2)'!M2053</f>
        <v>104.9</v>
      </c>
      <c r="N3010" s="198">
        <f>'[2]tr (2)'!N2053</f>
        <v>104.9</v>
      </c>
      <c r="O3010" s="251"/>
      <c r="P3010" s="198">
        <f>'[2]tr (2)'!O2053</f>
        <v>104.9</v>
      </c>
      <c r="Q3010" s="198">
        <f>'[2]tr (2)'!P2053</f>
        <v>104.9</v>
      </c>
      <c r="R3010" s="198">
        <f>'[2]tr (2)'!Q2053</f>
        <v>104.9</v>
      </c>
      <c r="S3010" s="322" t="s">
        <v>1840</v>
      </c>
    </row>
    <row r="3011" spans="1:19" s="195" customFormat="1" ht="15" customHeight="1">
      <c r="A3011" s="216" t="s">
        <v>1841</v>
      </c>
      <c r="B3011" s="247">
        <f>'[2]tr (2)'!C2054</f>
        <v>100</v>
      </c>
      <c r="C3011" s="198">
        <f>'[2]tr (2)'!D2054</f>
        <v>100</v>
      </c>
      <c r="D3011" s="198">
        <f>'[2]tr (2)'!E2054</f>
        <v>100</v>
      </c>
      <c r="E3011" s="251"/>
      <c r="F3011" s="198">
        <f>'[2]tr (2)'!F2054</f>
        <v>100</v>
      </c>
      <c r="G3011" s="198">
        <f>'[2]tr (2)'!G2054</f>
        <v>100</v>
      </c>
      <c r="H3011" s="198">
        <f>'[2]tr (2)'!H2054</f>
        <v>100</v>
      </c>
      <c r="I3011" s="198">
        <f>'[2]tr (2)'!I2054</f>
        <v>100</v>
      </c>
      <c r="J3011" s="198">
        <f>'[2]tr (2)'!J2054</f>
        <v>100</v>
      </c>
      <c r="K3011" s="198">
        <f>'[2]tr (2)'!K2054</f>
        <v>100</v>
      </c>
      <c r="L3011" s="198">
        <f>'[2]tr (2)'!L2054</f>
        <v>100</v>
      </c>
      <c r="M3011" s="198">
        <f>'[2]tr (2)'!M2054</f>
        <v>100</v>
      </c>
      <c r="N3011" s="198">
        <f>'[2]tr (2)'!N2054</f>
        <v>100</v>
      </c>
      <c r="O3011" s="251"/>
      <c r="P3011" s="198">
        <f>'[2]tr (2)'!O2054</f>
        <v>100</v>
      </c>
      <c r="Q3011" s="198">
        <f>'[2]tr (2)'!P2054</f>
        <v>100</v>
      </c>
      <c r="R3011" s="198">
        <f>'[2]tr (2)'!Q2054</f>
        <v>100</v>
      </c>
      <c r="S3011" s="322" t="s">
        <v>1842</v>
      </c>
    </row>
    <row r="3012" spans="1:19" s="195" customFormat="1" ht="15" customHeight="1">
      <c r="A3012" s="216" t="s">
        <v>1843</v>
      </c>
      <c r="B3012" s="247">
        <f>'[2]tr (2)'!C2055</f>
        <v>100</v>
      </c>
      <c r="C3012" s="198">
        <f>'[2]tr (2)'!D2055</f>
        <v>100</v>
      </c>
      <c r="D3012" s="198">
        <f>'[2]tr (2)'!E2055</f>
        <v>100</v>
      </c>
      <c r="E3012" s="251"/>
      <c r="F3012" s="198">
        <f>'[2]tr (2)'!F2055</f>
        <v>100</v>
      </c>
      <c r="G3012" s="198">
        <f>'[2]tr (2)'!G2055</f>
        <v>100</v>
      </c>
      <c r="H3012" s="198">
        <f>'[2]tr (2)'!H2055</f>
        <v>100</v>
      </c>
      <c r="I3012" s="198">
        <f>'[2]tr (2)'!I2055</f>
        <v>100</v>
      </c>
      <c r="J3012" s="198">
        <f>'[2]tr (2)'!J2055</f>
        <v>100</v>
      </c>
      <c r="K3012" s="198">
        <f>'[2]tr (2)'!K2055</f>
        <v>100</v>
      </c>
      <c r="L3012" s="198">
        <f>'[2]tr (2)'!L2055</f>
        <v>100</v>
      </c>
      <c r="M3012" s="198">
        <f>'[2]tr (2)'!M2055</f>
        <v>100</v>
      </c>
      <c r="N3012" s="198">
        <f>'[2]tr (2)'!N2055</f>
        <v>100</v>
      </c>
      <c r="O3012" s="251"/>
      <c r="P3012" s="198">
        <f>'[2]tr (2)'!O2055</f>
        <v>100</v>
      </c>
      <c r="Q3012" s="198">
        <f>'[2]tr (2)'!P2055</f>
        <v>100</v>
      </c>
      <c r="R3012" s="198">
        <f>'[2]tr (2)'!Q2055</f>
        <v>100</v>
      </c>
      <c r="S3012" s="322" t="s">
        <v>1844</v>
      </c>
    </row>
    <row r="3013" spans="1:19" s="195" customFormat="1" ht="15" customHeight="1">
      <c r="A3013" s="216" t="s">
        <v>1845</v>
      </c>
      <c r="B3013" s="247">
        <f>'[2]tr (2)'!C2056</f>
        <v>100.3</v>
      </c>
      <c r="C3013" s="198">
        <f>'[2]tr (2)'!D2056</f>
        <v>100.3</v>
      </c>
      <c r="D3013" s="198">
        <f>'[2]tr (2)'!E2056</f>
        <v>100.3</v>
      </c>
      <c r="E3013" s="251"/>
      <c r="F3013" s="198">
        <f>'[2]tr (2)'!F2056</f>
        <v>100.3</v>
      </c>
      <c r="G3013" s="198">
        <f>'[2]tr (2)'!G2056</f>
        <v>100.3</v>
      </c>
      <c r="H3013" s="198">
        <f>'[2]tr (2)'!H2056</f>
        <v>100.3</v>
      </c>
      <c r="I3013" s="198">
        <f>'[2]tr (2)'!I2056</f>
        <v>100.3</v>
      </c>
      <c r="J3013" s="198">
        <f>'[2]tr (2)'!J2056</f>
        <v>100.3</v>
      </c>
      <c r="K3013" s="198">
        <f>'[2]tr (2)'!K2056</f>
        <v>100.3</v>
      </c>
      <c r="L3013" s="198">
        <f>'[2]tr (2)'!L2056</f>
        <v>100.3</v>
      </c>
      <c r="M3013" s="198">
        <f>'[2]tr (2)'!M2056</f>
        <v>100.3</v>
      </c>
      <c r="N3013" s="198">
        <f>'[2]tr (2)'!N2056</f>
        <v>100.3</v>
      </c>
      <c r="O3013" s="251"/>
      <c r="P3013" s="198">
        <f>'[2]tr (2)'!O2056</f>
        <v>100.3</v>
      </c>
      <c r="Q3013" s="198">
        <f>'[2]tr (2)'!P2056</f>
        <v>100.2</v>
      </c>
      <c r="R3013" s="198">
        <f>'[2]tr (2)'!Q2056</f>
        <v>100.2</v>
      </c>
      <c r="S3013" s="322" t="s">
        <v>1846</v>
      </c>
    </row>
    <row r="3014" spans="1:19" s="195" customFormat="1" ht="15" customHeight="1">
      <c r="A3014" s="216" t="s">
        <v>1847</v>
      </c>
      <c r="B3014" s="247">
        <f>'[2]tr (2)'!C2057</f>
        <v>100</v>
      </c>
      <c r="C3014" s="198">
        <f>'[2]tr (2)'!D2057</f>
        <v>100</v>
      </c>
      <c r="D3014" s="198">
        <f>'[2]tr (2)'!E2057</f>
        <v>100</v>
      </c>
      <c r="E3014" s="251"/>
      <c r="F3014" s="198">
        <f>'[2]tr (2)'!F2057</f>
        <v>100</v>
      </c>
      <c r="G3014" s="198">
        <f>'[2]tr (2)'!G2057</f>
        <v>100</v>
      </c>
      <c r="H3014" s="198">
        <f>'[2]tr (2)'!H2057</f>
        <v>100</v>
      </c>
      <c r="I3014" s="198">
        <f>'[2]tr (2)'!I2057</f>
        <v>100</v>
      </c>
      <c r="J3014" s="198">
        <f>'[2]tr (2)'!J2057</f>
        <v>100</v>
      </c>
      <c r="K3014" s="198">
        <f>'[2]tr (2)'!K2057</f>
        <v>100</v>
      </c>
      <c r="L3014" s="198">
        <f>'[2]tr (2)'!L2057</f>
        <v>100</v>
      </c>
      <c r="M3014" s="198">
        <f>'[2]tr (2)'!M2057</f>
        <v>100</v>
      </c>
      <c r="N3014" s="198">
        <f>'[2]tr (2)'!N2057</f>
        <v>100</v>
      </c>
      <c r="O3014" s="251"/>
      <c r="P3014" s="198">
        <f>'[2]tr (2)'!O2057</f>
        <v>100</v>
      </c>
      <c r="Q3014" s="198">
        <f>'[2]tr (2)'!P2057</f>
        <v>100</v>
      </c>
      <c r="R3014" s="198">
        <f>'[2]tr (2)'!Q2057</f>
        <v>100</v>
      </c>
      <c r="S3014" s="322" t="s">
        <v>1848</v>
      </c>
    </row>
    <row r="3015" spans="1:19" s="195" customFormat="1" ht="15" customHeight="1">
      <c r="A3015" s="216" t="s">
        <v>1849</v>
      </c>
      <c r="B3015" s="247">
        <f>'[2]tr (2)'!C2058</f>
        <v>101.2</v>
      </c>
      <c r="C3015" s="198">
        <f>'[2]tr (2)'!D2058</f>
        <v>101.2</v>
      </c>
      <c r="D3015" s="198">
        <f>'[2]tr (2)'!E2058</f>
        <v>101.2</v>
      </c>
      <c r="E3015" s="251"/>
      <c r="F3015" s="198">
        <f>'[2]tr (2)'!F2058</f>
        <v>101.2</v>
      </c>
      <c r="G3015" s="198">
        <f>'[2]tr (2)'!G2058</f>
        <v>101.2</v>
      </c>
      <c r="H3015" s="198">
        <f>'[2]tr (2)'!H2058</f>
        <v>101.2</v>
      </c>
      <c r="I3015" s="198">
        <f>'[2]tr (2)'!I2058</f>
        <v>101.2</v>
      </c>
      <c r="J3015" s="198">
        <f>'[2]tr (2)'!J2058</f>
        <v>101.2</v>
      </c>
      <c r="K3015" s="198">
        <f>'[2]tr (2)'!K2058</f>
        <v>101.2</v>
      </c>
      <c r="L3015" s="198">
        <f>'[2]tr (2)'!L2058</f>
        <v>101.2</v>
      </c>
      <c r="M3015" s="198">
        <f>'[2]tr (2)'!M2058</f>
        <v>101.2</v>
      </c>
      <c r="N3015" s="198">
        <f>'[2]tr (2)'!N2058</f>
        <v>101.5</v>
      </c>
      <c r="O3015" s="251"/>
      <c r="P3015" s="198">
        <f>'[2]tr (2)'!O2058</f>
        <v>101.5</v>
      </c>
      <c r="Q3015" s="198">
        <f>'[2]tr (2)'!P2058</f>
        <v>101.5</v>
      </c>
      <c r="R3015" s="198">
        <f>'[2]tr (2)'!Q2058</f>
        <v>101.5</v>
      </c>
      <c r="S3015" s="322" t="s">
        <v>1850</v>
      </c>
    </row>
    <row r="3016" spans="1:19" s="195" customFormat="1" ht="15" customHeight="1">
      <c r="A3016" s="216"/>
      <c r="B3016" s="247"/>
      <c r="C3016" s="198"/>
      <c r="D3016" s="242"/>
      <c r="E3016" s="244"/>
      <c r="F3016" s="242"/>
      <c r="G3016" s="242"/>
      <c r="H3016" s="242"/>
      <c r="I3016" s="242"/>
      <c r="J3016" s="242"/>
      <c r="K3016" s="242"/>
      <c r="L3016" s="242"/>
      <c r="M3016" s="242"/>
      <c r="N3016" s="242"/>
      <c r="O3016" s="244"/>
      <c r="P3016" s="242"/>
      <c r="Q3016" s="242"/>
      <c r="R3016" s="242"/>
      <c r="S3016" s="322"/>
    </row>
    <row r="3017" spans="1:19" s="195" customFormat="1" ht="15" customHeight="1">
      <c r="A3017" s="249" t="s">
        <v>1853</v>
      </c>
      <c r="B3017" s="241">
        <f>'[2]tr (2)'!C2060</f>
        <v>109.4</v>
      </c>
      <c r="C3017" s="242">
        <f>'[2]tr (2)'!D2060</f>
        <v>108.6</v>
      </c>
      <c r="D3017" s="242">
        <f>'[2]tr (2)'!E2060</f>
        <v>108.6</v>
      </c>
      <c r="E3017" s="244"/>
      <c r="F3017" s="242">
        <f>'[2]tr (2)'!F2060</f>
        <v>108.6</v>
      </c>
      <c r="G3017" s="242">
        <f>'[2]tr (2)'!G2060</f>
        <v>108.6</v>
      </c>
      <c r="H3017" s="242">
        <f>'[2]tr (2)'!H2060</f>
        <v>108.6</v>
      </c>
      <c r="I3017" s="242">
        <f>'[2]tr (2)'!I2060</f>
        <v>108.6</v>
      </c>
      <c r="J3017" s="242">
        <f>'[2]tr (2)'!J2060</f>
        <v>108.6</v>
      </c>
      <c r="K3017" s="242">
        <f>'[2]tr (2)'!K2060</f>
        <v>108.6</v>
      </c>
      <c r="L3017" s="242">
        <f>'[2]tr (2)'!L2060</f>
        <v>108.6</v>
      </c>
      <c r="M3017" s="242">
        <f>'[2]tr (2)'!M2060</f>
        <v>108.6</v>
      </c>
      <c r="N3017" s="242">
        <f>'[2]tr (2)'!N2060</f>
        <v>108.6</v>
      </c>
      <c r="O3017" s="244"/>
      <c r="P3017" s="242">
        <f>'[2]tr (2)'!O2060</f>
        <v>108.6</v>
      </c>
      <c r="Q3017" s="242">
        <f>'[2]tr (2)'!P2060</f>
        <v>108.6</v>
      </c>
      <c r="R3017" s="242">
        <f>'[2]tr (2)'!Q2060</f>
        <v>108.6</v>
      </c>
      <c r="S3017" s="325" t="s">
        <v>1854</v>
      </c>
    </row>
    <row r="3018" spans="1:19" s="195" customFormat="1" ht="15" customHeight="1">
      <c r="A3018" s="216" t="s">
        <v>1855</v>
      </c>
      <c r="B3018" s="247">
        <f>'[2]tr (2)'!C2061</f>
        <v>105.9</v>
      </c>
      <c r="C3018" s="198">
        <f>'[2]tr (2)'!D2061</f>
        <v>102.3</v>
      </c>
      <c r="D3018" s="198">
        <f>'[2]tr (2)'!E2061</f>
        <v>102.3</v>
      </c>
      <c r="E3018" s="251"/>
      <c r="F3018" s="198">
        <f>'[2]tr (2)'!F2061</f>
        <v>102.3</v>
      </c>
      <c r="G3018" s="198">
        <f>'[2]tr (2)'!G2061</f>
        <v>102.3</v>
      </c>
      <c r="H3018" s="198">
        <f>'[2]tr (2)'!H2061</f>
        <v>102.3</v>
      </c>
      <c r="I3018" s="198">
        <f>'[2]tr (2)'!I2061</f>
        <v>102.3</v>
      </c>
      <c r="J3018" s="198">
        <f>'[2]tr (2)'!J2061</f>
        <v>102.3</v>
      </c>
      <c r="K3018" s="198">
        <f>'[2]tr (2)'!K2061</f>
        <v>102.3</v>
      </c>
      <c r="L3018" s="198">
        <f>'[2]tr (2)'!L2061</f>
        <v>102.3</v>
      </c>
      <c r="M3018" s="198">
        <f>'[2]tr (2)'!M2061</f>
        <v>102.3</v>
      </c>
      <c r="N3018" s="198">
        <f>'[2]tr (2)'!N2061</f>
        <v>102.3</v>
      </c>
      <c r="O3018" s="251"/>
      <c r="P3018" s="198">
        <f>'[2]tr (2)'!O2061</f>
        <v>102.3</v>
      </c>
      <c r="Q3018" s="198">
        <f>'[2]tr (2)'!P2061</f>
        <v>102.3</v>
      </c>
      <c r="R3018" s="198">
        <f>'[2]tr (2)'!Q2061</f>
        <v>102.3</v>
      </c>
      <c r="S3018" s="322" t="s">
        <v>1856</v>
      </c>
    </row>
    <row r="3019" spans="1:19" s="195" customFormat="1" ht="15" customHeight="1">
      <c r="A3019" s="216" t="s">
        <v>1857</v>
      </c>
      <c r="B3019" s="247">
        <f>'[2]tr (2)'!C2062</f>
        <v>111.7</v>
      </c>
      <c r="C3019" s="198">
        <f>'[2]tr (2)'!D2062</f>
        <v>111.7</v>
      </c>
      <c r="D3019" s="198">
        <f>'[2]tr (2)'!E2062</f>
        <v>111.7</v>
      </c>
      <c r="E3019" s="251"/>
      <c r="F3019" s="198">
        <f>'[2]tr (2)'!F2062</f>
        <v>111.7</v>
      </c>
      <c r="G3019" s="198">
        <f>'[2]tr (2)'!G2062</f>
        <v>111.7</v>
      </c>
      <c r="H3019" s="198">
        <f>'[2]tr (2)'!H2062</f>
        <v>111.7</v>
      </c>
      <c r="I3019" s="198">
        <f>'[2]tr (2)'!I2062</f>
        <v>111.7</v>
      </c>
      <c r="J3019" s="198">
        <f>'[2]tr (2)'!J2062</f>
        <v>111.7</v>
      </c>
      <c r="K3019" s="198">
        <f>'[2]tr (2)'!K2062</f>
        <v>111.7</v>
      </c>
      <c r="L3019" s="198">
        <f>'[2]tr (2)'!L2062</f>
        <v>111.7</v>
      </c>
      <c r="M3019" s="198">
        <f>'[2]tr (2)'!M2062</f>
        <v>111.7</v>
      </c>
      <c r="N3019" s="198">
        <f>'[2]tr (2)'!N2062</f>
        <v>111.7</v>
      </c>
      <c r="O3019" s="251"/>
      <c r="P3019" s="198">
        <f>'[2]tr (2)'!O2062</f>
        <v>111.7</v>
      </c>
      <c r="Q3019" s="198">
        <f>'[2]tr (2)'!P2062</f>
        <v>111.7</v>
      </c>
      <c r="R3019" s="198">
        <f>'[2]tr (2)'!Q2062</f>
        <v>111.7</v>
      </c>
      <c r="S3019" s="322" t="s">
        <v>1858</v>
      </c>
    </row>
    <row r="3020" spans="1:19" s="195" customFormat="1" ht="15" customHeight="1">
      <c r="A3020" s="216" t="s">
        <v>1859</v>
      </c>
      <c r="B3020" s="247">
        <f>'[2]tr (2)'!C2063</f>
        <v>100</v>
      </c>
      <c r="C3020" s="198">
        <f>'[2]tr (2)'!D2063</f>
        <v>100</v>
      </c>
      <c r="D3020" s="198">
        <f>'[2]tr (2)'!E2063</f>
        <v>100</v>
      </c>
      <c r="E3020" s="251"/>
      <c r="F3020" s="198">
        <f>'[2]tr (2)'!F2063</f>
        <v>100</v>
      </c>
      <c r="G3020" s="198">
        <f>'[2]tr (2)'!G2063</f>
        <v>100</v>
      </c>
      <c r="H3020" s="198">
        <f>'[2]tr (2)'!H2063</f>
        <v>100</v>
      </c>
      <c r="I3020" s="198">
        <f>'[2]tr (2)'!I2063</f>
        <v>100</v>
      </c>
      <c r="J3020" s="198">
        <f>'[2]tr (2)'!J2063</f>
        <v>100</v>
      </c>
      <c r="K3020" s="198">
        <f>'[2]tr (2)'!K2063</f>
        <v>100</v>
      </c>
      <c r="L3020" s="198">
        <f>'[2]tr (2)'!L2063</f>
        <v>100</v>
      </c>
      <c r="M3020" s="198">
        <f>'[2]tr (2)'!M2063</f>
        <v>100</v>
      </c>
      <c r="N3020" s="198">
        <f>'[2]tr (2)'!N2063</f>
        <v>100</v>
      </c>
      <c r="O3020" s="251"/>
      <c r="P3020" s="198">
        <f>'[2]tr (2)'!O2063</f>
        <v>100</v>
      </c>
      <c r="Q3020" s="198">
        <f>'[2]tr (2)'!P2063</f>
        <v>100</v>
      </c>
      <c r="R3020" s="198">
        <f>'[2]tr (2)'!Q2063</f>
        <v>100</v>
      </c>
      <c r="S3020" s="322" t="s">
        <v>1860</v>
      </c>
    </row>
    <row r="3021" spans="1:19" s="195" customFormat="1" ht="15" customHeight="1">
      <c r="A3021" s="216" t="s">
        <v>1863</v>
      </c>
      <c r="B3021" s="247">
        <f>'[2]tr (2)'!C2064</f>
        <v>100</v>
      </c>
      <c r="C3021" s="198">
        <f>'[2]tr (2)'!D2064</f>
        <v>100</v>
      </c>
      <c r="D3021" s="198">
        <f>'[2]tr (2)'!E2064</f>
        <v>100</v>
      </c>
      <c r="E3021" s="251"/>
      <c r="F3021" s="198">
        <f>'[2]tr (2)'!F2064</f>
        <v>100</v>
      </c>
      <c r="G3021" s="198">
        <f>'[2]tr (2)'!G2064</f>
        <v>100</v>
      </c>
      <c r="H3021" s="198">
        <f>'[2]tr (2)'!H2064</f>
        <v>100</v>
      </c>
      <c r="I3021" s="198">
        <f>'[2]tr (2)'!I2064</f>
        <v>100</v>
      </c>
      <c r="J3021" s="198">
        <f>'[2]tr (2)'!J2064</f>
        <v>100</v>
      </c>
      <c r="K3021" s="198">
        <f>'[2]tr (2)'!K2064</f>
        <v>100</v>
      </c>
      <c r="L3021" s="198">
        <f>'[2]tr (2)'!L2064</f>
        <v>100</v>
      </c>
      <c r="M3021" s="198">
        <f>'[2]tr (2)'!M2064</f>
        <v>100</v>
      </c>
      <c r="N3021" s="198">
        <f>'[2]tr (2)'!N2064</f>
        <v>100</v>
      </c>
      <c r="O3021" s="251"/>
      <c r="P3021" s="198">
        <f>'[2]tr (2)'!O2064</f>
        <v>100</v>
      </c>
      <c r="Q3021" s="198">
        <f>'[2]tr (2)'!P2064</f>
        <v>100</v>
      </c>
      <c r="R3021" s="198">
        <f>'[2]tr (2)'!Q2064</f>
        <v>100</v>
      </c>
      <c r="S3021" s="322" t="s">
        <v>1864</v>
      </c>
    </row>
    <row r="3022" spans="1:19" s="195" customFormat="1" ht="15" customHeight="1">
      <c r="A3022" s="216"/>
      <c r="B3022" s="247"/>
      <c r="C3022" s="198"/>
      <c r="D3022" s="242"/>
      <c r="E3022" s="244"/>
      <c r="F3022" s="242"/>
      <c r="G3022" s="242"/>
      <c r="H3022" s="242"/>
      <c r="I3022" s="242"/>
      <c r="J3022" s="242"/>
      <c r="K3022" s="242"/>
      <c r="L3022" s="242"/>
      <c r="M3022" s="242"/>
      <c r="N3022" s="242"/>
      <c r="O3022" s="244"/>
      <c r="P3022" s="242"/>
      <c r="Q3022" s="242"/>
      <c r="R3022" s="242"/>
      <c r="S3022" s="322"/>
    </row>
    <row r="3023" spans="1:19" s="195" customFormat="1" ht="15" customHeight="1">
      <c r="A3023" s="249" t="s">
        <v>1865</v>
      </c>
      <c r="B3023" s="241">
        <f>'[2]tr (2)'!C2066</f>
        <v>114.1</v>
      </c>
      <c r="C3023" s="242">
        <f>'[2]tr (2)'!D2066</f>
        <v>117.2</v>
      </c>
      <c r="D3023" s="242">
        <f>'[2]tr (2)'!E2066</f>
        <v>109.4</v>
      </c>
      <c r="E3023" s="244"/>
      <c r="F3023" s="242">
        <f>'[2]tr (2)'!F2066</f>
        <v>104.9</v>
      </c>
      <c r="G3023" s="242">
        <f>'[2]tr (2)'!G2066</f>
        <v>103.7</v>
      </c>
      <c r="H3023" s="242">
        <f>'[2]tr (2)'!H2066</f>
        <v>103.7</v>
      </c>
      <c r="I3023" s="242">
        <f>'[2]tr (2)'!I2066</f>
        <v>103.7</v>
      </c>
      <c r="J3023" s="242">
        <f>'[2]tr (2)'!J2066</f>
        <v>103.7</v>
      </c>
      <c r="K3023" s="242">
        <f>'[2]tr (2)'!K2066</f>
        <v>103.7</v>
      </c>
      <c r="L3023" s="242">
        <f>'[2]tr (2)'!L2066</f>
        <v>103.7</v>
      </c>
      <c r="M3023" s="242">
        <f>'[2]tr (2)'!M2066</f>
        <v>103.7</v>
      </c>
      <c r="N3023" s="242">
        <f>'[2]tr (2)'!N2066</f>
        <v>107</v>
      </c>
      <c r="O3023" s="244"/>
      <c r="P3023" s="242">
        <f>'[2]tr (2)'!O2066</f>
        <v>109.1</v>
      </c>
      <c r="Q3023" s="242">
        <f>'[2]tr (2)'!P2066</f>
        <v>107.7</v>
      </c>
      <c r="R3023" s="242">
        <f>'[2]tr (2)'!Q2066</f>
        <v>105.9</v>
      </c>
      <c r="S3023" s="326" t="s">
        <v>1866</v>
      </c>
    </row>
    <row r="3024" spans="1:19" s="195" customFormat="1" ht="15" customHeight="1">
      <c r="A3024" s="216" t="s">
        <v>1867</v>
      </c>
      <c r="B3024" s="247">
        <f>'[2]tr (2)'!C2067</f>
        <v>106.3</v>
      </c>
      <c r="C3024" s="198">
        <f>'[2]tr (2)'!D2067</f>
        <v>109.5</v>
      </c>
      <c r="D3024" s="198">
        <f>'[2]tr (2)'!E2067</f>
        <v>110.9</v>
      </c>
      <c r="E3024" s="251"/>
      <c r="F3024" s="198">
        <f>'[2]tr (2)'!F2067</f>
        <v>110.9</v>
      </c>
      <c r="G3024" s="198">
        <f>'[2]tr (2)'!G2067</f>
        <v>106.8</v>
      </c>
      <c r="H3024" s="198">
        <f>'[2]tr (2)'!H2067</f>
        <v>106.8</v>
      </c>
      <c r="I3024" s="198">
        <f>'[2]tr (2)'!I2067</f>
        <v>106.8</v>
      </c>
      <c r="J3024" s="198">
        <f>'[2]tr (2)'!J2067</f>
        <v>106.8</v>
      </c>
      <c r="K3024" s="198">
        <f>'[2]tr (2)'!K2067</f>
        <v>106.8</v>
      </c>
      <c r="L3024" s="198">
        <f>'[2]tr (2)'!L2067</f>
        <v>106.8</v>
      </c>
      <c r="M3024" s="198">
        <f>'[2]tr (2)'!M2067</f>
        <v>106.8</v>
      </c>
      <c r="N3024" s="198">
        <f>'[2]tr (2)'!N2067</f>
        <v>106.8</v>
      </c>
      <c r="O3024" s="251"/>
      <c r="P3024" s="198">
        <f>'[2]tr (2)'!O2067</f>
        <v>105</v>
      </c>
      <c r="Q3024" s="198">
        <f>'[2]tr (2)'!P2067</f>
        <v>105</v>
      </c>
      <c r="R3024" s="198">
        <f>'[2]tr (2)'!Q2067</f>
        <v>105</v>
      </c>
      <c r="S3024" s="322" t="s">
        <v>1868</v>
      </c>
    </row>
    <row r="3025" spans="1:19" s="195" customFormat="1" ht="15" customHeight="1">
      <c r="A3025" s="216" t="s">
        <v>1871</v>
      </c>
      <c r="B3025" s="247">
        <f>'[2]tr (2)'!C2068</f>
        <v>124.2</v>
      </c>
      <c r="C3025" s="198">
        <f>'[2]tr (2)'!D2068</f>
        <v>127.2</v>
      </c>
      <c r="D3025" s="198">
        <f>'[2]tr (2)'!E2068</f>
        <v>107.5</v>
      </c>
      <c r="E3025" s="251"/>
      <c r="F3025" s="198">
        <f>'[2]tr (2)'!F2068</f>
        <v>97</v>
      </c>
      <c r="G3025" s="198">
        <f>'[2]tr (2)'!G2068</f>
        <v>99.7</v>
      </c>
      <c r="H3025" s="198">
        <f>'[2]tr (2)'!H2068</f>
        <v>99.7</v>
      </c>
      <c r="I3025" s="198">
        <f>'[2]tr (2)'!I2068</f>
        <v>99.7</v>
      </c>
      <c r="J3025" s="198">
        <f>'[2]tr (2)'!J2068</f>
        <v>99.7</v>
      </c>
      <c r="K3025" s="198">
        <f>'[2]tr (2)'!K2068</f>
        <v>99.7</v>
      </c>
      <c r="L3025" s="198">
        <f>'[2]tr (2)'!L2068</f>
        <v>99.7</v>
      </c>
      <c r="M3025" s="198">
        <f>'[2]tr (2)'!M2068</f>
        <v>99.7</v>
      </c>
      <c r="N3025" s="198">
        <f>'[2]tr (2)'!N2068</f>
        <v>107.2</v>
      </c>
      <c r="O3025" s="251"/>
      <c r="P3025" s="198">
        <f>'[2]tr (2)'!O2068</f>
        <v>114.4</v>
      </c>
      <c r="Q3025" s="198">
        <f>'[2]tr (2)'!P2068</f>
        <v>111.4</v>
      </c>
      <c r="R3025" s="198">
        <f>'[2]tr (2)'!Q2068</f>
        <v>107.2</v>
      </c>
      <c r="S3025" s="322" t="s">
        <v>1872</v>
      </c>
    </row>
    <row r="3026" spans="1:19" s="195" customFormat="1" ht="15" customHeight="1">
      <c r="A3026" s="216"/>
      <c r="B3026" s="247"/>
      <c r="C3026" s="198"/>
      <c r="D3026" s="242"/>
      <c r="E3026" s="244"/>
      <c r="F3026" s="242"/>
      <c r="G3026" s="242"/>
      <c r="H3026" s="242"/>
      <c r="I3026" s="242"/>
      <c r="J3026" s="242"/>
      <c r="K3026" s="242"/>
      <c r="L3026" s="242"/>
      <c r="M3026" s="242"/>
      <c r="N3026" s="242"/>
      <c r="O3026" s="244"/>
      <c r="P3026" s="242"/>
      <c r="Q3026" s="242"/>
      <c r="R3026" s="242"/>
      <c r="S3026" s="322"/>
    </row>
    <row r="3027" spans="1:19" s="195" customFormat="1" ht="15" customHeight="1">
      <c r="A3027" s="249" t="s">
        <v>1873</v>
      </c>
      <c r="B3027" s="241">
        <f>'[2]tr (2)'!C2070</f>
        <v>102.4</v>
      </c>
      <c r="C3027" s="242">
        <f>'[2]tr (2)'!D2070</f>
        <v>102.7</v>
      </c>
      <c r="D3027" s="242">
        <f>'[2]tr (2)'!E2070</f>
        <v>102.5</v>
      </c>
      <c r="E3027" s="244"/>
      <c r="F3027" s="242">
        <f>'[2]tr (2)'!F2070</f>
        <v>102.4</v>
      </c>
      <c r="G3027" s="242">
        <f>'[2]tr (2)'!G2070</f>
        <v>102.1</v>
      </c>
      <c r="H3027" s="242">
        <f>'[2]tr (2)'!H2070</f>
        <v>102.1</v>
      </c>
      <c r="I3027" s="242">
        <f>'[2]tr (2)'!I2070</f>
        <v>102.2</v>
      </c>
      <c r="J3027" s="242">
        <f>'[2]tr (2)'!J2070</f>
        <v>102.3</v>
      </c>
      <c r="K3027" s="242">
        <f>'[2]tr (2)'!K2070</f>
        <v>102.3</v>
      </c>
      <c r="L3027" s="242">
        <f>'[2]tr (2)'!L2070</f>
        <v>101.2</v>
      </c>
      <c r="M3027" s="242">
        <f>'[2]tr (2)'!M2070</f>
        <v>101.5</v>
      </c>
      <c r="N3027" s="242">
        <f>'[2]tr (2)'!N2070</f>
        <v>101.7</v>
      </c>
      <c r="O3027" s="244"/>
      <c r="P3027" s="242">
        <f>'[2]tr (2)'!O2070</f>
        <v>101.7</v>
      </c>
      <c r="Q3027" s="242">
        <f>'[2]tr (2)'!P2070</f>
        <v>101.5</v>
      </c>
      <c r="R3027" s="242">
        <f>'[2]tr (2)'!Q2070</f>
        <v>101.2</v>
      </c>
      <c r="S3027" s="326" t="s">
        <v>1874</v>
      </c>
    </row>
    <row r="3028" spans="1:19" s="195" customFormat="1" ht="15" customHeight="1">
      <c r="A3028" s="216" t="s">
        <v>1875</v>
      </c>
      <c r="B3028" s="247">
        <f>'[2]tr (2)'!C2071</f>
        <v>100.1</v>
      </c>
      <c r="C3028" s="198">
        <f>'[2]tr (2)'!D2071</f>
        <v>100.1</v>
      </c>
      <c r="D3028" s="198">
        <f>'[2]tr (2)'!E2071</f>
        <v>100.1</v>
      </c>
      <c r="E3028" s="251"/>
      <c r="F3028" s="198">
        <f>'[2]tr (2)'!F2071</f>
        <v>100.1</v>
      </c>
      <c r="G3028" s="198">
        <f>'[2]tr (2)'!G2071</f>
        <v>100.1</v>
      </c>
      <c r="H3028" s="198">
        <f>'[2]tr (2)'!H2071</f>
        <v>100.1</v>
      </c>
      <c r="I3028" s="198">
        <f>'[2]tr (2)'!I2071</f>
        <v>100.1</v>
      </c>
      <c r="J3028" s="198">
        <f>'[2]tr (2)'!J2071</f>
        <v>100.1</v>
      </c>
      <c r="K3028" s="198">
        <f>'[2]tr (2)'!K2071</f>
        <v>100.1</v>
      </c>
      <c r="L3028" s="198">
        <f>'[2]tr (2)'!L2071</f>
        <v>100.1</v>
      </c>
      <c r="M3028" s="198">
        <f>'[2]tr (2)'!M2071</f>
        <v>100.1</v>
      </c>
      <c r="N3028" s="198">
        <f>'[2]tr (2)'!N2071</f>
        <v>100.1</v>
      </c>
      <c r="O3028" s="251"/>
      <c r="P3028" s="198">
        <f>'[2]tr (2)'!O2071</f>
        <v>100.1</v>
      </c>
      <c r="Q3028" s="198">
        <f>'[2]tr (2)'!P2071</f>
        <v>100</v>
      </c>
      <c r="R3028" s="198">
        <f>'[2]tr (2)'!Q2071</f>
        <v>100</v>
      </c>
      <c r="S3028" s="322" t="s">
        <v>1876</v>
      </c>
    </row>
    <row r="3029" spans="1:19" s="195" customFormat="1" ht="15" customHeight="1">
      <c r="A3029" s="216" t="s">
        <v>1877</v>
      </c>
      <c r="B3029" s="247">
        <f>'[2]tr (2)'!C2072</f>
        <v>108</v>
      </c>
      <c r="C3029" s="198">
        <f>'[2]tr (2)'!D2072</f>
        <v>108</v>
      </c>
      <c r="D3029" s="198">
        <f>'[2]tr (2)'!E2072</f>
        <v>108</v>
      </c>
      <c r="E3029" s="251"/>
      <c r="F3029" s="198">
        <f>'[2]tr (2)'!F2072</f>
        <v>108</v>
      </c>
      <c r="G3029" s="198">
        <f>'[2]tr (2)'!G2072</f>
        <v>108</v>
      </c>
      <c r="H3029" s="198">
        <f>'[2]tr (2)'!H2072</f>
        <v>108</v>
      </c>
      <c r="I3029" s="198">
        <f>'[2]tr (2)'!I2072</f>
        <v>108</v>
      </c>
      <c r="J3029" s="198">
        <f>'[2]tr (2)'!J2072</f>
        <v>108</v>
      </c>
      <c r="K3029" s="198">
        <f>'[2]tr (2)'!K2072</f>
        <v>108</v>
      </c>
      <c r="L3029" s="198">
        <f>'[2]tr (2)'!L2072</f>
        <v>108</v>
      </c>
      <c r="M3029" s="198">
        <f>'[2]tr (2)'!M2072</f>
        <v>108</v>
      </c>
      <c r="N3029" s="198">
        <f>'[2]tr (2)'!N2072</f>
        <v>108</v>
      </c>
      <c r="O3029" s="251"/>
      <c r="P3029" s="198">
        <f>'[2]tr (2)'!O2072</f>
        <v>108</v>
      </c>
      <c r="Q3029" s="198">
        <f>'[2]tr (2)'!P2072</f>
        <v>108</v>
      </c>
      <c r="R3029" s="198">
        <f>'[2]tr (2)'!Q2072</f>
        <v>108</v>
      </c>
      <c r="S3029" s="323" t="s">
        <v>1878</v>
      </c>
    </row>
    <row r="3030" spans="1:19" s="195" customFormat="1" ht="15" customHeight="1">
      <c r="A3030" s="216" t="s">
        <v>1879</v>
      </c>
      <c r="B3030" s="247">
        <f>'[2]tr (2)'!C2073</f>
        <v>100.7</v>
      </c>
      <c r="C3030" s="198">
        <f>'[2]tr (2)'!D2073</f>
        <v>101.2</v>
      </c>
      <c r="D3030" s="198">
        <f>'[2]tr (2)'!E2073</f>
        <v>101.2</v>
      </c>
      <c r="E3030" s="251"/>
      <c r="F3030" s="198">
        <f>'[2]tr (2)'!F2073</f>
        <v>101.2</v>
      </c>
      <c r="G3030" s="198">
        <f>'[2]tr (2)'!G2073</f>
        <v>100.6</v>
      </c>
      <c r="H3030" s="198">
        <f>'[2]tr (2)'!H2073</f>
        <v>100.6</v>
      </c>
      <c r="I3030" s="198">
        <f>'[2]tr (2)'!I2073</f>
        <v>100.7</v>
      </c>
      <c r="J3030" s="198">
        <f>'[2]tr (2)'!J2073</f>
        <v>100.9</v>
      </c>
      <c r="K3030" s="198">
        <f>'[2]tr (2)'!K2073</f>
        <v>100.9</v>
      </c>
      <c r="L3030" s="198">
        <f>'[2]tr (2)'!L2073</f>
        <v>101</v>
      </c>
      <c r="M3030" s="198">
        <f>'[2]tr (2)'!M2073</f>
        <v>101.4</v>
      </c>
      <c r="N3030" s="198">
        <f>'[2]tr (2)'!N2073</f>
        <v>101.8</v>
      </c>
      <c r="O3030" s="251"/>
      <c r="P3030" s="198">
        <f>'[2]tr (2)'!O2073</f>
        <v>101.8</v>
      </c>
      <c r="Q3030" s="198">
        <f>'[2]tr (2)'!P2073</f>
        <v>101.4</v>
      </c>
      <c r="R3030" s="198">
        <f>'[2]tr (2)'!Q2073</f>
        <v>101.3</v>
      </c>
      <c r="S3030" s="323" t="s">
        <v>1880</v>
      </c>
    </row>
    <row r="3031" spans="1:19" s="195" customFormat="1" ht="15" customHeight="1">
      <c r="A3031" s="216" t="s">
        <v>1881</v>
      </c>
      <c r="B3031" s="247">
        <f>'[2]tr (2)'!C2074</f>
        <v>115.3</v>
      </c>
      <c r="C3031" s="198">
        <f>'[2]tr (2)'!D2074</f>
        <v>116.8</v>
      </c>
      <c r="D3031" s="198">
        <f>'[2]tr (2)'!E2074</f>
        <v>111</v>
      </c>
      <c r="E3031" s="251"/>
      <c r="F3031" s="198">
        <f>'[2]tr (2)'!F2074</f>
        <v>108.1</v>
      </c>
      <c r="G3031" s="198">
        <f>'[2]tr (2)'!G2074</f>
        <v>106.5</v>
      </c>
      <c r="H3031" s="198">
        <f>'[2]tr (2)'!H2074</f>
        <v>106.5</v>
      </c>
      <c r="I3031" s="198">
        <f>'[2]tr (2)'!I2074</f>
        <v>106.5</v>
      </c>
      <c r="J3031" s="198">
        <f>'[2]tr (2)'!J2074</f>
        <v>106.5</v>
      </c>
      <c r="K3031" s="198">
        <f>'[2]tr (2)'!K2074</f>
        <v>105.3</v>
      </c>
      <c r="L3031" s="198">
        <f>'[2]tr (2)'!L2074</f>
        <v>103</v>
      </c>
      <c r="M3031" s="198">
        <f>'[2]tr (2)'!M2074</f>
        <v>103.1</v>
      </c>
      <c r="N3031" s="198">
        <f>'[2]tr (2)'!N2074</f>
        <v>103.1</v>
      </c>
      <c r="O3031" s="251"/>
      <c r="P3031" s="198">
        <f>'[2]tr (2)'!O2074</f>
        <v>101.7</v>
      </c>
      <c r="Q3031" s="198">
        <f>'[2]tr (2)'!P2074</f>
        <v>103.1</v>
      </c>
      <c r="R3031" s="198">
        <f>'[2]tr (2)'!Q2074</f>
        <v>96.8</v>
      </c>
      <c r="S3031" s="322" t="s">
        <v>1882</v>
      </c>
    </row>
    <row r="3032" spans="1:19" s="195" customFormat="1" ht="15" customHeight="1">
      <c r="A3032" s="216" t="s">
        <v>1883</v>
      </c>
      <c r="B3032" s="247">
        <f>'[2]tr (2)'!C2075</f>
        <v>97</v>
      </c>
      <c r="C3032" s="198">
        <f>'[2]tr (2)'!D2075</f>
        <v>97</v>
      </c>
      <c r="D3032" s="198">
        <f>'[2]tr (2)'!E2075</f>
        <v>97</v>
      </c>
      <c r="E3032" s="251"/>
      <c r="F3032" s="198">
        <f>'[2]tr (2)'!F2075</f>
        <v>97</v>
      </c>
      <c r="G3032" s="198">
        <f>'[2]tr (2)'!G2075</f>
        <v>99.4</v>
      </c>
      <c r="H3032" s="198">
        <f>'[2]tr (2)'!H2075</f>
        <v>99.4</v>
      </c>
      <c r="I3032" s="198">
        <f>'[2]tr (2)'!I2075</f>
        <v>99.4</v>
      </c>
      <c r="J3032" s="198">
        <f>'[2]tr (2)'!J2075</f>
        <v>99.4</v>
      </c>
      <c r="K3032" s="198">
        <f>'[2]tr (2)'!K2075</f>
        <v>99.4</v>
      </c>
      <c r="L3032" s="198">
        <f>'[2]tr (2)'!L2075</f>
        <v>99.4</v>
      </c>
      <c r="M3032" s="198">
        <f>'[2]tr (2)'!M2075</f>
        <v>102.5</v>
      </c>
      <c r="N3032" s="198">
        <f>'[2]tr (2)'!N2075</f>
        <v>102.5</v>
      </c>
      <c r="O3032" s="251"/>
      <c r="P3032" s="198">
        <f>'[2]tr (2)'!O2075</f>
        <v>102.5</v>
      </c>
      <c r="Q3032" s="198">
        <f>'[2]tr (2)'!P2075</f>
        <v>102.5</v>
      </c>
      <c r="R3032" s="198">
        <f>'[2]tr (2)'!Q2075</f>
        <v>102.5</v>
      </c>
      <c r="S3032" s="323" t="s">
        <v>1884</v>
      </c>
    </row>
    <row r="3033" spans="1:19" s="195" customFormat="1" ht="15" customHeight="1">
      <c r="A3033" s="216" t="s">
        <v>1885</v>
      </c>
      <c r="B3033" s="247">
        <f>'[2]tr (2)'!C2076</f>
        <v>103.5</v>
      </c>
      <c r="C3033" s="198">
        <f>'[2]tr (2)'!D2076</f>
        <v>103.5</v>
      </c>
      <c r="D3033" s="198">
        <f>'[2]tr (2)'!E2076</f>
        <v>103.5</v>
      </c>
      <c r="E3033" s="251"/>
      <c r="F3033" s="198">
        <f>'[2]tr (2)'!F2076</f>
        <v>103.5</v>
      </c>
      <c r="G3033" s="198">
        <f>'[2]tr (2)'!G2076</f>
        <v>103.5</v>
      </c>
      <c r="H3033" s="198">
        <f>'[2]tr (2)'!H2076</f>
        <v>103.5</v>
      </c>
      <c r="I3033" s="198">
        <f>'[2]tr (2)'!I2076</f>
        <v>103.5</v>
      </c>
      <c r="J3033" s="198">
        <f>'[2]tr (2)'!J2076</f>
        <v>103.5</v>
      </c>
      <c r="K3033" s="198">
        <f>'[2]tr (2)'!K2076</f>
        <v>103.5</v>
      </c>
      <c r="L3033" s="198">
        <f>'[2]tr (2)'!L2076</f>
        <v>99.2</v>
      </c>
      <c r="M3033" s="198">
        <f>'[2]tr (2)'!M2076</f>
        <v>99.2</v>
      </c>
      <c r="N3033" s="198">
        <f>'[2]tr (2)'!N2076</f>
        <v>99.2</v>
      </c>
      <c r="O3033" s="251"/>
      <c r="P3033" s="198">
        <f>'[2]tr (2)'!O2076</f>
        <v>99.2</v>
      </c>
      <c r="Q3033" s="198">
        <f>'[2]tr (2)'!P2076</f>
        <v>99.2</v>
      </c>
      <c r="R3033" s="198">
        <f>'[2]tr (2)'!Q2076</f>
        <v>99.2</v>
      </c>
      <c r="S3033" s="323" t="s">
        <v>1886</v>
      </c>
    </row>
    <row r="3034" spans="1:19" s="195" customFormat="1" ht="15" customHeight="1">
      <c r="A3034" s="216" t="s">
        <v>1887</v>
      </c>
      <c r="B3034" s="247">
        <f>'[2]tr (2)'!C2077</f>
        <v>101.6</v>
      </c>
      <c r="C3034" s="198">
        <f>'[2]tr (2)'!D2077</f>
        <v>101.6</v>
      </c>
      <c r="D3034" s="198">
        <f>'[2]tr (2)'!E2077</f>
        <v>101.6</v>
      </c>
      <c r="E3034" s="251"/>
      <c r="F3034" s="198">
        <f>'[2]tr (2)'!F2077</f>
        <v>101.6</v>
      </c>
      <c r="G3034" s="198">
        <f>'[2]tr (2)'!G2077</f>
        <v>101.6</v>
      </c>
      <c r="H3034" s="198">
        <f>'[2]tr (2)'!H2077</f>
        <v>101.6</v>
      </c>
      <c r="I3034" s="198">
        <f>'[2]tr (2)'!I2077</f>
        <v>101.6</v>
      </c>
      <c r="J3034" s="198">
        <f>'[2]tr (2)'!J2077</f>
        <v>101.6</v>
      </c>
      <c r="K3034" s="198">
        <f>'[2]tr (2)'!K2077</f>
        <v>101.6</v>
      </c>
      <c r="L3034" s="198">
        <f>'[2]tr (2)'!L2077</f>
        <v>101.6</v>
      </c>
      <c r="M3034" s="198">
        <f>'[2]tr (2)'!M2077</f>
        <v>101.6</v>
      </c>
      <c r="N3034" s="198">
        <f>'[2]tr (2)'!N2077</f>
        <v>101.6</v>
      </c>
      <c r="O3034" s="251"/>
      <c r="P3034" s="198">
        <f>'[2]tr (2)'!O2077</f>
        <v>101.6</v>
      </c>
      <c r="Q3034" s="198">
        <f>'[2]tr (2)'!P2077</f>
        <v>101.6</v>
      </c>
      <c r="R3034" s="198">
        <f>'[2]tr (2)'!Q2077</f>
        <v>101.6</v>
      </c>
      <c r="S3034" s="327" t="s">
        <v>1888</v>
      </c>
    </row>
    <row r="3035" spans="1:19" s="195" customFormat="1" ht="15" customHeight="1">
      <c r="A3035" s="216" t="s">
        <v>1889</v>
      </c>
      <c r="B3035" s="247">
        <f>'[2]tr (2)'!C2078</f>
        <v>114.9</v>
      </c>
      <c r="C3035" s="198">
        <f>'[2]tr (2)'!D2078</f>
        <v>114.9</v>
      </c>
      <c r="D3035" s="198">
        <f>'[2]tr (2)'!E2078</f>
        <v>114.9</v>
      </c>
      <c r="E3035" s="251"/>
      <c r="F3035" s="198">
        <f>'[2]tr (2)'!F2078</f>
        <v>114.9</v>
      </c>
      <c r="G3035" s="198">
        <f>'[2]tr (2)'!G2078</f>
        <v>114.9</v>
      </c>
      <c r="H3035" s="198">
        <f>'[2]tr (2)'!H2078</f>
        <v>114.9</v>
      </c>
      <c r="I3035" s="198">
        <f>'[2]tr (2)'!I2078</f>
        <v>114.9</v>
      </c>
      <c r="J3035" s="198">
        <f>'[2]tr (2)'!J2078</f>
        <v>114.9</v>
      </c>
      <c r="K3035" s="198">
        <f>'[2]tr (2)'!K2078</f>
        <v>115.4</v>
      </c>
      <c r="L3035" s="198">
        <f>'[2]tr (2)'!L2078</f>
        <v>115.4</v>
      </c>
      <c r="M3035" s="198">
        <f>'[2]tr (2)'!M2078</f>
        <v>115.4</v>
      </c>
      <c r="N3035" s="198">
        <f>'[2]tr (2)'!N2078</f>
        <v>115.4</v>
      </c>
      <c r="O3035" s="251"/>
      <c r="P3035" s="198">
        <f>'[2]tr (2)'!O2078</f>
        <v>115.4</v>
      </c>
      <c r="Q3035" s="198">
        <f>'[2]tr (2)'!P2078</f>
        <v>115.4</v>
      </c>
      <c r="R3035" s="198">
        <f>'[2]tr (2)'!Q2078</f>
        <v>115.4</v>
      </c>
      <c r="S3035" s="323" t="s">
        <v>1890</v>
      </c>
    </row>
    <row r="3036" spans="1:19" s="195" customFormat="1" ht="15" customHeight="1">
      <c r="A3036" s="216"/>
      <c r="B3036" s="247"/>
      <c r="C3036" s="198"/>
      <c r="D3036" s="198"/>
      <c r="E3036" s="237"/>
      <c r="P3036" s="236"/>
      <c r="S3036" s="323"/>
    </row>
    <row r="3037" spans="1:19" s="195" customFormat="1" ht="15" customHeight="1">
      <c r="A3037" s="216"/>
      <c r="B3037" s="247"/>
      <c r="C3037" s="198"/>
      <c r="D3037" s="198"/>
      <c r="F3037" s="236"/>
      <c r="P3037" s="236"/>
      <c r="S3037" s="323"/>
    </row>
    <row r="3038" spans="1:19" s="195" customFormat="1" ht="15" customHeight="1">
      <c r="A3038" s="216"/>
      <c r="B3038" s="247"/>
      <c r="C3038" s="198"/>
      <c r="D3038" s="198"/>
      <c r="F3038" s="236"/>
      <c r="P3038" s="236"/>
      <c r="S3038" s="323"/>
    </row>
    <row r="3039" spans="1:19" s="195" customFormat="1" ht="15" customHeight="1">
      <c r="A3039" s="216"/>
      <c r="B3039" s="247"/>
      <c r="C3039" s="198"/>
      <c r="D3039" s="198"/>
      <c r="F3039" s="236"/>
      <c r="P3039" s="236"/>
      <c r="S3039" s="323"/>
    </row>
    <row r="3040" spans="1:19" s="195" customFormat="1" ht="15" customHeight="1">
      <c r="A3040" s="216"/>
      <c r="B3040" s="247"/>
      <c r="C3040" s="198"/>
      <c r="D3040" s="198"/>
      <c r="F3040" s="236"/>
      <c r="P3040" s="236"/>
      <c r="S3040" s="323"/>
    </row>
    <row r="3041" spans="1:19" s="195" customFormat="1" ht="15" customHeight="1">
      <c r="A3041" s="216"/>
      <c r="B3041" s="247"/>
      <c r="C3041" s="198"/>
      <c r="D3041" s="198"/>
      <c r="F3041" s="236"/>
      <c r="P3041" s="236"/>
      <c r="S3041" s="323"/>
    </row>
    <row r="3042" spans="1:19" s="195" customFormat="1" ht="15" customHeight="1">
      <c r="A3042" s="216"/>
      <c r="B3042" s="247"/>
      <c r="C3042" s="198"/>
      <c r="D3042" s="198"/>
      <c r="F3042" s="236"/>
      <c r="P3042" s="236"/>
      <c r="S3042" s="323"/>
    </row>
    <row r="3043" spans="1:19" s="195" customFormat="1" ht="15" customHeight="1">
      <c r="A3043" s="216"/>
      <c r="B3043" s="247"/>
      <c r="C3043" s="198"/>
      <c r="D3043" s="198"/>
      <c r="F3043" s="236"/>
      <c r="P3043" s="236"/>
      <c r="S3043" s="323"/>
    </row>
    <row r="3044" spans="1:19" s="195" customFormat="1" ht="15" customHeight="1">
      <c r="A3044" s="216"/>
      <c r="B3044" s="247"/>
      <c r="C3044" s="198"/>
      <c r="D3044" s="198"/>
      <c r="F3044" s="236"/>
      <c r="P3044" s="236"/>
      <c r="S3044" s="320"/>
    </row>
    <row r="3045" spans="1:19" s="195" customFormat="1" ht="15" customHeight="1">
      <c r="A3045" s="281"/>
      <c r="B3045" s="258"/>
      <c r="C3045" s="259"/>
      <c r="D3045" s="259"/>
      <c r="E3045" s="282"/>
      <c r="F3045" s="308"/>
      <c r="G3045" s="212"/>
      <c r="H3045" s="212"/>
      <c r="I3045" s="212"/>
      <c r="J3045" s="212"/>
      <c r="K3045" s="212"/>
      <c r="L3045" s="212"/>
      <c r="M3045" s="212"/>
      <c r="N3045" s="212"/>
      <c r="O3045" s="212"/>
      <c r="P3045" s="308"/>
      <c r="Q3045" s="212"/>
      <c r="R3045" s="212"/>
      <c r="S3045" s="328"/>
    </row>
    <row r="3046" spans="1:19" s="195" customFormat="1" ht="15" customHeight="1">
      <c r="A3046" s="271" t="s">
        <v>1891</v>
      </c>
      <c r="B3046" s="198"/>
      <c r="C3046" s="198"/>
      <c r="D3046" s="198"/>
      <c r="J3046" s="196"/>
      <c r="M3046" s="196"/>
      <c r="S3046" s="272" t="s">
        <v>1892</v>
      </c>
    </row>
    <row r="3047" spans="1:19" s="195" customFormat="1" ht="15" customHeight="1">
      <c r="A3047" s="216"/>
      <c r="C3047" s="196"/>
      <c r="J3047" s="196"/>
      <c r="M3047" s="196"/>
      <c r="O3047" s="196"/>
      <c r="S3047" s="270"/>
    </row>
    <row r="3048" spans="1:19" s="195" customFormat="1" ht="15" customHeight="1">
      <c r="A3048" s="216"/>
      <c r="C3048" s="196"/>
      <c r="J3048" s="196"/>
      <c r="M3048" s="196"/>
      <c r="S3048" s="270"/>
    </row>
    <row r="3049" spans="1:19" s="195" customFormat="1" ht="15" customHeight="1">
      <c r="A3049" s="216"/>
      <c r="C3049" s="196"/>
      <c r="J3049" s="196"/>
      <c r="M3049" s="196"/>
      <c r="S3049" s="270"/>
    </row>
    <row r="3050" spans="1:19" s="195" customFormat="1" ht="15" customHeight="1">
      <c r="A3050" s="216"/>
      <c r="C3050" s="196"/>
      <c r="J3050" s="196"/>
      <c r="M3050" s="196"/>
      <c r="S3050" s="270"/>
    </row>
    <row r="3051" spans="1:19" s="195" customFormat="1" ht="15" customHeight="1">
      <c r="A3051" s="216"/>
      <c r="C3051" s="196"/>
      <c r="J3051" s="196"/>
      <c r="M3051" s="196"/>
      <c r="S3051" s="270"/>
    </row>
    <row r="3052" spans="1:19" s="195" customFormat="1" ht="24" customHeight="1">
      <c r="A3052" s="194" t="s">
        <v>1670</v>
      </c>
      <c r="B3052" s="198"/>
      <c r="C3052" s="198"/>
      <c r="D3052" s="198"/>
      <c r="E3052" s="265"/>
      <c r="J3052" s="196"/>
      <c r="M3052" s="196"/>
      <c r="S3052" s="315" t="s">
        <v>1671</v>
      </c>
    </row>
    <row r="3053" spans="1:19" s="195" customFormat="1" ht="18" customHeight="1">
      <c r="A3053" s="201" t="s">
        <v>1996</v>
      </c>
      <c r="B3053" s="198"/>
      <c r="C3053" s="198"/>
      <c r="D3053" s="198"/>
      <c r="E3053" s="265"/>
      <c r="J3053" s="196"/>
      <c r="M3053" s="196"/>
      <c r="S3053" s="316" t="s">
        <v>1997</v>
      </c>
    </row>
    <row r="3054" spans="1:19" s="195" customFormat="1" ht="18" customHeight="1">
      <c r="A3054" s="207" t="s">
        <v>1674</v>
      </c>
      <c r="B3054" s="198"/>
      <c r="C3054" s="198"/>
      <c r="D3054" s="198"/>
      <c r="J3054" s="196"/>
      <c r="M3054" s="196"/>
      <c r="S3054" s="209" t="s">
        <v>1675</v>
      </c>
    </row>
    <row r="3055" spans="1:19" s="195" customFormat="1" ht="11.45" customHeight="1">
      <c r="A3055" s="211"/>
      <c r="B3055" s="212"/>
      <c r="C3055" s="212"/>
      <c r="D3055" s="212"/>
      <c r="E3055" s="212"/>
      <c r="F3055" s="212"/>
      <c r="G3055" s="212"/>
      <c r="H3055" s="212"/>
      <c r="I3055" s="212"/>
      <c r="J3055" s="212"/>
      <c r="K3055" s="212"/>
      <c r="L3055" s="212"/>
      <c r="M3055" s="212"/>
      <c r="N3055" s="212"/>
      <c r="O3055" s="212"/>
      <c r="P3055" s="212"/>
      <c r="Q3055" s="212"/>
      <c r="R3055" s="212"/>
      <c r="S3055" s="214"/>
    </row>
    <row r="3056" spans="1:19" s="195" customFormat="1" ht="11.45" customHeight="1">
      <c r="A3056" s="217"/>
      <c r="B3056" s="2269">
        <v>2020</v>
      </c>
      <c r="C3056" s="2270"/>
      <c r="D3056" s="2270"/>
      <c r="E3056" s="2270"/>
      <c r="F3056" s="2270"/>
      <c r="G3056" s="2270"/>
      <c r="H3056" s="2270"/>
      <c r="I3056" s="2270"/>
      <c r="J3056" s="2270"/>
      <c r="K3056" s="2271"/>
      <c r="L3056" s="2269">
        <v>2019</v>
      </c>
      <c r="M3056" s="2270"/>
      <c r="N3056" s="2270"/>
      <c r="O3056" s="2270"/>
      <c r="P3056" s="2270"/>
      <c r="Q3056" s="2270"/>
      <c r="R3056" s="2271"/>
      <c r="S3056" s="317"/>
    </row>
    <row r="3057" spans="1:19" s="195" customFormat="1" ht="11.45" customHeight="1">
      <c r="A3057" s="217"/>
      <c r="B3057" s="2272"/>
      <c r="C3057" s="2273"/>
      <c r="D3057" s="2273"/>
      <c r="E3057" s="2273"/>
      <c r="F3057" s="2273"/>
      <c r="G3057" s="2273"/>
      <c r="H3057" s="2273"/>
      <c r="I3057" s="2273"/>
      <c r="J3057" s="2273"/>
      <c r="K3057" s="2274"/>
      <c r="L3057" s="2272"/>
      <c r="M3057" s="2273"/>
      <c r="N3057" s="2273"/>
      <c r="O3057" s="2273"/>
      <c r="P3057" s="2273"/>
      <c r="Q3057" s="2273"/>
      <c r="R3057" s="2274"/>
      <c r="S3057" s="318" t="s">
        <v>1570</v>
      </c>
    </row>
    <row r="3058" spans="1:19" s="195" customFormat="1" ht="11.45" customHeight="1">
      <c r="A3058" s="217"/>
      <c r="B3058" s="711" t="s">
        <v>45</v>
      </c>
      <c r="C3058" s="224" t="s">
        <v>47</v>
      </c>
      <c r="D3058" s="224" t="s">
        <v>27</v>
      </c>
      <c r="E3058" s="221"/>
      <c r="F3058" s="219" t="s">
        <v>28</v>
      </c>
      <c r="G3058" s="220" t="s">
        <v>29</v>
      </c>
      <c r="H3058" s="220" t="s">
        <v>30</v>
      </c>
      <c r="I3058" s="223" t="s">
        <v>23</v>
      </c>
      <c r="J3058" s="222" t="s">
        <v>24</v>
      </c>
      <c r="K3058" s="222" t="s">
        <v>25</v>
      </c>
      <c r="L3058" s="223" t="s">
        <v>1571</v>
      </c>
      <c r="M3058" s="223" t="s">
        <v>1676</v>
      </c>
      <c r="N3058" s="223" t="s">
        <v>26</v>
      </c>
      <c r="O3058" s="225"/>
      <c r="P3058" s="224" t="s">
        <v>45</v>
      </c>
      <c r="Q3058" s="224" t="s">
        <v>47</v>
      </c>
      <c r="R3058" s="712" t="s">
        <v>27</v>
      </c>
      <c r="S3058" s="318"/>
    </row>
    <row r="3059" spans="1:19" s="195" customFormat="1" ht="11.45" customHeight="1">
      <c r="A3059" s="226"/>
      <c r="B3059" s="714" t="s">
        <v>13</v>
      </c>
      <c r="C3059" s="232" t="s">
        <v>46</v>
      </c>
      <c r="D3059" s="232" t="s">
        <v>12</v>
      </c>
      <c r="E3059" s="229"/>
      <c r="F3059" s="227" t="s">
        <v>11</v>
      </c>
      <c r="G3059" s="228" t="s">
        <v>10</v>
      </c>
      <c r="H3059" s="228" t="s">
        <v>9</v>
      </c>
      <c r="I3059" s="231" t="s">
        <v>8</v>
      </c>
      <c r="J3059" s="230" t="s">
        <v>7</v>
      </c>
      <c r="K3059" s="230" t="s">
        <v>6</v>
      </c>
      <c r="L3059" s="231" t="s">
        <v>1575</v>
      </c>
      <c r="M3059" s="231" t="s">
        <v>1576</v>
      </c>
      <c r="N3059" s="231" t="s">
        <v>1577</v>
      </c>
      <c r="O3059" s="233"/>
      <c r="P3059" s="232" t="s">
        <v>13</v>
      </c>
      <c r="Q3059" s="232" t="s">
        <v>46</v>
      </c>
      <c r="R3059" s="715" t="s">
        <v>12</v>
      </c>
      <c r="S3059" s="319"/>
    </row>
    <row r="3060" spans="1:19" s="195" customFormat="1" ht="15" customHeight="1">
      <c r="A3060" s="303"/>
      <c r="B3060" s="241"/>
      <c r="C3060" s="242"/>
      <c r="D3060" s="242"/>
      <c r="E3060" s="329"/>
      <c r="J3060" s="196"/>
      <c r="M3060" s="196"/>
      <c r="O3060" s="196"/>
      <c r="P3060" s="236"/>
      <c r="R3060" s="296"/>
      <c r="S3060" s="320"/>
    </row>
    <row r="3061" spans="1:19" s="195" customFormat="1" ht="15" customHeight="1">
      <c r="A3061" s="240" t="s">
        <v>1677</v>
      </c>
      <c r="B3061" s="241">
        <f>'[2]tr (2)'!C2080</f>
        <v>103</v>
      </c>
      <c r="C3061" s="242">
        <f>'[2]tr (2)'!D2080</f>
        <v>102.5</v>
      </c>
      <c r="D3061" s="242">
        <f>'[2]tr (2)'!E2080</f>
        <v>100.5</v>
      </c>
      <c r="E3061" s="244"/>
      <c r="F3061" s="242">
        <f>'[2]tr (2)'!F2080</f>
        <v>100.5</v>
      </c>
      <c r="G3061" s="242">
        <f>'[2]tr (2)'!G2080</f>
        <v>101.3</v>
      </c>
      <c r="H3061" s="242">
        <f>'[2]tr (2)'!H2080</f>
        <v>101.7</v>
      </c>
      <c r="I3061" s="242">
        <f>'[2]tr (2)'!I2080</f>
        <v>101.3</v>
      </c>
      <c r="J3061" s="242">
        <f>'[2]tr (2)'!J2080</f>
        <v>100.8</v>
      </c>
      <c r="K3061" s="242">
        <f>'[2]tr (2)'!K2080</f>
        <v>101.2</v>
      </c>
      <c r="L3061" s="242">
        <f>'[2]tr (2)'!L2080</f>
        <v>101.8</v>
      </c>
      <c r="M3061" s="242">
        <f>'[2]tr (2)'!M2080</f>
        <v>101.4</v>
      </c>
      <c r="N3061" s="242">
        <f>'[2]tr (2)'!N2080</f>
        <v>101.4</v>
      </c>
      <c r="O3061" s="244"/>
      <c r="P3061" s="242">
        <f>'[2]tr (2)'!O2080</f>
        <v>100.9</v>
      </c>
      <c r="Q3061" s="242">
        <f>'[2]tr (2)'!P2080</f>
        <v>100.7</v>
      </c>
      <c r="R3061" s="242">
        <f>'[2]tr (2)'!Q2080</f>
        <v>101</v>
      </c>
      <c r="S3061" s="321" t="s">
        <v>1678</v>
      </c>
    </row>
    <row r="3062" spans="1:19" s="195" customFormat="1" ht="15" customHeight="1">
      <c r="A3062" s="246"/>
      <c r="B3062" s="247"/>
      <c r="C3062" s="198"/>
      <c r="D3062" s="242"/>
      <c r="E3062" s="244"/>
      <c r="F3062" s="242"/>
      <c r="G3062" s="242"/>
      <c r="H3062" s="242"/>
      <c r="I3062" s="242"/>
      <c r="J3062" s="242"/>
      <c r="K3062" s="242"/>
      <c r="L3062" s="242"/>
      <c r="M3062" s="242"/>
      <c r="N3062" s="242"/>
      <c r="O3062" s="244"/>
      <c r="P3062" s="242"/>
      <c r="Q3062" s="242"/>
      <c r="R3062" s="242"/>
      <c r="S3062" s="326"/>
    </row>
    <row r="3063" spans="1:19" s="195" customFormat="1" ht="15" customHeight="1">
      <c r="A3063" s="249" t="s">
        <v>1679</v>
      </c>
      <c r="B3063" s="241">
        <f>'[2]tr (2)'!C2082</f>
        <v>103.8</v>
      </c>
      <c r="C3063" s="242">
        <f>'[2]tr (2)'!D2082</f>
        <v>102.8</v>
      </c>
      <c r="D3063" s="242">
        <f>'[2]tr (2)'!E2082</f>
        <v>98</v>
      </c>
      <c r="E3063" s="244"/>
      <c r="F3063" s="242">
        <f>'[2]tr (2)'!F2082</f>
        <v>98.5</v>
      </c>
      <c r="G3063" s="242">
        <f>'[2]tr (2)'!G2082</f>
        <v>100.6</v>
      </c>
      <c r="H3063" s="242">
        <f>'[2]tr (2)'!H2082</f>
        <v>101.8</v>
      </c>
      <c r="I3063" s="242">
        <f>'[2]tr (2)'!I2082</f>
        <v>99.9</v>
      </c>
      <c r="J3063" s="242">
        <f>'[2]tr (2)'!J2082</f>
        <v>98.7</v>
      </c>
      <c r="K3063" s="242">
        <f>'[2]tr (2)'!K2082</f>
        <v>99.3</v>
      </c>
      <c r="L3063" s="242">
        <f>'[2]tr (2)'!L2082</f>
        <v>101.1</v>
      </c>
      <c r="M3063" s="242">
        <f>'[2]tr (2)'!M2082</f>
        <v>100.2</v>
      </c>
      <c r="N3063" s="242">
        <f>'[2]tr (2)'!N2082</f>
        <v>100.2</v>
      </c>
      <c r="O3063" s="244"/>
      <c r="P3063" s="242">
        <f>'[2]tr (2)'!O2082</f>
        <v>99</v>
      </c>
      <c r="Q3063" s="242">
        <f>'[2]tr (2)'!P2082</f>
        <v>98.9</v>
      </c>
      <c r="R3063" s="242">
        <f>'[2]tr (2)'!Q2082</f>
        <v>99.8</v>
      </c>
      <c r="S3063" s="325" t="s">
        <v>1680</v>
      </c>
    </row>
    <row r="3064" spans="1:19" s="195" customFormat="1" ht="15" customHeight="1">
      <c r="A3064" s="216" t="s">
        <v>1681</v>
      </c>
      <c r="B3064" s="247">
        <f>'[2]tr (2)'!C2083</f>
        <v>101.8</v>
      </c>
      <c r="C3064" s="198">
        <f>'[2]tr (2)'!D2083</f>
        <v>101.8</v>
      </c>
      <c r="D3064" s="198">
        <f>'[2]tr (2)'!E2083</f>
        <v>101.9</v>
      </c>
      <c r="E3064" s="251"/>
      <c r="F3064" s="198">
        <f>'[2]tr (2)'!F2083</f>
        <v>101.9</v>
      </c>
      <c r="G3064" s="198">
        <f>'[2]tr (2)'!G2083</f>
        <v>101.2</v>
      </c>
      <c r="H3064" s="198">
        <f>'[2]tr (2)'!H2083</f>
        <v>101.2</v>
      </c>
      <c r="I3064" s="198">
        <f>'[2]tr (2)'!I2083</f>
        <v>100.3</v>
      </c>
      <c r="J3064" s="198">
        <f>'[2]tr (2)'!J2083</f>
        <v>100</v>
      </c>
      <c r="K3064" s="198">
        <f>'[2]tr (2)'!K2083</f>
        <v>100</v>
      </c>
      <c r="L3064" s="198">
        <f>'[2]tr (2)'!L2083</f>
        <v>100</v>
      </c>
      <c r="M3064" s="198">
        <f>'[2]tr (2)'!M2083</f>
        <v>100.2</v>
      </c>
      <c r="N3064" s="198">
        <f>'[2]tr (2)'!N2083</f>
        <v>100.2</v>
      </c>
      <c r="O3064" s="251"/>
      <c r="P3064" s="198">
        <f>'[2]tr (2)'!O2083</f>
        <v>100.3</v>
      </c>
      <c r="Q3064" s="198">
        <f>'[2]tr (2)'!P2083</f>
        <v>100.1</v>
      </c>
      <c r="R3064" s="198">
        <f>'[2]tr (2)'!Q2083</f>
        <v>100.1</v>
      </c>
      <c r="S3064" s="323" t="s">
        <v>1682</v>
      </c>
    </row>
    <row r="3065" spans="1:19" s="195" customFormat="1" ht="15" customHeight="1">
      <c r="A3065" s="216" t="s">
        <v>1683</v>
      </c>
      <c r="B3065" s="247">
        <f>'[2]tr (2)'!C2084</f>
        <v>99.3</v>
      </c>
      <c r="C3065" s="198">
        <f>'[2]tr (2)'!D2084</f>
        <v>98.7</v>
      </c>
      <c r="D3065" s="198">
        <f>'[2]tr (2)'!E2084</f>
        <v>98.8</v>
      </c>
      <c r="E3065" s="251"/>
      <c r="F3065" s="198">
        <f>'[2]tr (2)'!F2084</f>
        <v>96.5</v>
      </c>
      <c r="G3065" s="198">
        <f>'[2]tr (2)'!G2084</f>
        <v>98.2</v>
      </c>
      <c r="H3065" s="198">
        <f>'[2]tr (2)'!H2084</f>
        <v>99.1</v>
      </c>
      <c r="I3065" s="198">
        <f>'[2]tr (2)'!I2084</f>
        <v>100.1</v>
      </c>
      <c r="J3065" s="198">
        <f>'[2]tr (2)'!J2084</f>
        <v>100</v>
      </c>
      <c r="K3065" s="198">
        <f>'[2]tr (2)'!K2084</f>
        <v>101.3</v>
      </c>
      <c r="L3065" s="198">
        <f>'[2]tr (2)'!L2084</f>
        <v>105.1</v>
      </c>
      <c r="M3065" s="198">
        <f>'[2]tr (2)'!M2084</f>
        <v>104.7</v>
      </c>
      <c r="N3065" s="198">
        <f>'[2]tr (2)'!N2084</f>
        <v>107.2</v>
      </c>
      <c r="O3065" s="251"/>
      <c r="P3065" s="198">
        <f>'[2]tr (2)'!O2084</f>
        <v>106.5</v>
      </c>
      <c r="Q3065" s="198">
        <f>'[2]tr (2)'!P2084</f>
        <v>107.4</v>
      </c>
      <c r="R3065" s="198">
        <f>'[2]tr (2)'!Q2084</f>
        <v>107.4</v>
      </c>
      <c r="S3065" s="323" t="s">
        <v>1684</v>
      </c>
    </row>
    <row r="3066" spans="1:19" s="195" customFormat="1" ht="15" customHeight="1">
      <c r="A3066" s="216" t="s">
        <v>1685</v>
      </c>
      <c r="B3066" s="247">
        <f>'[2]tr (2)'!C2085</f>
        <v>97.4</v>
      </c>
      <c r="C3066" s="198">
        <f>'[2]tr (2)'!D2085</f>
        <v>105</v>
      </c>
      <c r="D3066" s="198">
        <f>'[2]tr (2)'!E2085</f>
        <v>100.5</v>
      </c>
      <c r="E3066" s="251"/>
      <c r="F3066" s="198">
        <f>'[2]tr (2)'!F2085</f>
        <v>98.7</v>
      </c>
      <c r="G3066" s="198">
        <f>'[2]tr (2)'!G2085</f>
        <v>110.4</v>
      </c>
      <c r="H3066" s="198">
        <f>'[2]tr (2)'!H2085</f>
        <v>121.8</v>
      </c>
      <c r="I3066" s="198">
        <f>'[2]tr (2)'!I2085</f>
        <v>97.8</v>
      </c>
      <c r="J3066" s="198">
        <f>'[2]tr (2)'!J2085</f>
        <v>98.6</v>
      </c>
      <c r="K3066" s="198">
        <f>'[2]tr (2)'!K2085</f>
        <v>98.8</v>
      </c>
      <c r="L3066" s="198">
        <f>'[2]tr (2)'!L2085</f>
        <v>97.2</v>
      </c>
      <c r="M3066" s="198">
        <f>'[2]tr (2)'!M2085</f>
        <v>99.1</v>
      </c>
      <c r="N3066" s="198">
        <f>'[2]tr (2)'!N2085</f>
        <v>98.2</v>
      </c>
      <c r="O3066" s="251"/>
      <c r="P3066" s="198">
        <f>'[2]tr (2)'!O2085</f>
        <v>95.9</v>
      </c>
      <c r="Q3066" s="198">
        <f>'[2]tr (2)'!P2085</f>
        <v>97.7</v>
      </c>
      <c r="R3066" s="198">
        <f>'[2]tr (2)'!Q2085</f>
        <v>92.8</v>
      </c>
      <c r="S3066" s="322" t="s">
        <v>1686</v>
      </c>
    </row>
    <row r="3067" spans="1:19" s="195" customFormat="1" ht="15" customHeight="1">
      <c r="A3067" s="216" t="s">
        <v>1687</v>
      </c>
      <c r="B3067" s="247">
        <f>'[2]tr (2)'!C2086</f>
        <v>102.5</v>
      </c>
      <c r="C3067" s="198">
        <f>'[2]tr (2)'!D2086</f>
        <v>101.1</v>
      </c>
      <c r="D3067" s="198">
        <f>'[2]tr (2)'!E2086</f>
        <v>101</v>
      </c>
      <c r="E3067" s="251"/>
      <c r="F3067" s="198">
        <f>'[2]tr (2)'!F2086</f>
        <v>101</v>
      </c>
      <c r="G3067" s="198">
        <f>'[2]tr (2)'!G2086</f>
        <v>102.5</v>
      </c>
      <c r="H3067" s="198">
        <f>'[2]tr (2)'!H2086</f>
        <v>102.5</v>
      </c>
      <c r="I3067" s="198">
        <f>'[2]tr (2)'!I2086</f>
        <v>102.5</v>
      </c>
      <c r="J3067" s="198">
        <f>'[2]tr (2)'!J2086</f>
        <v>102.1</v>
      </c>
      <c r="K3067" s="198">
        <f>'[2]tr (2)'!K2086</f>
        <v>103.1</v>
      </c>
      <c r="L3067" s="198">
        <f>'[2]tr (2)'!L2086</f>
        <v>103.1</v>
      </c>
      <c r="M3067" s="198">
        <f>'[2]tr (2)'!M2086</f>
        <v>102</v>
      </c>
      <c r="N3067" s="198">
        <f>'[2]tr (2)'!N2086</f>
        <v>101.2</v>
      </c>
      <c r="O3067" s="251"/>
      <c r="P3067" s="198">
        <f>'[2]tr (2)'!O2086</f>
        <v>101.9</v>
      </c>
      <c r="Q3067" s="198">
        <f>'[2]tr (2)'!P2086</f>
        <v>101.6</v>
      </c>
      <c r="R3067" s="198">
        <f>'[2]tr (2)'!Q2086</f>
        <v>102.3</v>
      </c>
      <c r="S3067" s="322" t="s">
        <v>1688</v>
      </c>
    </row>
    <row r="3068" spans="1:19" s="195" customFormat="1" ht="15" customHeight="1">
      <c r="A3068" s="216" t="s">
        <v>1689</v>
      </c>
      <c r="B3068" s="247">
        <f>'[2]tr (2)'!C2087</f>
        <v>92.5</v>
      </c>
      <c r="C3068" s="198">
        <f>'[2]tr (2)'!D2087</f>
        <v>92.4</v>
      </c>
      <c r="D3068" s="198">
        <f>'[2]tr (2)'!E2087</f>
        <v>92.4</v>
      </c>
      <c r="E3068" s="251"/>
      <c r="F3068" s="198">
        <f>'[2]tr (2)'!F2087</f>
        <v>89.8</v>
      </c>
      <c r="G3068" s="198">
        <f>'[2]tr (2)'!G2087</f>
        <v>89.8</v>
      </c>
      <c r="H3068" s="198">
        <f>'[2]tr (2)'!H2087</f>
        <v>89.8</v>
      </c>
      <c r="I3068" s="198">
        <f>'[2]tr (2)'!I2087</f>
        <v>92</v>
      </c>
      <c r="J3068" s="198">
        <f>'[2]tr (2)'!J2087</f>
        <v>92</v>
      </c>
      <c r="K3068" s="198">
        <f>'[2]tr (2)'!K2087</f>
        <v>94.4</v>
      </c>
      <c r="L3068" s="198">
        <f>'[2]tr (2)'!L2087</f>
        <v>94</v>
      </c>
      <c r="M3068" s="198">
        <f>'[2]tr (2)'!M2087</f>
        <v>91.7</v>
      </c>
      <c r="N3068" s="198">
        <f>'[2]tr (2)'!N2087</f>
        <v>91.4</v>
      </c>
      <c r="O3068" s="251"/>
      <c r="P3068" s="198">
        <f>'[2]tr (2)'!O2087</f>
        <v>91</v>
      </c>
      <c r="Q3068" s="198">
        <f>'[2]tr (2)'!P2087</f>
        <v>90.9</v>
      </c>
      <c r="R3068" s="198">
        <f>'[2]tr (2)'!Q2087</f>
        <v>90.9</v>
      </c>
      <c r="S3068" s="322" t="s">
        <v>1690</v>
      </c>
    </row>
    <row r="3069" spans="1:19" s="195" customFormat="1" ht="15" customHeight="1">
      <c r="A3069" s="216" t="s">
        <v>1691</v>
      </c>
      <c r="B3069" s="247">
        <f>'[2]tr (2)'!C2088</f>
        <v>127.9</v>
      </c>
      <c r="C3069" s="198">
        <f>'[2]tr (2)'!D2088</f>
        <v>127.5</v>
      </c>
      <c r="D3069" s="198">
        <f>'[2]tr (2)'!E2088</f>
        <v>106.7</v>
      </c>
      <c r="E3069" s="251"/>
      <c r="F3069" s="198">
        <f>'[2]tr (2)'!F2088</f>
        <v>105.6</v>
      </c>
      <c r="G3069" s="198">
        <f>'[2]tr (2)'!G2088</f>
        <v>108.5</v>
      </c>
      <c r="H3069" s="198">
        <f>'[2]tr (2)'!H2088</f>
        <v>116.5</v>
      </c>
      <c r="I3069" s="198">
        <f>'[2]tr (2)'!I2088</f>
        <v>103.7</v>
      </c>
      <c r="J3069" s="198">
        <f>'[2]tr (2)'!J2088</f>
        <v>101.3</v>
      </c>
      <c r="K3069" s="198">
        <f>'[2]tr (2)'!K2088</f>
        <v>96.2</v>
      </c>
      <c r="L3069" s="198">
        <f>'[2]tr (2)'!L2088</f>
        <v>97.2</v>
      </c>
      <c r="M3069" s="198">
        <f>'[2]tr (2)'!M2088</f>
        <v>92.6</v>
      </c>
      <c r="N3069" s="198">
        <f>'[2]tr (2)'!N2088</f>
        <v>94.1</v>
      </c>
      <c r="O3069" s="251"/>
      <c r="P3069" s="198">
        <f>'[2]tr (2)'!O2088</f>
        <v>92.8</v>
      </c>
      <c r="Q3069" s="198">
        <f>'[2]tr (2)'!P2088</f>
        <v>92.5</v>
      </c>
      <c r="R3069" s="198">
        <f>'[2]tr (2)'!Q2088</f>
        <v>88.8</v>
      </c>
      <c r="S3069" s="322" t="s">
        <v>1692</v>
      </c>
    </row>
    <row r="3070" spans="1:19" s="195" customFormat="1" ht="15" customHeight="1">
      <c r="A3070" s="216" t="s">
        <v>1693</v>
      </c>
      <c r="B3070" s="247">
        <f>'[2]tr (2)'!C2089</f>
        <v>108.1</v>
      </c>
      <c r="C3070" s="198">
        <f>'[2]tr (2)'!D2089</f>
        <v>102</v>
      </c>
      <c r="D3070" s="198">
        <f>'[2]tr (2)'!E2089</f>
        <v>84.9</v>
      </c>
      <c r="E3070" s="251"/>
      <c r="F3070" s="198">
        <f>'[2]tr (2)'!F2089</f>
        <v>95.5</v>
      </c>
      <c r="G3070" s="198">
        <f>'[2]tr (2)'!G2089</f>
        <v>103.8</v>
      </c>
      <c r="H3070" s="198">
        <f>'[2]tr (2)'!H2089</f>
        <v>101.9</v>
      </c>
      <c r="I3070" s="198">
        <f>'[2]tr (2)'!I2089</f>
        <v>101</v>
      </c>
      <c r="J3070" s="198">
        <f>'[2]tr (2)'!J2089</f>
        <v>95</v>
      </c>
      <c r="K3070" s="198">
        <f>'[2]tr (2)'!K2089</f>
        <v>99</v>
      </c>
      <c r="L3070" s="198">
        <f>'[2]tr (2)'!L2089</f>
        <v>105.9</v>
      </c>
      <c r="M3070" s="198">
        <f>'[2]tr (2)'!M2089</f>
        <v>105.5</v>
      </c>
      <c r="N3070" s="198">
        <f>'[2]tr (2)'!N2089</f>
        <v>100.9</v>
      </c>
      <c r="O3070" s="251"/>
      <c r="P3070" s="198">
        <f>'[2]tr (2)'!O2089</f>
        <v>94.6</v>
      </c>
      <c r="Q3070" s="198">
        <f>'[2]tr (2)'!P2089</f>
        <v>92.6</v>
      </c>
      <c r="R3070" s="198">
        <f>'[2]tr (2)'!Q2089</f>
        <v>103.1</v>
      </c>
      <c r="S3070" s="322" t="s">
        <v>1694</v>
      </c>
    </row>
    <row r="3071" spans="1:19" s="195" customFormat="1" ht="15" customHeight="1">
      <c r="A3071" s="216" t="s">
        <v>1695</v>
      </c>
      <c r="B3071" s="247">
        <f>'[2]tr (2)'!C2090</f>
        <v>99.9</v>
      </c>
      <c r="C3071" s="198">
        <f>'[2]tr (2)'!D2090</f>
        <v>99.9</v>
      </c>
      <c r="D3071" s="198">
        <f>'[2]tr (2)'!E2090</f>
        <v>99.9</v>
      </c>
      <c r="E3071" s="251"/>
      <c r="F3071" s="198">
        <f>'[2]tr (2)'!F2090</f>
        <v>99.6</v>
      </c>
      <c r="G3071" s="198">
        <f>'[2]tr (2)'!G2090</f>
        <v>99.5</v>
      </c>
      <c r="H3071" s="198">
        <f>'[2]tr (2)'!H2090</f>
        <v>99.5</v>
      </c>
      <c r="I3071" s="198">
        <f>'[2]tr (2)'!I2090</f>
        <v>99.5</v>
      </c>
      <c r="J3071" s="198">
        <f>'[2]tr (2)'!J2090</f>
        <v>99.5</v>
      </c>
      <c r="K3071" s="198">
        <f>'[2]tr (2)'!K2090</f>
        <v>99.3</v>
      </c>
      <c r="L3071" s="198">
        <f>'[2]tr (2)'!L2090</f>
        <v>99.3</v>
      </c>
      <c r="M3071" s="198">
        <f>'[2]tr (2)'!M2090</f>
        <v>99.4</v>
      </c>
      <c r="N3071" s="198">
        <f>'[2]tr (2)'!N2090</f>
        <v>99.4</v>
      </c>
      <c r="O3071" s="251"/>
      <c r="P3071" s="198">
        <f>'[2]tr (2)'!O2090</f>
        <v>99.4</v>
      </c>
      <c r="Q3071" s="198">
        <f>'[2]tr (2)'!P2090</f>
        <v>99.5</v>
      </c>
      <c r="R3071" s="198">
        <f>'[2]tr (2)'!Q2090</f>
        <v>99.3</v>
      </c>
      <c r="S3071" s="322" t="s">
        <v>1696</v>
      </c>
    </row>
    <row r="3072" spans="1:19" s="195" customFormat="1" ht="15" customHeight="1">
      <c r="A3072" s="216" t="s">
        <v>1697</v>
      </c>
      <c r="B3072" s="247">
        <f>'[2]tr (2)'!C2091</f>
        <v>97.8</v>
      </c>
      <c r="C3072" s="198">
        <f>'[2]tr (2)'!D2091</f>
        <v>97.8</v>
      </c>
      <c r="D3072" s="198">
        <f>'[2]tr (2)'!E2091</f>
        <v>97.7</v>
      </c>
      <c r="E3072" s="251"/>
      <c r="F3072" s="198">
        <f>'[2]tr (2)'!F2091</f>
        <v>98.5</v>
      </c>
      <c r="G3072" s="198">
        <f>'[2]tr (2)'!G2091</f>
        <v>98.1</v>
      </c>
      <c r="H3072" s="198">
        <f>'[2]tr (2)'!H2091</f>
        <v>98.1</v>
      </c>
      <c r="I3072" s="198">
        <f>'[2]tr (2)'!I2091</f>
        <v>97.8</v>
      </c>
      <c r="J3072" s="198">
        <f>'[2]tr (2)'!J2091</f>
        <v>95.9</v>
      </c>
      <c r="K3072" s="198">
        <f>'[2]tr (2)'!K2091</f>
        <v>96.9</v>
      </c>
      <c r="L3072" s="198">
        <f>'[2]tr (2)'!L2091</f>
        <v>96.8</v>
      </c>
      <c r="M3072" s="198">
        <f>'[2]tr (2)'!M2091</f>
        <v>96.6</v>
      </c>
      <c r="N3072" s="198">
        <f>'[2]tr (2)'!N2091</f>
        <v>96.6</v>
      </c>
      <c r="O3072" s="251"/>
      <c r="P3072" s="198">
        <f>'[2]tr (2)'!O2091</f>
        <v>96.3</v>
      </c>
      <c r="Q3072" s="198">
        <f>'[2]tr (2)'!P2091</f>
        <v>96.3</v>
      </c>
      <c r="R3072" s="198">
        <f>'[2]tr (2)'!Q2091</f>
        <v>96.6</v>
      </c>
      <c r="S3072" s="322" t="s">
        <v>1698</v>
      </c>
    </row>
    <row r="3073" spans="1:19" s="195" customFormat="1" ht="15" customHeight="1">
      <c r="A3073" s="216" t="s">
        <v>1699</v>
      </c>
      <c r="B3073" s="247">
        <f>'[2]tr (2)'!C2092</f>
        <v>104.7</v>
      </c>
      <c r="C3073" s="198">
        <f>'[2]tr (2)'!D2092</f>
        <v>104.7</v>
      </c>
      <c r="D3073" s="198">
        <f>'[2]tr (2)'!E2092</f>
        <v>102.8</v>
      </c>
      <c r="E3073" s="251"/>
      <c r="F3073" s="198">
        <f>'[2]tr (2)'!F2092</f>
        <v>101.9</v>
      </c>
      <c r="G3073" s="198">
        <f>'[2]tr (2)'!G2092</f>
        <v>102.4</v>
      </c>
      <c r="H3073" s="198">
        <f>'[2]tr (2)'!H2092</f>
        <v>101.7</v>
      </c>
      <c r="I3073" s="198">
        <f>'[2]tr (2)'!I2092</f>
        <v>102.1</v>
      </c>
      <c r="J3073" s="198">
        <f>'[2]tr (2)'!J2092</f>
        <v>101.6</v>
      </c>
      <c r="K3073" s="198">
        <f>'[2]tr (2)'!K2092</f>
        <v>101.3</v>
      </c>
      <c r="L3073" s="198">
        <f>'[2]tr (2)'!L2092</f>
        <v>101.3</v>
      </c>
      <c r="M3073" s="198">
        <f>'[2]tr (2)'!M2092</f>
        <v>101.3</v>
      </c>
      <c r="N3073" s="198">
        <f>'[2]tr (2)'!N2092</f>
        <v>101.2</v>
      </c>
      <c r="O3073" s="251"/>
      <c r="P3073" s="198">
        <f>'[2]tr (2)'!O2092</f>
        <v>101.2</v>
      </c>
      <c r="Q3073" s="198">
        <f>'[2]tr (2)'!P2092</f>
        <v>102</v>
      </c>
      <c r="R3073" s="198">
        <f>'[2]tr (2)'!Q2092</f>
        <v>100.5</v>
      </c>
      <c r="S3073" s="322" t="s">
        <v>1700</v>
      </c>
    </row>
    <row r="3074" spans="1:19" s="195" customFormat="1" ht="15" customHeight="1">
      <c r="A3074" s="216" t="s">
        <v>1701</v>
      </c>
      <c r="B3074" s="247">
        <f>'[2]tr (2)'!C2093</f>
        <v>98.9</v>
      </c>
      <c r="C3074" s="198">
        <f>'[2]tr (2)'!D2093</f>
        <v>98.9</v>
      </c>
      <c r="D3074" s="198">
        <f>'[2]tr (2)'!E2093</f>
        <v>98.6</v>
      </c>
      <c r="E3074" s="251"/>
      <c r="F3074" s="198">
        <f>'[2]tr (2)'!F2093</f>
        <v>98.6</v>
      </c>
      <c r="G3074" s="198">
        <f>'[2]tr (2)'!G2093</f>
        <v>97.4</v>
      </c>
      <c r="H3074" s="198">
        <f>'[2]tr (2)'!H2093</f>
        <v>97.5</v>
      </c>
      <c r="I3074" s="198">
        <f>'[2]tr (2)'!I2093</f>
        <v>97.5</v>
      </c>
      <c r="J3074" s="198">
        <f>'[2]tr (2)'!J2093</f>
        <v>97.2</v>
      </c>
      <c r="K3074" s="198">
        <f>'[2]tr (2)'!K2093</f>
        <v>98.9</v>
      </c>
      <c r="L3074" s="198">
        <f>'[2]tr (2)'!L2093</f>
        <v>98.9</v>
      </c>
      <c r="M3074" s="198">
        <f>'[2]tr (2)'!M2093</f>
        <v>98.9</v>
      </c>
      <c r="N3074" s="198">
        <f>'[2]tr (2)'!N2093</f>
        <v>98.9</v>
      </c>
      <c r="O3074" s="251"/>
      <c r="P3074" s="198">
        <f>'[2]tr (2)'!O2093</f>
        <v>98.9</v>
      </c>
      <c r="Q3074" s="198">
        <f>'[2]tr (2)'!P2093</f>
        <v>99.5</v>
      </c>
      <c r="R3074" s="198">
        <f>'[2]tr (2)'!Q2093</f>
        <v>99.2</v>
      </c>
      <c r="S3074" s="322" t="s">
        <v>1702</v>
      </c>
    </row>
    <row r="3075" spans="1:19" s="195" customFormat="1" ht="15" customHeight="1">
      <c r="A3075" s="216"/>
      <c r="B3075" s="247"/>
      <c r="C3075" s="198"/>
      <c r="D3075" s="242"/>
      <c r="E3075" s="244"/>
      <c r="F3075" s="242"/>
      <c r="G3075" s="242"/>
      <c r="H3075" s="242"/>
      <c r="I3075" s="242"/>
      <c r="J3075" s="242"/>
      <c r="K3075" s="242"/>
      <c r="L3075" s="242"/>
      <c r="M3075" s="242"/>
      <c r="N3075" s="242"/>
      <c r="O3075" s="244"/>
      <c r="P3075" s="242"/>
      <c r="Q3075" s="242"/>
      <c r="R3075" s="242"/>
      <c r="S3075" s="322"/>
    </row>
    <row r="3076" spans="1:19" s="195" customFormat="1" ht="15" customHeight="1">
      <c r="A3076" s="249" t="s">
        <v>1703</v>
      </c>
      <c r="B3076" s="241">
        <f>'[2]tr (2)'!C2095</f>
        <v>122.8</v>
      </c>
      <c r="C3076" s="242">
        <f>'[2]tr (2)'!D2095</f>
        <v>122.8</v>
      </c>
      <c r="D3076" s="242">
        <f>'[2]tr (2)'!E2095</f>
        <v>120.5</v>
      </c>
      <c r="E3076" s="244"/>
      <c r="F3076" s="242">
        <f>'[2]tr (2)'!F2095</f>
        <v>120.5</v>
      </c>
      <c r="G3076" s="242">
        <f>'[2]tr (2)'!G2095</f>
        <v>120.5</v>
      </c>
      <c r="H3076" s="242">
        <f>'[2]tr (2)'!H2095</f>
        <v>120.5</v>
      </c>
      <c r="I3076" s="242">
        <f>'[2]tr (2)'!I2095</f>
        <v>120.5</v>
      </c>
      <c r="J3076" s="242">
        <f>'[2]tr (2)'!J2095</f>
        <v>120.5</v>
      </c>
      <c r="K3076" s="242">
        <f>'[2]tr (2)'!K2095</f>
        <v>120.5</v>
      </c>
      <c r="L3076" s="242">
        <f>'[2]tr (2)'!L2095</f>
        <v>120.5</v>
      </c>
      <c r="M3076" s="242">
        <f>'[2]tr (2)'!M2095</f>
        <v>120.5</v>
      </c>
      <c r="N3076" s="242">
        <f>'[2]tr (2)'!N2095</f>
        <v>120.5</v>
      </c>
      <c r="O3076" s="244"/>
      <c r="P3076" s="242">
        <f>'[2]tr (2)'!O2095</f>
        <v>120.5</v>
      </c>
      <c r="Q3076" s="242">
        <f>'[2]tr (2)'!P2095</f>
        <v>120.5</v>
      </c>
      <c r="R3076" s="242">
        <f>'[2]tr (2)'!Q2095</f>
        <v>120.5</v>
      </c>
      <c r="S3076" s="326" t="s">
        <v>1704</v>
      </c>
    </row>
    <row r="3077" spans="1:19" s="195" customFormat="1" ht="15" customHeight="1">
      <c r="A3077" s="216" t="s">
        <v>1705</v>
      </c>
      <c r="B3077" s="247">
        <f>'[2]tr (2)'!C2096</f>
        <v>100</v>
      </c>
      <c r="C3077" s="198">
        <f>'[2]tr (2)'!D2096</f>
        <v>100</v>
      </c>
      <c r="D3077" s="198">
        <f>'[2]tr (2)'!E2096</f>
        <v>100</v>
      </c>
      <c r="E3077" s="251"/>
      <c r="F3077" s="198">
        <f>'[2]tr (2)'!F2096</f>
        <v>100</v>
      </c>
      <c r="G3077" s="198">
        <f>'[2]tr (2)'!G2096</f>
        <v>100</v>
      </c>
      <c r="H3077" s="198">
        <f>'[2]tr (2)'!H2096</f>
        <v>100</v>
      </c>
      <c r="I3077" s="198">
        <f>'[2]tr (2)'!I2096</f>
        <v>100</v>
      </c>
      <c r="J3077" s="198">
        <f>'[2]tr (2)'!J2096</f>
        <v>100</v>
      </c>
      <c r="K3077" s="198">
        <f>'[2]tr (2)'!K2096</f>
        <v>100</v>
      </c>
      <c r="L3077" s="198">
        <f>'[2]tr (2)'!L2096</f>
        <v>100</v>
      </c>
      <c r="M3077" s="198">
        <f>'[2]tr (2)'!M2096</f>
        <v>100</v>
      </c>
      <c r="N3077" s="198">
        <f>'[2]tr (2)'!N2096</f>
        <v>100</v>
      </c>
      <c r="O3077" s="251"/>
      <c r="P3077" s="198">
        <f>'[2]tr (2)'!O2096</f>
        <v>100</v>
      </c>
      <c r="Q3077" s="198">
        <f>'[2]tr (2)'!P2096</f>
        <v>100</v>
      </c>
      <c r="R3077" s="198">
        <f>'[2]tr (2)'!Q2096</f>
        <v>100</v>
      </c>
      <c r="S3077" s="323" t="s">
        <v>1706</v>
      </c>
    </row>
    <row r="3078" spans="1:19" s="195" customFormat="1" ht="15" customHeight="1">
      <c r="A3078" s="216" t="s">
        <v>1707</v>
      </c>
      <c r="B3078" s="247">
        <f>'[2]tr (2)'!C2097</f>
        <v>102.9</v>
      </c>
      <c r="C3078" s="198">
        <f>'[2]tr (2)'!D2097</f>
        <v>102.9</v>
      </c>
      <c r="D3078" s="198">
        <f>'[2]tr (2)'!E2097</f>
        <v>102.9</v>
      </c>
      <c r="E3078" s="251"/>
      <c r="F3078" s="198">
        <f>'[2]tr (2)'!F2097</f>
        <v>102.9</v>
      </c>
      <c r="G3078" s="198">
        <f>'[2]tr (2)'!G2097</f>
        <v>102.9</v>
      </c>
      <c r="H3078" s="198">
        <f>'[2]tr (2)'!H2097</f>
        <v>102.9</v>
      </c>
      <c r="I3078" s="198">
        <f>'[2]tr (2)'!I2097</f>
        <v>102.9</v>
      </c>
      <c r="J3078" s="198">
        <f>'[2]tr (2)'!J2097</f>
        <v>102.9</v>
      </c>
      <c r="K3078" s="198">
        <f>'[2]tr (2)'!K2097</f>
        <v>102.9</v>
      </c>
      <c r="L3078" s="198">
        <f>'[2]tr (2)'!L2097</f>
        <v>102.9</v>
      </c>
      <c r="M3078" s="198">
        <f>'[2]tr (2)'!M2097</f>
        <v>102.9</v>
      </c>
      <c r="N3078" s="198">
        <f>'[2]tr (2)'!N2097</f>
        <v>102.9</v>
      </c>
      <c r="O3078" s="251"/>
      <c r="P3078" s="198">
        <f>'[2]tr (2)'!O2097</f>
        <v>102.9</v>
      </c>
      <c r="Q3078" s="198">
        <f>'[2]tr (2)'!P2097</f>
        <v>102.9</v>
      </c>
      <c r="R3078" s="198">
        <f>'[2]tr (2)'!Q2097</f>
        <v>102.9</v>
      </c>
      <c r="S3078" s="322" t="s">
        <v>1708</v>
      </c>
    </row>
    <row r="3079" spans="1:19" s="195" customFormat="1" ht="15" customHeight="1">
      <c r="A3079" s="216" t="s">
        <v>1709</v>
      </c>
      <c r="B3079" s="247">
        <f>'[2]tr (2)'!C2098</f>
        <v>97.3</v>
      </c>
      <c r="C3079" s="198">
        <f>'[2]tr (2)'!D2098</f>
        <v>97.3</v>
      </c>
      <c r="D3079" s="198">
        <f>'[2]tr (2)'!E2098</f>
        <v>97.3</v>
      </c>
      <c r="E3079" s="251"/>
      <c r="F3079" s="198">
        <f>'[2]tr (2)'!F2098</f>
        <v>97.3</v>
      </c>
      <c r="G3079" s="198">
        <f>'[2]tr (2)'!G2098</f>
        <v>97.3</v>
      </c>
      <c r="H3079" s="198">
        <f>'[2]tr (2)'!H2098</f>
        <v>97.3</v>
      </c>
      <c r="I3079" s="198">
        <f>'[2]tr (2)'!I2098</f>
        <v>97.3</v>
      </c>
      <c r="J3079" s="198">
        <f>'[2]tr (2)'!J2098</f>
        <v>97.3</v>
      </c>
      <c r="K3079" s="198">
        <f>'[2]tr (2)'!K2098</f>
        <v>97.3</v>
      </c>
      <c r="L3079" s="198">
        <f>'[2]tr (2)'!L2098</f>
        <v>97.3</v>
      </c>
      <c r="M3079" s="198">
        <f>'[2]tr (2)'!M2098</f>
        <v>97.3</v>
      </c>
      <c r="N3079" s="198">
        <f>'[2]tr (2)'!N2098</f>
        <v>97.3</v>
      </c>
      <c r="O3079" s="251"/>
      <c r="P3079" s="198">
        <f>'[2]tr (2)'!O2098</f>
        <v>97.3</v>
      </c>
      <c r="Q3079" s="198">
        <f>'[2]tr (2)'!P2098</f>
        <v>97.3</v>
      </c>
      <c r="R3079" s="198">
        <f>'[2]tr (2)'!Q2098</f>
        <v>97.3</v>
      </c>
      <c r="S3079" s="322" t="s">
        <v>1710</v>
      </c>
    </row>
    <row r="3080" spans="1:19" s="195" customFormat="1" ht="15" customHeight="1">
      <c r="A3080" s="216" t="s">
        <v>1711</v>
      </c>
      <c r="B3080" s="247">
        <f>'[2]tr (2)'!C2099</f>
        <v>124.2</v>
      </c>
      <c r="C3080" s="198">
        <f>'[2]tr (2)'!D2099</f>
        <v>124.2</v>
      </c>
      <c r="D3080" s="198">
        <f>'[2]tr (2)'!E2099</f>
        <v>121.8</v>
      </c>
      <c r="E3080" s="251"/>
      <c r="F3080" s="198">
        <f>'[2]tr (2)'!F2099</f>
        <v>121.8</v>
      </c>
      <c r="G3080" s="198">
        <f>'[2]tr (2)'!G2099</f>
        <v>121.8</v>
      </c>
      <c r="H3080" s="198">
        <f>'[2]tr (2)'!H2099</f>
        <v>121.8</v>
      </c>
      <c r="I3080" s="198">
        <f>'[2]tr (2)'!I2099</f>
        <v>121.8</v>
      </c>
      <c r="J3080" s="198">
        <f>'[2]tr (2)'!J2099</f>
        <v>121.8</v>
      </c>
      <c r="K3080" s="198">
        <f>'[2]tr (2)'!K2099</f>
        <v>121.8</v>
      </c>
      <c r="L3080" s="198">
        <f>'[2]tr (2)'!L2099</f>
        <v>121.8</v>
      </c>
      <c r="M3080" s="198">
        <f>'[2]tr (2)'!M2099</f>
        <v>121.8</v>
      </c>
      <c r="N3080" s="198">
        <f>'[2]tr (2)'!N2099</f>
        <v>121.8</v>
      </c>
      <c r="O3080" s="251"/>
      <c r="P3080" s="198">
        <f>'[2]tr (2)'!O2099</f>
        <v>121.8</v>
      </c>
      <c r="Q3080" s="198">
        <f>'[2]tr (2)'!P2099</f>
        <v>121.8</v>
      </c>
      <c r="R3080" s="198">
        <f>'[2]tr (2)'!Q2099</f>
        <v>121.8</v>
      </c>
      <c r="S3080" s="322" t="s">
        <v>1712</v>
      </c>
    </row>
    <row r="3081" spans="1:19" s="195" customFormat="1" ht="15" customHeight="1">
      <c r="A3081" s="216"/>
      <c r="B3081" s="247"/>
      <c r="C3081" s="198"/>
      <c r="D3081" s="242"/>
      <c r="E3081" s="244"/>
      <c r="F3081" s="242"/>
      <c r="G3081" s="242"/>
      <c r="H3081" s="242"/>
      <c r="I3081" s="242"/>
      <c r="J3081" s="242"/>
      <c r="K3081" s="242"/>
      <c r="L3081" s="242"/>
      <c r="M3081" s="242"/>
      <c r="N3081" s="242"/>
      <c r="O3081" s="244"/>
      <c r="P3081" s="242"/>
      <c r="Q3081" s="242"/>
      <c r="R3081" s="242"/>
      <c r="S3081" s="322"/>
    </row>
    <row r="3082" spans="1:19" s="195" customFormat="1" ht="15" customHeight="1">
      <c r="A3082" s="249" t="s">
        <v>1713</v>
      </c>
      <c r="B3082" s="241">
        <f>'[2]tr (2)'!C2101</f>
        <v>101.3</v>
      </c>
      <c r="C3082" s="242">
        <f>'[2]tr (2)'!D2101</f>
        <v>101.3</v>
      </c>
      <c r="D3082" s="242">
        <f>'[2]tr (2)'!E2101</f>
        <v>101.3</v>
      </c>
      <c r="E3082" s="244"/>
      <c r="F3082" s="242">
        <f>'[2]tr (2)'!F2101</f>
        <v>101.4</v>
      </c>
      <c r="G3082" s="242">
        <f>'[2]tr (2)'!G2101</f>
        <v>101.4</v>
      </c>
      <c r="H3082" s="242">
        <f>'[2]tr (2)'!H2101</f>
        <v>101.4</v>
      </c>
      <c r="I3082" s="242">
        <f>'[2]tr (2)'!I2101</f>
        <v>101.4</v>
      </c>
      <c r="J3082" s="242">
        <f>'[2]tr (2)'!J2101</f>
        <v>101.4</v>
      </c>
      <c r="K3082" s="242">
        <f>'[2]tr (2)'!K2101</f>
        <v>101.4</v>
      </c>
      <c r="L3082" s="242">
        <f>'[2]tr (2)'!L2101</f>
        <v>101</v>
      </c>
      <c r="M3082" s="242">
        <f>'[2]tr (2)'!M2101</f>
        <v>100.9</v>
      </c>
      <c r="N3082" s="242">
        <f>'[2]tr (2)'!N2101</f>
        <v>101.1</v>
      </c>
      <c r="O3082" s="244"/>
      <c r="P3082" s="242">
        <f>'[2]tr (2)'!O2101</f>
        <v>101.1</v>
      </c>
      <c r="Q3082" s="242">
        <f>'[2]tr (2)'!P2101</f>
        <v>101.1</v>
      </c>
      <c r="R3082" s="242">
        <f>'[2]tr (2)'!Q2101</f>
        <v>101</v>
      </c>
      <c r="S3082" s="326" t="s">
        <v>1714</v>
      </c>
    </row>
    <row r="3083" spans="1:19" s="195" customFormat="1" ht="15" customHeight="1">
      <c r="A3083" s="216" t="s">
        <v>1715</v>
      </c>
      <c r="B3083" s="247">
        <f>'[2]tr (2)'!C2102</f>
        <v>85</v>
      </c>
      <c r="C3083" s="198">
        <f>'[2]tr (2)'!D2102</f>
        <v>85</v>
      </c>
      <c r="D3083" s="198">
        <f>'[2]tr (2)'!E2102</f>
        <v>85</v>
      </c>
      <c r="E3083" s="251"/>
      <c r="F3083" s="198">
        <f>'[2]tr (2)'!F2102</f>
        <v>85</v>
      </c>
      <c r="G3083" s="198">
        <f>'[2]tr (2)'!G2102</f>
        <v>85</v>
      </c>
      <c r="H3083" s="198">
        <f>'[2]tr (2)'!H2102</f>
        <v>85</v>
      </c>
      <c r="I3083" s="198">
        <f>'[2]tr (2)'!I2102</f>
        <v>85</v>
      </c>
      <c r="J3083" s="198">
        <f>'[2]tr (2)'!J2102</f>
        <v>85</v>
      </c>
      <c r="K3083" s="198">
        <f>'[2]tr (2)'!K2102</f>
        <v>85</v>
      </c>
      <c r="L3083" s="198">
        <f>'[2]tr (2)'!L2102</f>
        <v>85</v>
      </c>
      <c r="M3083" s="198">
        <f>'[2]tr (2)'!M2102</f>
        <v>85</v>
      </c>
      <c r="N3083" s="198">
        <f>'[2]tr (2)'!N2102</f>
        <v>85</v>
      </c>
      <c r="O3083" s="251"/>
      <c r="P3083" s="198">
        <f>'[2]tr (2)'!O2102</f>
        <v>85</v>
      </c>
      <c r="Q3083" s="198">
        <f>'[2]tr (2)'!P2102</f>
        <v>85</v>
      </c>
      <c r="R3083" s="198">
        <f>'[2]tr (2)'!Q2102</f>
        <v>85</v>
      </c>
      <c r="S3083" s="322" t="s">
        <v>1716</v>
      </c>
    </row>
    <row r="3084" spans="1:19" s="195" customFormat="1" ht="15" customHeight="1">
      <c r="A3084" s="216" t="s">
        <v>1717</v>
      </c>
      <c r="B3084" s="247">
        <f>'[2]tr (2)'!C2103</f>
        <v>103.4</v>
      </c>
      <c r="C3084" s="198">
        <f>'[2]tr (2)'!D2103</f>
        <v>103.4</v>
      </c>
      <c r="D3084" s="198">
        <f>'[2]tr (2)'!E2103</f>
        <v>103.4</v>
      </c>
      <c r="E3084" s="251"/>
      <c r="F3084" s="198">
        <f>'[2]tr (2)'!F2103</f>
        <v>103.5</v>
      </c>
      <c r="G3084" s="198">
        <f>'[2]tr (2)'!G2103</f>
        <v>103.5</v>
      </c>
      <c r="H3084" s="198">
        <f>'[2]tr (2)'!H2103</f>
        <v>103.5</v>
      </c>
      <c r="I3084" s="198">
        <f>'[2]tr (2)'!I2103</f>
        <v>103.5</v>
      </c>
      <c r="J3084" s="198">
        <f>'[2]tr (2)'!J2103</f>
        <v>103.5</v>
      </c>
      <c r="K3084" s="198">
        <f>'[2]tr (2)'!K2103</f>
        <v>103.5</v>
      </c>
      <c r="L3084" s="198">
        <f>'[2]tr (2)'!L2103</f>
        <v>103.4</v>
      </c>
      <c r="M3084" s="198">
        <f>'[2]tr (2)'!M2103</f>
        <v>103.2</v>
      </c>
      <c r="N3084" s="198">
        <f>'[2]tr (2)'!N2103</f>
        <v>103.5</v>
      </c>
      <c r="O3084" s="251"/>
      <c r="P3084" s="198">
        <f>'[2]tr (2)'!O2103</f>
        <v>103.5</v>
      </c>
      <c r="Q3084" s="198">
        <f>'[2]tr (2)'!P2103</f>
        <v>103.5</v>
      </c>
      <c r="R3084" s="198">
        <f>'[2]tr (2)'!Q2103</f>
        <v>103.4</v>
      </c>
      <c r="S3084" s="322" t="s">
        <v>1718</v>
      </c>
    </row>
    <row r="3085" spans="1:19" s="195" customFormat="1" ht="15" customHeight="1">
      <c r="A3085" s="216" t="s">
        <v>1719</v>
      </c>
      <c r="B3085" s="247">
        <f>'[2]tr (2)'!C2104</f>
        <v>96.7</v>
      </c>
      <c r="C3085" s="198">
        <f>'[2]tr (2)'!D2104</f>
        <v>96.7</v>
      </c>
      <c r="D3085" s="198">
        <f>'[2]tr (2)'!E2104</f>
        <v>96.7</v>
      </c>
      <c r="E3085" s="251"/>
      <c r="F3085" s="198">
        <f>'[2]tr (2)'!F2104</f>
        <v>96.7</v>
      </c>
      <c r="G3085" s="198">
        <f>'[2]tr (2)'!G2104</f>
        <v>96.7</v>
      </c>
      <c r="H3085" s="198">
        <f>'[2]tr (2)'!H2104</f>
        <v>96.7</v>
      </c>
      <c r="I3085" s="198">
        <f>'[2]tr (2)'!I2104</f>
        <v>96.7</v>
      </c>
      <c r="J3085" s="198">
        <f>'[2]tr (2)'!J2104</f>
        <v>96.7</v>
      </c>
      <c r="K3085" s="198">
        <f>'[2]tr (2)'!K2104</f>
        <v>96.7</v>
      </c>
      <c r="L3085" s="198">
        <f>'[2]tr (2)'!L2104</f>
        <v>96.7</v>
      </c>
      <c r="M3085" s="198">
        <f>'[2]tr (2)'!M2104</f>
        <v>96.7</v>
      </c>
      <c r="N3085" s="198">
        <f>'[2]tr (2)'!N2104</f>
        <v>96.7</v>
      </c>
      <c r="O3085" s="251"/>
      <c r="P3085" s="198">
        <f>'[2]tr (2)'!O2104</f>
        <v>96.7</v>
      </c>
      <c r="Q3085" s="198">
        <f>'[2]tr (2)'!P2104</f>
        <v>96.7</v>
      </c>
      <c r="R3085" s="198">
        <f>'[2]tr (2)'!Q2104</f>
        <v>96.7</v>
      </c>
      <c r="S3085" s="322" t="s">
        <v>1720</v>
      </c>
    </row>
    <row r="3086" spans="1:19" s="195" customFormat="1" ht="15" customHeight="1">
      <c r="A3086" s="216" t="s">
        <v>1721</v>
      </c>
      <c r="B3086" s="247">
        <f>'[2]tr (2)'!C2105</f>
        <v>112.1</v>
      </c>
      <c r="C3086" s="198">
        <f>'[2]tr (2)'!D2105</f>
        <v>112.1</v>
      </c>
      <c r="D3086" s="198">
        <f>'[2]tr (2)'!E2105</f>
        <v>112.1</v>
      </c>
      <c r="E3086" s="251"/>
      <c r="F3086" s="198">
        <f>'[2]tr (2)'!F2105</f>
        <v>112.1</v>
      </c>
      <c r="G3086" s="198">
        <f>'[2]tr (2)'!G2105</f>
        <v>112.1</v>
      </c>
      <c r="H3086" s="198">
        <f>'[2]tr (2)'!H2105</f>
        <v>112.1</v>
      </c>
      <c r="I3086" s="198">
        <f>'[2]tr (2)'!I2105</f>
        <v>112.1</v>
      </c>
      <c r="J3086" s="198">
        <f>'[2]tr (2)'!J2105</f>
        <v>112.1</v>
      </c>
      <c r="K3086" s="198">
        <f>'[2]tr (2)'!K2105</f>
        <v>112.1</v>
      </c>
      <c r="L3086" s="198">
        <f>'[2]tr (2)'!L2105</f>
        <v>112.1</v>
      </c>
      <c r="M3086" s="198">
        <f>'[2]tr (2)'!M2105</f>
        <v>112.1</v>
      </c>
      <c r="N3086" s="198">
        <f>'[2]tr (2)'!N2105</f>
        <v>112.1</v>
      </c>
      <c r="O3086" s="251"/>
      <c r="P3086" s="198">
        <f>'[2]tr (2)'!O2105</f>
        <v>112.1</v>
      </c>
      <c r="Q3086" s="198">
        <f>'[2]tr (2)'!P2105</f>
        <v>112.1</v>
      </c>
      <c r="R3086" s="198">
        <f>'[2]tr (2)'!Q2105</f>
        <v>112.1</v>
      </c>
      <c r="S3086" s="322" t="s">
        <v>1722</v>
      </c>
    </row>
    <row r="3087" spans="1:19" s="195" customFormat="1" ht="15" customHeight="1">
      <c r="A3087" s="216" t="s">
        <v>1723</v>
      </c>
      <c r="B3087" s="247">
        <f>'[2]tr (2)'!C2106</f>
        <v>99.3</v>
      </c>
      <c r="C3087" s="198">
        <f>'[2]tr (2)'!D2106</f>
        <v>99.3</v>
      </c>
      <c r="D3087" s="198">
        <f>'[2]tr (2)'!E2106</f>
        <v>99.3</v>
      </c>
      <c r="E3087" s="251"/>
      <c r="F3087" s="198">
        <f>'[2]tr (2)'!F2106</f>
        <v>99.3</v>
      </c>
      <c r="G3087" s="198">
        <f>'[2]tr (2)'!G2106</f>
        <v>99.3</v>
      </c>
      <c r="H3087" s="198">
        <f>'[2]tr (2)'!H2106</f>
        <v>99.3</v>
      </c>
      <c r="I3087" s="198">
        <f>'[2]tr (2)'!I2106</f>
        <v>99.3</v>
      </c>
      <c r="J3087" s="198">
        <f>'[2]tr (2)'!J2106</f>
        <v>99.3</v>
      </c>
      <c r="K3087" s="198">
        <f>'[2]tr (2)'!K2106</f>
        <v>99.3</v>
      </c>
      <c r="L3087" s="198">
        <f>'[2]tr (2)'!L2106</f>
        <v>97.3</v>
      </c>
      <c r="M3087" s="198">
        <f>'[2]tr (2)'!M2106</f>
        <v>97.3</v>
      </c>
      <c r="N3087" s="198">
        <f>'[2]tr (2)'!N2106</f>
        <v>97.3</v>
      </c>
      <c r="O3087" s="251"/>
      <c r="P3087" s="198">
        <f>'[2]tr (2)'!O2106</f>
        <v>97.3</v>
      </c>
      <c r="Q3087" s="198">
        <f>'[2]tr (2)'!P2106</f>
        <v>97.4</v>
      </c>
      <c r="R3087" s="198">
        <f>'[2]tr (2)'!Q2106</f>
        <v>97.3</v>
      </c>
      <c r="S3087" s="322" t="s">
        <v>1724</v>
      </c>
    </row>
    <row r="3088" spans="1:19" s="195" customFormat="1" ht="15" customHeight="1">
      <c r="A3088" s="216" t="s">
        <v>1725</v>
      </c>
      <c r="B3088" s="247">
        <f>'[2]tr (2)'!C2107</f>
        <v>100</v>
      </c>
      <c r="C3088" s="198">
        <f>'[2]tr (2)'!D2107</f>
        <v>100</v>
      </c>
      <c r="D3088" s="198">
        <f>'[2]tr (2)'!E2107</f>
        <v>100</v>
      </c>
      <c r="E3088" s="251"/>
      <c r="F3088" s="198">
        <f>'[2]tr (2)'!F2107</f>
        <v>100</v>
      </c>
      <c r="G3088" s="198">
        <f>'[2]tr (2)'!G2107</f>
        <v>100</v>
      </c>
      <c r="H3088" s="198">
        <f>'[2]tr (2)'!H2107</f>
        <v>100</v>
      </c>
      <c r="I3088" s="198">
        <f>'[2]tr (2)'!I2107</f>
        <v>100</v>
      </c>
      <c r="J3088" s="198">
        <f>'[2]tr (2)'!J2107</f>
        <v>100</v>
      </c>
      <c r="K3088" s="198">
        <f>'[2]tr (2)'!K2107</f>
        <v>100</v>
      </c>
      <c r="L3088" s="198">
        <f>'[2]tr (2)'!L2107</f>
        <v>100</v>
      </c>
      <c r="M3088" s="198">
        <f>'[2]tr (2)'!M2107</f>
        <v>100</v>
      </c>
      <c r="N3088" s="198">
        <f>'[2]tr (2)'!N2107</f>
        <v>100</v>
      </c>
      <c r="O3088" s="251"/>
      <c r="P3088" s="198">
        <f>'[2]tr (2)'!O2107</f>
        <v>100</v>
      </c>
      <c r="Q3088" s="198">
        <f>'[2]tr (2)'!P2107</f>
        <v>100</v>
      </c>
      <c r="R3088" s="198">
        <f>'[2]tr (2)'!Q2107</f>
        <v>100</v>
      </c>
      <c r="S3088" s="322" t="s">
        <v>1726</v>
      </c>
    </row>
    <row r="3089" spans="1:19" s="195" customFormat="1" ht="15" customHeight="1">
      <c r="A3089" s="216"/>
      <c r="B3089" s="247"/>
      <c r="C3089" s="198"/>
      <c r="D3089" s="242"/>
      <c r="E3089" s="244"/>
      <c r="F3089" s="242"/>
      <c r="G3089" s="242"/>
      <c r="H3089" s="242"/>
      <c r="I3089" s="242"/>
      <c r="J3089" s="242"/>
      <c r="K3089" s="242"/>
      <c r="L3089" s="242"/>
      <c r="M3089" s="242"/>
      <c r="N3089" s="242"/>
      <c r="O3089" s="244"/>
      <c r="P3089" s="242"/>
      <c r="Q3089" s="242"/>
      <c r="R3089" s="242"/>
      <c r="S3089" s="323"/>
    </row>
    <row r="3090" spans="1:19" s="195" customFormat="1" ht="15" customHeight="1">
      <c r="A3090" s="249" t="s">
        <v>1727</v>
      </c>
      <c r="B3090" s="241">
        <f>'[2]tr (2)'!C2109</f>
        <v>101.5</v>
      </c>
      <c r="C3090" s="242">
        <f>'[2]tr (2)'!D2109</f>
        <v>101.3</v>
      </c>
      <c r="D3090" s="242">
        <f>'[2]tr (2)'!E2109</f>
        <v>101.4</v>
      </c>
      <c r="E3090" s="244"/>
      <c r="F3090" s="242">
        <f>'[2]tr (2)'!F2109</f>
        <v>101.4</v>
      </c>
      <c r="G3090" s="242">
        <f>'[2]tr (2)'!G2109</f>
        <v>101.4</v>
      </c>
      <c r="H3090" s="242">
        <f>'[2]tr (2)'!H2109</f>
        <v>101.4</v>
      </c>
      <c r="I3090" s="242">
        <f>'[2]tr (2)'!I2109</f>
        <v>101.4</v>
      </c>
      <c r="J3090" s="242">
        <f>'[2]tr (2)'!J2109</f>
        <v>101.3</v>
      </c>
      <c r="K3090" s="242">
        <f>'[2]tr (2)'!K2109</f>
        <v>101.3</v>
      </c>
      <c r="L3090" s="242">
        <f>'[2]tr (2)'!L2109</f>
        <v>101</v>
      </c>
      <c r="M3090" s="242">
        <f>'[2]tr (2)'!M2109</f>
        <v>101</v>
      </c>
      <c r="N3090" s="242">
        <f>'[2]tr (2)'!N2109</f>
        <v>101</v>
      </c>
      <c r="O3090" s="244"/>
      <c r="P3090" s="242">
        <f>'[2]tr (2)'!O2109</f>
        <v>100.9</v>
      </c>
      <c r="Q3090" s="242">
        <f>'[2]tr (2)'!P2109</f>
        <v>101</v>
      </c>
      <c r="R3090" s="242">
        <f>'[2]tr (2)'!Q2109</f>
        <v>100.8</v>
      </c>
      <c r="S3090" s="325" t="s">
        <v>1728</v>
      </c>
    </row>
    <row r="3091" spans="1:19" s="195" customFormat="1" ht="15" customHeight="1">
      <c r="A3091" s="216" t="s">
        <v>1729</v>
      </c>
      <c r="B3091" s="247">
        <f>'[2]tr (2)'!C2110</f>
        <v>107.2</v>
      </c>
      <c r="C3091" s="198">
        <f>'[2]tr (2)'!D2110</f>
        <v>106.6</v>
      </c>
      <c r="D3091" s="198">
        <f>'[2]tr (2)'!E2110</f>
        <v>106.6</v>
      </c>
      <c r="E3091" s="251"/>
      <c r="F3091" s="198">
        <f>'[2]tr (2)'!F2110</f>
        <v>106.6</v>
      </c>
      <c r="G3091" s="198">
        <f>'[2]tr (2)'!G2110</f>
        <v>106.6</v>
      </c>
      <c r="H3091" s="198">
        <f>'[2]tr (2)'!H2110</f>
        <v>106.6</v>
      </c>
      <c r="I3091" s="198">
        <f>'[2]tr (2)'!I2110</f>
        <v>106.6</v>
      </c>
      <c r="J3091" s="198">
        <f>'[2]tr (2)'!J2110</f>
        <v>106.5</v>
      </c>
      <c r="K3091" s="198">
        <f>'[2]tr (2)'!K2110</f>
        <v>106.4</v>
      </c>
      <c r="L3091" s="198">
        <f>'[2]tr (2)'!L2110</f>
        <v>104.4</v>
      </c>
      <c r="M3091" s="198">
        <f>'[2]tr (2)'!M2110</f>
        <v>104.4</v>
      </c>
      <c r="N3091" s="198">
        <f>'[2]tr (2)'!N2110</f>
        <v>104.4</v>
      </c>
      <c r="O3091" s="251"/>
      <c r="P3091" s="198">
        <f>'[2]tr (2)'!O2110</f>
        <v>104.1</v>
      </c>
      <c r="Q3091" s="198">
        <f>'[2]tr (2)'!P2110</f>
        <v>104.3</v>
      </c>
      <c r="R3091" s="198">
        <f>'[2]tr (2)'!Q2110</f>
        <v>103.8</v>
      </c>
      <c r="S3091" s="322" t="s">
        <v>1730</v>
      </c>
    </row>
    <row r="3092" spans="1:19" s="195" customFormat="1" ht="15" customHeight="1">
      <c r="A3092" s="216" t="s">
        <v>1731</v>
      </c>
      <c r="B3092" s="247">
        <f>'[2]tr (2)'!C2111</f>
        <v>107.5</v>
      </c>
      <c r="C3092" s="198">
        <f>'[2]tr (2)'!D2111</f>
        <v>107.5</v>
      </c>
      <c r="D3092" s="198">
        <f>'[2]tr (2)'!E2111</f>
        <v>107.7</v>
      </c>
      <c r="E3092" s="251"/>
      <c r="F3092" s="198">
        <f>'[2]tr (2)'!F2111</f>
        <v>107.7</v>
      </c>
      <c r="G3092" s="198">
        <f>'[2]tr (2)'!G2111</f>
        <v>107.7</v>
      </c>
      <c r="H3092" s="198">
        <f>'[2]tr (2)'!H2111</f>
        <v>107.7</v>
      </c>
      <c r="I3092" s="198">
        <f>'[2]tr (2)'!I2111</f>
        <v>107.7</v>
      </c>
      <c r="J3092" s="198">
        <f>'[2]tr (2)'!J2111</f>
        <v>107.7</v>
      </c>
      <c r="K3092" s="198">
        <f>'[2]tr (2)'!K2111</f>
        <v>107.7</v>
      </c>
      <c r="L3092" s="198">
        <f>'[2]tr (2)'!L2111</f>
        <v>107.7</v>
      </c>
      <c r="M3092" s="198">
        <f>'[2]tr (2)'!M2111</f>
        <v>107.7</v>
      </c>
      <c r="N3092" s="198">
        <f>'[2]tr (2)'!N2111</f>
        <v>107.7</v>
      </c>
      <c r="O3092" s="251"/>
      <c r="P3092" s="198">
        <f>'[2]tr (2)'!O2111</f>
        <v>107.7</v>
      </c>
      <c r="Q3092" s="198">
        <f>'[2]tr (2)'!P2111</f>
        <v>107.5</v>
      </c>
      <c r="R3092" s="198">
        <f>'[2]tr (2)'!Q2111</f>
        <v>107.5</v>
      </c>
      <c r="S3092" s="323" t="s">
        <v>1732</v>
      </c>
    </row>
    <row r="3093" spans="1:19" s="195" customFormat="1" ht="15" customHeight="1">
      <c r="A3093" s="216" t="s">
        <v>1733</v>
      </c>
      <c r="B3093" s="247">
        <f>'[2]tr (2)'!C2112</f>
        <v>98.9</v>
      </c>
      <c r="C3093" s="198">
        <f>'[2]tr (2)'!D2112</f>
        <v>98.9</v>
      </c>
      <c r="D3093" s="198">
        <f>'[2]tr (2)'!E2112</f>
        <v>98.9</v>
      </c>
      <c r="E3093" s="251"/>
      <c r="F3093" s="198">
        <f>'[2]tr (2)'!F2112</f>
        <v>98.9</v>
      </c>
      <c r="G3093" s="198">
        <f>'[2]tr (2)'!G2112</f>
        <v>98.9</v>
      </c>
      <c r="H3093" s="198">
        <f>'[2]tr (2)'!H2112</f>
        <v>98.9</v>
      </c>
      <c r="I3093" s="198">
        <f>'[2]tr (2)'!I2112</f>
        <v>98.9</v>
      </c>
      <c r="J3093" s="198">
        <f>'[2]tr (2)'!J2112</f>
        <v>98.9</v>
      </c>
      <c r="K3093" s="198">
        <f>'[2]tr (2)'!K2112</f>
        <v>98.9</v>
      </c>
      <c r="L3093" s="198">
        <f>'[2]tr (2)'!L2112</f>
        <v>98.9</v>
      </c>
      <c r="M3093" s="198">
        <f>'[2]tr (2)'!M2112</f>
        <v>98.9</v>
      </c>
      <c r="N3093" s="198">
        <f>'[2]tr (2)'!N2112</f>
        <v>98.9</v>
      </c>
      <c r="O3093" s="251"/>
      <c r="P3093" s="198">
        <f>'[2]tr (2)'!O2112</f>
        <v>98.9</v>
      </c>
      <c r="Q3093" s="198">
        <f>'[2]tr (2)'!P2112</f>
        <v>98.9</v>
      </c>
      <c r="R3093" s="198">
        <f>'[2]tr (2)'!Q2112</f>
        <v>98.9</v>
      </c>
      <c r="S3093" s="323" t="s">
        <v>1734</v>
      </c>
    </row>
    <row r="3094" spans="1:19" s="195" customFormat="1" ht="15" customHeight="1">
      <c r="A3094" s="216" t="s">
        <v>1735</v>
      </c>
      <c r="B3094" s="247">
        <f>'[2]tr (2)'!C2113</f>
        <v>100</v>
      </c>
      <c r="C3094" s="198">
        <f>'[2]tr (2)'!D2113</f>
        <v>100</v>
      </c>
      <c r="D3094" s="198">
        <f>'[2]tr (2)'!E2113</f>
        <v>100</v>
      </c>
      <c r="E3094" s="251"/>
      <c r="F3094" s="198">
        <f>'[2]tr (2)'!F2113</f>
        <v>100</v>
      </c>
      <c r="G3094" s="198">
        <f>'[2]tr (2)'!G2113</f>
        <v>100</v>
      </c>
      <c r="H3094" s="198">
        <f>'[2]tr (2)'!H2113</f>
        <v>100</v>
      </c>
      <c r="I3094" s="198">
        <f>'[2]tr (2)'!I2113</f>
        <v>100</v>
      </c>
      <c r="J3094" s="198">
        <f>'[2]tr (2)'!J2113</f>
        <v>100</v>
      </c>
      <c r="K3094" s="198">
        <f>'[2]tr (2)'!K2113</f>
        <v>100</v>
      </c>
      <c r="L3094" s="198">
        <f>'[2]tr (2)'!L2113</f>
        <v>100</v>
      </c>
      <c r="M3094" s="198">
        <f>'[2]tr (2)'!M2113</f>
        <v>100</v>
      </c>
      <c r="N3094" s="198">
        <f>'[2]tr (2)'!N2113</f>
        <v>100</v>
      </c>
      <c r="O3094" s="251"/>
      <c r="P3094" s="198">
        <f>'[2]tr (2)'!O2113</f>
        <v>100</v>
      </c>
      <c r="Q3094" s="198">
        <f>'[2]tr (2)'!P2113</f>
        <v>100</v>
      </c>
      <c r="R3094" s="198">
        <f>'[2]tr (2)'!Q2113</f>
        <v>100</v>
      </c>
      <c r="S3094" s="327" t="s">
        <v>1736</v>
      </c>
    </row>
    <row r="3095" spans="1:19" s="195" customFormat="1" ht="15" customHeight="1">
      <c r="A3095" s="216" t="s">
        <v>1737</v>
      </c>
      <c r="B3095" s="247">
        <f>'[2]tr (2)'!C2114</f>
        <v>100</v>
      </c>
      <c r="C3095" s="198">
        <f>'[2]tr (2)'!D2114</f>
        <v>100</v>
      </c>
      <c r="D3095" s="198">
        <f>'[2]tr (2)'!E2114</f>
        <v>100</v>
      </c>
      <c r="E3095" s="251"/>
      <c r="F3095" s="198">
        <f>'[2]tr (2)'!F2114</f>
        <v>100</v>
      </c>
      <c r="G3095" s="198">
        <f>'[2]tr (2)'!G2114</f>
        <v>100</v>
      </c>
      <c r="H3095" s="198">
        <f>'[2]tr (2)'!H2114</f>
        <v>100</v>
      </c>
      <c r="I3095" s="198">
        <f>'[2]tr (2)'!I2114</f>
        <v>100</v>
      </c>
      <c r="J3095" s="198">
        <f>'[2]tr (2)'!J2114</f>
        <v>100</v>
      </c>
      <c r="K3095" s="198">
        <f>'[2]tr (2)'!K2114</f>
        <v>100</v>
      </c>
      <c r="L3095" s="198">
        <f>'[2]tr (2)'!L2114</f>
        <v>100</v>
      </c>
      <c r="M3095" s="198">
        <f>'[2]tr (2)'!M2114</f>
        <v>100</v>
      </c>
      <c r="N3095" s="198">
        <f>'[2]tr (2)'!N2114</f>
        <v>100</v>
      </c>
      <c r="O3095" s="251"/>
      <c r="P3095" s="198">
        <f>'[2]tr (2)'!O2114</f>
        <v>100</v>
      </c>
      <c r="Q3095" s="198">
        <f>'[2]tr (2)'!P2114</f>
        <v>100</v>
      </c>
      <c r="R3095" s="198">
        <f>'[2]tr (2)'!Q2114</f>
        <v>100</v>
      </c>
      <c r="S3095" s="324" t="s">
        <v>1738</v>
      </c>
    </row>
    <row r="3096" spans="1:19" s="195" customFormat="1" ht="15" customHeight="1">
      <c r="A3096" s="216" t="s">
        <v>1741</v>
      </c>
      <c r="B3096" s="247">
        <f>'[2]tr (2)'!C2115</f>
        <v>100</v>
      </c>
      <c r="C3096" s="198">
        <f>'[2]tr (2)'!D2115</f>
        <v>100</v>
      </c>
      <c r="D3096" s="198">
        <f>'[2]tr (2)'!E2115</f>
        <v>100</v>
      </c>
      <c r="E3096" s="251"/>
      <c r="F3096" s="198">
        <f>'[2]tr (2)'!F2115</f>
        <v>100</v>
      </c>
      <c r="G3096" s="198">
        <f>'[2]tr (2)'!G2115</f>
        <v>100</v>
      </c>
      <c r="H3096" s="198">
        <f>'[2]tr (2)'!H2115</f>
        <v>100</v>
      </c>
      <c r="I3096" s="198">
        <f>'[2]tr (2)'!I2115</f>
        <v>100</v>
      </c>
      <c r="J3096" s="198">
        <f>'[2]tr (2)'!J2115</f>
        <v>100</v>
      </c>
      <c r="K3096" s="198">
        <f>'[2]tr (2)'!K2115</f>
        <v>100</v>
      </c>
      <c r="L3096" s="198">
        <f>'[2]tr (2)'!L2115</f>
        <v>100</v>
      </c>
      <c r="M3096" s="198">
        <f>'[2]tr (2)'!M2115</f>
        <v>100</v>
      </c>
      <c r="N3096" s="198">
        <f>'[2]tr (2)'!N2115</f>
        <v>100</v>
      </c>
      <c r="O3096" s="251"/>
      <c r="P3096" s="198">
        <f>'[2]tr (2)'!O2115</f>
        <v>100</v>
      </c>
      <c r="Q3096" s="198">
        <f>'[2]tr (2)'!P2115</f>
        <v>100</v>
      </c>
      <c r="R3096" s="198">
        <f>'[2]tr (2)'!Q2115</f>
        <v>100</v>
      </c>
      <c r="S3096" s="327" t="s">
        <v>1742</v>
      </c>
    </row>
    <row r="3097" spans="1:19" s="195" customFormat="1" ht="15" customHeight="1">
      <c r="A3097" s="216" t="s">
        <v>1743</v>
      </c>
      <c r="B3097" s="247">
        <f>'[2]tr (2)'!C2116</f>
        <v>100</v>
      </c>
      <c r="C3097" s="198">
        <f>'[2]tr (2)'!D2116</f>
        <v>100</v>
      </c>
      <c r="D3097" s="198">
        <f>'[2]tr (2)'!E2116</f>
        <v>100</v>
      </c>
      <c r="E3097" s="251"/>
      <c r="F3097" s="198">
        <f>'[2]tr (2)'!F2116</f>
        <v>100</v>
      </c>
      <c r="G3097" s="198">
        <f>'[2]tr (2)'!G2116</f>
        <v>100</v>
      </c>
      <c r="H3097" s="198">
        <f>'[2]tr (2)'!H2116</f>
        <v>100</v>
      </c>
      <c r="I3097" s="198">
        <f>'[2]tr (2)'!I2116</f>
        <v>100</v>
      </c>
      <c r="J3097" s="198">
        <f>'[2]tr (2)'!J2116</f>
        <v>100</v>
      </c>
      <c r="K3097" s="198">
        <f>'[2]tr (2)'!K2116</f>
        <v>100</v>
      </c>
      <c r="L3097" s="198">
        <f>'[2]tr (2)'!L2116</f>
        <v>100</v>
      </c>
      <c r="M3097" s="198">
        <f>'[2]tr (2)'!M2116</f>
        <v>100</v>
      </c>
      <c r="N3097" s="198">
        <f>'[2]tr (2)'!N2116</f>
        <v>100</v>
      </c>
      <c r="O3097" s="251"/>
      <c r="P3097" s="198">
        <f>'[2]tr (2)'!O2116</f>
        <v>100</v>
      </c>
      <c r="Q3097" s="198">
        <f>'[2]tr (2)'!P2116</f>
        <v>100</v>
      </c>
      <c r="R3097" s="198">
        <f>'[2]tr (2)'!Q2116</f>
        <v>100</v>
      </c>
      <c r="S3097" s="327" t="s">
        <v>1744</v>
      </c>
    </row>
    <row r="3098" spans="1:19" s="195" customFormat="1" ht="15" customHeight="1">
      <c r="A3098" s="216" t="s">
        <v>1745</v>
      </c>
      <c r="B3098" s="247">
        <f>'[2]tr (2)'!C2117</f>
        <v>99.7</v>
      </c>
      <c r="C3098" s="198">
        <f>'[2]tr (2)'!D2117</f>
        <v>99.7</v>
      </c>
      <c r="D3098" s="198">
        <f>'[2]tr (2)'!E2117</f>
        <v>99.7</v>
      </c>
      <c r="E3098" s="251"/>
      <c r="F3098" s="198">
        <f>'[2]tr (2)'!F2117</f>
        <v>99.7</v>
      </c>
      <c r="G3098" s="198">
        <f>'[2]tr (2)'!G2117</f>
        <v>99.7</v>
      </c>
      <c r="H3098" s="198">
        <f>'[2]tr (2)'!H2117</f>
        <v>99.7</v>
      </c>
      <c r="I3098" s="198">
        <f>'[2]tr (2)'!I2117</f>
        <v>99.7</v>
      </c>
      <c r="J3098" s="198">
        <f>'[2]tr (2)'!J2117</f>
        <v>99.7</v>
      </c>
      <c r="K3098" s="198">
        <f>'[2]tr (2)'!K2117</f>
        <v>99.7</v>
      </c>
      <c r="L3098" s="198">
        <f>'[2]tr (2)'!L2117</f>
        <v>99.7</v>
      </c>
      <c r="M3098" s="198">
        <f>'[2]tr (2)'!M2117</f>
        <v>100</v>
      </c>
      <c r="N3098" s="198">
        <f>'[2]tr (2)'!N2117</f>
        <v>100</v>
      </c>
      <c r="O3098" s="251"/>
      <c r="P3098" s="198">
        <f>'[2]tr (2)'!O2117</f>
        <v>99.4</v>
      </c>
      <c r="Q3098" s="198">
        <f>'[2]tr (2)'!P2117</f>
        <v>100</v>
      </c>
      <c r="R3098" s="198">
        <f>'[2]tr (2)'!Q2117</f>
        <v>99.7</v>
      </c>
      <c r="S3098" s="327" t="s">
        <v>1746</v>
      </c>
    </row>
    <row r="3099" spans="1:19" s="195" customFormat="1" ht="15" customHeight="1">
      <c r="A3099" s="216"/>
      <c r="B3099" s="247"/>
      <c r="C3099" s="198"/>
      <c r="D3099" s="198"/>
      <c r="E3099" s="237"/>
      <c r="J3099" s="196"/>
      <c r="M3099" s="196"/>
      <c r="O3099" s="196"/>
      <c r="P3099" s="236"/>
      <c r="S3099" s="327"/>
    </row>
    <row r="3100" spans="1:19" s="195" customFormat="1" ht="15" customHeight="1">
      <c r="A3100" s="216"/>
      <c r="B3100" s="247"/>
      <c r="C3100" s="198"/>
      <c r="D3100" s="198"/>
      <c r="E3100" s="237"/>
      <c r="J3100" s="196"/>
      <c r="M3100" s="196"/>
      <c r="O3100" s="196"/>
      <c r="P3100" s="236"/>
      <c r="S3100" s="327"/>
    </row>
    <row r="3101" spans="1:19" s="195" customFormat="1" ht="15" customHeight="1">
      <c r="A3101" s="216"/>
      <c r="B3101" s="247"/>
      <c r="C3101" s="198"/>
      <c r="D3101" s="198"/>
      <c r="E3101" s="237"/>
      <c r="J3101" s="196"/>
      <c r="M3101" s="196"/>
      <c r="O3101" s="196"/>
      <c r="P3101" s="236"/>
      <c r="S3101" s="327"/>
    </row>
    <row r="3102" spans="1:19" s="195" customFormat="1" ht="15" customHeight="1">
      <c r="A3102" s="216"/>
      <c r="B3102" s="247"/>
      <c r="C3102" s="198"/>
      <c r="D3102" s="198"/>
      <c r="E3102" s="237"/>
      <c r="J3102" s="196"/>
      <c r="M3102" s="196"/>
      <c r="O3102" s="196"/>
      <c r="P3102" s="236"/>
      <c r="S3102" s="327"/>
    </row>
    <row r="3103" spans="1:19" s="195" customFormat="1" ht="15" customHeight="1">
      <c r="A3103" s="216"/>
      <c r="B3103" s="247"/>
      <c r="C3103" s="198"/>
      <c r="D3103" s="198"/>
      <c r="E3103" s="237"/>
      <c r="J3103" s="196"/>
      <c r="M3103" s="196"/>
      <c r="O3103" s="196"/>
      <c r="P3103" s="236"/>
      <c r="S3103" s="327"/>
    </row>
    <row r="3104" spans="1:19" s="195" customFormat="1" ht="15" customHeight="1">
      <c r="A3104" s="285"/>
      <c r="B3104" s="258"/>
      <c r="C3104" s="259"/>
      <c r="D3104" s="259"/>
      <c r="E3104" s="282"/>
      <c r="F3104" s="308"/>
      <c r="G3104" s="212"/>
      <c r="H3104" s="212"/>
      <c r="I3104" s="212"/>
      <c r="J3104" s="212"/>
      <c r="K3104" s="212"/>
      <c r="L3104" s="212"/>
      <c r="M3104" s="212"/>
      <c r="N3104" s="212"/>
      <c r="O3104" s="212"/>
      <c r="P3104" s="308"/>
      <c r="Q3104" s="212"/>
      <c r="R3104" s="212"/>
      <c r="S3104" s="330"/>
    </row>
    <row r="3105" spans="1:19" s="195" customFormat="1" ht="15" customHeight="1">
      <c r="A3105" s="264"/>
      <c r="B3105" s="198"/>
      <c r="C3105" s="198"/>
      <c r="D3105" s="198"/>
      <c r="J3105" s="196"/>
      <c r="M3105" s="196"/>
      <c r="S3105" s="257"/>
    </row>
    <row r="3106" spans="1:19" s="195" customFormat="1" ht="24" customHeight="1">
      <c r="A3106" s="194" t="s">
        <v>1670</v>
      </c>
      <c r="B3106" s="198"/>
      <c r="C3106" s="198"/>
      <c r="D3106" s="198"/>
      <c r="J3106" s="196"/>
      <c r="M3106" s="196"/>
      <c r="S3106" s="199" t="s">
        <v>1671</v>
      </c>
    </row>
    <row r="3107" spans="1:19" s="195" customFormat="1" ht="18" customHeight="1">
      <c r="A3107" s="201" t="s">
        <v>1998</v>
      </c>
      <c r="B3107" s="198"/>
      <c r="C3107" s="198"/>
      <c r="D3107" s="198"/>
      <c r="J3107" s="196"/>
      <c r="M3107" s="196"/>
      <c r="S3107" s="205" t="s">
        <v>1999</v>
      </c>
    </row>
    <row r="3108" spans="1:19" s="195" customFormat="1" ht="18" customHeight="1">
      <c r="A3108" s="207" t="s">
        <v>1674</v>
      </c>
      <c r="B3108" s="198"/>
      <c r="C3108" s="198"/>
      <c r="D3108" s="198"/>
      <c r="E3108" s="304"/>
      <c r="J3108" s="196"/>
      <c r="M3108" s="196"/>
      <c r="S3108" s="209" t="s">
        <v>1675</v>
      </c>
    </row>
    <row r="3109" spans="1:19" s="195" customFormat="1" ht="11.45" customHeight="1">
      <c r="A3109" s="211"/>
      <c r="B3109" s="212"/>
      <c r="C3109" s="212"/>
      <c r="D3109" s="212"/>
      <c r="E3109" s="212"/>
      <c r="F3109" s="212"/>
      <c r="G3109" s="212"/>
      <c r="H3109" s="212"/>
      <c r="I3109" s="212"/>
      <c r="J3109" s="212"/>
      <c r="K3109" s="212"/>
      <c r="L3109" s="212"/>
      <c r="M3109" s="212"/>
      <c r="N3109" s="212"/>
      <c r="O3109" s="212"/>
      <c r="P3109" s="212"/>
      <c r="Q3109" s="212"/>
      <c r="R3109" s="212"/>
      <c r="S3109" s="214"/>
    </row>
    <row r="3110" spans="1:19" s="195" customFormat="1" ht="11.45" customHeight="1">
      <c r="A3110" s="217"/>
      <c r="B3110" s="2269">
        <v>2020</v>
      </c>
      <c r="C3110" s="2270"/>
      <c r="D3110" s="2270"/>
      <c r="E3110" s="2270"/>
      <c r="F3110" s="2270"/>
      <c r="G3110" s="2270"/>
      <c r="H3110" s="2270"/>
      <c r="I3110" s="2270"/>
      <c r="J3110" s="2270"/>
      <c r="K3110" s="2271"/>
      <c r="L3110" s="2269">
        <v>2019</v>
      </c>
      <c r="M3110" s="2270"/>
      <c r="N3110" s="2270"/>
      <c r="O3110" s="2270"/>
      <c r="P3110" s="2270"/>
      <c r="Q3110" s="2270"/>
      <c r="R3110" s="2271"/>
      <c r="S3110" s="317"/>
    </row>
    <row r="3111" spans="1:19" s="195" customFormat="1" ht="11.45" customHeight="1">
      <c r="A3111" s="217"/>
      <c r="B3111" s="2272"/>
      <c r="C3111" s="2273"/>
      <c r="D3111" s="2273"/>
      <c r="E3111" s="2273"/>
      <c r="F3111" s="2273"/>
      <c r="G3111" s="2273"/>
      <c r="H3111" s="2273"/>
      <c r="I3111" s="2273"/>
      <c r="J3111" s="2273"/>
      <c r="K3111" s="2274"/>
      <c r="L3111" s="2272"/>
      <c r="M3111" s="2273"/>
      <c r="N3111" s="2273"/>
      <c r="O3111" s="2273"/>
      <c r="P3111" s="2273"/>
      <c r="Q3111" s="2273"/>
      <c r="R3111" s="2274"/>
      <c r="S3111" s="318" t="s">
        <v>1570</v>
      </c>
    </row>
    <row r="3112" spans="1:19" s="195" customFormat="1" ht="11.45" customHeight="1">
      <c r="A3112" s="217"/>
      <c r="B3112" s="711" t="s">
        <v>45</v>
      </c>
      <c r="C3112" s="224" t="s">
        <v>47</v>
      </c>
      <c r="D3112" s="224" t="s">
        <v>27</v>
      </c>
      <c r="E3112" s="221"/>
      <c r="F3112" s="219" t="s">
        <v>28</v>
      </c>
      <c r="G3112" s="220" t="s">
        <v>29</v>
      </c>
      <c r="H3112" s="220" t="s">
        <v>30</v>
      </c>
      <c r="I3112" s="223" t="s">
        <v>23</v>
      </c>
      <c r="J3112" s="222" t="s">
        <v>24</v>
      </c>
      <c r="K3112" s="222" t="s">
        <v>25</v>
      </c>
      <c r="L3112" s="223" t="s">
        <v>1571</v>
      </c>
      <c r="M3112" s="223" t="s">
        <v>1676</v>
      </c>
      <c r="N3112" s="223" t="s">
        <v>26</v>
      </c>
      <c r="O3112" s="225"/>
      <c r="P3112" s="224" t="s">
        <v>45</v>
      </c>
      <c r="Q3112" s="224" t="s">
        <v>47</v>
      </c>
      <c r="R3112" s="712" t="s">
        <v>27</v>
      </c>
      <c r="S3112" s="318"/>
    </row>
    <row r="3113" spans="1:19" s="195" customFormat="1" ht="11.45" customHeight="1">
      <c r="A3113" s="226"/>
      <c r="B3113" s="714" t="s">
        <v>13</v>
      </c>
      <c r="C3113" s="232" t="s">
        <v>46</v>
      </c>
      <c r="D3113" s="232" t="s">
        <v>12</v>
      </c>
      <c r="E3113" s="229"/>
      <c r="F3113" s="227" t="s">
        <v>11</v>
      </c>
      <c r="G3113" s="228" t="s">
        <v>10</v>
      </c>
      <c r="H3113" s="228" t="s">
        <v>9</v>
      </c>
      <c r="I3113" s="231" t="s">
        <v>8</v>
      </c>
      <c r="J3113" s="230" t="s">
        <v>7</v>
      </c>
      <c r="K3113" s="230" t="s">
        <v>6</v>
      </c>
      <c r="L3113" s="231" t="s">
        <v>1575</v>
      </c>
      <c r="M3113" s="231" t="s">
        <v>1576</v>
      </c>
      <c r="N3113" s="231" t="s">
        <v>1577</v>
      </c>
      <c r="O3113" s="233"/>
      <c r="P3113" s="232" t="s">
        <v>13</v>
      </c>
      <c r="Q3113" s="232" t="s">
        <v>46</v>
      </c>
      <c r="R3113" s="715" t="s">
        <v>12</v>
      </c>
      <c r="S3113" s="319"/>
    </row>
    <row r="3114" spans="1:19" s="195" customFormat="1" ht="15" customHeight="1">
      <c r="A3114" s="267"/>
      <c r="B3114" s="241"/>
      <c r="C3114" s="242"/>
      <c r="D3114" s="242"/>
      <c r="E3114" s="251"/>
      <c r="J3114" s="196"/>
      <c r="M3114" s="196"/>
      <c r="O3114" s="196"/>
      <c r="P3114" s="236"/>
      <c r="R3114" s="296"/>
      <c r="S3114" s="327"/>
    </row>
    <row r="3115" spans="1:19" s="195" customFormat="1" ht="15" customHeight="1">
      <c r="A3115" s="249" t="s">
        <v>1749</v>
      </c>
      <c r="B3115" s="241">
        <f>'[2]tr (2)'!C2119</f>
        <v>101</v>
      </c>
      <c r="C3115" s="242">
        <f>'[2]tr (2)'!D2119</f>
        <v>101</v>
      </c>
      <c r="D3115" s="242">
        <f>'[2]tr (2)'!E2119</f>
        <v>101.1</v>
      </c>
      <c r="E3115" s="244"/>
      <c r="F3115" s="242">
        <f>'[2]tr (2)'!F2119</f>
        <v>101.2</v>
      </c>
      <c r="G3115" s="242">
        <f>'[2]tr (2)'!G2119</f>
        <v>101.1</v>
      </c>
      <c r="H3115" s="242">
        <f>'[2]tr (2)'!H2119</f>
        <v>101.1</v>
      </c>
      <c r="I3115" s="242">
        <f>'[2]tr (2)'!I2119</f>
        <v>101.1</v>
      </c>
      <c r="J3115" s="242">
        <f>'[2]tr (2)'!J2119</f>
        <v>101.1</v>
      </c>
      <c r="K3115" s="242">
        <f>'[2]tr (2)'!K2119</f>
        <v>100.8</v>
      </c>
      <c r="L3115" s="242">
        <f>'[2]tr (2)'!L2119</f>
        <v>100.7</v>
      </c>
      <c r="M3115" s="242">
        <f>'[2]tr (2)'!M2119</f>
        <v>100.8</v>
      </c>
      <c r="N3115" s="242">
        <f>'[2]tr (2)'!N2119</f>
        <v>100.8</v>
      </c>
      <c r="O3115" s="244"/>
      <c r="P3115" s="242">
        <f>'[2]tr (2)'!O2119</f>
        <v>100.8</v>
      </c>
      <c r="Q3115" s="242">
        <f>'[2]tr (2)'!P2119</f>
        <v>100.8</v>
      </c>
      <c r="R3115" s="242">
        <f>'[2]tr (2)'!Q2119</f>
        <v>100.8</v>
      </c>
      <c r="S3115" s="326" t="s">
        <v>1750</v>
      </c>
    </row>
    <row r="3116" spans="1:19" s="195" customFormat="1" ht="15" customHeight="1">
      <c r="A3116" s="216" t="s">
        <v>1751</v>
      </c>
      <c r="B3116" s="247">
        <f>'[2]tr (2)'!C2120</f>
        <v>101.3</v>
      </c>
      <c r="C3116" s="198">
        <f>'[2]tr (2)'!D2120</f>
        <v>101.3</v>
      </c>
      <c r="D3116" s="198">
        <f>'[2]tr (2)'!E2120</f>
        <v>101.3</v>
      </c>
      <c r="E3116" s="251"/>
      <c r="F3116" s="198">
        <f>'[2]tr (2)'!F2120</f>
        <v>101.6</v>
      </c>
      <c r="G3116" s="198">
        <f>'[2]tr (2)'!G2120</f>
        <v>101.3</v>
      </c>
      <c r="H3116" s="198">
        <f>'[2]tr (2)'!H2120</f>
        <v>101.3</v>
      </c>
      <c r="I3116" s="198">
        <f>'[2]tr (2)'!I2120</f>
        <v>101.3</v>
      </c>
      <c r="J3116" s="198">
        <f>'[2]tr (2)'!J2120</f>
        <v>101.3</v>
      </c>
      <c r="K3116" s="198">
        <f>'[2]tr (2)'!K2120</f>
        <v>101.3</v>
      </c>
      <c r="L3116" s="198">
        <f>'[2]tr (2)'!L2120</f>
        <v>101.1</v>
      </c>
      <c r="M3116" s="198">
        <f>'[2]tr (2)'!M2120</f>
        <v>101.1</v>
      </c>
      <c r="N3116" s="198">
        <f>'[2]tr (2)'!N2120</f>
        <v>101.1</v>
      </c>
      <c r="O3116" s="251"/>
      <c r="P3116" s="198">
        <f>'[2]tr (2)'!O2120</f>
        <v>101.1</v>
      </c>
      <c r="Q3116" s="198">
        <f>'[2]tr (2)'!P2120</f>
        <v>101.1</v>
      </c>
      <c r="R3116" s="198">
        <f>'[2]tr (2)'!Q2120</f>
        <v>101.1</v>
      </c>
      <c r="S3116" s="323" t="s">
        <v>1752</v>
      </c>
    </row>
    <row r="3117" spans="1:19" s="195" customFormat="1" ht="15" customHeight="1">
      <c r="A3117" s="216" t="s">
        <v>1753</v>
      </c>
      <c r="B3117" s="247">
        <f>'[2]tr (2)'!C2121</f>
        <v>101.7</v>
      </c>
      <c r="C3117" s="198">
        <f>'[2]tr (2)'!D2121</f>
        <v>101.7</v>
      </c>
      <c r="D3117" s="198">
        <f>'[2]tr (2)'!E2121</f>
        <v>101.7</v>
      </c>
      <c r="E3117" s="251"/>
      <c r="F3117" s="198">
        <f>'[2]tr (2)'!F2121</f>
        <v>101.7</v>
      </c>
      <c r="G3117" s="198">
        <f>'[2]tr (2)'!G2121</f>
        <v>101.7</v>
      </c>
      <c r="H3117" s="198">
        <f>'[2]tr (2)'!H2121</f>
        <v>101.7</v>
      </c>
      <c r="I3117" s="198">
        <f>'[2]tr (2)'!I2121</f>
        <v>101.7</v>
      </c>
      <c r="J3117" s="198">
        <f>'[2]tr (2)'!J2121</f>
        <v>101.7</v>
      </c>
      <c r="K3117" s="198">
        <f>'[2]tr (2)'!K2121</f>
        <v>101.7</v>
      </c>
      <c r="L3117" s="198">
        <f>'[2]tr (2)'!L2121</f>
        <v>101.7</v>
      </c>
      <c r="M3117" s="198">
        <f>'[2]tr (2)'!M2121</f>
        <v>101.7</v>
      </c>
      <c r="N3117" s="198">
        <f>'[2]tr (2)'!N2121</f>
        <v>101.7</v>
      </c>
      <c r="O3117" s="251"/>
      <c r="P3117" s="198">
        <f>'[2]tr (2)'!O2121</f>
        <v>101.7</v>
      </c>
      <c r="Q3117" s="198">
        <f>'[2]tr (2)'!P2121</f>
        <v>101.7</v>
      </c>
      <c r="R3117" s="198">
        <f>'[2]tr (2)'!Q2121</f>
        <v>101.7</v>
      </c>
      <c r="S3117" s="322" t="s">
        <v>1754</v>
      </c>
    </row>
    <row r="3118" spans="1:19" s="195" customFormat="1" ht="15" customHeight="1">
      <c r="A3118" s="216" t="s">
        <v>1755</v>
      </c>
      <c r="B3118" s="247">
        <f>'[2]tr (2)'!C2122</f>
        <v>99</v>
      </c>
      <c r="C3118" s="198">
        <f>'[2]tr (2)'!D2122</f>
        <v>99</v>
      </c>
      <c r="D3118" s="198">
        <f>'[2]tr (2)'!E2122</f>
        <v>99</v>
      </c>
      <c r="E3118" s="251"/>
      <c r="F3118" s="198">
        <f>'[2]tr (2)'!F2122</f>
        <v>99</v>
      </c>
      <c r="G3118" s="198">
        <f>'[2]tr (2)'!G2122</f>
        <v>99</v>
      </c>
      <c r="H3118" s="198">
        <f>'[2]tr (2)'!H2122</f>
        <v>99</v>
      </c>
      <c r="I3118" s="198">
        <f>'[2]tr (2)'!I2122</f>
        <v>99</v>
      </c>
      <c r="J3118" s="198">
        <f>'[2]tr (2)'!J2122</f>
        <v>99</v>
      </c>
      <c r="K3118" s="198">
        <f>'[2]tr (2)'!K2122</f>
        <v>99</v>
      </c>
      <c r="L3118" s="198">
        <f>'[2]tr (2)'!L2122</f>
        <v>99.3</v>
      </c>
      <c r="M3118" s="198">
        <f>'[2]tr (2)'!M2122</f>
        <v>99.3</v>
      </c>
      <c r="N3118" s="198">
        <f>'[2]tr (2)'!N2122</f>
        <v>99.3</v>
      </c>
      <c r="O3118" s="251"/>
      <c r="P3118" s="198">
        <f>'[2]tr (2)'!O2122</f>
        <v>99.3</v>
      </c>
      <c r="Q3118" s="198">
        <f>'[2]tr (2)'!P2122</f>
        <v>99.3</v>
      </c>
      <c r="R3118" s="198">
        <f>'[2]tr (2)'!Q2122</f>
        <v>99.3</v>
      </c>
      <c r="S3118" s="322" t="s">
        <v>1756</v>
      </c>
    </row>
    <row r="3119" spans="1:19" s="195" customFormat="1" ht="15" customHeight="1">
      <c r="A3119" s="216" t="s">
        <v>1757</v>
      </c>
      <c r="B3119" s="247">
        <f>'[2]tr (2)'!C2123</f>
        <v>100.4</v>
      </c>
      <c r="C3119" s="198">
        <f>'[2]tr (2)'!D2123</f>
        <v>100.4</v>
      </c>
      <c r="D3119" s="198">
        <f>'[2]tr (2)'!E2123</f>
        <v>100.7</v>
      </c>
      <c r="E3119" s="251"/>
      <c r="F3119" s="198">
        <f>'[2]tr (2)'!F2123</f>
        <v>100.7</v>
      </c>
      <c r="G3119" s="198">
        <f>'[2]tr (2)'!G2123</f>
        <v>100.7</v>
      </c>
      <c r="H3119" s="198">
        <f>'[2]tr (2)'!H2123</f>
        <v>100.7</v>
      </c>
      <c r="I3119" s="198">
        <f>'[2]tr (2)'!I2123</f>
        <v>100.7</v>
      </c>
      <c r="J3119" s="198">
        <f>'[2]tr (2)'!J2123</f>
        <v>100.7</v>
      </c>
      <c r="K3119" s="198">
        <f>'[2]tr (2)'!K2123</f>
        <v>100.7</v>
      </c>
      <c r="L3119" s="198">
        <f>'[2]tr (2)'!L2123</f>
        <v>100.7</v>
      </c>
      <c r="M3119" s="198">
        <f>'[2]tr (2)'!M2123</f>
        <v>100.7</v>
      </c>
      <c r="N3119" s="198">
        <f>'[2]tr (2)'!N2123</f>
        <v>100.7</v>
      </c>
      <c r="O3119" s="251"/>
      <c r="P3119" s="198">
        <f>'[2]tr (2)'!O2123</f>
        <v>100.7</v>
      </c>
      <c r="Q3119" s="198">
        <f>'[2]tr (2)'!P2123</f>
        <v>100.7</v>
      </c>
      <c r="R3119" s="198">
        <f>'[2]tr (2)'!Q2123</f>
        <v>100.7</v>
      </c>
      <c r="S3119" s="322" t="s">
        <v>1758</v>
      </c>
    </row>
    <row r="3120" spans="1:19" s="195" customFormat="1" ht="15" customHeight="1">
      <c r="A3120" s="216" t="s">
        <v>1759</v>
      </c>
      <c r="B3120" s="247">
        <f>'[2]tr (2)'!C2124</f>
        <v>102.8</v>
      </c>
      <c r="C3120" s="198">
        <f>'[2]tr (2)'!D2124</f>
        <v>102.8</v>
      </c>
      <c r="D3120" s="198">
        <f>'[2]tr (2)'!E2124</f>
        <v>102.8</v>
      </c>
      <c r="E3120" s="251"/>
      <c r="F3120" s="198">
        <f>'[2]tr (2)'!F2124</f>
        <v>102.8</v>
      </c>
      <c r="G3120" s="198">
        <f>'[2]tr (2)'!G2124</f>
        <v>102.8</v>
      </c>
      <c r="H3120" s="198">
        <f>'[2]tr (2)'!H2124</f>
        <v>102.8</v>
      </c>
      <c r="I3120" s="198">
        <f>'[2]tr (2)'!I2124</f>
        <v>102.8</v>
      </c>
      <c r="J3120" s="198">
        <f>'[2]tr (2)'!J2124</f>
        <v>102.8</v>
      </c>
      <c r="K3120" s="198">
        <f>'[2]tr (2)'!K2124</f>
        <v>102.8</v>
      </c>
      <c r="L3120" s="198">
        <f>'[2]tr (2)'!L2124</f>
        <v>102.8</v>
      </c>
      <c r="M3120" s="198">
        <f>'[2]tr (2)'!M2124</f>
        <v>102.8</v>
      </c>
      <c r="N3120" s="198">
        <f>'[2]tr (2)'!N2124</f>
        <v>102.8</v>
      </c>
      <c r="O3120" s="251"/>
      <c r="P3120" s="198">
        <f>'[2]tr (2)'!O2124</f>
        <v>102.8</v>
      </c>
      <c r="Q3120" s="198">
        <f>'[2]tr (2)'!P2124</f>
        <v>102.8</v>
      </c>
      <c r="R3120" s="198">
        <f>'[2]tr (2)'!Q2124</f>
        <v>102.8</v>
      </c>
      <c r="S3120" s="322" t="s">
        <v>1760</v>
      </c>
    </row>
    <row r="3121" spans="1:19" s="195" customFormat="1" ht="15" customHeight="1">
      <c r="A3121" s="216" t="s">
        <v>1761</v>
      </c>
      <c r="B3121" s="247">
        <f>'[2]tr (2)'!C2125</f>
        <v>101.6</v>
      </c>
      <c r="C3121" s="198">
        <f>'[2]tr (2)'!D2125</f>
        <v>101.6</v>
      </c>
      <c r="D3121" s="198">
        <f>'[2]tr (2)'!E2125</f>
        <v>101.6</v>
      </c>
      <c r="E3121" s="251"/>
      <c r="F3121" s="198">
        <f>'[2]tr (2)'!F2125</f>
        <v>101.6</v>
      </c>
      <c r="G3121" s="198">
        <f>'[2]tr (2)'!G2125</f>
        <v>101.6</v>
      </c>
      <c r="H3121" s="198">
        <f>'[2]tr (2)'!H2125</f>
        <v>101.6</v>
      </c>
      <c r="I3121" s="198">
        <f>'[2]tr (2)'!I2125</f>
        <v>101.6</v>
      </c>
      <c r="J3121" s="198">
        <f>'[2]tr (2)'!J2125</f>
        <v>101.6</v>
      </c>
      <c r="K3121" s="198">
        <f>'[2]tr (2)'!K2125</f>
        <v>101.6</v>
      </c>
      <c r="L3121" s="198">
        <f>'[2]tr (2)'!L2125</f>
        <v>101.6</v>
      </c>
      <c r="M3121" s="198">
        <f>'[2]tr (2)'!M2125</f>
        <v>101.6</v>
      </c>
      <c r="N3121" s="198">
        <f>'[2]tr (2)'!N2125</f>
        <v>101.6</v>
      </c>
      <c r="O3121" s="251"/>
      <c r="P3121" s="198">
        <f>'[2]tr (2)'!O2125</f>
        <v>101.6</v>
      </c>
      <c r="Q3121" s="198">
        <f>'[2]tr (2)'!P2125</f>
        <v>101.6</v>
      </c>
      <c r="R3121" s="198">
        <f>'[2]tr (2)'!Q2125</f>
        <v>101.6</v>
      </c>
      <c r="S3121" s="322" t="s">
        <v>1762</v>
      </c>
    </row>
    <row r="3122" spans="1:19" s="195" customFormat="1" ht="15" customHeight="1">
      <c r="A3122" s="216" t="s">
        <v>1763</v>
      </c>
      <c r="B3122" s="247">
        <f>'[2]tr (2)'!C2126</f>
        <v>101.5</v>
      </c>
      <c r="C3122" s="198">
        <f>'[2]tr (2)'!D2126</f>
        <v>101.5</v>
      </c>
      <c r="D3122" s="198">
        <f>'[2]tr (2)'!E2126</f>
        <v>101.5</v>
      </c>
      <c r="E3122" s="251"/>
      <c r="F3122" s="198">
        <f>'[2]tr (2)'!F2126</f>
        <v>101.5</v>
      </c>
      <c r="G3122" s="198">
        <f>'[2]tr (2)'!G2126</f>
        <v>101.5</v>
      </c>
      <c r="H3122" s="198">
        <f>'[2]tr (2)'!H2126</f>
        <v>101.5</v>
      </c>
      <c r="I3122" s="198">
        <f>'[2]tr (2)'!I2126</f>
        <v>101.5</v>
      </c>
      <c r="J3122" s="198">
        <f>'[2]tr (2)'!J2126</f>
        <v>101.5</v>
      </c>
      <c r="K3122" s="198">
        <f>'[2]tr (2)'!K2126</f>
        <v>101.5</v>
      </c>
      <c r="L3122" s="198">
        <f>'[2]tr (2)'!L2126</f>
        <v>101.3</v>
      </c>
      <c r="M3122" s="198">
        <f>'[2]tr (2)'!M2126</f>
        <v>101.3</v>
      </c>
      <c r="N3122" s="198">
        <f>'[2]tr (2)'!N2126</f>
        <v>101.3</v>
      </c>
      <c r="O3122" s="251"/>
      <c r="P3122" s="198">
        <f>'[2]tr (2)'!O2126</f>
        <v>101.3</v>
      </c>
      <c r="Q3122" s="198">
        <f>'[2]tr (2)'!P2126</f>
        <v>101.3</v>
      </c>
      <c r="R3122" s="198">
        <f>'[2]tr (2)'!Q2126</f>
        <v>101.5</v>
      </c>
      <c r="S3122" s="323" t="s">
        <v>1764</v>
      </c>
    </row>
    <row r="3123" spans="1:19" s="195" customFormat="1" ht="15" customHeight="1">
      <c r="A3123" s="216" t="s">
        <v>1765</v>
      </c>
      <c r="B3123" s="247">
        <f>'[2]tr (2)'!C2127</f>
        <v>95.8</v>
      </c>
      <c r="C3123" s="198">
        <f>'[2]tr (2)'!D2127</f>
        <v>95.8</v>
      </c>
      <c r="D3123" s="198">
        <f>'[2]tr (2)'!E2127</f>
        <v>97.8</v>
      </c>
      <c r="E3123" s="251"/>
      <c r="F3123" s="198">
        <f>'[2]tr (2)'!F2127</f>
        <v>97.8</v>
      </c>
      <c r="G3123" s="198">
        <f>'[2]tr (2)'!G2127</f>
        <v>97.8</v>
      </c>
      <c r="H3123" s="198">
        <f>'[2]tr (2)'!H2127</f>
        <v>97.8</v>
      </c>
      <c r="I3123" s="198">
        <f>'[2]tr (2)'!I2127</f>
        <v>97.8</v>
      </c>
      <c r="J3123" s="198">
        <f>'[2]tr (2)'!J2127</f>
        <v>97.8</v>
      </c>
      <c r="K3123" s="198">
        <f>'[2]tr (2)'!K2127</f>
        <v>97.8</v>
      </c>
      <c r="L3123" s="198">
        <f>'[2]tr (2)'!L2127</f>
        <v>97.8</v>
      </c>
      <c r="M3123" s="198">
        <f>'[2]tr (2)'!M2127</f>
        <v>97.8</v>
      </c>
      <c r="N3123" s="198">
        <f>'[2]tr (2)'!N2127</f>
        <v>97.8</v>
      </c>
      <c r="O3123" s="251"/>
      <c r="P3123" s="198">
        <f>'[2]tr (2)'!O2127</f>
        <v>97.8</v>
      </c>
      <c r="Q3123" s="198">
        <f>'[2]tr (2)'!P2127</f>
        <v>97.8</v>
      </c>
      <c r="R3123" s="198">
        <f>'[2]tr (2)'!Q2127</f>
        <v>97.8</v>
      </c>
      <c r="S3123" s="322" t="s">
        <v>1766</v>
      </c>
    </row>
    <row r="3124" spans="1:19" s="195" customFormat="1" ht="15" customHeight="1">
      <c r="A3124" s="216" t="s">
        <v>1767</v>
      </c>
      <c r="B3124" s="247">
        <f>'[2]tr (2)'!C2128</f>
        <v>102.1</v>
      </c>
      <c r="C3124" s="198">
        <f>'[2]tr (2)'!D2128</f>
        <v>102.1</v>
      </c>
      <c r="D3124" s="198">
        <f>'[2]tr (2)'!E2128</f>
        <v>102.1</v>
      </c>
      <c r="E3124" s="251"/>
      <c r="F3124" s="198">
        <f>'[2]tr (2)'!F2128</f>
        <v>102.1</v>
      </c>
      <c r="G3124" s="198">
        <f>'[2]tr (2)'!G2128</f>
        <v>102.1</v>
      </c>
      <c r="H3124" s="198">
        <f>'[2]tr (2)'!H2128</f>
        <v>102.1</v>
      </c>
      <c r="I3124" s="198">
        <f>'[2]tr (2)'!I2128</f>
        <v>102.1</v>
      </c>
      <c r="J3124" s="198">
        <f>'[2]tr (2)'!J2128</f>
        <v>102</v>
      </c>
      <c r="K3124" s="198">
        <f>'[2]tr (2)'!K2128</f>
        <v>101</v>
      </c>
      <c r="L3124" s="198">
        <f>'[2]tr (2)'!L2128</f>
        <v>101</v>
      </c>
      <c r="M3124" s="198">
        <f>'[2]tr (2)'!M2128</f>
        <v>101.2</v>
      </c>
      <c r="N3124" s="198">
        <f>'[2]tr (2)'!N2128</f>
        <v>101.2</v>
      </c>
      <c r="O3124" s="251"/>
      <c r="P3124" s="198">
        <f>'[2]tr (2)'!O2128</f>
        <v>101.2</v>
      </c>
      <c r="Q3124" s="198">
        <f>'[2]tr (2)'!P2128</f>
        <v>101.2</v>
      </c>
      <c r="R3124" s="198">
        <f>'[2]tr (2)'!Q2128</f>
        <v>101.2</v>
      </c>
      <c r="S3124" s="323" t="s">
        <v>1768</v>
      </c>
    </row>
    <row r="3125" spans="1:19" s="195" customFormat="1" ht="15" customHeight="1">
      <c r="A3125" s="216" t="s">
        <v>1769</v>
      </c>
      <c r="B3125" s="247">
        <f>'[2]tr (2)'!C2129</f>
        <v>100</v>
      </c>
      <c r="C3125" s="198">
        <f>'[2]tr (2)'!D2129</f>
        <v>100</v>
      </c>
      <c r="D3125" s="198">
        <f>'[2]tr (2)'!E2129</f>
        <v>100</v>
      </c>
      <c r="E3125" s="251"/>
      <c r="F3125" s="198">
        <f>'[2]tr (2)'!F2129</f>
        <v>100</v>
      </c>
      <c r="G3125" s="198">
        <f>'[2]tr (2)'!G2129</f>
        <v>100</v>
      </c>
      <c r="H3125" s="198">
        <f>'[2]tr (2)'!H2129</f>
        <v>100</v>
      </c>
      <c r="I3125" s="198">
        <f>'[2]tr (2)'!I2129</f>
        <v>100</v>
      </c>
      <c r="J3125" s="198">
        <f>'[2]tr (2)'!J2129</f>
        <v>100</v>
      </c>
      <c r="K3125" s="198">
        <f>'[2]tr (2)'!K2129</f>
        <v>100</v>
      </c>
      <c r="L3125" s="198">
        <f>'[2]tr (2)'!L2129</f>
        <v>100</v>
      </c>
      <c r="M3125" s="198">
        <f>'[2]tr (2)'!M2129</f>
        <v>100</v>
      </c>
      <c r="N3125" s="198">
        <f>'[2]tr (2)'!N2129</f>
        <v>100</v>
      </c>
      <c r="O3125" s="251"/>
      <c r="P3125" s="198">
        <f>'[2]tr (2)'!O2129</f>
        <v>100</v>
      </c>
      <c r="Q3125" s="198">
        <f>'[2]tr (2)'!P2129</f>
        <v>100</v>
      </c>
      <c r="R3125" s="198">
        <f>'[2]tr (2)'!Q2129</f>
        <v>100</v>
      </c>
      <c r="S3125" s="322" t="s">
        <v>1770</v>
      </c>
    </row>
    <row r="3126" spans="1:19" s="195" customFormat="1" ht="15" customHeight="1">
      <c r="A3126" s="216"/>
      <c r="B3126" s="247"/>
      <c r="C3126" s="198"/>
      <c r="D3126" s="242"/>
      <c r="E3126" s="244"/>
      <c r="F3126" s="242"/>
      <c r="G3126" s="242"/>
      <c r="H3126" s="242"/>
      <c r="I3126" s="242"/>
      <c r="J3126" s="242"/>
      <c r="K3126" s="242"/>
      <c r="L3126" s="242"/>
      <c r="M3126" s="242"/>
      <c r="N3126" s="242"/>
      <c r="O3126" s="244"/>
      <c r="P3126" s="242"/>
      <c r="Q3126" s="242"/>
      <c r="R3126" s="242"/>
      <c r="S3126" s="322"/>
    </row>
    <row r="3127" spans="1:19" s="195" customFormat="1" ht="15" customHeight="1">
      <c r="A3127" s="249" t="s">
        <v>1771</v>
      </c>
      <c r="B3127" s="241">
        <f>'[2]tr (2)'!C2131</f>
        <v>105.2</v>
      </c>
      <c r="C3127" s="242">
        <f>'[2]tr (2)'!D2131</f>
        <v>105.2</v>
      </c>
      <c r="D3127" s="242">
        <f>'[2]tr (2)'!E2131</f>
        <v>105.2</v>
      </c>
      <c r="E3127" s="244"/>
      <c r="F3127" s="242">
        <f>'[2]tr (2)'!F2131</f>
        <v>105.2</v>
      </c>
      <c r="G3127" s="242">
        <f>'[2]tr (2)'!G2131</f>
        <v>105.2</v>
      </c>
      <c r="H3127" s="242">
        <f>'[2]tr (2)'!H2131</f>
        <v>105.3</v>
      </c>
      <c r="I3127" s="242">
        <f>'[2]tr (2)'!I2131</f>
        <v>105.3</v>
      </c>
      <c r="J3127" s="242">
        <f>'[2]tr (2)'!J2131</f>
        <v>105.3</v>
      </c>
      <c r="K3127" s="242">
        <f>'[2]tr (2)'!K2131</f>
        <v>105.3</v>
      </c>
      <c r="L3127" s="242">
        <f>'[2]tr (2)'!L2131</f>
        <v>104.6</v>
      </c>
      <c r="M3127" s="242">
        <f>'[2]tr (2)'!M2131</f>
        <v>104.6</v>
      </c>
      <c r="N3127" s="242">
        <f>'[2]tr (2)'!N2131</f>
        <v>104.6</v>
      </c>
      <c r="O3127" s="244"/>
      <c r="P3127" s="242">
        <f>'[2]tr (2)'!O2131</f>
        <v>104.6</v>
      </c>
      <c r="Q3127" s="242">
        <f>'[2]tr (2)'!P2131</f>
        <v>101</v>
      </c>
      <c r="R3127" s="242">
        <f>'[2]tr (2)'!Q2131</f>
        <v>101</v>
      </c>
      <c r="S3127" s="326" t="s">
        <v>1772</v>
      </c>
    </row>
    <row r="3128" spans="1:19" s="195" customFormat="1" ht="15" customHeight="1">
      <c r="A3128" s="216" t="s">
        <v>1773</v>
      </c>
      <c r="B3128" s="247">
        <f>'[2]tr (2)'!C2132</f>
        <v>98</v>
      </c>
      <c r="C3128" s="198">
        <f>'[2]tr (2)'!D2132</f>
        <v>98</v>
      </c>
      <c r="D3128" s="198">
        <f>'[2]tr (2)'!E2132</f>
        <v>98</v>
      </c>
      <c r="E3128" s="251"/>
      <c r="F3128" s="198">
        <f>'[2]tr (2)'!F2132</f>
        <v>98</v>
      </c>
      <c r="G3128" s="198">
        <f>'[2]tr (2)'!G2132</f>
        <v>98.2</v>
      </c>
      <c r="H3128" s="198">
        <f>'[2]tr (2)'!H2132</f>
        <v>98.2</v>
      </c>
      <c r="I3128" s="198">
        <f>'[2]tr (2)'!I2132</f>
        <v>98.3</v>
      </c>
      <c r="J3128" s="198">
        <f>'[2]tr (2)'!J2132</f>
        <v>98.3</v>
      </c>
      <c r="K3128" s="198">
        <f>'[2]tr (2)'!K2132</f>
        <v>98.3</v>
      </c>
      <c r="L3128" s="198">
        <f>'[2]tr (2)'!L2132</f>
        <v>98.8</v>
      </c>
      <c r="M3128" s="198">
        <f>'[2]tr (2)'!M2132</f>
        <v>98.8</v>
      </c>
      <c r="N3128" s="198">
        <f>'[2]tr (2)'!N2132</f>
        <v>98.8</v>
      </c>
      <c r="O3128" s="251"/>
      <c r="P3128" s="198">
        <f>'[2]tr (2)'!O2132</f>
        <v>98.8</v>
      </c>
      <c r="Q3128" s="198">
        <f>'[2]tr (2)'!P2132</f>
        <v>98.8</v>
      </c>
      <c r="R3128" s="198">
        <f>'[2]tr (2)'!Q2132</f>
        <v>98.8</v>
      </c>
      <c r="S3128" s="322" t="s">
        <v>1774</v>
      </c>
    </row>
    <row r="3129" spans="1:19" s="195" customFormat="1" ht="15" customHeight="1">
      <c r="A3129" s="216" t="s">
        <v>1775</v>
      </c>
      <c r="B3129" s="247">
        <f>'[2]tr (2)'!C2133</f>
        <v>107.3</v>
      </c>
      <c r="C3129" s="198">
        <f>'[2]tr (2)'!D2133</f>
        <v>107.3</v>
      </c>
      <c r="D3129" s="198">
        <f>'[2]tr (2)'!E2133</f>
        <v>107.3</v>
      </c>
      <c r="E3129" s="251"/>
      <c r="F3129" s="198">
        <f>'[2]tr (2)'!F2133</f>
        <v>107.3</v>
      </c>
      <c r="G3129" s="198">
        <f>'[2]tr (2)'!G2133</f>
        <v>107.3</v>
      </c>
      <c r="H3129" s="198">
        <f>'[2]tr (2)'!H2133</f>
        <v>107.3</v>
      </c>
      <c r="I3129" s="198">
        <f>'[2]tr (2)'!I2133</f>
        <v>107.3</v>
      </c>
      <c r="J3129" s="198">
        <f>'[2]tr (2)'!J2133</f>
        <v>107.3</v>
      </c>
      <c r="K3129" s="198">
        <f>'[2]tr (2)'!K2133</f>
        <v>107.3</v>
      </c>
      <c r="L3129" s="198">
        <f>'[2]tr (2)'!L2133</f>
        <v>107.3</v>
      </c>
      <c r="M3129" s="198">
        <f>'[2]tr (2)'!M2133</f>
        <v>107.3</v>
      </c>
      <c r="N3129" s="198">
        <f>'[2]tr (2)'!N2133</f>
        <v>107.3</v>
      </c>
      <c r="O3129" s="251"/>
      <c r="P3129" s="198">
        <f>'[2]tr (2)'!O2133</f>
        <v>107.3</v>
      </c>
      <c r="Q3129" s="198">
        <f>'[2]tr (2)'!P2133</f>
        <v>107.3</v>
      </c>
      <c r="R3129" s="198">
        <f>'[2]tr (2)'!Q2133</f>
        <v>107.3</v>
      </c>
      <c r="S3129" s="322" t="s">
        <v>1776</v>
      </c>
    </row>
    <row r="3130" spans="1:19" s="195" customFormat="1" ht="15" customHeight="1">
      <c r="A3130" s="216" t="s">
        <v>1777</v>
      </c>
      <c r="B3130" s="247">
        <f>'[2]tr (2)'!C2134</f>
        <v>100</v>
      </c>
      <c r="C3130" s="198">
        <f>'[2]tr (2)'!D2134</f>
        <v>100</v>
      </c>
      <c r="D3130" s="198">
        <f>'[2]tr (2)'!E2134</f>
        <v>100</v>
      </c>
      <c r="E3130" s="251"/>
      <c r="F3130" s="198">
        <f>'[2]tr (2)'!F2134</f>
        <v>100</v>
      </c>
      <c r="G3130" s="198">
        <f>'[2]tr (2)'!G2134</f>
        <v>99.9</v>
      </c>
      <c r="H3130" s="198">
        <f>'[2]tr (2)'!H2134</f>
        <v>100</v>
      </c>
      <c r="I3130" s="198">
        <f>'[2]tr (2)'!I2134</f>
        <v>100</v>
      </c>
      <c r="J3130" s="198">
        <f>'[2]tr (2)'!J2134</f>
        <v>100</v>
      </c>
      <c r="K3130" s="198">
        <f>'[2]tr (2)'!K2134</f>
        <v>100</v>
      </c>
      <c r="L3130" s="198">
        <f>'[2]tr (2)'!L2134</f>
        <v>100</v>
      </c>
      <c r="M3130" s="198">
        <f>'[2]tr (2)'!M2134</f>
        <v>100</v>
      </c>
      <c r="N3130" s="198">
        <f>'[2]tr (2)'!N2134</f>
        <v>100</v>
      </c>
      <c r="O3130" s="251"/>
      <c r="P3130" s="198">
        <f>'[2]tr (2)'!O2134</f>
        <v>100</v>
      </c>
      <c r="Q3130" s="198">
        <f>'[2]tr (2)'!P2134</f>
        <v>100</v>
      </c>
      <c r="R3130" s="198">
        <f>'[2]tr (2)'!Q2134</f>
        <v>100</v>
      </c>
      <c r="S3130" s="322" t="s">
        <v>1778</v>
      </c>
    </row>
    <row r="3131" spans="1:19" s="195" customFormat="1" ht="15" customHeight="1">
      <c r="A3131" s="216" t="s">
        <v>1779</v>
      </c>
      <c r="B3131" s="247">
        <f>'[2]tr (2)'!C2135</f>
        <v>121.7</v>
      </c>
      <c r="C3131" s="198">
        <f>'[2]tr (2)'!D2135</f>
        <v>121.7</v>
      </c>
      <c r="D3131" s="198">
        <f>'[2]tr (2)'!E2135</f>
        <v>121.7</v>
      </c>
      <c r="E3131" s="251"/>
      <c r="F3131" s="198">
        <f>'[2]tr (2)'!F2135</f>
        <v>121.7</v>
      </c>
      <c r="G3131" s="198">
        <f>'[2]tr (2)'!G2135</f>
        <v>121.7</v>
      </c>
      <c r="H3131" s="198">
        <f>'[2]tr (2)'!H2135</f>
        <v>121.7</v>
      </c>
      <c r="I3131" s="198">
        <f>'[2]tr (2)'!I2135</f>
        <v>121.7</v>
      </c>
      <c r="J3131" s="198">
        <f>'[2]tr (2)'!J2135</f>
        <v>121.7</v>
      </c>
      <c r="K3131" s="198">
        <f>'[2]tr (2)'!K2135</f>
        <v>121.7</v>
      </c>
      <c r="L3131" s="198">
        <f>'[2]tr (2)'!L2135</f>
        <v>121.7</v>
      </c>
      <c r="M3131" s="198">
        <f>'[2]tr (2)'!M2135</f>
        <v>121.7</v>
      </c>
      <c r="N3131" s="198">
        <f>'[2]tr (2)'!N2135</f>
        <v>121.7</v>
      </c>
      <c r="O3131" s="251"/>
      <c r="P3131" s="198">
        <f>'[2]tr (2)'!O2135</f>
        <v>121.7</v>
      </c>
      <c r="Q3131" s="198">
        <f>'[2]tr (2)'!P2135</f>
        <v>101.1</v>
      </c>
      <c r="R3131" s="198">
        <f>'[2]tr (2)'!Q2135</f>
        <v>101.1</v>
      </c>
      <c r="S3131" s="322" t="s">
        <v>1780</v>
      </c>
    </row>
    <row r="3132" spans="1:19" s="195" customFormat="1" ht="15" customHeight="1">
      <c r="A3132" s="216" t="s">
        <v>1781</v>
      </c>
      <c r="B3132" s="247">
        <f>'[2]tr (2)'!C2136</f>
        <v>104.3</v>
      </c>
      <c r="C3132" s="198">
        <f>'[2]tr (2)'!D2136</f>
        <v>104.3</v>
      </c>
      <c r="D3132" s="198">
        <f>'[2]tr (2)'!E2136</f>
        <v>104.3</v>
      </c>
      <c r="E3132" s="251"/>
      <c r="F3132" s="198">
        <f>'[2]tr (2)'!F2136</f>
        <v>104.3</v>
      </c>
      <c r="G3132" s="198">
        <f>'[2]tr (2)'!G2136</f>
        <v>104.3</v>
      </c>
      <c r="H3132" s="198">
        <f>'[2]tr (2)'!H2136</f>
        <v>104.3</v>
      </c>
      <c r="I3132" s="198">
        <f>'[2]tr (2)'!I2136</f>
        <v>104.3</v>
      </c>
      <c r="J3132" s="198">
        <f>'[2]tr (2)'!J2136</f>
        <v>104.3</v>
      </c>
      <c r="K3132" s="198">
        <f>'[2]tr (2)'!K2136</f>
        <v>104.3</v>
      </c>
      <c r="L3132" s="198">
        <f>'[2]tr (2)'!L2136</f>
        <v>104.3</v>
      </c>
      <c r="M3132" s="198">
        <f>'[2]tr (2)'!M2136</f>
        <v>104.3</v>
      </c>
      <c r="N3132" s="198">
        <f>'[2]tr (2)'!N2136</f>
        <v>104.3</v>
      </c>
      <c r="O3132" s="251"/>
      <c r="P3132" s="198">
        <f>'[2]tr (2)'!O2136</f>
        <v>104.3</v>
      </c>
      <c r="Q3132" s="198">
        <f>'[2]tr (2)'!P2136</f>
        <v>104.3</v>
      </c>
      <c r="R3132" s="198">
        <f>'[2]tr (2)'!Q2136</f>
        <v>104.3</v>
      </c>
      <c r="S3132" s="322" t="s">
        <v>1782</v>
      </c>
    </row>
    <row r="3133" spans="1:19" s="195" customFormat="1" ht="15" customHeight="1">
      <c r="A3133" s="216" t="s">
        <v>1783</v>
      </c>
      <c r="B3133" s="247">
        <f>'[2]tr (2)'!C2137</f>
        <v>105.5</v>
      </c>
      <c r="C3133" s="198">
        <f>'[2]tr (2)'!D2137</f>
        <v>105.5</v>
      </c>
      <c r="D3133" s="198">
        <f>'[2]tr (2)'!E2137</f>
        <v>105.5</v>
      </c>
      <c r="E3133" s="251"/>
      <c r="F3133" s="198">
        <f>'[2]tr (2)'!F2137</f>
        <v>105.5</v>
      </c>
      <c r="G3133" s="198">
        <f>'[2]tr (2)'!G2137</f>
        <v>105.5</v>
      </c>
      <c r="H3133" s="198">
        <f>'[2]tr (2)'!H2137</f>
        <v>105.5</v>
      </c>
      <c r="I3133" s="198">
        <f>'[2]tr (2)'!I2137</f>
        <v>105.5</v>
      </c>
      <c r="J3133" s="198">
        <f>'[2]tr (2)'!J2137</f>
        <v>105.5</v>
      </c>
      <c r="K3133" s="198">
        <f>'[2]tr (2)'!K2137</f>
        <v>105.5</v>
      </c>
      <c r="L3133" s="198">
        <f>'[2]tr (2)'!L2137</f>
        <v>100.6</v>
      </c>
      <c r="M3133" s="198">
        <f>'[2]tr (2)'!M2137</f>
        <v>100.6</v>
      </c>
      <c r="N3133" s="198">
        <f>'[2]tr (2)'!N2137</f>
        <v>100.6</v>
      </c>
      <c r="O3133" s="251"/>
      <c r="P3133" s="198">
        <f>'[2]tr (2)'!O2137</f>
        <v>100.6</v>
      </c>
      <c r="Q3133" s="198">
        <f>'[2]tr (2)'!P2137</f>
        <v>100.6</v>
      </c>
      <c r="R3133" s="198">
        <f>'[2]tr (2)'!Q2137</f>
        <v>100.6</v>
      </c>
      <c r="S3133" s="322" t="s">
        <v>1784</v>
      </c>
    </row>
    <row r="3134" spans="1:19" s="195" customFormat="1" ht="15" customHeight="1">
      <c r="A3134" s="216" t="s">
        <v>1785</v>
      </c>
      <c r="B3134" s="247">
        <f>'[2]tr (2)'!C2138</f>
        <v>108</v>
      </c>
      <c r="C3134" s="198">
        <f>'[2]tr (2)'!D2138</f>
        <v>108</v>
      </c>
      <c r="D3134" s="198">
        <f>'[2]tr (2)'!E2138</f>
        <v>108</v>
      </c>
      <c r="E3134" s="251"/>
      <c r="F3134" s="198">
        <f>'[2]tr (2)'!F2138</f>
        <v>108</v>
      </c>
      <c r="G3134" s="198">
        <f>'[2]tr (2)'!G2138</f>
        <v>108</v>
      </c>
      <c r="H3134" s="198">
        <f>'[2]tr (2)'!H2138</f>
        <v>108</v>
      </c>
      <c r="I3134" s="198">
        <f>'[2]tr (2)'!I2138</f>
        <v>108</v>
      </c>
      <c r="J3134" s="198">
        <f>'[2]tr (2)'!J2138</f>
        <v>108</v>
      </c>
      <c r="K3134" s="198">
        <f>'[2]tr (2)'!K2138</f>
        <v>108</v>
      </c>
      <c r="L3134" s="198">
        <f>'[2]tr (2)'!L2138</f>
        <v>108</v>
      </c>
      <c r="M3134" s="198">
        <f>'[2]tr (2)'!M2138</f>
        <v>108</v>
      </c>
      <c r="N3134" s="198">
        <f>'[2]tr (2)'!N2138</f>
        <v>108</v>
      </c>
      <c r="O3134" s="251"/>
      <c r="P3134" s="198">
        <f>'[2]tr (2)'!O2138</f>
        <v>108</v>
      </c>
      <c r="Q3134" s="198">
        <f>'[2]tr (2)'!P2138</f>
        <v>108</v>
      </c>
      <c r="R3134" s="198">
        <f>'[2]tr (2)'!Q2138</f>
        <v>108</v>
      </c>
      <c r="S3134" s="322" t="s">
        <v>1786</v>
      </c>
    </row>
    <row r="3135" spans="1:19" s="195" customFormat="1" ht="15" customHeight="1">
      <c r="A3135" s="216"/>
      <c r="B3135" s="247"/>
      <c r="C3135" s="198"/>
      <c r="D3135" s="242"/>
      <c r="E3135" s="244"/>
      <c r="F3135" s="242"/>
      <c r="G3135" s="242"/>
      <c r="H3135" s="242"/>
      <c r="I3135" s="242"/>
      <c r="J3135" s="242"/>
      <c r="K3135" s="242"/>
      <c r="L3135" s="242"/>
      <c r="M3135" s="242"/>
      <c r="N3135" s="242"/>
      <c r="O3135" s="244"/>
      <c r="P3135" s="242"/>
      <c r="Q3135" s="242"/>
      <c r="R3135" s="242"/>
      <c r="S3135" s="322"/>
    </row>
    <row r="3136" spans="1:19" s="195" customFormat="1" ht="15" customHeight="1">
      <c r="A3136" s="249" t="s">
        <v>1787</v>
      </c>
      <c r="B3136" s="241">
        <f>'[2]tr (2)'!C2140</f>
        <v>101.8</v>
      </c>
      <c r="C3136" s="242">
        <f>'[2]tr (2)'!D2140</f>
        <v>100.9</v>
      </c>
      <c r="D3136" s="242">
        <f>'[2]tr (2)'!E2140</f>
        <v>101.5</v>
      </c>
      <c r="E3136" s="244"/>
      <c r="F3136" s="242">
        <f>'[2]tr (2)'!F2140</f>
        <v>99.6</v>
      </c>
      <c r="G3136" s="242">
        <f>'[2]tr (2)'!G2140</f>
        <v>98.4</v>
      </c>
      <c r="H3136" s="242">
        <f>'[2]tr (2)'!H2140</f>
        <v>98.2</v>
      </c>
      <c r="I3136" s="242">
        <f>'[2]tr (2)'!I2140</f>
        <v>101.6</v>
      </c>
      <c r="J3136" s="242">
        <f>'[2]tr (2)'!J2140</f>
        <v>102.5</v>
      </c>
      <c r="K3136" s="242">
        <f>'[2]tr (2)'!K2140</f>
        <v>103</v>
      </c>
      <c r="L3136" s="242">
        <f>'[2]tr (2)'!L2140</f>
        <v>103.2</v>
      </c>
      <c r="M3136" s="242">
        <f>'[2]tr (2)'!M2140</f>
        <v>103.2</v>
      </c>
      <c r="N3136" s="242">
        <f>'[2]tr (2)'!N2140</f>
        <v>103.4</v>
      </c>
      <c r="O3136" s="244"/>
      <c r="P3136" s="242">
        <f>'[2]tr (2)'!O2140</f>
        <v>103.1</v>
      </c>
      <c r="Q3136" s="242">
        <f>'[2]tr (2)'!P2140</f>
        <v>103.7</v>
      </c>
      <c r="R3136" s="242">
        <f>'[2]tr (2)'!Q2140</f>
        <v>103.6</v>
      </c>
      <c r="S3136" s="326" t="s">
        <v>1788</v>
      </c>
    </row>
    <row r="3137" spans="1:19" s="195" customFormat="1" ht="15" customHeight="1">
      <c r="A3137" s="216" t="s">
        <v>1789</v>
      </c>
      <c r="B3137" s="247">
        <f>'[2]tr (2)'!C2141</f>
        <v>101.9</v>
      </c>
      <c r="C3137" s="198">
        <f>'[2]tr (2)'!D2141</f>
        <v>101.9</v>
      </c>
      <c r="D3137" s="198">
        <f>'[2]tr (2)'!E2141</f>
        <v>103.8</v>
      </c>
      <c r="E3137" s="251"/>
      <c r="F3137" s="198">
        <f>'[2]tr (2)'!F2141</f>
        <v>106.2</v>
      </c>
      <c r="G3137" s="198">
        <f>'[2]tr (2)'!G2141</f>
        <v>106.2</v>
      </c>
      <c r="H3137" s="198">
        <f>'[2]tr (2)'!H2141</f>
        <v>106.2</v>
      </c>
      <c r="I3137" s="198">
        <f>'[2]tr (2)'!I2141</f>
        <v>106.2</v>
      </c>
      <c r="J3137" s="198">
        <f>'[2]tr (2)'!J2141</f>
        <v>106.2</v>
      </c>
      <c r="K3137" s="198">
        <f>'[2]tr (2)'!K2141</f>
        <v>105.3</v>
      </c>
      <c r="L3137" s="198">
        <f>'[2]tr (2)'!L2141</f>
        <v>105.3</v>
      </c>
      <c r="M3137" s="198">
        <f>'[2]tr (2)'!M2141</f>
        <v>105.3</v>
      </c>
      <c r="N3137" s="198">
        <f>'[2]tr (2)'!N2141</f>
        <v>105.3</v>
      </c>
      <c r="O3137" s="251"/>
      <c r="P3137" s="198">
        <f>'[2]tr (2)'!O2141</f>
        <v>105.3</v>
      </c>
      <c r="Q3137" s="198">
        <f>'[2]tr (2)'!P2141</f>
        <v>105.3</v>
      </c>
      <c r="R3137" s="198">
        <f>'[2]tr (2)'!Q2141</f>
        <v>105.3</v>
      </c>
      <c r="S3137" s="322" t="s">
        <v>1790</v>
      </c>
    </row>
    <row r="3138" spans="1:19" s="195" customFormat="1" ht="15" customHeight="1">
      <c r="A3138" s="216" t="s">
        <v>1791</v>
      </c>
      <c r="B3138" s="247">
        <f>'[2]tr (2)'!C2142</f>
        <v>96</v>
      </c>
      <c r="C3138" s="198">
        <f>'[2]tr (2)'!D2142</f>
        <v>96</v>
      </c>
      <c r="D3138" s="198">
        <f>'[2]tr (2)'!E2142</f>
        <v>97.8</v>
      </c>
      <c r="E3138" s="251"/>
      <c r="F3138" s="198">
        <f>'[2]tr (2)'!F2142</f>
        <v>100</v>
      </c>
      <c r="G3138" s="198">
        <f>'[2]tr (2)'!G2142</f>
        <v>100</v>
      </c>
      <c r="H3138" s="198">
        <f>'[2]tr (2)'!H2142</f>
        <v>100</v>
      </c>
      <c r="I3138" s="198">
        <f>'[2]tr (2)'!I2142</f>
        <v>100</v>
      </c>
      <c r="J3138" s="198">
        <f>'[2]tr (2)'!J2142</f>
        <v>100</v>
      </c>
      <c r="K3138" s="198">
        <f>'[2]tr (2)'!K2142</f>
        <v>100</v>
      </c>
      <c r="L3138" s="198">
        <f>'[2]tr (2)'!L2142</f>
        <v>100</v>
      </c>
      <c r="M3138" s="198">
        <f>'[2]tr (2)'!M2142</f>
        <v>100</v>
      </c>
      <c r="N3138" s="198">
        <f>'[2]tr (2)'!N2142</f>
        <v>100</v>
      </c>
      <c r="O3138" s="251"/>
      <c r="P3138" s="198">
        <f>'[2]tr (2)'!O2142</f>
        <v>100</v>
      </c>
      <c r="Q3138" s="198">
        <f>'[2]tr (2)'!P2142</f>
        <v>100</v>
      </c>
      <c r="R3138" s="198">
        <f>'[2]tr (2)'!Q2142</f>
        <v>100</v>
      </c>
      <c r="S3138" s="322" t="s">
        <v>1792</v>
      </c>
    </row>
    <row r="3139" spans="1:19" s="195" customFormat="1" ht="15" customHeight="1">
      <c r="A3139" s="216" t="s">
        <v>1793</v>
      </c>
      <c r="B3139" s="247">
        <f>'[2]tr (2)'!C2143</f>
        <v>100</v>
      </c>
      <c r="C3139" s="198">
        <f>'[2]tr (2)'!D2143</f>
        <v>100</v>
      </c>
      <c r="D3139" s="198">
        <f>'[2]tr (2)'!E2143</f>
        <v>100</v>
      </c>
      <c r="E3139" s="251"/>
      <c r="F3139" s="198">
        <f>'[2]tr (2)'!F2143</f>
        <v>100</v>
      </c>
      <c r="G3139" s="198">
        <f>'[2]tr (2)'!G2143</f>
        <v>100</v>
      </c>
      <c r="H3139" s="198">
        <f>'[2]tr (2)'!H2143</f>
        <v>100</v>
      </c>
      <c r="I3139" s="198">
        <f>'[2]tr (2)'!I2143</f>
        <v>100</v>
      </c>
      <c r="J3139" s="198">
        <f>'[2]tr (2)'!J2143</f>
        <v>100</v>
      </c>
      <c r="K3139" s="198">
        <f>'[2]tr (2)'!K2143</f>
        <v>100</v>
      </c>
      <c r="L3139" s="198">
        <f>'[2]tr (2)'!L2143</f>
        <v>100</v>
      </c>
      <c r="M3139" s="198">
        <f>'[2]tr (2)'!M2143</f>
        <v>100</v>
      </c>
      <c r="N3139" s="198">
        <f>'[2]tr (2)'!N2143</f>
        <v>100</v>
      </c>
      <c r="O3139" s="251"/>
      <c r="P3139" s="198">
        <f>'[2]tr (2)'!O2143</f>
        <v>100</v>
      </c>
      <c r="Q3139" s="198">
        <f>'[2]tr (2)'!P2143</f>
        <v>100</v>
      </c>
      <c r="R3139" s="198">
        <f>'[2]tr (2)'!Q2143</f>
        <v>100</v>
      </c>
      <c r="S3139" s="323" t="s">
        <v>1794</v>
      </c>
    </row>
    <row r="3140" spans="1:19" s="195" customFormat="1" ht="15" customHeight="1">
      <c r="A3140" s="216" t="s">
        <v>1795</v>
      </c>
      <c r="B3140" s="247">
        <f>'[2]tr (2)'!C2144</f>
        <v>87.5</v>
      </c>
      <c r="C3140" s="198">
        <f>'[2]tr (2)'!D2144</f>
        <v>87.5</v>
      </c>
      <c r="D3140" s="198">
        <f>'[2]tr (2)'!E2144</f>
        <v>87.5</v>
      </c>
      <c r="E3140" s="251"/>
      <c r="F3140" s="198">
        <f>'[2]tr (2)'!F2144</f>
        <v>87.5</v>
      </c>
      <c r="G3140" s="198">
        <f>'[2]tr (2)'!G2144</f>
        <v>87.5</v>
      </c>
      <c r="H3140" s="198">
        <f>'[2]tr (2)'!H2144</f>
        <v>87.5</v>
      </c>
      <c r="I3140" s="198">
        <f>'[2]tr (2)'!I2144</f>
        <v>87.5</v>
      </c>
      <c r="J3140" s="198">
        <f>'[2]tr (2)'!J2144</f>
        <v>87.5</v>
      </c>
      <c r="K3140" s="198">
        <f>'[2]tr (2)'!K2144</f>
        <v>90.5</v>
      </c>
      <c r="L3140" s="198">
        <f>'[2]tr (2)'!L2144</f>
        <v>90.5</v>
      </c>
      <c r="M3140" s="198">
        <f>'[2]tr (2)'!M2144</f>
        <v>90.5</v>
      </c>
      <c r="N3140" s="198">
        <f>'[2]tr (2)'!N2144</f>
        <v>90.5</v>
      </c>
      <c r="O3140" s="251"/>
      <c r="P3140" s="198">
        <f>'[2]tr (2)'!O2144</f>
        <v>93.1</v>
      </c>
      <c r="Q3140" s="198">
        <f>'[2]tr (2)'!P2144</f>
        <v>93.1</v>
      </c>
      <c r="R3140" s="198">
        <f>'[2]tr (2)'!Q2144</f>
        <v>95.8</v>
      </c>
      <c r="S3140" s="322" t="s">
        <v>1796</v>
      </c>
    </row>
    <row r="3141" spans="1:19" s="195" customFormat="1" ht="15" customHeight="1">
      <c r="A3141" s="216" t="s">
        <v>1797</v>
      </c>
      <c r="B3141" s="247">
        <f>'[2]tr (2)'!C2145</f>
        <v>89</v>
      </c>
      <c r="C3141" s="198">
        <f>'[2]tr (2)'!D2145</f>
        <v>89.5</v>
      </c>
      <c r="D3141" s="198">
        <f>'[2]tr (2)'!E2145</f>
        <v>88.9</v>
      </c>
      <c r="E3141" s="251"/>
      <c r="F3141" s="198">
        <f>'[2]tr (2)'!F2145</f>
        <v>83.9</v>
      </c>
      <c r="G3141" s="198">
        <f>'[2]tr (2)'!G2145</f>
        <v>77.2</v>
      </c>
      <c r="H3141" s="198">
        <f>'[2]tr (2)'!H2145</f>
        <v>76.3</v>
      </c>
      <c r="I3141" s="198">
        <f>'[2]tr (2)'!I2145</f>
        <v>94.6</v>
      </c>
      <c r="J3141" s="198">
        <f>'[2]tr (2)'!J2145</f>
        <v>99.4</v>
      </c>
      <c r="K3141" s="198">
        <f>'[2]tr (2)'!K2145</f>
        <v>103.9</v>
      </c>
      <c r="L3141" s="198">
        <f>'[2]tr (2)'!L2145</f>
        <v>102.2</v>
      </c>
      <c r="M3141" s="198">
        <f>'[2]tr (2)'!M2145</f>
        <v>102.5</v>
      </c>
      <c r="N3141" s="198">
        <f>'[2]tr (2)'!N2145</f>
        <v>103.6</v>
      </c>
      <c r="O3141" s="251"/>
      <c r="P3141" s="198">
        <f>'[2]tr (2)'!O2145</f>
        <v>101.7</v>
      </c>
      <c r="Q3141" s="198">
        <f>'[2]tr (2)'!P2145</f>
        <v>104</v>
      </c>
      <c r="R3141" s="198">
        <f>'[2]tr (2)'!Q2145</f>
        <v>103.6</v>
      </c>
      <c r="S3141" s="323" t="s">
        <v>1798</v>
      </c>
    </row>
    <row r="3142" spans="1:19" s="195" customFormat="1" ht="15" customHeight="1">
      <c r="A3142" s="216" t="s">
        <v>1799</v>
      </c>
      <c r="B3142" s="247">
        <f>'[2]tr (2)'!C2146</f>
        <v>99.7</v>
      </c>
      <c r="C3142" s="198">
        <f>'[2]tr (2)'!D2146</f>
        <v>99.7</v>
      </c>
      <c r="D3142" s="198">
        <f>'[2]tr (2)'!E2146</f>
        <v>99.7</v>
      </c>
      <c r="E3142" s="251"/>
      <c r="F3142" s="198">
        <f>'[2]tr (2)'!F2146</f>
        <v>99.7</v>
      </c>
      <c r="G3142" s="198">
        <f>'[2]tr (2)'!G2146</f>
        <v>99.7</v>
      </c>
      <c r="H3142" s="198">
        <f>'[2]tr (2)'!H2146</f>
        <v>99.7</v>
      </c>
      <c r="I3142" s="198">
        <f>'[2]tr (2)'!I2146</f>
        <v>99.7</v>
      </c>
      <c r="J3142" s="198">
        <f>'[2]tr (2)'!J2146</f>
        <v>99.7</v>
      </c>
      <c r="K3142" s="198">
        <f>'[2]tr (2)'!K2146</f>
        <v>99.7</v>
      </c>
      <c r="L3142" s="198">
        <f>'[2]tr (2)'!L2146</f>
        <v>99.7</v>
      </c>
      <c r="M3142" s="198">
        <f>'[2]tr (2)'!M2146</f>
        <v>99.7</v>
      </c>
      <c r="N3142" s="198">
        <f>'[2]tr (2)'!N2146</f>
        <v>99.7</v>
      </c>
      <c r="O3142" s="251"/>
      <c r="P3142" s="198">
        <f>'[2]tr (2)'!O2146</f>
        <v>99.7</v>
      </c>
      <c r="Q3142" s="198">
        <f>'[2]tr (2)'!P2146</f>
        <v>99.7</v>
      </c>
      <c r="R3142" s="198">
        <f>'[2]tr (2)'!Q2146</f>
        <v>99.7</v>
      </c>
      <c r="S3142" s="322" t="s">
        <v>1800</v>
      </c>
    </row>
    <row r="3143" spans="1:19" s="195" customFormat="1" ht="15" customHeight="1">
      <c r="A3143" s="216" t="s">
        <v>1801</v>
      </c>
      <c r="B3143" s="247">
        <f>'[2]tr (2)'!C2147</f>
        <v>99.9</v>
      </c>
      <c r="C3143" s="198">
        <f>'[2]tr (2)'!D2147</f>
        <v>99.9</v>
      </c>
      <c r="D3143" s="198">
        <f>'[2]tr (2)'!E2147</f>
        <v>99.9</v>
      </c>
      <c r="E3143" s="251"/>
      <c r="F3143" s="198">
        <f>'[2]tr (2)'!F2147</f>
        <v>99.9</v>
      </c>
      <c r="G3143" s="198">
        <f>'[2]tr (2)'!G2147</f>
        <v>99.9</v>
      </c>
      <c r="H3143" s="198">
        <f>'[2]tr (2)'!H2147</f>
        <v>99.9</v>
      </c>
      <c r="I3143" s="198">
        <f>'[2]tr (2)'!I2147</f>
        <v>99.9</v>
      </c>
      <c r="J3143" s="198">
        <f>'[2]tr (2)'!J2147</f>
        <v>99.9</v>
      </c>
      <c r="K3143" s="198">
        <f>'[2]tr (2)'!K2147</f>
        <v>99.9</v>
      </c>
      <c r="L3143" s="198">
        <f>'[2]tr (2)'!L2147</f>
        <v>99.9</v>
      </c>
      <c r="M3143" s="198">
        <f>'[2]tr (2)'!M2147</f>
        <v>99.9</v>
      </c>
      <c r="N3143" s="198">
        <f>'[2]tr (2)'!N2147</f>
        <v>99.9</v>
      </c>
      <c r="O3143" s="251"/>
      <c r="P3143" s="198">
        <f>'[2]tr (2)'!O2147</f>
        <v>99.9</v>
      </c>
      <c r="Q3143" s="198">
        <f>'[2]tr (2)'!P2147</f>
        <v>99.9</v>
      </c>
      <c r="R3143" s="198">
        <f>'[2]tr (2)'!Q2147</f>
        <v>99.9</v>
      </c>
      <c r="S3143" s="322" t="s">
        <v>1802</v>
      </c>
    </row>
    <row r="3144" spans="1:19" s="195" customFormat="1" ht="15" customHeight="1">
      <c r="A3144" s="216" t="s">
        <v>1805</v>
      </c>
      <c r="B3144" s="247">
        <f>'[2]tr (2)'!C2148</f>
        <v>113.5</v>
      </c>
      <c r="C3144" s="198">
        <f>'[2]tr (2)'!D2148</f>
        <v>109.1</v>
      </c>
      <c r="D3144" s="198">
        <f>'[2]tr (2)'!E2148</f>
        <v>109.1</v>
      </c>
      <c r="E3144" s="251"/>
      <c r="F3144" s="198">
        <f>'[2]tr (2)'!F2148</f>
        <v>103.1</v>
      </c>
      <c r="G3144" s="198">
        <f>'[2]tr (2)'!G2148</f>
        <v>103.1</v>
      </c>
      <c r="H3144" s="198">
        <f>'[2]tr (2)'!H2148</f>
        <v>103.1</v>
      </c>
      <c r="I3144" s="198">
        <f>'[2]tr (2)'!I2148</f>
        <v>103.1</v>
      </c>
      <c r="J3144" s="198">
        <f>'[2]tr (2)'!J2148</f>
        <v>103.1</v>
      </c>
      <c r="K3144" s="198">
        <f>'[2]tr (2)'!K2148</f>
        <v>103.1</v>
      </c>
      <c r="L3144" s="198">
        <f>'[2]tr (2)'!L2148</f>
        <v>104.7</v>
      </c>
      <c r="M3144" s="198">
        <f>'[2]tr (2)'!M2148</f>
        <v>104.7</v>
      </c>
      <c r="N3144" s="198">
        <f>'[2]tr (2)'!N2148</f>
        <v>104.7</v>
      </c>
      <c r="O3144" s="251"/>
      <c r="P3144" s="198">
        <f>'[2]tr (2)'!O2148</f>
        <v>104.7</v>
      </c>
      <c r="Q3144" s="198">
        <f>'[2]tr (2)'!P2148</f>
        <v>104.7</v>
      </c>
      <c r="R3144" s="198">
        <f>'[2]tr (2)'!Q2148</f>
        <v>104.7</v>
      </c>
      <c r="S3144" s="322" t="s">
        <v>1806</v>
      </c>
    </row>
    <row r="3145" spans="1:19" s="195" customFormat="1" ht="15" customHeight="1">
      <c r="A3145" s="216" t="s">
        <v>1807</v>
      </c>
      <c r="B3145" s="247">
        <f>'[2]tr (2)'!C2149</f>
        <v>104.7</v>
      </c>
      <c r="C3145" s="198">
        <f>'[2]tr (2)'!D2149</f>
        <v>113.1</v>
      </c>
      <c r="D3145" s="198">
        <f>'[2]tr (2)'!E2149</f>
        <v>115.9</v>
      </c>
      <c r="E3145" s="251"/>
      <c r="F3145" s="198">
        <f>'[2]tr (2)'!F2149</f>
        <v>95.1</v>
      </c>
      <c r="G3145" s="198">
        <f>'[2]tr (2)'!G2149</f>
        <v>95.1</v>
      </c>
      <c r="H3145" s="198">
        <f>'[2]tr (2)'!H2149</f>
        <v>95.1</v>
      </c>
      <c r="I3145" s="198">
        <f>'[2]tr (2)'!I2149</f>
        <v>92.3</v>
      </c>
      <c r="J3145" s="198">
        <f>'[2]tr (2)'!J2149</f>
        <v>92.3</v>
      </c>
      <c r="K3145" s="198">
        <f>'[2]tr (2)'!K2149</f>
        <v>87.3</v>
      </c>
      <c r="L3145" s="198">
        <f>'[2]tr (2)'!L2149</f>
        <v>95</v>
      </c>
      <c r="M3145" s="198">
        <f>'[2]tr (2)'!M2149</f>
        <v>87.5</v>
      </c>
      <c r="N3145" s="198">
        <f>'[2]tr (2)'!N2149</f>
        <v>89.5</v>
      </c>
      <c r="O3145" s="251"/>
      <c r="P3145" s="198">
        <f>'[2]tr (2)'!O2149</f>
        <v>95.2</v>
      </c>
      <c r="Q3145" s="198">
        <f>'[2]tr (2)'!P2149</f>
        <v>112.7</v>
      </c>
      <c r="R3145" s="198">
        <f>'[2]tr (2)'!Q2149</f>
        <v>104.5</v>
      </c>
      <c r="S3145" s="322" t="s">
        <v>1808</v>
      </c>
    </row>
    <row r="3146" spans="1:19" s="195" customFormat="1" ht="15" customHeight="1">
      <c r="A3146" s="216"/>
      <c r="B3146" s="247"/>
      <c r="C3146" s="198"/>
      <c r="D3146" s="242"/>
      <c r="E3146" s="244"/>
      <c r="F3146" s="242"/>
      <c r="G3146" s="242"/>
      <c r="H3146" s="242"/>
      <c r="I3146" s="242"/>
      <c r="J3146" s="242"/>
      <c r="K3146" s="242"/>
      <c r="L3146" s="242"/>
      <c r="M3146" s="242"/>
      <c r="N3146" s="242"/>
      <c r="O3146" s="244"/>
      <c r="P3146" s="242"/>
      <c r="Q3146" s="242"/>
      <c r="R3146" s="242"/>
      <c r="S3146" s="322"/>
    </row>
    <row r="3147" spans="1:19" s="195" customFormat="1" ht="15" customHeight="1">
      <c r="A3147" s="249" t="s">
        <v>1809</v>
      </c>
      <c r="B3147" s="241">
        <f>'[2]tr (2)'!C2151</f>
        <v>104.1</v>
      </c>
      <c r="C3147" s="242">
        <f>'[2]tr (2)'!D2151</f>
        <v>104.1</v>
      </c>
      <c r="D3147" s="242">
        <f>'[2]tr (2)'!E2151</f>
        <v>104.1</v>
      </c>
      <c r="E3147" s="244"/>
      <c r="F3147" s="242">
        <f>'[2]tr (2)'!F2151</f>
        <v>104.1</v>
      </c>
      <c r="G3147" s="242">
        <f>'[2]tr (2)'!G2151</f>
        <v>104.1</v>
      </c>
      <c r="H3147" s="242">
        <f>'[2]tr (2)'!H2151</f>
        <v>104.1</v>
      </c>
      <c r="I3147" s="242">
        <f>'[2]tr (2)'!I2151</f>
        <v>104.1</v>
      </c>
      <c r="J3147" s="242">
        <f>'[2]tr (2)'!J2151</f>
        <v>104.1</v>
      </c>
      <c r="K3147" s="242">
        <f>'[2]tr (2)'!K2151</f>
        <v>104.1</v>
      </c>
      <c r="L3147" s="242">
        <f>'[2]tr (2)'!L2151</f>
        <v>104.1</v>
      </c>
      <c r="M3147" s="242">
        <f>'[2]tr (2)'!M2151</f>
        <v>104.1</v>
      </c>
      <c r="N3147" s="242">
        <f>'[2]tr (2)'!N2151</f>
        <v>104.1</v>
      </c>
      <c r="O3147" s="244"/>
      <c r="P3147" s="242">
        <f>'[2]tr (2)'!O2151</f>
        <v>104.1</v>
      </c>
      <c r="Q3147" s="242">
        <f>'[2]tr (2)'!P2151</f>
        <v>104.1</v>
      </c>
      <c r="R3147" s="242">
        <f>'[2]tr (2)'!Q2151</f>
        <v>104.1</v>
      </c>
      <c r="S3147" s="326" t="s">
        <v>1810</v>
      </c>
    </row>
    <row r="3148" spans="1:19" s="195" customFormat="1" ht="15" customHeight="1">
      <c r="A3148" s="216" t="s">
        <v>1811</v>
      </c>
      <c r="B3148" s="247">
        <f>'[2]tr (2)'!C2152</f>
        <v>102.2</v>
      </c>
      <c r="C3148" s="198">
        <f>'[2]tr (2)'!D2152</f>
        <v>102.2</v>
      </c>
      <c r="D3148" s="198">
        <f>'[2]tr (2)'!E2152</f>
        <v>102.2</v>
      </c>
      <c r="E3148" s="251"/>
      <c r="F3148" s="198">
        <f>'[2]tr (2)'!F2152</f>
        <v>102.2</v>
      </c>
      <c r="G3148" s="198">
        <f>'[2]tr (2)'!G2152</f>
        <v>102.2</v>
      </c>
      <c r="H3148" s="198">
        <f>'[2]tr (2)'!H2152</f>
        <v>102.2</v>
      </c>
      <c r="I3148" s="198">
        <f>'[2]tr (2)'!I2152</f>
        <v>102.2</v>
      </c>
      <c r="J3148" s="198">
        <f>'[2]tr (2)'!J2152</f>
        <v>102.2</v>
      </c>
      <c r="K3148" s="198">
        <f>'[2]tr (2)'!K2152</f>
        <v>102.2</v>
      </c>
      <c r="L3148" s="198">
        <f>'[2]tr (2)'!L2152</f>
        <v>102.2</v>
      </c>
      <c r="M3148" s="198">
        <f>'[2]tr (2)'!M2152</f>
        <v>102.2</v>
      </c>
      <c r="N3148" s="198">
        <f>'[2]tr (2)'!N2152</f>
        <v>102.2</v>
      </c>
      <c r="O3148" s="251"/>
      <c r="P3148" s="198">
        <f>'[2]tr (2)'!O2152</f>
        <v>102.2</v>
      </c>
      <c r="Q3148" s="198">
        <f>'[2]tr (2)'!P2152</f>
        <v>102.2</v>
      </c>
      <c r="R3148" s="198">
        <f>'[2]tr (2)'!Q2152</f>
        <v>102.2</v>
      </c>
      <c r="S3148" s="322" t="s">
        <v>1812</v>
      </c>
    </row>
    <row r="3149" spans="1:19" s="195" customFormat="1" ht="15" customHeight="1">
      <c r="A3149" s="216" t="s">
        <v>1813</v>
      </c>
      <c r="B3149" s="247">
        <f>'[2]tr (2)'!C2153</f>
        <v>100</v>
      </c>
      <c r="C3149" s="198">
        <f>'[2]tr (2)'!D2153</f>
        <v>100</v>
      </c>
      <c r="D3149" s="198">
        <f>'[2]tr (2)'!E2153</f>
        <v>100</v>
      </c>
      <c r="E3149" s="251"/>
      <c r="F3149" s="198">
        <f>'[2]tr (2)'!F2153</f>
        <v>100</v>
      </c>
      <c r="G3149" s="198">
        <f>'[2]tr (2)'!G2153</f>
        <v>100</v>
      </c>
      <c r="H3149" s="198">
        <f>'[2]tr (2)'!H2153</f>
        <v>100</v>
      </c>
      <c r="I3149" s="198">
        <f>'[2]tr (2)'!I2153</f>
        <v>100</v>
      </c>
      <c r="J3149" s="198">
        <f>'[2]tr (2)'!J2153</f>
        <v>100</v>
      </c>
      <c r="K3149" s="198">
        <f>'[2]tr (2)'!K2153</f>
        <v>100</v>
      </c>
      <c r="L3149" s="198">
        <f>'[2]tr (2)'!L2153</f>
        <v>100</v>
      </c>
      <c r="M3149" s="198">
        <f>'[2]tr (2)'!M2153</f>
        <v>100</v>
      </c>
      <c r="N3149" s="198">
        <f>'[2]tr (2)'!N2153</f>
        <v>100</v>
      </c>
      <c r="O3149" s="251"/>
      <c r="P3149" s="198">
        <f>'[2]tr (2)'!O2153</f>
        <v>100</v>
      </c>
      <c r="Q3149" s="198">
        <f>'[2]tr (2)'!P2153</f>
        <v>100</v>
      </c>
      <c r="R3149" s="198">
        <f>'[2]tr (2)'!Q2153</f>
        <v>100</v>
      </c>
      <c r="S3149" s="322" t="s">
        <v>1814</v>
      </c>
    </row>
    <row r="3150" spans="1:19" s="195" customFormat="1" ht="15" customHeight="1">
      <c r="A3150" s="216" t="s">
        <v>1815</v>
      </c>
      <c r="B3150" s="247">
        <f>'[2]tr (2)'!C2154</f>
        <v>104.7</v>
      </c>
      <c r="C3150" s="198">
        <f>'[2]tr (2)'!D2154</f>
        <v>104.7</v>
      </c>
      <c r="D3150" s="198">
        <f>'[2]tr (2)'!E2154</f>
        <v>104.7</v>
      </c>
      <c r="E3150" s="251"/>
      <c r="F3150" s="198">
        <f>'[2]tr (2)'!F2154</f>
        <v>104.7</v>
      </c>
      <c r="G3150" s="198">
        <f>'[2]tr (2)'!G2154</f>
        <v>104.7</v>
      </c>
      <c r="H3150" s="198">
        <f>'[2]tr (2)'!H2154</f>
        <v>104.7</v>
      </c>
      <c r="I3150" s="198">
        <f>'[2]tr (2)'!I2154</f>
        <v>104.7</v>
      </c>
      <c r="J3150" s="198">
        <f>'[2]tr (2)'!J2154</f>
        <v>104.7</v>
      </c>
      <c r="K3150" s="198">
        <f>'[2]tr (2)'!K2154</f>
        <v>104.7</v>
      </c>
      <c r="L3150" s="198">
        <f>'[2]tr (2)'!L2154</f>
        <v>104.7</v>
      </c>
      <c r="M3150" s="198">
        <f>'[2]tr (2)'!M2154</f>
        <v>104.7</v>
      </c>
      <c r="N3150" s="198">
        <f>'[2]tr (2)'!N2154</f>
        <v>104.7</v>
      </c>
      <c r="O3150" s="251"/>
      <c r="P3150" s="198">
        <f>'[2]tr (2)'!O2154</f>
        <v>104.7</v>
      </c>
      <c r="Q3150" s="198">
        <f>'[2]tr (2)'!P2154</f>
        <v>104.7</v>
      </c>
      <c r="R3150" s="198">
        <f>'[2]tr (2)'!Q2154</f>
        <v>104.7</v>
      </c>
      <c r="S3150" s="322" t="s">
        <v>1816</v>
      </c>
    </row>
    <row r="3151" spans="1:19" s="195" customFormat="1" ht="15" customHeight="1">
      <c r="A3151" s="216"/>
      <c r="B3151" s="247"/>
      <c r="C3151" s="198"/>
      <c r="D3151" s="198"/>
      <c r="E3151" s="237"/>
      <c r="J3151" s="196"/>
      <c r="M3151" s="196"/>
      <c r="O3151" s="237"/>
      <c r="S3151" s="322"/>
    </row>
    <row r="3152" spans="1:19" s="195" customFormat="1" ht="15" customHeight="1">
      <c r="A3152" s="216"/>
      <c r="B3152" s="247"/>
      <c r="C3152" s="198"/>
      <c r="D3152" s="198"/>
      <c r="E3152" s="237"/>
      <c r="J3152" s="196"/>
      <c r="M3152" s="196"/>
      <c r="O3152" s="196"/>
      <c r="P3152" s="236"/>
      <c r="S3152" s="322"/>
    </row>
    <row r="3153" spans="1:19" s="195" customFormat="1" ht="15" customHeight="1">
      <c r="A3153" s="299"/>
      <c r="B3153" s="247"/>
      <c r="C3153" s="198"/>
      <c r="D3153" s="198"/>
      <c r="E3153" s="251"/>
      <c r="J3153" s="196"/>
      <c r="M3153" s="196"/>
      <c r="O3153" s="196"/>
      <c r="P3153" s="236"/>
      <c r="S3153" s="322"/>
    </row>
    <row r="3154" spans="1:19" s="195" customFormat="1" ht="15" customHeight="1">
      <c r="A3154" s="299"/>
      <c r="B3154" s="247"/>
      <c r="C3154" s="198"/>
      <c r="D3154" s="198"/>
      <c r="E3154" s="251"/>
      <c r="J3154" s="196"/>
      <c r="M3154" s="196"/>
      <c r="O3154" s="196"/>
      <c r="P3154" s="236"/>
      <c r="S3154" s="322"/>
    </row>
    <row r="3155" spans="1:19" s="195" customFormat="1" ht="15" customHeight="1">
      <c r="A3155" s="299"/>
      <c r="B3155" s="247"/>
      <c r="C3155" s="198"/>
      <c r="D3155" s="198"/>
      <c r="E3155" s="251"/>
      <c r="J3155" s="196"/>
      <c r="M3155" s="196"/>
      <c r="O3155" s="196"/>
      <c r="P3155" s="236"/>
      <c r="S3155" s="322"/>
    </row>
    <row r="3156" spans="1:19" s="195" customFormat="1" ht="15" customHeight="1">
      <c r="A3156" s="299"/>
      <c r="B3156" s="247"/>
      <c r="C3156" s="198"/>
      <c r="D3156" s="198"/>
      <c r="E3156" s="251"/>
      <c r="J3156" s="196"/>
      <c r="M3156" s="196"/>
      <c r="O3156" s="196"/>
      <c r="P3156" s="236"/>
      <c r="S3156" s="322"/>
    </row>
    <row r="3157" spans="1:19" s="195" customFormat="1" ht="15" customHeight="1">
      <c r="A3157" s="288"/>
      <c r="B3157" s="247"/>
      <c r="C3157" s="198"/>
      <c r="D3157" s="198"/>
      <c r="E3157" s="251"/>
      <c r="J3157" s="196"/>
      <c r="M3157" s="196"/>
      <c r="O3157" s="196"/>
      <c r="P3157" s="236"/>
      <c r="S3157" s="322"/>
    </row>
    <row r="3158" spans="1:19" s="195" customFormat="1" ht="15" customHeight="1">
      <c r="A3158" s="281"/>
      <c r="B3158" s="258"/>
      <c r="C3158" s="259"/>
      <c r="D3158" s="259"/>
      <c r="E3158" s="282"/>
      <c r="F3158" s="308"/>
      <c r="G3158" s="212"/>
      <c r="H3158" s="212"/>
      <c r="I3158" s="212"/>
      <c r="J3158" s="212"/>
      <c r="K3158" s="212"/>
      <c r="L3158" s="212"/>
      <c r="M3158" s="212"/>
      <c r="N3158" s="212"/>
      <c r="O3158" s="212"/>
      <c r="P3158" s="308"/>
      <c r="Q3158" s="212"/>
      <c r="R3158" s="212"/>
      <c r="S3158" s="331" t="s">
        <v>162</v>
      </c>
    </row>
    <row r="3159" spans="1:19" s="195" customFormat="1" ht="15" customHeight="1">
      <c r="A3159" s="216"/>
      <c r="B3159" s="198"/>
      <c r="C3159" s="198"/>
      <c r="D3159" s="198"/>
      <c r="J3159" s="196"/>
      <c r="M3159" s="196"/>
      <c r="S3159" s="270"/>
    </row>
    <row r="3160" spans="1:19" s="195" customFormat="1" ht="24" customHeight="1">
      <c r="A3160" s="194" t="s">
        <v>1670</v>
      </c>
      <c r="B3160" s="198"/>
      <c r="C3160" s="198"/>
      <c r="D3160" s="198"/>
      <c r="J3160" s="196"/>
      <c r="M3160" s="196"/>
      <c r="S3160" s="199" t="s">
        <v>1671</v>
      </c>
    </row>
    <row r="3161" spans="1:19" s="195" customFormat="1" ht="18" customHeight="1">
      <c r="A3161" s="201" t="s">
        <v>2000</v>
      </c>
      <c r="B3161" s="198"/>
      <c r="C3161" s="198"/>
      <c r="D3161" s="198"/>
      <c r="J3161" s="196"/>
      <c r="M3161" s="196"/>
      <c r="S3161" s="205" t="s">
        <v>2001</v>
      </c>
    </row>
    <row r="3162" spans="1:19" s="195" customFormat="1" ht="18" customHeight="1">
      <c r="A3162" s="207" t="s">
        <v>1674</v>
      </c>
      <c r="B3162" s="198"/>
      <c r="C3162" s="198"/>
      <c r="D3162" s="198"/>
      <c r="J3162" s="196"/>
      <c r="M3162" s="196"/>
      <c r="S3162" s="209" t="s">
        <v>1675</v>
      </c>
    </row>
    <row r="3163" spans="1:19" s="195" customFormat="1" ht="11.45" customHeight="1">
      <c r="A3163" s="211"/>
      <c r="B3163" s="212"/>
      <c r="C3163" s="212"/>
      <c r="D3163" s="212"/>
      <c r="E3163" s="212"/>
      <c r="F3163" s="212"/>
      <c r="G3163" s="212"/>
      <c r="H3163" s="212"/>
      <c r="I3163" s="212"/>
      <c r="J3163" s="212"/>
      <c r="K3163" s="212"/>
      <c r="L3163" s="212"/>
      <c r="M3163" s="212"/>
      <c r="N3163" s="212"/>
      <c r="O3163" s="212"/>
      <c r="P3163" s="212"/>
      <c r="Q3163" s="212"/>
      <c r="R3163" s="212"/>
      <c r="S3163" s="214"/>
    </row>
    <row r="3164" spans="1:19" s="195" customFormat="1" ht="11.45" customHeight="1">
      <c r="A3164" s="217"/>
      <c r="B3164" s="2269">
        <v>2020</v>
      </c>
      <c r="C3164" s="2270"/>
      <c r="D3164" s="2270"/>
      <c r="E3164" s="2270"/>
      <c r="F3164" s="2270"/>
      <c r="G3164" s="2270"/>
      <c r="H3164" s="2270"/>
      <c r="I3164" s="2270"/>
      <c r="J3164" s="2270"/>
      <c r="K3164" s="2271"/>
      <c r="L3164" s="2269">
        <v>2019</v>
      </c>
      <c r="M3164" s="2270"/>
      <c r="N3164" s="2270"/>
      <c r="O3164" s="2270"/>
      <c r="P3164" s="2270"/>
      <c r="Q3164" s="2270"/>
      <c r="R3164" s="2271"/>
      <c r="S3164" s="317"/>
    </row>
    <row r="3165" spans="1:19" s="195" customFormat="1" ht="11.45" customHeight="1">
      <c r="A3165" s="217"/>
      <c r="B3165" s="2272"/>
      <c r="C3165" s="2273"/>
      <c r="D3165" s="2273"/>
      <c r="E3165" s="2273"/>
      <c r="F3165" s="2273"/>
      <c r="G3165" s="2273"/>
      <c r="H3165" s="2273"/>
      <c r="I3165" s="2273"/>
      <c r="J3165" s="2273"/>
      <c r="K3165" s="2274"/>
      <c r="L3165" s="2272"/>
      <c r="M3165" s="2273"/>
      <c r="N3165" s="2273"/>
      <c r="O3165" s="2273"/>
      <c r="P3165" s="2273"/>
      <c r="Q3165" s="2273"/>
      <c r="R3165" s="2274"/>
      <c r="S3165" s="318" t="s">
        <v>1570</v>
      </c>
    </row>
    <row r="3166" spans="1:19" s="195" customFormat="1" ht="11.45" customHeight="1">
      <c r="A3166" s="217"/>
      <c r="B3166" s="711" t="s">
        <v>45</v>
      </c>
      <c r="C3166" s="224" t="s">
        <v>47</v>
      </c>
      <c r="D3166" s="224" t="s">
        <v>27</v>
      </c>
      <c r="E3166" s="221"/>
      <c r="F3166" s="219" t="s">
        <v>28</v>
      </c>
      <c r="G3166" s="220" t="s">
        <v>29</v>
      </c>
      <c r="H3166" s="220" t="s">
        <v>30</v>
      </c>
      <c r="I3166" s="223" t="s">
        <v>23</v>
      </c>
      <c r="J3166" s="222" t="s">
        <v>24</v>
      </c>
      <c r="K3166" s="222" t="s">
        <v>25</v>
      </c>
      <c r="L3166" s="223" t="s">
        <v>1571</v>
      </c>
      <c r="M3166" s="223" t="s">
        <v>1676</v>
      </c>
      <c r="N3166" s="223" t="s">
        <v>26</v>
      </c>
      <c r="O3166" s="225"/>
      <c r="P3166" s="224" t="s">
        <v>45</v>
      </c>
      <c r="Q3166" s="224" t="s">
        <v>47</v>
      </c>
      <c r="R3166" s="712" t="s">
        <v>27</v>
      </c>
      <c r="S3166" s="318"/>
    </row>
    <row r="3167" spans="1:19" s="195" customFormat="1" ht="11.45" customHeight="1">
      <c r="A3167" s="226"/>
      <c r="B3167" s="714" t="s">
        <v>13</v>
      </c>
      <c r="C3167" s="232" t="s">
        <v>46</v>
      </c>
      <c r="D3167" s="232" t="s">
        <v>12</v>
      </c>
      <c r="E3167" s="229"/>
      <c r="F3167" s="227" t="s">
        <v>11</v>
      </c>
      <c r="G3167" s="228" t="s">
        <v>10</v>
      </c>
      <c r="H3167" s="228" t="s">
        <v>9</v>
      </c>
      <c r="I3167" s="231" t="s">
        <v>8</v>
      </c>
      <c r="J3167" s="230" t="s">
        <v>7</v>
      </c>
      <c r="K3167" s="230" t="s">
        <v>6</v>
      </c>
      <c r="L3167" s="231" t="s">
        <v>1575</v>
      </c>
      <c r="M3167" s="231" t="s">
        <v>1576</v>
      </c>
      <c r="N3167" s="231" t="s">
        <v>1577</v>
      </c>
      <c r="O3167" s="233"/>
      <c r="P3167" s="232" t="s">
        <v>13</v>
      </c>
      <c r="Q3167" s="232" t="s">
        <v>46</v>
      </c>
      <c r="R3167" s="715" t="s">
        <v>12</v>
      </c>
      <c r="S3167" s="319"/>
    </row>
    <row r="3168" spans="1:19" s="195" customFormat="1" ht="15" customHeight="1">
      <c r="A3168" s="267"/>
      <c r="B3168" s="241"/>
      <c r="C3168" s="242"/>
      <c r="D3168" s="242"/>
      <c r="F3168" s="236"/>
      <c r="O3168" s="291"/>
      <c r="R3168" s="296"/>
      <c r="S3168" s="320"/>
    </row>
    <row r="3169" spans="1:19" s="195" customFormat="1" ht="15" customHeight="1">
      <c r="A3169" s="249" t="s">
        <v>1819</v>
      </c>
      <c r="B3169" s="241">
        <f>'[2]tr (2)'!C2156</f>
        <v>99.4</v>
      </c>
      <c r="C3169" s="242">
        <f>'[2]tr (2)'!D2156</f>
        <v>99.4</v>
      </c>
      <c r="D3169" s="242">
        <f>'[2]tr (2)'!E2156</f>
        <v>99.2</v>
      </c>
      <c r="E3169" s="244"/>
      <c r="F3169" s="242">
        <f>'[2]tr (2)'!F2156</f>
        <v>98.9</v>
      </c>
      <c r="G3169" s="242">
        <f>'[2]tr (2)'!G2156</f>
        <v>98.9</v>
      </c>
      <c r="H3169" s="242">
        <f>'[2]tr (2)'!H2156</f>
        <v>98.9</v>
      </c>
      <c r="I3169" s="242">
        <f>'[2]tr (2)'!I2156</f>
        <v>98.9</v>
      </c>
      <c r="J3169" s="242">
        <f>'[2]tr (2)'!J2156</f>
        <v>98.9</v>
      </c>
      <c r="K3169" s="242">
        <f>'[2]tr (2)'!K2156</f>
        <v>98.9</v>
      </c>
      <c r="L3169" s="242">
        <f>'[2]tr (2)'!L2156</f>
        <v>99.6</v>
      </c>
      <c r="M3169" s="242">
        <f>'[2]tr (2)'!M2156</f>
        <v>99.6</v>
      </c>
      <c r="N3169" s="242">
        <f>'[2]tr (2)'!N2156</f>
        <v>99.5</v>
      </c>
      <c r="O3169" s="244"/>
      <c r="P3169" s="242">
        <f>'[2]tr (2)'!O2156</f>
        <v>99.5</v>
      </c>
      <c r="Q3169" s="242">
        <f>'[2]tr (2)'!P2156</f>
        <v>100.4</v>
      </c>
      <c r="R3169" s="242">
        <f>'[2]tr (2)'!Q2156</f>
        <v>100.4</v>
      </c>
      <c r="S3169" s="321" t="s">
        <v>1820</v>
      </c>
    </row>
    <row r="3170" spans="1:19" s="195" customFormat="1" ht="15" customHeight="1">
      <c r="A3170" s="216" t="s">
        <v>1821</v>
      </c>
      <c r="B3170" s="247">
        <f>'[2]tr (2)'!C2157</f>
        <v>81.3</v>
      </c>
      <c r="C3170" s="198">
        <f>'[2]tr (2)'!D2157</f>
        <v>81.3</v>
      </c>
      <c r="D3170" s="198">
        <f>'[2]tr (2)'!E2157</f>
        <v>81.3</v>
      </c>
      <c r="E3170" s="251"/>
      <c r="F3170" s="198">
        <f>'[2]tr (2)'!F2157</f>
        <v>81.3</v>
      </c>
      <c r="G3170" s="198">
        <f>'[2]tr (2)'!G2157</f>
        <v>81.3</v>
      </c>
      <c r="H3170" s="198">
        <f>'[2]tr (2)'!H2157</f>
        <v>81.3</v>
      </c>
      <c r="I3170" s="198">
        <f>'[2]tr (2)'!I2157</f>
        <v>81.3</v>
      </c>
      <c r="J3170" s="198">
        <f>'[2]tr (2)'!J2157</f>
        <v>81.3</v>
      </c>
      <c r="K3170" s="198">
        <f>'[2]tr (2)'!K2157</f>
        <v>81.3</v>
      </c>
      <c r="L3170" s="198">
        <f>'[2]tr (2)'!L2157</f>
        <v>85.5</v>
      </c>
      <c r="M3170" s="198">
        <f>'[2]tr (2)'!M2157</f>
        <v>85.5</v>
      </c>
      <c r="N3170" s="198">
        <f>'[2]tr (2)'!N2157</f>
        <v>85.5</v>
      </c>
      <c r="O3170" s="251"/>
      <c r="P3170" s="198">
        <f>'[2]tr (2)'!O2157</f>
        <v>85.5</v>
      </c>
      <c r="Q3170" s="198">
        <f>'[2]tr (2)'!P2157</f>
        <v>88.7</v>
      </c>
      <c r="R3170" s="198">
        <f>'[2]tr (2)'!Q2157</f>
        <v>88.7</v>
      </c>
      <c r="S3170" s="322" t="s">
        <v>1822</v>
      </c>
    </row>
    <row r="3171" spans="1:19" s="195" customFormat="1" ht="15" customHeight="1">
      <c r="A3171" s="216" t="s">
        <v>1825</v>
      </c>
      <c r="B3171" s="247">
        <f>'[2]tr (2)'!C2158</f>
        <v>99.8</v>
      </c>
      <c r="C3171" s="198">
        <f>'[2]tr (2)'!D2158</f>
        <v>99.8</v>
      </c>
      <c r="D3171" s="198">
        <f>'[2]tr (2)'!E2158</f>
        <v>99.8</v>
      </c>
      <c r="E3171" s="251"/>
      <c r="F3171" s="198">
        <f>'[2]tr (2)'!F2158</f>
        <v>99.8</v>
      </c>
      <c r="G3171" s="198">
        <f>'[2]tr (2)'!G2158</f>
        <v>99.8</v>
      </c>
      <c r="H3171" s="198">
        <f>'[2]tr (2)'!H2158</f>
        <v>99.8</v>
      </c>
      <c r="I3171" s="198">
        <f>'[2]tr (2)'!I2158</f>
        <v>99.8</v>
      </c>
      <c r="J3171" s="198">
        <f>'[2]tr (2)'!J2158</f>
        <v>99.8</v>
      </c>
      <c r="K3171" s="198">
        <f>'[2]tr (2)'!K2158</f>
        <v>99.8</v>
      </c>
      <c r="L3171" s="198">
        <f>'[2]tr (2)'!L2158</f>
        <v>99.8</v>
      </c>
      <c r="M3171" s="198">
        <f>'[2]tr (2)'!M2158</f>
        <v>99.8</v>
      </c>
      <c r="N3171" s="198">
        <f>'[2]tr (2)'!N2158</f>
        <v>99.8</v>
      </c>
      <c r="O3171" s="251"/>
      <c r="P3171" s="198">
        <f>'[2]tr (2)'!O2158</f>
        <v>99.8</v>
      </c>
      <c r="Q3171" s="198">
        <f>'[2]tr (2)'!P2158</f>
        <v>99.8</v>
      </c>
      <c r="R3171" s="198">
        <f>'[2]tr (2)'!Q2158</f>
        <v>99.8</v>
      </c>
      <c r="S3171" s="323" t="s">
        <v>1826</v>
      </c>
    </row>
    <row r="3172" spans="1:19" s="195" customFormat="1" ht="15" customHeight="1">
      <c r="A3172" s="216" t="s">
        <v>1827</v>
      </c>
      <c r="B3172" s="247">
        <f>'[2]tr (2)'!C2159</f>
        <v>109.6</v>
      </c>
      <c r="C3172" s="198">
        <f>'[2]tr (2)'!D2159</f>
        <v>109.6</v>
      </c>
      <c r="D3172" s="198">
        <f>'[2]tr (2)'!E2159</f>
        <v>107.3</v>
      </c>
      <c r="E3172" s="251"/>
      <c r="F3172" s="198">
        <f>'[2]tr (2)'!F2159</f>
        <v>107.3</v>
      </c>
      <c r="G3172" s="198">
        <f>'[2]tr (2)'!G2159</f>
        <v>107.3</v>
      </c>
      <c r="H3172" s="198">
        <f>'[2]tr (2)'!H2159</f>
        <v>107.3</v>
      </c>
      <c r="I3172" s="198">
        <f>'[2]tr (2)'!I2159</f>
        <v>107.3</v>
      </c>
      <c r="J3172" s="198">
        <f>'[2]tr (2)'!J2159</f>
        <v>107.3</v>
      </c>
      <c r="K3172" s="198">
        <f>'[2]tr (2)'!K2159</f>
        <v>107.3</v>
      </c>
      <c r="L3172" s="198">
        <f>'[2]tr (2)'!L2159</f>
        <v>107.3</v>
      </c>
      <c r="M3172" s="198">
        <f>'[2]tr (2)'!M2159</f>
        <v>107.3</v>
      </c>
      <c r="N3172" s="198">
        <f>'[2]tr (2)'!N2159</f>
        <v>107.3</v>
      </c>
      <c r="O3172" s="251"/>
      <c r="P3172" s="198">
        <f>'[2]tr (2)'!O2159</f>
        <v>107.3</v>
      </c>
      <c r="Q3172" s="198">
        <f>'[2]tr (2)'!P2159</f>
        <v>114.4</v>
      </c>
      <c r="R3172" s="198">
        <f>'[2]tr (2)'!Q2159</f>
        <v>114.4</v>
      </c>
      <c r="S3172" s="323" t="s">
        <v>1828</v>
      </c>
    </row>
    <row r="3173" spans="1:19" s="195" customFormat="1" ht="15" customHeight="1">
      <c r="A3173" s="216" t="s">
        <v>1829</v>
      </c>
      <c r="B3173" s="247">
        <f>'[2]tr (2)'!C2160</f>
        <v>103.1</v>
      </c>
      <c r="C3173" s="198">
        <f>'[2]tr (2)'!D2160</f>
        <v>103.1</v>
      </c>
      <c r="D3173" s="198">
        <f>'[2]tr (2)'!E2160</f>
        <v>103.1</v>
      </c>
      <c r="E3173" s="251"/>
      <c r="F3173" s="198">
        <f>'[2]tr (2)'!F2160</f>
        <v>95.9</v>
      </c>
      <c r="G3173" s="198">
        <f>'[2]tr (2)'!G2160</f>
        <v>95.9</v>
      </c>
      <c r="H3173" s="198">
        <f>'[2]tr (2)'!H2160</f>
        <v>95.9</v>
      </c>
      <c r="I3173" s="198">
        <f>'[2]tr (2)'!I2160</f>
        <v>95.9</v>
      </c>
      <c r="J3173" s="198">
        <f>'[2]tr (2)'!J2160</f>
        <v>95.9</v>
      </c>
      <c r="K3173" s="198">
        <f>'[2]tr (2)'!K2160</f>
        <v>95.9</v>
      </c>
      <c r="L3173" s="198">
        <f>'[2]tr (2)'!L2160</f>
        <v>95.9</v>
      </c>
      <c r="M3173" s="198">
        <f>'[2]tr (2)'!M2160</f>
        <v>95.9</v>
      </c>
      <c r="N3173" s="198">
        <f>'[2]tr (2)'!N2160</f>
        <v>95.9</v>
      </c>
      <c r="O3173" s="251"/>
      <c r="P3173" s="198">
        <f>'[2]tr (2)'!O2160</f>
        <v>95.9</v>
      </c>
      <c r="Q3173" s="198">
        <f>'[2]tr (2)'!P2160</f>
        <v>95.9</v>
      </c>
      <c r="R3173" s="198">
        <f>'[2]tr (2)'!Q2160</f>
        <v>95.9</v>
      </c>
      <c r="S3173" s="292" t="s">
        <v>1830</v>
      </c>
    </row>
    <row r="3174" spans="1:19" s="195" customFormat="1" ht="15" customHeight="1">
      <c r="A3174" s="277" t="s">
        <v>1831</v>
      </c>
      <c r="B3174" s="247">
        <f>'[2]tr (2)'!C2161</f>
        <v>100</v>
      </c>
      <c r="C3174" s="198">
        <f>'[2]tr (2)'!D2161</f>
        <v>100</v>
      </c>
      <c r="D3174" s="198">
        <f>'[2]tr (2)'!E2161</f>
        <v>100</v>
      </c>
      <c r="E3174" s="251"/>
      <c r="F3174" s="198">
        <f>'[2]tr (2)'!F2161</f>
        <v>100</v>
      </c>
      <c r="G3174" s="198">
        <f>'[2]tr (2)'!G2161</f>
        <v>100</v>
      </c>
      <c r="H3174" s="198">
        <f>'[2]tr (2)'!H2161</f>
        <v>100</v>
      </c>
      <c r="I3174" s="198">
        <f>'[2]tr (2)'!I2161</f>
        <v>100</v>
      </c>
      <c r="J3174" s="198">
        <f>'[2]tr (2)'!J2161</f>
        <v>100</v>
      </c>
      <c r="K3174" s="198">
        <f>'[2]tr (2)'!K2161</f>
        <v>100</v>
      </c>
      <c r="L3174" s="198">
        <f>'[2]tr (2)'!L2161</f>
        <v>100</v>
      </c>
      <c r="M3174" s="198">
        <f>'[2]tr (2)'!M2161</f>
        <v>100</v>
      </c>
      <c r="N3174" s="198">
        <f>'[2]tr (2)'!N2161</f>
        <v>100</v>
      </c>
      <c r="O3174" s="251"/>
      <c r="P3174" s="198">
        <f>'[2]tr (2)'!O2161</f>
        <v>100</v>
      </c>
      <c r="Q3174" s="198">
        <f>'[2]tr (2)'!P2161</f>
        <v>100</v>
      </c>
      <c r="R3174" s="198">
        <f>'[2]tr (2)'!Q2161</f>
        <v>100</v>
      </c>
      <c r="S3174" s="324" t="s">
        <v>1832</v>
      </c>
    </row>
    <row r="3175" spans="1:19" s="195" customFormat="1" ht="15" customHeight="1">
      <c r="A3175" s="216" t="s">
        <v>1833</v>
      </c>
      <c r="B3175" s="247">
        <f>'[2]tr (2)'!C2162</f>
        <v>100</v>
      </c>
      <c r="C3175" s="198">
        <f>'[2]tr (2)'!D2162</f>
        <v>100</v>
      </c>
      <c r="D3175" s="198">
        <f>'[2]tr (2)'!E2162</f>
        <v>100</v>
      </c>
      <c r="E3175" s="251"/>
      <c r="F3175" s="198">
        <f>'[2]tr (2)'!F2162</f>
        <v>100</v>
      </c>
      <c r="G3175" s="198">
        <f>'[2]tr (2)'!G2162</f>
        <v>100</v>
      </c>
      <c r="H3175" s="198">
        <f>'[2]tr (2)'!H2162</f>
        <v>100</v>
      </c>
      <c r="I3175" s="198">
        <f>'[2]tr (2)'!I2162</f>
        <v>100</v>
      </c>
      <c r="J3175" s="198">
        <f>'[2]tr (2)'!J2162</f>
        <v>100</v>
      </c>
      <c r="K3175" s="198">
        <f>'[2]tr (2)'!K2162</f>
        <v>100</v>
      </c>
      <c r="L3175" s="198">
        <f>'[2]tr (2)'!L2162</f>
        <v>100</v>
      </c>
      <c r="M3175" s="198">
        <f>'[2]tr (2)'!M2162</f>
        <v>100</v>
      </c>
      <c r="N3175" s="198">
        <f>'[2]tr (2)'!N2162</f>
        <v>100</v>
      </c>
      <c r="O3175" s="251"/>
      <c r="P3175" s="198">
        <f>'[2]tr (2)'!O2162</f>
        <v>100</v>
      </c>
      <c r="Q3175" s="198">
        <f>'[2]tr (2)'!P2162</f>
        <v>100</v>
      </c>
      <c r="R3175" s="198">
        <f>'[2]tr (2)'!Q2162</f>
        <v>100</v>
      </c>
      <c r="S3175" s="322" t="s">
        <v>1834</v>
      </c>
    </row>
    <row r="3176" spans="1:19" s="195" customFormat="1" ht="15" customHeight="1">
      <c r="A3176" s="216" t="s">
        <v>1835</v>
      </c>
      <c r="B3176" s="247">
        <f>'[2]tr (2)'!C2163</f>
        <v>100</v>
      </c>
      <c r="C3176" s="198">
        <f>'[2]tr (2)'!D2163</f>
        <v>100</v>
      </c>
      <c r="D3176" s="198">
        <f>'[2]tr (2)'!E2163</f>
        <v>100</v>
      </c>
      <c r="E3176" s="251"/>
      <c r="F3176" s="198">
        <f>'[2]tr (2)'!F2163</f>
        <v>100</v>
      </c>
      <c r="G3176" s="198">
        <f>'[2]tr (2)'!G2163</f>
        <v>100</v>
      </c>
      <c r="H3176" s="198">
        <f>'[2]tr (2)'!H2163</f>
        <v>100</v>
      </c>
      <c r="I3176" s="198">
        <f>'[2]tr (2)'!I2163</f>
        <v>100</v>
      </c>
      <c r="J3176" s="198">
        <f>'[2]tr (2)'!J2163</f>
        <v>100</v>
      </c>
      <c r="K3176" s="198">
        <f>'[2]tr (2)'!K2163</f>
        <v>100</v>
      </c>
      <c r="L3176" s="198">
        <f>'[2]tr (2)'!L2163</f>
        <v>100</v>
      </c>
      <c r="M3176" s="198">
        <f>'[2]tr (2)'!M2163</f>
        <v>100</v>
      </c>
      <c r="N3176" s="198">
        <f>'[2]tr (2)'!N2163</f>
        <v>100</v>
      </c>
      <c r="O3176" s="251"/>
      <c r="P3176" s="198">
        <f>'[2]tr (2)'!O2163</f>
        <v>100</v>
      </c>
      <c r="Q3176" s="198">
        <f>'[2]tr (2)'!P2163</f>
        <v>100</v>
      </c>
      <c r="R3176" s="198">
        <f>'[2]tr (2)'!Q2163</f>
        <v>100</v>
      </c>
      <c r="S3176" s="322" t="s">
        <v>1836</v>
      </c>
    </row>
    <row r="3177" spans="1:19" s="195" customFormat="1" ht="15" customHeight="1">
      <c r="A3177" s="216" t="s">
        <v>1837</v>
      </c>
      <c r="B3177" s="247">
        <f>'[2]tr (2)'!C2164</f>
        <v>105.5</v>
      </c>
      <c r="C3177" s="198">
        <f>'[2]tr (2)'!D2164</f>
        <v>105.5</v>
      </c>
      <c r="D3177" s="198">
        <f>'[2]tr (2)'!E2164</f>
        <v>105.5</v>
      </c>
      <c r="E3177" s="251"/>
      <c r="F3177" s="198">
        <f>'[2]tr (2)'!F2164</f>
        <v>105.5</v>
      </c>
      <c r="G3177" s="198">
        <f>'[2]tr (2)'!G2164</f>
        <v>105.5</v>
      </c>
      <c r="H3177" s="198">
        <f>'[2]tr (2)'!H2164</f>
        <v>105.5</v>
      </c>
      <c r="I3177" s="198">
        <f>'[2]tr (2)'!I2164</f>
        <v>105.5</v>
      </c>
      <c r="J3177" s="198">
        <f>'[2]tr (2)'!J2164</f>
        <v>105.5</v>
      </c>
      <c r="K3177" s="198">
        <f>'[2]tr (2)'!K2164</f>
        <v>105.5</v>
      </c>
      <c r="L3177" s="198">
        <f>'[2]tr (2)'!L2164</f>
        <v>105.5</v>
      </c>
      <c r="M3177" s="198">
        <f>'[2]tr (2)'!M2164</f>
        <v>105.5</v>
      </c>
      <c r="N3177" s="198">
        <f>'[2]tr (2)'!N2164</f>
        <v>105.5</v>
      </c>
      <c r="O3177" s="251"/>
      <c r="P3177" s="198">
        <f>'[2]tr (2)'!O2164</f>
        <v>105.5</v>
      </c>
      <c r="Q3177" s="198">
        <f>'[2]tr (2)'!P2164</f>
        <v>105.5</v>
      </c>
      <c r="R3177" s="198">
        <f>'[2]tr (2)'!Q2164</f>
        <v>105.5</v>
      </c>
      <c r="S3177" s="322" t="s">
        <v>1838</v>
      </c>
    </row>
    <row r="3178" spans="1:19" s="195" customFormat="1" ht="15" customHeight="1">
      <c r="A3178" s="216" t="s">
        <v>1839</v>
      </c>
      <c r="B3178" s="247">
        <f>'[2]tr (2)'!C2165</f>
        <v>109.4</v>
      </c>
      <c r="C3178" s="198">
        <f>'[2]tr (2)'!D2165</f>
        <v>109.4</v>
      </c>
      <c r="D3178" s="198">
        <f>'[2]tr (2)'!E2165</f>
        <v>109.4</v>
      </c>
      <c r="E3178" s="251"/>
      <c r="F3178" s="198">
        <f>'[2]tr (2)'!F2165</f>
        <v>104.5</v>
      </c>
      <c r="G3178" s="198">
        <f>'[2]tr (2)'!G2165</f>
        <v>104.5</v>
      </c>
      <c r="H3178" s="198">
        <f>'[2]tr (2)'!H2165</f>
        <v>104.5</v>
      </c>
      <c r="I3178" s="198">
        <f>'[2]tr (2)'!I2165</f>
        <v>104.5</v>
      </c>
      <c r="J3178" s="198">
        <f>'[2]tr (2)'!J2165</f>
        <v>104.5</v>
      </c>
      <c r="K3178" s="198">
        <f>'[2]tr (2)'!K2165</f>
        <v>104.5</v>
      </c>
      <c r="L3178" s="198">
        <f>'[2]tr (2)'!L2165</f>
        <v>104.5</v>
      </c>
      <c r="M3178" s="198">
        <f>'[2]tr (2)'!M2165</f>
        <v>104.5</v>
      </c>
      <c r="N3178" s="198">
        <f>'[2]tr (2)'!N2165</f>
        <v>104.5</v>
      </c>
      <c r="O3178" s="251"/>
      <c r="P3178" s="198">
        <f>'[2]tr (2)'!O2165</f>
        <v>104.5</v>
      </c>
      <c r="Q3178" s="198">
        <f>'[2]tr (2)'!P2165</f>
        <v>104.5</v>
      </c>
      <c r="R3178" s="198">
        <f>'[2]tr (2)'!Q2165</f>
        <v>104.5</v>
      </c>
      <c r="S3178" s="322" t="s">
        <v>1840</v>
      </c>
    </row>
    <row r="3179" spans="1:19" s="195" customFormat="1" ht="15" customHeight="1">
      <c r="A3179" s="216" t="s">
        <v>1841</v>
      </c>
      <c r="B3179" s="247">
        <f>'[2]tr (2)'!C2166</f>
        <v>107.2</v>
      </c>
      <c r="C3179" s="198">
        <f>'[2]tr (2)'!D2166</f>
        <v>107.2</v>
      </c>
      <c r="D3179" s="198">
        <f>'[2]tr (2)'!E2166</f>
        <v>107.2</v>
      </c>
      <c r="E3179" s="251"/>
      <c r="F3179" s="198">
        <f>'[2]tr (2)'!F2166</f>
        <v>107.2</v>
      </c>
      <c r="G3179" s="198">
        <f>'[2]tr (2)'!G2166</f>
        <v>107.2</v>
      </c>
      <c r="H3179" s="198">
        <f>'[2]tr (2)'!H2166</f>
        <v>107.2</v>
      </c>
      <c r="I3179" s="198">
        <f>'[2]tr (2)'!I2166</f>
        <v>107.2</v>
      </c>
      <c r="J3179" s="198">
        <f>'[2]tr (2)'!J2166</f>
        <v>107.2</v>
      </c>
      <c r="K3179" s="198">
        <f>'[2]tr (2)'!K2166</f>
        <v>107.2</v>
      </c>
      <c r="L3179" s="198">
        <f>'[2]tr (2)'!L2166</f>
        <v>107.2</v>
      </c>
      <c r="M3179" s="198">
        <f>'[2]tr (2)'!M2166</f>
        <v>107.2</v>
      </c>
      <c r="N3179" s="198">
        <f>'[2]tr (2)'!N2166</f>
        <v>107.2</v>
      </c>
      <c r="O3179" s="251"/>
      <c r="P3179" s="198">
        <f>'[2]tr (2)'!O2166</f>
        <v>107.2</v>
      </c>
      <c r="Q3179" s="198">
        <f>'[2]tr (2)'!P2166</f>
        <v>107.2</v>
      </c>
      <c r="R3179" s="198">
        <f>'[2]tr (2)'!Q2166</f>
        <v>107.2</v>
      </c>
      <c r="S3179" s="322" t="s">
        <v>1842</v>
      </c>
    </row>
    <row r="3180" spans="1:19" s="195" customFormat="1" ht="15" customHeight="1">
      <c r="A3180" s="216" t="s">
        <v>1843</v>
      </c>
      <c r="B3180" s="247">
        <f>'[2]tr (2)'!C2167</f>
        <v>100</v>
      </c>
      <c r="C3180" s="198">
        <f>'[2]tr (2)'!D2167</f>
        <v>100</v>
      </c>
      <c r="D3180" s="198">
        <f>'[2]tr (2)'!E2167</f>
        <v>100</v>
      </c>
      <c r="E3180" s="251"/>
      <c r="F3180" s="198">
        <f>'[2]tr (2)'!F2167</f>
        <v>100</v>
      </c>
      <c r="G3180" s="198">
        <f>'[2]tr (2)'!G2167</f>
        <v>100</v>
      </c>
      <c r="H3180" s="198">
        <f>'[2]tr (2)'!H2167</f>
        <v>100</v>
      </c>
      <c r="I3180" s="198">
        <f>'[2]tr (2)'!I2167</f>
        <v>100</v>
      </c>
      <c r="J3180" s="198">
        <f>'[2]tr (2)'!J2167</f>
        <v>100</v>
      </c>
      <c r="K3180" s="198">
        <f>'[2]tr (2)'!K2167</f>
        <v>100</v>
      </c>
      <c r="L3180" s="198">
        <f>'[2]tr (2)'!L2167</f>
        <v>100</v>
      </c>
      <c r="M3180" s="198">
        <f>'[2]tr (2)'!M2167</f>
        <v>100</v>
      </c>
      <c r="N3180" s="198">
        <f>'[2]tr (2)'!N2167</f>
        <v>100</v>
      </c>
      <c r="O3180" s="251"/>
      <c r="P3180" s="198">
        <f>'[2]tr (2)'!O2167</f>
        <v>100</v>
      </c>
      <c r="Q3180" s="198">
        <f>'[2]tr (2)'!P2167</f>
        <v>100</v>
      </c>
      <c r="R3180" s="198">
        <f>'[2]tr (2)'!Q2167</f>
        <v>100</v>
      </c>
      <c r="S3180" s="322" t="s">
        <v>1844</v>
      </c>
    </row>
    <row r="3181" spans="1:19" s="195" customFormat="1" ht="15" customHeight="1">
      <c r="A3181" s="216" t="s">
        <v>1845</v>
      </c>
      <c r="B3181" s="247">
        <f>'[2]tr (2)'!C2168</f>
        <v>100</v>
      </c>
      <c r="C3181" s="198">
        <f>'[2]tr (2)'!D2168</f>
        <v>100</v>
      </c>
      <c r="D3181" s="198">
        <f>'[2]tr (2)'!E2168</f>
        <v>100</v>
      </c>
      <c r="E3181" s="251"/>
      <c r="F3181" s="198">
        <f>'[2]tr (2)'!F2168</f>
        <v>100</v>
      </c>
      <c r="G3181" s="198">
        <f>'[2]tr (2)'!G2168</f>
        <v>100</v>
      </c>
      <c r="H3181" s="198">
        <f>'[2]tr (2)'!H2168</f>
        <v>100</v>
      </c>
      <c r="I3181" s="198">
        <f>'[2]tr (2)'!I2168</f>
        <v>100</v>
      </c>
      <c r="J3181" s="198">
        <f>'[2]tr (2)'!J2168</f>
        <v>100</v>
      </c>
      <c r="K3181" s="198">
        <f>'[2]tr (2)'!K2168</f>
        <v>100</v>
      </c>
      <c r="L3181" s="198">
        <f>'[2]tr (2)'!L2168</f>
        <v>100</v>
      </c>
      <c r="M3181" s="198">
        <f>'[2]tr (2)'!M2168</f>
        <v>100</v>
      </c>
      <c r="N3181" s="198">
        <f>'[2]tr (2)'!N2168</f>
        <v>100</v>
      </c>
      <c r="O3181" s="251"/>
      <c r="P3181" s="198">
        <f>'[2]tr (2)'!O2168</f>
        <v>100</v>
      </c>
      <c r="Q3181" s="198">
        <f>'[2]tr (2)'!P2168</f>
        <v>100</v>
      </c>
      <c r="R3181" s="198">
        <f>'[2]tr (2)'!Q2168</f>
        <v>100</v>
      </c>
      <c r="S3181" s="322" t="s">
        <v>1846</v>
      </c>
    </row>
    <row r="3182" spans="1:19" s="195" customFormat="1" ht="15" customHeight="1">
      <c r="A3182" s="216" t="s">
        <v>1847</v>
      </c>
      <c r="B3182" s="247">
        <f>'[2]tr (2)'!C2169</f>
        <v>100</v>
      </c>
      <c r="C3182" s="198">
        <f>'[2]tr (2)'!D2169</f>
        <v>100</v>
      </c>
      <c r="D3182" s="198">
        <f>'[2]tr (2)'!E2169</f>
        <v>100</v>
      </c>
      <c r="E3182" s="251"/>
      <c r="F3182" s="198">
        <f>'[2]tr (2)'!F2169</f>
        <v>100</v>
      </c>
      <c r="G3182" s="198">
        <f>'[2]tr (2)'!G2169</f>
        <v>100</v>
      </c>
      <c r="H3182" s="198">
        <f>'[2]tr (2)'!H2169</f>
        <v>100</v>
      </c>
      <c r="I3182" s="198">
        <f>'[2]tr (2)'!I2169</f>
        <v>100</v>
      </c>
      <c r="J3182" s="198">
        <f>'[2]tr (2)'!J2169</f>
        <v>100</v>
      </c>
      <c r="K3182" s="198">
        <f>'[2]tr (2)'!K2169</f>
        <v>100</v>
      </c>
      <c r="L3182" s="198">
        <f>'[2]tr (2)'!L2169</f>
        <v>100</v>
      </c>
      <c r="M3182" s="198">
        <f>'[2]tr (2)'!M2169</f>
        <v>100</v>
      </c>
      <c r="N3182" s="198">
        <f>'[2]tr (2)'!N2169</f>
        <v>100</v>
      </c>
      <c r="O3182" s="251"/>
      <c r="P3182" s="198">
        <f>'[2]tr (2)'!O2169</f>
        <v>100</v>
      </c>
      <c r="Q3182" s="198">
        <f>'[2]tr (2)'!P2169</f>
        <v>100</v>
      </c>
      <c r="R3182" s="198">
        <f>'[2]tr (2)'!Q2169</f>
        <v>100</v>
      </c>
      <c r="S3182" s="322" t="s">
        <v>1848</v>
      </c>
    </row>
    <row r="3183" spans="1:19" s="195" customFormat="1" ht="15" customHeight="1">
      <c r="A3183" s="216" t="s">
        <v>1849</v>
      </c>
      <c r="B3183" s="247">
        <f>'[2]tr (2)'!C2170</f>
        <v>100</v>
      </c>
      <c r="C3183" s="198">
        <f>'[2]tr (2)'!D2170</f>
        <v>100</v>
      </c>
      <c r="D3183" s="198">
        <f>'[2]tr (2)'!E2170</f>
        <v>100</v>
      </c>
      <c r="E3183" s="251"/>
      <c r="F3183" s="198">
        <f>'[2]tr (2)'!F2170</f>
        <v>100</v>
      </c>
      <c r="G3183" s="198">
        <f>'[2]tr (2)'!G2170</f>
        <v>100</v>
      </c>
      <c r="H3183" s="198">
        <f>'[2]tr (2)'!H2170</f>
        <v>100</v>
      </c>
      <c r="I3183" s="198">
        <f>'[2]tr (2)'!I2170</f>
        <v>100</v>
      </c>
      <c r="J3183" s="198">
        <f>'[2]tr (2)'!J2170</f>
        <v>100</v>
      </c>
      <c r="K3183" s="198">
        <f>'[2]tr (2)'!K2170</f>
        <v>100</v>
      </c>
      <c r="L3183" s="198">
        <f>'[2]tr (2)'!L2170</f>
        <v>100</v>
      </c>
      <c r="M3183" s="198">
        <f>'[2]tr (2)'!M2170</f>
        <v>100</v>
      </c>
      <c r="N3183" s="198">
        <f>'[2]tr (2)'!N2170</f>
        <v>100</v>
      </c>
      <c r="O3183" s="251"/>
      <c r="P3183" s="198">
        <f>'[2]tr (2)'!O2170</f>
        <v>100</v>
      </c>
      <c r="Q3183" s="198">
        <f>'[2]tr (2)'!P2170</f>
        <v>100</v>
      </c>
      <c r="R3183" s="198">
        <f>'[2]tr (2)'!Q2170</f>
        <v>100</v>
      </c>
      <c r="S3183" s="322" t="s">
        <v>1850</v>
      </c>
    </row>
    <row r="3184" spans="1:19" s="195" customFormat="1" ht="15" customHeight="1">
      <c r="A3184" s="216" t="s">
        <v>1851</v>
      </c>
      <c r="B3184" s="247">
        <f>'[2]tr (2)'!C2171</f>
        <v>110.8</v>
      </c>
      <c r="C3184" s="198">
        <f>'[2]tr (2)'!D2171</f>
        <v>110.8</v>
      </c>
      <c r="D3184" s="198">
        <f>'[2]tr (2)'!E2171</f>
        <v>110.7</v>
      </c>
      <c r="E3184" s="251"/>
      <c r="F3184" s="198">
        <f>'[2]tr (2)'!F2171</f>
        <v>110.3</v>
      </c>
      <c r="G3184" s="198">
        <f>'[2]tr (2)'!G2171</f>
        <v>110.3</v>
      </c>
      <c r="H3184" s="198">
        <f>'[2]tr (2)'!H2171</f>
        <v>110.3</v>
      </c>
      <c r="I3184" s="198">
        <f>'[2]tr (2)'!I2171</f>
        <v>110.3</v>
      </c>
      <c r="J3184" s="198">
        <f>'[2]tr (2)'!J2171</f>
        <v>110.3</v>
      </c>
      <c r="K3184" s="198">
        <f>'[2]tr (2)'!K2171</f>
        <v>110.3</v>
      </c>
      <c r="L3184" s="198">
        <f>'[2]tr (2)'!L2171</f>
        <v>110.3</v>
      </c>
      <c r="M3184" s="198">
        <f>'[2]tr (2)'!M2171</f>
        <v>110.3</v>
      </c>
      <c r="N3184" s="198">
        <f>'[2]tr (2)'!N2171</f>
        <v>108.7</v>
      </c>
      <c r="O3184" s="251"/>
      <c r="P3184" s="198">
        <f>'[2]tr (2)'!O2171</f>
        <v>108.7</v>
      </c>
      <c r="Q3184" s="198">
        <f>'[2]tr (2)'!P2171</f>
        <v>108.7</v>
      </c>
      <c r="R3184" s="198">
        <f>'[2]tr (2)'!Q2171</f>
        <v>108.7</v>
      </c>
      <c r="S3184" s="322" t="s">
        <v>1852</v>
      </c>
    </row>
    <row r="3185" spans="1:19" s="195" customFormat="1" ht="15" customHeight="1">
      <c r="A3185" s="216"/>
      <c r="B3185" s="247"/>
      <c r="C3185" s="198"/>
      <c r="D3185" s="242"/>
      <c r="E3185" s="244"/>
      <c r="F3185" s="242"/>
      <c r="G3185" s="242"/>
      <c r="H3185" s="242"/>
      <c r="I3185" s="242"/>
      <c r="J3185" s="242"/>
      <c r="K3185" s="242"/>
      <c r="L3185" s="242"/>
      <c r="M3185" s="242"/>
      <c r="N3185" s="242"/>
      <c r="O3185" s="244"/>
      <c r="P3185" s="242"/>
      <c r="Q3185" s="242"/>
      <c r="R3185" s="242"/>
      <c r="S3185" s="322"/>
    </row>
    <row r="3186" spans="1:19" s="195" customFormat="1" ht="15" customHeight="1">
      <c r="A3186" s="249" t="s">
        <v>1853</v>
      </c>
      <c r="B3186" s="241">
        <f>'[2]tr (2)'!C2173</f>
        <v>102.6</v>
      </c>
      <c r="C3186" s="242">
        <f>'[2]tr (2)'!D2173</f>
        <v>102.6</v>
      </c>
      <c r="D3186" s="242">
        <f>'[2]tr (2)'!E2173</f>
        <v>102.6</v>
      </c>
      <c r="E3186" s="244"/>
      <c r="F3186" s="242">
        <f>'[2]tr (2)'!F2173</f>
        <v>102.6</v>
      </c>
      <c r="G3186" s="242">
        <f>'[2]tr (2)'!G2173</f>
        <v>102.6</v>
      </c>
      <c r="H3186" s="242">
        <f>'[2]tr (2)'!H2173</f>
        <v>102.6</v>
      </c>
      <c r="I3186" s="242">
        <f>'[2]tr (2)'!I2173</f>
        <v>102.6</v>
      </c>
      <c r="J3186" s="242">
        <f>'[2]tr (2)'!J2173</f>
        <v>102.6</v>
      </c>
      <c r="K3186" s="242">
        <f>'[2]tr (2)'!K2173</f>
        <v>102.6</v>
      </c>
      <c r="L3186" s="242">
        <f>'[2]tr (2)'!L2173</f>
        <v>102.6</v>
      </c>
      <c r="M3186" s="242">
        <f>'[2]tr (2)'!M2173</f>
        <v>102.6</v>
      </c>
      <c r="N3186" s="242">
        <f>'[2]tr (2)'!N2173</f>
        <v>102.6</v>
      </c>
      <c r="O3186" s="244"/>
      <c r="P3186" s="242">
        <f>'[2]tr (2)'!O2173</f>
        <v>102.6</v>
      </c>
      <c r="Q3186" s="242">
        <f>'[2]tr (2)'!P2173</f>
        <v>102.6</v>
      </c>
      <c r="R3186" s="242">
        <f>'[2]tr (2)'!Q2173</f>
        <v>102.6</v>
      </c>
      <c r="S3186" s="325" t="s">
        <v>1854</v>
      </c>
    </row>
    <row r="3187" spans="1:19" s="195" customFormat="1" ht="15" customHeight="1">
      <c r="A3187" s="216" t="s">
        <v>1855</v>
      </c>
      <c r="B3187" s="247">
        <f>'[2]tr (2)'!C2174</f>
        <v>107.7</v>
      </c>
      <c r="C3187" s="198">
        <f>'[2]tr (2)'!D2174</f>
        <v>107.7</v>
      </c>
      <c r="D3187" s="198">
        <f>'[2]tr (2)'!E2174</f>
        <v>107.7</v>
      </c>
      <c r="E3187" s="251"/>
      <c r="F3187" s="198">
        <f>'[2]tr (2)'!F2174</f>
        <v>107.7</v>
      </c>
      <c r="G3187" s="198">
        <f>'[2]tr (2)'!G2174</f>
        <v>107.7</v>
      </c>
      <c r="H3187" s="198">
        <f>'[2]tr (2)'!H2174</f>
        <v>107.7</v>
      </c>
      <c r="I3187" s="198">
        <f>'[2]tr (2)'!I2174</f>
        <v>107.7</v>
      </c>
      <c r="J3187" s="198">
        <f>'[2]tr (2)'!J2174</f>
        <v>107.7</v>
      </c>
      <c r="K3187" s="198">
        <f>'[2]tr (2)'!K2174</f>
        <v>107.7</v>
      </c>
      <c r="L3187" s="198">
        <f>'[2]tr (2)'!L2174</f>
        <v>107.7</v>
      </c>
      <c r="M3187" s="198">
        <f>'[2]tr (2)'!M2174</f>
        <v>107.7</v>
      </c>
      <c r="N3187" s="198">
        <f>'[2]tr (2)'!N2174</f>
        <v>107.7</v>
      </c>
      <c r="O3187" s="251"/>
      <c r="P3187" s="198">
        <f>'[2]tr (2)'!O2174</f>
        <v>107.7</v>
      </c>
      <c r="Q3187" s="198">
        <f>'[2]tr (2)'!P2174</f>
        <v>107.7</v>
      </c>
      <c r="R3187" s="198">
        <f>'[2]tr (2)'!Q2174</f>
        <v>107.7</v>
      </c>
      <c r="S3187" s="322" t="s">
        <v>1856</v>
      </c>
    </row>
    <row r="3188" spans="1:19" s="195" customFormat="1" ht="15" customHeight="1">
      <c r="A3188" s="216" t="s">
        <v>1857</v>
      </c>
      <c r="B3188" s="247">
        <f>'[2]tr (2)'!C2175</f>
        <v>100.4</v>
      </c>
      <c r="C3188" s="198">
        <f>'[2]tr (2)'!D2175</f>
        <v>100.4</v>
      </c>
      <c r="D3188" s="198">
        <f>'[2]tr (2)'!E2175</f>
        <v>100.4</v>
      </c>
      <c r="E3188" s="251"/>
      <c r="F3188" s="198">
        <f>'[2]tr (2)'!F2175</f>
        <v>100.4</v>
      </c>
      <c r="G3188" s="198">
        <f>'[2]tr (2)'!G2175</f>
        <v>100.4</v>
      </c>
      <c r="H3188" s="198">
        <f>'[2]tr (2)'!H2175</f>
        <v>100.4</v>
      </c>
      <c r="I3188" s="198">
        <f>'[2]tr (2)'!I2175</f>
        <v>100.4</v>
      </c>
      <c r="J3188" s="198">
        <f>'[2]tr (2)'!J2175</f>
        <v>100.4</v>
      </c>
      <c r="K3188" s="198">
        <f>'[2]tr (2)'!K2175</f>
        <v>100.4</v>
      </c>
      <c r="L3188" s="198">
        <f>'[2]tr (2)'!L2175</f>
        <v>100.4</v>
      </c>
      <c r="M3188" s="198">
        <f>'[2]tr (2)'!M2175</f>
        <v>100.4</v>
      </c>
      <c r="N3188" s="198">
        <f>'[2]tr (2)'!N2175</f>
        <v>100.4</v>
      </c>
      <c r="O3188" s="251"/>
      <c r="P3188" s="198">
        <f>'[2]tr (2)'!O2175</f>
        <v>100.4</v>
      </c>
      <c r="Q3188" s="198">
        <f>'[2]tr (2)'!P2175</f>
        <v>100.4</v>
      </c>
      <c r="R3188" s="198">
        <f>'[2]tr (2)'!Q2175</f>
        <v>100.4</v>
      </c>
      <c r="S3188" s="322" t="s">
        <v>1858</v>
      </c>
    </row>
    <row r="3189" spans="1:19" s="195" customFormat="1" ht="15" customHeight="1">
      <c r="A3189" s="216" t="s">
        <v>1859</v>
      </c>
      <c r="B3189" s="247">
        <f>'[2]tr (2)'!C2176</f>
        <v>100</v>
      </c>
      <c r="C3189" s="198">
        <f>'[2]tr (2)'!D2176</f>
        <v>100</v>
      </c>
      <c r="D3189" s="198">
        <f>'[2]tr (2)'!E2176</f>
        <v>100</v>
      </c>
      <c r="E3189" s="251"/>
      <c r="F3189" s="198">
        <f>'[2]tr (2)'!F2176</f>
        <v>100</v>
      </c>
      <c r="G3189" s="198">
        <f>'[2]tr (2)'!G2176</f>
        <v>100</v>
      </c>
      <c r="H3189" s="198">
        <f>'[2]tr (2)'!H2176</f>
        <v>100</v>
      </c>
      <c r="I3189" s="198">
        <f>'[2]tr (2)'!I2176</f>
        <v>100</v>
      </c>
      <c r="J3189" s="198">
        <f>'[2]tr (2)'!J2176</f>
        <v>100</v>
      </c>
      <c r="K3189" s="198">
        <f>'[2]tr (2)'!K2176</f>
        <v>100</v>
      </c>
      <c r="L3189" s="198">
        <f>'[2]tr (2)'!L2176</f>
        <v>100</v>
      </c>
      <c r="M3189" s="198">
        <f>'[2]tr (2)'!M2176</f>
        <v>100</v>
      </c>
      <c r="N3189" s="198">
        <f>'[2]tr (2)'!N2176</f>
        <v>100</v>
      </c>
      <c r="O3189" s="251"/>
      <c r="P3189" s="198">
        <f>'[2]tr (2)'!O2176</f>
        <v>100</v>
      </c>
      <c r="Q3189" s="198">
        <f>'[2]tr (2)'!P2176</f>
        <v>100</v>
      </c>
      <c r="R3189" s="198">
        <f>'[2]tr (2)'!Q2176</f>
        <v>100</v>
      </c>
      <c r="S3189" s="322" t="s">
        <v>1860</v>
      </c>
    </row>
    <row r="3190" spans="1:19" s="195" customFormat="1" ht="15" customHeight="1">
      <c r="A3190" s="216" t="s">
        <v>1861</v>
      </c>
      <c r="B3190" s="247">
        <f>'[2]tr (2)'!C2177</f>
        <v>92.6</v>
      </c>
      <c r="C3190" s="198">
        <f>'[2]tr (2)'!D2177</f>
        <v>92.6</v>
      </c>
      <c r="D3190" s="198">
        <f>'[2]tr (2)'!E2177</f>
        <v>92.6</v>
      </c>
      <c r="E3190" s="251"/>
      <c r="F3190" s="198">
        <f>'[2]tr (2)'!F2177</f>
        <v>92.6</v>
      </c>
      <c r="G3190" s="198">
        <f>'[2]tr (2)'!G2177</f>
        <v>92.6</v>
      </c>
      <c r="H3190" s="198">
        <f>'[2]tr (2)'!H2177</f>
        <v>92.6</v>
      </c>
      <c r="I3190" s="198">
        <f>'[2]tr (2)'!I2177</f>
        <v>92.6</v>
      </c>
      <c r="J3190" s="198">
        <f>'[2]tr (2)'!J2177</f>
        <v>92.6</v>
      </c>
      <c r="K3190" s="198">
        <f>'[2]tr (2)'!K2177</f>
        <v>92.6</v>
      </c>
      <c r="L3190" s="198">
        <f>'[2]tr (2)'!L2177</f>
        <v>92.6</v>
      </c>
      <c r="M3190" s="198">
        <f>'[2]tr (2)'!M2177</f>
        <v>92.6</v>
      </c>
      <c r="N3190" s="198">
        <f>'[2]tr (2)'!N2177</f>
        <v>92.6</v>
      </c>
      <c r="O3190" s="251"/>
      <c r="P3190" s="198">
        <f>'[2]tr (2)'!O2177</f>
        <v>92.6</v>
      </c>
      <c r="Q3190" s="198">
        <f>'[2]tr (2)'!P2177</f>
        <v>92.6</v>
      </c>
      <c r="R3190" s="198">
        <f>'[2]tr (2)'!Q2177</f>
        <v>92.6</v>
      </c>
      <c r="S3190" s="322" t="s">
        <v>1862</v>
      </c>
    </row>
    <row r="3191" spans="1:19" s="195" customFormat="1" ht="15" customHeight="1">
      <c r="A3191" s="216" t="s">
        <v>1863</v>
      </c>
      <c r="B3191" s="247">
        <f>'[2]tr (2)'!C2178</f>
        <v>100</v>
      </c>
      <c r="C3191" s="198">
        <f>'[2]tr (2)'!D2178</f>
        <v>100</v>
      </c>
      <c r="D3191" s="198">
        <f>'[2]tr (2)'!E2178</f>
        <v>100</v>
      </c>
      <c r="E3191" s="251"/>
      <c r="F3191" s="198">
        <f>'[2]tr (2)'!F2178</f>
        <v>100</v>
      </c>
      <c r="G3191" s="198">
        <f>'[2]tr (2)'!G2178</f>
        <v>100</v>
      </c>
      <c r="H3191" s="198">
        <f>'[2]tr (2)'!H2178</f>
        <v>100</v>
      </c>
      <c r="I3191" s="198">
        <f>'[2]tr (2)'!I2178</f>
        <v>100</v>
      </c>
      <c r="J3191" s="198">
        <f>'[2]tr (2)'!J2178</f>
        <v>100</v>
      </c>
      <c r="K3191" s="198">
        <f>'[2]tr (2)'!K2178</f>
        <v>100</v>
      </c>
      <c r="L3191" s="198">
        <f>'[2]tr (2)'!L2178</f>
        <v>100</v>
      </c>
      <c r="M3191" s="198">
        <f>'[2]tr (2)'!M2178</f>
        <v>100</v>
      </c>
      <c r="N3191" s="198">
        <f>'[2]tr (2)'!N2178</f>
        <v>100</v>
      </c>
      <c r="O3191" s="251"/>
      <c r="P3191" s="198">
        <f>'[2]tr (2)'!O2178</f>
        <v>100</v>
      </c>
      <c r="Q3191" s="198">
        <f>'[2]tr (2)'!P2178</f>
        <v>100</v>
      </c>
      <c r="R3191" s="198">
        <f>'[2]tr (2)'!Q2178</f>
        <v>100</v>
      </c>
      <c r="S3191" s="322" t="s">
        <v>1864</v>
      </c>
    </row>
    <row r="3192" spans="1:19" s="195" customFormat="1" ht="15" customHeight="1">
      <c r="A3192" s="216"/>
      <c r="B3192" s="247"/>
      <c r="C3192" s="198"/>
      <c r="D3192" s="242"/>
      <c r="E3192" s="244"/>
      <c r="F3192" s="242"/>
      <c r="G3192" s="242"/>
      <c r="H3192" s="242"/>
      <c r="I3192" s="242"/>
      <c r="J3192" s="242"/>
      <c r="K3192" s="242"/>
      <c r="L3192" s="242"/>
      <c r="M3192" s="242"/>
      <c r="N3192" s="242"/>
      <c r="O3192" s="244"/>
      <c r="P3192" s="242"/>
      <c r="Q3192" s="242"/>
      <c r="R3192" s="242"/>
      <c r="S3192" s="322"/>
    </row>
    <row r="3193" spans="1:19" s="195" customFormat="1" ht="15" customHeight="1">
      <c r="A3193" s="249" t="s">
        <v>1865</v>
      </c>
      <c r="B3193" s="241">
        <f>'[2]tr (2)'!C2180</f>
        <v>101.8</v>
      </c>
      <c r="C3193" s="242">
        <f>'[2]tr (2)'!D2180</f>
        <v>101.8</v>
      </c>
      <c r="D3193" s="242">
        <f>'[2]tr (2)'!E2180</f>
        <v>101.8</v>
      </c>
      <c r="E3193" s="244"/>
      <c r="F3193" s="242">
        <f>'[2]tr (2)'!F2180</f>
        <v>101.8</v>
      </c>
      <c r="G3193" s="242">
        <f>'[2]tr (2)'!G2180</f>
        <v>101.8</v>
      </c>
      <c r="H3193" s="242">
        <f>'[2]tr (2)'!H2180</f>
        <v>101.8</v>
      </c>
      <c r="I3193" s="242">
        <f>'[2]tr (2)'!I2180</f>
        <v>101.8</v>
      </c>
      <c r="J3193" s="242">
        <f>'[2]tr (2)'!J2180</f>
        <v>101.8</v>
      </c>
      <c r="K3193" s="242">
        <f>'[2]tr (2)'!K2180</f>
        <v>101.8</v>
      </c>
      <c r="L3193" s="242">
        <f>'[2]tr (2)'!L2180</f>
        <v>101.8</v>
      </c>
      <c r="M3193" s="242">
        <f>'[2]tr (2)'!M2180</f>
        <v>101.8</v>
      </c>
      <c r="N3193" s="242">
        <f>'[2]tr (2)'!N2180</f>
        <v>101.8</v>
      </c>
      <c r="O3193" s="244"/>
      <c r="P3193" s="242">
        <f>'[2]tr (2)'!O2180</f>
        <v>101.8</v>
      </c>
      <c r="Q3193" s="242">
        <f>'[2]tr (2)'!P2180</f>
        <v>101.8</v>
      </c>
      <c r="R3193" s="242">
        <f>'[2]tr (2)'!Q2180</f>
        <v>100.7</v>
      </c>
      <c r="S3193" s="326" t="s">
        <v>1866</v>
      </c>
    </row>
    <row r="3194" spans="1:19" s="195" customFormat="1" ht="15" customHeight="1">
      <c r="A3194" s="216" t="s">
        <v>1867</v>
      </c>
      <c r="B3194" s="247">
        <f>'[2]tr (2)'!C2181</f>
        <v>101.8</v>
      </c>
      <c r="C3194" s="198">
        <f>'[2]tr (2)'!D2181</f>
        <v>101.8</v>
      </c>
      <c r="D3194" s="198">
        <f>'[2]tr (2)'!E2181</f>
        <v>101.8</v>
      </c>
      <c r="E3194" s="251"/>
      <c r="F3194" s="198">
        <f>'[2]tr (2)'!F2181</f>
        <v>101.8</v>
      </c>
      <c r="G3194" s="198">
        <f>'[2]tr (2)'!G2181</f>
        <v>101.8</v>
      </c>
      <c r="H3194" s="198">
        <f>'[2]tr (2)'!H2181</f>
        <v>101.8</v>
      </c>
      <c r="I3194" s="198">
        <f>'[2]tr (2)'!I2181</f>
        <v>101.8</v>
      </c>
      <c r="J3194" s="198">
        <f>'[2]tr (2)'!J2181</f>
        <v>101.8</v>
      </c>
      <c r="K3194" s="198">
        <f>'[2]tr (2)'!K2181</f>
        <v>101.8</v>
      </c>
      <c r="L3194" s="198">
        <f>'[2]tr (2)'!L2181</f>
        <v>101.8</v>
      </c>
      <c r="M3194" s="198">
        <f>'[2]tr (2)'!M2181</f>
        <v>101.8</v>
      </c>
      <c r="N3194" s="198">
        <f>'[2]tr (2)'!N2181</f>
        <v>101.8</v>
      </c>
      <c r="O3194" s="251"/>
      <c r="P3194" s="198">
        <f>'[2]tr (2)'!O2181</f>
        <v>101.8</v>
      </c>
      <c r="Q3194" s="198">
        <f>'[2]tr (2)'!P2181</f>
        <v>101.8</v>
      </c>
      <c r="R3194" s="198">
        <f>'[2]tr (2)'!Q2181</f>
        <v>100.3</v>
      </c>
      <c r="S3194" s="322" t="s">
        <v>1868</v>
      </c>
    </row>
    <row r="3195" spans="1:19" s="195" customFormat="1" ht="15" customHeight="1">
      <c r="A3195" s="210" t="s">
        <v>1869</v>
      </c>
      <c r="B3195" s="247">
        <f>'[2]tr (2)'!C2182</f>
        <v>100</v>
      </c>
      <c r="C3195" s="198">
        <f>'[2]tr (2)'!D2182</f>
        <v>100</v>
      </c>
      <c r="D3195" s="198">
        <f>'[2]tr (2)'!E2182</f>
        <v>100</v>
      </c>
      <c r="E3195" s="251"/>
      <c r="F3195" s="198">
        <f>'[2]tr (2)'!F2182</f>
        <v>100</v>
      </c>
      <c r="G3195" s="198">
        <f>'[2]tr (2)'!G2182</f>
        <v>100</v>
      </c>
      <c r="H3195" s="198">
        <f>'[2]tr (2)'!H2182</f>
        <v>100</v>
      </c>
      <c r="I3195" s="198">
        <f>'[2]tr (2)'!I2182</f>
        <v>100</v>
      </c>
      <c r="J3195" s="198">
        <f>'[2]tr (2)'!J2182</f>
        <v>100</v>
      </c>
      <c r="K3195" s="198">
        <f>'[2]tr (2)'!K2182</f>
        <v>100</v>
      </c>
      <c r="L3195" s="198">
        <f>'[2]tr (2)'!L2182</f>
        <v>100</v>
      </c>
      <c r="M3195" s="198">
        <f>'[2]tr (2)'!M2182</f>
        <v>100</v>
      </c>
      <c r="N3195" s="198">
        <f>'[2]tr (2)'!N2182</f>
        <v>100</v>
      </c>
      <c r="O3195" s="251"/>
      <c r="P3195" s="198">
        <f>'[2]tr (2)'!O2182</f>
        <v>100</v>
      </c>
      <c r="Q3195" s="198">
        <f>'[2]tr (2)'!P2182</f>
        <v>100</v>
      </c>
      <c r="R3195" s="198">
        <f>'[2]tr (2)'!Q2182</f>
        <v>100</v>
      </c>
      <c r="S3195" s="322" t="s">
        <v>1870</v>
      </c>
    </row>
    <row r="3196" spans="1:19" s="195" customFormat="1" ht="15" customHeight="1">
      <c r="A3196" s="216" t="s">
        <v>1871</v>
      </c>
      <c r="B3196" s="247">
        <f>'[2]tr (2)'!C2183</f>
        <v>101.9</v>
      </c>
      <c r="C3196" s="198">
        <f>'[2]tr (2)'!D2183</f>
        <v>101.9</v>
      </c>
      <c r="D3196" s="198">
        <f>'[2]tr (2)'!E2183</f>
        <v>101.9</v>
      </c>
      <c r="E3196" s="251"/>
      <c r="F3196" s="198">
        <f>'[2]tr (2)'!F2183</f>
        <v>101.9</v>
      </c>
      <c r="G3196" s="198">
        <f>'[2]tr (2)'!G2183</f>
        <v>101.9</v>
      </c>
      <c r="H3196" s="198">
        <f>'[2]tr (2)'!H2183</f>
        <v>101.9</v>
      </c>
      <c r="I3196" s="198">
        <f>'[2]tr (2)'!I2183</f>
        <v>101.9</v>
      </c>
      <c r="J3196" s="198">
        <f>'[2]tr (2)'!J2183</f>
        <v>101.9</v>
      </c>
      <c r="K3196" s="198">
        <f>'[2]tr (2)'!K2183</f>
        <v>101.9</v>
      </c>
      <c r="L3196" s="198">
        <f>'[2]tr (2)'!L2183</f>
        <v>101.9</v>
      </c>
      <c r="M3196" s="198">
        <f>'[2]tr (2)'!M2183</f>
        <v>101.9</v>
      </c>
      <c r="N3196" s="198">
        <f>'[2]tr (2)'!N2183</f>
        <v>101.9</v>
      </c>
      <c r="O3196" s="251"/>
      <c r="P3196" s="198">
        <f>'[2]tr (2)'!O2183</f>
        <v>101.9</v>
      </c>
      <c r="Q3196" s="198">
        <f>'[2]tr (2)'!P2183</f>
        <v>101.9</v>
      </c>
      <c r="R3196" s="198">
        <f>'[2]tr (2)'!Q2183</f>
        <v>101.9</v>
      </c>
      <c r="S3196" s="322" t="s">
        <v>1872</v>
      </c>
    </row>
    <row r="3197" spans="1:19" s="195" customFormat="1" ht="15" customHeight="1">
      <c r="A3197" s="216"/>
      <c r="B3197" s="247"/>
      <c r="C3197" s="198"/>
      <c r="D3197" s="242"/>
      <c r="E3197" s="244"/>
      <c r="F3197" s="242"/>
      <c r="G3197" s="242"/>
      <c r="H3197" s="242"/>
      <c r="I3197" s="242"/>
      <c r="J3197" s="242"/>
      <c r="K3197" s="242"/>
      <c r="L3197" s="242"/>
      <c r="M3197" s="242"/>
      <c r="N3197" s="242"/>
      <c r="O3197" s="244"/>
      <c r="P3197" s="242"/>
      <c r="Q3197" s="242"/>
      <c r="R3197" s="242"/>
      <c r="S3197" s="322"/>
    </row>
    <row r="3198" spans="1:19" s="195" customFormat="1" ht="15" customHeight="1">
      <c r="A3198" s="249" t="s">
        <v>1873</v>
      </c>
      <c r="B3198" s="241">
        <f>'[2]tr (2)'!C2185</f>
        <v>102.5</v>
      </c>
      <c r="C3198" s="242">
        <f>'[2]tr (2)'!D2185</f>
        <v>102.5</v>
      </c>
      <c r="D3198" s="242">
        <f>'[2]tr (2)'!E2185</f>
        <v>102.4</v>
      </c>
      <c r="E3198" s="244"/>
      <c r="F3198" s="242">
        <f>'[2]tr (2)'!F2185</f>
        <v>102.4</v>
      </c>
      <c r="G3198" s="242">
        <f>'[2]tr (2)'!G2185</f>
        <v>102.4</v>
      </c>
      <c r="H3198" s="242">
        <f>'[2]tr (2)'!H2185</f>
        <v>102.1</v>
      </c>
      <c r="I3198" s="242">
        <f>'[2]tr (2)'!I2185</f>
        <v>102.1</v>
      </c>
      <c r="J3198" s="242">
        <f>'[2]tr (2)'!J2185</f>
        <v>102.1</v>
      </c>
      <c r="K3198" s="242">
        <f>'[2]tr (2)'!K2185</f>
        <v>102.3</v>
      </c>
      <c r="L3198" s="242">
        <f>'[2]tr (2)'!L2185</f>
        <v>101.4</v>
      </c>
      <c r="M3198" s="242">
        <f>'[2]tr (2)'!M2185</f>
        <v>101.4</v>
      </c>
      <c r="N3198" s="242">
        <f>'[2]tr (2)'!N2185</f>
        <v>101.4</v>
      </c>
      <c r="O3198" s="244"/>
      <c r="P3198" s="242">
        <f>'[2]tr (2)'!O2185</f>
        <v>101.3</v>
      </c>
      <c r="Q3198" s="242">
        <f>'[2]tr (2)'!P2185</f>
        <v>101</v>
      </c>
      <c r="R3198" s="242">
        <f>'[2]tr (2)'!Q2185</f>
        <v>100.8</v>
      </c>
      <c r="S3198" s="326" t="s">
        <v>1874</v>
      </c>
    </row>
    <row r="3199" spans="1:19" s="195" customFormat="1" ht="15" customHeight="1">
      <c r="A3199" s="216" t="s">
        <v>1875</v>
      </c>
      <c r="B3199" s="247">
        <f>'[2]tr (2)'!C2186</f>
        <v>103.7</v>
      </c>
      <c r="C3199" s="198">
        <f>'[2]tr (2)'!D2186</f>
        <v>103.7</v>
      </c>
      <c r="D3199" s="198">
        <f>'[2]tr (2)'!E2186</f>
        <v>103.7</v>
      </c>
      <c r="E3199" s="251"/>
      <c r="F3199" s="198">
        <f>'[2]tr (2)'!F2186</f>
        <v>103.7</v>
      </c>
      <c r="G3199" s="198">
        <f>'[2]tr (2)'!G2186</f>
        <v>104.2</v>
      </c>
      <c r="H3199" s="198">
        <f>'[2]tr (2)'!H2186</f>
        <v>103.7</v>
      </c>
      <c r="I3199" s="198">
        <f>'[2]tr (2)'!I2186</f>
        <v>103.7</v>
      </c>
      <c r="J3199" s="198">
        <f>'[2]tr (2)'!J2186</f>
        <v>103.7</v>
      </c>
      <c r="K3199" s="198">
        <f>'[2]tr (2)'!K2186</f>
        <v>103.7</v>
      </c>
      <c r="L3199" s="198">
        <f>'[2]tr (2)'!L2186</f>
        <v>103.7</v>
      </c>
      <c r="M3199" s="198">
        <f>'[2]tr (2)'!M2186</f>
        <v>103.7</v>
      </c>
      <c r="N3199" s="198">
        <f>'[2]tr (2)'!N2186</f>
        <v>103.7</v>
      </c>
      <c r="O3199" s="251"/>
      <c r="P3199" s="198">
        <f>'[2]tr (2)'!O2186</f>
        <v>103.7</v>
      </c>
      <c r="Q3199" s="198">
        <f>'[2]tr (2)'!P2186</f>
        <v>102.1</v>
      </c>
      <c r="R3199" s="198">
        <f>'[2]tr (2)'!Q2186</f>
        <v>102.1</v>
      </c>
      <c r="S3199" s="322" t="s">
        <v>1876</v>
      </c>
    </row>
    <row r="3200" spans="1:19" s="195" customFormat="1" ht="15" customHeight="1">
      <c r="A3200" s="216" t="s">
        <v>1877</v>
      </c>
      <c r="B3200" s="247">
        <f>'[2]tr (2)'!C2187</f>
        <v>100</v>
      </c>
      <c r="C3200" s="198">
        <f>'[2]tr (2)'!D2187</f>
        <v>100</v>
      </c>
      <c r="D3200" s="198">
        <f>'[2]tr (2)'!E2187</f>
        <v>100</v>
      </c>
      <c r="E3200" s="251"/>
      <c r="F3200" s="198">
        <f>'[2]tr (2)'!F2187</f>
        <v>100</v>
      </c>
      <c r="G3200" s="198">
        <f>'[2]tr (2)'!G2187</f>
        <v>100.5</v>
      </c>
      <c r="H3200" s="198">
        <f>'[2]tr (2)'!H2187</f>
        <v>100</v>
      </c>
      <c r="I3200" s="198">
        <f>'[2]tr (2)'!I2187</f>
        <v>100</v>
      </c>
      <c r="J3200" s="198">
        <f>'[2]tr (2)'!J2187</f>
        <v>100</v>
      </c>
      <c r="K3200" s="198">
        <f>'[2]tr (2)'!K2187</f>
        <v>100</v>
      </c>
      <c r="L3200" s="198">
        <f>'[2]tr (2)'!L2187</f>
        <v>100</v>
      </c>
      <c r="M3200" s="198">
        <f>'[2]tr (2)'!M2187</f>
        <v>100</v>
      </c>
      <c r="N3200" s="198">
        <f>'[2]tr (2)'!N2187</f>
        <v>100</v>
      </c>
      <c r="O3200" s="251"/>
      <c r="P3200" s="198">
        <f>'[2]tr (2)'!O2187</f>
        <v>100</v>
      </c>
      <c r="Q3200" s="198">
        <f>'[2]tr (2)'!P2187</f>
        <v>100</v>
      </c>
      <c r="R3200" s="198">
        <f>'[2]tr (2)'!Q2187</f>
        <v>100</v>
      </c>
      <c r="S3200" s="323" t="s">
        <v>1878</v>
      </c>
    </row>
    <row r="3201" spans="1:19" s="195" customFormat="1" ht="15" customHeight="1">
      <c r="A3201" s="216" t="s">
        <v>1879</v>
      </c>
      <c r="B3201" s="247">
        <f>'[2]tr (2)'!C2188</f>
        <v>100.5</v>
      </c>
      <c r="C3201" s="198">
        <f>'[2]tr (2)'!D2188</f>
        <v>100.5</v>
      </c>
      <c r="D3201" s="198">
        <f>'[2]tr (2)'!E2188</f>
        <v>100.8</v>
      </c>
      <c r="E3201" s="251"/>
      <c r="F3201" s="198">
        <f>'[2]tr (2)'!F2188</f>
        <v>100.9</v>
      </c>
      <c r="G3201" s="198">
        <f>'[2]tr (2)'!G2188</f>
        <v>100.7</v>
      </c>
      <c r="H3201" s="198">
        <f>'[2]tr (2)'!H2188</f>
        <v>100.2</v>
      </c>
      <c r="I3201" s="198">
        <f>'[2]tr (2)'!I2188</f>
        <v>100.4</v>
      </c>
      <c r="J3201" s="198">
        <f>'[2]tr (2)'!J2188</f>
        <v>100.3</v>
      </c>
      <c r="K3201" s="198">
        <f>'[2]tr (2)'!K2188</f>
        <v>100.8</v>
      </c>
      <c r="L3201" s="198">
        <f>'[2]tr (2)'!L2188</f>
        <v>100.8</v>
      </c>
      <c r="M3201" s="198">
        <f>'[2]tr (2)'!M2188</f>
        <v>100.8</v>
      </c>
      <c r="N3201" s="198">
        <f>'[2]tr (2)'!N2188</f>
        <v>100.8</v>
      </c>
      <c r="O3201" s="251"/>
      <c r="P3201" s="198">
        <f>'[2]tr (2)'!O2188</f>
        <v>100.8</v>
      </c>
      <c r="Q3201" s="198">
        <f>'[2]tr (2)'!P2188</f>
        <v>101</v>
      </c>
      <c r="R3201" s="198">
        <f>'[2]tr (2)'!Q2188</f>
        <v>100.9</v>
      </c>
      <c r="S3201" s="323" t="s">
        <v>1880</v>
      </c>
    </row>
    <row r="3202" spans="1:19" s="195" customFormat="1" ht="15" customHeight="1">
      <c r="A3202" s="216" t="s">
        <v>1881</v>
      </c>
      <c r="B3202" s="247">
        <f>'[2]tr (2)'!C2189</f>
        <v>113.7</v>
      </c>
      <c r="C3202" s="198">
        <f>'[2]tr (2)'!D2189</f>
        <v>115.1</v>
      </c>
      <c r="D3202" s="198">
        <f>'[2]tr (2)'!E2189</f>
        <v>109.4</v>
      </c>
      <c r="E3202" s="251"/>
      <c r="F3202" s="198">
        <f>'[2]tr (2)'!F2189</f>
        <v>109.4</v>
      </c>
      <c r="G3202" s="198">
        <f>'[2]tr (2)'!G2189</f>
        <v>106.4</v>
      </c>
      <c r="H3202" s="198">
        <f>'[2]tr (2)'!H2189</f>
        <v>106.4</v>
      </c>
      <c r="I3202" s="198">
        <f>'[2]tr (2)'!I2189</f>
        <v>106.4</v>
      </c>
      <c r="J3202" s="198">
        <f>'[2]tr (2)'!J2189</f>
        <v>106.4</v>
      </c>
      <c r="K3202" s="198">
        <f>'[2]tr (2)'!K2189</f>
        <v>106.4</v>
      </c>
      <c r="L3202" s="198">
        <f>'[2]tr (2)'!L2189</f>
        <v>103.6</v>
      </c>
      <c r="M3202" s="198">
        <f>'[2]tr (2)'!M2189</f>
        <v>103.6</v>
      </c>
      <c r="N3202" s="198">
        <f>'[2]tr (2)'!N2189</f>
        <v>103.6</v>
      </c>
      <c r="O3202" s="251"/>
      <c r="P3202" s="198">
        <f>'[2]tr (2)'!O2189</f>
        <v>103.6</v>
      </c>
      <c r="Q3202" s="198">
        <f>'[2]tr (2)'!P2189</f>
        <v>103.6</v>
      </c>
      <c r="R3202" s="198">
        <f>'[2]tr (2)'!Q2189</f>
        <v>100.7</v>
      </c>
      <c r="S3202" s="322" t="s">
        <v>1882</v>
      </c>
    </row>
    <row r="3203" spans="1:19" s="195" customFormat="1" ht="15" customHeight="1">
      <c r="A3203" s="216" t="s">
        <v>1883</v>
      </c>
      <c r="B3203" s="247">
        <f>'[2]tr (2)'!C2190</f>
        <v>101.9</v>
      </c>
      <c r="C3203" s="198">
        <f>'[2]tr (2)'!D2190</f>
        <v>101.9</v>
      </c>
      <c r="D3203" s="198">
        <f>'[2]tr (2)'!E2190</f>
        <v>101.9</v>
      </c>
      <c r="E3203" s="251"/>
      <c r="F3203" s="198">
        <f>'[2]tr (2)'!F2190</f>
        <v>101.9</v>
      </c>
      <c r="G3203" s="198">
        <f>'[2]tr (2)'!G2190</f>
        <v>102</v>
      </c>
      <c r="H3203" s="198">
        <f>'[2]tr (2)'!H2190</f>
        <v>101.9</v>
      </c>
      <c r="I3203" s="198">
        <f>'[2]tr (2)'!I2190</f>
        <v>101.9</v>
      </c>
      <c r="J3203" s="198">
        <f>'[2]tr (2)'!J2190</f>
        <v>101.9</v>
      </c>
      <c r="K3203" s="198">
        <f>'[2]tr (2)'!K2190</f>
        <v>101.9</v>
      </c>
      <c r="L3203" s="198">
        <f>'[2]tr (2)'!L2190</f>
        <v>101.9</v>
      </c>
      <c r="M3203" s="198">
        <f>'[2]tr (2)'!M2190</f>
        <v>101.9</v>
      </c>
      <c r="N3203" s="198">
        <f>'[2]tr (2)'!N2190</f>
        <v>101.9</v>
      </c>
      <c r="O3203" s="251"/>
      <c r="P3203" s="198">
        <f>'[2]tr (2)'!O2190</f>
        <v>100</v>
      </c>
      <c r="Q3203" s="198">
        <f>'[2]tr (2)'!P2190</f>
        <v>100</v>
      </c>
      <c r="R3203" s="198">
        <f>'[2]tr (2)'!Q2190</f>
        <v>100</v>
      </c>
      <c r="S3203" s="323" t="s">
        <v>1884</v>
      </c>
    </row>
    <row r="3204" spans="1:19" s="195" customFormat="1" ht="15" customHeight="1">
      <c r="A3204" s="216" t="s">
        <v>1885</v>
      </c>
      <c r="B3204" s="247">
        <f>'[2]tr (2)'!C2191</f>
        <v>103.3</v>
      </c>
      <c r="C3204" s="198">
        <f>'[2]tr (2)'!D2191</f>
        <v>103.3</v>
      </c>
      <c r="D3204" s="198">
        <f>'[2]tr (2)'!E2191</f>
        <v>103.3</v>
      </c>
      <c r="E3204" s="251"/>
      <c r="F3204" s="198">
        <f>'[2]tr (2)'!F2191</f>
        <v>103.3</v>
      </c>
      <c r="G3204" s="198">
        <f>'[2]tr (2)'!G2191</f>
        <v>103.3</v>
      </c>
      <c r="H3204" s="198">
        <f>'[2]tr (2)'!H2191</f>
        <v>103.3</v>
      </c>
      <c r="I3204" s="198">
        <f>'[2]tr (2)'!I2191</f>
        <v>103.3</v>
      </c>
      <c r="J3204" s="198">
        <f>'[2]tr (2)'!J2191</f>
        <v>103.3</v>
      </c>
      <c r="K3204" s="198">
        <f>'[2]tr (2)'!K2191</f>
        <v>103.3</v>
      </c>
      <c r="L3204" s="198">
        <f>'[2]tr (2)'!L2191</f>
        <v>99</v>
      </c>
      <c r="M3204" s="198">
        <f>'[2]tr (2)'!M2191</f>
        <v>99</v>
      </c>
      <c r="N3204" s="198">
        <f>'[2]tr (2)'!N2191</f>
        <v>99</v>
      </c>
      <c r="O3204" s="251"/>
      <c r="P3204" s="198">
        <f>'[2]tr (2)'!O2191</f>
        <v>99</v>
      </c>
      <c r="Q3204" s="198">
        <f>'[2]tr (2)'!P2191</f>
        <v>99</v>
      </c>
      <c r="R3204" s="198">
        <f>'[2]tr (2)'!Q2191</f>
        <v>99</v>
      </c>
      <c r="S3204" s="323" t="s">
        <v>1886</v>
      </c>
    </row>
    <row r="3205" spans="1:19" s="195" customFormat="1" ht="15" customHeight="1">
      <c r="A3205" s="216" t="s">
        <v>1887</v>
      </c>
      <c r="B3205" s="247">
        <f>'[2]tr (2)'!C2192</f>
        <v>99.8</v>
      </c>
      <c r="C3205" s="198">
        <f>'[2]tr (2)'!D2192</f>
        <v>99.8</v>
      </c>
      <c r="D3205" s="198">
        <f>'[2]tr (2)'!E2192</f>
        <v>99.8</v>
      </c>
      <c r="E3205" s="251"/>
      <c r="F3205" s="198">
        <f>'[2]tr (2)'!F2192</f>
        <v>99.8</v>
      </c>
      <c r="G3205" s="198">
        <f>'[2]tr (2)'!G2192</f>
        <v>99.8</v>
      </c>
      <c r="H3205" s="198">
        <f>'[2]tr (2)'!H2192</f>
        <v>99.8</v>
      </c>
      <c r="I3205" s="198">
        <f>'[2]tr (2)'!I2192</f>
        <v>99.8</v>
      </c>
      <c r="J3205" s="198">
        <f>'[2]tr (2)'!J2192</f>
        <v>99.8</v>
      </c>
      <c r="K3205" s="198">
        <f>'[2]tr (2)'!K2192</f>
        <v>99.8</v>
      </c>
      <c r="L3205" s="198">
        <f>'[2]tr (2)'!L2192</f>
        <v>99.8</v>
      </c>
      <c r="M3205" s="198">
        <f>'[2]tr (2)'!M2192</f>
        <v>99.8</v>
      </c>
      <c r="N3205" s="198">
        <f>'[2]tr (2)'!N2192</f>
        <v>99.8</v>
      </c>
      <c r="O3205" s="251"/>
      <c r="P3205" s="198">
        <f>'[2]tr (2)'!O2192</f>
        <v>99.8</v>
      </c>
      <c r="Q3205" s="198">
        <f>'[2]tr (2)'!P2192</f>
        <v>99.8</v>
      </c>
      <c r="R3205" s="198">
        <f>'[2]tr (2)'!Q2192</f>
        <v>99.8</v>
      </c>
      <c r="S3205" s="327" t="s">
        <v>1888</v>
      </c>
    </row>
    <row r="3206" spans="1:19" s="195" customFormat="1" ht="15" customHeight="1">
      <c r="A3206" s="216" t="s">
        <v>1889</v>
      </c>
      <c r="B3206" s="247">
        <f>'[2]tr (2)'!C2193</f>
        <v>102.9</v>
      </c>
      <c r="C3206" s="198">
        <f>'[2]tr (2)'!D2193</f>
        <v>102.9</v>
      </c>
      <c r="D3206" s="198">
        <f>'[2]tr (2)'!E2193</f>
        <v>102.9</v>
      </c>
      <c r="E3206" s="251"/>
      <c r="F3206" s="198">
        <f>'[2]tr (2)'!F2193</f>
        <v>102.9</v>
      </c>
      <c r="G3206" s="198">
        <f>'[2]tr (2)'!G2193</f>
        <v>102.9</v>
      </c>
      <c r="H3206" s="198">
        <f>'[2]tr (2)'!H2193</f>
        <v>102.9</v>
      </c>
      <c r="I3206" s="198">
        <f>'[2]tr (2)'!I2193</f>
        <v>102.9</v>
      </c>
      <c r="J3206" s="198">
        <f>'[2]tr (2)'!J2193</f>
        <v>102.9</v>
      </c>
      <c r="K3206" s="198">
        <f>'[2]tr (2)'!K2193</f>
        <v>102.9</v>
      </c>
      <c r="L3206" s="198">
        <f>'[2]tr (2)'!L2193</f>
        <v>102.9</v>
      </c>
      <c r="M3206" s="198">
        <f>'[2]tr (2)'!M2193</f>
        <v>102.9</v>
      </c>
      <c r="N3206" s="198">
        <f>'[2]tr (2)'!N2193</f>
        <v>102.9</v>
      </c>
      <c r="O3206" s="251"/>
      <c r="P3206" s="198">
        <f>'[2]tr (2)'!O2193</f>
        <v>102.9</v>
      </c>
      <c r="Q3206" s="198">
        <f>'[2]tr (2)'!P2193</f>
        <v>102.9</v>
      </c>
      <c r="R3206" s="198">
        <f>'[2]tr (2)'!Q2193</f>
        <v>102.9</v>
      </c>
      <c r="S3206" s="323" t="s">
        <v>1890</v>
      </c>
    </row>
    <row r="3207" spans="1:19" s="195" customFormat="1" ht="15" customHeight="1">
      <c r="A3207" s="216"/>
      <c r="B3207" s="247"/>
      <c r="C3207" s="198"/>
      <c r="D3207" s="198"/>
      <c r="F3207" s="236"/>
      <c r="P3207" s="236"/>
      <c r="S3207" s="323"/>
    </row>
    <row r="3208" spans="1:19" s="195" customFormat="1" ht="15" customHeight="1">
      <c r="A3208" s="216"/>
      <c r="B3208" s="247"/>
      <c r="C3208" s="198"/>
      <c r="D3208" s="198"/>
      <c r="F3208" s="236"/>
      <c r="P3208" s="236"/>
      <c r="S3208" s="323"/>
    </row>
    <row r="3209" spans="1:19" s="195" customFormat="1" ht="15" customHeight="1">
      <c r="A3209" s="216"/>
      <c r="B3209" s="247"/>
      <c r="C3209" s="198"/>
      <c r="D3209" s="198"/>
      <c r="F3209" s="236"/>
      <c r="P3209" s="236"/>
      <c r="S3209" s="323"/>
    </row>
    <row r="3210" spans="1:19" s="195" customFormat="1" ht="15" customHeight="1">
      <c r="A3210" s="216"/>
      <c r="B3210" s="247"/>
      <c r="C3210" s="198"/>
      <c r="D3210" s="198"/>
      <c r="F3210" s="236"/>
      <c r="P3210" s="236"/>
      <c r="S3210" s="323"/>
    </row>
    <row r="3211" spans="1:19" s="195" customFormat="1" ht="15" customHeight="1">
      <c r="A3211" s="216"/>
      <c r="B3211" s="247"/>
      <c r="C3211" s="198"/>
      <c r="D3211" s="198"/>
      <c r="F3211" s="236"/>
      <c r="P3211" s="236"/>
      <c r="S3211" s="323"/>
    </row>
    <row r="3212" spans="1:19" s="195" customFormat="1" ht="15" customHeight="1">
      <c r="A3212" s="216"/>
      <c r="B3212" s="247"/>
      <c r="C3212" s="198"/>
      <c r="D3212" s="198"/>
      <c r="F3212" s="236"/>
      <c r="P3212" s="236"/>
      <c r="S3212" s="323"/>
    </row>
    <row r="3213" spans="1:19" s="195" customFormat="1" ht="15" customHeight="1">
      <c r="A3213" s="216"/>
      <c r="B3213" s="247"/>
      <c r="C3213" s="198"/>
      <c r="D3213" s="198"/>
      <c r="F3213" s="236"/>
      <c r="P3213" s="236"/>
      <c r="S3213" s="323"/>
    </row>
    <row r="3214" spans="1:19" s="195" customFormat="1" ht="15" customHeight="1">
      <c r="A3214" s="216"/>
      <c r="B3214" s="247"/>
      <c r="C3214" s="198"/>
      <c r="D3214" s="198"/>
      <c r="F3214" s="236"/>
      <c r="P3214" s="236"/>
      <c r="S3214" s="323"/>
    </row>
    <row r="3215" spans="1:19" s="195" customFormat="1" ht="15" customHeight="1">
      <c r="A3215" s="216"/>
      <c r="B3215" s="247"/>
      <c r="C3215" s="198"/>
      <c r="D3215" s="198"/>
      <c r="F3215" s="236"/>
      <c r="P3215" s="236"/>
      <c r="S3215" s="320"/>
    </row>
    <row r="3216" spans="1:19" s="195" customFormat="1" ht="15" customHeight="1">
      <c r="A3216" s="281"/>
      <c r="B3216" s="258"/>
      <c r="C3216" s="259"/>
      <c r="D3216" s="259"/>
      <c r="E3216" s="282"/>
      <c r="F3216" s="308"/>
      <c r="G3216" s="212"/>
      <c r="H3216" s="212"/>
      <c r="I3216" s="212"/>
      <c r="J3216" s="212"/>
      <c r="K3216" s="212"/>
      <c r="L3216" s="212"/>
      <c r="M3216" s="212"/>
      <c r="N3216" s="212"/>
      <c r="O3216" s="212"/>
      <c r="P3216" s="308"/>
      <c r="Q3216" s="212"/>
      <c r="R3216" s="212"/>
      <c r="S3216" s="328"/>
    </row>
    <row r="3217" spans="1:19" s="195" customFormat="1" ht="15" customHeight="1">
      <c r="A3217" s="271" t="s">
        <v>1891</v>
      </c>
      <c r="B3217" s="198"/>
      <c r="C3217" s="198"/>
      <c r="D3217" s="198"/>
      <c r="J3217" s="196"/>
      <c r="M3217" s="196"/>
      <c r="S3217" s="272" t="s">
        <v>1892</v>
      </c>
    </row>
    <row r="3218" spans="1:19" s="195" customFormat="1" ht="15" customHeight="1">
      <c r="A3218" s="216"/>
      <c r="C3218" s="196"/>
      <c r="J3218" s="196"/>
      <c r="M3218" s="196"/>
      <c r="S3218" s="270"/>
    </row>
    <row r="3219" spans="1:19" s="195" customFormat="1" ht="15" customHeight="1">
      <c r="A3219" s="216"/>
      <c r="C3219" s="196"/>
      <c r="J3219" s="196"/>
      <c r="M3219" s="196"/>
      <c r="S3219" s="270"/>
    </row>
    <row r="3220" spans="1:19" s="195" customFormat="1" ht="15" customHeight="1">
      <c r="A3220" s="216"/>
      <c r="C3220" s="196"/>
      <c r="J3220" s="196"/>
      <c r="M3220" s="196"/>
      <c r="S3220" s="270"/>
    </row>
    <row r="3221" spans="1:19" s="195" customFormat="1" ht="15" customHeight="1">
      <c r="A3221" s="216"/>
      <c r="C3221" s="196"/>
      <c r="J3221" s="196"/>
      <c r="M3221" s="196"/>
      <c r="S3221" s="270"/>
    </row>
    <row r="3222" spans="1:19" s="195" customFormat="1" ht="15" customHeight="1">
      <c r="A3222" s="216"/>
      <c r="C3222" s="196"/>
      <c r="J3222" s="196"/>
      <c r="M3222" s="196"/>
      <c r="S3222" s="270"/>
    </row>
    <row r="3223" spans="1:19" s="195" customFormat="1" ht="15" customHeight="1">
      <c r="A3223" s="216"/>
      <c r="C3223" s="196"/>
      <c r="J3223" s="196"/>
      <c r="M3223" s="196"/>
      <c r="S3223" s="270"/>
    </row>
    <row r="3224" spans="1:19" s="195" customFormat="1" ht="15" customHeight="1">
      <c r="A3224" s="216"/>
      <c r="C3224" s="196"/>
      <c r="J3224" s="196"/>
      <c r="M3224" s="196"/>
      <c r="S3224" s="270"/>
    </row>
    <row r="3225" spans="1:19" s="195" customFormat="1" ht="15" customHeight="1">
      <c r="A3225" s="216"/>
      <c r="C3225" s="196"/>
      <c r="J3225" s="196"/>
      <c r="M3225" s="196"/>
      <c r="S3225" s="270"/>
    </row>
    <row r="3226" spans="1:19" s="195" customFormat="1" ht="15" customHeight="1">
      <c r="A3226" s="216"/>
      <c r="C3226" s="196"/>
      <c r="J3226" s="196"/>
      <c r="M3226" s="196"/>
      <c r="S3226" s="270"/>
    </row>
    <row r="3227" spans="1:19" s="195" customFormat="1" ht="15" customHeight="1">
      <c r="A3227" s="216"/>
      <c r="C3227" s="196"/>
      <c r="J3227" s="196"/>
      <c r="M3227" s="196"/>
      <c r="S3227" s="270"/>
    </row>
    <row r="3228" spans="1:19" s="195" customFormat="1" ht="15" customHeight="1">
      <c r="A3228" s="216"/>
      <c r="C3228" s="196"/>
      <c r="J3228" s="196"/>
      <c r="M3228" s="196"/>
      <c r="S3228" s="270"/>
    </row>
    <row r="3229" spans="1:19" s="195" customFormat="1" ht="15" customHeight="1">
      <c r="A3229" s="216"/>
      <c r="C3229" s="196"/>
      <c r="J3229" s="196"/>
      <c r="M3229" s="196"/>
      <c r="S3229" s="270"/>
    </row>
    <row r="3230" spans="1:19" s="195" customFormat="1" ht="15" customHeight="1">
      <c r="A3230" s="216"/>
      <c r="C3230" s="196"/>
      <c r="J3230" s="196"/>
      <c r="M3230" s="196"/>
      <c r="S3230" s="270"/>
    </row>
    <row r="3231" spans="1:19" s="195" customFormat="1" ht="15" customHeight="1">
      <c r="A3231" s="216"/>
      <c r="C3231" s="196"/>
      <c r="J3231" s="196"/>
      <c r="M3231" s="196"/>
      <c r="S3231" s="270"/>
    </row>
    <row r="3232" spans="1:19" s="195" customFormat="1" ht="15" customHeight="1">
      <c r="A3232" s="216"/>
      <c r="C3232" s="196"/>
      <c r="J3232" s="196"/>
      <c r="M3232" s="196"/>
      <c r="S3232" s="270"/>
    </row>
    <row r="3233" spans="1:19" s="195" customFormat="1" ht="15" customHeight="1">
      <c r="A3233" s="216"/>
      <c r="C3233" s="196"/>
      <c r="J3233" s="196"/>
      <c r="M3233" s="196"/>
      <c r="S3233" s="270"/>
    </row>
    <row r="3234" spans="1:19" s="195" customFormat="1" ht="15" customHeight="1">
      <c r="A3234" s="216"/>
      <c r="C3234" s="196"/>
      <c r="J3234" s="196"/>
      <c r="M3234" s="196"/>
      <c r="S3234" s="270"/>
    </row>
    <row r="3235" spans="1:19" s="195" customFormat="1" ht="15" customHeight="1">
      <c r="A3235" s="216"/>
      <c r="C3235" s="196"/>
      <c r="J3235" s="196"/>
      <c r="M3235" s="196"/>
      <c r="S3235" s="270"/>
    </row>
    <row r="3236" spans="1:19" s="195" customFormat="1" ht="15" customHeight="1">
      <c r="A3236" s="216"/>
      <c r="C3236" s="196"/>
      <c r="J3236" s="196"/>
      <c r="M3236" s="196"/>
      <c r="S3236" s="270"/>
    </row>
    <row r="3237" spans="1:19" s="195" customFormat="1" ht="15" customHeight="1">
      <c r="A3237" s="216"/>
      <c r="C3237" s="196"/>
      <c r="J3237" s="196"/>
      <c r="M3237" s="196"/>
      <c r="S3237" s="270"/>
    </row>
    <row r="3238" spans="1:19" s="195" customFormat="1" ht="15" customHeight="1">
      <c r="A3238" s="216"/>
      <c r="C3238" s="196"/>
      <c r="J3238" s="196"/>
      <c r="M3238" s="196"/>
      <c r="S3238" s="270"/>
    </row>
    <row r="3239" spans="1:19" s="195" customFormat="1" ht="15" customHeight="1">
      <c r="A3239" s="216"/>
      <c r="C3239" s="196"/>
      <c r="J3239" s="196"/>
      <c r="M3239" s="196"/>
      <c r="S3239" s="270"/>
    </row>
    <row r="3240" spans="1:19" s="195" customFormat="1">
      <c r="A3240" s="216"/>
      <c r="C3240" s="196"/>
      <c r="J3240" s="196"/>
      <c r="M3240" s="196"/>
      <c r="S3240" s="270"/>
    </row>
    <row r="3241" spans="1:19" s="195" customFormat="1">
      <c r="A3241" s="216"/>
      <c r="C3241" s="196"/>
      <c r="J3241" s="196"/>
      <c r="M3241" s="196"/>
      <c r="S3241" s="270"/>
    </row>
    <row r="3242" spans="1:19" s="195" customFormat="1">
      <c r="A3242" s="216"/>
      <c r="C3242" s="196"/>
      <c r="J3242" s="196"/>
      <c r="M3242" s="196"/>
      <c r="S3242" s="270"/>
    </row>
    <row r="3243" spans="1:19" s="195" customFormat="1">
      <c r="A3243" s="216"/>
      <c r="C3243" s="196"/>
      <c r="J3243" s="196"/>
      <c r="M3243" s="196"/>
      <c r="S3243" s="270"/>
    </row>
    <row r="3244" spans="1:19" s="195" customFormat="1">
      <c r="A3244" s="216"/>
      <c r="C3244" s="196"/>
      <c r="J3244" s="196"/>
      <c r="M3244" s="196"/>
      <c r="S3244" s="270"/>
    </row>
    <row r="3245" spans="1:19" s="195" customFormat="1">
      <c r="A3245" s="216"/>
      <c r="C3245" s="196"/>
      <c r="J3245" s="196"/>
      <c r="M3245" s="196"/>
      <c r="S3245" s="270"/>
    </row>
    <row r="3246" spans="1:19" s="195" customFormat="1">
      <c r="A3246" s="216"/>
      <c r="C3246" s="196"/>
      <c r="J3246" s="196"/>
      <c r="M3246" s="196"/>
      <c r="S3246" s="270"/>
    </row>
    <row r="3247" spans="1:19" s="195" customFormat="1">
      <c r="A3247" s="216"/>
      <c r="C3247" s="196"/>
      <c r="J3247" s="196"/>
      <c r="M3247" s="196"/>
      <c r="S3247" s="270"/>
    </row>
    <row r="3248" spans="1:19" s="195" customFormat="1">
      <c r="A3248" s="216"/>
      <c r="C3248" s="196"/>
      <c r="J3248" s="196"/>
      <c r="M3248" s="196"/>
      <c r="S3248" s="270"/>
    </row>
    <row r="3249" spans="1:19" s="195" customFormat="1">
      <c r="A3249" s="216"/>
      <c r="C3249" s="196"/>
      <c r="J3249" s="196"/>
      <c r="M3249" s="196"/>
      <c r="S3249" s="270"/>
    </row>
    <row r="3250" spans="1:19" s="195" customFormat="1">
      <c r="A3250" s="216"/>
      <c r="C3250" s="196"/>
      <c r="J3250" s="196"/>
      <c r="M3250" s="196"/>
      <c r="S3250" s="270"/>
    </row>
    <row r="3251" spans="1:19" s="195" customFormat="1">
      <c r="A3251" s="216"/>
      <c r="C3251" s="196"/>
      <c r="J3251" s="196"/>
      <c r="M3251" s="196"/>
      <c r="S3251" s="270"/>
    </row>
    <row r="3252" spans="1:19" s="195" customFormat="1">
      <c r="A3252" s="216"/>
      <c r="C3252" s="196"/>
      <c r="J3252" s="196"/>
      <c r="M3252" s="196"/>
      <c r="S3252" s="270"/>
    </row>
    <row r="3253" spans="1:19" s="195" customFormat="1">
      <c r="A3253" s="216"/>
      <c r="C3253" s="196"/>
      <c r="J3253" s="196"/>
      <c r="M3253" s="196"/>
      <c r="S3253" s="270"/>
    </row>
    <row r="3254" spans="1:19" s="195" customFormat="1">
      <c r="A3254" s="216"/>
      <c r="C3254" s="196"/>
      <c r="J3254" s="196"/>
      <c r="M3254" s="196"/>
      <c r="S3254" s="270"/>
    </row>
    <row r="3255" spans="1:19" s="195" customFormat="1">
      <c r="A3255" s="216"/>
      <c r="C3255" s="196"/>
      <c r="J3255" s="196"/>
      <c r="M3255" s="196"/>
      <c r="S3255" s="270"/>
    </row>
    <row r="3256" spans="1:19" s="195" customFormat="1">
      <c r="A3256" s="216"/>
      <c r="C3256" s="196"/>
      <c r="J3256" s="196"/>
      <c r="M3256" s="196"/>
      <c r="S3256" s="270"/>
    </row>
    <row r="3257" spans="1:19" s="195" customFormat="1">
      <c r="A3257" s="216"/>
      <c r="C3257" s="196"/>
      <c r="J3257" s="196"/>
      <c r="M3257" s="196"/>
      <c r="S3257" s="270"/>
    </row>
    <row r="3258" spans="1:19" s="195" customFormat="1">
      <c r="A3258" s="216"/>
      <c r="C3258" s="196"/>
      <c r="J3258" s="196"/>
      <c r="M3258" s="196"/>
      <c r="S3258" s="270"/>
    </row>
    <row r="3259" spans="1:19" s="195" customFormat="1">
      <c r="A3259" s="216"/>
      <c r="C3259" s="196"/>
      <c r="J3259" s="196"/>
      <c r="M3259" s="196"/>
      <c r="S3259" s="270"/>
    </row>
    <row r="3260" spans="1:19" s="195" customFormat="1">
      <c r="A3260" s="216"/>
      <c r="C3260" s="196"/>
      <c r="J3260" s="196"/>
      <c r="M3260" s="196"/>
      <c r="S3260" s="270"/>
    </row>
    <row r="3261" spans="1:19" s="195" customFormat="1">
      <c r="A3261" s="216"/>
      <c r="C3261" s="196"/>
      <c r="J3261" s="196"/>
      <c r="M3261" s="196"/>
      <c r="S3261" s="270"/>
    </row>
    <row r="3262" spans="1:19" s="195" customFormat="1">
      <c r="A3262" s="216"/>
      <c r="C3262" s="196"/>
      <c r="J3262" s="196"/>
      <c r="M3262" s="196"/>
      <c r="S3262" s="270"/>
    </row>
    <row r="3263" spans="1:19" s="195" customFormat="1">
      <c r="A3263" s="216"/>
      <c r="C3263" s="196"/>
      <c r="J3263" s="196"/>
      <c r="M3263" s="196"/>
      <c r="S3263" s="270"/>
    </row>
    <row r="3264" spans="1:19" s="195" customFormat="1">
      <c r="A3264" s="216"/>
      <c r="C3264" s="196"/>
      <c r="J3264" s="196"/>
      <c r="M3264" s="196"/>
      <c r="S3264" s="270"/>
    </row>
    <row r="3265" spans="1:19" s="195" customFormat="1">
      <c r="A3265" s="216"/>
      <c r="C3265" s="196"/>
      <c r="J3265" s="196"/>
      <c r="M3265" s="196"/>
      <c r="S3265" s="270"/>
    </row>
    <row r="3266" spans="1:19" s="195" customFormat="1">
      <c r="A3266" s="216"/>
      <c r="C3266" s="196"/>
      <c r="J3266" s="196"/>
      <c r="M3266" s="196"/>
      <c r="S3266" s="270"/>
    </row>
    <row r="3267" spans="1:19" s="195" customFormat="1">
      <c r="A3267" s="216"/>
      <c r="C3267" s="196"/>
      <c r="J3267" s="196"/>
      <c r="M3267" s="196"/>
      <c r="S3267" s="270"/>
    </row>
    <row r="3268" spans="1:19" s="195" customFormat="1">
      <c r="A3268" s="216"/>
      <c r="C3268" s="196"/>
      <c r="J3268" s="196"/>
      <c r="M3268" s="196"/>
      <c r="S3268" s="270"/>
    </row>
    <row r="3269" spans="1:19" s="195" customFormat="1">
      <c r="A3269" s="216"/>
      <c r="C3269" s="196"/>
      <c r="J3269" s="196"/>
      <c r="M3269" s="196"/>
      <c r="S3269" s="270"/>
    </row>
    <row r="3270" spans="1:19" s="195" customFormat="1">
      <c r="A3270" s="216"/>
      <c r="C3270" s="196"/>
      <c r="J3270" s="196"/>
      <c r="M3270" s="196"/>
      <c r="S3270" s="270"/>
    </row>
    <row r="3271" spans="1:19" s="195" customFormat="1">
      <c r="A3271" s="216"/>
      <c r="C3271" s="196"/>
      <c r="J3271" s="196"/>
      <c r="M3271" s="196"/>
      <c r="S3271" s="270"/>
    </row>
    <row r="3272" spans="1:19" s="195" customFormat="1">
      <c r="A3272" s="216"/>
      <c r="C3272" s="196"/>
      <c r="J3272" s="196"/>
      <c r="M3272" s="196"/>
      <c r="S3272" s="270"/>
    </row>
    <row r="3273" spans="1:19" s="195" customFormat="1">
      <c r="A3273" s="216"/>
      <c r="C3273" s="196"/>
      <c r="J3273" s="196"/>
      <c r="M3273" s="196"/>
      <c r="S3273" s="270"/>
    </row>
    <row r="3274" spans="1:19" s="195" customFormat="1">
      <c r="A3274" s="216"/>
      <c r="C3274" s="196"/>
      <c r="J3274" s="196"/>
      <c r="M3274" s="196"/>
      <c r="S3274" s="270"/>
    </row>
    <row r="3275" spans="1:19" s="195" customFormat="1">
      <c r="A3275" s="216"/>
      <c r="C3275" s="196"/>
      <c r="J3275" s="196"/>
      <c r="M3275" s="196"/>
      <c r="S3275" s="270"/>
    </row>
    <row r="3276" spans="1:19" s="195" customFormat="1">
      <c r="A3276" s="216"/>
      <c r="C3276" s="196"/>
      <c r="J3276" s="196"/>
      <c r="M3276" s="196"/>
      <c r="S3276" s="270"/>
    </row>
    <row r="3277" spans="1:19" s="195" customFormat="1">
      <c r="A3277" s="216"/>
      <c r="C3277" s="196"/>
      <c r="J3277" s="196"/>
      <c r="M3277" s="196"/>
      <c r="S3277" s="270"/>
    </row>
    <row r="3278" spans="1:19" s="195" customFormat="1">
      <c r="A3278" s="216"/>
      <c r="C3278" s="196"/>
      <c r="J3278" s="196"/>
      <c r="M3278" s="196"/>
      <c r="S3278" s="270"/>
    </row>
    <row r="3279" spans="1:19" s="195" customFormat="1">
      <c r="A3279" s="216"/>
      <c r="C3279" s="196"/>
      <c r="J3279" s="196"/>
      <c r="M3279" s="196"/>
      <c r="S3279" s="270"/>
    </row>
    <row r="3280" spans="1:19" s="195" customFormat="1">
      <c r="A3280" s="216"/>
      <c r="C3280" s="196"/>
      <c r="J3280" s="196"/>
      <c r="M3280" s="196"/>
      <c r="S3280" s="270"/>
    </row>
    <row r="3281" spans="1:19" s="195" customFormat="1">
      <c r="A3281" s="216"/>
      <c r="C3281" s="196"/>
      <c r="J3281" s="196"/>
      <c r="M3281" s="196"/>
      <c r="S3281" s="270"/>
    </row>
    <row r="3282" spans="1:19" s="195" customFormat="1">
      <c r="A3282" s="216"/>
      <c r="C3282" s="196"/>
      <c r="J3282" s="196"/>
      <c r="M3282" s="196"/>
      <c r="S3282" s="270"/>
    </row>
    <row r="3283" spans="1:19" s="195" customFormat="1">
      <c r="A3283" s="216"/>
      <c r="C3283" s="196"/>
      <c r="J3283" s="196"/>
      <c r="M3283" s="196"/>
      <c r="S3283" s="270"/>
    </row>
    <row r="3284" spans="1:19" s="195" customFormat="1">
      <c r="A3284" s="216"/>
      <c r="C3284" s="196"/>
      <c r="J3284" s="196"/>
      <c r="M3284" s="196"/>
      <c r="S3284" s="270"/>
    </row>
    <row r="3285" spans="1:19" s="195" customFormat="1">
      <c r="A3285" s="216"/>
      <c r="C3285" s="196"/>
      <c r="J3285" s="196"/>
      <c r="M3285" s="196"/>
      <c r="S3285" s="270"/>
    </row>
    <row r="3286" spans="1:19" s="195" customFormat="1">
      <c r="A3286" s="216"/>
      <c r="C3286" s="196"/>
      <c r="J3286" s="196"/>
      <c r="M3286" s="196"/>
      <c r="S3286" s="270"/>
    </row>
    <row r="3287" spans="1:19" s="195" customFormat="1">
      <c r="A3287" s="216"/>
      <c r="C3287" s="196"/>
      <c r="J3287" s="196"/>
      <c r="M3287" s="196"/>
      <c r="S3287" s="270"/>
    </row>
    <row r="3288" spans="1:19" s="195" customFormat="1">
      <c r="A3288" s="216"/>
      <c r="C3288" s="196"/>
      <c r="J3288" s="196"/>
      <c r="M3288" s="196"/>
      <c r="S3288" s="270"/>
    </row>
    <row r="3289" spans="1:19" s="195" customFormat="1">
      <c r="A3289" s="216"/>
      <c r="C3289" s="196"/>
      <c r="J3289" s="196"/>
      <c r="M3289" s="196"/>
      <c r="S3289" s="270"/>
    </row>
    <row r="3290" spans="1:19" s="195" customFormat="1">
      <c r="A3290" s="216"/>
      <c r="C3290" s="196"/>
      <c r="J3290" s="196"/>
      <c r="M3290" s="196"/>
      <c r="S3290" s="270"/>
    </row>
    <row r="3291" spans="1:19" s="195" customFormat="1">
      <c r="A3291" s="216"/>
      <c r="C3291" s="196"/>
      <c r="J3291" s="196"/>
      <c r="M3291" s="196"/>
      <c r="S3291" s="270"/>
    </row>
    <row r="3292" spans="1:19" s="195" customFormat="1">
      <c r="A3292" s="216"/>
      <c r="C3292" s="196"/>
      <c r="J3292" s="196"/>
      <c r="M3292" s="196"/>
      <c r="S3292" s="270"/>
    </row>
    <row r="3293" spans="1:19" s="195" customFormat="1">
      <c r="A3293" s="216"/>
      <c r="C3293" s="196"/>
      <c r="J3293" s="196"/>
      <c r="M3293" s="196"/>
      <c r="S3293" s="270"/>
    </row>
    <row r="3294" spans="1:19" s="195" customFormat="1">
      <c r="A3294" s="216"/>
      <c r="C3294" s="196"/>
      <c r="J3294" s="196"/>
      <c r="M3294" s="196"/>
      <c r="S3294" s="270"/>
    </row>
    <row r="3295" spans="1:19" s="195" customFormat="1">
      <c r="A3295" s="216"/>
      <c r="C3295" s="196"/>
      <c r="J3295" s="196"/>
      <c r="M3295" s="196"/>
      <c r="S3295" s="270"/>
    </row>
    <row r="3296" spans="1:19" s="195" customFormat="1">
      <c r="A3296" s="216"/>
      <c r="C3296" s="196"/>
      <c r="J3296" s="196"/>
      <c r="M3296" s="196"/>
      <c r="S3296" s="270"/>
    </row>
    <row r="3297" spans="1:19" s="195" customFormat="1">
      <c r="A3297" s="216"/>
      <c r="C3297" s="196"/>
      <c r="J3297" s="196"/>
      <c r="M3297" s="196"/>
      <c r="S3297" s="270"/>
    </row>
    <row r="3298" spans="1:19" s="195" customFormat="1">
      <c r="A3298" s="216"/>
      <c r="C3298" s="196"/>
      <c r="J3298" s="196"/>
      <c r="M3298" s="196"/>
      <c r="S3298" s="270"/>
    </row>
    <row r="3299" spans="1:19" s="195" customFormat="1">
      <c r="A3299" s="216"/>
      <c r="C3299" s="196"/>
      <c r="J3299" s="196"/>
      <c r="M3299" s="196"/>
      <c r="S3299" s="270"/>
    </row>
    <row r="3300" spans="1:19" s="195" customFormat="1">
      <c r="A3300" s="216"/>
      <c r="C3300" s="196"/>
      <c r="J3300" s="196"/>
      <c r="M3300" s="196"/>
      <c r="S3300" s="270"/>
    </row>
    <row r="3301" spans="1:19" s="195" customFormat="1">
      <c r="A3301" s="216"/>
      <c r="C3301" s="196"/>
      <c r="J3301" s="196"/>
      <c r="M3301" s="196"/>
      <c r="S3301" s="270"/>
    </row>
    <row r="3302" spans="1:19" s="195" customFormat="1">
      <c r="A3302" s="216"/>
      <c r="C3302" s="196"/>
      <c r="J3302" s="196"/>
      <c r="M3302" s="196"/>
      <c r="S3302" s="270"/>
    </row>
    <row r="3303" spans="1:19" s="195" customFormat="1">
      <c r="A3303" s="216"/>
      <c r="C3303" s="196"/>
      <c r="J3303" s="196"/>
      <c r="M3303" s="196"/>
      <c r="S3303" s="270"/>
    </row>
    <row r="3304" spans="1:19" s="195" customFormat="1">
      <c r="A3304" s="216"/>
      <c r="C3304" s="196"/>
      <c r="J3304" s="196"/>
      <c r="M3304" s="196"/>
      <c r="S3304" s="270"/>
    </row>
    <row r="3305" spans="1:19" s="195" customFormat="1">
      <c r="A3305" s="216"/>
      <c r="C3305" s="196"/>
      <c r="J3305" s="196"/>
      <c r="M3305" s="196"/>
      <c r="S3305" s="270"/>
    </row>
    <row r="3306" spans="1:19" s="195" customFormat="1">
      <c r="A3306" s="216"/>
      <c r="C3306" s="196"/>
      <c r="J3306" s="196"/>
      <c r="M3306" s="196"/>
      <c r="S3306" s="270"/>
    </row>
    <row r="3307" spans="1:19" s="195" customFormat="1">
      <c r="A3307" s="216"/>
      <c r="C3307" s="196"/>
      <c r="J3307" s="196"/>
      <c r="M3307" s="196"/>
      <c r="S3307" s="270"/>
    </row>
    <row r="3308" spans="1:19" s="195" customFormat="1">
      <c r="A3308" s="216"/>
      <c r="C3308" s="196"/>
      <c r="J3308" s="196"/>
      <c r="M3308" s="196"/>
      <c r="S3308" s="270"/>
    </row>
    <row r="3309" spans="1:19" s="195" customFormat="1">
      <c r="A3309" s="216"/>
      <c r="C3309" s="196"/>
      <c r="J3309" s="196"/>
      <c r="M3309" s="196"/>
      <c r="S3309" s="270"/>
    </row>
    <row r="3310" spans="1:19" s="195" customFormat="1">
      <c r="A3310" s="216"/>
      <c r="C3310" s="196"/>
      <c r="J3310" s="196"/>
      <c r="M3310" s="196"/>
      <c r="S3310" s="270"/>
    </row>
    <row r="3311" spans="1:19" s="195" customFormat="1">
      <c r="A3311" s="216"/>
      <c r="C3311" s="196"/>
      <c r="J3311" s="196"/>
      <c r="M3311" s="196"/>
      <c r="S3311" s="270"/>
    </row>
    <row r="3312" spans="1:19" s="195" customFormat="1">
      <c r="A3312" s="216"/>
      <c r="C3312" s="196"/>
      <c r="J3312" s="196"/>
      <c r="M3312" s="196"/>
      <c r="S3312" s="270"/>
    </row>
    <row r="3313" spans="1:19" s="195" customFormat="1">
      <c r="A3313" s="216"/>
      <c r="C3313" s="196"/>
      <c r="J3313" s="196"/>
      <c r="M3313" s="196"/>
      <c r="S3313" s="270"/>
    </row>
    <row r="3314" spans="1:19" s="195" customFormat="1">
      <c r="A3314" s="216"/>
      <c r="C3314" s="196"/>
      <c r="J3314" s="196"/>
      <c r="M3314" s="196"/>
      <c r="S3314" s="270"/>
    </row>
    <row r="3315" spans="1:19" s="195" customFormat="1">
      <c r="A3315" s="216"/>
      <c r="C3315" s="196"/>
      <c r="J3315" s="196"/>
      <c r="M3315" s="196"/>
      <c r="S3315" s="270"/>
    </row>
    <row r="3316" spans="1:19" s="195" customFormat="1">
      <c r="A3316" s="216"/>
      <c r="C3316" s="196"/>
      <c r="J3316" s="196"/>
      <c r="M3316" s="196"/>
      <c r="S3316" s="270"/>
    </row>
    <row r="3317" spans="1:19" s="195" customFormat="1">
      <c r="A3317" s="216"/>
      <c r="C3317" s="196"/>
      <c r="J3317" s="196"/>
      <c r="M3317" s="196"/>
      <c r="S3317" s="270"/>
    </row>
    <row r="3318" spans="1:19" s="195" customFormat="1">
      <c r="A3318" s="216"/>
      <c r="C3318" s="196"/>
      <c r="J3318" s="196"/>
      <c r="M3318" s="196"/>
      <c r="S3318" s="270"/>
    </row>
    <row r="3319" spans="1:19" s="195" customFormat="1">
      <c r="A3319" s="216"/>
      <c r="C3319" s="196"/>
      <c r="J3319" s="196"/>
      <c r="M3319" s="196"/>
      <c r="S3319" s="270"/>
    </row>
    <row r="3320" spans="1:19" s="195" customFormat="1">
      <c r="A3320" s="216"/>
      <c r="C3320" s="196"/>
      <c r="J3320" s="196"/>
      <c r="M3320" s="196"/>
      <c r="S3320" s="270"/>
    </row>
    <row r="3321" spans="1:19" s="195" customFormat="1">
      <c r="A3321" s="216"/>
      <c r="C3321" s="196"/>
      <c r="J3321" s="196"/>
      <c r="M3321" s="196"/>
      <c r="S3321" s="270"/>
    </row>
    <row r="3322" spans="1:19" s="195" customFormat="1">
      <c r="A3322" s="216"/>
      <c r="C3322" s="196"/>
      <c r="J3322" s="196"/>
      <c r="M3322" s="196"/>
      <c r="S3322" s="270"/>
    </row>
    <row r="3323" spans="1:19" s="195" customFormat="1">
      <c r="A3323" s="216"/>
      <c r="C3323" s="196"/>
      <c r="J3323" s="196"/>
      <c r="M3323" s="196"/>
      <c r="S3323" s="270"/>
    </row>
    <row r="3324" spans="1:19" s="195" customFormat="1">
      <c r="A3324" s="216"/>
      <c r="C3324" s="196"/>
      <c r="J3324" s="196"/>
      <c r="M3324" s="196"/>
      <c r="S3324" s="270"/>
    </row>
    <row r="3325" spans="1:19" s="195" customFormat="1">
      <c r="A3325" s="216"/>
      <c r="C3325" s="196"/>
      <c r="J3325" s="196"/>
      <c r="M3325" s="196"/>
      <c r="S3325" s="270"/>
    </row>
    <row r="3326" spans="1:19" s="195" customFormat="1">
      <c r="A3326" s="216"/>
      <c r="C3326" s="196"/>
      <c r="J3326" s="196"/>
      <c r="M3326" s="196"/>
      <c r="S3326" s="270"/>
    </row>
    <row r="3327" spans="1:19" s="195" customFormat="1">
      <c r="A3327" s="216"/>
      <c r="C3327" s="196"/>
      <c r="J3327" s="196"/>
      <c r="M3327" s="196"/>
      <c r="S3327" s="270"/>
    </row>
    <row r="3328" spans="1:19" s="195" customFormat="1">
      <c r="A3328" s="216"/>
      <c r="C3328" s="196"/>
      <c r="J3328" s="196"/>
      <c r="M3328" s="196"/>
      <c r="S3328" s="270"/>
    </row>
    <row r="3329" spans="1:19" s="195" customFormat="1">
      <c r="A3329" s="216"/>
      <c r="C3329" s="196"/>
      <c r="J3329" s="196"/>
      <c r="M3329" s="196"/>
      <c r="S3329" s="270"/>
    </row>
    <row r="3330" spans="1:19" s="195" customFormat="1">
      <c r="A3330" s="216"/>
      <c r="C3330" s="196"/>
      <c r="J3330" s="196"/>
      <c r="M3330" s="196"/>
      <c r="S3330" s="270"/>
    </row>
    <row r="3331" spans="1:19" s="195" customFormat="1">
      <c r="A3331" s="216"/>
      <c r="C3331" s="196"/>
      <c r="J3331" s="196"/>
      <c r="M3331" s="196"/>
      <c r="S3331" s="270"/>
    </row>
    <row r="3332" spans="1:19" s="195" customFormat="1">
      <c r="A3332" s="216"/>
      <c r="C3332" s="196"/>
      <c r="J3332" s="196"/>
      <c r="M3332" s="196"/>
      <c r="S3332" s="270"/>
    </row>
    <row r="3333" spans="1:19" s="195" customFormat="1">
      <c r="A3333" s="216"/>
      <c r="C3333" s="196"/>
      <c r="J3333" s="196"/>
      <c r="M3333" s="196"/>
      <c r="S3333" s="270"/>
    </row>
    <row r="3334" spans="1:19" s="195" customFormat="1">
      <c r="A3334" s="216"/>
      <c r="C3334" s="196"/>
      <c r="J3334" s="196"/>
      <c r="M3334" s="196"/>
      <c r="S3334" s="270"/>
    </row>
    <row r="3335" spans="1:19" s="195" customFormat="1">
      <c r="A3335" s="216"/>
      <c r="C3335" s="196"/>
      <c r="J3335" s="196"/>
      <c r="M3335" s="196"/>
      <c r="S3335" s="270"/>
    </row>
    <row r="3336" spans="1:19" s="195" customFormat="1">
      <c r="A3336" s="216"/>
      <c r="C3336" s="196"/>
      <c r="J3336" s="196"/>
      <c r="M3336" s="196"/>
      <c r="S3336" s="270"/>
    </row>
    <row r="3337" spans="1:19" s="195" customFormat="1">
      <c r="A3337" s="216"/>
      <c r="C3337" s="196"/>
      <c r="J3337" s="196"/>
      <c r="M3337" s="196"/>
      <c r="S3337" s="270"/>
    </row>
    <row r="3338" spans="1:19" s="195" customFormat="1">
      <c r="A3338" s="216"/>
      <c r="C3338" s="196"/>
      <c r="J3338" s="196"/>
      <c r="M3338" s="196"/>
      <c r="S3338" s="270"/>
    </row>
    <row r="3339" spans="1:19" s="195" customFormat="1">
      <c r="A3339" s="216"/>
      <c r="C3339" s="196"/>
      <c r="J3339" s="196"/>
      <c r="M3339" s="196"/>
      <c r="S3339" s="270"/>
    </row>
    <row r="3340" spans="1:19" s="195" customFormat="1">
      <c r="A3340" s="216"/>
      <c r="C3340" s="196"/>
      <c r="J3340" s="196"/>
      <c r="M3340" s="196"/>
      <c r="S3340" s="270"/>
    </row>
    <row r="3341" spans="1:19" s="195" customFormat="1">
      <c r="A3341" s="216"/>
      <c r="C3341" s="196"/>
      <c r="J3341" s="196"/>
      <c r="M3341" s="196"/>
      <c r="S3341" s="270"/>
    </row>
    <row r="3342" spans="1:19" s="195" customFormat="1">
      <c r="A3342" s="216"/>
      <c r="C3342" s="196"/>
      <c r="J3342" s="196"/>
      <c r="M3342" s="196"/>
      <c r="S3342" s="270"/>
    </row>
    <row r="3343" spans="1:19" s="195" customFormat="1">
      <c r="A3343" s="216"/>
      <c r="C3343" s="196"/>
      <c r="J3343" s="196"/>
      <c r="M3343" s="196"/>
      <c r="S3343" s="270"/>
    </row>
    <row r="3344" spans="1:19" s="195" customFormat="1">
      <c r="A3344" s="216"/>
      <c r="C3344" s="196"/>
      <c r="J3344" s="196"/>
      <c r="M3344" s="196"/>
      <c r="S3344" s="270"/>
    </row>
    <row r="3345" spans="1:19" s="195" customFormat="1">
      <c r="A3345" s="216"/>
      <c r="C3345" s="196"/>
      <c r="J3345" s="196"/>
      <c r="M3345" s="196"/>
      <c r="S3345" s="270"/>
    </row>
    <row r="3346" spans="1:19" s="195" customFormat="1">
      <c r="A3346" s="216"/>
      <c r="C3346" s="196"/>
      <c r="J3346" s="196"/>
      <c r="M3346" s="196"/>
      <c r="S3346" s="270"/>
    </row>
    <row r="3347" spans="1:19" s="195" customFormat="1">
      <c r="A3347" s="216"/>
      <c r="C3347" s="196"/>
      <c r="J3347" s="196"/>
      <c r="M3347" s="196"/>
      <c r="S3347" s="270"/>
    </row>
    <row r="3348" spans="1:19" s="195" customFormat="1">
      <c r="A3348" s="216"/>
      <c r="C3348" s="196"/>
      <c r="J3348" s="196"/>
      <c r="M3348" s="196"/>
      <c r="S3348" s="270"/>
    </row>
    <row r="3349" spans="1:19" s="195" customFormat="1">
      <c r="A3349" s="216"/>
      <c r="C3349" s="196"/>
      <c r="J3349" s="196"/>
      <c r="M3349" s="196"/>
      <c r="S3349" s="270"/>
    </row>
    <row r="3350" spans="1:19" s="195" customFormat="1">
      <c r="A3350" s="216"/>
      <c r="C3350" s="196"/>
      <c r="J3350" s="196"/>
      <c r="M3350" s="196"/>
      <c r="S3350" s="270"/>
    </row>
    <row r="3351" spans="1:19" s="195" customFormat="1">
      <c r="A3351" s="216"/>
      <c r="C3351" s="196"/>
      <c r="J3351" s="196"/>
      <c r="M3351" s="196"/>
      <c r="S3351" s="270"/>
    </row>
    <row r="3352" spans="1:19" s="195" customFormat="1">
      <c r="A3352" s="216"/>
      <c r="C3352" s="196"/>
      <c r="J3352" s="196"/>
      <c r="M3352" s="196"/>
      <c r="S3352" s="270"/>
    </row>
    <row r="3353" spans="1:19" s="195" customFormat="1">
      <c r="A3353" s="216"/>
      <c r="C3353" s="196"/>
      <c r="J3353" s="196"/>
      <c r="M3353" s="196"/>
      <c r="S3353" s="270"/>
    </row>
    <row r="3354" spans="1:19" s="195" customFormat="1">
      <c r="A3354" s="216"/>
      <c r="C3354" s="196"/>
      <c r="J3354" s="196"/>
      <c r="M3354" s="196"/>
      <c r="S3354" s="270"/>
    </row>
    <row r="3355" spans="1:19" s="195" customFormat="1">
      <c r="A3355" s="216"/>
      <c r="C3355" s="196"/>
      <c r="J3355" s="196"/>
      <c r="M3355" s="196"/>
      <c r="S3355" s="270"/>
    </row>
    <row r="3356" spans="1:19" s="195" customFormat="1">
      <c r="A3356" s="216"/>
      <c r="C3356" s="196"/>
      <c r="J3356" s="196"/>
      <c r="M3356" s="196"/>
      <c r="S3356" s="270"/>
    </row>
    <row r="3357" spans="1:19" s="195" customFormat="1">
      <c r="A3357" s="216"/>
      <c r="C3357" s="196"/>
      <c r="J3357" s="196"/>
      <c r="M3357" s="196"/>
      <c r="S3357" s="270"/>
    </row>
    <row r="3358" spans="1:19" s="195" customFormat="1">
      <c r="A3358" s="216"/>
      <c r="C3358" s="196"/>
      <c r="J3358" s="196"/>
      <c r="M3358" s="196"/>
      <c r="S3358" s="270"/>
    </row>
    <row r="3359" spans="1:19" s="195" customFormat="1">
      <c r="A3359" s="216"/>
      <c r="C3359" s="196"/>
      <c r="J3359" s="196"/>
      <c r="M3359" s="196"/>
      <c r="S3359" s="270"/>
    </row>
    <row r="3360" spans="1:19" s="195" customFormat="1">
      <c r="A3360" s="216"/>
      <c r="C3360" s="196"/>
      <c r="J3360" s="196"/>
      <c r="M3360" s="196"/>
      <c r="S3360" s="270"/>
    </row>
    <row r="3361" spans="1:19" s="195" customFormat="1">
      <c r="A3361" s="216"/>
      <c r="C3361" s="196"/>
      <c r="J3361" s="196"/>
      <c r="M3361" s="196"/>
      <c r="S3361" s="270"/>
    </row>
    <row r="3362" spans="1:19" s="195" customFormat="1">
      <c r="A3362" s="216"/>
      <c r="C3362" s="196"/>
      <c r="J3362" s="196"/>
      <c r="M3362" s="196"/>
      <c r="S3362" s="270"/>
    </row>
    <row r="3363" spans="1:19" s="195" customFormat="1">
      <c r="A3363" s="216"/>
      <c r="C3363" s="196"/>
      <c r="J3363" s="196"/>
      <c r="M3363" s="196"/>
      <c r="S3363" s="270"/>
    </row>
    <row r="3364" spans="1:19" s="195" customFormat="1">
      <c r="A3364" s="216"/>
      <c r="C3364" s="196"/>
      <c r="J3364" s="196"/>
      <c r="M3364" s="196"/>
      <c r="S3364" s="270"/>
    </row>
    <row r="3365" spans="1:19" s="195" customFormat="1">
      <c r="A3365" s="216"/>
      <c r="C3365" s="196"/>
      <c r="J3365" s="196"/>
      <c r="M3365" s="196"/>
      <c r="S3365" s="270"/>
    </row>
    <row r="3366" spans="1:19" s="195" customFormat="1">
      <c r="A3366" s="216"/>
      <c r="C3366" s="196"/>
      <c r="J3366" s="196"/>
      <c r="M3366" s="196"/>
      <c r="S3366" s="270"/>
    </row>
    <row r="3367" spans="1:19" s="195" customFormat="1">
      <c r="A3367" s="216"/>
      <c r="C3367" s="196"/>
      <c r="J3367" s="196"/>
      <c r="M3367" s="196"/>
      <c r="S3367" s="270"/>
    </row>
    <row r="3368" spans="1:19" s="195" customFormat="1">
      <c r="A3368" s="216"/>
      <c r="C3368" s="196"/>
      <c r="J3368" s="196"/>
      <c r="M3368" s="196"/>
      <c r="S3368" s="270"/>
    </row>
    <row r="3369" spans="1:19" s="195" customFormat="1">
      <c r="A3369" s="216"/>
      <c r="C3369" s="196"/>
      <c r="J3369" s="196"/>
      <c r="M3369" s="196"/>
      <c r="S3369" s="270"/>
    </row>
    <row r="3370" spans="1:19" s="195" customFormat="1">
      <c r="A3370" s="216"/>
      <c r="C3370" s="196"/>
      <c r="J3370" s="196"/>
      <c r="M3370" s="196"/>
      <c r="S3370" s="270"/>
    </row>
    <row r="3371" spans="1:19" s="195" customFormat="1">
      <c r="A3371" s="216"/>
      <c r="C3371" s="196"/>
      <c r="J3371" s="196"/>
      <c r="M3371" s="196"/>
      <c r="S3371" s="270"/>
    </row>
    <row r="3372" spans="1:19" s="195" customFormat="1">
      <c r="A3372" s="216"/>
      <c r="C3372" s="196"/>
      <c r="J3372" s="196"/>
      <c r="M3372" s="196"/>
      <c r="S3372" s="270"/>
    </row>
    <row r="3373" spans="1:19" s="195" customFormat="1">
      <c r="A3373" s="216"/>
      <c r="C3373" s="196"/>
      <c r="J3373" s="196"/>
      <c r="M3373" s="196"/>
      <c r="S3373" s="270"/>
    </row>
    <row r="3374" spans="1:19" s="195" customFormat="1">
      <c r="A3374" s="216"/>
      <c r="C3374" s="196"/>
      <c r="J3374" s="196"/>
      <c r="M3374" s="196"/>
      <c r="S3374" s="270"/>
    </row>
    <row r="3375" spans="1:19" s="195" customFormat="1">
      <c r="A3375" s="216"/>
      <c r="C3375" s="196"/>
      <c r="J3375" s="196"/>
      <c r="M3375" s="196"/>
      <c r="S3375" s="270"/>
    </row>
    <row r="3376" spans="1:19" s="195" customFormat="1">
      <c r="A3376" s="216"/>
      <c r="C3376" s="196"/>
      <c r="J3376" s="196"/>
      <c r="M3376" s="196"/>
      <c r="S3376" s="270"/>
    </row>
    <row r="3377" spans="1:19" s="195" customFormat="1">
      <c r="A3377" s="216"/>
      <c r="C3377" s="196"/>
      <c r="J3377" s="196"/>
      <c r="M3377" s="196"/>
      <c r="S3377" s="270"/>
    </row>
    <row r="3378" spans="1:19" s="195" customFormat="1">
      <c r="A3378" s="216"/>
      <c r="C3378" s="196"/>
      <c r="J3378" s="196"/>
      <c r="M3378" s="196"/>
      <c r="S3378" s="270"/>
    </row>
    <row r="3379" spans="1:19" s="195" customFormat="1">
      <c r="A3379" s="216"/>
      <c r="C3379" s="196"/>
      <c r="J3379" s="196"/>
      <c r="M3379" s="196"/>
      <c r="S3379" s="270"/>
    </row>
    <row r="3380" spans="1:19" s="195" customFormat="1">
      <c r="A3380" s="216"/>
      <c r="C3380" s="196"/>
      <c r="J3380" s="196"/>
      <c r="M3380" s="196"/>
      <c r="S3380" s="270"/>
    </row>
    <row r="3381" spans="1:19" s="195" customFormat="1">
      <c r="A3381" s="216"/>
      <c r="C3381" s="196"/>
      <c r="J3381" s="196"/>
      <c r="M3381" s="196"/>
      <c r="S3381" s="270"/>
    </row>
    <row r="3382" spans="1:19" s="195" customFormat="1">
      <c r="A3382" s="216"/>
      <c r="C3382" s="196"/>
      <c r="J3382" s="196"/>
      <c r="M3382" s="196"/>
      <c r="S3382" s="270"/>
    </row>
    <row r="3383" spans="1:19" s="195" customFormat="1">
      <c r="A3383" s="216"/>
      <c r="C3383" s="196"/>
      <c r="J3383" s="196"/>
      <c r="M3383" s="196"/>
      <c r="S3383" s="270"/>
    </row>
    <row r="3384" spans="1:19" s="195" customFormat="1">
      <c r="A3384" s="216"/>
      <c r="C3384" s="196"/>
      <c r="J3384" s="196"/>
      <c r="M3384" s="196"/>
      <c r="S3384" s="270"/>
    </row>
    <row r="3385" spans="1:19" s="195" customFormat="1">
      <c r="A3385" s="216"/>
      <c r="C3385" s="196"/>
      <c r="J3385" s="196"/>
      <c r="M3385" s="196"/>
      <c r="S3385" s="270"/>
    </row>
    <row r="3386" spans="1:19" s="195" customFormat="1">
      <c r="A3386" s="216"/>
      <c r="C3386" s="196"/>
      <c r="J3386" s="196"/>
      <c r="M3386" s="196"/>
      <c r="S3386" s="270"/>
    </row>
    <row r="3387" spans="1:19" s="195" customFormat="1">
      <c r="A3387" s="216"/>
      <c r="C3387" s="196"/>
      <c r="J3387" s="196"/>
      <c r="M3387" s="196"/>
      <c r="S3387" s="270"/>
    </row>
    <row r="3388" spans="1:19" s="195" customFormat="1">
      <c r="A3388" s="216"/>
      <c r="C3388" s="196"/>
      <c r="J3388" s="196"/>
      <c r="M3388" s="196"/>
      <c r="S3388" s="270"/>
    </row>
    <row r="3389" spans="1:19" s="195" customFormat="1">
      <c r="A3389" s="216"/>
      <c r="C3389" s="196"/>
      <c r="J3389" s="196"/>
      <c r="M3389" s="196"/>
      <c r="S3389" s="270"/>
    </row>
    <row r="3390" spans="1:19" s="195" customFormat="1">
      <c r="A3390" s="216"/>
      <c r="C3390" s="196"/>
      <c r="J3390" s="196"/>
      <c r="M3390" s="196"/>
      <c r="S3390" s="270"/>
    </row>
    <row r="3391" spans="1:19" s="195" customFormat="1">
      <c r="A3391" s="216"/>
      <c r="C3391" s="196"/>
      <c r="J3391" s="196"/>
      <c r="M3391" s="196"/>
      <c r="S3391" s="270"/>
    </row>
    <row r="3392" spans="1:19" s="195" customFormat="1">
      <c r="A3392" s="216"/>
      <c r="C3392" s="196"/>
      <c r="J3392" s="196"/>
      <c r="M3392" s="196"/>
      <c r="S3392" s="270"/>
    </row>
    <row r="3393" spans="1:19" s="195" customFormat="1">
      <c r="A3393" s="216"/>
      <c r="C3393" s="196"/>
      <c r="J3393" s="196"/>
      <c r="M3393" s="196"/>
      <c r="S3393" s="270"/>
    </row>
    <row r="3394" spans="1:19" s="195" customFormat="1">
      <c r="A3394" s="216"/>
      <c r="C3394" s="196"/>
      <c r="J3394" s="196"/>
      <c r="M3394" s="196"/>
      <c r="S3394" s="270"/>
    </row>
    <row r="3395" spans="1:19" s="195" customFormat="1">
      <c r="A3395" s="216"/>
      <c r="C3395" s="196"/>
      <c r="J3395" s="196"/>
      <c r="M3395" s="196"/>
      <c r="S3395" s="270"/>
    </row>
    <row r="3396" spans="1:19" s="195" customFormat="1">
      <c r="A3396" s="216"/>
      <c r="C3396" s="196"/>
      <c r="J3396" s="196"/>
      <c r="M3396" s="196"/>
      <c r="S3396" s="270"/>
    </row>
    <row r="3397" spans="1:19" s="195" customFormat="1">
      <c r="A3397" s="216"/>
      <c r="C3397" s="196"/>
      <c r="J3397" s="196"/>
      <c r="M3397" s="196"/>
      <c r="S3397" s="270"/>
    </row>
    <row r="3398" spans="1:19" s="195" customFormat="1">
      <c r="A3398" s="216"/>
      <c r="C3398" s="196"/>
      <c r="J3398" s="196"/>
      <c r="M3398" s="196"/>
      <c r="S3398" s="270"/>
    </row>
    <row r="3399" spans="1:19" s="195" customFormat="1">
      <c r="A3399" s="216"/>
      <c r="C3399" s="196"/>
      <c r="J3399" s="196"/>
      <c r="M3399" s="196"/>
      <c r="S3399" s="270"/>
    </row>
    <row r="3400" spans="1:19" s="195" customFormat="1">
      <c r="A3400" s="216"/>
      <c r="C3400" s="196"/>
      <c r="J3400" s="196"/>
      <c r="M3400" s="196"/>
      <c r="S3400" s="270"/>
    </row>
    <row r="3401" spans="1:19" s="195" customFormat="1">
      <c r="A3401" s="216"/>
      <c r="C3401" s="196"/>
      <c r="J3401" s="196"/>
      <c r="M3401" s="196"/>
      <c r="S3401" s="270"/>
    </row>
    <row r="3402" spans="1:19" s="195" customFormat="1">
      <c r="A3402" s="216"/>
      <c r="C3402" s="196"/>
      <c r="J3402" s="196"/>
      <c r="M3402" s="196"/>
      <c r="S3402" s="270"/>
    </row>
    <row r="3403" spans="1:19" s="195" customFormat="1">
      <c r="A3403" s="216"/>
      <c r="C3403" s="196"/>
      <c r="J3403" s="196"/>
      <c r="M3403" s="196"/>
      <c r="S3403" s="270"/>
    </row>
    <row r="3404" spans="1:19" s="195" customFormat="1">
      <c r="A3404" s="216"/>
      <c r="C3404" s="196"/>
      <c r="J3404" s="196"/>
      <c r="M3404" s="196"/>
      <c r="S3404" s="270"/>
    </row>
    <row r="3405" spans="1:19" s="195" customFormat="1">
      <c r="A3405" s="216"/>
      <c r="C3405" s="196"/>
      <c r="J3405" s="196"/>
      <c r="M3405" s="196"/>
      <c r="S3405" s="270"/>
    </row>
    <row r="3406" spans="1:19" s="195" customFormat="1">
      <c r="A3406" s="216"/>
      <c r="C3406" s="196"/>
      <c r="J3406" s="196"/>
      <c r="M3406" s="196"/>
      <c r="S3406" s="270"/>
    </row>
    <row r="3407" spans="1:19" s="195" customFormat="1">
      <c r="A3407" s="216"/>
      <c r="C3407" s="196"/>
      <c r="J3407" s="196"/>
      <c r="M3407" s="196"/>
      <c r="S3407" s="270"/>
    </row>
    <row r="3408" spans="1:19" s="195" customFormat="1">
      <c r="A3408" s="216"/>
      <c r="C3408" s="196"/>
      <c r="J3408" s="196"/>
      <c r="M3408" s="196"/>
      <c r="S3408" s="270"/>
    </row>
    <row r="3409" spans="1:19" s="195" customFormat="1">
      <c r="A3409" s="216"/>
      <c r="C3409" s="196"/>
      <c r="J3409" s="196"/>
      <c r="M3409" s="196"/>
      <c r="S3409" s="270"/>
    </row>
    <row r="3410" spans="1:19" s="195" customFormat="1">
      <c r="A3410" s="216"/>
      <c r="C3410" s="196"/>
      <c r="J3410" s="196"/>
      <c r="M3410" s="196"/>
      <c r="S3410" s="270"/>
    </row>
    <row r="3411" spans="1:19" s="195" customFormat="1">
      <c r="A3411" s="216"/>
      <c r="C3411" s="196"/>
      <c r="J3411" s="196"/>
      <c r="M3411" s="196"/>
      <c r="S3411" s="270"/>
    </row>
    <row r="3412" spans="1:19" s="195" customFormat="1">
      <c r="A3412" s="216"/>
      <c r="C3412" s="196"/>
      <c r="J3412" s="196"/>
      <c r="M3412" s="196"/>
      <c r="S3412" s="270"/>
    </row>
    <row r="3413" spans="1:19" s="195" customFormat="1">
      <c r="A3413" s="216"/>
      <c r="C3413" s="196"/>
      <c r="J3413" s="196"/>
      <c r="M3413" s="196"/>
      <c r="S3413" s="270"/>
    </row>
    <row r="3414" spans="1:19" s="195" customFormat="1">
      <c r="A3414" s="216"/>
      <c r="C3414" s="196"/>
      <c r="J3414" s="196"/>
      <c r="M3414" s="196"/>
      <c r="S3414" s="270"/>
    </row>
    <row r="3415" spans="1:19" s="195" customFormat="1">
      <c r="A3415" s="216"/>
      <c r="C3415" s="196"/>
      <c r="J3415" s="196"/>
      <c r="M3415" s="196"/>
      <c r="S3415" s="270"/>
    </row>
    <row r="3416" spans="1:19" s="195" customFormat="1">
      <c r="A3416" s="216"/>
      <c r="C3416" s="196"/>
      <c r="J3416" s="196"/>
      <c r="M3416" s="196"/>
      <c r="S3416" s="270"/>
    </row>
    <row r="3417" spans="1:19" s="195" customFormat="1">
      <c r="A3417" s="216"/>
      <c r="C3417" s="196"/>
      <c r="J3417" s="196"/>
      <c r="M3417" s="196"/>
      <c r="S3417" s="270"/>
    </row>
    <row r="3418" spans="1:19" s="195" customFormat="1">
      <c r="A3418" s="216"/>
      <c r="C3418" s="196"/>
      <c r="J3418" s="196"/>
      <c r="M3418" s="196"/>
      <c r="S3418" s="270"/>
    </row>
    <row r="3419" spans="1:19" s="195" customFormat="1">
      <c r="A3419" s="216"/>
      <c r="C3419" s="196"/>
      <c r="J3419" s="196"/>
      <c r="M3419" s="196"/>
      <c r="S3419" s="270"/>
    </row>
    <row r="3420" spans="1:19" s="195" customFormat="1">
      <c r="A3420" s="216"/>
      <c r="C3420" s="196"/>
      <c r="J3420" s="196"/>
      <c r="M3420" s="196"/>
      <c r="S3420" s="270"/>
    </row>
    <row r="3421" spans="1:19" s="195" customFormat="1">
      <c r="A3421" s="216"/>
      <c r="C3421" s="196"/>
      <c r="J3421" s="196"/>
      <c r="M3421" s="196"/>
      <c r="S3421" s="270"/>
    </row>
    <row r="3422" spans="1:19" s="195" customFormat="1">
      <c r="A3422" s="216"/>
      <c r="C3422" s="196"/>
      <c r="J3422" s="196"/>
      <c r="M3422" s="196"/>
      <c r="S3422" s="270"/>
    </row>
    <row r="3423" spans="1:19" s="195" customFormat="1">
      <c r="A3423" s="216"/>
      <c r="C3423" s="196"/>
      <c r="J3423" s="196"/>
      <c r="M3423" s="196"/>
      <c r="S3423" s="270"/>
    </row>
    <row r="3424" spans="1:19" s="195" customFormat="1">
      <c r="A3424" s="216"/>
      <c r="C3424" s="196"/>
      <c r="J3424" s="196"/>
      <c r="M3424" s="196"/>
      <c r="S3424" s="270"/>
    </row>
    <row r="3425" spans="1:19" s="195" customFormat="1">
      <c r="A3425" s="216"/>
      <c r="C3425" s="196"/>
      <c r="J3425" s="196"/>
      <c r="M3425" s="196"/>
      <c r="S3425" s="270"/>
    </row>
    <row r="3426" spans="1:19" s="195" customFormat="1">
      <c r="A3426" s="216"/>
      <c r="C3426" s="196"/>
      <c r="J3426" s="196"/>
      <c r="M3426" s="196"/>
      <c r="S3426" s="270"/>
    </row>
    <row r="3427" spans="1:19" s="195" customFormat="1">
      <c r="A3427" s="216"/>
      <c r="C3427" s="196"/>
      <c r="J3427" s="196"/>
      <c r="M3427" s="196"/>
      <c r="S3427" s="270"/>
    </row>
    <row r="3428" spans="1:19" s="195" customFormat="1">
      <c r="A3428" s="216"/>
      <c r="C3428" s="196"/>
      <c r="J3428" s="196"/>
      <c r="M3428" s="196"/>
      <c r="S3428" s="270"/>
    </row>
    <row r="3429" spans="1:19" s="195" customFormat="1">
      <c r="A3429" s="216"/>
      <c r="C3429" s="196"/>
      <c r="J3429" s="196"/>
      <c r="M3429" s="196"/>
      <c r="S3429" s="270"/>
    </row>
    <row r="3430" spans="1:19" s="195" customFormat="1">
      <c r="A3430" s="216"/>
      <c r="C3430" s="196"/>
      <c r="J3430" s="196"/>
      <c r="M3430" s="196"/>
      <c r="S3430" s="270"/>
    </row>
    <row r="3431" spans="1:19" s="195" customFormat="1">
      <c r="A3431" s="216"/>
      <c r="C3431" s="196"/>
      <c r="J3431" s="196"/>
      <c r="M3431" s="196"/>
      <c r="S3431" s="270"/>
    </row>
    <row r="3432" spans="1:19" s="195" customFormat="1">
      <c r="A3432" s="216"/>
      <c r="C3432" s="196"/>
      <c r="J3432" s="196"/>
      <c r="M3432" s="196"/>
      <c r="S3432" s="270"/>
    </row>
    <row r="3433" spans="1:19" s="195" customFormat="1">
      <c r="A3433" s="216"/>
      <c r="C3433" s="196"/>
      <c r="J3433" s="196"/>
      <c r="M3433" s="196"/>
      <c r="S3433" s="270"/>
    </row>
    <row r="3434" spans="1:19" s="195" customFormat="1">
      <c r="A3434" s="216"/>
      <c r="C3434" s="196"/>
      <c r="J3434" s="196"/>
      <c r="M3434" s="196"/>
      <c r="S3434" s="270"/>
    </row>
    <row r="3435" spans="1:19" s="195" customFormat="1">
      <c r="A3435" s="216"/>
      <c r="C3435" s="196"/>
      <c r="J3435" s="196"/>
      <c r="M3435" s="196"/>
      <c r="S3435" s="270"/>
    </row>
    <row r="3436" spans="1:19" s="195" customFormat="1">
      <c r="A3436" s="216"/>
      <c r="C3436" s="196"/>
      <c r="J3436" s="196"/>
      <c r="M3436" s="196"/>
      <c r="S3436" s="270"/>
    </row>
    <row r="3437" spans="1:19" s="195" customFormat="1">
      <c r="A3437" s="216"/>
      <c r="C3437" s="196"/>
      <c r="J3437" s="196"/>
      <c r="M3437" s="196"/>
      <c r="S3437" s="270"/>
    </row>
    <row r="3438" spans="1:19" s="195" customFormat="1">
      <c r="A3438" s="216"/>
      <c r="C3438" s="196"/>
      <c r="J3438" s="196"/>
      <c r="M3438" s="196"/>
      <c r="S3438" s="270"/>
    </row>
    <row r="3439" spans="1:19" s="195" customFormat="1">
      <c r="A3439" s="216"/>
      <c r="C3439" s="196"/>
      <c r="J3439" s="196"/>
      <c r="M3439" s="196"/>
      <c r="S3439" s="270"/>
    </row>
    <row r="3440" spans="1:19" s="195" customFormat="1">
      <c r="A3440" s="216"/>
      <c r="C3440" s="196"/>
      <c r="J3440" s="196"/>
      <c r="M3440" s="196"/>
      <c r="S3440" s="270"/>
    </row>
    <row r="3441" spans="1:19" s="195" customFormat="1">
      <c r="A3441" s="216"/>
      <c r="C3441" s="196"/>
      <c r="J3441" s="196"/>
      <c r="M3441" s="196"/>
      <c r="S3441" s="270"/>
    </row>
    <row r="3442" spans="1:19" s="195" customFormat="1">
      <c r="A3442" s="216"/>
      <c r="C3442" s="196"/>
      <c r="J3442" s="196"/>
      <c r="M3442" s="196"/>
      <c r="S3442" s="270"/>
    </row>
    <row r="3443" spans="1:19" s="195" customFormat="1">
      <c r="A3443" s="216"/>
      <c r="C3443" s="196"/>
      <c r="J3443" s="196"/>
      <c r="M3443" s="196"/>
      <c r="S3443" s="270"/>
    </row>
    <row r="3444" spans="1:19" s="195" customFormat="1">
      <c r="A3444" s="216"/>
      <c r="C3444" s="196"/>
      <c r="J3444" s="196"/>
      <c r="M3444" s="196"/>
      <c r="S3444" s="270"/>
    </row>
    <row r="3445" spans="1:19" s="195" customFormat="1">
      <c r="A3445" s="216"/>
      <c r="C3445" s="196"/>
      <c r="J3445" s="196"/>
      <c r="M3445" s="196"/>
      <c r="S3445" s="270"/>
    </row>
    <row r="3446" spans="1:19" s="195" customFormat="1">
      <c r="A3446" s="216"/>
      <c r="C3446" s="196"/>
      <c r="J3446" s="196"/>
      <c r="M3446" s="196"/>
      <c r="S3446" s="270"/>
    </row>
    <row r="3447" spans="1:19" s="195" customFormat="1">
      <c r="A3447" s="216"/>
      <c r="C3447" s="196"/>
      <c r="J3447" s="196"/>
      <c r="M3447" s="196"/>
      <c r="S3447" s="270"/>
    </row>
    <row r="3448" spans="1:19" s="195" customFormat="1">
      <c r="A3448" s="216"/>
      <c r="C3448" s="196"/>
      <c r="J3448" s="196"/>
      <c r="M3448" s="196"/>
      <c r="S3448" s="270"/>
    </row>
    <row r="3449" spans="1:19" s="195" customFormat="1">
      <c r="A3449" s="216"/>
      <c r="C3449" s="196"/>
      <c r="J3449" s="196"/>
      <c r="M3449" s="196"/>
      <c r="S3449" s="270"/>
    </row>
    <row r="3450" spans="1:19" s="195" customFormat="1">
      <c r="A3450" s="216"/>
      <c r="C3450" s="196"/>
      <c r="J3450" s="196"/>
      <c r="M3450" s="196"/>
      <c r="S3450" s="270"/>
    </row>
    <row r="3451" spans="1:19" s="195" customFormat="1">
      <c r="A3451" s="216"/>
      <c r="C3451" s="196"/>
      <c r="J3451" s="196"/>
      <c r="M3451" s="196"/>
      <c r="S3451" s="270"/>
    </row>
    <row r="3452" spans="1:19" s="195" customFormat="1">
      <c r="A3452" s="216"/>
      <c r="C3452" s="196"/>
      <c r="J3452" s="196"/>
      <c r="M3452" s="196"/>
      <c r="S3452" s="270"/>
    </row>
    <row r="3453" spans="1:19" s="195" customFormat="1">
      <c r="A3453" s="216"/>
      <c r="C3453" s="196"/>
      <c r="J3453" s="196"/>
      <c r="M3453" s="196"/>
      <c r="S3453" s="270"/>
    </row>
    <row r="3454" spans="1:19" s="195" customFormat="1">
      <c r="A3454" s="216"/>
      <c r="C3454" s="196"/>
      <c r="J3454" s="196"/>
      <c r="M3454" s="196"/>
      <c r="S3454" s="270"/>
    </row>
    <row r="3455" spans="1:19" s="195" customFormat="1">
      <c r="A3455" s="216"/>
      <c r="C3455" s="196"/>
      <c r="J3455" s="196"/>
      <c r="M3455" s="196"/>
      <c r="S3455" s="270"/>
    </row>
    <row r="3456" spans="1:19" s="195" customFormat="1">
      <c r="A3456" s="216"/>
      <c r="C3456" s="196"/>
      <c r="J3456" s="196"/>
      <c r="M3456" s="196"/>
      <c r="S3456" s="270"/>
    </row>
    <row r="3457" spans="1:19" s="195" customFormat="1">
      <c r="A3457" s="216"/>
      <c r="C3457" s="196"/>
      <c r="J3457" s="196"/>
      <c r="M3457" s="196"/>
      <c r="S3457" s="270"/>
    </row>
    <row r="3458" spans="1:19" s="195" customFormat="1">
      <c r="A3458" s="216"/>
      <c r="C3458" s="196"/>
      <c r="J3458" s="196"/>
      <c r="M3458" s="196"/>
      <c r="S3458" s="270"/>
    </row>
    <row r="3459" spans="1:19" s="195" customFormat="1">
      <c r="A3459" s="216"/>
      <c r="C3459" s="196"/>
      <c r="J3459" s="196"/>
      <c r="M3459" s="196"/>
      <c r="S3459" s="270"/>
    </row>
    <row r="3460" spans="1:19" s="195" customFormat="1">
      <c r="A3460" s="216"/>
      <c r="C3460" s="196"/>
      <c r="J3460" s="196"/>
      <c r="M3460" s="196"/>
      <c r="S3460" s="270"/>
    </row>
    <row r="3461" spans="1:19" s="195" customFormat="1">
      <c r="A3461" s="216"/>
      <c r="C3461" s="196"/>
      <c r="J3461" s="196"/>
      <c r="M3461" s="196"/>
      <c r="S3461" s="270"/>
    </row>
    <row r="3462" spans="1:19" s="195" customFormat="1">
      <c r="A3462" s="216"/>
      <c r="C3462" s="196"/>
      <c r="J3462" s="196"/>
      <c r="M3462" s="196"/>
      <c r="S3462" s="270"/>
    </row>
    <row r="3463" spans="1:19" s="195" customFormat="1">
      <c r="A3463" s="216"/>
      <c r="C3463" s="196"/>
      <c r="J3463" s="196"/>
      <c r="M3463" s="196"/>
      <c r="S3463" s="270"/>
    </row>
    <row r="3464" spans="1:19" s="195" customFormat="1">
      <c r="A3464" s="216"/>
      <c r="C3464" s="196"/>
      <c r="J3464" s="196"/>
      <c r="M3464" s="196"/>
      <c r="S3464" s="270"/>
    </row>
    <row r="3465" spans="1:19" s="195" customFormat="1">
      <c r="A3465" s="216"/>
      <c r="C3465" s="196"/>
      <c r="J3465" s="196"/>
      <c r="M3465" s="196"/>
      <c r="S3465" s="270"/>
    </row>
    <row r="3466" spans="1:19" s="195" customFormat="1">
      <c r="A3466" s="216"/>
      <c r="C3466" s="196"/>
      <c r="J3466" s="196"/>
      <c r="M3466" s="196"/>
      <c r="S3466" s="270"/>
    </row>
    <row r="3467" spans="1:19" s="195" customFormat="1">
      <c r="A3467" s="216"/>
      <c r="C3467" s="196"/>
      <c r="J3467" s="196"/>
      <c r="M3467" s="196"/>
      <c r="S3467" s="270"/>
    </row>
    <row r="3468" spans="1:19" s="195" customFormat="1">
      <c r="A3468" s="216"/>
      <c r="C3468" s="196"/>
      <c r="J3468" s="196"/>
      <c r="M3468" s="196"/>
      <c r="S3468" s="270"/>
    </row>
    <row r="3469" spans="1:19" s="195" customFormat="1">
      <c r="A3469" s="216"/>
      <c r="C3469" s="196"/>
      <c r="J3469" s="196"/>
      <c r="M3469" s="196"/>
      <c r="S3469" s="270"/>
    </row>
    <row r="3470" spans="1:19" s="195" customFormat="1">
      <c r="A3470" s="216"/>
      <c r="C3470" s="196"/>
      <c r="J3470" s="196"/>
      <c r="M3470" s="196"/>
      <c r="S3470" s="270"/>
    </row>
    <row r="3471" spans="1:19" s="195" customFormat="1">
      <c r="A3471" s="216"/>
      <c r="C3471" s="196"/>
      <c r="J3471" s="196"/>
      <c r="M3471" s="196"/>
      <c r="S3471" s="270"/>
    </row>
    <row r="3472" spans="1:19" s="195" customFormat="1">
      <c r="A3472" s="216"/>
      <c r="C3472" s="196"/>
      <c r="J3472" s="196"/>
      <c r="M3472" s="196"/>
      <c r="S3472" s="270"/>
    </row>
    <row r="3473" spans="1:19" s="195" customFormat="1">
      <c r="A3473" s="216"/>
      <c r="C3473" s="196"/>
      <c r="J3473" s="196"/>
      <c r="M3473" s="196"/>
      <c r="S3473" s="270"/>
    </row>
    <row r="3474" spans="1:19" s="195" customFormat="1">
      <c r="A3474" s="216"/>
      <c r="C3474" s="196"/>
      <c r="J3474" s="196"/>
      <c r="M3474" s="196"/>
      <c r="S3474" s="270"/>
    </row>
    <row r="3475" spans="1:19" s="195" customFormat="1">
      <c r="A3475" s="216"/>
      <c r="C3475" s="196"/>
      <c r="J3475" s="196"/>
      <c r="M3475" s="196"/>
      <c r="S3475" s="270"/>
    </row>
    <row r="3476" spans="1:19" s="195" customFormat="1">
      <c r="A3476" s="216"/>
      <c r="C3476" s="196"/>
      <c r="J3476" s="196"/>
      <c r="M3476" s="196"/>
      <c r="S3476" s="270"/>
    </row>
    <row r="3477" spans="1:19" s="195" customFormat="1">
      <c r="A3477" s="216"/>
      <c r="C3477" s="196"/>
      <c r="J3477" s="196"/>
      <c r="M3477" s="196"/>
      <c r="S3477" s="270"/>
    </row>
    <row r="3478" spans="1:19" s="195" customFormat="1">
      <c r="A3478" s="216"/>
      <c r="C3478" s="196"/>
      <c r="J3478" s="196"/>
      <c r="M3478" s="196"/>
      <c r="S3478" s="270"/>
    </row>
    <row r="3479" spans="1:19" s="195" customFormat="1">
      <c r="A3479" s="216"/>
      <c r="C3479" s="196"/>
      <c r="J3479" s="196"/>
      <c r="M3479" s="196"/>
      <c r="S3479" s="270"/>
    </row>
    <row r="3480" spans="1:19" s="195" customFormat="1">
      <c r="A3480" s="216"/>
      <c r="C3480" s="196"/>
      <c r="J3480" s="196"/>
      <c r="M3480" s="196"/>
      <c r="S3480" s="270"/>
    </row>
    <row r="3481" spans="1:19" s="195" customFormat="1">
      <c r="A3481" s="216"/>
      <c r="C3481" s="196"/>
      <c r="J3481" s="196"/>
      <c r="M3481" s="196"/>
      <c r="S3481" s="270"/>
    </row>
    <row r="3482" spans="1:19" s="195" customFormat="1">
      <c r="A3482" s="216"/>
      <c r="C3482" s="196"/>
      <c r="J3482" s="196"/>
      <c r="M3482" s="196"/>
      <c r="S3482" s="270"/>
    </row>
    <row r="3483" spans="1:19" s="195" customFormat="1">
      <c r="A3483" s="216"/>
      <c r="C3483" s="196"/>
      <c r="J3483" s="196"/>
      <c r="M3483" s="196"/>
      <c r="S3483" s="270"/>
    </row>
    <row r="3484" spans="1:19" s="195" customFormat="1">
      <c r="A3484" s="216"/>
      <c r="C3484" s="196"/>
      <c r="J3484" s="196"/>
      <c r="M3484" s="196"/>
      <c r="S3484" s="270"/>
    </row>
    <row r="3485" spans="1:19" s="195" customFormat="1">
      <c r="A3485" s="216"/>
      <c r="C3485" s="196"/>
      <c r="J3485" s="196"/>
      <c r="M3485" s="196"/>
      <c r="S3485" s="270"/>
    </row>
    <row r="3486" spans="1:19" s="195" customFormat="1">
      <c r="A3486" s="216"/>
      <c r="C3486" s="196"/>
      <c r="J3486" s="196"/>
      <c r="M3486" s="196"/>
      <c r="S3486" s="270"/>
    </row>
    <row r="3487" spans="1:19" s="195" customFormat="1">
      <c r="A3487" s="216"/>
      <c r="C3487" s="196"/>
      <c r="J3487" s="196"/>
      <c r="M3487" s="196"/>
      <c r="S3487" s="270"/>
    </row>
    <row r="3488" spans="1:19" s="195" customFormat="1">
      <c r="A3488" s="216"/>
      <c r="C3488" s="196"/>
      <c r="J3488" s="196"/>
      <c r="M3488" s="196"/>
      <c r="S3488" s="270"/>
    </row>
    <row r="3489" spans="1:19" s="195" customFormat="1">
      <c r="A3489" s="216"/>
      <c r="C3489" s="196"/>
      <c r="J3489" s="196"/>
      <c r="M3489" s="196"/>
      <c r="S3489" s="270"/>
    </row>
    <row r="3490" spans="1:19" s="195" customFormat="1">
      <c r="A3490" s="216"/>
      <c r="C3490" s="196"/>
      <c r="J3490" s="196"/>
      <c r="M3490" s="196"/>
      <c r="S3490" s="270"/>
    </row>
    <row r="3491" spans="1:19" s="195" customFormat="1">
      <c r="A3491" s="216"/>
      <c r="C3491" s="196"/>
      <c r="J3491" s="196"/>
      <c r="M3491" s="196"/>
      <c r="S3491" s="270"/>
    </row>
    <row r="3492" spans="1:19" s="195" customFormat="1">
      <c r="A3492" s="216"/>
      <c r="C3492" s="196"/>
      <c r="J3492" s="196"/>
      <c r="M3492" s="196"/>
      <c r="S3492" s="270"/>
    </row>
    <row r="3493" spans="1:19" s="195" customFormat="1">
      <c r="A3493" s="216"/>
      <c r="C3493" s="196"/>
      <c r="J3493" s="196"/>
      <c r="M3493" s="196"/>
      <c r="S3493" s="270"/>
    </row>
    <row r="3494" spans="1:19" s="195" customFormat="1">
      <c r="A3494" s="216"/>
      <c r="C3494" s="196"/>
      <c r="J3494" s="196"/>
      <c r="M3494" s="196"/>
      <c r="S3494" s="270"/>
    </row>
    <row r="3495" spans="1:19" s="195" customFormat="1">
      <c r="A3495" s="216"/>
      <c r="C3495" s="196"/>
      <c r="J3495" s="196"/>
      <c r="M3495" s="196"/>
      <c r="S3495" s="270"/>
    </row>
    <row r="3496" spans="1:19" s="195" customFormat="1">
      <c r="A3496" s="216"/>
      <c r="C3496" s="196"/>
      <c r="J3496" s="196"/>
      <c r="M3496" s="196"/>
      <c r="S3496" s="270"/>
    </row>
    <row r="3497" spans="1:19" s="195" customFormat="1">
      <c r="A3497" s="216"/>
      <c r="C3497" s="196"/>
      <c r="J3497" s="196"/>
      <c r="M3497" s="196"/>
      <c r="S3497" s="270"/>
    </row>
    <row r="3498" spans="1:19" s="195" customFormat="1">
      <c r="A3498" s="216"/>
      <c r="C3498" s="196"/>
      <c r="J3498" s="196"/>
      <c r="M3498" s="196"/>
      <c r="S3498" s="270"/>
    </row>
    <row r="3499" spans="1:19" s="195" customFormat="1">
      <c r="A3499" s="216"/>
      <c r="C3499" s="196"/>
      <c r="J3499" s="196"/>
      <c r="M3499" s="196"/>
      <c r="S3499" s="270"/>
    </row>
    <row r="3500" spans="1:19" s="195" customFormat="1">
      <c r="A3500" s="216"/>
      <c r="C3500" s="196"/>
      <c r="J3500" s="196"/>
      <c r="M3500" s="196"/>
      <c r="S3500" s="270"/>
    </row>
    <row r="3501" spans="1:19" s="195" customFormat="1">
      <c r="A3501" s="216"/>
      <c r="C3501" s="196"/>
      <c r="J3501" s="196"/>
      <c r="M3501" s="196"/>
      <c r="S3501" s="270"/>
    </row>
    <row r="3502" spans="1:19" s="195" customFormat="1">
      <c r="A3502" s="216"/>
      <c r="C3502" s="196"/>
      <c r="J3502" s="196"/>
      <c r="M3502" s="196"/>
      <c r="S3502" s="270"/>
    </row>
    <row r="3503" spans="1:19" s="195" customFormat="1">
      <c r="A3503" s="216"/>
      <c r="C3503" s="196"/>
      <c r="J3503" s="196"/>
      <c r="M3503" s="196"/>
      <c r="S3503" s="270"/>
    </row>
    <row r="3504" spans="1:19" s="195" customFormat="1">
      <c r="A3504" s="216"/>
      <c r="C3504" s="196"/>
      <c r="J3504" s="196"/>
      <c r="M3504" s="196"/>
      <c r="S3504" s="270"/>
    </row>
    <row r="3505" spans="1:19" s="195" customFormat="1">
      <c r="A3505" s="216"/>
      <c r="C3505" s="196"/>
      <c r="J3505" s="196"/>
      <c r="M3505" s="196"/>
      <c r="S3505" s="270"/>
    </row>
    <row r="3506" spans="1:19" s="195" customFormat="1">
      <c r="A3506" s="216"/>
      <c r="C3506" s="196"/>
      <c r="J3506" s="196"/>
      <c r="M3506" s="196"/>
      <c r="S3506" s="270"/>
    </row>
    <row r="3507" spans="1:19" s="195" customFormat="1">
      <c r="A3507" s="216"/>
      <c r="C3507" s="196"/>
      <c r="J3507" s="196"/>
      <c r="M3507" s="196"/>
      <c r="S3507" s="270"/>
    </row>
    <row r="3508" spans="1:19" s="195" customFormat="1">
      <c r="A3508" s="216"/>
      <c r="C3508" s="196"/>
      <c r="J3508" s="196"/>
      <c r="M3508" s="196"/>
      <c r="S3508" s="270"/>
    </row>
    <row r="3509" spans="1:19" s="195" customFormat="1">
      <c r="A3509" s="216"/>
      <c r="C3509" s="196"/>
      <c r="J3509" s="196"/>
      <c r="M3509" s="196"/>
      <c r="S3509" s="270"/>
    </row>
    <row r="3510" spans="1:19" s="195" customFormat="1">
      <c r="A3510" s="216"/>
      <c r="C3510" s="196"/>
      <c r="J3510" s="196"/>
      <c r="M3510" s="196"/>
      <c r="S3510" s="270"/>
    </row>
    <row r="3511" spans="1:19" s="195" customFormat="1">
      <c r="A3511" s="216"/>
      <c r="C3511" s="196"/>
      <c r="J3511" s="196"/>
      <c r="M3511" s="196"/>
      <c r="S3511" s="270"/>
    </row>
    <row r="3512" spans="1:19" s="195" customFormat="1">
      <c r="A3512" s="216"/>
      <c r="C3512" s="196"/>
      <c r="J3512" s="196"/>
      <c r="M3512" s="196"/>
      <c r="S3512" s="270"/>
    </row>
    <row r="3513" spans="1:19" s="195" customFormat="1">
      <c r="A3513" s="216"/>
      <c r="C3513" s="196"/>
      <c r="J3513" s="196"/>
      <c r="M3513" s="196"/>
      <c r="S3513" s="270"/>
    </row>
    <row r="3514" spans="1:19" s="195" customFormat="1">
      <c r="A3514" s="216"/>
      <c r="C3514" s="196"/>
      <c r="J3514" s="196"/>
      <c r="M3514" s="196"/>
      <c r="S3514" s="270"/>
    </row>
    <row r="3515" spans="1:19" s="195" customFormat="1">
      <c r="A3515" s="216"/>
      <c r="C3515" s="196"/>
      <c r="J3515" s="196"/>
      <c r="M3515" s="196"/>
      <c r="S3515" s="270"/>
    </row>
    <row r="3516" spans="1:19" s="195" customFormat="1">
      <c r="A3516" s="216"/>
      <c r="C3516" s="196"/>
      <c r="J3516" s="196"/>
      <c r="M3516" s="196"/>
      <c r="S3516" s="270"/>
    </row>
    <row r="3517" spans="1:19" s="195" customFormat="1">
      <c r="A3517" s="216"/>
      <c r="C3517" s="196"/>
      <c r="J3517" s="196"/>
      <c r="M3517" s="196"/>
      <c r="S3517" s="270"/>
    </row>
    <row r="3518" spans="1:19" s="195" customFormat="1">
      <c r="A3518" s="216"/>
      <c r="C3518" s="196"/>
      <c r="J3518" s="196"/>
      <c r="M3518" s="196"/>
      <c r="S3518" s="270"/>
    </row>
    <row r="3519" spans="1:19" s="195" customFormat="1">
      <c r="A3519" s="216"/>
      <c r="C3519" s="196"/>
      <c r="J3519" s="196"/>
      <c r="M3519" s="196"/>
      <c r="S3519" s="270"/>
    </row>
    <row r="3520" spans="1:19" s="195" customFormat="1">
      <c r="A3520" s="216"/>
      <c r="C3520" s="196"/>
      <c r="J3520" s="196"/>
      <c r="M3520" s="196"/>
      <c r="S3520" s="270"/>
    </row>
    <row r="3521" spans="1:19" s="195" customFormat="1">
      <c r="A3521" s="216"/>
      <c r="C3521" s="196"/>
      <c r="J3521" s="196"/>
      <c r="M3521" s="196"/>
      <c r="S3521" s="270"/>
    </row>
    <row r="3522" spans="1:19" s="195" customFormat="1">
      <c r="A3522" s="216"/>
      <c r="C3522" s="196"/>
      <c r="J3522" s="196"/>
      <c r="M3522" s="196"/>
      <c r="S3522" s="270"/>
    </row>
    <row r="3523" spans="1:19" s="195" customFormat="1">
      <c r="A3523" s="216"/>
      <c r="C3523" s="196"/>
      <c r="J3523" s="196"/>
      <c r="M3523" s="196"/>
      <c r="S3523" s="270"/>
    </row>
    <row r="3524" spans="1:19" s="195" customFormat="1">
      <c r="A3524" s="216"/>
      <c r="C3524" s="196"/>
      <c r="J3524" s="196"/>
      <c r="M3524" s="196"/>
      <c r="S3524" s="270"/>
    </row>
    <row r="3525" spans="1:19" s="195" customFormat="1">
      <c r="A3525" s="216"/>
      <c r="C3525" s="196"/>
      <c r="J3525" s="196"/>
      <c r="M3525" s="196"/>
      <c r="S3525" s="270"/>
    </row>
    <row r="3526" spans="1:19" s="195" customFormat="1">
      <c r="A3526" s="216"/>
      <c r="C3526" s="196"/>
      <c r="J3526" s="196"/>
      <c r="M3526" s="196"/>
      <c r="S3526" s="270"/>
    </row>
    <row r="3527" spans="1:19" s="195" customFormat="1">
      <c r="A3527" s="216"/>
      <c r="C3527" s="196"/>
      <c r="J3527" s="196"/>
      <c r="M3527" s="196"/>
      <c r="S3527" s="270"/>
    </row>
    <row r="3528" spans="1:19" s="195" customFormat="1">
      <c r="A3528" s="216"/>
      <c r="C3528" s="196"/>
      <c r="J3528" s="196"/>
      <c r="M3528" s="196"/>
      <c r="S3528" s="270"/>
    </row>
    <row r="3529" spans="1:19" s="195" customFormat="1">
      <c r="A3529" s="216"/>
      <c r="C3529" s="196"/>
      <c r="J3529" s="196"/>
      <c r="M3529" s="196"/>
      <c r="S3529" s="270"/>
    </row>
    <row r="3530" spans="1:19" s="195" customFormat="1">
      <c r="A3530" s="216"/>
      <c r="C3530" s="196"/>
      <c r="J3530" s="196"/>
      <c r="M3530" s="196"/>
      <c r="S3530" s="270"/>
    </row>
    <row r="3531" spans="1:19" s="195" customFormat="1">
      <c r="A3531" s="216"/>
      <c r="C3531" s="196"/>
      <c r="J3531" s="196"/>
      <c r="M3531" s="196"/>
      <c r="S3531" s="270"/>
    </row>
    <row r="3532" spans="1:19" s="195" customFormat="1">
      <c r="A3532" s="216"/>
      <c r="C3532" s="196"/>
      <c r="J3532" s="196"/>
      <c r="M3532" s="196"/>
      <c r="S3532" s="270"/>
    </row>
    <row r="3533" spans="1:19" s="195" customFormat="1">
      <c r="A3533" s="216"/>
      <c r="C3533" s="196"/>
      <c r="J3533" s="196"/>
      <c r="M3533" s="196"/>
      <c r="S3533" s="270"/>
    </row>
    <row r="3534" spans="1:19" s="195" customFormat="1">
      <c r="A3534" s="216"/>
      <c r="C3534" s="196"/>
      <c r="J3534" s="196"/>
      <c r="M3534" s="196"/>
      <c r="S3534" s="270"/>
    </row>
    <row r="3535" spans="1:19" s="195" customFormat="1">
      <c r="A3535" s="216"/>
      <c r="C3535" s="196"/>
      <c r="J3535" s="196"/>
      <c r="M3535" s="196"/>
      <c r="S3535" s="270"/>
    </row>
    <row r="3536" spans="1:19" s="195" customFormat="1">
      <c r="A3536" s="216"/>
      <c r="C3536" s="196"/>
      <c r="J3536" s="196"/>
      <c r="M3536" s="196"/>
      <c r="S3536" s="270"/>
    </row>
    <row r="3537" spans="1:19" s="195" customFormat="1">
      <c r="A3537" s="216"/>
      <c r="C3537" s="196"/>
      <c r="J3537" s="196"/>
      <c r="M3537" s="196"/>
      <c r="S3537" s="270"/>
    </row>
    <row r="3538" spans="1:19" s="195" customFormat="1">
      <c r="A3538" s="216"/>
      <c r="C3538" s="196"/>
      <c r="J3538" s="196"/>
      <c r="M3538" s="196"/>
      <c r="S3538" s="270"/>
    </row>
    <row r="3539" spans="1:19" s="195" customFormat="1">
      <c r="A3539" s="216"/>
      <c r="C3539" s="196"/>
      <c r="J3539" s="196"/>
      <c r="M3539" s="196"/>
      <c r="S3539" s="270"/>
    </row>
    <row r="3540" spans="1:19" s="195" customFormat="1">
      <c r="A3540" s="216"/>
      <c r="C3540" s="196"/>
      <c r="J3540" s="196"/>
      <c r="M3540" s="196"/>
      <c r="S3540" s="270"/>
    </row>
    <row r="3541" spans="1:19" s="195" customFormat="1">
      <c r="A3541" s="216"/>
      <c r="C3541" s="196"/>
      <c r="J3541" s="196"/>
      <c r="M3541" s="196"/>
      <c r="S3541" s="270"/>
    </row>
    <row r="3542" spans="1:19" s="195" customFormat="1">
      <c r="A3542" s="216"/>
      <c r="C3542" s="196"/>
      <c r="J3542" s="196"/>
      <c r="M3542" s="196"/>
      <c r="S3542" s="270"/>
    </row>
    <row r="3543" spans="1:19" s="195" customFormat="1">
      <c r="A3543" s="216"/>
      <c r="C3543" s="196"/>
      <c r="J3543" s="196"/>
      <c r="M3543" s="196"/>
      <c r="S3543" s="270"/>
    </row>
    <row r="3544" spans="1:19" s="195" customFormat="1">
      <c r="A3544" s="216"/>
      <c r="C3544" s="196"/>
      <c r="J3544" s="196"/>
      <c r="M3544" s="196"/>
      <c r="S3544" s="270"/>
    </row>
    <row r="3545" spans="1:19" s="195" customFormat="1">
      <c r="A3545" s="216"/>
      <c r="C3545" s="196"/>
      <c r="J3545" s="196"/>
      <c r="M3545" s="196"/>
      <c r="S3545" s="270"/>
    </row>
    <row r="3546" spans="1:19" s="195" customFormat="1">
      <c r="A3546" s="216"/>
      <c r="C3546" s="196"/>
      <c r="J3546" s="196"/>
      <c r="M3546" s="196"/>
      <c r="S3546" s="270"/>
    </row>
    <row r="3547" spans="1:19" s="195" customFormat="1">
      <c r="A3547" s="216"/>
      <c r="C3547" s="196"/>
      <c r="J3547" s="196"/>
      <c r="M3547" s="196"/>
      <c r="S3547" s="270"/>
    </row>
    <row r="3548" spans="1:19" s="195" customFormat="1">
      <c r="A3548" s="216"/>
      <c r="C3548" s="196"/>
      <c r="J3548" s="196"/>
      <c r="M3548" s="196"/>
      <c r="S3548" s="270"/>
    </row>
    <row r="3549" spans="1:19" s="195" customFormat="1">
      <c r="A3549" s="216"/>
      <c r="C3549" s="196"/>
      <c r="J3549" s="196"/>
      <c r="M3549" s="196"/>
      <c r="S3549" s="270"/>
    </row>
    <row r="3550" spans="1:19" s="195" customFormat="1">
      <c r="A3550" s="216"/>
      <c r="C3550" s="196"/>
      <c r="J3550" s="196"/>
      <c r="M3550" s="196"/>
      <c r="S3550" s="270"/>
    </row>
    <row r="3551" spans="1:19" s="195" customFormat="1">
      <c r="A3551" s="216"/>
      <c r="C3551" s="196"/>
      <c r="J3551" s="196"/>
      <c r="M3551" s="196"/>
      <c r="S3551" s="270"/>
    </row>
    <row r="3552" spans="1:19" s="195" customFormat="1">
      <c r="A3552" s="216"/>
      <c r="C3552" s="196"/>
      <c r="J3552" s="196"/>
      <c r="M3552" s="196"/>
      <c r="S3552" s="270"/>
    </row>
    <row r="3553" spans="1:19" s="195" customFormat="1">
      <c r="A3553" s="216"/>
      <c r="C3553" s="196"/>
      <c r="J3553" s="196"/>
      <c r="M3553" s="196"/>
      <c r="S3553" s="270"/>
    </row>
    <row r="3554" spans="1:19" s="195" customFormat="1">
      <c r="A3554" s="216"/>
      <c r="C3554" s="196"/>
      <c r="J3554" s="196"/>
      <c r="M3554" s="196"/>
      <c r="S3554" s="270"/>
    </row>
    <row r="3555" spans="1:19" s="195" customFormat="1">
      <c r="A3555" s="216"/>
      <c r="C3555" s="196"/>
      <c r="J3555" s="196"/>
      <c r="M3555" s="196"/>
      <c r="S3555" s="270"/>
    </row>
    <row r="3556" spans="1:19" s="195" customFormat="1">
      <c r="A3556" s="216"/>
      <c r="C3556" s="196"/>
      <c r="J3556" s="196"/>
      <c r="M3556" s="196"/>
      <c r="S3556" s="270"/>
    </row>
    <row r="3557" spans="1:19" s="195" customFormat="1">
      <c r="A3557" s="216"/>
      <c r="C3557" s="196"/>
      <c r="J3557" s="196"/>
      <c r="M3557" s="196"/>
      <c r="S3557" s="270"/>
    </row>
    <row r="3558" spans="1:19" s="195" customFormat="1">
      <c r="A3558" s="216"/>
      <c r="C3558" s="196"/>
      <c r="J3558" s="196"/>
      <c r="M3558" s="196"/>
      <c r="S3558" s="270"/>
    </row>
    <row r="3559" spans="1:19" s="195" customFormat="1">
      <c r="A3559" s="216"/>
      <c r="C3559" s="196"/>
      <c r="J3559" s="196"/>
      <c r="M3559" s="196"/>
      <c r="S3559" s="270"/>
    </row>
    <row r="3560" spans="1:19" s="195" customFormat="1">
      <c r="A3560" s="216"/>
      <c r="C3560" s="196"/>
      <c r="J3560" s="196"/>
      <c r="M3560" s="196"/>
      <c r="S3560" s="270"/>
    </row>
    <row r="3561" spans="1:19" s="195" customFormat="1">
      <c r="A3561" s="216"/>
      <c r="C3561" s="196"/>
      <c r="J3561" s="196"/>
      <c r="M3561" s="196"/>
      <c r="S3561" s="270"/>
    </row>
    <row r="3562" spans="1:19" s="195" customFormat="1">
      <c r="A3562" s="216"/>
      <c r="C3562" s="196"/>
      <c r="J3562" s="196"/>
      <c r="M3562" s="196"/>
      <c r="S3562" s="270"/>
    </row>
    <row r="3563" spans="1:19" s="195" customFormat="1">
      <c r="A3563" s="216"/>
      <c r="C3563" s="196"/>
      <c r="J3563" s="196"/>
      <c r="M3563" s="196"/>
      <c r="S3563" s="270"/>
    </row>
    <row r="3564" spans="1:19" s="195" customFormat="1">
      <c r="A3564" s="216"/>
      <c r="C3564" s="196"/>
      <c r="J3564" s="196"/>
      <c r="M3564" s="196"/>
      <c r="S3564" s="270"/>
    </row>
    <row r="3565" spans="1:19" s="195" customFormat="1">
      <c r="A3565" s="216"/>
      <c r="C3565" s="196"/>
      <c r="J3565" s="196"/>
      <c r="M3565" s="196"/>
      <c r="S3565" s="270"/>
    </row>
    <row r="3566" spans="1:19" s="195" customFormat="1">
      <c r="A3566" s="216"/>
      <c r="C3566" s="196"/>
      <c r="J3566" s="196"/>
      <c r="M3566" s="196"/>
      <c r="S3566" s="270"/>
    </row>
    <row r="3567" spans="1:19" s="195" customFormat="1">
      <c r="A3567" s="216"/>
      <c r="C3567" s="196"/>
      <c r="J3567" s="196"/>
      <c r="M3567" s="196"/>
      <c r="S3567" s="270"/>
    </row>
    <row r="3568" spans="1:19" s="195" customFormat="1">
      <c r="A3568" s="216"/>
      <c r="C3568" s="196"/>
      <c r="J3568" s="196"/>
      <c r="M3568" s="196"/>
      <c r="S3568" s="270"/>
    </row>
    <row r="3569" spans="1:19" s="195" customFormat="1">
      <c r="A3569" s="216"/>
      <c r="C3569" s="196"/>
      <c r="J3569" s="196"/>
      <c r="M3569" s="196"/>
      <c r="S3569" s="270"/>
    </row>
    <row r="3570" spans="1:19" s="195" customFormat="1">
      <c r="A3570" s="216"/>
      <c r="C3570" s="196"/>
      <c r="J3570" s="196"/>
      <c r="M3570" s="196"/>
      <c r="S3570" s="270"/>
    </row>
    <row r="3571" spans="1:19" s="195" customFormat="1">
      <c r="A3571" s="216"/>
      <c r="C3571" s="196"/>
      <c r="J3571" s="196"/>
      <c r="M3571" s="196"/>
      <c r="S3571" s="270"/>
    </row>
    <row r="3572" spans="1:19" s="195" customFormat="1">
      <c r="A3572" s="216"/>
      <c r="C3572" s="196"/>
      <c r="J3572" s="196"/>
      <c r="M3572" s="196"/>
      <c r="S3572" s="270"/>
    </row>
    <row r="3573" spans="1:19" s="195" customFormat="1">
      <c r="A3573" s="216"/>
      <c r="C3573" s="196"/>
      <c r="J3573" s="196"/>
      <c r="M3573" s="196"/>
      <c r="S3573" s="270"/>
    </row>
    <row r="3574" spans="1:19" s="195" customFormat="1">
      <c r="A3574" s="216"/>
      <c r="C3574" s="196"/>
      <c r="J3574" s="196"/>
      <c r="M3574" s="196"/>
      <c r="S3574" s="270"/>
    </row>
    <row r="3575" spans="1:19" s="195" customFormat="1">
      <c r="A3575" s="216"/>
      <c r="C3575" s="196"/>
      <c r="J3575" s="196"/>
      <c r="M3575" s="196"/>
      <c r="S3575" s="270"/>
    </row>
    <row r="3576" spans="1:19" s="195" customFormat="1">
      <c r="A3576" s="216"/>
      <c r="C3576" s="196"/>
      <c r="J3576" s="196"/>
      <c r="M3576" s="196"/>
      <c r="S3576" s="270"/>
    </row>
    <row r="3577" spans="1:19" s="195" customFormat="1">
      <c r="A3577" s="216"/>
      <c r="C3577" s="196"/>
      <c r="J3577" s="196"/>
      <c r="M3577" s="196"/>
      <c r="S3577" s="270"/>
    </row>
    <row r="3578" spans="1:19" s="195" customFormat="1">
      <c r="A3578" s="216"/>
      <c r="C3578" s="196"/>
      <c r="J3578" s="196"/>
      <c r="M3578" s="196"/>
      <c r="S3578" s="270"/>
    </row>
    <row r="3579" spans="1:19" s="195" customFormat="1">
      <c r="A3579" s="216"/>
      <c r="C3579" s="196"/>
      <c r="J3579" s="196"/>
      <c r="M3579" s="196"/>
      <c r="S3579" s="270"/>
    </row>
    <row r="3580" spans="1:19" s="195" customFormat="1">
      <c r="A3580" s="216"/>
      <c r="C3580" s="196"/>
      <c r="J3580" s="196"/>
      <c r="M3580" s="196"/>
      <c r="S3580" s="270"/>
    </row>
    <row r="3581" spans="1:19" s="195" customFormat="1">
      <c r="A3581" s="216"/>
      <c r="C3581" s="196"/>
      <c r="J3581" s="196"/>
      <c r="M3581" s="196"/>
      <c r="S3581" s="270"/>
    </row>
    <row r="3582" spans="1:19" s="195" customFormat="1">
      <c r="A3582" s="216"/>
      <c r="C3582" s="196"/>
      <c r="J3582" s="196"/>
      <c r="M3582" s="196"/>
      <c r="S3582" s="270"/>
    </row>
    <row r="3583" spans="1:19" s="195" customFormat="1">
      <c r="A3583" s="216"/>
      <c r="C3583" s="196"/>
      <c r="J3583" s="196"/>
      <c r="M3583" s="196"/>
      <c r="S3583" s="270"/>
    </row>
    <row r="3584" spans="1:19" s="195" customFormat="1">
      <c r="A3584" s="216"/>
      <c r="C3584" s="196"/>
      <c r="J3584" s="196"/>
      <c r="M3584" s="196"/>
      <c r="S3584" s="270"/>
    </row>
    <row r="3585" spans="1:19" s="195" customFormat="1">
      <c r="A3585" s="216"/>
      <c r="C3585" s="196"/>
      <c r="J3585" s="196"/>
      <c r="M3585" s="196"/>
      <c r="S3585" s="270"/>
    </row>
    <row r="3586" spans="1:19" s="195" customFormat="1">
      <c r="A3586" s="216"/>
      <c r="C3586" s="196"/>
      <c r="J3586" s="196"/>
      <c r="M3586" s="196"/>
      <c r="S3586" s="270"/>
    </row>
    <row r="3587" spans="1:19" s="195" customFormat="1">
      <c r="A3587" s="216"/>
      <c r="C3587" s="196"/>
      <c r="J3587" s="196"/>
      <c r="M3587" s="196"/>
      <c r="S3587" s="270"/>
    </row>
    <row r="3588" spans="1:19" s="195" customFormat="1">
      <c r="A3588" s="216"/>
      <c r="C3588" s="196"/>
      <c r="J3588" s="196"/>
      <c r="M3588" s="196"/>
      <c r="S3588" s="270"/>
    </row>
    <row r="3589" spans="1:19" s="195" customFormat="1">
      <c r="A3589" s="216"/>
      <c r="C3589" s="196"/>
      <c r="J3589" s="196"/>
      <c r="M3589" s="196"/>
      <c r="S3589" s="270"/>
    </row>
    <row r="3590" spans="1:19" s="195" customFormat="1">
      <c r="A3590" s="216"/>
      <c r="C3590" s="196"/>
      <c r="J3590" s="196"/>
      <c r="M3590" s="196"/>
      <c r="S3590" s="270"/>
    </row>
    <row r="3591" spans="1:19" s="195" customFormat="1">
      <c r="A3591" s="216"/>
      <c r="C3591" s="196"/>
      <c r="J3591" s="196"/>
      <c r="M3591" s="196"/>
      <c r="S3591" s="270"/>
    </row>
    <row r="3592" spans="1:19" s="195" customFormat="1">
      <c r="A3592" s="216"/>
      <c r="C3592" s="196"/>
      <c r="J3592" s="196"/>
      <c r="M3592" s="196"/>
      <c r="S3592" s="270"/>
    </row>
    <row r="3593" spans="1:19" s="195" customFormat="1">
      <c r="A3593" s="216"/>
      <c r="C3593" s="196"/>
      <c r="J3593" s="196"/>
      <c r="M3593" s="196"/>
      <c r="S3593" s="270"/>
    </row>
    <row r="3594" spans="1:19" s="195" customFormat="1">
      <c r="A3594" s="216"/>
      <c r="C3594" s="196"/>
      <c r="J3594" s="196"/>
      <c r="M3594" s="196"/>
      <c r="S3594" s="270"/>
    </row>
    <row r="3595" spans="1:19" s="195" customFormat="1">
      <c r="A3595" s="216"/>
      <c r="C3595" s="196"/>
      <c r="J3595" s="196"/>
      <c r="M3595" s="196"/>
      <c r="S3595" s="270"/>
    </row>
    <row r="3596" spans="1:19" s="195" customFormat="1">
      <c r="A3596" s="216"/>
      <c r="C3596" s="196"/>
      <c r="J3596" s="196"/>
      <c r="M3596" s="196"/>
      <c r="S3596" s="270"/>
    </row>
    <row r="3597" spans="1:19" s="195" customFormat="1">
      <c r="A3597" s="216"/>
      <c r="C3597" s="196"/>
      <c r="J3597" s="196"/>
      <c r="M3597" s="196"/>
      <c r="S3597" s="270"/>
    </row>
    <row r="3598" spans="1:19" s="195" customFormat="1">
      <c r="A3598" s="216"/>
      <c r="C3598" s="196"/>
      <c r="J3598" s="196"/>
      <c r="M3598" s="196"/>
      <c r="S3598" s="270"/>
    </row>
    <row r="3599" spans="1:19" s="195" customFormat="1">
      <c r="A3599" s="216"/>
      <c r="C3599" s="196"/>
      <c r="J3599" s="196"/>
      <c r="M3599" s="196"/>
      <c r="S3599" s="270"/>
    </row>
    <row r="3600" spans="1:19" s="195" customFormat="1">
      <c r="A3600" s="216"/>
      <c r="C3600" s="196"/>
      <c r="J3600" s="196"/>
      <c r="M3600" s="196"/>
      <c r="S3600" s="270"/>
    </row>
    <row r="3601" spans="1:19" s="195" customFormat="1">
      <c r="A3601" s="216"/>
      <c r="C3601" s="196"/>
      <c r="J3601" s="196"/>
      <c r="M3601" s="196"/>
      <c r="S3601" s="270"/>
    </row>
    <row r="3602" spans="1:19" s="195" customFormat="1">
      <c r="A3602" s="216"/>
      <c r="C3602" s="196"/>
      <c r="J3602" s="196"/>
      <c r="M3602" s="196"/>
      <c r="S3602" s="270"/>
    </row>
    <row r="3603" spans="1:19" s="195" customFormat="1">
      <c r="A3603" s="216"/>
      <c r="C3603" s="196"/>
      <c r="J3603" s="196"/>
      <c r="M3603" s="196"/>
      <c r="S3603" s="270"/>
    </row>
    <row r="3604" spans="1:19" s="195" customFormat="1">
      <c r="A3604" s="216"/>
      <c r="C3604" s="196"/>
      <c r="J3604" s="196"/>
      <c r="M3604" s="196"/>
      <c r="S3604" s="270"/>
    </row>
    <row r="3605" spans="1:19" s="195" customFormat="1">
      <c r="A3605" s="216"/>
      <c r="C3605" s="196"/>
      <c r="J3605" s="196"/>
      <c r="M3605" s="196"/>
      <c r="S3605" s="270"/>
    </row>
    <row r="3606" spans="1:19" s="195" customFormat="1">
      <c r="A3606" s="216"/>
      <c r="C3606" s="196"/>
      <c r="J3606" s="196"/>
      <c r="M3606" s="196"/>
      <c r="S3606" s="270"/>
    </row>
    <row r="3607" spans="1:19" s="195" customFormat="1">
      <c r="A3607" s="216"/>
      <c r="C3607" s="196"/>
      <c r="J3607" s="196"/>
      <c r="M3607" s="196"/>
      <c r="S3607" s="270"/>
    </row>
    <row r="3608" spans="1:19" s="195" customFormat="1">
      <c r="A3608" s="216"/>
      <c r="C3608" s="196"/>
      <c r="J3608" s="196"/>
      <c r="M3608" s="196"/>
      <c r="S3608" s="270"/>
    </row>
    <row r="3609" spans="1:19" s="195" customFormat="1">
      <c r="A3609" s="216"/>
      <c r="C3609" s="196"/>
      <c r="J3609" s="196"/>
      <c r="M3609" s="196"/>
      <c r="S3609" s="270"/>
    </row>
    <row r="3610" spans="1:19" s="195" customFormat="1">
      <c r="A3610" s="216"/>
      <c r="C3610" s="196"/>
      <c r="J3610" s="196"/>
      <c r="M3610" s="196"/>
      <c r="S3610" s="270"/>
    </row>
    <row r="3611" spans="1:19" s="195" customFormat="1">
      <c r="A3611" s="216"/>
      <c r="C3611" s="196"/>
      <c r="J3611" s="196"/>
      <c r="M3611" s="196"/>
      <c r="S3611" s="270"/>
    </row>
    <row r="3612" spans="1:19" s="195" customFormat="1">
      <c r="A3612" s="216"/>
      <c r="C3612" s="196"/>
      <c r="J3612" s="196"/>
      <c r="M3612" s="196"/>
      <c r="S3612" s="270"/>
    </row>
    <row r="3613" spans="1:19" s="195" customFormat="1">
      <c r="A3613" s="216"/>
      <c r="C3613" s="196"/>
      <c r="J3613" s="196"/>
      <c r="M3613" s="196"/>
      <c r="S3613" s="270"/>
    </row>
    <row r="3614" spans="1:19" s="195" customFormat="1">
      <c r="A3614" s="216"/>
      <c r="C3614" s="196"/>
      <c r="J3614" s="196"/>
      <c r="M3614" s="196"/>
      <c r="S3614" s="270"/>
    </row>
    <row r="3615" spans="1:19" s="195" customFormat="1">
      <c r="A3615" s="216"/>
      <c r="C3615" s="196"/>
      <c r="J3615" s="196"/>
      <c r="M3615" s="196"/>
      <c r="S3615" s="270"/>
    </row>
    <row r="3616" spans="1:19" s="195" customFormat="1">
      <c r="A3616" s="216"/>
      <c r="C3616" s="196"/>
      <c r="J3616" s="196"/>
      <c r="M3616" s="196"/>
      <c r="S3616" s="270"/>
    </row>
    <row r="3617" spans="1:19" s="195" customFormat="1">
      <c r="A3617" s="216"/>
      <c r="C3617" s="196"/>
      <c r="J3617" s="196"/>
      <c r="M3617" s="196"/>
      <c r="S3617" s="270"/>
    </row>
    <row r="3618" spans="1:19" s="195" customFormat="1">
      <c r="A3618" s="216"/>
      <c r="C3618" s="196"/>
      <c r="J3618" s="196"/>
      <c r="M3618" s="196"/>
      <c r="S3618" s="270"/>
    </row>
    <row r="3619" spans="1:19" s="195" customFormat="1">
      <c r="A3619" s="216"/>
      <c r="C3619" s="196"/>
      <c r="J3619" s="196"/>
      <c r="M3619" s="196"/>
      <c r="S3619" s="270"/>
    </row>
    <row r="3620" spans="1:19" s="195" customFormat="1">
      <c r="A3620" s="216"/>
      <c r="C3620" s="196"/>
      <c r="J3620" s="196"/>
      <c r="M3620" s="196"/>
      <c r="S3620" s="270"/>
    </row>
    <row r="3621" spans="1:19" s="195" customFormat="1">
      <c r="A3621" s="216"/>
      <c r="C3621" s="196"/>
      <c r="J3621" s="196"/>
      <c r="M3621" s="196"/>
      <c r="S3621" s="270"/>
    </row>
    <row r="3622" spans="1:19" s="195" customFormat="1">
      <c r="A3622" s="216"/>
      <c r="C3622" s="196"/>
      <c r="J3622" s="196"/>
      <c r="M3622" s="196"/>
      <c r="S3622" s="270"/>
    </row>
    <row r="3623" spans="1:19" s="195" customFormat="1">
      <c r="A3623" s="216"/>
      <c r="C3623" s="196"/>
      <c r="J3623" s="196"/>
      <c r="M3623" s="196"/>
      <c r="S3623" s="270"/>
    </row>
    <row r="3624" spans="1:19" s="195" customFormat="1">
      <c r="A3624" s="216"/>
      <c r="C3624" s="196"/>
      <c r="J3624" s="196"/>
      <c r="M3624" s="196"/>
      <c r="S3624" s="270"/>
    </row>
    <row r="3625" spans="1:19" s="195" customFormat="1">
      <c r="A3625" s="216"/>
      <c r="C3625" s="196"/>
      <c r="J3625" s="196"/>
      <c r="M3625" s="196"/>
      <c r="S3625" s="270"/>
    </row>
    <row r="3626" spans="1:19" s="195" customFormat="1">
      <c r="A3626" s="216"/>
      <c r="C3626" s="196"/>
      <c r="J3626" s="196"/>
      <c r="M3626" s="196"/>
      <c r="S3626" s="270"/>
    </row>
    <row r="3627" spans="1:19" s="195" customFormat="1">
      <c r="A3627" s="216"/>
      <c r="C3627" s="196"/>
      <c r="J3627" s="196"/>
      <c r="M3627" s="196"/>
      <c r="S3627" s="270"/>
    </row>
    <row r="3628" spans="1:19" s="195" customFormat="1">
      <c r="A3628" s="216"/>
      <c r="C3628" s="196"/>
      <c r="J3628" s="196"/>
      <c r="M3628" s="196"/>
      <c r="S3628" s="270"/>
    </row>
    <row r="3629" spans="1:19" s="195" customFormat="1">
      <c r="A3629" s="216"/>
      <c r="C3629" s="196"/>
      <c r="J3629" s="196"/>
      <c r="M3629" s="196"/>
      <c r="S3629" s="270"/>
    </row>
    <row r="3630" spans="1:19" s="195" customFormat="1">
      <c r="A3630" s="216"/>
      <c r="C3630" s="196"/>
      <c r="J3630" s="196"/>
      <c r="M3630" s="196"/>
      <c r="S3630" s="270"/>
    </row>
    <row r="3631" spans="1:19" s="195" customFormat="1">
      <c r="A3631" s="216"/>
      <c r="C3631" s="196"/>
      <c r="J3631" s="196"/>
      <c r="M3631" s="196"/>
      <c r="S3631" s="270"/>
    </row>
    <row r="3632" spans="1:19" s="195" customFormat="1">
      <c r="A3632" s="216"/>
      <c r="C3632" s="196"/>
      <c r="J3632" s="196"/>
      <c r="M3632" s="196"/>
      <c r="S3632" s="270"/>
    </row>
    <row r="3633" spans="1:19" s="195" customFormat="1">
      <c r="A3633" s="216"/>
      <c r="C3633" s="196"/>
      <c r="J3633" s="196"/>
      <c r="M3633" s="196"/>
      <c r="S3633" s="270"/>
    </row>
    <row r="3634" spans="1:19" s="195" customFormat="1">
      <c r="A3634" s="216"/>
      <c r="C3634" s="196"/>
      <c r="J3634" s="196"/>
      <c r="M3634" s="196"/>
      <c r="S3634" s="270"/>
    </row>
    <row r="3635" spans="1:19" s="195" customFormat="1">
      <c r="A3635" s="216"/>
      <c r="C3635" s="196"/>
      <c r="J3635" s="196"/>
      <c r="M3635" s="196"/>
      <c r="S3635" s="270"/>
    </row>
    <row r="3636" spans="1:19" s="195" customFormat="1">
      <c r="A3636" s="216"/>
      <c r="C3636" s="196"/>
      <c r="J3636" s="196"/>
      <c r="M3636" s="196"/>
      <c r="S3636" s="270"/>
    </row>
    <row r="3637" spans="1:19" s="195" customFormat="1">
      <c r="A3637" s="216"/>
      <c r="C3637" s="196"/>
      <c r="J3637" s="196"/>
      <c r="M3637" s="196"/>
      <c r="S3637" s="270"/>
    </row>
    <row r="3638" spans="1:19" s="195" customFormat="1">
      <c r="A3638" s="216"/>
      <c r="C3638" s="196"/>
      <c r="J3638" s="196"/>
      <c r="M3638" s="196"/>
      <c r="S3638" s="270"/>
    </row>
    <row r="3639" spans="1:19" s="195" customFormat="1">
      <c r="A3639" s="216"/>
      <c r="C3639" s="196"/>
      <c r="J3639" s="196"/>
      <c r="M3639" s="196"/>
      <c r="S3639" s="270"/>
    </row>
    <row r="3640" spans="1:19" s="195" customFormat="1">
      <c r="A3640" s="216"/>
      <c r="C3640" s="196"/>
      <c r="J3640" s="196"/>
      <c r="M3640" s="196"/>
      <c r="S3640" s="270"/>
    </row>
    <row r="3641" spans="1:19" s="195" customFormat="1">
      <c r="A3641" s="216"/>
      <c r="C3641" s="196"/>
      <c r="J3641" s="196"/>
      <c r="M3641" s="196"/>
      <c r="S3641" s="270"/>
    </row>
    <row r="3642" spans="1:19" s="195" customFormat="1">
      <c r="A3642" s="216"/>
      <c r="C3642" s="196"/>
      <c r="J3642" s="196"/>
      <c r="M3642" s="196"/>
      <c r="S3642" s="270"/>
    </row>
    <row r="3643" spans="1:19" s="195" customFormat="1">
      <c r="A3643" s="216"/>
      <c r="C3643" s="196"/>
      <c r="J3643" s="196"/>
      <c r="M3643" s="196"/>
      <c r="S3643" s="270"/>
    </row>
    <row r="3644" spans="1:19" s="195" customFormat="1">
      <c r="A3644" s="216"/>
      <c r="C3644" s="196"/>
      <c r="J3644" s="196"/>
      <c r="M3644" s="196"/>
      <c r="S3644" s="270"/>
    </row>
    <row r="3645" spans="1:19" s="195" customFormat="1">
      <c r="A3645" s="216"/>
      <c r="C3645" s="196"/>
      <c r="J3645" s="196"/>
      <c r="M3645" s="196"/>
      <c r="S3645" s="270"/>
    </row>
    <row r="3646" spans="1:19" s="195" customFormat="1">
      <c r="A3646" s="216"/>
      <c r="C3646" s="196"/>
      <c r="J3646" s="196"/>
      <c r="M3646" s="196"/>
      <c r="S3646" s="270"/>
    </row>
    <row r="3647" spans="1:19" s="195" customFormat="1">
      <c r="A3647" s="216"/>
      <c r="C3647" s="196"/>
      <c r="J3647" s="196"/>
      <c r="M3647" s="196"/>
      <c r="S3647" s="270"/>
    </row>
    <row r="3648" spans="1:19" s="195" customFormat="1">
      <c r="A3648" s="216"/>
      <c r="C3648" s="196"/>
      <c r="J3648" s="196"/>
      <c r="M3648" s="196"/>
      <c r="S3648" s="270"/>
    </row>
    <row r="3649" spans="1:19" s="195" customFormat="1">
      <c r="A3649" s="216"/>
      <c r="C3649" s="196"/>
      <c r="J3649" s="196"/>
      <c r="M3649" s="196"/>
      <c r="S3649" s="270"/>
    </row>
    <row r="3650" spans="1:19" s="195" customFormat="1">
      <c r="A3650" s="216"/>
      <c r="C3650" s="196"/>
      <c r="J3650" s="196"/>
      <c r="M3650" s="196"/>
      <c r="S3650" s="270"/>
    </row>
    <row r="3651" spans="1:19" s="195" customFormat="1">
      <c r="A3651" s="216"/>
      <c r="C3651" s="196"/>
      <c r="J3651" s="196"/>
      <c r="M3651" s="196"/>
      <c r="S3651" s="270"/>
    </row>
    <row r="3652" spans="1:19" s="195" customFormat="1">
      <c r="A3652" s="216"/>
      <c r="C3652" s="196"/>
      <c r="J3652" s="196"/>
      <c r="M3652" s="196"/>
      <c r="S3652" s="270"/>
    </row>
    <row r="3653" spans="1:19" s="195" customFormat="1">
      <c r="A3653" s="216"/>
      <c r="C3653" s="196"/>
      <c r="J3653" s="196"/>
      <c r="M3653" s="196"/>
      <c r="S3653" s="270"/>
    </row>
    <row r="3654" spans="1:19" s="195" customFormat="1">
      <c r="A3654" s="216"/>
      <c r="C3654" s="196"/>
      <c r="J3654" s="196"/>
      <c r="M3654" s="196"/>
      <c r="S3654" s="270"/>
    </row>
    <row r="3655" spans="1:19" s="195" customFormat="1">
      <c r="A3655" s="216"/>
      <c r="C3655" s="196"/>
      <c r="J3655" s="196"/>
      <c r="M3655" s="196"/>
      <c r="S3655" s="270"/>
    </row>
    <row r="3656" spans="1:19" s="195" customFormat="1">
      <c r="A3656" s="216"/>
      <c r="C3656" s="196"/>
      <c r="J3656" s="196"/>
      <c r="M3656" s="196"/>
      <c r="S3656" s="270"/>
    </row>
    <row r="3657" spans="1:19" s="195" customFormat="1">
      <c r="A3657" s="216"/>
      <c r="C3657" s="196"/>
      <c r="J3657" s="196"/>
      <c r="M3657" s="196"/>
      <c r="S3657" s="270"/>
    </row>
    <row r="3658" spans="1:19" s="195" customFormat="1">
      <c r="A3658" s="216"/>
      <c r="C3658" s="196"/>
      <c r="J3658" s="196"/>
      <c r="M3658" s="196"/>
      <c r="S3658" s="270"/>
    </row>
    <row r="3659" spans="1:19" s="195" customFormat="1">
      <c r="A3659" s="216"/>
      <c r="C3659" s="196"/>
      <c r="J3659" s="196"/>
      <c r="M3659" s="196"/>
      <c r="S3659" s="270"/>
    </row>
    <row r="3660" spans="1:19" s="195" customFormat="1">
      <c r="A3660" s="216"/>
      <c r="C3660" s="196"/>
      <c r="J3660" s="196"/>
      <c r="M3660" s="196"/>
      <c r="S3660" s="270"/>
    </row>
    <row r="3661" spans="1:19" s="195" customFormat="1">
      <c r="A3661" s="216"/>
      <c r="C3661" s="196"/>
      <c r="J3661" s="196"/>
      <c r="M3661" s="196"/>
      <c r="S3661" s="270"/>
    </row>
    <row r="3662" spans="1:19" s="195" customFormat="1">
      <c r="A3662" s="216"/>
      <c r="C3662" s="196"/>
      <c r="J3662" s="196"/>
      <c r="M3662" s="196"/>
      <c r="S3662" s="270"/>
    </row>
    <row r="3663" spans="1:19" s="195" customFormat="1">
      <c r="A3663" s="216"/>
      <c r="C3663" s="196"/>
      <c r="J3663" s="196"/>
      <c r="M3663" s="196"/>
      <c r="S3663" s="270"/>
    </row>
    <row r="3664" spans="1:19" s="195" customFormat="1">
      <c r="A3664" s="216"/>
      <c r="C3664" s="196"/>
      <c r="J3664" s="196"/>
      <c r="M3664" s="196"/>
      <c r="S3664" s="270"/>
    </row>
    <row r="3665" spans="1:19" s="195" customFormat="1">
      <c r="A3665" s="216"/>
      <c r="C3665" s="196"/>
      <c r="J3665" s="196"/>
      <c r="M3665" s="196"/>
      <c r="S3665" s="270"/>
    </row>
    <row r="3666" spans="1:19" s="195" customFormat="1">
      <c r="A3666" s="216"/>
      <c r="C3666" s="196"/>
      <c r="J3666" s="196"/>
      <c r="M3666" s="196"/>
      <c r="S3666" s="270"/>
    </row>
    <row r="3667" spans="1:19" s="195" customFormat="1">
      <c r="A3667" s="216"/>
      <c r="C3667" s="196"/>
      <c r="J3667" s="196"/>
      <c r="M3667" s="196"/>
      <c r="S3667" s="270"/>
    </row>
    <row r="3668" spans="1:19" s="195" customFormat="1">
      <c r="A3668" s="216"/>
      <c r="C3668" s="196"/>
      <c r="J3668" s="196"/>
      <c r="M3668" s="196"/>
      <c r="S3668" s="270"/>
    </row>
    <row r="3669" spans="1:19" s="195" customFormat="1">
      <c r="A3669" s="216"/>
      <c r="C3669" s="196"/>
      <c r="J3669" s="196"/>
      <c r="M3669" s="196"/>
      <c r="S3669" s="270"/>
    </row>
    <row r="3670" spans="1:19" s="195" customFormat="1">
      <c r="A3670" s="216"/>
      <c r="C3670" s="196"/>
      <c r="J3670" s="196"/>
      <c r="M3670" s="196"/>
      <c r="S3670" s="270"/>
    </row>
    <row r="3671" spans="1:19" s="195" customFormat="1">
      <c r="A3671" s="216"/>
      <c r="C3671" s="196"/>
      <c r="J3671" s="196"/>
      <c r="M3671" s="196"/>
      <c r="S3671" s="270"/>
    </row>
    <row r="3672" spans="1:19" s="195" customFormat="1">
      <c r="A3672" s="216"/>
      <c r="C3672" s="196"/>
      <c r="J3672" s="196"/>
      <c r="M3672" s="196"/>
      <c r="S3672" s="270"/>
    </row>
    <row r="3673" spans="1:19" s="195" customFormat="1">
      <c r="A3673" s="216"/>
      <c r="C3673" s="196"/>
      <c r="J3673" s="196"/>
      <c r="M3673" s="196"/>
      <c r="S3673" s="270"/>
    </row>
    <row r="3674" spans="1:19" s="195" customFormat="1">
      <c r="A3674" s="216"/>
      <c r="C3674" s="196"/>
      <c r="J3674" s="196"/>
      <c r="M3674" s="196"/>
      <c r="S3674" s="270"/>
    </row>
    <row r="3675" spans="1:19" s="195" customFormat="1">
      <c r="A3675" s="216"/>
      <c r="C3675" s="196"/>
      <c r="J3675" s="196"/>
      <c r="M3675" s="196"/>
      <c r="S3675" s="270"/>
    </row>
    <row r="3676" spans="1:19" s="195" customFormat="1">
      <c r="A3676" s="216"/>
      <c r="C3676" s="196"/>
      <c r="J3676" s="196"/>
      <c r="M3676" s="196"/>
      <c r="S3676" s="270"/>
    </row>
    <row r="3677" spans="1:19" s="195" customFormat="1">
      <c r="A3677" s="216"/>
      <c r="C3677" s="196"/>
      <c r="J3677" s="196"/>
      <c r="M3677" s="196"/>
      <c r="S3677" s="270"/>
    </row>
    <row r="3678" spans="1:19" s="195" customFormat="1">
      <c r="A3678" s="216"/>
      <c r="C3678" s="196"/>
      <c r="J3678" s="196"/>
      <c r="M3678" s="196"/>
      <c r="S3678" s="270"/>
    </row>
    <row r="3679" spans="1:19" s="195" customFormat="1">
      <c r="A3679" s="216"/>
      <c r="C3679" s="196"/>
      <c r="J3679" s="196"/>
      <c r="M3679" s="196"/>
      <c r="S3679" s="270"/>
    </row>
    <row r="3680" spans="1:19" s="195" customFormat="1">
      <c r="A3680" s="216"/>
      <c r="C3680" s="196"/>
      <c r="J3680" s="196"/>
      <c r="M3680" s="196"/>
      <c r="S3680" s="270"/>
    </row>
    <row r="3681" spans="1:19" s="195" customFormat="1">
      <c r="A3681" s="216"/>
      <c r="C3681" s="196"/>
      <c r="J3681" s="196"/>
      <c r="M3681" s="196"/>
      <c r="S3681" s="270"/>
    </row>
    <row r="3682" spans="1:19" s="195" customFormat="1">
      <c r="A3682" s="216"/>
      <c r="C3682" s="196"/>
      <c r="J3682" s="196"/>
      <c r="M3682" s="196"/>
      <c r="S3682" s="270"/>
    </row>
    <row r="3683" spans="1:19" s="195" customFormat="1">
      <c r="A3683" s="216"/>
      <c r="C3683" s="196"/>
      <c r="J3683" s="196"/>
      <c r="M3683" s="196"/>
      <c r="S3683" s="270"/>
    </row>
    <row r="3684" spans="1:19" s="195" customFormat="1">
      <c r="A3684" s="216"/>
      <c r="C3684" s="196"/>
      <c r="J3684" s="196"/>
      <c r="M3684" s="196"/>
      <c r="S3684" s="270"/>
    </row>
    <row r="3685" spans="1:19" s="195" customFormat="1">
      <c r="A3685" s="216"/>
      <c r="C3685" s="196"/>
      <c r="J3685" s="196"/>
      <c r="M3685" s="196"/>
      <c r="S3685" s="270"/>
    </row>
    <row r="3686" spans="1:19" s="195" customFormat="1">
      <c r="A3686" s="216"/>
      <c r="C3686" s="196"/>
      <c r="J3686" s="196"/>
      <c r="M3686" s="196"/>
      <c r="S3686" s="270"/>
    </row>
    <row r="3687" spans="1:19" s="195" customFormat="1">
      <c r="A3687" s="216"/>
      <c r="C3687" s="196"/>
      <c r="J3687" s="196"/>
      <c r="M3687" s="196"/>
      <c r="S3687" s="270"/>
    </row>
    <row r="3688" spans="1:19" s="195" customFormat="1">
      <c r="A3688" s="216"/>
      <c r="C3688" s="196"/>
      <c r="J3688" s="196"/>
      <c r="M3688" s="196"/>
      <c r="S3688" s="270"/>
    </row>
    <row r="3689" spans="1:19" s="195" customFormat="1">
      <c r="A3689" s="216"/>
      <c r="C3689" s="196"/>
      <c r="J3689" s="196"/>
      <c r="M3689" s="196"/>
      <c r="S3689" s="270"/>
    </row>
    <row r="3690" spans="1:19" s="195" customFormat="1">
      <c r="A3690" s="216"/>
      <c r="C3690" s="196"/>
      <c r="J3690" s="196"/>
      <c r="M3690" s="196"/>
      <c r="S3690" s="270"/>
    </row>
    <row r="3691" spans="1:19" s="195" customFormat="1">
      <c r="A3691" s="216"/>
      <c r="C3691" s="196"/>
      <c r="J3691" s="196"/>
      <c r="M3691" s="196"/>
      <c r="S3691" s="270"/>
    </row>
    <row r="3692" spans="1:19" s="195" customFormat="1">
      <c r="A3692" s="216"/>
      <c r="C3692" s="196"/>
      <c r="J3692" s="196"/>
      <c r="M3692" s="196"/>
      <c r="S3692" s="270"/>
    </row>
    <row r="3693" spans="1:19" s="195" customFormat="1">
      <c r="A3693" s="216"/>
      <c r="C3693" s="196"/>
      <c r="J3693" s="196"/>
      <c r="M3693" s="196"/>
      <c r="S3693" s="270"/>
    </row>
    <row r="3694" spans="1:19" s="195" customFormat="1">
      <c r="A3694" s="216"/>
      <c r="C3694" s="196"/>
      <c r="J3694" s="196"/>
      <c r="M3694" s="196"/>
      <c r="S3694" s="270"/>
    </row>
    <row r="3695" spans="1:19" s="195" customFormat="1">
      <c r="A3695" s="216"/>
      <c r="C3695" s="196"/>
      <c r="J3695" s="196"/>
      <c r="M3695" s="196"/>
      <c r="S3695" s="270"/>
    </row>
    <row r="3696" spans="1:19" s="195" customFormat="1">
      <c r="A3696" s="216"/>
      <c r="C3696" s="196"/>
      <c r="J3696" s="196"/>
      <c r="M3696" s="196"/>
      <c r="S3696" s="270"/>
    </row>
    <row r="3697" spans="1:19" s="195" customFormat="1">
      <c r="A3697" s="216"/>
      <c r="C3697" s="196"/>
      <c r="J3697" s="196"/>
      <c r="M3697" s="196"/>
      <c r="S3697" s="270"/>
    </row>
    <row r="3698" spans="1:19" s="195" customFormat="1">
      <c r="A3698" s="216"/>
      <c r="C3698" s="196"/>
      <c r="J3698" s="196"/>
      <c r="M3698" s="196"/>
      <c r="S3698" s="270"/>
    </row>
    <row r="3699" spans="1:19" s="195" customFormat="1">
      <c r="A3699" s="216"/>
      <c r="C3699" s="196"/>
      <c r="J3699" s="196"/>
      <c r="M3699" s="196"/>
      <c r="S3699" s="270"/>
    </row>
    <row r="3700" spans="1:19" s="195" customFormat="1">
      <c r="A3700" s="216"/>
      <c r="C3700" s="196"/>
      <c r="J3700" s="196"/>
      <c r="M3700" s="196"/>
      <c r="S3700" s="270"/>
    </row>
    <row r="3701" spans="1:19" s="195" customFormat="1">
      <c r="A3701" s="216"/>
      <c r="C3701" s="196"/>
      <c r="J3701" s="196"/>
      <c r="M3701" s="196"/>
      <c r="S3701" s="270"/>
    </row>
    <row r="3702" spans="1:19" s="195" customFormat="1">
      <c r="A3702" s="216"/>
      <c r="C3702" s="196"/>
      <c r="J3702" s="196"/>
      <c r="M3702" s="196"/>
      <c r="S3702" s="270"/>
    </row>
    <row r="3703" spans="1:19" s="195" customFormat="1">
      <c r="A3703" s="216"/>
      <c r="C3703" s="196"/>
      <c r="J3703" s="196"/>
      <c r="M3703" s="196"/>
      <c r="S3703" s="270"/>
    </row>
    <row r="3704" spans="1:19" s="195" customFormat="1">
      <c r="A3704" s="216"/>
      <c r="C3704" s="196"/>
      <c r="J3704" s="196"/>
      <c r="M3704" s="196"/>
      <c r="S3704" s="270"/>
    </row>
    <row r="3705" spans="1:19" s="195" customFormat="1">
      <c r="A3705" s="216"/>
      <c r="C3705" s="196"/>
      <c r="J3705" s="196"/>
      <c r="M3705" s="196"/>
      <c r="S3705" s="270"/>
    </row>
    <row r="3706" spans="1:19" s="195" customFormat="1">
      <c r="A3706" s="216"/>
      <c r="C3706" s="196"/>
      <c r="J3706" s="196"/>
      <c r="M3706" s="196"/>
      <c r="S3706" s="270"/>
    </row>
    <row r="3707" spans="1:19" s="195" customFormat="1">
      <c r="A3707" s="216"/>
      <c r="C3707" s="196"/>
      <c r="J3707" s="196"/>
      <c r="M3707" s="196"/>
      <c r="S3707" s="270"/>
    </row>
    <row r="3708" spans="1:19" s="195" customFormat="1">
      <c r="A3708" s="216"/>
      <c r="C3708" s="196"/>
      <c r="J3708" s="196"/>
      <c r="M3708" s="196"/>
      <c r="S3708" s="270"/>
    </row>
    <row r="3709" spans="1:19" s="195" customFormat="1">
      <c r="A3709" s="216"/>
      <c r="C3709" s="196"/>
      <c r="J3709" s="196"/>
      <c r="M3709" s="196"/>
      <c r="S3709" s="270"/>
    </row>
    <row r="3710" spans="1:19" s="195" customFormat="1">
      <c r="A3710" s="216"/>
      <c r="C3710" s="196"/>
      <c r="J3710" s="196"/>
      <c r="M3710" s="196"/>
      <c r="S3710" s="270"/>
    </row>
    <row r="3711" spans="1:19" s="195" customFormat="1">
      <c r="A3711" s="216"/>
      <c r="C3711" s="196"/>
      <c r="J3711" s="196"/>
      <c r="M3711" s="196"/>
      <c r="S3711" s="270"/>
    </row>
    <row r="3712" spans="1:19" s="195" customFormat="1">
      <c r="A3712" s="216"/>
      <c r="C3712" s="196"/>
      <c r="J3712" s="196"/>
      <c r="M3712" s="196"/>
      <c r="S3712" s="270"/>
    </row>
    <row r="3713" spans="1:19" s="195" customFormat="1">
      <c r="A3713" s="216"/>
      <c r="C3713" s="196"/>
      <c r="J3713" s="196"/>
      <c r="M3713" s="196"/>
      <c r="S3713" s="270"/>
    </row>
    <row r="3714" spans="1:19" s="195" customFormat="1">
      <c r="A3714" s="216"/>
      <c r="C3714" s="196"/>
      <c r="J3714" s="196"/>
      <c r="M3714" s="196"/>
      <c r="S3714" s="270"/>
    </row>
    <row r="3715" spans="1:19" s="195" customFormat="1">
      <c r="A3715" s="216"/>
      <c r="C3715" s="196"/>
      <c r="J3715" s="196"/>
      <c r="M3715" s="196"/>
      <c r="S3715" s="270"/>
    </row>
    <row r="3716" spans="1:19" s="195" customFormat="1">
      <c r="A3716" s="216"/>
      <c r="C3716" s="196"/>
      <c r="J3716" s="196"/>
      <c r="M3716" s="196"/>
      <c r="S3716" s="270"/>
    </row>
    <row r="3717" spans="1:19" s="195" customFormat="1">
      <c r="A3717" s="216"/>
      <c r="C3717" s="196"/>
      <c r="J3717" s="196"/>
      <c r="M3717" s="196"/>
      <c r="S3717" s="270"/>
    </row>
    <row r="3718" spans="1:19" s="195" customFormat="1">
      <c r="A3718" s="216"/>
      <c r="C3718" s="196"/>
      <c r="J3718" s="196"/>
      <c r="M3718" s="196"/>
      <c r="S3718" s="270"/>
    </row>
    <row r="3719" spans="1:19" s="195" customFormat="1">
      <c r="A3719" s="216"/>
      <c r="C3719" s="196"/>
      <c r="J3719" s="196"/>
      <c r="M3719" s="196"/>
      <c r="S3719" s="270"/>
    </row>
    <row r="3720" spans="1:19" s="195" customFormat="1">
      <c r="A3720" s="216"/>
      <c r="C3720" s="196"/>
      <c r="J3720" s="196"/>
      <c r="M3720" s="196"/>
      <c r="S3720" s="270"/>
    </row>
    <row r="3721" spans="1:19" s="195" customFormat="1">
      <c r="A3721" s="216"/>
      <c r="C3721" s="196"/>
      <c r="J3721" s="196"/>
      <c r="M3721" s="196"/>
      <c r="S3721" s="270"/>
    </row>
    <row r="3722" spans="1:19" s="195" customFormat="1">
      <c r="A3722" s="216"/>
      <c r="C3722" s="196"/>
      <c r="J3722" s="196"/>
      <c r="M3722" s="196"/>
      <c r="S3722" s="270"/>
    </row>
    <row r="3723" spans="1:19" s="195" customFormat="1">
      <c r="A3723" s="216"/>
      <c r="C3723" s="196"/>
      <c r="J3723" s="196"/>
      <c r="M3723" s="196"/>
      <c r="S3723" s="270"/>
    </row>
    <row r="3724" spans="1:19" s="195" customFormat="1">
      <c r="A3724" s="216"/>
      <c r="C3724" s="196"/>
      <c r="J3724" s="196"/>
      <c r="M3724" s="196"/>
      <c r="S3724" s="270"/>
    </row>
    <row r="3725" spans="1:19" s="195" customFormat="1">
      <c r="A3725" s="216"/>
      <c r="C3725" s="196"/>
      <c r="J3725" s="196"/>
      <c r="M3725" s="196"/>
      <c r="S3725" s="270"/>
    </row>
    <row r="3726" spans="1:19" s="195" customFormat="1">
      <c r="A3726" s="216"/>
      <c r="C3726" s="196"/>
      <c r="J3726" s="196"/>
      <c r="M3726" s="196"/>
      <c r="S3726" s="270"/>
    </row>
    <row r="3727" spans="1:19" s="195" customFormat="1">
      <c r="A3727" s="216"/>
      <c r="C3727" s="196"/>
      <c r="J3727" s="196"/>
      <c r="M3727" s="196"/>
      <c r="S3727" s="270"/>
    </row>
    <row r="3728" spans="1:19" s="195" customFormat="1">
      <c r="A3728" s="216"/>
      <c r="C3728" s="196"/>
      <c r="J3728" s="196"/>
      <c r="M3728" s="196"/>
      <c r="S3728" s="270"/>
    </row>
    <row r="3729" spans="1:19" s="195" customFormat="1">
      <c r="A3729" s="216"/>
      <c r="C3729" s="196"/>
      <c r="J3729" s="196"/>
      <c r="M3729" s="196"/>
      <c r="S3729" s="270"/>
    </row>
    <row r="3730" spans="1:19" s="195" customFormat="1">
      <c r="A3730" s="216"/>
      <c r="C3730" s="196"/>
      <c r="J3730" s="196"/>
      <c r="M3730" s="196"/>
      <c r="S3730" s="270"/>
    </row>
    <row r="3731" spans="1:19" s="195" customFormat="1">
      <c r="A3731" s="216"/>
      <c r="C3731" s="196"/>
      <c r="J3731" s="196"/>
      <c r="M3731" s="196"/>
      <c r="S3731" s="270"/>
    </row>
    <row r="3732" spans="1:19" s="195" customFormat="1">
      <c r="A3732" s="216"/>
      <c r="C3732" s="196"/>
      <c r="J3732" s="196"/>
      <c r="M3732" s="196"/>
      <c r="S3732" s="270"/>
    </row>
    <row r="3733" spans="1:19" s="195" customFormat="1">
      <c r="A3733" s="216"/>
      <c r="C3733" s="196"/>
      <c r="J3733" s="196"/>
      <c r="M3733" s="196"/>
      <c r="S3733" s="270"/>
    </row>
    <row r="3734" spans="1:19" s="195" customFormat="1">
      <c r="A3734" s="216"/>
      <c r="C3734" s="196"/>
      <c r="J3734" s="196"/>
      <c r="M3734" s="196"/>
      <c r="S3734" s="270"/>
    </row>
    <row r="3735" spans="1:19" s="195" customFormat="1">
      <c r="A3735" s="216"/>
      <c r="C3735" s="196"/>
      <c r="J3735" s="196"/>
      <c r="M3735" s="196"/>
      <c r="S3735" s="270"/>
    </row>
    <row r="3736" spans="1:19" s="195" customFormat="1">
      <c r="A3736" s="216"/>
      <c r="C3736" s="196"/>
      <c r="J3736" s="196"/>
      <c r="M3736" s="196"/>
      <c r="S3736" s="270"/>
    </row>
    <row r="3737" spans="1:19" s="195" customFormat="1">
      <c r="A3737" s="216"/>
      <c r="C3737" s="196"/>
      <c r="J3737" s="196"/>
      <c r="M3737" s="196"/>
      <c r="S3737" s="270"/>
    </row>
    <row r="3738" spans="1:19" s="195" customFormat="1">
      <c r="A3738" s="216"/>
      <c r="C3738" s="196"/>
      <c r="J3738" s="196"/>
      <c r="M3738" s="196"/>
      <c r="S3738" s="270"/>
    </row>
    <row r="3739" spans="1:19" s="195" customFormat="1">
      <c r="A3739" s="216"/>
      <c r="C3739" s="196"/>
      <c r="J3739" s="196"/>
      <c r="M3739" s="196"/>
      <c r="S3739" s="270"/>
    </row>
    <row r="3740" spans="1:19" s="195" customFormat="1">
      <c r="A3740" s="216"/>
      <c r="C3740" s="196"/>
      <c r="J3740" s="196"/>
      <c r="M3740" s="196"/>
      <c r="S3740" s="270"/>
    </row>
    <row r="3741" spans="1:19" s="195" customFormat="1">
      <c r="A3741" s="216"/>
      <c r="C3741" s="196"/>
      <c r="J3741" s="196"/>
      <c r="M3741" s="196"/>
      <c r="S3741" s="270"/>
    </row>
    <row r="3742" spans="1:19" s="195" customFormat="1">
      <c r="A3742" s="216"/>
      <c r="C3742" s="196"/>
      <c r="J3742" s="196"/>
      <c r="M3742" s="196"/>
      <c r="S3742" s="270"/>
    </row>
    <row r="3743" spans="1:19" s="195" customFormat="1">
      <c r="A3743" s="216"/>
      <c r="C3743" s="196"/>
      <c r="J3743" s="196"/>
      <c r="M3743" s="196"/>
      <c r="S3743" s="270"/>
    </row>
    <row r="3744" spans="1:19" s="195" customFormat="1">
      <c r="A3744" s="216"/>
      <c r="C3744" s="196"/>
      <c r="J3744" s="196"/>
      <c r="M3744" s="196"/>
      <c r="S3744" s="270"/>
    </row>
    <row r="3745" spans="1:19" s="195" customFormat="1">
      <c r="A3745" s="216"/>
      <c r="C3745" s="196"/>
      <c r="J3745" s="196"/>
      <c r="M3745" s="196"/>
      <c r="S3745" s="270"/>
    </row>
    <row r="3746" spans="1:19" s="195" customFormat="1">
      <c r="A3746" s="216"/>
      <c r="C3746" s="196"/>
      <c r="J3746" s="196"/>
      <c r="M3746" s="196"/>
      <c r="S3746" s="270"/>
    </row>
    <row r="3747" spans="1:19" s="195" customFormat="1">
      <c r="A3747" s="216"/>
      <c r="C3747" s="196"/>
      <c r="J3747" s="196"/>
      <c r="M3747" s="196"/>
      <c r="S3747" s="270"/>
    </row>
    <row r="3748" spans="1:19" s="195" customFormat="1">
      <c r="A3748" s="216"/>
      <c r="C3748" s="196"/>
      <c r="J3748" s="196"/>
      <c r="M3748" s="196"/>
      <c r="S3748" s="270"/>
    </row>
    <row r="3749" spans="1:19" s="195" customFormat="1">
      <c r="A3749" s="216"/>
      <c r="C3749" s="196"/>
      <c r="J3749" s="196"/>
      <c r="M3749" s="196"/>
      <c r="S3749" s="270"/>
    </row>
    <row r="3750" spans="1:19" s="195" customFormat="1">
      <c r="A3750" s="216"/>
      <c r="C3750" s="196"/>
      <c r="J3750" s="196"/>
      <c r="M3750" s="196"/>
      <c r="S3750" s="270"/>
    </row>
    <row r="3751" spans="1:19" s="195" customFormat="1">
      <c r="A3751" s="216"/>
      <c r="C3751" s="196"/>
      <c r="J3751" s="196"/>
      <c r="M3751" s="196"/>
      <c r="S3751" s="270"/>
    </row>
    <row r="3752" spans="1:19" s="195" customFormat="1">
      <c r="A3752" s="216"/>
      <c r="C3752" s="196"/>
      <c r="J3752" s="196"/>
      <c r="M3752" s="196"/>
      <c r="S3752" s="270"/>
    </row>
    <row r="3753" spans="1:19" s="195" customFormat="1">
      <c r="A3753" s="216"/>
      <c r="C3753" s="196"/>
      <c r="J3753" s="196"/>
      <c r="M3753" s="196"/>
      <c r="S3753" s="270"/>
    </row>
    <row r="3754" spans="1:19" s="195" customFormat="1">
      <c r="A3754" s="216"/>
      <c r="C3754" s="196"/>
      <c r="J3754" s="196"/>
      <c r="M3754" s="196"/>
      <c r="S3754" s="270"/>
    </row>
    <row r="3755" spans="1:19" s="195" customFormat="1">
      <c r="A3755" s="216"/>
      <c r="C3755" s="196"/>
      <c r="J3755" s="196"/>
      <c r="M3755" s="196"/>
      <c r="S3755" s="270"/>
    </row>
    <row r="3756" spans="1:19" s="195" customFormat="1">
      <c r="A3756" s="216"/>
      <c r="C3756" s="196"/>
      <c r="J3756" s="196"/>
      <c r="M3756" s="196"/>
      <c r="S3756" s="270"/>
    </row>
    <row r="3757" spans="1:19" s="195" customFormat="1">
      <c r="A3757" s="216"/>
      <c r="C3757" s="196"/>
      <c r="J3757" s="196"/>
      <c r="M3757" s="196"/>
      <c r="S3757" s="270"/>
    </row>
    <row r="3758" spans="1:19" s="195" customFormat="1">
      <c r="A3758" s="216"/>
      <c r="C3758" s="196"/>
      <c r="J3758" s="196"/>
      <c r="M3758" s="196"/>
      <c r="S3758" s="270"/>
    </row>
    <row r="3759" spans="1:19" s="195" customFormat="1">
      <c r="A3759" s="216"/>
      <c r="C3759" s="196"/>
      <c r="J3759" s="196"/>
      <c r="M3759" s="196"/>
      <c r="S3759" s="270"/>
    </row>
    <row r="3760" spans="1:19" s="195" customFormat="1">
      <c r="A3760" s="216"/>
      <c r="C3760" s="196"/>
      <c r="J3760" s="196"/>
      <c r="M3760" s="196"/>
      <c r="S3760" s="270"/>
    </row>
    <row r="3761" spans="1:19" s="195" customFormat="1">
      <c r="A3761" s="216"/>
      <c r="C3761" s="196"/>
      <c r="J3761" s="196"/>
      <c r="M3761" s="196"/>
      <c r="S3761" s="270"/>
    </row>
    <row r="3762" spans="1:19" s="195" customFormat="1">
      <c r="A3762" s="216"/>
      <c r="C3762" s="196"/>
      <c r="J3762" s="196"/>
      <c r="M3762" s="196"/>
      <c r="S3762" s="270"/>
    </row>
    <row r="3763" spans="1:19" s="195" customFormat="1">
      <c r="A3763" s="216"/>
      <c r="C3763" s="196"/>
      <c r="J3763" s="196"/>
      <c r="M3763" s="196"/>
      <c r="S3763" s="270"/>
    </row>
    <row r="3764" spans="1:19" s="195" customFormat="1">
      <c r="A3764" s="216"/>
      <c r="C3764" s="196"/>
      <c r="J3764" s="196"/>
      <c r="M3764" s="196"/>
      <c r="S3764" s="270"/>
    </row>
    <row r="3765" spans="1:19" s="195" customFormat="1">
      <c r="A3765" s="216"/>
      <c r="C3765" s="196"/>
      <c r="J3765" s="196"/>
      <c r="M3765" s="196"/>
      <c r="S3765" s="270"/>
    </row>
    <row r="3766" spans="1:19" s="195" customFormat="1">
      <c r="A3766" s="216"/>
      <c r="C3766" s="196"/>
      <c r="J3766" s="196"/>
      <c r="M3766" s="196"/>
      <c r="S3766" s="270"/>
    </row>
    <row r="3767" spans="1:19" s="195" customFormat="1">
      <c r="A3767" s="216"/>
      <c r="C3767" s="196"/>
      <c r="J3767" s="196"/>
      <c r="M3767" s="196"/>
      <c r="S3767" s="270"/>
    </row>
    <row r="3768" spans="1:19" s="195" customFormat="1">
      <c r="A3768" s="216"/>
      <c r="C3768" s="196"/>
      <c r="J3768" s="196"/>
      <c r="M3768" s="196"/>
      <c r="S3768" s="270"/>
    </row>
    <row r="3769" spans="1:19" s="195" customFormat="1">
      <c r="A3769" s="216"/>
      <c r="C3769" s="196"/>
      <c r="J3769" s="196"/>
      <c r="M3769" s="196"/>
      <c r="S3769" s="270"/>
    </row>
    <row r="3770" spans="1:19" s="195" customFormat="1">
      <c r="A3770" s="216"/>
      <c r="C3770" s="196"/>
      <c r="J3770" s="196"/>
      <c r="M3770" s="196"/>
      <c r="S3770" s="270"/>
    </row>
    <row r="3771" spans="1:19" s="195" customFormat="1">
      <c r="A3771" s="216"/>
      <c r="C3771" s="196"/>
      <c r="J3771" s="196"/>
      <c r="M3771" s="196"/>
      <c r="S3771" s="270"/>
    </row>
    <row r="3772" spans="1:19" s="195" customFormat="1">
      <c r="A3772" s="216"/>
      <c r="C3772" s="196"/>
      <c r="J3772" s="196"/>
      <c r="M3772" s="196"/>
      <c r="S3772" s="270"/>
    </row>
    <row r="3773" spans="1:19" s="195" customFormat="1">
      <c r="A3773" s="216"/>
      <c r="C3773" s="196"/>
      <c r="J3773" s="196"/>
      <c r="M3773" s="196"/>
      <c r="S3773" s="270"/>
    </row>
    <row r="3774" spans="1:19" s="195" customFormat="1">
      <c r="A3774" s="216"/>
      <c r="C3774" s="196"/>
      <c r="J3774" s="196"/>
      <c r="M3774" s="196"/>
      <c r="S3774" s="270"/>
    </row>
    <row r="3775" spans="1:19" s="195" customFormat="1">
      <c r="A3775" s="216"/>
      <c r="C3775" s="196"/>
      <c r="J3775" s="196"/>
      <c r="M3775" s="196"/>
      <c r="S3775" s="270"/>
    </row>
    <row r="3776" spans="1:19" s="195" customFormat="1">
      <c r="A3776" s="216"/>
      <c r="C3776" s="196"/>
      <c r="J3776" s="196"/>
      <c r="M3776" s="196"/>
      <c r="S3776" s="270"/>
    </row>
    <row r="3777" spans="1:19" s="195" customFormat="1">
      <c r="A3777" s="216"/>
      <c r="C3777" s="196"/>
      <c r="J3777" s="196"/>
      <c r="M3777" s="196"/>
      <c r="S3777" s="270"/>
    </row>
    <row r="3778" spans="1:19" s="195" customFormat="1">
      <c r="A3778" s="216"/>
      <c r="C3778" s="196"/>
      <c r="J3778" s="196"/>
      <c r="M3778" s="196"/>
      <c r="S3778" s="270"/>
    </row>
    <row r="3779" spans="1:19" s="195" customFormat="1">
      <c r="A3779" s="216"/>
      <c r="C3779" s="196"/>
      <c r="J3779" s="196"/>
      <c r="M3779" s="196"/>
      <c r="S3779" s="270"/>
    </row>
    <row r="3780" spans="1:19" s="195" customFormat="1">
      <c r="A3780" s="216"/>
      <c r="C3780" s="196"/>
      <c r="J3780" s="196"/>
      <c r="M3780" s="196"/>
      <c r="S3780" s="270"/>
    </row>
    <row r="3781" spans="1:19" s="195" customFormat="1">
      <c r="A3781" s="216"/>
      <c r="C3781" s="196"/>
      <c r="J3781" s="196"/>
      <c r="M3781" s="196"/>
      <c r="S3781" s="270"/>
    </row>
    <row r="3782" spans="1:19" s="195" customFormat="1">
      <c r="A3782" s="216"/>
      <c r="C3782" s="196"/>
      <c r="J3782" s="196"/>
      <c r="M3782" s="196"/>
      <c r="S3782" s="270"/>
    </row>
    <row r="3783" spans="1:19" s="195" customFormat="1">
      <c r="A3783" s="216"/>
      <c r="C3783" s="196"/>
      <c r="J3783" s="196"/>
      <c r="M3783" s="196"/>
      <c r="S3783" s="270"/>
    </row>
    <row r="3784" spans="1:19" s="195" customFormat="1">
      <c r="A3784" s="216"/>
      <c r="C3784" s="196"/>
      <c r="J3784" s="196"/>
      <c r="M3784" s="196"/>
      <c r="S3784" s="270"/>
    </row>
    <row r="3785" spans="1:19" s="195" customFormat="1">
      <c r="A3785" s="216"/>
      <c r="C3785" s="196"/>
      <c r="J3785" s="196"/>
      <c r="M3785" s="196"/>
      <c r="S3785" s="270"/>
    </row>
    <row r="3786" spans="1:19" s="195" customFormat="1">
      <c r="A3786" s="216"/>
      <c r="C3786" s="196"/>
      <c r="J3786" s="196"/>
      <c r="M3786" s="196"/>
      <c r="S3786" s="270"/>
    </row>
    <row r="3787" spans="1:19" s="195" customFormat="1">
      <c r="A3787" s="216"/>
      <c r="C3787" s="196"/>
      <c r="J3787" s="196"/>
      <c r="M3787" s="196"/>
      <c r="S3787" s="270"/>
    </row>
    <row r="3788" spans="1:19" s="195" customFormat="1">
      <c r="A3788" s="216"/>
      <c r="C3788" s="196"/>
      <c r="J3788" s="196"/>
      <c r="M3788" s="196"/>
      <c r="S3788" s="270"/>
    </row>
    <row r="3789" spans="1:19" s="195" customFormat="1">
      <c r="A3789" s="216"/>
      <c r="C3789" s="196"/>
      <c r="J3789" s="196"/>
      <c r="M3789" s="196"/>
      <c r="S3789" s="270"/>
    </row>
    <row r="3790" spans="1:19" s="195" customFormat="1">
      <c r="A3790" s="216"/>
      <c r="C3790" s="196"/>
      <c r="J3790" s="196"/>
      <c r="M3790" s="196"/>
      <c r="S3790" s="270"/>
    </row>
    <row r="3791" spans="1:19" s="195" customFormat="1">
      <c r="A3791" s="216"/>
      <c r="C3791" s="196"/>
      <c r="J3791" s="196"/>
      <c r="M3791" s="196"/>
      <c r="S3791" s="270"/>
    </row>
    <row r="3792" spans="1:19" s="195" customFormat="1">
      <c r="A3792" s="216"/>
      <c r="C3792" s="196"/>
      <c r="J3792" s="196"/>
      <c r="M3792" s="196"/>
      <c r="S3792" s="270"/>
    </row>
    <row r="3793" spans="1:19" s="195" customFormat="1">
      <c r="A3793" s="216"/>
      <c r="C3793" s="196"/>
      <c r="J3793" s="196"/>
      <c r="M3793" s="196"/>
      <c r="S3793" s="270"/>
    </row>
    <row r="3794" spans="1:19" s="195" customFormat="1">
      <c r="A3794" s="216"/>
      <c r="C3794" s="196"/>
      <c r="J3794" s="196"/>
      <c r="M3794" s="196"/>
      <c r="S3794" s="270"/>
    </row>
    <row r="3795" spans="1:19" s="195" customFormat="1">
      <c r="A3795" s="216"/>
      <c r="C3795" s="196"/>
      <c r="J3795" s="196"/>
      <c r="M3795" s="196"/>
      <c r="S3795" s="270"/>
    </row>
    <row r="3796" spans="1:19" s="195" customFormat="1">
      <c r="A3796" s="216"/>
      <c r="C3796" s="196"/>
      <c r="J3796" s="196"/>
      <c r="M3796" s="196"/>
      <c r="S3796" s="270"/>
    </row>
    <row r="3797" spans="1:19" s="195" customFormat="1">
      <c r="A3797" s="216"/>
      <c r="C3797" s="196"/>
      <c r="J3797" s="196"/>
      <c r="M3797" s="196"/>
      <c r="S3797" s="270"/>
    </row>
    <row r="3798" spans="1:19" s="195" customFormat="1">
      <c r="A3798" s="216"/>
      <c r="C3798" s="196"/>
      <c r="J3798" s="196"/>
      <c r="M3798" s="196"/>
      <c r="S3798" s="270"/>
    </row>
    <row r="3799" spans="1:19" s="195" customFormat="1">
      <c r="A3799" s="216"/>
      <c r="C3799" s="196"/>
      <c r="J3799" s="196"/>
      <c r="M3799" s="196"/>
      <c r="S3799" s="270"/>
    </row>
    <row r="3800" spans="1:19" s="195" customFormat="1">
      <c r="A3800" s="216"/>
      <c r="C3800" s="196"/>
      <c r="J3800" s="196"/>
      <c r="M3800" s="196"/>
      <c r="S3800" s="270"/>
    </row>
    <row r="3801" spans="1:19" s="195" customFormat="1">
      <c r="A3801" s="216"/>
      <c r="C3801" s="196"/>
      <c r="J3801" s="196"/>
      <c r="M3801" s="196"/>
      <c r="S3801" s="270"/>
    </row>
    <row r="3802" spans="1:19" s="195" customFormat="1">
      <c r="A3802" s="216"/>
      <c r="C3802" s="196"/>
      <c r="J3802" s="196"/>
      <c r="M3802" s="196"/>
      <c r="S3802" s="270"/>
    </row>
    <row r="3803" spans="1:19" s="195" customFormat="1">
      <c r="A3803" s="216"/>
      <c r="C3803" s="196"/>
      <c r="J3803" s="196"/>
      <c r="M3803" s="196"/>
      <c r="S3803" s="270"/>
    </row>
    <row r="3804" spans="1:19" s="195" customFormat="1">
      <c r="A3804" s="216"/>
      <c r="C3804" s="196"/>
      <c r="J3804" s="196"/>
      <c r="M3804" s="196"/>
      <c r="S3804" s="270"/>
    </row>
    <row r="3805" spans="1:19" s="195" customFormat="1">
      <c r="A3805" s="216"/>
      <c r="C3805" s="196"/>
      <c r="J3805" s="196"/>
      <c r="M3805" s="196"/>
      <c r="S3805" s="270"/>
    </row>
    <row r="3806" spans="1:19" s="195" customFormat="1">
      <c r="A3806" s="216"/>
      <c r="C3806" s="196"/>
      <c r="J3806" s="196"/>
      <c r="M3806" s="196"/>
      <c r="S3806" s="270"/>
    </row>
    <row r="3807" spans="1:19" s="195" customFormat="1">
      <c r="A3807" s="216"/>
      <c r="C3807" s="196"/>
      <c r="J3807" s="196"/>
      <c r="M3807" s="196"/>
      <c r="S3807" s="270"/>
    </row>
    <row r="3808" spans="1:19" s="195" customFormat="1">
      <c r="A3808" s="216"/>
      <c r="C3808" s="196"/>
      <c r="J3808" s="196"/>
      <c r="M3808" s="196"/>
      <c r="S3808" s="270"/>
    </row>
    <row r="3809" spans="1:19" s="195" customFormat="1">
      <c r="A3809" s="216"/>
      <c r="C3809" s="196"/>
      <c r="J3809" s="196"/>
      <c r="M3809" s="196"/>
      <c r="S3809" s="270"/>
    </row>
    <row r="3810" spans="1:19" s="195" customFormat="1">
      <c r="A3810" s="216"/>
      <c r="C3810" s="196"/>
      <c r="J3810" s="196"/>
      <c r="M3810" s="196"/>
      <c r="S3810" s="270"/>
    </row>
    <row r="3811" spans="1:19" s="195" customFormat="1">
      <c r="A3811" s="216"/>
      <c r="C3811" s="196"/>
      <c r="J3811" s="196"/>
      <c r="M3811" s="196"/>
      <c r="S3811" s="270"/>
    </row>
    <row r="3812" spans="1:19" s="195" customFormat="1">
      <c r="A3812" s="216"/>
      <c r="C3812" s="196"/>
      <c r="J3812" s="196"/>
      <c r="M3812" s="196"/>
      <c r="S3812" s="270"/>
    </row>
    <row r="3813" spans="1:19" s="195" customFormat="1">
      <c r="A3813" s="216"/>
      <c r="C3813" s="196"/>
      <c r="J3813" s="196"/>
      <c r="M3813" s="196"/>
      <c r="S3813" s="270"/>
    </row>
    <row r="3814" spans="1:19" s="195" customFormat="1">
      <c r="A3814" s="216"/>
      <c r="C3814" s="196"/>
      <c r="J3814" s="196"/>
      <c r="M3814" s="196"/>
      <c r="S3814" s="270"/>
    </row>
    <row r="3815" spans="1:19" s="195" customFormat="1">
      <c r="A3815" s="216"/>
      <c r="C3815" s="196"/>
      <c r="J3815" s="196"/>
      <c r="M3815" s="196"/>
      <c r="S3815" s="270"/>
    </row>
    <row r="3816" spans="1:19" s="195" customFormat="1">
      <c r="A3816" s="216"/>
      <c r="C3816" s="196"/>
      <c r="J3816" s="196"/>
      <c r="M3816" s="196"/>
      <c r="S3816" s="270"/>
    </row>
    <row r="3817" spans="1:19" s="195" customFormat="1">
      <c r="A3817" s="216"/>
      <c r="C3817" s="196"/>
      <c r="J3817" s="196"/>
      <c r="M3817" s="196"/>
      <c r="S3817" s="270"/>
    </row>
    <row r="3818" spans="1:19" s="195" customFormat="1">
      <c r="A3818" s="216"/>
      <c r="C3818" s="196"/>
      <c r="J3818" s="196"/>
      <c r="M3818" s="196"/>
      <c r="S3818" s="270"/>
    </row>
    <row r="3819" spans="1:19" s="195" customFormat="1">
      <c r="A3819" s="216"/>
      <c r="C3819" s="196"/>
      <c r="J3819" s="196"/>
      <c r="M3819" s="196"/>
      <c r="S3819" s="270"/>
    </row>
    <row r="3820" spans="1:19" s="195" customFormat="1">
      <c r="A3820" s="216"/>
      <c r="C3820" s="196"/>
      <c r="J3820" s="196"/>
      <c r="M3820" s="196"/>
      <c r="S3820" s="270"/>
    </row>
    <row r="3821" spans="1:19" s="195" customFormat="1">
      <c r="A3821" s="216"/>
      <c r="C3821" s="196"/>
      <c r="J3821" s="196"/>
      <c r="M3821" s="196"/>
      <c r="S3821" s="270"/>
    </row>
    <row r="3822" spans="1:19" s="195" customFormat="1">
      <c r="A3822" s="216"/>
      <c r="C3822" s="196"/>
      <c r="J3822" s="196"/>
      <c r="M3822" s="196"/>
      <c r="S3822" s="270"/>
    </row>
    <row r="3823" spans="1:19" s="195" customFormat="1">
      <c r="A3823" s="216"/>
      <c r="C3823" s="196"/>
      <c r="J3823" s="196"/>
      <c r="M3823" s="196"/>
      <c r="S3823" s="270"/>
    </row>
    <row r="3824" spans="1:19" s="195" customFormat="1">
      <c r="A3824" s="216"/>
      <c r="C3824" s="196"/>
      <c r="J3824" s="196"/>
      <c r="M3824" s="196"/>
      <c r="S3824" s="270"/>
    </row>
    <row r="3825" spans="1:19" s="195" customFormat="1">
      <c r="A3825" s="216"/>
      <c r="C3825" s="196"/>
      <c r="J3825" s="196"/>
      <c r="M3825" s="196"/>
      <c r="S3825" s="270"/>
    </row>
    <row r="3826" spans="1:19" s="195" customFormat="1">
      <c r="A3826" s="216"/>
      <c r="C3826" s="196"/>
      <c r="J3826" s="196"/>
      <c r="M3826" s="196"/>
      <c r="S3826" s="270"/>
    </row>
    <row r="3827" spans="1:19" s="195" customFormat="1">
      <c r="A3827" s="216"/>
      <c r="C3827" s="196"/>
      <c r="J3827" s="196"/>
      <c r="M3827" s="196"/>
      <c r="S3827" s="270"/>
    </row>
    <row r="3828" spans="1:19" s="195" customFormat="1">
      <c r="A3828" s="216"/>
      <c r="C3828" s="196"/>
      <c r="J3828" s="196"/>
      <c r="M3828" s="196"/>
      <c r="S3828" s="270"/>
    </row>
    <row r="3829" spans="1:19" s="195" customFormat="1">
      <c r="A3829" s="216"/>
      <c r="C3829" s="196"/>
      <c r="J3829" s="196"/>
      <c r="M3829" s="196"/>
      <c r="S3829" s="270"/>
    </row>
    <row r="3830" spans="1:19" s="195" customFormat="1">
      <c r="A3830" s="216"/>
      <c r="C3830" s="196"/>
      <c r="J3830" s="196"/>
      <c r="M3830" s="196"/>
      <c r="S3830" s="270"/>
    </row>
    <row r="3831" spans="1:19" s="195" customFormat="1">
      <c r="A3831" s="216"/>
      <c r="C3831" s="196"/>
      <c r="J3831" s="196"/>
      <c r="M3831" s="196"/>
      <c r="S3831" s="270"/>
    </row>
    <row r="3832" spans="1:19" s="195" customFormat="1">
      <c r="A3832" s="216"/>
      <c r="C3832" s="196"/>
      <c r="J3832" s="196"/>
      <c r="M3832" s="196"/>
      <c r="S3832" s="270"/>
    </row>
    <row r="3833" spans="1:19" s="195" customFormat="1">
      <c r="A3833" s="216"/>
      <c r="C3833" s="196"/>
      <c r="J3833" s="196"/>
      <c r="M3833" s="196"/>
      <c r="S3833" s="270"/>
    </row>
    <row r="3834" spans="1:19" s="195" customFormat="1">
      <c r="A3834" s="216"/>
      <c r="C3834" s="196"/>
      <c r="J3834" s="196"/>
      <c r="M3834" s="196"/>
      <c r="S3834" s="270"/>
    </row>
    <row r="3835" spans="1:19" s="195" customFormat="1">
      <c r="A3835" s="216"/>
      <c r="C3835" s="196"/>
      <c r="J3835" s="196"/>
      <c r="M3835" s="196"/>
      <c r="S3835" s="270"/>
    </row>
    <row r="3836" spans="1:19" s="195" customFormat="1">
      <c r="A3836" s="216"/>
      <c r="C3836" s="196"/>
      <c r="J3836" s="196"/>
      <c r="M3836" s="196"/>
      <c r="S3836" s="270"/>
    </row>
    <row r="3837" spans="1:19" s="195" customFormat="1">
      <c r="A3837" s="216"/>
      <c r="C3837" s="196"/>
      <c r="J3837" s="196"/>
      <c r="M3837" s="196"/>
      <c r="S3837" s="270"/>
    </row>
    <row r="3838" spans="1:19" s="195" customFormat="1">
      <c r="A3838" s="216"/>
      <c r="C3838" s="196"/>
      <c r="J3838" s="196"/>
      <c r="M3838" s="196"/>
      <c r="S3838" s="270"/>
    </row>
    <row r="3839" spans="1:19" s="195" customFormat="1">
      <c r="A3839" s="216"/>
      <c r="C3839" s="196"/>
      <c r="J3839" s="196"/>
      <c r="M3839" s="196"/>
      <c r="S3839" s="270"/>
    </row>
    <row r="3840" spans="1:19" s="195" customFormat="1">
      <c r="A3840" s="216"/>
      <c r="C3840" s="196"/>
      <c r="J3840" s="196"/>
      <c r="M3840" s="196"/>
      <c r="S3840" s="270"/>
    </row>
    <row r="3841" spans="1:19" s="195" customFormat="1">
      <c r="A3841" s="216"/>
      <c r="C3841" s="196"/>
      <c r="J3841" s="196"/>
      <c r="M3841" s="196"/>
      <c r="S3841" s="270"/>
    </row>
    <row r="3842" spans="1:19" s="195" customFormat="1">
      <c r="A3842" s="216"/>
      <c r="C3842" s="196"/>
      <c r="J3842" s="196"/>
      <c r="M3842" s="196"/>
      <c r="S3842" s="270"/>
    </row>
    <row r="3843" spans="1:19" s="195" customFormat="1">
      <c r="A3843" s="216"/>
      <c r="C3843" s="196"/>
      <c r="J3843" s="196"/>
      <c r="M3843" s="196"/>
      <c r="S3843" s="270"/>
    </row>
    <row r="3844" spans="1:19" s="195" customFormat="1">
      <c r="A3844" s="216"/>
      <c r="C3844" s="196"/>
      <c r="J3844" s="196"/>
      <c r="M3844" s="196"/>
      <c r="S3844" s="270"/>
    </row>
    <row r="3845" spans="1:19" s="195" customFormat="1">
      <c r="A3845" s="216"/>
      <c r="C3845" s="196"/>
      <c r="J3845" s="196"/>
      <c r="M3845" s="196"/>
      <c r="S3845" s="270"/>
    </row>
    <row r="3846" spans="1:19" s="195" customFormat="1">
      <c r="A3846" s="216"/>
      <c r="C3846" s="196"/>
      <c r="J3846" s="196"/>
      <c r="M3846" s="196"/>
      <c r="S3846" s="270"/>
    </row>
    <row r="3847" spans="1:19" s="195" customFormat="1">
      <c r="A3847" s="216"/>
      <c r="C3847" s="196"/>
      <c r="J3847" s="196"/>
      <c r="M3847" s="196"/>
      <c r="S3847" s="270"/>
    </row>
    <row r="3848" spans="1:19" s="195" customFormat="1">
      <c r="A3848" s="216"/>
      <c r="C3848" s="196"/>
      <c r="J3848" s="196"/>
      <c r="M3848" s="196"/>
      <c r="S3848" s="270"/>
    </row>
    <row r="3849" spans="1:19" s="195" customFormat="1">
      <c r="A3849" s="216"/>
      <c r="C3849" s="196"/>
      <c r="J3849" s="196"/>
      <c r="M3849" s="196"/>
      <c r="S3849" s="270"/>
    </row>
    <row r="3850" spans="1:19" s="195" customFormat="1">
      <c r="A3850" s="216"/>
      <c r="C3850" s="196"/>
      <c r="J3850" s="196"/>
      <c r="M3850" s="196"/>
      <c r="S3850" s="270"/>
    </row>
    <row r="3851" spans="1:19" s="195" customFormat="1">
      <c r="A3851" s="216"/>
      <c r="C3851" s="196"/>
      <c r="J3851" s="196"/>
      <c r="M3851" s="196"/>
      <c r="S3851" s="270"/>
    </row>
    <row r="3852" spans="1:19" s="195" customFormat="1">
      <c r="A3852" s="216"/>
      <c r="C3852" s="196"/>
      <c r="J3852" s="196"/>
      <c r="M3852" s="196"/>
      <c r="S3852" s="270"/>
    </row>
    <row r="3853" spans="1:19" s="195" customFormat="1">
      <c r="A3853" s="216"/>
      <c r="C3853" s="196"/>
      <c r="J3853" s="196"/>
      <c r="M3853" s="196"/>
      <c r="S3853" s="270"/>
    </row>
    <row r="3854" spans="1:19" s="195" customFormat="1">
      <c r="A3854" s="216"/>
      <c r="C3854" s="196"/>
      <c r="J3854" s="196"/>
      <c r="M3854" s="196"/>
      <c r="S3854" s="270"/>
    </row>
    <row r="3855" spans="1:19" s="195" customFormat="1">
      <c r="A3855" s="216"/>
      <c r="C3855" s="196"/>
      <c r="J3855" s="196"/>
      <c r="M3855" s="196"/>
      <c r="S3855" s="270"/>
    </row>
    <row r="3856" spans="1:19" s="195" customFormat="1">
      <c r="A3856" s="216"/>
      <c r="C3856" s="196"/>
      <c r="J3856" s="196"/>
      <c r="M3856" s="196"/>
      <c r="S3856" s="270"/>
    </row>
    <row r="3857" spans="1:19" s="195" customFormat="1">
      <c r="A3857" s="216"/>
      <c r="C3857" s="196"/>
      <c r="J3857" s="196"/>
      <c r="M3857" s="196"/>
      <c r="S3857" s="270"/>
    </row>
    <row r="3858" spans="1:19" s="195" customFormat="1">
      <c r="A3858" s="216"/>
      <c r="C3858" s="196"/>
      <c r="J3858" s="196"/>
      <c r="M3858" s="196"/>
      <c r="S3858" s="270"/>
    </row>
    <row r="3859" spans="1:19" s="195" customFormat="1">
      <c r="A3859" s="216"/>
      <c r="C3859" s="196"/>
      <c r="J3859" s="196"/>
      <c r="M3859" s="196"/>
      <c r="S3859" s="270"/>
    </row>
    <row r="3860" spans="1:19" s="195" customFormat="1">
      <c r="A3860" s="216"/>
      <c r="C3860" s="196"/>
      <c r="J3860" s="196"/>
      <c r="M3860" s="196"/>
      <c r="S3860" s="270"/>
    </row>
    <row r="3861" spans="1:19" s="195" customFormat="1">
      <c r="A3861" s="216"/>
      <c r="C3861" s="196"/>
      <c r="J3861" s="196"/>
      <c r="M3861" s="196"/>
      <c r="S3861" s="270"/>
    </row>
    <row r="3862" spans="1:19" s="195" customFormat="1">
      <c r="A3862" s="216"/>
      <c r="C3862" s="196"/>
      <c r="J3862" s="196"/>
      <c r="M3862" s="196"/>
      <c r="S3862" s="270"/>
    </row>
    <row r="3863" spans="1:19" s="195" customFormat="1">
      <c r="A3863" s="216"/>
      <c r="C3863" s="196"/>
      <c r="J3863" s="196"/>
      <c r="M3863" s="196"/>
      <c r="S3863" s="270"/>
    </row>
    <row r="3864" spans="1:19" s="195" customFormat="1">
      <c r="A3864" s="216"/>
      <c r="C3864" s="196"/>
      <c r="J3864" s="196"/>
      <c r="M3864" s="196"/>
      <c r="S3864" s="270"/>
    </row>
    <row r="3865" spans="1:19" s="195" customFormat="1">
      <c r="A3865" s="216"/>
      <c r="C3865" s="196"/>
      <c r="J3865" s="196"/>
      <c r="M3865" s="196"/>
      <c r="S3865" s="270"/>
    </row>
    <row r="3866" spans="1:19" s="195" customFormat="1">
      <c r="A3866" s="216"/>
      <c r="C3866" s="196"/>
      <c r="J3866" s="196"/>
      <c r="M3866" s="196"/>
      <c r="S3866" s="270"/>
    </row>
    <row r="3867" spans="1:19" s="195" customFormat="1">
      <c r="A3867" s="216"/>
      <c r="C3867" s="196"/>
      <c r="J3867" s="196"/>
      <c r="M3867" s="196"/>
      <c r="S3867" s="270"/>
    </row>
    <row r="3868" spans="1:19" s="195" customFormat="1">
      <c r="A3868" s="216"/>
      <c r="C3868" s="196"/>
      <c r="J3868" s="196"/>
      <c r="M3868" s="196"/>
      <c r="S3868" s="270"/>
    </row>
    <row r="3869" spans="1:19" s="195" customFormat="1">
      <c r="A3869" s="216"/>
      <c r="C3869" s="196"/>
      <c r="J3869" s="196"/>
      <c r="M3869" s="196"/>
      <c r="S3869" s="270"/>
    </row>
    <row r="3870" spans="1:19" s="195" customFormat="1">
      <c r="A3870" s="216"/>
      <c r="C3870" s="196"/>
      <c r="J3870" s="196"/>
      <c r="M3870" s="196"/>
      <c r="S3870" s="270"/>
    </row>
    <row r="3871" spans="1:19" s="195" customFormat="1">
      <c r="A3871" s="216"/>
      <c r="C3871" s="196"/>
      <c r="J3871" s="196"/>
      <c r="M3871" s="196"/>
      <c r="S3871" s="270"/>
    </row>
    <row r="3872" spans="1:19" s="195" customFormat="1">
      <c r="A3872" s="216"/>
      <c r="C3872" s="196"/>
      <c r="J3872" s="196"/>
      <c r="M3872" s="196"/>
      <c r="S3872" s="270"/>
    </row>
    <row r="3873" spans="1:19" s="195" customFormat="1">
      <c r="A3873" s="216"/>
      <c r="C3873" s="196"/>
      <c r="J3873" s="196"/>
      <c r="M3873" s="196"/>
      <c r="S3873" s="270"/>
    </row>
    <row r="3874" spans="1:19" s="195" customFormat="1">
      <c r="A3874" s="216"/>
      <c r="C3874" s="196"/>
      <c r="J3874" s="196"/>
      <c r="M3874" s="196"/>
      <c r="S3874" s="270"/>
    </row>
    <row r="3875" spans="1:19" s="195" customFormat="1">
      <c r="A3875" s="216"/>
      <c r="C3875" s="196"/>
      <c r="J3875" s="196"/>
      <c r="M3875" s="196"/>
      <c r="S3875" s="270"/>
    </row>
    <row r="3876" spans="1:19" s="195" customFormat="1">
      <c r="A3876" s="216"/>
      <c r="C3876" s="196"/>
      <c r="J3876" s="196"/>
      <c r="M3876" s="196"/>
      <c r="S3876" s="270"/>
    </row>
    <row r="3877" spans="1:19" s="195" customFormat="1">
      <c r="A3877" s="216"/>
      <c r="C3877" s="196"/>
      <c r="J3877" s="196"/>
      <c r="M3877" s="196"/>
      <c r="S3877" s="270"/>
    </row>
    <row r="3878" spans="1:19" s="195" customFormat="1">
      <c r="A3878" s="216"/>
      <c r="C3878" s="196"/>
      <c r="J3878" s="196"/>
      <c r="M3878" s="196"/>
      <c r="S3878" s="270"/>
    </row>
    <row r="3879" spans="1:19" s="195" customFormat="1">
      <c r="A3879" s="216"/>
      <c r="C3879" s="196"/>
      <c r="J3879" s="196"/>
      <c r="M3879" s="196"/>
      <c r="S3879" s="270"/>
    </row>
    <row r="3880" spans="1:19" s="195" customFormat="1">
      <c r="A3880" s="216"/>
      <c r="C3880" s="196"/>
      <c r="J3880" s="196"/>
      <c r="M3880" s="196"/>
      <c r="S3880" s="270"/>
    </row>
    <row r="3881" spans="1:19" s="195" customFormat="1">
      <c r="A3881" s="216"/>
      <c r="C3881" s="196"/>
      <c r="J3881" s="196"/>
      <c r="M3881" s="196"/>
      <c r="S3881" s="270"/>
    </row>
    <row r="3882" spans="1:19" s="195" customFormat="1">
      <c r="A3882" s="216"/>
      <c r="C3882" s="196"/>
      <c r="J3882" s="196"/>
      <c r="M3882" s="196"/>
      <c r="S3882" s="270"/>
    </row>
    <row r="3883" spans="1:19" s="195" customFormat="1">
      <c r="A3883" s="216"/>
      <c r="C3883" s="196"/>
      <c r="J3883" s="196"/>
      <c r="M3883" s="196"/>
      <c r="S3883" s="270"/>
    </row>
    <row r="3884" spans="1:19" s="195" customFormat="1">
      <c r="A3884" s="216"/>
      <c r="C3884" s="196"/>
      <c r="J3884" s="196"/>
      <c r="M3884" s="196"/>
      <c r="S3884" s="270"/>
    </row>
    <row r="3885" spans="1:19" s="195" customFormat="1">
      <c r="A3885" s="216"/>
      <c r="C3885" s="196"/>
      <c r="J3885" s="196"/>
      <c r="M3885" s="196"/>
      <c r="S3885" s="270"/>
    </row>
    <row r="3886" spans="1:19" s="195" customFormat="1">
      <c r="A3886" s="216"/>
      <c r="C3886" s="196"/>
      <c r="J3886" s="196"/>
      <c r="M3886" s="196"/>
      <c r="S3886" s="270"/>
    </row>
    <row r="3887" spans="1:19" s="195" customFormat="1">
      <c r="A3887" s="216"/>
      <c r="C3887" s="196"/>
      <c r="J3887" s="196"/>
      <c r="M3887" s="196"/>
      <c r="S3887" s="270"/>
    </row>
    <row r="3888" spans="1:19" s="195" customFormat="1">
      <c r="A3888" s="216"/>
      <c r="C3888" s="196"/>
      <c r="J3888" s="196"/>
      <c r="M3888" s="196"/>
      <c r="S3888" s="270"/>
    </row>
    <row r="3889" spans="1:19" s="195" customFormat="1">
      <c r="A3889" s="216"/>
      <c r="C3889" s="196"/>
      <c r="J3889" s="196"/>
      <c r="M3889" s="196"/>
      <c r="S3889" s="270"/>
    </row>
    <row r="3890" spans="1:19" s="195" customFormat="1">
      <c r="A3890" s="216"/>
      <c r="C3890" s="196"/>
      <c r="J3890" s="196"/>
      <c r="M3890" s="196"/>
      <c r="S3890" s="270"/>
    </row>
    <row r="3891" spans="1:19" s="195" customFormat="1">
      <c r="A3891" s="216"/>
      <c r="C3891" s="196"/>
      <c r="J3891" s="196"/>
      <c r="M3891" s="196"/>
      <c r="S3891" s="270"/>
    </row>
    <row r="3892" spans="1:19" s="195" customFormat="1">
      <c r="A3892" s="216"/>
      <c r="C3892" s="196"/>
      <c r="J3892" s="196"/>
      <c r="M3892" s="196"/>
      <c r="S3892" s="270"/>
    </row>
    <row r="3893" spans="1:19" s="195" customFormat="1">
      <c r="A3893" s="216"/>
      <c r="C3893" s="196"/>
      <c r="J3893" s="196"/>
      <c r="M3893" s="196"/>
      <c r="S3893" s="270"/>
    </row>
    <row r="3894" spans="1:19" s="195" customFormat="1">
      <c r="A3894" s="216"/>
      <c r="C3894" s="196"/>
      <c r="J3894" s="196"/>
      <c r="M3894" s="196"/>
      <c r="S3894" s="270"/>
    </row>
    <row r="3895" spans="1:19" s="195" customFormat="1">
      <c r="A3895" s="216"/>
      <c r="C3895" s="196"/>
      <c r="J3895" s="196"/>
      <c r="M3895" s="196"/>
      <c r="S3895" s="270"/>
    </row>
    <row r="3896" spans="1:19" s="195" customFormat="1">
      <c r="A3896" s="216"/>
      <c r="C3896" s="196"/>
      <c r="J3896" s="196"/>
      <c r="M3896" s="196"/>
      <c r="S3896" s="270"/>
    </row>
    <row r="3897" spans="1:19" s="195" customFormat="1">
      <c r="A3897" s="216"/>
      <c r="C3897" s="196"/>
      <c r="J3897" s="196"/>
      <c r="M3897" s="196"/>
      <c r="S3897" s="270"/>
    </row>
    <row r="3898" spans="1:19" s="195" customFormat="1">
      <c r="A3898" s="216"/>
      <c r="C3898" s="196"/>
      <c r="J3898" s="196"/>
      <c r="M3898" s="196"/>
      <c r="S3898" s="270"/>
    </row>
    <row r="3899" spans="1:19" s="195" customFormat="1">
      <c r="A3899" s="216"/>
      <c r="C3899" s="196"/>
      <c r="J3899" s="196"/>
      <c r="M3899" s="196"/>
      <c r="S3899" s="270"/>
    </row>
    <row r="3900" spans="1:19" s="195" customFormat="1">
      <c r="A3900" s="216"/>
      <c r="C3900" s="196"/>
      <c r="J3900" s="196"/>
      <c r="M3900" s="196"/>
      <c r="S3900" s="270"/>
    </row>
    <row r="3901" spans="1:19" s="195" customFormat="1">
      <c r="A3901" s="216"/>
      <c r="C3901" s="196"/>
      <c r="J3901" s="196"/>
      <c r="M3901" s="196"/>
      <c r="S3901" s="270"/>
    </row>
    <row r="3902" spans="1:19" s="195" customFormat="1">
      <c r="A3902" s="216"/>
      <c r="C3902" s="196"/>
      <c r="J3902" s="196"/>
      <c r="M3902" s="196"/>
      <c r="S3902" s="270"/>
    </row>
    <row r="3903" spans="1:19" s="195" customFormat="1">
      <c r="A3903" s="216"/>
      <c r="C3903" s="196"/>
      <c r="J3903" s="196"/>
      <c r="M3903" s="196"/>
      <c r="S3903" s="270"/>
    </row>
    <row r="3904" spans="1:19" s="195" customFormat="1">
      <c r="A3904" s="216"/>
      <c r="C3904" s="196"/>
      <c r="J3904" s="196"/>
      <c r="M3904" s="196"/>
      <c r="S3904" s="270"/>
    </row>
    <row r="3905" spans="1:19" s="195" customFormat="1">
      <c r="A3905" s="216"/>
      <c r="C3905" s="196"/>
      <c r="J3905" s="196"/>
      <c r="M3905" s="196"/>
      <c r="S3905" s="270"/>
    </row>
    <row r="3906" spans="1:19" s="195" customFormat="1">
      <c r="A3906" s="216"/>
      <c r="C3906" s="196"/>
      <c r="J3906" s="196"/>
      <c r="M3906" s="196"/>
      <c r="S3906" s="270"/>
    </row>
    <row r="3907" spans="1:19" s="195" customFormat="1">
      <c r="A3907" s="216"/>
      <c r="C3907" s="196"/>
      <c r="J3907" s="196"/>
      <c r="M3907" s="196"/>
      <c r="S3907" s="270"/>
    </row>
    <row r="3908" spans="1:19" s="195" customFormat="1">
      <c r="A3908" s="216"/>
      <c r="C3908" s="196"/>
      <c r="J3908" s="196"/>
      <c r="M3908" s="196"/>
      <c r="S3908" s="270"/>
    </row>
    <row r="3909" spans="1:19" s="195" customFormat="1">
      <c r="A3909" s="216"/>
      <c r="C3909" s="196"/>
      <c r="J3909" s="196"/>
      <c r="M3909" s="196"/>
      <c r="S3909" s="270"/>
    </row>
    <row r="3910" spans="1:19" s="195" customFormat="1">
      <c r="A3910" s="216"/>
      <c r="C3910" s="196"/>
      <c r="J3910" s="196"/>
      <c r="M3910" s="196"/>
      <c r="S3910" s="270"/>
    </row>
    <row r="3911" spans="1:19" s="195" customFormat="1">
      <c r="A3911" s="216"/>
      <c r="C3911" s="196"/>
      <c r="J3911" s="196"/>
      <c r="M3911" s="196"/>
      <c r="S3911" s="270"/>
    </row>
    <row r="3912" spans="1:19" s="195" customFormat="1">
      <c r="A3912" s="216"/>
      <c r="C3912" s="196"/>
      <c r="J3912" s="196"/>
      <c r="M3912" s="196"/>
      <c r="S3912" s="270"/>
    </row>
    <row r="3913" spans="1:19" s="195" customFormat="1">
      <c r="A3913" s="216"/>
      <c r="C3913" s="196"/>
      <c r="J3913" s="196"/>
      <c r="M3913" s="196"/>
      <c r="S3913" s="270"/>
    </row>
    <row r="3914" spans="1:19" s="195" customFormat="1">
      <c r="A3914" s="216"/>
      <c r="C3914" s="196"/>
      <c r="J3914" s="196"/>
      <c r="M3914" s="196"/>
      <c r="S3914" s="270"/>
    </row>
    <row r="3915" spans="1:19" s="195" customFormat="1">
      <c r="A3915" s="216"/>
      <c r="C3915" s="196"/>
      <c r="J3915" s="196"/>
      <c r="M3915" s="196"/>
      <c r="S3915" s="270"/>
    </row>
    <row r="3916" spans="1:19" s="195" customFormat="1">
      <c r="A3916" s="216"/>
      <c r="C3916" s="196"/>
      <c r="J3916" s="196"/>
      <c r="M3916" s="196"/>
      <c r="S3916" s="270"/>
    </row>
    <row r="3917" spans="1:19" s="195" customFormat="1">
      <c r="A3917" s="216"/>
      <c r="C3917" s="196"/>
      <c r="J3917" s="196"/>
      <c r="M3917" s="196"/>
      <c r="S3917" s="270"/>
    </row>
    <row r="3918" spans="1:19" s="195" customFormat="1">
      <c r="A3918" s="216"/>
      <c r="C3918" s="196"/>
      <c r="J3918" s="196"/>
      <c r="M3918" s="196"/>
      <c r="S3918" s="270"/>
    </row>
    <row r="3919" spans="1:19" s="195" customFormat="1">
      <c r="A3919" s="216"/>
      <c r="C3919" s="196"/>
      <c r="J3919" s="196"/>
      <c r="M3919" s="196"/>
      <c r="S3919" s="270"/>
    </row>
    <row r="3920" spans="1:19" s="195" customFormat="1">
      <c r="A3920" s="216"/>
      <c r="C3920" s="196"/>
      <c r="J3920" s="196"/>
      <c r="M3920" s="196"/>
      <c r="S3920" s="270"/>
    </row>
    <row r="3921" spans="1:19" s="195" customFormat="1">
      <c r="A3921" s="216"/>
      <c r="C3921" s="196"/>
      <c r="J3921" s="196"/>
      <c r="M3921" s="196"/>
      <c r="S3921" s="270"/>
    </row>
    <row r="3922" spans="1:19" s="195" customFormat="1">
      <c r="A3922" s="216"/>
      <c r="C3922" s="196"/>
      <c r="J3922" s="196"/>
      <c r="M3922" s="196"/>
      <c r="S3922" s="270"/>
    </row>
    <row r="3923" spans="1:19" s="195" customFormat="1">
      <c r="A3923" s="216"/>
      <c r="C3923" s="196"/>
      <c r="J3923" s="196"/>
      <c r="M3923" s="196"/>
      <c r="S3923" s="270"/>
    </row>
    <row r="3924" spans="1:19" s="195" customFormat="1">
      <c r="A3924" s="216"/>
      <c r="C3924" s="196"/>
      <c r="J3924" s="196"/>
      <c r="M3924" s="196"/>
      <c r="S3924" s="270"/>
    </row>
    <row r="3925" spans="1:19" s="195" customFormat="1">
      <c r="A3925" s="216"/>
      <c r="C3925" s="196"/>
      <c r="J3925" s="196"/>
      <c r="M3925" s="196"/>
      <c r="S3925" s="270"/>
    </row>
    <row r="3926" spans="1:19" s="195" customFormat="1">
      <c r="A3926" s="216"/>
      <c r="C3926" s="196"/>
      <c r="J3926" s="196"/>
      <c r="M3926" s="196"/>
      <c r="S3926" s="270"/>
    </row>
    <row r="3927" spans="1:19" s="195" customFormat="1">
      <c r="A3927" s="216"/>
      <c r="C3927" s="196"/>
      <c r="J3927" s="196"/>
      <c r="M3927" s="196"/>
      <c r="S3927" s="270"/>
    </row>
    <row r="3928" spans="1:19" s="195" customFormat="1">
      <c r="A3928" s="216"/>
      <c r="C3928" s="196"/>
      <c r="J3928" s="196"/>
      <c r="M3928" s="196"/>
      <c r="S3928" s="270"/>
    </row>
    <row r="3929" spans="1:19" s="195" customFormat="1">
      <c r="A3929" s="216"/>
      <c r="C3929" s="196"/>
      <c r="J3929" s="196"/>
      <c r="M3929" s="196"/>
      <c r="S3929" s="270"/>
    </row>
    <row r="3930" spans="1:19" s="195" customFormat="1">
      <c r="A3930" s="216"/>
      <c r="C3930" s="196"/>
      <c r="J3930" s="196"/>
      <c r="M3930" s="196"/>
      <c r="S3930" s="270"/>
    </row>
    <row r="3931" spans="1:19" s="195" customFormat="1">
      <c r="A3931" s="216"/>
      <c r="C3931" s="196"/>
      <c r="J3931" s="196"/>
      <c r="M3931" s="196"/>
      <c r="S3931" s="270"/>
    </row>
    <row r="3932" spans="1:19" s="195" customFormat="1">
      <c r="A3932" s="216"/>
      <c r="C3932" s="196"/>
      <c r="J3932" s="196"/>
      <c r="M3932" s="196"/>
      <c r="S3932" s="270"/>
    </row>
    <row r="3933" spans="1:19" s="195" customFormat="1">
      <c r="A3933" s="216"/>
      <c r="C3933" s="196"/>
      <c r="J3933" s="196"/>
      <c r="M3933" s="196"/>
      <c r="S3933" s="270"/>
    </row>
    <row r="3934" spans="1:19" s="195" customFormat="1">
      <c r="A3934" s="216"/>
      <c r="C3934" s="196"/>
      <c r="J3934" s="196"/>
      <c r="M3934" s="196"/>
      <c r="S3934" s="270"/>
    </row>
    <row r="3935" spans="1:19" s="195" customFormat="1">
      <c r="A3935" s="216"/>
      <c r="C3935" s="196"/>
      <c r="J3935" s="196"/>
      <c r="M3935" s="196"/>
      <c r="S3935" s="270"/>
    </row>
    <row r="3936" spans="1:19" s="195" customFormat="1">
      <c r="A3936" s="216"/>
      <c r="C3936" s="196"/>
      <c r="J3936" s="196"/>
      <c r="M3936" s="196"/>
      <c r="S3936" s="270"/>
    </row>
    <row r="3937" spans="1:19" s="195" customFormat="1">
      <c r="A3937" s="216"/>
      <c r="C3937" s="196"/>
      <c r="J3937" s="196"/>
      <c r="M3937" s="196"/>
      <c r="S3937" s="270"/>
    </row>
    <row r="3938" spans="1:19" s="195" customFormat="1">
      <c r="A3938" s="216"/>
      <c r="C3938" s="196"/>
      <c r="J3938" s="196"/>
      <c r="M3938" s="196"/>
      <c r="S3938" s="270"/>
    </row>
    <row r="3939" spans="1:19" s="195" customFormat="1">
      <c r="A3939" s="216"/>
      <c r="C3939" s="196"/>
      <c r="J3939" s="196"/>
      <c r="M3939" s="196"/>
      <c r="S3939" s="270"/>
    </row>
    <row r="3940" spans="1:19" s="195" customFormat="1">
      <c r="A3940" s="216"/>
      <c r="C3940" s="196"/>
      <c r="J3940" s="196"/>
      <c r="M3940" s="196"/>
      <c r="S3940" s="270"/>
    </row>
    <row r="3941" spans="1:19" s="195" customFormat="1">
      <c r="A3941" s="216"/>
      <c r="C3941" s="196"/>
      <c r="J3941" s="196"/>
      <c r="M3941" s="196"/>
      <c r="S3941" s="270"/>
    </row>
    <row r="3942" spans="1:19" s="195" customFormat="1">
      <c r="A3942" s="216"/>
      <c r="C3942" s="196"/>
      <c r="J3942" s="196"/>
      <c r="M3942" s="196"/>
      <c r="S3942" s="270"/>
    </row>
    <row r="3943" spans="1:19" s="195" customFormat="1">
      <c r="A3943" s="216"/>
      <c r="C3943" s="196"/>
      <c r="J3943" s="196"/>
      <c r="M3943" s="196"/>
      <c r="S3943" s="270"/>
    </row>
    <row r="3944" spans="1:19" s="195" customFormat="1">
      <c r="A3944" s="216"/>
      <c r="C3944" s="196"/>
      <c r="J3944" s="196"/>
      <c r="M3944" s="196"/>
      <c r="S3944" s="270"/>
    </row>
    <row r="3945" spans="1:19" s="195" customFormat="1">
      <c r="A3945" s="216"/>
      <c r="C3945" s="196"/>
      <c r="J3945" s="196"/>
      <c r="M3945" s="196"/>
      <c r="S3945" s="270"/>
    </row>
    <row r="3946" spans="1:19" s="195" customFormat="1">
      <c r="A3946" s="216"/>
      <c r="C3946" s="196"/>
      <c r="J3946" s="196"/>
      <c r="M3946" s="196"/>
      <c r="S3946" s="270"/>
    </row>
    <row r="3947" spans="1:19" s="195" customFormat="1">
      <c r="A3947" s="216"/>
      <c r="C3947" s="196"/>
      <c r="J3947" s="196"/>
      <c r="M3947" s="196"/>
      <c r="S3947" s="270"/>
    </row>
    <row r="3948" spans="1:19" s="195" customFormat="1">
      <c r="A3948" s="216"/>
      <c r="C3948" s="196"/>
      <c r="J3948" s="196"/>
      <c r="M3948" s="196"/>
      <c r="S3948" s="270"/>
    </row>
    <row r="3949" spans="1:19" s="195" customFormat="1">
      <c r="A3949" s="216"/>
      <c r="C3949" s="196"/>
      <c r="J3949" s="196"/>
      <c r="M3949" s="196"/>
      <c r="S3949" s="270"/>
    </row>
    <row r="3950" spans="1:19" s="195" customFormat="1">
      <c r="A3950" s="216"/>
      <c r="C3950" s="196"/>
      <c r="J3950" s="196"/>
      <c r="M3950" s="196"/>
      <c r="S3950" s="270"/>
    </row>
    <row r="3951" spans="1:19" s="195" customFormat="1">
      <c r="A3951" s="216"/>
      <c r="C3951" s="196"/>
      <c r="J3951" s="196"/>
      <c r="M3951" s="196"/>
      <c r="S3951" s="270"/>
    </row>
    <row r="3952" spans="1:19" s="195" customFormat="1">
      <c r="A3952" s="216"/>
      <c r="C3952" s="196"/>
      <c r="J3952" s="196"/>
      <c r="M3952" s="196"/>
      <c r="S3952" s="270"/>
    </row>
    <row r="3953" spans="1:19" s="195" customFormat="1">
      <c r="A3953" s="216"/>
      <c r="C3953" s="196"/>
      <c r="J3953" s="196"/>
      <c r="M3953" s="196"/>
      <c r="S3953" s="270"/>
    </row>
    <row r="3954" spans="1:19" s="195" customFormat="1">
      <c r="A3954" s="216"/>
      <c r="C3954" s="196"/>
      <c r="J3954" s="196"/>
      <c r="M3954" s="196"/>
      <c r="S3954" s="270"/>
    </row>
    <row r="3955" spans="1:19" s="195" customFormat="1">
      <c r="A3955" s="216"/>
      <c r="C3955" s="196"/>
      <c r="J3955" s="196"/>
      <c r="M3955" s="196"/>
      <c r="S3955" s="270"/>
    </row>
    <row r="3956" spans="1:19" s="195" customFormat="1">
      <c r="A3956" s="216"/>
      <c r="C3956" s="196"/>
      <c r="J3956" s="196"/>
      <c r="M3956" s="196"/>
      <c r="S3956" s="270"/>
    </row>
    <row r="3957" spans="1:19" s="195" customFormat="1">
      <c r="A3957" s="216"/>
      <c r="C3957" s="196"/>
      <c r="J3957" s="196"/>
      <c r="M3957" s="196"/>
      <c r="S3957" s="270"/>
    </row>
    <row r="3958" spans="1:19" s="195" customFormat="1">
      <c r="A3958" s="216"/>
      <c r="C3958" s="196"/>
      <c r="J3958" s="196"/>
      <c r="M3958" s="196"/>
      <c r="S3958" s="270"/>
    </row>
    <row r="3959" spans="1:19" s="195" customFormat="1">
      <c r="A3959" s="216"/>
      <c r="C3959" s="196"/>
      <c r="J3959" s="196"/>
      <c r="M3959" s="196"/>
      <c r="S3959" s="270"/>
    </row>
    <row r="3960" spans="1:19" s="195" customFormat="1">
      <c r="A3960" s="216"/>
      <c r="C3960" s="196"/>
      <c r="J3960" s="196"/>
      <c r="M3960" s="196"/>
      <c r="S3960" s="270"/>
    </row>
    <row r="3961" spans="1:19" s="195" customFormat="1">
      <c r="A3961" s="216"/>
      <c r="C3961" s="196"/>
      <c r="J3961" s="196"/>
      <c r="M3961" s="196"/>
      <c r="S3961" s="270"/>
    </row>
    <row r="3962" spans="1:19" s="195" customFormat="1">
      <c r="A3962" s="216"/>
      <c r="C3962" s="196"/>
      <c r="J3962" s="196"/>
      <c r="M3962" s="196"/>
      <c r="S3962" s="270"/>
    </row>
    <row r="3963" spans="1:19" s="195" customFormat="1">
      <c r="A3963" s="216"/>
      <c r="C3963" s="196"/>
      <c r="J3963" s="196"/>
      <c r="M3963" s="196"/>
      <c r="S3963" s="270"/>
    </row>
    <row r="3964" spans="1:19" s="195" customFormat="1">
      <c r="A3964" s="216"/>
      <c r="C3964" s="196"/>
      <c r="J3964" s="196"/>
      <c r="M3964" s="196"/>
      <c r="S3964" s="270"/>
    </row>
    <row r="3965" spans="1:19" s="195" customFormat="1">
      <c r="A3965" s="216"/>
      <c r="C3965" s="196"/>
      <c r="J3965" s="196"/>
      <c r="M3965" s="196"/>
      <c r="S3965" s="270"/>
    </row>
    <row r="3966" spans="1:19" s="195" customFormat="1">
      <c r="A3966" s="216"/>
      <c r="C3966" s="196"/>
      <c r="J3966" s="196"/>
      <c r="M3966" s="196"/>
      <c r="S3966" s="270"/>
    </row>
    <row r="3967" spans="1:19" s="195" customFormat="1">
      <c r="A3967" s="216"/>
      <c r="C3967" s="196"/>
      <c r="J3967" s="196"/>
      <c r="M3967" s="196"/>
      <c r="S3967" s="270"/>
    </row>
    <row r="3968" spans="1:19" s="195" customFormat="1">
      <c r="A3968" s="216"/>
      <c r="C3968" s="196"/>
      <c r="J3968" s="196"/>
      <c r="M3968" s="196"/>
      <c r="S3968" s="270"/>
    </row>
    <row r="3969" spans="1:19" s="195" customFormat="1">
      <c r="A3969" s="216"/>
      <c r="C3969" s="196"/>
      <c r="J3969" s="196"/>
      <c r="M3969" s="196"/>
      <c r="S3969" s="270"/>
    </row>
    <row r="3970" spans="1:19" s="195" customFormat="1">
      <c r="A3970" s="216"/>
      <c r="C3970" s="196"/>
      <c r="J3970" s="196"/>
      <c r="M3970" s="196"/>
      <c r="S3970" s="270"/>
    </row>
    <row r="3971" spans="1:19" s="195" customFormat="1">
      <c r="A3971" s="216"/>
      <c r="C3971" s="196"/>
      <c r="J3971" s="196"/>
      <c r="M3971" s="196"/>
      <c r="S3971" s="270"/>
    </row>
    <row r="3972" spans="1:19" s="195" customFormat="1">
      <c r="A3972" s="216"/>
      <c r="C3972" s="196"/>
      <c r="J3972" s="196"/>
      <c r="M3972" s="196"/>
      <c r="S3972" s="270"/>
    </row>
    <row r="3973" spans="1:19" s="195" customFormat="1">
      <c r="A3973" s="216"/>
      <c r="C3973" s="196"/>
      <c r="J3973" s="196"/>
      <c r="M3973" s="196"/>
      <c r="S3973" s="270"/>
    </row>
    <row r="3974" spans="1:19" s="195" customFormat="1">
      <c r="A3974" s="216"/>
      <c r="C3974" s="196"/>
      <c r="J3974" s="196"/>
      <c r="M3974" s="196"/>
      <c r="S3974" s="270"/>
    </row>
    <row r="3975" spans="1:19" s="195" customFormat="1">
      <c r="A3975" s="216"/>
      <c r="C3975" s="196"/>
      <c r="J3975" s="196"/>
      <c r="M3975" s="196"/>
      <c r="S3975" s="270"/>
    </row>
    <row r="3976" spans="1:19" s="195" customFormat="1">
      <c r="A3976" s="216"/>
      <c r="C3976" s="196"/>
      <c r="J3976" s="196"/>
      <c r="M3976" s="196"/>
      <c r="S3976" s="270"/>
    </row>
    <row r="3977" spans="1:19" s="195" customFormat="1">
      <c r="A3977" s="216"/>
      <c r="C3977" s="196"/>
      <c r="J3977" s="196"/>
      <c r="M3977" s="196"/>
      <c r="S3977" s="270"/>
    </row>
    <row r="3978" spans="1:19" s="195" customFormat="1">
      <c r="A3978" s="216"/>
      <c r="C3978" s="196"/>
      <c r="J3978" s="196"/>
      <c r="M3978" s="196"/>
      <c r="S3978" s="270"/>
    </row>
    <row r="3979" spans="1:19" s="195" customFormat="1">
      <c r="A3979" s="216"/>
      <c r="C3979" s="196"/>
      <c r="J3979" s="196"/>
      <c r="M3979" s="196"/>
      <c r="S3979" s="270"/>
    </row>
    <row r="3980" spans="1:19" s="195" customFormat="1">
      <c r="A3980" s="216"/>
      <c r="C3980" s="196"/>
      <c r="J3980" s="196"/>
      <c r="M3980" s="196"/>
      <c r="S3980" s="270"/>
    </row>
    <row r="3981" spans="1:19" s="195" customFormat="1">
      <c r="A3981" s="216"/>
      <c r="C3981" s="196"/>
      <c r="J3981" s="196"/>
      <c r="M3981" s="196"/>
      <c r="S3981" s="270"/>
    </row>
    <row r="3982" spans="1:19" s="195" customFormat="1">
      <c r="A3982" s="216"/>
      <c r="C3982" s="196"/>
      <c r="J3982" s="196"/>
      <c r="M3982" s="196"/>
      <c r="S3982" s="270"/>
    </row>
    <row r="3983" spans="1:19" s="195" customFormat="1">
      <c r="A3983" s="216"/>
      <c r="C3983" s="196"/>
      <c r="J3983" s="196"/>
      <c r="M3983" s="196"/>
      <c r="S3983" s="270"/>
    </row>
    <row r="3984" spans="1:19" s="195" customFormat="1">
      <c r="A3984" s="216"/>
      <c r="C3984" s="196"/>
      <c r="J3984" s="196"/>
      <c r="M3984" s="196"/>
      <c r="S3984" s="270"/>
    </row>
    <row r="3985" spans="1:19" s="195" customFormat="1">
      <c r="A3985" s="216"/>
      <c r="C3985" s="196"/>
      <c r="J3985" s="196"/>
      <c r="M3985" s="196"/>
      <c r="S3985" s="270"/>
    </row>
    <row r="3986" spans="1:19" s="195" customFormat="1">
      <c r="A3986" s="216"/>
      <c r="C3986" s="196"/>
      <c r="J3986" s="196"/>
      <c r="M3986" s="196"/>
      <c r="S3986" s="270"/>
    </row>
    <row r="3987" spans="1:19" s="195" customFormat="1">
      <c r="A3987" s="216"/>
      <c r="C3987" s="196"/>
      <c r="J3987" s="196"/>
      <c r="M3987" s="196"/>
      <c r="S3987" s="270"/>
    </row>
    <row r="3988" spans="1:19" s="195" customFormat="1">
      <c r="A3988" s="216"/>
      <c r="C3988" s="196"/>
      <c r="J3988" s="196"/>
      <c r="M3988" s="196"/>
      <c r="S3988" s="270"/>
    </row>
    <row r="3989" spans="1:19" s="195" customFormat="1">
      <c r="A3989" s="216"/>
      <c r="C3989" s="196"/>
      <c r="J3989" s="196"/>
      <c r="M3989" s="196"/>
      <c r="S3989" s="270"/>
    </row>
    <row r="3990" spans="1:19" s="195" customFormat="1">
      <c r="A3990" s="216"/>
      <c r="C3990" s="196"/>
      <c r="J3990" s="196"/>
      <c r="M3990" s="196"/>
      <c r="S3990" s="270"/>
    </row>
    <row r="3991" spans="1:19" s="195" customFormat="1">
      <c r="A3991" s="216"/>
      <c r="C3991" s="196"/>
      <c r="J3991" s="196"/>
      <c r="M3991" s="196"/>
      <c r="S3991" s="270"/>
    </row>
    <row r="3992" spans="1:19" s="195" customFormat="1">
      <c r="A3992" s="216"/>
      <c r="C3992" s="196"/>
      <c r="J3992" s="196"/>
      <c r="M3992" s="196"/>
      <c r="S3992" s="270"/>
    </row>
    <row r="3993" spans="1:19" s="195" customFormat="1">
      <c r="A3993" s="216"/>
      <c r="C3993" s="196"/>
      <c r="J3993" s="196"/>
      <c r="M3993" s="196"/>
      <c r="S3993" s="270"/>
    </row>
    <row r="3994" spans="1:19" s="195" customFormat="1">
      <c r="A3994" s="216"/>
      <c r="C3994" s="196"/>
      <c r="J3994" s="196"/>
      <c r="M3994" s="196"/>
      <c r="S3994" s="270"/>
    </row>
    <row r="3995" spans="1:19" s="195" customFormat="1">
      <c r="A3995" s="216"/>
      <c r="C3995" s="196"/>
      <c r="J3995" s="196"/>
      <c r="M3995" s="196"/>
      <c r="S3995" s="270"/>
    </row>
    <row r="3996" spans="1:19" s="195" customFormat="1">
      <c r="A3996" s="216"/>
      <c r="C3996" s="196"/>
      <c r="J3996" s="196"/>
      <c r="M3996" s="196"/>
      <c r="S3996" s="270"/>
    </row>
    <row r="3997" spans="1:19" s="195" customFormat="1">
      <c r="A3997" s="216"/>
      <c r="C3997" s="196"/>
      <c r="J3997" s="196"/>
      <c r="M3997" s="196"/>
      <c r="S3997" s="270"/>
    </row>
    <row r="3998" spans="1:19" s="195" customFormat="1">
      <c r="A3998" s="216"/>
      <c r="C3998" s="196"/>
      <c r="J3998" s="196"/>
      <c r="M3998" s="196"/>
      <c r="S3998" s="270"/>
    </row>
    <row r="3999" spans="1:19" s="195" customFormat="1">
      <c r="A3999" s="216"/>
      <c r="C3999" s="196"/>
      <c r="J3999" s="196"/>
      <c r="M3999" s="196"/>
      <c r="S3999" s="270"/>
    </row>
    <row r="4000" spans="1:19" s="195" customFormat="1">
      <c r="A4000" s="216"/>
      <c r="C4000" s="196"/>
      <c r="J4000" s="196"/>
      <c r="M4000" s="196"/>
      <c r="S4000" s="270"/>
    </row>
    <row r="4001" spans="1:19" s="195" customFormat="1">
      <c r="A4001" s="216"/>
      <c r="C4001" s="196"/>
      <c r="J4001" s="196"/>
      <c r="M4001" s="196"/>
      <c r="S4001" s="270"/>
    </row>
    <row r="4002" spans="1:19" s="195" customFormat="1">
      <c r="A4002" s="216"/>
      <c r="C4002" s="196"/>
      <c r="J4002" s="196"/>
      <c r="M4002" s="196"/>
      <c r="S4002" s="270"/>
    </row>
    <row r="4003" spans="1:19" s="195" customFormat="1">
      <c r="A4003" s="216"/>
      <c r="C4003" s="196"/>
      <c r="J4003" s="196"/>
      <c r="M4003" s="196"/>
      <c r="S4003" s="270"/>
    </row>
    <row r="4004" spans="1:19" s="195" customFormat="1">
      <c r="A4004" s="216"/>
      <c r="C4004" s="196"/>
      <c r="J4004" s="196"/>
      <c r="M4004" s="196"/>
      <c r="S4004" s="270"/>
    </row>
    <row r="4005" spans="1:19" s="195" customFormat="1">
      <c r="A4005" s="216"/>
      <c r="C4005" s="196"/>
      <c r="J4005" s="196"/>
      <c r="M4005" s="196"/>
      <c r="S4005" s="270"/>
    </row>
    <row r="4006" spans="1:19" s="195" customFormat="1">
      <c r="A4006" s="216"/>
      <c r="C4006" s="196"/>
      <c r="J4006" s="196"/>
      <c r="M4006" s="196"/>
      <c r="S4006" s="270"/>
    </row>
    <row r="4007" spans="1:19" s="195" customFormat="1">
      <c r="A4007" s="216"/>
      <c r="C4007" s="196"/>
      <c r="J4007" s="196"/>
      <c r="M4007" s="196"/>
      <c r="S4007" s="270"/>
    </row>
    <row r="4008" spans="1:19" s="195" customFormat="1">
      <c r="A4008" s="216"/>
      <c r="C4008" s="196"/>
      <c r="J4008" s="196"/>
      <c r="M4008" s="196"/>
      <c r="S4008" s="270"/>
    </row>
    <row r="4009" spans="1:19" s="195" customFormat="1">
      <c r="A4009" s="216"/>
      <c r="C4009" s="196"/>
      <c r="J4009" s="196"/>
      <c r="M4009" s="196"/>
      <c r="S4009" s="270"/>
    </row>
    <row r="4010" spans="1:19" s="195" customFormat="1">
      <c r="A4010" s="216"/>
      <c r="C4010" s="196"/>
      <c r="J4010" s="196"/>
      <c r="M4010" s="196"/>
      <c r="S4010" s="270"/>
    </row>
    <row r="4011" spans="1:19" s="195" customFormat="1">
      <c r="A4011" s="216"/>
      <c r="C4011" s="196"/>
      <c r="J4011" s="196"/>
      <c r="M4011" s="196"/>
      <c r="S4011" s="270"/>
    </row>
    <row r="4012" spans="1:19" s="195" customFormat="1">
      <c r="A4012" s="216"/>
      <c r="C4012" s="196"/>
      <c r="J4012" s="196"/>
      <c r="M4012" s="196"/>
      <c r="S4012" s="270"/>
    </row>
    <row r="4013" spans="1:19" s="195" customFormat="1">
      <c r="A4013" s="216"/>
      <c r="C4013" s="196"/>
      <c r="J4013" s="196"/>
      <c r="M4013" s="196"/>
      <c r="S4013" s="270"/>
    </row>
    <row r="4014" spans="1:19" s="195" customFormat="1">
      <c r="A4014" s="216"/>
      <c r="C4014" s="196"/>
      <c r="J4014" s="196"/>
      <c r="M4014" s="196"/>
      <c r="S4014" s="270"/>
    </row>
    <row r="4015" spans="1:19" s="195" customFormat="1">
      <c r="A4015" s="216"/>
      <c r="C4015" s="196"/>
      <c r="J4015" s="196"/>
      <c r="M4015" s="196"/>
      <c r="S4015" s="270"/>
    </row>
    <row r="4016" spans="1:19" s="195" customFormat="1">
      <c r="A4016" s="216"/>
      <c r="C4016" s="196"/>
      <c r="J4016" s="196"/>
      <c r="M4016" s="196"/>
      <c r="S4016" s="270"/>
    </row>
    <row r="4017" spans="1:19" s="195" customFormat="1">
      <c r="A4017" s="216"/>
      <c r="C4017" s="196"/>
      <c r="J4017" s="196"/>
      <c r="M4017" s="196"/>
      <c r="S4017" s="270"/>
    </row>
    <row r="4018" spans="1:19" s="195" customFormat="1">
      <c r="A4018" s="216"/>
      <c r="C4018" s="196"/>
      <c r="J4018" s="196"/>
      <c r="M4018" s="196"/>
      <c r="S4018" s="270"/>
    </row>
    <row r="4019" spans="1:19" s="195" customFormat="1">
      <c r="A4019" s="216"/>
      <c r="C4019" s="196"/>
      <c r="J4019" s="196"/>
      <c r="M4019" s="196"/>
      <c r="S4019" s="270"/>
    </row>
    <row r="4020" spans="1:19" s="195" customFormat="1">
      <c r="A4020" s="216"/>
      <c r="C4020" s="196"/>
      <c r="J4020" s="196"/>
      <c r="M4020" s="196"/>
      <c r="S4020" s="270"/>
    </row>
    <row r="4021" spans="1:19" s="195" customFormat="1">
      <c r="A4021" s="216"/>
      <c r="C4021" s="196"/>
      <c r="J4021" s="196"/>
      <c r="M4021" s="196"/>
      <c r="S4021" s="270"/>
    </row>
    <row r="4022" spans="1:19" s="195" customFormat="1">
      <c r="A4022" s="216"/>
      <c r="C4022" s="196"/>
      <c r="J4022" s="196"/>
      <c r="M4022" s="196"/>
      <c r="S4022" s="270"/>
    </row>
    <row r="4023" spans="1:19" s="195" customFormat="1">
      <c r="A4023" s="216"/>
      <c r="C4023" s="196"/>
      <c r="J4023" s="196"/>
      <c r="M4023" s="196"/>
      <c r="S4023" s="270"/>
    </row>
    <row r="4024" spans="1:19" s="195" customFormat="1">
      <c r="A4024" s="216"/>
      <c r="C4024" s="196"/>
      <c r="J4024" s="196"/>
      <c r="M4024" s="196"/>
      <c r="S4024" s="270"/>
    </row>
    <row r="4025" spans="1:19" s="195" customFormat="1">
      <c r="A4025" s="216"/>
      <c r="C4025" s="196"/>
      <c r="J4025" s="196"/>
      <c r="M4025" s="196"/>
      <c r="S4025" s="270"/>
    </row>
    <row r="4026" spans="1:19" s="195" customFormat="1">
      <c r="A4026" s="216"/>
      <c r="C4026" s="196"/>
      <c r="J4026" s="196"/>
      <c r="M4026" s="196"/>
      <c r="S4026" s="270"/>
    </row>
    <row r="4027" spans="1:19" s="195" customFormat="1">
      <c r="A4027" s="216"/>
      <c r="C4027" s="196"/>
      <c r="J4027" s="196"/>
      <c r="M4027" s="196"/>
      <c r="S4027" s="270"/>
    </row>
    <row r="4028" spans="1:19" s="195" customFormat="1">
      <c r="A4028" s="216"/>
      <c r="C4028" s="196"/>
      <c r="J4028" s="196"/>
      <c r="M4028" s="196"/>
      <c r="S4028" s="270"/>
    </row>
    <row r="4029" spans="1:19" s="195" customFormat="1">
      <c r="A4029" s="216"/>
      <c r="C4029" s="196"/>
      <c r="J4029" s="196"/>
      <c r="M4029" s="196"/>
      <c r="S4029" s="270"/>
    </row>
    <row r="4030" spans="1:19" s="195" customFormat="1">
      <c r="A4030" s="216"/>
      <c r="C4030" s="196"/>
      <c r="J4030" s="196"/>
      <c r="M4030" s="196"/>
      <c r="S4030" s="270"/>
    </row>
    <row r="4031" spans="1:19" s="195" customFormat="1">
      <c r="A4031" s="216"/>
      <c r="C4031" s="196"/>
      <c r="J4031" s="196"/>
      <c r="M4031" s="196"/>
      <c r="S4031" s="270"/>
    </row>
    <row r="4032" spans="1:19" s="195" customFormat="1">
      <c r="A4032" s="216"/>
      <c r="C4032" s="196"/>
      <c r="J4032" s="196"/>
      <c r="M4032" s="196"/>
      <c r="S4032" s="270"/>
    </row>
    <row r="4033" spans="1:19" s="195" customFormat="1">
      <c r="A4033" s="216"/>
      <c r="C4033" s="196"/>
      <c r="J4033" s="196"/>
      <c r="M4033" s="196"/>
      <c r="S4033" s="270"/>
    </row>
    <row r="4034" spans="1:19" s="195" customFormat="1">
      <c r="A4034" s="216"/>
      <c r="C4034" s="196"/>
      <c r="J4034" s="196"/>
      <c r="M4034" s="196"/>
      <c r="S4034" s="270"/>
    </row>
    <row r="4035" spans="1:19" s="195" customFormat="1">
      <c r="A4035" s="216"/>
      <c r="C4035" s="196"/>
      <c r="J4035" s="196"/>
      <c r="M4035" s="196"/>
      <c r="S4035" s="270"/>
    </row>
    <row r="4036" spans="1:19" s="195" customFormat="1">
      <c r="A4036" s="216"/>
      <c r="C4036" s="196"/>
      <c r="J4036" s="196"/>
      <c r="M4036" s="196"/>
      <c r="S4036" s="270"/>
    </row>
    <row r="4037" spans="1:19" s="195" customFormat="1">
      <c r="A4037" s="216"/>
      <c r="C4037" s="196"/>
      <c r="J4037" s="196"/>
      <c r="M4037" s="196"/>
      <c r="S4037" s="270"/>
    </row>
    <row r="4038" spans="1:19" s="195" customFormat="1">
      <c r="A4038" s="216"/>
      <c r="C4038" s="196"/>
      <c r="J4038" s="196"/>
      <c r="M4038" s="196"/>
      <c r="S4038" s="270"/>
    </row>
    <row r="4039" spans="1:19" s="195" customFormat="1">
      <c r="A4039" s="216"/>
      <c r="C4039" s="196"/>
      <c r="J4039" s="196"/>
      <c r="M4039" s="196"/>
      <c r="S4039" s="270"/>
    </row>
    <row r="4040" spans="1:19" s="195" customFormat="1">
      <c r="A4040" s="216"/>
      <c r="C4040" s="196"/>
      <c r="J4040" s="196"/>
      <c r="M4040" s="196"/>
      <c r="S4040" s="270"/>
    </row>
    <row r="4041" spans="1:19" s="195" customFormat="1">
      <c r="A4041" s="216"/>
      <c r="C4041" s="196"/>
      <c r="J4041" s="196"/>
      <c r="M4041" s="196"/>
      <c r="S4041" s="270"/>
    </row>
    <row r="4042" spans="1:19" s="195" customFormat="1">
      <c r="A4042" s="216"/>
      <c r="C4042" s="196"/>
      <c r="J4042" s="196"/>
      <c r="M4042" s="196"/>
      <c r="S4042" s="270"/>
    </row>
    <row r="4043" spans="1:19" s="195" customFormat="1">
      <c r="A4043" s="216"/>
      <c r="C4043" s="196"/>
      <c r="J4043" s="196"/>
      <c r="M4043" s="196"/>
      <c r="S4043" s="270"/>
    </row>
    <row r="4044" spans="1:19" s="195" customFormat="1">
      <c r="A4044" s="216"/>
      <c r="C4044" s="196"/>
      <c r="J4044" s="196"/>
      <c r="M4044" s="196"/>
      <c r="S4044" s="270"/>
    </row>
    <row r="4045" spans="1:19" s="195" customFormat="1">
      <c r="A4045" s="216"/>
      <c r="C4045" s="196"/>
      <c r="J4045" s="196"/>
      <c r="M4045" s="196"/>
      <c r="S4045" s="270"/>
    </row>
    <row r="4046" spans="1:19" s="195" customFormat="1">
      <c r="A4046" s="216"/>
      <c r="C4046" s="196"/>
      <c r="J4046" s="196"/>
      <c r="M4046" s="196"/>
      <c r="S4046" s="270"/>
    </row>
    <row r="4047" spans="1:19" s="195" customFormat="1">
      <c r="A4047" s="216"/>
      <c r="C4047" s="196"/>
      <c r="J4047" s="196"/>
      <c r="M4047" s="196"/>
      <c r="S4047" s="270"/>
    </row>
    <row r="4048" spans="1:19" s="195" customFormat="1">
      <c r="A4048" s="216"/>
      <c r="C4048" s="196"/>
      <c r="J4048" s="196"/>
      <c r="M4048" s="196"/>
      <c r="S4048" s="270"/>
    </row>
    <row r="4049" spans="1:19" s="195" customFormat="1">
      <c r="A4049" s="216"/>
      <c r="C4049" s="196"/>
      <c r="J4049" s="196"/>
      <c r="M4049" s="196"/>
      <c r="S4049" s="270"/>
    </row>
    <row r="4050" spans="1:19" s="195" customFormat="1">
      <c r="A4050" s="216"/>
      <c r="C4050" s="196"/>
      <c r="J4050" s="196"/>
      <c r="M4050" s="196"/>
      <c r="S4050" s="270"/>
    </row>
    <row r="4051" spans="1:19" s="195" customFormat="1">
      <c r="A4051" s="216"/>
      <c r="C4051" s="196"/>
      <c r="J4051" s="196"/>
      <c r="M4051" s="196"/>
      <c r="S4051" s="270"/>
    </row>
    <row r="4052" spans="1:19" s="195" customFormat="1">
      <c r="A4052" s="216"/>
      <c r="C4052" s="196"/>
      <c r="J4052" s="196"/>
      <c r="M4052" s="196"/>
      <c r="S4052" s="270"/>
    </row>
    <row r="4053" spans="1:19" s="195" customFormat="1">
      <c r="A4053" s="216"/>
      <c r="C4053" s="196"/>
      <c r="J4053" s="196"/>
      <c r="M4053" s="196"/>
      <c r="S4053" s="270"/>
    </row>
    <row r="4054" spans="1:19" s="195" customFormat="1">
      <c r="A4054" s="216"/>
      <c r="C4054" s="196"/>
      <c r="J4054" s="196"/>
      <c r="M4054" s="196"/>
      <c r="S4054" s="270"/>
    </row>
    <row r="4055" spans="1:19" s="195" customFormat="1">
      <c r="A4055" s="216"/>
      <c r="C4055" s="196"/>
      <c r="J4055" s="196"/>
      <c r="M4055" s="196"/>
      <c r="S4055" s="270"/>
    </row>
    <row r="4056" spans="1:19" s="195" customFormat="1">
      <c r="A4056" s="216"/>
      <c r="C4056" s="196"/>
      <c r="J4056" s="196"/>
      <c r="M4056" s="196"/>
      <c r="S4056" s="270"/>
    </row>
    <row r="4057" spans="1:19" s="195" customFormat="1">
      <c r="A4057" s="216"/>
      <c r="C4057" s="196"/>
      <c r="J4057" s="196"/>
      <c r="M4057" s="196"/>
      <c r="S4057" s="270"/>
    </row>
    <row r="4058" spans="1:19" s="195" customFormat="1">
      <c r="A4058" s="216"/>
      <c r="C4058" s="196"/>
      <c r="J4058" s="196"/>
      <c r="M4058" s="196"/>
      <c r="S4058" s="270"/>
    </row>
    <row r="4059" spans="1:19" s="195" customFormat="1">
      <c r="A4059" s="216"/>
      <c r="C4059" s="196"/>
      <c r="J4059" s="196"/>
      <c r="M4059" s="196"/>
      <c r="S4059" s="270"/>
    </row>
    <row r="4060" spans="1:19" s="195" customFormat="1">
      <c r="A4060" s="216"/>
      <c r="C4060" s="196"/>
      <c r="J4060" s="196"/>
      <c r="M4060" s="196"/>
      <c r="S4060" s="270"/>
    </row>
    <row r="4061" spans="1:19" s="195" customFormat="1">
      <c r="A4061" s="216"/>
      <c r="C4061" s="196"/>
      <c r="J4061" s="196"/>
      <c r="M4061" s="196"/>
      <c r="S4061" s="270"/>
    </row>
    <row r="4062" spans="1:19" s="195" customFormat="1">
      <c r="A4062" s="216"/>
      <c r="C4062" s="196"/>
      <c r="J4062" s="196"/>
      <c r="M4062" s="196"/>
      <c r="S4062" s="270"/>
    </row>
    <row r="4063" spans="1:19" s="195" customFormat="1">
      <c r="A4063" s="216"/>
      <c r="C4063" s="196"/>
      <c r="J4063" s="196"/>
      <c r="M4063" s="196"/>
      <c r="S4063" s="270"/>
    </row>
    <row r="4064" spans="1:19" s="195" customFormat="1">
      <c r="A4064" s="216"/>
      <c r="C4064" s="196"/>
      <c r="J4064" s="196"/>
      <c r="M4064" s="196"/>
      <c r="S4064" s="270"/>
    </row>
    <row r="4065" spans="1:19" s="195" customFormat="1">
      <c r="A4065" s="216"/>
      <c r="C4065" s="196"/>
      <c r="J4065" s="196"/>
      <c r="M4065" s="196"/>
      <c r="S4065" s="270"/>
    </row>
    <row r="4066" spans="1:19" s="195" customFormat="1">
      <c r="A4066" s="216"/>
      <c r="C4066" s="196"/>
      <c r="J4066" s="196"/>
      <c r="M4066" s="196"/>
      <c r="S4066" s="270"/>
    </row>
    <row r="4067" spans="1:19" s="195" customFormat="1">
      <c r="A4067" s="216"/>
      <c r="C4067" s="196"/>
      <c r="J4067" s="196"/>
      <c r="M4067" s="196"/>
      <c r="S4067" s="270"/>
    </row>
    <row r="4068" spans="1:19" s="195" customFormat="1">
      <c r="A4068" s="216"/>
      <c r="C4068" s="196"/>
      <c r="J4068" s="196"/>
      <c r="M4068" s="196"/>
      <c r="S4068" s="270"/>
    </row>
    <row r="4069" spans="1:19" s="195" customFormat="1">
      <c r="A4069" s="216"/>
      <c r="C4069" s="196"/>
      <c r="J4069" s="196"/>
      <c r="M4069" s="196"/>
      <c r="S4069" s="270"/>
    </row>
    <row r="4070" spans="1:19" s="195" customFormat="1">
      <c r="A4070" s="216"/>
      <c r="C4070" s="196"/>
      <c r="J4070" s="196"/>
      <c r="M4070" s="196"/>
      <c r="S4070" s="270"/>
    </row>
    <row r="4071" spans="1:19" s="195" customFormat="1">
      <c r="A4071" s="216"/>
      <c r="C4071" s="196"/>
      <c r="J4071" s="196"/>
      <c r="M4071" s="196"/>
      <c r="S4071" s="270"/>
    </row>
    <row r="4072" spans="1:19" s="195" customFormat="1">
      <c r="A4072" s="216"/>
      <c r="C4072" s="196"/>
      <c r="J4072" s="196"/>
      <c r="M4072" s="196"/>
      <c r="S4072" s="270"/>
    </row>
    <row r="4073" spans="1:19" s="195" customFormat="1">
      <c r="A4073" s="216"/>
      <c r="C4073" s="196"/>
      <c r="J4073" s="196"/>
      <c r="M4073" s="196"/>
      <c r="S4073" s="270"/>
    </row>
    <row r="4074" spans="1:19" s="195" customFormat="1">
      <c r="A4074" s="216"/>
      <c r="C4074" s="196"/>
      <c r="J4074" s="196"/>
      <c r="M4074" s="196"/>
      <c r="S4074" s="270"/>
    </row>
    <row r="4075" spans="1:19" s="195" customFormat="1">
      <c r="A4075" s="216"/>
      <c r="C4075" s="196"/>
      <c r="J4075" s="196"/>
      <c r="M4075" s="196"/>
      <c r="S4075" s="270"/>
    </row>
    <row r="4076" spans="1:19" s="195" customFormat="1">
      <c r="A4076" s="216"/>
      <c r="C4076" s="196"/>
      <c r="J4076" s="196"/>
      <c r="M4076" s="196"/>
      <c r="S4076" s="270"/>
    </row>
    <row r="4077" spans="1:19" s="195" customFormat="1">
      <c r="A4077" s="216"/>
      <c r="C4077" s="196"/>
      <c r="J4077" s="196"/>
      <c r="M4077" s="196"/>
      <c r="S4077" s="270"/>
    </row>
    <row r="4078" spans="1:19" s="195" customFormat="1">
      <c r="A4078" s="216"/>
      <c r="C4078" s="196"/>
      <c r="J4078" s="196"/>
      <c r="M4078" s="196"/>
      <c r="S4078" s="270"/>
    </row>
    <row r="4079" spans="1:19" s="195" customFormat="1">
      <c r="A4079" s="216"/>
      <c r="C4079" s="196"/>
      <c r="J4079" s="196"/>
      <c r="M4079" s="196"/>
      <c r="S4079" s="270"/>
    </row>
    <row r="4080" spans="1:19" s="195" customFormat="1">
      <c r="A4080" s="216"/>
      <c r="C4080" s="196"/>
      <c r="J4080" s="196"/>
      <c r="M4080" s="196"/>
      <c r="S4080" s="270"/>
    </row>
    <row r="4081" spans="1:19" s="195" customFormat="1">
      <c r="A4081" s="216"/>
      <c r="C4081" s="196"/>
      <c r="J4081" s="196"/>
      <c r="M4081" s="196"/>
      <c r="S4081" s="270"/>
    </row>
    <row r="4082" spans="1:19" s="195" customFormat="1">
      <c r="A4082" s="216"/>
      <c r="C4082" s="196"/>
      <c r="J4082" s="196"/>
      <c r="M4082" s="196"/>
      <c r="S4082" s="270"/>
    </row>
    <row r="4083" spans="1:19" s="195" customFormat="1">
      <c r="A4083" s="216"/>
      <c r="C4083" s="196"/>
      <c r="J4083" s="196"/>
      <c r="M4083" s="196"/>
      <c r="S4083" s="270"/>
    </row>
    <row r="4084" spans="1:19" s="195" customFormat="1">
      <c r="A4084" s="216"/>
      <c r="C4084" s="196"/>
      <c r="J4084" s="196"/>
      <c r="M4084" s="196"/>
      <c r="S4084" s="270"/>
    </row>
    <row r="4085" spans="1:19" s="195" customFormat="1">
      <c r="A4085" s="216"/>
      <c r="C4085" s="196"/>
      <c r="J4085" s="196"/>
      <c r="M4085" s="196"/>
      <c r="S4085" s="270"/>
    </row>
    <row r="4086" spans="1:19" s="195" customFormat="1">
      <c r="A4086" s="216"/>
      <c r="C4086" s="196"/>
      <c r="J4086" s="196"/>
      <c r="M4086" s="196"/>
      <c r="S4086" s="270"/>
    </row>
    <row r="4087" spans="1:19" s="195" customFormat="1">
      <c r="A4087" s="216"/>
      <c r="C4087" s="196"/>
      <c r="J4087" s="196"/>
      <c r="M4087" s="196"/>
      <c r="S4087" s="270"/>
    </row>
    <row r="4088" spans="1:19" s="195" customFormat="1">
      <c r="A4088" s="216"/>
      <c r="C4088" s="196"/>
      <c r="J4088" s="196"/>
      <c r="M4088" s="196"/>
      <c r="S4088" s="270"/>
    </row>
    <row r="4089" spans="1:19" s="195" customFormat="1">
      <c r="A4089" s="216"/>
      <c r="C4089" s="196"/>
      <c r="J4089" s="196"/>
      <c r="M4089" s="196"/>
      <c r="S4089" s="270"/>
    </row>
    <row r="4090" spans="1:19" s="195" customFormat="1">
      <c r="A4090" s="216"/>
      <c r="C4090" s="196"/>
      <c r="J4090" s="196"/>
      <c r="M4090" s="196"/>
      <c r="S4090" s="270"/>
    </row>
    <row r="4091" spans="1:19" s="195" customFormat="1">
      <c r="A4091" s="216"/>
      <c r="C4091" s="196"/>
      <c r="J4091" s="196"/>
      <c r="M4091" s="196"/>
      <c r="S4091" s="270"/>
    </row>
    <row r="4092" spans="1:19" s="195" customFormat="1">
      <c r="A4092" s="216"/>
      <c r="C4092" s="196"/>
      <c r="J4092" s="196"/>
      <c r="M4092" s="196"/>
      <c r="S4092" s="270"/>
    </row>
    <row r="4093" spans="1:19" s="195" customFormat="1">
      <c r="A4093" s="216"/>
      <c r="C4093" s="196"/>
      <c r="J4093" s="196"/>
      <c r="M4093" s="196"/>
      <c r="S4093" s="270"/>
    </row>
    <row r="4094" spans="1:19" s="195" customFormat="1">
      <c r="A4094" s="216"/>
      <c r="C4094" s="196"/>
      <c r="J4094" s="196"/>
      <c r="M4094" s="196"/>
      <c r="S4094" s="270"/>
    </row>
    <row r="4095" spans="1:19" s="195" customFormat="1">
      <c r="A4095" s="216"/>
      <c r="C4095" s="196"/>
      <c r="J4095" s="196"/>
      <c r="M4095" s="196"/>
      <c r="S4095" s="270"/>
    </row>
    <row r="4096" spans="1:19" s="195" customFormat="1">
      <c r="A4096" s="216"/>
      <c r="C4096" s="196"/>
      <c r="J4096" s="196"/>
      <c r="M4096" s="196"/>
      <c r="S4096" s="270"/>
    </row>
    <row r="4097" spans="1:19" s="195" customFormat="1">
      <c r="A4097" s="216"/>
      <c r="C4097" s="196"/>
      <c r="J4097" s="196"/>
      <c r="M4097" s="196"/>
      <c r="S4097" s="270"/>
    </row>
    <row r="4098" spans="1:19" s="195" customFormat="1">
      <c r="A4098" s="216"/>
      <c r="C4098" s="196"/>
      <c r="J4098" s="196"/>
      <c r="M4098" s="196"/>
      <c r="S4098" s="270"/>
    </row>
    <row r="4099" spans="1:19" s="195" customFormat="1">
      <c r="A4099" s="216"/>
      <c r="C4099" s="196"/>
      <c r="J4099" s="196"/>
      <c r="M4099" s="196"/>
      <c r="S4099" s="270"/>
    </row>
    <row r="4100" spans="1:19" s="195" customFormat="1">
      <c r="A4100" s="216"/>
      <c r="C4100" s="196"/>
      <c r="J4100" s="196"/>
      <c r="M4100" s="196"/>
      <c r="S4100" s="270"/>
    </row>
    <row r="4101" spans="1:19" s="195" customFormat="1">
      <c r="A4101" s="216"/>
      <c r="C4101" s="196"/>
      <c r="J4101" s="196"/>
      <c r="M4101" s="196"/>
      <c r="S4101" s="270"/>
    </row>
    <row r="4102" spans="1:19" s="195" customFormat="1">
      <c r="A4102" s="216"/>
      <c r="C4102" s="196"/>
      <c r="J4102" s="196"/>
      <c r="M4102" s="196"/>
      <c r="S4102" s="270"/>
    </row>
    <row r="4103" spans="1:19" s="195" customFormat="1">
      <c r="A4103" s="216"/>
      <c r="C4103" s="196"/>
      <c r="J4103" s="196"/>
      <c r="M4103" s="196"/>
      <c r="S4103" s="270"/>
    </row>
    <row r="4104" spans="1:19" s="195" customFormat="1">
      <c r="A4104" s="216"/>
      <c r="C4104" s="196"/>
      <c r="J4104" s="196"/>
      <c r="M4104" s="196"/>
      <c r="S4104" s="270"/>
    </row>
    <row r="4105" spans="1:19" s="195" customFormat="1">
      <c r="A4105" s="216"/>
      <c r="C4105" s="196"/>
      <c r="J4105" s="196"/>
      <c r="M4105" s="196"/>
      <c r="S4105" s="270"/>
    </row>
    <row r="4106" spans="1:19" s="195" customFormat="1">
      <c r="A4106" s="216"/>
      <c r="C4106" s="196"/>
      <c r="J4106" s="196"/>
      <c r="M4106" s="196"/>
      <c r="S4106" s="270"/>
    </row>
    <row r="4107" spans="1:19" s="195" customFormat="1">
      <c r="A4107" s="216"/>
      <c r="C4107" s="196"/>
      <c r="J4107" s="196"/>
      <c r="M4107" s="196"/>
      <c r="S4107" s="270"/>
    </row>
    <row r="4108" spans="1:19" s="195" customFormat="1">
      <c r="A4108" s="216"/>
      <c r="C4108" s="196"/>
      <c r="J4108" s="196"/>
      <c r="M4108" s="196"/>
      <c r="S4108" s="270"/>
    </row>
    <row r="4109" spans="1:19" s="195" customFormat="1">
      <c r="A4109" s="216"/>
      <c r="C4109" s="196"/>
      <c r="J4109" s="196"/>
      <c r="M4109" s="196"/>
      <c r="S4109" s="270"/>
    </row>
    <row r="4110" spans="1:19" s="195" customFormat="1">
      <c r="A4110" s="216"/>
      <c r="C4110" s="196"/>
      <c r="J4110" s="196"/>
      <c r="M4110" s="196"/>
      <c r="S4110" s="270"/>
    </row>
    <row r="4111" spans="1:19" s="195" customFormat="1">
      <c r="A4111" s="216"/>
      <c r="C4111" s="196"/>
      <c r="J4111" s="196"/>
      <c r="M4111" s="196"/>
      <c r="S4111" s="270"/>
    </row>
    <row r="4112" spans="1:19" s="195" customFormat="1">
      <c r="A4112" s="216"/>
      <c r="C4112" s="196"/>
      <c r="J4112" s="196"/>
      <c r="M4112" s="196"/>
      <c r="S4112" s="270"/>
    </row>
    <row r="4113" spans="1:19" s="195" customFormat="1">
      <c r="A4113" s="216"/>
      <c r="C4113" s="196"/>
      <c r="J4113" s="196"/>
      <c r="M4113" s="196"/>
      <c r="S4113" s="270"/>
    </row>
    <row r="4114" spans="1:19" s="195" customFormat="1">
      <c r="A4114" s="216"/>
      <c r="C4114" s="196"/>
      <c r="J4114" s="196"/>
      <c r="M4114" s="196"/>
      <c r="S4114" s="270"/>
    </row>
    <row r="4115" spans="1:19" s="195" customFormat="1">
      <c r="A4115" s="216"/>
      <c r="C4115" s="196"/>
      <c r="J4115" s="196"/>
      <c r="M4115" s="196"/>
      <c r="S4115" s="270"/>
    </row>
    <row r="4116" spans="1:19" s="195" customFormat="1">
      <c r="A4116" s="216"/>
      <c r="C4116" s="196"/>
      <c r="J4116" s="196"/>
      <c r="M4116" s="196"/>
      <c r="S4116" s="270"/>
    </row>
    <row r="4117" spans="1:19" s="195" customFormat="1">
      <c r="A4117" s="216"/>
      <c r="C4117" s="196"/>
      <c r="J4117" s="196"/>
      <c r="M4117" s="196"/>
      <c r="S4117" s="270"/>
    </row>
    <row r="4118" spans="1:19" s="195" customFormat="1">
      <c r="A4118" s="216"/>
      <c r="C4118" s="196"/>
      <c r="J4118" s="196"/>
      <c r="M4118" s="196"/>
      <c r="S4118" s="270"/>
    </row>
    <row r="4119" spans="1:19" s="195" customFormat="1">
      <c r="A4119" s="216"/>
      <c r="C4119" s="196"/>
      <c r="J4119" s="196"/>
      <c r="M4119" s="196"/>
      <c r="S4119" s="270"/>
    </row>
    <row r="4120" spans="1:19" s="195" customFormat="1">
      <c r="A4120" s="216"/>
      <c r="C4120" s="196"/>
      <c r="J4120" s="196"/>
      <c r="M4120" s="196"/>
      <c r="S4120" s="270"/>
    </row>
    <row r="4121" spans="1:19" s="195" customFormat="1">
      <c r="A4121" s="216"/>
      <c r="C4121" s="196"/>
      <c r="J4121" s="196"/>
      <c r="M4121" s="196"/>
      <c r="S4121" s="270"/>
    </row>
    <row r="4122" spans="1:19" s="195" customFormat="1">
      <c r="A4122" s="216"/>
      <c r="C4122" s="196"/>
      <c r="J4122" s="196"/>
      <c r="M4122" s="196"/>
      <c r="S4122" s="270"/>
    </row>
    <row r="4123" spans="1:19" s="195" customFormat="1">
      <c r="A4123" s="216"/>
      <c r="C4123" s="196"/>
      <c r="J4123" s="196"/>
      <c r="M4123" s="196"/>
      <c r="S4123" s="270"/>
    </row>
    <row r="4124" spans="1:19" s="195" customFormat="1">
      <c r="A4124" s="216"/>
      <c r="C4124" s="196"/>
      <c r="J4124" s="196"/>
      <c r="M4124" s="196"/>
      <c r="S4124" s="270"/>
    </row>
    <row r="4125" spans="1:19" s="195" customFormat="1">
      <c r="A4125" s="216"/>
      <c r="C4125" s="196"/>
      <c r="J4125" s="196"/>
      <c r="M4125" s="196"/>
      <c r="S4125" s="270"/>
    </row>
    <row r="4126" spans="1:19" s="195" customFormat="1">
      <c r="A4126" s="216"/>
      <c r="C4126" s="196"/>
      <c r="J4126" s="196"/>
      <c r="M4126" s="196"/>
      <c r="S4126" s="270"/>
    </row>
    <row r="4127" spans="1:19" s="195" customFormat="1">
      <c r="A4127" s="216"/>
      <c r="C4127" s="196"/>
      <c r="J4127" s="196"/>
      <c r="M4127" s="196"/>
      <c r="S4127" s="270"/>
    </row>
    <row r="4128" spans="1:19" s="195" customFormat="1">
      <c r="A4128" s="216"/>
      <c r="C4128" s="196"/>
      <c r="J4128" s="196"/>
      <c r="M4128" s="196"/>
      <c r="S4128" s="270"/>
    </row>
    <row r="4129" spans="1:19" s="195" customFormat="1">
      <c r="A4129" s="216"/>
      <c r="C4129" s="196"/>
      <c r="J4129" s="196"/>
      <c r="M4129" s="196"/>
      <c r="S4129" s="270"/>
    </row>
    <row r="4130" spans="1:19" s="195" customFormat="1">
      <c r="A4130" s="216"/>
      <c r="C4130" s="196"/>
      <c r="J4130" s="196"/>
      <c r="M4130" s="196"/>
      <c r="S4130" s="270"/>
    </row>
    <row r="4131" spans="1:19" s="195" customFormat="1">
      <c r="A4131" s="216"/>
      <c r="C4131" s="196"/>
      <c r="J4131" s="196"/>
      <c r="M4131" s="196"/>
      <c r="S4131" s="270"/>
    </row>
    <row r="4132" spans="1:19" s="195" customFormat="1">
      <c r="A4132" s="216"/>
      <c r="C4132" s="196"/>
      <c r="J4132" s="196"/>
      <c r="M4132" s="196"/>
      <c r="S4132" s="270"/>
    </row>
    <row r="4133" spans="1:19" s="195" customFormat="1">
      <c r="A4133" s="216"/>
      <c r="C4133" s="196"/>
      <c r="J4133" s="196"/>
      <c r="M4133" s="196"/>
      <c r="S4133" s="270"/>
    </row>
    <row r="4134" spans="1:19" s="195" customFormat="1">
      <c r="A4134" s="216"/>
      <c r="C4134" s="196"/>
      <c r="J4134" s="196"/>
      <c r="M4134" s="196"/>
      <c r="S4134" s="270"/>
    </row>
    <row r="4135" spans="1:19" s="195" customFormat="1">
      <c r="A4135" s="216"/>
      <c r="C4135" s="196"/>
      <c r="J4135" s="196"/>
      <c r="M4135" s="196"/>
      <c r="S4135" s="270"/>
    </row>
    <row r="4136" spans="1:19" s="195" customFormat="1">
      <c r="A4136" s="216"/>
      <c r="C4136" s="196"/>
      <c r="J4136" s="196"/>
      <c r="M4136" s="196"/>
      <c r="S4136" s="270"/>
    </row>
    <row r="4137" spans="1:19" s="195" customFormat="1">
      <c r="A4137" s="216"/>
      <c r="C4137" s="196"/>
      <c r="J4137" s="196"/>
      <c r="M4137" s="196"/>
      <c r="S4137" s="270"/>
    </row>
    <row r="4138" spans="1:19" s="195" customFormat="1">
      <c r="A4138" s="216"/>
      <c r="C4138" s="196"/>
      <c r="J4138" s="196"/>
      <c r="M4138" s="196"/>
      <c r="S4138" s="270"/>
    </row>
    <row r="4139" spans="1:19" s="195" customFormat="1">
      <c r="A4139" s="216"/>
      <c r="C4139" s="196"/>
      <c r="J4139" s="196"/>
      <c r="M4139" s="196"/>
      <c r="S4139" s="270"/>
    </row>
    <row r="4140" spans="1:19" s="195" customFormat="1">
      <c r="A4140" s="216"/>
      <c r="C4140" s="196"/>
      <c r="J4140" s="196"/>
      <c r="M4140" s="196"/>
      <c r="S4140" s="270"/>
    </row>
    <row r="4141" spans="1:19" s="195" customFormat="1">
      <c r="A4141" s="216"/>
      <c r="C4141" s="196"/>
      <c r="J4141" s="196"/>
      <c r="M4141" s="196"/>
      <c r="S4141" s="270"/>
    </row>
    <row r="4142" spans="1:19" s="195" customFormat="1">
      <c r="A4142" s="216"/>
      <c r="C4142" s="196"/>
      <c r="J4142" s="196"/>
      <c r="M4142" s="196"/>
      <c r="S4142" s="270"/>
    </row>
    <row r="4143" spans="1:19" s="195" customFormat="1">
      <c r="A4143" s="216"/>
      <c r="C4143" s="196"/>
      <c r="J4143" s="196"/>
      <c r="M4143" s="196"/>
      <c r="S4143" s="270"/>
    </row>
    <row r="4144" spans="1:19" s="195" customFormat="1">
      <c r="A4144" s="216"/>
      <c r="C4144" s="196"/>
      <c r="J4144" s="196"/>
      <c r="M4144" s="196"/>
      <c r="S4144" s="270"/>
    </row>
    <row r="4145" spans="1:19" s="195" customFormat="1">
      <c r="A4145" s="216"/>
      <c r="C4145" s="196"/>
      <c r="J4145" s="196"/>
      <c r="M4145" s="196"/>
      <c r="S4145" s="270"/>
    </row>
    <row r="4146" spans="1:19" s="195" customFormat="1">
      <c r="A4146" s="216"/>
      <c r="C4146" s="196"/>
      <c r="J4146" s="196"/>
      <c r="M4146" s="196"/>
      <c r="S4146" s="270"/>
    </row>
    <row r="4147" spans="1:19" s="195" customFormat="1">
      <c r="A4147" s="216"/>
      <c r="C4147" s="196"/>
      <c r="J4147" s="196"/>
      <c r="M4147" s="196"/>
      <c r="S4147" s="270"/>
    </row>
    <row r="4148" spans="1:19" s="195" customFormat="1">
      <c r="A4148" s="216"/>
      <c r="C4148" s="196"/>
      <c r="J4148" s="196"/>
      <c r="M4148" s="196"/>
      <c r="S4148" s="270"/>
    </row>
    <row r="4149" spans="1:19" s="195" customFormat="1">
      <c r="A4149" s="216"/>
      <c r="C4149" s="196"/>
      <c r="J4149" s="196"/>
      <c r="M4149" s="196"/>
      <c r="S4149" s="270"/>
    </row>
    <row r="4150" spans="1:19" s="195" customFormat="1">
      <c r="A4150" s="216"/>
      <c r="C4150" s="196"/>
      <c r="J4150" s="196"/>
      <c r="M4150" s="196"/>
      <c r="S4150" s="270"/>
    </row>
    <row r="4151" spans="1:19" s="195" customFormat="1">
      <c r="A4151" s="216"/>
      <c r="C4151" s="196"/>
      <c r="J4151" s="196"/>
      <c r="M4151" s="196"/>
      <c r="S4151" s="270"/>
    </row>
    <row r="4152" spans="1:19" s="195" customFormat="1">
      <c r="A4152" s="216"/>
      <c r="C4152" s="196"/>
      <c r="J4152" s="196"/>
      <c r="M4152" s="196"/>
      <c r="S4152" s="270"/>
    </row>
    <row r="4153" spans="1:19" s="195" customFormat="1">
      <c r="A4153" s="216"/>
      <c r="C4153" s="196"/>
      <c r="J4153" s="196"/>
      <c r="M4153" s="196"/>
      <c r="S4153" s="270"/>
    </row>
    <row r="4154" spans="1:19" s="195" customFormat="1">
      <c r="A4154" s="216"/>
      <c r="C4154" s="196"/>
      <c r="J4154" s="196"/>
      <c r="M4154" s="196"/>
      <c r="S4154" s="270"/>
    </row>
    <row r="4155" spans="1:19" s="195" customFormat="1">
      <c r="A4155" s="216"/>
      <c r="C4155" s="196"/>
      <c r="J4155" s="196"/>
      <c r="M4155" s="196"/>
      <c r="S4155" s="270"/>
    </row>
    <row r="4156" spans="1:19" s="195" customFormat="1">
      <c r="A4156" s="216"/>
      <c r="C4156" s="196"/>
      <c r="J4156" s="196"/>
      <c r="M4156" s="196"/>
      <c r="S4156" s="270"/>
    </row>
    <row r="4157" spans="1:19" s="195" customFormat="1">
      <c r="A4157" s="216"/>
      <c r="C4157" s="196"/>
      <c r="J4157" s="196"/>
      <c r="M4157" s="196"/>
      <c r="S4157" s="270"/>
    </row>
    <row r="4158" spans="1:19" s="195" customFormat="1">
      <c r="A4158" s="216"/>
      <c r="C4158" s="196"/>
      <c r="J4158" s="196"/>
      <c r="M4158" s="196"/>
      <c r="S4158" s="270"/>
    </row>
    <row r="4159" spans="1:19" s="195" customFormat="1">
      <c r="A4159" s="216"/>
      <c r="C4159" s="196"/>
      <c r="J4159" s="196"/>
      <c r="M4159" s="196"/>
      <c r="S4159" s="270"/>
    </row>
    <row r="4160" spans="1:19" s="195" customFormat="1">
      <c r="A4160" s="216"/>
      <c r="C4160" s="196"/>
      <c r="J4160" s="196"/>
      <c r="M4160" s="196"/>
      <c r="S4160" s="270"/>
    </row>
    <row r="4161" spans="1:19" s="195" customFormat="1">
      <c r="A4161" s="216"/>
      <c r="C4161" s="196"/>
      <c r="J4161" s="196"/>
      <c r="M4161" s="196"/>
      <c r="S4161" s="270"/>
    </row>
    <row r="4162" spans="1:19" s="195" customFormat="1">
      <c r="A4162" s="216"/>
      <c r="C4162" s="196"/>
      <c r="J4162" s="196"/>
      <c r="M4162" s="196"/>
      <c r="S4162" s="270"/>
    </row>
    <row r="4163" spans="1:19" s="195" customFormat="1">
      <c r="A4163" s="216"/>
      <c r="C4163" s="196"/>
      <c r="J4163" s="196"/>
      <c r="M4163" s="196"/>
      <c r="S4163" s="270"/>
    </row>
    <row r="4164" spans="1:19" s="195" customFormat="1">
      <c r="A4164" s="216"/>
      <c r="C4164" s="196"/>
      <c r="J4164" s="196"/>
      <c r="M4164" s="196"/>
      <c r="S4164" s="270"/>
    </row>
    <row r="4165" spans="1:19" s="195" customFormat="1">
      <c r="A4165" s="216"/>
      <c r="C4165" s="196"/>
      <c r="J4165" s="196"/>
      <c r="M4165" s="196"/>
      <c r="S4165" s="270"/>
    </row>
    <row r="4166" spans="1:19" s="195" customFormat="1">
      <c r="A4166" s="216"/>
      <c r="C4166" s="196"/>
      <c r="J4166" s="196"/>
      <c r="M4166" s="196"/>
      <c r="S4166" s="270"/>
    </row>
    <row r="4167" spans="1:19" s="195" customFormat="1">
      <c r="A4167" s="216"/>
      <c r="C4167" s="196"/>
      <c r="J4167" s="196"/>
      <c r="M4167" s="196"/>
      <c r="S4167" s="270"/>
    </row>
    <row r="4168" spans="1:19" s="195" customFormat="1">
      <c r="A4168" s="216"/>
      <c r="C4168" s="196"/>
      <c r="J4168" s="196"/>
      <c r="M4168" s="196"/>
      <c r="S4168" s="270"/>
    </row>
    <row r="4169" spans="1:19" s="195" customFormat="1">
      <c r="A4169" s="216"/>
      <c r="C4169" s="196"/>
      <c r="J4169" s="196"/>
      <c r="M4169" s="196"/>
      <c r="S4169" s="270"/>
    </row>
    <row r="4170" spans="1:19" s="195" customFormat="1">
      <c r="A4170" s="216"/>
      <c r="C4170" s="196"/>
      <c r="J4170" s="196"/>
      <c r="M4170" s="196"/>
      <c r="S4170" s="270"/>
    </row>
    <row r="4171" spans="1:19" s="195" customFormat="1">
      <c r="A4171" s="216"/>
      <c r="C4171" s="196"/>
      <c r="J4171" s="196"/>
      <c r="M4171" s="196"/>
      <c r="S4171" s="270"/>
    </row>
    <row r="4172" spans="1:19" s="195" customFormat="1">
      <c r="A4172" s="216"/>
      <c r="C4172" s="196"/>
      <c r="J4172" s="196"/>
      <c r="M4172" s="196"/>
      <c r="S4172" s="270"/>
    </row>
    <row r="4173" spans="1:19" s="195" customFormat="1">
      <c r="A4173" s="216"/>
      <c r="C4173" s="196"/>
      <c r="J4173" s="196"/>
      <c r="M4173" s="196"/>
      <c r="S4173" s="270"/>
    </row>
    <row r="4174" spans="1:19" s="195" customFormat="1">
      <c r="A4174" s="216"/>
      <c r="C4174" s="196"/>
      <c r="J4174" s="196"/>
      <c r="M4174" s="196"/>
      <c r="S4174" s="270"/>
    </row>
    <row r="4175" spans="1:19" s="195" customFormat="1">
      <c r="A4175" s="216"/>
      <c r="C4175" s="196"/>
      <c r="J4175" s="196"/>
      <c r="M4175" s="196"/>
      <c r="S4175" s="270"/>
    </row>
    <row r="4176" spans="1:19" s="195" customFormat="1">
      <c r="A4176" s="216"/>
      <c r="C4176" s="196"/>
      <c r="J4176" s="196"/>
      <c r="M4176" s="196"/>
      <c r="S4176" s="270"/>
    </row>
    <row r="4177" spans="1:19" s="195" customFormat="1">
      <c r="A4177" s="216"/>
      <c r="C4177" s="196"/>
      <c r="J4177" s="196"/>
      <c r="M4177" s="196"/>
      <c r="S4177" s="270"/>
    </row>
    <row r="4178" spans="1:19" s="195" customFormat="1">
      <c r="A4178" s="216"/>
      <c r="C4178" s="196"/>
      <c r="J4178" s="196"/>
      <c r="M4178" s="196"/>
      <c r="S4178" s="270"/>
    </row>
    <row r="4179" spans="1:19" s="195" customFormat="1">
      <c r="A4179" s="216"/>
      <c r="C4179" s="196"/>
      <c r="J4179" s="196"/>
      <c r="M4179" s="196"/>
      <c r="S4179" s="270"/>
    </row>
    <row r="4180" spans="1:19" s="195" customFormat="1">
      <c r="A4180" s="216"/>
      <c r="C4180" s="196"/>
      <c r="J4180" s="196"/>
      <c r="M4180" s="196"/>
      <c r="S4180" s="270"/>
    </row>
    <row r="4181" spans="1:19" s="195" customFormat="1">
      <c r="A4181" s="216"/>
      <c r="C4181" s="196"/>
      <c r="J4181" s="196"/>
      <c r="M4181" s="196"/>
      <c r="S4181" s="270"/>
    </row>
    <row r="4182" spans="1:19" s="195" customFormat="1">
      <c r="A4182" s="216"/>
      <c r="C4182" s="196"/>
      <c r="J4182" s="196"/>
      <c r="M4182" s="196"/>
      <c r="S4182" s="270"/>
    </row>
    <row r="4183" spans="1:19" s="195" customFormat="1">
      <c r="A4183" s="216"/>
      <c r="C4183" s="196"/>
      <c r="J4183" s="196"/>
      <c r="M4183" s="196"/>
      <c r="S4183" s="270"/>
    </row>
    <row r="4184" spans="1:19" s="195" customFormat="1">
      <c r="A4184" s="216"/>
      <c r="C4184" s="196"/>
      <c r="J4184" s="196"/>
      <c r="M4184" s="196"/>
      <c r="S4184" s="270"/>
    </row>
    <row r="4185" spans="1:19" s="195" customFormat="1">
      <c r="A4185" s="216"/>
      <c r="C4185" s="196"/>
      <c r="J4185" s="196"/>
      <c r="M4185" s="196"/>
      <c r="S4185" s="270"/>
    </row>
    <row r="4186" spans="1:19" s="195" customFormat="1">
      <c r="A4186" s="216"/>
      <c r="C4186" s="196"/>
      <c r="J4186" s="196"/>
      <c r="M4186" s="196"/>
      <c r="S4186" s="270"/>
    </row>
    <row r="4187" spans="1:19" s="195" customFormat="1">
      <c r="A4187" s="216"/>
      <c r="C4187" s="196"/>
      <c r="J4187" s="196"/>
      <c r="M4187" s="196"/>
      <c r="S4187" s="270"/>
    </row>
    <row r="4188" spans="1:19" s="195" customFormat="1">
      <c r="A4188" s="216"/>
      <c r="C4188" s="196"/>
      <c r="J4188" s="196"/>
      <c r="M4188" s="196"/>
      <c r="S4188" s="270"/>
    </row>
    <row r="4189" spans="1:19" s="195" customFormat="1">
      <c r="A4189" s="216"/>
      <c r="C4189" s="196"/>
      <c r="J4189" s="196"/>
      <c r="M4189" s="196"/>
      <c r="S4189" s="270"/>
    </row>
    <row r="4190" spans="1:19" s="195" customFormat="1">
      <c r="A4190" s="216"/>
      <c r="C4190" s="196"/>
      <c r="J4190" s="196"/>
      <c r="M4190" s="196"/>
      <c r="S4190" s="270"/>
    </row>
    <row r="4191" spans="1:19" s="195" customFormat="1">
      <c r="A4191" s="216"/>
      <c r="C4191" s="196"/>
      <c r="J4191" s="196"/>
      <c r="M4191" s="196"/>
      <c r="S4191" s="270"/>
    </row>
    <row r="4192" spans="1:19" s="195" customFormat="1">
      <c r="A4192" s="216"/>
      <c r="C4192" s="196"/>
      <c r="J4192" s="196"/>
      <c r="M4192" s="196"/>
      <c r="S4192" s="270"/>
    </row>
    <row r="4193" spans="1:19" s="195" customFormat="1">
      <c r="A4193" s="216"/>
      <c r="C4193" s="196"/>
      <c r="J4193" s="196"/>
      <c r="M4193" s="196"/>
      <c r="S4193" s="270"/>
    </row>
    <row r="4194" spans="1:19" s="195" customFormat="1">
      <c r="A4194" s="216"/>
      <c r="C4194" s="196"/>
      <c r="J4194" s="196"/>
      <c r="M4194" s="196"/>
      <c r="S4194" s="270"/>
    </row>
    <row r="4195" spans="1:19" s="195" customFormat="1">
      <c r="A4195" s="216"/>
      <c r="C4195" s="196"/>
      <c r="J4195" s="196"/>
      <c r="M4195" s="196"/>
      <c r="S4195" s="270"/>
    </row>
    <row r="4196" spans="1:19" s="195" customFormat="1">
      <c r="A4196" s="216"/>
      <c r="C4196" s="196"/>
      <c r="J4196" s="196"/>
      <c r="M4196" s="196"/>
      <c r="S4196" s="270"/>
    </row>
    <row r="4197" spans="1:19" s="195" customFormat="1">
      <c r="A4197" s="216"/>
      <c r="C4197" s="196"/>
      <c r="J4197" s="196"/>
      <c r="M4197" s="196"/>
      <c r="S4197" s="270"/>
    </row>
    <row r="4198" spans="1:19" s="195" customFormat="1">
      <c r="A4198" s="216"/>
      <c r="C4198" s="196"/>
      <c r="J4198" s="196"/>
      <c r="M4198" s="196"/>
      <c r="S4198" s="270"/>
    </row>
    <row r="4199" spans="1:19" s="195" customFormat="1">
      <c r="A4199" s="216"/>
      <c r="C4199" s="196"/>
      <c r="J4199" s="196"/>
      <c r="M4199" s="196"/>
      <c r="S4199" s="270"/>
    </row>
    <row r="4200" spans="1:19" s="195" customFormat="1">
      <c r="A4200" s="216"/>
      <c r="C4200" s="196"/>
      <c r="J4200" s="196"/>
      <c r="M4200" s="196"/>
      <c r="S4200" s="270"/>
    </row>
    <row r="4201" spans="1:19" s="195" customFormat="1">
      <c r="A4201" s="216"/>
      <c r="C4201" s="196"/>
      <c r="J4201" s="196"/>
      <c r="M4201" s="196"/>
      <c r="S4201" s="270"/>
    </row>
    <row r="4202" spans="1:19" s="195" customFormat="1">
      <c r="A4202" s="216"/>
      <c r="C4202" s="196"/>
      <c r="J4202" s="196"/>
      <c r="M4202" s="196"/>
      <c r="S4202" s="270"/>
    </row>
    <row r="4203" spans="1:19" s="195" customFormat="1">
      <c r="A4203" s="216"/>
      <c r="C4203" s="196"/>
      <c r="J4203" s="196"/>
      <c r="M4203" s="196"/>
      <c r="S4203" s="270"/>
    </row>
    <row r="4204" spans="1:19" s="195" customFormat="1">
      <c r="A4204" s="216"/>
      <c r="C4204" s="196"/>
      <c r="J4204" s="196"/>
      <c r="M4204" s="196"/>
      <c r="S4204" s="270"/>
    </row>
    <row r="4205" spans="1:19" s="195" customFormat="1">
      <c r="A4205" s="216"/>
      <c r="C4205" s="196"/>
      <c r="J4205" s="196"/>
      <c r="M4205" s="196"/>
      <c r="S4205" s="270"/>
    </row>
    <row r="4206" spans="1:19" s="195" customFormat="1">
      <c r="A4206" s="216"/>
      <c r="C4206" s="196"/>
      <c r="J4206" s="196"/>
      <c r="M4206" s="196"/>
      <c r="S4206" s="270"/>
    </row>
    <row r="4207" spans="1:19" s="195" customFormat="1">
      <c r="A4207" s="216"/>
      <c r="C4207" s="196"/>
      <c r="J4207" s="196"/>
      <c r="M4207" s="196"/>
      <c r="S4207" s="270"/>
    </row>
    <row r="4208" spans="1:19" s="195" customFormat="1">
      <c r="A4208" s="216"/>
      <c r="C4208" s="196"/>
      <c r="J4208" s="196"/>
      <c r="M4208" s="196"/>
      <c r="S4208" s="270"/>
    </row>
    <row r="4209" spans="1:19" s="195" customFormat="1">
      <c r="A4209" s="216"/>
      <c r="C4209" s="196"/>
      <c r="J4209" s="196"/>
      <c r="M4209" s="196"/>
      <c r="S4209" s="270"/>
    </row>
    <row r="4210" spans="1:19" s="195" customFormat="1">
      <c r="A4210" s="216"/>
      <c r="C4210" s="196"/>
      <c r="J4210" s="196"/>
      <c r="M4210" s="196"/>
      <c r="S4210" s="270"/>
    </row>
    <row r="4211" spans="1:19" s="195" customFormat="1">
      <c r="A4211" s="216"/>
      <c r="C4211" s="196"/>
      <c r="J4211" s="196"/>
      <c r="M4211" s="196"/>
      <c r="S4211" s="270"/>
    </row>
    <row r="4212" spans="1:19" s="195" customFormat="1">
      <c r="A4212" s="216"/>
      <c r="C4212" s="196"/>
      <c r="J4212" s="196"/>
      <c r="M4212" s="196"/>
      <c r="S4212" s="270"/>
    </row>
    <row r="4213" spans="1:19" s="195" customFormat="1">
      <c r="A4213" s="216"/>
      <c r="C4213" s="196"/>
      <c r="J4213" s="196"/>
      <c r="M4213" s="196"/>
      <c r="S4213" s="270"/>
    </row>
    <row r="4214" spans="1:19" s="195" customFormat="1">
      <c r="A4214" s="216"/>
      <c r="C4214" s="196"/>
      <c r="J4214" s="196"/>
      <c r="M4214" s="196"/>
      <c r="S4214" s="270"/>
    </row>
    <row r="4215" spans="1:19" s="195" customFormat="1">
      <c r="A4215" s="216"/>
      <c r="C4215" s="196"/>
      <c r="J4215" s="196"/>
      <c r="M4215" s="196"/>
      <c r="S4215" s="270"/>
    </row>
    <row r="4216" spans="1:19" s="195" customFormat="1">
      <c r="A4216" s="216"/>
      <c r="C4216" s="196"/>
      <c r="J4216" s="196"/>
      <c r="M4216" s="196"/>
      <c r="S4216" s="270"/>
    </row>
    <row r="4217" spans="1:19" s="195" customFormat="1">
      <c r="A4217" s="216"/>
      <c r="C4217" s="196"/>
      <c r="J4217" s="196"/>
      <c r="M4217" s="196"/>
      <c r="S4217" s="270"/>
    </row>
    <row r="4218" spans="1:19" s="195" customFormat="1">
      <c r="A4218" s="216"/>
      <c r="C4218" s="196"/>
      <c r="J4218" s="196"/>
      <c r="M4218" s="196"/>
      <c r="S4218" s="270"/>
    </row>
    <row r="4219" spans="1:19" s="195" customFormat="1">
      <c r="A4219" s="216"/>
      <c r="C4219" s="196"/>
      <c r="J4219" s="196"/>
      <c r="M4219" s="196"/>
      <c r="S4219" s="270"/>
    </row>
    <row r="4220" spans="1:19" s="195" customFormat="1">
      <c r="A4220" s="216"/>
      <c r="C4220" s="196"/>
      <c r="J4220" s="196"/>
      <c r="M4220" s="196"/>
      <c r="S4220" s="270"/>
    </row>
    <row r="4221" spans="1:19" s="195" customFormat="1">
      <c r="A4221" s="216"/>
      <c r="C4221" s="196"/>
      <c r="J4221" s="196"/>
      <c r="M4221" s="196"/>
      <c r="S4221" s="270"/>
    </row>
    <row r="4222" spans="1:19" s="195" customFormat="1">
      <c r="A4222" s="216"/>
      <c r="C4222" s="196"/>
      <c r="J4222" s="196"/>
      <c r="M4222" s="196"/>
      <c r="S4222" s="270"/>
    </row>
    <row r="4223" spans="1:19" s="195" customFormat="1">
      <c r="A4223" s="216"/>
      <c r="C4223" s="196"/>
      <c r="J4223" s="196"/>
      <c r="M4223" s="196"/>
      <c r="S4223" s="270"/>
    </row>
    <row r="4224" spans="1:19" s="195" customFormat="1">
      <c r="A4224" s="216"/>
      <c r="C4224" s="196"/>
      <c r="J4224" s="196"/>
      <c r="M4224" s="196"/>
      <c r="S4224" s="270"/>
    </row>
    <row r="4225" spans="1:19" s="195" customFormat="1">
      <c r="A4225" s="216"/>
      <c r="C4225" s="196"/>
      <c r="J4225" s="196"/>
      <c r="M4225" s="196"/>
      <c r="S4225" s="270"/>
    </row>
    <row r="4226" spans="1:19" s="195" customFormat="1">
      <c r="A4226" s="216"/>
      <c r="C4226" s="196"/>
      <c r="J4226" s="196"/>
      <c r="M4226" s="196"/>
      <c r="S4226" s="270"/>
    </row>
    <row r="4227" spans="1:19" s="195" customFormat="1">
      <c r="A4227" s="216"/>
      <c r="C4227" s="196"/>
      <c r="J4227" s="196"/>
      <c r="M4227" s="196"/>
      <c r="S4227" s="270"/>
    </row>
    <row r="4228" spans="1:19" s="195" customFormat="1">
      <c r="A4228" s="216"/>
      <c r="C4228" s="196"/>
      <c r="J4228" s="196"/>
      <c r="M4228" s="196"/>
      <c r="S4228" s="270"/>
    </row>
    <row r="4229" spans="1:19" s="195" customFormat="1">
      <c r="A4229" s="216"/>
      <c r="C4229" s="196"/>
      <c r="J4229" s="196"/>
      <c r="M4229" s="196"/>
      <c r="S4229" s="270"/>
    </row>
    <row r="4230" spans="1:19" s="195" customFormat="1">
      <c r="A4230" s="216"/>
      <c r="C4230" s="196"/>
      <c r="J4230" s="196"/>
      <c r="M4230" s="196"/>
      <c r="S4230" s="270"/>
    </row>
    <row r="4231" spans="1:19" s="195" customFormat="1">
      <c r="A4231" s="216"/>
      <c r="C4231" s="196"/>
      <c r="J4231" s="196"/>
      <c r="M4231" s="196"/>
      <c r="S4231" s="270"/>
    </row>
    <row r="4232" spans="1:19" s="195" customFormat="1">
      <c r="A4232" s="216"/>
      <c r="C4232" s="196"/>
      <c r="J4232" s="196"/>
      <c r="M4232" s="196"/>
      <c r="S4232" s="270"/>
    </row>
    <row r="4233" spans="1:19" s="195" customFormat="1">
      <c r="A4233" s="216"/>
      <c r="C4233" s="196"/>
      <c r="J4233" s="196"/>
      <c r="M4233" s="196"/>
      <c r="S4233" s="270"/>
    </row>
    <row r="4234" spans="1:19" s="195" customFormat="1">
      <c r="A4234" s="216"/>
      <c r="C4234" s="196"/>
      <c r="J4234" s="196"/>
      <c r="M4234" s="196"/>
      <c r="S4234" s="270"/>
    </row>
    <row r="4235" spans="1:19" s="195" customFormat="1">
      <c r="A4235" s="216"/>
      <c r="C4235" s="196"/>
      <c r="J4235" s="196"/>
      <c r="M4235" s="196"/>
      <c r="S4235" s="270"/>
    </row>
    <row r="4236" spans="1:19" s="195" customFormat="1">
      <c r="A4236" s="216"/>
      <c r="C4236" s="196"/>
      <c r="J4236" s="196"/>
      <c r="M4236" s="196"/>
      <c r="S4236" s="270"/>
    </row>
    <row r="4237" spans="1:19" s="195" customFormat="1">
      <c r="A4237" s="216"/>
      <c r="C4237" s="196"/>
      <c r="J4237" s="196"/>
      <c r="M4237" s="196"/>
      <c r="S4237" s="270"/>
    </row>
    <row r="4238" spans="1:19" s="195" customFormat="1">
      <c r="A4238" s="216"/>
      <c r="C4238" s="196"/>
      <c r="J4238" s="196"/>
      <c r="M4238" s="196"/>
      <c r="S4238" s="270"/>
    </row>
    <row r="4239" spans="1:19" s="195" customFormat="1">
      <c r="A4239" s="216"/>
      <c r="C4239" s="196"/>
      <c r="J4239" s="196"/>
      <c r="M4239" s="196"/>
      <c r="S4239" s="270"/>
    </row>
    <row r="4240" spans="1:19" s="195" customFormat="1">
      <c r="A4240" s="216"/>
      <c r="C4240" s="196"/>
      <c r="J4240" s="196"/>
      <c r="M4240" s="196"/>
      <c r="S4240" s="270"/>
    </row>
    <row r="4241" spans="1:19" s="195" customFormat="1">
      <c r="A4241" s="216"/>
      <c r="C4241" s="196"/>
      <c r="J4241" s="196"/>
      <c r="M4241" s="196"/>
      <c r="S4241" s="270"/>
    </row>
    <row r="4242" spans="1:19" s="195" customFormat="1">
      <c r="A4242" s="216"/>
      <c r="C4242" s="196"/>
      <c r="J4242" s="196"/>
      <c r="M4242" s="196"/>
      <c r="S4242" s="270"/>
    </row>
    <row r="4243" spans="1:19" s="195" customFormat="1">
      <c r="A4243" s="216"/>
      <c r="C4243" s="196"/>
      <c r="J4243" s="196"/>
      <c r="M4243" s="196"/>
      <c r="S4243" s="270"/>
    </row>
    <row r="4244" spans="1:19" s="195" customFormat="1">
      <c r="A4244" s="216"/>
      <c r="C4244" s="196"/>
      <c r="J4244" s="196"/>
      <c r="M4244" s="196"/>
      <c r="S4244" s="270"/>
    </row>
    <row r="4245" spans="1:19" s="195" customFormat="1">
      <c r="A4245" s="216"/>
      <c r="C4245" s="196"/>
      <c r="J4245" s="196"/>
      <c r="M4245" s="196"/>
      <c r="S4245" s="270"/>
    </row>
    <row r="4246" spans="1:19" s="195" customFormat="1">
      <c r="A4246" s="216"/>
      <c r="C4246" s="196"/>
      <c r="J4246" s="196"/>
      <c r="M4246" s="196"/>
      <c r="S4246" s="270"/>
    </row>
    <row r="4247" spans="1:19" s="195" customFormat="1">
      <c r="A4247" s="216"/>
      <c r="C4247" s="196"/>
      <c r="J4247" s="196"/>
      <c r="M4247" s="196"/>
      <c r="S4247" s="270"/>
    </row>
    <row r="4248" spans="1:19" s="195" customFormat="1">
      <c r="A4248" s="216"/>
      <c r="C4248" s="196"/>
      <c r="J4248" s="196"/>
      <c r="M4248" s="196"/>
      <c r="S4248" s="270"/>
    </row>
    <row r="4249" spans="1:19" s="195" customFormat="1">
      <c r="A4249" s="216"/>
      <c r="C4249" s="196"/>
      <c r="J4249" s="196"/>
      <c r="M4249" s="196"/>
      <c r="S4249" s="270"/>
    </row>
    <row r="4250" spans="1:19" s="195" customFormat="1">
      <c r="A4250" s="216"/>
      <c r="C4250" s="196"/>
      <c r="J4250" s="196"/>
      <c r="M4250" s="196"/>
      <c r="S4250" s="270"/>
    </row>
    <row r="4251" spans="1:19" s="195" customFormat="1">
      <c r="A4251" s="216"/>
      <c r="C4251" s="196"/>
      <c r="J4251" s="196"/>
      <c r="M4251" s="196"/>
      <c r="S4251" s="270"/>
    </row>
    <row r="4252" spans="1:19" s="195" customFormat="1">
      <c r="A4252" s="216"/>
      <c r="C4252" s="196"/>
      <c r="J4252" s="196"/>
      <c r="M4252" s="196"/>
      <c r="S4252" s="270"/>
    </row>
    <row r="4253" spans="1:19" s="195" customFormat="1">
      <c r="A4253" s="216"/>
      <c r="C4253" s="196"/>
      <c r="J4253" s="196"/>
      <c r="M4253" s="196"/>
      <c r="S4253" s="270"/>
    </row>
    <row r="4254" spans="1:19" s="195" customFormat="1">
      <c r="A4254" s="216"/>
      <c r="C4254" s="196"/>
      <c r="J4254" s="196"/>
      <c r="M4254" s="196"/>
      <c r="S4254" s="270"/>
    </row>
    <row r="4255" spans="1:19" s="195" customFormat="1">
      <c r="A4255" s="216"/>
      <c r="C4255" s="196"/>
      <c r="J4255" s="196"/>
      <c r="M4255" s="196"/>
      <c r="S4255" s="270"/>
    </row>
    <row r="4256" spans="1:19" s="195" customFormat="1">
      <c r="A4256" s="216"/>
      <c r="C4256" s="196"/>
      <c r="J4256" s="196"/>
      <c r="M4256" s="196"/>
      <c r="S4256" s="270"/>
    </row>
    <row r="4257" spans="1:19" s="195" customFormat="1">
      <c r="A4257" s="216"/>
      <c r="C4257" s="196"/>
      <c r="J4257" s="196"/>
      <c r="M4257" s="196"/>
      <c r="S4257" s="270"/>
    </row>
    <row r="4258" spans="1:19" s="195" customFormat="1">
      <c r="A4258" s="216"/>
      <c r="C4258" s="196"/>
      <c r="J4258" s="196"/>
      <c r="M4258" s="196"/>
      <c r="S4258" s="270"/>
    </row>
    <row r="4259" spans="1:19" s="195" customFormat="1">
      <c r="A4259" s="216"/>
      <c r="C4259" s="196"/>
      <c r="J4259" s="196"/>
      <c r="M4259" s="196"/>
      <c r="S4259" s="270"/>
    </row>
    <row r="4260" spans="1:19" s="195" customFormat="1">
      <c r="A4260" s="216"/>
      <c r="C4260" s="196"/>
      <c r="J4260" s="196"/>
      <c r="M4260" s="196"/>
      <c r="S4260" s="270"/>
    </row>
    <row r="4261" spans="1:19" s="195" customFormat="1">
      <c r="A4261" s="216"/>
      <c r="C4261" s="196"/>
      <c r="J4261" s="196"/>
      <c r="M4261" s="196"/>
      <c r="S4261" s="270"/>
    </row>
    <row r="4262" spans="1:19" s="195" customFormat="1">
      <c r="A4262" s="216"/>
      <c r="C4262" s="196"/>
      <c r="J4262" s="196"/>
      <c r="M4262" s="196"/>
      <c r="S4262" s="270"/>
    </row>
    <row r="4263" spans="1:19" s="195" customFormat="1">
      <c r="A4263" s="216"/>
      <c r="C4263" s="196"/>
      <c r="J4263" s="196"/>
      <c r="M4263" s="196"/>
      <c r="S4263" s="270"/>
    </row>
    <row r="4264" spans="1:19" s="195" customFormat="1">
      <c r="A4264" s="216"/>
      <c r="C4264" s="196"/>
      <c r="J4264" s="196"/>
      <c r="M4264" s="196"/>
      <c r="S4264" s="270"/>
    </row>
    <row r="4265" spans="1:19" s="195" customFormat="1">
      <c r="A4265" s="216"/>
      <c r="C4265" s="196"/>
      <c r="J4265" s="196"/>
      <c r="M4265" s="196"/>
      <c r="S4265" s="270"/>
    </row>
    <row r="4266" spans="1:19" s="195" customFormat="1">
      <c r="A4266" s="216"/>
      <c r="C4266" s="196"/>
      <c r="J4266" s="196"/>
      <c r="M4266" s="196"/>
      <c r="S4266" s="270"/>
    </row>
    <row r="4267" spans="1:19" s="195" customFormat="1">
      <c r="A4267" s="216"/>
      <c r="C4267" s="196"/>
      <c r="J4267" s="196"/>
      <c r="M4267" s="196"/>
      <c r="S4267" s="270"/>
    </row>
    <row r="4268" spans="1:19" s="195" customFormat="1">
      <c r="A4268" s="216"/>
      <c r="C4268" s="196"/>
      <c r="J4268" s="196"/>
      <c r="M4268" s="196"/>
      <c r="S4268" s="270"/>
    </row>
    <row r="4269" spans="1:19" s="195" customFormat="1">
      <c r="A4269" s="216"/>
      <c r="C4269" s="196"/>
      <c r="J4269" s="196"/>
      <c r="M4269" s="196"/>
      <c r="S4269" s="270"/>
    </row>
    <row r="4270" spans="1:19" s="195" customFormat="1">
      <c r="A4270" s="216"/>
      <c r="C4270" s="196"/>
      <c r="J4270" s="196"/>
      <c r="M4270" s="196"/>
      <c r="S4270" s="270"/>
    </row>
    <row r="4271" spans="1:19" s="195" customFormat="1">
      <c r="A4271" s="216"/>
      <c r="C4271" s="196"/>
      <c r="J4271" s="196"/>
      <c r="M4271" s="196"/>
      <c r="S4271" s="270"/>
    </row>
    <row r="4272" spans="1:19" s="195" customFormat="1">
      <c r="A4272" s="216"/>
      <c r="C4272" s="196"/>
      <c r="J4272" s="196"/>
      <c r="M4272" s="196"/>
      <c r="S4272" s="270"/>
    </row>
    <row r="4273" spans="1:19" s="195" customFormat="1">
      <c r="A4273" s="216"/>
      <c r="C4273" s="196"/>
      <c r="J4273" s="196"/>
      <c r="M4273" s="196"/>
      <c r="S4273" s="270"/>
    </row>
    <row r="4274" spans="1:19" s="195" customFormat="1">
      <c r="A4274" s="216"/>
      <c r="C4274" s="196"/>
      <c r="J4274" s="196"/>
      <c r="M4274" s="196"/>
      <c r="S4274" s="270"/>
    </row>
    <row r="4275" spans="1:19" s="195" customFormat="1">
      <c r="A4275" s="216"/>
      <c r="C4275" s="196"/>
      <c r="J4275" s="196"/>
      <c r="M4275" s="196"/>
      <c r="S4275" s="270"/>
    </row>
    <row r="4276" spans="1:19" s="195" customFormat="1">
      <c r="A4276" s="216"/>
      <c r="C4276" s="196"/>
      <c r="J4276" s="196"/>
      <c r="M4276" s="196"/>
      <c r="S4276" s="270"/>
    </row>
    <row r="4277" spans="1:19" s="195" customFormat="1">
      <c r="A4277" s="216"/>
      <c r="C4277" s="196"/>
      <c r="J4277" s="196"/>
      <c r="M4277" s="196"/>
      <c r="S4277" s="270"/>
    </row>
    <row r="4278" spans="1:19" s="195" customFormat="1">
      <c r="A4278" s="216"/>
      <c r="C4278" s="196"/>
      <c r="J4278" s="196"/>
      <c r="M4278" s="196"/>
      <c r="S4278" s="270"/>
    </row>
    <row r="4279" spans="1:19" s="195" customFormat="1">
      <c r="A4279" s="216"/>
      <c r="C4279" s="196"/>
      <c r="J4279" s="196"/>
      <c r="M4279" s="196"/>
      <c r="S4279" s="270"/>
    </row>
    <row r="4280" spans="1:19" s="195" customFormat="1">
      <c r="A4280" s="216"/>
      <c r="C4280" s="196"/>
      <c r="J4280" s="196"/>
      <c r="M4280" s="196"/>
      <c r="S4280" s="270"/>
    </row>
    <row r="4281" spans="1:19" s="195" customFormat="1">
      <c r="A4281" s="216"/>
      <c r="C4281" s="196"/>
      <c r="J4281" s="196"/>
      <c r="M4281" s="196"/>
      <c r="S4281" s="270"/>
    </row>
    <row r="4282" spans="1:19" s="195" customFormat="1">
      <c r="A4282" s="216"/>
      <c r="C4282" s="196"/>
      <c r="J4282" s="196"/>
      <c r="M4282" s="196"/>
      <c r="S4282" s="270"/>
    </row>
    <row r="4283" spans="1:19" s="195" customFormat="1">
      <c r="A4283" s="216"/>
      <c r="C4283" s="196"/>
      <c r="J4283" s="196"/>
      <c r="M4283" s="196"/>
      <c r="S4283" s="270"/>
    </row>
    <row r="4284" spans="1:19" s="195" customFormat="1">
      <c r="A4284" s="216"/>
      <c r="C4284" s="196"/>
      <c r="J4284" s="196"/>
      <c r="M4284" s="196"/>
      <c r="S4284" s="270"/>
    </row>
    <row r="4285" spans="1:19" s="195" customFormat="1">
      <c r="A4285" s="216"/>
      <c r="C4285" s="196"/>
      <c r="J4285" s="196"/>
      <c r="M4285" s="196"/>
      <c r="S4285" s="270"/>
    </row>
    <row r="4286" spans="1:19" s="195" customFormat="1">
      <c r="A4286" s="216"/>
      <c r="C4286" s="196"/>
      <c r="J4286" s="196"/>
      <c r="M4286" s="196"/>
      <c r="S4286" s="270"/>
    </row>
    <row r="4287" spans="1:19" s="195" customFormat="1">
      <c r="A4287" s="216"/>
      <c r="C4287" s="196"/>
      <c r="J4287" s="196"/>
      <c r="M4287" s="196"/>
      <c r="S4287" s="270"/>
    </row>
    <row r="4288" spans="1:19" s="195" customFormat="1">
      <c r="A4288" s="216"/>
      <c r="C4288" s="196"/>
      <c r="J4288" s="196"/>
      <c r="M4288" s="196"/>
      <c r="S4288" s="270"/>
    </row>
    <row r="4289" spans="1:19" s="195" customFormat="1">
      <c r="A4289" s="216"/>
      <c r="C4289" s="196"/>
      <c r="J4289" s="196"/>
      <c r="M4289" s="196"/>
      <c r="S4289" s="270"/>
    </row>
    <row r="4290" spans="1:19" s="195" customFormat="1">
      <c r="A4290" s="216"/>
      <c r="C4290" s="196"/>
      <c r="J4290" s="196"/>
      <c r="M4290" s="196"/>
      <c r="S4290" s="270"/>
    </row>
    <row r="4291" spans="1:19" s="195" customFormat="1">
      <c r="A4291" s="216"/>
      <c r="C4291" s="196"/>
      <c r="J4291" s="196"/>
      <c r="M4291" s="196"/>
      <c r="S4291" s="270"/>
    </row>
    <row r="4292" spans="1:19" s="195" customFormat="1">
      <c r="A4292" s="216"/>
      <c r="C4292" s="196"/>
      <c r="J4292" s="196"/>
      <c r="M4292" s="196"/>
      <c r="S4292" s="270"/>
    </row>
    <row r="4293" spans="1:19" s="195" customFormat="1">
      <c r="A4293" s="216"/>
      <c r="C4293" s="196"/>
      <c r="J4293" s="196"/>
      <c r="M4293" s="196"/>
      <c r="S4293" s="270"/>
    </row>
    <row r="4294" spans="1:19" s="195" customFormat="1">
      <c r="A4294" s="216"/>
      <c r="C4294" s="196"/>
      <c r="J4294" s="196"/>
      <c r="M4294" s="196"/>
      <c r="S4294" s="270"/>
    </row>
    <row r="4295" spans="1:19" s="195" customFormat="1">
      <c r="A4295" s="216"/>
      <c r="C4295" s="196"/>
      <c r="J4295" s="196"/>
      <c r="M4295" s="196"/>
      <c r="S4295" s="270"/>
    </row>
    <row r="4296" spans="1:19" s="195" customFormat="1">
      <c r="A4296" s="216"/>
      <c r="C4296" s="196"/>
      <c r="J4296" s="196"/>
      <c r="M4296" s="196"/>
      <c r="S4296" s="270"/>
    </row>
    <row r="4297" spans="1:19" s="195" customFormat="1">
      <c r="A4297" s="216"/>
      <c r="C4297" s="196"/>
      <c r="J4297" s="196"/>
      <c r="M4297" s="196"/>
      <c r="S4297" s="270"/>
    </row>
    <row r="4298" spans="1:19" s="195" customFormat="1">
      <c r="A4298" s="216"/>
      <c r="C4298" s="196"/>
      <c r="J4298" s="196"/>
      <c r="M4298" s="196"/>
      <c r="S4298" s="270"/>
    </row>
    <row r="4299" spans="1:19" s="195" customFormat="1">
      <c r="A4299" s="216"/>
      <c r="C4299" s="196"/>
      <c r="J4299" s="196"/>
      <c r="M4299" s="196"/>
      <c r="S4299" s="270"/>
    </row>
    <row r="4300" spans="1:19" s="195" customFormat="1">
      <c r="A4300" s="216"/>
      <c r="C4300" s="196"/>
      <c r="J4300" s="196"/>
      <c r="M4300" s="196"/>
      <c r="S4300" s="270"/>
    </row>
    <row r="4301" spans="1:19" s="195" customFormat="1">
      <c r="A4301" s="216"/>
      <c r="C4301" s="196"/>
      <c r="J4301" s="196"/>
      <c r="M4301" s="196"/>
      <c r="S4301" s="270"/>
    </row>
    <row r="4302" spans="1:19" s="195" customFormat="1">
      <c r="A4302" s="216"/>
      <c r="C4302" s="196"/>
      <c r="J4302" s="196"/>
      <c r="M4302" s="196"/>
      <c r="S4302" s="270"/>
    </row>
    <row r="4303" spans="1:19" s="195" customFormat="1">
      <c r="A4303" s="216"/>
      <c r="C4303" s="196"/>
      <c r="J4303" s="196"/>
      <c r="M4303" s="196"/>
      <c r="S4303" s="270"/>
    </row>
    <row r="4304" spans="1:19" s="195" customFormat="1">
      <c r="A4304" s="216"/>
      <c r="C4304" s="196"/>
      <c r="J4304" s="196"/>
      <c r="M4304" s="196"/>
      <c r="S4304" s="270"/>
    </row>
    <row r="4305" spans="1:19" s="195" customFormat="1">
      <c r="A4305" s="216"/>
      <c r="C4305" s="196"/>
      <c r="J4305" s="196"/>
      <c r="M4305" s="196"/>
      <c r="S4305" s="270"/>
    </row>
    <row r="4306" spans="1:19" s="195" customFormat="1">
      <c r="A4306" s="216"/>
      <c r="C4306" s="196"/>
      <c r="J4306" s="196"/>
      <c r="M4306" s="196"/>
      <c r="S4306" s="270"/>
    </row>
    <row r="4307" spans="1:19" s="195" customFormat="1">
      <c r="A4307" s="216"/>
      <c r="C4307" s="196"/>
      <c r="J4307" s="196"/>
      <c r="M4307" s="196"/>
      <c r="S4307" s="270"/>
    </row>
    <row r="4308" spans="1:19" s="195" customFormat="1">
      <c r="A4308" s="216"/>
      <c r="C4308" s="196"/>
      <c r="J4308" s="196"/>
      <c r="M4308" s="196"/>
      <c r="S4308" s="270"/>
    </row>
    <row r="4309" spans="1:19" s="195" customFormat="1">
      <c r="A4309" s="216"/>
      <c r="C4309" s="196"/>
      <c r="J4309" s="196"/>
      <c r="M4309" s="196"/>
      <c r="S4309" s="270"/>
    </row>
    <row r="4310" spans="1:19" s="195" customFormat="1">
      <c r="A4310" s="216"/>
      <c r="C4310" s="196"/>
      <c r="J4310" s="196"/>
      <c r="M4310" s="196"/>
      <c r="S4310" s="270"/>
    </row>
    <row r="4311" spans="1:19" s="195" customFormat="1">
      <c r="A4311" s="216"/>
      <c r="C4311" s="196"/>
      <c r="J4311" s="196"/>
      <c r="M4311" s="196"/>
      <c r="S4311" s="270"/>
    </row>
    <row r="4312" spans="1:19" s="195" customFormat="1">
      <c r="A4312" s="216"/>
      <c r="C4312" s="196"/>
      <c r="J4312" s="196"/>
      <c r="M4312" s="196"/>
      <c r="S4312" s="270"/>
    </row>
    <row r="4313" spans="1:19" s="195" customFormat="1">
      <c r="A4313" s="216"/>
      <c r="C4313" s="196"/>
      <c r="J4313" s="196"/>
      <c r="M4313" s="196"/>
      <c r="S4313" s="270"/>
    </row>
    <row r="4314" spans="1:19" s="195" customFormat="1">
      <c r="A4314" s="216"/>
      <c r="C4314" s="196"/>
      <c r="J4314" s="196"/>
      <c r="M4314" s="196"/>
      <c r="S4314" s="270"/>
    </row>
    <row r="4315" spans="1:19" s="195" customFormat="1">
      <c r="A4315" s="216"/>
      <c r="C4315" s="196"/>
      <c r="J4315" s="196"/>
      <c r="M4315" s="196"/>
      <c r="S4315" s="270"/>
    </row>
    <row r="4316" spans="1:19" s="195" customFormat="1">
      <c r="A4316" s="216"/>
      <c r="C4316" s="196"/>
      <c r="J4316" s="196"/>
      <c r="M4316" s="196"/>
      <c r="S4316" s="270"/>
    </row>
    <row r="4317" spans="1:19" s="195" customFormat="1">
      <c r="A4317" s="216"/>
      <c r="C4317" s="196"/>
      <c r="J4317" s="196"/>
      <c r="M4317" s="196"/>
      <c r="S4317" s="270"/>
    </row>
    <row r="4318" spans="1:19" s="195" customFormat="1">
      <c r="A4318" s="216"/>
      <c r="C4318" s="196"/>
      <c r="J4318" s="196"/>
      <c r="M4318" s="196"/>
      <c r="S4318" s="270"/>
    </row>
    <row r="4319" spans="1:19" s="195" customFormat="1">
      <c r="A4319" s="216"/>
      <c r="C4319" s="196"/>
      <c r="J4319" s="196"/>
      <c r="M4319" s="196"/>
      <c r="S4319" s="270"/>
    </row>
    <row r="4320" spans="1:19" s="195" customFormat="1">
      <c r="A4320" s="216"/>
      <c r="C4320" s="196"/>
      <c r="J4320" s="196"/>
      <c r="M4320" s="196"/>
      <c r="S4320" s="270"/>
    </row>
    <row r="4321" spans="1:19" s="195" customFormat="1">
      <c r="A4321" s="216"/>
      <c r="C4321" s="196"/>
      <c r="J4321" s="196"/>
      <c r="M4321" s="196"/>
      <c r="S4321" s="270"/>
    </row>
    <row r="4322" spans="1:19" s="195" customFormat="1">
      <c r="A4322" s="216"/>
      <c r="C4322" s="196"/>
      <c r="J4322" s="196"/>
      <c r="M4322" s="196"/>
      <c r="S4322" s="270"/>
    </row>
    <row r="4323" spans="1:19" s="195" customFormat="1">
      <c r="A4323" s="216"/>
      <c r="C4323" s="196"/>
      <c r="J4323" s="196"/>
      <c r="M4323" s="196"/>
      <c r="S4323" s="270"/>
    </row>
    <row r="4324" spans="1:19" s="195" customFormat="1">
      <c r="A4324" s="216"/>
      <c r="C4324" s="196"/>
      <c r="J4324" s="196"/>
      <c r="M4324" s="196"/>
      <c r="S4324" s="270"/>
    </row>
    <row r="4325" spans="1:19" s="195" customFormat="1">
      <c r="A4325" s="216"/>
      <c r="C4325" s="196"/>
      <c r="J4325" s="196"/>
      <c r="M4325" s="196"/>
      <c r="S4325" s="270"/>
    </row>
    <row r="4326" spans="1:19" s="195" customFormat="1">
      <c r="A4326" s="216"/>
      <c r="C4326" s="196"/>
      <c r="J4326" s="196"/>
      <c r="M4326" s="196"/>
      <c r="S4326" s="270"/>
    </row>
    <row r="4327" spans="1:19" s="195" customFormat="1">
      <c r="A4327" s="216"/>
      <c r="C4327" s="196"/>
      <c r="J4327" s="196"/>
      <c r="M4327" s="196"/>
      <c r="S4327" s="270"/>
    </row>
    <row r="4328" spans="1:19" s="195" customFormat="1">
      <c r="A4328" s="216"/>
      <c r="C4328" s="196"/>
      <c r="J4328" s="196"/>
      <c r="M4328" s="196"/>
      <c r="S4328" s="270"/>
    </row>
    <row r="4329" spans="1:19" s="195" customFormat="1">
      <c r="A4329" s="216"/>
      <c r="C4329" s="196"/>
      <c r="J4329" s="196"/>
      <c r="M4329" s="196"/>
      <c r="S4329" s="270"/>
    </row>
    <row r="4330" spans="1:19" s="195" customFormat="1">
      <c r="A4330" s="216"/>
      <c r="C4330" s="196"/>
      <c r="J4330" s="196"/>
      <c r="M4330" s="196"/>
      <c r="S4330" s="270"/>
    </row>
    <row r="4331" spans="1:19" s="195" customFormat="1">
      <c r="A4331" s="216"/>
      <c r="C4331" s="196"/>
      <c r="J4331" s="196"/>
      <c r="M4331" s="196"/>
      <c r="S4331" s="270"/>
    </row>
    <row r="4332" spans="1:19" s="195" customFormat="1">
      <c r="A4332" s="216"/>
      <c r="C4332" s="196"/>
      <c r="J4332" s="196"/>
      <c r="M4332" s="196"/>
      <c r="S4332" s="270"/>
    </row>
    <row r="4333" spans="1:19" s="195" customFormat="1">
      <c r="A4333" s="216"/>
      <c r="C4333" s="196"/>
      <c r="J4333" s="196"/>
      <c r="M4333" s="196"/>
      <c r="S4333" s="270"/>
    </row>
    <row r="4334" spans="1:19" s="195" customFormat="1">
      <c r="A4334" s="216"/>
      <c r="C4334" s="196"/>
      <c r="J4334" s="196"/>
      <c r="M4334" s="196"/>
      <c r="S4334" s="270"/>
    </row>
    <row r="4335" spans="1:19" s="195" customFormat="1">
      <c r="A4335" s="216"/>
      <c r="C4335" s="196"/>
      <c r="J4335" s="196"/>
      <c r="M4335" s="196"/>
      <c r="S4335" s="270"/>
    </row>
    <row r="4336" spans="1:19" s="195" customFormat="1">
      <c r="A4336" s="216"/>
      <c r="C4336" s="196"/>
      <c r="J4336" s="196"/>
      <c r="M4336" s="196"/>
      <c r="S4336" s="270"/>
    </row>
    <row r="4337" spans="1:19" s="195" customFormat="1">
      <c r="A4337" s="216"/>
      <c r="C4337" s="196"/>
      <c r="J4337" s="196"/>
      <c r="M4337" s="196"/>
      <c r="S4337" s="270"/>
    </row>
    <row r="4338" spans="1:19" s="195" customFormat="1">
      <c r="A4338" s="216"/>
      <c r="C4338" s="196"/>
      <c r="J4338" s="196"/>
      <c r="M4338" s="196"/>
      <c r="S4338" s="270"/>
    </row>
    <row r="4339" spans="1:19" s="195" customFormat="1">
      <c r="A4339" s="216"/>
      <c r="C4339" s="196"/>
      <c r="J4339" s="196"/>
      <c r="M4339" s="196"/>
      <c r="S4339" s="270"/>
    </row>
    <row r="4340" spans="1:19" s="195" customFormat="1">
      <c r="A4340" s="216"/>
      <c r="C4340" s="196"/>
      <c r="J4340" s="196"/>
      <c r="M4340" s="196"/>
      <c r="S4340" s="270"/>
    </row>
    <row r="4341" spans="1:19" s="195" customFormat="1">
      <c r="A4341" s="216"/>
      <c r="C4341" s="196"/>
      <c r="J4341" s="196"/>
      <c r="M4341" s="196"/>
      <c r="S4341" s="270"/>
    </row>
    <row r="4342" spans="1:19" s="195" customFormat="1">
      <c r="A4342" s="216"/>
      <c r="C4342" s="196"/>
      <c r="J4342" s="196"/>
      <c r="M4342" s="196"/>
      <c r="S4342" s="270"/>
    </row>
    <row r="4343" spans="1:19" s="195" customFormat="1">
      <c r="A4343" s="216"/>
      <c r="C4343" s="196"/>
      <c r="J4343" s="196"/>
      <c r="M4343" s="196"/>
      <c r="S4343" s="270"/>
    </row>
    <row r="4344" spans="1:19" s="195" customFormat="1">
      <c r="A4344" s="216"/>
      <c r="C4344" s="196"/>
      <c r="J4344" s="196"/>
      <c r="M4344" s="196"/>
      <c r="S4344" s="270"/>
    </row>
    <row r="4345" spans="1:19" s="195" customFormat="1">
      <c r="A4345" s="216"/>
      <c r="C4345" s="196"/>
      <c r="J4345" s="196"/>
      <c r="M4345" s="196"/>
      <c r="S4345" s="270"/>
    </row>
    <row r="4346" spans="1:19" s="195" customFormat="1">
      <c r="A4346" s="216"/>
      <c r="C4346" s="196"/>
      <c r="J4346" s="196"/>
      <c r="M4346" s="196"/>
      <c r="S4346" s="270"/>
    </row>
    <row r="4347" spans="1:19" s="195" customFormat="1">
      <c r="A4347" s="216"/>
      <c r="C4347" s="196"/>
      <c r="J4347" s="196"/>
      <c r="M4347" s="196"/>
      <c r="S4347" s="270"/>
    </row>
    <row r="4348" spans="1:19" s="195" customFormat="1">
      <c r="A4348" s="216"/>
      <c r="C4348" s="196"/>
      <c r="J4348" s="196"/>
      <c r="M4348" s="196"/>
      <c r="S4348" s="270"/>
    </row>
    <row r="4349" spans="1:19" s="195" customFormat="1">
      <c r="A4349" s="216"/>
      <c r="C4349" s="196"/>
      <c r="J4349" s="196"/>
      <c r="M4349" s="196"/>
      <c r="S4349" s="270"/>
    </row>
    <row r="4350" spans="1:19" s="195" customFormat="1">
      <c r="A4350" s="216"/>
      <c r="C4350" s="196"/>
      <c r="J4350" s="196"/>
      <c r="M4350" s="196"/>
      <c r="S4350" s="270"/>
    </row>
    <row r="4351" spans="1:19" s="195" customFormat="1">
      <c r="A4351" s="216"/>
      <c r="C4351" s="196"/>
      <c r="J4351" s="196"/>
      <c r="M4351" s="196"/>
      <c r="S4351" s="270"/>
    </row>
    <row r="4352" spans="1:19" s="195" customFormat="1">
      <c r="A4352" s="216"/>
      <c r="C4352" s="196"/>
      <c r="J4352" s="196"/>
      <c r="M4352" s="196"/>
      <c r="S4352" s="270"/>
    </row>
    <row r="4353" spans="1:19" s="195" customFormat="1">
      <c r="A4353" s="216"/>
      <c r="C4353" s="196"/>
      <c r="J4353" s="196"/>
      <c r="M4353" s="196"/>
      <c r="S4353" s="270"/>
    </row>
    <row r="4354" spans="1:19" s="195" customFormat="1">
      <c r="A4354" s="216"/>
      <c r="C4354" s="196"/>
      <c r="J4354" s="196"/>
      <c r="M4354" s="196"/>
      <c r="S4354" s="270"/>
    </row>
    <row r="4355" spans="1:19" s="195" customFormat="1">
      <c r="A4355" s="216"/>
      <c r="C4355" s="196"/>
      <c r="J4355" s="196"/>
      <c r="M4355" s="196"/>
      <c r="S4355" s="270"/>
    </row>
    <row r="4356" spans="1:19" s="195" customFormat="1">
      <c r="A4356" s="216"/>
      <c r="C4356" s="196"/>
      <c r="J4356" s="196"/>
      <c r="M4356" s="196"/>
      <c r="S4356" s="270"/>
    </row>
    <row r="4357" spans="1:19" s="195" customFormat="1">
      <c r="A4357" s="216"/>
      <c r="C4357" s="196"/>
      <c r="J4357" s="196"/>
      <c r="M4357" s="196"/>
      <c r="S4357" s="270"/>
    </row>
    <row r="4358" spans="1:19" s="195" customFormat="1">
      <c r="A4358" s="216"/>
      <c r="C4358" s="196"/>
      <c r="J4358" s="196"/>
      <c r="M4358" s="196"/>
      <c r="S4358" s="270"/>
    </row>
    <row r="4359" spans="1:19" s="195" customFormat="1">
      <c r="A4359" s="216"/>
      <c r="C4359" s="196"/>
      <c r="J4359" s="196"/>
      <c r="M4359" s="196"/>
      <c r="S4359" s="270"/>
    </row>
    <row r="4360" spans="1:19" s="195" customFormat="1">
      <c r="A4360" s="216"/>
      <c r="C4360" s="196"/>
      <c r="J4360" s="196"/>
      <c r="M4360" s="196"/>
      <c r="S4360" s="270"/>
    </row>
    <row r="4361" spans="1:19" s="195" customFormat="1">
      <c r="A4361" s="216"/>
      <c r="C4361" s="196"/>
      <c r="J4361" s="196"/>
      <c r="M4361" s="196"/>
      <c r="S4361" s="270"/>
    </row>
    <row r="4362" spans="1:19" s="195" customFormat="1">
      <c r="A4362" s="216"/>
      <c r="C4362" s="196"/>
      <c r="J4362" s="196"/>
      <c r="M4362" s="196"/>
      <c r="S4362" s="270"/>
    </row>
    <row r="4363" spans="1:19" s="195" customFormat="1">
      <c r="A4363" s="216"/>
      <c r="C4363" s="196"/>
      <c r="J4363" s="196"/>
      <c r="M4363" s="196"/>
      <c r="S4363" s="270"/>
    </row>
    <row r="4364" spans="1:19" s="195" customFormat="1">
      <c r="A4364" s="216"/>
      <c r="C4364" s="196"/>
      <c r="J4364" s="196"/>
      <c r="M4364" s="196"/>
      <c r="S4364" s="270"/>
    </row>
    <row r="4365" spans="1:19" s="195" customFormat="1">
      <c r="A4365" s="216"/>
      <c r="C4365" s="196"/>
      <c r="J4365" s="196"/>
      <c r="M4365" s="196"/>
      <c r="S4365" s="270"/>
    </row>
    <row r="4366" spans="1:19" s="195" customFormat="1">
      <c r="A4366" s="216"/>
      <c r="C4366" s="196"/>
      <c r="J4366" s="196"/>
      <c r="M4366" s="196"/>
      <c r="S4366" s="270"/>
    </row>
    <row r="4367" spans="1:19" s="195" customFormat="1">
      <c r="A4367" s="216"/>
      <c r="C4367" s="196"/>
      <c r="J4367" s="196"/>
      <c r="M4367" s="196"/>
      <c r="S4367" s="270"/>
    </row>
    <row r="4368" spans="1:19" s="195" customFormat="1">
      <c r="A4368" s="216"/>
      <c r="C4368" s="196"/>
      <c r="J4368" s="196"/>
      <c r="M4368" s="196"/>
      <c r="S4368" s="270"/>
    </row>
    <row r="4369" spans="1:19" s="195" customFormat="1">
      <c r="A4369" s="216"/>
      <c r="C4369" s="196"/>
      <c r="J4369" s="196"/>
      <c r="M4369" s="196"/>
      <c r="S4369" s="270"/>
    </row>
    <row r="4370" spans="1:19" s="195" customFormat="1">
      <c r="A4370" s="216"/>
      <c r="C4370" s="196"/>
      <c r="J4370" s="196"/>
      <c r="M4370" s="196"/>
      <c r="S4370" s="270"/>
    </row>
    <row r="4371" spans="1:19" s="195" customFormat="1">
      <c r="A4371" s="216"/>
      <c r="C4371" s="196"/>
      <c r="J4371" s="196"/>
      <c r="M4371" s="196"/>
      <c r="S4371" s="270"/>
    </row>
    <row r="4372" spans="1:19" s="195" customFormat="1">
      <c r="A4372" s="216"/>
      <c r="C4372" s="196"/>
      <c r="J4372" s="196"/>
      <c r="M4372" s="196"/>
      <c r="S4372" s="270"/>
    </row>
    <row r="4373" spans="1:19" s="195" customFormat="1">
      <c r="A4373" s="216"/>
      <c r="C4373" s="196"/>
      <c r="J4373" s="196"/>
      <c r="M4373" s="196"/>
      <c r="S4373" s="270"/>
    </row>
    <row r="4374" spans="1:19" s="195" customFormat="1">
      <c r="A4374" s="216"/>
      <c r="C4374" s="196"/>
      <c r="J4374" s="196"/>
      <c r="M4374" s="196"/>
      <c r="S4374" s="270"/>
    </row>
    <row r="4375" spans="1:19" s="195" customFormat="1">
      <c r="A4375" s="216"/>
      <c r="C4375" s="196"/>
      <c r="J4375" s="196"/>
      <c r="M4375" s="196"/>
      <c r="S4375" s="270"/>
    </row>
    <row r="4376" spans="1:19" s="195" customFormat="1">
      <c r="A4376" s="216"/>
      <c r="C4376" s="196"/>
      <c r="J4376" s="196"/>
      <c r="M4376" s="196"/>
      <c r="S4376" s="270"/>
    </row>
    <row r="4377" spans="1:19" s="195" customFormat="1">
      <c r="A4377" s="216"/>
      <c r="C4377" s="196"/>
      <c r="J4377" s="196"/>
      <c r="M4377" s="196"/>
      <c r="S4377" s="270"/>
    </row>
    <row r="4378" spans="1:19" s="195" customFormat="1">
      <c r="A4378" s="216"/>
      <c r="C4378" s="196"/>
      <c r="J4378" s="196"/>
      <c r="M4378" s="196"/>
      <c r="S4378" s="270"/>
    </row>
    <row r="4379" spans="1:19" s="195" customFormat="1">
      <c r="A4379" s="216"/>
      <c r="C4379" s="196"/>
      <c r="J4379" s="196"/>
      <c r="M4379" s="196"/>
      <c r="S4379" s="270"/>
    </row>
    <row r="4380" spans="1:19" s="195" customFormat="1">
      <c r="A4380" s="216"/>
      <c r="C4380" s="196"/>
      <c r="J4380" s="196"/>
      <c r="M4380" s="196"/>
      <c r="S4380" s="270"/>
    </row>
    <row r="4381" spans="1:19" s="195" customFormat="1">
      <c r="A4381" s="216"/>
      <c r="C4381" s="196"/>
      <c r="J4381" s="196"/>
      <c r="M4381" s="196"/>
      <c r="S4381" s="270"/>
    </row>
    <row r="4382" spans="1:19" s="195" customFormat="1">
      <c r="A4382" s="216"/>
      <c r="C4382" s="196"/>
      <c r="J4382" s="196"/>
      <c r="M4382" s="196"/>
      <c r="S4382" s="270"/>
    </row>
    <row r="4383" spans="1:19" s="195" customFormat="1">
      <c r="A4383" s="216"/>
      <c r="C4383" s="196"/>
      <c r="J4383" s="196"/>
      <c r="M4383" s="196"/>
      <c r="S4383" s="270"/>
    </row>
    <row r="4384" spans="1:19" s="195" customFormat="1">
      <c r="A4384" s="216"/>
      <c r="C4384" s="196"/>
      <c r="J4384" s="196"/>
      <c r="M4384" s="196"/>
      <c r="S4384" s="270"/>
    </row>
    <row r="4385" spans="1:19" s="195" customFormat="1">
      <c r="A4385" s="216"/>
      <c r="C4385" s="196"/>
      <c r="J4385" s="196"/>
      <c r="M4385" s="196"/>
      <c r="S4385" s="270"/>
    </row>
    <row r="4386" spans="1:19" s="195" customFormat="1">
      <c r="A4386" s="216"/>
      <c r="C4386" s="196"/>
      <c r="J4386" s="196"/>
      <c r="M4386" s="196"/>
      <c r="S4386" s="270"/>
    </row>
    <row r="4387" spans="1:19" s="195" customFormat="1">
      <c r="A4387" s="216"/>
      <c r="C4387" s="196"/>
      <c r="J4387" s="196"/>
      <c r="M4387" s="196"/>
      <c r="S4387" s="270"/>
    </row>
    <row r="4388" spans="1:19" s="195" customFormat="1">
      <c r="A4388" s="216"/>
      <c r="C4388" s="196"/>
      <c r="J4388" s="196"/>
      <c r="M4388" s="196"/>
      <c r="S4388" s="270"/>
    </row>
    <row r="4389" spans="1:19" s="195" customFormat="1">
      <c r="A4389" s="216"/>
      <c r="C4389" s="196"/>
      <c r="J4389" s="196"/>
      <c r="M4389" s="196"/>
      <c r="S4389" s="270"/>
    </row>
    <row r="4390" spans="1:19" s="195" customFormat="1">
      <c r="A4390" s="216"/>
      <c r="C4390" s="196"/>
      <c r="J4390" s="196"/>
      <c r="M4390" s="196"/>
      <c r="S4390" s="270"/>
    </row>
    <row r="4391" spans="1:19" s="195" customFormat="1">
      <c r="A4391" s="216"/>
      <c r="C4391" s="196"/>
      <c r="J4391" s="196"/>
      <c r="M4391" s="196"/>
      <c r="S4391" s="270"/>
    </row>
    <row r="4392" spans="1:19" s="195" customFormat="1">
      <c r="A4392" s="216"/>
      <c r="C4392" s="196"/>
      <c r="J4392" s="196"/>
      <c r="M4392" s="196"/>
      <c r="S4392" s="270"/>
    </row>
    <row r="4393" spans="1:19" s="195" customFormat="1">
      <c r="A4393" s="216"/>
      <c r="C4393" s="196"/>
      <c r="J4393" s="196"/>
      <c r="M4393" s="196"/>
      <c r="S4393" s="270"/>
    </row>
    <row r="4394" spans="1:19" s="195" customFormat="1">
      <c r="A4394" s="216"/>
      <c r="C4394" s="196"/>
      <c r="J4394" s="196"/>
      <c r="M4394" s="196"/>
      <c r="S4394" s="270"/>
    </row>
    <row r="4395" spans="1:19" s="195" customFormat="1">
      <c r="A4395" s="216"/>
      <c r="C4395" s="196"/>
      <c r="J4395" s="196"/>
      <c r="M4395" s="196"/>
      <c r="S4395" s="270"/>
    </row>
    <row r="4396" spans="1:19" s="195" customFormat="1">
      <c r="A4396" s="216"/>
      <c r="C4396" s="196"/>
      <c r="J4396" s="196"/>
      <c r="M4396" s="196"/>
      <c r="S4396" s="270"/>
    </row>
    <row r="4397" spans="1:19" s="195" customFormat="1">
      <c r="A4397" s="216"/>
      <c r="C4397" s="196"/>
      <c r="J4397" s="196"/>
      <c r="M4397" s="196"/>
      <c r="S4397" s="270"/>
    </row>
    <row r="4398" spans="1:19" s="195" customFormat="1">
      <c r="A4398" s="216"/>
      <c r="C4398" s="196"/>
      <c r="J4398" s="196"/>
      <c r="M4398" s="196"/>
      <c r="S4398" s="270"/>
    </row>
    <row r="4399" spans="1:19" s="195" customFormat="1">
      <c r="A4399" s="216"/>
      <c r="C4399" s="196"/>
      <c r="J4399" s="196"/>
      <c r="M4399" s="196"/>
      <c r="S4399" s="270"/>
    </row>
    <row r="4400" spans="1:19" s="195" customFormat="1">
      <c r="A4400" s="216"/>
      <c r="C4400" s="196"/>
      <c r="J4400" s="196"/>
      <c r="M4400" s="196"/>
      <c r="S4400" s="270"/>
    </row>
    <row r="4401" spans="1:19" s="195" customFormat="1">
      <c r="A4401" s="216"/>
      <c r="C4401" s="196"/>
      <c r="J4401" s="196"/>
      <c r="M4401" s="196"/>
      <c r="S4401" s="270"/>
    </row>
    <row r="4402" spans="1:19" s="195" customFormat="1">
      <c r="A4402" s="216"/>
      <c r="C4402" s="196"/>
      <c r="J4402" s="196"/>
      <c r="M4402" s="196"/>
      <c r="S4402" s="270"/>
    </row>
    <row r="4403" spans="1:19" s="195" customFormat="1">
      <c r="A4403" s="216"/>
      <c r="C4403" s="196"/>
      <c r="J4403" s="196"/>
      <c r="M4403" s="196"/>
      <c r="S4403" s="270"/>
    </row>
    <row r="4404" spans="1:19" s="195" customFormat="1">
      <c r="A4404" s="216"/>
      <c r="C4404" s="196"/>
      <c r="J4404" s="196"/>
      <c r="M4404" s="196"/>
      <c r="S4404" s="270"/>
    </row>
    <row r="4405" spans="1:19" s="195" customFormat="1">
      <c r="A4405" s="216"/>
      <c r="C4405" s="196"/>
      <c r="J4405" s="196"/>
      <c r="M4405" s="196"/>
      <c r="S4405" s="270"/>
    </row>
    <row r="4406" spans="1:19" s="195" customFormat="1">
      <c r="A4406" s="216"/>
      <c r="C4406" s="196"/>
      <c r="J4406" s="196"/>
      <c r="M4406" s="196"/>
      <c r="S4406" s="270"/>
    </row>
    <row r="4407" spans="1:19" s="195" customFormat="1">
      <c r="A4407" s="216"/>
      <c r="C4407" s="196"/>
      <c r="J4407" s="196"/>
      <c r="M4407" s="196"/>
      <c r="S4407" s="270"/>
    </row>
    <row r="4408" spans="1:19" s="195" customFormat="1">
      <c r="A4408" s="216"/>
      <c r="C4408" s="196"/>
      <c r="J4408" s="196"/>
      <c r="M4408" s="196"/>
      <c r="S4408" s="270"/>
    </row>
    <row r="4409" spans="1:19" s="195" customFormat="1">
      <c r="A4409" s="216"/>
      <c r="C4409" s="196"/>
      <c r="J4409" s="196"/>
      <c r="M4409" s="196"/>
      <c r="S4409" s="270"/>
    </row>
    <row r="4410" spans="1:19" s="195" customFormat="1">
      <c r="A4410" s="216"/>
      <c r="C4410" s="196"/>
      <c r="J4410" s="196"/>
      <c r="M4410" s="196"/>
      <c r="S4410" s="270"/>
    </row>
    <row r="4411" spans="1:19" s="195" customFormat="1">
      <c r="A4411" s="216"/>
      <c r="C4411" s="196"/>
      <c r="J4411" s="196"/>
      <c r="M4411" s="196"/>
      <c r="S4411" s="270"/>
    </row>
    <row r="4412" spans="1:19" s="195" customFormat="1">
      <c r="A4412" s="216"/>
      <c r="C4412" s="196"/>
      <c r="J4412" s="196"/>
      <c r="M4412" s="196"/>
      <c r="S4412" s="270"/>
    </row>
    <row r="4413" spans="1:19" s="195" customFormat="1">
      <c r="A4413" s="216"/>
      <c r="C4413" s="196"/>
      <c r="J4413" s="196"/>
      <c r="M4413" s="196"/>
      <c r="S4413" s="270"/>
    </row>
    <row r="4414" spans="1:19" s="195" customFormat="1">
      <c r="A4414" s="216"/>
      <c r="C4414" s="196"/>
      <c r="J4414" s="196"/>
      <c r="M4414" s="196"/>
      <c r="S4414" s="270"/>
    </row>
    <row r="4415" spans="1:19" s="195" customFormat="1">
      <c r="A4415" s="216"/>
      <c r="C4415" s="196"/>
      <c r="J4415" s="196"/>
      <c r="M4415" s="196"/>
      <c r="S4415" s="270"/>
    </row>
    <row r="4416" spans="1:19" s="195" customFormat="1">
      <c r="A4416" s="216"/>
      <c r="C4416" s="196"/>
      <c r="J4416" s="196"/>
      <c r="M4416" s="196"/>
      <c r="S4416" s="270"/>
    </row>
    <row r="4417" spans="1:19" s="195" customFormat="1">
      <c r="A4417" s="216"/>
      <c r="C4417" s="196"/>
      <c r="J4417" s="196"/>
      <c r="M4417" s="196"/>
      <c r="S4417" s="270"/>
    </row>
    <row r="4418" spans="1:19" s="195" customFormat="1">
      <c r="A4418" s="216"/>
      <c r="C4418" s="196"/>
      <c r="J4418" s="196"/>
      <c r="M4418" s="196"/>
      <c r="S4418" s="270"/>
    </row>
    <row r="4419" spans="1:19" s="195" customFormat="1">
      <c r="A4419" s="216"/>
      <c r="C4419" s="196"/>
      <c r="J4419" s="196"/>
      <c r="M4419" s="196"/>
      <c r="S4419" s="270"/>
    </row>
    <row r="4420" spans="1:19" s="195" customFormat="1">
      <c r="A4420" s="216"/>
      <c r="C4420" s="196"/>
      <c r="J4420" s="196"/>
      <c r="M4420" s="196"/>
      <c r="S4420" s="270"/>
    </row>
    <row r="4421" spans="1:19" s="195" customFormat="1">
      <c r="A4421" s="216"/>
      <c r="C4421" s="196"/>
      <c r="J4421" s="196"/>
      <c r="M4421" s="196"/>
      <c r="S4421" s="270"/>
    </row>
    <row r="4422" spans="1:19" s="195" customFormat="1">
      <c r="A4422" s="216"/>
      <c r="C4422" s="196"/>
      <c r="J4422" s="196"/>
      <c r="M4422" s="196"/>
      <c r="S4422" s="270"/>
    </row>
    <row r="4423" spans="1:19" s="195" customFormat="1">
      <c r="A4423" s="216"/>
      <c r="C4423" s="196"/>
      <c r="J4423" s="196"/>
      <c r="M4423" s="196"/>
      <c r="S4423" s="270"/>
    </row>
    <row r="4424" spans="1:19" s="195" customFormat="1">
      <c r="A4424" s="216"/>
      <c r="C4424" s="196"/>
      <c r="J4424" s="196"/>
      <c r="M4424" s="196"/>
      <c r="S4424" s="270"/>
    </row>
    <row r="4425" spans="1:19" s="195" customFormat="1">
      <c r="A4425" s="216"/>
      <c r="C4425" s="196"/>
      <c r="J4425" s="196"/>
      <c r="M4425" s="196"/>
      <c r="S4425" s="270"/>
    </row>
    <row r="4426" spans="1:19" s="195" customFormat="1">
      <c r="A4426" s="216"/>
      <c r="C4426" s="196"/>
      <c r="J4426" s="196"/>
      <c r="M4426" s="196"/>
      <c r="S4426" s="270"/>
    </row>
    <row r="4427" spans="1:19" s="195" customFormat="1">
      <c r="A4427" s="216"/>
      <c r="C4427" s="196"/>
      <c r="J4427" s="196"/>
      <c r="M4427" s="196"/>
      <c r="S4427" s="270"/>
    </row>
    <row r="4428" spans="1:19" s="195" customFormat="1">
      <c r="A4428" s="216"/>
      <c r="C4428" s="196"/>
      <c r="J4428" s="196"/>
      <c r="M4428" s="196"/>
      <c r="S4428" s="270"/>
    </row>
    <row r="4429" spans="1:19" s="195" customFormat="1">
      <c r="A4429" s="216"/>
      <c r="C4429" s="196"/>
      <c r="J4429" s="196"/>
      <c r="M4429" s="196"/>
      <c r="S4429" s="270"/>
    </row>
    <row r="4430" spans="1:19" s="195" customFormat="1">
      <c r="A4430" s="216"/>
      <c r="C4430" s="196"/>
      <c r="J4430" s="196"/>
      <c r="M4430" s="196"/>
      <c r="S4430" s="270"/>
    </row>
    <row r="4431" spans="1:19" s="195" customFormat="1">
      <c r="A4431" s="216"/>
      <c r="C4431" s="196"/>
      <c r="J4431" s="196"/>
      <c r="M4431" s="196"/>
      <c r="S4431" s="270"/>
    </row>
    <row r="4432" spans="1:19" s="195" customFormat="1">
      <c r="A4432" s="216"/>
      <c r="C4432" s="196"/>
      <c r="J4432" s="196"/>
      <c r="M4432" s="196"/>
      <c r="S4432" s="270"/>
    </row>
    <row r="4433" spans="1:19" s="195" customFormat="1">
      <c r="A4433" s="216"/>
      <c r="C4433" s="196"/>
      <c r="J4433" s="196"/>
      <c r="M4433" s="196"/>
      <c r="S4433" s="270"/>
    </row>
    <row r="4434" spans="1:19" s="195" customFormat="1">
      <c r="A4434" s="216"/>
      <c r="C4434" s="196"/>
      <c r="J4434" s="196"/>
      <c r="M4434" s="196"/>
      <c r="S4434" s="270"/>
    </row>
    <row r="4435" spans="1:19" s="195" customFormat="1">
      <c r="A4435" s="216"/>
      <c r="C4435" s="196"/>
      <c r="J4435" s="196"/>
      <c r="M4435" s="196"/>
      <c r="S4435" s="270"/>
    </row>
    <row r="4436" spans="1:19" s="195" customFormat="1">
      <c r="A4436" s="216"/>
      <c r="C4436" s="196"/>
      <c r="J4436" s="196"/>
      <c r="M4436" s="196"/>
      <c r="S4436" s="270"/>
    </row>
    <row r="4437" spans="1:19" s="195" customFormat="1">
      <c r="A4437" s="216"/>
      <c r="C4437" s="196"/>
      <c r="J4437" s="196"/>
      <c r="M4437" s="196"/>
      <c r="S4437" s="270"/>
    </row>
    <row r="4438" spans="1:19" s="195" customFormat="1">
      <c r="A4438" s="216"/>
      <c r="C4438" s="196"/>
      <c r="J4438" s="196"/>
      <c r="M4438" s="196"/>
      <c r="S4438" s="270"/>
    </row>
    <row r="4439" spans="1:19" s="195" customFormat="1">
      <c r="A4439" s="216"/>
      <c r="C4439" s="196"/>
      <c r="J4439" s="196"/>
      <c r="M4439" s="196"/>
      <c r="S4439" s="270"/>
    </row>
    <row r="4440" spans="1:19" s="195" customFormat="1">
      <c r="A4440" s="216"/>
      <c r="C4440" s="196"/>
      <c r="J4440" s="196"/>
      <c r="M4440" s="196"/>
      <c r="S4440" s="270"/>
    </row>
    <row r="4441" spans="1:19" s="195" customFormat="1">
      <c r="A4441" s="216"/>
      <c r="C4441" s="196"/>
      <c r="J4441" s="196"/>
      <c r="M4441" s="196"/>
      <c r="S4441" s="270"/>
    </row>
    <row r="4442" spans="1:19" s="195" customFormat="1">
      <c r="A4442" s="216"/>
      <c r="C4442" s="196"/>
      <c r="J4442" s="196"/>
      <c r="M4442" s="196"/>
      <c r="S4442" s="270"/>
    </row>
    <row r="4443" spans="1:19" s="195" customFormat="1">
      <c r="A4443" s="216"/>
      <c r="C4443" s="196"/>
      <c r="J4443" s="196"/>
      <c r="M4443" s="196"/>
      <c r="S4443" s="270"/>
    </row>
    <row r="4444" spans="1:19" s="195" customFormat="1">
      <c r="A4444" s="216"/>
      <c r="C4444" s="196"/>
      <c r="J4444" s="196"/>
      <c r="M4444" s="196"/>
      <c r="S4444" s="270"/>
    </row>
    <row r="4445" spans="1:19" s="195" customFormat="1">
      <c r="A4445" s="216"/>
      <c r="C4445" s="196"/>
      <c r="J4445" s="196"/>
      <c r="M4445" s="196"/>
      <c r="S4445" s="270"/>
    </row>
    <row r="4446" spans="1:19" s="195" customFormat="1">
      <c r="A4446" s="216"/>
      <c r="C4446" s="196"/>
      <c r="J4446" s="196"/>
      <c r="M4446" s="196"/>
      <c r="S4446" s="270"/>
    </row>
    <row r="4447" spans="1:19" s="195" customFormat="1">
      <c r="A4447" s="216"/>
      <c r="C4447" s="196"/>
      <c r="J4447" s="196"/>
      <c r="M4447" s="196"/>
      <c r="S4447" s="270"/>
    </row>
    <row r="4448" spans="1:19" s="195" customFormat="1">
      <c r="A4448" s="216"/>
      <c r="C4448" s="196"/>
      <c r="J4448" s="196"/>
      <c r="M4448" s="196"/>
      <c r="S4448" s="270"/>
    </row>
    <row r="4449" spans="1:19" s="195" customFormat="1">
      <c r="A4449" s="216"/>
      <c r="C4449" s="196"/>
      <c r="J4449" s="196"/>
      <c r="M4449" s="196"/>
      <c r="S4449" s="270"/>
    </row>
    <row r="4450" spans="1:19" s="195" customFormat="1">
      <c r="A4450" s="216"/>
      <c r="C4450" s="196"/>
      <c r="J4450" s="196"/>
      <c r="M4450" s="196"/>
      <c r="S4450" s="270"/>
    </row>
    <row r="4451" spans="1:19" s="195" customFormat="1">
      <c r="A4451" s="216"/>
      <c r="C4451" s="196"/>
      <c r="J4451" s="196"/>
      <c r="M4451" s="196"/>
      <c r="S4451" s="270"/>
    </row>
    <row r="4452" spans="1:19" s="195" customFormat="1">
      <c r="A4452" s="216"/>
      <c r="C4452" s="196"/>
      <c r="J4452" s="196"/>
      <c r="M4452" s="196"/>
      <c r="S4452" s="270"/>
    </row>
    <row r="4453" spans="1:19" s="195" customFormat="1">
      <c r="A4453" s="216"/>
      <c r="C4453" s="196"/>
      <c r="J4453" s="196"/>
      <c r="M4453" s="196"/>
      <c r="S4453" s="270"/>
    </row>
    <row r="4454" spans="1:19" s="195" customFormat="1">
      <c r="A4454" s="216"/>
      <c r="C4454" s="196"/>
      <c r="J4454" s="196"/>
      <c r="M4454" s="196"/>
      <c r="S4454" s="270"/>
    </row>
    <row r="4455" spans="1:19" s="195" customFormat="1">
      <c r="A4455" s="216"/>
      <c r="C4455" s="196"/>
      <c r="J4455" s="196"/>
      <c r="M4455" s="196"/>
      <c r="S4455" s="270"/>
    </row>
    <row r="4456" spans="1:19" s="195" customFormat="1">
      <c r="A4456" s="216"/>
      <c r="C4456" s="196"/>
      <c r="J4456" s="196"/>
      <c r="M4456" s="196"/>
      <c r="S4456" s="270"/>
    </row>
    <row r="4457" spans="1:19" s="195" customFormat="1">
      <c r="A4457" s="216"/>
      <c r="C4457" s="196"/>
      <c r="J4457" s="196"/>
      <c r="M4457" s="196"/>
      <c r="S4457" s="270"/>
    </row>
    <row r="4458" spans="1:19" s="195" customFormat="1">
      <c r="A4458" s="216"/>
      <c r="C4458" s="196"/>
      <c r="J4458" s="196"/>
      <c r="M4458" s="196"/>
      <c r="S4458" s="270"/>
    </row>
    <row r="4459" spans="1:19" s="195" customFormat="1">
      <c r="A4459" s="216"/>
      <c r="C4459" s="196"/>
      <c r="J4459" s="196"/>
      <c r="M4459" s="196"/>
      <c r="S4459" s="270"/>
    </row>
    <row r="4460" spans="1:19" s="195" customFormat="1">
      <c r="A4460" s="216"/>
      <c r="C4460" s="196"/>
      <c r="J4460" s="196"/>
      <c r="M4460" s="196"/>
      <c r="S4460" s="270"/>
    </row>
    <row r="4461" spans="1:19" s="195" customFormat="1">
      <c r="A4461" s="216"/>
      <c r="C4461" s="196"/>
      <c r="J4461" s="196"/>
      <c r="M4461" s="196"/>
      <c r="S4461" s="270"/>
    </row>
    <row r="4462" spans="1:19" s="195" customFormat="1">
      <c r="A4462" s="216"/>
      <c r="C4462" s="196"/>
      <c r="J4462" s="196"/>
      <c r="M4462" s="196"/>
      <c r="S4462" s="270"/>
    </row>
    <row r="4463" spans="1:19" s="195" customFormat="1">
      <c r="A4463" s="216"/>
      <c r="C4463" s="196"/>
      <c r="J4463" s="196"/>
      <c r="M4463" s="196"/>
      <c r="S4463" s="270"/>
    </row>
    <row r="4464" spans="1:19" s="195" customFormat="1">
      <c r="A4464" s="216"/>
      <c r="C4464" s="196"/>
      <c r="J4464" s="196"/>
      <c r="M4464" s="196"/>
      <c r="S4464" s="270"/>
    </row>
    <row r="4465" spans="1:19" s="195" customFormat="1">
      <c r="A4465" s="216"/>
      <c r="C4465" s="196"/>
      <c r="J4465" s="196"/>
      <c r="M4465" s="196"/>
      <c r="S4465" s="270"/>
    </row>
    <row r="4466" spans="1:19" s="195" customFormat="1">
      <c r="A4466" s="216"/>
      <c r="C4466" s="196"/>
      <c r="J4466" s="196"/>
      <c r="M4466" s="196"/>
      <c r="S4466" s="270"/>
    </row>
    <row r="4467" spans="1:19" s="195" customFormat="1">
      <c r="A4467" s="216"/>
      <c r="C4467" s="196"/>
      <c r="J4467" s="196"/>
      <c r="M4467" s="196"/>
      <c r="S4467" s="270"/>
    </row>
    <row r="4468" spans="1:19" s="195" customFormat="1">
      <c r="A4468" s="216"/>
      <c r="C4468" s="196"/>
      <c r="J4468" s="196"/>
      <c r="M4468" s="196"/>
      <c r="S4468" s="270"/>
    </row>
    <row r="4469" spans="1:19" s="195" customFormat="1">
      <c r="A4469" s="216"/>
      <c r="C4469" s="196"/>
      <c r="J4469" s="196"/>
      <c r="M4469" s="196"/>
      <c r="S4469" s="270"/>
    </row>
    <row r="4470" spans="1:19" s="195" customFormat="1">
      <c r="A4470" s="216"/>
      <c r="C4470" s="196"/>
      <c r="J4470" s="196"/>
      <c r="M4470" s="196"/>
      <c r="S4470" s="270"/>
    </row>
    <row r="4471" spans="1:19" s="195" customFormat="1">
      <c r="A4471" s="216"/>
      <c r="C4471" s="196"/>
      <c r="J4471" s="196"/>
      <c r="M4471" s="196"/>
      <c r="S4471" s="270"/>
    </row>
    <row r="4472" spans="1:19" s="195" customFormat="1">
      <c r="A4472" s="216"/>
      <c r="C4472" s="196"/>
      <c r="J4472" s="196"/>
      <c r="M4472" s="196"/>
      <c r="S4472" s="270"/>
    </row>
    <row r="4473" spans="1:19" s="195" customFormat="1">
      <c r="A4473" s="216"/>
      <c r="C4473" s="196"/>
      <c r="J4473" s="196"/>
      <c r="M4473" s="196"/>
      <c r="S4473" s="270"/>
    </row>
    <row r="4474" spans="1:19" s="195" customFormat="1">
      <c r="A4474" s="216"/>
      <c r="C4474" s="196"/>
      <c r="J4474" s="196"/>
      <c r="M4474" s="196"/>
      <c r="S4474" s="270"/>
    </row>
    <row r="4475" spans="1:19" s="195" customFormat="1">
      <c r="A4475" s="216"/>
      <c r="C4475" s="196"/>
      <c r="J4475" s="196"/>
      <c r="M4475" s="196"/>
      <c r="S4475" s="270"/>
    </row>
    <row r="4476" spans="1:19" s="195" customFormat="1">
      <c r="A4476" s="216"/>
      <c r="C4476" s="196"/>
      <c r="J4476" s="196"/>
      <c r="M4476" s="196"/>
      <c r="S4476" s="270"/>
    </row>
    <row r="4477" spans="1:19" s="195" customFormat="1">
      <c r="A4477" s="216"/>
      <c r="C4477" s="196"/>
      <c r="J4477" s="196"/>
      <c r="M4477" s="196"/>
      <c r="S4477" s="270"/>
    </row>
    <row r="4478" spans="1:19" s="195" customFormat="1">
      <c r="A4478" s="216"/>
      <c r="C4478" s="196"/>
      <c r="J4478" s="196"/>
      <c r="M4478" s="196"/>
      <c r="S4478" s="270"/>
    </row>
    <row r="4479" spans="1:19" s="195" customFormat="1">
      <c r="A4479" s="216"/>
      <c r="C4479" s="196"/>
      <c r="J4479" s="196"/>
      <c r="M4479" s="196"/>
      <c r="S4479" s="270"/>
    </row>
    <row r="4480" spans="1:19" s="195" customFormat="1">
      <c r="A4480" s="216"/>
      <c r="C4480" s="196"/>
      <c r="J4480" s="196"/>
      <c r="M4480" s="196"/>
      <c r="S4480" s="270"/>
    </row>
    <row r="4481" spans="1:19" s="195" customFormat="1">
      <c r="A4481" s="216"/>
      <c r="C4481" s="196"/>
      <c r="J4481" s="196"/>
      <c r="M4481" s="196"/>
      <c r="S4481" s="270"/>
    </row>
    <row r="4482" spans="1:19" s="195" customFormat="1">
      <c r="A4482" s="216"/>
      <c r="C4482" s="196"/>
      <c r="J4482" s="196"/>
      <c r="M4482" s="196"/>
      <c r="S4482" s="270"/>
    </row>
    <row r="4483" spans="1:19" s="195" customFormat="1">
      <c r="A4483" s="216"/>
      <c r="C4483" s="196"/>
      <c r="J4483" s="196"/>
      <c r="M4483" s="196"/>
      <c r="S4483" s="270"/>
    </row>
    <row r="4484" spans="1:19" s="195" customFormat="1">
      <c r="A4484" s="216"/>
      <c r="C4484" s="196"/>
      <c r="J4484" s="196"/>
      <c r="M4484" s="196"/>
      <c r="S4484" s="270"/>
    </row>
    <row r="4485" spans="1:19" s="195" customFormat="1">
      <c r="A4485" s="216"/>
      <c r="C4485" s="196"/>
      <c r="J4485" s="196"/>
      <c r="M4485" s="196"/>
      <c r="S4485" s="270"/>
    </row>
    <row r="4486" spans="1:19" s="195" customFormat="1">
      <c r="A4486" s="216"/>
      <c r="C4486" s="196"/>
      <c r="J4486" s="196"/>
      <c r="M4486" s="196"/>
      <c r="S4486" s="270"/>
    </row>
    <row r="4487" spans="1:19" s="195" customFormat="1">
      <c r="A4487" s="216"/>
      <c r="C4487" s="196"/>
      <c r="J4487" s="196"/>
      <c r="M4487" s="196"/>
      <c r="S4487" s="270"/>
    </row>
    <row r="4488" spans="1:19" s="195" customFormat="1">
      <c r="A4488" s="216"/>
      <c r="C4488" s="196"/>
      <c r="J4488" s="196"/>
      <c r="M4488" s="196"/>
      <c r="S4488" s="270"/>
    </row>
    <row r="4489" spans="1:19" s="195" customFormat="1">
      <c r="A4489" s="216"/>
      <c r="C4489" s="196"/>
      <c r="J4489" s="196"/>
      <c r="M4489" s="196"/>
      <c r="S4489" s="270"/>
    </row>
    <row r="4490" spans="1:19" s="195" customFormat="1">
      <c r="A4490" s="216"/>
      <c r="C4490" s="196"/>
      <c r="J4490" s="196"/>
      <c r="M4490" s="196"/>
      <c r="S4490" s="270"/>
    </row>
    <row r="4491" spans="1:19" s="195" customFormat="1">
      <c r="A4491" s="216"/>
      <c r="C4491" s="196"/>
      <c r="J4491" s="196"/>
      <c r="M4491" s="196"/>
      <c r="S4491" s="270"/>
    </row>
    <row r="4492" spans="1:19" s="195" customFormat="1">
      <c r="A4492" s="216"/>
      <c r="C4492" s="196"/>
      <c r="J4492" s="196"/>
      <c r="M4492" s="196"/>
      <c r="S4492" s="270"/>
    </row>
    <row r="4493" spans="1:19" s="195" customFormat="1">
      <c r="A4493" s="216"/>
      <c r="C4493" s="196"/>
      <c r="J4493" s="196"/>
      <c r="M4493" s="196"/>
      <c r="S4493" s="270"/>
    </row>
    <row r="4494" spans="1:19" s="195" customFormat="1">
      <c r="A4494" s="216"/>
      <c r="C4494" s="196"/>
      <c r="J4494" s="196"/>
      <c r="M4494" s="196"/>
      <c r="S4494" s="270"/>
    </row>
    <row r="4495" spans="1:19" s="195" customFormat="1">
      <c r="A4495" s="216"/>
      <c r="C4495" s="196"/>
      <c r="J4495" s="196"/>
      <c r="M4495" s="196"/>
      <c r="S4495" s="270"/>
    </row>
    <row r="4496" spans="1:19" s="195" customFormat="1">
      <c r="A4496" s="216"/>
      <c r="C4496" s="196"/>
      <c r="J4496" s="196"/>
      <c r="M4496" s="196"/>
      <c r="S4496" s="270"/>
    </row>
    <row r="4497" spans="1:19" s="195" customFormat="1">
      <c r="A4497" s="216"/>
      <c r="C4497" s="196"/>
      <c r="J4497" s="196"/>
      <c r="M4497" s="196"/>
      <c r="S4497" s="270"/>
    </row>
    <row r="4498" spans="1:19" s="195" customFormat="1">
      <c r="A4498" s="216"/>
      <c r="C4498" s="196"/>
      <c r="J4498" s="196"/>
      <c r="M4498" s="196"/>
      <c r="S4498" s="270"/>
    </row>
    <row r="4499" spans="1:19" s="195" customFormat="1">
      <c r="A4499" s="216"/>
      <c r="C4499" s="196"/>
      <c r="J4499" s="196"/>
      <c r="M4499" s="196"/>
      <c r="S4499" s="270"/>
    </row>
    <row r="4500" spans="1:19" s="195" customFormat="1">
      <c r="A4500" s="216"/>
      <c r="C4500" s="196"/>
      <c r="J4500" s="196"/>
      <c r="M4500" s="196"/>
      <c r="S4500" s="270"/>
    </row>
    <row r="4501" spans="1:19" s="195" customFormat="1">
      <c r="A4501" s="216"/>
      <c r="C4501" s="196"/>
      <c r="J4501" s="196"/>
      <c r="M4501" s="196"/>
      <c r="S4501" s="270"/>
    </row>
    <row r="4502" spans="1:19" s="195" customFormat="1">
      <c r="A4502" s="216"/>
      <c r="C4502" s="196"/>
      <c r="J4502" s="196"/>
      <c r="M4502" s="196"/>
      <c r="S4502" s="270"/>
    </row>
    <row r="4503" spans="1:19" s="195" customFormat="1">
      <c r="A4503" s="216"/>
      <c r="C4503" s="196"/>
      <c r="J4503" s="196"/>
      <c r="M4503" s="196"/>
      <c r="S4503" s="270"/>
    </row>
    <row r="4504" spans="1:19" s="195" customFormat="1">
      <c r="A4504" s="216"/>
      <c r="C4504" s="196"/>
      <c r="J4504" s="196"/>
      <c r="M4504" s="196"/>
      <c r="S4504" s="270"/>
    </row>
    <row r="4505" spans="1:19" s="195" customFormat="1">
      <c r="A4505" s="216"/>
      <c r="C4505" s="196"/>
      <c r="J4505" s="196"/>
      <c r="M4505" s="196"/>
      <c r="S4505" s="270"/>
    </row>
    <row r="4506" spans="1:19" s="195" customFormat="1">
      <c r="A4506" s="216"/>
      <c r="C4506" s="196"/>
      <c r="J4506" s="196"/>
      <c r="M4506" s="196"/>
      <c r="S4506" s="270"/>
    </row>
    <row r="4507" spans="1:19" s="195" customFormat="1">
      <c r="A4507" s="216"/>
      <c r="C4507" s="196"/>
      <c r="J4507" s="196"/>
      <c r="M4507" s="196"/>
      <c r="S4507" s="270"/>
    </row>
    <row r="4508" spans="1:19" s="195" customFormat="1">
      <c r="A4508" s="216"/>
      <c r="C4508" s="196"/>
      <c r="J4508" s="196"/>
      <c r="M4508" s="196"/>
      <c r="S4508" s="270"/>
    </row>
    <row r="4509" spans="1:19" s="195" customFormat="1">
      <c r="A4509" s="216"/>
      <c r="C4509" s="196"/>
      <c r="J4509" s="196"/>
      <c r="M4509" s="196"/>
      <c r="S4509" s="270"/>
    </row>
    <row r="4510" spans="1:19" s="195" customFormat="1">
      <c r="A4510" s="216"/>
      <c r="C4510" s="196"/>
      <c r="J4510" s="196"/>
      <c r="M4510" s="196"/>
      <c r="S4510" s="270"/>
    </row>
    <row r="4511" spans="1:19" s="195" customFormat="1">
      <c r="A4511" s="216"/>
      <c r="C4511" s="196"/>
      <c r="J4511" s="196"/>
      <c r="M4511" s="196"/>
      <c r="S4511" s="270"/>
    </row>
    <row r="4512" spans="1:19" s="195" customFormat="1">
      <c r="A4512" s="216"/>
      <c r="C4512" s="196"/>
      <c r="J4512" s="196"/>
      <c r="M4512" s="196"/>
      <c r="S4512" s="270"/>
    </row>
    <row r="4513" spans="1:19" s="195" customFormat="1">
      <c r="A4513" s="216"/>
      <c r="C4513" s="196"/>
      <c r="J4513" s="196"/>
      <c r="M4513" s="196"/>
      <c r="S4513" s="270"/>
    </row>
    <row r="4514" spans="1:19" s="195" customFormat="1">
      <c r="A4514" s="216"/>
      <c r="C4514" s="196"/>
      <c r="J4514" s="196"/>
      <c r="M4514" s="196"/>
      <c r="S4514" s="270"/>
    </row>
    <row r="4515" spans="1:19" s="195" customFormat="1">
      <c r="A4515" s="216"/>
      <c r="C4515" s="196"/>
      <c r="J4515" s="196"/>
      <c r="M4515" s="196"/>
      <c r="S4515" s="270"/>
    </row>
    <row r="4516" spans="1:19" s="195" customFormat="1">
      <c r="A4516" s="216"/>
      <c r="C4516" s="196"/>
      <c r="J4516" s="196"/>
      <c r="M4516" s="196"/>
      <c r="S4516" s="270"/>
    </row>
    <row r="4517" spans="1:19" s="195" customFormat="1">
      <c r="A4517" s="216"/>
      <c r="C4517" s="196"/>
      <c r="J4517" s="196"/>
      <c r="M4517" s="196"/>
      <c r="S4517" s="270"/>
    </row>
    <row r="4518" spans="1:19" s="195" customFormat="1">
      <c r="A4518" s="216"/>
      <c r="C4518" s="196"/>
      <c r="J4518" s="196"/>
      <c r="M4518" s="196"/>
      <c r="S4518" s="270"/>
    </row>
    <row r="4519" spans="1:19" s="195" customFormat="1">
      <c r="A4519" s="216"/>
      <c r="C4519" s="196"/>
      <c r="J4519" s="196"/>
      <c r="M4519" s="196"/>
      <c r="S4519" s="270"/>
    </row>
    <row r="4520" spans="1:19" s="195" customFormat="1">
      <c r="A4520" s="216"/>
      <c r="C4520" s="196"/>
      <c r="J4520" s="196"/>
      <c r="M4520" s="196"/>
      <c r="S4520" s="270"/>
    </row>
    <row r="4521" spans="1:19" s="195" customFormat="1">
      <c r="A4521" s="216"/>
      <c r="C4521" s="196"/>
      <c r="J4521" s="196"/>
      <c r="M4521" s="196"/>
      <c r="S4521" s="270"/>
    </row>
    <row r="4522" spans="1:19" s="195" customFormat="1">
      <c r="A4522" s="216"/>
      <c r="C4522" s="196"/>
      <c r="J4522" s="196"/>
      <c r="M4522" s="196"/>
      <c r="S4522" s="270"/>
    </row>
    <row r="4523" spans="1:19" s="195" customFormat="1">
      <c r="A4523" s="216"/>
      <c r="C4523" s="196"/>
      <c r="J4523" s="196"/>
      <c r="M4523" s="196"/>
      <c r="S4523" s="270"/>
    </row>
    <row r="4524" spans="1:19" s="195" customFormat="1">
      <c r="A4524" s="216"/>
      <c r="C4524" s="196"/>
      <c r="J4524" s="196"/>
      <c r="M4524" s="196"/>
      <c r="S4524" s="270"/>
    </row>
    <row r="4525" spans="1:19" s="195" customFormat="1">
      <c r="A4525" s="216"/>
      <c r="C4525" s="196"/>
      <c r="J4525" s="196"/>
      <c r="M4525" s="196"/>
      <c r="S4525" s="270"/>
    </row>
    <row r="4526" spans="1:19" s="195" customFormat="1">
      <c r="A4526" s="216"/>
      <c r="C4526" s="196"/>
      <c r="J4526" s="196"/>
      <c r="M4526" s="196"/>
      <c r="S4526" s="270"/>
    </row>
    <row r="4527" spans="1:19" s="195" customFormat="1">
      <c r="A4527" s="216"/>
      <c r="C4527" s="196"/>
      <c r="J4527" s="196"/>
      <c r="M4527" s="196"/>
      <c r="S4527" s="270"/>
    </row>
    <row r="4528" spans="1:19" s="195" customFormat="1">
      <c r="A4528" s="216"/>
      <c r="C4528" s="196"/>
      <c r="J4528" s="196"/>
      <c r="M4528" s="196"/>
      <c r="S4528" s="270"/>
    </row>
    <row r="4529" spans="1:19" s="195" customFormat="1">
      <c r="A4529" s="216"/>
      <c r="C4529" s="196"/>
      <c r="J4529" s="196"/>
      <c r="M4529" s="196"/>
      <c r="S4529" s="270"/>
    </row>
    <row r="4530" spans="1:19" s="195" customFormat="1">
      <c r="A4530" s="216"/>
      <c r="C4530" s="196"/>
      <c r="J4530" s="196"/>
      <c r="M4530" s="196"/>
      <c r="S4530" s="270"/>
    </row>
    <row r="4531" spans="1:19" s="195" customFormat="1">
      <c r="A4531" s="216"/>
      <c r="C4531" s="196"/>
      <c r="J4531" s="196"/>
      <c r="M4531" s="196"/>
      <c r="S4531" s="270"/>
    </row>
    <row r="4532" spans="1:19" s="195" customFormat="1">
      <c r="A4532" s="216"/>
      <c r="C4532" s="196"/>
      <c r="J4532" s="196"/>
      <c r="M4532" s="196"/>
      <c r="S4532" s="270"/>
    </row>
    <row r="4533" spans="1:19" s="195" customFormat="1">
      <c r="A4533" s="216"/>
      <c r="C4533" s="196"/>
      <c r="J4533" s="196"/>
      <c r="M4533" s="196"/>
      <c r="S4533" s="270"/>
    </row>
    <row r="4534" spans="1:19" s="195" customFormat="1">
      <c r="A4534" s="216"/>
      <c r="C4534" s="196"/>
      <c r="J4534" s="196"/>
      <c r="M4534" s="196"/>
      <c r="S4534" s="270"/>
    </row>
    <row r="4535" spans="1:19" s="195" customFormat="1">
      <c r="A4535" s="216"/>
      <c r="C4535" s="196"/>
      <c r="J4535" s="196"/>
      <c r="M4535" s="196"/>
      <c r="S4535" s="270"/>
    </row>
    <row r="4536" spans="1:19" s="195" customFormat="1">
      <c r="A4536" s="216"/>
      <c r="C4536" s="196"/>
      <c r="J4536" s="196"/>
      <c r="M4536" s="196"/>
      <c r="S4536" s="270"/>
    </row>
    <row r="4537" spans="1:19" s="195" customFormat="1">
      <c r="A4537" s="216"/>
      <c r="C4537" s="196"/>
      <c r="J4537" s="196"/>
      <c r="M4537" s="196"/>
      <c r="S4537" s="270"/>
    </row>
    <row r="4538" spans="1:19" s="195" customFormat="1">
      <c r="A4538" s="216"/>
      <c r="C4538" s="196"/>
      <c r="J4538" s="196"/>
      <c r="M4538" s="196"/>
      <c r="S4538" s="270"/>
    </row>
    <row r="4539" spans="1:19" s="195" customFormat="1">
      <c r="A4539" s="216"/>
      <c r="C4539" s="196"/>
      <c r="J4539" s="196"/>
      <c r="M4539" s="196"/>
      <c r="S4539" s="270"/>
    </row>
    <row r="4540" spans="1:19" s="195" customFormat="1">
      <c r="A4540" s="216"/>
      <c r="C4540" s="196"/>
      <c r="J4540" s="196"/>
      <c r="M4540" s="196"/>
      <c r="S4540" s="270"/>
    </row>
    <row r="4541" spans="1:19" s="195" customFormat="1">
      <c r="A4541" s="216"/>
      <c r="C4541" s="196"/>
      <c r="J4541" s="196"/>
      <c r="M4541" s="196"/>
      <c r="S4541" s="270"/>
    </row>
    <row r="4542" spans="1:19" s="195" customFormat="1">
      <c r="A4542" s="216"/>
      <c r="C4542" s="196"/>
      <c r="J4542" s="196"/>
      <c r="M4542" s="196"/>
      <c r="S4542" s="270"/>
    </row>
    <row r="4543" spans="1:19" s="195" customFormat="1">
      <c r="A4543" s="216"/>
      <c r="C4543" s="196"/>
      <c r="J4543" s="196"/>
      <c r="M4543" s="196"/>
      <c r="S4543" s="270"/>
    </row>
    <row r="4544" spans="1:19" s="195" customFormat="1">
      <c r="A4544" s="216"/>
      <c r="C4544" s="196"/>
      <c r="J4544" s="196"/>
      <c r="M4544" s="196"/>
      <c r="S4544" s="270"/>
    </row>
    <row r="4545" spans="1:19" s="195" customFormat="1">
      <c r="A4545" s="216"/>
      <c r="C4545" s="196"/>
      <c r="J4545" s="196"/>
      <c r="M4545" s="196"/>
      <c r="S4545" s="270"/>
    </row>
    <row r="4546" spans="1:19" s="195" customFormat="1">
      <c r="A4546" s="216"/>
      <c r="C4546" s="196"/>
      <c r="J4546" s="196"/>
      <c r="M4546" s="196"/>
      <c r="S4546" s="270"/>
    </row>
    <row r="4547" spans="1:19" s="195" customFormat="1">
      <c r="A4547" s="216"/>
      <c r="C4547" s="196"/>
      <c r="J4547" s="196"/>
      <c r="M4547" s="196"/>
      <c r="S4547" s="270"/>
    </row>
    <row r="4548" spans="1:19" s="195" customFormat="1">
      <c r="A4548" s="216"/>
      <c r="C4548" s="196"/>
      <c r="J4548" s="196"/>
      <c r="M4548" s="196"/>
      <c r="S4548" s="270"/>
    </row>
    <row r="4549" spans="1:19" s="195" customFormat="1">
      <c r="A4549" s="216"/>
      <c r="C4549" s="196"/>
      <c r="J4549" s="196"/>
      <c r="M4549" s="196"/>
      <c r="S4549" s="270"/>
    </row>
    <row r="4550" spans="1:19" s="195" customFormat="1">
      <c r="A4550" s="216"/>
      <c r="C4550" s="196"/>
      <c r="J4550" s="196"/>
      <c r="M4550" s="196"/>
      <c r="S4550" s="270"/>
    </row>
    <row r="4551" spans="1:19" s="195" customFormat="1">
      <c r="A4551" s="216"/>
      <c r="C4551" s="196"/>
      <c r="J4551" s="196"/>
      <c r="M4551" s="196"/>
      <c r="S4551" s="270"/>
    </row>
    <row r="4552" spans="1:19" s="195" customFormat="1">
      <c r="A4552" s="216"/>
      <c r="C4552" s="196"/>
      <c r="J4552" s="196"/>
      <c r="M4552" s="196"/>
      <c r="S4552" s="270"/>
    </row>
    <row r="4553" spans="1:19" s="195" customFormat="1">
      <c r="A4553" s="216"/>
      <c r="C4553" s="196"/>
      <c r="J4553" s="196"/>
      <c r="M4553" s="196"/>
      <c r="S4553" s="270"/>
    </row>
    <row r="4554" spans="1:19" s="195" customFormat="1">
      <c r="A4554" s="216"/>
      <c r="C4554" s="196"/>
      <c r="J4554" s="196"/>
      <c r="M4554" s="196"/>
      <c r="S4554" s="270"/>
    </row>
    <row r="4555" spans="1:19" s="195" customFormat="1">
      <c r="A4555" s="216"/>
      <c r="C4555" s="196"/>
      <c r="J4555" s="196"/>
      <c r="M4555" s="196"/>
      <c r="S4555" s="270"/>
    </row>
    <row r="4556" spans="1:19" s="195" customFormat="1">
      <c r="A4556" s="216"/>
      <c r="C4556" s="196"/>
      <c r="J4556" s="196"/>
      <c r="M4556" s="196"/>
      <c r="S4556" s="270"/>
    </row>
    <row r="4557" spans="1:19" s="195" customFormat="1">
      <c r="A4557" s="216"/>
      <c r="C4557" s="196"/>
      <c r="J4557" s="196"/>
      <c r="M4557" s="196"/>
      <c r="S4557" s="270"/>
    </row>
    <row r="4558" spans="1:19" s="195" customFormat="1">
      <c r="A4558" s="216"/>
      <c r="C4558" s="196"/>
      <c r="J4558" s="196"/>
      <c r="M4558" s="196"/>
      <c r="S4558" s="270"/>
    </row>
    <row r="4559" spans="1:19" s="195" customFormat="1">
      <c r="A4559" s="216"/>
      <c r="C4559" s="196"/>
      <c r="J4559" s="196"/>
      <c r="M4559" s="196"/>
      <c r="S4559" s="270"/>
    </row>
    <row r="4560" spans="1:19" s="195" customFormat="1">
      <c r="A4560" s="216"/>
      <c r="C4560" s="196"/>
      <c r="J4560" s="196"/>
      <c r="M4560" s="196"/>
      <c r="S4560" s="270"/>
    </row>
    <row r="4561" spans="1:19" s="195" customFormat="1">
      <c r="A4561" s="216"/>
      <c r="C4561" s="196"/>
      <c r="J4561" s="196"/>
      <c r="M4561" s="196"/>
      <c r="S4561" s="270"/>
    </row>
    <row r="4562" spans="1:19" s="195" customFormat="1">
      <c r="A4562" s="216"/>
      <c r="C4562" s="196"/>
      <c r="J4562" s="196"/>
      <c r="M4562" s="196"/>
      <c r="S4562" s="270"/>
    </row>
    <row r="4563" spans="1:19" s="195" customFormat="1">
      <c r="A4563" s="216"/>
      <c r="C4563" s="196"/>
      <c r="J4563" s="196"/>
      <c r="M4563" s="196"/>
      <c r="S4563" s="270"/>
    </row>
    <row r="4564" spans="1:19" s="195" customFormat="1">
      <c r="A4564" s="216"/>
      <c r="C4564" s="196"/>
      <c r="J4564" s="196"/>
      <c r="M4564" s="196"/>
      <c r="S4564" s="270"/>
    </row>
    <row r="4565" spans="1:19" s="195" customFormat="1">
      <c r="A4565" s="216"/>
      <c r="C4565" s="196"/>
      <c r="J4565" s="196"/>
      <c r="M4565" s="196"/>
      <c r="S4565" s="270"/>
    </row>
    <row r="4566" spans="1:19" s="195" customFormat="1">
      <c r="A4566" s="216"/>
      <c r="C4566" s="196"/>
      <c r="J4566" s="196"/>
      <c r="M4566" s="196"/>
      <c r="S4566" s="270"/>
    </row>
    <row r="4567" spans="1:19" s="195" customFormat="1">
      <c r="A4567" s="216"/>
      <c r="C4567" s="196"/>
      <c r="J4567" s="196"/>
      <c r="M4567" s="196"/>
      <c r="S4567" s="270"/>
    </row>
    <row r="4568" spans="1:19" s="195" customFormat="1">
      <c r="A4568" s="216"/>
      <c r="C4568" s="196"/>
      <c r="J4568" s="196"/>
      <c r="M4568" s="196"/>
      <c r="S4568" s="270"/>
    </row>
    <row r="4569" spans="1:19" s="195" customFormat="1">
      <c r="A4569" s="216"/>
      <c r="C4569" s="196"/>
      <c r="J4569" s="196"/>
      <c r="M4569" s="196"/>
      <c r="S4569" s="270"/>
    </row>
    <row r="4570" spans="1:19" s="195" customFormat="1">
      <c r="A4570" s="216"/>
      <c r="C4570" s="196"/>
      <c r="J4570" s="196"/>
      <c r="M4570" s="196"/>
      <c r="S4570" s="270"/>
    </row>
    <row r="4571" spans="1:19" s="195" customFormat="1">
      <c r="A4571" s="216"/>
      <c r="C4571" s="196"/>
      <c r="J4571" s="196"/>
      <c r="M4571" s="196"/>
      <c r="S4571" s="270"/>
    </row>
    <row r="4572" spans="1:19" s="195" customFormat="1">
      <c r="A4572" s="216"/>
      <c r="C4572" s="196"/>
      <c r="J4572" s="196"/>
      <c r="M4572" s="196"/>
      <c r="S4572" s="270"/>
    </row>
    <row r="4573" spans="1:19" s="195" customFormat="1">
      <c r="A4573" s="216"/>
      <c r="C4573" s="196"/>
      <c r="J4573" s="196"/>
      <c r="M4573" s="196"/>
      <c r="S4573" s="270"/>
    </row>
    <row r="4574" spans="1:19" s="195" customFormat="1">
      <c r="A4574" s="216"/>
      <c r="C4574" s="196"/>
      <c r="J4574" s="196"/>
      <c r="M4574" s="196"/>
      <c r="S4574" s="270"/>
    </row>
    <row r="4575" spans="1:19" s="195" customFormat="1">
      <c r="A4575" s="216"/>
      <c r="C4575" s="196"/>
      <c r="J4575" s="196"/>
      <c r="M4575" s="196"/>
      <c r="S4575" s="270"/>
    </row>
    <row r="4576" spans="1:19" s="195" customFormat="1">
      <c r="A4576" s="216"/>
      <c r="C4576" s="196"/>
      <c r="J4576" s="196"/>
      <c r="M4576" s="196"/>
      <c r="S4576" s="270"/>
    </row>
    <row r="4577" spans="1:19" s="195" customFormat="1">
      <c r="A4577" s="216"/>
      <c r="C4577" s="196"/>
      <c r="J4577" s="196"/>
      <c r="M4577" s="196"/>
      <c r="S4577" s="270"/>
    </row>
    <row r="4578" spans="1:19" s="195" customFormat="1">
      <c r="A4578" s="216"/>
      <c r="C4578" s="196"/>
      <c r="J4578" s="196"/>
      <c r="M4578" s="196"/>
      <c r="S4578" s="270"/>
    </row>
    <row r="4579" spans="1:19" s="195" customFormat="1">
      <c r="A4579" s="216"/>
      <c r="C4579" s="196"/>
      <c r="J4579" s="196"/>
      <c r="M4579" s="196"/>
      <c r="S4579" s="270"/>
    </row>
    <row r="4580" spans="1:19" s="195" customFormat="1">
      <c r="A4580" s="216"/>
      <c r="C4580" s="196"/>
      <c r="J4580" s="196"/>
      <c r="M4580" s="196"/>
      <c r="S4580" s="270"/>
    </row>
    <row r="4581" spans="1:19" s="195" customFormat="1">
      <c r="A4581" s="216"/>
      <c r="C4581" s="196"/>
      <c r="J4581" s="196"/>
      <c r="M4581" s="196"/>
      <c r="S4581" s="270"/>
    </row>
    <row r="4582" spans="1:19" s="195" customFormat="1">
      <c r="A4582" s="216"/>
      <c r="C4582" s="196"/>
      <c r="J4582" s="196"/>
      <c r="M4582" s="196"/>
      <c r="S4582" s="270"/>
    </row>
    <row r="4583" spans="1:19" s="195" customFormat="1">
      <c r="A4583" s="216"/>
      <c r="C4583" s="196"/>
      <c r="J4583" s="196"/>
      <c r="M4583" s="196"/>
      <c r="S4583" s="270"/>
    </row>
    <row r="4584" spans="1:19" s="195" customFormat="1">
      <c r="A4584" s="216"/>
      <c r="C4584" s="196"/>
      <c r="J4584" s="196"/>
      <c r="M4584" s="196"/>
      <c r="S4584" s="270"/>
    </row>
    <row r="4585" spans="1:19" s="195" customFormat="1">
      <c r="A4585" s="216"/>
      <c r="C4585" s="196"/>
      <c r="J4585" s="196"/>
      <c r="M4585" s="196"/>
      <c r="S4585" s="270"/>
    </row>
    <row r="4586" spans="1:19" s="195" customFormat="1">
      <c r="A4586" s="216"/>
      <c r="C4586" s="196"/>
      <c r="J4586" s="196"/>
      <c r="M4586" s="196"/>
      <c r="S4586" s="270"/>
    </row>
    <row r="4587" spans="1:19" s="195" customFormat="1">
      <c r="A4587" s="216"/>
      <c r="C4587" s="196"/>
      <c r="J4587" s="196"/>
      <c r="M4587" s="196"/>
      <c r="S4587" s="270"/>
    </row>
    <row r="4588" spans="1:19" s="195" customFormat="1">
      <c r="A4588" s="216"/>
      <c r="C4588" s="196"/>
      <c r="J4588" s="196"/>
      <c r="M4588" s="196"/>
      <c r="S4588" s="270"/>
    </row>
    <row r="4589" spans="1:19" s="195" customFormat="1">
      <c r="A4589" s="216"/>
      <c r="C4589" s="196"/>
      <c r="J4589" s="196"/>
      <c r="M4589" s="196"/>
      <c r="S4589" s="270"/>
    </row>
    <row r="4590" spans="1:19" s="195" customFormat="1">
      <c r="A4590" s="216"/>
      <c r="C4590" s="196"/>
      <c r="J4590" s="196"/>
      <c r="M4590" s="196"/>
      <c r="S4590" s="270"/>
    </row>
    <row r="4591" spans="1:19" s="195" customFormat="1">
      <c r="A4591" s="216"/>
      <c r="C4591" s="196"/>
      <c r="J4591" s="196"/>
      <c r="M4591" s="196"/>
      <c r="S4591" s="270"/>
    </row>
    <row r="4592" spans="1:19" s="195" customFormat="1">
      <c r="A4592" s="216"/>
      <c r="C4592" s="196"/>
      <c r="J4592" s="196"/>
      <c r="M4592" s="196"/>
      <c r="S4592" s="270"/>
    </row>
    <row r="4593" spans="1:19" s="195" customFormat="1">
      <c r="A4593" s="216"/>
      <c r="C4593" s="196"/>
      <c r="J4593" s="196"/>
      <c r="M4593" s="196"/>
      <c r="S4593" s="270"/>
    </row>
    <row r="4594" spans="1:19" s="195" customFormat="1">
      <c r="A4594" s="216"/>
      <c r="C4594" s="196"/>
      <c r="J4594" s="196"/>
      <c r="M4594" s="196"/>
      <c r="S4594" s="270"/>
    </row>
    <row r="4595" spans="1:19" s="195" customFormat="1">
      <c r="A4595" s="216"/>
      <c r="C4595" s="196"/>
      <c r="J4595" s="196"/>
      <c r="M4595" s="196"/>
      <c r="S4595" s="270"/>
    </row>
    <row r="4596" spans="1:19" s="195" customFormat="1">
      <c r="A4596" s="216"/>
      <c r="C4596" s="196"/>
      <c r="J4596" s="196"/>
      <c r="M4596" s="196"/>
      <c r="S4596" s="270"/>
    </row>
    <row r="4597" spans="1:19" s="195" customFormat="1">
      <c r="A4597" s="216"/>
      <c r="C4597" s="196"/>
      <c r="J4597" s="196"/>
      <c r="M4597" s="196"/>
      <c r="S4597" s="270"/>
    </row>
    <row r="4598" spans="1:19" s="195" customFormat="1">
      <c r="A4598" s="216"/>
      <c r="C4598" s="196"/>
      <c r="J4598" s="196"/>
      <c r="M4598" s="196"/>
      <c r="S4598" s="270"/>
    </row>
    <row r="4599" spans="1:19" s="195" customFormat="1">
      <c r="A4599" s="216"/>
      <c r="C4599" s="196"/>
      <c r="J4599" s="196"/>
      <c r="M4599" s="196"/>
      <c r="S4599" s="270"/>
    </row>
    <row r="4600" spans="1:19" s="195" customFormat="1">
      <c r="A4600" s="216"/>
      <c r="C4600" s="196"/>
      <c r="J4600" s="196"/>
      <c r="M4600" s="196"/>
      <c r="S4600" s="270"/>
    </row>
    <row r="4601" spans="1:19" s="195" customFormat="1">
      <c r="A4601" s="216"/>
      <c r="C4601" s="196"/>
      <c r="J4601" s="196"/>
      <c r="M4601" s="196"/>
      <c r="S4601" s="270"/>
    </row>
    <row r="4602" spans="1:19" s="195" customFormat="1">
      <c r="A4602" s="216"/>
      <c r="C4602" s="196"/>
      <c r="J4602" s="196"/>
      <c r="M4602" s="196"/>
      <c r="S4602" s="270"/>
    </row>
    <row r="4603" spans="1:19" s="195" customFormat="1">
      <c r="A4603" s="216"/>
      <c r="C4603" s="196"/>
      <c r="J4603" s="196"/>
      <c r="M4603" s="196"/>
      <c r="S4603" s="270"/>
    </row>
    <row r="4604" spans="1:19" s="195" customFormat="1">
      <c r="A4604" s="216"/>
      <c r="C4604" s="196"/>
      <c r="J4604" s="196"/>
      <c r="M4604" s="196"/>
      <c r="S4604" s="270"/>
    </row>
    <row r="4605" spans="1:19" s="195" customFormat="1">
      <c r="A4605" s="216"/>
      <c r="C4605" s="196"/>
      <c r="J4605" s="196"/>
      <c r="M4605" s="196"/>
      <c r="S4605" s="270"/>
    </row>
    <row r="4606" spans="1:19" s="195" customFormat="1">
      <c r="A4606" s="216"/>
      <c r="C4606" s="196"/>
      <c r="J4606" s="196"/>
      <c r="M4606" s="196"/>
      <c r="S4606" s="270"/>
    </row>
    <row r="4607" spans="1:19" s="195" customFormat="1">
      <c r="A4607" s="216"/>
      <c r="C4607" s="196"/>
      <c r="J4607" s="196"/>
      <c r="M4607" s="196"/>
      <c r="S4607" s="270"/>
    </row>
    <row r="4608" spans="1:19" s="195" customFormat="1">
      <c r="A4608" s="216"/>
      <c r="C4608" s="196"/>
      <c r="J4608" s="196"/>
      <c r="M4608" s="196"/>
      <c r="S4608" s="270"/>
    </row>
    <row r="4609" spans="1:19" s="195" customFormat="1">
      <c r="A4609" s="216"/>
      <c r="C4609" s="196"/>
      <c r="J4609" s="196"/>
      <c r="M4609" s="196"/>
      <c r="S4609" s="270"/>
    </row>
    <row r="4610" spans="1:19" s="195" customFormat="1">
      <c r="A4610" s="216"/>
      <c r="C4610" s="196"/>
      <c r="J4610" s="196"/>
      <c r="M4610" s="196"/>
      <c r="S4610" s="270"/>
    </row>
    <row r="4611" spans="1:19" s="195" customFormat="1">
      <c r="A4611" s="216"/>
      <c r="C4611" s="196"/>
      <c r="J4611" s="196"/>
      <c r="M4611" s="196"/>
      <c r="S4611" s="270"/>
    </row>
    <row r="4612" spans="1:19" s="195" customFormat="1">
      <c r="A4612" s="216"/>
      <c r="C4612" s="196"/>
      <c r="J4612" s="196"/>
      <c r="M4612" s="196"/>
      <c r="S4612" s="270"/>
    </row>
    <row r="4613" spans="1:19" s="195" customFormat="1">
      <c r="A4613" s="216"/>
      <c r="C4613" s="196"/>
      <c r="J4613" s="196"/>
      <c r="M4613" s="196"/>
      <c r="S4613" s="270"/>
    </row>
    <row r="4614" spans="1:19" s="195" customFormat="1">
      <c r="A4614" s="216"/>
      <c r="C4614" s="196"/>
      <c r="J4614" s="196"/>
      <c r="M4614" s="196"/>
      <c r="S4614" s="270"/>
    </row>
    <row r="4615" spans="1:19" s="195" customFormat="1">
      <c r="A4615" s="216"/>
      <c r="C4615" s="196"/>
      <c r="J4615" s="196"/>
      <c r="M4615" s="196"/>
      <c r="S4615" s="270"/>
    </row>
    <row r="4616" spans="1:19" s="195" customFormat="1">
      <c r="A4616" s="216"/>
      <c r="C4616" s="196"/>
      <c r="J4616" s="196"/>
      <c r="M4616" s="196"/>
      <c r="S4616" s="270"/>
    </row>
    <row r="4617" spans="1:19" s="195" customFormat="1">
      <c r="A4617" s="216"/>
      <c r="C4617" s="196"/>
      <c r="J4617" s="196"/>
      <c r="M4617" s="196"/>
      <c r="S4617" s="270"/>
    </row>
    <row r="4618" spans="1:19" s="195" customFormat="1">
      <c r="A4618" s="216"/>
      <c r="C4618" s="196"/>
      <c r="J4618" s="196"/>
      <c r="M4618" s="196"/>
      <c r="S4618" s="270"/>
    </row>
    <row r="4619" spans="1:19" s="195" customFormat="1">
      <c r="A4619" s="216"/>
      <c r="C4619" s="196"/>
      <c r="J4619" s="196"/>
      <c r="M4619" s="196"/>
      <c r="S4619" s="270"/>
    </row>
    <row r="4620" spans="1:19" s="195" customFormat="1">
      <c r="A4620" s="216"/>
      <c r="C4620" s="196"/>
      <c r="J4620" s="196"/>
      <c r="M4620" s="196"/>
      <c r="S4620" s="270"/>
    </row>
    <row r="4621" spans="1:19" s="195" customFormat="1">
      <c r="A4621" s="216"/>
      <c r="C4621" s="196"/>
      <c r="J4621" s="196"/>
      <c r="M4621" s="196"/>
      <c r="S4621" s="270"/>
    </row>
    <row r="4622" spans="1:19" s="195" customFormat="1">
      <c r="A4622" s="216"/>
      <c r="C4622" s="196"/>
      <c r="J4622" s="196"/>
      <c r="M4622" s="196"/>
      <c r="S4622" s="270"/>
    </row>
    <row r="4623" spans="1:19" s="195" customFormat="1">
      <c r="A4623" s="216"/>
      <c r="C4623" s="196"/>
      <c r="J4623" s="196"/>
      <c r="M4623" s="196"/>
      <c r="S4623" s="270"/>
    </row>
    <row r="4624" spans="1:19" s="195" customFormat="1">
      <c r="A4624" s="216"/>
      <c r="C4624" s="196"/>
      <c r="J4624" s="196"/>
      <c r="M4624" s="196"/>
      <c r="S4624" s="270"/>
    </row>
    <row r="4625" spans="1:19" s="195" customFormat="1">
      <c r="A4625" s="216"/>
      <c r="C4625" s="196"/>
      <c r="J4625" s="196"/>
      <c r="M4625" s="196"/>
      <c r="S4625" s="270"/>
    </row>
    <row r="4626" spans="1:19" s="195" customFormat="1">
      <c r="A4626" s="216"/>
      <c r="C4626" s="196"/>
      <c r="J4626" s="196"/>
      <c r="M4626" s="196"/>
      <c r="S4626" s="270"/>
    </row>
    <row r="4627" spans="1:19" s="195" customFormat="1">
      <c r="A4627" s="216"/>
      <c r="C4627" s="196"/>
      <c r="J4627" s="196"/>
      <c r="M4627" s="196"/>
      <c r="S4627" s="270"/>
    </row>
    <row r="4628" spans="1:19" s="195" customFormat="1">
      <c r="A4628" s="216"/>
      <c r="C4628" s="196"/>
      <c r="J4628" s="196"/>
      <c r="M4628" s="196"/>
      <c r="S4628" s="270"/>
    </row>
    <row r="4629" spans="1:19" s="195" customFormat="1">
      <c r="A4629" s="216"/>
      <c r="C4629" s="196"/>
      <c r="J4629" s="196"/>
      <c r="M4629" s="196"/>
      <c r="S4629" s="270"/>
    </row>
    <row r="4630" spans="1:19" s="195" customFormat="1">
      <c r="A4630" s="216"/>
      <c r="C4630" s="196"/>
      <c r="J4630" s="196"/>
      <c r="M4630" s="196"/>
      <c r="S4630" s="270"/>
    </row>
    <row r="4631" spans="1:19" s="195" customFormat="1">
      <c r="A4631" s="216"/>
      <c r="C4631" s="196"/>
      <c r="J4631" s="196"/>
      <c r="M4631" s="196"/>
      <c r="S4631" s="270"/>
    </row>
    <row r="4632" spans="1:19" s="195" customFormat="1">
      <c r="A4632" s="216"/>
      <c r="C4632" s="196"/>
      <c r="J4632" s="196"/>
      <c r="M4632" s="196"/>
      <c r="S4632" s="270"/>
    </row>
    <row r="4633" spans="1:19" s="195" customFormat="1">
      <c r="A4633" s="216"/>
      <c r="C4633" s="196"/>
      <c r="J4633" s="196"/>
      <c r="M4633" s="196"/>
      <c r="S4633" s="270"/>
    </row>
    <row r="4634" spans="1:19" s="195" customFormat="1">
      <c r="A4634" s="216"/>
      <c r="C4634" s="196"/>
      <c r="J4634" s="196"/>
      <c r="M4634" s="196"/>
      <c r="S4634" s="270"/>
    </row>
    <row r="4635" spans="1:19" s="195" customFormat="1">
      <c r="A4635" s="216"/>
      <c r="C4635" s="196"/>
      <c r="J4635" s="196"/>
      <c r="M4635" s="196"/>
      <c r="S4635" s="270"/>
    </row>
    <row r="4636" spans="1:19" s="195" customFormat="1">
      <c r="A4636" s="216"/>
      <c r="C4636" s="196"/>
      <c r="J4636" s="196"/>
      <c r="M4636" s="196"/>
      <c r="S4636" s="270"/>
    </row>
    <row r="4637" spans="1:19" s="195" customFormat="1">
      <c r="A4637" s="216"/>
      <c r="C4637" s="196"/>
      <c r="J4637" s="196"/>
      <c r="M4637" s="196"/>
      <c r="S4637" s="270"/>
    </row>
    <row r="4638" spans="1:19" s="195" customFormat="1">
      <c r="A4638" s="216"/>
      <c r="C4638" s="196"/>
      <c r="J4638" s="196"/>
      <c r="M4638" s="196"/>
      <c r="S4638" s="270"/>
    </row>
    <row r="4639" spans="1:19" s="195" customFormat="1">
      <c r="A4639" s="216"/>
      <c r="C4639" s="196"/>
      <c r="J4639" s="196"/>
      <c r="M4639" s="196"/>
      <c r="S4639" s="270"/>
    </row>
    <row r="4640" spans="1:19" s="195" customFormat="1">
      <c r="A4640" s="216"/>
      <c r="C4640" s="196"/>
      <c r="J4640" s="196"/>
      <c r="M4640" s="196"/>
      <c r="S4640" s="270"/>
    </row>
    <row r="4641" spans="1:19" s="195" customFormat="1">
      <c r="A4641" s="216"/>
      <c r="C4641" s="196"/>
      <c r="J4641" s="196"/>
      <c r="M4641" s="196"/>
      <c r="S4641" s="270"/>
    </row>
    <row r="4642" spans="1:19" s="195" customFormat="1">
      <c r="A4642" s="216"/>
      <c r="C4642" s="196"/>
      <c r="J4642" s="196"/>
      <c r="M4642" s="196"/>
      <c r="S4642" s="270"/>
    </row>
    <row r="4643" spans="1:19" s="195" customFormat="1">
      <c r="A4643" s="216"/>
      <c r="C4643" s="196"/>
      <c r="J4643" s="196"/>
      <c r="M4643" s="196"/>
      <c r="S4643" s="270"/>
    </row>
    <row r="4644" spans="1:19" s="195" customFormat="1">
      <c r="A4644" s="216"/>
      <c r="C4644" s="196"/>
      <c r="J4644" s="196"/>
      <c r="M4644" s="196"/>
      <c r="S4644" s="270"/>
    </row>
    <row r="4645" spans="1:19" s="195" customFormat="1">
      <c r="A4645" s="216"/>
      <c r="C4645" s="196"/>
      <c r="J4645" s="196"/>
      <c r="M4645" s="196"/>
      <c r="S4645" s="270"/>
    </row>
    <row r="4646" spans="1:19" s="195" customFormat="1">
      <c r="A4646" s="216"/>
      <c r="C4646" s="196"/>
      <c r="J4646" s="196"/>
      <c r="M4646" s="196"/>
      <c r="S4646" s="270"/>
    </row>
    <row r="4647" spans="1:19" s="195" customFormat="1">
      <c r="A4647" s="216"/>
      <c r="C4647" s="196"/>
      <c r="J4647" s="196"/>
      <c r="M4647" s="196"/>
      <c r="S4647" s="270"/>
    </row>
    <row r="4648" spans="1:19" s="195" customFormat="1">
      <c r="A4648" s="216"/>
      <c r="C4648" s="196"/>
      <c r="J4648" s="196"/>
      <c r="M4648" s="196"/>
      <c r="S4648" s="270"/>
    </row>
    <row r="4649" spans="1:19" s="195" customFormat="1">
      <c r="A4649" s="216"/>
      <c r="C4649" s="196"/>
      <c r="J4649" s="196"/>
      <c r="M4649" s="196"/>
      <c r="S4649" s="270"/>
    </row>
    <row r="4650" spans="1:19" s="195" customFormat="1">
      <c r="A4650" s="216"/>
      <c r="C4650" s="196"/>
      <c r="J4650" s="196"/>
      <c r="M4650" s="196"/>
      <c r="S4650" s="270"/>
    </row>
    <row r="4651" spans="1:19" s="195" customFormat="1">
      <c r="A4651" s="216"/>
      <c r="C4651" s="196"/>
      <c r="J4651" s="196"/>
      <c r="M4651" s="196"/>
      <c r="S4651" s="270"/>
    </row>
    <row r="4652" spans="1:19" s="195" customFormat="1">
      <c r="A4652" s="216"/>
      <c r="C4652" s="196"/>
      <c r="J4652" s="196"/>
      <c r="M4652" s="196"/>
      <c r="S4652" s="270"/>
    </row>
    <row r="4653" spans="1:19" s="195" customFormat="1">
      <c r="A4653" s="216"/>
      <c r="C4653" s="196"/>
      <c r="J4653" s="196"/>
      <c r="M4653" s="196"/>
      <c r="S4653" s="270"/>
    </row>
    <row r="4654" spans="1:19" s="195" customFormat="1">
      <c r="A4654" s="216"/>
      <c r="C4654" s="196"/>
      <c r="J4654" s="196"/>
      <c r="M4654" s="196"/>
      <c r="S4654" s="270"/>
    </row>
    <row r="4655" spans="1:19" s="195" customFormat="1">
      <c r="A4655" s="216"/>
      <c r="C4655" s="196"/>
      <c r="J4655" s="196"/>
      <c r="M4655" s="196"/>
      <c r="S4655" s="270"/>
    </row>
    <row r="4656" spans="1:19" s="195" customFormat="1">
      <c r="A4656" s="216"/>
      <c r="C4656" s="196"/>
      <c r="J4656" s="196"/>
      <c r="M4656" s="196"/>
      <c r="S4656" s="270"/>
    </row>
    <row r="4657" spans="1:19" s="195" customFormat="1">
      <c r="A4657" s="216"/>
      <c r="C4657" s="196"/>
      <c r="J4657" s="196"/>
      <c r="M4657" s="196"/>
      <c r="S4657" s="270"/>
    </row>
    <row r="4658" spans="1:19" s="195" customFormat="1">
      <c r="A4658" s="216"/>
      <c r="C4658" s="196"/>
      <c r="J4658" s="196"/>
      <c r="M4658" s="196"/>
      <c r="S4658" s="270"/>
    </row>
    <row r="4659" spans="1:19" s="195" customFormat="1">
      <c r="A4659" s="216"/>
      <c r="C4659" s="196"/>
      <c r="J4659" s="196"/>
      <c r="M4659" s="196"/>
      <c r="S4659" s="270"/>
    </row>
    <row r="4660" spans="1:19" s="195" customFormat="1">
      <c r="A4660" s="216"/>
      <c r="C4660" s="196"/>
      <c r="J4660" s="196"/>
      <c r="M4660" s="196"/>
      <c r="S4660" s="270"/>
    </row>
    <row r="4661" spans="1:19" s="195" customFormat="1">
      <c r="A4661" s="216"/>
      <c r="C4661" s="196"/>
      <c r="J4661" s="196"/>
      <c r="M4661" s="196"/>
      <c r="S4661" s="270"/>
    </row>
    <row r="4662" spans="1:19" s="195" customFormat="1">
      <c r="A4662" s="216"/>
      <c r="C4662" s="196"/>
      <c r="J4662" s="196"/>
      <c r="M4662" s="196"/>
      <c r="S4662" s="270"/>
    </row>
    <row r="4663" spans="1:19" s="195" customFormat="1">
      <c r="A4663" s="216"/>
      <c r="C4663" s="196"/>
      <c r="J4663" s="196"/>
      <c r="M4663" s="196"/>
      <c r="S4663" s="270"/>
    </row>
    <row r="4664" spans="1:19" s="195" customFormat="1">
      <c r="A4664" s="216"/>
      <c r="C4664" s="196"/>
      <c r="J4664" s="196"/>
      <c r="M4664" s="196"/>
      <c r="S4664" s="270"/>
    </row>
    <row r="4665" spans="1:19" s="195" customFormat="1">
      <c r="A4665" s="216"/>
      <c r="C4665" s="196"/>
      <c r="J4665" s="196"/>
      <c r="M4665" s="196"/>
      <c r="S4665" s="270"/>
    </row>
    <row r="4666" spans="1:19" s="195" customFormat="1">
      <c r="A4666" s="216"/>
      <c r="C4666" s="196"/>
      <c r="J4666" s="196"/>
      <c r="M4666" s="196"/>
      <c r="S4666" s="270"/>
    </row>
    <row r="4667" spans="1:19" s="195" customFormat="1">
      <c r="A4667" s="216"/>
      <c r="C4667" s="196"/>
      <c r="J4667" s="196"/>
      <c r="M4667" s="196"/>
      <c r="S4667" s="270"/>
    </row>
    <row r="4668" spans="1:19" s="195" customFormat="1">
      <c r="A4668" s="216"/>
      <c r="C4668" s="196"/>
      <c r="J4668" s="196"/>
      <c r="M4668" s="196"/>
      <c r="S4668" s="270"/>
    </row>
    <row r="4669" spans="1:19" s="195" customFormat="1">
      <c r="A4669" s="216"/>
      <c r="C4669" s="196"/>
      <c r="J4669" s="196"/>
      <c r="M4669" s="196"/>
      <c r="S4669" s="270"/>
    </row>
    <row r="4670" spans="1:19" s="195" customFormat="1">
      <c r="A4670" s="216"/>
      <c r="C4670" s="196"/>
      <c r="J4670" s="196"/>
      <c r="M4670" s="196"/>
      <c r="S4670" s="270"/>
    </row>
    <row r="4671" spans="1:19" s="195" customFormat="1">
      <c r="A4671" s="216"/>
      <c r="C4671" s="196"/>
      <c r="J4671" s="196"/>
      <c r="M4671" s="196"/>
      <c r="S4671" s="270"/>
    </row>
    <row r="4672" spans="1:19" s="195" customFormat="1">
      <c r="A4672" s="216"/>
      <c r="C4672" s="196"/>
      <c r="J4672" s="196"/>
      <c r="M4672" s="196"/>
      <c r="S4672" s="270"/>
    </row>
    <row r="4673" spans="1:19" s="195" customFormat="1">
      <c r="A4673" s="216"/>
      <c r="C4673" s="196"/>
      <c r="J4673" s="196"/>
      <c r="M4673" s="196"/>
      <c r="S4673" s="270"/>
    </row>
    <row r="4674" spans="1:19" s="195" customFormat="1">
      <c r="A4674" s="216"/>
      <c r="C4674" s="196"/>
      <c r="J4674" s="196"/>
      <c r="M4674" s="196"/>
      <c r="S4674" s="270"/>
    </row>
    <row r="4675" spans="1:19" s="195" customFormat="1">
      <c r="A4675" s="216"/>
      <c r="C4675" s="196"/>
      <c r="J4675" s="196"/>
      <c r="M4675" s="196"/>
      <c r="S4675" s="270"/>
    </row>
    <row r="4676" spans="1:19" s="195" customFormat="1">
      <c r="A4676" s="216"/>
      <c r="C4676" s="196"/>
      <c r="J4676" s="196"/>
      <c r="M4676" s="196"/>
      <c r="S4676" s="270"/>
    </row>
    <row r="4677" spans="1:19" s="195" customFormat="1">
      <c r="A4677" s="216"/>
      <c r="C4677" s="196"/>
      <c r="J4677" s="196"/>
      <c r="M4677" s="196"/>
      <c r="S4677" s="270"/>
    </row>
    <row r="4678" spans="1:19" s="195" customFormat="1">
      <c r="A4678" s="216"/>
      <c r="C4678" s="196"/>
      <c r="J4678" s="196"/>
      <c r="M4678" s="196"/>
      <c r="S4678" s="270"/>
    </row>
    <row r="4679" spans="1:19" s="195" customFormat="1">
      <c r="A4679" s="216"/>
      <c r="C4679" s="196"/>
      <c r="J4679" s="196"/>
      <c r="M4679" s="196"/>
      <c r="S4679" s="270"/>
    </row>
    <row r="4680" spans="1:19" s="195" customFormat="1">
      <c r="A4680" s="216"/>
      <c r="C4680" s="196"/>
      <c r="J4680" s="196"/>
      <c r="M4680" s="196"/>
      <c r="S4680" s="270"/>
    </row>
    <row r="4681" spans="1:19" s="195" customFormat="1">
      <c r="A4681" s="216"/>
      <c r="C4681" s="196"/>
      <c r="J4681" s="196"/>
      <c r="M4681" s="196"/>
      <c r="S4681" s="270"/>
    </row>
    <row r="4682" spans="1:19" s="195" customFormat="1">
      <c r="A4682" s="216"/>
      <c r="C4682" s="196"/>
      <c r="J4682" s="196"/>
      <c r="M4682" s="196"/>
      <c r="S4682" s="270"/>
    </row>
    <row r="4683" spans="1:19" s="195" customFormat="1">
      <c r="A4683" s="216"/>
      <c r="C4683" s="196"/>
      <c r="J4683" s="196"/>
      <c r="M4683" s="196"/>
      <c r="S4683" s="270"/>
    </row>
    <row r="4684" spans="1:19" s="195" customFormat="1">
      <c r="A4684" s="216"/>
      <c r="C4684" s="196"/>
      <c r="J4684" s="196"/>
      <c r="M4684" s="196"/>
      <c r="S4684" s="270"/>
    </row>
    <row r="4685" spans="1:19" s="195" customFormat="1">
      <c r="A4685" s="216"/>
      <c r="C4685" s="196"/>
      <c r="J4685" s="196"/>
      <c r="M4685" s="196"/>
      <c r="S4685" s="270"/>
    </row>
    <row r="4686" spans="1:19" s="195" customFormat="1">
      <c r="A4686" s="216"/>
      <c r="C4686" s="196"/>
      <c r="J4686" s="196"/>
      <c r="M4686" s="196"/>
      <c r="S4686" s="270"/>
    </row>
    <row r="4687" spans="1:19" s="195" customFormat="1">
      <c r="A4687" s="216"/>
      <c r="C4687" s="196"/>
      <c r="J4687" s="196"/>
      <c r="M4687" s="196"/>
      <c r="S4687" s="270"/>
    </row>
    <row r="4688" spans="1:19" s="195" customFormat="1">
      <c r="A4688" s="216"/>
      <c r="C4688" s="196"/>
      <c r="J4688" s="196"/>
      <c r="M4688" s="196"/>
      <c r="S4688" s="270"/>
    </row>
    <row r="4689" spans="1:19" s="195" customFormat="1">
      <c r="A4689" s="216"/>
      <c r="C4689" s="196"/>
      <c r="J4689" s="196"/>
      <c r="M4689" s="196"/>
      <c r="S4689" s="270"/>
    </row>
    <row r="4690" spans="1:19" s="195" customFormat="1">
      <c r="A4690" s="216"/>
      <c r="C4690" s="196"/>
      <c r="J4690" s="196"/>
      <c r="M4690" s="196"/>
      <c r="S4690" s="270"/>
    </row>
    <row r="4691" spans="1:19" s="195" customFormat="1">
      <c r="A4691" s="216"/>
      <c r="C4691" s="196"/>
      <c r="J4691" s="196"/>
      <c r="M4691" s="196"/>
      <c r="S4691" s="270"/>
    </row>
    <row r="4692" spans="1:19" s="195" customFormat="1">
      <c r="A4692" s="216"/>
      <c r="C4692" s="196"/>
      <c r="J4692" s="196"/>
      <c r="M4692" s="196"/>
      <c r="S4692" s="270"/>
    </row>
    <row r="4693" spans="1:19" s="195" customFormat="1">
      <c r="A4693" s="216"/>
      <c r="C4693" s="196"/>
      <c r="J4693" s="196"/>
      <c r="M4693" s="196"/>
      <c r="S4693" s="270"/>
    </row>
    <row r="4694" spans="1:19" s="195" customFormat="1">
      <c r="A4694" s="216"/>
      <c r="C4694" s="196"/>
      <c r="J4694" s="196"/>
      <c r="M4694" s="196"/>
      <c r="S4694" s="270"/>
    </row>
    <row r="4695" spans="1:19" s="195" customFormat="1">
      <c r="A4695" s="216"/>
      <c r="C4695" s="196"/>
      <c r="J4695" s="196"/>
      <c r="M4695" s="196"/>
      <c r="S4695" s="270"/>
    </row>
    <row r="4696" spans="1:19" s="195" customFormat="1">
      <c r="A4696" s="216"/>
      <c r="C4696" s="196"/>
      <c r="J4696" s="196"/>
      <c r="M4696" s="196"/>
      <c r="S4696" s="270"/>
    </row>
    <row r="4697" spans="1:19" s="195" customFormat="1">
      <c r="A4697" s="216"/>
      <c r="C4697" s="196"/>
      <c r="J4697" s="196"/>
      <c r="M4697" s="196"/>
      <c r="S4697" s="270"/>
    </row>
    <row r="4698" spans="1:19" s="195" customFormat="1">
      <c r="A4698" s="216"/>
      <c r="C4698" s="196"/>
      <c r="J4698" s="196"/>
      <c r="M4698" s="196"/>
      <c r="S4698" s="270"/>
    </row>
    <row r="4699" spans="1:19" s="195" customFormat="1">
      <c r="A4699" s="216"/>
      <c r="C4699" s="196"/>
      <c r="J4699" s="196"/>
      <c r="M4699" s="196"/>
      <c r="S4699" s="270"/>
    </row>
    <row r="4700" spans="1:19" s="195" customFormat="1">
      <c r="A4700" s="216"/>
      <c r="C4700" s="196"/>
      <c r="J4700" s="196"/>
      <c r="M4700" s="196"/>
      <c r="S4700" s="270"/>
    </row>
    <row r="4701" spans="1:19" s="195" customFormat="1">
      <c r="A4701" s="216"/>
      <c r="C4701" s="196"/>
      <c r="J4701" s="196"/>
      <c r="M4701" s="196"/>
      <c r="S4701" s="270"/>
    </row>
    <row r="4702" spans="1:19" s="195" customFormat="1">
      <c r="A4702" s="216"/>
      <c r="C4702" s="196"/>
      <c r="J4702" s="196"/>
      <c r="M4702" s="196"/>
      <c r="S4702" s="270"/>
    </row>
    <row r="4703" spans="1:19" s="195" customFormat="1">
      <c r="A4703" s="216"/>
      <c r="C4703" s="196"/>
      <c r="J4703" s="196"/>
      <c r="M4703" s="196"/>
      <c r="S4703" s="270"/>
    </row>
    <row r="4704" spans="1:19" s="195" customFormat="1">
      <c r="A4704" s="216"/>
      <c r="C4704" s="196"/>
      <c r="J4704" s="196"/>
      <c r="M4704" s="196"/>
      <c r="S4704" s="270"/>
    </row>
    <row r="4705" spans="1:19" s="195" customFormat="1">
      <c r="A4705" s="216"/>
      <c r="C4705" s="196"/>
      <c r="J4705" s="196"/>
      <c r="M4705" s="196"/>
      <c r="S4705" s="270"/>
    </row>
    <row r="4706" spans="1:19" s="195" customFormat="1">
      <c r="A4706" s="216"/>
      <c r="C4706" s="196"/>
      <c r="J4706" s="196"/>
      <c r="M4706" s="196"/>
      <c r="S4706" s="270"/>
    </row>
    <row r="4707" spans="1:19" s="195" customFormat="1">
      <c r="A4707" s="216"/>
      <c r="C4707" s="196"/>
      <c r="J4707" s="196"/>
      <c r="M4707" s="196"/>
      <c r="S4707" s="270"/>
    </row>
    <row r="4708" spans="1:19" s="195" customFormat="1">
      <c r="A4708" s="216"/>
      <c r="C4708" s="196"/>
      <c r="J4708" s="196"/>
      <c r="M4708" s="196"/>
      <c r="S4708" s="270"/>
    </row>
    <row r="4709" spans="1:19" s="195" customFormat="1">
      <c r="A4709" s="216"/>
      <c r="C4709" s="196"/>
      <c r="J4709" s="196"/>
      <c r="M4709" s="196"/>
      <c r="S4709" s="270"/>
    </row>
    <row r="4710" spans="1:19" s="195" customFormat="1">
      <c r="A4710" s="216"/>
      <c r="C4710" s="196"/>
      <c r="J4710" s="196"/>
      <c r="M4710" s="196"/>
      <c r="S4710" s="270"/>
    </row>
    <row r="4711" spans="1:19" s="195" customFormat="1">
      <c r="A4711" s="216"/>
      <c r="C4711" s="196"/>
      <c r="J4711" s="196"/>
      <c r="M4711" s="196"/>
      <c r="S4711" s="270"/>
    </row>
    <row r="4712" spans="1:19" s="195" customFormat="1">
      <c r="A4712" s="216"/>
      <c r="C4712" s="196"/>
      <c r="J4712" s="196"/>
      <c r="M4712" s="196"/>
      <c r="S4712" s="270"/>
    </row>
    <row r="4713" spans="1:19" s="195" customFormat="1">
      <c r="A4713" s="216"/>
      <c r="C4713" s="196"/>
      <c r="J4713" s="196"/>
      <c r="M4713" s="196"/>
      <c r="S4713" s="270"/>
    </row>
    <row r="4714" spans="1:19" s="195" customFormat="1">
      <c r="A4714" s="216"/>
      <c r="C4714" s="196"/>
      <c r="J4714" s="196"/>
      <c r="M4714" s="196"/>
      <c r="S4714" s="270"/>
    </row>
    <row r="4715" spans="1:19" s="195" customFormat="1">
      <c r="A4715" s="216"/>
      <c r="C4715" s="196"/>
      <c r="J4715" s="196"/>
      <c r="M4715" s="196"/>
      <c r="S4715" s="270"/>
    </row>
    <row r="4716" spans="1:19" s="195" customFormat="1">
      <c r="A4716" s="216"/>
      <c r="C4716" s="196"/>
      <c r="J4716" s="196"/>
      <c r="M4716" s="196"/>
      <c r="S4716" s="270"/>
    </row>
    <row r="4717" spans="1:19" s="195" customFormat="1">
      <c r="A4717" s="216"/>
      <c r="C4717" s="196"/>
      <c r="J4717" s="196"/>
      <c r="M4717" s="196"/>
      <c r="S4717" s="270"/>
    </row>
    <row r="4718" spans="1:19" s="195" customFormat="1">
      <c r="A4718" s="216"/>
      <c r="C4718" s="196"/>
      <c r="J4718" s="196"/>
      <c r="M4718" s="196"/>
      <c r="S4718" s="270"/>
    </row>
    <row r="4719" spans="1:19" s="195" customFormat="1">
      <c r="A4719" s="216"/>
      <c r="C4719" s="196"/>
      <c r="J4719" s="196"/>
      <c r="M4719" s="196"/>
      <c r="S4719" s="270"/>
    </row>
    <row r="4720" spans="1:19" s="195" customFormat="1">
      <c r="A4720" s="216"/>
      <c r="C4720" s="196"/>
      <c r="J4720" s="196"/>
      <c r="M4720" s="196"/>
      <c r="S4720" s="270"/>
    </row>
    <row r="4721" spans="1:19" s="195" customFormat="1">
      <c r="A4721" s="216"/>
      <c r="C4721" s="196"/>
      <c r="J4721" s="196"/>
      <c r="M4721" s="196"/>
      <c r="S4721" s="270"/>
    </row>
    <row r="4722" spans="1:19" s="195" customFormat="1">
      <c r="A4722" s="216"/>
      <c r="C4722" s="196"/>
      <c r="J4722" s="196"/>
      <c r="M4722" s="196"/>
      <c r="S4722" s="270"/>
    </row>
    <row r="4723" spans="1:19" s="195" customFormat="1">
      <c r="A4723" s="216"/>
      <c r="C4723" s="196"/>
      <c r="J4723" s="196"/>
      <c r="M4723" s="196"/>
      <c r="S4723" s="270"/>
    </row>
    <row r="4724" spans="1:19" s="195" customFormat="1">
      <c r="A4724" s="216"/>
      <c r="C4724" s="196"/>
      <c r="J4724" s="196"/>
      <c r="M4724" s="196"/>
      <c r="S4724" s="270"/>
    </row>
    <row r="4725" spans="1:19" s="195" customFormat="1">
      <c r="A4725" s="216"/>
      <c r="C4725" s="196"/>
      <c r="J4725" s="196"/>
      <c r="M4725" s="196"/>
      <c r="S4725" s="270"/>
    </row>
    <row r="4726" spans="1:19" s="195" customFormat="1">
      <c r="A4726" s="216"/>
      <c r="C4726" s="196"/>
      <c r="J4726" s="196"/>
      <c r="M4726" s="196"/>
      <c r="S4726" s="270"/>
    </row>
    <row r="4727" spans="1:19" s="195" customFormat="1">
      <c r="A4727" s="216"/>
      <c r="C4727" s="196"/>
      <c r="J4727" s="196"/>
      <c r="M4727" s="196"/>
      <c r="S4727" s="270"/>
    </row>
    <row r="4728" spans="1:19" s="195" customFormat="1">
      <c r="A4728" s="216"/>
      <c r="C4728" s="196"/>
      <c r="J4728" s="196"/>
      <c r="M4728" s="196"/>
      <c r="S4728" s="270"/>
    </row>
    <row r="4729" spans="1:19" s="195" customFormat="1">
      <c r="A4729" s="216"/>
      <c r="C4729" s="196"/>
      <c r="J4729" s="196"/>
      <c r="M4729" s="196"/>
      <c r="S4729" s="270"/>
    </row>
    <row r="4730" spans="1:19" s="195" customFormat="1">
      <c r="A4730" s="216"/>
      <c r="C4730" s="196"/>
      <c r="J4730" s="196"/>
      <c r="M4730" s="196"/>
      <c r="S4730" s="270"/>
    </row>
    <row r="4731" spans="1:19" s="195" customFormat="1">
      <c r="A4731" s="216"/>
      <c r="C4731" s="196"/>
      <c r="J4731" s="196"/>
      <c r="M4731" s="196"/>
      <c r="S4731" s="270"/>
    </row>
    <row r="4732" spans="1:19" s="195" customFormat="1">
      <c r="A4732" s="216"/>
      <c r="C4732" s="196"/>
      <c r="J4732" s="196"/>
      <c r="M4732" s="196"/>
      <c r="S4732" s="270"/>
    </row>
    <row r="4733" spans="1:19" s="195" customFormat="1">
      <c r="A4733" s="216"/>
      <c r="C4733" s="196"/>
      <c r="J4733" s="196"/>
      <c r="M4733" s="196"/>
      <c r="S4733" s="270"/>
    </row>
    <row r="4734" spans="1:19" s="195" customFormat="1">
      <c r="A4734" s="216"/>
      <c r="C4734" s="196"/>
      <c r="J4734" s="196"/>
      <c r="M4734" s="196"/>
      <c r="S4734" s="270"/>
    </row>
    <row r="4735" spans="1:19" s="195" customFormat="1">
      <c r="A4735" s="216"/>
      <c r="C4735" s="196"/>
      <c r="J4735" s="196"/>
      <c r="M4735" s="196"/>
      <c r="S4735" s="270"/>
    </row>
    <row r="4736" spans="1:19" s="195" customFormat="1">
      <c r="A4736" s="216"/>
      <c r="C4736" s="196"/>
      <c r="J4736" s="196"/>
      <c r="M4736" s="196"/>
      <c r="S4736" s="270"/>
    </row>
    <row r="4737" spans="1:19" s="195" customFormat="1">
      <c r="A4737" s="216"/>
      <c r="C4737" s="196"/>
      <c r="J4737" s="196"/>
      <c r="M4737" s="196"/>
      <c r="S4737" s="270"/>
    </row>
    <row r="4738" spans="1:19" s="195" customFormat="1">
      <c r="A4738" s="216"/>
      <c r="C4738" s="196"/>
      <c r="J4738" s="196"/>
      <c r="M4738" s="196"/>
      <c r="S4738" s="270"/>
    </row>
    <row r="4739" spans="1:19" s="195" customFormat="1">
      <c r="A4739" s="216"/>
      <c r="C4739" s="196"/>
      <c r="J4739" s="196"/>
      <c r="M4739" s="196"/>
      <c r="S4739" s="270"/>
    </row>
    <row r="4740" spans="1:19" s="195" customFormat="1">
      <c r="A4740" s="216"/>
      <c r="C4740" s="196"/>
      <c r="J4740" s="196"/>
      <c r="M4740" s="196"/>
      <c r="S4740" s="270"/>
    </row>
    <row r="4741" spans="1:19" s="195" customFormat="1">
      <c r="A4741" s="216"/>
      <c r="C4741" s="196"/>
      <c r="J4741" s="196"/>
      <c r="M4741" s="196"/>
      <c r="S4741" s="270"/>
    </row>
    <row r="4742" spans="1:19" s="195" customFormat="1">
      <c r="A4742" s="216"/>
      <c r="C4742" s="196"/>
      <c r="J4742" s="196"/>
      <c r="M4742" s="196"/>
      <c r="S4742" s="270"/>
    </row>
    <row r="4743" spans="1:19" s="195" customFormat="1">
      <c r="A4743" s="216"/>
      <c r="C4743" s="196"/>
      <c r="J4743" s="196"/>
      <c r="M4743" s="196"/>
      <c r="S4743" s="270"/>
    </row>
    <row r="4744" spans="1:19" s="195" customFormat="1">
      <c r="A4744" s="216"/>
      <c r="C4744" s="196"/>
      <c r="J4744" s="196"/>
      <c r="M4744" s="196"/>
      <c r="S4744" s="270"/>
    </row>
    <row r="4745" spans="1:19" s="195" customFormat="1">
      <c r="A4745" s="216"/>
      <c r="C4745" s="196"/>
      <c r="J4745" s="196"/>
      <c r="M4745" s="196"/>
      <c r="S4745" s="270"/>
    </row>
    <row r="4746" spans="1:19" s="195" customFormat="1">
      <c r="A4746" s="216"/>
      <c r="C4746" s="196"/>
      <c r="J4746" s="196"/>
      <c r="M4746" s="196"/>
      <c r="S4746" s="270"/>
    </row>
    <row r="4747" spans="1:19" s="195" customFormat="1">
      <c r="A4747" s="216"/>
      <c r="C4747" s="196"/>
      <c r="J4747" s="196"/>
      <c r="M4747" s="196"/>
      <c r="S4747" s="270"/>
    </row>
    <row r="4748" spans="1:19" s="195" customFormat="1">
      <c r="A4748" s="216"/>
      <c r="C4748" s="196"/>
      <c r="J4748" s="196"/>
      <c r="M4748" s="196"/>
      <c r="S4748" s="270"/>
    </row>
    <row r="4749" spans="1:19" s="195" customFormat="1">
      <c r="A4749" s="216"/>
      <c r="C4749" s="196"/>
      <c r="J4749" s="196"/>
      <c r="M4749" s="196"/>
      <c r="S4749" s="270"/>
    </row>
    <row r="4750" spans="1:19" s="195" customFormat="1">
      <c r="A4750" s="216"/>
      <c r="C4750" s="196"/>
      <c r="J4750" s="196"/>
      <c r="M4750" s="196"/>
      <c r="S4750" s="270"/>
    </row>
    <row r="4751" spans="1:19" s="195" customFormat="1">
      <c r="A4751" s="216"/>
      <c r="C4751" s="196"/>
      <c r="J4751" s="196"/>
      <c r="M4751" s="196"/>
      <c r="S4751" s="270"/>
    </row>
    <row r="4752" spans="1:19" s="195" customFormat="1">
      <c r="A4752" s="216"/>
      <c r="C4752" s="196"/>
      <c r="J4752" s="196"/>
      <c r="M4752" s="196"/>
      <c r="S4752" s="270"/>
    </row>
    <row r="4753" spans="1:19" s="195" customFormat="1">
      <c r="A4753" s="216"/>
      <c r="C4753" s="196"/>
      <c r="J4753" s="196"/>
      <c r="M4753" s="196"/>
      <c r="S4753" s="270"/>
    </row>
    <row r="4754" spans="1:19" s="195" customFormat="1">
      <c r="A4754" s="216"/>
      <c r="C4754" s="196"/>
      <c r="J4754" s="196"/>
      <c r="M4754" s="196"/>
      <c r="S4754" s="270"/>
    </row>
    <row r="4755" spans="1:19" s="195" customFormat="1">
      <c r="A4755" s="216"/>
      <c r="C4755" s="196"/>
      <c r="J4755" s="196"/>
      <c r="M4755" s="196"/>
      <c r="S4755" s="270"/>
    </row>
    <row r="4756" spans="1:19" s="195" customFormat="1">
      <c r="A4756" s="216"/>
      <c r="C4756" s="196"/>
      <c r="J4756" s="196"/>
      <c r="M4756" s="196"/>
      <c r="S4756" s="270"/>
    </row>
    <row r="4757" spans="1:19" s="195" customFormat="1">
      <c r="A4757" s="216"/>
      <c r="C4757" s="196"/>
      <c r="J4757" s="196"/>
      <c r="M4757" s="196"/>
      <c r="S4757" s="270"/>
    </row>
    <row r="4758" spans="1:19" s="195" customFormat="1">
      <c r="A4758" s="216"/>
      <c r="C4758" s="196"/>
      <c r="J4758" s="196"/>
      <c r="M4758" s="196"/>
      <c r="S4758" s="270"/>
    </row>
    <row r="4759" spans="1:19" s="195" customFormat="1">
      <c r="A4759" s="216"/>
      <c r="C4759" s="196"/>
      <c r="J4759" s="196"/>
      <c r="M4759" s="196"/>
      <c r="S4759" s="270"/>
    </row>
    <row r="4760" spans="1:19" s="195" customFormat="1">
      <c r="A4760" s="216"/>
      <c r="C4760" s="196"/>
      <c r="J4760" s="196"/>
      <c r="M4760" s="196"/>
      <c r="S4760" s="270"/>
    </row>
    <row r="4761" spans="1:19" s="195" customFormat="1">
      <c r="A4761" s="216"/>
      <c r="C4761" s="196"/>
      <c r="J4761" s="196"/>
      <c r="M4761" s="196"/>
      <c r="S4761" s="270"/>
    </row>
    <row r="4762" spans="1:19" s="195" customFormat="1">
      <c r="A4762" s="216"/>
      <c r="C4762" s="196"/>
      <c r="J4762" s="196"/>
      <c r="M4762" s="196"/>
      <c r="S4762" s="270"/>
    </row>
    <row r="4763" spans="1:19" s="195" customFormat="1">
      <c r="A4763" s="216"/>
      <c r="C4763" s="196"/>
      <c r="J4763" s="196"/>
      <c r="M4763" s="196"/>
      <c r="S4763" s="270"/>
    </row>
    <row r="4764" spans="1:19" s="195" customFormat="1">
      <c r="A4764" s="216"/>
      <c r="C4764" s="196"/>
      <c r="J4764" s="196"/>
      <c r="M4764" s="196"/>
      <c r="S4764" s="270"/>
    </row>
    <row r="4765" spans="1:19" s="195" customFormat="1">
      <c r="A4765" s="216"/>
      <c r="C4765" s="196"/>
      <c r="J4765" s="196"/>
      <c r="M4765" s="196"/>
      <c r="S4765" s="270"/>
    </row>
    <row r="4766" spans="1:19" s="195" customFormat="1">
      <c r="A4766" s="216"/>
      <c r="C4766" s="196"/>
      <c r="J4766" s="196"/>
      <c r="M4766" s="196"/>
      <c r="S4766" s="270"/>
    </row>
    <row r="4767" spans="1:19" s="195" customFormat="1">
      <c r="A4767" s="216"/>
      <c r="C4767" s="196"/>
      <c r="J4767" s="196"/>
      <c r="M4767" s="196"/>
      <c r="S4767" s="270"/>
    </row>
    <row r="4768" spans="1:19" s="195" customFormat="1">
      <c r="A4768" s="216"/>
      <c r="C4768" s="196"/>
      <c r="J4768" s="196"/>
      <c r="M4768" s="196"/>
      <c r="S4768" s="270"/>
    </row>
    <row r="4769" spans="1:19" s="195" customFormat="1">
      <c r="A4769" s="216"/>
      <c r="C4769" s="196"/>
      <c r="J4769" s="196"/>
      <c r="M4769" s="196"/>
      <c r="S4769" s="270"/>
    </row>
    <row r="4770" spans="1:19" s="195" customFormat="1">
      <c r="A4770" s="216"/>
      <c r="C4770" s="196"/>
      <c r="J4770" s="196"/>
      <c r="M4770" s="196"/>
      <c r="S4770" s="270"/>
    </row>
    <row r="4771" spans="1:19" s="195" customFormat="1">
      <c r="A4771" s="216"/>
      <c r="C4771" s="196"/>
      <c r="J4771" s="196"/>
      <c r="M4771" s="196"/>
      <c r="S4771" s="270"/>
    </row>
    <row r="4772" spans="1:19" s="195" customFormat="1">
      <c r="A4772" s="216"/>
      <c r="C4772" s="196"/>
      <c r="J4772" s="196"/>
      <c r="M4772" s="196"/>
      <c r="S4772" s="270"/>
    </row>
    <row r="4773" spans="1:19" s="195" customFormat="1">
      <c r="A4773" s="216"/>
      <c r="C4773" s="196"/>
      <c r="J4773" s="196"/>
      <c r="M4773" s="196"/>
      <c r="S4773" s="270"/>
    </row>
    <row r="4774" spans="1:19" s="195" customFormat="1">
      <c r="A4774" s="216"/>
      <c r="C4774" s="196"/>
      <c r="J4774" s="196"/>
      <c r="M4774" s="196"/>
      <c r="S4774" s="270"/>
    </row>
    <row r="4775" spans="1:19" s="195" customFormat="1">
      <c r="A4775" s="216"/>
      <c r="C4775" s="196"/>
      <c r="J4775" s="196"/>
      <c r="M4775" s="196"/>
      <c r="S4775" s="270"/>
    </row>
    <row r="4776" spans="1:19" s="195" customFormat="1">
      <c r="A4776" s="216"/>
      <c r="C4776" s="196"/>
      <c r="J4776" s="196"/>
      <c r="M4776" s="196"/>
      <c r="S4776" s="270"/>
    </row>
    <row r="4777" spans="1:19" s="195" customFormat="1">
      <c r="A4777" s="216"/>
      <c r="C4777" s="196"/>
      <c r="J4777" s="196"/>
      <c r="M4777" s="196"/>
      <c r="S4777" s="270"/>
    </row>
    <row r="4778" spans="1:19" s="195" customFormat="1">
      <c r="A4778" s="216"/>
      <c r="C4778" s="196"/>
      <c r="J4778" s="196"/>
      <c r="M4778" s="196"/>
      <c r="S4778" s="270"/>
    </row>
    <row r="4779" spans="1:19" s="195" customFormat="1">
      <c r="A4779" s="216"/>
      <c r="C4779" s="196"/>
      <c r="J4779" s="196"/>
      <c r="M4779" s="196"/>
      <c r="S4779" s="270"/>
    </row>
    <row r="4780" spans="1:19" s="195" customFormat="1">
      <c r="A4780" s="216"/>
      <c r="C4780" s="196"/>
      <c r="J4780" s="196"/>
      <c r="M4780" s="196"/>
      <c r="S4780" s="270"/>
    </row>
    <row r="4781" spans="1:19" s="195" customFormat="1">
      <c r="A4781" s="216"/>
      <c r="C4781" s="196"/>
      <c r="J4781" s="196"/>
      <c r="M4781" s="196"/>
      <c r="S4781" s="270"/>
    </row>
    <row r="4782" spans="1:19" s="195" customFormat="1">
      <c r="A4782" s="216"/>
      <c r="C4782" s="196"/>
      <c r="J4782" s="196"/>
      <c r="M4782" s="196"/>
      <c r="S4782" s="270"/>
    </row>
    <row r="4783" spans="1:19" s="195" customFormat="1">
      <c r="A4783" s="216"/>
      <c r="C4783" s="196"/>
      <c r="J4783" s="196"/>
      <c r="M4783" s="196"/>
      <c r="S4783" s="270"/>
    </row>
    <row r="4784" spans="1:19" s="195" customFormat="1">
      <c r="A4784" s="216"/>
      <c r="C4784" s="196"/>
      <c r="J4784" s="196"/>
      <c r="M4784" s="196"/>
      <c r="S4784" s="270"/>
    </row>
    <row r="4785" spans="1:19" s="195" customFormat="1">
      <c r="A4785" s="216"/>
      <c r="C4785" s="196"/>
      <c r="J4785" s="196"/>
      <c r="M4785" s="196"/>
      <c r="S4785" s="270"/>
    </row>
    <row r="4786" spans="1:19" s="195" customFormat="1">
      <c r="A4786" s="216"/>
      <c r="C4786" s="196"/>
      <c r="J4786" s="196"/>
      <c r="M4786" s="196"/>
      <c r="S4786" s="270"/>
    </row>
    <row r="4787" spans="1:19" s="195" customFormat="1">
      <c r="A4787" s="216"/>
      <c r="C4787" s="196"/>
      <c r="J4787" s="196"/>
      <c r="M4787" s="196"/>
      <c r="S4787" s="270"/>
    </row>
    <row r="4788" spans="1:19" s="195" customFormat="1">
      <c r="A4788" s="216"/>
      <c r="C4788" s="196"/>
      <c r="J4788" s="196"/>
      <c r="M4788" s="196"/>
      <c r="S4788" s="270"/>
    </row>
    <row r="4789" spans="1:19" s="195" customFormat="1">
      <c r="A4789" s="216"/>
      <c r="C4789" s="196"/>
      <c r="J4789" s="196"/>
      <c r="M4789" s="196"/>
      <c r="S4789" s="270"/>
    </row>
    <row r="4790" spans="1:19" s="195" customFormat="1">
      <c r="A4790" s="216"/>
      <c r="C4790" s="196"/>
      <c r="J4790" s="196"/>
      <c r="M4790" s="196"/>
      <c r="S4790" s="270"/>
    </row>
    <row r="4791" spans="1:19" s="195" customFormat="1">
      <c r="A4791" s="216"/>
      <c r="C4791" s="196"/>
      <c r="J4791" s="196"/>
      <c r="M4791" s="196"/>
      <c r="S4791" s="270"/>
    </row>
    <row r="4792" spans="1:19" s="195" customFormat="1">
      <c r="A4792" s="216"/>
      <c r="C4792" s="196"/>
      <c r="J4792" s="196"/>
      <c r="M4792" s="196"/>
      <c r="S4792" s="270"/>
    </row>
    <row r="4793" spans="1:19" s="195" customFormat="1">
      <c r="A4793" s="216"/>
      <c r="C4793" s="196"/>
      <c r="J4793" s="196"/>
      <c r="M4793" s="196"/>
      <c r="S4793" s="270"/>
    </row>
    <row r="4794" spans="1:19" s="195" customFormat="1">
      <c r="A4794" s="216"/>
      <c r="C4794" s="196"/>
      <c r="J4794" s="196"/>
      <c r="M4794" s="196"/>
      <c r="S4794" s="270"/>
    </row>
    <row r="4795" spans="1:19" s="195" customFormat="1">
      <c r="A4795" s="216"/>
      <c r="C4795" s="196"/>
      <c r="J4795" s="196"/>
      <c r="M4795" s="196"/>
      <c r="S4795" s="270"/>
    </row>
    <row r="4796" spans="1:19" s="195" customFormat="1">
      <c r="A4796" s="216"/>
      <c r="C4796" s="196"/>
      <c r="J4796" s="196"/>
      <c r="M4796" s="196"/>
      <c r="S4796" s="270"/>
    </row>
    <row r="4797" spans="1:19" s="195" customFormat="1">
      <c r="A4797" s="216"/>
      <c r="C4797" s="196"/>
      <c r="J4797" s="196"/>
      <c r="M4797" s="196"/>
      <c r="S4797" s="270"/>
    </row>
    <row r="4798" spans="1:19" s="195" customFormat="1">
      <c r="A4798" s="216"/>
      <c r="C4798" s="196"/>
      <c r="J4798" s="196"/>
      <c r="M4798" s="196"/>
      <c r="S4798" s="270"/>
    </row>
    <row r="4799" spans="1:19" s="195" customFormat="1">
      <c r="A4799" s="216"/>
      <c r="C4799" s="196"/>
      <c r="J4799" s="196"/>
      <c r="M4799" s="196"/>
      <c r="S4799" s="270"/>
    </row>
    <row r="4800" spans="1:19" s="195" customFormat="1">
      <c r="A4800" s="216"/>
      <c r="C4800" s="196"/>
      <c r="J4800" s="196"/>
      <c r="M4800" s="196"/>
      <c r="S4800" s="270"/>
    </row>
    <row r="4801" spans="1:19" s="195" customFormat="1">
      <c r="A4801" s="216"/>
      <c r="C4801" s="196"/>
      <c r="J4801" s="196"/>
      <c r="M4801" s="196"/>
      <c r="S4801" s="270"/>
    </row>
    <row r="4802" spans="1:19" s="195" customFormat="1">
      <c r="A4802" s="216"/>
      <c r="C4802" s="196"/>
      <c r="J4802" s="196"/>
      <c r="M4802" s="196"/>
      <c r="S4802" s="270"/>
    </row>
    <row r="4803" spans="1:19" s="195" customFormat="1">
      <c r="A4803" s="216"/>
      <c r="C4803" s="196"/>
      <c r="J4803" s="196"/>
      <c r="M4803" s="196"/>
      <c r="S4803" s="270"/>
    </row>
    <row r="4804" spans="1:19" s="195" customFormat="1">
      <c r="A4804" s="216"/>
      <c r="C4804" s="196"/>
      <c r="J4804" s="196"/>
      <c r="M4804" s="196"/>
      <c r="S4804" s="270"/>
    </row>
    <row r="4805" spans="1:19" s="195" customFormat="1">
      <c r="A4805" s="216"/>
      <c r="C4805" s="196"/>
      <c r="J4805" s="196"/>
      <c r="M4805" s="196"/>
      <c r="S4805" s="270"/>
    </row>
    <row r="4806" spans="1:19" s="195" customFormat="1">
      <c r="A4806" s="216"/>
      <c r="C4806" s="196"/>
      <c r="J4806" s="196"/>
      <c r="M4806" s="196"/>
      <c r="S4806" s="270"/>
    </row>
    <row r="4807" spans="1:19" s="195" customFormat="1">
      <c r="A4807" s="216"/>
      <c r="C4807" s="196"/>
      <c r="J4807" s="196"/>
      <c r="M4807" s="196"/>
      <c r="S4807" s="270"/>
    </row>
    <row r="4808" spans="1:19" s="195" customFormat="1">
      <c r="A4808" s="216"/>
      <c r="C4808" s="196"/>
      <c r="J4808" s="196"/>
      <c r="M4808" s="196"/>
      <c r="S4808" s="270"/>
    </row>
    <row r="4809" spans="1:19" s="195" customFormat="1">
      <c r="A4809" s="216"/>
      <c r="C4809" s="196"/>
      <c r="J4809" s="196"/>
      <c r="M4809" s="196"/>
      <c r="S4809" s="270"/>
    </row>
    <row r="4810" spans="1:19" s="195" customFormat="1">
      <c r="A4810" s="216"/>
      <c r="C4810" s="196"/>
      <c r="J4810" s="196"/>
      <c r="M4810" s="196"/>
      <c r="S4810" s="270"/>
    </row>
    <row r="4811" spans="1:19" s="195" customFormat="1">
      <c r="A4811" s="216"/>
      <c r="C4811" s="196"/>
      <c r="J4811" s="196"/>
      <c r="M4811" s="196"/>
      <c r="S4811" s="270"/>
    </row>
    <row r="4812" spans="1:19" s="195" customFormat="1">
      <c r="A4812" s="216"/>
      <c r="C4812" s="196"/>
      <c r="J4812" s="196"/>
      <c r="M4812" s="196"/>
      <c r="S4812" s="270"/>
    </row>
    <row r="4813" spans="1:19" s="195" customFormat="1">
      <c r="A4813" s="216"/>
      <c r="C4813" s="196"/>
      <c r="J4813" s="196"/>
      <c r="M4813" s="196"/>
      <c r="S4813" s="270"/>
    </row>
    <row r="4814" spans="1:19" s="195" customFormat="1">
      <c r="A4814" s="216"/>
      <c r="C4814" s="196"/>
      <c r="J4814" s="196"/>
      <c r="M4814" s="196"/>
      <c r="S4814" s="270"/>
    </row>
    <row r="4815" spans="1:19" s="195" customFormat="1">
      <c r="A4815" s="216"/>
      <c r="C4815" s="196"/>
      <c r="J4815" s="196"/>
      <c r="M4815" s="196"/>
      <c r="S4815" s="270"/>
    </row>
    <row r="4816" spans="1:19" s="195" customFormat="1">
      <c r="A4816" s="216"/>
      <c r="C4816" s="196"/>
      <c r="J4816" s="196"/>
      <c r="M4816" s="196"/>
      <c r="S4816" s="270"/>
    </row>
    <row r="4817" spans="1:19" s="195" customFormat="1">
      <c r="A4817" s="216"/>
      <c r="C4817" s="196"/>
      <c r="J4817" s="196"/>
      <c r="M4817" s="196"/>
      <c r="S4817" s="270"/>
    </row>
    <row r="4818" spans="1:19" s="195" customFormat="1">
      <c r="A4818" s="216"/>
      <c r="C4818" s="196"/>
      <c r="J4818" s="196"/>
      <c r="M4818" s="196"/>
      <c r="S4818" s="270"/>
    </row>
    <row r="4819" spans="1:19" s="195" customFormat="1">
      <c r="A4819" s="216"/>
      <c r="C4819" s="196"/>
      <c r="J4819" s="196"/>
      <c r="M4819" s="196"/>
      <c r="S4819" s="270"/>
    </row>
    <row r="4820" spans="1:19" s="195" customFormat="1">
      <c r="A4820" s="216"/>
      <c r="C4820" s="196"/>
      <c r="J4820" s="196"/>
      <c r="M4820" s="196"/>
      <c r="S4820" s="270"/>
    </row>
    <row r="4821" spans="1:19" s="195" customFormat="1">
      <c r="A4821" s="216"/>
      <c r="C4821" s="196"/>
      <c r="J4821" s="196"/>
      <c r="M4821" s="196"/>
      <c r="S4821" s="270"/>
    </row>
    <row r="4822" spans="1:19" s="195" customFormat="1">
      <c r="A4822" s="216"/>
      <c r="C4822" s="196"/>
      <c r="J4822" s="196"/>
      <c r="M4822" s="196"/>
      <c r="S4822" s="270"/>
    </row>
    <row r="4823" spans="1:19" s="195" customFormat="1">
      <c r="A4823" s="216"/>
      <c r="C4823" s="196"/>
      <c r="J4823" s="196"/>
      <c r="M4823" s="196"/>
      <c r="S4823" s="270"/>
    </row>
    <row r="4824" spans="1:19" s="195" customFormat="1">
      <c r="A4824" s="216"/>
      <c r="C4824" s="196"/>
      <c r="J4824" s="196"/>
      <c r="M4824" s="196"/>
      <c r="S4824" s="270"/>
    </row>
    <row r="4825" spans="1:19" s="195" customFormat="1">
      <c r="A4825" s="216"/>
      <c r="C4825" s="196"/>
      <c r="J4825" s="196"/>
      <c r="M4825" s="196"/>
      <c r="S4825" s="270"/>
    </row>
    <row r="4826" spans="1:19" s="195" customFormat="1">
      <c r="A4826" s="216"/>
      <c r="C4826" s="196"/>
      <c r="J4826" s="196"/>
      <c r="M4826" s="196"/>
      <c r="S4826" s="270"/>
    </row>
    <row r="4827" spans="1:19" s="195" customFormat="1">
      <c r="A4827" s="216"/>
      <c r="C4827" s="196"/>
      <c r="J4827" s="196"/>
      <c r="M4827" s="196"/>
      <c r="S4827" s="270"/>
    </row>
    <row r="4828" spans="1:19" s="195" customFormat="1">
      <c r="A4828" s="216"/>
      <c r="C4828" s="196"/>
      <c r="J4828" s="196"/>
      <c r="M4828" s="196"/>
      <c r="S4828" s="270"/>
    </row>
    <row r="4829" spans="1:19" s="195" customFormat="1">
      <c r="A4829" s="216"/>
      <c r="C4829" s="196"/>
      <c r="J4829" s="196"/>
      <c r="M4829" s="196"/>
      <c r="S4829" s="270"/>
    </row>
    <row r="4830" spans="1:19" s="195" customFormat="1">
      <c r="A4830" s="216"/>
      <c r="C4830" s="196"/>
      <c r="J4830" s="196"/>
      <c r="M4830" s="196"/>
      <c r="S4830" s="270"/>
    </row>
    <row r="4831" spans="1:19" s="195" customFormat="1">
      <c r="A4831" s="216"/>
      <c r="C4831" s="196"/>
      <c r="J4831" s="196"/>
      <c r="M4831" s="196"/>
      <c r="S4831" s="270"/>
    </row>
    <row r="4832" spans="1:19" s="195" customFormat="1">
      <c r="A4832" s="216"/>
      <c r="C4832" s="196"/>
      <c r="J4832" s="196"/>
      <c r="M4832" s="196"/>
      <c r="S4832" s="270"/>
    </row>
    <row r="4833" spans="1:19" s="195" customFormat="1">
      <c r="A4833" s="216"/>
      <c r="C4833" s="196"/>
      <c r="J4833" s="196"/>
      <c r="M4833" s="196"/>
      <c r="S4833" s="270"/>
    </row>
    <row r="4834" spans="1:19" s="195" customFormat="1">
      <c r="A4834" s="216"/>
      <c r="C4834" s="196"/>
      <c r="J4834" s="196"/>
      <c r="M4834" s="196"/>
      <c r="S4834" s="270"/>
    </row>
    <row r="4835" spans="1:19" s="195" customFormat="1">
      <c r="A4835" s="216"/>
      <c r="C4835" s="196"/>
      <c r="J4835" s="196"/>
      <c r="M4835" s="196"/>
      <c r="S4835" s="270"/>
    </row>
    <row r="4836" spans="1:19" s="195" customFormat="1">
      <c r="A4836" s="216"/>
      <c r="C4836" s="196"/>
      <c r="J4836" s="196"/>
      <c r="M4836" s="196"/>
      <c r="S4836" s="270"/>
    </row>
    <row r="4837" spans="1:19" s="195" customFormat="1">
      <c r="A4837" s="216"/>
      <c r="C4837" s="196"/>
      <c r="J4837" s="196"/>
      <c r="M4837" s="196"/>
      <c r="S4837" s="270"/>
    </row>
    <row r="4838" spans="1:19" s="195" customFormat="1">
      <c r="A4838" s="216"/>
      <c r="C4838" s="196"/>
      <c r="J4838" s="196"/>
      <c r="M4838" s="196"/>
      <c r="S4838" s="270"/>
    </row>
    <row r="4839" spans="1:19" s="195" customFormat="1">
      <c r="A4839" s="216"/>
      <c r="C4839" s="196"/>
      <c r="J4839" s="196"/>
      <c r="M4839" s="196"/>
      <c r="S4839" s="270"/>
    </row>
    <row r="4840" spans="1:19" s="195" customFormat="1">
      <c r="A4840" s="216"/>
      <c r="C4840" s="196"/>
      <c r="J4840" s="196"/>
      <c r="M4840" s="196"/>
      <c r="S4840" s="270"/>
    </row>
    <row r="4841" spans="1:19" s="195" customFormat="1">
      <c r="A4841" s="216"/>
      <c r="C4841" s="196"/>
      <c r="J4841" s="196"/>
      <c r="M4841" s="196"/>
      <c r="S4841" s="270"/>
    </row>
    <row r="4842" spans="1:19" s="195" customFormat="1">
      <c r="A4842" s="216"/>
      <c r="C4842" s="196"/>
      <c r="J4842" s="196"/>
      <c r="M4842" s="196"/>
      <c r="S4842" s="270"/>
    </row>
    <row r="4843" spans="1:19" s="195" customFormat="1">
      <c r="A4843" s="216"/>
      <c r="C4843" s="196"/>
      <c r="J4843" s="196"/>
      <c r="M4843" s="196"/>
      <c r="S4843" s="270"/>
    </row>
    <row r="4844" spans="1:19" s="195" customFormat="1">
      <c r="A4844" s="216"/>
      <c r="C4844" s="196"/>
      <c r="J4844" s="196"/>
      <c r="M4844" s="196"/>
      <c r="S4844" s="270"/>
    </row>
    <row r="4845" spans="1:19" s="195" customFormat="1">
      <c r="A4845" s="216"/>
      <c r="C4845" s="196"/>
      <c r="J4845" s="196"/>
      <c r="M4845" s="196"/>
      <c r="S4845" s="270"/>
    </row>
    <row r="4846" spans="1:19" s="195" customFormat="1">
      <c r="A4846" s="216"/>
      <c r="C4846" s="196"/>
      <c r="J4846" s="196"/>
      <c r="M4846" s="196"/>
      <c r="S4846" s="270"/>
    </row>
    <row r="4847" spans="1:19" s="195" customFormat="1">
      <c r="A4847" s="216"/>
      <c r="C4847" s="196"/>
      <c r="J4847" s="196"/>
      <c r="M4847" s="196"/>
      <c r="S4847" s="270"/>
    </row>
    <row r="4848" spans="1:19" s="195" customFormat="1">
      <c r="A4848" s="216"/>
      <c r="C4848" s="196"/>
      <c r="J4848" s="196"/>
      <c r="M4848" s="196"/>
      <c r="S4848" s="270"/>
    </row>
    <row r="4849" spans="1:19" s="195" customFormat="1">
      <c r="A4849" s="216"/>
      <c r="C4849" s="196"/>
      <c r="J4849" s="196"/>
      <c r="M4849" s="196"/>
      <c r="S4849" s="270"/>
    </row>
    <row r="4850" spans="1:19" s="195" customFormat="1">
      <c r="A4850" s="216"/>
      <c r="C4850" s="196"/>
      <c r="J4850" s="196"/>
      <c r="M4850" s="196"/>
      <c r="S4850" s="270"/>
    </row>
    <row r="4851" spans="1:19" s="195" customFormat="1">
      <c r="A4851" s="216"/>
      <c r="C4851" s="196"/>
      <c r="J4851" s="196"/>
      <c r="M4851" s="196"/>
      <c r="S4851" s="270"/>
    </row>
    <row r="4852" spans="1:19" s="195" customFormat="1">
      <c r="A4852" s="216"/>
      <c r="C4852" s="196"/>
      <c r="J4852" s="196"/>
      <c r="M4852" s="196"/>
      <c r="S4852" s="270"/>
    </row>
    <row r="4853" spans="1:19" s="195" customFormat="1">
      <c r="A4853" s="216"/>
      <c r="C4853" s="196"/>
      <c r="J4853" s="196"/>
      <c r="M4853" s="196"/>
      <c r="S4853" s="270"/>
    </row>
    <row r="4854" spans="1:19" s="195" customFormat="1">
      <c r="A4854" s="216"/>
      <c r="C4854" s="196"/>
      <c r="J4854" s="196"/>
      <c r="M4854" s="196"/>
      <c r="S4854" s="270"/>
    </row>
    <row r="4855" spans="1:19" s="195" customFormat="1">
      <c r="A4855" s="216"/>
      <c r="C4855" s="196"/>
      <c r="J4855" s="196"/>
      <c r="M4855" s="196"/>
      <c r="S4855" s="270"/>
    </row>
    <row r="4856" spans="1:19" s="195" customFormat="1">
      <c r="A4856" s="216"/>
      <c r="C4856" s="196"/>
      <c r="J4856" s="196"/>
      <c r="M4856" s="196"/>
      <c r="S4856" s="270"/>
    </row>
    <row r="4857" spans="1:19" s="195" customFormat="1">
      <c r="A4857" s="216"/>
      <c r="C4857" s="196"/>
      <c r="J4857" s="196"/>
      <c r="M4857" s="196"/>
      <c r="S4857" s="270"/>
    </row>
    <row r="4858" spans="1:19" s="195" customFormat="1">
      <c r="A4858" s="216"/>
      <c r="C4858" s="196"/>
      <c r="J4858" s="196"/>
      <c r="M4858" s="196"/>
      <c r="S4858" s="270"/>
    </row>
    <row r="4859" spans="1:19" s="195" customFormat="1">
      <c r="A4859" s="216"/>
      <c r="C4859" s="196"/>
      <c r="J4859" s="196"/>
      <c r="M4859" s="196"/>
      <c r="S4859" s="270"/>
    </row>
    <row r="4860" spans="1:19" s="195" customFormat="1">
      <c r="A4860" s="216"/>
      <c r="C4860" s="196"/>
      <c r="J4860" s="196"/>
      <c r="M4860" s="196"/>
      <c r="S4860" s="270"/>
    </row>
    <row r="4861" spans="1:19" s="195" customFormat="1">
      <c r="A4861" s="216"/>
      <c r="C4861" s="196"/>
      <c r="J4861" s="196"/>
      <c r="M4861" s="196"/>
      <c r="S4861" s="270"/>
    </row>
    <row r="4862" spans="1:19" s="195" customFormat="1">
      <c r="A4862" s="216"/>
      <c r="C4862" s="196"/>
      <c r="J4862" s="196"/>
      <c r="M4862" s="196"/>
      <c r="S4862" s="270"/>
    </row>
    <row r="4863" spans="1:19" s="195" customFormat="1">
      <c r="A4863" s="216"/>
      <c r="C4863" s="196"/>
      <c r="J4863" s="196"/>
      <c r="M4863" s="196"/>
      <c r="S4863" s="270"/>
    </row>
    <row r="4864" spans="1:19" s="195" customFormat="1">
      <c r="A4864" s="216"/>
      <c r="C4864" s="196"/>
      <c r="J4864" s="196"/>
      <c r="M4864" s="196"/>
      <c r="S4864" s="270"/>
    </row>
    <row r="4865" spans="1:19" s="195" customFormat="1">
      <c r="A4865" s="216"/>
      <c r="C4865" s="196"/>
      <c r="J4865" s="196"/>
      <c r="M4865" s="196"/>
      <c r="S4865" s="270"/>
    </row>
    <row r="4866" spans="1:19" s="195" customFormat="1">
      <c r="A4866" s="216"/>
      <c r="C4866" s="196"/>
      <c r="J4866" s="196"/>
      <c r="M4866" s="196"/>
      <c r="S4866" s="270"/>
    </row>
    <row r="4867" spans="1:19" s="195" customFormat="1">
      <c r="A4867" s="216"/>
      <c r="C4867" s="196"/>
      <c r="J4867" s="196"/>
      <c r="M4867" s="196"/>
      <c r="S4867" s="270"/>
    </row>
    <row r="4868" spans="1:19" s="195" customFormat="1">
      <c r="A4868" s="216"/>
      <c r="C4868" s="196"/>
      <c r="J4868" s="196"/>
      <c r="M4868" s="196"/>
      <c r="S4868" s="270"/>
    </row>
    <row r="4869" spans="1:19" s="195" customFormat="1">
      <c r="A4869" s="216"/>
      <c r="C4869" s="196"/>
      <c r="J4869" s="196"/>
      <c r="M4869" s="196"/>
      <c r="S4869" s="270"/>
    </row>
    <row r="4870" spans="1:19" s="195" customFormat="1">
      <c r="A4870" s="216"/>
      <c r="C4870" s="196"/>
      <c r="J4870" s="196"/>
      <c r="M4870" s="196"/>
      <c r="S4870" s="270"/>
    </row>
    <row r="4871" spans="1:19" s="195" customFormat="1">
      <c r="A4871" s="216"/>
      <c r="C4871" s="196"/>
      <c r="J4871" s="196"/>
      <c r="M4871" s="196"/>
      <c r="S4871" s="270"/>
    </row>
    <row r="4872" spans="1:19" s="195" customFormat="1">
      <c r="A4872" s="216"/>
      <c r="C4872" s="196"/>
      <c r="J4872" s="196"/>
      <c r="M4872" s="196"/>
      <c r="S4872" s="270"/>
    </row>
    <row r="4873" spans="1:19" s="195" customFormat="1">
      <c r="A4873" s="216"/>
      <c r="C4873" s="196"/>
      <c r="J4873" s="196"/>
      <c r="M4873" s="196"/>
      <c r="S4873" s="270"/>
    </row>
    <row r="4874" spans="1:19" s="195" customFormat="1">
      <c r="A4874" s="216"/>
      <c r="C4874" s="196"/>
      <c r="J4874" s="196"/>
      <c r="M4874" s="196"/>
      <c r="S4874" s="270"/>
    </row>
    <row r="4875" spans="1:19" s="195" customFormat="1">
      <c r="A4875" s="216"/>
      <c r="C4875" s="196"/>
      <c r="J4875" s="196"/>
      <c r="M4875" s="196"/>
      <c r="S4875" s="270"/>
    </row>
    <row r="4876" spans="1:19" s="195" customFormat="1">
      <c r="A4876" s="216"/>
      <c r="C4876" s="196"/>
      <c r="J4876" s="196"/>
      <c r="M4876" s="196"/>
      <c r="S4876" s="270"/>
    </row>
    <row r="4877" spans="1:19" s="195" customFormat="1">
      <c r="A4877" s="216"/>
      <c r="C4877" s="196"/>
      <c r="J4877" s="196"/>
      <c r="M4877" s="196"/>
      <c r="S4877" s="270"/>
    </row>
    <row r="4878" spans="1:19" s="195" customFormat="1">
      <c r="A4878" s="216"/>
      <c r="C4878" s="196"/>
      <c r="J4878" s="196"/>
      <c r="M4878" s="196"/>
      <c r="S4878" s="270"/>
    </row>
    <row r="4879" spans="1:19" s="195" customFormat="1">
      <c r="A4879" s="216"/>
      <c r="C4879" s="196"/>
      <c r="J4879" s="196"/>
      <c r="M4879" s="196"/>
      <c r="S4879" s="270"/>
    </row>
    <row r="4880" spans="1:19" s="195" customFormat="1">
      <c r="A4880" s="216"/>
      <c r="C4880" s="196"/>
      <c r="J4880" s="196"/>
      <c r="M4880" s="196"/>
      <c r="S4880" s="270"/>
    </row>
    <row r="4881" spans="1:19" s="195" customFormat="1">
      <c r="A4881" s="216"/>
      <c r="C4881" s="196"/>
      <c r="J4881" s="196"/>
      <c r="M4881" s="196"/>
      <c r="S4881" s="270"/>
    </row>
    <row r="4882" spans="1:19" s="195" customFormat="1">
      <c r="A4882" s="216"/>
      <c r="C4882" s="196"/>
      <c r="J4882" s="196"/>
      <c r="M4882" s="196"/>
      <c r="S4882" s="270"/>
    </row>
    <row r="4883" spans="1:19" s="195" customFormat="1">
      <c r="A4883" s="216"/>
      <c r="C4883" s="196"/>
      <c r="J4883" s="196"/>
      <c r="M4883" s="196"/>
      <c r="S4883" s="270"/>
    </row>
    <row r="4884" spans="1:19" s="195" customFormat="1">
      <c r="A4884" s="216"/>
      <c r="C4884" s="196"/>
      <c r="J4884" s="196"/>
      <c r="M4884" s="196"/>
      <c r="S4884" s="270"/>
    </row>
    <row r="4885" spans="1:19" s="195" customFormat="1">
      <c r="A4885" s="216"/>
      <c r="C4885" s="196"/>
      <c r="J4885" s="196"/>
      <c r="M4885" s="196"/>
      <c r="S4885" s="270"/>
    </row>
    <row r="4886" spans="1:19" s="195" customFormat="1">
      <c r="A4886" s="216"/>
      <c r="C4886" s="196"/>
      <c r="J4886" s="196"/>
      <c r="M4886" s="196"/>
      <c r="S4886" s="270"/>
    </row>
    <row r="4887" spans="1:19" s="195" customFormat="1">
      <c r="A4887" s="216"/>
      <c r="C4887" s="196"/>
      <c r="J4887" s="196"/>
      <c r="M4887" s="196"/>
      <c r="S4887" s="270"/>
    </row>
    <row r="4888" spans="1:19" s="195" customFormat="1">
      <c r="A4888" s="216"/>
      <c r="C4888" s="196"/>
      <c r="J4888" s="196"/>
      <c r="M4888" s="196"/>
      <c r="S4888" s="270"/>
    </row>
    <row r="4889" spans="1:19" s="195" customFormat="1">
      <c r="A4889" s="216"/>
      <c r="C4889" s="196"/>
      <c r="J4889" s="196"/>
      <c r="M4889" s="196"/>
      <c r="S4889" s="270"/>
    </row>
    <row r="4890" spans="1:19" s="195" customFormat="1">
      <c r="A4890" s="216"/>
      <c r="C4890" s="196"/>
      <c r="J4890" s="196"/>
      <c r="M4890" s="196"/>
      <c r="S4890" s="270"/>
    </row>
    <row r="4891" spans="1:19" s="195" customFormat="1">
      <c r="A4891" s="216"/>
      <c r="C4891" s="196"/>
      <c r="J4891" s="196"/>
      <c r="M4891" s="196"/>
      <c r="S4891" s="270"/>
    </row>
    <row r="4892" spans="1:19" s="195" customFormat="1">
      <c r="A4892" s="216"/>
      <c r="C4892" s="196"/>
      <c r="J4892" s="196"/>
      <c r="M4892" s="196"/>
      <c r="S4892" s="270"/>
    </row>
    <row r="4893" spans="1:19" s="195" customFormat="1">
      <c r="A4893" s="216"/>
      <c r="C4893" s="196"/>
      <c r="J4893" s="196"/>
      <c r="M4893" s="196"/>
      <c r="S4893" s="270"/>
    </row>
    <row r="4894" spans="1:19" s="195" customFormat="1">
      <c r="A4894" s="216"/>
      <c r="C4894" s="196"/>
      <c r="J4894" s="196"/>
      <c r="M4894" s="196"/>
      <c r="S4894" s="270"/>
    </row>
    <row r="4895" spans="1:19" s="195" customFormat="1">
      <c r="A4895" s="216"/>
      <c r="C4895" s="196"/>
      <c r="J4895" s="196"/>
      <c r="M4895" s="196"/>
      <c r="S4895" s="270"/>
    </row>
    <row r="4896" spans="1:19" s="195" customFormat="1">
      <c r="A4896" s="216"/>
      <c r="C4896" s="196"/>
      <c r="J4896" s="196"/>
      <c r="M4896" s="196"/>
      <c r="S4896" s="270"/>
    </row>
    <row r="4897" spans="1:19" s="195" customFormat="1">
      <c r="A4897" s="216"/>
      <c r="C4897" s="196"/>
      <c r="J4897" s="196"/>
      <c r="M4897" s="196"/>
      <c r="S4897" s="270"/>
    </row>
    <row r="4898" spans="1:19" s="195" customFormat="1">
      <c r="A4898" s="216"/>
      <c r="C4898" s="196"/>
      <c r="J4898" s="196"/>
      <c r="M4898" s="196"/>
      <c r="S4898" s="270"/>
    </row>
    <row r="4899" spans="1:19" s="195" customFormat="1">
      <c r="A4899" s="216"/>
      <c r="C4899" s="196"/>
      <c r="J4899" s="196"/>
      <c r="M4899" s="196"/>
      <c r="S4899" s="270"/>
    </row>
    <row r="4900" spans="1:19" s="195" customFormat="1">
      <c r="A4900" s="216"/>
      <c r="C4900" s="196"/>
      <c r="J4900" s="196"/>
      <c r="M4900" s="196"/>
      <c r="S4900" s="270"/>
    </row>
    <row r="4901" spans="1:19" s="195" customFormat="1">
      <c r="A4901" s="216"/>
      <c r="C4901" s="196"/>
      <c r="J4901" s="196"/>
      <c r="M4901" s="196"/>
      <c r="S4901" s="270"/>
    </row>
    <row r="4902" spans="1:19" s="195" customFormat="1">
      <c r="A4902" s="216"/>
      <c r="C4902" s="196"/>
      <c r="J4902" s="196"/>
      <c r="M4902" s="196"/>
      <c r="S4902" s="270"/>
    </row>
    <row r="4903" spans="1:19" s="195" customFormat="1">
      <c r="A4903" s="216"/>
      <c r="C4903" s="196"/>
      <c r="J4903" s="196"/>
      <c r="M4903" s="196"/>
      <c r="S4903" s="270"/>
    </row>
    <row r="4904" spans="1:19" s="195" customFormat="1">
      <c r="A4904" s="216"/>
      <c r="C4904" s="196"/>
      <c r="J4904" s="196"/>
      <c r="M4904" s="196"/>
      <c r="S4904" s="270"/>
    </row>
    <row r="4905" spans="1:19" s="195" customFormat="1">
      <c r="A4905" s="216"/>
      <c r="C4905" s="196"/>
      <c r="J4905" s="196"/>
      <c r="M4905" s="196"/>
      <c r="S4905" s="270"/>
    </row>
    <row r="4906" spans="1:19" s="195" customFormat="1">
      <c r="A4906" s="216"/>
      <c r="C4906" s="196"/>
      <c r="J4906" s="196"/>
      <c r="M4906" s="196"/>
      <c r="S4906" s="270"/>
    </row>
    <row r="4907" spans="1:19" s="195" customFormat="1">
      <c r="A4907" s="216"/>
      <c r="C4907" s="196"/>
      <c r="J4907" s="196"/>
      <c r="M4907" s="196"/>
      <c r="S4907" s="270"/>
    </row>
    <row r="4908" spans="1:19" s="195" customFormat="1">
      <c r="A4908" s="216"/>
      <c r="C4908" s="196"/>
      <c r="J4908" s="196"/>
      <c r="M4908" s="196"/>
      <c r="S4908" s="270"/>
    </row>
    <row r="4909" spans="1:19" s="195" customFormat="1">
      <c r="A4909" s="216"/>
      <c r="C4909" s="196"/>
      <c r="J4909" s="196"/>
      <c r="M4909" s="196"/>
      <c r="S4909" s="270"/>
    </row>
    <row r="4910" spans="1:19" s="195" customFormat="1">
      <c r="A4910" s="216"/>
      <c r="C4910" s="196"/>
      <c r="J4910" s="196"/>
      <c r="M4910" s="196"/>
      <c r="S4910" s="270"/>
    </row>
    <row r="4911" spans="1:19" s="195" customFormat="1">
      <c r="A4911" s="216"/>
      <c r="C4911" s="196"/>
      <c r="J4911" s="196"/>
      <c r="M4911" s="196"/>
      <c r="S4911" s="270"/>
    </row>
    <row r="4912" spans="1:19" s="195" customFormat="1">
      <c r="A4912" s="216"/>
      <c r="C4912" s="196"/>
      <c r="J4912" s="196"/>
      <c r="M4912" s="196"/>
      <c r="S4912" s="270"/>
    </row>
    <row r="4913" spans="1:19" s="195" customFormat="1">
      <c r="A4913" s="216"/>
      <c r="C4913" s="196"/>
      <c r="J4913" s="196"/>
      <c r="M4913" s="196"/>
      <c r="S4913" s="270"/>
    </row>
    <row r="4914" spans="1:19" s="195" customFormat="1">
      <c r="A4914" s="216"/>
      <c r="C4914" s="196"/>
      <c r="J4914" s="196"/>
      <c r="M4914" s="196"/>
      <c r="S4914" s="270"/>
    </row>
    <row r="4915" spans="1:19" s="195" customFormat="1">
      <c r="A4915" s="216"/>
      <c r="C4915" s="196"/>
      <c r="J4915" s="196"/>
      <c r="M4915" s="196"/>
      <c r="S4915" s="270"/>
    </row>
    <row r="4916" spans="1:19" s="195" customFormat="1">
      <c r="A4916" s="216"/>
      <c r="C4916" s="196"/>
      <c r="J4916" s="196"/>
      <c r="M4916" s="196"/>
      <c r="S4916" s="270"/>
    </row>
    <row r="4917" spans="1:19" s="195" customFormat="1">
      <c r="A4917" s="216"/>
      <c r="C4917" s="196"/>
      <c r="J4917" s="196"/>
      <c r="M4917" s="196"/>
      <c r="S4917" s="270"/>
    </row>
    <row r="4918" spans="1:19" s="195" customFormat="1">
      <c r="A4918" s="216"/>
      <c r="C4918" s="196"/>
      <c r="J4918" s="196"/>
      <c r="M4918" s="196"/>
      <c r="S4918" s="270"/>
    </row>
    <row r="4919" spans="1:19" s="195" customFormat="1">
      <c r="A4919" s="216"/>
      <c r="C4919" s="196"/>
      <c r="J4919" s="196"/>
      <c r="M4919" s="196"/>
      <c r="S4919" s="270"/>
    </row>
    <row r="4920" spans="1:19" s="195" customFormat="1">
      <c r="A4920" s="216"/>
      <c r="C4920" s="196"/>
      <c r="J4920" s="196"/>
      <c r="M4920" s="196"/>
      <c r="S4920" s="270"/>
    </row>
    <row r="4921" spans="1:19" s="195" customFormat="1">
      <c r="A4921" s="216"/>
      <c r="C4921" s="196"/>
      <c r="J4921" s="196"/>
      <c r="M4921" s="196"/>
      <c r="S4921" s="270"/>
    </row>
    <row r="4922" spans="1:19" s="195" customFormat="1">
      <c r="A4922" s="216"/>
      <c r="C4922" s="196"/>
      <c r="J4922" s="196"/>
      <c r="M4922" s="196"/>
      <c r="S4922" s="270"/>
    </row>
    <row r="4923" spans="1:19" s="195" customFormat="1">
      <c r="A4923" s="216"/>
      <c r="C4923" s="196"/>
      <c r="J4923" s="196"/>
      <c r="M4923" s="196"/>
      <c r="S4923" s="270"/>
    </row>
    <row r="4924" spans="1:19" s="195" customFormat="1">
      <c r="A4924" s="216"/>
      <c r="C4924" s="196"/>
      <c r="J4924" s="196"/>
      <c r="M4924" s="196"/>
      <c r="S4924" s="270"/>
    </row>
    <row r="4925" spans="1:19" s="195" customFormat="1">
      <c r="A4925" s="216"/>
      <c r="C4925" s="196"/>
      <c r="J4925" s="196"/>
      <c r="M4925" s="196"/>
      <c r="S4925" s="270"/>
    </row>
    <row r="4926" spans="1:19" s="195" customFormat="1">
      <c r="A4926" s="216"/>
      <c r="C4926" s="196"/>
      <c r="J4926" s="196"/>
      <c r="M4926" s="196"/>
      <c r="S4926" s="270"/>
    </row>
    <row r="4927" spans="1:19" s="195" customFormat="1">
      <c r="A4927" s="216"/>
      <c r="C4927" s="196"/>
      <c r="J4927" s="196"/>
      <c r="M4927" s="196"/>
      <c r="S4927" s="270"/>
    </row>
    <row r="4928" spans="1:19" s="195" customFormat="1">
      <c r="A4928" s="216"/>
      <c r="C4928" s="196"/>
      <c r="J4928" s="196"/>
      <c r="M4928" s="196"/>
      <c r="S4928" s="270"/>
    </row>
    <row r="4929" spans="1:19" s="195" customFormat="1">
      <c r="A4929" s="216"/>
      <c r="C4929" s="196"/>
      <c r="J4929" s="196"/>
      <c r="M4929" s="196"/>
      <c r="S4929" s="270"/>
    </row>
    <row r="4930" spans="1:19" s="195" customFormat="1">
      <c r="A4930" s="216"/>
      <c r="C4930" s="196"/>
      <c r="J4930" s="196"/>
      <c r="M4930" s="196"/>
      <c r="S4930" s="270"/>
    </row>
    <row r="4931" spans="1:19" s="195" customFormat="1">
      <c r="A4931" s="216"/>
      <c r="C4931" s="196"/>
      <c r="J4931" s="196"/>
      <c r="M4931" s="196"/>
      <c r="S4931" s="270"/>
    </row>
    <row r="4932" spans="1:19" s="195" customFormat="1">
      <c r="A4932" s="216"/>
      <c r="C4932" s="196"/>
      <c r="J4932" s="196"/>
      <c r="M4932" s="196"/>
      <c r="S4932" s="270"/>
    </row>
    <row r="4933" spans="1:19" s="195" customFormat="1">
      <c r="A4933" s="216"/>
      <c r="C4933" s="196"/>
      <c r="J4933" s="196"/>
      <c r="M4933" s="196"/>
      <c r="S4933" s="270"/>
    </row>
    <row r="4934" spans="1:19" s="195" customFormat="1">
      <c r="A4934" s="216"/>
      <c r="C4934" s="196"/>
      <c r="J4934" s="196"/>
      <c r="M4934" s="196"/>
      <c r="S4934" s="270"/>
    </row>
    <row r="4935" spans="1:19" s="195" customFormat="1">
      <c r="A4935" s="216"/>
      <c r="C4935" s="196"/>
      <c r="J4935" s="196"/>
      <c r="M4935" s="196"/>
      <c r="S4935" s="270"/>
    </row>
    <row r="4936" spans="1:19" s="195" customFormat="1">
      <c r="A4936" s="216"/>
      <c r="C4936" s="196"/>
      <c r="J4936" s="196"/>
      <c r="M4936" s="196"/>
      <c r="S4936" s="270"/>
    </row>
    <row r="4937" spans="1:19" s="195" customFormat="1">
      <c r="A4937" s="216"/>
      <c r="C4937" s="196"/>
      <c r="J4937" s="196"/>
      <c r="M4937" s="196"/>
      <c r="S4937" s="270"/>
    </row>
    <row r="4938" spans="1:19" s="195" customFormat="1">
      <c r="A4938" s="216"/>
      <c r="C4938" s="196"/>
      <c r="J4938" s="196"/>
      <c r="M4938" s="196"/>
      <c r="S4938" s="270"/>
    </row>
    <row r="4939" spans="1:19" s="195" customFormat="1">
      <c r="A4939" s="216"/>
      <c r="C4939" s="196"/>
      <c r="J4939" s="196"/>
      <c r="M4939" s="196"/>
      <c r="S4939" s="270"/>
    </row>
    <row r="4940" spans="1:19" s="195" customFormat="1">
      <c r="A4940" s="216"/>
      <c r="C4940" s="196"/>
      <c r="J4940" s="196"/>
      <c r="M4940" s="196"/>
      <c r="S4940" s="270"/>
    </row>
    <row r="4941" spans="1:19" s="195" customFormat="1">
      <c r="A4941" s="216"/>
      <c r="C4941" s="196"/>
      <c r="J4941" s="196"/>
      <c r="M4941" s="196"/>
      <c r="S4941" s="270"/>
    </row>
    <row r="4942" spans="1:19" s="195" customFormat="1">
      <c r="A4942" s="216"/>
      <c r="C4942" s="196"/>
      <c r="J4942" s="196"/>
      <c r="M4942" s="196"/>
      <c r="S4942" s="270"/>
    </row>
    <row r="4943" spans="1:19" s="195" customFormat="1">
      <c r="A4943" s="216"/>
      <c r="C4943" s="196"/>
      <c r="J4943" s="196"/>
      <c r="M4943" s="196"/>
      <c r="S4943" s="270"/>
    </row>
    <row r="4944" spans="1:19" s="195" customFormat="1">
      <c r="A4944" s="216"/>
      <c r="C4944" s="196"/>
      <c r="J4944" s="196"/>
      <c r="M4944" s="196"/>
      <c r="S4944" s="270"/>
    </row>
    <row r="4945" spans="1:19" s="195" customFormat="1">
      <c r="A4945" s="216"/>
      <c r="C4945" s="196"/>
      <c r="J4945" s="196"/>
      <c r="M4945" s="196"/>
      <c r="S4945" s="270"/>
    </row>
    <row r="4946" spans="1:19" s="195" customFormat="1">
      <c r="A4946" s="216"/>
      <c r="C4946" s="196"/>
      <c r="J4946" s="196"/>
      <c r="M4946" s="196"/>
      <c r="S4946" s="270"/>
    </row>
    <row r="4947" spans="1:19" s="195" customFormat="1">
      <c r="A4947" s="216"/>
      <c r="C4947" s="196"/>
      <c r="J4947" s="196"/>
      <c r="M4947" s="196"/>
      <c r="S4947" s="270"/>
    </row>
    <row r="4948" spans="1:19" s="195" customFormat="1">
      <c r="A4948" s="216"/>
      <c r="C4948" s="196"/>
      <c r="J4948" s="196"/>
      <c r="M4948" s="196"/>
      <c r="S4948" s="270"/>
    </row>
    <row r="4949" spans="1:19" s="195" customFormat="1">
      <c r="A4949" s="216"/>
      <c r="C4949" s="196"/>
      <c r="J4949" s="196"/>
      <c r="M4949" s="196"/>
      <c r="S4949" s="270"/>
    </row>
    <row r="4950" spans="1:19" s="195" customFormat="1">
      <c r="A4950" s="216"/>
      <c r="C4950" s="196"/>
      <c r="J4950" s="196"/>
      <c r="M4950" s="196"/>
      <c r="S4950" s="270"/>
    </row>
    <row r="4951" spans="1:19" s="195" customFormat="1">
      <c r="A4951" s="216"/>
      <c r="C4951" s="196"/>
      <c r="J4951" s="196"/>
      <c r="M4951" s="196"/>
      <c r="S4951" s="270"/>
    </row>
    <row r="4952" spans="1:19" s="195" customFormat="1">
      <c r="A4952" s="216"/>
      <c r="C4952" s="196"/>
      <c r="J4952" s="196"/>
      <c r="M4952" s="196"/>
      <c r="S4952" s="270"/>
    </row>
    <row r="4953" spans="1:19" s="195" customFormat="1">
      <c r="A4953" s="216"/>
      <c r="C4953" s="196"/>
      <c r="J4953" s="196"/>
      <c r="M4953" s="196"/>
      <c r="S4953" s="270"/>
    </row>
    <row r="4954" spans="1:19" s="195" customFormat="1">
      <c r="A4954" s="216"/>
      <c r="C4954" s="196"/>
      <c r="J4954" s="196"/>
      <c r="M4954" s="196"/>
      <c r="S4954" s="270"/>
    </row>
    <row r="4955" spans="1:19" s="195" customFormat="1">
      <c r="A4955" s="216"/>
      <c r="C4955" s="196"/>
      <c r="J4955" s="196"/>
      <c r="M4955" s="196"/>
      <c r="S4955" s="270"/>
    </row>
    <row r="4956" spans="1:19" s="195" customFormat="1">
      <c r="A4956" s="216"/>
      <c r="C4956" s="196"/>
      <c r="J4956" s="196"/>
      <c r="M4956" s="196"/>
      <c r="S4956" s="270"/>
    </row>
    <row r="4957" spans="1:19" s="195" customFormat="1">
      <c r="A4957" s="216"/>
      <c r="C4957" s="196"/>
      <c r="J4957" s="196"/>
      <c r="M4957" s="196"/>
      <c r="S4957" s="270"/>
    </row>
    <row r="4958" spans="1:19" s="195" customFormat="1">
      <c r="A4958" s="216"/>
      <c r="C4958" s="196"/>
      <c r="J4958" s="196"/>
      <c r="M4958" s="196"/>
      <c r="S4958" s="270"/>
    </row>
    <row r="4959" spans="1:19" s="195" customFormat="1">
      <c r="A4959" s="216"/>
      <c r="C4959" s="196"/>
      <c r="J4959" s="196"/>
      <c r="M4959" s="196"/>
      <c r="S4959" s="270"/>
    </row>
    <row r="4960" spans="1:19" s="195" customFormat="1">
      <c r="A4960" s="216"/>
      <c r="C4960" s="196"/>
      <c r="J4960" s="196"/>
      <c r="M4960" s="196"/>
      <c r="S4960" s="270"/>
    </row>
    <row r="4961" spans="1:19" s="195" customFormat="1">
      <c r="A4961" s="216"/>
      <c r="C4961" s="196"/>
      <c r="J4961" s="196"/>
      <c r="M4961" s="196"/>
      <c r="S4961" s="270"/>
    </row>
    <row r="4962" spans="1:19" s="195" customFormat="1">
      <c r="A4962" s="216"/>
      <c r="C4962" s="196"/>
      <c r="J4962" s="196"/>
      <c r="M4962" s="196"/>
      <c r="S4962" s="270"/>
    </row>
    <row r="4963" spans="1:19" s="195" customFormat="1">
      <c r="A4963" s="216"/>
      <c r="C4963" s="196"/>
      <c r="J4963" s="196"/>
      <c r="M4963" s="196"/>
      <c r="S4963" s="270"/>
    </row>
    <row r="4964" spans="1:19" s="195" customFormat="1">
      <c r="A4964" s="216"/>
      <c r="C4964" s="196"/>
      <c r="J4964" s="196"/>
      <c r="M4964" s="196"/>
      <c r="S4964" s="270"/>
    </row>
    <row r="4965" spans="1:19" s="195" customFormat="1">
      <c r="A4965" s="216"/>
      <c r="C4965" s="196"/>
      <c r="J4965" s="196"/>
      <c r="M4965" s="196"/>
      <c r="S4965" s="270"/>
    </row>
    <row r="4966" spans="1:19" s="195" customFormat="1">
      <c r="A4966" s="216"/>
      <c r="C4966" s="196"/>
      <c r="J4966" s="196"/>
      <c r="M4966" s="196"/>
      <c r="S4966" s="270"/>
    </row>
    <row r="4967" spans="1:19" s="195" customFormat="1">
      <c r="A4967" s="216"/>
      <c r="C4967" s="196"/>
      <c r="J4967" s="196"/>
      <c r="M4967" s="196"/>
      <c r="S4967" s="270"/>
    </row>
    <row r="4968" spans="1:19" s="195" customFormat="1">
      <c r="A4968" s="216"/>
      <c r="C4968" s="196"/>
      <c r="J4968" s="196"/>
      <c r="M4968" s="196"/>
      <c r="S4968" s="270"/>
    </row>
    <row r="4969" spans="1:19" s="195" customFormat="1">
      <c r="A4969" s="216"/>
      <c r="C4969" s="196"/>
      <c r="J4969" s="196"/>
      <c r="M4969" s="196"/>
      <c r="S4969" s="270"/>
    </row>
    <row r="4970" spans="1:19" s="195" customFormat="1">
      <c r="A4970" s="216"/>
      <c r="C4970" s="196"/>
      <c r="J4970" s="196"/>
      <c r="M4970" s="196"/>
      <c r="S4970" s="270"/>
    </row>
    <row r="4971" spans="1:19" s="195" customFormat="1">
      <c r="A4971" s="216"/>
      <c r="C4971" s="196"/>
      <c r="J4971" s="196"/>
      <c r="M4971" s="196"/>
      <c r="S4971" s="270"/>
    </row>
    <row r="4972" spans="1:19" s="195" customFormat="1">
      <c r="A4972" s="216"/>
      <c r="C4972" s="196"/>
      <c r="J4972" s="196"/>
      <c r="M4972" s="196"/>
      <c r="S4972" s="270"/>
    </row>
    <row r="4973" spans="1:19" s="195" customFormat="1">
      <c r="A4973" s="216"/>
      <c r="C4973" s="196"/>
      <c r="J4973" s="196"/>
      <c r="M4973" s="196"/>
      <c r="S4973" s="270"/>
    </row>
    <row r="4974" spans="1:19" s="195" customFormat="1">
      <c r="A4974" s="216"/>
      <c r="C4974" s="196"/>
      <c r="J4974" s="196"/>
      <c r="M4974" s="196"/>
      <c r="S4974" s="270"/>
    </row>
    <row r="4975" spans="1:19" s="195" customFormat="1">
      <c r="A4975" s="216"/>
      <c r="C4975" s="196"/>
      <c r="J4975" s="196"/>
      <c r="M4975" s="196"/>
      <c r="S4975" s="270"/>
    </row>
    <row r="4976" spans="1:19" s="195" customFormat="1">
      <c r="A4976" s="216"/>
      <c r="C4976" s="196"/>
      <c r="J4976" s="196"/>
      <c r="M4976" s="196"/>
      <c r="S4976" s="270"/>
    </row>
    <row r="4977" spans="1:19" s="195" customFormat="1">
      <c r="A4977" s="216"/>
      <c r="C4977" s="196"/>
      <c r="J4977" s="196"/>
      <c r="M4977" s="196"/>
      <c r="S4977" s="270"/>
    </row>
    <row r="4978" spans="1:19" s="195" customFormat="1">
      <c r="A4978" s="216"/>
      <c r="C4978" s="196"/>
      <c r="J4978" s="196"/>
      <c r="M4978" s="196"/>
      <c r="S4978" s="270"/>
    </row>
    <row r="4979" spans="1:19" s="195" customFormat="1">
      <c r="A4979" s="216"/>
      <c r="C4979" s="196"/>
      <c r="J4979" s="196"/>
      <c r="M4979" s="196"/>
      <c r="S4979" s="270"/>
    </row>
    <row r="4980" spans="1:19" s="195" customFormat="1">
      <c r="A4980" s="216"/>
      <c r="C4980" s="196"/>
      <c r="J4980" s="196"/>
      <c r="M4980" s="196"/>
      <c r="S4980" s="270"/>
    </row>
    <row r="4981" spans="1:19" s="195" customFormat="1">
      <c r="A4981" s="216"/>
      <c r="C4981" s="196"/>
      <c r="J4981" s="196"/>
      <c r="M4981" s="196"/>
      <c r="S4981" s="270"/>
    </row>
    <row r="4982" spans="1:19" s="195" customFormat="1">
      <c r="A4982" s="216"/>
      <c r="C4982" s="196"/>
      <c r="J4982" s="196"/>
      <c r="M4982" s="196"/>
      <c r="S4982" s="270"/>
    </row>
    <row r="4983" spans="1:19" s="195" customFormat="1">
      <c r="A4983" s="216"/>
      <c r="C4983" s="196"/>
      <c r="J4983" s="196"/>
      <c r="M4983" s="196"/>
      <c r="S4983" s="270"/>
    </row>
    <row r="4984" spans="1:19" s="195" customFormat="1">
      <c r="A4984" s="216"/>
      <c r="C4984" s="196"/>
      <c r="J4984" s="196"/>
      <c r="M4984" s="196"/>
      <c r="S4984" s="270"/>
    </row>
    <row r="4985" spans="1:19" s="195" customFormat="1">
      <c r="A4985" s="216"/>
      <c r="C4985" s="196"/>
      <c r="J4985" s="196"/>
      <c r="M4985" s="196"/>
      <c r="S4985" s="270"/>
    </row>
    <row r="4986" spans="1:19" s="195" customFormat="1">
      <c r="A4986" s="216"/>
      <c r="C4986" s="196"/>
      <c r="J4986" s="196"/>
      <c r="M4986" s="196"/>
      <c r="S4986" s="270"/>
    </row>
    <row r="4987" spans="1:19" s="195" customFormat="1">
      <c r="A4987" s="216"/>
      <c r="C4987" s="196"/>
      <c r="J4987" s="196"/>
      <c r="M4987" s="196"/>
      <c r="S4987" s="270"/>
    </row>
    <row r="4988" spans="1:19" s="195" customFormat="1">
      <c r="A4988" s="216"/>
      <c r="C4988" s="196"/>
      <c r="J4988" s="196"/>
      <c r="M4988" s="196"/>
      <c r="S4988" s="270"/>
    </row>
    <row r="4989" spans="1:19" s="195" customFormat="1">
      <c r="A4989" s="216"/>
      <c r="C4989" s="196"/>
      <c r="J4989" s="196"/>
      <c r="M4989" s="196"/>
      <c r="S4989" s="270"/>
    </row>
    <row r="4990" spans="1:19" s="195" customFormat="1">
      <c r="A4990" s="216"/>
      <c r="C4990" s="196"/>
      <c r="J4990" s="196"/>
      <c r="M4990" s="196"/>
      <c r="S4990" s="270"/>
    </row>
    <row r="4991" spans="1:19" s="195" customFormat="1">
      <c r="A4991" s="216"/>
      <c r="C4991" s="196"/>
      <c r="J4991" s="196"/>
      <c r="M4991" s="196"/>
      <c r="S4991" s="270"/>
    </row>
    <row r="4992" spans="1:19" s="195" customFormat="1">
      <c r="A4992" s="216"/>
      <c r="C4992" s="196"/>
      <c r="J4992" s="196"/>
      <c r="M4992" s="196"/>
      <c r="S4992" s="270"/>
    </row>
    <row r="4993" spans="1:19" s="195" customFormat="1">
      <c r="A4993" s="216"/>
      <c r="C4993" s="196"/>
      <c r="J4993" s="196"/>
      <c r="M4993" s="196"/>
      <c r="S4993" s="270"/>
    </row>
    <row r="4994" spans="1:19" s="195" customFormat="1">
      <c r="A4994" s="216"/>
      <c r="C4994" s="196"/>
      <c r="J4994" s="196"/>
      <c r="M4994" s="196"/>
      <c r="S4994" s="270"/>
    </row>
    <row r="4995" spans="1:19" s="195" customFormat="1">
      <c r="A4995" s="216"/>
      <c r="C4995" s="196"/>
      <c r="J4995" s="196"/>
      <c r="M4995" s="196"/>
      <c r="S4995" s="270"/>
    </row>
    <row r="4996" spans="1:19" s="195" customFormat="1">
      <c r="A4996" s="216"/>
      <c r="C4996" s="196"/>
      <c r="J4996" s="196"/>
      <c r="M4996" s="196"/>
      <c r="S4996" s="270"/>
    </row>
    <row r="4997" spans="1:19" s="195" customFormat="1">
      <c r="A4997" s="216"/>
      <c r="C4997" s="196"/>
      <c r="J4997" s="196"/>
      <c r="M4997" s="196"/>
      <c r="S4997" s="270"/>
    </row>
    <row r="4998" spans="1:19" s="195" customFormat="1">
      <c r="A4998" s="216"/>
      <c r="C4998" s="196"/>
      <c r="J4998" s="196"/>
      <c r="M4998" s="196"/>
      <c r="S4998" s="270"/>
    </row>
    <row r="4999" spans="1:19" s="195" customFormat="1">
      <c r="A4999" s="216"/>
      <c r="C4999" s="196"/>
      <c r="J4999" s="196"/>
      <c r="M4999" s="196"/>
      <c r="S4999" s="270"/>
    </row>
    <row r="5000" spans="1:19" s="195" customFormat="1">
      <c r="A5000" s="216"/>
      <c r="C5000" s="196"/>
      <c r="J5000" s="196"/>
      <c r="M5000" s="196"/>
      <c r="S5000" s="270"/>
    </row>
    <row r="5001" spans="1:19" s="195" customFormat="1">
      <c r="A5001" s="216"/>
      <c r="C5001" s="196"/>
      <c r="J5001" s="196"/>
      <c r="M5001" s="196"/>
      <c r="S5001" s="270"/>
    </row>
    <row r="5002" spans="1:19" s="195" customFormat="1">
      <c r="A5002" s="216"/>
      <c r="C5002" s="196"/>
      <c r="J5002" s="196"/>
      <c r="M5002" s="196"/>
      <c r="S5002" s="270"/>
    </row>
    <row r="5003" spans="1:19" s="195" customFormat="1">
      <c r="A5003" s="216"/>
      <c r="C5003" s="196"/>
      <c r="J5003" s="196"/>
      <c r="M5003" s="196"/>
      <c r="S5003" s="270"/>
    </row>
    <row r="5004" spans="1:19" s="195" customFormat="1">
      <c r="A5004" s="216"/>
      <c r="C5004" s="196"/>
      <c r="J5004" s="196"/>
      <c r="M5004" s="196"/>
      <c r="S5004" s="270"/>
    </row>
    <row r="5005" spans="1:19" s="195" customFormat="1">
      <c r="A5005" s="216"/>
      <c r="C5005" s="196"/>
      <c r="J5005" s="196"/>
      <c r="M5005" s="196"/>
      <c r="S5005" s="270"/>
    </row>
    <row r="5006" spans="1:19" s="195" customFormat="1">
      <c r="A5006" s="216"/>
      <c r="C5006" s="196"/>
      <c r="J5006" s="196"/>
      <c r="M5006" s="196"/>
      <c r="S5006" s="270"/>
    </row>
    <row r="5007" spans="1:19" s="195" customFormat="1">
      <c r="A5007" s="216"/>
      <c r="C5007" s="196"/>
      <c r="J5007" s="196"/>
      <c r="M5007" s="196"/>
      <c r="S5007" s="270"/>
    </row>
    <row r="5008" spans="1:19" s="195" customFormat="1">
      <c r="A5008" s="216"/>
      <c r="C5008" s="196"/>
      <c r="J5008" s="196"/>
      <c r="M5008" s="196"/>
      <c r="S5008" s="270"/>
    </row>
    <row r="5009" spans="1:19" s="195" customFormat="1">
      <c r="A5009" s="216"/>
      <c r="C5009" s="196"/>
      <c r="J5009" s="196"/>
      <c r="M5009" s="196"/>
      <c r="S5009" s="270"/>
    </row>
    <row r="5010" spans="1:19" s="195" customFormat="1">
      <c r="A5010" s="216"/>
      <c r="C5010" s="196"/>
      <c r="J5010" s="196"/>
      <c r="M5010" s="196"/>
      <c r="S5010" s="270"/>
    </row>
    <row r="5011" spans="1:19" s="195" customFormat="1">
      <c r="A5011" s="216"/>
      <c r="C5011" s="196"/>
      <c r="J5011" s="196"/>
      <c r="M5011" s="196"/>
      <c r="S5011" s="270"/>
    </row>
    <row r="5012" spans="1:19" s="195" customFormat="1">
      <c r="A5012" s="216"/>
      <c r="C5012" s="196"/>
      <c r="J5012" s="196"/>
      <c r="M5012" s="196"/>
      <c r="S5012" s="270"/>
    </row>
    <row r="5013" spans="1:19" s="195" customFormat="1">
      <c r="A5013" s="216"/>
      <c r="C5013" s="196"/>
      <c r="J5013" s="196"/>
      <c r="M5013" s="196"/>
      <c r="S5013" s="270"/>
    </row>
    <row r="5014" spans="1:19" s="195" customFormat="1">
      <c r="A5014" s="216"/>
      <c r="C5014" s="196"/>
      <c r="J5014" s="196"/>
      <c r="M5014" s="196"/>
      <c r="S5014" s="270"/>
    </row>
    <row r="5015" spans="1:19" s="195" customFormat="1">
      <c r="A5015" s="216"/>
      <c r="C5015" s="196"/>
      <c r="J5015" s="196"/>
      <c r="M5015" s="196"/>
      <c r="S5015" s="270"/>
    </row>
    <row r="5016" spans="1:19" s="195" customFormat="1">
      <c r="A5016" s="216"/>
      <c r="C5016" s="196"/>
      <c r="J5016" s="196"/>
      <c r="M5016" s="196"/>
      <c r="S5016" s="270"/>
    </row>
    <row r="5017" spans="1:19" s="195" customFormat="1">
      <c r="A5017" s="216"/>
      <c r="C5017" s="196"/>
      <c r="J5017" s="196"/>
      <c r="M5017" s="196"/>
      <c r="S5017" s="270"/>
    </row>
    <row r="5018" spans="1:19" s="195" customFormat="1">
      <c r="A5018" s="216"/>
      <c r="C5018" s="196"/>
      <c r="J5018" s="196"/>
      <c r="M5018" s="196"/>
      <c r="S5018" s="270"/>
    </row>
    <row r="5019" spans="1:19" s="195" customFormat="1">
      <c r="A5019" s="216"/>
      <c r="C5019" s="196"/>
      <c r="J5019" s="196"/>
      <c r="M5019" s="196"/>
      <c r="S5019" s="270"/>
    </row>
    <row r="5020" spans="1:19" s="195" customFormat="1">
      <c r="A5020" s="216"/>
      <c r="C5020" s="196"/>
      <c r="J5020" s="196"/>
      <c r="M5020" s="196"/>
      <c r="S5020" s="270"/>
    </row>
    <row r="5021" spans="1:19" s="195" customFormat="1">
      <c r="A5021" s="216"/>
      <c r="C5021" s="196"/>
      <c r="J5021" s="196"/>
      <c r="M5021" s="196"/>
      <c r="S5021" s="270"/>
    </row>
    <row r="5022" spans="1:19" s="195" customFormat="1">
      <c r="A5022" s="216"/>
      <c r="C5022" s="196"/>
      <c r="J5022" s="196"/>
      <c r="M5022" s="196"/>
      <c r="S5022" s="270"/>
    </row>
    <row r="5023" spans="1:19" s="195" customFormat="1">
      <c r="A5023" s="216"/>
      <c r="C5023" s="196"/>
      <c r="J5023" s="196"/>
      <c r="M5023" s="196"/>
      <c r="S5023" s="270"/>
    </row>
    <row r="5024" spans="1:19" s="195" customFormat="1">
      <c r="A5024" s="216"/>
      <c r="C5024" s="196"/>
      <c r="J5024" s="196"/>
      <c r="M5024" s="196"/>
      <c r="S5024" s="270"/>
    </row>
    <row r="5025" spans="1:19" s="195" customFormat="1">
      <c r="A5025" s="216"/>
      <c r="C5025" s="196"/>
      <c r="J5025" s="196"/>
      <c r="M5025" s="196"/>
      <c r="S5025" s="270"/>
    </row>
    <row r="5026" spans="1:19" s="195" customFormat="1">
      <c r="A5026" s="216"/>
      <c r="C5026" s="196"/>
      <c r="J5026" s="196"/>
      <c r="M5026" s="196"/>
      <c r="S5026" s="270"/>
    </row>
    <row r="5027" spans="1:19" s="195" customFormat="1">
      <c r="A5027" s="216"/>
      <c r="C5027" s="196"/>
      <c r="J5027" s="196"/>
      <c r="M5027" s="196"/>
      <c r="S5027" s="270"/>
    </row>
    <row r="5028" spans="1:19" s="195" customFormat="1">
      <c r="A5028" s="216"/>
      <c r="C5028" s="196"/>
      <c r="J5028" s="196"/>
      <c r="M5028" s="196"/>
      <c r="S5028" s="270"/>
    </row>
    <row r="5029" spans="1:19" s="195" customFormat="1">
      <c r="A5029" s="216"/>
      <c r="C5029" s="196"/>
      <c r="J5029" s="196"/>
      <c r="M5029" s="196"/>
      <c r="S5029" s="270"/>
    </row>
    <row r="5030" spans="1:19" s="195" customFormat="1">
      <c r="A5030" s="216"/>
      <c r="C5030" s="196"/>
      <c r="J5030" s="196"/>
      <c r="M5030" s="196"/>
      <c r="S5030" s="270"/>
    </row>
    <row r="5031" spans="1:19" s="195" customFormat="1">
      <c r="A5031" s="216"/>
      <c r="C5031" s="196"/>
      <c r="J5031" s="196"/>
      <c r="M5031" s="196"/>
      <c r="S5031" s="270"/>
    </row>
    <row r="5032" spans="1:19" s="195" customFormat="1">
      <c r="A5032" s="216"/>
      <c r="C5032" s="196"/>
      <c r="J5032" s="196"/>
      <c r="M5032" s="196"/>
      <c r="S5032" s="270"/>
    </row>
    <row r="5033" spans="1:19" s="195" customFormat="1">
      <c r="A5033" s="216"/>
      <c r="C5033" s="196"/>
      <c r="J5033" s="196"/>
      <c r="M5033" s="196"/>
      <c r="S5033" s="270"/>
    </row>
    <row r="5034" spans="1:19" s="195" customFormat="1">
      <c r="A5034" s="216"/>
      <c r="C5034" s="196"/>
      <c r="J5034" s="196"/>
      <c r="M5034" s="196"/>
      <c r="S5034" s="270"/>
    </row>
    <row r="5035" spans="1:19" s="195" customFormat="1">
      <c r="A5035" s="216"/>
      <c r="C5035" s="196"/>
      <c r="J5035" s="196"/>
      <c r="M5035" s="196"/>
      <c r="S5035" s="270"/>
    </row>
    <row r="5036" spans="1:19" s="195" customFormat="1">
      <c r="A5036" s="216"/>
      <c r="C5036" s="196"/>
      <c r="J5036" s="196"/>
      <c r="M5036" s="196"/>
      <c r="S5036" s="270"/>
    </row>
    <row r="5037" spans="1:19" s="195" customFormat="1">
      <c r="A5037" s="216"/>
      <c r="C5037" s="196"/>
      <c r="J5037" s="196"/>
      <c r="M5037" s="196"/>
      <c r="S5037" s="270"/>
    </row>
    <row r="5038" spans="1:19" s="195" customFormat="1">
      <c r="A5038" s="216"/>
      <c r="C5038" s="196"/>
      <c r="J5038" s="196"/>
      <c r="M5038" s="196"/>
      <c r="S5038" s="270"/>
    </row>
    <row r="5039" spans="1:19" s="195" customFormat="1">
      <c r="A5039" s="216"/>
      <c r="C5039" s="196"/>
      <c r="J5039" s="196"/>
      <c r="M5039" s="196"/>
      <c r="S5039" s="270"/>
    </row>
    <row r="5040" spans="1:19" s="195" customFormat="1">
      <c r="A5040" s="216"/>
      <c r="C5040" s="196"/>
      <c r="J5040" s="196"/>
      <c r="M5040" s="196"/>
      <c r="S5040" s="270"/>
    </row>
    <row r="5041" spans="1:19" s="195" customFormat="1">
      <c r="A5041" s="216"/>
      <c r="C5041" s="196"/>
      <c r="J5041" s="196"/>
      <c r="M5041" s="196"/>
      <c r="S5041" s="270"/>
    </row>
    <row r="5042" spans="1:19" s="195" customFormat="1">
      <c r="A5042" s="216"/>
      <c r="C5042" s="196"/>
      <c r="J5042" s="196"/>
      <c r="M5042" s="196"/>
      <c r="S5042" s="270"/>
    </row>
    <row r="5043" spans="1:19" s="195" customFormat="1">
      <c r="A5043" s="216"/>
      <c r="C5043" s="196"/>
      <c r="J5043" s="196"/>
      <c r="M5043" s="196"/>
      <c r="S5043" s="270"/>
    </row>
    <row r="5044" spans="1:19">
      <c r="O5044" s="195"/>
      <c r="P5044" s="195"/>
    </row>
    <row r="5045" spans="1:19">
      <c r="O5045" s="195"/>
      <c r="P5045" s="195"/>
    </row>
    <row r="5046" spans="1:19">
      <c r="O5046" s="195"/>
      <c r="P5046" s="195"/>
    </row>
    <row r="5047" spans="1:19">
      <c r="O5047" s="195"/>
      <c r="P5047" s="195"/>
    </row>
    <row r="5048" spans="1:19">
      <c r="O5048" s="195"/>
      <c r="P5048" s="195"/>
    </row>
    <row r="5049" spans="1:19">
      <c r="O5049" s="195"/>
      <c r="P5049" s="195"/>
    </row>
    <row r="5050" spans="1:19">
      <c r="O5050" s="195"/>
      <c r="P5050" s="195"/>
    </row>
    <row r="5051" spans="1:19" s="195" customFormat="1">
      <c r="A5051" s="216"/>
      <c r="C5051" s="196"/>
      <c r="J5051" s="196"/>
      <c r="M5051" s="196"/>
      <c r="S5051" s="270"/>
    </row>
    <row r="5052" spans="1:19" s="195" customFormat="1">
      <c r="A5052" s="216"/>
      <c r="C5052" s="196"/>
      <c r="J5052" s="196"/>
      <c r="M5052" s="196"/>
      <c r="S5052" s="270"/>
    </row>
    <row r="5053" spans="1:19" s="195" customFormat="1">
      <c r="A5053" s="216"/>
      <c r="C5053" s="196"/>
      <c r="J5053" s="196"/>
      <c r="M5053" s="196"/>
      <c r="S5053" s="270"/>
    </row>
    <row r="5054" spans="1:19" s="195" customFormat="1">
      <c r="A5054" s="216"/>
      <c r="C5054" s="196"/>
      <c r="J5054" s="196"/>
      <c r="M5054" s="196"/>
      <c r="S5054" s="270"/>
    </row>
    <row r="5055" spans="1:19" s="195" customFormat="1">
      <c r="A5055" s="216"/>
      <c r="C5055" s="196"/>
      <c r="J5055" s="196"/>
      <c r="M5055" s="196"/>
      <c r="S5055" s="270"/>
    </row>
    <row r="5056" spans="1:19" s="195" customFormat="1">
      <c r="A5056" s="216"/>
      <c r="C5056" s="196"/>
      <c r="J5056" s="196"/>
      <c r="M5056" s="196"/>
      <c r="S5056" s="270"/>
    </row>
    <row r="5057" spans="1:19" s="195" customFormat="1">
      <c r="A5057" s="216"/>
      <c r="C5057" s="196"/>
      <c r="J5057" s="196"/>
      <c r="M5057" s="196"/>
      <c r="S5057" s="270"/>
    </row>
    <row r="5058" spans="1:19" s="195" customFormat="1">
      <c r="A5058" s="216"/>
      <c r="C5058" s="196"/>
      <c r="J5058" s="196"/>
      <c r="M5058" s="196"/>
      <c r="S5058" s="270"/>
    </row>
    <row r="5059" spans="1:19" s="195" customFormat="1">
      <c r="A5059" s="216"/>
      <c r="C5059" s="196"/>
      <c r="J5059" s="196"/>
      <c r="M5059" s="196"/>
      <c r="S5059" s="270"/>
    </row>
    <row r="5060" spans="1:19" s="195" customFormat="1">
      <c r="A5060" s="216"/>
      <c r="C5060" s="196"/>
      <c r="J5060" s="196"/>
      <c r="M5060" s="196"/>
      <c r="S5060" s="270"/>
    </row>
    <row r="5061" spans="1:19" s="195" customFormat="1">
      <c r="A5061" s="216"/>
      <c r="C5061" s="196"/>
      <c r="J5061" s="196"/>
      <c r="M5061" s="196"/>
      <c r="S5061" s="270"/>
    </row>
    <row r="5062" spans="1:19" s="195" customFormat="1">
      <c r="A5062" s="216"/>
      <c r="C5062" s="196"/>
      <c r="J5062" s="196"/>
      <c r="M5062" s="196"/>
      <c r="S5062" s="270"/>
    </row>
    <row r="5063" spans="1:19" s="195" customFormat="1">
      <c r="A5063" s="216"/>
      <c r="C5063" s="196"/>
      <c r="J5063" s="196"/>
      <c r="M5063" s="196"/>
      <c r="S5063" s="270"/>
    </row>
    <row r="5064" spans="1:19" s="195" customFormat="1">
      <c r="A5064" s="216"/>
      <c r="C5064" s="196"/>
      <c r="J5064" s="196"/>
      <c r="M5064" s="196"/>
      <c r="S5064" s="270"/>
    </row>
    <row r="5065" spans="1:19" s="195" customFormat="1">
      <c r="A5065" s="216"/>
      <c r="C5065" s="196"/>
      <c r="J5065" s="196"/>
      <c r="M5065" s="196"/>
      <c r="S5065" s="270"/>
    </row>
    <row r="5066" spans="1:19" s="195" customFormat="1">
      <c r="A5066" s="216"/>
      <c r="C5066" s="196"/>
      <c r="J5066" s="196"/>
      <c r="M5066" s="196"/>
      <c r="S5066" s="270"/>
    </row>
    <row r="5067" spans="1:19" s="195" customFormat="1">
      <c r="A5067" s="216"/>
      <c r="C5067" s="196"/>
      <c r="J5067" s="196"/>
      <c r="M5067" s="196"/>
      <c r="S5067" s="270"/>
    </row>
    <row r="5068" spans="1:19" s="195" customFormat="1">
      <c r="A5068" s="216"/>
      <c r="C5068" s="196"/>
      <c r="J5068" s="196"/>
      <c r="M5068" s="196"/>
      <c r="S5068" s="270"/>
    </row>
    <row r="5069" spans="1:19" s="195" customFormat="1">
      <c r="A5069" s="216"/>
      <c r="C5069" s="196"/>
      <c r="J5069" s="196"/>
      <c r="M5069" s="196"/>
      <c r="S5069" s="270"/>
    </row>
    <row r="5070" spans="1:19" s="195" customFormat="1">
      <c r="A5070" s="216"/>
      <c r="C5070" s="196"/>
      <c r="J5070" s="196"/>
      <c r="M5070" s="196"/>
      <c r="S5070" s="270"/>
    </row>
    <row r="5071" spans="1:19" s="195" customFormat="1">
      <c r="A5071" s="216"/>
      <c r="C5071" s="196"/>
      <c r="J5071" s="196"/>
      <c r="M5071" s="196"/>
      <c r="S5071" s="270"/>
    </row>
    <row r="5072" spans="1:19" s="195" customFormat="1">
      <c r="A5072" s="216"/>
      <c r="C5072" s="196"/>
      <c r="J5072" s="196"/>
      <c r="M5072" s="196"/>
      <c r="S5072" s="270"/>
    </row>
    <row r="5073" spans="1:19" s="195" customFormat="1">
      <c r="A5073" s="216"/>
      <c r="C5073" s="196"/>
      <c r="J5073" s="196"/>
      <c r="M5073" s="196"/>
      <c r="S5073" s="270"/>
    </row>
    <row r="5074" spans="1:19" s="195" customFormat="1">
      <c r="A5074" s="216"/>
      <c r="C5074" s="196"/>
      <c r="J5074" s="196"/>
      <c r="M5074" s="196"/>
      <c r="S5074" s="270"/>
    </row>
    <row r="5075" spans="1:19" s="195" customFormat="1">
      <c r="A5075" s="216"/>
      <c r="C5075" s="196"/>
      <c r="J5075" s="196"/>
      <c r="M5075" s="196"/>
      <c r="S5075" s="270"/>
    </row>
    <row r="5076" spans="1:19" s="195" customFormat="1">
      <c r="A5076" s="216"/>
      <c r="C5076" s="196"/>
      <c r="J5076" s="196"/>
      <c r="M5076" s="196"/>
      <c r="S5076" s="270"/>
    </row>
    <row r="5077" spans="1:19" s="195" customFormat="1">
      <c r="A5077" s="216"/>
      <c r="C5077" s="196"/>
      <c r="J5077" s="196"/>
      <c r="M5077" s="196"/>
      <c r="S5077" s="270"/>
    </row>
    <row r="5078" spans="1:19" s="195" customFormat="1">
      <c r="A5078" s="216"/>
      <c r="C5078" s="196"/>
      <c r="J5078" s="196"/>
      <c r="M5078" s="196"/>
      <c r="S5078" s="270"/>
    </row>
    <row r="5079" spans="1:19" s="195" customFormat="1">
      <c r="A5079" s="216"/>
      <c r="C5079" s="196"/>
      <c r="J5079" s="196"/>
      <c r="M5079" s="196"/>
      <c r="S5079" s="270"/>
    </row>
    <row r="5080" spans="1:19" s="195" customFormat="1">
      <c r="A5080" s="216"/>
      <c r="C5080" s="196"/>
      <c r="J5080" s="196"/>
      <c r="M5080" s="196"/>
      <c r="S5080" s="270"/>
    </row>
    <row r="5081" spans="1:19" s="195" customFormat="1">
      <c r="A5081" s="216"/>
      <c r="C5081" s="196"/>
      <c r="J5081" s="196"/>
      <c r="M5081" s="196"/>
      <c r="S5081" s="270"/>
    </row>
    <row r="5082" spans="1:19" s="195" customFormat="1">
      <c r="A5082" s="216"/>
      <c r="C5082" s="196"/>
      <c r="J5082" s="196"/>
      <c r="M5082" s="196"/>
      <c r="S5082" s="270"/>
    </row>
    <row r="5083" spans="1:19" s="195" customFormat="1">
      <c r="A5083" s="216"/>
      <c r="C5083" s="196"/>
      <c r="J5083" s="196"/>
      <c r="M5083" s="196"/>
      <c r="S5083" s="270"/>
    </row>
    <row r="5084" spans="1:19" s="195" customFormat="1">
      <c r="A5084" s="216"/>
      <c r="C5084" s="196"/>
      <c r="J5084" s="196"/>
      <c r="M5084" s="196"/>
      <c r="S5084" s="270"/>
    </row>
    <row r="5085" spans="1:19" s="195" customFormat="1">
      <c r="A5085" s="216"/>
      <c r="C5085" s="196"/>
      <c r="J5085" s="196"/>
      <c r="M5085" s="196"/>
      <c r="S5085" s="270"/>
    </row>
    <row r="5086" spans="1:19" s="195" customFormat="1">
      <c r="A5086" s="216"/>
      <c r="C5086" s="196"/>
      <c r="J5086" s="196"/>
      <c r="M5086" s="196"/>
      <c r="S5086" s="270"/>
    </row>
    <row r="5087" spans="1:19" s="195" customFormat="1">
      <c r="A5087" s="216"/>
      <c r="C5087" s="196"/>
      <c r="J5087" s="196"/>
      <c r="M5087" s="196"/>
      <c r="S5087" s="270"/>
    </row>
    <row r="5088" spans="1:19" s="195" customFormat="1">
      <c r="A5088" s="216"/>
      <c r="C5088" s="196"/>
      <c r="J5088" s="196"/>
      <c r="M5088" s="196"/>
      <c r="S5088" s="270"/>
    </row>
    <row r="5089" spans="1:19" s="195" customFormat="1">
      <c r="A5089" s="216"/>
      <c r="C5089" s="196"/>
      <c r="J5089" s="196"/>
      <c r="M5089" s="196"/>
      <c r="S5089" s="270"/>
    </row>
    <row r="5090" spans="1:19" s="195" customFormat="1">
      <c r="A5090" s="216"/>
      <c r="C5090" s="196"/>
      <c r="J5090" s="196"/>
      <c r="M5090" s="196"/>
      <c r="S5090" s="270"/>
    </row>
    <row r="5091" spans="1:19" s="195" customFormat="1">
      <c r="A5091" s="216"/>
      <c r="C5091" s="196"/>
      <c r="J5091" s="196"/>
      <c r="M5091" s="196"/>
      <c r="S5091" s="270"/>
    </row>
    <row r="5092" spans="1:19" s="195" customFormat="1">
      <c r="A5092" s="216"/>
      <c r="C5092" s="196"/>
      <c r="J5092" s="196"/>
      <c r="M5092" s="196"/>
      <c r="S5092" s="270"/>
    </row>
    <row r="5093" spans="1:19" s="195" customFormat="1">
      <c r="A5093" s="216"/>
      <c r="C5093" s="196"/>
      <c r="J5093" s="196"/>
      <c r="M5093" s="196"/>
      <c r="S5093" s="270"/>
    </row>
    <row r="5094" spans="1:19" s="195" customFormat="1">
      <c r="A5094" s="216"/>
      <c r="C5094" s="196"/>
      <c r="J5094" s="196"/>
      <c r="M5094" s="196"/>
      <c r="S5094" s="270"/>
    </row>
    <row r="5095" spans="1:19" s="195" customFormat="1">
      <c r="A5095" s="216"/>
      <c r="C5095" s="196"/>
      <c r="J5095" s="196"/>
      <c r="M5095" s="196"/>
      <c r="S5095" s="270"/>
    </row>
    <row r="5096" spans="1:19" s="195" customFormat="1">
      <c r="A5096" s="216"/>
      <c r="C5096" s="196"/>
      <c r="J5096" s="196"/>
      <c r="M5096" s="196"/>
      <c r="S5096" s="270"/>
    </row>
    <row r="5097" spans="1:19" s="195" customFormat="1">
      <c r="A5097" s="216"/>
      <c r="C5097" s="196"/>
      <c r="J5097" s="196"/>
      <c r="M5097" s="196"/>
      <c r="S5097" s="270"/>
    </row>
    <row r="5098" spans="1:19" s="195" customFormat="1">
      <c r="A5098" s="216"/>
      <c r="C5098" s="196"/>
      <c r="J5098" s="196"/>
      <c r="M5098" s="196"/>
      <c r="S5098" s="270"/>
    </row>
    <row r="5099" spans="1:19" s="195" customFormat="1">
      <c r="A5099" s="216"/>
      <c r="C5099" s="196"/>
      <c r="J5099" s="196"/>
      <c r="M5099" s="196"/>
      <c r="S5099" s="270"/>
    </row>
    <row r="5100" spans="1:19" s="195" customFormat="1">
      <c r="A5100" s="216"/>
      <c r="C5100" s="196"/>
      <c r="J5100" s="196"/>
      <c r="M5100" s="196"/>
      <c r="S5100" s="270"/>
    </row>
    <row r="5101" spans="1:19" s="195" customFormat="1">
      <c r="A5101" s="216"/>
      <c r="C5101" s="196"/>
      <c r="J5101" s="196"/>
      <c r="M5101" s="196"/>
      <c r="S5101" s="270"/>
    </row>
    <row r="5102" spans="1:19" s="195" customFormat="1">
      <c r="A5102" s="216"/>
      <c r="C5102" s="196"/>
      <c r="J5102" s="196"/>
      <c r="M5102" s="196"/>
      <c r="S5102" s="270"/>
    </row>
    <row r="5103" spans="1:19" s="195" customFormat="1">
      <c r="A5103" s="216"/>
      <c r="C5103" s="196"/>
      <c r="J5103" s="196"/>
      <c r="M5103" s="196"/>
      <c r="S5103" s="270"/>
    </row>
    <row r="5104" spans="1:19" s="195" customFormat="1">
      <c r="A5104" s="216"/>
      <c r="C5104" s="196"/>
      <c r="J5104" s="196"/>
      <c r="M5104" s="196"/>
      <c r="S5104" s="270"/>
    </row>
    <row r="5105" spans="1:19" s="195" customFormat="1">
      <c r="A5105" s="216"/>
      <c r="C5105" s="196"/>
      <c r="J5105" s="196"/>
      <c r="M5105" s="196"/>
      <c r="S5105" s="270"/>
    </row>
    <row r="5106" spans="1:19" s="195" customFormat="1">
      <c r="A5106" s="216"/>
      <c r="C5106" s="196"/>
      <c r="J5106" s="196"/>
      <c r="M5106" s="196"/>
      <c r="S5106" s="270"/>
    </row>
    <row r="5107" spans="1:19" s="195" customFormat="1">
      <c r="A5107" s="216"/>
      <c r="C5107" s="196"/>
      <c r="J5107" s="196"/>
      <c r="M5107" s="196"/>
      <c r="S5107" s="270"/>
    </row>
    <row r="5108" spans="1:19" s="195" customFormat="1">
      <c r="A5108" s="216"/>
      <c r="C5108" s="196"/>
      <c r="J5108" s="196"/>
      <c r="M5108" s="196"/>
      <c r="S5108" s="270"/>
    </row>
    <row r="5109" spans="1:19" s="195" customFormat="1">
      <c r="A5109" s="216"/>
      <c r="C5109" s="196"/>
      <c r="J5109" s="196"/>
      <c r="M5109" s="196"/>
      <c r="S5109" s="270"/>
    </row>
    <row r="5110" spans="1:19" s="195" customFormat="1">
      <c r="A5110" s="216"/>
      <c r="C5110" s="196"/>
      <c r="J5110" s="196"/>
      <c r="M5110" s="196"/>
      <c r="S5110" s="270"/>
    </row>
    <row r="5111" spans="1:19" s="195" customFormat="1">
      <c r="A5111" s="216"/>
      <c r="C5111" s="196"/>
      <c r="J5111" s="196"/>
      <c r="M5111" s="196"/>
      <c r="S5111" s="270"/>
    </row>
    <row r="5112" spans="1:19" s="195" customFormat="1">
      <c r="A5112" s="216"/>
      <c r="C5112" s="196"/>
      <c r="J5112" s="196"/>
      <c r="M5112" s="196"/>
      <c r="S5112" s="270"/>
    </row>
    <row r="5113" spans="1:19" s="195" customFormat="1">
      <c r="A5113" s="216"/>
      <c r="C5113" s="196"/>
      <c r="J5113" s="196"/>
      <c r="M5113" s="196"/>
      <c r="S5113" s="270"/>
    </row>
    <row r="5114" spans="1:19" s="195" customFormat="1">
      <c r="A5114" s="216"/>
      <c r="C5114" s="196"/>
      <c r="J5114" s="196"/>
      <c r="M5114" s="196"/>
      <c r="S5114" s="270"/>
    </row>
    <row r="5115" spans="1:19" s="195" customFormat="1">
      <c r="A5115" s="216"/>
      <c r="C5115" s="196"/>
      <c r="J5115" s="196"/>
      <c r="M5115" s="196"/>
      <c r="S5115" s="270"/>
    </row>
    <row r="5116" spans="1:19" s="195" customFormat="1">
      <c r="A5116" s="216"/>
      <c r="C5116" s="196"/>
      <c r="J5116" s="196"/>
      <c r="M5116" s="196"/>
      <c r="S5116" s="270"/>
    </row>
    <row r="5117" spans="1:19" s="195" customFormat="1">
      <c r="A5117" s="216"/>
      <c r="C5117" s="196"/>
      <c r="J5117" s="196"/>
      <c r="M5117" s="196"/>
      <c r="S5117" s="270"/>
    </row>
    <row r="5118" spans="1:19" s="195" customFormat="1">
      <c r="A5118" s="216"/>
      <c r="C5118" s="196"/>
      <c r="J5118" s="196"/>
      <c r="M5118" s="196"/>
      <c r="S5118" s="270"/>
    </row>
    <row r="5119" spans="1:19" s="195" customFormat="1">
      <c r="A5119" s="216"/>
      <c r="C5119" s="196"/>
      <c r="J5119" s="196"/>
      <c r="M5119" s="196"/>
      <c r="S5119" s="270"/>
    </row>
    <row r="5120" spans="1:19" s="195" customFormat="1">
      <c r="A5120" s="216"/>
      <c r="C5120" s="196"/>
      <c r="J5120" s="196"/>
      <c r="M5120" s="196"/>
      <c r="S5120" s="270"/>
    </row>
    <row r="5121" spans="1:19" s="195" customFormat="1">
      <c r="A5121" s="216"/>
      <c r="C5121" s="196"/>
      <c r="J5121" s="196"/>
      <c r="M5121" s="196"/>
      <c r="S5121" s="270"/>
    </row>
    <row r="5122" spans="1:19" s="195" customFormat="1">
      <c r="A5122" s="216"/>
      <c r="C5122" s="196"/>
      <c r="J5122" s="196"/>
      <c r="M5122" s="196"/>
      <c r="S5122" s="270"/>
    </row>
    <row r="5123" spans="1:19" s="195" customFormat="1">
      <c r="A5123" s="216"/>
      <c r="C5123" s="196"/>
      <c r="J5123" s="196"/>
      <c r="M5123" s="196"/>
      <c r="S5123" s="270"/>
    </row>
    <row r="5124" spans="1:19" s="195" customFormat="1">
      <c r="A5124" s="216"/>
      <c r="C5124" s="196"/>
      <c r="J5124" s="196"/>
      <c r="M5124" s="196"/>
      <c r="S5124" s="270"/>
    </row>
    <row r="5125" spans="1:19" s="195" customFormat="1">
      <c r="A5125" s="216"/>
      <c r="C5125" s="196"/>
      <c r="J5125" s="196"/>
      <c r="M5125" s="196"/>
      <c r="S5125" s="270"/>
    </row>
    <row r="5126" spans="1:19" s="195" customFormat="1">
      <c r="A5126" s="216"/>
      <c r="C5126" s="196"/>
      <c r="J5126" s="196"/>
      <c r="M5126" s="196"/>
      <c r="S5126" s="270"/>
    </row>
    <row r="5127" spans="1:19" s="195" customFormat="1">
      <c r="A5127" s="216"/>
      <c r="C5127" s="196"/>
      <c r="J5127" s="196"/>
      <c r="M5127" s="196"/>
      <c r="S5127" s="270"/>
    </row>
    <row r="5128" spans="1:19" s="195" customFormat="1">
      <c r="A5128" s="216"/>
      <c r="C5128" s="196"/>
      <c r="J5128" s="196"/>
      <c r="M5128" s="196"/>
      <c r="S5128" s="270"/>
    </row>
    <row r="5129" spans="1:19" s="195" customFormat="1">
      <c r="A5129" s="216"/>
      <c r="C5129" s="196"/>
      <c r="J5129" s="196"/>
      <c r="M5129" s="196"/>
      <c r="S5129" s="270"/>
    </row>
    <row r="5130" spans="1:19" s="195" customFormat="1">
      <c r="A5130" s="216"/>
      <c r="C5130" s="196"/>
      <c r="J5130" s="196"/>
      <c r="M5130" s="196"/>
      <c r="S5130" s="270"/>
    </row>
    <row r="5131" spans="1:19" s="195" customFormat="1">
      <c r="A5131" s="216"/>
      <c r="C5131" s="196"/>
      <c r="J5131" s="196"/>
      <c r="M5131" s="196"/>
      <c r="S5131" s="270"/>
    </row>
    <row r="5132" spans="1:19" s="195" customFormat="1">
      <c r="A5132" s="216"/>
      <c r="C5132" s="196"/>
      <c r="J5132" s="196"/>
      <c r="M5132" s="196"/>
      <c r="S5132" s="270"/>
    </row>
    <row r="5133" spans="1:19" s="195" customFormat="1">
      <c r="A5133" s="216"/>
      <c r="C5133" s="196"/>
      <c r="J5133" s="196"/>
      <c r="M5133" s="196"/>
      <c r="S5133" s="270"/>
    </row>
    <row r="5134" spans="1:19" s="195" customFormat="1">
      <c r="A5134" s="216"/>
      <c r="C5134" s="196"/>
      <c r="J5134" s="196"/>
      <c r="M5134" s="196"/>
      <c r="S5134" s="270"/>
    </row>
    <row r="5135" spans="1:19" s="195" customFormat="1">
      <c r="A5135" s="216"/>
      <c r="C5135" s="196"/>
      <c r="J5135" s="196"/>
      <c r="M5135" s="196"/>
      <c r="S5135" s="270"/>
    </row>
    <row r="5136" spans="1:19" s="195" customFormat="1">
      <c r="A5136" s="216"/>
      <c r="C5136" s="196"/>
      <c r="J5136" s="196"/>
      <c r="M5136" s="196"/>
      <c r="S5136" s="270"/>
    </row>
    <row r="5137" spans="1:19" s="195" customFormat="1">
      <c r="A5137" s="216"/>
      <c r="C5137" s="196"/>
      <c r="J5137" s="196"/>
      <c r="M5137" s="196"/>
      <c r="S5137" s="270"/>
    </row>
    <row r="5138" spans="1:19" s="195" customFormat="1">
      <c r="A5138" s="216"/>
      <c r="C5138" s="196"/>
      <c r="J5138" s="196"/>
      <c r="M5138" s="196"/>
      <c r="S5138" s="270"/>
    </row>
    <row r="5139" spans="1:19" s="195" customFormat="1">
      <c r="A5139" s="216"/>
      <c r="C5139" s="196"/>
      <c r="J5139" s="196"/>
      <c r="M5139" s="196"/>
      <c r="S5139" s="270"/>
    </row>
    <row r="5140" spans="1:19" s="195" customFormat="1">
      <c r="A5140" s="216"/>
      <c r="C5140" s="196"/>
      <c r="J5140" s="196"/>
      <c r="M5140" s="196"/>
      <c r="S5140" s="270"/>
    </row>
    <row r="5141" spans="1:19" s="195" customFormat="1">
      <c r="A5141" s="216"/>
      <c r="C5141" s="196"/>
      <c r="J5141" s="196"/>
      <c r="M5141" s="196"/>
      <c r="S5141" s="270"/>
    </row>
  </sheetData>
  <mergeCells count="114">
    <mergeCell ref="B5:K6"/>
    <mergeCell ref="L5:R6"/>
    <mergeCell ref="B56:K57"/>
    <mergeCell ref="L56:R57"/>
    <mergeCell ref="B107:K108"/>
    <mergeCell ref="L107:R108"/>
    <mergeCell ref="B339:K340"/>
    <mergeCell ref="L339:R340"/>
    <mergeCell ref="B400:K401"/>
    <mergeCell ref="L400:R401"/>
    <mergeCell ref="B455:K456"/>
    <mergeCell ref="L455:R456"/>
    <mergeCell ref="B168:K169"/>
    <mergeCell ref="L168:R169"/>
    <mergeCell ref="B223:K224"/>
    <mergeCell ref="L223:R224"/>
    <mergeCell ref="B278:K279"/>
    <mergeCell ref="L278:R279"/>
    <mergeCell ref="B682:K683"/>
    <mergeCell ref="L682:R683"/>
    <mergeCell ref="B738:K739"/>
    <mergeCell ref="L738:R739"/>
    <mergeCell ref="B792:K793"/>
    <mergeCell ref="L792:R793"/>
    <mergeCell ref="B510:K511"/>
    <mergeCell ref="L510:R511"/>
    <mergeCell ref="B566:K567"/>
    <mergeCell ref="L566:R567"/>
    <mergeCell ref="B621:K622"/>
    <mergeCell ref="L621:R622"/>
    <mergeCell ref="B1022:K1023"/>
    <mergeCell ref="L1022:R1023"/>
    <mergeCell ref="B1075:K1076"/>
    <mergeCell ref="L1075:R1076"/>
    <mergeCell ref="B1129:K1130"/>
    <mergeCell ref="L1129:R1130"/>
    <mergeCell ref="B851:K852"/>
    <mergeCell ref="L851:R852"/>
    <mergeCell ref="B907:K908"/>
    <mergeCell ref="L907:R908"/>
    <mergeCell ref="B961:K962"/>
    <mergeCell ref="L961:R962"/>
    <mergeCell ref="B1353:K1354"/>
    <mergeCell ref="L1353:R1354"/>
    <mergeCell ref="B1408:K1409"/>
    <mergeCell ref="L1408:R1409"/>
    <mergeCell ref="B1462:K1463"/>
    <mergeCell ref="L1462:R1463"/>
    <mergeCell ref="B1190:K1191"/>
    <mergeCell ref="L1190:R1191"/>
    <mergeCell ref="B1245:K1246"/>
    <mergeCell ref="L1245:R1246"/>
    <mergeCell ref="B1299:K1300"/>
    <mergeCell ref="L1299:R1300"/>
    <mergeCell ref="B1690:K1691"/>
    <mergeCell ref="L1690:R1691"/>
    <mergeCell ref="B1743:K1744"/>
    <mergeCell ref="L1743:R1744"/>
    <mergeCell ref="B1797:K1798"/>
    <mergeCell ref="L1797:R1798"/>
    <mergeCell ref="B1523:K1524"/>
    <mergeCell ref="L1523:R1524"/>
    <mergeCell ref="B1575:K1576"/>
    <mergeCell ref="L1575:R1576"/>
    <mergeCell ref="B1629:K1630"/>
    <mergeCell ref="L1629:R1630"/>
    <mergeCell ref="B2027:K2028"/>
    <mergeCell ref="L2027:R2028"/>
    <mergeCell ref="B2082:K2083"/>
    <mergeCell ref="L2082:R2083"/>
    <mergeCell ref="B2137:K2138"/>
    <mergeCell ref="L2137:R2138"/>
    <mergeCell ref="B1858:K1859"/>
    <mergeCell ref="L1858:R1859"/>
    <mergeCell ref="B1912:K1913"/>
    <mergeCell ref="L1912:R1913"/>
    <mergeCell ref="B1966:K1967"/>
    <mergeCell ref="L1966:R1967"/>
    <mergeCell ref="B2369:K2370"/>
    <mergeCell ref="L2369:R2370"/>
    <mergeCell ref="B2430:K2431"/>
    <mergeCell ref="L2430:R2431"/>
    <mergeCell ref="B2484:K2485"/>
    <mergeCell ref="L2484:R2485"/>
    <mergeCell ref="B2198:K2199"/>
    <mergeCell ref="L2198:R2199"/>
    <mergeCell ref="B2254:K2255"/>
    <mergeCell ref="L2254:R2255"/>
    <mergeCell ref="B2308:K2309"/>
    <mergeCell ref="L2308:R2309"/>
    <mergeCell ref="B2717:K2718"/>
    <mergeCell ref="L2717:R2718"/>
    <mergeCell ref="B2771:K2772"/>
    <mergeCell ref="L2771:R2772"/>
    <mergeCell ref="B2825:K2826"/>
    <mergeCell ref="L2825:R2826"/>
    <mergeCell ref="B2545:K2546"/>
    <mergeCell ref="L2545:R2546"/>
    <mergeCell ref="B2601:K2602"/>
    <mergeCell ref="L2601:R2602"/>
    <mergeCell ref="B2656:K2657"/>
    <mergeCell ref="L2656:R2657"/>
    <mergeCell ref="B3056:K3057"/>
    <mergeCell ref="L3056:R3057"/>
    <mergeCell ref="B3110:K3111"/>
    <mergeCell ref="L3110:R3111"/>
    <mergeCell ref="B3164:K3165"/>
    <mergeCell ref="L3164:R3165"/>
    <mergeCell ref="B2886:K2887"/>
    <mergeCell ref="L2886:R2887"/>
    <mergeCell ref="B2941:K2942"/>
    <mergeCell ref="L2941:R2942"/>
    <mergeCell ref="B2995:K2996"/>
    <mergeCell ref="L2995:R2996"/>
  </mergeCells>
  <printOptions horizontalCentered="1" gridLinesSet="0"/>
  <pageMargins left="0.19685039370078741" right="0.19685039370078741" top="0.39370078740157483" bottom="0.39370078740157483" header="0.51181102362204722" footer="0.51181102362204722"/>
  <pageSetup paperSize="9" scale="60" firstPageNumber="35" orientation="landscape" useFirstPageNumber="1" horizontalDpi="4294967292" verticalDpi="4294967292" r:id="rId1"/>
  <headerFooter differentOddEven="1"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7" tint="0.39997558519241921"/>
  </sheetPr>
  <dimension ref="A1:AH110"/>
  <sheetViews>
    <sheetView showGridLines="0" zoomScale="84" zoomScaleNormal="84" workbookViewId="0"/>
  </sheetViews>
  <sheetFormatPr baseColWidth="10" defaultColWidth="24.625" defaultRowHeight="15"/>
  <cols>
    <col min="1" max="1" width="57" style="216" customWidth="1"/>
    <col min="2" max="4" width="7.625" style="415" customWidth="1"/>
    <col min="5" max="5" width="1.625" style="415" customWidth="1"/>
    <col min="6" max="7" width="7.625" style="415" customWidth="1"/>
    <col min="8" max="8" width="7.625" style="377" customWidth="1"/>
    <col min="9" max="10" width="7.625" style="415" customWidth="1"/>
    <col min="11" max="12" width="7.625" style="377" customWidth="1"/>
    <col min="13" max="13" width="7.625" style="413" customWidth="1"/>
    <col min="14" max="14" width="7.625" style="377" customWidth="1"/>
    <col min="15" max="15" width="1.625" style="195" customWidth="1"/>
    <col min="16" max="17" width="7.625" style="415" customWidth="1"/>
    <col min="18" max="18" width="7.625" style="377" customWidth="1"/>
    <col min="19" max="19" width="1" style="195" customWidth="1"/>
    <col min="20" max="20" width="44.625" style="393" customWidth="1"/>
    <col min="21" max="41" width="15.625" style="216" customWidth="1"/>
    <col min="42" max="16384" width="24.625" style="216"/>
  </cols>
  <sheetData>
    <row r="1" spans="1:34" s="200" customFormat="1" ht="24" customHeight="1">
      <c r="A1" s="194" t="s">
        <v>1670</v>
      </c>
      <c r="B1" s="347"/>
      <c r="C1" s="348"/>
      <c r="D1" s="348"/>
      <c r="E1" s="348"/>
      <c r="F1" s="348"/>
      <c r="G1" s="348"/>
      <c r="H1" s="348"/>
      <c r="I1" s="349"/>
      <c r="J1" s="349"/>
      <c r="K1" s="349"/>
      <c r="L1" s="348"/>
      <c r="M1" s="350"/>
      <c r="N1" s="348"/>
      <c r="O1" s="195"/>
      <c r="P1" s="348"/>
      <c r="Q1" s="348"/>
      <c r="R1" s="348"/>
      <c r="S1" s="195"/>
      <c r="T1" s="199" t="s">
        <v>1671</v>
      </c>
      <c r="U1" s="216"/>
    </row>
    <row r="2" spans="1:34" ht="20.25">
      <c r="A2" s="351" t="s">
        <v>2040</v>
      </c>
      <c r="B2" s="349"/>
      <c r="C2" s="349"/>
      <c r="D2" s="349"/>
      <c r="E2" s="352"/>
      <c r="F2" s="349"/>
      <c r="G2" s="349"/>
      <c r="H2" s="349"/>
      <c r="I2" s="353"/>
      <c r="J2" s="353"/>
      <c r="K2" s="353"/>
      <c r="L2" s="353"/>
      <c r="M2" s="354"/>
      <c r="N2" s="353"/>
      <c r="P2" s="349"/>
      <c r="Q2" s="349"/>
      <c r="R2" s="349"/>
      <c r="S2" s="196"/>
      <c r="T2" s="205" t="s">
        <v>2041</v>
      </c>
    </row>
    <row r="3" spans="1:34" ht="20.25">
      <c r="A3" s="355" t="s">
        <v>2042</v>
      </c>
      <c r="B3" s="353"/>
      <c r="C3" s="353"/>
      <c r="D3" s="353"/>
      <c r="E3" s="356"/>
      <c r="F3" s="353"/>
      <c r="G3" s="353"/>
      <c r="H3" s="353"/>
      <c r="I3" s="353"/>
      <c r="J3" s="357"/>
      <c r="K3" s="357"/>
      <c r="L3" s="353"/>
      <c r="M3" s="354"/>
      <c r="N3" s="353"/>
      <c r="P3" s="353"/>
      <c r="Q3" s="353"/>
      <c r="R3" s="353"/>
      <c r="S3" s="196"/>
      <c r="T3" s="358" t="s">
        <v>2043</v>
      </c>
    </row>
    <row r="4" spans="1:34" ht="15.95" customHeight="1">
      <c r="A4" s="359" t="s">
        <v>2044</v>
      </c>
      <c r="B4" s="360"/>
      <c r="C4" s="360"/>
      <c r="D4" s="360"/>
      <c r="E4" s="360"/>
      <c r="F4" s="360"/>
      <c r="G4" s="360"/>
      <c r="H4" s="360"/>
      <c r="I4" s="360"/>
      <c r="J4" s="360"/>
      <c r="K4" s="360"/>
      <c r="L4" s="360"/>
      <c r="M4" s="361"/>
      <c r="N4" s="360"/>
      <c r="O4" s="212"/>
      <c r="P4" s="360"/>
      <c r="Q4" s="360"/>
      <c r="R4" s="360"/>
      <c r="S4" s="212"/>
      <c r="T4" s="362" t="s">
        <v>2045</v>
      </c>
    </row>
    <row r="5" spans="1:34" ht="8.25" customHeight="1">
      <c r="A5" s="217"/>
      <c r="B5" s="2275">
        <v>2020</v>
      </c>
      <c r="C5" s="2276"/>
      <c r="D5" s="2276"/>
      <c r="E5" s="2276"/>
      <c r="F5" s="2276"/>
      <c r="G5" s="2276"/>
      <c r="H5" s="2276"/>
      <c r="I5" s="2276"/>
      <c r="J5" s="2276"/>
      <c r="K5" s="2277"/>
      <c r="L5" s="2275">
        <v>2019</v>
      </c>
      <c r="M5" s="2276"/>
      <c r="N5" s="2276"/>
      <c r="O5" s="2276"/>
      <c r="P5" s="2276"/>
      <c r="Q5" s="2276"/>
      <c r="R5" s="2276"/>
      <c r="S5" s="2277"/>
      <c r="T5" s="218"/>
    </row>
    <row r="6" spans="1:34" ht="15" customHeight="1">
      <c r="A6" s="217"/>
      <c r="B6" s="2278"/>
      <c r="C6" s="2279"/>
      <c r="D6" s="2279"/>
      <c r="E6" s="2279"/>
      <c r="F6" s="2279"/>
      <c r="G6" s="2279"/>
      <c r="H6" s="2279"/>
      <c r="I6" s="2279"/>
      <c r="J6" s="2279"/>
      <c r="K6" s="2280"/>
      <c r="L6" s="2278"/>
      <c r="M6" s="2279"/>
      <c r="N6" s="2279"/>
      <c r="O6" s="2279"/>
      <c r="P6" s="2279"/>
      <c r="Q6" s="2279"/>
      <c r="R6" s="2279"/>
      <c r="S6" s="2280"/>
      <c r="T6" s="218" t="s">
        <v>1570</v>
      </c>
    </row>
    <row r="7" spans="1:34" ht="12" customHeight="1">
      <c r="A7" s="217"/>
      <c r="B7" s="363" t="s">
        <v>45</v>
      </c>
      <c r="C7" s="364" t="s">
        <v>47</v>
      </c>
      <c r="D7" s="364" t="s">
        <v>27</v>
      </c>
      <c r="E7" s="365"/>
      <c r="F7" s="366" t="s">
        <v>28</v>
      </c>
      <c r="G7" s="367" t="s">
        <v>29</v>
      </c>
      <c r="H7" s="367" t="s">
        <v>30</v>
      </c>
      <c r="I7" s="368" t="s">
        <v>23</v>
      </c>
      <c r="J7" s="368" t="s">
        <v>24</v>
      </c>
      <c r="K7" s="368" t="s">
        <v>25</v>
      </c>
      <c r="L7" s="364" t="s">
        <v>1571</v>
      </c>
      <c r="M7" s="364" t="s">
        <v>1676</v>
      </c>
      <c r="N7" s="364" t="s">
        <v>26</v>
      </c>
      <c r="O7" s="368"/>
      <c r="P7" s="363" t="s">
        <v>45</v>
      </c>
      <c r="Q7" s="364" t="s">
        <v>47</v>
      </c>
      <c r="R7" s="364" t="s">
        <v>27</v>
      </c>
      <c r="S7" s="301"/>
      <c r="T7" s="218"/>
    </row>
    <row r="8" spans="1:34" ht="15.75" customHeight="1">
      <c r="A8" s="226"/>
      <c r="B8" s="369" t="s">
        <v>13</v>
      </c>
      <c r="C8" s="370" t="s">
        <v>46</v>
      </c>
      <c r="D8" s="370" t="s">
        <v>12</v>
      </c>
      <c r="E8" s="371"/>
      <c r="F8" s="369" t="s">
        <v>11</v>
      </c>
      <c r="G8" s="372" t="s">
        <v>10</v>
      </c>
      <c r="H8" s="372" t="s">
        <v>9</v>
      </c>
      <c r="I8" s="370" t="s">
        <v>8</v>
      </c>
      <c r="J8" s="370" t="s">
        <v>7</v>
      </c>
      <c r="K8" s="370" t="s">
        <v>6</v>
      </c>
      <c r="L8" s="370" t="s">
        <v>1575</v>
      </c>
      <c r="M8" s="370" t="s">
        <v>1576</v>
      </c>
      <c r="N8" s="370" t="s">
        <v>1577</v>
      </c>
      <c r="O8" s="370"/>
      <c r="P8" s="369" t="s">
        <v>13</v>
      </c>
      <c r="Q8" s="370" t="s">
        <v>46</v>
      </c>
      <c r="R8" s="370" t="s">
        <v>12</v>
      </c>
      <c r="S8" s="373"/>
      <c r="T8" s="234"/>
    </row>
    <row r="9" spans="1:34" ht="19.5" customHeight="1">
      <c r="A9" s="235"/>
      <c r="B9" s="366"/>
      <c r="C9" s="353"/>
      <c r="D9" s="374"/>
      <c r="E9" s="375"/>
      <c r="F9" s="366"/>
      <c r="G9" s="353"/>
      <c r="H9" s="374"/>
      <c r="I9" s="376"/>
      <c r="J9" s="376"/>
      <c r="L9" s="353"/>
      <c r="M9" s="353"/>
      <c r="N9" s="374"/>
      <c r="O9" s="376"/>
      <c r="P9" s="378"/>
      <c r="Q9" s="376"/>
      <c r="R9" s="376"/>
      <c r="S9" s="237"/>
      <c r="T9" s="379"/>
      <c r="U9" s="1741"/>
    </row>
    <row r="10" spans="1:34" s="246" customFormat="1" ht="20.100000000000001" customHeight="1">
      <c r="A10" s="380" t="s">
        <v>164</v>
      </c>
      <c r="B10" s="381" t="s">
        <v>2047</v>
      </c>
      <c r="C10" s="382" t="s">
        <v>2047</v>
      </c>
      <c r="D10" s="382" t="s">
        <v>2046</v>
      </c>
      <c r="E10" s="383"/>
      <c r="F10" s="381" t="s">
        <v>2046</v>
      </c>
      <c r="G10" s="382" t="s">
        <v>2046</v>
      </c>
      <c r="H10" s="382" t="s">
        <v>2047</v>
      </c>
      <c r="I10" s="382" t="s">
        <v>2047</v>
      </c>
      <c r="J10" s="382" t="s">
        <v>2047</v>
      </c>
      <c r="K10" s="382" t="s">
        <v>2047</v>
      </c>
      <c r="L10" s="382" t="s">
        <v>2047</v>
      </c>
      <c r="M10" s="382" t="s">
        <v>2047</v>
      </c>
      <c r="N10" s="382" t="s">
        <v>2047</v>
      </c>
      <c r="O10" s="382"/>
      <c r="P10" s="381" t="s">
        <v>2048</v>
      </c>
      <c r="Q10" s="382" t="s">
        <v>2048</v>
      </c>
      <c r="R10" s="382" t="s">
        <v>2048</v>
      </c>
      <c r="S10" s="244"/>
      <c r="T10" s="384" t="s">
        <v>2049</v>
      </c>
    </row>
    <row r="11" spans="1:34" s="246" customFormat="1" ht="20.100000000000001" customHeight="1">
      <c r="A11" s="385" t="s">
        <v>2050</v>
      </c>
      <c r="B11" s="386" t="s">
        <v>2051</v>
      </c>
      <c r="C11" s="387" t="s">
        <v>2051</v>
      </c>
      <c r="D11" s="387" t="s">
        <v>2051</v>
      </c>
      <c r="E11" s="388"/>
      <c r="F11" s="386" t="s">
        <v>2051</v>
      </c>
      <c r="G11" s="387" t="s">
        <v>2051</v>
      </c>
      <c r="H11" s="387" t="s">
        <v>2051</v>
      </c>
      <c r="I11" s="387" t="s">
        <v>2051</v>
      </c>
      <c r="J11" s="387" t="s">
        <v>2051</v>
      </c>
      <c r="K11" s="387" t="s">
        <v>2051</v>
      </c>
      <c r="L11" s="387" t="s">
        <v>2051</v>
      </c>
      <c r="M11" s="387" t="s">
        <v>2051</v>
      </c>
      <c r="N11" s="387" t="s">
        <v>2051</v>
      </c>
      <c r="O11" s="387"/>
      <c r="P11" s="386" t="s">
        <v>2051</v>
      </c>
      <c r="Q11" s="387" t="s">
        <v>2051</v>
      </c>
      <c r="R11" s="387" t="s">
        <v>2051</v>
      </c>
      <c r="S11" s="251"/>
      <c r="T11" s="389" t="s">
        <v>2052</v>
      </c>
    </row>
    <row r="12" spans="1:34" s="246" customFormat="1" ht="20.100000000000001" customHeight="1">
      <c r="A12" s="385" t="s">
        <v>2053</v>
      </c>
      <c r="B12" s="386" t="s">
        <v>2054</v>
      </c>
      <c r="C12" s="387" t="s">
        <v>2054</v>
      </c>
      <c r="D12" s="387" t="s">
        <v>2054</v>
      </c>
      <c r="E12" s="388"/>
      <c r="F12" s="386" t="s">
        <v>2054</v>
      </c>
      <c r="G12" s="387" t="s">
        <v>2054</v>
      </c>
      <c r="H12" s="387" t="s">
        <v>2054</v>
      </c>
      <c r="I12" s="387" t="s">
        <v>2054</v>
      </c>
      <c r="J12" s="387" t="s">
        <v>2054</v>
      </c>
      <c r="K12" s="387" t="s">
        <v>2054</v>
      </c>
      <c r="L12" s="387" t="s">
        <v>2054</v>
      </c>
      <c r="M12" s="387" t="s">
        <v>2054</v>
      </c>
      <c r="N12" s="387" t="s">
        <v>2054</v>
      </c>
      <c r="O12" s="387"/>
      <c r="P12" s="386" t="s">
        <v>2054</v>
      </c>
      <c r="Q12" s="387" t="s">
        <v>2054</v>
      </c>
      <c r="R12" s="387" t="s">
        <v>2054</v>
      </c>
      <c r="S12" s="251"/>
      <c r="T12" s="389" t="s">
        <v>2055</v>
      </c>
    </row>
    <row r="13" spans="1:34" ht="20.100000000000001" customHeight="1">
      <c r="A13" s="385" t="s">
        <v>2056</v>
      </c>
      <c r="B13" s="386" t="s">
        <v>2054</v>
      </c>
      <c r="C13" s="387" t="s">
        <v>2054</v>
      </c>
      <c r="D13" s="387" t="s">
        <v>2057</v>
      </c>
      <c r="E13" s="388"/>
      <c r="F13" s="386" t="s">
        <v>2057</v>
      </c>
      <c r="G13" s="387" t="s">
        <v>2057</v>
      </c>
      <c r="H13" s="387" t="s">
        <v>2054</v>
      </c>
      <c r="I13" s="387" t="s">
        <v>2054</v>
      </c>
      <c r="J13" s="387" t="s">
        <v>2054</v>
      </c>
      <c r="K13" s="387" t="s">
        <v>2054</v>
      </c>
      <c r="L13" s="387" t="s">
        <v>2054</v>
      </c>
      <c r="M13" s="387" t="s">
        <v>2054</v>
      </c>
      <c r="N13" s="387" t="s">
        <v>2054</v>
      </c>
      <c r="O13" s="387"/>
      <c r="P13" s="386" t="s">
        <v>2058</v>
      </c>
      <c r="Q13" s="387" t="s">
        <v>2058</v>
      </c>
      <c r="R13" s="387" t="s">
        <v>2058</v>
      </c>
      <c r="S13" s="251"/>
      <c r="T13" s="389" t="s">
        <v>2059</v>
      </c>
      <c r="V13" s="246"/>
      <c r="W13" s="246"/>
      <c r="X13" s="246"/>
      <c r="Y13" s="246"/>
      <c r="Z13" s="246"/>
      <c r="AA13" s="246"/>
      <c r="AB13" s="246"/>
      <c r="AC13" s="246"/>
      <c r="AD13" s="246"/>
      <c r="AE13" s="246"/>
      <c r="AF13" s="246"/>
      <c r="AG13" s="246"/>
      <c r="AH13" s="246"/>
    </row>
    <row r="14" spans="1:34" s="246" customFormat="1" ht="20.100000000000001" customHeight="1">
      <c r="A14" s="380" t="s">
        <v>2060</v>
      </c>
      <c r="B14" s="381">
        <v>107.4</v>
      </c>
      <c r="C14" s="382">
        <v>107.5</v>
      </c>
      <c r="D14" s="382">
        <v>107.7</v>
      </c>
      <c r="E14" s="383"/>
      <c r="F14" s="381">
        <v>107.4</v>
      </c>
      <c r="G14" s="382">
        <v>109.4</v>
      </c>
      <c r="H14" s="382">
        <v>109.1</v>
      </c>
      <c r="I14" s="382">
        <v>109.2</v>
      </c>
      <c r="J14" s="382">
        <v>109.1</v>
      </c>
      <c r="K14" s="382">
        <v>109.2</v>
      </c>
      <c r="L14" s="382">
        <v>109.1</v>
      </c>
      <c r="M14" s="382">
        <v>109</v>
      </c>
      <c r="N14" s="382">
        <v>108.9</v>
      </c>
      <c r="O14" s="382"/>
      <c r="P14" s="381">
        <v>109</v>
      </c>
      <c r="Q14" s="382">
        <v>110.1</v>
      </c>
      <c r="R14" s="382">
        <v>111.3</v>
      </c>
      <c r="S14" s="244"/>
      <c r="T14" s="384" t="s">
        <v>2061</v>
      </c>
    </row>
    <row r="15" spans="1:34" ht="20.100000000000001" customHeight="1">
      <c r="A15" s="385" t="s">
        <v>2062</v>
      </c>
      <c r="B15" s="386">
        <v>110.6</v>
      </c>
      <c r="C15" s="387">
        <v>110.4</v>
      </c>
      <c r="D15" s="387">
        <v>110</v>
      </c>
      <c r="E15" s="388"/>
      <c r="F15" s="386">
        <v>109.4</v>
      </c>
      <c r="G15" s="387">
        <v>109.6</v>
      </c>
      <c r="H15" s="387">
        <v>109.1</v>
      </c>
      <c r="I15" s="387">
        <v>109.1</v>
      </c>
      <c r="J15" s="387">
        <v>108.5</v>
      </c>
      <c r="K15" s="387">
        <v>108.6</v>
      </c>
      <c r="L15" s="387">
        <v>107.8</v>
      </c>
      <c r="M15" s="387">
        <v>107.5</v>
      </c>
      <c r="N15" s="387">
        <v>107.3</v>
      </c>
      <c r="O15" s="387"/>
      <c r="P15" s="386">
        <v>107.4</v>
      </c>
      <c r="Q15" s="387">
        <v>107.5</v>
      </c>
      <c r="R15" s="387">
        <v>107.2</v>
      </c>
      <c r="S15" s="251"/>
      <c r="T15" s="389" t="s">
        <v>2063</v>
      </c>
      <c r="V15" s="246"/>
      <c r="W15" s="246"/>
      <c r="X15" s="246"/>
      <c r="Y15" s="246"/>
      <c r="Z15" s="246"/>
      <c r="AA15" s="246"/>
      <c r="AB15" s="246"/>
      <c r="AC15" s="246"/>
      <c r="AD15" s="246"/>
      <c r="AE15" s="246"/>
      <c r="AF15" s="246"/>
      <c r="AG15" s="246"/>
      <c r="AH15" s="246"/>
    </row>
    <row r="16" spans="1:34" ht="20.100000000000001" customHeight="1">
      <c r="A16" s="385" t="s">
        <v>2064</v>
      </c>
      <c r="B16" s="386">
        <v>115.6</v>
      </c>
      <c r="C16" s="387">
        <v>115.6</v>
      </c>
      <c r="D16" s="387">
        <v>115.6</v>
      </c>
      <c r="E16" s="388"/>
      <c r="F16" s="386">
        <v>115.6</v>
      </c>
      <c r="G16" s="387">
        <v>116.7</v>
      </c>
      <c r="H16" s="387">
        <v>116.7</v>
      </c>
      <c r="I16" s="387">
        <v>116.7</v>
      </c>
      <c r="J16" s="387">
        <v>116.7</v>
      </c>
      <c r="K16" s="387">
        <v>116.7</v>
      </c>
      <c r="L16" s="387">
        <v>117.3</v>
      </c>
      <c r="M16" s="387">
        <v>117.3</v>
      </c>
      <c r="N16" s="387">
        <v>117.3</v>
      </c>
      <c r="O16" s="387"/>
      <c r="P16" s="386">
        <v>117.1</v>
      </c>
      <c r="Q16" s="387">
        <v>117.1</v>
      </c>
      <c r="R16" s="387">
        <v>117.1</v>
      </c>
      <c r="S16" s="251"/>
      <c r="T16" s="389" t="s">
        <v>2065</v>
      </c>
      <c r="V16" s="246"/>
      <c r="W16" s="246"/>
      <c r="X16" s="246"/>
      <c r="Y16" s="246"/>
      <c r="Z16" s="246"/>
      <c r="AA16" s="246"/>
      <c r="AB16" s="246"/>
      <c r="AC16" s="246"/>
      <c r="AD16" s="246"/>
      <c r="AE16" s="246"/>
      <c r="AF16" s="246"/>
      <c r="AG16" s="246"/>
      <c r="AH16" s="246"/>
    </row>
    <row r="17" spans="1:34" ht="20.100000000000001" customHeight="1">
      <c r="A17" s="385" t="s">
        <v>2066</v>
      </c>
      <c r="B17" s="386">
        <v>117.3</v>
      </c>
      <c r="C17" s="387">
        <v>117.3</v>
      </c>
      <c r="D17" s="387">
        <v>117.3</v>
      </c>
      <c r="E17" s="388"/>
      <c r="F17" s="386">
        <v>117.3</v>
      </c>
      <c r="G17" s="387">
        <v>117.3</v>
      </c>
      <c r="H17" s="387">
        <v>117.3</v>
      </c>
      <c r="I17" s="387">
        <v>117.3</v>
      </c>
      <c r="J17" s="387">
        <v>117.3</v>
      </c>
      <c r="K17" s="387">
        <v>117.3</v>
      </c>
      <c r="L17" s="387">
        <v>117.3</v>
      </c>
      <c r="M17" s="387">
        <v>117.3</v>
      </c>
      <c r="N17" s="387">
        <v>117.3</v>
      </c>
      <c r="O17" s="387"/>
      <c r="P17" s="386">
        <v>117.3</v>
      </c>
      <c r="Q17" s="387">
        <v>117.3</v>
      </c>
      <c r="R17" s="387">
        <v>117.3</v>
      </c>
      <c r="S17" s="251"/>
      <c r="T17" s="389" t="s">
        <v>2067</v>
      </c>
      <c r="V17" s="246"/>
      <c r="W17" s="246"/>
      <c r="X17" s="246"/>
      <c r="Y17" s="246"/>
      <c r="Z17" s="246"/>
      <c r="AA17" s="246"/>
      <c r="AB17" s="246"/>
      <c r="AC17" s="246"/>
      <c r="AD17" s="246"/>
      <c r="AE17" s="246"/>
      <c r="AF17" s="246"/>
      <c r="AG17" s="246"/>
      <c r="AH17" s="246"/>
    </row>
    <row r="18" spans="1:34" ht="20.100000000000001" customHeight="1">
      <c r="A18" s="385" t="s">
        <v>2068</v>
      </c>
      <c r="B18" s="386">
        <v>101.5</v>
      </c>
      <c r="C18" s="387">
        <v>101.9</v>
      </c>
      <c r="D18" s="387">
        <v>101.9</v>
      </c>
      <c r="E18" s="388"/>
      <c r="F18" s="386">
        <v>101.9</v>
      </c>
      <c r="G18" s="387">
        <v>101.6</v>
      </c>
      <c r="H18" s="387">
        <v>101.6</v>
      </c>
      <c r="I18" s="387">
        <v>101.6</v>
      </c>
      <c r="J18" s="387">
        <v>101.6</v>
      </c>
      <c r="K18" s="387">
        <v>102</v>
      </c>
      <c r="L18" s="387">
        <v>101.7</v>
      </c>
      <c r="M18" s="387">
        <v>101.7</v>
      </c>
      <c r="N18" s="387">
        <v>101.2</v>
      </c>
      <c r="O18" s="387"/>
      <c r="P18" s="386">
        <v>102.1</v>
      </c>
      <c r="Q18" s="387">
        <v>100.8</v>
      </c>
      <c r="R18" s="387">
        <v>100.1</v>
      </c>
      <c r="S18" s="251"/>
      <c r="T18" s="389" t="s">
        <v>2069</v>
      </c>
      <c r="V18" s="246"/>
      <c r="W18" s="246"/>
      <c r="X18" s="246"/>
      <c r="Y18" s="246"/>
      <c r="Z18" s="246"/>
      <c r="AA18" s="246"/>
      <c r="AB18" s="246"/>
      <c r="AC18" s="246"/>
      <c r="AD18" s="246"/>
      <c r="AE18" s="246"/>
      <c r="AF18" s="246"/>
      <c r="AG18" s="246"/>
      <c r="AH18" s="246"/>
    </row>
    <row r="19" spans="1:34" ht="20.100000000000001" customHeight="1">
      <c r="A19" s="385" t="s">
        <v>2070</v>
      </c>
      <c r="B19" s="386">
        <v>110</v>
      </c>
      <c r="C19" s="387">
        <v>110.1</v>
      </c>
      <c r="D19" s="387">
        <v>110.3</v>
      </c>
      <c r="E19" s="388"/>
      <c r="F19" s="386">
        <v>110.3</v>
      </c>
      <c r="G19" s="387">
        <v>110.1</v>
      </c>
      <c r="H19" s="387">
        <v>110.8</v>
      </c>
      <c r="I19" s="387">
        <v>111.4</v>
      </c>
      <c r="J19" s="387">
        <v>111.7</v>
      </c>
      <c r="K19" s="387">
        <v>111.7</v>
      </c>
      <c r="L19" s="387">
        <v>111.7</v>
      </c>
      <c r="M19" s="387">
        <v>110.8</v>
      </c>
      <c r="N19" s="387">
        <v>110.8</v>
      </c>
      <c r="O19" s="387"/>
      <c r="P19" s="386">
        <v>110.8</v>
      </c>
      <c r="Q19" s="387">
        <v>110.4</v>
      </c>
      <c r="R19" s="387">
        <v>109.9</v>
      </c>
      <c r="S19" s="251"/>
      <c r="T19" s="389" t="s">
        <v>2071</v>
      </c>
      <c r="V19" s="246"/>
      <c r="W19" s="246"/>
      <c r="X19" s="246"/>
      <c r="Y19" s="246"/>
      <c r="Z19" s="246"/>
      <c r="AA19" s="246"/>
      <c r="AB19" s="246"/>
      <c r="AC19" s="246"/>
      <c r="AD19" s="246"/>
      <c r="AE19" s="246"/>
      <c r="AF19" s="246"/>
      <c r="AG19" s="246"/>
      <c r="AH19" s="246"/>
    </row>
    <row r="20" spans="1:34" ht="20.100000000000001" customHeight="1">
      <c r="A20" s="390" t="s">
        <v>2072</v>
      </c>
      <c r="B20" s="386">
        <v>112.3</v>
      </c>
      <c r="C20" s="387">
        <v>112.3</v>
      </c>
      <c r="D20" s="387">
        <v>112.3</v>
      </c>
      <c r="E20" s="388"/>
      <c r="F20" s="386">
        <v>112.3</v>
      </c>
      <c r="G20" s="387">
        <v>112.3</v>
      </c>
      <c r="H20" s="387">
        <v>112.3</v>
      </c>
      <c r="I20" s="387">
        <v>112.3</v>
      </c>
      <c r="J20" s="387">
        <v>112.3</v>
      </c>
      <c r="K20" s="387">
        <v>112.3</v>
      </c>
      <c r="L20" s="387">
        <v>112</v>
      </c>
      <c r="M20" s="387">
        <v>112</v>
      </c>
      <c r="N20" s="387">
        <v>112</v>
      </c>
      <c r="O20" s="387"/>
      <c r="P20" s="386">
        <v>112</v>
      </c>
      <c r="Q20" s="387">
        <v>112</v>
      </c>
      <c r="R20" s="387">
        <v>112</v>
      </c>
      <c r="S20" s="251"/>
      <c r="T20" s="389" t="s">
        <v>2073</v>
      </c>
      <c r="V20" s="246"/>
      <c r="W20" s="246"/>
      <c r="X20" s="246"/>
      <c r="Y20" s="246"/>
      <c r="Z20" s="246"/>
      <c r="AA20" s="246"/>
      <c r="AB20" s="246"/>
      <c r="AC20" s="246"/>
      <c r="AD20" s="246"/>
      <c r="AE20" s="246"/>
      <c r="AF20" s="246"/>
      <c r="AG20" s="246"/>
      <c r="AH20" s="246"/>
    </row>
    <row r="21" spans="1:34" s="393" customFormat="1" ht="20.100000000000001" customHeight="1">
      <c r="A21" s="379" t="s">
        <v>2074</v>
      </c>
      <c r="B21" s="386"/>
      <c r="C21" s="387"/>
      <c r="D21" s="387"/>
      <c r="E21" s="388"/>
      <c r="F21" s="386"/>
      <c r="G21" s="387"/>
      <c r="H21" s="387"/>
      <c r="I21" s="387"/>
      <c r="J21" s="387"/>
      <c r="K21" s="387"/>
      <c r="L21" s="387"/>
      <c r="M21" s="387"/>
      <c r="N21" s="387"/>
      <c r="O21" s="387"/>
      <c r="P21" s="386"/>
      <c r="Q21" s="387"/>
      <c r="R21" s="387"/>
      <c r="S21" s="391"/>
      <c r="T21" s="392" t="s">
        <v>2075</v>
      </c>
      <c r="V21" s="246"/>
      <c r="W21" s="246"/>
      <c r="X21" s="246"/>
      <c r="Y21" s="246"/>
      <c r="Z21" s="246"/>
      <c r="AA21" s="246"/>
      <c r="AB21" s="246"/>
      <c r="AC21" s="246"/>
      <c r="AD21" s="246"/>
      <c r="AE21" s="246"/>
      <c r="AF21" s="246"/>
      <c r="AG21" s="246"/>
      <c r="AH21" s="246"/>
    </row>
    <row r="22" spans="1:34" s="393" customFormat="1" ht="20.100000000000001" customHeight="1">
      <c r="A22" s="379" t="s">
        <v>2076</v>
      </c>
      <c r="B22" s="386">
        <v>115.1</v>
      </c>
      <c r="C22" s="387">
        <v>116</v>
      </c>
      <c r="D22" s="387">
        <v>116.9</v>
      </c>
      <c r="E22" s="388"/>
      <c r="F22" s="386">
        <v>116.9</v>
      </c>
      <c r="G22" s="387">
        <v>116.9</v>
      </c>
      <c r="H22" s="387">
        <v>118.3</v>
      </c>
      <c r="I22" s="387">
        <v>118.8</v>
      </c>
      <c r="J22" s="387">
        <v>120.4</v>
      </c>
      <c r="K22" s="387">
        <v>120.7</v>
      </c>
      <c r="L22" s="387">
        <v>120.7</v>
      </c>
      <c r="M22" s="387">
        <v>119.9</v>
      </c>
      <c r="N22" s="387">
        <v>121.2</v>
      </c>
      <c r="O22" s="387"/>
      <c r="P22" s="386">
        <v>121.2</v>
      </c>
      <c r="Q22" s="387">
        <v>121.2</v>
      </c>
      <c r="R22" s="387">
        <v>121</v>
      </c>
      <c r="S22" s="391"/>
      <c r="T22" s="392" t="s">
        <v>2077</v>
      </c>
      <c r="V22" s="246"/>
      <c r="W22" s="246"/>
      <c r="X22" s="246"/>
      <c r="Y22" s="246"/>
      <c r="Z22" s="246"/>
      <c r="AA22" s="246"/>
      <c r="AB22" s="246"/>
      <c r="AC22" s="246"/>
      <c r="AD22" s="246"/>
      <c r="AE22" s="246"/>
      <c r="AF22" s="246"/>
      <c r="AG22" s="246"/>
      <c r="AH22" s="246"/>
    </row>
    <row r="23" spans="1:34" ht="20.100000000000001" customHeight="1">
      <c r="A23" s="385" t="s">
        <v>2078</v>
      </c>
      <c r="B23" s="386">
        <v>101.4</v>
      </c>
      <c r="C23" s="387">
        <v>101.4</v>
      </c>
      <c r="D23" s="387">
        <v>101.4</v>
      </c>
      <c r="E23" s="388"/>
      <c r="F23" s="386">
        <v>101.4</v>
      </c>
      <c r="G23" s="387">
        <v>101.4</v>
      </c>
      <c r="H23" s="387">
        <v>101.4</v>
      </c>
      <c r="I23" s="387">
        <v>101.4</v>
      </c>
      <c r="J23" s="387">
        <v>101.4</v>
      </c>
      <c r="K23" s="387">
        <v>103.8</v>
      </c>
      <c r="L23" s="387">
        <v>103.8</v>
      </c>
      <c r="M23" s="387">
        <v>103.8</v>
      </c>
      <c r="N23" s="387">
        <v>103.8</v>
      </c>
      <c r="O23" s="387"/>
      <c r="P23" s="386">
        <v>103.8</v>
      </c>
      <c r="Q23" s="387">
        <v>103.8</v>
      </c>
      <c r="R23" s="387">
        <v>103.8</v>
      </c>
      <c r="S23" s="251"/>
      <c r="T23" s="389" t="s">
        <v>2079</v>
      </c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</row>
    <row r="24" spans="1:34" ht="20.100000000000001" customHeight="1">
      <c r="A24" s="385" t="s">
        <v>2080</v>
      </c>
      <c r="B24" s="386">
        <v>102.5</v>
      </c>
      <c r="C24" s="387">
        <v>102.5</v>
      </c>
      <c r="D24" s="387">
        <v>102.5</v>
      </c>
      <c r="E24" s="388"/>
      <c r="F24" s="386">
        <v>103.3</v>
      </c>
      <c r="G24" s="387">
        <v>103.3</v>
      </c>
      <c r="H24" s="387">
        <v>103.3</v>
      </c>
      <c r="I24" s="387">
        <v>103.3</v>
      </c>
      <c r="J24" s="387">
        <v>103.3</v>
      </c>
      <c r="K24" s="387">
        <v>103.3</v>
      </c>
      <c r="L24" s="387">
        <v>103.3</v>
      </c>
      <c r="M24" s="387">
        <v>103.3</v>
      </c>
      <c r="N24" s="387">
        <v>103.3</v>
      </c>
      <c r="O24" s="387"/>
      <c r="P24" s="386">
        <v>103.3</v>
      </c>
      <c r="Q24" s="387">
        <v>103.3</v>
      </c>
      <c r="R24" s="387">
        <v>103.3</v>
      </c>
      <c r="S24" s="251"/>
      <c r="T24" s="389" t="s">
        <v>2081</v>
      </c>
      <c r="V24" s="246"/>
      <c r="W24" s="246"/>
      <c r="X24" s="246"/>
      <c r="Y24" s="246"/>
      <c r="Z24" s="246"/>
      <c r="AA24" s="246"/>
      <c r="AB24" s="246"/>
      <c r="AC24" s="246"/>
      <c r="AD24" s="246"/>
      <c r="AE24" s="246"/>
      <c r="AF24" s="246"/>
      <c r="AG24" s="246"/>
      <c r="AH24" s="246"/>
    </row>
    <row r="25" spans="1:34" ht="20.100000000000001" customHeight="1">
      <c r="A25" s="385" t="s">
        <v>2082</v>
      </c>
      <c r="B25" s="386">
        <v>112.7</v>
      </c>
      <c r="C25" s="387">
        <v>112.7</v>
      </c>
      <c r="D25" s="387">
        <v>112.7</v>
      </c>
      <c r="E25" s="388"/>
      <c r="F25" s="386">
        <v>112.7</v>
      </c>
      <c r="G25" s="387">
        <v>123.4</v>
      </c>
      <c r="H25" s="387">
        <v>123.5</v>
      </c>
      <c r="I25" s="387">
        <v>123.5</v>
      </c>
      <c r="J25" s="387">
        <v>123.2</v>
      </c>
      <c r="K25" s="387">
        <v>123.2</v>
      </c>
      <c r="L25" s="387">
        <v>123.2</v>
      </c>
      <c r="M25" s="387">
        <v>123.2</v>
      </c>
      <c r="N25" s="387">
        <v>123.2</v>
      </c>
      <c r="O25" s="387"/>
      <c r="P25" s="386">
        <v>123.2</v>
      </c>
      <c r="Q25" s="387">
        <v>130.19999999999999</v>
      </c>
      <c r="R25" s="387">
        <v>136.9</v>
      </c>
      <c r="S25" s="251"/>
      <c r="T25" s="389" t="s">
        <v>2083</v>
      </c>
      <c r="V25" s="246"/>
      <c r="W25" s="246"/>
      <c r="X25" s="246"/>
      <c r="Y25" s="246"/>
      <c r="Z25" s="246"/>
      <c r="AA25" s="246"/>
      <c r="AB25" s="246"/>
      <c r="AC25" s="246"/>
      <c r="AD25" s="246"/>
      <c r="AE25" s="246"/>
      <c r="AF25" s="246"/>
      <c r="AG25" s="246"/>
      <c r="AH25" s="246"/>
    </row>
    <row r="26" spans="1:34" ht="20.100000000000001" customHeight="1">
      <c r="A26" s="385" t="s">
        <v>2084</v>
      </c>
      <c r="B26" s="386">
        <v>94.3</v>
      </c>
      <c r="C26" s="387">
        <v>94.3</v>
      </c>
      <c r="D26" s="387">
        <v>94.3</v>
      </c>
      <c r="E26" s="388"/>
      <c r="F26" s="386">
        <v>94.2</v>
      </c>
      <c r="G26" s="387">
        <v>94.2</v>
      </c>
      <c r="H26" s="387">
        <v>94.2</v>
      </c>
      <c r="I26" s="387">
        <v>94.3</v>
      </c>
      <c r="J26" s="387">
        <v>94.3</v>
      </c>
      <c r="K26" s="387">
        <v>94.3</v>
      </c>
      <c r="L26" s="387">
        <v>94.3</v>
      </c>
      <c r="M26" s="387">
        <v>94.3</v>
      </c>
      <c r="N26" s="387">
        <v>94.3</v>
      </c>
      <c r="O26" s="387"/>
      <c r="P26" s="386">
        <v>94.3</v>
      </c>
      <c r="Q26" s="387">
        <v>94.3</v>
      </c>
      <c r="R26" s="387">
        <v>94.3</v>
      </c>
      <c r="S26" s="251"/>
      <c r="T26" s="389" t="s">
        <v>2085</v>
      </c>
      <c r="V26" s="246"/>
      <c r="W26" s="246"/>
      <c r="X26" s="246"/>
      <c r="Y26" s="246"/>
      <c r="Z26" s="246"/>
      <c r="AA26" s="246"/>
      <c r="AB26" s="246"/>
      <c r="AC26" s="246"/>
      <c r="AD26" s="246"/>
      <c r="AE26" s="246"/>
      <c r="AF26" s="246"/>
      <c r="AG26" s="246"/>
      <c r="AH26" s="246"/>
    </row>
    <row r="27" spans="1:34" ht="20.100000000000001" customHeight="1">
      <c r="A27" s="385" t="s">
        <v>2086</v>
      </c>
      <c r="B27" s="386">
        <v>111.8</v>
      </c>
      <c r="C27" s="387">
        <v>111.8</v>
      </c>
      <c r="D27" s="387">
        <v>111.8</v>
      </c>
      <c r="E27" s="388"/>
      <c r="F27" s="386">
        <v>111.8</v>
      </c>
      <c r="G27" s="387">
        <v>111.8</v>
      </c>
      <c r="H27" s="387">
        <v>111.8</v>
      </c>
      <c r="I27" s="387">
        <v>111.8</v>
      </c>
      <c r="J27" s="387">
        <v>112</v>
      </c>
      <c r="K27" s="387">
        <v>112</v>
      </c>
      <c r="L27" s="387">
        <v>112.4</v>
      </c>
      <c r="M27" s="387">
        <v>112.4</v>
      </c>
      <c r="N27" s="387">
        <v>112.4</v>
      </c>
      <c r="O27" s="387"/>
      <c r="P27" s="386">
        <v>112.4</v>
      </c>
      <c r="Q27" s="387">
        <v>112.6</v>
      </c>
      <c r="R27" s="387">
        <v>112.6</v>
      </c>
      <c r="S27" s="251"/>
      <c r="T27" s="389" t="s">
        <v>2087</v>
      </c>
      <c r="V27" s="246"/>
      <c r="W27" s="246"/>
      <c r="X27" s="246"/>
      <c r="Y27" s="246"/>
      <c r="Z27" s="246"/>
      <c r="AA27" s="246"/>
      <c r="AB27" s="246"/>
      <c r="AC27" s="246"/>
      <c r="AD27" s="246"/>
      <c r="AE27" s="246"/>
      <c r="AF27" s="246"/>
      <c r="AG27" s="246"/>
      <c r="AH27" s="246"/>
    </row>
    <row r="28" spans="1:34" ht="20.100000000000001" customHeight="1">
      <c r="A28" s="385" t="s">
        <v>2088</v>
      </c>
      <c r="B28" s="386">
        <v>109.5</v>
      </c>
      <c r="C28" s="387">
        <v>109.7</v>
      </c>
      <c r="D28" s="387">
        <v>109.8</v>
      </c>
      <c r="E28" s="388"/>
      <c r="F28" s="386">
        <v>110.1</v>
      </c>
      <c r="G28" s="387">
        <v>109.9</v>
      </c>
      <c r="H28" s="387">
        <v>109.9</v>
      </c>
      <c r="I28" s="387">
        <v>110.2</v>
      </c>
      <c r="J28" s="387">
        <v>110.6</v>
      </c>
      <c r="K28" s="387">
        <v>110.5</v>
      </c>
      <c r="L28" s="387">
        <v>109.7</v>
      </c>
      <c r="M28" s="387">
        <v>109.6</v>
      </c>
      <c r="N28" s="387">
        <v>109.5</v>
      </c>
      <c r="O28" s="387"/>
      <c r="P28" s="386">
        <v>109.6</v>
      </c>
      <c r="Q28" s="387">
        <v>109.7</v>
      </c>
      <c r="R28" s="387">
        <v>109.7</v>
      </c>
      <c r="S28" s="251"/>
      <c r="T28" s="389" t="s">
        <v>2089</v>
      </c>
      <c r="V28" s="246"/>
      <c r="W28" s="246"/>
      <c r="X28" s="246"/>
      <c r="Y28" s="246"/>
      <c r="Z28" s="246"/>
      <c r="AA28" s="246"/>
      <c r="AB28" s="246"/>
      <c r="AC28" s="246"/>
      <c r="AD28" s="246"/>
      <c r="AE28" s="246"/>
      <c r="AF28" s="246"/>
      <c r="AG28" s="246"/>
      <c r="AH28" s="246"/>
    </row>
    <row r="29" spans="1:34" ht="20.100000000000001" customHeight="1">
      <c r="A29" s="385" t="s">
        <v>2090</v>
      </c>
      <c r="B29" s="386">
        <v>89.4</v>
      </c>
      <c r="C29" s="387">
        <v>90.8</v>
      </c>
      <c r="D29" s="387">
        <v>94.1</v>
      </c>
      <c r="E29" s="388"/>
      <c r="F29" s="386">
        <v>92.4</v>
      </c>
      <c r="G29" s="387">
        <v>95.8</v>
      </c>
      <c r="H29" s="387">
        <v>93.1</v>
      </c>
      <c r="I29" s="387">
        <v>93.8</v>
      </c>
      <c r="J29" s="387">
        <v>93.8</v>
      </c>
      <c r="K29" s="387">
        <v>93.8</v>
      </c>
      <c r="L29" s="387">
        <v>97.8</v>
      </c>
      <c r="M29" s="387">
        <v>96.4</v>
      </c>
      <c r="N29" s="387">
        <v>96.4</v>
      </c>
      <c r="O29" s="387"/>
      <c r="P29" s="386">
        <v>97.8</v>
      </c>
      <c r="Q29" s="387">
        <v>97.9</v>
      </c>
      <c r="R29" s="387">
        <v>101.2</v>
      </c>
      <c r="S29" s="251"/>
      <c r="T29" s="389" t="s">
        <v>2091</v>
      </c>
      <c r="V29" s="246"/>
      <c r="W29" s="246"/>
      <c r="X29" s="246"/>
      <c r="Y29" s="246"/>
      <c r="Z29" s="246"/>
      <c r="AA29" s="246"/>
      <c r="AB29" s="246"/>
      <c r="AC29" s="246"/>
      <c r="AD29" s="246"/>
      <c r="AE29" s="246"/>
      <c r="AF29" s="246"/>
      <c r="AG29" s="246"/>
      <c r="AH29" s="246"/>
    </row>
    <row r="30" spans="1:34" s="246" customFormat="1" ht="20.100000000000001" customHeight="1">
      <c r="A30" s="385" t="s">
        <v>2092</v>
      </c>
      <c r="B30" s="386">
        <v>99.7</v>
      </c>
      <c r="C30" s="387">
        <v>99.7</v>
      </c>
      <c r="D30" s="387">
        <v>99.7</v>
      </c>
      <c r="E30" s="388"/>
      <c r="F30" s="386">
        <v>99.6</v>
      </c>
      <c r="G30" s="387">
        <v>99.6</v>
      </c>
      <c r="H30" s="387">
        <v>99.7</v>
      </c>
      <c r="I30" s="387">
        <v>99.7</v>
      </c>
      <c r="J30" s="387">
        <v>100.2</v>
      </c>
      <c r="K30" s="387">
        <v>100.1</v>
      </c>
      <c r="L30" s="387">
        <v>100</v>
      </c>
      <c r="M30" s="387">
        <v>101.6</v>
      </c>
      <c r="N30" s="387">
        <v>101.6</v>
      </c>
      <c r="O30" s="387"/>
      <c r="P30" s="386">
        <v>101.6</v>
      </c>
      <c r="Q30" s="387">
        <v>101.6</v>
      </c>
      <c r="R30" s="387">
        <v>101.6</v>
      </c>
      <c r="S30" s="251"/>
      <c r="T30" s="389" t="s">
        <v>2093</v>
      </c>
    </row>
    <row r="31" spans="1:34" ht="20.100000000000001" customHeight="1">
      <c r="A31" s="385" t="s">
        <v>2094</v>
      </c>
      <c r="B31" s="386">
        <v>100.4</v>
      </c>
      <c r="C31" s="387">
        <v>100.5</v>
      </c>
      <c r="D31" s="387">
        <v>100.5</v>
      </c>
      <c r="E31" s="388"/>
      <c r="F31" s="386">
        <v>100.5</v>
      </c>
      <c r="G31" s="387">
        <v>100.4</v>
      </c>
      <c r="H31" s="387">
        <v>100.4</v>
      </c>
      <c r="I31" s="387">
        <v>100.4</v>
      </c>
      <c r="J31" s="387">
        <v>100.4</v>
      </c>
      <c r="K31" s="387">
        <v>100.4</v>
      </c>
      <c r="L31" s="387">
        <v>100.4</v>
      </c>
      <c r="M31" s="387">
        <v>100.4</v>
      </c>
      <c r="N31" s="387">
        <v>100.2</v>
      </c>
      <c r="O31" s="387"/>
      <c r="P31" s="386">
        <v>100.2</v>
      </c>
      <c r="Q31" s="387">
        <v>100.2</v>
      </c>
      <c r="R31" s="387">
        <v>100.4</v>
      </c>
      <c r="S31" s="394"/>
      <c r="T31" s="389" t="s">
        <v>2095</v>
      </c>
      <c r="V31" s="246"/>
      <c r="W31" s="246"/>
      <c r="X31" s="246"/>
      <c r="Y31" s="246"/>
      <c r="Z31" s="246"/>
      <c r="AA31" s="246"/>
      <c r="AB31" s="246"/>
      <c r="AC31" s="246"/>
      <c r="AD31" s="246"/>
      <c r="AE31" s="246"/>
      <c r="AF31" s="246"/>
      <c r="AG31" s="246"/>
      <c r="AH31" s="246"/>
    </row>
    <row r="32" spans="1:34" ht="20.100000000000001" customHeight="1">
      <c r="A32" s="385" t="s">
        <v>2096</v>
      </c>
      <c r="B32" s="386">
        <v>113.2</v>
      </c>
      <c r="C32" s="387">
        <v>113.3</v>
      </c>
      <c r="D32" s="387">
        <v>112.9</v>
      </c>
      <c r="E32" s="388"/>
      <c r="F32" s="386">
        <v>112.9</v>
      </c>
      <c r="G32" s="387">
        <v>112.9</v>
      </c>
      <c r="H32" s="387">
        <v>111.8</v>
      </c>
      <c r="I32" s="387">
        <v>111.8</v>
      </c>
      <c r="J32" s="387">
        <v>111.8</v>
      </c>
      <c r="K32" s="387">
        <v>111.8</v>
      </c>
      <c r="L32" s="387">
        <v>110.7</v>
      </c>
      <c r="M32" s="387">
        <v>110.7</v>
      </c>
      <c r="N32" s="387">
        <v>110.7</v>
      </c>
      <c r="O32" s="387"/>
      <c r="P32" s="386">
        <v>110.7</v>
      </c>
      <c r="Q32" s="387">
        <v>110.7</v>
      </c>
      <c r="R32" s="387">
        <v>110.7</v>
      </c>
      <c r="S32" s="394"/>
      <c r="T32" s="389" t="s">
        <v>2097</v>
      </c>
      <c r="V32" s="246"/>
      <c r="W32" s="246"/>
      <c r="X32" s="246"/>
      <c r="Y32" s="246"/>
      <c r="Z32" s="246"/>
      <c r="AA32" s="246"/>
      <c r="AB32" s="246"/>
      <c r="AC32" s="246"/>
      <c r="AD32" s="246"/>
      <c r="AE32" s="246"/>
      <c r="AF32" s="246"/>
      <c r="AG32" s="246"/>
      <c r="AH32" s="246"/>
    </row>
    <row r="33" spans="1:34" ht="20.100000000000001" customHeight="1">
      <c r="A33" s="385" t="s">
        <v>2098</v>
      </c>
      <c r="B33" s="386">
        <v>103.1</v>
      </c>
      <c r="C33" s="387">
        <v>103.1</v>
      </c>
      <c r="D33" s="387">
        <v>103.1</v>
      </c>
      <c r="E33" s="388"/>
      <c r="F33" s="386">
        <v>103.1</v>
      </c>
      <c r="G33" s="387">
        <v>103.1</v>
      </c>
      <c r="H33" s="387">
        <v>103.1</v>
      </c>
      <c r="I33" s="387">
        <v>103.1</v>
      </c>
      <c r="J33" s="387">
        <v>103.1</v>
      </c>
      <c r="K33" s="387">
        <v>103.1</v>
      </c>
      <c r="L33" s="387">
        <v>103.1</v>
      </c>
      <c r="M33" s="387">
        <v>103.1</v>
      </c>
      <c r="N33" s="387">
        <v>103.1</v>
      </c>
      <c r="O33" s="387"/>
      <c r="P33" s="386">
        <v>103.1</v>
      </c>
      <c r="Q33" s="387">
        <v>103.1</v>
      </c>
      <c r="R33" s="387">
        <v>103.1</v>
      </c>
      <c r="S33" s="394"/>
      <c r="T33" s="389" t="s">
        <v>2099</v>
      </c>
      <c r="V33" s="246"/>
      <c r="W33" s="246"/>
      <c r="X33" s="246"/>
      <c r="Y33" s="246"/>
      <c r="Z33" s="246"/>
      <c r="AA33" s="246"/>
      <c r="AB33" s="246"/>
      <c r="AC33" s="246"/>
      <c r="AD33" s="246"/>
      <c r="AE33" s="246"/>
      <c r="AF33" s="246"/>
      <c r="AG33" s="246"/>
      <c r="AH33" s="246"/>
    </row>
    <row r="34" spans="1:34" ht="20.100000000000001" customHeight="1">
      <c r="A34" s="385" t="s">
        <v>2100</v>
      </c>
      <c r="B34" s="386">
        <v>99.5</v>
      </c>
      <c r="C34" s="387">
        <v>99.5</v>
      </c>
      <c r="D34" s="387">
        <v>99.5</v>
      </c>
      <c r="E34" s="388"/>
      <c r="F34" s="386">
        <v>99.5</v>
      </c>
      <c r="G34" s="387">
        <v>99.5</v>
      </c>
      <c r="H34" s="387">
        <v>99.5</v>
      </c>
      <c r="I34" s="387">
        <v>99.5</v>
      </c>
      <c r="J34" s="387">
        <v>99.5</v>
      </c>
      <c r="K34" s="387">
        <v>99.5</v>
      </c>
      <c r="L34" s="387">
        <v>99.4</v>
      </c>
      <c r="M34" s="387">
        <v>99.4</v>
      </c>
      <c r="N34" s="387">
        <v>99.4</v>
      </c>
      <c r="O34" s="387"/>
      <c r="P34" s="386">
        <v>99.4</v>
      </c>
      <c r="Q34" s="387">
        <v>99.4</v>
      </c>
      <c r="R34" s="387">
        <v>99.4</v>
      </c>
      <c r="S34" s="394"/>
      <c r="T34" s="389" t="s">
        <v>2101</v>
      </c>
      <c r="V34" s="246"/>
      <c r="W34" s="246"/>
      <c r="X34" s="246"/>
      <c r="Y34" s="246"/>
      <c r="Z34" s="246"/>
      <c r="AA34" s="246"/>
      <c r="AB34" s="246"/>
      <c r="AC34" s="246"/>
      <c r="AD34" s="246"/>
      <c r="AE34" s="246"/>
      <c r="AF34" s="246"/>
      <c r="AG34" s="246"/>
      <c r="AH34" s="246"/>
    </row>
    <row r="35" spans="1:34" ht="20.100000000000001" customHeight="1">
      <c r="A35" s="385" t="s">
        <v>2102</v>
      </c>
      <c r="B35" s="386">
        <v>100.4</v>
      </c>
      <c r="C35" s="387">
        <v>100.4</v>
      </c>
      <c r="D35" s="387">
        <v>100.4</v>
      </c>
      <c r="E35" s="388"/>
      <c r="F35" s="386">
        <v>100.4</v>
      </c>
      <c r="G35" s="387">
        <v>100.4</v>
      </c>
      <c r="H35" s="387">
        <v>100.4</v>
      </c>
      <c r="I35" s="387">
        <v>100.4</v>
      </c>
      <c r="J35" s="387">
        <v>100.4</v>
      </c>
      <c r="K35" s="387">
        <v>100.4</v>
      </c>
      <c r="L35" s="387">
        <v>100.4</v>
      </c>
      <c r="M35" s="387">
        <v>100.4</v>
      </c>
      <c r="N35" s="387">
        <v>100.4</v>
      </c>
      <c r="O35" s="387"/>
      <c r="P35" s="386">
        <v>100.4</v>
      </c>
      <c r="Q35" s="387">
        <v>100.4</v>
      </c>
      <c r="R35" s="387">
        <v>100.4</v>
      </c>
      <c r="S35" s="251"/>
      <c r="T35" s="389" t="s">
        <v>2103</v>
      </c>
      <c r="V35" s="246"/>
      <c r="W35" s="246"/>
      <c r="X35" s="246"/>
      <c r="Y35" s="246"/>
      <c r="Z35" s="246"/>
      <c r="AA35" s="246"/>
      <c r="AB35" s="246"/>
      <c r="AC35" s="246"/>
      <c r="AD35" s="246"/>
      <c r="AE35" s="246"/>
      <c r="AF35" s="246"/>
      <c r="AG35" s="246"/>
      <c r="AH35" s="246"/>
    </row>
    <row r="36" spans="1:34" ht="20.100000000000001" customHeight="1">
      <c r="A36" s="385" t="s">
        <v>2104</v>
      </c>
      <c r="B36" s="386">
        <v>110.3</v>
      </c>
      <c r="C36" s="387">
        <v>110.3</v>
      </c>
      <c r="D36" s="387">
        <v>110.3</v>
      </c>
      <c r="E36" s="388"/>
      <c r="F36" s="386">
        <v>110.5</v>
      </c>
      <c r="G36" s="387">
        <v>110.7</v>
      </c>
      <c r="H36" s="387">
        <v>110.4</v>
      </c>
      <c r="I36" s="387">
        <v>110.7</v>
      </c>
      <c r="J36" s="387">
        <v>110.7</v>
      </c>
      <c r="K36" s="387">
        <v>110.7</v>
      </c>
      <c r="L36" s="387">
        <v>110.7</v>
      </c>
      <c r="M36" s="387">
        <v>110.7</v>
      </c>
      <c r="N36" s="387">
        <v>110.7</v>
      </c>
      <c r="O36" s="387"/>
      <c r="P36" s="386">
        <v>110.7</v>
      </c>
      <c r="Q36" s="387">
        <v>110.7</v>
      </c>
      <c r="R36" s="387">
        <v>110.7</v>
      </c>
      <c r="S36" s="251"/>
      <c r="T36" s="389" t="s">
        <v>2105</v>
      </c>
      <c r="V36" s="246"/>
      <c r="W36" s="246"/>
      <c r="X36" s="246"/>
      <c r="Y36" s="246"/>
      <c r="Z36" s="246"/>
      <c r="AA36" s="246"/>
      <c r="AB36" s="246"/>
      <c r="AC36" s="246"/>
      <c r="AD36" s="246"/>
      <c r="AE36" s="246"/>
      <c r="AF36" s="246"/>
      <c r="AG36" s="246"/>
      <c r="AH36" s="246"/>
    </row>
    <row r="37" spans="1:34" s="246" customFormat="1" ht="20.100000000000001" customHeight="1">
      <c r="A37" s="385" t="s">
        <v>2106</v>
      </c>
      <c r="B37" s="386">
        <v>102.7</v>
      </c>
      <c r="C37" s="387">
        <v>102.7</v>
      </c>
      <c r="D37" s="387">
        <v>102.7</v>
      </c>
      <c r="E37" s="388"/>
      <c r="F37" s="386">
        <v>102.7</v>
      </c>
      <c r="G37" s="387">
        <v>102.7</v>
      </c>
      <c r="H37" s="387">
        <v>102.7</v>
      </c>
      <c r="I37" s="387">
        <v>102.7</v>
      </c>
      <c r="J37" s="387">
        <v>102.7</v>
      </c>
      <c r="K37" s="387">
        <v>102.7</v>
      </c>
      <c r="L37" s="387">
        <v>102.7</v>
      </c>
      <c r="M37" s="387">
        <v>102.7</v>
      </c>
      <c r="N37" s="387">
        <v>102.7</v>
      </c>
      <c r="O37" s="387"/>
      <c r="P37" s="386">
        <v>102.7</v>
      </c>
      <c r="Q37" s="387">
        <v>102.7</v>
      </c>
      <c r="R37" s="387">
        <v>102.7</v>
      </c>
      <c r="S37" s="244"/>
      <c r="T37" s="389" t="s">
        <v>2107</v>
      </c>
    </row>
    <row r="38" spans="1:34" ht="20.100000000000001" customHeight="1">
      <c r="A38" s="380" t="s">
        <v>2108</v>
      </c>
      <c r="B38" s="381">
        <v>115.3</v>
      </c>
      <c r="C38" s="382">
        <v>115.3</v>
      </c>
      <c r="D38" s="382">
        <v>115.3</v>
      </c>
      <c r="E38" s="383"/>
      <c r="F38" s="381">
        <v>115.3</v>
      </c>
      <c r="G38" s="382">
        <v>115.3</v>
      </c>
      <c r="H38" s="382">
        <v>115.3</v>
      </c>
      <c r="I38" s="382">
        <v>115.3</v>
      </c>
      <c r="J38" s="382">
        <v>115.3</v>
      </c>
      <c r="K38" s="382">
        <v>115.3</v>
      </c>
      <c r="L38" s="382">
        <v>115.3</v>
      </c>
      <c r="M38" s="382">
        <v>115.3</v>
      </c>
      <c r="N38" s="382">
        <v>115.3</v>
      </c>
      <c r="O38" s="382"/>
      <c r="P38" s="381">
        <v>115.3</v>
      </c>
      <c r="Q38" s="382">
        <v>115.3</v>
      </c>
      <c r="R38" s="382">
        <v>115.3</v>
      </c>
      <c r="S38" s="251"/>
      <c r="T38" s="384" t="s">
        <v>2109</v>
      </c>
      <c r="V38" s="246"/>
      <c r="W38" s="246"/>
      <c r="X38" s="246"/>
      <c r="Y38" s="246"/>
      <c r="Z38" s="246"/>
      <c r="AA38" s="246"/>
      <c r="AB38" s="246"/>
      <c r="AC38" s="246"/>
      <c r="AD38" s="246"/>
      <c r="AE38" s="246"/>
      <c r="AF38" s="246"/>
      <c r="AG38" s="246"/>
      <c r="AH38" s="246"/>
    </row>
    <row r="39" spans="1:34" s="246" customFormat="1" ht="20.100000000000001" customHeight="1">
      <c r="A39" s="385" t="s">
        <v>2108</v>
      </c>
      <c r="B39" s="386">
        <v>115.3</v>
      </c>
      <c r="C39" s="387">
        <v>115.3</v>
      </c>
      <c r="D39" s="387">
        <v>115.3</v>
      </c>
      <c r="E39" s="388"/>
      <c r="F39" s="386">
        <v>115.3</v>
      </c>
      <c r="G39" s="387">
        <v>115.3</v>
      </c>
      <c r="H39" s="387">
        <v>115.3</v>
      </c>
      <c r="I39" s="387">
        <v>115.3</v>
      </c>
      <c r="J39" s="387">
        <v>115.3</v>
      </c>
      <c r="K39" s="387">
        <v>115.3</v>
      </c>
      <c r="L39" s="387">
        <v>115.3</v>
      </c>
      <c r="M39" s="387">
        <v>115.3</v>
      </c>
      <c r="N39" s="387">
        <v>115.3</v>
      </c>
      <c r="O39" s="387"/>
      <c r="P39" s="386">
        <v>115.3</v>
      </c>
      <c r="Q39" s="387">
        <v>115.3</v>
      </c>
      <c r="R39" s="387">
        <v>115.3</v>
      </c>
      <c r="S39" s="244"/>
      <c r="T39" s="389" t="s">
        <v>2109</v>
      </c>
    </row>
    <row r="40" spans="1:34" ht="20.100000000000001" customHeight="1">
      <c r="A40" s="380" t="s">
        <v>2110</v>
      </c>
      <c r="B40" s="381">
        <v>119</v>
      </c>
      <c r="C40" s="382">
        <v>119</v>
      </c>
      <c r="D40" s="382">
        <v>119</v>
      </c>
      <c r="E40" s="383"/>
      <c r="F40" s="381">
        <v>119</v>
      </c>
      <c r="G40" s="382">
        <v>119</v>
      </c>
      <c r="H40" s="382">
        <v>119</v>
      </c>
      <c r="I40" s="382">
        <v>119</v>
      </c>
      <c r="J40" s="382">
        <v>119</v>
      </c>
      <c r="K40" s="382">
        <v>119</v>
      </c>
      <c r="L40" s="382">
        <v>119</v>
      </c>
      <c r="M40" s="382">
        <v>119</v>
      </c>
      <c r="N40" s="382">
        <v>119</v>
      </c>
      <c r="O40" s="382"/>
      <c r="P40" s="381">
        <v>119</v>
      </c>
      <c r="Q40" s="382">
        <v>119</v>
      </c>
      <c r="R40" s="382">
        <v>119</v>
      </c>
      <c r="S40" s="251"/>
      <c r="T40" s="384" t="s">
        <v>2111</v>
      </c>
      <c r="V40" s="246"/>
      <c r="W40" s="246"/>
      <c r="X40" s="246"/>
      <c r="Y40" s="246"/>
      <c r="Z40" s="246"/>
      <c r="AA40" s="246"/>
      <c r="AB40" s="246"/>
      <c r="AC40" s="246"/>
      <c r="AD40" s="246"/>
      <c r="AE40" s="246"/>
      <c r="AF40" s="246"/>
      <c r="AG40" s="246"/>
      <c r="AH40" s="246"/>
    </row>
    <row r="41" spans="1:34" ht="20.100000000000001" customHeight="1">
      <c r="A41" s="385" t="s">
        <v>2110</v>
      </c>
      <c r="B41" s="386">
        <v>119</v>
      </c>
      <c r="C41" s="387">
        <v>119</v>
      </c>
      <c r="D41" s="387">
        <v>119</v>
      </c>
      <c r="E41" s="388"/>
      <c r="F41" s="386">
        <v>119</v>
      </c>
      <c r="G41" s="387">
        <v>119</v>
      </c>
      <c r="H41" s="387">
        <v>119</v>
      </c>
      <c r="I41" s="387">
        <v>119</v>
      </c>
      <c r="J41" s="387">
        <v>119</v>
      </c>
      <c r="K41" s="387">
        <v>119</v>
      </c>
      <c r="L41" s="387">
        <v>119</v>
      </c>
      <c r="M41" s="387">
        <v>119</v>
      </c>
      <c r="N41" s="387">
        <v>119</v>
      </c>
      <c r="O41" s="387"/>
      <c r="P41" s="386">
        <v>119</v>
      </c>
      <c r="Q41" s="387">
        <v>119</v>
      </c>
      <c r="R41" s="387">
        <v>119</v>
      </c>
      <c r="S41" s="251"/>
      <c r="T41" s="389" t="s">
        <v>2111</v>
      </c>
      <c r="V41" s="246"/>
      <c r="W41" s="246"/>
      <c r="X41" s="246"/>
      <c r="Y41" s="246"/>
      <c r="Z41" s="246"/>
      <c r="AA41" s="246"/>
      <c r="AB41" s="246"/>
      <c r="AC41" s="246"/>
      <c r="AD41" s="246"/>
      <c r="AE41" s="246"/>
      <c r="AF41" s="246"/>
      <c r="AG41" s="246"/>
      <c r="AH41" s="246"/>
    </row>
    <row r="42" spans="1:34" ht="12.75" customHeight="1">
      <c r="A42" s="285"/>
      <c r="B42" s="395"/>
      <c r="C42" s="396"/>
      <c r="D42" s="397"/>
      <c r="E42" s="398"/>
      <c r="F42" s="399"/>
      <c r="G42" s="400"/>
      <c r="H42" s="399"/>
      <c r="I42" s="401"/>
      <c r="J42" s="401"/>
      <c r="K42" s="401"/>
      <c r="L42" s="399"/>
      <c r="M42" s="402"/>
      <c r="N42" s="399"/>
      <c r="O42" s="403"/>
      <c r="P42" s="404"/>
      <c r="Q42" s="401"/>
      <c r="R42" s="401"/>
      <c r="S42" s="262"/>
      <c r="T42" s="405"/>
      <c r="V42" s="246"/>
      <c r="W42" s="246"/>
      <c r="X42" s="246"/>
      <c r="Y42" s="246"/>
      <c r="Z42" s="246"/>
      <c r="AA42" s="246"/>
      <c r="AB42" s="246"/>
      <c r="AC42" s="246"/>
      <c r="AD42" s="246"/>
      <c r="AE42" s="246"/>
      <c r="AF42" s="246"/>
      <c r="AG42" s="246"/>
      <c r="AH42" s="246"/>
    </row>
    <row r="43" spans="1:34" ht="20.100000000000001" customHeight="1">
      <c r="A43" s="216" t="s">
        <v>1891</v>
      </c>
      <c r="B43" s="406"/>
      <c r="C43" s="406"/>
      <c r="D43" s="407"/>
      <c r="E43" s="408"/>
      <c r="F43" s="387"/>
      <c r="G43" s="377"/>
      <c r="H43" s="387"/>
      <c r="I43" s="387"/>
      <c r="J43" s="387"/>
      <c r="K43" s="387"/>
      <c r="L43" s="387"/>
      <c r="M43" s="409"/>
      <c r="N43" s="387"/>
      <c r="O43" s="198"/>
      <c r="P43" s="410"/>
      <c r="Q43" s="410"/>
      <c r="R43" s="410"/>
      <c r="S43" s="196"/>
      <c r="T43" s="411" t="s">
        <v>2112</v>
      </c>
      <c r="V43" s="246"/>
      <c r="W43" s="246"/>
      <c r="X43" s="246"/>
      <c r="Y43" s="246"/>
      <c r="Z43" s="246"/>
      <c r="AA43" s="246"/>
      <c r="AB43" s="246"/>
      <c r="AC43" s="246"/>
      <c r="AD43" s="246"/>
      <c r="AE43" s="246"/>
      <c r="AF43" s="246"/>
      <c r="AG43" s="246"/>
      <c r="AH43" s="246"/>
    </row>
    <row r="44" spans="1:34" ht="20.100000000000001" customHeight="1">
      <c r="A44" s="264"/>
      <c r="B44" s="406"/>
      <c r="C44" s="406"/>
      <c r="D44" s="412"/>
      <c r="E44" s="406"/>
      <c r="F44" s="377"/>
      <c r="G44" s="377"/>
      <c r="I44" s="377"/>
      <c r="J44" s="377"/>
      <c r="O44" s="198"/>
      <c r="P44" s="377"/>
      <c r="Q44" s="377"/>
      <c r="S44" s="198"/>
      <c r="T44" s="256"/>
      <c r="V44" s="246"/>
      <c r="W44" s="246"/>
      <c r="X44" s="246"/>
      <c r="Y44" s="246"/>
      <c r="Z44" s="246"/>
      <c r="AA44" s="246"/>
      <c r="AB44" s="246"/>
      <c r="AC44" s="246"/>
      <c r="AD44" s="246"/>
      <c r="AE44" s="246"/>
      <c r="AF44" s="246"/>
      <c r="AG44" s="246"/>
      <c r="AH44" s="246"/>
    </row>
    <row r="45" spans="1:34" ht="20.100000000000001" customHeight="1">
      <c r="A45" s="264"/>
      <c r="B45" s="406"/>
      <c r="C45" s="406"/>
      <c r="D45" s="407"/>
      <c r="E45" s="377"/>
      <c r="F45" s="377"/>
      <c r="G45" s="377"/>
      <c r="I45" s="377"/>
      <c r="J45" s="377"/>
      <c r="P45" s="377"/>
      <c r="Q45" s="377"/>
      <c r="S45" s="414"/>
      <c r="V45" s="246"/>
      <c r="W45" s="246"/>
      <c r="X45" s="246"/>
      <c r="Y45" s="246"/>
      <c r="Z45" s="246"/>
      <c r="AA45" s="246"/>
      <c r="AB45" s="246"/>
      <c r="AC45" s="246"/>
      <c r="AD45" s="246"/>
      <c r="AE45" s="246"/>
      <c r="AF45" s="246"/>
      <c r="AG45" s="246"/>
      <c r="AH45" s="246"/>
    </row>
    <row r="46" spans="1:34" ht="20.100000000000001" customHeight="1">
      <c r="A46" s="264"/>
      <c r="B46" s="406"/>
      <c r="C46" s="406"/>
      <c r="D46" s="406"/>
      <c r="E46" s="406"/>
      <c r="F46" s="406"/>
      <c r="H46" s="406"/>
      <c r="I46" s="406"/>
      <c r="J46" s="406"/>
      <c r="K46" s="406"/>
      <c r="L46" s="406"/>
      <c r="M46" s="416"/>
      <c r="N46" s="406"/>
      <c r="O46" s="198"/>
      <c r="P46" s="406"/>
      <c r="Q46" s="406"/>
      <c r="R46" s="406"/>
      <c r="S46" s="417"/>
      <c r="T46" s="257"/>
      <c r="V46" s="246"/>
      <c r="W46" s="246"/>
      <c r="X46" s="246"/>
      <c r="Y46" s="246"/>
      <c r="Z46" s="246"/>
      <c r="AA46" s="246"/>
      <c r="AB46" s="246"/>
      <c r="AC46" s="246"/>
      <c r="AD46" s="246"/>
      <c r="AE46" s="246"/>
      <c r="AF46" s="246"/>
      <c r="AG46" s="246"/>
      <c r="AH46" s="246"/>
    </row>
    <row r="47" spans="1:34" ht="20.100000000000001" customHeight="1">
      <c r="A47" s="264"/>
      <c r="B47" s="406"/>
      <c r="C47" s="406"/>
      <c r="D47" s="406"/>
      <c r="E47" s="406"/>
      <c r="F47" s="406"/>
      <c r="H47" s="406"/>
      <c r="I47" s="406"/>
      <c r="J47" s="406"/>
      <c r="K47" s="406"/>
      <c r="L47" s="406"/>
      <c r="M47" s="416"/>
      <c r="N47" s="406"/>
      <c r="O47" s="414"/>
      <c r="P47" s="406"/>
      <c r="Q47" s="406"/>
      <c r="R47" s="406"/>
      <c r="S47" s="417"/>
      <c r="T47" s="257"/>
      <c r="V47" s="246"/>
      <c r="W47" s="246"/>
      <c r="X47" s="246"/>
      <c r="Y47" s="246"/>
      <c r="Z47" s="246"/>
      <c r="AA47" s="246"/>
      <c r="AB47" s="246"/>
      <c r="AC47" s="246"/>
      <c r="AD47" s="246"/>
      <c r="AE47" s="246"/>
      <c r="AF47" s="246"/>
      <c r="AG47" s="246"/>
      <c r="AH47" s="246"/>
    </row>
    <row r="48" spans="1:34" ht="20.100000000000001" customHeight="1">
      <c r="A48" s="264"/>
      <c r="D48" s="406"/>
      <c r="E48" s="406"/>
      <c r="F48" s="406"/>
      <c r="H48" s="406"/>
      <c r="I48" s="406"/>
      <c r="J48" s="406"/>
      <c r="K48" s="406"/>
      <c r="L48" s="406"/>
      <c r="M48" s="416"/>
      <c r="N48" s="406"/>
      <c r="O48" s="417"/>
      <c r="P48" s="406"/>
      <c r="Q48" s="406"/>
      <c r="R48" s="406"/>
      <c r="S48" s="417"/>
      <c r="T48" s="257"/>
      <c r="V48" s="246"/>
      <c r="W48" s="246"/>
      <c r="X48" s="246"/>
      <c r="Y48" s="246"/>
      <c r="Z48" s="246"/>
      <c r="AA48" s="246"/>
      <c r="AB48" s="246"/>
      <c r="AC48" s="246"/>
      <c r="AD48" s="246"/>
      <c r="AE48" s="246"/>
      <c r="AF48" s="246"/>
      <c r="AG48" s="246"/>
      <c r="AH48" s="246"/>
    </row>
    <row r="49" spans="1:34" ht="20.100000000000001" customHeight="1">
      <c r="A49" s="264"/>
      <c r="D49" s="406"/>
      <c r="E49" s="406"/>
      <c r="F49" s="406"/>
      <c r="H49" s="406"/>
      <c r="I49" s="406"/>
      <c r="J49" s="406"/>
      <c r="K49" s="406"/>
      <c r="L49" s="406"/>
      <c r="M49" s="416"/>
      <c r="N49" s="406"/>
      <c r="O49" s="417"/>
      <c r="P49" s="406"/>
      <c r="Q49" s="406"/>
      <c r="R49" s="406"/>
      <c r="S49" s="417"/>
      <c r="T49" s="257"/>
      <c r="V49" s="246"/>
      <c r="W49" s="246"/>
      <c r="X49" s="246"/>
      <c r="Y49" s="246"/>
      <c r="Z49" s="246"/>
      <c r="AA49" s="246"/>
      <c r="AB49" s="246"/>
      <c r="AC49" s="246"/>
      <c r="AD49" s="246"/>
      <c r="AE49" s="246"/>
      <c r="AF49" s="246"/>
      <c r="AG49" s="246"/>
      <c r="AH49" s="246"/>
    </row>
    <row r="50" spans="1:34" ht="20.100000000000001" customHeight="1">
      <c r="D50" s="406"/>
      <c r="E50" s="406"/>
      <c r="F50" s="406"/>
      <c r="H50" s="406"/>
      <c r="I50" s="406"/>
      <c r="J50" s="406"/>
      <c r="K50" s="406"/>
      <c r="L50" s="406"/>
      <c r="M50" s="416"/>
      <c r="N50" s="406"/>
      <c r="O50" s="417"/>
      <c r="P50" s="406"/>
      <c r="Q50" s="406"/>
      <c r="R50" s="406"/>
      <c r="S50" s="418"/>
      <c r="T50" s="257"/>
      <c r="V50" s="246"/>
      <c r="W50" s="246"/>
      <c r="X50" s="246"/>
      <c r="Y50" s="246"/>
      <c r="Z50" s="246"/>
      <c r="AA50" s="246"/>
      <c r="AB50" s="246"/>
      <c r="AC50" s="246"/>
      <c r="AD50" s="246"/>
      <c r="AE50" s="246"/>
      <c r="AF50" s="246"/>
      <c r="AG50" s="246"/>
      <c r="AH50" s="246"/>
    </row>
    <row r="51" spans="1:34" ht="20.100000000000001" customHeight="1">
      <c r="D51" s="406"/>
      <c r="E51" s="406"/>
      <c r="F51" s="406"/>
      <c r="H51" s="406"/>
      <c r="I51" s="406"/>
      <c r="J51" s="406"/>
      <c r="K51" s="406"/>
      <c r="L51" s="406"/>
      <c r="M51" s="416"/>
      <c r="N51" s="406"/>
      <c r="O51" s="417"/>
      <c r="P51" s="406"/>
      <c r="Q51" s="406"/>
      <c r="R51" s="406"/>
      <c r="S51" s="418"/>
      <c r="T51" s="257"/>
      <c r="V51" s="246"/>
      <c r="W51" s="246"/>
      <c r="X51" s="246"/>
      <c r="Y51" s="246"/>
      <c r="Z51" s="246"/>
      <c r="AA51" s="246"/>
      <c r="AB51" s="246"/>
      <c r="AC51" s="246"/>
      <c r="AD51" s="246"/>
      <c r="AE51" s="246"/>
      <c r="AF51" s="246"/>
      <c r="AG51" s="246"/>
      <c r="AH51" s="246"/>
    </row>
    <row r="52" spans="1:34" ht="20.100000000000001" customHeight="1">
      <c r="O52" s="418"/>
      <c r="S52" s="418"/>
      <c r="V52" s="246"/>
      <c r="W52" s="246"/>
      <c r="X52" s="246"/>
      <c r="Y52" s="246"/>
      <c r="Z52" s="246"/>
      <c r="AA52" s="246"/>
      <c r="AB52" s="246"/>
      <c r="AC52" s="246"/>
      <c r="AD52" s="246"/>
      <c r="AE52" s="246"/>
      <c r="AF52" s="246"/>
      <c r="AG52" s="246"/>
      <c r="AH52" s="246"/>
    </row>
    <row r="53" spans="1:34" ht="20.100000000000001" customHeight="1">
      <c r="O53" s="418"/>
      <c r="S53" s="418"/>
      <c r="V53" s="246"/>
      <c r="W53" s="246"/>
      <c r="X53" s="246"/>
      <c r="Y53" s="246"/>
      <c r="Z53" s="246"/>
      <c r="AA53" s="246"/>
      <c r="AB53" s="246"/>
      <c r="AC53" s="246"/>
      <c r="AD53" s="246"/>
      <c r="AE53" s="246"/>
      <c r="AF53" s="246"/>
      <c r="AG53" s="246"/>
      <c r="AH53" s="246"/>
    </row>
    <row r="54" spans="1:34" ht="20.100000000000001" customHeight="1">
      <c r="O54" s="418"/>
      <c r="S54" s="418"/>
      <c r="V54" s="246"/>
      <c r="W54" s="246"/>
      <c r="X54" s="246"/>
      <c r="Y54" s="246"/>
      <c r="Z54" s="246"/>
      <c r="AA54" s="246"/>
      <c r="AB54" s="246"/>
      <c r="AC54" s="246"/>
      <c r="AD54" s="246"/>
      <c r="AE54" s="246"/>
      <c r="AF54" s="246"/>
      <c r="AG54" s="246"/>
      <c r="AH54" s="246"/>
    </row>
    <row r="55" spans="1:34" ht="20.100000000000001" customHeight="1">
      <c r="O55" s="418"/>
      <c r="S55" s="418"/>
      <c r="V55" s="246"/>
      <c r="W55" s="246"/>
      <c r="X55" s="246"/>
      <c r="Y55" s="246"/>
      <c r="Z55" s="246"/>
      <c r="AA55" s="246"/>
      <c r="AB55" s="246"/>
      <c r="AC55" s="246"/>
      <c r="AD55" s="246"/>
      <c r="AE55" s="246"/>
      <c r="AF55" s="246"/>
      <c r="AG55" s="246"/>
      <c r="AH55" s="246"/>
    </row>
    <row r="56" spans="1:34" ht="20.100000000000001" customHeight="1">
      <c r="O56" s="418"/>
      <c r="S56" s="418"/>
      <c r="V56" s="246"/>
      <c r="W56" s="246"/>
      <c r="X56" s="246"/>
      <c r="Y56" s="246"/>
      <c r="Z56" s="246"/>
      <c r="AA56" s="246"/>
      <c r="AB56" s="246"/>
      <c r="AC56" s="246"/>
      <c r="AD56" s="246"/>
      <c r="AE56" s="246"/>
      <c r="AF56" s="246"/>
      <c r="AG56" s="246"/>
      <c r="AH56" s="246"/>
    </row>
    <row r="57" spans="1:34" ht="20.100000000000001" customHeight="1">
      <c r="O57" s="418"/>
      <c r="S57" s="418"/>
      <c r="V57" s="246"/>
      <c r="W57" s="246"/>
      <c r="X57" s="246"/>
      <c r="Y57" s="246"/>
      <c r="Z57" s="246"/>
      <c r="AA57" s="246"/>
      <c r="AB57" s="246"/>
      <c r="AC57" s="246"/>
      <c r="AD57" s="246"/>
      <c r="AE57" s="246"/>
      <c r="AF57" s="246"/>
      <c r="AG57" s="246"/>
      <c r="AH57" s="246"/>
    </row>
    <row r="58" spans="1:34" ht="20.100000000000001" customHeight="1">
      <c r="O58" s="418"/>
      <c r="S58" s="418"/>
      <c r="V58" s="246"/>
      <c r="W58" s="246"/>
      <c r="X58" s="246"/>
      <c r="Y58" s="246"/>
      <c r="Z58" s="246"/>
      <c r="AA58" s="246"/>
      <c r="AB58" s="246"/>
      <c r="AC58" s="246"/>
      <c r="AD58" s="246"/>
      <c r="AE58" s="246"/>
      <c r="AF58" s="246"/>
      <c r="AG58" s="246"/>
      <c r="AH58" s="246"/>
    </row>
    <row r="59" spans="1:34" ht="20.100000000000001" customHeight="1">
      <c r="O59" s="418"/>
      <c r="S59" s="418"/>
      <c r="V59" s="246"/>
      <c r="W59" s="246"/>
      <c r="X59" s="246"/>
      <c r="Y59" s="246"/>
      <c r="Z59" s="246"/>
      <c r="AA59" s="246"/>
      <c r="AB59" s="246"/>
      <c r="AC59" s="246"/>
      <c r="AD59" s="246"/>
      <c r="AE59" s="246"/>
      <c r="AF59" s="246"/>
      <c r="AG59" s="246"/>
      <c r="AH59" s="246"/>
    </row>
    <row r="60" spans="1:34" ht="20.100000000000001" customHeight="1">
      <c r="O60" s="418"/>
      <c r="S60" s="418"/>
      <c r="V60" s="246"/>
      <c r="W60" s="246"/>
      <c r="X60" s="246"/>
      <c r="Y60" s="246"/>
      <c r="Z60" s="246"/>
      <c r="AA60" s="246"/>
      <c r="AB60" s="246"/>
      <c r="AC60" s="246"/>
      <c r="AD60" s="246"/>
      <c r="AE60" s="246"/>
      <c r="AF60" s="246"/>
      <c r="AG60" s="246"/>
      <c r="AH60" s="246"/>
    </row>
    <row r="61" spans="1:34" ht="20.100000000000001" customHeight="1">
      <c r="O61" s="418"/>
      <c r="S61" s="418"/>
      <c r="V61" s="246"/>
      <c r="W61" s="246"/>
      <c r="X61" s="246"/>
      <c r="Y61" s="246"/>
      <c r="Z61" s="246"/>
      <c r="AA61" s="246"/>
      <c r="AB61" s="246"/>
      <c r="AC61" s="246"/>
      <c r="AD61" s="246"/>
      <c r="AE61" s="246"/>
      <c r="AF61" s="246"/>
      <c r="AG61" s="246"/>
      <c r="AH61" s="246"/>
    </row>
    <row r="62" spans="1:34" ht="20.100000000000001" customHeight="1">
      <c r="O62" s="418"/>
      <c r="S62" s="418"/>
      <c r="V62" s="246"/>
      <c r="W62" s="246"/>
      <c r="X62" s="246"/>
      <c r="Y62" s="246"/>
      <c r="Z62" s="246"/>
      <c r="AA62" s="246"/>
      <c r="AB62" s="246"/>
      <c r="AC62" s="246"/>
      <c r="AD62" s="246"/>
      <c r="AE62" s="246"/>
      <c r="AF62" s="246"/>
      <c r="AG62" s="246"/>
      <c r="AH62" s="246"/>
    </row>
    <row r="63" spans="1:34" ht="20.100000000000001" customHeight="1">
      <c r="O63" s="418"/>
      <c r="S63" s="418"/>
      <c r="V63" s="246"/>
      <c r="W63" s="246"/>
      <c r="X63" s="246"/>
      <c r="Y63" s="246"/>
      <c r="Z63" s="246"/>
      <c r="AA63" s="246"/>
      <c r="AB63" s="246"/>
      <c r="AC63" s="246"/>
      <c r="AD63" s="246"/>
      <c r="AE63" s="246"/>
      <c r="AF63" s="246"/>
      <c r="AG63" s="246"/>
      <c r="AH63" s="246"/>
    </row>
    <row r="64" spans="1:34" ht="20.100000000000001" customHeight="1">
      <c r="O64" s="418"/>
      <c r="S64" s="418"/>
      <c r="V64" s="246"/>
      <c r="W64" s="246"/>
      <c r="X64" s="246"/>
      <c r="Y64" s="246"/>
      <c r="Z64" s="246"/>
      <c r="AA64" s="246"/>
      <c r="AB64" s="246"/>
      <c r="AC64" s="246"/>
      <c r="AD64" s="246"/>
      <c r="AE64" s="246"/>
      <c r="AF64" s="246"/>
      <c r="AG64" s="246"/>
      <c r="AH64" s="246"/>
    </row>
    <row r="65" spans="15:34" ht="20.100000000000001" customHeight="1">
      <c r="O65" s="418"/>
      <c r="S65" s="418"/>
      <c r="V65" s="246"/>
      <c r="W65" s="246"/>
      <c r="X65" s="246"/>
      <c r="Y65" s="246"/>
      <c r="Z65" s="246"/>
      <c r="AA65" s="246"/>
      <c r="AB65" s="246"/>
      <c r="AC65" s="246"/>
      <c r="AD65" s="246"/>
      <c r="AE65" s="246"/>
      <c r="AF65" s="246"/>
      <c r="AG65" s="246"/>
      <c r="AH65" s="246"/>
    </row>
    <row r="66" spans="15:34" ht="20.100000000000001" customHeight="1">
      <c r="O66" s="418"/>
      <c r="S66" s="418"/>
      <c r="V66" s="246"/>
      <c r="W66" s="246"/>
      <c r="X66" s="246"/>
      <c r="Y66" s="246"/>
      <c r="Z66" s="246"/>
      <c r="AA66" s="246"/>
      <c r="AB66" s="246"/>
      <c r="AC66" s="246"/>
      <c r="AD66" s="246"/>
      <c r="AE66" s="246"/>
      <c r="AF66" s="246"/>
      <c r="AG66" s="246"/>
      <c r="AH66" s="246"/>
    </row>
    <row r="67" spans="15:34" ht="20.100000000000001" customHeight="1">
      <c r="O67" s="418"/>
      <c r="S67" s="418"/>
      <c r="V67" s="246"/>
      <c r="W67" s="246"/>
      <c r="X67" s="246"/>
      <c r="Y67" s="246"/>
      <c r="Z67" s="246"/>
      <c r="AA67" s="246"/>
      <c r="AB67" s="246"/>
      <c r="AC67" s="246"/>
      <c r="AD67" s="246"/>
      <c r="AE67" s="246"/>
      <c r="AF67" s="246"/>
      <c r="AG67" s="246"/>
      <c r="AH67" s="246"/>
    </row>
    <row r="68" spans="15:34" ht="20.100000000000001" customHeight="1">
      <c r="O68" s="418"/>
      <c r="S68" s="418"/>
      <c r="V68" s="246"/>
      <c r="W68" s="246"/>
      <c r="X68" s="246"/>
      <c r="Y68" s="246"/>
      <c r="Z68" s="246"/>
      <c r="AA68" s="246"/>
      <c r="AB68" s="246"/>
      <c r="AC68" s="246"/>
      <c r="AD68" s="246"/>
      <c r="AE68" s="246"/>
      <c r="AF68" s="246"/>
      <c r="AG68" s="246"/>
      <c r="AH68" s="246"/>
    </row>
    <row r="69" spans="15:34" ht="20.100000000000001" customHeight="1">
      <c r="O69" s="418"/>
      <c r="S69" s="418"/>
      <c r="V69" s="246"/>
      <c r="W69" s="246"/>
      <c r="X69" s="246"/>
      <c r="Y69" s="246"/>
      <c r="Z69" s="246"/>
      <c r="AA69" s="246"/>
      <c r="AB69" s="246"/>
      <c r="AC69" s="246"/>
      <c r="AD69" s="246"/>
      <c r="AE69" s="246"/>
      <c r="AF69" s="246"/>
      <c r="AG69" s="246"/>
      <c r="AH69" s="246"/>
    </row>
    <row r="70" spans="15:34" ht="20.100000000000001" customHeight="1">
      <c r="O70" s="418"/>
      <c r="S70" s="418"/>
      <c r="V70" s="246"/>
      <c r="W70" s="246"/>
      <c r="X70" s="246"/>
      <c r="Y70" s="246"/>
      <c r="Z70" s="246"/>
      <c r="AA70" s="246"/>
      <c r="AB70" s="246"/>
      <c r="AC70" s="246"/>
      <c r="AD70" s="246"/>
      <c r="AE70" s="246"/>
      <c r="AF70" s="246"/>
      <c r="AG70" s="246"/>
      <c r="AH70" s="246"/>
    </row>
    <row r="71" spans="15:34" ht="20.100000000000001" customHeight="1">
      <c r="O71" s="418"/>
      <c r="S71" s="418"/>
      <c r="V71" s="246"/>
      <c r="W71" s="246"/>
      <c r="X71" s="246"/>
      <c r="Y71" s="246"/>
      <c r="Z71" s="246"/>
      <c r="AA71" s="246"/>
      <c r="AB71" s="246"/>
      <c r="AC71" s="246"/>
      <c r="AD71" s="246"/>
      <c r="AE71" s="246"/>
      <c r="AF71" s="246"/>
      <c r="AG71" s="246"/>
      <c r="AH71" s="246"/>
    </row>
    <row r="72" spans="15:34" ht="20.100000000000001" customHeight="1">
      <c r="O72" s="418"/>
      <c r="S72" s="418"/>
      <c r="V72" s="246"/>
      <c r="W72" s="246"/>
      <c r="X72" s="246"/>
      <c r="Y72" s="246"/>
      <c r="Z72" s="246"/>
      <c r="AA72" s="246"/>
      <c r="AB72" s="246"/>
      <c r="AC72" s="246"/>
      <c r="AD72" s="246"/>
      <c r="AE72" s="246"/>
      <c r="AF72" s="246"/>
      <c r="AG72" s="246"/>
      <c r="AH72" s="246"/>
    </row>
    <row r="73" spans="15:34" ht="20.100000000000001" customHeight="1">
      <c r="O73" s="418"/>
      <c r="S73" s="418"/>
      <c r="V73" s="246"/>
      <c r="W73" s="246"/>
      <c r="X73" s="246"/>
      <c r="Y73" s="246"/>
      <c r="Z73" s="246"/>
      <c r="AA73" s="246"/>
      <c r="AB73" s="246"/>
      <c r="AC73" s="246"/>
      <c r="AD73" s="246"/>
      <c r="AE73" s="246"/>
      <c r="AF73" s="246"/>
      <c r="AG73" s="246"/>
      <c r="AH73" s="246"/>
    </row>
    <row r="74" spans="15:34" ht="20.100000000000001" customHeight="1">
      <c r="O74" s="418"/>
      <c r="S74" s="418"/>
      <c r="V74" s="246"/>
      <c r="W74" s="246"/>
      <c r="X74" s="246"/>
      <c r="Y74" s="246"/>
      <c r="Z74" s="246"/>
      <c r="AA74" s="246"/>
      <c r="AB74" s="246"/>
      <c r="AC74" s="246"/>
      <c r="AD74" s="246"/>
      <c r="AE74" s="246"/>
      <c r="AF74" s="246"/>
      <c r="AG74" s="246"/>
      <c r="AH74" s="246"/>
    </row>
    <row r="75" spans="15:34" ht="20.100000000000001" customHeight="1">
      <c r="O75" s="418"/>
      <c r="S75" s="418"/>
      <c r="V75" s="246"/>
      <c r="W75" s="246"/>
      <c r="X75" s="246"/>
      <c r="Y75" s="246"/>
      <c r="Z75" s="246"/>
      <c r="AA75" s="246"/>
      <c r="AB75" s="246"/>
      <c r="AC75" s="246"/>
      <c r="AD75" s="246"/>
      <c r="AE75" s="246"/>
      <c r="AF75" s="246"/>
      <c r="AG75" s="246"/>
      <c r="AH75" s="246"/>
    </row>
    <row r="76" spans="15:34" ht="20.100000000000001" customHeight="1">
      <c r="O76" s="418"/>
      <c r="S76" s="418"/>
    </row>
    <row r="77" spans="15:34" ht="20.100000000000001" customHeight="1">
      <c r="O77" s="418"/>
      <c r="S77" s="418"/>
    </row>
    <row r="78" spans="15:34" ht="20.100000000000001" customHeight="1">
      <c r="O78" s="418"/>
      <c r="S78" s="418"/>
    </row>
    <row r="79" spans="15:34" ht="20.100000000000001" customHeight="1">
      <c r="O79" s="418"/>
      <c r="S79" s="418"/>
    </row>
    <row r="80" spans="15:34" ht="12" customHeight="1">
      <c r="O80" s="418"/>
      <c r="S80" s="418"/>
    </row>
    <row r="81" spans="15:15" ht="12" customHeight="1">
      <c r="O81" s="418"/>
    </row>
    <row r="82" spans="15:15" ht="12" customHeight="1">
      <c r="O82" s="418"/>
    </row>
    <row r="83" spans="15:15" ht="12" customHeight="1"/>
    <row r="84" spans="15:15" ht="12" customHeight="1"/>
    <row r="85" spans="15:15" ht="12" customHeight="1"/>
    <row r="86" spans="15:15" ht="12" customHeight="1"/>
    <row r="87" spans="15:15" ht="12" customHeight="1"/>
    <row r="88" spans="15:15" ht="12" customHeight="1"/>
    <row r="89" spans="15:15" ht="12" customHeight="1"/>
    <row r="90" spans="15:15" ht="12" customHeight="1"/>
    <row r="91" spans="15:15" ht="12" customHeight="1"/>
    <row r="92" spans="15:15" ht="12" customHeight="1"/>
    <row r="93" spans="15:15" ht="12" customHeight="1"/>
    <row r="94" spans="15:15" ht="12" customHeight="1"/>
    <row r="95" spans="15:15" ht="12" customHeight="1"/>
    <row r="96" spans="15:15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K6"/>
    <mergeCell ref="L5:S6"/>
  </mergeCells>
  <printOptions gridLinesSet="0"/>
  <pageMargins left="0" right="0.19685039370078741" top="0.15748031496062992" bottom="0.15748031496062992" header="0.51181102362204722" footer="0.15748031496062992"/>
  <pageSetup paperSize="9" scale="6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AO30461"/>
  <sheetViews>
    <sheetView showGridLines="0" topLeftCell="B1" workbookViewId="0">
      <selection activeCell="K35" sqref="K35"/>
    </sheetView>
  </sheetViews>
  <sheetFormatPr baseColWidth="10" defaultColWidth="12.625" defaultRowHeight="12.75"/>
  <cols>
    <col min="1" max="1" width="42.625" style="423" customWidth="1"/>
    <col min="2" max="2" width="8.5" style="1759" customWidth="1"/>
    <col min="3" max="3" width="8.5" style="1786" customWidth="1"/>
    <col min="4" max="7" width="8.5" style="423" customWidth="1"/>
    <col min="8" max="9" width="8.5" style="464" customWidth="1"/>
    <col min="10" max="11" width="8.5" style="465" customWidth="1"/>
    <col min="12" max="13" width="8.5" style="464" customWidth="1"/>
    <col min="14" max="19" width="8.5" style="465" customWidth="1"/>
    <col min="20" max="20" width="35.375" style="509" customWidth="1"/>
    <col min="21" max="21" width="13.75" style="423" customWidth="1"/>
    <col min="22" max="22" width="9.625" style="423" customWidth="1"/>
    <col min="23" max="23" width="8.625" style="423" customWidth="1"/>
    <col min="24" max="24" width="7.625" style="423" customWidth="1"/>
    <col min="25" max="25" width="13.625" style="423" customWidth="1"/>
    <col min="26" max="26" width="11.625" style="423" customWidth="1"/>
    <col min="27" max="27" width="12.625" style="423"/>
    <col min="28" max="29" width="8.625" style="423" customWidth="1"/>
    <col min="30" max="30" width="12.625" style="423"/>
    <col min="31" max="31" width="17.625" style="423" customWidth="1"/>
    <col min="32" max="32" width="2.625" style="423" customWidth="1"/>
    <col min="33" max="44" width="12.625" style="423"/>
    <col min="45" max="45" width="32.625" style="423" customWidth="1"/>
    <col min="46" max="252" width="12.625" style="423"/>
    <col min="253" max="253" width="42.625" style="423" customWidth="1"/>
    <col min="254" max="256" width="10" style="423" customWidth="1"/>
    <col min="257" max="257" width="1.375" style="423" customWidth="1"/>
    <col min="258" max="260" width="10" style="423" customWidth="1"/>
    <col min="261" max="261" width="1.375" style="423" customWidth="1"/>
    <col min="262" max="263" width="9.375" style="423" customWidth="1"/>
    <col min="264" max="264" width="8.625" style="423" customWidth="1"/>
    <col min="265" max="265" width="9.625" style="423" customWidth="1"/>
    <col min="266" max="267" width="9.375" style="423" customWidth="1"/>
    <col min="268" max="268" width="8.625" style="423" customWidth="1"/>
    <col min="269" max="269" width="8.375" style="423" customWidth="1"/>
    <col min="270" max="272" width="9.125" style="423" customWidth="1"/>
    <col min="273" max="273" width="7.375" style="423" customWidth="1"/>
    <col min="274" max="275" width="9.125" style="423" customWidth="1"/>
    <col min="276" max="276" width="35.375" style="423" customWidth="1"/>
    <col min="277" max="277" width="13.75" style="423" customWidth="1"/>
    <col min="278" max="278" width="9.625" style="423" customWidth="1"/>
    <col min="279" max="279" width="8.625" style="423" customWidth="1"/>
    <col min="280" max="280" width="7.625" style="423" customWidth="1"/>
    <col min="281" max="281" width="13.625" style="423" customWidth="1"/>
    <col min="282" max="282" width="11.625" style="423" customWidth="1"/>
    <col min="283" max="283" width="12.625" style="423"/>
    <col min="284" max="285" width="8.625" style="423" customWidth="1"/>
    <col min="286" max="286" width="12.625" style="423"/>
    <col min="287" max="287" width="17.625" style="423" customWidth="1"/>
    <col min="288" max="288" width="2.625" style="423" customWidth="1"/>
    <col min="289" max="300" width="12.625" style="423"/>
    <col min="301" max="301" width="32.625" style="423" customWidth="1"/>
    <col min="302" max="508" width="12.625" style="423"/>
    <col min="509" max="509" width="42.625" style="423" customWidth="1"/>
    <col min="510" max="512" width="10" style="423" customWidth="1"/>
    <col min="513" max="513" width="1.375" style="423" customWidth="1"/>
    <col min="514" max="516" width="10" style="423" customWidth="1"/>
    <col min="517" max="517" width="1.375" style="423" customWidth="1"/>
    <col min="518" max="519" width="9.375" style="423" customWidth="1"/>
    <col min="520" max="520" width="8.625" style="423" customWidth="1"/>
    <col min="521" max="521" width="9.625" style="423" customWidth="1"/>
    <col min="522" max="523" width="9.375" style="423" customWidth="1"/>
    <col min="524" max="524" width="8.625" style="423" customWidth="1"/>
    <col min="525" max="525" width="8.375" style="423" customWidth="1"/>
    <col min="526" max="528" width="9.125" style="423" customWidth="1"/>
    <col min="529" max="529" width="7.375" style="423" customWidth="1"/>
    <col min="530" max="531" width="9.125" style="423" customWidth="1"/>
    <col min="532" max="532" width="35.375" style="423" customWidth="1"/>
    <col min="533" max="533" width="13.75" style="423" customWidth="1"/>
    <col min="534" max="534" width="9.625" style="423" customWidth="1"/>
    <col min="535" max="535" width="8.625" style="423" customWidth="1"/>
    <col min="536" max="536" width="7.625" style="423" customWidth="1"/>
    <col min="537" max="537" width="13.625" style="423" customWidth="1"/>
    <col min="538" max="538" width="11.625" style="423" customWidth="1"/>
    <col min="539" max="539" width="12.625" style="423"/>
    <col min="540" max="541" width="8.625" style="423" customWidth="1"/>
    <col min="542" max="542" width="12.625" style="423"/>
    <col min="543" max="543" width="17.625" style="423" customWidth="1"/>
    <col min="544" max="544" width="2.625" style="423" customWidth="1"/>
    <col min="545" max="556" width="12.625" style="423"/>
    <col min="557" max="557" width="32.625" style="423" customWidth="1"/>
    <col min="558" max="764" width="12.625" style="423"/>
    <col min="765" max="765" width="42.625" style="423" customWidth="1"/>
    <col min="766" max="768" width="10" style="423" customWidth="1"/>
    <col min="769" max="769" width="1.375" style="423" customWidth="1"/>
    <col min="770" max="772" width="10" style="423" customWidth="1"/>
    <col min="773" max="773" width="1.375" style="423" customWidth="1"/>
    <col min="774" max="775" width="9.375" style="423" customWidth="1"/>
    <col min="776" max="776" width="8.625" style="423" customWidth="1"/>
    <col min="777" max="777" width="9.625" style="423" customWidth="1"/>
    <col min="778" max="779" width="9.375" style="423" customWidth="1"/>
    <col min="780" max="780" width="8.625" style="423" customWidth="1"/>
    <col min="781" max="781" width="8.375" style="423" customWidth="1"/>
    <col min="782" max="784" width="9.125" style="423" customWidth="1"/>
    <col min="785" max="785" width="7.375" style="423" customWidth="1"/>
    <col min="786" max="787" width="9.125" style="423" customWidth="1"/>
    <col min="788" max="788" width="35.375" style="423" customWidth="1"/>
    <col min="789" max="789" width="13.75" style="423" customWidth="1"/>
    <col min="790" max="790" width="9.625" style="423" customWidth="1"/>
    <col min="791" max="791" width="8.625" style="423" customWidth="1"/>
    <col min="792" max="792" width="7.625" style="423" customWidth="1"/>
    <col min="793" max="793" width="13.625" style="423" customWidth="1"/>
    <col min="794" max="794" width="11.625" style="423" customWidth="1"/>
    <col min="795" max="795" width="12.625" style="423"/>
    <col min="796" max="797" width="8.625" style="423" customWidth="1"/>
    <col min="798" max="798" width="12.625" style="423"/>
    <col min="799" max="799" width="17.625" style="423" customWidth="1"/>
    <col min="800" max="800" width="2.625" style="423" customWidth="1"/>
    <col min="801" max="812" width="12.625" style="423"/>
    <col min="813" max="813" width="32.625" style="423" customWidth="1"/>
    <col min="814" max="1020" width="12.625" style="423"/>
    <col min="1021" max="1021" width="42.625" style="423" customWidth="1"/>
    <col min="1022" max="1024" width="10" style="423" customWidth="1"/>
    <col min="1025" max="1025" width="1.375" style="423" customWidth="1"/>
    <col min="1026" max="1028" width="10" style="423" customWidth="1"/>
    <col min="1029" max="1029" width="1.375" style="423" customWidth="1"/>
    <col min="1030" max="1031" width="9.375" style="423" customWidth="1"/>
    <col min="1032" max="1032" width="8.625" style="423" customWidth="1"/>
    <col min="1033" max="1033" width="9.625" style="423" customWidth="1"/>
    <col min="1034" max="1035" width="9.375" style="423" customWidth="1"/>
    <col min="1036" max="1036" width="8.625" style="423" customWidth="1"/>
    <col min="1037" max="1037" width="8.375" style="423" customWidth="1"/>
    <col min="1038" max="1040" width="9.125" style="423" customWidth="1"/>
    <col min="1041" max="1041" width="7.375" style="423" customWidth="1"/>
    <col min="1042" max="1043" width="9.125" style="423" customWidth="1"/>
    <col min="1044" max="1044" width="35.375" style="423" customWidth="1"/>
    <col min="1045" max="1045" width="13.75" style="423" customWidth="1"/>
    <col min="1046" max="1046" width="9.625" style="423" customWidth="1"/>
    <col min="1047" max="1047" width="8.625" style="423" customWidth="1"/>
    <col min="1048" max="1048" width="7.625" style="423" customWidth="1"/>
    <col min="1049" max="1049" width="13.625" style="423" customWidth="1"/>
    <col min="1050" max="1050" width="11.625" style="423" customWidth="1"/>
    <col min="1051" max="1051" width="12.625" style="423"/>
    <col min="1052" max="1053" width="8.625" style="423" customWidth="1"/>
    <col min="1054" max="1054" width="12.625" style="423"/>
    <col min="1055" max="1055" width="17.625" style="423" customWidth="1"/>
    <col min="1056" max="1056" width="2.625" style="423" customWidth="1"/>
    <col min="1057" max="1068" width="12.625" style="423"/>
    <col min="1069" max="1069" width="32.625" style="423" customWidth="1"/>
    <col min="1070" max="1276" width="12.625" style="423"/>
    <col min="1277" max="1277" width="42.625" style="423" customWidth="1"/>
    <col min="1278" max="1280" width="10" style="423" customWidth="1"/>
    <col min="1281" max="1281" width="1.375" style="423" customWidth="1"/>
    <col min="1282" max="1284" width="10" style="423" customWidth="1"/>
    <col min="1285" max="1285" width="1.375" style="423" customWidth="1"/>
    <col min="1286" max="1287" width="9.375" style="423" customWidth="1"/>
    <col min="1288" max="1288" width="8.625" style="423" customWidth="1"/>
    <col min="1289" max="1289" width="9.625" style="423" customWidth="1"/>
    <col min="1290" max="1291" width="9.375" style="423" customWidth="1"/>
    <col min="1292" max="1292" width="8.625" style="423" customWidth="1"/>
    <col min="1293" max="1293" width="8.375" style="423" customWidth="1"/>
    <col min="1294" max="1296" width="9.125" style="423" customWidth="1"/>
    <col min="1297" max="1297" width="7.375" style="423" customWidth="1"/>
    <col min="1298" max="1299" width="9.125" style="423" customWidth="1"/>
    <col min="1300" max="1300" width="35.375" style="423" customWidth="1"/>
    <col min="1301" max="1301" width="13.75" style="423" customWidth="1"/>
    <col min="1302" max="1302" width="9.625" style="423" customWidth="1"/>
    <col min="1303" max="1303" width="8.625" style="423" customWidth="1"/>
    <col min="1304" max="1304" width="7.625" style="423" customWidth="1"/>
    <col min="1305" max="1305" width="13.625" style="423" customWidth="1"/>
    <col min="1306" max="1306" width="11.625" style="423" customWidth="1"/>
    <col min="1307" max="1307" width="12.625" style="423"/>
    <col min="1308" max="1309" width="8.625" style="423" customWidth="1"/>
    <col min="1310" max="1310" width="12.625" style="423"/>
    <col min="1311" max="1311" width="17.625" style="423" customWidth="1"/>
    <col min="1312" max="1312" width="2.625" style="423" customWidth="1"/>
    <col min="1313" max="1324" width="12.625" style="423"/>
    <col min="1325" max="1325" width="32.625" style="423" customWidth="1"/>
    <col min="1326" max="1532" width="12.625" style="423"/>
    <col min="1533" max="1533" width="42.625" style="423" customWidth="1"/>
    <col min="1534" max="1536" width="10" style="423" customWidth="1"/>
    <col min="1537" max="1537" width="1.375" style="423" customWidth="1"/>
    <col min="1538" max="1540" width="10" style="423" customWidth="1"/>
    <col min="1541" max="1541" width="1.375" style="423" customWidth="1"/>
    <col min="1542" max="1543" width="9.375" style="423" customWidth="1"/>
    <col min="1544" max="1544" width="8.625" style="423" customWidth="1"/>
    <col min="1545" max="1545" width="9.625" style="423" customWidth="1"/>
    <col min="1546" max="1547" width="9.375" style="423" customWidth="1"/>
    <col min="1548" max="1548" width="8.625" style="423" customWidth="1"/>
    <col min="1549" max="1549" width="8.375" style="423" customWidth="1"/>
    <col min="1550" max="1552" width="9.125" style="423" customWidth="1"/>
    <col min="1553" max="1553" width="7.375" style="423" customWidth="1"/>
    <col min="1554" max="1555" width="9.125" style="423" customWidth="1"/>
    <col min="1556" max="1556" width="35.375" style="423" customWidth="1"/>
    <col min="1557" max="1557" width="13.75" style="423" customWidth="1"/>
    <col min="1558" max="1558" width="9.625" style="423" customWidth="1"/>
    <col min="1559" max="1559" width="8.625" style="423" customWidth="1"/>
    <col min="1560" max="1560" width="7.625" style="423" customWidth="1"/>
    <col min="1561" max="1561" width="13.625" style="423" customWidth="1"/>
    <col min="1562" max="1562" width="11.625" style="423" customWidth="1"/>
    <col min="1563" max="1563" width="12.625" style="423"/>
    <col min="1564" max="1565" width="8.625" style="423" customWidth="1"/>
    <col min="1566" max="1566" width="12.625" style="423"/>
    <col min="1567" max="1567" width="17.625" style="423" customWidth="1"/>
    <col min="1568" max="1568" width="2.625" style="423" customWidth="1"/>
    <col min="1569" max="1580" width="12.625" style="423"/>
    <col min="1581" max="1581" width="32.625" style="423" customWidth="1"/>
    <col min="1582" max="1788" width="12.625" style="423"/>
    <col min="1789" max="1789" width="42.625" style="423" customWidth="1"/>
    <col min="1790" max="1792" width="10" style="423" customWidth="1"/>
    <col min="1793" max="1793" width="1.375" style="423" customWidth="1"/>
    <col min="1794" max="1796" width="10" style="423" customWidth="1"/>
    <col min="1797" max="1797" width="1.375" style="423" customWidth="1"/>
    <col min="1798" max="1799" width="9.375" style="423" customWidth="1"/>
    <col min="1800" max="1800" width="8.625" style="423" customWidth="1"/>
    <col min="1801" max="1801" width="9.625" style="423" customWidth="1"/>
    <col min="1802" max="1803" width="9.375" style="423" customWidth="1"/>
    <col min="1804" max="1804" width="8.625" style="423" customWidth="1"/>
    <col min="1805" max="1805" width="8.375" style="423" customWidth="1"/>
    <col min="1806" max="1808" width="9.125" style="423" customWidth="1"/>
    <col min="1809" max="1809" width="7.375" style="423" customWidth="1"/>
    <col min="1810" max="1811" width="9.125" style="423" customWidth="1"/>
    <col min="1812" max="1812" width="35.375" style="423" customWidth="1"/>
    <col min="1813" max="1813" width="13.75" style="423" customWidth="1"/>
    <col min="1814" max="1814" width="9.625" style="423" customWidth="1"/>
    <col min="1815" max="1815" width="8.625" style="423" customWidth="1"/>
    <col min="1816" max="1816" width="7.625" style="423" customWidth="1"/>
    <col min="1817" max="1817" width="13.625" style="423" customWidth="1"/>
    <col min="1818" max="1818" width="11.625" style="423" customWidth="1"/>
    <col min="1819" max="1819" width="12.625" style="423"/>
    <col min="1820" max="1821" width="8.625" style="423" customWidth="1"/>
    <col min="1822" max="1822" width="12.625" style="423"/>
    <col min="1823" max="1823" width="17.625" style="423" customWidth="1"/>
    <col min="1824" max="1824" width="2.625" style="423" customWidth="1"/>
    <col min="1825" max="1836" width="12.625" style="423"/>
    <col min="1837" max="1837" width="32.625" style="423" customWidth="1"/>
    <col min="1838" max="2044" width="12.625" style="423"/>
    <col min="2045" max="2045" width="42.625" style="423" customWidth="1"/>
    <col min="2046" max="2048" width="10" style="423" customWidth="1"/>
    <col min="2049" max="2049" width="1.375" style="423" customWidth="1"/>
    <col min="2050" max="2052" width="10" style="423" customWidth="1"/>
    <col min="2053" max="2053" width="1.375" style="423" customWidth="1"/>
    <col min="2054" max="2055" width="9.375" style="423" customWidth="1"/>
    <col min="2056" max="2056" width="8.625" style="423" customWidth="1"/>
    <col min="2057" max="2057" width="9.625" style="423" customWidth="1"/>
    <col min="2058" max="2059" width="9.375" style="423" customWidth="1"/>
    <col min="2060" max="2060" width="8.625" style="423" customWidth="1"/>
    <col min="2061" max="2061" width="8.375" style="423" customWidth="1"/>
    <col min="2062" max="2064" width="9.125" style="423" customWidth="1"/>
    <col min="2065" max="2065" width="7.375" style="423" customWidth="1"/>
    <col min="2066" max="2067" width="9.125" style="423" customWidth="1"/>
    <col min="2068" max="2068" width="35.375" style="423" customWidth="1"/>
    <col min="2069" max="2069" width="13.75" style="423" customWidth="1"/>
    <col min="2070" max="2070" width="9.625" style="423" customWidth="1"/>
    <col min="2071" max="2071" width="8.625" style="423" customWidth="1"/>
    <col min="2072" max="2072" width="7.625" style="423" customWidth="1"/>
    <col min="2073" max="2073" width="13.625" style="423" customWidth="1"/>
    <col min="2074" max="2074" width="11.625" style="423" customWidth="1"/>
    <col min="2075" max="2075" width="12.625" style="423"/>
    <col min="2076" max="2077" width="8.625" style="423" customWidth="1"/>
    <col min="2078" max="2078" width="12.625" style="423"/>
    <col min="2079" max="2079" width="17.625" style="423" customWidth="1"/>
    <col min="2080" max="2080" width="2.625" style="423" customWidth="1"/>
    <col min="2081" max="2092" width="12.625" style="423"/>
    <col min="2093" max="2093" width="32.625" style="423" customWidth="1"/>
    <col min="2094" max="2300" width="12.625" style="423"/>
    <col min="2301" max="2301" width="42.625" style="423" customWidth="1"/>
    <col min="2302" max="2304" width="10" style="423" customWidth="1"/>
    <col min="2305" max="2305" width="1.375" style="423" customWidth="1"/>
    <col min="2306" max="2308" width="10" style="423" customWidth="1"/>
    <col min="2309" max="2309" width="1.375" style="423" customWidth="1"/>
    <col min="2310" max="2311" width="9.375" style="423" customWidth="1"/>
    <col min="2312" max="2312" width="8.625" style="423" customWidth="1"/>
    <col min="2313" max="2313" width="9.625" style="423" customWidth="1"/>
    <col min="2314" max="2315" width="9.375" style="423" customWidth="1"/>
    <col min="2316" max="2316" width="8.625" style="423" customWidth="1"/>
    <col min="2317" max="2317" width="8.375" style="423" customWidth="1"/>
    <col min="2318" max="2320" width="9.125" style="423" customWidth="1"/>
    <col min="2321" max="2321" width="7.375" style="423" customWidth="1"/>
    <col min="2322" max="2323" width="9.125" style="423" customWidth="1"/>
    <col min="2324" max="2324" width="35.375" style="423" customWidth="1"/>
    <col min="2325" max="2325" width="13.75" style="423" customWidth="1"/>
    <col min="2326" max="2326" width="9.625" style="423" customWidth="1"/>
    <col min="2327" max="2327" width="8.625" style="423" customWidth="1"/>
    <col min="2328" max="2328" width="7.625" style="423" customWidth="1"/>
    <col min="2329" max="2329" width="13.625" style="423" customWidth="1"/>
    <col min="2330" max="2330" width="11.625" style="423" customWidth="1"/>
    <col min="2331" max="2331" width="12.625" style="423"/>
    <col min="2332" max="2333" width="8.625" style="423" customWidth="1"/>
    <col min="2334" max="2334" width="12.625" style="423"/>
    <col min="2335" max="2335" width="17.625" style="423" customWidth="1"/>
    <col min="2336" max="2336" width="2.625" style="423" customWidth="1"/>
    <col min="2337" max="2348" width="12.625" style="423"/>
    <col min="2349" max="2349" width="32.625" style="423" customWidth="1"/>
    <col min="2350" max="2556" width="12.625" style="423"/>
    <col min="2557" max="2557" width="42.625" style="423" customWidth="1"/>
    <col min="2558" max="2560" width="10" style="423" customWidth="1"/>
    <col min="2561" max="2561" width="1.375" style="423" customWidth="1"/>
    <col min="2562" max="2564" width="10" style="423" customWidth="1"/>
    <col min="2565" max="2565" width="1.375" style="423" customWidth="1"/>
    <col min="2566" max="2567" width="9.375" style="423" customWidth="1"/>
    <col min="2568" max="2568" width="8.625" style="423" customWidth="1"/>
    <col min="2569" max="2569" width="9.625" style="423" customWidth="1"/>
    <col min="2570" max="2571" width="9.375" style="423" customWidth="1"/>
    <col min="2572" max="2572" width="8.625" style="423" customWidth="1"/>
    <col min="2573" max="2573" width="8.375" style="423" customWidth="1"/>
    <col min="2574" max="2576" width="9.125" style="423" customWidth="1"/>
    <col min="2577" max="2577" width="7.375" style="423" customWidth="1"/>
    <col min="2578" max="2579" width="9.125" style="423" customWidth="1"/>
    <col min="2580" max="2580" width="35.375" style="423" customWidth="1"/>
    <col min="2581" max="2581" width="13.75" style="423" customWidth="1"/>
    <col min="2582" max="2582" width="9.625" style="423" customWidth="1"/>
    <col min="2583" max="2583" width="8.625" style="423" customWidth="1"/>
    <col min="2584" max="2584" width="7.625" style="423" customWidth="1"/>
    <col min="2585" max="2585" width="13.625" style="423" customWidth="1"/>
    <col min="2586" max="2586" width="11.625" style="423" customWidth="1"/>
    <col min="2587" max="2587" width="12.625" style="423"/>
    <col min="2588" max="2589" width="8.625" style="423" customWidth="1"/>
    <col min="2590" max="2590" width="12.625" style="423"/>
    <col min="2591" max="2591" width="17.625" style="423" customWidth="1"/>
    <col min="2592" max="2592" width="2.625" style="423" customWidth="1"/>
    <col min="2593" max="2604" width="12.625" style="423"/>
    <col min="2605" max="2605" width="32.625" style="423" customWidth="1"/>
    <col min="2606" max="2812" width="12.625" style="423"/>
    <col min="2813" max="2813" width="42.625" style="423" customWidth="1"/>
    <col min="2814" max="2816" width="10" style="423" customWidth="1"/>
    <col min="2817" max="2817" width="1.375" style="423" customWidth="1"/>
    <col min="2818" max="2820" width="10" style="423" customWidth="1"/>
    <col min="2821" max="2821" width="1.375" style="423" customWidth="1"/>
    <col min="2822" max="2823" width="9.375" style="423" customWidth="1"/>
    <col min="2824" max="2824" width="8.625" style="423" customWidth="1"/>
    <col min="2825" max="2825" width="9.625" style="423" customWidth="1"/>
    <col min="2826" max="2827" width="9.375" style="423" customWidth="1"/>
    <col min="2828" max="2828" width="8.625" style="423" customWidth="1"/>
    <col min="2829" max="2829" width="8.375" style="423" customWidth="1"/>
    <col min="2830" max="2832" width="9.125" style="423" customWidth="1"/>
    <col min="2833" max="2833" width="7.375" style="423" customWidth="1"/>
    <col min="2834" max="2835" width="9.125" style="423" customWidth="1"/>
    <col min="2836" max="2836" width="35.375" style="423" customWidth="1"/>
    <col min="2837" max="2837" width="13.75" style="423" customWidth="1"/>
    <col min="2838" max="2838" width="9.625" style="423" customWidth="1"/>
    <col min="2839" max="2839" width="8.625" style="423" customWidth="1"/>
    <col min="2840" max="2840" width="7.625" style="423" customWidth="1"/>
    <col min="2841" max="2841" width="13.625" style="423" customWidth="1"/>
    <col min="2842" max="2842" width="11.625" style="423" customWidth="1"/>
    <col min="2843" max="2843" width="12.625" style="423"/>
    <col min="2844" max="2845" width="8.625" style="423" customWidth="1"/>
    <col min="2846" max="2846" width="12.625" style="423"/>
    <col min="2847" max="2847" width="17.625" style="423" customWidth="1"/>
    <col min="2848" max="2848" width="2.625" style="423" customWidth="1"/>
    <col min="2849" max="2860" width="12.625" style="423"/>
    <col min="2861" max="2861" width="32.625" style="423" customWidth="1"/>
    <col min="2862" max="3068" width="12.625" style="423"/>
    <col min="3069" max="3069" width="42.625" style="423" customWidth="1"/>
    <col min="3070" max="3072" width="10" style="423" customWidth="1"/>
    <col min="3073" max="3073" width="1.375" style="423" customWidth="1"/>
    <col min="3074" max="3076" width="10" style="423" customWidth="1"/>
    <col min="3077" max="3077" width="1.375" style="423" customWidth="1"/>
    <col min="3078" max="3079" width="9.375" style="423" customWidth="1"/>
    <col min="3080" max="3080" width="8.625" style="423" customWidth="1"/>
    <col min="3081" max="3081" width="9.625" style="423" customWidth="1"/>
    <col min="3082" max="3083" width="9.375" style="423" customWidth="1"/>
    <col min="3084" max="3084" width="8.625" style="423" customWidth="1"/>
    <col min="3085" max="3085" width="8.375" style="423" customWidth="1"/>
    <col min="3086" max="3088" width="9.125" style="423" customWidth="1"/>
    <col min="3089" max="3089" width="7.375" style="423" customWidth="1"/>
    <col min="3090" max="3091" width="9.125" style="423" customWidth="1"/>
    <col min="3092" max="3092" width="35.375" style="423" customWidth="1"/>
    <col min="3093" max="3093" width="13.75" style="423" customWidth="1"/>
    <col min="3094" max="3094" width="9.625" style="423" customWidth="1"/>
    <col min="3095" max="3095" width="8.625" style="423" customWidth="1"/>
    <col min="3096" max="3096" width="7.625" style="423" customWidth="1"/>
    <col min="3097" max="3097" width="13.625" style="423" customWidth="1"/>
    <col min="3098" max="3098" width="11.625" style="423" customWidth="1"/>
    <col min="3099" max="3099" width="12.625" style="423"/>
    <col min="3100" max="3101" width="8.625" style="423" customWidth="1"/>
    <col min="3102" max="3102" width="12.625" style="423"/>
    <col min="3103" max="3103" width="17.625" style="423" customWidth="1"/>
    <col min="3104" max="3104" width="2.625" style="423" customWidth="1"/>
    <col min="3105" max="3116" width="12.625" style="423"/>
    <col min="3117" max="3117" width="32.625" style="423" customWidth="1"/>
    <col min="3118" max="3324" width="12.625" style="423"/>
    <col min="3325" max="3325" width="42.625" style="423" customWidth="1"/>
    <col min="3326" max="3328" width="10" style="423" customWidth="1"/>
    <col min="3329" max="3329" width="1.375" style="423" customWidth="1"/>
    <col min="3330" max="3332" width="10" style="423" customWidth="1"/>
    <col min="3333" max="3333" width="1.375" style="423" customWidth="1"/>
    <col min="3334" max="3335" width="9.375" style="423" customWidth="1"/>
    <col min="3336" max="3336" width="8.625" style="423" customWidth="1"/>
    <col min="3337" max="3337" width="9.625" style="423" customWidth="1"/>
    <col min="3338" max="3339" width="9.375" style="423" customWidth="1"/>
    <col min="3340" max="3340" width="8.625" style="423" customWidth="1"/>
    <col min="3341" max="3341" width="8.375" style="423" customWidth="1"/>
    <col min="3342" max="3344" width="9.125" style="423" customWidth="1"/>
    <col min="3345" max="3345" width="7.375" style="423" customWidth="1"/>
    <col min="3346" max="3347" width="9.125" style="423" customWidth="1"/>
    <col min="3348" max="3348" width="35.375" style="423" customWidth="1"/>
    <col min="3349" max="3349" width="13.75" style="423" customWidth="1"/>
    <col min="3350" max="3350" width="9.625" style="423" customWidth="1"/>
    <col min="3351" max="3351" width="8.625" style="423" customWidth="1"/>
    <col min="3352" max="3352" width="7.625" style="423" customWidth="1"/>
    <col min="3353" max="3353" width="13.625" style="423" customWidth="1"/>
    <col min="3354" max="3354" width="11.625" style="423" customWidth="1"/>
    <col min="3355" max="3355" width="12.625" style="423"/>
    <col min="3356" max="3357" width="8.625" style="423" customWidth="1"/>
    <col min="3358" max="3358" width="12.625" style="423"/>
    <col min="3359" max="3359" width="17.625" style="423" customWidth="1"/>
    <col min="3360" max="3360" width="2.625" style="423" customWidth="1"/>
    <col min="3361" max="3372" width="12.625" style="423"/>
    <col min="3373" max="3373" width="32.625" style="423" customWidth="1"/>
    <col min="3374" max="3580" width="12.625" style="423"/>
    <col min="3581" max="3581" width="42.625" style="423" customWidth="1"/>
    <col min="3582" max="3584" width="10" style="423" customWidth="1"/>
    <col min="3585" max="3585" width="1.375" style="423" customWidth="1"/>
    <col min="3586" max="3588" width="10" style="423" customWidth="1"/>
    <col min="3589" max="3589" width="1.375" style="423" customWidth="1"/>
    <col min="3590" max="3591" width="9.375" style="423" customWidth="1"/>
    <col min="3592" max="3592" width="8.625" style="423" customWidth="1"/>
    <col min="3593" max="3593" width="9.625" style="423" customWidth="1"/>
    <col min="3594" max="3595" width="9.375" style="423" customWidth="1"/>
    <col min="3596" max="3596" width="8.625" style="423" customWidth="1"/>
    <col min="3597" max="3597" width="8.375" style="423" customWidth="1"/>
    <col min="3598" max="3600" width="9.125" style="423" customWidth="1"/>
    <col min="3601" max="3601" width="7.375" style="423" customWidth="1"/>
    <col min="3602" max="3603" width="9.125" style="423" customWidth="1"/>
    <col min="3604" max="3604" width="35.375" style="423" customWidth="1"/>
    <col min="3605" max="3605" width="13.75" style="423" customWidth="1"/>
    <col min="3606" max="3606" width="9.625" style="423" customWidth="1"/>
    <col min="3607" max="3607" width="8.625" style="423" customWidth="1"/>
    <col min="3608" max="3608" width="7.625" style="423" customWidth="1"/>
    <col min="3609" max="3609" width="13.625" style="423" customWidth="1"/>
    <col min="3610" max="3610" width="11.625" style="423" customWidth="1"/>
    <col min="3611" max="3611" width="12.625" style="423"/>
    <col min="3612" max="3613" width="8.625" style="423" customWidth="1"/>
    <col min="3614" max="3614" width="12.625" style="423"/>
    <col min="3615" max="3615" width="17.625" style="423" customWidth="1"/>
    <col min="3616" max="3616" width="2.625" style="423" customWidth="1"/>
    <col min="3617" max="3628" width="12.625" style="423"/>
    <col min="3629" max="3629" width="32.625" style="423" customWidth="1"/>
    <col min="3630" max="3836" width="12.625" style="423"/>
    <col min="3837" max="3837" width="42.625" style="423" customWidth="1"/>
    <col min="3838" max="3840" width="10" style="423" customWidth="1"/>
    <col min="3841" max="3841" width="1.375" style="423" customWidth="1"/>
    <col min="3842" max="3844" width="10" style="423" customWidth="1"/>
    <col min="3845" max="3845" width="1.375" style="423" customWidth="1"/>
    <col min="3846" max="3847" width="9.375" style="423" customWidth="1"/>
    <col min="3848" max="3848" width="8.625" style="423" customWidth="1"/>
    <col min="3849" max="3849" width="9.625" style="423" customWidth="1"/>
    <col min="3850" max="3851" width="9.375" style="423" customWidth="1"/>
    <col min="3852" max="3852" width="8.625" style="423" customWidth="1"/>
    <col min="3853" max="3853" width="8.375" style="423" customWidth="1"/>
    <col min="3854" max="3856" width="9.125" style="423" customWidth="1"/>
    <col min="3857" max="3857" width="7.375" style="423" customWidth="1"/>
    <col min="3858" max="3859" width="9.125" style="423" customWidth="1"/>
    <col min="3860" max="3860" width="35.375" style="423" customWidth="1"/>
    <col min="3861" max="3861" width="13.75" style="423" customWidth="1"/>
    <col min="3862" max="3862" width="9.625" style="423" customWidth="1"/>
    <col min="3863" max="3863" width="8.625" style="423" customWidth="1"/>
    <col min="3864" max="3864" width="7.625" style="423" customWidth="1"/>
    <col min="3865" max="3865" width="13.625" style="423" customWidth="1"/>
    <col min="3866" max="3866" width="11.625" style="423" customWidth="1"/>
    <col min="3867" max="3867" width="12.625" style="423"/>
    <col min="3868" max="3869" width="8.625" style="423" customWidth="1"/>
    <col min="3870" max="3870" width="12.625" style="423"/>
    <col min="3871" max="3871" width="17.625" style="423" customWidth="1"/>
    <col min="3872" max="3872" width="2.625" style="423" customWidth="1"/>
    <col min="3873" max="3884" width="12.625" style="423"/>
    <col min="3885" max="3885" width="32.625" style="423" customWidth="1"/>
    <col min="3886" max="4092" width="12.625" style="423"/>
    <col min="4093" max="4093" width="42.625" style="423" customWidth="1"/>
    <col min="4094" max="4096" width="10" style="423" customWidth="1"/>
    <col min="4097" max="4097" width="1.375" style="423" customWidth="1"/>
    <col min="4098" max="4100" width="10" style="423" customWidth="1"/>
    <col min="4101" max="4101" width="1.375" style="423" customWidth="1"/>
    <col min="4102" max="4103" width="9.375" style="423" customWidth="1"/>
    <col min="4104" max="4104" width="8.625" style="423" customWidth="1"/>
    <col min="4105" max="4105" width="9.625" style="423" customWidth="1"/>
    <col min="4106" max="4107" width="9.375" style="423" customWidth="1"/>
    <col min="4108" max="4108" width="8.625" style="423" customWidth="1"/>
    <col min="4109" max="4109" width="8.375" style="423" customWidth="1"/>
    <col min="4110" max="4112" width="9.125" style="423" customWidth="1"/>
    <col min="4113" max="4113" width="7.375" style="423" customWidth="1"/>
    <col min="4114" max="4115" width="9.125" style="423" customWidth="1"/>
    <col min="4116" max="4116" width="35.375" style="423" customWidth="1"/>
    <col min="4117" max="4117" width="13.75" style="423" customWidth="1"/>
    <col min="4118" max="4118" width="9.625" style="423" customWidth="1"/>
    <col min="4119" max="4119" width="8.625" style="423" customWidth="1"/>
    <col min="4120" max="4120" width="7.625" style="423" customWidth="1"/>
    <col min="4121" max="4121" width="13.625" style="423" customWidth="1"/>
    <col min="4122" max="4122" width="11.625" style="423" customWidth="1"/>
    <col min="4123" max="4123" width="12.625" style="423"/>
    <col min="4124" max="4125" width="8.625" style="423" customWidth="1"/>
    <col min="4126" max="4126" width="12.625" style="423"/>
    <col min="4127" max="4127" width="17.625" style="423" customWidth="1"/>
    <col min="4128" max="4128" width="2.625" style="423" customWidth="1"/>
    <col min="4129" max="4140" width="12.625" style="423"/>
    <col min="4141" max="4141" width="32.625" style="423" customWidth="1"/>
    <col min="4142" max="4348" width="12.625" style="423"/>
    <col min="4349" max="4349" width="42.625" style="423" customWidth="1"/>
    <col min="4350" max="4352" width="10" style="423" customWidth="1"/>
    <col min="4353" max="4353" width="1.375" style="423" customWidth="1"/>
    <col min="4354" max="4356" width="10" style="423" customWidth="1"/>
    <col min="4357" max="4357" width="1.375" style="423" customWidth="1"/>
    <col min="4358" max="4359" width="9.375" style="423" customWidth="1"/>
    <col min="4360" max="4360" width="8.625" style="423" customWidth="1"/>
    <col min="4361" max="4361" width="9.625" style="423" customWidth="1"/>
    <col min="4362" max="4363" width="9.375" style="423" customWidth="1"/>
    <col min="4364" max="4364" width="8.625" style="423" customWidth="1"/>
    <col min="4365" max="4365" width="8.375" style="423" customWidth="1"/>
    <col min="4366" max="4368" width="9.125" style="423" customWidth="1"/>
    <col min="4369" max="4369" width="7.375" style="423" customWidth="1"/>
    <col min="4370" max="4371" width="9.125" style="423" customWidth="1"/>
    <col min="4372" max="4372" width="35.375" style="423" customWidth="1"/>
    <col min="4373" max="4373" width="13.75" style="423" customWidth="1"/>
    <col min="4374" max="4374" width="9.625" style="423" customWidth="1"/>
    <col min="4375" max="4375" width="8.625" style="423" customWidth="1"/>
    <col min="4376" max="4376" width="7.625" style="423" customWidth="1"/>
    <col min="4377" max="4377" width="13.625" style="423" customWidth="1"/>
    <col min="4378" max="4378" width="11.625" style="423" customWidth="1"/>
    <col min="4379" max="4379" width="12.625" style="423"/>
    <col min="4380" max="4381" width="8.625" style="423" customWidth="1"/>
    <col min="4382" max="4382" width="12.625" style="423"/>
    <col min="4383" max="4383" width="17.625" style="423" customWidth="1"/>
    <col min="4384" max="4384" width="2.625" style="423" customWidth="1"/>
    <col min="4385" max="4396" width="12.625" style="423"/>
    <col min="4397" max="4397" width="32.625" style="423" customWidth="1"/>
    <col min="4398" max="4604" width="12.625" style="423"/>
    <col min="4605" max="4605" width="42.625" style="423" customWidth="1"/>
    <col min="4606" max="4608" width="10" style="423" customWidth="1"/>
    <col min="4609" max="4609" width="1.375" style="423" customWidth="1"/>
    <col min="4610" max="4612" width="10" style="423" customWidth="1"/>
    <col min="4613" max="4613" width="1.375" style="423" customWidth="1"/>
    <col min="4614" max="4615" width="9.375" style="423" customWidth="1"/>
    <col min="4616" max="4616" width="8.625" style="423" customWidth="1"/>
    <col min="4617" max="4617" width="9.625" style="423" customWidth="1"/>
    <col min="4618" max="4619" width="9.375" style="423" customWidth="1"/>
    <col min="4620" max="4620" width="8.625" style="423" customWidth="1"/>
    <col min="4621" max="4621" width="8.375" style="423" customWidth="1"/>
    <col min="4622" max="4624" width="9.125" style="423" customWidth="1"/>
    <col min="4625" max="4625" width="7.375" style="423" customWidth="1"/>
    <col min="4626" max="4627" width="9.125" style="423" customWidth="1"/>
    <col min="4628" max="4628" width="35.375" style="423" customWidth="1"/>
    <col min="4629" max="4629" width="13.75" style="423" customWidth="1"/>
    <col min="4630" max="4630" width="9.625" style="423" customWidth="1"/>
    <col min="4631" max="4631" width="8.625" style="423" customWidth="1"/>
    <col min="4632" max="4632" width="7.625" style="423" customWidth="1"/>
    <col min="4633" max="4633" width="13.625" style="423" customWidth="1"/>
    <col min="4634" max="4634" width="11.625" style="423" customWidth="1"/>
    <col min="4635" max="4635" width="12.625" style="423"/>
    <col min="4636" max="4637" width="8.625" style="423" customWidth="1"/>
    <col min="4638" max="4638" width="12.625" style="423"/>
    <col min="4639" max="4639" width="17.625" style="423" customWidth="1"/>
    <col min="4640" max="4640" width="2.625" style="423" customWidth="1"/>
    <col min="4641" max="4652" width="12.625" style="423"/>
    <col min="4653" max="4653" width="32.625" style="423" customWidth="1"/>
    <col min="4654" max="4860" width="12.625" style="423"/>
    <col min="4861" max="4861" width="42.625" style="423" customWidth="1"/>
    <col min="4862" max="4864" width="10" style="423" customWidth="1"/>
    <col min="4865" max="4865" width="1.375" style="423" customWidth="1"/>
    <col min="4866" max="4868" width="10" style="423" customWidth="1"/>
    <col min="4869" max="4869" width="1.375" style="423" customWidth="1"/>
    <col min="4870" max="4871" width="9.375" style="423" customWidth="1"/>
    <col min="4872" max="4872" width="8.625" style="423" customWidth="1"/>
    <col min="4873" max="4873" width="9.625" style="423" customWidth="1"/>
    <col min="4874" max="4875" width="9.375" style="423" customWidth="1"/>
    <col min="4876" max="4876" width="8.625" style="423" customWidth="1"/>
    <col min="4877" max="4877" width="8.375" style="423" customWidth="1"/>
    <col min="4878" max="4880" width="9.125" style="423" customWidth="1"/>
    <col min="4881" max="4881" width="7.375" style="423" customWidth="1"/>
    <col min="4882" max="4883" width="9.125" style="423" customWidth="1"/>
    <col min="4884" max="4884" width="35.375" style="423" customWidth="1"/>
    <col min="4885" max="4885" width="13.75" style="423" customWidth="1"/>
    <col min="4886" max="4886" width="9.625" style="423" customWidth="1"/>
    <col min="4887" max="4887" width="8.625" style="423" customWidth="1"/>
    <col min="4888" max="4888" width="7.625" style="423" customWidth="1"/>
    <col min="4889" max="4889" width="13.625" style="423" customWidth="1"/>
    <col min="4890" max="4890" width="11.625" style="423" customWidth="1"/>
    <col min="4891" max="4891" width="12.625" style="423"/>
    <col min="4892" max="4893" width="8.625" style="423" customWidth="1"/>
    <col min="4894" max="4894" width="12.625" style="423"/>
    <col min="4895" max="4895" width="17.625" style="423" customWidth="1"/>
    <col min="4896" max="4896" width="2.625" style="423" customWidth="1"/>
    <col min="4897" max="4908" width="12.625" style="423"/>
    <col min="4909" max="4909" width="32.625" style="423" customWidth="1"/>
    <col min="4910" max="5116" width="12.625" style="423"/>
    <col min="5117" max="5117" width="42.625" style="423" customWidth="1"/>
    <col min="5118" max="5120" width="10" style="423" customWidth="1"/>
    <col min="5121" max="5121" width="1.375" style="423" customWidth="1"/>
    <col min="5122" max="5124" width="10" style="423" customWidth="1"/>
    <col min="5125" max="5125" width="1.375" style="423" customWidth="1"/>
    <col min="5126" max="5127" width="9.375" style="423" customWidth="1"/>
    <col min="5128" max="5128" width="8.625" style="423" customWidth="1"/>
    <col min="5129" max="5129" width="9.625" style="423" customWidth="1"/>
    <col min="5130" max="5131" width="9.375" style="423" customWidth="1"/>
    <col min="5132" max="5132" width="8.625" style="423" customWidth="1"/>
    <col min="5133" max="5133" width="8.375" style="423" customWidth="1"/>
    <col min="5134" max="5136" width="9.125" style="423" customWidth="1"/>
    <col min="5137" max="5137" width="7.375" style="423" customWidth="1"/>
    <col min="5138" max="5139" width="9.125" style="423" customWidth="1"/>
    <col min="5140" max="5140" width="35.375" style="423" customWidth="1"/>
    <col min="5141" max="5141" width="13.75" style="423" customWidth="1"/>
    <col min="5142" max="5142" width="9.625" style="423" customWidth="1"/>
    <col min="5143" max="5143" width="8.625" style="423" customWidth="1"/>
    <col min="5144" max="5144" width="7.625" style="423" customWidth="1"/>
    <col min="5145" max="5145" width="13.625" style="423" customWidth="1"/>
    <col min="5146" max="5146" width="11.625" style="423" customWidth="1"/>
    <col min="5147" max="5147" width="12.625" style="423"/>
    <col min="5148" max="5149" width="8.625" style="423" customWidth="1"/>
    <col min="5150" max="5150" width="12.625" style="423"/>
    <col min="5151" max="5151" width="17.625" style="423" customWidth="1"/>
    <col min="5152" max="5152" width="2.625" style="423" customWidth="1"/>
    <col min="5153" max="5164" width="12.625" style="423"/>
    <col min="5165" max="5165" width="32.625" style="423" customWidth="1"/>
    <col min="5166" max="5372" width="12.625" style="423"/>
    <col min="5373" max="5373" width="42.625" style="423" customWidth="1"/>
    <col min="5374" max="5376" width="10" style="423" customWidth="1"/>
    <col min="5377" max="5377" width="1.375" style="423" customWidth="1"/>
    <col min="5378" max="5380" width="10" style="423" customWidth="1"/>
    <col min="5381" max="5381" width="1.375" style="423" customWidth="1"/>
    <col min="5382" max="5383" width="9.375" style="423" customWidth="1"/>
    <col min="5384" max="5384" width="8.625" style="423" customWidth="1"/>
    <col min="5385" max="5385" width="9.625" style="423" customWidth="1"/>
    <col min="5386" max="5387" width="9.375" style="423" customWidth="1"/>
    <col min="5388" max="5388" width="8.625" style="423" customWidth="1"/>
    <col min="5389" max="5389" width="8.375" style="423" customWidth="1"/>
    <col min="5390" max="5392" width="9.125" style="423" customWidth="1"/>
    <col min="5393" max="5393" width="7.375" style="423" customWidth="1"/>
    <col min="5394" max="5395" width="9.125" style="423" customWidth="1"/>
    <col min="5396" max="5396" width="35.375" style="423" customWidth="1"/>
    <col min="5397" max="5397" width="13.75" style="423" customWidth="1"/>
    <col min="5398" max="5398" width="9.625" style="423" customWidth="1"/>
    <col min="5399" max="5399" width="8.625" style="423" customWidth="1"/>
    <col min="5400" max="5400" width="7.625" style="423" customWidth="1"/>
    <col min="5401" max="5401" width="13.625" style="423" customWidth="1"/>
    <col min="5402" max="5402" width="11.625" style="423" customWidth="1"/>
    <col min="5403" max="5403" width="12.625" style="423"/>
    <col min="5404" max="5405" width="8.625" style="423" customWidth="1"/>
    <col min="5406" max="5406" width="12.625" style="423"/>
    <col min="5407" max="5407" width="17.625" style="423" customWidth="1"/>
    <col min="5408" max="5408" width="2.625" style="423" customWidth="1"/>
    <col min="5409" max="5420" width="12.625" style="423"/>
    <col min="5421" max="5421" width="32.625" style="423" customWidth="1"/>
    <col min="5422" max="5628" width="12.625" style="423"/>
    <col min="5629" max="5629" width="42.625" style="423" customWidth="1"/>
    <col min="5630" max="5632" width="10" style="423" customWidth="1"/>
    <col min="5633" max="5633" width="1.375" style="423" customWidth="1"/>
    <col min="5634" max="5636" width="10" style="423" customWidth="1"/>
    <col min="5637" max="5637" width="1.375" style="423" customWidth="1"/>
    <col min="5638" max="5639" width="9.375" style="423" customWidth="1"/>
    <col min="5640" max="5640" width="8.625" style="423" customWidth="1"/>
    <col min="5641" max="5641" width="9.625" style="423" customWidth="1"/>
    <col min="5642" max="5643" width="9.375" style="423" customWidth="1"/>
    <col min="5644" max="5644" width="8.625" style="423" customWidth="1"/>
    <col min="5645" max="5645" width="8.375" style="423" customWidth="1"/>
    <col min="5646" max="5648" width="9.125" style="423" customWidth="1"/>
    <col min="5649" max="5649" width="7.375" style="423" customWidth="1"/>
    <col min="5650" max="5651" width="9.125" style="423" customWidth="1"/>
    <col min="5652" max="5652" width="35.375" style="423" customWidth="1"/>
    <col min="5653" max="5653" width="13.75" style="423" customWidth="1"/>
    <col min="5654" max="5654" width="9.625" style="423" customWidth="1"/>
    <col min="5655" max="5655" width="8.625" style="423" customWidth="1"/>
    <col min="5656" max="5656" width="7.625" style="423" customWidth="1"/>
    <col min="5657" max="5657" width="13.625" style="423" customWidth="1"/>
    <col min="5658" max="5658" width="11.625" style="423" customWidth="1"/>
    <col min="5659" max="5659" width="12.625" style="423"/>
    <col min="5660" max="5661" width="8.625" style="423" customWidth="1"/>
    <col min="5662" max="5662" width="12.625" style="423"/>
    <col min="5663" max="5663" width="17.625" style="423" customWidth="1"/>
    <col min="5664" max="5664" width="2.625" style="423" customWidth="1"/>
    <col min="5665" max="5676" width="12.625" style="423"/>
    <col min="5677" max="5677" width="32.625" style="423" customWidth="1"/>
    <col min="5678" max="5884" width="12.625" style="423"/>
    <col min="5885" max="5885" width="42.625" style="423" customWidth="1"/>
    <col min="5886" max="5888" width="10" style="423" customWidth="1"/>
    <col min="5889" max="5889" width="1.375" style="423" customWidth="1"/>
    <col min="5890" max="5892" width="10" style="423" customWidth="1"/>
    <col min="5893" max="5893" width="1.375" style="423" customWidth="1"/>
    <col min="5894" max="5895" width="9.375" style="423" customWidth="1"/>
    <col min="5896" max="5896" width="8.625" style="423" customWidth="1"/>
    <col min="5897" max="5897" width="9.625" style="423" customWidth="1"/>
    <col min="5898" max="5899" width="9.375" style="423" customWidth="1"/>
    <col min="5900" max="5900" width="8.625" style="423" customWidth="1"/>
    <col min="5901" max="5901" width="8.375" style="423" customWidth="1"/>
    <col min="5902" max="5904" width="9.125" style="423" customWidth="1"/>
    <col min="5905" max="5905" width="7.375" style="423" customWidth="1"/>
    <col min="5906" max="5907" width="9.125" style="423" customWidth="1"/>
    <col min="5908" max="5908" width="35.375" style="423" customWidth="1"/>
    <col min="5909" max="5909" width="13.75" style="423" customWidth="1"/>
    <col min="5910" max="5910" width="9.625" style="423" customWidth="1"/>
    <col min="5911" max="5911" width="8.625" style="423" customWidth="1"/>
    <col min="5912" max="5912" width="7.625" style="423" customWidth="1"/>
    <col min="5913" max="5913" width="13.625" style="423" customWidth="1"/>
    <col min="5914" max="5914" width="11.625" style="423" customWidth="1"/>
    <col min="5915" max="5915" width="12.625" style="423"/>
    <col min="5916" max="5917" width="8.625" style="423" customWidth="1"/>
    <col min="5918" max="5918" width="12.625" style="423"/>
    <col min="5919" max="5919" width="17.625" style="423" customWidth="1"/>
    <col min="5920" max="5920" width="2.625" style="423" customWidth="1"/>
    <col min="5921" max="5932" width="12.625" style="423"/>
    <col min="5933" max="5933" width="32.625" style="423" customWidth="1"/>
    <col min="5934" max="6140" width="12.625" style="423"/>
    <col min="6141" max="6141" width="42.625" style="423" customWidth="1"/>
    <col min="6142" max="6144" width="10" style="423" customWidth="1"/>
    <col min="6145" max="6145" width="1.375" style="423" customWidth="1"/>
    <col min="6146" max="6148" width="10" style="423" customWidth="1"/>
    <col min="6149" max="6149" width="1.375" style="423" customWidth="1"/>
    <col min="6150" max="6151" width="9.375" style="423" customWidth="1"/>
    <col min="6152" max="6152" width="8.625" style="423" customWidth="1"/>
    <col min="6153" max="6153" width="9.625" style="423" customWidth="1"/>
    <col min="6154" max="6155" width="9.375" style="423" customWidth="1"/>
    <col min="6156" max="6156" width="8.625" style="423" customWidth="1"/>
    <col min="6157" max="6157" width="8.375" style="423" customWidth="1"/>
    <col min="6158" max="6160" width="9.125" style="423" customWidth="1"/>
    <col min="6161" max="6161" width="7.375" style="423" customWidth="1"/>
    <col min="6162" max="6163" width="9.125" style="423" customWidth="1"/>
    <col min="6164" max="6164" width="35.375" style="423" customWidth="1"/>
    <col min="6165" max="6165" width="13.75" style="423" customWidth="1"/>
    <col min="6166" max="6166" width="9.625" style="423" customWidth="1"/>
    <col min="6167" max="6167" width="8.625" style="423" customWidth="1"/>
    <col min="6168" max="6168" width="7.625" style="423" customWidth="1"/>
    <col min="6169" max="6169" width="13.625" style="423" customWidth="1"/>
    <col min="6170" max="6170" width="11.625" style="423" customWidth="1"/>
    <col min="6171" max="6171" width="12.625" style="423"/>
    <col min="6172" max="6173" width="8.625" style="423" customWidth="1"/>
    <col min="6174" max="6174" width="12.625" style="423"/>
    <col min="6175" max="6175" width="17.625" style="423" customWidth="1"/>
    <col min="6176" max="6176" width="2.625" style="423" customWidth="1"/>
    <col min="6177" max="6188" width="12.625" style="423"/>
    <col min="6189" max="6189" width="32.625" style="423" customWidth="1"/>
    <col min="6190" max="6396" width="12.625" style="423"/>
    <col min="6397" max="6397" width="42.625" style="423" customWidth="1"/>
    <col min="6398" max="6400" width="10" style="423" customWidth="1"/>
    <col min="6401" max="6401" width="1.375" style="423" customWidth="1"/>
    <col min="6402" max="6404" width="10" style="423" customWidth="1"/>
    <col min="6405" max="6405" width="1.375" style="423" customWidth="1"/>
    <col min="6406" max="6407" width="9.375" style="423" customWidth="1"/>
    <col min="6408" max="6408" width="8.625" style="423" customWidth="1"/>
    <col min="6409" max="6409" width="9.625" style="423" customWidth="1"/>
    <col min="6410" max="6411" width="9.375" style="423" customWidth="1"/>
    <col min="6412" max="6412" width="8.625" style="423" customWidth="1"/>
    <col min="6413" max="6413" width="8.375" style="423" customWidth="1"/>
    <col min="6414" max="6416" width="9.125" style="423" customWidth="1"/>
    <col min="6417" max="6417" width="7.375" style="423" customWidth="1"/>
    <col min="6418" max="6419" width="9.125" style="423" customWidth="1"/>
    <col min="6420" max="6420" width="35.375" style="423" customWidth="1"/>
    <col min="6421" max="6421" width="13.75" style="423" customWidth="1"/>
    <col min="6422" max="6422" width="9.625" style="423" customWidth="1"/>
    <col min="6423" max="6423" width="8.625" style="423" customWidth="1"/>
    <col min="6424" max="6424" width="7.625" style="423" customWidth="1"/>
    <col min="6425" max="6425" width="13.625" style="423" customWidth="1"/>
    <col min="6426" max="6426" width="11.625" style="423" customWidth="1"/>
    <col min="6427" max="6427" width="12.625" style="423"/>
    <col min="6428" max="6429" width="8.625" style="423" customWidth="1"/>
    <col min="6430" max="6430" width="12.625" style="423"/>
    <col min="6431" max="6431" width="17.625" style="423" customWidth="1"/>
    <col min="6432" max="6432" width="2.625" style="423" customWidth="1"/>
    <col min="6433" max="6444" width="12.625" style="423"/>
    <col min="6445" max="6445" width="32.625" style="423" customWidth="1"/>
    <col min="6446" max="6652" width="12.625" style="423"/>
    <col min="6653" max="6653" width="42.625" style="423" customWidth="1"/>
    <col min="6654" max="6656" width="10" style="423" customWidth="1"/>
    <col min="6657" max="6657" width="1.375" style="423" customWidth="1"/>
    <col min="6658" max="6660" width="10" style="423" customWidth="1"/>
    <col min="6661" max="6661" width="1.375" style="423" customWidth="1"/>
    <col min="6662" max="6663" width="9.375" style="423" customWidth="1"/>
    <col min="6664" max="6664" width="8.625" style="423" customWidth="1"/>
    <col min="6665" max="6665" width="9.625" style="423" customWidth="1"/>
    <col min="6666" max="6667" width="9.375" style="423" customWidth="1"/>
    <col min="6668" max="6668" width="8.625" style="423" customWidth="1"/>
    <col min="6669" max="6669" width="8.375" style="423" customWidth="1"/>
    <col min="6670" max="6672" width="9.125" style="423" customWidth="1"/>
    <col min="6673" max="6673" width="7.375" style="423" customWidth="1"/>
    <col min="6674" max="6675" width="9.125" style="423" customWidth="1"/>
    <col min="6676" max="6676" width="35.375" style="423" customWidth="1"/>
    <col min="6677" max="6677" width="13.75" style="423" customWidth="1"/>
    <col min="6678" max="6678" width="9.625" style="423" customWidth="1"/>
    <col min="6679" max="6679" width="8.625" style="423" customWidth="1"/>
    <col min="6680" max="6680" width="7.625" style="423" customWidth="1"/>
    <col min="6681" max="6681" width="13.625" style="423" customWidth="1"/>
    <col min="6682" max="6682" width="11.625" style="423" customWidth="1"/>
    <col min="6683" max="6683" width="12.625" style="423"/>
    <col min="6684" max="6685" width="8.625" style="423" customWidth="1"/>
    <col min="6686" max="6686" width="12.625" style="423"/>
    <col min="6687" max="6687" width="17.625" style="423" customWidth="1"/>
    <col min="6688" max="6688" width="2.625" style="423" customWidth="1"/>
    <col min="6689" max="6700" width="12.625" style="423"/>
    <col min="6701" max="6701" width="32.625" style="423" customWidth="1"/>
    <col min="6702" max="6908" width="12.625" style="423"/>
    <col min="6909" max="6909" width="42.625" style="423" customWidth="1"/>
    <col min="6910" max="6912" width="10" style="423" customWidth="1"/>
    <col min="6913" max="6913" width="1.375" style="423" customWidth="1"/>
    <col min="6914" max="6916" width="10" style="423" customWidth="1"/>
    <col min="6917" max="6917" width="1.375" style="423" customWidth="1"/>
    <col min="6918" max="6919" width="9.375" style="423" customWidth="1"/>
    <col min="6920" max="6920" width="8.625" style="423" customWidth="1"/>
    <col min="6921" max="6921" width="9.625" style="423" customWidth="1"/>
    <col min="6922" max="6923" width="9.375" style="423" customWidth="1"/>
    <col min="6924" max="6924" width="8.625" style="423" customWidth="1"/>
    <col min="6925" max="6925" width="8.375" style="423" customWidth="1"/>
    <col min="6926" max="6928" width="9.125" style="423" customWidth="1"/>
    <col min="6929" max="6929" width="7.375" style="423" customWidth="1"/>
    <col min="6930" max="6931" width="9.125" style="423" customWidth="1"/>
    <col min="6932" max="6932" width="35.375" style="423" customWidth="1"/>
    <col min="6933" max="6933" width="13.75" style="423" customWidth="1"/>
    <col min="6934" max="6934" width="9.625" style="423" customWidth="1"/>
    <col min="6935" max="6935" width="8.625" style="423" customWidth="1"/>
    <col min="6936" max="6936" width="7.625" style="423" customWidth="1"/>
    <col min="6937" max="6937" width="13.625" style="423" customWidth="1"/>
    <col min="6938" max="6938" width="11.625" style="423" customWidth="1"/>
    <col min="6939" max="6939" width="12.625" style="423"/>
    <col min="6940" max="6941" width="8.625" style="423" customWidth="1"/>
    <col min="6942" max="6942" width="12.625" style="423"/>
    <col min="6943" max="6943" width="17.625" style="423" customWidth="1"/>
    <col min="6944" max="6944" width="2.625" style="423" customWidth="1"/>
    <col min="6945" max="6956" width="12.625" style="423"/>
    <col min="6957" max="6957" width="32.625" style="423" customWidth="1"/>
    <col min="6958" max="7164" width="12.625" style="423"/>
    <col min="7165" max="7165" width="42.625" style="423" customWidth="1"/>
    <col min="7166" max="7168" width="10" style="423" customWidth="1"/>
    <col min="7169" max="7169" width="1.375" style="423" customWidth="1"/>
    <col min="7170" max="7172" width="10" style="423" customWidth="1"/>
    <col min="7173" max="7173" width="1.375" style="423" customWidth="1"/>
    <col min="7174" max="7175" width="9.375" style="423" customWidth="1"/>
    <col min="7176" max="7176" width="8.625" style="423" customWidth="1"/>
    <col min="7177" max="7177" width="9.625" style="423" customWidth="1"/>
    <col min="7178" max="7179" width="9.375" style="423" customWidth="1"/>
    <col min="7180" max="7180" width="8.625" style="423" customWidth="1"/>
    <col min="7181" max="7181" width="8.375" style="423" customWidth="1"/>
    <col min="7182" max="7184" width="9.125" style="423" customWidth="1"/>
    <col min="7185" max="7185" width="7.375" style="423" customWidth="1"/>
    <col min="7186" max="7187" width="9.125" style="423" customWidth="1"/>
    <col min="7188" max="7188" width="35.375" style="423" customWidth="1"/>
    <col min="7189" max="7189" width="13.75" style="423" customWidth="1"/>
    <col min="7190" max="7190" width="9.625" style="423" customWidth="1"/>
    <col min="7191" max="7191" width="8.625" style="423" customWidth="1"/>
    <col min="7192" max="7192" width="7.625" style="423" customWidth="1"/>
    <col min="7193" max="7193" width="13.625" style="423" customWidth="1"/>
    <col min="7194" max="7194" width="11.625" style="423" customWidth="1"/>
    <col min="7195" max="7195" width="12.625" style="423"/>
    <col min="7196" max="7197" width="8.625" style="423" customWidth="1"/>
    <col min="7198" max="7198" width="12.625" style="423"/>
    <col min="7199" max="7199" width="17.625" style="423" customWidth="1"/>
    <col min="7200" max="7200" width="2.625" style="423" customWidth="1"/>
    <col min="7201" max="7212" width="12.625" style="423"/>
    <col min="7213" max="7213" width="32.625" style="423" customWidth="1"/>
    <col min="7214" max="7420" width="12.625" style="423"/>
    <col min="7421" max="7421" width="42.625" style="423" customWidth="1"/>
    <col min="7422" max="7424" width="10" style="423" customWidth="1"/>
    <col min="7425" max="7425" width="1.375" style="423" customWidth="1"/>
    <col min="7426" max="7428" width="10" style="423" customWidth="1"/>
    <col min="7429" max="7429" width="1.375" style="423" customWidth="1"/>
    <col min="7430" max="7431" width="9.375" style="423" customWidth="1"/>
    <col min="7432" max="7432" width="8.625" style="423" customWidth="1"/>
    <col min="7433" max="7433" width="9.625" style="423" customWidth="1"/>
    <col min="7434" max="7435" width="9.375" style="423" customWidth="1"/>
    <col min="7436" max="7436" width="8.625" style="423" customWidth="1"/>
    <col min="7437" max="7437" width="8.375" style="423" customWidth="1"/>
    <col min="7438" max="7440" width="9.125" style="423" customWidth="1"/>
    <col min="7441" max="7441" width="7.375" style="423" customWidth="1"/>
    <col min="7442" max="7443" width="9.125" style="423" customWidth="1"/>
    <col min="7444" max="7444" width="35.375" style="423" customWidth="1"/>
    <col min="7445" max="7445" width="13.75" style="423" customWidth="1"/>
    <col min="7446" max="7446" width="9.625" style="423" customWidth="1"/>
    <col min="7447" max="7447" width="8.625" style="423" customWidth="1"/>
    <col min="7448" max="7448" width="7.625" style="423" customWidth="1"/>
    <col min="7449" max="7449" width="13.625" style="423" customWidth="1"/>
    <col min="7450" max="7450" width="11.625" style="423" customWidth="1"/>
    <col min="7451" max="7451" width="12.625" style="423"/>
    <col min="7452" max="7453" width="8.625" style="423" customWidth="1"/>
    <col min="7454" max="7454" width="12.625" style="423"/>
    <col min="7455" max="7455" width="17.625" style="423" customWidth="1"/>
    <col min="7456" max="7456" width="2.625" style="423" customWidth="1"/>
    <col min="7457" max="7468" width="12.625" style="423"/>
    <col min="7469" max="7469" width="32.625" style="423" customWidth="1"/>
    <col min="7470" max="7676" width="12.625" style="423"/>
    <col min="7677" max="7677" width="42.625" style="423" customWidth="1"/>
    <col min="7678" max="7680" width="10" style="423" customWidth="1"/>
    <col min="7681" max="7681" width="1.375" style="423" customWidth="1"/>
    <col min="7682" max="7684" width="10" style="423" customWidth="1"/>
    <col min="7685" max="7685" width="1.375" style="423" customWidth="1"/>
    <col min="7686" max="7687" width="9.375" style="423" customWidth="1"/>
    <col min="7688" max="7688" width="8.625" style="423" customWidth="1"/>
    <col min="7689" max="7689" width="9.625" style="423" customWidth="1"/>
    <col min="7690" max="7691" width="9.375" style="423" customWidth="1"/>
    <col min="7692" max="7692" width="8.625" style="423" customWidth="1"/>
    <col min="7693" max="7693" width="8.375" style="423" customWidth="1"/>
    <col min="7694" max="7696" width="9.125" style="423" customWidth="1"/>
    <col min="7697" max="7697" width="7.375" style="423" customWidth="1"/>
    <col min="7698" max="7699" width="9.125" style="423" customWidth="1"/>
    <col min="7700" max="7700" width="35.375" style="423" customWidth="1"/>
    <col min="7701" max="7701" width="13.75" style="423" customWidth="1"/>
    <col min="7702" max="7702" width="9.625" style="423" customWidth="1"/>
    <col min="7703" max="7703" width="8.625" style="423" customWidth="1"/>
    <col min="7704" max="7704" width="7.625" style="423" customWidth="1"/>
    <col min="7705" max="7705" width="13.625" style="423" customWidth="1"/>
    <col min="7706" max="7706" width="11.625" style="423" customWidth="1"/>
    <col min="7707" max="7707" width="12.625" style="423"/>
    <col min="7708" max="7709" width="8.625" style="423" customWidth="1"/>
    <col min="7710" max="7710" width="12.625" style="423"/>
    <col min="7711" max="7711" width="17.625" style="423" customWidth="1"/>
    <col min="7712" max="7712" width="2.625" style="423" customWidth="1"/>
    <col min="7713" max="7724" width="12.625" style="423"/>
    <col min="7725" max="7725" width="32.625" style="423" customWidth="1"/>
    <col min="7726" max="7932" width="12.625" style="423"/>
    <col min="7933" max="7933" width="42.625" style="423" customWidth="1"/>
    <col min="7934" max="7936" width="10" style="423" customWidth="1"/>
    <col min="7937" max="7937" width="1.375" style="423" customWidth="1"/>
    <col min="7938" max="7940" width="10" style="423" customWidth="1"/>
    <col min="7941" max="7941" width="1.375" style="423" customWidth="1"/>
    <col min="7942" max="7943" width="9.375" style="423" customWidth="1"/>
    <col min="7944" max="7944" width="8.625" style="423" customWidth="1"/>
    <col min="7945" max="7945" width="9.625" style="423" customWidth="1"/>
    <col min="7946" max="7947" width="9.375" style="423" customWidth="1"/>
    <col min="7948" max="7948" width="8.625" style="423" customWidth="1"/>
    <col min="7949" max="7949" width="8.375" style="423" customWidth="1"/>
    <col min="7950" max="7952" width="9.125" style="423" customWidth="1"/>
    <col min="7953" max="7953" width="7.375" style="423" customWidth="1"/>
    <col min="7954" max="7955" width="9.125" style="423" customWidth="1"/>
    <col min="7956" max="7956" width="35.375" style="423" customWidth="1"/>
    <col min="7957" max="7957" width="13.75" style="423" customWidth="1"/>
    <col min="7958" max="7958" width="9.625" style="423" customWidth="1"/>
    <col min="7959" max="7959" width="8.625" style="423" customWidth="1"/>
    <col min="7960" max="7960" width="7.625" style="423" customWidth="1"/>
    <col min="7961" max="7961" width="13.625" style="423" customWidth="1"/>
    <col min="7962" max="7962" width="11.625" style="423" customWidth="1"/>
    <col min="7963" max="7963" width="12.625" style="423"/>
    <col min="7964" max="7965" width="8.625" style="423" customWidth="1"/>
    <col min="7966" max="7966" width="12.625" style="423"/>
    <col min="7967" max="7967" width="17.625" style="423" customWidth="1"/>
    <col min="7968" max="7968" width="2.625" style="423" customWidth="1"/>
    <col min="7969" max="7980" width="12.625" style="423"/>
    <col min="7981" max="7981" width="32.625" style="423" customWidth="1"/>
    <col min="7982" max="8188" width="12.625" style="423"/>
    <col min="8189" max="8189" width="42.625" style="423" customWidth="1"/>
    <col min="8190" max="8192" width="10" style="423" customWidth="1"/>
    <col min="8193" max="8193" width="1.375" style="423" customWidth="1"/>
    <col min="8194" max="8196" width="10" style="423" customWidth="1"/>
    <col min="8197" max="8197" width="1.375" style="423" customWidth="1"/>
    <col min="8198" max="8199" width="9.375" style="423" customWidth="1"/>
    <col min="8200" max="8200" width="8.625" style="423" customWidth="1"/>
    <col min="8201" max="8201" width="9.625" style="423" customWidth="1"/>
    <col min="8202" max="8203" width="9.375" style="423" customWidth="1"/>
    <col min="8204" max="8204" width="8.625" style="423" customWidth="1"/>
    <col min="8205" max="8205" width="8.375" style="423" customWidth="1"/>
    <col min="8206" max="8208" width="9.125" style="423" customWidth="1"/>
    <col min="8209" max="8209" width="7.375" style="423" customWidth="1"/>
    <col min="8210" max="8211" width="9.125" style="423" customWidth="1"/>
    <col min="8212" max="8212" width="35.375" style="423" customWidth="1"/>
    <col min="8213" max="8213" width="13.75" style="423" customWidth="1"/>
    <col min="8214" max="8214" width="9.625" style="423" customWidth="1"/>
    <col min="8215" max="8215" width="8.625" style="423" customWidth="1"/>
    <col min="8216" max="8216" width="7.625" style="423" customWidth="1"/>
    <col min="8217" max="8217" width="13.625" style="423" customWidth="1"/>
    <col min="8218" max="8218" width="11.625" style="423" customWidth="1"/>
    <col min="8219" max="8219" width="12.625" style="423"/>
    <col min="8220" max="8221" width="8.625" style="423" customWidth="1"/>
    <col min="8222" max="8222" width="12.625" style="423"/>
    <col min="8223" max="8223" width="17.625" style="423" customWidth="1"/>
    <col min="8224" max="8224" width="2.625" style="423" customWidth="1"/>
    <col min="8225" max="8236" width="12.625" style="423"/>
    <col min="8237" max="8237" width="32.625" style="423" customWidth="1"/>
    <col min="8238" max="8444" width="12.625" style="423"/>
    <col min="8445" max="8445" width="42.625" style="423" customWidth="1"/>
    <col min="8446" max="8448" width="10" style="423" customWidth="1"/>
    <col min="8449" max="8449" width="1.375" style="423" customWidth="1"/>
    <col min="8450" max="8452" width="10" style="423" customWidth="1"/>
    <col min="8453" max="8453" width="1.375" style="423" customWidth="1"/>
    <col min="8454" max="8455" width="9.375" style="423" customWidth="1"/>
    <col min="8456" max="8456" width="8.625" style="423" customWidth="1"/>
    <col min="8457" max="8457" width="9.625" style="423" customWidth="1"/>
    <col min="8458" max="8459" width="9.375" style="423" customWidth="1"/>
    <col min="8460" max="8460" width="8.625" style="423" customWidth="1"/>
    <col min="8461" max="8461" width="8.375" style="423" customWidth="1"/>
    <col min="8462" max="8464" width="9.125" style="423" customWidth="1"/>
    <col min="8465" max="8465" width="7.375" style="423" customWidth="1"/>
    <col min="8466" max="8467" width="9.125" style="423" customWidth="1"/>
    <col min="8468" max="8468" width="35.375" style="423" customWidth="1"/>
    <col min="8469" max="8469" width="13.75" style="423" customWidth="1"/>
    <col min="8470" max="8470" width="9.625" style="423" customWidth="1"/>
    <col min="8471" max="8471" width="8.625" style="423" customWidth="1"/>
    <col min="8472" max="8472" width="7.625" style="423" customWidth="1"/>
    <col min="8473" max="8473" width="13.625" style="423" customWidth="1"/>
    <col min="8474" max="8474" width="11.625" style="423" customWidth="1"/>
    <col min="8475" max="8475" width="12.625" style="423"/>
    <col min="8476" max="8477" width="8.625" style="423" customWidth="1"/>
    <col min="8478" max="8478" width="12.625" style="423"/>
    <col min="8479" max="8479" width="17.625" style="423" customWidth="1"/>
    <col min="8480" max="8480" width="2.625" style="423" customWidth="1"/>
    <col min="8481" max="8492" width="12.625" style="423"/>
    <col min="8493" max="8493" width="32.625" style="423" customWidth="1"/>
    <col min="8494" max="8700" width="12.625" style="423"/>
    <col min="8701" max="8701" width="42.625" style="423" customWidth="1"/>
    <col min="8702" max="8704" width="10" style="423" customWidth="1"/>
    <col min="8705" max="8705" width="1.375" style="423" customWidth="1"/>
    <col min="8706" max="8708" width="10" style="423" customWidth="1"/>
    <col min="8709" max="8709" width="1.375" style="423" customWidth="1"/>
    <col min="8710" max="8711" width="9.375" style="423" customWidth="1"/>
    <col min="8712" max="8712" width="8.625" style="423" customWidth="1"/>
    <col min="8713" max="8713" width="9.625" style="423" customWidth="1"/>
    <col min="8714" max="8715" width="9.375" style="423" customWidth="1"/>
    <col min="8716" max="8716" width="8.625" style="423" customWidth="1"/>
    <col min="8717" max="8717" width="8.375" style="423" customWidth="1"/>
    <col min="8718" max="8720" width="9.125" style="423" customWidth="1"/>
    <col min="8721" max="8721" width="7.375" style="423" customWidth="1"/>
    <col min="8722" max="8723" width="9.125" style="423" customWidth="1"/>
    <col min="8724" max="8724" width="35.375" style="423" customWidth="1"/>
    <col min="8725" max="8725" width="13.75" style="423" customWidth="1"/>
    <col min="8726" max="8726" width="9.625" style="423" customWidth="1"/>
    <col min="8727" max="8727" width="8.625" style="423" customWidth="1"/>
    <col min="8728" max="8728" width="7.625" style="423" customWidth="1"/>
    <col min="8729" max="8729" width="13.625" style="423" customWidth="1"/>
    <col min="8730" max="8730" width="11.625" style="423" customWidth="1"/>
    <col min="8731" max="8731" width="12.625" style="423"/>
    <col min="8732" max="8733" width="8.625" style="423" customWidth="1"/>
    <col min="8734" max="8734" width="12.625" style="423"/>
    <col min="8735" max="8735" width="17.625" style="423" customWidth="1"/>
    <col min="8736" max="8736" width="2.625" style="423" customWidth="1"/>
    <col min="8737" max="8748" width="12.625" style="423"/>
    <col min="8749" max="8749" width="32.625" style="423" customWidth="1"/>
    <col min="8750" max="8956" width="12.625" style="423"/>
    <col min="8957" max="8957" width="42.625" style="423" customWidth="1"/>
    <col min="8958" max="8960" width="10" style="423" customWidth="1"/>
    <col min="8961" max="8961" width="1.375" style="423" customWidth="1"/>
    <col min="8962" max="8964" width="10" style="423" customWidth="1"/>
    <col min="8965" max="8965" width="1.375" style="423" customWidth="1"/>
    <col min="8966" max="8967" width="9.375" style="423" customWidth="1"/>
    <col min="8968" max="8968" width="8.625" style="423" customWidth="1"/>
    <col min="8969" max="8969" width="9.625" style="423" customWidth="1"/>
    <col min="8970" max="8971" width="9.375" style="423" customWidth="1"/>
    <col min="8972" max="8972" width="8.625" style="423" customWidth="1"/>
    <col min="8973" max="8973" width="8.375" style="423" customWidth="1"/>
    <col min="8974" max="8976" width="9.125" style="423" customWidth="1"/>
    <col min="8977" max="8977" width="7.375" style="423" customWidth="1"/>
    <col min="8978" max="8979" width="9.125" style="423" customWidth="1"/>
    <col min="8980" max="8980" width="35.375" style="423" customWidth="1"/>
    <col min="8981" max="8981" width="13.75" style="423" customWidth="1"/>
    <col min="8982" max="8982" width="9.625" style="423" customWidth="1"/>
    <col min="8983" max="8983" width="8.625" style="423" customWidth="1"/>
    <col min="8984" max="8984" width="7.625" style="423" customWidth="1"/>
    <col min="8985" max="8985" width="13.625" style="423" customWidth="1"/>
    <col min="8986" max="8986" width="11.625" style="423" customWidth="1"/>
    <col min="8987" max="8987" width="12.625" style="423"/>
    <col min="8988" max="8989" width="8.625" style="423" customWidth="1"/>
    <col min="8990" max="8990" width="12.625" style="423"/>
    <col min="8991" max="8991" width="17.625" style="423" customWidth="1"/>
    <col min="8992" max="8992" width="2.625" style="423" customWidth="1"/>
    <col min="8993" max="9004" width="12.625" style="423"/>
    <col min="9005" max="9005" width="32.625" style="423" customWidth="1"/>
    <col min="9006" max="9212" width="12.625" style="423"/>
    <col min="9213" max="9213" width="42.625" style="423" customWidth="1"/>
    <col min="9214" max="9216" width="10" style="423" customWidth="1"/>
    <col min="9217" max="9217" width="1.375" style="423" customWidth="1"/>
    <col min="9218" max="9220" width="10" style="423" customWidth="1"/>
    <col min="9221" max="9221" width="1.375" style="423" customWidth="1"/>
    <col min="9222" max="9223" width="9.375" style="423" customWidth="1"/>
    <col min="9224" max="9224" width="8.625" style="423" customWidth="1"/>
    <col min="9225" max="9225" width="9.625" style="423" customWidth="1"/>
    <col min="9226" max="9227" width="9.375" style="423" customWidth="1"/>
    <col min="9228" max="9228" width="8.625" style="423" customWidth="1"/>
    <col min="9229" max="9229" width="8.375" style="423" customWidth="1"/>
    <col min="9230" max="9232" width="9.125" style="423" customWidth="1"/>
    <col min="9233" max="9233" width="7.375" style="423" customWidth="1"/>
    <col min="9234" max="9235" width="9.125" style="423" customWidth="1"/>
    <col min="9236" max="9236" width="35.375" style="423" customWidth="1"/>
    <col min="9237" max="9237" width="13.75" style="423" customWidth="1"/>
    <col min="9238" max="9238" width="9.625" style="423" customWidth="1"/>
    <col min="9239" max="9239" width="8.625" style="423" customWidth="1"/>
    <col min="9240" max="9240" width="7.625" style="423" customWidth="1"/>
    <col min="9241" max="9241" width="13.625" style="423" customWidth="1"/>
    <col min="9242" max="9242" width="11.625" style="423" customWidth="1"/>
    <col min="9243" max="9243" width="12.625" style="423"/>
    <col min="9244" max="9245" width="8.625" style="423" customWidth="1"/>
    <col min="9246" max="9246" width="12.625" style="423"/>
    <col min="9247" max="9247" width="17.625" style="423" customWidth="1"/>
    <col min="9248" max="9248" width="2.625" style="423" customWidth="1"/>
    <col min="9249" max="9260" width="12.625" style="423"/>
    <col min="9261" max="9261" width="32.625" style="423" customWidth="1"/>
    <col min="9262" max="9468" width="12.625" style="423"/>
    <col min="9469" max="9469" width="42.625" style="423" customWidth="1"/>
    <col min="9470" max="9472" width="10" style="423" customWidth="1"/>
    <col min="9473" max="9473" width="1.375" style="423" customWidth="1"/>
    <col min="9474" max="9476" width="10" style="423" customWidth="1"/>
    <col min="9477" max="9477" width="1.375" style="423" customWidth="1"/>
    <col min="9478" max="9479" width="9.375" style="423" customWidth="1"/>
    <col min="9480" max="9480" width="8.625" style="423" customWidth="1"/>
    <col min="9481" max="9481" width="9.625" style="423" customWidth="1"/>
    <col min="9482" max="9483" width="9.375" style="423" customWidth="1"/>
    <col min="9484" max="9484" width="8.625" style="423" customWidth="1"/>
    <col min="9485" max="9485" width="8.375" style="423" customWidth="1"/>
    <col min="9486" max="9488" width="9.125" style="423" customWidth="1"/>
    <col min="9489" max="9489" width="7.375" style="423" customWidth="1"/>
    <col min="9490" max="9491" width="9.125" style="423" customWidth="1"/>
    <col min="9492" max="9492" width="35.375" style="423" customWidth="1"/>
    <col min="9493" max="9493" width="13.75" style="423" customWidth="1"/>
    <col min="9494" max="9494" width="9.625" style="423" customWidth="1"/>
    <col min="9495" max="9495" width="8.625" style="423" customWidth="1"/>
    <col min="9496" max="9496" width="7.625" style="423" customWidth="1"/>
    <col min="9497" max="9497" width="13.625" style="423" customWidth="1"/>
    <col min="9498" max="9498" width="11.625" style="423" customWidth="1"/>
    <col min="9499" max="9499" width="12.625" style="423"/>
    <col min="9500" max="9501" width="8.625" style="423" customWidth="1"/>
    <col min="9502" max="9502" width="12.625" style="423"/>
    <col min="9503" max="9503" width="17.625" style="423" customWidth="1"/>
    <col min="9504" max="9504" width="2.625" style="423" customWidth="1"/>
    <col min="9505" max="9516" width="12.625" style="423"/>
    <col min="9517" max="9517" width="32.625" style="423" customWidth="1"/>
    <col min="9518" max="9724" width="12.625" style="423"/>
    <col min="9725" max="9725" width="42.625" style="423" customWidth="1"/>
    <col min="9726" max="9728" width="10" style="423" customWidth="1"/>
    <col min="9729" max="9729" width="1.375" style="423" customWidth="1"/>
    <col min="9730" max="9732" width="10" style="423" customWidth="1"/>
    <col min="9733" max="9733" width="1.375" style="423" customWidth="1"/>
    <col min="9734" max="9735" width="9.375" style="423" customWidth="1"/>
    <col min="9736" max="9736" width="8.625" style="423" customWidth="1"/>
    <col min="9737" max="9737" width="9.625" style="423" customWidth="1"/>
    <col min="9738" max="9739" width="9.375" style="423" customWidth="1"/>
    <col min="9740" max="9740" width="8.625" style="423" customWidth="1"/>
    <col min="9741" max="9741" width="8.375" style="423" customWidth="1"/>
    <col min="9742" max="9744" width="9.125" style="423" customWidth="1"/>
    <col min="9745" max="9745" width="7.375" style="423" customWidth="1"/>
    <col min="9746" max="9747" width="9.125" style="423" customWidth="1"/>
    <col min="9748" max="9748" width="35.375" style="423" customWidth="1"/>
    <col min="9749" max="9749" width="13.75" style="423" customWidth="1"/>
    <col min="9750" max="9750" width="9.625" style="423" customWidth="1"/>
    <col min="9751" max="9751" width="8.625" style="423" customWidth="1"/>
    <col min="9752" max="9752" width="7.625" style="423" customWidth="1"/>
    <col min="9753" max="9753" width="13.625" style="423" customWidth="1"/>
    <col min="9754" max="9754" width="11.625" style="423" customWidth="1"/>
    <col min="9755" max="9755" width="12.625" style="423"/>
    <col min="9756" max="9757" width="8.625" style="423" customWidth="1"/>
    <col min="9758" max="9758" width="12.625" style="423"/>
    <col min="9759" max="9759" width="17.625" style="423" customWidth="1"/>
    <col min="9760" max="9760" width="2.625" style="423" customWidth="1"/>
    <col min="9761" max="9772" width="12.625" style="423"/>
    <col min="9773" max="9773" width="32.625" style="423" customWidth="1"/>
    <col min="9774" max="9980" width="12.625" style="423"/>
    <col min="9981" max="9981" width="42.625" style="423" customWidth="1"/>
    <col min="9982" max="9984" width="10" style="423" customWidth="1"/>
    <col min="9985" max="9985" width="1.375" style="423" customWidth="1"/>
    <col min="9986" max="9988" width="10" style="423" customWidth="1"/>
    <col min="9989" max="9989" width="1.375" style="423" customWidth="1"/>
    <col min="9990" max="9991" width="9.375" style="423" customWidth="1"/>
    <col min="9992" max="9992" width="8.625" style="423" customWidth="1"/>
    <col min="9993" max="9993" width="9.625" style="423" customWidth="1"/>
    <col min="9994" max="9995" width="9.375" style="423" customWidth="1"/>
    <col min="9996" max="9996" width="8.625" style="423" customWidth="1"/>
    <col min="9997" max="9997" width="8.375" style="423" customWidth="1"/>
    <col min="9998" max="10000" width="9.125" style="423" customWidth="1"/>
    <col min="10001" max="10001" width="7.375" style="423" customWidth="1"/>
    <col min="10002" max="10003" width="9.125" style="423" customWidth="1"/>
    <col min="10004" max="10004" width="35.375" style="423" customWidth="1"/>
    <col min="10005" max="10005" width="13.75" style="423" customWidth="1"/>
    <col min="10006" max="10006" width="9.625" style="423" customWidth="1"/>
    <col min="10007" max="10007" width="8.625" style="423" customWidth="1"/>
    <col min="10008" max="10008" width="7.625" style="423" customWidth="1"/>
    <col min="10009" max="10009" width="13.625" style="423" customWidth="1"/>
    <col min="10010" max="10010" width="11.625" style="423" customWidth="1"/>
    <col min="10011" max="10011" width="12.625" style="423"/>
    <col min="10012" max="10013" width="8.625" style="423" customWidth="1"/>
    <col min="10014" max="10014" width="12.625" style="423"/>
    <col min="10015" max="10015" width="17.625" style="423" customWidth="1"/>
    <col min="10016" max="10016" width="2.625" style="423" customWidth="1"/>
    <col min="10017" max="10028" width="12.625" style="423"/>
    <col min="10029" max="10029" width="32.625" style="423" customWidth="1"/>
    <col min="10030" max="10236" width="12.625" style="423"/>
    <col min="10237" max="10237" width="42.625" style="423" customWidth="1"/>
    <col min="10238" max="10240" width="10" style="423" customWidth="1"/>
    <col min="10241" max="10241" width="1.375" style="423" customWidth="1"/>
    <col min="10242" max="10244" width="10" style="423" customWidth="1"/>
    <col min="10245" max="10245" width="1.375" style="423" customWidth="1"/>
    <col min="10246" max="10247" width="9.375" style="423" customWidth="1"/>
    <col min="10248" max="10248" width="8.625" style="423" customWidth="1"/>
    <col min="10249" max="10249" width="9.625" style="423" customWidth="1"/>
    <col min="10250" max="10251" width="9.375" style="423" customWidth="1"/>
    <col min="10252" max="10252" width="8.625" style="423" customWidth="1"/>
    <col min="10253" max="10253" width="8.375" style="423" customWidth="1"/>
    <col min="10254" max="10256" width="9.125" style="423" customWidth="1"/>
    <col min="10257" max="10257" width="7.375" style="423" customWidth="1"/>
    <col min="10258" max="10259" width="9.125" style="423" customWidth="1"/>
    <col min="10260" max="10260" width="35.375" style="423" customWidth="1"/>
    <col min="10261" max="10261" width="13.75" style="423" customWidth="1"/>
    <col min="10262" max="10262" width="9.625" style="423" customWidth="1"/>
    <col min="10263" max="10263" width="8.625" style="423" customWidth="1"/>
    <col min="10264" max="10264" width="7.625" style="423" customWidth="1"/>
    <col min="10265" max="10265" width="13.625" style="423" customWidth="1"/>
    <col min="10266" max="10266" width="11.625" style="423" customWidth="1"/>
    <col min="10267" max="10267" width="12.625" style="423"/>
    <col min="10268" max="10269" width="8.625" style="423" customWidth="1"/>
    <col min="10270" max="10270" width="12.625" style="423"/>
    <col min="10271" max="10271" width="17.625" style="423" customWidth="1"/>
    <col min="10272" max="10272" width="2.625" style="423" customWidth="1"/>
    <col min="10273" max="10284" width="12.625" style="423"/>
    <col min="10285" max="10285" width="32.625" style="423" customWidth="1"/>
    <col min="10286" max="10492" width="12.625" style="423"/>
    <col min="10493" max="10493" width="42.625" style="423" customWidth="1"/>
    <col min="10494" max="10496" width="10" style="423" customWidth="1"/>
    <col min="10497" max="10497" width="1.375" style="423" customWidth="1"/>
    <col min="10498" max="10500" width="10" style="423" customWidth="1"/>
    <col min="10501" max="10501" width="1.375" style="423" customWidth="1"/>
    <col min="10502" max="10503" width="9.375" style="423" customWidth="1"/>
    <col min="10504" max="10504" width="8.625" style="423" customWidth="1"/>
    <col min="10505" max="10505" width="9.625" style="423" customWidth="1"/>
    <col min="10506" max="10507" width="9.375" style="423" customWidth="1"/>
    <col min="10508" max="10508" width="8.625" style="423" customWidth="1"/>
    <col min="10509" max="10509" width="8.375" style="423" customWidth="1"/>
    <col min="10510" max="10512" width="9.125" style="423" customWidth="1"/>
    <col min="10513" max="10513" width="7.375" style="423" customWidth="1"/>
    <col min="10514" max="10515" width="9.125" style="423" customWidth="1"/>
    <col min="10516" max="10516" width="35.375" style="423" customWidth="1"/>
    <col min="10517" max="10517" width="13.75" style="423" customWidth="1"/>
    <col min="10518" max="10518" width="9.625" style="423" customWidth="1"/>
    <col min="10519" max="10519" width="8.625" style="423" customWidth="1"/>
    <col min="10520" max="10520" width="7.625" style="423" customWidth="1"/>
    <col min="10521" max="10521" width="13.625" style="423" customWidth="1"/>
    <col min="10522" max="10522" width="11.625" style="423" customWidth="1"/>
    <col min="10523" max="10523" width="12.625" style="423"/>
    <col min="10524" max="10525" width="8.625" style="423" customWidth="1"/>
    <col min="10526" max="10526" width="12.625" style="423"/>
    <col min="10527" max="10527" width="17.625" style="423" customWidth="1"/>
    <col min="10528" max="10528" width="2.625" style="423" customWidth="1"/>
    <col min="10529" max="10540" width="12.625" style="423"/>
    <col min="10541" max="10541" width="32.625" style="423" customWidth="1"/>
    <col min="10542" max="10748" width="12.625" style="423"/>
    <col min="10749" max="10749" width="42.625" style="423" customWidth="1"/>
    <col min="10750" max="10752" width="10" style="423" customWidth="1"/>
    <col min="10753" max="10753" width="1.375" style="423" customWidth="1"/>
    <col min="10754" max="10756" width="10" style="423" customWidth="1"/>
    <col min="10757" max="10757" width="1.375" style="423" customWidth="1"/>
    <col min="10758" max="10759" width="9.375" style="423" customWidth="1"/>
    <col min="10760" max="10760" width="8.625" style="423" customWidth="1"/>
    <col min="10761" max="10761" width="9.625" style="423" customWidth="1"/>
    <col min="10762" max="10763" width="9.375" style="423" customWidth="1"/>
    <col min="10764" max="10764" width="8.625" style="423" customWidth="1"/>
    <col min="10765" max="10765" width="8.375" style="423" customWidth="1"/>
    <col min="10766" max="10768" width="9.125" style="423" customWidth="1"/>
    <col min="10769" max="10769" width="7.375" style="423" customWidth="1"/>
    <col min="10770" max="10771" width="9.125" style="423" customWidth="1"/>
    <col min="10772" max="10772" width="35.375" style="423" customWidth="1"/>
    <col min="10773" max="10773" width="13.75" style="423" customWidth="1"/>
    <col min="10774" max="10774" width="9.625" style="423" customWidth="1"/>
    <col min="10775" max="10775" width="8.625" style="423" customWidth="1"/>
    <col min="10776" max="10776" width="7.625" style="423" customWidth="1"/>
    <col min="10777" max="10777" width="13.625" style="423" customWidth="1"/>
    <col min="10778" max="10778" width="11.625" style="423" customWidth="1"/>
    <col min="10779" max="10779" width="12.625" style="423"/>
    <col min="10780" max="10781" width="8.625" style="423" customWidth="1"/>
    <col min="10782" max="10782" width="12.625" style="423"/>
    <col min="10783" max="10783" width="17.625" style="423" customWidth="1"/>
    <col min="10784" max="10784" width="2.625" style="423" customWidth="1"/>
    <col min="10785" max="10796" width="12.625" style="423"/>
    <col min="10797" max="10797" width="32.625" style="423" customWidth="1"/>
    <col min="10798" max="11004" width="12.625" style="423"/>
    <col min="11005" max="11005" width="42.625" style="423" customWidth="1"/>
    <col min="11006" max="11008" width="10" style="423" customWidth="1"/>
    <col min="11009" max="11009" width="1.375" style="423" customWidth="1"/>
    <col min="11010" max="11012" width="10" style="423" customWidth="1"/>
    <col min="11013" max="11013" width="1.375" style="423" customWidth="1"/>
    <col min="11014" max="11015" width="9.375" style="423" customWidth="1"/>
    <col min="11016" max="11016" width="8.625" style="423" customWidth="1"/>
    <col min="11017" max="11017" width="9.625" style="423" customWidth="1"/>
    <col min="11018" max="11019" width="9.375" style="423" customWidth="1"/>
    <col min="11020" max="11020" width="8.625" style="423" customWidth="1"/>
    <col min="11021" max="11021" width="8.375" style="423" customWidth="1"/>
    <col min="11022" max="11024" width="9.125" style="423" customWidth="1"/>
    <col min="11025" max="11025" width="7.375" style="423" customWidth="1"/>
    <col min="11026" max="11027" width="9.125" style="423" customWidth="1"/>
    <col min="11028" max="11028" width="35.375" style="423" customWidth="1"/>
    <col min="11029" max="11029" width="13.75" style="423" customWidth="1"/>
    <col min="11030" max="11030" width="9.625" style="423" customWidth="1"/>
    <col min="11031" max="11031" width="8.625" style="423" customWidth="1"/>
    <col min="11032" max="11032" width="7.625" style="423" customWidth="1"/>
    <col min="11033" max="11033" width="13.625" style="423" customWidth="1"/>
    <col min="11034" max="11034" width="11.625" style="423" customWidth="1"/>
    <col min="11035" max="11035" width="12.625" style="423"/>
    <col min="11036" max="11037" width="8.625" style="423" customWidth="1"/>
    <col min="11038" max="11038" width="12.625" style="423"/>
    <col min="11039" max="11039" width="17.625" style="423" customWidth="1"/>
    <col min="11040" max="11040" width="2.625" style="423" customWidth="1"/>
    <col min="11041" max="11052" width="12.625" style="423"/>
    <col min="11053" max="11053" width="32.625" style="423" customWidth="1"/>
    <col min="11054" max="11260" width="12.625" style="423"/>
    <col min="11261" max="11261" width="42.625" style="423" customWidth="1"/>
    <col min="11262" max="11264" width="10" style="423" customWidth="1"/>
    <col min="11265" max="11265" width="1.375" style="423" customWidth="1"/>
    <col min="11266" max="11268" width="10" style="423" customWidth="1"/>
    <col min="11269" max="11269" width="1.375" style="423" customWidth="1"/>
    <col min="11270" max="11271" width="9.375" style="423" customWidth="1"/>
    <col min="11272" max="11272" width="8.625" style="423" customWidth="1"/>
    <col min="11273" max="11273" width="9.625" style="423" customWidth="1"/>
    <col min="11274" max="11275" width="9.375" style="423" customWidth="1"/>
    <col min="11276" max="11276" width="8.625" style="423" customWidth="1"/>
    <col min="11277" max="11277" width="8.375" style="423" customWidth="1"/>
    <col min="11278" max="11280" width="9.125" style="423" customWidth="1"/>
    <col min="11281" max="11281" width="7.375" style="423" customWidth="1"/>
    <col min="11282" max="11283" width="9.125" style="423" customWidth="1"/>
    <col min="11284" max="11284" width="35.375" style="423" customWidth="1"/>
    <col min="11285" max="11285" width="13.75" style="423" customWidth="1"/>
    <col min="11286" max="11286" width="9.625" style="423" customWidth="1"/>
    <col min="11287" max="11287" width="8.625" style="423" customWidth="1"/>
    <col min="11288" max="11288" width="7.625" style="423" customWidth="1"/>
    <col min="11289" max="11289" width="13.625" style="423" customWidth="1"/>
    <col min="11290" max="11290" width="11.625" style="423" customWidth="1"/>
    <col min="11291" max="11291" width="12.625" style="423"/>
    <col min="11292" max="11293" width="8.625" style="423" customWidth="1"/>
    <col min="11294" max="11294" width="12.625" style="423"/>
    <col min="11295" max="11295" width="17.625" style="423" customWidth="1"/>
    <col min="11296" max="11296" width="2.625" style="423" customWidth="1"/>
    <col min="11297" max="11308" width="12.625" style="423"/>
    <col min="11309" max="11309" width="32.625" style="423" customWidth="1"/>
    <col min="11310" max="11516" width="12.625" style="423"/>
    <col min="11517" max="11517" width="42.625" style="423" customWidth="1"/>
    <col min="11518" max="11520" width="10" style="423" customWidth="1"/>
    <col min="11521" max="11521" width="1.375" style="423" customWidth="1"/>
    <col min="11522" max="11524" width="10" style="423" customWidth="1"/>
    <col min="11525" max="11525" width="1.375" style="423" customWidth="1"/>
    <col min="11526" max="11527" width="9.375" style="423" customWidth="1"/>
    <col min="11528" max="11528" width="8.625" style="423" customWidth="1"/>
    <col min="11529" max="11529" width="9.625" style="423" customWidth="1"/>
    <col min="11530" max="11531" width="9.375" style="423" customWidth="1"/>
    <col min="11532" max="11532" width="8.625" style="423" customWidth="1"/>
    <col min="11533" max="11533" width="8.375" style="423" customWidth="1"/>
    <col min="11534" max="11536" width="9.125" style="423" customWidth="1"/>
    <col min="11537" max="11537" width="7.375" style="423" customWidth="1"/>
    <col min="11538" max="11539" width="9.125" style="423" customWidth="1"/>
    <col min="11540" max="11540" width="35.375" style="423" customWidth="1"/>
    <col min="11541" max="11541" width="13.75" style="423" customWidth="1"/>
    <col min="11542" max="11542" width="9.625" style="423" customWidth="1"/>
    <col min="11543" max="11543" width="8.625" style="423" customWidth="1"/>
    <col min="11544" max="11544" width="7.625" style="423" customWidth="1"/>
    <col min="11545" max="11545" width="13.625" style="423" customWidth="1"/>
    <col min="11546" max="11546" width="11.625" style="423" customWidth="1"/>
    <col min="11547" max="11547" width="12.625" style="423"/>
    <col min="11548" max="11549" width="8.625" style="423" customWidth="1"/>
    <col min="11550" max="11550" width="12.625" style="423"/>
    <col min="11551" max="11551" width="17.625" style="423" customWidth="1"/>
    <col min="11552" max="11552" width="2.625" style="423" customWidth="1"/>
    <col min="11553" max="11564" width="12.625" style="423"/>
    <col min="11565" max="11565" width="32.625" style="423" customWidth="1"/>
    <col min="11566" max="11772" width="12.625" style="423"/>
    <col min="11773" max="11773" width="42.625" style="423" customWidth="1"/>
    <col min="11774" max="11776" width="10" style="423" customWidth="1"/>
    <col min="11777" max="11777" width="1.375" style="423" customWidth="1"/>
    <col min="11778" max="11780" width="10" style="423" customWidth="1"/>
    <col min="11781" max="11781" width="1.375" style="423" customWidth="1"/>
    <col min="11782" max="11783" width="9.375" style="423" customWidth="1"/>
    <col min="11784" max="11784" width="8.625" style="423" customWidth="1"/>
    <col min="11785" max="11785" width="9.625" style="423" customWidth="1"/>
    <col min="11786" max="11787" width="9.375" style="423" customWidth="1"/>
    <col min="11788" max="11788" width="8.625" style="423" customWidth="1"/>
    <col min="11789" max="11789" width="8.375" style="423" customWidth="1"/>
    <col min="11790" max="11792" width="9.125" style="423" customWidth="1"/>
    <col min="11793" max="11793" width="7.375" style="423" customWidth="1"/>
    <col min="11794" max="11795" width="9.125" style="423" customWidth="1"/>
    <col min="11796" max="11796" width="35.375" style="423" customWidth="1"/>
    <col min="11797" max="11797" width="13.75" style="423" customWidth="1"/>
    <col min="11798" max="11798" width="9.625" style="423" customWidth="1"/>
    <col min="11799" max="11799" width="8.625" style="423" customWidth="1"/>
    <col min="11800" max="11800" width="7.625" style="423" customWidth="1"/>
    <col min="11801" max="11801" width="13.625" style="423" customWidth="1"/>
    <col min="11802" max="11802" width="11.625" style="423" customWidth="1"/>
    <col min="11803" max="11803" width="12.625" style="423"/>
    <col min="11804" max="11805" width="8.625" style="423" customWidth="1"/>
    <col min="11806" max="11806" width="12.625" style="423"/>
    <col min="11807" max="11807" width="17.625" style="423" customWidth="1"/>
    <col min="11808" max="11808" width="2.625" style="423" customWidth="1"/>
    <col min="11809" max="11820" width="12.625" style="423"/>
    <col min="11821" max="11821" width="32.625" style="423" customWidth="1"/>
    <col min="11822" max="12028" width="12.625" style="423"/>
    <col min="12029" max="12029" width="42.625" style="423" customWidth="1"/>
    <col min="12030" max="12032" width="10" style="423" customWidth="1"/>
    <col min="12033" max="12033" width="1.375" style="423" customWidth="1"/>
    <col min="12034" max="12036" width="10" style="423" customWidth="1"/>
    <col min="12037" max="12037" width="1.375" style="423" customWidth="1"/>
    <col min="12038" max="12039" width="9.375" style="423" customWidth="1"/>
    <col min="12040" max="12040" width="8.625" style="423" customWidth="1"/>
    <col min="12041" max="12041" width="9.625" style="423" customWidth="1"/>
    <col min="12042" max="12043" width="9.375" style="423" customWidth="1"/>
    <col min="12044" max="12044" width="8.625" style="423" customWidth="1"/>
    <col min="12045" max="12045" width="8.375" style="423" customWidth="1"/>
    <col min="12046" max="12048" width="9.125" style="423" customWidth="1"/>
    <col min="12049" max="12049" width="7.375" style="423" customWidth="1"/>
    <col min="12050" max="12051" width="9.125" style="423" customWidth="1"/>
    <col min="12052" max="12052" width="35.375" style="423" customWidth="1"/>
    <col min="12053" max="12053" width="13.75" style="423" customWidth="1"/>
    <col min="12054" max="12054" width="9.625" style="423" customWidth="1"/>
    <col min="12055" max="12055" width="8.625" style="423" customWidth="1"/>
    <col min="12056" max="12056" width="7.625" style="423" customWidth="1"/>
    <col min="12057" max="12057" width="13.625" style="423" customWidth="1"/>
    <col min="12058" max="12058" width="11.625" style="423" customWidth="1"/>
    <col min="12059" max="12059" width="12.625" style="423"/>
    <col min="12060" max="12061" width="8.625" style="423" customWidth="1"/>
    <col min="12062" max="12062" width="12.625" style="423"/>
    <col min="12063" max="12063" width="17.625" style="423" customWidth="1"/>
    <col min="12064" max="12064" width="2.625" style="423" customWidth="1"/>
    <col min="12065" max="12076" width="12.625" style="423"/>
    <col min="12077" max="12077" width="32.625" style="423" customWidth="1"/>
    <col min="12078" max="12284" width="12.625" style="423"/>
    <col min="12285" max="12285" width="42.625" style="423" customWidth="1"/>
    <col min="12286" max="12288" width="10" style="423" customWidth="1"/>
    <col min="12289" max="12289" width="1.375" style="423" customWidth="1"/>
    <col min="12290" max="12292" width="10" style="423" customWidth="1"/>
    <col min="12293" max="12293" width="1.375" style="423" customWidth="1"/>
    <col min="12294" max="12295" width="9.375" style="423" customWidth="1"/>
    <col min="12296" max="12296" width="8.625" style="423" customWidth="1"/>
    <col min="12297" max="12297" width="9.625" style="423" customWidth="1"/>
    <col min="12298" max="12299" width="9.375" style="423" customWidth="1"/>
    <col min="12300" max="12300" width="8.625" style="423" customWidth="1"/>
    <col min="12301" max="12301" width="8.375" style="423" customWidth="1"/>
    <col min="12302" max="12304" width="9.125" style="423" customWidth="1"/>
    <col min="12305" max="12305" width="7.375" style="423" customWidth="1"/>
    <col min="12306" max="12307" width="9.125" style="423" customWidth="1"/>
    <col min="12308" max="12308" width="35.375" style="423" customWidth="1"/>
    <col min="12309" max="12309" width="13.75" style="423" customWidth="1"/>
    <col min="12310" max="12310" width="9.625" style="423" customWidth="1"/>
    <col min="12311" max="12311" width="8.625" style="423" customWidth="1"/>
    <col min="12312" max="12312" width="7.625" style="423" customWidth="1"/>
    <col min="12313" max="12313" width="13.625" style="423" customWidth="1"/>
    <col min="12314" max="12314" width="11.625" style="423" customWidth="1"/>
    <col min="12315" max="12315" width="12.625" style="423"/>
    <col min="12316" max="12317" width="8.625" style="423" customWidth="1"/>
    <col min="12318" max="12318" width="12.625" style="423"/>
    <col min="12319" max="12319" width="17.625" style="423" customWidth="1"/>
    <col min="12320" max="12320" width="2.625" style="423" customWidth="1"/>
    <col min="12321" max="12332" width="12.625" style="423"/>
    <col min="12333" max="12333" width="32.625" style="423" customWidth="1"/>
    <col min="12334" max="12540" width="12.625" style="423"/>
    <col min="12541" max="12541" width="42.625" style="423" customWidth="1"/>
    <col min="12542" max="12544" width="10" style="423" customWidth="1"/>
    <col min="12545" max="12545" width="1.375" style="423" customWidth="1"/>
    <col min="12546" max="12548" width="10" style="423" customWidth="1"/>
    <col min="12549" max="12549" width="1.375" style="423" customWidth="1"/>
    <col min="12550" max="12551" width="9.375" style="423" customWidth="1"/>
    <col min="12552" max="12552" width="8.625" style="423" customWidth="1"/>
    <col min="12553" max="12553" width="9.625" style="423" customWidth="1"/>
    <col min="12554" max="12555" width="9.375" style="423" customWidth="1"/>
    <col min="12556" max="12556" width="8.625" style="423" customWidth="1"/>
    <col min="12557" max="12557" width="8.375" style="423" customWidth="1"/>
    <col min="12558" max="12560" width="9.125" style="423" customWidth="1"/>
    <col min="12561" max="12561" width="7.375" style="423" customWidth="1"/>
    <col min="12562" max="12563" width="9.125" style="423" customWidth="1"/>
    <col min="12564" max="12564" width="35.375" style="423" customWidth="1"/>
    <col min="12565" max="12565" width="13.75" style="423" customWidth="1"/>
    <col min="12566" max="12566" width="9.625" style="423" customWidth="1"/>
    <col min="12567" max="12567" width="8.625" style="423" customWidth="1"/>
    <col min="12568" max="12568" width="7.625" style="423" customWidth="1"/>
    <col min="12569" max="12569" width="13.625" style="423" customWidth="1"/>
    <col min="12570" max="12570" width="11.625" style="423" customWidth="1"/>
    <col min="12571" max="12571" width="12.625" style="423"/>
    <col min="12572" max="12573" width="8.625" style="423" customWidth="1"/>
    <col min="12574" max="12574" width="12.625" style="423"/>
    <col min="12575" max="12575" width="17.625" style="423" customWidth="1"/>
    <col min="12576" max="12576" width="2.625" style="423" customWidth="1"/>
    <col min="12577" max="12588" width="12.625" style="423"/>
    <col min="12589" max="12589" width="32.625" style="423" customWidth="1"/>
    <col min="12590" max="12796" width="12.625" style="423"/>
    <col min="12797" max="12797" width="42.625" style="423" customWidth="1"/>
    <col min="12798" max="12800" width="10" style="423" customWidth="1"/>
    <col min="12801" max="12801" width="1.375" style="423" customWidth="1"/>
    <col min="12802" max="12804" width="10" style="423" customWidth="1"/>
    <col min="12805" max="12805" width="1.375" style="423" customWidth="1"/>
    <col min="12806" max="12807" width="9.375" style="423" customWidth="1"/>
    <col min="12808" max="12808" width="8.625" style="423" customWidth="1"/>
    <col min="12809" max="12809" width="9.625" style="423" customWidth="1"/>
    <col min="12810" max="12811" width="9.375" style="423" customWidth="1"/>
    <col min="12812" max="12812" width="8.625" style="423" customWidth="1"/>
    <col min="12813" max="12813" width="8.375" style="423" customWidth="1"/>
    <col min="12814" max="12816" width="9.125" style="423" customWidth="1"/>
    <col min="12817" max="12817" width="7.375" style="423" customWidth="1"/>
    <col min="12818" max="12819" width="9.125" style="423" customWidth="1"/>
    <col min="12820" max="12820" width="35.375" style="423" customWidth="1"/>
    <col min="12821" max="12821" width="13.75" style="423" customWidth="1"/>
    <col min="12822" max="12822" width="9.625" style="423" customWidth="1"/>
    <col min="12823" max="12823" width="8.625" style="423" customWidth="1"/>
    <col min="12824" max="12824" width="7.625" style="423" customWidth="1"/>
    <col min="12825" max="12825" width="13.625" style="423" customWidth="1"/>
    <col min="12826" max="12826" width="11.625" style="423" customWidth="1"/>
    <col min="12827" max="12827" width="12.625" style="423"/>
    <col min="12828" max="12829" width="8.625" style="423" customWidth="1"/>
    <col min="12830" max="12830" width="12.625" style="423"/>
    <col min="12831" max="12831" width="17.625" style="423" customWidth="1"/>
    <col min="12832" max="12832" width="2.625" style="423" customWidth="1"/>
    <col min="12833" max="12844" width="12.625" style="423"/>
    <col min="12845" max="12845" width="32.625" style="423" customWidth="1"/>
    <col min="12846" max="13052" width="12.625" style="423"/>
    <col min="13053" max="13053" width="42.625" style="423" customWidth="1"/>
    <col min="13054" max="13056" width="10" style="423" customWidth="1"/>
    <col min="13057" max="13057" width="1.375" style="423" customWidth="1"/>
    <col min="13058" max="13060" width="10" style="423" customWidth="1"/>
    <col min="13061" max="13061" width="1.375" style="423" customWidth="1"/>
    <col min="13062" max="13063" width="9.375" style="423" customWidth="1"/>
    <col min="13064" max="13064" width="8.625" style="423" customWidth="1"/>
    <col min="13065" max="13065" width="9.625" style="423" customWidth="1"/>
    <col min="13066" max="13067" width="9.375" style="423" customWidth="1"/>
    <col min="13068" max="13068" width="8.625" style="423" customWidth="1"/>
    <col min="13069" max="13069" width="8.375" style="423" customWidth="1"/>
    <col min="13070" max="13072" width="9.125" style="423" customWidth="1"/>
    <col min="13073" max="13073" width="7.375" style="423" customWidth="1"/>
    <col min="13074" max="13075" width="9.125" style="423" customWidth="1"/>
    <col min="13076" max="13076" width="35.375" style="423" customWidth="1"/>
    <col min="13077" max="13077" width="13.75" style="423" customWidth="1"/>
    <col min="13078" max="13078" width="9.625" style="423" customWidth="1"/>
    <col min="13079" max="13079" width="8.625" style="423" customWidth="1"/>
    <col min="13080" max="13080" width="7.625" style="423" customWidth="1"/>
    <col min="13081" max="13081" width="13.625" style="423" customWidth="1"/>
    <col min="13082" max="13082" width="11.625" style="423" customWidth="1"/>
    <col min="13083" max="13083" width="12.625" style="423"/>
    <col min="13084" max="13085" width="8.625" style="423" customWidth="1"/>
    <col min="13086" max="13086" width="12.625" style="423"/>
    <col min="13087" max="13087" width="17.625" style="423" customWidth="1"/>
    <col min="13088" max="13088" width="2.625" style="423" customWidth="1"/>
    <col min="13089" max="13100" width="12.625" style="423"/>
    <col min="13101" max="13101" width="32.625" style="423" customWidth="1"/>
    <col min="13102" max="13308" width="12.625" style="423"/>
    <col min="13309" max="13309" width="42.625" style="423" customWidth="1"/>
    <col min="13310" max="13312" width="10" style="423" customWidth="1"/>
    <col min="13313" max="13313" width="1.375" style="423" customWidth="1"/>
    <col min="13314" max="13316" width="10" style="423" customWidth="1"/>
    <col min="13317" max="13317" width="1.375" style="423" customWidth="1"/>
    <col min="13318" max="13319" width="9.375" style="423" customWidth="1"/>
    <col min="13320" max="13320" width="8.625" style="423" customWidth="1"/>
    <col min="13321" max="13321" width="9.625" style="423" customWidth="1"/>
    <col min="13322" max="13323" width="9.375" style="423" customWidth="1"/>
    <col min="13324" max="13324" width="8.625" style="423" customWidth="1"/>
    <col min="13325" max="13325" width="8.375" style="423" customWidth="1"/>
    <col min="13326" max="13328" width="9.125" style="423" customWidth="1"/>
    <col min="13329" max="13329" width="7.375" style="423" customWidth="1"/>
    <col min="13330" max="13331" width="9.125" style="423" customWidth="1"/>
    <col min="13332" max="13332" width="35.375" style="423" customWidth="1"/>
    <col min="13333" max="13333" width="13.75" style="423" customWidth="1"/>
    <col min="13334" max="13334" width="9.625" style="423" customWidth="1"/>
    <col min="13335" max="13335" width="8.625" style="423" customWidth="1"/>
    <col min="13336" max="13336" width="7.625" style="423" customWidth="1"/>
    <col min="13337" max="13337" width="13.625" style="423" customWidth="1"/>
    <col min="13338" max="13338" width="11.625" style="423" customWidth="1"/>
    <col min="13339" max="13339" width="12.625" style="423"/>
    <col min="13340" max="13341" width="8.625" style="423" customWidth="1"/>
    <col min="13342" max="13342" width="12.625" style="423"/>
    <col min="13343" max="13343" width="17.625" style="423" customWidth="1"/>
    <col min="13344" max="13344" width="2.625" style="423" customWidth="1"/>
    <col min="13345" max="13356" width="12.625" style="423"/>
    <col min="13357" max="13357" width="32.625" style="423" customWidth="1"/>
    <col min="13358" max="13564" width="12.625" style="423"/>
    <col min="13565" max="13565" width="42.625" style="423" customWidth="1"/>
    <col min="13566" max="13568" width="10" style="423" customWidth="1"/>
    <col min="13569" max="13569" width="1.375" style="423" customWidth="1"/>
    <col min="13570" max="13572" width="10" style="423" customWidth="1"/>
    <col min="13573" max="13573" width="1.375" style="423" customWidth="1"/>
    <col min="13574" max="13575" width="9.375" style="423" customWidth="1"/>
    <col min="13576" max="13576" width="8.625" style="423" customWidth="1"/>
    <col min="13577" max="13577" width="9.625" style="423" customWidth="1"/>
    <col min="13578" max="13579" width="9.375" style="423" customWidth="1"/>
    <col min="13580" max="13580" width="8.625" style="423" customWidth="1"/>
    <col min="13581" max="13581" width="8.375" style="423" customWidth="1"/>
    <col min="13582" max="13584" width="9.125" style="423" customWidth="1"/>
    <col min="13585" max="13585" width="7.375" style="423" customWidth="1"/>
    <col min="13586" max="13587" width="9.125" style="423" customWidth="1"/>
    <col min="13588" max="13588" width="35.375" style="423" customWidth="1"/>
    <col min="13589" max="13589" width="13.75" style="423" customWidth="1"/>
    <col min="13590" max="13590" width="9.625" style="423" customWidth="1"/>
    <col min="13591" max="13591" width="8.625" style="423" customWidth="1"/>
    <col min="13592" max="13592" width="7.625" style="423" customWidth="1"/>
    <col min="13593" max="13593" width="13.625" style="423" customWidth="1"/>
    <col min="13594" max="13594" width="11.625" style="423" customWidth="1"/>
    <col min="13595" max="13595" width="12.625" style="423"/>
    <col min="13596" max="13597" width="8.625" style="423" customWidth="1"/>
    <col min="13598" max="13598" width="12.625" style="423"/>
    <col min="13599" max="13599" width="17.625" style="423" customWidth="1"/>
    <col min="13600" max="13600" width="2.625" style="423" customWidth="1"/>
    <col min="13601" max="13612" width="12.625" style="423"/>
    <col min="13613" max="13613" width="32.625" style="423" customWidth="1"/>
    <col min="13614" max="13820" width="12.625" style="423"/>
    <col min="13821" max="13821" width="42.625" style="423" customWidth="1"/>
    <col min="13822" max="13824" width="10" style="423" customWidth="1"/>
    <col min="13825" max="13825" width="1.375" style="423" customWidth="1"/>
    <col min="13826" max="13828" width="10" style="423" customWidth="1"/>
    <col min="13829" max="13829" width="1.375" style="423" customWidth="1"/>
    <col min="13830" max="13831" width="9.375" style="423" customWidth="1"/>
    <col min="13832" max="13832" width="8.625" style="423" customWidth="1"/>
    <col min="13833" max="13833" width="9.625" style="423" customWidth="1"/>
    <col min="13834" max="13835" width="9.375" style="423" customWidth="1"/>
    <col min="13836" max="13836" width="8.625" style="423" customWidth="1"/>
    <col min="13837" max="13837" width="8.375" style="423" customWidth="1"/>
    <col min="13838" max="13840" width="9.125" style="423" customWidth="1"/>
    <col min="13841" max="13841" width="7.375" style="423" customWidth="1"/>
    <col min="13842" max="13843" width="9.125" style="423" customWidth="1"/>
    <col min="13844" max="13844" width="35.375" style="423" customWidth="1"/>
    <col min="13845" max="13845" width="13.75" style="423" customWidth="1"/>
    <col min="13846" max="13846" width="9.625" style="423" customWidth="1"/>
    <col min="13847" max="13847" width="8.625" style="423" customWidth="1"/>
    <col min="13848" max="13848" width="7.625" style="423" customWidth="1"/>
    <col min="13849" max="13849" width="13.625" style="423" customWidth="1"/>
    <col min="13850" max="13850" width="11.625" style="423" customWidth="1"/>
    <col min="13851" max="13851" width="12.625" style="423"/>
    <col min="13852" max="13853" width="8.625" style="423" customWidth="1"/>
    <col min="13854" max="13854" width="12.625" style="423"/>
    <col min="13855" max="13855" width="17.625" style="423" customWidth="1"/>
    <col min="13856" max="13856" width="2.625" style="423" customWidth="1"/>
    <col min="13857" max="13868" width="12.625" style="423"/>
    <col min="13869" max="13869" width="32.625" style="423" customWidth="1"/>
    <col min="13870" max="14076" width="12.625" style="423"/>
    <col min="14077" max="14077" width="42.625" style="423" customWidth="1"/>
    <col min="14078" max="14080" width="10" style="423" customWidth="1"/>
    <col min="14081" max="14081" width="1.375" style="423" customWidth="1"/>
    <col min="14082" max="14084" width="10" style="423" customWidth="1"/>
    <col min="14085" max="14085" width="1.375" style="423" customWidth="1"/>
    <col min="14086" max="14087" width="9.375" style="423" customWidth="1"/>
    <col min="14088" max="14088" width="8.625" style="423" customWidth="1"/>
    <col min="14089" max="14089" width="9.625" style="423" customWidth="1"/>
    <col min="14090" max="14091" width="9.375" style="423" customWidth="1"/>
    <col min="14092" max="14092" width="8.625" style="423" customWidth="1"/>
    <col min="14093" max="14093" width="8.375" style="423" customWidth="1"/>
    <col min="14094" max="14096" width="9.125" style="423" customWidth="1"/>
    <col min="14097" max="14097" width="7.375" style="423" customWidth="1"/>
    <col min="14098" max="14099" width="9.125" style="423" customWidth="1"/>
    <col min="14100" max="14100" width="35.375" style="423" customWidth="1"/>
    <col min="14101" max="14101" width="13.75" style="423" customWidth="1"/>
    <col min="14102" max="14102" width="9.625" style="423" customWidth="1"/>
    <col min="14103" max="14103" width="8.625" style="423" customWidth="1"/>
    <col min="14104" max="14104" width="7.625" style="423" customWidth="1"/>
    <col min="14105" max="14105" width="13.625" style="423" customWidth="1"/>
    <col min="14106" max="14106" width="11.625" style="423" customWidth="1"/>
    <col min="14107" max="14107" width="12.625" style="423"/>
    <col min="14108" max="14109" width="8.625" style="423" customWidth="1"/>
    <col min="14110" max="14110" width="12.625" style="423"/>
    <col min="14111" max="14111" width="17.625" style="423" customWidth="1"/>
    <col min="14112" max="14112" width="2.625" style="423" customWidth="1"/>
    <col min="14113" max="14124" width="12.625" style="423"/>
    <col min="14125" max="14125" width="32.625" style="423" customWidth="1"/>
    <col min="14126" max="14332" width="12.625" style="423"/>
    <col min="14333" max="14333" width="42.625" style="423" customWidth="1"/>
    <col min="14334" max="14336" width="10" style="423" customWidth="1"/>
    <col min="14337" max="14337" width="1.375" style="423" customWidth="1"/>
    <col min="14338" max="14340" width="10" style="423" customWidth="1"/>
    <col min="14341" max="14341" width="1.375" style="423" customWidth="1"/>
    <col min="14342" max="14343" width="9.375" style="423" customWidth="1"/>
    <col min="14344" max="14344" width="8.625" style="423" customWidth="1"/>
    <col min="14345" max="14345" width="9.625" style="423" customWidth="1"/>
    <col min="14346" max="14347" width="9.375" style="423" customWidth="1"/>
    <col min="14348" max="14348" width="8.625" style="423" customWidth="1"/>
    <col min="14349" max="14349" width="8.375" style="423" customWidth="1"/>
    <col min="14350" max="14352" width="9.125" style="423" customWidth="1"/>
    <col min="14353" max="14353" width="7.375" style="423" customWidth="1"/>
    <col min="14354" max="14355" width="9.125" style="423" customWidth="1"/>
    <col min="14356" max="14356" width="35.375" style="423" customWidth="1"/>
    <col min="14357" max="14357" width="13.75" style="423" customWidth="1"/>
    <col min="14358" max="14358" width="9.625" style="423" customWidth="1"/>
    <col min="14359" max="14359" width="8.625" style="423" customWidth="1"/>
    <col min="14360" max="14360" width="7.625" style="423" customWidth="1"/>
    <col min="14361" max="14361" width="13.625" style="423" customWidth="1"/>
    <col min="14362" max="14362" width="11.625" style="423" customWidth="1"/>
    <col min="14363" max="14363" width="12.625" style="423"/>
    <col min="14364" max="14365" width="8.625" style="423" customWidth="1"/>
    <col min="14366" max="14366" width="12.625" style="423"/>
    <col min="14367" max="14367" width="17.625" style="423" customWidth="1"/>
    <col min="14368" max="14368" width="2.625" style="423" customWidth="1"/>
    <col min="14369" max="14380" width="12.625" style="423"/>
    <col min="14381" max="14381" width="32.625" style="423" customWidth="1"/>
    <col min="14382" max="14588" width="12.625" style="423"/>
    <col min="14589" max="14589" width="42.625" style="423" customWidth="1"/>
    <col min="14590" max="14592" width="10" style="423" customWidth="1"/>
    <col min="14593" max="14593" width="1.375" style="423" customWidth="1"/>
    <col min="14594" max="14596" width="10" style="423" customWidth="1"/>
    <col min="14597" max="14597" width="1.375" style="423" customWidth="1"/>
    <col min="14598" max="14599" width="9.375" style="423" customWidth="1"/>
    <col min="14600" max="14600" width="8.625" style="423" customWidth="1"/>
    <col min="14601" max="14601" width="9.625" style="423" customWidth="1"/>
    <col min="14602" max="14603" width="9.375" style="423" customWidth="1"/>
    <col min="14604" max="14604" width="8.625" style="423" customWidth="1"/>
    <col min="14605" max="14605" width="8.375" style="423" customWidth="1"/>
    <col min="14606" max="14608" width="9.125" style="423" customWidth="1"/>
    <col min="14609" max="14609" width="7.375" style="423" customWidth="1"/>
    <col min="14610" max="14611" width="9.125" style="423" customWidth="1"/>
    <col min="14612" max="14612" width="35.375" style="423" customWidth="1"/>
    <col min="14613" max="14613" width="13.75" style="423" customWidth="1"/>
    <col min="14614" max="14614" width="9.625" style="423" customWidth="1"/>
    <col min="14615" max="14615" width="8.625" style="423" customWidth="1"/>
    <col min="14616" max="14616" width="7.625" style="423" customWidth="1"/>
    <col min="14617" max="14617" width="13.625" style="423" customWidth="1"/>
    <col min="14618" max="14618" width="11.625" style="423" customWidth="1"/>
    <col min="14619" max="14619" width="12.625" style="423"/>
    <col min="14620" max="14621" width="8.625" style="423" customWidth="1"/>
    <col min="14622" max="14622" width="12.625" style="423"/>
    <col min="14623" max="14623" width="17.625" style="423" customWidth="1"/>
    <col min="14624" max="14624" width="2.625" style="423" customWidth="1"/>
    <col min="14625" max="14636" width="12.625" style="423"/>
    <col min="14637" max="14637" width="32.625" style="423" customWidth="1"/>
    <col min="14638" max="14844" width="12.625" style="423"/>
    <col min="14845" max="14845" width="42.625" style="423" customWidth="1"/>
    <col min="14846" max="14848" width="10" style="423" customWidth="1"/>
    <col min="14849" max="14849" width="1.375" style="423" customWidth="1"/>
    <col min="14850" max="14852" width="10" style="423" customWidth="1"/>
    <col min="14853" max="14853" width="1.375" style="423" customWidth="1"/>
    <col min="14854" max="14855" width="9.375" style="423" customWidth="1"/>
    <col min="14856" max="14856" width="8.625" style="423" customWidth="1"/>
    <col min="14857" max="14857" width="9.625" style="423" customWidth="1"/>
    <col min="14858" max="14859" width="9.375" style="423" customWidth="1"/>
    <col min="14860" max="14860" width="8.625" style="423" customWidth="1"/>
    <col min="14861" max="14861" width="8.375" style="423" customWidth="1"/>
    <col min="14862" max="14864" width="9.125" style="423" customWidth="1"/>
    <col min="14865" max="14865" width="7.375" style="423" customWidth="1"/>
    <col min="14866" max="14867" width="9.125" style="423" customWidth="1"/>
    <col min="14868" max="14868" width="35.375" style="423" customWidth="1"/>
    <col min="14869" max="14869" width="13.75" style="423" customWidth="1"/>
    <col min="14870" max="14870" width="9.625" style="423" customWidth="1"/>
    <col min="14871" max="14871" width="8.625" style="423" customWidth="1"/>
    <col min="14872" max="14872" width="7.625" style="423" customWidth="1"/>
    <col min="14873" max="14873" width="13.625" style="423" customWidth="1"/>
    <col min="14874" max="14874" width="11.625" style="423" customWidth="1"/>
    <col min="14875" max="14875" width="12.625" style="423"/>
    <col min="14876" max="14877" width="8.625" style="423" customWidth="1"/>
    <col min="14878" max="14878" width="12.625" style="423"/>
    <col min="14879" max="14879" width="17.625" style="423" customWidth="1"/>
    <col min="14880" max="14880" width="2.625" style="423" customWidth="1"/>
    <col min="14881" max="14892" width="12.625" style="423"/>
    <col min="14893" max="14893" width="32.625" style="423" customWidth="1"/>
    <col min="14894" max="15100" width="12.625" style="423"/>
    <col min="15101" max="15101" width="42.625" style="423" customWidth="1"/>
    <col min="15102" max="15104" width="10" style="423" customWidth="1"/>
    <col min="15105" max="15105" width="1.375" style="423" customWidth="1"/>
    <col min="15106" max="15108" width="10" style="423" customWidth="1"/>
    <col min="15109" max="15109" width="1.375" style="423" customWidth="1"/>
    <col min="15110" max="15111" width="9.375" style="423" customWidth="1"/>
    <col min="15112" max="15112" width="8.625" style="423" customWidth="1"/>
    <col min="15113" max="15113" width="9.625" style="423" customWidth="1"/>
    <col min="15114" max="15115" width="9.375" style="423" customWidth="1"/>
    <col min="15116" max="15116" width="8.625" style="423" customWidth="1"/>
    <col min="15117" max="15117" width="8.375" style="423" customWidth="1"/>
    <col min="15118" max="15120" width="9.125" style="423" customWidth="1"/>
    <col min="15121" max="15121" width="7.375" style="423" customWidth="1"/>
    <col min="15122" max="15123" width="9.125" style="423" customWidth="1"/>
    <col min="15124" max="15124" width="35.375" style="423" customWidth="1"/>
    <col min="15125" max="15125" width="13.75" style="423" customWidth="1"/>
    <col min="15126" max="15126" width="9.625" style="423" customWidth="1"/>
    <col min="15127" max="15127" width="8.625" style="423" customWidth="1"/>
    <col min="15128" max="15128" width="7.625" style="423" customWidth="1"/>
    <col min="15129" max="15129" width="13.625" style="423" customWidth="1"/>
    <col min="15130" max="15130" width="11.625" style="423" customWidth="1"/>
    <col min="15131" max="15131" width="12.625" style="423"/>
    <col min="15132" max="15133" width="8.625" style="423" customWidth="1"/>
    <col min="15134" max="15134" width="12.625" style="423"/>
    <col min="15135" max="15135" width="17.625" style="423" customWidth="1"/>
    <col min="15136" max="15136" width="2.625" style="423" customWidth="1"/>
    <col min="15137" max="15148" width="12.625" style="423"/>
    <col min="15149" max="15149" width="32.625" style="423" customWidth="1"/>
    <col min="15150" max="15356" width="12.625" style="423"/>
    <col min="15357" max="15357" width="42.625" style="423" customWidth="1"/>
    <col min="15358" max="15360" width="10" style="423" customWidth="1"/>
    <col min="15361" max="15361" width="1.375" style="423" customWidth="1"/>
    <col min="15362" max="15364" width="10" style="423" customWidth="1"/>
    <col min="15365" max="15365" width="1.375" style="423" customWidth="1"/>
    <col min="15366" max="15367" width="9.375" style="423" customWidth="1"/>
    <col min="15368" max="15368" width="8.625" style="423" customWidth="1"/>
    <col min="15369" max="15369" width="9.625" style="423" customWidth="1"/>
    <col min="15370" max="15371" width="9.375" style="423" customWidth="1"/>
    <col min="15372" max="15372" width="8.625" style="423" customWidth="1"/>
    <col min="15373" max="15373" width="8.375" style="423" customWidth="1"/>
    <col min="15374" max="15376" width="9.125" style="423" customWidth="1"/>
    <col min="15377" max="15377" width="7.375" style="423" customWidth="1"/>
    <col min="15378" max="15379" width="9.125" style="423" customWidth="1"/>
    <col min="15380" max="15380" width="35.375" style="423" customWidth="1"/>
    <col min="15381" max="15381" width="13.75" style="423" customWidth="1"/>
    <col min="15382" max="15382" width="9.625" style="423" customWidth="1"/>
    <col min="15383" max="15383" width="8.625" style="423" customWidth="1"/>
    <col min="15384" max="15384" width="7.625" style="423" customWidth="1"/>
    <col min="15385" max="15385" width="13.625" style="423" customWidth="1"/>
    <col min="15386" max="15386" width="11.625" style="423" customWidth="1"/>
    <col min="15387" max="15387" width="12.625" style="423"/>
    <col min="15388" max="15389" width="8.625" style="423" customWidth="1"/>
    <col min="15390" max="15390" width="12.625" style="423"/>
    <col min="15391" max="15391" width="17.625" style="423" customWidth="1"/>
    <col min="15392" max="15392" width="2.625" style="423" customWidth="1"/>
    <col min="15393" max="15404" width="12.625" style="423"/>
    <col min="15405" max="15405" width="32.625" style="423" customWidth="1"/>
    <col min="15406" max="15612" width="12.625" style="423"/>
    <col min="15613" max="15613" width="42.625" style="423" customWidth="1"/>
    <col min="15614" max="15616" width="10" style="423" customWidth="1"/>
    <col min="15617" max="15617" width="1.375" style="423" customWidth="1"/>
    <col min="15618" max="15620" width="10" style="423" customWidth="1"/>
    <col min="15621" max="15621" width="1.375" style="423" customWidth="1"/>
    <col min="15622" max="15623" width="9.375" style="423" customWidth="1"/>
    <col min="15624" max="15624" width="8.625" style="423" customWidth="1"/>
    <col min="15625" max="15625" width="9.625" style="423" customWidth="1"/>
    <col min="15626" max="15627" width="9.375" style="423" customWidth="1"/>
    <col min="15628" max="15628" width="8.625" style="423" customWidth="1"/>
    <col min="15629" max="15629" width="8.375" style="423" customWidth="1"/>
    <col min="15630" max="15632" width="9.125" style="423" customWidth="1"/>
    <col min="15633" max="15633" width="7.375" style="423" customWidth="1"/>
    <col min="15634" max="15635" width="9.125" style="423" customWidth="1"/>
    <col min="15636" max="15636" width="35.375" style="423" customWidth="1"/>
    <col min="15637" max="15637" width="13.75" style="423" customWidth="1"/>
    <col min="15638" max="15638" width="9.625" style="423" customWidth="1"/>
    <col min="15639" max="15639" width="8.625" style="423" customWidth="1"/>
    <col min="15640" max="15640" width="7.625" style="423" customWidth="1"/>
    <col min="15641" max="15641" width="13.625" style="423" customWidth="1"/>
    <col min="15642" max="15642" width="11.625" style="423" customWidth="1"/>
    <col min="15643" max="15643" width="12.625" style="423"/>
    <col min="15644" max="15645" width="8.625" style="423" customWidth="1"/>
    <col min="15646" max="15646" width="12.625" style="423"/>
    <col min="15647" max="15647" width="17.625" style="423" customWidth="1"/>
    <col min="15648" max="15648" width="2.625" style="423" customWidth="1"/>
    <col min="15649" max="15660" width="12.625" style="423"/>
    <col min="15661" max="15661" width="32.625" style="423" customWidth="1"/>
    <col min="15662" max="15868" width="12.625" style="423"/>
    <col min="15869" max="15869" width="42.625" style="423" customWidth="1"/>
    <col min="15870" max="15872" width="10" style="423" customWidth="1"/>
    <col min="15873" max="15873" width="1.375" style="423" customWidth="1"/>
    <col min="15874" max="15876" width="10" style="423" customWidth="1"/>
    <col min="15877" max="15877" width="1.375" style="423" customWidth="1"/>
    <col min="15878" max="15879" width="9.375" style="423" customWidth="1"/>
    <col min="15880" max="15880" width="8.625" style="423" customWidth="1"/>
    <col min="15881" max="15881" width="9.625" style="423" customWidth="1"/>
    <col min="15882" max="15883" width="9.375" style="423" customWidth="1"/>
    <col min="15884" max="15884" width="8.625" style="423" customWidth="1"/>
    <col min="15885" max="15885" width="8.375" style="423" customWidth="1"/>
    <col min="15886" max="15888" width="9.125" style="423" customWidth="1"/>
    <col min="15889" max="15889" width="7.375" style="423" customWidth="1"/>
    <col min="15890" max="15891" width="9.125" style="423" customWidth="1"/>
    <col min="15892" max="15892" width="35.375" style="423" customWidth="1"/>
    <col min="15893" max="15893" width="13.75" style="423" customWidth="1"/>
    <col min="15894" max="15894" width="9.625" style="423" customWidth="1"/>
    <col min="15895" max="15895" width="8.625" style="423" customWidth="1"/>
    <col min="15896" max="15896" width="7.625" style="423" customWidth="1"/>
    <col min="15897" max="15897" width="13.625" style="423" customWidth="1"/>
    <col min="15898" max="15898" width="11.625" style="423" customWidth="1"/>
    <col min="15899" max="15899" width="12.625" style="423"/>
    <col min="15900" max="15901" width="8.625" style="423" customWidth="1"/>
    <col min="15902" max="15902" width="12.625" style="423"/>
    <col min="15903" max="15903" width="17.625" style="423" customWidth="1"/>
    <col min="15904" max="15904" width="2.625" style="423" customWidth="1"/>
    <col min="15905" max="15916" width="12.625" style="423"/>
    <col min="15917" max="15917" width="32.625" style="423" customWidth="1"/>
    <col min="15918" max="16124" width="12.625" style="423"/>
    <col min="16125" max="16125" width="42.625" style="423" customWidth="1"/>
    <col min="16126" max="16128" width="10" style="423" customWidth="1"/>
    <col min="16129" max="16129" width="1.375" style="423" customWidth="1"/>
    <col min="16130" max="16132" width="10" style="423" customWidth="1"/>
    <col min="16133" max="16133" width="1.375" style="423" customWidth="1"/>
    <col min="16134" max="16135" width="9.375" style="423" customWidth="1"/>
    <col min="16136" max="16136" width="8.625" style="423" customWidth="1"/>
    <col min="16137" max="16137" width="9.625" style="423" customWidth="1"/>
    <col min="16138" max="16139" width="9.375" style="423" customWidth="1"/>
    <col min="16140" max="16140" width="8.625" style="423" customWidth="1"/>
    <col min="16141" max="16141" width="8.375" style="423" customWidth="1"/>
    <col min="16142" max="16144" width="9.125" style="423" customWidth="1"/>
    <col min="16145" max="16145" width="7.375" style="423" customWidth="1"/>
    <col min="16146" max="16147" width="9.125" style="423" customWidth="1"/>
    <col min="16148" max="16148" width="35.375" style="423" customWidth="1"/>
    <col min="16149" max="16149" width="13.75" style="423" customWidth="1"/>
    <col min="16150" max="16150" width="9.625" style="423" customWidth="1"/>
    <col min="16151" max="16151" width="8.625" style="423" customWidth="1"/>
    <col min="16152" max="16152" width="7.625" style="423" customWidth="1"/>
    <col min="16153" max="16153" width="13.625" style="423" customWidth="1"/>
    <col min="16154" max="16154" width="11.625" style="423" customWidth="1"/>
    <col min="16155" max="16155" width="12.625" style="423"/>
    <col min="16156" max="16157" width="8.625" style="423" customWidth="1"/>
    <col min="16158" max="16158" width="12.625" style="423"/>
    <col min="16159" max="16159" width="17.625" style="423" customWidth="1"/>
    <col min="16160" max="16160" width="2.625" style="423" customWidth="1"/>
    <col min="16161" max="16172" width="12.625" style="423"/>
    <col min="16173" max="16173" width="32.625" style="423" customWidth="1"/>
    <col min="16174" max="16384" width="12.625" style="423"/>
  </cols>
  <sheetData>
    <row r="1" spans="1:41" ht="24" customHeight="1">
      <c r="A1" s="419" t="s">
        <v>2113</v>
      </c>
      <c r="B1" s="1742"/>
      <c r="C1" s="1743"/>
      <c r="D1" s="419"/>
      <c r="E1" s="419"/>
      <c r="F1" s="419"/>
      <c r="G1" s="419"/>
      <c r="H1" s="420"/>
      <c r="I1" s="420"/>
      <c r="J1" s="421"/>
      <c r="K1" s="421"/>
      <c r="L1" s="420"/>
      <c r="M1" s="420"/>
      <c r="N1" s="421"/>
      <c r="O1" s="421"/>
      <c r="P1" s="421"/>
      <c r="Q1" s="421"/>
      <c r="R1" s="421"/>
      <c r="S1" s="421"/>
      <c r="T1" s="422" t="s">
        <v>2114</v>
      </c>
    </row>
    <row r="2" spans="1:41" ht="18" customHeight="1">
      <c r="A2" s="424" t="s">
        <v>2115</v>
      </c>
      <c r="B2" s="1744"/>
      <c r="C2" s="1745"/>
      <c r="D2" s="424"/>
      <c r="E2" s="424"/>
      <c r="F2" s="424"/>
      <c r="G2" s="424"/>
      <c r="H2" s="425"/>
      <c r="I2" s="425"/>
      <c r="J2" s="426"/>
      <c r="K2" s="426"/>
      <c r="L2" s="425"/>
      <c r="M2" s="425"/>
      <c r="N2" s="426"/>
      <c r="O2" s="426"/>
      <c r="P2" s="426"/>
      <c r="Q2" s="426"/>
      <c r="R2" s="426"/>
      <c r="S2" s="426"/>
      <c r="T2" s="427" t="s">
        <v>2116</v>
      </c>
    </row>
    <row r="3" spans="1:41" ht="15.95" customHeight="1">
      <c r="A3" s="428"/>
      <c r="B3" s="1746"/>
      <c r="C3" s="1747"/>
      <c r="D3" s="428"/>
      <c r="E3" s="428"/>
      <c r="F3" s="428"/>
      <c r="G3" s="428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30"/>
    </row>
    <row r="4" spans="1:41" ht="15.95" customHeight="1">
      <c r="A4" s="431"/>
      <c r="B4" s="1748"/>
      <c r="C4" s="1749"/>
      <c r="D4" s="431"/>
      <c r="E4" s="431"/>
      <c r="F4" s="431"/>
      <c r="G4" s="431"/>
      <c r="H4" s="432"/>
      <c r="I4" s="432"/>
      <c r="J4" s="432"/>
      <c r="K4" s="429"/>
      <c r="L4" s="432"/>
      <c r="M4" s="432"/>
      <c r="N4" s="429"/>
      <c r="O4" s="429"/>
      <c r="P4" s="429"/>
      <c r="Q4" s="429"/>
      <c r="R4" s="429"/>
      <c r="S4" s="429"/>
      <c r="T4" s="433"/>
    </row>
    <row r="5" spans="1:41" s="438" customFormat="1">
      <c r="A5" s="434"/>
      <c r="B5" s="2291" t="s">
        <v>3065</v>
      </c>
      <c r="C5" s="2292"/>
      <c r="D5" s="2292"/>
      <c r="E5" s="435"/>
      <c r="F5" s="436" t="s">
        <v>2117</v>
      </c>
      <c r="G5" s="437"/>
      <c r="H5" s="2291" t="s">
        <v>2118</v>
      </c>
      <c r="I5" s="2292"/>
      <c r="J5" s="2292"/>
      <c r="K5" s="2291" t="s">
        <v>2119</v>
      </c>
      <c r="L5" s="2292"/>
      <c r="M5" s="2292"/>
      <c r="N5" s="2291" t="s">
        <v>2120</v>
      </c>
      <c r="O5" s="2292"/>
      <c r="P5" s="2292"/>
      <c r="Q5" s="435"/>
      <c r="R5" s="436" t="s">
        <v>2121</v>
      </c>
      <c r="S5" s="437"/>
      <c r="T5" s="954"/>
    </row>
    <row r="6" spans="1:41" s="438" customFormat="1" ht="15.75">
      <c r="A6" s="439"/>
      <c r="B6" s="2287" t="s">
        <v>3066</v>
      </c>
      <c r="C6" s="2288"/>
      <c r="D6" s="2288"/>
      <c r="E6" s="440"/>
      <c r="F6" s="441" t="s">
        <v>2122</v>
      </c>
      <c r="G6" s="441"/>
      <c r="H6" s="2287" t="s">
        <v>2123</v>
      </c>
      <c r="I6" s="2288"/>
      <c r="J6" s="2288"/>
      <c r="K6" s="2287" t="s">
        <v>2124</v>
      </c>
      <c r="L6" s="2288"/>
      <c r="M6" s="2288"/>
      <c r="N6" s="2287" t="s">
        <v>2125</v>
      </c>
      <c r="O6" s="2288"/>
      <c r="P6" s="2288"/>
      <c r="Q6" s="440"/>
      <c r="R6" s="441" t="s">
        <v>2126</v>
      </c>
      <c r="S6" s="441"/>
      <c r="T6" s="955"/>
    </row>
    <row r="7" spans="1:41" s="438" customFormat="1" ht="11.1" customHeight="1">
      <c r="A7" s="439"/>
      <c r="B7" s="1750" t="s">
        <v>142</v>
      </c>
      <c r="C7" s="1013" t="s">
        <v>2127</v>
      </c>
      <c r="D7" s="443" t="s">
        <v>2128</v>
      </c>
      <c r="E7" s="442" t="s">
        <v>142</v>
      </c>
      <c r="F7" s="443" t="s">
        <v>2127</v>
      </c>
      <c r="G7" s="443" t="s">
        <v>2128</v>
      </c>
      <c r="H7" s="442" t="s">
        <v>142</v>
      </c>
      <c r="I7" s="444" t="s">
        <v>2127</v>
      </c>
      <c r="J7" s="443" t="s">
        <v>2128</v>
      </c>
      <c r="K7" s="442" t="s">
        <v>142</v>
      </c>
      <c r="L7" s="444" t="s">
        <v>2127</v>
      </c>
      <c r="M7" s="443" t="s">
        <v>2128</v>
      </c>
      <c r="N7" s="442" t="s">
        <v>142</v>
      </c>
      <c r="O7" s="444" t="s">
        <v>2127</v>
      </c>
      <c r="P7" s="443" t="s">
        <v>2128</v>
      </c>
      <c r="Q7" s="442" t="s">
        <v>142</v>
      </c>
      <c r="R7" s="443" t="s">
        <v>2127</v>
      </c>
      <c r="S7" s="443" t="s">
        <v>2128</v>
      </c>
      <c r="T7" s="955"/>
    </row>
    <row r="8" spans="1:41" s="438" customFormat="1" ht="11.1" customHeight="1">
      <c r="A8" s="445"/>
      <c r="B8" s="1751" t="s">
        <v>125</v>
      </c>
      <c r="C8" s="1752" t="s">
        <v>2129</v>
      </c>
      <c r="D8" s="447" t="s">
        <v>2130</v>
      </c>
      <c r="E8" s="446" t="s">
        <v>125</v>
      </c>
      <c r="F8" s="447" t="s">
        <v>2129</v>
      </c>
      <c r="G8" s="447" t="s">
        <v>2130</v>
      </c>
      <c r="H8" s="446" t="s">
        <v>125</v>
      </c>
      <c r="I8" s="447" t="s">
        <v>2129</v>
      </c>
      <c r="J8" s="447" t="s">
        <v>2130</v>
      </c>
      <c r="K8" s="446" t="s">
        <v>125</v>
      </c>
      <c r="L8" s="447" t="s">
        <v>2129</v>
      </c>
      <c r="M8" s="447" t="s">
        <v>2130</v>
      </c>
      <c r="N8" s="446" t="s">
        <v>125</v>
      </c>
      <c r="O8" s="447" t="s">
        <v>2129</v>
      </c>
      <c r="P8" s="447" t="s">
        <v>2130</v>
      </c>
      <c r="Q8" s="449" t="s">
        <v>125</v>
      </c>
      <c r="R8" s="448" t="s">
        <v>2129</v>
      </c>
      <c r="S8" s="448" t="s">
        <v>2130</v>
      </c>
      <c r="T8" s="956"/>
      <c r="U8" s="439"/>
      <c r="V8" s="439"/>
      <c r="W8" s="439"/>
      <c r="X8" s="439"/>
      <c r="Y8" s="439"/>
      <c r="Z8" s="439"/>
      <c r="AA8" s="439"/>
      <c r="AB8" s="439"/>
      <c r="AC8" s="439"/>
      <c r="AD8" s="439"/>
      <c r="AE8" s="439"/>
      <c r="AF8" s="439"/>
      <c r="AG8" s="439"/>
      <c r="AH8" s="439"/>
      <c r="AI8" s="439"/>
      <c r="AJ8" s="439"/>
      <c r="AK8" s="439"/>
      <c r="AL8" s="439"/>
      <c r="AM8" s="439"/>
      <c r="AN8" s="439"/>
      <c r="AO8" s="439"/>
    </row>
    <row r="9" spans="1:41" s="450" customFormat="1" ht="12.95" customHeight="1">
      <c r="B9" s="1753"/>
      <c r="C9" s="1754"/>
      <c r="E9" s="451"/>
      <c r="F9" s="452"/>
      <c r="H9" s="453"/>
      <c r="I9" s="454"/>
      <c r="J9" s="454"/>
      <c r="K9" s="453"/>
      <c r="L9" s="454"/>
      <c r="M9" s="454"/>
      <c r="N9" s="456"/>
      <c r="O9" s="455"/>
      <c r="P9" s="455"/>
      <c r="Q9" s="456"/>
      <c r="R9" s="455"/>
      <c r="S9" s="455"/>
      <c r="T9" s="458"/>
    </row>
    <row r="10" spans="1:41" s="450" customFormat="1" ht="13.5" customHeight="1">
      <c r="A10" s="459" t="s">
        <v>2131</v>
      </c>
      <c r="B10" s="1755">
        <f>SUM(C10:D10)</f>
        <v>11646</v>
      </c>
      <c r="C10" s="1756">
        <v>4493</v>
      </c>
      <c r="D10" s="1756">
        <v>7153</v>
      </c>
      <c r="E10" s="460">
        <f>SUM(F10:G10)</f>
        <v>11964</v>
      </c>
      <c r="F10" s="461">
        <v>4640</v>
      </c>
      <c r="G10" s="462">
        <v>7324</v>
      </c>
      <c r="H10" s="463">
        <f>SUM(I10:J10)</f>
        <v>12249</v>
      </c>
      <c r="I10" s="464">
        <v>4987</v>
      </c>
      <c r="J10" s="464">
        <v>7262</v>
      </c>
      <c r="K10" s="463">
        <v>12744</v>
      </c>
      <c r="L10" s="464">
        <v>4876</v>
      </c>
      <c r="M10" s="464">
        <v>7286</v>
      </c>
      <c r="N10" s="463">
        <v>11861</v>
      </c>
      <c r="O10" s="465">
        <v>4746</v>
      </c>
      <c r="P10" s="465">
        <v>7115</v>
      </c>
      <c r="Q10" s="463">
        <v>17032</v>
      </c>
      <c r="R10" s="465">
        <v>4975</v>
      </c>
      <c r="S10" s="465">
        <v>7082</v>
      </c>
      <c r="T10" s="467" t="s">
        <v>2132</v>
      </c>
    </row>
    <row r="11" spans="1:41" s="450" customFormat="1" ht="13.5" customHeight="1">
      <c r="A11" s="468"/>
      <c r="B11" s="451"/>
      <c r="C11" s="1754"/>
      <c r="E11" s="469"/>
      <c r="F11" s="470"/>
      <c r="G11" s="471"/>
      <c r="H11" s="472"/>
      <c r="I11" s="454"/>
      <c r="J11" s="454"/>
      <c r="K11" s="472"/>
      <c r="L11" s="454"/>
      <c r="M11" s="454"/>
      <c r="N11" s="473"/>
      <c r="O11" s="1015"/>
      <c r="P11" s="1015"/>
      <c r="Q11" s="473"/>
      <c r="R11" s="1015"/>
      <c r="S11" s="1015"/>
      <c r="T11" s="475"/>
    </row>
    <row r="12" spans="1:41" s="450" customFormat="1" ht="13.5" customHeight="1">
      <c r="A12" s="459" t="s">
        <v>2133</v>
      </c>
      <c r="B12" s="1757">
        <v>20.8</v>
      </c>
      <c r="C12" s="1758">
        <v>21.4</v>
      </c>
      <c r="D12" s="1758">
        <v>20.5</v>
      </c>
      <c r="E12" s="476">
        <v>23.5</v>
      </c>
      <c r="F12" s="477">
        <v>23.9</v>
      </c>
      <c r="G12" s="1014">
        <v>23.3</v>
      </c>
      <c r="H12" s="473">
        <v>24.9</v>
      </c>
      <c r="I12" s="478">
        <v>27.5</v>
      </c>
      <c r="J12" s="479">
        <v>23.1</v>
      </c>
      <c r="K12" s="473" t="s">
        <v>2134</v>
      </c>
      <c r="L12" s="479" t="s">
        <v>2135</v>
      </c>
      <c r="M12" s="479" t="s">
        <v>2136</v>
      </c>
      <c r="N12" s="473" t="s">
        <v>2137</v>
      </c>
      <c r="O12" s="1015" t="s">
        <v>2138</v>
      </c>
      <c r="P12" s="1015" t="s">
        <v>2139</v>
      </c>
      <c r="Q12" s="473">
        <v>24.3</v>
      </c>
      <c r="R12" s="1015">
        <v>27</v>
      </c>
      <c r="S12" s="1015">
        <v>22.4</v>
      </c>
      <c r="T12" s="467" t="s">
        <v>2140</v>
      </c>
    </row>
    <row r="13" spans="1:41" s="450" customFormat="1" ht="13.5" customHeight="1">
      <c r="A13" s="468"/>
      <c r="B13" s="451"/>
      <c r="C13" s="1759"/>
      <c r="D13" s="1760"/>
      <c r="E13" s="469"/>
      <c r="F13" s="470"/>
      <c r="G13" s="471"/>
      <c r="H13" s="473"/>
      <c r="I13" s="478"/>
      <c r="J13" s="479"/>
      <c r="K13" s="473"/>
      <c r="L13" s="479"/>
      <c r="M13" s="479"/>
      <c r="N13" s="473"/>
      <c r="O13" s="1015"/>
      <c r="P13" s="1015"/>
      <c r="Q13" s="473"/>
      <c r="R13" s="1015"/>
      <c r="S13" s="1015"/>
      <c r="T13" s="467"/>
    </row>
    <row r="14" spans="1:41" s="450" customFormat="1" ht="13.5" customHeight="1">
      <c r="A14" s="468" t="s">
        <v>2141</v>
      </c>
      <c r="B14" s="451"/>
      <c r="C14" s="1759"/>
      <c r="D14" s="1760"/>
      <c r="E14" s="451"/>
      <c r="H14" s="451"/>
      <c r="K14" s="473"/>
      <c r="L14" s="479"/>
      <c r="M14" s="479"/>
      <c r="N14" s="473"/>
      <c r="O14" s="1015"/>
      <c r="P14" s="1015"/>
      <c r="Q14" s="473"/>
      <c r="R14" s="1015"/>
      <c r="S14" s="1015"/>
      <c r="T14" s="467" t="s">
        <v>2142</v>
      </c>
    </row>
    <row r="15" spans="1:41" s="450" customFormat="1" ht="13.5" customHeight="1">
      <c r="A15" s="459" t="s">
        <v>2143</v>
      </c>
      <c r="B15" s="1761">
        <v>43.5</v>
      </c>
      <c r="C15" s="1762">
        <v>41</v>
      </c>
      <c r="D15" s="1762">
        <v>41</v>
      </c>
      <c r="E15" s="469">
        <v>44.8</v>
      </c>
      <c r="F15" s="470">
        <v>49.6</v>
      </c>
      <c r="G15" s="471">
        <v>42.2</v>
      </c>
      <c r="H15" s="473">
        <v>46</v>
      </c>
      <c r="I15" s="478">
        <v>53.3</v>
      </c>
      <c r="J15" s="479">
        <v>42.1</v>
      </c>
      <c r="K15" s="473" t="s">
        <v>2144</v>
      </c>
      <c r="L15" s="479" t="s">
        <v>2145</v>
      </c>
      <c r="M15" s="479" t="s">
        <v>2146</v>
      </c>
      <c r="N15" s="473" t="s">
        <v>2147</v>
      </c>
      <c r="O15" s="1015" t="s">
        <v>2148</v>
      </c>
      <c r="P15" s="1015" t="s">
        <v>2149</v>
      </c>
      <c r="Q15" s="473">
        <v>45.8</v>
      </c>
      <c r="R15" s="1015">
        <v>53.2</v>
      </c>
      <c r="S15" s="1015">
        <v>41.8</v>
      </c>
      <c r="T15" s="467" t="s">
        <v>2150</v>
      </c>
    </row>
    <row r="16" spans="1:41" s="450" customFormat="1" ht="13.5" customHeight="1">
      <c r="A16" s="459"/>
      <c r="B16" s="1757"/>
      <c r="C16" s="1758"/>
      <c r="D16" s="1758"/>
      <c r="E16" s="476"/>
      <c r="F16" s="477"/>
      <c r="G16" s="1014"/>
      <c r="H16" s="473"/>
      <c r="I16" s="478"/>
      <c r="J16" s="479"/>
      <c r="K16" s="473"/>
      <c r="L16" s="479"/>
      <c r="M16" s="479"/>
      <c r="N16" s="473"/>
      <c r="O16" s="1015"/>
      <c r="P16" s="1015"/>
      <c r="Q16" s="473"/>
      <c r="R16" s="1015"/>
      <c r="S16" s="1015"/>
      <c r="T16" s="475"/>
    </row>
    <row r="17" spans="1:20" s="450" customFormat="1" ht="13.5" customHeight="1">
      <c r="A17" s="459" t="s">
        <v>2151</v>
      </c>
      <c r="B17" s="451"/>
      <c r="C17" s="1759"/>
      <c r="D17" s="1760"/>
      <c r="E17" s="476"/>
      <c r="F17" s="477"/>
      <c r="G17" s="1014"/>
      <c r="H17" s="473"/>
      <c r="I17" s="478"/>
      <c r="K17" s="473"/>
      <c r="L17" s="479"/>
      <c r="M17" s="479"/>
      <c r="N17" s="473"/>
      <c r="O17" s="1015"/>
      <c r="P17" s="1015"/>
      <c r="Q17" s="473"/>
      <c r="R17" s="1015"/>
      <c r="S17" s="1015"/>
      <c r="T17" s="467" t="s">
        <v>2152</v>
      </c>
    </row>
    <row r="18" spans="1:20" s="450" customFormat="1" ht="13.5" customHeight="1">
      <c r="A18" s="482" t="s">
        <v>2153</v>
      </c>
      <c r="B18" s="1757">
        <v>69.900000000000006</v>
      </c>
      <c r="C18" s="1758">
        <v>67.2</v>
      </c>
      <c r="D18" s="1758">
        <v>67.2</v>
      </c>
      <c r="E18" s="469">
        <v>69.7</v>
      </c>
      <c r="F18" s="470">
        <v>74.8</v>
      </c>
      <c r="G18" s="470">
        <v>66.8</v>
      </c>
      <c r="H18" s="473">
        <v>70.3</v>
      </c>
      <c r="I18" s="478">
        <v>76.7</v>
      </c>
      <c r="J18" s="479">
        <v>66.7</v>
      </c>
      <c r="K18" s="473" t="s">
        <v>2154</v>
      </c>
      <c r="L18" s="479" t="s">
        <v>2155</v>
      </c>
      <c r="M18" s="479" t="s">
        <v>2156</v>
      </c>
      <c r="N18" s="473" t="s">
        <v>2157</v>
      </c>
      <c r="O18" s="1015" t="s">
        <v>2158</v>
      </c>
      <c r="P18" s="1015" t="s">
        <v>2159</v>
      </c>
      <c r="Q18" s="473">
        <v>70.5</v>
      </c>
      <c r="R18" s="1015">
        <v>77</v>
      </c>
      <c r="S18" s="1015">
        <v>66.7</v>
      </c>
      <c r="T18" s="475" t="s">
        <v>2160</v>
      </c>
    </row>
    <row r="19" spans="1:20" s="450" customFormat="1" ht="13.5" customHeight="1">
      <c r="A19" s="482" t="s">
        <v>2161</v>
      </c>
      <c r="B19" s="1761">
        <v>17.8</v>
      </c>
      <c r="C19" s="1762">
        <v>16.3</v>
      </c>
      <c r="D19" s="1762">
        <v>16.3</v>
      </c>
      <c r="E19" s="469">
        <v>20.8</v>
      </c>
      <c r="F19" s="470">
        <v>23.9</v>
      </c>
      <c r="G19" s="471">
        <v>19.100000000000001</v>
      </c>
      <c r="H19" s="473">
        <v>22.6</v>
      </c>
      <c r="I19" s="478">
        <v>29.5</v>
      </c>
      <c r="J19" s="479">
        <v>18.899999999999999</v>
      </c>
      <c r="K19" s="473" t="s">
        <v>2162</v>
      </c>
      <c r="L19" s="479" t="s">
        <v>2163</v>
      </c>
      <c r="M19" s="479" t="s">
        <v>2164</v>
      </c>
      <c r="N19" s="473" t="s">
        <v>2165</v>
      </c>
      <c r="O19" s="1015" t="s">
        <v>2166</v>
      </c>
      <c r="P19" s="1015" t="s">
        <v>2167</v>
      </c>
      <c r="Q19" s="473">
        <v>21.9</v>
      </c>
      <c r="R19" s="1015">
        <v>29</v>
      </c>
      <c r="S19" s="1015">
        <v>18.2</v>
      </c>
      <c r="T19" s="475" t="s">
        <v>2168</v>
      </c>
    </row>
    <row r="20" spans="1:20" s="450" customFormat="1" ht="13.5" customHeight="1">
      <c r="A20" s="468"/>
      <c r="B20" s="1761"/>
      <c r="C20" s="1762"/>
      <c r="D20" s="1762"/>
      <c r="E20" s="451"/>
      <c r="H20" s="473"/>
      <c r="I20" s="478"/>
      <c r="K20" s="473"/>
      <c r="L20" s="479"/>
      <c r="M20" s="479"/>
      <c r="N20" s="451"/>
      <c r="Q20" s="451"/>
      <c r="T20" s="236"/>
    </row>
    <row r="21" spans="1:20" s="450" customFormat="1" ht="13.5" customHeight="1">
      <c r="A21" s="459" t="s">
        <v>2169</v>
      </c>
      <c r="B21" s="451"/>
      <c r="C21" s="1759"/>
      <c r="D21" s="1760"/>
      <c r="E21" s="476"/>
      <c r="F21" s="477"/>
      <c r="G21" s="1014"/>
      <c r="H21" s="473"/>
      <c r="I21" s="478"/>
      <c r="K21" s="473"/>
      <c r="L21" s="479"/>
      <c r="M21" s="479"/>
      <c r="N21" s="473"/>
      <c r="O21" s="1015"/>
      <c r="P21" s="1015"/>
      <c r="Q21" s="473"/>
      <c r="R21" s="1015"/>
      <c r="S21" s="1015"/>
      <c r="T21" s="475" t="s">
        <v>2170</v>
      </c>
    </row>
    <row r="22" spans="1:20" s="450" customFormat="1" ht="13.5" customHeight="1">
      <c r="A22" s="468" t="s">
        <v>2171</v>
      </c>
      <c r="B22" s="1761">
        <v>22.3</v>
      </c>
      <c r="C22" s="1762">
        <v>19.3</v>
      </c>
      <c r="D22" s="1762">
        <v>19.3</v>
      </c>
      <c r="E22" s="476">
        <v>22.7</v>
      </c>
      <c r="F22" s="477">
        <v>27.3</v>
      </c>
      <c r="G22" s="1014">
        <v>19.7</v>
      </c>
      <c r="H22" s="473">
        <v>25.8</v>
      </c>
      <c r="I22" s="478">
        <v>32.1</v>
      </c>
      <c r="J22" s="479">
        <v>21.6</v>
      </c>
      <c r="K22" s="473" t="s">
        <v>2172</v>
      </c>
      <c r="L22" s="479" t="s">
        <v>2173</v>
      </c>
      <c r="M22" s="479" t="s">
        <v>2174</v>
      </c>
      <c r="N22" s="473" t="s">
        <v>2175</v>
      </c>
      <c r="O22" s="1015" t="s">
        <v>2176</v>
      </c>
      <c r="P22" s="1015" t="s">
        <v>2177</v>
      </c>
      <c r="Q22" s="473">
        <v>24.2</v>
      </c>
      <c r="R22" s="1015">
        <v>31.7</v>
      </c>
      <c r="S22" s="1015">
        <v>19.100000000000001</v>
      </c>
      <c r="T22" s="467" t="s">
        <v>2178</v>
      </c>
    </row>
    <row r="23" spans="1:20" s="450" customFormat="1" ht="13.5" customHeight="1">
      <c r="A23" s="459" t="s">
        <v>2179</v>
      </c>
      <c r="B23" s="1757">
        <v>57.3</v>
      </c>
      <c r="C23" s="1763">
        <v>56.9</v>
      </c>
      <c r="D23" s="1763">
        <v>56.9</v>
      </c>
      <c r="E23" s="476">
        <v>58.5</v>
      </c>
      <c r="F23" s="477">
        <v>59.2</v>
      </c>
      <c r="G23" s="1014">
        <v>58.2</v>
      </c>
      <c r="H23" s="473">
        <v>60.2</v>
      </c>
      <c r="I23" s="478">
        <v>62.6</v>
      </c>
      <c r="J23" s="479">
        <v>58.9</v>
      </c>
      <c r="K23" s="473" t="s">
        <v>2180</v>
      </c>
      <c r="L23" s="479" t="s">
        <v>2181</v>
      </c>
      <c r="M23" s="479" t="s">
        <v>2182</v>
      </c>
      <c r="N23" s="473" t="s">
        <v>2183</v>
      </c>
      <c r="O23" s="1015" t="s">
        <v>2184</v>
      </c>
      <c r="P23" s="1015" t="s">
        <v>2185</v>
      </c>
      <c r="Q23" s="473">
        <v>60.6</v>
      </c>
      <c r="R23" s="1015">
        <v>63.7</v>
      </c>
      <c r="S23" s="1015">
        <v>58.9</v>
      </c>
      <c r="T23" s="467" t="s">
        <v>2186</v>
      </c>
    </row>
    <row r="24" spans="1:20" s="450" customFormat="1" ht="13.5" customHeight="1">
      <c r="A24" s="459" t="s">
        <v>2187</v>
      </c>
      <c r="B24" s="1757">
        <v>59.1</v>
      </c>
      <c r="C24" s="1763">
        <v>57</v>
      </c>
      <c r="D24" s="1763">
        <v>57</v>
      </c>
      <c r="E24" s="476">
        <v>60</v>
      </c>
      <c r="F24" s="477">
        <v>64.7</v>
      </c>
      <c r="G24" s="1014">
        <v>57.7</v>
      </c>
      <c r="H24" s="473">
        <v>61.8</v>
      </c>
      <c r="I24" s="478">
        <v>68.599999999999994</v>
      </c>
      <c r="J24" s="479">
        <v>58.4</v>
      </c>
      <c r="K24" s="473" t="s">
        <v>2188</v>
      </c>
      <c r="L24" s="479" t="s">
        <v>2189</v>
      </c>
      <c r="M24" s="479" t="s">
        <v>2190</v>
      </c>
      <c r="N24" s="473" t="s">
        <v>2191</v>
      </c>
      <c r="O24" s="1015" t="s">
        <v>2192</v>
      </c>
      <c r="P24" s="1015" t="s">
        <v>2193</v>
      </c>
      <c r="Q24" s="473">
        <v>60.8</v>
      </c>
      <c r="R24" s="1015">
        <v>67.400000000000006</v>
      </c>
      <c r="S24" s="1015">
        <v>57.5</v>
      </c>
      <c r="T24" s="467" t="s">
        <v>2194</v>
      </c>
    </row>
    <row r="25" spans="1:20" s="450" customFormat="1" ht="13.5" customHeight="1">
      <c r="A25" s="459" t="s">
        <v>2195</v>
      </c>
      <c r="B25" s="1757">
        <v>55.1</v>
      </c>
      <c r="C25" s="1758">
        <v>51.2</v>
      </c>
      <c r="D25" s="1758">
        <v>51.2</v>
      </c>
      <c r="E25" s="469">
        <v>55.5</v>
      </c>
      <c r="F25" s="470">
        <v>62.6</v>
      </c>
      <c r="G25" s="471">
        <v>52.1</v>
      </c>
      <c r="H25" s="473">
        <v>56.4</v>
      </c>
      <c r="I25" s="1015">
        <v>67.599999999999994</v>
      </c>
      <c r="J25" s="479">
        <v>50.7</v>
      </c>
      <c r="K25" s="473" t="s">
        <v>2196</v>
      </c>
      <c r="L25" s="1015" t="s">
        <v>2197</v>
      </c>
      <c r="M25" s="1015" t="s">
        <v>2198</v>
      </c>
      <c r="N25" s="473" t="s">
        <v>2199</v>
      </c>
      <c r="O25" s="1015" t="s">
        <v>2200</v>
      </c>
      <c r="P25" s="1015" t="s">
        <v>2201</v>
      </c>
      <c r="Q25" s="473">
        <v>56.3</v>
      </c>
      <c r="R25" s="1015">
        <v>66.2</v>
      </c>
      <c r="S25" s="1015">
        <v>51.2</v>
      </c>
      <c r="T25" s="467" t="s">
        <v>2202</v>
      </c>
    </row>
    <row r="26" spans="1:20" s="450" customFormat="1" ht="13.5" customHeight="1">
      <c r="A26" s="468" t="s">
        <v>2203</v>
      </c>
      <c r="B26" s="1761">
        <v>22</v>
      </c>
      <c r="C26" s="1762">
        <v>14.7</v>
      </c>
      <c r="D26" s="1762">
        <v>14.7</v>
      </c>
      <c r="E26" s="476">
        <v>25.3</v>
      </c>
      <c r="F26" s="477">
        <v>40</v>
      </c>
      <c r="G26" s="1014">
        <v>17.2</v>
      </c>
      <c r="H26" s="473">
        <v>24.8</v>
      </c>
      <c r="I26" s="1015">
        <v>41.6</v>
      </c>
      <c r="J26" s="479">
        <v>15.7</v>
      </c>
      <c r="K26" s="473" t="s">
        <v>2204</v>
      </c>
      <c r="L26" s="1015" t="s">
        <v>2205</v>
      </c>
      <c r="M26" s="1015" t="s">
        <v>2206</v>
      </c>
      <c r="N26" s="473" t="s">
        <v>2207</v>
      </c>
      <c r="O26" s="1015" t="s">
        <v>2208</v>
      </c>
      <c r="P26" s="1015" t="s">
        <v>2209</v>
      </c>
      <c r="Q26" s="473">
        <v>24.9</v>
      </c>
      <c r="R26" s="1015">
        <v>42</v>
      </c>
      <c r="S26" s="1015">
        <v>15.5</v>
      </c>
      <c r="T26" s="236" t="s">
        <v>2210</v>
      </c>
    </row>
    <row r="27" spans="1:20" s="450" customFormat="1" ht="13.5" customHeight="1">
      <c r="A27" s="459"/>
      <c r="B27" s="1757"/>
      <c r="C27" s="1758"/>
      <c r="D27" s="1758"/>
      <c r="E27" s="451"/>
      <c r="H27" s="473"/>
      <c r="I27" s="478"/>
      <c r="K27" s="473"/>
      <c r="L27" s="479"/>
      <c r="M27" s="479"/>
      <c r="N27" s="473"/>
      <c r="O27" s="1015"/>
      <c r="P27" s="1015"/>
      <c r="Q27" s="473"/>
      <c r="R27" s="1015"/>
      <c r="S27" s="1015"/>
      <c r="T27" s="475"/>
    </row>
    <row r="28" spans="1:20" s="450" customFormat="1" ht="13.5" customHeight="1">
      <c r="A28" s="482" t="s">
        <v>2211</v>
      </c>
      <c r="B28" s="451"/>
      <c r="C28" s="1759"/>
      <c r="D28" s="1760"/>
      <c r="E28" s="469"/>
      <c r="F28" s="470"/>
      <c r="G28" s="470"/>
      <c r="H28" s="472"/>
      <c r="K28" s="473"/>
      <c r="L28" s="479"/>
      <c r="M28" s="479"/>
      <c r="N28" s="473"/>
      <c r="O28" s="1015"/>
      <c r="P28" s="1015"/>
      <c r="Q28" s="473"/>
      <c r="R28" s="1015"/>
      <c r="S28" s="1015"/>
      <c r="T28" s="467" t="s">
        <v>2212</v>
      </c>
    </row>
    <row r="29" spans="1:20" s="450" customFormat="1" ht="15">
      <c r="A29" s="459" t="s">
        <v>2213</v>
      </c>
      <c r="B29" s="1761">
        <v>42.1</v>
      </c>
      <c r="C29" s="1762">
        <v>34.9</v>
      </c>
      <c r="D29" s="1762">
        <v>34.9</v>
      </c>
      <c r="E29" s="476">
        <v>43.6</v>
      </c>
      <c r="F29" s="477">
        <v>52.3</v>
      </c>
      <c r="G29" s="1014">
        <v>35.799999999999997</v>
      </c>
      <c r="H29" s="473">
        <v>45.4</v>
      </c>
      <c r="I29" s="478">
        <v>56.4</v>
      </c>
      <c r="J29" s="1015">
        <v>35.5</v>
      </c>
      <c r="K29" s="473" t="s">
        <v>2214</v>
      </c>
      <c r="L29" s="479" t="s">
        <v>2215</v>
      </c>
      <c r="M29" s="479" t="s">
        <v>2216</v>
      </c>
      <c r="N29" s="473" t="s">
        <v>2217</v>
      </c>
      <c r="O29" s="1015" t="s">
        <v>2218</v>
      </c>
      <c r="P29" s="1015" t="s">
        <v>2219</v>
      </c>
      <c r="Q29" s="473">
        <v>45.6</v>
      </c>
      <c r="R29" s="1015">
        <v>56.4</v>
      </c>
      <c r="S29" s="1015">
        <v>35.6</v>
      </c>
      <c r="T29" s="467" t="s">
        <v>2220</v>
      </c>
    </row>
    <row r="30" spans="1:20" ht="15.75">
      <c r="A30" s="459" t="s">
        <v>2221</v>
      </c>
      <c r="B30" s="1761">
        <v>41.8</v>
      </c>
      <c r="C30" s="1762">
        <v>41.6</v>
      </c>
      <c r="D30" s="1762">
        <v>41.6</v>
      </c>
      <c r="E30" s="476">
        <v>41.8</v>
      </c>
      <c r="F30" s="477">
        <v>42.4</v>
      </c>
      <c r="G30" s="1014">
        <v>41.5</v>
      </c>
      <c r="H30" s="473">
        <v>42.5</v>
      </c>
      <c r="I30" s="478">
        <v>45.3</v>
      </c>
      <c r="J30" s="479">
        <v>41.4</v>
      </c>
      <c r="K30" s="473" t="s">
        <v>2222</v>
      </c>
      <c r="L30" s="1015" t="s">
        <v>2223</v>
      </c>
      <c r="M30" s="1015" t="s">
        <v>2224</v>
      </c>
      <c r="N30" s="473" t="s">
        <v>2225</v>
      </c>
      <c r="O30" s="1015" t="s">
        <v>2226</v>
      </c>
      <c r="P30" s="1015" t="s">
        <v>2227</v>
      </c>
      <c r="Q30" s="473">
        <v>41.2</v>
      </c>
      <c r="R30" s="1015">
        <v>44</v>
      </c>
      <c r="S30" s="1015">
        <v>40.1</v>
      </c>
      <c r="T30" s="467" t="s">
        <v>2228</v>
      </c>
    </row>
    <row r="31" spans="1:20" ht="13.5" customHeight="1">
      <c r="A31" s="459" t="s">
        <v>2229</v>
      </c>
      <c r="B31" s="1761">
        <v>52.7</v>
      </c>
      <c r="C31" s="1762">
        <v>53.4</v>
      </c>
      <c r="D31" s="1762">
        <v>53.4</v>
      </c>
      <c r="E31" s="469">
        <v>56.7</v>
      </c>
      <c r="F31" s="470">
        <v>48.9</v>
      </c>
      <c r="G31" s="471">
        <v>57.4</v>
      </c>
      <c r="H31" s="473">
        <v>57.1</v>
      </c>
      <c r="I31" s="1015">
        <v>55.3</v>
      </c>
      <c r="J31" s="479">
        <v>57.2</v>
      </c>
      <c r="K31" s="473" t="s">
        <v>2230</v>
      </c>
      <c r="L31" s="1015" t="s">
        <v>2231</v>
      </c>
      <c r="M31" s="1015" t="s">
        <v>2232</v>
      </c>
      <c r="N31" s="473" t="s">
        <v>2215</v>
      </c>
      <c r="O31" s="1015" t="s">
        <v>2233</v>
      </c>
      <c r="P31" s="1015" t="s">
        <v>2234</v>
      </c>
      <c r="Q31" s="473">
        <v>57.6</v>
      </c>
      <c r="R31" s="1015">
        <v>54</v>
      </c>
      <c r="S31" s="1015">
        <v>58</v>
      </c>
      <c r="T31" s="236" t="s">
        <v>2235</v>
      </c>
    </row>
    <row r="32" spans="1:20" ht="13.5" customHeight="1">
      <c r="A32" s="468"/>
      <c r="B32" s="1761"/>
      <c r="C32" s="1758"/>
      <c r="D32" s="1758"/>
      <c r="E32" s="466"/>
      <c r="H32" s="473"/>
      <c r="I32" s="478"/>
      <c r="K32" s="473"/>
      <c r="L32" s="479"/>
      <c r="M32" s="1015"/>
      <c r="N32" s="473"/>
      <c r="O32" s="1015"/>
      <c r="P32" s="1015"/>
      <c r="Q32" s="473"/>
      <c r="R32" s="1015"/>
      <c r="S32" s="1015"/>
      <c r="T32" s="467"/>
    </row>
    <row r="33" spans="1:20" ht="13.5" customHeight="1">
      <c r="A33" s="468" t="s">
        <v>2236</v>
      </c>
      <c r="B33" s="1757"/>
      <c r="C33" s="1759"/>
      <c r="D33" s="1760"/>
      <c r="E33" s="469"/>
      <c r="F33" s="470"/>
      <c r="G33" s="471"/>
      <c r="H33" s="473"/>
      <c r="K33" s="473"/>
      <c r="L33" s="479"/>
      <c r="M33" s="1015"/>
      <c r="N33" s="473"/>
      <c r="O33" s="1015"/>
      <c r="P33" s="1015"/>
      <c r="Q33" s="473"/>
      <c r="R33" s="1015"/>
      <c r="S33" s="1015"/>
      <c r="T33" s="467" t="s">
        <v>2237</v>
      </c>
    </row>
    <row r="34" spans="1:20" ht="13.5" customHeight="1">
      <c r="A34" s="459" t="s">
        <v>2213</v>
      </c>
      <c r="B34" s="1757">
        <v>50.5</v>
      </c>
      <c r="C34" s="1762">
        <v>72.5</v>
      </c>
      <c r="D34" s="1762">
        <v>36.700000000000003</v>
      </c>
      <c r="E34" s="476">
        <v>50.6</v>
      </c>
      <c r="F34" s="477">
        <v>74.099999999999994</v>
      </c>
      <c r="G34" s="1014">
        <v>35.700000000000003</v>
      </c>
      <c r="H34" s="473">
        <v>55.2</v>
      </c>
      <c r="I34" s="478">
        <v>75.599999999999994</v>
      </c>
      <c r="J34" s="1015">
        <v>39.4</v>
      </c>
      <c r="K34" s="473" t="s">
        <v>2238</v>
      </c>
      <c r="L34" s="1015" t="s">
        <v>2239</v>
      </c>
      <c r="M34" s="1015" t="s">
        <v>2240</v>
      </c>
      <c r="N34" s="473" t="s">
        <v>2241</v>
      </c>
      <c r="O34" s="1015" t="s">
        <v>2242</v>
      </c>
      <c r="P34" s="1015" t="s">
        <v>2243</v>
      </c>
      <c r="Q34" s="473">
        <v>52.8</v>
      </c>
      <c r="R34" s="1015">
        <v>76.099999999999994</v>
      </c>
      <c r="S34" s="1015">
        <v>36.4</v>
      </c>
      <c r="T34" s="467" t="s">
        <v>2220</v>
      </c>
    </row>
    <row r="35" spans="1:20" ht="13.5" customHeight="1">
      <c r="A35" s="459" t="s">
        <v>2244</v>
      </c>
      <c r="B35" s="1761">
        <v>32.5</v>
      </c>
      <c r="C35" s="1763">
        <v>23.8</v>
      </c>
      <c r="D35" s="1763">
        <v>37.9</v>
      </c>
      <c r="E35" s="476">
        <v>31.7</v>
      </c>
      <c r="F35" s="477">
        <v>22.4</v>
      </c>
      <c r="G35" s="1014">
        <v>37.5</v>
      </c>
      <c r="H35" s="473">
        <v>29.8</v>
      </c>
      <c r="I35" s="1015">
        <v>22.1</v>
      </c>
      <c r="J35" s="1015">
        <v>35.799999999999997</v>
      </c>
      <c r="K35" s="473" t="s">
        <v>2245</v>
      </c>
      <c r="L35" s="1015" t="s">
        <v>2246</v>
      </c>
      <c r="M35" s="1015" t="s">
        <v>2247</v>
      </c>
      <c r="N35" s="473" t="s">
        <v>2248</v>
      </c>
      <c r="O35" s="1015" t="s">
        <v>2249</v>
      </c>
      <c r="P35" s="1015" t="s">
        <v>2250</v>
      </c>
      <c r="Q35" s="473">
        <v>29.7</v>
      </c>
      <c r="R35" s="1015">
        <v>20.7</v>
      </c>
      <c r="S35" s="1015">
        <v>36</v>
      </c>
      <c r="T35" s="467" t="s">
        <v>2251</v>
      </c>
    </row>
    <row r="36" spans="1:20" ht="13.5" customHeight="1">
      <c r="A36" s="459" t="s">
        <v>2252</v>
      </c>
      <c r="B36" s="1761">
        <v>17</v>
      </c>
      <c r="C36" s="1762">
        <v>3.7</v>
      </c>
      <c r="D36" s="1762">
        <v>25.3</v>
      </c>
      <c r="E36" s="469">
        <v>17.7</v>
      </c>
      <c r="F36" s="470">
        <v>3.5</v>
      </c>
      <c r="G36" s="471">
        <v>26.7</v>
      </c>
      <c r="H36" s="473">
        <v>14.9</v>
      </c>
      <c r="I36" s="1015">
        <v>2.2999999999999998</v>
      </c>
      <c r="J36" s="1015">
        <v>24.7</v>
      </c>
      <c r="K36" s="473" t="s">
        <v>2253</v>
      </c>
      <c r="L36" s="1015" t="s">
        <v>2254</v>
      </c>
      <c r="M36" s="1015" t="s">
        <v>2255</v>
      </c>
      <c r="N36" s="473" t="s">
        <v>2256</v>
      </c>
      <c r="O36" s="1015" t="s">
        <v>2257</v>
      </c>
      <c r="P36" s="1015" t="s">
        <v>2258</v>
      </c>
      <c r="Q36" s="473">
        <v>17.5</v>
      </c>
      <c r="R36" s="1015">
        <v>3.1</v>
      </c>
      <c r="S36" s="1015">
        <v>27.6</v>
      </c>
      <c r="T36" s="467" t="s">
        <v>2259</v>
      </c>
    </row>
    <row r="37" spans="1:20" ht="13.5" customHeight="1">
      <c r="A37" s="468" t="s">
        <v>2260</v>
      </c>
      <c r="B37" s="1757">
        <v>0</v>
      </c>
      <c r="C37" s="1762">
        <v>0</v>
      </c>
      <c r="D37" s="1762">
        <v>0</v>
      </c>
      <c r="E37" s="469">
        <v>0</v>
      </c>
      <c r="F37" s="470">
        <v>0</v>
      </c>
      <c r="G37" s="471">
        <v>0</v>
      </c>
      <c r="H37" s="473">
        <v>0.1</v>
      </c>
      <c r="I37" s="1015">
        <v>0</v>
      </c>
      <c r="J37" s="1015">
        <v>0.1</v>
      </c>
      <c r="K37" s="473" t="s">
        <v>2261</v>
      </c>
      <c r="L37" s="1015" t="s">
        <v>2262</v>
      </c>
      <c r="M37" s="1015" t="s">
        <v>2261</v>
      </c>
      <c r="N37" s="473" t="s">
        <v>2261</v>
      </c>
      <c r="O37" s="1015" t="s">
        <v>2261</v>
      </c>
      <c r="P37" s="1015" t="s">
        <v>2261</v>
      </c>
      <c r="Q37" s="473">
        <v>0</v>
      </c>
      <c r="R37" s="1015">
        <v>0.1</v>
      </c>
      <c r="S37" s="1015">
        <v>0</v>
      </c>
      <c r="T37" s="467" t="s">
        <v>2263</v>
      </c>
    </row>
    <row r="38" spans="1:20" s="489" customFormat="1" ht="13.5" customHeight="1">
      <c r="A38" s="484" t="s">
        <v>2264</v>
      </c>
      <c r="B38" s="1764">
        <v>100</v>
      </c>
      <c r="C38" s="1744">
        <v>100</v>
      </c>
      <c r="D38" s="1744">
        <v>100</v>
      </c>
      <c r="E38" s="483">
        <v>100</v>
      </c>
      <c r="F38" s="485">
        <v>100</v>
      </c>
      <c r="G38" s="486">
        <v>100</v>
      </c>
      <c r="H38" s="487">
        <v>100</v>
      </c>
      <c r="I38" s="488">
        <v>100</v>
      </c>
      <c r="J38" s="488">
        <v>100</v>
      </c>
      <c r="K38" s="487" t="s">
        <v>2265</v>
      </c>
      <c r="L38" s="488" t="s">
        <v>2265</v>
      </c>
      <c r="M38" s="488" t="s">
        <v>2265</v>
      </c>
      <c r="N38" s="1765" t="s">
        <v>2265</v>
      </c>
      <c r="O38" s="488" t="s">
        <v>2265</v>
      </c>
      <c r="P38" s="488" t="s">
        <v>2265</v>
      </c>
      <c r="Q38" s="487">
        <v>100</v>
      </c>
      <c r="R38" s="488">
        <v>100</v>
      </c>
      <c r="S38" s="488">
        <v>100</v>
      </c>
      <c r="T38" s="490" t="s">
        <v>2266</v>
      </c>
    </row>
    <row r="39" spans="1:20" ht="13.5" customHeight="1">
      <c r="A39" s="468"/>
      <c r="B39" s="1757"/>
      <c r="C39" s="1758"/>
      <c r="D39" s="1766"/>
      <c r="E39" s="466"/>
      <c r="H39" s="473"/>
      <c r="I39" s="1015"/>
      <c r="J39" s="1015"/>
      <c r="K39" s="473"/>
      <c r="L39" s="1015"/>
      <c r="M39" s="1015"/>
      <c r="N39" s="473"/>
      <c r="O39" s="1015"/>
      <c r="P39" s="1015"/>
      <c r="Q39" s="473"/>
      <c r="R39" s="1015"/>
      <c r="S39" s="1015"/>
      <c r="T39" s="475"/>
    </row>
    <row r="40" spans="1:20" ht="13.5" customHeight="1">
      <c r="A40" s="468" t="s">
        <v>2267</v>
      </c>
      <c r="B40" s="1757"/>
      <c r="C40" s="1758"/>
      <c r="D40" s="1766"/>
      <c r="E40" s="469"/>
      <c r="F40" s="470"/>
      <c r="G40" s="471"/>
      <c r="H40" s="473"/>
      <c r="I40" s="478"/>
      <c r="J40" s="1015"/>
      <c r="K40" s="473"/>
      <c r="L40" s="479"/>
      <c r="M40" s="1015"/>
      <c r="N40" s="473"/>
      <c r="O40" s="1015"/>
      <c r="P40" s="1015"/>
      <c r="Q40" s="473"/>
      <c r="R40" s="1015"/>
      <c r="S40" s="1015"/>
      <c r="T40" s="475" t="s">
        <v>2268</v>
      </c>
    </row>
    <row r="41" spans="1:20" ht="13.5" customHeight="1">
      <c r="A41" s="459" t="s">
        <v>2171</v>
      </c>
      <c r="B41" s="1761">
        <v>11.2</v>
      </c>
      <c r="C41" s="1762">
        <v>14.1</v>
      </c>
      <c r="D41" s="1762">
        <v>9.5</v>
      </c>
      <c r="E41" s="476">
        <v>11.2</v>
      </c>
      <c r="F41" s="477">
        <v>14</v>
      </c>
      <c r="G41" s="1014">
        <v>9.5</v>
      </c>
      <c r="H41" s="473">
        <v>12.4</v>
      </c>
      <c r="I41" s="1015">
        <v>15.3</v>
      </c>
      <c r="J41" s="1015">
        <v>10.5</v>
      </c>
      <c r="K41" s="473" t="s">
        <v>2269</v>
      </c>
      <c r="L41" s="1015" t="s">
        <v>2270</v>
      </c>
      <c r="M41" s="1015" t="s">
        <v>2271</v>
      </c>
      <c r="N41" s="473" t="s">
        <v>2272</v>
      </c>
      <c r="O41" s="1015" t="s">
        <v>2273</v>
      </c>
      <c r="P41" s="1015" t="s">
        <v>2271</v>
      </c>
      <c r="Q41" s="473">
        <v>11.8</v>
      </c>
      <c r="R41" s="1015">
        <v>15.1</v>
      </c>
      <c r="S41" s="1015">
        <v>9.5</v>
      </c>
      <c r="T41" s="467" t="s">
        <v>2178</v>
      </c>
    </row>
    <row r="42" spans="1:20" ht="13.5" customHeight="1">
      <c r="A42" s="459" t="s">
        <v>2179</v>
      </c>
      <c r="B42" s="1761">
        <v>28.1</v>
      </c>
      <c r="C42" s="1762">
        <v>24.5</v>
      </c>
      <c r="D42" s="1762">
        <v>30.7</v>
      </c>
      <c r="E42" s="476">
        <v>28.1</v>
      </c>
      <c r="F42" s="477">
        <v>24.3</v>
      </c>
      <c r="G42" s="1014">
        <v>30.5</v>
      </c>
      <c r="H42" s="473">
        <v>28.2</v>
      </c>
      <c r="I42" s="1015">
        <v>24</v>
      </c>
      <c r="J42" s="1015">
        <v>31</v>
      </c>
      <c r="K42" s="473" t="s">
        <v>2274</v>
      </c>
      <c r="L42" s="1015" t="s">
        <v>2275</v>
      </c>
      <c r="M42" s="1015" t="s">
        <v>2248</v>
      </c>
      <c r="N42" s="473" t="s">
        <v>2274</v>
      </c>
      <c r="O42" s="1015" t="s">
        <v>2134</v>
      </c>
      <c r="P42" s="1015" t="s">
        <v>2276</v>
      </c>
      <c r="Q42" s="473">
        <v>28.7</v>
      </c>
      <c r="R42" s="1015">
        <v>24.7</v>
      </c>
      <c r="S42" s="1015">
        <v>31.4</v>
      </c>
      <c r="T42" s="467" t="s">
        <v>2186</v>
      </c>
    </row>
    <row r="43" spans="1:20" ht="13.5" customHeight="1">
      <c r="A43" s="459" t="s">
        <v>2187</v>
      </c>
      <c r="B43" s="1761">
        <v>24.8</v>
      </c>
      <c r="C43" s="1762">
        <v>23.1</v>
      </c>
      <c r="D43" s="1762">
        <v>26.5</v>
      </c>
      <c r="E43" s="476">
        <v>24.8</v>
      </c>
      <c r="F43" s="477">
        <v>22.8</v>
      </c>
      <c r="G43" s="1014">
        <v>26.1</v>
      </c>
      <c r="H43" s="473">
        <v>24.8</v>
      </c>
      <c r="I43" s="1015">
        <v>22.5</v>
      </c>
      <c r="J43" s="1015">
        <v>26.5</v>
      </c>
      <c r="K43" s="473" t="s">
        <v>2277</v>
      </c>
      <c r="L43" s="1015" t="s">
        <v>2278</v>
      </c>
      <c r="M43" s="1015" t="s">
        <v>2279</v>
      </c>
      <c r="N43" s="473" t="s">
        <v>2138</v>
      </c>
      <c r="O43" s="1015" t="s">
        <v>2280</v>
      </c>
      <c r="P43" s="1015" t="s">
        <v>2279</v>
      </c>
      <c r="Q43" s="473">
        <v>24.6</v>
      </c>
      <c r="R43" s="1015">
        <v>22.3</v>
      </c>
      <c r="S43" s="1015">
        <v>26.2</v>
      </c>
      <c r="T43" s="467" t="s">
        <v>2194</v>
      </c>
    </row>
    <row r="44" spans="1:20" ht="13.5" customHeight="1">
      <c r="A44" s="468" t="s">
        <v>2195</v>
      </c>
      <c r="B44" s="1757">
        <v>26.6</v>
      </c>
      <c r="C44" s="1758">
        <v>25.5</v>
      </c>
      <c r="D44" s="1758">
        <v>27.3</v>
      </c>
      <c r="E44" s="469">
        <v>26.6</v>
      </c>
      <c r="F44" s="470">
        <v>25.5</v>
      </c>
      <c r="G44" s="471">
        <v>27.3</v>
      </c>
      <c r="H44" s="473">
        <v>25.4</v>
      </c>
      <c r="I44" s="1015">
        <v>24.9</v>
      </c>
      <c r="J44" s="1015">
        <v>25.6</v>
      </c>
      <c r="K44" s="473" t="s">
        <v>2281</v>
      </c>
      <c r="L44" s="1015" t="s">
        <v>2166</v>
      </c>
      <c r="M44" s="1015" t="s">
        <v>2282</v>
      </c>
      <c r="N44" s="473" t="s">
        <v>2135</v>
      </c>
      <c r="O44" s="1015" t="s">
        <v>2283</v>
      </c>
      <c r="P44" s="1015" t="s">
        <v>2281</v>
      </c>
      <c r="Q44" s="473">
        <v>26.2</v>
      </c>
      <c r="R44" s="1015">
        <v>25.2</v>
      </c>
      <c r="S44" s="1015">
        <v>26.9</v>
      </c>
      <c r="T44" s="467" t="s">
        <v>2202</v>
      </c>
    </row>
    <row r="45" spans="1:20" ht="13.5" customHeight="1">
      <c r="A45" s="468" t="s">
        <v>2203</v>
      </c>
      <c r="B45" s="1757">
        <v>9.3000000000000007</v>
      </c>
      <c r="C45" s="1758">
        <v>12.9</v>
      </c>
      <c r="D45" s="1758">
        <v>6</v>
      </c>
      <c r="E45" s="469">
        <v>9.3000000000000007</v>
      </c>
      <c r="F45" s="470">
        <v>13.4</v>
      </c>
      <c r="G45" s="471">
        <v>6.6</v>
      </c>
      <c r="H45" s="473">
        <v>9.1999999999999993</v>
      </c>
      <c r="I45" s="1015">
        <v>13.3</v>
      </c>
      <c r="J45" s="1015">
        <v>6.4</v>
      </c>
      <c r="K45" s="473" t="s">
        <v>2284</v>
      </c>
      <c r="L45" s="1015" t="s">
        <v>2285</v>
      </c>
      <c r="M45" s="1015" t="s">
        <v>2286</v>
      </c>
      <c r="N45" s="469" t="s">
        <v>2287</v>
      </c>
      <c r="O45" s="470" t="s">
        <v>2269</v>
      </c>
      <c r="P45" s="470" t="s">
        <v>2288</v>
      </c>
      <c r="Q45" s="469">
        <v>8.6999999999999993</v>
      </c>
      <c r="R45" s="470">
        <v>12.7</v>
      </c>
      <c r="S45" s="470">
        <v>6</v>
      </c>
      <c r="T45" s="467" t="s">
        <v>2210</v>
      </c>
    </row>
    <row r="46" spans="1:20" ht="13.5" customHeight="1">
      <c r="A46" s="484" t="s">
        <v>2264</v>
      </c>
      <c r="B46" s="1764">
        <v>100</v>
      </c>
      <c r="C46" s="1767">
        <v>100</v>
      </c>
      <c r="D46" s="1767">
        <v>100</v>
      </c>
      <c r="E46" s="483">
        <v>100</v>
      </c>
      <c r="F46" s="485">
        <v>100</v>
      </c>
      <c r="G46" s="486">
        <v>100</v>
      </c>
      <c r="H46" s="487">
        <v>100</v>
      </c>
      <c r="I46" s="488">
        <v>100</v>
      </c>
      <c r="J46" s="488">
        <v>100</v>
      </c>
      <c r="K46" s="487" t="s">
        <v>2265</v>
      </c>
      <c r="L46" s="488" t="s">
        <v>2265</v>
      </c>
      <c r="M46" s="488" t="s">
        <v>2265</v>
      </c>
      <c r="N46" s="483" t="s">
        <v>2265</v>
      </c>
      <c r="O46" s="485" t="s">
        <v>2265</v>
      </c>
      <c r="P46" s="485" t="s">
        <v>2265</v>
      </c>
      <c r="Q46" s="483">
        <v>100</v>
      </c>
      <c r="R46" s="485">
        <v>100</v>
      </c>
      <c r="S46" s="485">
        <v>100</v>
      </c>
      <c r="T46" s="491" t="s">
        <v>2289</v>
      </c>
    </row>
    <row r="47" spans="1:20" ht="13.5" customHeight="1">
      <c r="A47" s="484"/>
      <c r="B47" s="1764"/>
      <c r="C47" s="1767"/>
      <c r="D47" s="1767"/>
      <c r="E47" s="492"/>
      <c r="F47" s="493"/>
      <c r="G47" s="494"/>
      <c r="H47" s="483"/>
      <c r="I47" s="485"/>
      <c r="J47" s="485"/>
      <c r="K47" s="483"/>
      <c r="L47" s="485"/>
      <c r="M47" s="485"/>
      <c r="N47" s="496"/>
      <c r="O47" s="495"/>
      <c r="P47" s="495"/>
      <c r="Q47" s="496"/>
      <c r="R47" s="495"/>
      <c r="S47" s="495"/>
      <c r="T47" s="491"/>
    </row>
    <row r="48" spans="1:20" ht="13.5" customHeight="1">
      <c r="A48" s="484"/>
      <c r="B48" s="1764"/>
      <c r="C48" s="1768"/>
      <c r="D48" s="484"/>
      <c r="E48" s="498"/>
      <c r="F48" s="499"/>
      <c r="G48" s="484"/>
      <c r="H48" s="473"/>
      <c r="I48" s="465"/>
      <c r="J48" s="497"/>
      <c r="K48" s="473"/>
      <c r="L48" s="465"/>
      <c r="M48" s="497"/>
      <c r="N48" s="496"/>
      <c r="O48" s="495"/>
      <c r="P48" s="495"/>
      <c r="Q48" s="496"/>
      <c r="R48" s="495"/>
      <c r="S48" s="495"/>
      <c r="T48" s="491"/>
    </row>
    <row r="49" spans="1:20" ht="13.5" customHeight="1">
      <c r="A49" s="484"/>
      <c r="B49" s="1764"/>
      <c r="C49" s="1768"/>
      <c r="D49" s="484"/>
      <c r="E49" s="498"/>
      <c r="F49" s="499"/>
      <c r="G49" s="484"/>
      <c r="H49" s="473"/>
      <c r="I49" s="497"/>
      <c r="J49" s="497"/>
      <c r="K49" s="473"/>
      <c r="L49" s="497"/>
      <c r="M49" s="497"/>
      <c r="N49" s="496"/>
      <c r="O49" s="495"/>
      <c r="P49" s="495"/>
      <c r="Q49" s="496"/>
      <c r="R49" s="495"/>
      <c r="S49" s="495"/>
      <c r="T49" s="491"/>
    </row>
    <row r="50" spans="1:20" ht="13.5" customHeight="1">
      <c r="A50" s="484"/>
      <c r="B50" s="1764"/>
      <c r="C50" s="1768"/>
      <c r="D50" s="484"/>
      <c r="E50" s="498"/>
      <c r="F50" s="499"/>
      <c r="G50" s="484"/>
      <c r="H50" s="473"/>
      <c r="I50" s="497"/>
      <c r="J50" s="497"/>
      <c r="K50" s="473"/>
      <c r="L50" s="497"/>
      <c r="M50" s="497"/>
      <c r="N50" s="496"/>
      <c r="O50" s="495"/>
      <c r="P50" s="495"/>
      <c r="Q50" s="496"/>
      <c r="R50" s="495"/>
      <c r="S50" s="495"/>
      <c r="T50" s="491"/>
    </row>
    <row r="51" spans="1:20" ht="13.5" customHeight="1">
      <c r="A51" s="484"/>
      <c r="B51" s="1764"/>
      <c r="C51" s="1768"/>
      <c r="D51" s="484"/>
      <c r="E51" s="498"/>
      <c r="F51" s="499"/>
      <c r="G51" s="484"/>
      <c r="H51" s="483"/>
      <c r="I51" s="497"/>
      <c r="J51" s="497"/>
      <c r="K51" s="483"/>
      <c r="L51" s="497"/>
      <c r="M51" s="497"/>
      <c r="N51" s="496"/>
      <c r="O51" s="495"/>
      <c r="P51" s="495"/>
      <c r="Q51" s="496"/>
      <c r="R51" s="495"/>
      <c r="S51" s="495"/>
      <c r="T51" s="491"/>
    </row>
    <row r="52" spans="1:20" ht="13.5" customHeight="1">
      <c r="A52" s="484"/>
      <c r="B52" s="1764"/>
      <c r="C52" s="1768"/>
      <c r="D52" s="484"/>
      <c r="E52" s="498"/>
      <c r="F52" s="499"/>
      <c r="G52" s="484"/>
      <c r="H52" s="501"/>
      <c r="I52" s="502"/>
      <c r="J52" s="502"/>
      <c r="K52" s="501"/>
      <c r="L52" s="502"/>
      <c r="M52" s="502"/>
      <c r="N52" s="496"/>
      <c r="O52" s="495"/>
      <c r="P52" s="495"/>
      <c r="Q52" s="496"/>
      <c r="R52" s="495"/>
      <c r="S52" s="495"/>
      <c r="T52" s="491"/>
    </row>
    <row r="53" spans="1:20" ht="13.5" customHeight="1">
      <c r="A53" s="484"/>
      <c r="B53" s="1764"/>
      <c r="C53" s="1768"/>
      <c r="D53" s="484"/>
      <c r="E53" s="498"/>
      <c r="F53" s="499"/>
      <c r="G53" s="484"/>
      <c r="H53" s="483"/>
      <c r="I53" s="497"/>
      <c r="J53" s="497"/>
      <c r="K53" s="483"/>
      <c r="L53" s="497"/>
      <c r="M53" s="497"/>
      <c r="N53" s="496"/>
      <c r="O53" s="495"/>
      <c r="P53" s="495"/>
      <c r="Q53" s="496"/>
      <c r="R53" s="495"/>
      <c r="S53" s="495"/>
      <c r="T53" s="491"/>
    </row>
    <row r="54" spans="1:20" ht="13.5" customHeight="1">
      <c r="A54" s="484"/>
      <c r="B54" s="1764"/>
      <c r="C54" s="1768"/>
      <c r="D54" s="484"/>
      <c r="E54" s="498"/>
      <c r="F54" s="499"/>
      <c r="G54" s="484"/>
      <c r="H54" s="483"/>
      <c r="I54" s="497"/>
      <c r="J54" s="497"/>
      <c r="K54" s="483"/>
      <c r="L54" s="497"/>
      <c r="M54" s="497"/>
      <c r="N54" s="496"/>
      <c r="O54" s="495"/>
      <c r="P54" s="495"/>
      <c r="Q54" s="496"/>
      <c r="R54" s="495"/>
      <c r="S54" s="495"/>
      <c r="T54" s="491"/>
    </row>
    <row r="55" spans="1:20" ht="13.5" customHeight="1">
      <c r="A55" s="484"/>
      <c r="B55" s="1764"/>
      <c r="C55" s="1768"/>
      <c r="D55" s="484"/>
      <c r="E55" s="498"/>
      <c r="F55" s="499"/>
      <c r="G55" s="484"/>
      <c r="H55" s="483"/>
      <c r="I55" s="497"/>
      <c r="J55" s="497"/>
      <c r="K55" s="483"/>
      <c r="L55" s="497"/>
      <c r="M55" s="497"/>
      <c r="N55" s="496"/>
      <c r="O55" s="495"/>
      <c r="P55" s="495"/>
      <c r="Q55" s="496"/>
      <c r="R55" s="495"/>
      <c r="S55" s="495"/>
      <c r="T55" s="491"/>
    </row>
    <row r="56" spans="1:20" ht="13.5" customHeight="1">
      <c r="A56" s="503" t="s">
        <v>2290</v>
      </c>
      <c r="B56" s="1769"/>
      <c r="C56" s="1770"/>
      <c r="D56" s="503"/>
      <c r="E56" s="504"/>
      <c r="F56" s="505"/>
      <c r="G56" s="503"/>
      <c r="H56" s="506"/>
      <c r="I56" s="507"/>
      <c r="J56" s="507"/>
      <c r="K56" s="506"/>
      <c r="L56" s="507"/>
      <c r="M56" s="507"/>
      <c r="N56" s="508"/>
      <c r="O56" s="474"/>
      <c r="P56" s="474"/>
      <c r="Q56" s="508"/>
      <c r="R56" s="474"/>
      <c r="S56" s="474"/>
      <c r="T56" s="1771"/>
    </row>
    <row r="57" spans="1:20" ht="14.25" customHeight="1">
      <c r="A57" s="510" t="s">
        <v>2291</v>
      </c>
      <c r="B57" s="1753"/>
      <c r="C57" s="1772"/>
      <c r="D57" s="510"/>
      <c r="E57" s="511"/>
      <c r="F57" s="512"/>
      <c r="G57" s="510"/>
      <c r="H57" s="473"/>
      <c r="I57" s="465"/>
      <c r="K57" s="473"/>
      <c r="L57" s="465"/>
      <c r="M57" s="465"/>
      <c r="N57" s="513"/>
      <c r="O57" s="507"/>
      <c r="P57" s="507"/>
      <c r="Q57" s="513"/>
      <c r="R57" s="507"/>
      <c r="S57" s="507"/>
      <c r="T57" s="1773" t="s">
        <v>2292</v>
      </c>
    </row>
    <row r="58" spans="1:20" ht="14.25" customHeight="1">
      <c r="A58" s="503" t="s">
        <v>2293</v>
      </c>
      <c r="B58" s="1769"/>
      <c r="C58" s="1770"/>
      <c r="D58" s="503"/>
      <c r="E58" s="504"/>
      <c r="F58" s="505"/>
      <c r="G58" s="503"/>
      <c r="H58" s="506"/>
      <c r="I58" s="507"/>
      <c r="J58" s="507"/>
      <c r="K58" s="506"/>
      <c r="L58" s="507"/>
      <c r="M58" s="507"/>
      <c r="N58" s="513"/>
      <c r="O58" s="507"/>
      <c r="P58" s="507"/>
      <c r="Q58" s="513"/>
      <c r="R58" s="507"/>
      <c r="S58" s="507"/>
      <c r="T58" s="1773" t="s">
        <v>2294</v>
      </c>
    </row>
    <row r="59" spans="1:20" ht="14.25" customHeight="1">
      <c r="A59" s="510" t="s">
        <v>2295</v>
      </c>
      <c r="B59" s="1753"/>
      <c r="C59" s="1772"/>
      <c r="D59" s="510"/>
      <c r="E59" s="511"/>
      <c r="F59" s="512"/>
      <c r="G59" s="510"/>
      <c r="H59" s="473"/>
      <c r="I59" s="465"/>
      <c r="K59" s="473"/>
      <c r="L59" s="465"/>
      <c r="M59" s="465"/>
      <c r="N59" s="463"/>
      <c r="Q59" s="463"/>
      <c r="T59" s="1773" t="s">
        <v>2296</v>
      </c>
    </row>
    <row r="60" spans="1:20" ht="14.25" customHeight="1">
      <c r="A60" s="514"/>
      <c r="B60" s="1774"/>
      <c r="C60" s="1775"/>
      <c r="D60" s="514"/>
      <c r="E60" s="515"/>
      <c r="F60" s="514"/>
      <c r="G60" s="514"/>
      <c r="H60" s="516"/>
      <c r="I60" s="517"/>
      <c r="J60" s="517"/>
      <c r="K60" s="516"/>
      <c r="L60" s="517"/>
      <c r="M60" s="517"/>
      <c r="N60" s="518"/>
      <c r="O60" s="517"/>
      <c r="P60" s="517"/>
      <c r="Q60" s="518"/>
      <c r="R60" s="517"/>
      <c r="S60" s="517"/>
      <c r="T60" s="518"/>
    </row>
    <row r="61" spans="1:20" ht="12.95" customHeight="1">
      <c r="A61" s="519" t="s">
        <v>2297</v>
      </c>
      <c r="B61" s="1776"/>
      <c r="C61" s="1777"/>
      <c r="D61" s="519"/>
      <c r="E61" s="519"/>
      <c r="F61" s="519"/>
      <c r="G61" s="519"/>
      <c r="H61" s="520"/>
      <c r="I61" s="521"/>
      <c r="J61" s="507"/>
      <c r="K61" s="507"/>
      <c r="L61" s="520"/>
      <c r="M61" s="521"/>
      <c r="N61" s="507"/>
      <c r="O61" s="507"/>
      <c r="P61" s="507"/>
      <c r="Q61" s="507"/>
      <c r="R61" s="507"/>
      <c r="S61" s="507"/>
      <c r="T61" s="509" t="s">
        <v>2298</v>
      </c>
    </row>
    <row r="62" spans="1:20" ht="12.95" customHeight="1">
      <c r="A62" s="468"/>
      <c r="B62" s="1758"/>
      <c r="C62" s="1778"/>
      <c r="D62" s="468"/>
      <c r="E62" s="468"/>
      <c r="F62" s="468"/>
      <c r="G62" s="468"/>
      <c r="H62" s="471"/>
      <c r="I62" s="522"/>
      <c r="J62" s="474"/>
      <c r="K62" s="474"/>
      <c r="L62" s="471"/>
      <c r="M62" s="522"/>
      <c r="N62" s="474"/>
      <c r="O62" s="474"/>
      <c r="P62" s="474"/>
      <c r="Q62" s="474"/>
      <c r="R62" s="474"/>
      <c r="S62" s="474"/>
      <c r="T62" s="523"/>
    </row>
    <row r="63" spans="1:20" s="489" customFormat="1" ht="12.95" customHeight="1">
      <c r="A63" s="484"/>
      <c r="B63" s="1767"/>
      <c r="C63" s="1768"/>
      <c r="D63" s="484"/>
      <c r="E63" s="484"/>
      <c r="F63" s="484"/>
      <c r="G63" s="484"/>
      <c r="H63" s="486"/>
      <c r="I63" s="524"/>
      <c r="J63" s="497"/>
      <c r="K63" s="497"/>
      <c r="L63" s="486"/>
      <c r="M63" s="524"/>
      <c r="N63" s="497"/>
      <c r="O63" s="497"/>
      <c r="P63" s="497"/>
      <c r="Q63" s="497"/>
      <c r="R63" s="497"/>
      <c r="S63" s="497"/>
      <c r="T63" s="415"/>
    </row>
    <row r="64" spans="1:20" ht="21.75" customHeight="1">
      <c r="A64" s="424" t="s">
        <v>2299</v>
      </c>
      <c r="B64" s="1744"/>
      <c r="C64" s="1745"/>
      <c r="D64" s="1745"/>
      <c r="E64" s="424"/>
      <c r="F64" s="424"/>
      <c r="G64" s="424"/>
      <c r="H64" s="426"/>
      <c r="I64" s="426"/>
      <c r="J64" s="426"/>
      <c r="K64" s="425"/>
      <c r="L64" s="425"/>
      <c r="M64" s="426"/>
      <c r="N64" s="426"/>
      <c r="O64" s="426"/>
      <c r="P64" s="426"/>
      <c r="Q64" s="426"/>
      <c r="R64" s="426"/>
      <c r="S64" s="426"/>
      <c r="T64" s="525"/>
    </row>
    <row r="65" spans="1:21" ht="18.75">
      <c r="A65" s="428"/>
      <c r="B65" s="1746"/>
      <c r="C65" s="1747"/>
      <c r="D65" s="1747"/>
      <c r="E65" s="428"/>
      <c r="F65" s="428"/>
      <c r="G65" s="428"/>
      <c r="H65" s="429"/>
      <c r="I65" s="429"/>
      <c r="J65" s="429"/>
      <c r="K65" s="429"/>
      <c r="L65" s="429"/>
      <c r="M65" s="429"/>
      <c r="N65" s="429"/>
      <c r="O65" s="429"/>
      <c r="P65" s="429"/>
      <c r="Q65" s="429"/>
      <c r="R65" s="429"/>
      <c r="S65" s="429"/>
    </row>
    <row r="66" spans="1:21">
      <c r="A66" s="431"/>
      <c r="B66" s="1746"/>
      <c r="C66" s="441"/>
      <c r="D66" s="441"/>
      <c r="E66" s="526"/>
      <c r="F66" s="526"/>
      <c r="G66" s="526"/>
      <c r="H66" s="429"/>
      <c r="I66" s="429"/>
      <c r="J66" s="429"/>
      <c r="K66" s="429"/>
      <c r="L66" s="429"/>
      <c r="M66" s="429"/>
      <c r="N66" s="429"/>
      <c r="O66" s="429"/>
      <c r="P66" s="429"/>
      <c r="Q66" s="429"/>
      <c r="R66" s="429"/>
      <c r="S66" s="429"/>
    </row>
    <row r="67" spans="1:21">
      <c r="A67" s="434"/>
      <c r="B67" s="2291" t="s">
        <v>3065</v>
      </c>
      <c r="C67" s="2292"/>
      <c r="D67" s="2292"/>
      <c r="E67" s="2291" t="s">
        <v>2117</v>
      </c>
      <c r="F67" s="2292"/>
      <c r="G67" s="2292"/>
      <c r="H67" s="2291" t="s">
        <v>2118</v>
      </c>
      <c r="I67" s="2292"/>
      <c r="J67" s="2292"/>
      <c r="K67" s="2291" t="s">
        <v>2119</v>
      </c>
      <c r="L67" s="2292"/>
      <c r="M67" s="2292"/>
      <c r="N67" s="2291" t="s">
        <v>2120</v>
      </c>
      <c r="O67" s="2292"/>
      <c r="P67" s="2292"/>
      <c r="Q67" s="2291" t="s">
        <v>2121</v>
      </c>
      <c r="R67" s="2292"/>
      <c r="S67" s="2292"/>
      <c r="T67" s="1779"/>
      <c r="U67" s="509"/>
    </row>
    <row r="68" spans="1:21" ht="15.75">
      <c r="A68" s="439"/>
      <c r="B68" s="2287" t="s">
        <v>3066</v>
      </c>
      <c r="C68" s="2288"/>
      <c r="D68" s="2288"/>
      <c r="E68" s="2289" t="s">
        <v>2122</v>
      </c>
      <c r="F68" s="2290"/>
      <c r="G68" s="2290"/>
      <c r="H68" s="2288" t="s">
        <v>2123</v>
      </c>
      <c r="I68" s="2288"/>
      <c r="J68" s="2288"/>
      <c r="K68" s="2289" t="s">
        <v>2124</v>
      </c>
      <c r="L68" s="2290"/>
      <c r="M68" s="2290"/>
      <c r="N68" s="2289" t="s">
        <v>2300</v>
      </c>
      <c r="O68" s="2290"/>
      <c r="P68" s="2290"/>
      <c r="Q68" s="2289" t="s">
        <v>2126</v>
      </c>
      <c r="R68" s="2290"/>
      <c r="S68" s="2290"/>
      <c r="T68" s="1016"/>
      <c r="U68" s="509"/>
    </row>
    <row r="69" spans="1:21">
      <c r="A69" s="439"/>
      <c r="B69" s="1750" t="s">
        <v>142</v>
      </c>
      <c r="C69" s="1013" t="s">
        <v>2127</v>
      </c>
      <c r="D69" s="1780" t="s">
        <v>2128</v>
      </c>
      <c r="E69" s="527" t="s">
        <v>142</v>
      </c>
      <c r="F69" s="528" t="s">
        <v>2127</v>
      </c>
      <c r="G69" s="529" t="s">
        <v>2128</v>
      </c>
      <c r="H69" s="442" t="s">
        <v>142</v>
      </c>
      <c r="I69" s="444" t="s">
        <v>2127</v>
      </c>
      <c r="J69" s="443" t="s">
        <v>2128</v>
      </c>
      <c r="K69" s="529" t="s">
        <v>142</v>
      </c>
      <c r="L69" s="528" t="s">
        <v>2127</v>
      </c>
      <c r="M69" s="529" t="s">
        <v>2128</v>
      </c>
      <c r="N69" s="442" t="s">
        <v>142</v>
      </c>
      <c r="O69" s="444" t="s">
        <v>2127</v>
      </c>
      <c r="P69" s="443" t="s">
        <v>2128</v>
      </c>
      <c r="Q69" s="527" t="s">
        <v>142</v>
      </c>
      <c r="R69" s="528" t="s">
        <v>2127</v>
      </c>
      <c r="S69" s="529" t="s">
        <v>2128</v>
      </c>
      <c r="T69" s="955"/>
      <c r="U69" s="509"/>
    </row>
    <row r="70" spans="1:21">
      <c r="A70" s="445"/>
      <c r="B70" s="1751" t="s">
        <v>125</v>
      </c>
      <c r="C70" s="1752" t="s">
        <v>2129</v>
      </c>
      <c r="D70" s="1752" t="s">
        <v>2130</v>
      </c>
      <c r="E70" s="446" t="s">
        <v>125</v>
      </c>
      <c r="F70" s="447" t="s">
        <v>2129</v>
      </c>
      <c r="G70" s="447" t="s">
        <v>2130</v>
      </c>
      <c r="H70" s="446" t="s">
        <v>125</v>
      </c>
      <c r="I70" s="447" t="s">
        <v>2129</v>
      </c>
      <c r="J70" s="447" t="s">
        <v>2130</v>
      </c>
      <c r="K70" s="446" t="s">
        <v>125</v>
      </c>
      <c r="L70" s="447" t="s">
        <v>2129</v>
      </c>
      <c r="M70" s="447" t="s">
        <v>2130</v>
      </c>
      <c r="N70" s="446" t="s">
        <v>125</v>
      </c>
      <c r="O70" s="447" t="s">
        <v>2129</v>
      </c>
      <c r="P70" s="447" t="s">
        <v>2130</v>
      </c>
      <c r="Q70" s="446" t="s">
        <v>125</v>
      </c>
      <c r="R70" s="447" t="s">
        <v>2129</v>
      </c>
      <c r="S70" s="447" t="s">
        <v>2130</v>
      </c>
      <c r="T70" s="956"/>
      <c r="U70" s="509"/>
    </row>
    <row r="71" spans="1:21" ht="15">
      <c r="A71" s="450"/>
      <c r="B71" s="1781"/>
      <c r="C71" s="1754"/>
      <c r="D71" s="1754"/>
      <c r="E71" s="451"/>
      <c r="F71" s="450"/>
      <c r="G71" s="450"/>
      <c r="H71" s="457">
        <v>0</v>
      </c>
      <c r="I71" s="450"/>
      <c r="J71" s="450"/>
      <c r="K71" s="453"/>
      <c r="L71" s="454"/>
      <c r="M71" s="454"/>
      <c r="N71" s="453">
        <f>O71+P71</f>
        <v>0</v>
      </c>
      <c r="O71" s="454"/>
      <c r="P71" s="454"/>
      <c r="Q71" s="457"/>
      <c r="R71" s="450"/>
      <c r="S71" s="450"/>
      <c r="T71" s="458"/>
      <c r="U71" s="509"/>
    </row>
    <row r="72" spans="1:21" ht="15">
      <c r="A72" s="459" t="s">
        <v>2301</v>
      </c>
      <c r="B72" s="1755">
        <f>SUM(C72:D72)</f>
        <v>1481</v>
      </c>
      <c r="C72" s="1782">
        <v>303</v>
      </c>
      <c r="D72" s="1782">
        <v>1178</v>
      </c>
      <c r="E72" s="530">
        <f>SUM(F72:G72)</f>
        <v>1477</v>
      </c>
      <c r="F72" s="531">
        <v>335</v>
      </c>
      <c r="G72" s="531">
        <v>1142</v>
      </c>
      <c r="H72" s="466">
        <f>SUM(I72:J72)</f>
        <v>1292</v>
      </c>
      <c r="I72" s="532">
        <v>196</v>
      </c>
      <c r="J72" s="423">
        <v>1096</v>
      </c>
      <c r="K72" s="463">
        <v>1239</v>
      </c>
      <c r="L72" s="464">
        <v>201</v>
      </c>
      <c r="M72" s="464">
        <v>1038</v>
      </c>
      <c r="N72" s="463">
        <v>1114</v>
      </c>
      <c r="O72" s="464">
        <v>212</v>
      </c>
      <c r="P72" s="464">
        <v>902</v>
      </c>
      <c r="Q72" s="466">
        <v>981</v>
      </c>
      <c r="R72" s="423">
        <v>150</v>
      </c>
      <c r="S72" s="423">
        <v>831</v>
      </c>
      <c r="T72" s="467" t="s">
        <v>2302</v>
      </c>
      <c r="U72" s="509"/>
    </row>
    <row r="73" spans="1:21" ht="15">
      <c r="A73" s="468"/>
      <c r="B73" s="1783"/>
      <c r="C73" s="1754"/>
      <c r="D73" s="1754"/>
      <c r="E73" s="451"/>
      <c r="F73" s="450"/>
      <c r="G73" s="450"/>
      <c r="H73" s="451"/>
      <c r="I73" s="454"/>
      <c r="J73" s="450"/>
      <c r="K73" s="472"/>
      <c r="L73" s="454"/>
      <c r="M73" s="454"/>
      <c r="N73" s="472"/>
      <c r="O73" s="454"/>
      <c r="P73" s="454"/>
      <c r="Q73" s="451"/>
      <c r="R73" s="450"/>
      <c r="S73" s="450"/>
      <c r="T73" s="475"/>
      <c r="U73" s="509"/>
    </row>
    <row r="74" spans="1:21" ht="15">
      <c r="A74" s="459" t="s">
        <v>2303</v>
      </c>
      <c r="B74" s="451"/>
      <c r="C74" s="1754"/>
      <c r="D74" s="1754"/>
      <c r="E74" s="451"/>
      <c r="F74" s="450"/>
      <c r="G74" s="450"/>
      <c r="H74" s="480"/>
      <c r="I74" s="454"/>
      <c r="J74" s="450"/>
      <c r="K74" s="473"/>
      <c r="L74" s="479"/>
      <c r="M74" s="479"/>
      <c r="N74" s="473"/>
      <c r="O74" s="479"/>
      <c r="P74" s="479"/>
      <c r="Q74" s="480"/>
      <c r="R74" s="481"/>
      <c r="S74" s="481"/>
      <c r="T74" s="467" t="s">
        <v>2304</v>
      </c>
      <c r="U74" s="509"/>
    </row>
    <row r="75" spans="1:21" ht="15">
      <c r="A75" s="468" t="s">
        <v>2305</v>
      </c>
      <c r="B75" s="1757">
        <v>28.8</v>
      </c>
      <c r="C75" s="1758">
        <v>13.6</v>
      </c>
      <c r="D75" s="1758">
        <v>32.700000000000003</v>
      </c>
      <c r="E75" s="534">
        <v>29.7</v>
      </c>
      <c r="F75" s="535">
        <v>12.1</v>
      </c>
      <c r="G75" s="535">
        <v>34.9</v>
      </c>
      <c r="H75" s="480">
        <v>33.799999999999997</v>
      </c>
      <c r="I75" s="532">
        <v>19.899999999999999</v>
      </c>
      <c r="J75" s="532">
        <v>36.200000000000003</v>
      </c>
      <c r="K75" s="473" t="s">
        <v>2306</v>
      </c>
      <c r="L75" s="479" t="s">
        <v>2307</v>
      </c>
      <c r="M75" s="479" t="s">
        <v>2308</v>
      </c>
      <c r="N75" s="473" t="s">
        <v>2309</v>
      </c>
      <c r="O75" s="479" t="s">
        <v>2310</v>
      </c>
      <c r="P75" s="479" t="s">
        <v>2311</v>
      </c>
      <c r="Q75" s="480">
        <v>33.200000000000003</v>
      </c>
      <c r="R75" s="481">
        <v>18.399999999999999</v>
      </c>
      <c r="S75" s="481">
        <v>35.9</v>
      </c>
      <c r="T75" s="451"/>
      <c r="U75" s="509"/>
    </row>
    <row r="76" spans="1:21" ht="15">
      <c r="A76" s="468"/>
      <c r="B76" s="451"/>
      <c r="C76" s="1784"/>
      <c r="D76" s="1784"/>
      <c r="E76" s="451"/>
      <c r="F76" s="450"/>
      <c r="G76" s="450"/>
      <c r="H76" s="451"/>
      <c r="I76" s="454"/>
      <c r="J76" s="532"/>
      <c r="K76" s="473"/>
      <c r="L76" s="479"/>
      <c r="M76" s="479"/>
      <c r="N76" s="473"/>
      <c r="O76" s="479"/>
      <c r="P76" s="479"/>
      <c r="Q76" s="480"/>
      <c r="R76" s="481"/>
      <c r="S76" s="481"/>
      <c r="T76" s="467" t="s">
        <v>2312</v>
      </c>
      <c r="U76" s="509"/>
    </row>
    <row r="77" spans="1:21" ht="15">
      <c r="A77" s="459" t="s">
        <v>2313</v>
      </c>
      <c r="B77" s="1761">
        <v>12.7</v>
      </c>
      <c r="C77" s="1762">
        <v>6.8</v>
      </c>
      <c r="D77" s="1762">
        <v>16.5</v>
      </c>
      <c r="E77" s="536">
        <v>12.3</v>
      </c>
      <c r="F77" s="537">
        <v>7.2</v>
      </c>
      <c r="G77" s="535">
        <v>15.6</v>
      </c>
      <c r="H77" s="480">
        <v>10.5</v>
      </c>
      <c r="I77" s="532">
        <v>3.9</v>
      </c>
      <c r="J77" s="532">
        <v>15.1</v>
      </c>
      <c r="K77" s="473" t="s">
        <v>2314</v>
      </c>
      <c r="L77" s="479" t="s">
        <v>2315</v>
      </c>
      <c r="M77" s="479" t="s">
        <v>2316</v>
      </c>
      <c r="N77" s="473" t="s">
        <v>2317</v>
      </c>
      <c r="O77" s="479" t="s">
        <v>2318</v>
      </c>
      <c r="P77" s="479" t="s">
        <v>2319</v>
      </c>
      <c r="Q77" s="480">
        <v>8.1</v>
      </c>
      <c r="R77" s="481">
        <v>3</v>
      </c>
      <c r="S77" s="481">
        <v>11.7</v>
      </c>
      <c r="T77" s="467" t="s">
        <v>2320</v>
      </c>
      <c r="U77" s="509"/>
    </row>
    <row r="78" spans="1:21" ht="15">
      <c r="A78" s="450"/>
      <c r="B78" s="451"/>
      <c r="C78" s="1784"/>
      <c r="D78" s="1784"/>
      <c r="E78" s="451"/>
      <c r="F78" s="450"/>
      <c r="G78" s="450"/>
      <c r="H78" s="480"/>
      <c r="I78" s="532"/>
      <c r="J78" s="481"/>
      <c r="K78" s="473"/>
      <c r="L78" s="479"/>
      <c r="M78" s="479"/>
      <c r="N78" s="473"/>
      <c r="O78" s="479"/>
      <c r="P78" s="479"/>
      <c r="Q78" s="480"/>
      <c r="R78" s="481"/>
      <c r="S78" s="481"/>
      <c r="T78" s="451"/>
      <c r="U78" s="509"/>
    </row>
    <row r="79" spans="1:21" ht="15">
      <c r="A79" s="459" t="s">
        <v>2321</v>
      </c>
      <c r="B79" s="451"/>
      <c r="C79" s="1784"/>
      <c r="D79" s="1784"/>
      <c r="E79" s="451"/>
      <c r="F79" s="450"/>
      <c r="G79" s="450"/>
      <c r="H79" s="451"/>
      <c r="I79" s="454"/>
      <c r="J79" s="450"/>
      <c r="K79" s="473"/>
      <c r="L79" s="479"/>
      <c r="M79" s="479"/>
      <c r="N79" s="473"/>
      <c r="O79" s="479"/>
      <c r="P79" s="479"/>
      <c r="Q79" s="480"/>
      <c r="R79" s="481"/>
      <c r="S79" s="481"/>
      <c r="T79" s="475" t="s">
        <v>2322</v>
      </c>
      <c r="U79" s="509"/>
    </row>
    <row r="80" spans="1:21" ht="15">
      <c r="A80" s="482" t="s">
        <v>2153</v>
      </c>
      <c r="B80" s="1757">
        <v>11.4</v>
      </c>
      <c r="C80" s="1758">
        <v>7.4</v>
      </c>
      <c r="D80" s="1758">
        <v>13.9</v>
      </c>
      <c r="E80" s="534">
        <v>11.3</v>
      </c>
      <c r="F80" s="535">
        <v>8.3000000000000007</v>
      </c>
      <c r="G80" s="481">
        <v>13.2</v>
      </c>
      <c r="H80" s="480">
        <v>9.3000000000000007</v>
      </c>
      <c r="I80" s="532">
        <v>4.3</v>
      </c>
      <c r="J80" s="481">
        <v>12.5</v>
      </c>
      <c r="K80" s="473" t="s">
        <v>2323</v>
      </c>
      <c r="L80" s="479" t="s">
        <v>2318</v>
      </c>
      <c r="M80" s="479" t="s">
        <v>2324</v>
      </c>
      <c r="N80" s="473" t="s">
        <v>2325</v>
      </c>
      <c r="O80" s="479" t="s">
        <v>2326</v>
      </c>
      <c r="P80" s="479" t="s">
        <v>2327</v>
      </c>
      <c r="Q80" s="480">
        <v>7.2</v>
      </c>
      <c r="R80" s="481">
        <v>3.4</v>
      </c>
      <c r="S80" s="481">
        <v>9.6999999999999993</v>
      </c>
      <c r="T80" s="475" t="s">
        <v>2328</v>
      </c>
      <c r="U80" s="509"/>
    </row>
    <row r="81" spans="1:21" ht="15">
      <c r="A81" s="482" t="s">
        <v>2161</v>
      </c>
      <c r="B81" s="1761">
        <v>17.600000000000001</v>
      </c>
      <c r="C81" s="1762">
        <v>4.3</v>
      </c>
      <c r="D81" s="1762">
        <v>26.3</v>
      </c>
      <c r="E81" s="536">
        <v>15.6</v>
      </c>
      <c r="F81" s="537">
        <v>3.7</v>
      </c>
      <c r="G81" s="537">
        <v>23.3</v>
      </c>
      <c r="H81" s="480">
        <v>14.3</v>
      </c>
      <c r="I81" s="532">
        <v>2.9</v>
      </c>
      <c r="J81" s="481">
        <v>23.6</v>
      </c>
      <c r="K81" s="473" t="s">
        <v>2209</v>
      </c>
      <c r="L81" s="479" t="s">
        <v>2329</v>
      </c>
      <c r="M81" s="479" t="s">
        <v>2275</v>
      </c>
      <c r="N81" s="473" t="s">
        <v>2330</v>
      </c>
      <c r="O81" s="479" t="s">
        <v>2331</v>
      </c>
      <c r="P81" s="479" t="s">
        <v>2139</v>
      </c>
      <c r="Q81" s="480">
        <v>11.1</v>
      </c>
      <c r="R81" s="481">
        <v>2</v>
      </c>
      <c r="S81" s="481">
        <v>18.8</v>
      </c>
      <c r="T81" s="475" t="s">
        <v>2332</v>
      </c>
      <c r="U81" s="509"/>
    </row>
    <row r="82" spans="1:21" ht="15">
      <c r="A82" s="468"/>
      <c r="B82" s="1753"/>
      <c r="C82" s="1759"/>
      <c r="D82" s="1759"/>
      <c r="E82" s="451"/>
      <c r="F82" s="450"/>
      <c r="G82" s="450"/>
      <c r="H82" s="480"/>
      <c r="I82" s="532"/>
      <c r="J82" s="481"/>
      <c r="K82" s="473"/>
      <c r="L82" s="479"/>
      <c r="M82" s="479"/>
      <c r="N82" s="473"/>
      <c r="O82" s="479"/>
      <c r="P82" s="479"/>
      <c r="Q82" s="480"/>
      <c r="R82" s="481"/>
      <c r="S82" s="481"/>
      <c r="T82" s="236"/>
      <c r="U82" s="509"/>
    </row>
    <row r="83" spans="1:21" ht="15">
      <c r="A83" s="459" t="s">
        <v>2333</v>
      </c>
      <c r="B83" s="451"/>
      <c r="C83" s="1784"/>
      <c r="D83" s="1784"/>
      <c r="E83" s="451"/>
      <c r="F83" s="450"/>
      <c r="G83" s="450"/>
      <c r="H83" s="451"/>
      <c r="I83" s="454"/>
      <c r="J83" s="450"/>
      <c r="K83" s="473"/>
      <c r="L83" s="479"/>
      <c r="M83" s="479"/>
      <c r="N83" s="473"/>
      <c r="O83" s="479"/>
      <c r="P83" s="479"/>
      <c r="Q83" s="480"/>
      <c r="R83" s="481"/>
      <c r="S83" s="481"/>
      <c r="T83" s="475" t="s">
        <v>2334</v>
      </c>
      <c r="U83" s="509"/>
    </row>
    <row r="84" spans="1:21" ht="15">
      <c r="A84" s="468" t="s">
        <v>2171</v>
      </c>
      <c r="B84" s="1761">
        <v>32.299999999999997</v>
      </c>
      <c r="C84" s="1762">
        <v>16.8</v>
      </c>
      <c r="D84" s="1762">
        <v>46.7</v>
      </c>
      <c r="E84" s="536">
        <v>33.4</v>
      </c>
      <c r="F84" s="538">
        <v>18.399999999999999</v>
      </c>
      <c r="G84" s="535">
        <v>47.4</v>
      </c>
      <c r="H84" s="480">
        <v>26.8</v>
      </c>
      <c r="I84" s="532">
        <v>12.2</v>
      </c>
      <c r="J84" s="481">
        <v>41.4</v>
      </c>
      <c r="K84" s="473" t="s">
        <v>2335</v>
      </c>
      <c r="L84" s="479" t="s">
        <v>2336</v>
      </c>
      <c r="M84" s="479" t="s">
        <v>2337</v>
      </c>
      <c r="N84" s="473" t="s">
        <v>2338</v>
      </c>
      <c r="O84" s="479" t="s">
        <v>2339</v>
      </c>
      <c r="P84" s="479" t="s">
        <v>2340</v>
      </c>
      <c r="Q84" s="480">
        <v>22.2</v>
      </c>
      <c r="R84" s="481">
        <v>9.8000000000000007</v>
      </c>
      <c r="S84" s="481">
        <v>36.1</v>
      </c>
      <c r="T84" s="467" t="s">
        <v>2178</v>
      </c>
      <c r="U84" s="509"/>
    </row>
    <row r="85" spans="1:21" ht="15">
      <c r="A85" s="459" t="s">
        <v>2179</v>
      </c>
      <c r="B85" s="1757">
        <v>19.5</v>
      </c>
      <c r="C85" s="1763">
        <v>9.1</v>
      </c>
      <c r="D85" s="1763">
        <v>24.7</v>
      </c>
      <c r="E85" s="534">
        <v>18.2</v>
      </c>
      <c r="F85" s="538">
        <v>9.4</v>
      </c>
      <c r="G85" s="537">
        <v>22.6</v>
      </c>
      <c r="H85" s="480">
        <v>17.7</v>
      </c>
      <c r="I85" s="532">
        <v>5.6</v>
      </c>
      <c r="J85" s="481">
        <v>24.1</v>
      </c>
      <c r="K85" s="473" t="s">
        <v>2341</v>
      </c>
      <c r="L85" s="479" t="s">
        <v>2342</v>
      </c>
      <c r="M85" s="479" t="s">
        <v>2174</v>
      </c>
      <c r="N85" s="473" t="s">
        <v>2343</v>
      </c>
      <c r="O85" s="479" t="s">
        <v>2344</v>
      </c>
      <c r="P85" s="479" t="s">
        <v>2345</v>
      </c>
      <c r="Q85" s="480">
        <v>13.8</v>
      </c>
      <c r="R85" s="481">
        <v>4.0999999999999996</v>
      </c>
      <c r="S85" s="481">
        <v>19.2</v>
      </c>
      <c r="T85" s="467" t="s">
        <v>2186</v>
      </c>
      <c r="U85" s="509"/>
    </row>
    <row r="86" spans="1:21" ht="15">
      <c r="A86" s="459" t="s">
        <v>2187</v>
      </c>
      <c r="B86" s="1757">
        <v>8</v>
      </c>
      <c r="C86" s="1763">
        <v>4.9000000000000004</v>
      </c>
      <c r="D86" s="1763">
        <v>9.6999999999999993</v>
      </c>
      <c r="E86" s="534">
        <v>7.7</v>
      </c>
      <c r="F86" s="535">
        <v>5.5</v>
      </c>
      <c r="G86" s="535">
        <v>9</v>
      </c>
      <c r="H86" s="480">
        <v>5.3</v>
      </c>
      <c r="I86" s="532">
        <v>1.8</v>
      </c>
      <c r="J86" s="481">
        <v>7.4</v>
      </c>
      <c r="K86" s="473" t="s">
        <v>2346</v>
      </c>
      <c r="L86" s="479" t="s">
        <v>2347</v>
      </c>
      <c r="M86" s="479" t="s">
        <v>2348</v>
      </c>
      <c r="N86" s="473" t="s">
        <v>2349</v>
      </c>
      <c r="O86" s="479" t="s">
        <v>2350</v>
      </c>
      <c r="P86" s="479" t="s">
        <v>2351</v>
      </c>
      <c r="Q86" s="480">
        <v>3.7</v>
      </c>
      <c r="R86" s="481">
        <v>1.2</v>
      </c>
      <c r="S86" s="481">
        <v>5.2</v>
      </c>
      <c r="T86" s="467" t="s">
        <v>2194</v>
      </c>
      <c r="U86" s="509"/>
    </row>
    <row r="87" spans="1:21" ht="15">
      <c r="A87" s="459" t="s">
        <v>2352</v>
      </c>
      <c r="B87" s="1757">
        <v>4.4000000000000004</v>
      </c>
      <c r="C87" s="1758">
        <v>2.7</v>
      </c>
      <c r="D87" s="1758">
        <v>5.7</v>
      </c>
      <c r="E87" s="534">
        <v>4.4000000000000004</v>
      </c>
      <c r="F87" s="537">
        <v>2.9</v>
      </c>
      <c r="G87" s="537">
        <v>5.5</v>
      </c>
      <c r="H87" s="480">
        <v>2.6</v>
      </c>
      <c r="I87" s="532">
        <v>0.8</v>
      </c>
      <c r="J87" s="481">
        <v>4.0999999999999996</v>
      </c>
      <c r="K87" s="473" t="s">
        <v>2350</v>
      </c>
      <c r="L87" s="479" t="s">
        <v>2353</v>
      </c>
      <c r="M87" s="479" t="s">
        <v>2354</v>
      </c>
      <c r="N87" s="473" t="s">
        <v>2355</v>
      </c>
      <c r="O87" s="479" t="s">
        <v>2356</v>
      </c>
      <c r="P87" s="479" t="s">
        <v>2254</v>
      </c>
      <c r="Q87" s="480">
        <v>1.8</v>
      </c>
      <c r="R87" s="481">
        <v>0.6</v>
      </c>
      <c r="S87" s="481">
        <v>2.8</v>
      </c>
      <c r="T87" s="467" t="s">
        <v>2357</v>
      </c>
      <c r="U87" s="509"/>
    </row>
    <row r="88" spans="1:21" ht="15">
      <c r="A88" s="468"/>
      <c r="B88" s="451"/>
      <c r="C88" s="1762"/>
      <c r="D88" s="1762"/>
      <c r="E88" s="536"/>
      <c r="F88" s="450"/>
      <c r="G88" s="450"/>
      <c r="H88" s="480"/>
      <c r="I88" s="532"/>
      <c r="J88" s="481"/>
      <c r="K88" s="473"/>
      <c r="L88" s="479"/>
      <c r="M88" s="479"/>
      <c r="N88" s="473"/>
      <c r="O88" s="479"/>
      <c r="P88" s="479"/>
      <c r="Q88" s="480"/>
      <c r="R88" s="481"/>
      <c r="S88" s="481"/>
      <c r="T88" s="236"/>
      <c r="U88" s="509"/>
    </row>
    <row r="89" spans="1:21" ht="15">
      <c r="A89" s="459" t="s">
        <v>2358</v>
      </c>
      <c r="B89" s="451"/>
      <c r="C89" s="1784"/>
      <c r="D89" s="1784"/>
      <c r="E89" s="451"/>
      <c r="F89" s="535"/>
      <c r="G89" s="450"/>
      <c r="H89" s="451"/>
      <c r="I89" s="454"/>
      <c r="J89" s="450"/>
      <c r="K89" s="473"/>
      <c r="L89" s="479"/>
      <c r="M89" s="479"/>
      <c r="N89" s="473"/>
      <c r="O89" s="479"/>
      <c r="P89" s="479"/>
      <c r="Q89" s="480"/>
      <c r="R89" s="481"/>
      <c r="S89" s="481"/>
      <c r="T89" s="475" t="s">
        <v>2359</v>
      </c>
      <c r="U89" s="509"/>
    </row>
    <row r="90" spans="1:21" ht="15">
      <c r="A90" s="468" t="s">
        <v>2213</v>
      </c>
      <c r="B90" s="1757">
        <v>6.9</v>
      </c>
      <c r="C90" s="1758">
        <v>4</v>
      </c>
      <c r="D90" s="1758">
        <v>10.4</v>
      </c>
      <c r="E90" s="534">
        <v>6.6</v>
      </c>
      <c r="F90" s="537">
        <v>4.7</v>
      </c>
      <c r="G90" s="535">
        <v>9.1999999999999993</v>
      </c>
      <c r="H90" s="480">
        <v>3.6</v>
      </c>
      <c r="I90" s="532">
        <v>1.6</v>
      </c>
      <c r="J90" s="481">
        <v>6.5</v>
      </c>
      <c r="K90" s="473" t="s">
        <v>2360</v>
      </c>
      <c r="L90" s="479" t="s">
        <v>2361</v>
      </c>
      <c r="M90" s="479" t="s">
        <v>2362</v>
      </c>
      <c r="N90" s="473" t="s">
        <v>2363</v>
      </c>
      <c r="O90" s="479" t="s">
        <v>2355</v>
      </c>
      <c r="P90" s="479" t="s">
        <v>2351</v>
      </c>
      <c r="Q90" s="480">
        <v>2.4</v>
      </c>
      <c r="R90" s="481">
        <v>1.1000000000000001</v>
      </c>
      <c r="S90" s="481">
        <v>4.4000000000000004</v>
      </c>
      <c r="T90" s="467" t="s">
        <v>2220</v>
      </c>
      <c r="U90" s="509"/>
    </row>
    <row r="91" spans="1:21" ht="18">
      <c r="A91" s="459" t="s">
        <v>2364</v>
      </c>
      <c r="B91" s="1761">
        <v>16.100000000000001</v>
      </c>
      <c r="C91" s="2281">
        <v>13.1</v>
      </c>
      <c r="D91" s="1762">
        <v>18.2</v>
      </c>
      <c r="E91" s="536">
        <v>15.9</v>
      </c>
      <c r="F91" s="2283">
        <v>14.5</v>
      </c>
      <c r="G91" s="537">
        <v>17.2</v>
      </c>
      <c r="H91" s="480">
        <v>14.5</v>
      </c>
      <c r="I91" s="2284">
        <v>10.4</v>
      </c>
      <c r="J91" s="481">
        <v>17.2</v>
      </c>
      <c r="K91" s="473" t="s">
        <v>2330</v>
      </c>
      <c r="L91" s="2285" t="s">
        <v>2365</v>
      </c>
      <c r="M91" s="1015" t="s">
        <v>2366</v>
      </c>
      <c r="N91" s="473" t="s">
        <v>2319</v>
      </c>
      <c r="O91" s="2285" t="s">
        <v>2367</v>
      </c>
      <c r="P91" s="1015" t="s">
        <v>2316</v>
      </c>
      <c r="Q91" s="473">
        <v>11.3</v>
      </c>
      <c r="R91" s="2285">
        <v>9.1</v>
      </c>
      <c r="S91" s="1015">
        <v>13.2</v>
      </c>
      <c r="T91" s="467" t="s">
        <v>2228</v>
      </c>
      <c r="U91" s="509"/>
    </row>
    <row r="92" spans="1:21" ht="18">
      <c r="A92" s="459" t="s">
        <v>2368</v>
      </c>
      <c r="B92" s="1761">
        <v>23.5</v>
      </c>
      <c r="C92" s="2282"/>
      <c r="D92" s="1762">
        <v>22.7</v>
      </c>
      <c r="E92" s="536">
        <v>22.3</v>
      </c>
      <c r="F92" s="2283"/>
      <c r="G92" s="535">
        <v>21.8</v>
      </c>
      <c r="H92" s="480">
        <v>23.8</v>
      </c>
      <c r="I92" s="2284"/>
      <c r="J92" s="481">
        <v>23.5</v>
      </c>
      <c r="K92" s="473" t="s">
        <v>2369</v>
      </c>
      <c r="L92" s="2286"/>
      <c r="M92" s="1015" t="s">
        <v>2246</v>
      </c>
      <c r="N92" s="473" t="s">
        <v>2370</v>
      </c>
      <c r="O92" s="2286"/>
      <c r="P92" s="1015" t="s">
        <v>2371</v>
      </c>
      <c r="Q92" s="473">
        <v>20</v>
      </c>
      <c r="R92" s="2286"/>
      <c r="S92" s="1015">
        <v>19.5</v>
      </c>
      <c r="T92" s="467" t="s">
        <v>2372</v>
      </c>
      <c r="U92" s="509"/>
    </row>
    <row r="93" spans="1:21" ht="15">
      <c r="A93" s="459"/>
      <c r="B93" s="1761"/>
      <c r="C93" s="1785"/>
      <c r="D93" s="1785"/>
      <c r="E93" s="466"/>
      <c r="H93" s="480"/>
      <c r="I93" s="465"/>
      <c r="J93" s="481"/>
      <c r="K93" s="473"/>
      <c r="L93" s="1015"/>
      <c r="M93" s="1015"/>
      <c r="N93" s="473"/>
      <c r="O93" s="1015"/>
      <c r="P93" s="1015"/>
      <c r="Q93" s="480"/>
      <c r="R93" s="478"/>
      <c r="S93" s="478"/>
      <c r="T93" s="236"/>
      <c r="U93" s="509"/>
    </row>
    <row r="94" spans="1:21" ht="15">
      <c r="A94" s="468" t="s">
        <v>2373</v>
      </c>
      <c r="B94" s="1757"/>
      <c r="C94" s="1785"/>
      <c r="D94" s="1785"/>
      <c r="E94" s="466"/>
      <c r="H94" s="463"/>
      <c r="I94" s="465"/>
      <c r="K94" s="473"/>
      <c r="L94" s="1015"/>
      <c r="M94" s="1015"/>
      <c r="N94" s="473"/>
      <c r="O94" s="1015"/>
      <c r="P94" s="1015"/>
      <c r="Q94" s="480"/>
      <c r="R94" s="478"/>
      <c r="S94" s="478"/>
      <c r="T94" s="467" t="s">
        <v>2374</v>
      </c>
      <c r="U94" s="509"/>
    </row>
    <row r="95" spans="1:21" ht="15">
      <c r="A95" s="468" t="s">
        <v>2171</v>
      </c>
      <c r="B95" s="1757">
        <v>28.6</v>
      </c>
      <c r="C95" s="1758">
        <v>35.1</v>
      </c>
      <c r="D95" s="1758">
        <v>27</v>
      </c>
      <c r="E95" s="534">
        <v>30.3</v>
      </c>
      <c r="F95" s="535">
        <v>35.6</v>
      </c>
      <c r="G95" s="535">
        <v>28.7</v>
      </c>
      <c r="H95" s="480">
        <v>31.6</v>
      </c>
      <c r="I95" s="532">
        <v>47.4</v>
      </c>
      <c r="J95" s="481">
        <v>28.7</v>
      </c>
      <c r="K95" s="473" t="s">
        <v>2309</v>
      </c>
      <c r="L95" s="1015" t="s">
        <v>2375</v>
      </c>
      <c r="M95" s="1015" t="s">
        <v>2276</v>
      </c>
      <c r="N95" s="473" t="s">
        <v>2376</v>
      </c>
      <c r="O95" s="1015" t="s">
        <v>2226</v>
      </c>
      <c r="P95" s="1015" t="s">
        <v>2377</v>
      </c>
      <c r="Q95" s="473">
        <v>32.299999999999997</v>
      </c>
      <c r="R95" s="1015">
        <v>49.3</v>
      </c>
      <c r="S95" s="1015">
        <v>29.3</v>
      </c>
      <c r="T95" s="467" t="s">
        <v>2178</v>
      </c>
      <c r="U95" s="509"/>
    </row>
    <row r="96" spans="1:21" ht="15">
      <c r="A96" s="459" t="s">
        <v>2179</v>
      </c>
      <c r="B96" s="1761">
        <v>43.3</v>
      </c>
      <c r="C96" s="1758">
        <v>33.200000000000003</v>
      </c>
      <c r="D96" s="1762">
        <v>45.9</v>
      </c>
      <c r="E96" s="536">
        <v>41.3</v>
      </c>
      <c r="F96" s="537">
        <v>31.6</v>
      </c>
      <c r="G96" s="535">
        <v>44.2</v>
      </c>
      <c r="H96" s="473">
        <v>47.3</v>
      </c>
      <c r="I96" s="532">
        <v>34.200000000000003</v>
      </c>
      <c r="J96" s="481">
        <v>49.7</v>
      </c>
      <c r="K96" s="473" t="s">
        <v>2378</v>
      </c>
      <c r="L96" s="1015" t="s">
        <v>2379</v>
      </c>
      <c r="M96" s="1015" t="s">
        <v>2380</v>
      </c>
      <c r="N96" s="473" t="s">
        <v>2381</v>
      </c>
      <c r="O96" s="1015" t="s">
        <v>2382</v>
      </c>
      <c r="P96" s="1015" t="s">
        <v>2380</v>
      </c>
      <c r="Q96" s="473">
        <v>48.6</v>
      </c>
      <c r="R96" s="1015">
        <v>33.4</v>
      </c>
      <c r="S96" s="1015">
        <v>51.3</v>
      </c>
      <c r="T96" s="467" t="s">
        <v>2186</v>
      </c>
      <c r="U96" s="509"/>
    </row>
    <row r="97" spans="1:21" ht="15">
      <c r="A97" s="459" t="s">
        <v>2187</v>
      </c>
      <c r="B97" s="1761">
        <v>15.8</v>
      </c>
      <c r="C97" s="1762">
        <v>16.600000000000001</v>
      </c>
      <c r="D97" s="1762">
        <v>15.6</v>
      </c>
      <c r="E97" s="536">
        <v>15.6</v>
      </c>
      <c r="F97" s="537">
        <v>17.3</v>
      </c>
      <c r="G97" s="535">
        <v>15</v>
      </c>
      <c r="H97" s="473">
        <v>12.5</v>
      </c>
      <c r="I97" s="532">
        <v>10.3</v>
      </c>
      <c r="J97" s="481">
        <v>12.9</v>
      </c>
      <c r="K97" s="473" t="s">
        <v>2383</v>
      </c>
      <c r="L97" s="1015" t="s">
        <v>2384</v>
      </c>
      <c r="M97" s="1015" t="s">
        <v>2336</v>
      </c>
      <c r="N97" s="473" t="s">
        <v>2385</v>
      </c>
      <c r="O97" s="1015" t="s">
        <v>2386</v>
      </c>
      <c r="P97" s="1015" t="s">
        <v>2285</v>
      </c>
      <c r="Q97" s="473">
        <v>11.2</v>
      </c>
      <c r="R97" s="1015">
        <v>9.1999999999999993</v>
      </c>
      <c r="S97" s="1015">
        <v>11.6</v>
      </c>
      <c r="T97" s="467" t="s">
        <v>2194</v>
      </c>
      <c r="U97" s="509"/>
    </row>
    <row r="98" spans="1:21" ht="15">
      <c r="A98" s="459" t="s">
        <v>2352</v>
      </c>
      <c r="B98" s="1761">
        <v>12.3</v>
      </c>
      <c r="C98" s="1762">
        <v>15.1</v>
      </c>
      <c r="D98" s="1762">
        <v>11.6</v>
      </c>
      <c r="E98" s="536">
        <v>12.8</v>
      </c>
      <c r="F98" s="537">
        <v>15.5</v>
      </c>
      <c r="G98" s="535">
        <v>12</v>
      </c>
      <c r="H98" s="480">
        <v>8.6</v>
      </c>
      <c r="I98" s="532">
        <v>8.1</v>
      </c>
      <c r="J98" s="1015">
        <v>8.6999999999999993</v>
      </c>
      <c r="K98" s="473" t="s">
        <v>2387</v>
      </c>
      <c r="L98" s="1015" t="s">
        <v>2388</v>
      </c>
      <c r="M98" s="1015" t="s">
        <v>2325</v>
      </c>
      <c r="N98" s="473" t="s">
        <v>2389</v>
      </c>
      <c r="O98" s="1015" t="s">
        <v>2390</v>
      </c>
      <c r="P98" s="1015" t="s">
        <v>2387</v>
      </c>
      <c r="Q98" s="473">
        <v>7.9</v>
      </c>
      <c r="R98" s="1015">
        <v>8.1</v>
      </c>
      <c r="S98" s="1015">
        <v>7.8</v>
      </c>
      <c r="T98" s="467" t="s">
        <v>2357</v>
      </c>
      <c r="U98" s="509"/>
    </row>
    <row r="99" spans="1:21" ht="14.25">
      <c r="A99" s="484" t="s">
        <v>2264</v>
      </c>
      <c r="B99" s="1764">
        <v>100</v>
      </c>
      <c r="C99" s="1744">
        <v>100</v>
      </c>
      <c r="D99" s="1767">
        <v>100</v>
      </c>
      <c r="E99" s="539">
        <v>100</v>
      </c>
      <c r="F99" s="540">
        <v>100</v>
      </c>
      <c r="G99" s="541">
        <v>100</v>
      </c>
      <c r="H99" s="542">
        <v>100</v>
      </c>
      <c r="I99" s="488">
        <v>100</v>
      </c>
      <c r="J99" s="488">
        <v>100</v>
      </c>
      <c r="K99" s="487" t="s">
        <v>2265</v>
      </c>
      <c r="L99" s="488" t="s">
        <v>2265</v>
      </c>
      <c r="M99" s="488" t="s">
        <v>2265</v>
      </c>
      <c r="N99" s="487" t="s">
        <v>2265</v>
      </c>
      <c r="O99" s="488" t="s">
        <v>2265</v>
      </c>
      <c r="P99" s="488" t="s">
        <v>2265</v>
      </c>
      <c r="Q99" s="487">
        <v>100</v>
      </c>
      <c r="R99" s="488">
        <v>100</v>
      </c>
      <c r="S99" s="488">
        <v>100</v>
      </c>
      <c r="T99" s="491" t="s">
        <v>2289</v>
      </c>
      <c r="U99" s="509"/>
    </row>
    <row r="100" spans="1:21" ht="15">
      <c r="A100" s="468"/>
      <c r="B100" s="1757"/>
      <c r="C100" s="1762"/>
      <c r="D100" s="1762"/>
      <c r="E100" s="536"/>
      <c r="F100" s="537"/>
      <c r="G100" s="537"/>
      <c r="H100" s="480"/>
      <c r="I100" s="1015"/>
      <c r="J100" s="478"/>
      <c r="K100" s="473"/>
      <c r="L100" s="1015"/>
      <c r="M100" s="1015"/>
      <c r="N100" s="473"/>
      <c r="O100" s="1015"/>
      <c r="P100" s="1015"/>
      <c r="Q100" s="480"/>
      <c r="R100" s="478"/>
      <c r="S100" s="478"/>
      <c r="T100" s="236"/>
      <c r="U100" s="509"/>
    </row>
    <row r="101" spans="1:21" ht="15">
      <c r="A101" s="468" t="s">
        <v>2391</v>
      </c>
      <c r="B101" s="1753"/>
      <c r="C101" s="1762"/>
      <c r="D101" s="1762"/>
      <c r="E101" s="534"/>
      <c r="F101" s="535"/>
      <c r="H101" s="480"/>
      <c r="I101" s="1015"/>
      <c r="J101" s="478"/>
      <c r="K101" s="473"/>
      <c r="L101" s="1015"/>
      <c r="M101" s="1015"/>
      <c r="N101" s="473"/>
      <c r="O101" s="1015"/>
      <c r="P101" s="1015"/>
      <c r="Q101" s="480"/>
      <c r="R101" s="478"/>
      <c r="S101" s="478"/>
      <c r="T101" s="475" t="s">
        <v>2392</v>
      </c>
      <c r="U101" s="509"/>
    </row>
    <row r="102" spans="1:21" ht="15">
      <c r="A102" s="468" t="s">
        <v>2213</v>
      </c>
      <c r="B102" s="1753">
        <v>27.4</v>
      </c>
      <c r="C102" s="1758">
        <v>44.3</v>
      </c>
      <c r="D102" s="1758">
        <v>23.1</v>
      </c>
      <c r="E102" s="534">
        <v>27.3</v>
      </c>
      <c r="F102" s="535">
        <v>48</v>
      </c>
      <c r="G102" s="537">
        <v>21.2</v>
      </c>
      <c r="H102" s="473">
        <v>17.600000000000001</v>
      </c>
      <c r="I102" s="1015">
        <v>30.5</v>
      </c>
      <c r="J102" s="1015">
        <v>15.3</v>
      </c>
      <c r="K102" s="473" t="s">
        <v>2393</v>
      </c>
      <c r="L102" s="1015" t="s">
        <v>2394</v>
      </c>
      <c r="M102" s="1015" t="s">
        <v>2206</v>
      </c>
      <c r="N102" s="473" t="s">
        <v>2370</v>
      </c>
      <c r="O102" s="1015" t="s">
        <v>2395</v>
      </c>
      <c r="P102" s="1015" t="s">
        <v>2396</v>
      </c>
      <c r="Q102" s="473">
        <v>15.7</v>
      </c>
      <c r="R102" s="1015">
        <v>27.7</v>
      </c>
      <c r="S102" s="1015">
        <v>13.6</v>
      </c>
      <c r="T102" s="475" t="s">
        <v>2220</v>
      </c>
      <c r="U102" s="509"/>
    </row>
    <row r="103" spans="1:21" ht="15">
      <c r="A103" s="459" t="s">
        <v>2244</v>
      </c>
      <c r="B103" s="1753">
        <v>41.4</v>
      </c>
      <c r="C103" s="1762">
        <v>38</v>
      </c>
      <c r="D103" s="1762">
        <v>41.9</v>
      </c>
      <c r="E103" s="536">
        <v>40.700000000000003</v>
      </c>
      <c r="F103" s="535">
        <v>38.4</v>
      </c>
      <c r="G103" s="537">
        <v>41.3</v>
      </c>
      <c r="H103" s="473">
        <v>42.9</v>
      </c>
      <c r="I103" s="1015">
        <v>48.6</v>
      </c>
      <c r="J103" s="1015">
        <v>41.9</v>
      </c>
      <c r="K103" s="473" t="s">
        <v>2225</v>
      </c>
      <c r="L103" s="1015" t="s">
        <v>2397</v>
      </c>
      <c r="M103" s="1015" t="s">
        <v>2224</v>
      </c>
      <c r="N103" s="473" t="s">
        <v>2224</v>
      </c>
      <c r="O103" s="1015" t="s">
        <v>2147</v>
      </c>
      <c r="P103" s="1015" t="s">
        <v>2227</v>
      </c>
      <c r="Q103" s="473">
        <v>41.4</v>
      </c>
      <c r="R103" s="1015">
        <v>45.9</v>
      </c>
      <c r="S103" s="1015">
        <v>40.5</v>
      </c>
      <c r="T103" s="467" t="s">
        <v>2251</v>
      </c>
      <c r="U103" s="509"/>
    </row>
    <row r="104" spans="1:21" ht="15">
      <c r="A104" s="459" t="s">
        <v>2252</v>
      </c>
      <c r="B104" s="1753">
        <v>31.4</v>
      </c>
      <c r="C104" s="1762">
        <v>17.7</v>
      </c>
      <c r="D104" s="1762">
        <v>34.9</v>
      </c>
      <c r="E104" s="536">
        <v>32</v>
      </c>
      <c r="F104" s="537">
        <v>13.6</v>
      </c>
      <c r="G104" s="535">
        <v>37.4</v>
      </c>
      <c r="H104" s="473">
        <v>39.4</v>
      </c>
      <c r="I104" s="1015">
        <v>20.9</v>
      </c>
      <c r="J104" s="1015">
        <v>42.7</v>
      </c>
      <c r="K104" s="473" t="s">
        <v>2398</v>
      </c>
      <c r="L104" s="1015" t="s">
        <v>2166</v>
      </c>
      <c r="M104" s="1015" t="s">
        <v>2222</v>
      </c>
      <c r="N104" s="473" t="s">
        <v>2243</v>
      </c>
      <c r="O104" s="1015" t="s">
        <v>2399</v>
      </c>
      <c r="P104" s="1015" t="s">
        <v>2400</v>
      </c>
      <c r="Q104" s="473">
        <v>42.9</v>
      </c>
      <c r="R104" s="1015">
        <v>26.4</v>
      </c>
      <c r="S104" s="1015">
        <v>45.9</v>
      </c>
      <c r="T104" s="467" t="s">
        <v>2259</v>
      </c>
      <c r="U104" s="509"/>
    </row>
    <row r="105" spans="1:21" ht="15">
      <c r="A105" s="459" t="s">
        <v>2260</v>
      </c>
      <c r="B105" s="1753">
        <v>0</v>
      </c>
      <c r="C105" s="1762">
        <v>0</v>
      </c>
      <c r="D105" s="1762">
        <v>0.1</v>
      </c>
      <c r="E105" s="536">
        <v>0</v>
      </c>
      <c r="F105" s="537">
        <v>0</v>
      </c>
      <c r="G105" s="535">
        <v>0.1</v>
      </c>
      <c r="H105" s="473">
        <v>0.1</v>
      </c>
      <c r="I105" s="1015">
        <v>0</v>
      </c>
      <c r="J105" s="1015">
        <v>0.1</v>
      </c>
      <c r="K105" s="473" t="s">
        <v>2262</v>
      </c>
      <c r="L105" s="1015" t="s">
        <v>2262</v>
      </c>
      <c r="M105" s="1015" t="s">
        <v>2262</v>
      </c>
      <c r="N105" s="473" t="s">
        <v>2261</v>
      </c>
      <c r="O105" s="1015" t="s">
        <v>2262</v>
      </c>
      <c r="P105" s="1015" t="s">
        <v>2261</v>
      </c>
      <c r="Q105" s="473">
        <v>0</v>
      </c>
      <c r="R105" s="1015">
        <v>0</v>
      </c>
      <c r="S105" s="1015">
        <v>0</v>
      </c>
      <c r="T105" s="467" t="s">
        <v>2263</v>
      </c>
      <c r="U105" s="509"/>
    </row>
    <row r="106" spans="1:21" ht="14.25">
      <c r="A106" s="484" t="s">
        <v>2264</v>
      </c>
      <c r="B106" s="1764">
        <v>100</v>
      </c>
      <c r="C106" s="1767">
        <v>100</v>
      </c>
      <c r="D106" s="1767">
        <v>100</v>
      </c>
      <c r="E106" s="539">
        <v>100</v>
      </c>
      <c r="F106" s="541">
        <v>100</v>
      </c>
      <c r="G106" s="540">
        <v>100</v>
      </c>
      <c r="H106" s="487">
        <v>100</v>
      </c>
      <c r="I106" s="488">
        <v>100</v>
      </c>
      <c r="J106" s="488">
        <v>100</v>
      </c>
      <c r="K106" s="487" t="s">
        <v>2265</v>
      </c>
      <c r="L106" s="488" t="s">
        <v>2265</v>
      </c>
      <c r="M106" s="488" t="s">
        <v>2265</v>
      </c>
      <c r="N106" s="487" t="s">
        <v>2265</v>
      </c>
      <c r="O106" s="488" t="s">
        <v>2265</v>
      </c>
      <c r="P106" s="488" t="s">
        <v>2265</v>
      </c>
      <c r="Q106" s="487">
        <v>100</v>
      </c>
      <c r="R106" s="488">
        <v>100</v>
      </c>
      <c r="S106" s="488">
        <v>100</v>
      </c>
      <c r="T106" s="491" t="s">
        <v>2289</v>
      </c>
      <c r="U106" s="509"/>
    </row>
    <row r="107" spans="1:21" ht="14.25">
      <c r="A107" s="484"/>
      <c r="B107" s="1764"/>
      <c r="C107" s="1768"/>
      <c r="D107" s="1786"/>
      <c r="E107" s="534"/>
      <c r="F107" s="535"/>
      <c r="H107" s="463"/>
      <c r="I107" s="465"/>
      <c r="K107" s="463"/>
      <c r="M107" s="465"/>
      <c r="N107" s="463"/>
      <c r="Q107" s="463"/>
      <c r="T107" s="491"/>
      <c r="U107" s="509"/>
    </row>
    <row r="108" spans="1:21" ht="14.25">
      <c r="A108" s="484"/>
      <c r="B108" s="1764"/>
      <c r="D108" s="1786"/>
      <c r="E108" s="534"/>
      <c r="H108" s="500"/>
      <c r="I108" s="497"/>
      <c r="J108" s="497"/>
      <c r="K108" s="483"/>
      <c r="L108" s="485"/>
      <c r="M108" s="485"/>
      <c r="N108" s="483"/>
      <c r="O108" s="485"/>
      <c r="P108" s="485"/>
      <c r="Q108" s="500"/>
      <c r="R108" s="497"/>
      <c r="S108" s="497"/>
      <c r="T108" s="491"/>
      <c r="U108" s="509"/>
    </row>
    <row r="109" spans="1:21" ht="14.25">
      <c r="A109" s="484"/>
      <c r="B109" s="1764"/>
      <c r="D109" s="1786"/>
      <c r="E109" s="466"/>
      <c r="H109" s="500"/>
      <c r="I109" s="497"/>
      <c r="J109" s="497"/>
      <c r="K109" s="483"/>
      <c r="L109" s="485"/>
      <c r="M109" s="497"/>
      <c r="N109" s="483"/>
      <c r="O109" s="485"/>
      <c r="P109" s="485"/>
      <c r="Q109" s="500"/>
      <c r="R109" s="497"/>
      <c r="S109" s="497"/>
      <c r="T109" s="491"/>
      <c r="U109" s="509"/>
    </row>
    <row r="110" spans="1:21" ht="14.25">
      <c r="A110" s="484"/>
      <c r="B110" s="1764"/>
      <c r="D110" s="1786"/>
      <c r="E110" s="466"/>
      <c r="H110" s="500"/>
      <c r="I110" s="497"/>
      <c r="J110" s="497"/>
      <c r="K110" s="483"/>
      <c r="L110" s="485"/>
      <c r="M110" s="497"/>
      <c r="N110" s="500"/>
      <c r="O110" s="497"/>
      <c r="P110" s="497"/>
      <c r="Q110" s="500"/>
      <c r="R110" s="497"/>
      <c r="S110" s="497"/>
      <c r="T110" s="491"/>
      <c r="U110" s="509"/>
    </row>
    <row r="111" spans="1:21" ht="14.25">
      <c r="A111" s="484"/>
      <c r="B111" s="1764"/>
      <c r="D111" s="1786"/>
      <c r="E111" s="466"/>
      <c r="H111" s="500"/>
      <c r="I111" s="497"/>
      <c r="J111" s="497"/>
      <c r="K111" s="500"/>
      <c r="L111" s="497"/>
      <c r="M111" s="497"/>
      <c r="N111" s="500"/>
      <c r="O111" s="497"/>
      <c r="P111" s="497"/>
      <c r="Q111" s="500"/>
      <c r="R111" s="497"/>
      <c r="S111" s="497"/>
      <c r="T111" s="491"/>
      <c r="U111" s="509"/>
    </row>
    <row r="112" spans="1:21" ht="14.25">
      <c r="A112" s="484"/>
      <c r="B112" s="1764"/>
      <c r="D112" s="1786"/>
      <c r="E112" s="466"/>
      <c r="H112" s="500"/>
      <c r="I112" s="497"/>
      <c r="J112" s="497"/>
      <c r="K112" s="500"/>
      <c r="L112" s="497"/>
      <c r="M112" s="497"/>
      <c r="N112" s="500"/>
      <c r="O112" s="497"/>
      <c r="P112" s="497"/>
      <c r="Q112" s="500"/>
      <c r="R112" s="497"/>
      <c r="S112" s="497"/>
      <c r="T112" s="491"/>
      <c r="U112" s="509"/>
    </row>
    <row r="113" spans="1:21" ht="14.25">
      <c r="A113" s="484"/>
      <c r="B113" s="1764"/>
      <c r="C113" s="1768"/>
      <c r="D113" s="1768"/>
      <c r="E113" s="466"/>
      <c r="F113" s="540"/>
      <c r="H113" s="500"/>
      <c r="I113" s="497"/>
      <c r="J113" s="497"/>
      <c r="K113" s="500"/>
      <c r="L113" s="497"/>
      <c r="M113" s="497"/>
      <c r="N113" s="500"/>
      <c r="O113" s="497"/>
      <c r="P113" s="497"/>
      <c r="Q113" s="500"/>
      <c r="R113" s="497"/>
      <c r="S113" s="497"/>
      <c r="T113" s="491"/>
      <c r="U113" s="509"/>
    </row>
    <row r="114" spans="1:21" ht="14.25">
      <c r="A114" s="484"/>
      <c r="B114" s="1764"/>
      <c r="C114" s="1768"/>
      <c r="D114" s="1768"/>
      <c r="E114" s="539"/>
      <c r="F114" s="540"/>
      <c r="H114" s="500"/>
      <c r="I114" s="497"/>
      <c r="J114" s="497"/>
      <c r="K114" s="500"/>
      <c r="L114" s="497"/>
      <c r="M114" s="497"/>
      <c r="N114" s="500"/>
      <c r="O114" s="497"/>
      <c r="P114" s="497"/>
      <c r="Q114" s="500"/>
      <c r="R114" s="497"/>
      <c r="S114" s="497"/>
      <c r="T114" s="491"/>
      <c r="U114" s="509"/>
    </row>
    <row r="115" spans="1:21" ht="14.25">
      <c r="A115" s="484"/>
      <c r="B115" s="1764"/>
      <c r="C115" s="1768"/>
      <c r="D115" s="1768"/>
      <c r="E115" s="539"/>
      <c r="F115" s="540"/>
      <c r="H115" s="500"/>
      <c r="I115" s="497"/>
      <c r="J115" s="497"/>
      <c r="K115" s="500"/>
      <c r="L115" s="497"/>
      <c r="M115" s="497"/>
      <c r="N115" s="500"/>
      <c r="O115" s="497"/>
      <c r="P115" s="497"/>
      <c r="Q115" s="500"/>
      <c r="R115" s="497"/>
      <c r="S115" s="497"/>
      <c r="T115" s="491"/>
      <c r="U115" s="509"/>
    </row>
    <row r="116" spans="1:21" ht="14.25">
      <c r="A116" s="484"/>
      <c r="B116" s="1764"/>
      <c r="C116" s="1768"/>
      <c r="D116" s="1768"/>
      <c r="E116" s="498"/>
      <c r="F116" s="484"/>
      <c r="G116" s="484"/>
      <c r="H116" s="500"/>
      <c r="I116" s="497"/>
      <c r="J116" s="497"/>
      <c r="K116" s="500"/>
      <c r="L116" s="497"/>
      <c r="M116" s="497"/>
      <c r="N116" s="500"/>
      <c r="O116" s="497"/>
      <c r="P116" s="497"/>
      <c r="Q116" s="500"/>
      <c r="R116" s="497"/>
      <c r="S116" s="497"/>
      <c r="T116" s="491"/>
      <c r="U116" s="509"/>
    </row>
    <row r="117" spans="1:21" ht="14.25">
      <c r="A117" s="484"/>
      <c r="B117" s="1764"/>
      <c r="C117" s="1768"/>
      <c r="D117" s="1768"/>
      <c r="E117" s="498"/>
      <c r="F117" s="484"/>
      <c r="G117" s="484"/>
      <c r="H117" s="500"/>
      <c r="I117" s="497"/>
      <c r="J117" s="497"/>
      <c r="K117" s="500"/>
      <c r="L117" s="497"/>
      <c r="M117" s="497"/>
      <c r="N117" s="500"/>
      <c r="O117" s="497"/>
      <c r="P117" s="497"/>
      <c r="Q117" s="500"/>
      <c r="R117" s="497"/>
      <c r="S117" s="497"/>
      <c r="T117" s="491"/>
      <c r="U117" s="509"/>
    </row>
    <row r="118" spans="1:21" ht="14.25">
      <c r="A118" s="503" t="s">
        <v>2290</v>
      </c>
      <c r="B118" s="1769"/>
      <c r="C118" s="1770"/>
      <c r="D118" s="1770"/>
      <c r="E118" s="504"/>
      <c r="F118" s="503"/>
      <c r="G118" s="503"/>
      <c r="H118" s="513"/>
      <c r="I118" s="507"/>
      <c r="J118" s="507"/>
      <c r="K118" s="500"/>
      <c r="L118" s="497"/>
      <c r="M118" s="497"/>
      <c r="N118" s="513"/>
      <c r="O118" s="507"/>
      <c r="P118" s="507"/>
      <c r="Q118" s="513"/>
      <c r="R118" s="507"/>
      <c r="S118" s="507"/>
      <c r="T118" s="491"/>
      <c r="U118" s="509"/>
    </row>
    <row r="119" spans="1:21">
      <c r="A119" s="510" t="s">
        <v>2291</v>
      </c>
      <c r="B119" s="1753"/>
      <c r="C119" s="1772"/>
      <c r="D119" s="1772"/>
      <c r="E119" s="511"/>
      <c r="F119" s="510"/>
      <c r="G119" s="510"/>
      <c r="H119" s="463"/>
      <c r="I119" s="465"/>
      <c r="K119" s="463"/>
      <c r="L119" s="465"/>
      <c r="M119" s="465"/>
      <c r="N119" s="463"/>
      <c r="Q119" s="463"/>
      <c r="T119" s="1773" t="s">
        <v>2292</v>
      </c>
      <c r="U119" s="509"/>
    </row>
    <row r="120" spans="1:21">
      <c r="A120" s="503" t="s">
        <v>2293</v>
      </c>
      <c r="B120" s="1769"/>
      <c r="C120" s="1770"/>
      <c r="D120" s="1770"/>
      <c r="E120" s="504"/>
      <c r="F120" s="503"/>
      <c r="G120" s="503"/>
      <c r="H120" s="513"/>
      <c r="I120" s="507"/>
      <c r="J120" s="507"/>
      <c r="K120" s="513"/>
      <c r="L120" s="507"/>
      <c r="M120" s="507"/>
      <c r="N120" s="513"/>
      <c r="O120" s="507"/>
      <c r="P120" s="507"/>
      <c r="Q120" s="513"/>
      <c r="R120" s="507"/>
      <c r="S120" s="507"/>
      <c r="T120" s="1773" t="s">
        <v>2294</v>
      </c>
      <c r="U120" s="509"/>
    </row>
    <row r="121" spans="1:21">
      <c r="A121" s="510" t="s">
        <v>2295</v>
      </c>
      <c r="B121" s="1753"/>
      <c r="C121" s="1772"/>
      <c r="D121" s="1772"/>
      <c r="E121" s="511"/>
      <c r="F121" s="510"/>
      <c r="G121" s="510"/>
      <c r="H121" s="463"/>
      <c r="I121" s="465"/>
      <c r="K121" s="463"/>
      <c r="L121" s="465"/>
      <c r="M121" s="465"/>
      <c r="N121" s="463"/>
      <c r="Q121" s="463"/>
      <c r="T121" s="1773" t="s">
        <v>2296</v>
      </c>
      <c r="U121" s="509"/>
    </row>
    <row r="122" spans="1:21">
      <c r="A122" s="514"/>
      <c r="B122" s="1774"/>
      <c r="C122" s="1775"/>
      <c r="D122" s="1775"/>
      <c r="E122" s="515"/>
      <c r="F122" s="514"/>
      <c r="G122" s="514"/>
      <c r="H122" s="518"/>
      <c r="I122" s="517"/>
      <c r="J122" s="517"/>
      <c r="K122" s="518"/>
      <c r="L122" s="517"/>
      <c r="M122" s="517"/>
      <c r="N122" s="518"/>
      <c r="O122" s="517"/>
      <c r="P122" s="517"/>
      <c r="Q122" s="518"/>
      <c r="R122" s="517"/>
      <c r="S122" s="517"/>
      <c r="T122" s="518"/>
      <c r="U122" s="509"/>
    </row>
    <row r="123" spans="1:21">
      <c r="A123" s="519" t="s">
        <v>2297</v>
      </c>
      <c r="B123" s="1776"/>
      <c r="C123" s="1777"/>
      <c r="D123" s="1777"/>
      <c r="E123" s="519"/>
      <c r="F123" s="519"/>
      <c r="G123" s="519"/>
      <c r="H123" s="507"/>
      <c r="I123" s="507"/>
      <c r="J123" s="507"/>
      <c r="K123" s="520"/>
      <c r="L123" s="520"/>
      <c r="M123" s="543"/>
      <c r="N123" s="520"/>
      <c r="O123" s="521"/>
      <c r="P123" s="507"/>
      <c r="Q123" s="507"/>
      <c r="R123" s="507"/>
      <c r="S123" s="507"/>
    </row>
    <row r="124" spans="1:21" ht="15">
      <c r="A124" s="468"/>
      <c r="B124" s="1758"/>
      <c r="C124" s="1778"/>
      <c r="D124" s="1778"/>
      <c r="E124" s="468"/>
      <c r="F124" s="468"/>
      <c r="G124" s="468"/>
      <c r="H124" s="474"/>
      <c r="I124" s="474"/>
      <c r="J124" s="474"/>
      <c r="K124" s="522"/>
      <c r="L124" s="522"/>
      <c r="M124" s="474"/>
      <c r="N124" s="474"/>
      <c r="O124" s="474"/>
      <c r="P124" s="474"/>
      <c r="Q124" s="474"/>
      <c r="R124" s="474"/>
      <c r="S124" s="474"/>
    </row>
    <row r="125" spans="1:21">
      <c r="A125" s="533"/>
      <c r="B125" s="1787"/>
      <c r="C125" s="1788"/>
      <c r="D125" s="533"/>
      <c r="E125" s="533"/>
      <c r="F125" s="533"/>
      <c r="G125" s="533"/>
    </row>
    <row r="126" spans="1:21">
      <c r="A126" s="533"/>
      <c r="B126" s="1787"/>
      <c r="C126" s="1788"/>
      <c r="D126" s="533"/>
      <c r="E126" s="533"/>
      <c r="F126" s="533"/>
      <c r="G126" s="533"/>
    </row>
    <row r="127" spans="1:21">
      <c r="A127" s="533"/>
      <c r="B127" s="1787"/>
      <c r="C127" s="1788"/>
      <c r="D127" s="533"/>
      <c r="E127" s="533"/>
      <c r="F127" s="533"/>
      <c r="G127" s="533"/>
    </row>
    <row r="128" spans="1:21">
      <c r="A128" s="533"/>
      <c r="B128" s="1787"/>
      <c r="C128" s="1788"/>
      <c r="D128" s="533"/>
      <c r="E128" s="533"/>
      <c r="F128" s="533"/>
      <c r="G128" s="533"/>
    </row>
    <row r="129" spans="1:7">
      <c r="A129" s="533"/>
      <c r="B129" s="1787"/>
      <c r="C129" s="1788"/>
      <c r="D129" s="533"/>
      <c r="E129" s="533"/>
      <c r="F129" s="533"/>
      <c r="G129" s="533"/>
    </row>
    <row r="130" spans="1:7">
      <c r="A130" s="533"/>
      <c r="B130" s="1787"/>
      <c r="C130" s="1788"/>
      <c r="D130" s="533"/>
      <c r="E130" s="533"/>
      <c r="F130" s="533"/>
      <c r="G130" s="533"/>
    </row>
    <row r="131" spans="1:7">
      <c r="A131" s="533"/>
      <c r="B131" s="1787"/>
      <c r="C131" s="1788"/>
      <c r="D131" s="533"/>
      <c r="E131" s="533"/>
      <c r="F131" s="533"/>
      <c r="G131" s="533"/>
    </row>
    <row r="132" spans="1:7">
      <c r="A132" s="533"/>
      <c r="B132" s="1787"/>
      <c r="C132" s="1788"/>
      <c r="D132" s="533"/>
      <c r="E132" s="533"/>
      <c r="F132" s="533"/>
      <c r="G132" s="533"/>
    </row>
    <row r="133" spans="1:7">
      <c r="A133" s="533"/>
      <c r="B133" s="1787"/>
      <c r="C133" s="1788"/>
      <c r="D133" s="533"/>
      <c r="E133" s="533"/>
      <c r="F133" s="533"/>
      <c r="G133" s="533"/>
    </row>
    <row r="134" spans="1:7">
      <c r="A134" s="533"/>
      <c r="B134" s="1787"/>
      <c r="C134" s="1788"/>
      <c r="D134" s="533"/>
      <c r="E134" s="533"/>
      <c r="F134" s="533"/>
      <c r="G134" s="533"/>
    </row>
    <row r="135" spans="1:7">
      <c r="A135" s="533"/>
      <c r="B135" s="1787"/>
      <c r="C135" s="1788"/>
      <c r="D135" s="533"/>
      <c r="E135" s="533"/>
      <c r="F135" s="533"/>
      <c r="G135" s="533"/>
    </row>
    <row r="136" spans="1:7">
      <c r="A136" s="533"/>
      <c r="B136" s="1787"/>
      <c r="C136" s="1788"/>
      <c r="D136" s="533"/>
      <c r="E136" s="533"/>
      <c r="F136" s="533"/>
      <c r="G136" s="533"/>
    </row>
    <row r="137" spans="1:7">
      <c r="A137" s="533"/>
      <c r="B137" s="1787"/>
      <c r="C137" s="1788"/>
      <c r="D137" s="533"/>
      <c r="E137" s="533"/>
      <c r="F137" s="533"/>
      <c r="G137" s="533"/>
    </row>
    <row r="138" spans="1:7">
      <c r="A138" s="533"/>
      <c r="B138" s="1787"/>
      <c r="C138" s="1788"/>
      <c r="D138" s="533"/>
      <c r="E138" s="533"/>
      <c r="F138" s="533"/>
      <c r="G138" s="533"/>
    </row>
    <row r="139" spans="1:7">
      <c r="A139" s="533"/>
      <c r="B139" s="1787"/>
      <c r="C139" s="1788"/>
      <c r="D139" s="533"/>
      <c r="E139" s="533"/>
      <c r="F139" s="533"/>
      <c r="G139" s="533"/>
    </row>
    <row r="140" spans="1:7">
      <c r="A140" s="533"/>
      <c r="B140" s="1787"/>
      <c r="C140" s="1788"/>
      <c r="D140" s="533"/>
      <c r="E140" s="533"/>
      <c r="F140" s="533"/>
      <c r="G140" s="533"/>
    </row>
    <row r="141" spans="1:7">
      <c r="A141" s="533"/>
      <c r="B141" s="1787"/>
      <c r="C141" s="1788"/>
      <c r="D141" s="533"/>
      <c r="E141" s="533"/>
      <c r="F141" s="533"/>
      <c r="G141" s="533"/>
    </row>
    <row r="142" spans="1:7">
      <c r="A142" s="533"/>
      <c r="B142" s="1787"/>
      <c r="C142" s="1788"/>
      <c r="D142" s="533"/>
      <c r="E142" s="533"/>
      <c r="F142" s="533"/>
      <c r="G142" s="533"/>
    </row>
    <row r="143" spans="1:7">
      <c r="A143" s="533"/>
      <c r="B143" s="1787"/>
      <c r="C143" s="1788"/>
      <c r="D143" s="533"/>
      <c r="E143" s="533"/>
      <c r="F143" s="533"/>
      <c r="G143" s="533"/>
    </row>
    <row r="144" spans="1:7">
      <c r="A144" s="533"/>
      <c r="B144" s="1787"/>
      <c r="C144" s="1788"/>
      <c r="D144" s="533"/>
      <c r="E144" s="533"/>
      <c r="F144" s="533"/>
      <c r="G144" s="533"/>
    </row>
    <row r="145" spans="1:7">
      <c r="A145" s="533"/>
      <c r="B145" s="1787"/>
      <c r="C145" s="1788"/>
      <c r="D145" s="533"/>
      <c r="E145" s="533"/>
      <c r="F145" s="533"/>
      <c r="G145" s="533"/>
    </row>
    <row r="146" spans="1:7">
      <c r="A146" s="533"/>
      <c r="B146" s="1787"/>
      <c r="C146" s="1788"/>
      <c r="D146" s="533"/>
      <c r="E146" s="533"/>
      <c r="F146" s="533"/>
      <c r="G146" s="533"/>
    </row>
    <row r="147" spans="1:7">
      <c r="A147" s="533"/>
      <c r="B147" s="1787"/>
      <c r="C147" s="1788"/>
      <c r="D147" s="533"/>
      <c r="E147" s="533"/>
      <c r="F147" s="533"/>
      <c r="G147" s="533"/>
    </row>
    <row r="148" spans="1:7">
      <c r="A148" s="533"/>
      <c r="B148" s="1787"/>
      <c r="C148" s="1788"/>
      <c r="D148" s="533"/>
      <c r="E148" s="533"/>
      <c r="F148" s="533"/>
      <c r="G148" s="533"/>
    </row>
    <row r="149" spans="1:7">
      <c r="A149" s="533"/>
      <c r="B149" s="1787"/>
      <c r="C149" s="1788"/>
      <c r="D149" s="533"/>
      <c r="E149" s="533"/>
      <c r="F149" s="533"/>
      <c r="G149" s="533"/>
    </row>
    <row r="150" spans="1:7">
      <c r="A150" s="533"/>
      <c r="B150" s="1787"/>
      <c r="C150" s="1788"/>
      <c r="D150" s="533"/>
      <c r="E150" s="533"/>
      <c r="F150" s="533"/>
      <c r="G150" s="533"/>
    </row>
    <row r="151" spans="1:7">
      <c r="A151" s="533"/>
      <c r="B151" s="1787"/>
      <c r="C151" s="1788"/>
      <c r="D151" s="533"/>
      <c r="E151" s="533"/>
      <c r="F151" s="533"/>
      <c r="G151" s="533"/>
    </row>
    <row r="152" spans="1:7">
      <c r="A152" s="533"/>
      <c r="B152" s="1787"/>
      <c r="C152" s="1788"/>
      <c r="D152" s="533"/>
      <c r="E152" s="533"/>
      <c r="F152" s="533"/>
      <c r="G152" s="533"/>
    </row>
    <row r="153" spans="1:7">
      <c r="A153" s="533"/>
      <c r="B153" s="1787"/>
      <c r="C153" s="1788"/>
      <c r="D153" s="533"/>
      <c r="E153" s="533"/>
      <c r="F153" s="533"/>
      <c r="G153" s="533"/>
    </row>
    <row r="154" spans="1:7">
      <c r="A154" s="533"/>
      <c r="B154" s="1787"/>
      <c r="C154" s="1788"/>
      <c r="D154" s="533"/>
      <c r="E154" s="533"/>
      <c r="F154" s="533"/>
      <c r="G154" s="533"/>
    </row>
    <row r="155" spans="1:7">
      <c r="A155" s="533"/>
      <c r="B155" s="1787"/>
      <c r="C155" s="1788"/>
      <c r="D155" s="533"/>
      <c r="E155" s="533"/>
      <c r="F155" s="533"/>
      <c r="G155" s="533"/>
    </row>
    <row r="156" spans="1:7">
      <c r="A156" s="533"/>
      <c r="B156" s="1787"/>
      <c r="C156" s="1788"/>
      <c r="D156" s="533"/>
      <c r="E156" s="533"/>
      <c r="F156" s="533"/>
      <c r="G156" s="533"/>
    </row>
    <row r="157" spans="1:7">
      <c r="A157" s="533"/>
      <c r="B157" s="1787"/>
      <c r="C157" s="1788"/>
      <c r="D157" s="533"/>
      <c r="E157" s="533"/>
      <c r="F157" s="533"/>
      <c r="G157" s="533"/>
    </row>
    <row r="158" spans="1:7">
      <c r="A158" s="533"/>
      <c r="B158" s="1787"/>
      <c r="C158" s="1788"/>
      <c r="D158" s="533"/>
      <c r="E158" s="533"/>
      <c r="F158" s="533"/>
      <c r="G158" s="533"/>
    </row>
    <row r="159" spans="1:7">
      <c r="A159" s="533"/>
      <c r="B159" s="1787"/>
      <c r="C159" s="1788"/>
      <c r="D159" s="533"/>
      <c r="E159" s="533"/>
      <c r="F159" s="533"/>
      <c r="G159" s="533"/>
    </row>
    <row r="160" spans="1:7">
      <c r="A160" s="533"/>
      <c r="B160" s="1787"/>
      <c r="C160" s="1788"/>
      <c r="D160" s="533"/>
      <c r="E160" s="533"/>
      <c r="F160" s="533"/>
      <c r="G160" s="533"/>
    </row>
    <row r="161" spans="1:7">
      <c r="A161" s="533"/>
      <c r="B161" s="1787"/>
      <c r="C161" s="1788"/>
      <c r="D161" s="533"/>
      <c r="E161" s="533"/>
      <c r="F161" s="533"/>
      <c r="G161" s="533"/>
    </row>
    <row r="162" spans="1:7">
      <c r="A162" s="533"/>
      <c r="B162" s="1787"/>
      <c r="C162" s="1788"/>
      <c r="D162" s="533"/>
      <c r="E162" s="533"/>
      <c r="F162" s="533"/>
      <c r="G162" s="533"/>
    </row>
    <row r="163" spans="1:7">
      <c r="A163" s="533"/>
      <c r="B163" s="1787"/>
      <c r="C163" s="1788"/>
      <c r="D163" s="533"/>
      <c r="E163" s="533"/>
      <c r="F163" s="533"/>
      <c r="G163" s="533"/>
    </row>
    <row r="164" spans="1:7">
      <c r="A164" s="533"/>
      <c r="B164" s="1787"/>
      <c r="C164" s="1788"/>
      <c r="D164" s="533"/>
      <c r="E164" s="533"/>
      <c r="F164" s="533"/>
      <c r="G164" s="533"/>
    </row>
    <row r="165" spans="1:7">
      <c r="A165" s="533"/>
      <c r="B165" s="1787"/>
      <c r="C165" s="1788"/>
      <c r="D165" s="533"/>
      <c r="E165" s="533"/>
      <c r="F165" s="533"/>
      <c r="G165" s="533"/>
    </row>
    <row r="166" spans="1:7">
      <c r="A166" s="533"/>
      <c r="B166" s="1787"/>
      <c r="C166" s="1788"/>
      <c r="D166" s="533"/>
      <c r="E166" s="533"/>
      <c r="F166" s="533"/>
      <c r="G166" s="533"/>
    </row>
    <row r="167" spans="1:7">
      <c r="A167" s="533"/>
      <c r="B167" s="1787"/>
      <c r="C167" s="1788"/>
      <c r="D167" s="533"/>
      <c r="E167" s="533"/>
      <c r="F167" s="533"/>
      <c r="G167" s="533"/>
    </row>
    <row r="168" spans="1:7">
      <c r="A168" s="533"/>
      <c r="B168" s="1787"/>
      <c r="C168" s="1788"/>
      <c r="D168" s="533"/>
      <c r="E168" s="533"/>
      <c r="F168" s="533"/>
      <c r="G168" s="533"/>
    </row>
    <row r="169" spans="1:7">
      <c r="A169" s="533"/>
      <c r="B169" s="1787"/>
      <c r="C169" s="1788"/>
      <c r="D169" s="533"/>
      <c r="E169" s="533"/>
      <c r="F169" s="533"/>
      <c r="G169" s="533"/>
    </row>
    <row r="170" spans="1:7">
      <c r="A170" s="533"/>
      <c r="B170" s="1787"/>
      <c r="C170" s="1788"/>
      <c r="D170" s="533"/>
      <c r="E170" s="533"/>
      <c r="F170" s="533"/>
      <c r="G170" s="533"/>
    </row>
    <row r="171" spans="1:7">
      <c r="A171" s="533"/>
      <c r="B171" s="1787"/>
      <c r="C171" s="1788"/>
      <c r="D171" s="533"/>
      <c r="E171" s="533"/>
      <c r="F171" s="533"/>
      <c r="G171" s="533"/>
    </row>
    <row r="172" spans="1:7">
      <c r="A172" s="533"/>
      <c r="B172" s="1787"/>
      <c r="C172" s="1788"/>
      <c r="D172" s="533"/>
      <c r="E172" s="533"/>
      <c r="F172" s="533"/>
      <c r="G172" s="533"/>
    </row>
    <row r="173" spans="1:7">
      <c r="A173" s="533"/>
      <c r="B173" s="1787"/>
      <c r="C173" s="1788"/>
      <c r="D173" s="533"/>
      <c r="E173" s="533"/>
      <c r="F173" s="533"/>
      <c r="G173" s="533"/>
    </row>
    <row r="174" spans="1:7">
      <c r="A174" s="533"/>
      <c r="B174" s="1787"/>
      <c r="C174" s="1788"/>
      <c r="D174" s="533"/>
      <c r="E174" s="533"/>
      <c r="F174" s="533"/>
      <c r="G174" s="533"/>
    </row>
    <row r="175" spans="1:7">
      <c r="A175" s="533"/>
      <c r="B175" s="1787"/>
      <c r="C175" s="1788"/>
      <c r="D175" s="533"/>
      <c r="E175" s="533"/>
      <c r="F175" s="533"/>
      <c r="G175" s="533"/>
    </row>
    <row r="176" spans="1:7">
      <c r="A176" s="533"/>
      <c r="B176" s="1787"/>
      <c r="C176" s="1788"/>
      <c r="D176" s="533"/>
      <c r="E176" s="533"/>
      <c r="F176" s="533"/>
      <c r="G176" s="533"/>
    </row>
    <row r="177" spans="1:7">
      <c r="A177" s="533"/>
      <c r="B177" s="1787"/>
      <c r="C177" s="1788"/>
      <c r="D177" s="533"/>
      <c r="E177" s="533"/>
      <c r="F177" s="533"/>
      <c r="G177" s="533"/>
    </row>
    <row r="178" spans="1:7">
      <c r="A178" s="533"/>
      <c r="B178" s="1787"/>
      <c r="C178" s="1788"/>
      <c r="D178" s="533"/>
      <c r="E178" s="533"/>
      <c r="F178" s="533"/>
      <c r="G178" s="533"/>
    </row>
    <row r="179" spans="1:7">
      <c r="A179" s="533"/>
      <c r="B179" s="1787"/>
      <c r="C179" s="1788"/>
      <c r="D179" s="533"/>
      <c r="E179" s="533"/>
      <c r="F179" s="533"/>
      <c r="G179" s="533"/>
    </row>
    <row r="180" spans="1:7">
      <c r="A180" s="533"/>
      <c r="B180" s="1787"/>
      <c r="C180" s="1788"/>
      <c r="D180" s="533"/>
      <c r="E180" s="533"/>
      <c r="F180" s="533"/>
      <c r="G180" s="533"/>
    </row>
    <row r="181" spans="1:7">
      <c r="A181" s="533"/>
      <c r="B181" s="1787"/>
      <c r="C181" s="1788"/>
      <c r="D181" s="533"/>
      <c r="E181" s="533"/>
      <c r="F181" s="533"/>
      <c r="G181" s="533"/>
    </row>
    <row r="182" spans="1:7">
      <c r="A182" s="533"/>
      <c r="B182" s="1787"/>
      <c r="C182" s="1788"/>
      <c r="D182" s="533"/>
      <c r="E182" s="533"/>
      <c r="F182" s="533"/>
      <c r="G182" s="533"/>
    </row>
    <row r="183" spans="1:7">
      <c r="A183" s="533"/>
      <c r="B183" s="1787"/>
      <c r="C183" s="1788"/>
      <c r="D183" s="533"/>
      <c r="E183" s="533"/>
      <c r="F183" s="533"/>
      <c r="G183" s="533"/>
    </row>
    <row r="184" spans="1:7">
      <c r="A184" s="533"/>
      <c r="B184" s="1787"/>
      <c r="C184" s="1788"/>
      <c r="D184" s="533"/>
      <c r="E184" s="533"/>
      <c r="F184" s="533"/>
      <c r="G184" s="533"/>
    </row>
    <row r="185" spans="1:7">
      <c r="A185" s="533"/>
      <c r="B185" s="1787"/>
      <c r="C185" s="1788"/>
      <c r="D185" s="533"/>
      <c r="E185" s="533"/>
      <c r="F185" s="533"/>
      <c r="G185" s="533"/>
    </row>
    <row r="186" spans="1:7">
      <c r="A186" s="533"/>
      <c r="B186" s="1787"/>
      <c r="C186" s="1788"/>
      <c r="D186" s="533"/>
      <c r="E186" s="533"/>
      <c r="F186" s="533"/>
      <c r="G186" s="533"/>
    </row>
    <row r="187" spans="1:7">
      <c r="A187" s="533"/>
      <c r="B187" s="1787"/>
      <c r="C187" s="1788"/>
      <c r="D187" s="533"/>
      <c r="E187" s="533"/>
      <c r="F187" s="533"/>
      <c r="G187" s="533"/>
    </row>
    <row r="188" spans="1:7">
      <c r="A188" s="533"/>
      <c r="B188" s="1787"/>
      <c r="C188" s="1788"/>
      <c r="D188" s="533"/>
      <c r="E188" s="533"/>
      <c r="F188" s="533"/>
      <c r="G188" s="533"/>
    </row>
    <row r="189" spans="1:7">
      <c r="A189" s="533"/>
      <c r="B189" s="1787"/>
      <c r="C189" s="1788"/>
      <c r="D189" s="533"/>
      <c r="E189" s="533"/>
      <c r="F189" s="533"/>
      <c r="G189" s="533"/>
    </row>
    <row r="190" spans="1:7">
      <c r="A190" s="533"/>
      <c r="B190" s="1787"/>
      <c r="C190" s="1788"/>
      <c r="D190" s="533"/>
      <c r="E190" s="533"/>
      <c r="F190" s="533"/>
      <c r="G190" s="533"/>
    </row>
    <row r="191" spans="1:7">
      <c r="A191" s="533"/>
      <c r="B191" s="1787"/>
      <c r="C191" s="1788"/>
      <c r="D191" s="533"/>
      <c r="E191" s="533"/>
      <c r="F191" s="533"/>
      <c r="G191" s="533"/>
    </row>
    <row r="192" spans="1:7">
      <c r="A192" s="533"/>
      <c r="B192" s="1787"/>
      <c r="C192" s="1788"/>
      <c r="D192" s="533"/>
      <c r="E192" s="533"/>
      <c r="F192" s="533"/>
      <c r="G192" s="533"/>
    </row>
    <row r="193" spans="1:7">
      <c r="A193" s="533"/>
      <c r="B193" s="1787"/>
      <c r="C193" s="1788"/>
      <c r="D193" s="533"/>
      <c r="E193" s="533"/>
      <c r="F193" s="533"/>
      <c r="G193" s="533"/>
    </row>
    <row r="194" spans="1:7">
      <c r="A194" s="533"/>
      <c r="B194" s="1787"/>
      <c r="C194" s="1788"/>
      <c r="D194" s="533"/>
      <c r="E194" s="533"/>
      <c r="F194" s="533"/>
      <c r="G194" s="533"/>
    </row>
    <row r="195" spans="1:7">
      <c r="A195" s="533"/>
      <c r="B195" s="1787"/>
      <c r="C195" s="1788"/>
      <c r="D195" s="533"/>
      <c r="E195" s="533"/>
      <c r="F195" s="533"/>
      <c r="G195" s="533"/>
    </row>
    <row r="196" spans="1:7">
      <c r="A196" s="533"/>
      <c r="B196" s="1787"/>
      <c r="C196" s="1788"/>
      <c r="D196" s="533"/>
      <c r="E196" s="533"/>
      <c r="F196" s="533"/>
      <c r="G196" s="533"/>
    </row>
    <row r="197" spans="1:7">
      <c r="A197" s="533"/>
      <c r="B197" s="1787"/>
      <c r="C197" s="1788"/>
      <c r="D197" s="533"/>
      <c r="E197" s="533"/>
      <c r="F197" s="533"/>
      <c r="G197" s="533"/>
    </row>
    <row r="198" spans="1:7">
      <c r="A198" s="533"/>
      <c r="B198" s="1787"/>
      <c r="C198" s="1788"/>
      <c r="D198" s="533"/>
      <c r="E198" s="533"/>
      <c r="F198" s="533"/>
      <c r="G198" s="533"/>
    </row>
    <row r="199" spans="1:7">
      <c r="A199" s="533"/>
      <c r="B199" s="1787"/>
      <c r="C199" s="1788"/>
      <c r="D199" s="533"/>
      <c r="E199" s="533"/>
      <c r="F199" s="533"/>
      <c r="G199" s="533"/>
    </row>
    <row r="200" spans="1:7">
      <c r="A200" s="533"/>
      <c r="B200" s="1787"/>
      <c r="C200" s="1788"/>
      <c r="D200" s="533"/>
      <c r="E200" s="533"/>
      <c r="F200" s="533"/>
      <c r="G200" s="533"/>
    </row>
    <row r="201" spans="1:7">
      <c r="A201" s="533"/>
      <c r="B201" s="1787"/>
      <c r="C201" s="1788"/>
      <c r="D201" s="533"/>
      <c r="E201" s="533"/>
      <c r="F201" s="533"/>
      <c r="G201" s="533"/>
    </row>
    <row r="202" spans="1:7">
      <c r="A202" s="533"/>
      <c r="B202" s="1787"/>
      <c r="C202" s="1788"/>
      <c r="D202" s="533"/>
      <c r="E202" s="533"/>
      <c r="F202" s="533"/>
      <c r="G202" s="533"/>
    </row>
    <row r="203" spans="1:7">
      <c r="A203" s="533"/>
      <c r="B203" s="1787"/>
      <c r="C203" s="1788"/>
      <c r="D203" s="533"/>
      <c r="E203" s="533"/>
      <c r="F203" s="533"/>
      <c r="G203" s="533"/>
    </row>
    <row r="204" spans="1:7">
      <c r="A204" s="533"/>
      <c r="B204" s="1787"/>
      <c r="C204" s="1788"/>
      <c r="D204" s="533"/>
      <c r="E204" s="533"/>
      <c r="F204" s="533"/>
      <c r="G204" s="533"/>
    </row>
    <row r="205" spans="1:7">
      <c r="A205" s="533"/>
      <c r="B205" s="1787"/>
      <c r="C205" s="1788"/>
      <c r="D205" s="533"/>
      <c r="E205" s="533"/>
      <c r="F205" s="533"/>
      <c r="G205" s="533"/>
    </row>
    <row r="206" spans="1:7">
      <c r="A206" s="533"/>
      <c r="B206" s="1787"/>
      <c r="C206" s="1788"/>
      <c r="D206" s="533"/>
      <c r="E206" s="533"/>
      <c r="F206" s="533"/>
      <c r="G206" s="533"/>
    </row>
    <row r="207" spans="1:7">
      <c r="A207" s="533"/>
      <c r="B207" s="1787"/>
      <c r="C207" s="1788"/>
      <c r="D207" s="533"/>
      <c r="E207" s="533"/>
      <c r="F207" s="533"/>
      <c r="G207" s="533"/>
    </row>
    <row r="208" spans="1:7">
      <c r="A208" s="533"/>
      <c r="B208" s="1787"/>
      <c r="C208" s="1788"/>
      <c r="D208" s="533"/>
      <c r="E208" s="533"/>
      <c r="F208" s="533"/>
      <c r="G208" s="533"/>
    </row>
    <row r="209" spans="1:7">
      <c r="A209" s="533"/>
      <c r="B209" s="1787"/>
      <c r="C209" s="1788"/>
      <c r="D209" s="533"/>
      <c r="E209" s="533"/>
      <c r="F209" s="533"/>
      <c r="G209" s="533"/>
    </row>
    <row r="210" spans="1:7">
      <c r="A210" s="533"/>
      <c r="B210" s="1787"/>
      <c r="C210" s="1788"/>
      <c r="D210" s="533"/>
      <c r="E210" s="533"/>
      <c r="F210" s="533"/>
      <c r="G210" s="533"/>
    </row>
    <row r="211" spans="1:7">
      <c r="A211" s="533"/>
      <c r="B211" s="1787"/>
      <c r="C211" s="1788"/>
      <c r="D211" s="533"/>
      <c r="E211" s="533"/>
      <c r="F211" s="533"/>
      <c r="G211" s="533"/>
    </row>
    <row r="212" spans="1:7">
      <c r="A212" s="533"/>
      <c r="B212" s="1787"/>
      <c r="C212" s="1788"/>
      <c r="D212" s="533"/>
      <c r="E212" s="533"/>
      <c r="F212" s="533"/>
      <c r="G212" s="533"/>
    </row>
    <row r="213" spans="1:7">
      <c r="A213" s="533"/>
      <c r="B213" s="1787"/>
      <c r="C213" s="1788"/>
      <c r="D213" s="533"/>
      <c r="E213" s="533"/>
      <c r="F213" s="533"/>
      <c r="G213" s="533"/>
    </row>
    <row r="214" spans="1:7">
      <c r="A214" s="533"/>
      <c r="B214" s="1787"/>
      <c r="C214" s="1788"/>
      <c r="D214" s="533"/>
      <c r="E214" s="533"/>
      <c r="F214" s="533"/>
      <c r="G214" s="533"/>
    </row>
    <row r="215" spans="1:7">
      <c r="A215" s="533"/>
      <c r="B215" s="1787"/>
      <c r="C215" s="1788"/>
      <c r="D215" s="533"/>
      <c r="E215" s="533"/>
      <c r="F215" s="533"/>
      <c r="G215" s="533"/>
    </row>
    <row r="216" spans="1:7">
      <c r="A216" s="533"/>
      <c r="B216" s="1787"/>
      <c r="C216" s="1788"/>
      <c r="D216" s="533"/>
      <c r="E216" s="533"/>
      <c r="F216" s="533"/>
      <c r="G216" s="533"/>
    </row>
    <row r="217" spans="1:7">
      <c r="A217" s="533"/>
      <c r="B217" s="1787"/>
      <c r="C217" s="1788"/>
      <c r="D217" s="533"/>
      <c r="E217" s="533"/>
      <c r="F217" s="533"/>
      <c r="G217" s="533"/>
    </row>
    <row r="218" spans="1:7">
      <c r="A218" s="533"/>
      <c r="B218" s="1787"/>
      <c r="C218" s="1788"/>
      <c r="D218" s="533"/>
      <c r="E218" s="533"/>
      <c r="F218" s="533"/>
      <c r="G218" s="533"/>
    </row>
    <row r="219" spans="1:7">
      <c r="A219" s="533"/>
      <c r="B219" s="1787"/>
      <c r="C219" s="1788"/>
      <c r="D219" s="533"/>
      <c r="E219" s="533"/>
      <c r="F219" s="533"/>
      <c r="G219" s="533"/>
    </row>
    <row r="220" spans="1:7">
      <c r="A220" s="533"/>
      <c r="B220" s="1787"/>
      <c r="C220" s="1788"/>
      <c r="D220" s="533"/>
      <c r="E220" s="533"/>
      <c r="F220" s="533"/>
      <c r="G220" s="533"/>
    </row>
    <row r="221" spans="1:7">
      <c r="A221" s="533"/>
      <c r="B221" s="1787"/>
      <c r="C221" s="1788"/>
      <c r="D221" s="533"/>
      <c r="E221" s="533"/>
      <c r="F221" s="533"/>
      <c r="G221" s="533"/>
    </row>
    <row r="222" spans="1:7">
      <c r="A222" s="533"/>
      <c r="B222" s="1787"/>
      <c r="C222" s="1788"/>
      <c r="D222" s="533"/>
      <c r="E222" s="533"/>
      <c r="F222" s="533"/>
      <c r="G222" s="533"/>
    </row>
    <row r="223" spans="1:7">
      <c r="A223" s="533"/>
      <c r="B223" s="1787"/>
      <c r="C223" s="1788"/>
      <c r="D223" s="533"/>
      <c r="E223" s="533"/>
      <c r="F223" s="533"/>
      <c r="G223" s="533"/>
    </row>
    <row r="224" spans="1:7">
      <c r="A224" s="533"/>
      <c r="B224" s="1787"/>
      <c r="C224" s="1788"/>
      <c r="D224" s="533"/>
      <c r="E224" s="533"/>
      <c r="F224" s="533"/>
      <c r="G224" s="533"/>
    </row>
    <row r="225" spans="1:7">
      <c r="A225" s="533"/>
      <c r="B225" s="1787"/>
      <c r="C225" s="1788"/>
      <c r="D225" s="533"/>
      <c r="E225" s="533"/>
      <c r="F225" s="533"/>
      <c r="G225" s="533"/>
    </row>
    <row r="226" spans="1:7">
      <c r="A226" s="533"/>
      <c r="B226" s="1787"/>
      <c r="C226" s="1788"/>
      <c r="D226" s="533"/>
      <c r="E226" s="533"/>
      <c r="F226" s="533"/>
      <c r="G226" s="533"/>
    </row>
    <row r="227" spans="1:7">
      <c r="A227" s="533"/>
      <c r="B227" s="1787"/>
      <c r="C227" s="1788"/>
      <c r="D227" s="533"/>
      <c r="E227" s="533"/>
      <c r="F227" s="533"/>
      <c r="G227" s="533"/>
    </row>
    <row r="228" spans="1:7">
      <c r="A228" s="533"/>
      <c r="B228" s="1787"/>
      <c r="C228" s="1788"/>
      <c r="D228" s="533"/>
      <c r="E228" s="533"/>
      <c r="F228" s="533"/>
      <c r="G228" s="533"/>
    </row>
    <row r="229" spans="1:7">
      <c r="A229" s="533"/>
      <c r="B229" s="1787"/>
      <c r="C229" s="1788"/>
      <c r="D229" s="533"/>
      <c r="E229" s="533"/>
      <c r="F229" s="533"/>
      <c r="G229" s="533"/>
    </row>
    <row r="230" spans="1:7">
      <c r="A230" s="533"/>
      <c r="B230" s="1787"/>
      <c r="C230" s="1788"/>
      <c r="D230" s="533"/>
      <c r="E230" s="533"/>
      <c r="F230" s="533"/>
      <c r="G230" s="533"/>
    </row>
    <row r="231" spans="1:7">
      <c r="A231" s="533"/>
      <c r="B231" s="1787"/>
      <c r="C231" s="1788"/>
      <c r="D231" s="533"/>
      <c r="E231" s="533"/>
      <c r="F231" s="533"/>
      <c r="G231" s="533"/>
    </row>
    <row r="232" spans="1:7">
      <c r="A232" s="533"/>
      <c r="B232" s="1787"/>
      <c r="C232" s="1788"/>
      <c r="D232" s="533"/>
      <c r="E232" s="533"/>
      <c r="F232" s="533"/>
      <c r="G232" s="533"/>
    </row>
    <row r="233" spans="1:7">
      <c r="A233" s="533"/>
      <c r="B233" s="1787"/>
      <c r="C233" s="1788"/>
      <c r="D233" s="533"/>
      <c r="E233" s="533"/>
      <c r="F233" s="533"/>
      <c r="G233" s="533"/>
    </row>
    <row r="234" spans="1:7">
      <c r="A234" s="533"/>
      <c r="B234" s="1787"/>
      <c r="C234" s="1788"/>
      <c r="D234" s="533"/>
      <c r="E234" s="533"/>
      <c r="F234" s="533"/>
      <c r="G234" s="533"/>
    </row>
    <row r="235" spans="1:7">
      <c r="A235" s="533"/>
      <c r="B235" s="1787"/>
      <c r="C235" s="1788"/>
      <c r="D235" s="533"/>
      <c r="E235" s="533"/>
      <c r="F235" s="533"/>
      <c r="G235" s="533"/>
    </row>
    <row r="236" spans="1:7">
      <c r="A236" s="533"/>
      <c r="B236" s="1787"/>
      <c r="C236" s="1788"/>
      <c r="D236" s="533"/>
      <c r="E236" s="533"/>
      <c r="F236" s="533"/>
      <c r="G236" s="533"/>
    </row>
    <row r="237" spans="1:7">
      <c r="A237" s="533"/>
      <c r="B237" s="1787"/>
      <c r="C237" s="1788"/>
      <c r="D237" s="533"/>
      <c r="E237" s="533"/>
      <c r="F237" s="533"/>
      <c r="G237" s="533"/>
    </row>
    <row r="238" spans="1:7">
      <c r="A238" s="533"/>
      <c r="B238" s="1787"/>
      <c r="C238" s="1788"/>
      <c r="D238" s="533"/>
      <c r="E238" s="533"/>
      <c r="F238" s="533"/>
      <c r="G238" s="533"/>
    </row>
    <row r="239" spans="1:7">
      <c r="A239" s="533"/>
      <c r="B239" s="1787"/>
      <c r="C239" s="1788"/>
      <c r="D239" s="533"/>
      <c r="E239" s="533"/>
      <c r="F239" s="533"/>
      <c r="G239" s="533"/>
    </row>
    <row r="240" spans="1:7">
      <c r="A240" s="533"/>
      <c r="B240" s="1787"/>
      <c r="C240" s="1788"/>
      <c r="D240" s="533"/>
      <c r="E240" s="533"/>
      <c r="F240" s="533"/>
      <c r="G240" s="533"/>
    </row>
    <row r="241" spans="1:7">
      <c r="A241" s="533"/>
      <c r="B241" s="1787"/>
      <c r="C241" s="1788"/>
      <c r="D241" s="533"/>
      <c r="E241" s="533"/>
      <c r="F241" s="533"/>
      <c r="G241" s="533"/>
    </row>
    <row r="242" spans="1:7">
      <c r="A242" s="533"/>
      <c r="B242" s="1787"/>
      <c r="C242" s="1788"/>
      <c r="D242" s="533"/>
      <c r="E242" s="533"/>
      <c r="F242" s="533"/>
      <c r="G242" s="533"/>
    </row>
    <row r="243" spans="1:7">
      <c r="A243" s="533"/>
      <c r="B243" s="1787"/>
      <c r="C243" s="1788"/>
      <c r="D243" s="533"/>
      <c r="E243" s="533"/>
      <c r="F243" s="533"/>
      <c r="G243" s="533"/>
    </row>
    <row r="244" spans="1:7">
      <c r="A244" s="533"/>
      <c r="B244" s="1787"/>
      <c r="C244" s="1788"/>
      <c r="D244" s="533"/>
      <c r="E244" s="533"/>
      <c r="F244" s="533"/>
      <c r="G244" s="533"/>
    </row>
    <row r="245" spans="1:7">
      <c r="A245" s="533"/>
      <c r="B245" s="1787"/>
      <c r="C245" s="1788"/>
      <c r="D245" s="533"/>
      <c r="E245" s="533"/>
      <c r="F245" s="533"/>
      <c r="G245" s="533"/>
    </row>
    <row r="246" spans="1:7">
      <c r="A246" s="533"/>
      <c r="B246" s="1787"/>
      <c r="C246" s="1788"/>
      <c r="D246" s="533"/>
      <c r="E246" s="533"/>
      <c r="F246" s="533"/>
      <c r="G246" s="533"/>
    </row>
    <row r="247" spans="1:7">
      <c r="A247" s="533"/>
      <c r="B247" s="1787"/>
      <c r="C247" s="1788"/>
      <c r="D247" s="533"/>
      <c r="E247" s="533"/>
      <c r="F247" s="533"/>
      <c r="G247" s="533"/>
    </row>
    <row r="248" spans="1:7">
      <c r="A248" s="533"/>
      <c r="B248" s="1787"/>
      <c r="C248" s="1788"/>
      <c r="D248" s="533"/>
      <c r="E248" s="533"/>
      <c r="F248" s="533"/>
      <c r="G248" s="533"/>
    </row>
    <row r="249" spans="1:7">
      <c r="A249" s="533"/>
      <c r="B249" s="1787"/>
      <c r="C249" s="1788"/>
      <c r="D249" s="533"/>
      <c r="E249" s="533"/>
      <c r="F249" s="533"/>
      <c r="G249" s="533"/>
    </row>
    <row r="250" spans="1:7">
      <c r="A250" s="533"/>
      <c r="B250" s="1787"/>
      <c r="C250" s="1788"/>
      <c r="D250" s="533"/>
      <c r="E250" s="533"/>
      <c r="F250" s="533"/>
      <c r="G250" s="533"/>
    </row>
    <row r="251" spans="1:7">
      <c r="A251" s="533"/>
      <c r="B251" s="1787"/>
      <c r="C251" s="1788"/>
      <c r="D251" s="533"/>
      <c r="E251" s="533"/>
      <c r="F251" s="533"/>
      <c r="G251" s="533"/>
    </row>
    <row r="252" spans="1:7">
      <c r="A252" s="533"/>
      <c r="B252" s="1787"/>
      <c r="C252" s="1788"/>
      <c r="D252" s="533"/>
      <c r="E252" s="533"/>
      <c r="F252" s="533"/>
      <c r="G252" s="533"/>
    </row>
    <row r="253" spans="1:7">
      <c r="A253" s="533"/>
      <c r="B253" s="1787"/>
      <c r="C253" s="1788"/>
      <c r="D253" s="533"/>
      <c r="E253" s="533"/>
      <c r="F253" s="533"/>
      <c r="G253" s="533"/>
    </row>
    <row r="254" spans="1:7">
      <c r="A254" s="533"/>
      <c r="B254" s="1787"/>
      <c r="C254" s="1788"/>
      <c r="D254" s="533"/>
      <c r="E254" s="533"/>
      <c r="F254" s="533"/>
      <c r="G254" s="533"/>
    </row>
    <row r="255" spans="1:7">
      <c r="A255" s="533"/>
      <c r="B255" s="1787"/>
      <c r="C255" s="1788"/>
      <c r="D255" s="533"/>
      <c r="E255" s="533"/>
      <c r="F255" s="533"/>
      <c r="G255" s="533"/>
    </row>
    <row r="256" spans="1:7">
      <c r="A256" s="533"/>
      <c r="B256" s="1787"/>
      <c r="C256" s="1788"/>
      <c r="D256" s="533"/>
      <c r="E256" s="533"/>
      <c r="F256" s="533"/>
      <c r="G256" s="533"/>
    </row>
    <row r="257" spans="1:7">
      <c r="A257" s="533"/>
      <c r="B257" s="1787"/>
      <c r="C257" s="1788"/>
      <c r="D257" s="533"/>
      <c r="E257" s="533"/>
      <c r="F257" s="533"/>
      <c r="G257" s="533"/>
    </row>
    <row r="258" spans="1:7">
      <c r="A258" s="533"/>
      <c r="B258" s="1787"/>
      <c r="C258" s="1788"/>
      <c r="D258" s="533"/>
      <c r="E258" s="533"/>
      <c r="F258" s="533"/>
      <c r="G258" s="533"/>
    </row>
    <row r="259" spans="1:7">
      <c r="A259" s="533"/>
      <c r="B259" s="1787"/>
      <c r="C259" s="1788"/>
      <c r="D259" s="533"/>
      <c r="E259" s="533"/>
      <c r="F259" s="533"/>
      <c r="G259" s="533"/>
    </row>
    <row r="260" spans="1:7">
      <c r="A260" s="533"/>
      <c r="B260" s="1787"/>
      <c r="C260" s="1788"/>
      <c r="D260" s="533"/>
      <c r="E260" s="533"/>
      <c r="F260" s="533"/>
      <c r="G260" s="533"/>
    </row>
    <row r="261" spans="1:7">
      <c r="A261" s="533"/>
      <c r="B261" s="1787"/>
      <c r="C261" s="1788"/>
      <c r="D261" s="533"/>
      <c r="E261" s="533"/>
      <c r="F261" s="533"/>
      <c r="G261" s="533"/>
    </row>
    <row r="262" spans="1:7">
      <c r="A262" s="533"/>
      <c r="B262" s="1787"/>
      <c r="C262" s="1788"/>
      <c r="D262" s="533"/>
      <c r="E262" s="533"/>
      <c r="F262" s="533"/>
      <c r="G262" s="533"/>
    </row>
    <row r="263" spans="1:7">
      <c r="A263" s="533"/>
      <c r="B263" s="1787"/>
      <c r="C263" s="1788"/>
      <c r="D263" s="533"/>
      <c r="E263" s="533"/>
      <c r="F263" s="533"/>
      <c r="G263" s="533"/>
    </row>
    <row r="264" spans="1:7">
      <c r="A264" s="533"/>
      <c r="B264" s="1787"/>
      <c r="C264" s="1788"/>
      <c r="D264" s="533"/>
      <c r="E264" s="533"/>
      <c r="F264" s="533"/>
      <c r="G264" s="533"/>
    </row>
    <row r="265" spans="1:7">
      <c r="A265" s="533"/>
      <c r="B265" s="1787"/>
      <c r="C265" s="1788"/>
      <c r="D265" s="533"/>
      <c r="E265" s="533"/>
      <c r="F265" s="533"/>
      <c r="G265" s="533"/>
    </row>
    <row r="266" spans="1:7">
      <c r="A266" s="533"/>
      <c r="B266" s="1787"/>
      <c r="C266" s="1788"/>
      <c r="D266" s="533"/>
      <c r="E266" s="533"/>
      <c r="F266" s="533"/>
      <c r="G266" s="533"/>
    </row>
    <row r="267" spans="1:7">
      <c r="A267" s="533"/>
      <c r="B267" s="1787"/>
      <c r="C267" s="1788"/>
      <c r="D267" s="533"/>
      <c r="E267" s="533"/>
      <c r="F267" s="533"/>
      <c r="G267" s="533"/>
    </row>
    <row r="268" spans="1:7">
      <c r="A268" s="533"/>
      <c r="B268" s="1787"/>
      <c r="C268" s="1788"/>
      <c r="D268" s="533"/>
      <c r="E268" s="533"/>
      <c r="F268" s="533"/>
      <c r="G268" s="533"/>
    </row>
    <row r="269" spans="1:7">
      <c r="A269" s="533"/>
      <c r="B269" s="1787"/>
      <c r="C269" s="1788"/>
      <c r="D269" s="533"/>
      <c r="E269" s="533"/>
      <c r="F269" s="533"/>
      <c r="G269" s="533"/>
    </row>
    <row r="270" spans="1:7">
      <c r="A270" s="533"/>
      <c r="B270" s="1787"/>
      <c r="C270" s="1788"/>
      <c r="D270" s="533"/>
      <c r="E270" s="533"/>
      <c r="F270" s="533"/>
      <c r="G270" s="533"/>
    </row>
    <row r="271" spans="1:7">
      <c r="A271" s="533"/>
      <c r="B271" s="1787"/>
      <c r="C271" s="1788"/>
      <c r="D271" s="533"/>
      <c r="E271" s="533"/>
      <c r="F271" s="533"/>
      <c r="G271" s="533"/>
    </row>
    <row r="272" spans="1:7">
      <c r="A272" s="533"/>
      <c r="B272" s="1787"/>
      <c r="C272" s="1788"/>
      <c r="D272" s="533"/>
      <c r="E272" s="533"/>
      <c r="F272" s="533"/>
      <c r="G272" s="533"/>
    </row>
    <row r="273" spans="1:7">
      <c r="A273" s="533"/>
      <c r="B273" s="1787"/>
      <c r="C273" s="1788"/>
      <c r="D273" s="533"/>
      <c r="E273" s="533"/>
      <c r="F273" s="533"/>
      <c r="G273" s="533"/>
    </row>
    <row r="274" spans="1:7">
      <c r="A274" s="533"/>
      <c r="B274" s="1787"/>
      <c r="C274" s="1788"/>
      <c r="D274" s="533"/>
      <c r="E274" s="533"/>
      <c r="F274" s="533"/>
      <c r="G274" s="533"/>
    </row>
    <row r="275" spans="1:7">
      <c r="A275" s="533"/>
      <c r="B275" s="1787"/>
      <c r="C275" s="1788"/>
      <c r="D275" s="533"/>
      <c r="E275" s="533"/>
      <c r="F275" s="533"/>
      <c r="G275" s="533"/>
    </row>
    <row r="276" spans="1:7">
      <c r="A276" s="533"/>
      <c r="B276" s="1787"/>
      <c r="C276" s="1788"/>
      <c r="D276" s="533"/>
      <c r="E276" s="533"/>
      <c r="F276" s="533"/>
      <c r="G276" s="533"/>
    </row>
    <row r="277" spans="1:7">
      <c r="A277" s="533"/>
      <c r="B277" s="1787"/>
      <c r="C277" s="1788"/>
      <c r="D277" s="533"/>
      <c r="E277" s="533"/>
      <c r="F277" s="533"/>
      <c r="G277" s="533"/>
    </row>
    <row r="278" spans="1:7">
      <c r="A278" s="533"/>
      <c r="B278" s="1787"/>
      <c r="C278" s="1788"/>
      <c r="D278" s="533"/>
      <c r="E278" s="533"/>
      <c r="F278" s="533"/>
      <c r="G278" s="533"/>
    </row>
    <row r="279" spans="1:7">
      <c r="A279" s="533"/>
      <c r="B279" s="1787"/>
      <c r="C279" s="1788"/>
      <c r="D279" s="533"/>
      <c r="E279" s="533"/>
      <c r="F279" s="533"/>
      <c r="G279" s="533"/>
    </row>
    <row r="280" spans="1:7">
      <c r="A280" s="533"/>
      <c r="B280" s="1787"/>
      <c r="C280" s="1788"/>
      <c r="D280" s="533"/>
      <c r="E280" s="533"/>
      <c r="F280" s="533"/>
      <c r="G280" s="533"/>
    </row>
    <row r="281" spans="1:7">
      <c r="A281" s="533"/>
      <c r="B281" s="1787"/>
      <c r="C281" s="1788"/>
      <c r="D281" s="533"/>
      <c r="E281" s="533"/>
      <c r="F281" s="533"/>
      <c r="G281" s="533"/>
    </row>
    <row r="282" spans="1:7">
      <c r="A282" s="533"/>
      <c r="B282" s="1787"/>
      <c r="C282" s="1788"/>
      <c r="D282" s="533"/>
      <c r="E282" s="533"/>
      <c r="F282" s="533"/>
      <c r="G282" s="533"/>
    </row>
    <row r="283" spans="1:7">
      <c r="A283" s="533"/>
      <c r="B283" s="1787"/>
      <c r="C283" s="1788"/>
      <c r="D283" s="533"/>
      <c r="E283" s="533"/>
      <c r="F283" s="533"/>
      <c r="G283" s="533"/>
    </row>
    <row r="284" spans="1:7">
      <c r="A284" s="533"/>
      <c r="B284" s="1787"/>
      <c r="C284" s="1788"/>
      <c r="D284" s="533"/>
      <c r="E284" s="533"/>
      <c r="F284" s="533"/>
      <c r="G284" s="533"/>
    </row>
    <row r="285" spans="1:7">
      <c r="A285" s="533"/>
      <c r="B285" s="1787"/>
      <c r="C285" s="1788"/>
      <c r="D285" s="533"/>
      <c r="E285" s="533"/>
      <c r="F285" s="533"/>
      <c r="G285" s="533"/>
    </row>
    <row r="286" spans="1:7">
      <c r="A286" s="533"/>
      <c r="B286" s="1787"/>
      <c r="C286" s="1788"/>
      <c r="D286" s="533"/>
      <c r="E286" s="533"/>
      <c r="F286" s="533"/>
      <c r="G286" s="533"/>
    </row>
    <row r="287" spans="1:7">
      <c r="A287" s="533"/>
      <c r="B287" s="1787"/>
      <c r="C287" s="1788"/>
      <c r="D287" s="533"/>
      <c r="E287" s="533"/>
      <c r="F287" s="533"/>
      <c r="G287" s="533"/>
    </row>
    <row r="288" spans="1:7">
      <c r="A288" s="533"/>
      <c r="B288" s="1787"/>
      <c r="C288" s="1788"/>
      <c r="D288" s="533"/>
      <c r="E288" s="533"/>
      <c r="F288" s="533"/>
      <c r="G288" s="533"/>
    </row>
    <row r="289" spans="1:7">
      <c r="A289" s="533"/>
      <c r="B289" s="1787"/>
      <c r="C289" s="1788"/>
      <c r="D289" s="533"/>
      <c r="E289" s="533"/>
      <c r="F289" s="533"/>
      <c r="G289" s="533"/>
    </row>
    <row r="290" spans="1:7">
      <c r="A290" s="533"/>
      <c r="B290" s="1787"/>
      <c r="C290" s="1788"/>
      <c r="D290" s="533"/>
      <c r="E290" s="533"/>
      <c r="F290" s="533"/>
      <c r="G290" s="533"/>
    </row>
    <row r="291" spans="1:7">
      <c r="A291" s="533"/>
      <c r="B291" s="1787"/>
      <c r="C291" s="1788"/>
      <c r="D291" s="533"/>
      <c r="E291" s="533"/>
      <c r="F291" s="533"/>
      <c r="G291" s="533"/>
    </row>
    <row r="292" spans="1:7">
      <c r="A292" s="533"/>
      <c r="B292" s="1787"/>
      <c r="C292" s="1788"/>
      <c r="D292" s="533"/>
      <c r="E292" s="533"/>
      <c r="F292" s="533"/>
      <c r="G292" s="533"/>
    </row>
    <row r="293" spans="1:7">
      <c r="A293" s="533"/>
      <c r="B293" s="1787"/>
      <c r="C293" s="1788"/>
      <c r="D293" s="533"/>
      <c r="E293" s="533"/>
      <c r="F293" s="533"/>
      <c r="G293" s="533"/>
    </row>
    <row r="294" spans="1:7">
      <c r="A294" s="533"/>
      <c r="B294" s="1787"/>
      <c r="C294" s="1788"/>
      <c r="D294" s="533"/>
      <c r="E294" s="533"/>
      <c r="F294" s="533"/>
      <c r="G294" s="533"/>
    </row>
    <row r="295" spans="1:7">
      <c r="A295" s="533"/>
      <c r="B295" s="1787"/>
      <c r="C295" s="1788"/>
      <c r="D295" s="533"/>
      <c r="E295" s="533"/>
      <c r="F295" s="533"/>
      <c r="G295" s="533"/>
    </row>
    <row r="296" spans="1:7">
      <c r="A296" s="533"/>
      <c r="B296" s="1787"/>
      <c r="C296" s="1788"/>
      <c r="D296" s="533"/>
      <c r="E296" s="533"/>
      <c r="F296" s="533"/>
      <c r="G296" s="533"/>
    </row>
    <row r="297" spans="1:7">
      <c r="A297" s="533"/>
      <c r="B297" s="1787"/>
      <c r="C297" s="1788"/>
      <c r="D297" s="533"/>
      <c r="E297" s="533"/>
      <c r="F297" s="533"/>
      <c r="G297" s="533"/>
    </row>
    <row r="298" spans="1:7">
      <c r="A298" s="533"/>
      <c r="B298" s="1787"/>
      <c r="C298" s="1788"/>
      <c r="D298" s="533"/>
      <c r="E298" s="533"/>
      <c r="F298" s="533"/>
      <c r="G298" s="533"/>
    </row>
    <row r="299" spans="1:7">
      <c r="A299" s="533"/>
      <c r="B299" s="1787"/>
      <c r="C299" s="1788"/>
      <c r="D299" s="533"/>
      <c r="E299" s="533"/>
      <c r="F299" s="533"/>
      <c r="G299" s="533"/>
    </row>
    <row r="300" spans="1:7">
      <c r="A300" s="533"/>
      <c r="B300" s="1787"/>
      <c r="C300" s="1788"/>
      <c r="D300" s="533"/>
      <c r="E300" s="533"/>
      <c r="F300" s="533"/>
      <c r="G300" s="533"/>
    </row>
    <row r="301" spans="1:7">
      <c r="A301" s="533"/>
      <c r="B301" s="1787"/>
      <c r="C301" s="1788"/>
      <c r="D301" s="533"/>
      <c r="E301" s="533"/>
      <c r="F301" s="533"/>
      <c r="G301" s="533"/>
    </row>
    <row r="302" spans="1:7">
      <c r="A302" s="533"/>
      <c r="B302" s="1787"/>
      <c r="C302" s="1788"/>
      <c r="D302" s="533"/>
      <c r="E302" s="533"/>
      <c r="F302" s="533"/>
      <c r="G302" s="533"/>
    </row>
    <row r="303" spans="1:7">
      <c r="A303" s="533"/>
      <c r="B303" s="1787"/>
      <c r="C303" s="1788"/>
      <c r="D303" s="533"/>
      <c r="E303" s="533"/>
      <c r="F303" s="533"/>
      <c r="G303" s="533"/>
    </row>
    <row r="304" spans="1:7">
      <c r="A304" s="533"/>
      <c r="B304" s="1787"/>
      <c r="C304" s="1788"/>
      <c r="D304" s="533"/>
      <c r="E304" s="533"/>
      <c r="F304" s="533"/>
      <c r="G304" s="533"/>
    </row>
    <row r="305" spans="1:7">
      <c r="A305" s="533"/>
      <c r="B305" s="1787"/>
      <c r="C305" s="1788"/>
      <c r="D305" s="533"/>
      <c r="E305" s="533"/>
      <c r="F305" s="533"/>
      <c r="G305" s="533"/>
    </row>
    <row r="306" spans="1:7">
      <c r="A306" s="533"/>
      <c r="B306" s="1787"/>
      <c r="C306" s="1788"/>
      <c r="D306" s="533"/>
      <c r="E306" s="533"/>
      <c r="F306" s="533"/>
      <c r="G306" s="533"/>
    </row>
    <row r="307" spans="1:7">
      <c r="A307" s="533"/>
      <c r="B307" s="1787"/>
      <c r="C307" s="1788"/>
      <c r="D307" s="533"/>
      <c r="E307" s="533"/>
      <c r="F307" s="533"/>
      <c r="G307" s="533"/>
    </row>
    <row r="308" spans="1:7">
      <c r="A308" s="533"/>
      <c r="B308" s="1787"/>
      <c r="C308" s="1788"/>
      <c r="D308" s="533"/>
      <c r="E308" s="533"/>
      <c r="F308" s="533"/>
      <c r="G308" s="533"/>
    </row>
    <row r="309" spans="1:7">
      <c r="A309" s="533"/>
      <c r="B309" s="1787"/>
      <c r="C309" s="1788"/>
      <c r="D309" s="533"/>
      <c r="E309" s="533"/>
      <c r="F309" s="533"/>
      <c r="G309" s="533"/>
    </row>
    <row r="310" spans="1:7">
      <c r="A310" s="533"/>
      <c r="B310" s="1787"/>
      <c r="C310" s="1788"/>
      <c r="D310" s="533"/>
      <c r="E310" s="533"/>
      <c r="F310" s="533"/>
      <c r="G310" s="533"/>
    </row>
    <row r="311" spans="1:7">
      <c r="A311" s="533"/>
      <c r="B311" s="1787"/>
      <c r="C311" s="1788"/>
      <c r="D311" s="533"/>
      <c r="E311" s="533"/>
      <c r="F311" s="533"/>
      <c r="G311" s="533"/>
    </row>
    <row r="312" spans="1:7">
      <c r="A312" s="533"/>
      <c r="B312" s="1787"/>
      <c r="C312" s="1788"/>
      <c r="D312" s="533"/>
      <c r="E312" s="533"/>
      <c r="F312" s="533"/>
      <c r="G312" s="533"/>
    </row>
    <row r="313" spans="1:7">
      <c r="A313" s="533"/>
      <c r="B313" s="1787"/>
      <c r="C313" s="1788"/>
      <c r="D313" s="533"/>
      <c r="E313" s="533"/>
      <c r="F313" s="533"/>
      <c r="G313" s="533"/>
    </row>
    <row r="314" spans="1:7">
      <c r="A314" s="533"/>
      <c r="B314" s="1787"/>
      <c r="C314" s="1788"/>
      <c r="D314" s="533"/>
      <c r="E314" s="533"/>
      <c r="F314" s="533"/>
      <c r="G314" s="533"/>
    </row>
    <row r="315" spans="1:7">
      <c r="A315" s="533"/>
      <c r="B315" s="1787"/>
      <c r="C315" s="1788"/>
      <c r="D315" s="533"/>
      <c r="E315" s="533"/>
      <c r="F315" s="533"/>
      <c r="G315" s="533"/>
    </row>
    <row r="316" spans="1:7">
      <c r="A316" s="533"/>
      <c r="B316" s="1787"/>
      <c r="C316" s="1788"/>
      <c r="D316" s="533"/>
      <c r="E316" s="533"/>
      <c r="F316" s="533"/>
      <c r="G316" s="533"/>
    </row>
    <row r="317" spans="1:7">
      <c r="A317" s="533"/>
      <c r="B317" s="1787"/>
      <c r="C317" s="1788"/>
      <c r="D317" s="533"/>
      <c r="E317" s="533"/>
      <c r="F317" s="533"/>
      <c r="G317" s="533"/>
    </row>
    <row r="318" spans="1:7">
      <c r="A318" s="533"/>
      <c r="B318" s="1787"/>
      <c r="C318" s="1788"/>
      <c r="D318" s="533"/>
      <c r="E318" s="533"/>
      <c r="F318" s="533"/>
      <c r="G318" s="533"/>
    </row>
    <row r="319" spans="1:7">
      <c r="A319" s="533"/>
      <c r="B319" s="1787"/>
      <c r="C319" s="1788"/>
      <c r="D319" s="533"/>
      <c r="E319" s="533"/>
      <c r="F319" s="533"/>
      <c r="G319" s="533"/>
    </row>
    <row r="320" spans="1:7">
      <c r="A320" s="533"/>
      <c r="B320" s="1787"/>
      <c r="C320" s="1788"/>
      <c r="D320" s="533"/>
      <c r="E320" s="533"/>
      <c r="F320" s="533"/>
      <c r="G320" s="533"/>
    </row>
    <row r="321" spans="1:7">
      <c r="A321" s="533"/>
      <c r="B321" s="1787"/>
      <c r="C321" s="1788"/>
      <c r="D321" s="533"/>
      <c r="E321" s="533"/>
      <c r="F321" s="533"/>
      <c r="G321" s="533"/>
    </row>
    <row r="322" spans="1:7">
      <c r="A322" s="533"/>
      <c r="B322" s="1787"/>
      <c r="C322" s="1788"/>
      <c r="D322" s="533"/>
      <c r="E322" s="533"/>
      <c r="F322" s="533"/>
      <c r="G322" s="533"/>
    </row>
    <row r="323" spans="1:7">
      <c r="A323" s="533"/>
      <c r="B323" s="1787"/>
      <c r="C323" s="1788"/>
      <c r="D323" s="533"/>
      <c r="E323" s="533"/>
      <c r="F323" s="533"/>
      <c r="G323" s="533"/>
    </row>
    <row r="324" spans="1:7">
      <c r="A324" s="533"/>
      <c r="B324" s="1787"/>
      <c r="C324" s="1788"/>
      <c r="D324" s="533"/>
      <c r="E324" s="533"/>
      <c r="F324" s="533"/>
      <c r="G324" s="533"/>
    </row>
    <row r="325" spans="1:7">
      <c r="A325" s="533"/>
      <c r="B325" s="1787"/>
      <c r="C325" s="1788"/>
      <c r="D325" s="533"/>
      <c r="E325" s="533"/>
      <c r="F325" s="533"/>
      <c r="G325" s="533"/>
    </row>
    <row r="326" spans="1:7">
      <c r="A326" s="533"/>
      <c r="B326" s="1787"/>
      <c r="C326" s="1788"/>
      <c r="D326" s="533"/>
      <c r="E326" s="533"/>
      <c r="F326" s="533"/>
      <c r="G326" s="533"/>
    </row>
    <row r="327" spans="1:7">
      <c r="A327" s="533"/>
      <c r="B327" s="1787"/>
      <c r="C327" s="1788"/>
      <c r="D327" s="533"/>
      <c r="E327" s="533"/>
      <c r="F327" s="533"/>
      <c r="G327" s="533"/>
    </row>
    <row r="328" spans="1:7">
      <c r="A328" s="533"/>
      <c r="B328" s="1787"/>
      <c r="C328" s="1788"/>
      <c r="D328" s="533"/>
      <c r="E328" s="533"/>
      <c r="F328" s="533"/>
      <c r="G328" s="533"/>
    </row>
    <row r="329" spans="1:7">
      <c r="A329" s="533"/>
      <c r="B329" s="1787"/>
      <c r="C329" s="1788"/>
      <c r="D329" s="533"/>
      <c r="E329" s="533"/>
      <c r="F329" s="533"/>
      <c r="G329" s="533"/>
    </row>
    <row r="330" spans="1:7">
      <c r="A330" s="533"/>
      <c r="B330" s="1787"/>
      <c r="C330" s="1788"/>
      <c r="D330" s="533"/>
      <c r="E330" s="533"/>
      <c r="F330" s="533"/>
      <c r="G330" s="533"/>
    </row>
    <row r="331" spans="1:7">
      <c r="A331" s="533"/>
      <c r="B331" s="1787"/>
      <c r="C331" s="1788"/>
      <c r="D331" s="533"/>
      <c r="E331" s="533"/>
      <c r="F331" s="533"/>
      <c r="G331" s="533"/>
    </row>
    <row r="332" spans="1:7">
      <c r="A332" s="533"/>
      <c r="B332" s="1787"/>
      <c r="C332" s="1788"/>
      <c r="D332" s="533"/>
      <c r="E332" s="533"/>
      <c r="F332" s="533"/>
      <c r="G332" s="533"/>
    </row>
    <row r="333" spans="1:7">
      <c r="A333" s="533"/>
      <c r="B333" s="1787"/>
      <c r="C333" s="1788"/>
      <c r="D333" s="533"/>
      <c r="E333" s="533"/>
      <c r="F333" s="533"/>
      <c r="G333" s="533"/>
    </row>
    <row r="334" spans="1:7">
      <c r="A334" s="533"/>
      <c r="B334" s="1787"/>
      <c r="C334" s="1788"/>
      <c r="D334" s="533"/>
      <c r="E334" s="533"/>
      <c r="F334" s="533"/>
      <c r="G334" s="533"/>
    </row>
    <row r="335" spans="1:7">
      <c r="A335" s="533"/>
      <c r="B335" s="1787"/>
      <c r="C335" s="1788"/>
      <c r="D335" s="533"/>
      <c r="E335" s="533"/>
      <c r="F335" s="533"/>
      <c r="G335" s="533"/>
    </row>
    <row r="336" spans="1:7">
      <c r="A336" s="533"/>
      <c r="B336" s="1787"/>
      <c r="C336" s="1788"/>
      <c r="D336" s="533"/>
      <c r="E336" s="533"/>
      <c r="F336" s="533"/>
      <c r="G336" s="533"/>
    </row>
    <row r="337" spans="1:7">
      <c r="A337" s="533"/>
      <c r="B337" s="1787"/>
      <c r="C337" s="1788"/>
      <c r="D337" s="533"/>
      <c r="E337" s="533"/>
      <c r="F337" s="533"/>
      <c r="G337" s="533"/>
    </row>
    <row r="338" spans="1:7">
      <c r="A338" s="533"/>
      <c r="B338" s="1787"/>
      <c r="C338" s="1788"/>
      <c r="D338" s="533"/>
      <c r="E338" s="533"/>
      <c r="F338" s="533"/>
      <c r="G338" s="533"/>
    </row>
    <row r="339" spans="1:7">
      <c r="A339" s="533"/>
      <c r="B339" s="1787"/>
      <c r="C339" s="1788"/>
      <c r="D339" s="533"/>
      <c r="E339" s="533"/>
      <c r="F339" s="533"/>
      <c r="G339" s="533"/>
    </row>
    <row r="340" spans="1:7">
      <c r="A340" s="533"/>
      <c r="B340" s="1787"/>
      <c r="C340" s="1788"/>
      <c r="D340" s="533"/>
      <c r="E340" s="533"/>
      <c r="F340" s="533"/>
      <c r="G340" s="533"/>
    </row>
    <row r="341" spans="1:7">
      <c r="A341" s="533"/>
      <c r="B341" s="1787"/>
      <c r="C341" s="1788"/>
      <c r="D341" s="533"/>
      <c r="E341" s="533"/>
      <c r="F341" s="533"/>
      <c r="G341" s="533"/>
    </row>
    <row r="342" spans="1:7">
      <c r="A342" s="533"/>
      <c r="B342" s="1787"/>
      <c r="C342" s="1788"/>
      <c r="D342" s="533"/>
      <c r="E342" s="533"/>
      <c r="F342" s="533"/>
      <c r="G342" s="533"/>
    </row>
    <row r="343" spans="1:7">
      <c r="A343" s="533"/>
      <c r="B343" s="1787"/>
      <c r="C343" s="1788"/>
      <c r="D343" s="533"/>
      <c r="E343" s="533"/>
      <c r="F343" s="533"/>
      <c r="G343" s="533"/>
    </row>
    <row r="344" spans="1:7">
      <c r="A344" s="533"/>
      <c r="B344" s="1787"/>
      <c r="C344" s="1788"/>
      <c r="D344" s="533"/>
      <c r="E344" s="533"/>
      <c r="F344" s="533"/>
      <c r="G344" s="533"/>
    </row>
    <row r="345" spans="1:7">
      <c r="A345" s="533"/>
      <c r="B345" s="1787"/>
      <c r="C345" s="1788"/>
      <c r="D345" s="533"/>
      <c r="E345" s="533"/>
      <c r="F345" s="533"/>
      <c r="G345" s="533"/>
    </row>
    <row r="346" spans="1:7">
      <c r="A346" s="533"/>
      <c r="B346" s="1787"/>
      <c r="C346" s="1788"/>
      <c r="D346" s="533"/>
      <c r="E346" s="533"/>
      <c r="F346" s="533"/>
      <c r="G346" s="533"/>
    </row>
    <row r="347" spans="1:7">
      <c r="A347" s="533"/>
      <c r="B347" s="1787"/>
      <c r="C347" s="1788"/>
      <c r="D347" s="533"/>
      <c r="E347" s="533"/>
      <c r="F347" s="533"/>
      <c r="G347" s="533"/>
    </row>
    <row r="348" spans="1:7">
      <c r="A348" s="533"/>
      <c r="B348" s="1787"/>
      <c r="C348" s="1788"/>
      <c r="D348" s="533"/>
      <c r="E348" s="533"/>
      <c r="F348" s="533"/>
      <c r="G348" s="533"/>
    </row>
    <row r="349" spans="1:7">
      <c r="A349" s="533"/>
      <c r="B349" s="1787"/>
      <c r="C349" s="1788"/>
      <c r="D349" s="533"/>
      <c r="E349" s="533"/>
      <c r="F349" s="533"/>
      <c r="G349" s="533"/>
    </row>
    <row r="350" spans="1:7">
      <c r="A350" s="533"/>
      <c r="B350" s="1787"/>
      <c r="C350" s="1788"/>
      <c r="D350" s="533"/>
      <c r="E350" s="533"/>
      <c r="F350" s="533"/>
      <c r="G350" s="533"/>
    </row>
    <row r="351" spans="1:7">
      <c r="A351" s="533"/>
      <c r="B351" s="1787"/>
      <c r="C351" s="1788"/>
      <c r="D351" s="533"/>
      <c r="E351" s="533"/>
      <c r="F351" s="533"/>
      <c r="G351" s="533"/>
    </row>
    <row r="352" spans="1:7">
      <c r="A352" s="533"/>
      <c r="B352" s="1787"/>
      <c r="C352" s="1788"/>
      <c r="D352" s="533"/>
      <c r="E352" s="533"/>
      <c r="F352" s="533"/>
      <c r="G352" s="533"/>
    </row>
    <row r="353" spans="1:7">
      <c r="A353" s="533"/>
      <c r="B353" s="1787"/>
      <c r="C353" s="1788"/>
      <c r="D353" s="533"/>
      <c r="E353" s="533"/>
      <c r="F353" s="533"/>
      <c r="G353" s="533"/>
    </row>
    <row r="354" spans="1:7">
      <c r="A354" s="533"/>
      <c r="B354" s="1787"/>
      <c r="C354" s="1788"/>
      <c r="D354" s="533"/>
      <c r="E354" s="533"/>
      <c r="F354" s="533"/>
      <c r="G354" s="533"/>
    </row>
    <row r="355" spans="1:7">
      <c r="A355" s="533"/>
      <c r="B355" s="1787"/>
      <c r="C355" s="1788"/>
      <c r="D355" s="533"/>
      <c r="E355" s="533"/>
      <c r="F355" s="533"/>
      <c r="G355" s="533"/>
    </row>
    <row r="356" spans="1:7">
      <c r="A356" s="533"/>
      <c r="B356" s="1787"/>
      <c r="C356" s="1788"/>
      <c r="D356" s="533"/>
      <c r="E356" s="533"/>
      <c r="F356" s="533"/>
      <c r="G356" s="533"/>
    </row>
    <row r="357" spans="1:7">
      <c r="A357" s="533"/>
      <c r="B357" s="1787"/>
      <c r="C357" s="1788"/>
      <c r="D357" s="533"/>
      <c r="E357" s="533"/>
      <c r="F357" s="533"/>
      <c r="G357" s="533"/>
    </row>
    <row r="358" spans="1:7">
      <c r="A358" s="533"/>
      <c r="B358" s="1787"/>
      <c r="C358" s="1788"/>
      <c r="D358" s="533"/>
      <c r="E358" s="533"/>
      <c r="F358" s="533"/>
      <c r="G358" s="533"/>
    </row>
    <row r="359" spans="1:7">
      <c r="A359" s="533"/>
      <c r="B359" s="1787"/>
      <c r="C359" s="1788"/>
      <c r="D359" s="533"/>
      <c r="E359" s="533"/>
      <c r="F359" s="533"/>
      <c r="G359" s="533"/>
    </row>
    <row r="360" spans="1:7">
      <c r="A360" s="533"/>
      <c r="B360" s="1787"/>
      <c r="C360" s="1788"/>
      <c r="D360" s="533"/>
      <c r="E360" s="533"/>
      <c r="F360" s="533"/>
      <c r="G360" s="533"/>
    </row>
    <row r="361" spans="1:7">
      <c r="A361" s="533"/>
      <c r="B361" s="1787"/>
      <c r="C361" s="1788"/>
      <c r="D361" s="533"/>
      <c r="E361" s="533"/>
      <c r="F361" s="533"/>
      <c r="G361" s="533"/>
    </row>
    <row r="362" spans="1:7">
      <c r="A362" s="533"/>
      <c r="B362" s="1787"/>
      <c r="C362" s="1788"/>
      <c r="D362" s="533"/>
      <c r="E362" s="533"/>
      <c r="F362" s="533"/>
      <c r="G362" s="533"/>
    </row>
    <row r="363" spans="1:7">
      <c r="A363" s="533"/>
      <c r="B363" s="1787"/>
      <c r="C363" s="1788"/>
      <c r="D363" s="533"/>
      <c r="E363" s="533"/>
      <c r="F363" s="533"/>
      <c r="G363" s="533"/>
    </row>
    <row r="364" spans="1:7">
      <c r="A364" s="533"/>
      <c r="B364" s="1787"/>
      <c r="C364" s="1788"/>
      <c r="D364" s="533"/>
      <c r="E364" s="533"/>
      <c r="F364" s="533"/>
      <c r="G364" s="533"/>
    </row>
    <row r="365" spans="1:7">
      <c r="A365" s="533"/>
      <c r="B365" s="1787"/>
      <c r="C365" s="1788"/>
      <c r="D365" s="533"/>
      <c r="E365" s="533"/>
      <c r="F365" s="533"/>
      <c r="G365" s="533"/>
    </row>
    <row r="366" spans="1:7">
      <c r="A366" s="533"/>
      <c r="B366" s="1787"/>
      <c r="C366" s="1788"/>
      <c r="D366" s="533"/>
      <c r="E366" s="533"/>
      <c r="F366" s="533"/>
      <c r="G366" s="533"/>
    </row>
    <row r="367" spans="1:7">
      <c r="A367" s="533"/>
      <c r="B367" s="1787"/>
      <c r="C367" s="1788"/>
      <c r="D367" s="533"/>
      <c r="E367" s="533"/>
      <c r="F367" s="533"/>
      <c r="G367" s="533"/>
    </row>
    <row r="368" spans="1:7">
      <c r="A368" s="533"/>
      <c r="B368" s="1787"/>
      <c r="C368" s="1788"/>
      <c r="D368" s="533"/>
      <c r="E368" s="533"/>
      <c r="F368" s="533"/>
      <c r="G368" s="533"/>
    </row>
    <row r="369" spans="1:7">
      <c r="A369" s="533"/>
      <c r="B369" s="1787"/>
      <c r="C369" s="1788"/>
      <c r="D369" s="533"/>
      <c r="E369" s="533"/>
      <c r="F369" s="533"/>
      <c r="G369" s="533"/>
    </row>
    <row r="370" spans="1:7">
      <c r="A370" s="533"/>
      <c r="B370" s="1787"/>
      <c r="C370" s="1788"/>
      <c r="D370" s="533"/>
      <c r="E370" s="533"/>
      <c r="F370" s="533"/>
      <c r="G370" s="533"/>
    </row>
    <row r="371" spans="1:7">
      <c r="A371" s="533"/>
      <c r="B371" s="1787"/>
      <c r="C371" s="1788"/>
      <c r="D371" s="533"/>
      <c r="E371" s="533"/>
      <c r="F371" s="533"/>
      <c r="G371" s="533"/>
    </row>
    <row r="372" spans="1:7">
      <c r="A372" s="533"/>
      <c r="B372" s="1787"/>
      <c r="C372" s="1788"/>
      <c r="D372" s="533"/>
      <c r="E372" s="533"/>
      <c r="F372" s="533"/>
      <c r="G372" s="533"/>
    </row>
    <row r="373" spans="1:7">
      <c r="A373" s="533"/>
      <c r="B373" s="1787"/>
      <c r="C373" s="1788"/>
      <c r="D373" s="533"/>
      <c r="E373" s="533"/>
      <c r="F373" s="533"/>
      <c r="G373" s="533"/>
    </row>
    <row r="374" spans="1:7">
      <c r="A374" s="533"/>
      <c r="B374" s="1787"/>
      <c r="C374" s="1788"/>
      <c r="D374" s="533"/>
      <c r="E374" s="533"/>
      <c r="F374" s="533"/>
      <c r="G374" s="533"/>
    </row>
    <row r="375" spans="1:7">
      <c r="A375" s="533"/>
      <c r="B375" s="1787"/>
      <c r="C375" s="1788"/>
      <c r="D375" s="533"/>
      <c r="E375" s="533"/>
      <c r="F375" s="533"/>
      <c r="G375" s="533"/>
    </row>
    <row r="376" spans="1:7">
      <c r="A376" s="533"/>
      <c r="B376" s="1787"/>
      <c r="C376" s="1788"/>
      <c r="D376" s="533"/>
      <c r="E376" s="533"/>
      <c r="F376" s="533"/>
      <c r="G376" s="533"/>
    </row>
    <row r="377" spans="1:7">
      <c r="A377" s="533"/>
      <c r="B377" s="1787"/>
      <c r="C377" s="1788"/>
      <c r="D377" s="533"/>
      <c r="E377" s="533"/>
      <c r="F377" s="533"/>
      <c r="G377" s="533"/>
    </row>
    <row r="378" spans="1:7">
      <c r="A378" s="533"/>
      <c r="B378" s="1787"/>
      <c r="C378" s="1788"/>
      <c r="D378" s="533"/>
      <c r="E378" s="533"/>
      <c r="F378" s="533"/>
      <c r="G378" s="533"/>
    </row>
    <row r="379" spans="1:7">
      <c r="A379" s="533"/>
      <c r="B379" s="1787"/>
      <c r="C379" s="1788"/>
      <c r="D379" s="533"/>
      <c r="E379" s="533"/>
      <c r="F379" s="533"/>
      <c r="G379" s="533"/>
    </row>
    <row r="380" spans="1:7">
      <c r="A380" s="533"/>
      <c r="B380" s="1787"/>
      <c r="C380" s="1788"/>
      <c r="D380" s="533"/>
      <c r="E380" s="533"/>
      <c r="F380" s="533"/>
      <c r="G380" s="533"/>
    </row>
    <row r="381" spans="1:7">
      <c r="A381" s="533"/>
      <c r="B381" s="1787"/>
      <c r="C381" s="1788"/>
      <c r="D381" s="533"/>
      <c r="E381" s="533"/>
      <c r="F381" s="533"/>
      <c r="G381" s="533"/>
    </row>
    <row r="382" spans="1:7">
      <c r="A382" s="533"/>
      <c r="B382" s="1787"/>
      <c r="C382" s="1788"/>
      <c r="D382" s="533"/>
      <c r="E382" s="533"/>
      <c r="F382" s="533"/>
      <c r="G382" s="533"/>
    </row>
    <row r="383" spans="1:7">
      <c r="A383" s="533"/>
      <c r="B383" s="1787"/>
      <c r="C383" s="1788"/>
      <c r="D383" s="533"/>
      <c r="E383" s="533"/>
      <c r="F383" s="533"/>
      <c r="G383" s="533"/>
    </row>
    <row r="384" spans="1:7">
      <c r="A384" s="533"/>
      <c r="B384" s="1787"/>
      <c r="C384" s="1788"/>
      <c r="D384" s="533"/>
      <c r="E384" s="533"/>
      <c r="F384" s="533"/>
      <c r="G384" s="533"/>
    </row>
    <row r="385" spans="1:7">
      <c r="A385" s="533"/>
      <c r="B385" s="1787"/>
      <c r="C385" s="1788"/>
      <c r="D385" s="533"/>
      <c r="E385" s="533"/>
      <c r="F385" s="533"/>
      <c r="G385" s="533"/>
    </row>
    <row r="386" spans="1:7">
      <c r="A386" s="533"/>
      <c r="B386" s="1787"/>
      <c r="C386" s="1788"/>
      <c r="D386" s="533"/>
      <c r="E386" s="533"/>
      <c r="F386" s="533"/>
      <c r="G386" s="533"/>
    </row>
    <row r="387" spans="1:7">
      <c r="A387" s="533"/>
      <c r="B387" s="1787"/>
      <c r="C387" s="1788"/>
      <c r="D387" s="533"/>
      <c r="E387" s="533"/>
      <c r="F387" s="533"/>
      <c r="G387" s="533"/>
    </row>
    <row r="388" spans="1:7">
      <c r="A388" s="533"/>
      <c r="B388" s="1787"/>
      <c r="C388" s="1788"/>
      <c r="D388" s="533"/>
      <c r="E388" s="533"/>
      <c r="F388" s="533"/>
      <c r="G388" s="533"/>
    </row>
    <row r="389" spans="1:7">
      <c r="A389" s="533"/>
      <c r="B389" s="1787"/>
      <c r="C389" s="1788"/>
      <c r="D389" s="533"/>
      <c r="E389" s="533"/>
      <c r="F389" s="533"/>
      <c r="G389" s="533"/>
    </row>
    <row r="390" spans="1:7">
      <c r="A390" s="533"/>
      <c r="B390" s="1787"/>
      <c r="C390" s="1788"/>
      <c r="D390" s="533"/>
      <c r="E390" s="533"/>
      <c r="F390" s="533"/>
      <c r="G390" s="533"/>
    </row>
    <row r="391" spans="1:7">
      <c r="A391" s="533"/>
      <c r="B391" s="1787"/>
      <c r="C391" s="1788"/>
      <c r="D391" s="533"/>
      <c r="E391" s="533"/>
      <c r="F391" s="533"/>
      <c r="G391" s="533"/>
    </row>
    <row r="392" spans="1:7">
      <c r="A392" s="533"/>
      <c r="B392" s="1787"/>
      <c r="C392" s="1788"/>
      <c r="D392" s="533"/>
      <c r="E392" s="533"/>
      <c r="F392" s="533"/>
      <c r="G392" s="533"/>
    </row>
    <row r="393" spans="1:7">
      <c r="A393" s="533"/>
      <c r="B393" s="1787"/>
      <c r="C393" s="1788"/>
      <c r="D393" s="533"/>
      <c r="E393" s="533"/>
      <c r="F393" s="533"/>
      <c r="G393" s="533"/>
    </row>
    <row r="394" spans="1:7">
      <c r="A394" s="533"/>
      <c r="B394" s="1787"/>
      <c r="C394" s="1788"/>
      <c r="D394" s="533"/>
      <c r="E394" s="533"/>
      <c r="F394" s="533"/>
      <c r="G394" s="533"/>
    </row>
    <row r="395" spans="1:7">
      <c r="A395" s="533"/>
      <c r="B395" s="1787"/>
      <c r="C395" s="1788"/>
      <c r="D395" s="533"/>
      <c r="E395" s="533"/>
      <c r="F395" s="533"/>
      <c r="G395" s="533"/>
    </row>
    <row r="396" spans="1:7">
      <c r="A396" s="533"/>
      <c r="B396" s="1787"/>
      <c r="C396" s="1788"/>
      <c r="D396" s="533"/>
      <c r="E396" s="533"/>
      <c r="F396" s="533"/>
      <c r="G396" s="533"/>
    </row>
    <row r="397" spans="1:7">
      <c r="A397" s="533"/>
      <c r="B397" s="1787"/>
      <c r="C397" s="1788"/>
      <c r="D397" s="533"/>
      <c r="E397" s="533"/>
      <c r="F397" s="533"/>
      <c r="G397" s="533"/>
    </row>
    <row r="398" spans="1:7">
      <c r="A398" s="533"/>
      <c r="B398" s="1787"/>
      <c r="C398" s="1788"/>
      <c r="D398" s="533"/>
      <c r="E398" s="533"/>
      <c r="F398" s="533"/>
      <c r="G398" s="533"/>
    </row>
    <row r="399" spans="1:7">
      <c r="A399" s="533"/>
      <c r="B399" s="1787"/>
      <c r="C399" s="1788"/>
      <c r="D399" s="533"/>
      <c r="E399" s="533"/>
      <c r="F399" s="533"/>
      <c r="G399" s="533"/>
    </row>
    <row r="400" spans="1:7">
      <c r="A400" s="533"/>
      <c r="B400" s="1787"/>
      <c r="C400" s="1788"/>
      <c r="D400" s="533"/>
      <c r="E400" s="533"/>
      <c r="F400" s="533"/>
      <c r="G400" s="533"/>
    </row>
    <row r="401" spans="1:7">
      <c r="A401" s="533"/>
      <c r="B401" s="1787"/>
      <c r="C401" s="1788"/>
      <c r="D401" s="533"/>
      <c r="E401" s="533"/>
      <c r="F401" s="533"/>
      <c r="G401" s="533"/>
    </row>
    <row r="402" spans="1:7">
      <c r="A402" s="533"/>
      <c r="B402" s="1787"/>
      <c r="C402" s="1788"/>
      <c r="D402" s="533"/>
      <c r="E402" s="533"/>
      <c r="F402" s="533"/>
      <c r="G402" s="533"/>
    </row>
    <row r="403" spans="1:7">
      <c r="A403" s="533"/>
      <c r="B403" s="1787"/>
      <c r="C403" s="1788"/>
      <c r="D403" s="533"/>
      <c r="E403" s="533"/>
      <c r="F403" s="533"/>
      <c r="G403" s="533"/>
    </row>
    <row r="404" spans="1:7">
      <c r="A404" s="533"/>
      <c r="B404" s="1787"/>
      <c r="C404" s="1788"/>
      <c r="D404" s="533"/>
      <c r="E404" s="533"/>
      <c r="F404" s="533"/>
      <c r="G404" s="533"/>
    </row>
    <row r="405" spans="1:7">
      <c r="A405" s="533"/>
      <c r="B405" s="1787"/>
      <c r="C405" s="1788"/>
      <c r="D405" s="533"/>
      <c r="E405" s="533"/>
      <c r="F405" s="533"/>
      <c r="G405" s="533"/>
    </row>
    <row r="406" spans="1:7">
      <c r="A406" s="533"/>
      <c r="B406" s="1787"/>
      <c r="C406" s="1788"/>
      <c r="D406" s="533"/>
      <c r="E406" s="533"/>
      <c r="F406" s="533"/>
      <c r="G406" s="533"/>
    </row>
    <row r="407" spans="1:7">
      <c r="A407" s="533"/>
      <c r="B407" s="1787"/>
      <c r="C407" s="1788"/>
      <c r="D407" s="533"/>
      <c r="E407" s="533"/>
      <c r="F407" s="533"/>
      <c r="G407" s="533"/>
    </row>
    <row r="408" spans="1:7">
      <c r="A408" s="533"/>
      <c r="B408" s="1787"/>
      <c r="C408" s="1788"/>
      <c r="D408" s="533"/>
      <c r="E408" s="533"/>
      <c r="F408" s="533"/>
      <c r="G408" s="533"/>
    </row>
    <row r="409" spans="1:7">
      <c r="A409" s="533"/>
      <c r="B409" s="1787"/>
      <c r="C409" s="1788"/>
      <c r="D409" s="533"/>
      <c r="E409" s="533"/>
      <c r="F409" s="533"/>
      <c r="G409" s="533"/>
    </row>
    <row r="410" spans="1:7">
      <c r="A410" s="533"/>
      <c r="B410" s="1787"/>
      <c r="C410" s="1788"/>
      <c r="D410" s="533"/>
      <c r="E410" s="533"/>
      <c r="F410" s="533"/>
      <c r="G410" s="533"/>
    </row>
    <row r="411" spans="1:7">
      <c r="A411" s="533"/>
      <c r="B411" s="1787"/>
      <c r="C411" s="1788"/>
      <c r="D411" s="533"/>
      <c r="E411" s="533"/>
      <c r="F411" s="533"/>
      <c r="G411" s="533"/>
    </row>
    <row r="412" spans="1:7">
      <c r="A412" s="533"/>
      <c r="B412" s="1787"/>
      <c r="C412" s="1788"/>
      <c r="D412" s="533"/>
      <c r="E412" s="533"/>
      <c r="F412" s="533"/>
      <c r="G412" s="533"/>
    </row>
    <row r="413" spans="1:7">
      <c r="A413" s="533"/>
      <c r="B413" s="1787"/>
      <c r="C413" s="1788"/>
      <c r="D413" s="533"/>
      <c r="E413" s="533"/>
      <c r="F413" s="533"/>
      <c r="G413" s="533"/>
    </row>
    <row r="414" spans="1:7">
      <c r="A414" s="533"/>
      <c r="B414" s="1787"/>
      <c r="C414" s="1788"/>
      <c r="D414" s="533"/>
      <c r="E414" s="533"/>
      <c r="F414" s="533"/>
      <c r="G414" s="533"/>
    </row>
    <row r="415" spans="1:7">
      <c r="A415" s="533"/>
      <c r="B415" s="1787"/>
      <c r="C415" s="1788"/>
      <c r="D415" s="533"/>
      <c r="E415" s="533"/>
      <c r="F415" s="533"/>
      <c r="G415" s="533"/>
    </row>
    <row r="416" spans="1:7">
      <c r="A416" s="533"/>
      <c r="B416" s="1787"/>
      <c r="C416" s="1788"/>
      <c r="D416" s="533"/>
      <c r="E416" s="533"/>
      <c r="F416" s="533"/>
      <c r="G416" s="533"/>
    </row>
    <row r="417" spans="1:7">
      <c r="A417" s="533"/>
      <c r="B417" s="1787"/>
      <c r="C417" s="1788"/>
      <c r="D417" s="533"/>
      <c r="E417" s="533"/>
      <c r="F417" s="533"/>
      <c r="G417" s="533"/>
    </row>
    <row r="418" spans="1:7">
      <c r="A418" s="533"/>
      <c r="B418" s="1787"/>
      <c r="C418" s="1788"/>
      <c r="D418" s="533"/>
      <c r="E418" s="533"/>
      <c r="F418" s="533"/>
      <c r="G418" s="533"/>
    </row>
    <row r="419" spans="1:7">
      <c r="A419" s="533"/>
      <c r="B419" s="1787"/>
      <c r="C419" s="1788"/>
      <c r="D419" s="533"/>
      <c r="E419" s="533"/>
      <c r="F419" s="533"/>
      <c r="G419" s="533"/>
    </row>
    <row r="420" spans="1:7">
      <c r="A420" s="533"/>
      <c r="B420" s="1787"/>
      <c r="C420" s="1788"/>
      <c r="D420" s="533"/>
      <c r="E420" s="533"/>
      <c r="F420" s="533"/>
      <c r="G420" s="533"/>
    </row>
    <row r="421" spans="1:7">
      <c r="A421" s="533"/>
      <c r="B421" s="1787"/>
      <c r="C421" s="1788"/>
      <c r="D421" s="533"/>
      <c r="E421" s="533"/>
      <c r="F421" s="533"/>
      <c r="G421" s="533"/>
    </row>
    <row r="422" spans="1:7">
      <c r="A422" s="533"/>
      <c r="B422" s="1787"/>
      <c r="C422" s="1788"/>
      <c r="D422" s="533"/>
      <c r="E422" s="533"/>
      <c r="F422" s="533"/>
      <c r="G422" s="533"/>
    </row>
    <row r="423" spans="1:7">
      <c r="A423" s="533"/>
      <c r="B423" s="1787"/>
      <c r="C423" s="1788"/>
      <c r="D423" s="533"/>
      <c r="E423" s="533"/>
      <c r="F423" s="533"/>
      <c r="G423" s="533"/>
    </row>
    <row r="424" spans="1:7">
      <c r="A424" s="533"/>
      <c r="B424" s="1787"/>
      <c r="C424" s="1788"/>
      <c r="D424" s="533"/>
      <c r="E424" s="533"/>
      <c r="F424" s="533"/>
      <c r="G424" s="533"/>
    </row>
    <row r="425" spans="1:7">
      <c r="A425" s="533"/>
      <c r="B425" s="1787"/>
      <c r="C425" s="1788"/>
      <c r="D425" s="533"/>
      <c r="E425" s="533"/>
      <c r="F425" s="533"/>
      <c r="G425" s="533"/>
    </row>
    <row r="426" spans="1:7">
      <c r="A426" s="533"/>
      <c r="B426" s="1787"/>
      <c r="C426" s="1788"/>
      <c r="D426" s="533"/>
      <c r="E426" s="533"/>
      <c r="F426" s="533"/>
      <c r="G426" s="533"/>
    </row>
    <row r="427" spans="1:7">
      <c r="A427" s="533"/>
      <c r="B427" s="1787"/>
      <c r="C427" s="1788"/>
      <c r="D427" s="533"/>
      <c r="E427" s="533"/>
      <c r="F427" s="533"/>
      <c r="G427" s="533"/>
    </row>
    <row r="428" spans="1:7">
      <c r="A428" s="533"/>
      <c r="B428" s="1787"/>
      <c r="C428" s="1788"/>
      <c r="D428" s="533"/>
      <c r="E428" s="533"/>
      <c r="F428" s="533"/>
      <c r="G428" s="533"/>
    </row>
    <row r="429" spans="1:7">
      <c r="A429" s="533"/>
      <c r="B429" s="1787"/>
      <c r="C429" s="1788"/>
      <c r="D429" s="533"/>
      <c r="E429" s="533"/>
      <c r="F429" s="533"/>
      <c r="G429" s="533"/>
    </row>
    <row r="430" spans="1:7">
      <c r="A430" s="533"/>
      <c r="B430" s="1787"/>
      <c r="C430" s="1788"/>
      <c r="D430" s="533"/>
      <c r="E430" s="533"/>
      <c r="F430" s="533"/>
      <c r="G430" s="533"/>
    </row>
    <row r="431" spans="1:7">
      <c r="A431" s="533"/>
      <c r="B431" s="1787"/>
      <c r="C431" s="1788"/>
      <c r="D431" s="533"/>
      <c r="E431" s="533"/>
      <c r="F431" s="533"/>
      <c r="G431" s="533"/>
    </row>
    <row r="432" spans="1:7">
      <c r="A432" s="533"/>
      <c r="B432" s="1787"/>
      <c r="C432" s="1788"/>
      <c r="D432" s="533"/>
      <c r="E432" s="533"/>
      <c r="F432" s="533"/>
      <c r="G432" s="533"/>
    </row>
    <row r="433" spans="1:7">
      <c r="A433" s="533"/>
      <c r="B433" s="1787"/>
      <c r="C433" s="1788"/>
      <c r="D433" s="533"/>
      <c r="E433" s="533"/>
      <c r="F433" s="533"/>
      <c r="G433" s="533"/>
    </row>
    <row r="434" spans="1:7">
      <c r="A434" s="533"/>
      <c r="B434" s="1787"/>
      <c r="C434" s="1788"/>
      <c r="D434" s="533"/>
      <c r="E434" s="533"/>
      <c r="F434" s="533"/>
      <c r="G434" s="533"/>
    </row>
    <row r="435" spans="1:7">
      <c r="A435" s="533"/>
      <c r="B435" s="1787"/>
      <c r="C435" s="1788"/>
      <c r="D435" s="533"/>
      <c r="E435" s="533"/>
      <c r="F435" s="533"/>
      <c r="G435" s="533"/>
    </row>
    <row r="436" spans="1:7">
      <c r="A436" s="533"/>
      <c r="B436" s="1787"/>
      <c r="C436" s="1788"/>
      <c r="D436" s="533"/>
      <c r="E436" s="533"/>
      <c r="F436" s="533"/>
      <c r="G436" s="533"/>
    </row>
    <row r="437" spans="1:7">
      <c r="A437" s="533"/>
      <c r="B437" s="1787"/>
      <c r="C437" s="1788"/>
      <c r="D437" s="533"/>
      <c r="E437" s="533"/>
      <c r="F437" s="533"/>
      <c r="G437" s="533"/>
    </row>
    <row r="438" spans="1:7">
      <c r="A438" s="533"/>
      <c r="B438" s="1787"/>
      <c r="C438" s="1788"/>
      <c r="D438" s="533"/>
      <c r="E438" s="533"/>
      <c r="F438" s="533"/>
      <c r="G438" s="533"/>
    </row>
    <row r="439" spans="1:7">
      <c r="A439" s="533"/>
      <c r="B439" s="1787"/>
      <c r="C439" s="1788"/>
      <c r="D439" s="533"/>
      <c r="E439" s="533"/>
      <c r="F439" s="533"/>
      <c r="G439" s="533"/>
    </row>
    <row r="440" spans="1:7">
      <c r="A440" s="533"/>
      <c r="B440" s="1787"/>
      <c r="C440" s="1788"/>
      <c r="D440" s="533"/>
      <c r="E440" s="533"/>
      <c r="F440" s="533"/>
      <c r="G440" s="533"/>
    </row>
    <row r="441" spans="1:7">
      <c r="A441" s="533"/>
      <c r="B441" s="1787"/>
      <c r="C441" s="1788"/>
      <c r="D441" s="533"/>
      <c r="E441" s="533"/>
      <c r="F441" s="533"/>
      <c r="G441" s="533"/>
    </row>
    <row r="442" spans="1:7">
      <c r="A442" s="533"/>
      <c r="B442" s="1787"/>
      <c r="C442" s="1788"/>
      <c r="D442" s="533"/>
      <c r="E442" s="533"/>
      <c r="F442" s="533"/>
      <c r="G442" s="533"/>
    </row>
    <row r="443" spans="1:7">
      <c r="A443" s="533"/>
      <c r="B443" s="1787"/>
      <c r="C443" s="1788"/>
      <c r="D443" s="533"/>
      <c r="E443" s="533"/>
      <c r="F443" s="533"/>
      <c r="G443" s="533"/>
    </row>
    <row r="444" spans="1:7">
      <c r="A444" s="533"/>
      <c r="B444" s="1787"/>
      <c r="C444" s="1788"/>
      <c r="D444" s="533"/>
      <c r="E444" s="533"/>
      <c r="F444" s="533"/>
      <c r="G444" s="533"/>
    </row>
    <row r="445" spans="1:7">
      <c r="A445" s="533"/>
      <c r="B445" s="1787"/>
      <c r="C445" s="1788"/>
      <c r="D445" s="533"/>
      <c r="E445" s="533"/>
      <c r="F445" s="533"/>
      <c r="G445" s="533"/>
    </row>
    <row r="446" spans="1:7">
      <c r="A446" s="533"/>
      <c r="B446" s="1787"/>
      <c r="C446" s="1788"/>
      <c r="D446" s="533"/>
      <c r="E446" s="533"/>
      <c r="F446" s="533"/>
      <c r="G446" s="533"/>
    </row>
    <row r="447" spans="1:7">
      <c r="A447" s="533"/>
      <c r="B447" s="1787"/>
      <c r="C447" s="1788"/>
      <c r="D447" s="533"/>
      <c r="E447" s="533"/>
      <c r="F447" s="533"/>
      <c r="G447" s="533"/>
    </row>
    <row r="448" spans="1:7">
      <c r="A448" s="533"/>
      <c r="B448" s="1787"/>
      <c r="C448" s="1788"/>
      <c r="D448" s="533"/>
      <c r="E448" s="533"/>
      <c r="F448" s="533"/>
      <c r="G448" s="533"/>
    </row>
    <row r="449" spans="1:7">
      <c r="A449" s="533"/>
      <c r="B449" s="1787"/>
      <c r="C449" s="1788"/>
      <c r="D449" s="533"/>
      <c r="E449" s="533"/>
      <c r="F449" s="533"/>
      <c r="G449" s="533"/>
    </row>
    <row r="450" spans="1:7">
      <c r="A450" s="533"/>
      <c r="B450" s="1787"/>
      <c r="C450" s="1788"/>
      <c r="D450" s="533"/>
      <c r="E450" s="533"/>
      <c r="F450" s="533"/>
      <c r="G450" s="533"/>
    </row>
    <row r="451" spans="1:7">
      <c r="A451" s="533"/>
      <c r="B451" s="1787"/>
      <c r="C451" s="1788"/>
      <c r="D451" s="533"/>
      <c r="E451" s="533"/>
      <c r="F451" s="533"/>
      <c r="G451" s="533"/>
    </row>
    <row r="452" spans="1:7">
      <c r="A452" s="533"/>
      <c r="B452" s="1787"/>
      <c r="C452" s="1788"/>
      <c r="D452" s="533"/>
      <c r="E452" s="533"/>
      <c r="F452" s="533"/>
      <c r="G452" s="533"/>
    </row>
    <row r="453" spans="1:7">
      <c r="A453" s="533"/>
      <c r="B453" s="1787"/>
      <c r="C453" s="1788"/>
      <c r="D453" s="533"/>
      <c r="E453" s="533"/>
      <c r="F453" s="533"/>
      <c r="G453" s="533"/>
    </row>
    <row r="454" spans="1:7">
      <c r="A454" s="533"/>
      <c r="B454" s="1787"/>
      <c r="C454" s="1788"/>
      <c r="D454" s="533"/>
      <c r="E454" s="533"/>
      <c r="F454" s="533"/>
      <c r="G454" s="533"/>
    </row>
    <row r="455" spans="1:7">
      <c r="A455" s="533"/>
      <c r="B455" s="1787"/>
      <c r="C455" s="1788"/>
      <c r="D455" s="533"/>
      <c r="E455" s="533"/>
      <c r="F455" s="533"/>
      <c r="G455" s="533"/>
    </row>
    <row r="456" spans="1:7">
      <c r="A456" s="533"/>
      <c r="B456" s="1787"/>
      <c r="C456" s="1788"/>
      <c r="D456" s="533"/>
      <c r="E456" s="533"/>
      <c r="F456" s="533"/>
      <c r="G456" s="533"/>
    </row>
    <row r="457" spans="1:7">
      <c r="A457" s="533"/>
      <c r="B457" s="1787"/>
      <c r="C457" s="1788"/>
      <c r="D457" s="533"/>
      <c r="E457" s="533"/>
      <c r="F457" s="533"/>
      <c r="G457" s="533"/>
    </row>
    <row r="458" spans="1:7">
      <c r="A458" s="533"/>
      <c r="B458" s="1787"/>
      <c r="C458" s="1788"/>
      <c r="D458" s="533"/>
      <c r="E458" s="533"/>
      <c r="F458" s="533"/>
      <c r="G458" s="533"/>
    </row>
    <row r="459" spans="1:7">
      <c r="A459" s="533"/>
      <c r="B459" s="1787"/>
      <c r="C459" s="1788"/>
      <c r="D459" s="533"/>
      <c r="E459" s="533"/>
      <c r="F459" s="533"/>
      <c r="G459" s="533"/>
    </row>
    <row r="460" spans="1:7">
      <c r="A460" s="533"/>
      <c r="B460" s="1787"/>
      <c r="C460" s="1788"/>
      <c r="D460" s="533"/>
      <c r="E460" s="533"/>
      <c r="F460" s="533"/>
      <c r="G460" s="533"/>
    </row>
    <row r="461" spans="1:7">
      <c r="A461" s="533"/>
      <c r="B461" s="1787"/>
      <c r="C461" s="1788"/>
      <c r="D461" s="533"/>
      <c r="E461" s="533"/>
      <c r="F461" s="533"/>
      <c r="G461" s="533"/>
    </row>
    <row r="462" spans="1:7">
      <c r="A462" s="533"/>
      <c r="B462" s="1787"/>
      <c r="C462" s="1788"/>
      <c r="D462" s="533"/>
      <c r="E462" s="533"/>
      <c r="F462" s="533"/>
      <c r="G462" s="533"/>
    </row>
    <row r="463" spans="1:7">
      <c r="A463" s="533"/>
      <c r="B463" s="1787"/>
      <c r="C463" s="1788"/>
      <c r="D463" s="533"/>
      <c r="E463" s="533"/>
      <c r="F463" s="533"/>
      <c r="G463" s="533"/>
    </row>
    <row r="464" spans="1:7">
      <c r="A464" s="533"/>
      <c r="B464" s="1787"/>
      <c r="C464" s="1788"/>
      <c r="D464" s="533"/>
      <c r="E464" s="533"/>
      <c r="F464" s="533"/>
      <c r="G464" s="533"/>
    </row>
    <row r="465" spans="1:7">
      <c r="A465" s="533"/>
      <c r="B465" s="1787"/>
      <c r="C465" s="1788"/>
      <c r="D465" s="533"/>
      <c r="E465" s="533"/>
      <c r="F465" s="533"/>
      <c r="G465" s="533"/>
    </row>
    <row r="466" spans="1:7">
      <c r="A466" s="533"/>
      <c r="B466" s="1787"/>
      <c r="C466" s="1788"/>
      <c r="D466" s="533"/>
      <c r="E466" s="533"/>
      <c r="F466" s="533"/>
      <c r="G466" s="533"/>
    </row>
    <row r="467" spans="1:7">
      <c r="A467" s="533"/>
      <c r="B467" s="1787"/>
      <c r="C467" s="1788"/>
      <c r="D467" s="533"/>
      <c r="E467" s="533"/>
      <c r="F467" s="533"/>
      <c r="G467" s="533"/>
    </row>
    <row r="468" spans="1:7">
      <c r="A468" s="533"/>
      <c r="B468" s="1787"/>
      <c r="C468" s="1788"/>
      <c r="D468" s="533"/>
      <c r="E468" s="533"/>
      <c r="F468" s="533"/>
      <c r="G468" s="533"/>
    </row>
    <row r="469" spans="1:7">
      <c r="A469" s="533"/>
      <c r="B469" s="1787"/>
      <c r="C469" s="1788"/>
      <c r="D469" s="533"/>
      <c r="E469" s="533"/>
      <c r="F469" s="533"/>
      <c r="G469" s="533"/>
    </row>
    <row r="470" spans="1:7">
      <c r="A470" s="533"/>
      <c r="B470" s="1787"/>
      <c r="C470" s="1788"/>
      <c r="D470" s="533"/>
      <c r="E470" s="533"/>
      <c r="F470" s="533"/>
      <c r="G470" s="533"/>
    </row>
    <row r="471" spans="1:7">
      <c r="A471" s="533"/>
      <c r="B471" s="1787"/>
      <c r="C471" s="1788"/>
      <c r="D471" s="533"/>
      <c r="E471" s="533"/>
      <c r="F471" s="533"/>
      <c r="G471" s="533"/>
    </row>
    <row r="472" spans="1:7">
      <c r="A472" s="533"/>
      <c r="B472" s="1787"/>
      <c r="C472" s="1788"/>
      <c r="D472" s="533"/>
      <c r="E472" s="533"/>
      <c r="F472" s="533"/>
      <c r="G472" s="533"/>
    </row>
    <row r="473" spans="1:7">
      <c r="A473" s="533"/>
      <c r="B473" s="1787"/>
      <c r="C473" s="1788"/>
      <c r="D473" s="533"/>
      <c r="E473" s="533"/>
      <c r="F473" s="533"/>
      <c r="G473" s="533"/>
    </row>
    <row r="474" spans="1:7">
      <c r="A474" s="533"/>
      <c r="B474" s="1787"/>
      <c r="C474" s="1788"/>
      <c r="D474" s="533"/>
      <c r="E474" s="533"/>
      <c r="F474" s="533"/>
      <c r="G474" s="533"/>
    </row>
    <row r="475" spans="1:7">
      <c r="A475" s="533"/>
      <c r="B475" s="1787"/>
      <c r="C475" s="1788"/>
      <c r="D475" s="533"/>
      <c r="E475" s="533"/>
      <c r="F475" s="533"/>
      <c r="G475" s="533"/>
    </row>
    <row r="476" spans="1:7">
      <c r="A476" s="533"/>
      <c r="B476" s="1787"/>
      <c r="C476" s="1788"/>
      <c r="D476" s="533"/>
      <c r="E476" s="533"/>
      <c r="F476" s="533"/>
      <c r="G476" s="533"/>
    </row>
    <row r="477" spans="1:7">
      <c r="A477" s="533"/>
      <c r="B477" s="1787"/>
      <c r="C477" s="1788"/>
      <c r="D477" s="533"/>
      <c r="E477" s="533"/>
      <c r="F477" s="533"/>
      <c r="G477" s="533"/>
    </row>
    <row r="478" spans="1:7">
      <c r="A478" s="533"/>
      <c r="B478" s="1787"/>
      <c r="C478" s="1788"/>
      <c r="D478" s="533"/>
      <c r="E478" s="533"/>
      <c r="F478" s="533"/>
      <c r="G478" s="533"/>
    </row>
    <row r="479" spans="1:7">
      <c r="A479" s="533"/>
      <c r="B479" s="1787"/>
      <c r="C479" s="1788"/>
      <c r="D479" s="533"/>
      <c r="E479" s="533"/>
      <c r="F479" s="533"/>
      <c r="G479" s="533"/>
    </row>
    <row r="480" spans="1:7">
      <c r="A480" s="533"/>
      <c r="B480" s="1787"/>
      <c r="C480" s="1788"/>
      <c r="D480" s="533"/>
      <c r="E480" s="533"/>
      <c r="F480" s="533"/>
      <c r="G480" s="533"/>
    </row>
    <row r="481" spans="1:7">
      <c r="A481" s="533"/>
      <c r="B481" s="1787"/>
      <c r="C481" s="1788"/>
      <c r="D481" s="533"/>
      <c r="E481" s="533"/>
      <c r="F481" s="533"/>
      <c r="G481" s="533"/>
    </row>
    <row r="482" spans="1:7">
      <c r="A482" s="533"/>
      <c r="B482" s="1787"/>
      <c r="C482" s="1788"/>
      <c r="D482" s="533"/>
      <c r="E482" s="533"/>
      <c r="F482" s="533"/>
      <c r="G482" s="533"/>
    </row>
    <row r="483" spans="1:7">
      <c r="A483" s="533"/>
      <c r="B483" s="1787"/>
      <c r="C483" s="1788"/>
      <c r="D483" s="533"/>
      <c r="E483" s="533"/>
      <c r="F483" s="533"/>
      <c r="G483" s="533"/>
    </row>
    <row r="484" spans="1:7">
      <c r="A484" s="533"/>
      <c r="B484" s="1787"/>
      <c r="C484" s="1788"/>
      <c r="D484" s="533"/>
      <c r="E484" s="533"/>
      <c r="F484" s="533"/>
      <c r="G484" s="533"/>
    </row>
    <row r="485" spans="1:7">
      <c r="A485" s="533"/>
      <c r="B485" s="1787"/>
      <c r="C485" s="1788"/>
      <c r="D485" s="533"/>
      <c r="E485" s="533"/>
      <c r="F485" s="533"/>
      <c r="G485" s="533"/>
    </row>
    <row r="486" spans="1:7">
      <c r="A486" s="533"/>
      <c r="B486" s="1787"/>
      <c r="C486" s="1788"/>
      <c r="D486" s="533"/>
      <c r="E486" s="533"/>
      <c r="F486" s="533"/>
      <c r="G486" s="533"/>
    </row>
    <row r="487" spans="1:7">
      <c r="A487" s="533"/>
      <c r="B487" s="1787"/>
      <c r="C487" s="1788"/>
      <c r="D487" s="533"/>
      <c r="E487" s="533"/>
      <c r="F487" s="533"/>
      <c r="G487" s="533"/>
    </row>
    <row r="488" spans="1:7">
      <c r="A488" s="533"/>
      <c r="B488" s="1787"/>
      <c r="C488" s="1788"/>
      <c r="D488" s="533"/>
      <c r="E488" s="533"/>
      <c r="F488" s="533"/>
      <c r="G488" s="533"/>
    </row>
    <row r="489" spans="1:7">
      <c r="A489" s="533"/>
      <c r="B489" s="1787"/>
      <c r="C489" s="1788"/>
      <c r="D489" s="533"/>
      <c r="E489" s="533"/>
      <c r="F489" s="533"/>
      <c r="G489" s="533"/>
    </row>
    <row r="490" spans="1:7">
      <c r="A490" s="533"/>
      <c r="B490" s="1787"/>
      <c r="C490" s="1788"/>
      <c r="D490" s="533"/>
      <c r="E490" s="533"/>
      <c r="F490" s="533"/>
      <c r="G490" s="533"/>
    </row>
    <row r="491" spans="1:7">
      <c r="A491" s="533"/>
      <c r="B491" s="1787"/>
      <c r="C491" s="1788"/>
      <c r="D491" s="533"/>
      <c r="E491" s="533"/>
      <c r="F491" s="533"/>
      <c r="G491" s="533"/>
    </row>
    <row r="492" spans="1:7">
      <c r="A492" s="533"/>
      <c r="B492" s="1787"/>
      <c r="C492" s="1788"/>
      <c r="D492" s="533"/>
      <c r="E492" s="533"/>
      <c r="F492" s="533"/>
      <c r="G492" s="533"/>
    </row>
    <row r="493" spans="1:7">
      <c r="A493" s="533"/>
      <c r="B493" s="1787"/>
      <c r="C493" s="1788"/>
      <c r="D493" s="533"/>
      <c r="E493" s="533"/>
      <c r="F493" s="533"/>
      <c r="G493" s="533"/>
    </row>
    <row r="494" spans="1:7">
      <c r="A494" s="533"/>
      <c r="B494" s="1787"/>
      <c r="C494" s="1788"/>
      <c r="D494" s="533"/>
      <c r="E494" s="533"/>
      <c r="F494" s="533"/>
      <c r="G494" s="533"/>
    </row>
    <row r="495" spans="1:7">
      <c r="A495" s="533"/>
      <c r="B495" s="1787"/>
      <c r="C495" s="1788"/>
      <c r="D495" s="533"/>
      <c r="E495" s="533"/>
      <c r="F495" s="533"/>
      <c r="G495" s="533"/>
    </row>
    <row r="496" spans="1:7">
      <c r="A496" s="533"/>
      <c r="B496" s="1787"/>
      <c r="C496" s="1788"/>
      <c r="D496" s="533"/>
      <c r="E496" s="533"/>
      <c r="F496" s="533"/>
      <c r="G496" s="533"/>
    </row>
    <row r="497" spans="1:7">
      <c r="A497" s="533"/>
      <c r="B497" s="1787"/>
      <c r="C497" s="1788"/>
      <c r="D497" s="533"/>
      <c r="E497" s="533"/>
      <c r="F497" s="533"/>
      <c r="G497" s="533"/>
    </row>
    <row r="498" spans="1:7">
      <c r="A498" s="533"/>
      <c r="B498" s="1787"/>
      <c r="C498" s="1788"/>
      <c r="D498" s="533"/>
      <c r="E498" s="533"/>
      <c r="F498" s="533"/>
      <c r="G498" s="533"/>
    </row>
    <row r="499" spans="1:7">
      <c r="A499" s="533"/>
      <c r="B499" s="1787"/>
      <c r="C499" s="1788"/>
      <c r="D499" s="533"/>
      <c r="E499" s="533"/>
      <c r="F499" s="533"/>
      <c r="G499" s="533"/>
    </row>
    <row r="500" spans="1:7">
      <c r="A500" s="533"/>
      <c r="B500" s="1787"/>
      <c r="C500" s="1788"/>
      <c r="D500" s="533"/>
      <c r="E500" s="533"/>
      <c r="F500" s="533"/>
      <c r="G500" s="533"/>
    </row>
    <row r="501" spans="1:7">
      <c r="A501" s="533"/>
      <c r="B501" s="1787"/>
      <c r="C501" s="1788"/>
      <c r="D501" s="533"/>
      <c r="E501" s="533"/>
      <c r="F501" s="533"/>
      <c r="G501" s="533"/>
    </row>
    <row r="502" spans="1:7">
      <c r="A502" s="533"/>
      <c r="B502" s="1787"/>
      <c r="C502" s="1788"/>
      <c r="D502" s="533"/>
      <c r="E502" s="533"/>
      <c r="F502" s="533"/>
      <c r="G502" s="533"/>
    </row>
    <row r="503" spans="1:7">
      <c r="A503" s="533"/>
      <c r="B503" s="1787"/>
      <c r="C503" s="1788"/>
      <c r="D503" s="533"/>
      <c r="E503" s="533"/>
      <c r="F503" s="533"/>
      <c r="G503" s="533"/>
    </row>
    <row r="504" spans="1:7">
      <c r="A504" s="533"/>
      <c r="B504" s="1787"/>
      <c r="C504" s="1788"/>
      <c r="D504" s="533"/>
      <c r="E504" s="533"/>
      <c r="F504" s="533"/>
      <c r="G504" s="533"/>
    </row>
    <row r="505" spans="1:7">
      <c r="A505" s="533"/>
      <c r="B505" s="1787"/>
      <c r="C505" s="1788"/>
      <c r="D505" s="533"/>
      <c r="E505" s="533"/>
      <c r="F505" s="533"/>
      <c r="G505" s="533"/>
    </row>
    <row r="506" spans="1:7">
      <c r="A506" s="533"/>
      <c r="B506" s="1787"/>
      <c r="C506" s="1788"/>
      <c r="D506" s="533"/>
      <c r="E506" s="533"/>
      <c r="F506" s="533"/>
      <c r="G506" s="533"/>
    </row>
    <row r="507" spans="1:7">
      <c r="A507" s="533"/>
      <c r="B507" s="1787"/>
      <c r="C507" s="1788"/>
      <c r="D507" s="533"/>
      <c r="E507" s="533"/>
      <c r="F507" s="533"/>
      <c r="G507" s="533"/>
    </row>
    <row r="508" spans="1:7">
      <c r="A508" s="533"/>
      <c r="B508" s="1787"/>
      <c r="C508" s="1788"/>
      <c r="D508" s="533"/>
      <c r="E508" s="533"/>
      <c r="F508" s="533"/>
      <c r="G508" s="533"/>
    </row>
    <row r="509" spans="1:7">
      <c r="A509" s="533"/>
      <c r="B509" s="1787"/>
      <c r="C509" s="1788"/>
      <c r="D509" s="533"/>
      <c r="E509" s="533"/>
      <c r="F509" s="533"/>
      <c r="G509" s="533"/>
    </row>
    <row r="510" spans="1:7">
      <c r="A510" s="533"/>
      <c r="B510" s="1787"/>
      <c r="C510" s="1788"/>
      <c r="D510" s="533"/>
      <c r="E510" s="533"/>
      <c r="F510" s="533"/>
      <c r="G510" s="533"/>
    </row>
    <row r="511" spans="1:7">
      <c r="A511" s="533"/>
      <c r="B511" s="1787"/>
      <c r="C511" s="1788"/>
      <c r="D511" s="533"/>
      <c r="E511" s="533"/>
      <c r="F511" s="533"/>
      <c r="G511" s="533"/>
    </row>
    <row r="512" spans="1:7">
      <c r="A512" s="533"/>
      <c r="B512" s="1787"/>
      <c r="C512" s="1788"/>
      <c r="D512" s="533"/>
      <c r="E512" s="533"/>
      <c r="F512" s="533"/>
      <c r="G512" s="533"/>
    </row>
    <row r="513" spans="1:7">
      <c r="A513" s="533"/>
      <c r="B513" s="1787"/>
      <c r="C513" s="1788"/>
      <c r="D513" s="533"/>
      <c r="E513" s="533"/>
      <c r="F513" s="533"/>
      <c r="G513" s="533"/>
    </row>
    <row r="514" spans="1:7">
      <c r="A514" s="533"/>
      <c r="B514" s="1787"/>
      <c r="C514" s="1788"/>
      <c r="D514" s="533"/>
      <c r="E514" s="533"/>
      <c r="F514" s="533"/>
      <c r="G514" s="533"/>
    </row>
    <row r="515" spans="1:7">
      <c r="A515" s="533"/>
      <c r="B515" s="1787"/>
      <c r="C515" s="1788"/>
      <c r="D515" s="533"/>
      <c r="E515" s="533"/>
      <c r="F515" s="533"/>
      <c r="G515" s="533"/>
    </row>
    <row r="516" spans="1:7">
      <c r="A516" s="533"/>
      <c r="B516" s="1787"/>
      <c r="C516" s="1788"/>
      <c r="D516" s="533"/>
      <c r="E516" s="533"/>
      <c r="F516" s="533"/>
      <c r="G516" s="533"/>
    </row>
    <row r="517" spans="1:7">
      <c r="A517" s="533"/>
      <c r="B517" s="1787"/>
      <c r="C517" s="1788"/>
      <c r="D517" s="533"/>
      <c r="E517" s="533"/>
      <c r="F517" s="533"/>
      <c r="G517" s="533"/>
    </row>
    <row r="518" spans="1:7">
      <c r="A518" s="533"/>
      <c r="B518" s="1787"/>
      <c r="C518" s="1788"/>
      <c r="D518" s="533"/>
      <c r="E518" s="533"/>
      <c r="F518" s="533"/>
      <c r="G518" s="533"/>
    </row>
    <row r="519" spans="1:7">
      <c r="A519" s="533"/>
      <c r="B519" s="1787"/>
      <c r="C519" s="1788"/>
      <c r="D519" s="533"/>
      <c r="E519" s="533"/>
      <c r="F519" s="533"/>
      <c r="G519" s="533"/>
    </row>
    <row r="520" spans="1:7">
      <c r="A520" s="533"/>
      <c r="B520" s="1787"/>
      <c r="C520" s="1788"/>
      <c r="D520" s="533"/>
      <c r="E520" s="533"/>
      <c r="F520" s="533"/>
      <c r="G520" s="533"/>
    </row>
    <row r="521" spans="1:7">
      <c r="A521" s="533"/>
      <c r="B521" s="1787"/>
      <c r="C521" s="1788"/>
      <c r="D521" s="533"/>
      <c r="E521" s="533"/>
      <c r="F521" s="533"/>
      <c r="G521" s="533"/>
    </row>
    <row r="522" spans="1:7">
      <c r="A522" s="533"/>
      <c r="B522" s="1787"/>
      <c r="C522" s="1788"/>
      <c r="D522" s="533"/>
      <c r="E522" s="533"/>
      <c r="F522" s="533"/>
      <c r="G522" s="533"/>
    </row>
    <row r="523" spans="1:7">
      <c r="A523" s="533"/>
      <c r="B523" s="1787"/>
      <c r="C523" s="1788"/>
      <c r="D523" s="533"/>
      <c r="E523" s="533"/>
      <c r="F523" s="533"/>
      <c r="G523" s="533"/>
    </row>
    <row r="524" spans="1:7">
      <c r="A524" s="533"/>
      <c r="B524" s="1787"/>
      <c r="C524" s="1788"/>
      <c r="D524" s="533"/>
      <c r="E524" s="533"/>
      <c r="F524" s="533"/>
      <c r="G524" s="533"/>
    </row>
    <row r="525" spans="1:7">
      <c r="A525" s="533"/>
      <c r="B525" s="1787"/>
      <c r="C525" s="1788"/>
      <c r="D525" s="533"/>
      <c r="E525" s="533"/>
      <c r="F525" s="533"/>
      <c r="G525" s="533"/>
    </row>
    <row r="526" spans="1:7">
      <c r="A526" s="533"/>
      <c r="B526" s="1787"/>
      <c r="C526" s="1788"/>
      <c r="D526" s="533"/>
      <c r="E526" s="533"/>
      <c r="F526" s="533"/>
      <c r="G526" s="533"/>
    </row>
    <row r="527" spans="1:7">
      <c r="A527" s="533"/>
      <c r="B527" s="1787"/>
      <c r="C527" s="1788"/>
      <c r="D527" s="533"/>
      <c r="E527" s="533"/>
      <c r="F527" s="533"/>
      <c r="G527" s="533"/>
    </row>
    <row r="528" spans="1:7">
      <c r="A528" s="533"/>
      <c r="B528" s="1787"/>
      <c r="C528" s="1788"/>
      <c r="D528" s="533"/>
      <c r="E528" s="533"/>
      <c r="F528" s="533"/>
      <c r="G528" s="533"/>
    </row>
    <row r="529" spans="1:7">
      <c r="A529" s="533"/>
      <c r="B529" s="1787"/>
      <c r="C529" s="1788"/>
      <c r="D529" s="533"/>
      <c r="E529" s="533"/>
      <c r="F529" s="533"/>
      <c r="G529" s="533"/>
    </row>
    <row r="530" spans="1:7">
      <c r="A530" s="533"/>
      <c r="B530" s="1787"/>
      <c r="C530" s="1788"/>
      <c r="D530" s="533"/>
      <c r="E530" s="533"/>
      <c r="F530" s="533"/>
      <c r="G530" s="533"/>
    </row>
    <row r="531" spans="1:7">
      <c r="A531" s="533"/>
      <c r="B531" s="1787"/>
      <c r="C531" s="1788"/>
      <c r="D531" s="533"/>
      <c r="E531" s="533"/>
      <c r="F531" s="533"/>
      <c r="G531" s="533"/>
    </row>
    <row r="532" spans="1:7">
      <c r="A532" s="533"/>
      <c r="B532" s="1787"/>
      <c r="C532" s="1788"/>
      <c r="D532" s="533"/>
      <c r="E532" s="533"/>
      <c r="F532" s="533"/>
      <c r="G532" s="533"/>
    </row>
    <row r="533" spans="1:7">
      <c r="A533" s="533"/>
      <c r="B533" s="1787"/>
      <c r="C533" s="1788"/>
      <c r="D533" s="533"/>
      <c r="E533" s="533"/>
      <c r="F533" s="533"/>
      <c r="G533" s="533"/>
    </row>
    <row r="534" spans="1:7">
      <c r="A534" s="533"/>
      <c r="B534" s="1787"/>
      <c r="C534" s="1788"/>
      <c r="D534" s="533"/>
      <c r="E534" s="533"/>
      <c r="F534" s="533"/>
      <c r="G534" s="533"/>
    </row>
    <row r="535" spans="1:7">
      <c r="A535" s="533"/>
      <c r="B535" s="1787"/>
      <c r="C535" s="1788"/>
      <c r="D535" s="533"/>
      <c r="E535" s="533"/>
      <c r="F535" s="533"/>
      <c r="G535" s="533"/>
    </row>
    <row r="536" spans="1:7">
      <c r="A536" s="533"/>
      <c r="B536" s="1787"/>
      <c r="C536" s="1788"/>
      <c r="D536" s="533"/>
      <c r="E536" s="533"/>
      <c r="F536" s="533"/>
      <c r="G536" s="533"/>
    </row>
    <row r="537" spans="1:7">
      <c r="A537" s="533"/>
      <c r="B537" s="1787"/>
      <c r="C537" s="1788"/>
      <c r="D537" s="533"/>
      <c r="E537" s="533"/>
      <c r="F537" s="533"/>
      <c r="G537" s="533"/>
    </row>
    <row r="538" spans="1:7">
      <c r="A538" s="533"/>
      <c r="B538" s="1787"/>
      <c r="C538" s="1788"/>
      <c r="D538" s="533"/>
      <c r="E538" s="533"/>
      <c r="F538" s="533"/>
      <c r="G538" s="533"/>
    </row>
    <row r="539" spans="1:7">
      <c r="A539" s="533"/>
      <c r="B539" s="1787"/>
      <c r="C539" s="1788"/>
      <c r="D539" s="533"/>
      <c r="E539" s="533"/>
      <c r="F539" s="533"/>
      <c r="G539" s="533"/>
    </row>
    <row r="540" spans="1:7">
      <c r="A540" s="533"/>
      <c r="B540" s="1787"/>
      <c r="C540" s="1788"/>
      <c r="D540" s="533"/>
      <c r="E540" s="533"/>
      <c r="F540" s="533"/>
      <c r="G540" s="533"/>
    </row>
    <row r="541" spans="1:7">
      <c r="A541" s="533"/>
      <c r="B541" s="1787"/>
      <c r="C541" s="1788"/>
      <c r="D541" s="533"/>
      <c r="E541" s="533"/>
      <c r="F541" s="533"/>
      <c r="G541" s="533"/>
    </row>
    <row r="542" spans="1:7">
      <c r="A542" s="533"/>
      <c r="B542" s="1787"/>
      <c r="C542" s="1788"/>
      <c r="D542" s="533"/>
      <c r="E542" s="533"/>
      <c r="F542" s="533"/>
      <c r="G542" s="533"/>
    </row>
    <row r="543" spans="1:7">
      <c r="A543" s="533"/>
      <c r="B543" s="1787"/>
      <c r="C543" s="1788"/>
      <c r="D543" s="533"/>
      <c r="E543" s="533"/>
      <c r="F543" s="533"/>
      <c r="G543" s="533"/>
    </row>
    <row r="544" spans="1:7">
      <c r="A544" s="533"/>
      <c r="B544" s="1787"/>
      <c r="C544" s="1788"/>
      <c r="D544" s="533"/>
      <c r="E544" s="533"/>
      <c r="F544" s="533"/>
      <c r="G544" s="533"/>
    </row>
    <row r="545" spans="1:7">
      <c r="A545" s="533"/>
      <c r="B545" s="1787"/>
      <c r="C545" s="1788"/>
      <c r="D545" s="533"/>
      <c r="E545" s="533"/>
      <c r="F545" s="533"/>
      <c r="G545" s="533"/>
    </row>
    <row r="546" spans="1:7">
      <c r="A546" s="533"/>
      <c r="B546" s="1787"/>
      <c r="C546" s="1788"/>
      <c r="D546" s="533"/>
      <c r="E546" s="533"/>
      <c r="F546" s="533"/>
      <c r="G546" s="533"/>
    </row>
    <row r="547" spans="1:7">
      <c r="A547" s="533"/>
      <c r="B547" s="1787"/>
      <c r="C547" s="1788"/>
      <c r="D547" s="533"/>
      <c r="E547" s="533"/>
      <c r="F547" s="533"/>
      <c r="G547" s="533"/>
    </row>
    <row r="548" spans="1:7">
      <c r="A548" s="533"/>
      <c r="B548" s="1787"/>
      <c r="C548" s="1788"/>
      <c r="D548" s="533"/>
      <c r="E548" s="533"/>
      <c r="F548" s="533"/>
      <c r="G548" s="533"/>
    </row>
    <row r="549" spans="1:7">
      <c r="A549" s="533"/>
      <c r="B549" s="1787"/>
      <c r="C549" s="1788"/>
      <c r="D549" s="533"/>
      <c r="E549" s="533"/>
      <c r="F549" s="533"/>
      <c r="G549" s="533"/>
    </row>
    <row r="550" spans="1:7">
      <c r="A550" s="533"/>
      <c r="B550" s="1787"/>
      <c r="C550" s="1788"/>
      <c r="D550" s="533"/>
      <c r="E550" s="533"/>
      <c r="F550" s="533"/>
      <c r="G550" s="533"/>
    </row>
    <row r="551" spans="1:7">
      <c r="A551" s="533"/>
      <c r="B551" s="1787"/>
      <c r="C551" s="1788"/>
      <c r="D551" s="533"/>
      <c r="E551" s="533"/>
      <c r="F551" s="533"/>
      <c r="G551" s="533"/>
    </row>
    <row r="552" spans="1:7">
      <c r="A552" s="533"/>
      <c r="B552" s="1787"/>
      <c r="C552" s="1788"/>
      <c r="D552" s="533"/>
      <c r="E552" s="533"/>
      <c r="F552" s="533"/>
      <c r="G552" s="533"/>
    </row>
    <row r="553" spans="1:7">
      <c r="A553" s="533"/>
      <c r="B553" s="1787"/>
      <c r="C553" s="1788"/>
      <c r="D553" s="533"/>
      <c r="E553" s="533"/>
      <c r="F553" s="533"/>
      <c r="G553" s="533"/>
    </row>
    <row r="554" spans="1:7">
      <c r="A554" s="533"/>
      <c r="B554" s="1787"/>
      <c r="C554" s="1788"/>
      <c r="D554" s="533"/>
      <c r="E554" s="533"/>
      <c r="F554" s="533"/>
      <c r="G554" s="533"/>
    </row>
    <row r="555" spans="1:7">
      <c r="A555" s="533"/>
      <c r="B555" s="1787"/>
      <c r="C555" s="1788"/>
      <c r="D555" s="533"/>
      <c r="E555" s="533"/>
      <c r="F555" s="533"/>
      <c r="G555" s="533"/>
    </row>
    <row r="556" spans="1:7">
      <c r="A556" s="533"/>
      <c r="B556" s="1787"/>
      <c r="C556" s="1788"/>
      <c r="D556" s="533"/>
      <c r="E556" s="533"/>
      <c r="F556" s="533"/>
      <c r="G556" s="533"/>
    </row>
    <row r="557" spans="1:7">
      <c r="A557" s="533"/>
      <c r="B557" s="1787"/>
      <c r="C557" s="1788"/>
      <c r="D557" s="533"/>
      <c r="E557" s="533"/>
      <c r="F557" s="533"/>
      <c r="G557" s="533"/>
    </row>
    <row r="558" spans="1:7">
      <c r="A558" s="533"/>
      <c r="B558" s="1787"/>
      <c r="C558" s="1788"/>
      <c r="D558" s="533"/>
      <c r="E558" s="533"/>
      <c r="F558" s="533"/>
      <c r="G558" s="533"/>
    </row>
    <row r="559" spans="1:7">
      <c r="A559" s="533"/>
      <c r="B559" s="1787"/>
      <c r="C559" s="1788"/>
      <c r="D559" s="533"/>
      <c r="E559" s="533"/>
      <c r="F559" s="533"/>
      <c r="G559" s="533"/>
    </row>
    <row r="560" spans="1:7">
      <c r="A560" s="533"/>
      <c r="B560" s="1787"/>
      <c r="C560" s="1788"/>
      <c r="D560" s="533"/>
      <c r="E560" s="533"/>
      <c r="F560" s="533"/>
      <c r="G560" s="533"/>
    </row>
    <row r="561" spans="1:7">
      <c r="A561" s="533"/>
      <c r="B561" s="1787"/>
      <c r="C561" s="1788"/>
      <c r="D561" s="533"/>
      <c r="E561" s="533"/>
      <c r="F561" s="533"/>
      <c r="G561" s="533"/>
    </row>
    <row r="562" spans="1:7">
      <c r="A562" s="533"/>
      <c r="B562" s="1787"/>
      <c r="C562" s="1788"/>
      <c r="D562" s="533"/>
      <c r="E562" s="533"/>
      <c r="F562" s="533"/>
      <c r="G562" s="533"/>
    </row>
    <row r="563" spans="1:7">
      <c r="A563" s="533"/>
      <c r="B563" s="1787"/>
      <c r="C563" s="1788"/>
      <c r="D563" s="533"/>
      <c r="E563" s="533"/>
      <c r="F563" s="533"/>
      <c r="G563" s="533"/>
    </row>
    <row r="564" spans="1:7">
      <c r="A564" s="533"/>
      <c r="B564" s="1787"/>
      <c r="C564" s="1788"/>
      <c r="D564" s="533"/>
      <c r="E564" s="533"/>
      <c r="F564" s="533"/>
      <c r="G564" s="533"/>
    </row>
    <row r="565" spans="1:7">
      <c r="A565" s="533"/>
      <c r="B565" s="1787"/>
      <c r="C565" s="1788"/>
      <c r="D565" s="533"/>
      <c r="E565" s="533"/>
      <c r="F565" s="533"/>
      <c r="G565" s="533"/>
    </row>
    <row r="566" spans="1:7">
      <c r="A566" s="533"/>
      <c r="B566" s="1787"/>
      <c r="C566" s="1788"/>
      <c r="D566" s="533"/>
      <c r="E566" s="533"/>
      <c r="F566" s="533"/>
      <c r="G566" s="533"/>
    </row>
    <row r="567" spans="1:7">
      <c r="A567" s="533"/>
      <c r="B567" s="1787"/>
      <c r="C567" s="1788"/>
      <c r="D567" s="533"/>
      <c r="E567" s="533"/>
      <c r="F567" s="533"/>
      <c r="G567" s="533"/>
    </row>
    <row r="568" spans="1:7">
      <c r="A568" s="533"/>
      <c r="B568" s="1787"/>
      <c r="C568" s="1788"/>
      <c r="D568" s="533"/>
      <c r="E568" s="533"/>
      <c r="F568" s="533"/>
      <c r="G568" s="533"/>
    </row>
    <row r="569" spans="1:7">
      <c r="A569" s="533"/>
      <c r="B569" s="1787"/>
      <c r="C569" s="1788"/>
      <c r="D569" s="533"/>
      <c r="E569" s="533"/>
      <c r="F569" s="533"/>
      <c r="G569" s="533"/>
    </row>
    <row r="570" spans="1:7">
      <c r="A570" s="533"/>
      <c r="B570" s="1787"/>
      <c r="C570" s="1788"/>
      <c r="D570" s="533"/>
      <c r="E570" s="533"/>
      <c r="F570" s="533"/>
      <c r="G570" s="533"/>
    </row>
    <row r="571" spans="1:7">
      <c r="A571" s="533"/>
      <c r="B571" s="1787"/>
      <c r="C571" s="1788"/>
      <c r="D571" s="533"/>
      <c r="E571" s="533"/>
      <c r="F571" s="533"/>
      <c r="G571" s="533"/>
    </row>
    <row r="572" spans="1:7">
      <c r="A572" s="533"/>
      <c r="B572" s="1787"/>
      <c r="C572" s="1788"/>
      <c r="D572" s="533"/>
      <c r="E572" s="533"/>
      <c r="F572" s="533"/>
      <c r="G572" s="533"/>
    </row>
    <row r="573" spans="1:7">
      <c r="A573" s="533"/>
      <c r="B573" s="1787"/>
      <c r="C573" s="1788"/>
      <c r="D573" s="533"/>
      <c r="E573" s="533"/>
      <c r="F573" s="533"/>
      <c r="G573" s="533"/>
    </row>
    <row r="574" spans="1:7">
      <c r="A574" s="533"/>
      <c r="B574" s="1787"/>
      <c r="C574" s="1788"/>
      <c r="D574" s="533"/>
      <c r="E574" s="533"/>
      <c r="F574" s="533"/>
      <c r="G574" s="533"/>
    </row>
    <row r="575" spans="1:7">
      <c r="A575" s="533"/>
      <c r="B575" s="1787"/>
      <c r="C575" s="1788"/>
      <c r="D575" s="533"/>
      <c r="E575" s="533"/>
      <c r="F575" s="533"/>
      <c r="G575" s="533"/>
    </row>
    <row r="576" spans="1:7">
      <c r="A576" s="533"/>
      <c r="B576" s="1787"/>
      <c r="C576" s="1788"/>
      <c r="D576" s="533"/>
      <c r="E576" s="533"/>
      <c r="F576" s="533"/>
      <c r="G576" s="533"/>
    </row>
    <row r="577" spans="1:7">
      <c r="A577" s="533"/>
      <c r="B577" s="1787"/>
      <c r="C577" s="1788"/>
      <c r="D577" s="533"/>
      <c r="E577" s="533"/>
      <c r="F577" s="533"/>
      <c r="G577" s="533"/>
    </row>
    <row r="578" spans="1:7">
      <c r="A578" s="533"/>
      <c r="B578" s="1787"/>
      <c r="C578" s="1788"/>
      <c r="D578" s="533"/>
      <c r="E578" s="533"/>
      <c r="F578" s="533"/>
      <c r="G578" s="533"/>
    </row>
    <row r="579" spans="1:7">
      <c r="A579" s="533"/>
      <c r="B579" s="1787"/>
      <c r="C579" s="1788"/>
      <c r="D579" s="533"/>
      <c r="E579" s="533"/>
      <c r="F579" s="533"/>
      <c r="G579" s="533"/>
    </row>
    <row r="580" spans="1:7">
      <c r="A580" s="533"/>
      <c r="B580" s="1787"/>
      <c r="C580" s="1788"/>
      <c r="D580" s="533"/>
      <c r="E580" s="533"/>
      <c r="F580" s="533"/>
      <c r="G580" s="533"/>
    </row>
    <row r="581" spans="1:7">
      <c r="A581" s="533"/>
      <c r="B581" s="1787"/>
      <c r="C581" s="1788"/>
      <c r="D581" s="533"/>
      <c r="E581" s="533"/>
      <c r="F581" s="533"/>
      <c r="G581" s="533"/>
    </row>
    <row r="582" spans="1:7">
      <c r="A582" s="533"/>
      <c r="B582" s="1787"/>
      <c r="C582" s="1788"/>
      <c r="D582" s="533"/>
      <c r="E582" s="533"/>
      <c r="F582" s="533"/>
      <c r="G582" s="533"/>
    </row>
    <row r="583" spans="1:7">
      <c r="A583" s="533"/>
      <c r="B583" s="1787"/>
      <c r="C583" s="1788"/>
      <c r="D583" s="533"/>
      <c r="E583" s="533"/>
      <c r="F583" s="533"/>
      <c r="G583" s="533"/>
    </row>
    <row r="584" spans="1:7">
      <c r="A584" s="533"/>
      <c r="B584" s="1787"/>
      <c r="C584" s="1788"/>
      <c r="D584" s="533"/>
      <c r="E584" s="533"/>
      <c r="F584" s="533"/>
      <c r="G584" s="533"/>
    </row>
    <row r="585" spans="1:7">
      <c r="A585" s="533"/>
      <c r="B585" s="1787"/>
      <c r="C585" s="1788"/>
      <c r="D585" s="533"/>
      <c r="E585" s="533"/>
      <c r="F585" s="533"/>
      <c r="G585" s="533"/>
    </row>
    <row r="586" spans="1:7">
      <c r="A586" s="533"/>
      <c r="B586" s="1787"/>
      <c r="C586" s="1788"/>
      <c r="D586" s="533"/>
      <c r="E586" s="533"/>
      <c r="F586" s="533"/>
      <c r="G586" s="533"/>
    </row>
    <row r="587" spans="1:7">
      <c r="A587" s="533"/>
      <c r="B587" s="1787"/>
      <c r="C587" s="1788"/>
      <c r="D587" s="533"/>
      <c r="E587" s="533"/>
      <c r="F587" s="533"/>
      <c r="G587" s="533"/>
    </row>
    <row r="588" spans="1:7">
      <c r="A588" s="533"/>
      <c r="B588" s="1787"/>
      <c r="C588" s="1788"/>
      <c r="D588" s="533"/>
      <c r="E588" s="533"/>
      <c r="F588" s="533"/>
      <c r="G588" s="533"/>
    </row>
    <row r="589" spans="1:7">
      <c r="A589" s="533"/>
      <c r="B589" s="1787"/>
      <c r="C589" s="1788"/>
      <c r="D589" s="533"/>
      <c r="E589" s="533"/>
      <c r="F589" s="533"/>
      <c r="G589" s="533"/>
    </row>
    <row r="590" spans="1:7">
      <c r="A590" s="533"/>
      <c r="B590" s="1787"/>
      <c r="C590" s="1788"/>
      <c r="D590" s="533"/>
      <c r="E590" s="533"/>
      <c r="F590" s="533"/>
      <c r="G590" s="533"/>
    </row>
    <row r="591" spans="1:7">
      <c r="A591" s="533"/>
      <c r="B591" s="1787"/>
      <c r="C591" s="1788"/>
      <c r="D591" s="533"/>
      <c r="E591" s="533"/>
      <c r="F591" s="533"/>
      <c r="G591" s="533"/>
    </row>
    <row r="592" spans="1:7">
      <c r="A592" s="533"/>
      <c r="B592" s="1787"/>
      <c r="C592" s="1788"/>
      <c r="D592" s="533"/>
      <c r="E592" s="533"/>
      <c r="F592" s="533"/>
      <c r="G592" s="533"/>
    </row>
    <row r="593" spans="1:7">
      <c r="A593" s="533"/>
      <c r="B593" s="1787"/>
      <c r="C593" s="1788"/>
      <c r="D593" s="533"/>
      <c r="E593" s="533"/>
      <c r="F593" s="533"/>
      <c r="G593" s="533"/>
    </row>
    <row r="594" spans="1:7">
      <c r="A594" s="533"/>
      <c r="B594" s="1787"/>
      <c r="C594" s="1788"/>
      <c r="D594" s="533"/>
      <c r="E594" s="533"/>
      <c r="F594" s="533"/>
      <c r="G594" s="533"/>
    </row>
    <row r="595" spans="1:7">
      <c r="A595" s="533"/>
      <c r="B595" s="1787"/>
      <c r="C595" s="1788"/>
      <c r="D595" s="533"/>
      <c r="E595" s="533"/>
      <c r="F595" s="533"/>
      <c r="G595" s="533"/>
    </row>
    <row r="596" spans="1:7">
      <c r="A596" s="533"/>
      <c r="B596" s="1787"/>
      <c r="C596" s="1788"/>
      <c r="D596" s="533"/>
      <c r="E596" s="533"/>
      <c r="F596" s="533"/>
      <c r="G596" s="533"/>
    </row>
    <row r="597" spans="1:7">
      <c r="A597" s="533"/>
      <c r="B597" s="1787"/>
      <c r="C597" s="1788"/>
      <c r="D597" s="533"/>
      <c r="E597" s="533"/>
      <c r="F597" s="533"/>
      <c r="G597" s="533"/>
    </row>
    <row r="598" spans="1:7">
      <c r="A598" s="533"/>
      <c r="B598" s="1787"/>
      <c r="C598" s="1788"/>
      <c r="D598" s="533"/>
      <c r="E598" s="533"/>
      <c r="F598" s="533"/>
      <c r="G598" s="533"/>
    </row>
    <row r="599" spans="1:7">
      <c r="A599" s="533"/>
      <c r="B599" s="1787"/>
      <c r="C599" s="1788"/>
      <c r="D599" s="533"/>
      <c r="E599" s="533"/>
      <c r="F599" s="533"/>
      <c r="G599" s="533"/>
    </row>
    <row r="600" spans="1:7">
      <c r="A600" s="533"/>
      <c r="B600" s="1787"/>
      <c r="C600" s="1788"/>
      <c r="D600" s="533"/>
      <c r="E600" s="533"/>
      <c r="F600" s="533"/>
      <c r="G600" s="533"/>
    </row>
    <row r="601" spans="1:7">
      <c r="A601" s="533"/>
      <c r="B601" s="1787"/>
      <c r="C601" s="1788"/>
      <c r="D601" s="533"/>
      <c r="E601" s="533"/>
      <c r="F601" s="533"/>
      <c r="G601" s="533"/>
    </row>
    <row r="602" spans="1:7">
      <c r="A602" s="533"/>
      <c r="B602" s="1787"/>
      <c r="C602" s="1788"/>
      <c r="D602" s="533"/>
      <c r="E602" s="533"/>
      <c r="F602" s="533"/>
      <c r="G602" s="533"/>
    </row>
    <row r="603" spans="1:7">
      <c r="A603" s="533"/>
      <c r="B603" s="1787"/>
      <c r="C603" s="1788"/>
      <c r="D603" s="533"/>
      <c r="E603" s="533"/>
      <c r="F603" s="533"/>
      <c r="G603" s="533"/>
    </row>
    <row r="604" spans="1:7">
      <c r="A604" s="533"/>
      <c r="B604" s="1787"/>
      <c r="C604" s="1788"/>
      <c r="D604" s="533"/>
      <c r="E604" s="533"/>
      <c r="F604" s="533"/>
      <c r="G604" s="533"/>
    </row>
    <row r="605" spans="1:7">
      <c r="A605" s="533"/>
      <c r="B605" s="1787"/>
      <c r="C605" s="1788"/>
      <c r="D605" s="533"/>
      <c r="E605" s="533"/>
      <c r="F605" s="533"/>
      <c r="G605" s="533"/>
    </row>
    <row r="606" spans="1:7">
      <c r="A606" s="533"/>
      <c r="B606" s="1787"/>
      <c r="C606" s="1788"/>
      <c r="D606" s="533"/>
      <c r="E606" s="533"/>
      <c r="F606" s="533"/>
      <c r="G606" s="533"/>
    </row>
    <row r="607" spans="1:7">
      <c r="A607" s="533"/>
      <c r="B607" s="1787"/>
      <c r="C607" s="1788"/>
      <c r="D607" s="533"/>
      <c r="E607" s="533"/>
      <c r="F607" s="533"/>
      <c r="G607" s="533"/>
    </row>
    <row r="608" spans="1:7">
      <c r="A608" s="533"/>
      <c r="B608" s="1787"/>
      <c r="C608" s="1788"/>
      <c r="D608" s="533"/>
      <c r="E608" s="533"/>
      <c r="F608" s="533"/>
      <c r="G608" s="533"/>
    </row>
    <row r="609" spans="1:7">
      <c r="A609" s="533"/>
      <c r="B609" s="1787"/>
      <c r="C609" s="1788"/>
      <c r="D609" s="533"/>
      <c r="E609" s="533"/>
      <c r="F609" s="533"/>
      <c r="G609" s="533"/>
    </row>
    <row r="610" spans="1:7">
      <c r="A610" s="533"/>
      <c r="B610" s="1787"/>
      <c r="C610" s="1788"/>
      <c r="D610" s="533"/>
      <c r="E610" s="533"/>
      <c r="F610" s="533"/>
      <c r="G610" s="533"/>
    </row>
    <row r="611" spans="1:7">
      <c r="A611" s="533"/>
      <c r="B611" s="1787"/>
      <c r="C611" s="1788"/>
      <c r="D611" s="533"/>
      <c r="E611" s="533"/>
      <c r="F611" s="533"/>
      <c r="G611" s="533"/>
    </row>
    <row r="612" spans="1:7">
      <c r="A612" s="533"/>
      <c r="B612" s="1787"/>
      <c r="C612" s="1788"/>
      <c r="D612" s="533"/>
      <c r="E612" s="533"/>
      <c r="F612" s="533"/>
      <c r="G612" s="533"/>
    </row>
    <row r="613" spans="1:7">
      <c r="A613" s="533"/>
      <c r="B613" s="1787"/>
      <c r="C613" s="1788"/>
      <c r="D613" s="533"/>
      <c r="E613" s="533"/>
      <c r="F613" s="533"/>
      <c r="G613" s="533"/>
    </row>
    <row r="614" spans="1:7">
      <c r="A614" s="533"/>
      <c r="B614" s="1787"/>
      <c r="C614" s="1788"/>
      <c r="D614" s="533"/>
      <c r="E614" s="533"/>
      <c r="F614" s="533"/>
      <c r="G614" s="533"/>
    </row>
    <row r="615" spans="1:7">
      <c r="A615" s="533"/>
      <c r="B615" s="1787"/>
      <c r="C615" s="1788"/>
      <c r="D615" s="533"/>
      <c r="E615" s="533"/>
      <c r="F615" s="533"/>
      <c r="G615" s="533"/>
    </row>
    <row r="616" spans="1:7">
      <c r="A616" s="533"/>
      <c r="B616" s="1787"/>
      <c r="C616" s="1788"/>
      <c r="D616" s="533"/>
      <c r="E616" s="533"/>
      <c r="F616" s="533"/>
      <c r="G616" s="533"/>
    </row>
    <row r="617" spans="1:7">
      <c r="A617" s="533"/>
      <c r="B617" s="1787"/>
      <c r="C617" s="1788"/>
      <c r="D617" s="533"/>
      <c r="E617" s="533"/>
      <c r="F617" s="533"/>
      <c r="G617" s="533"/>
    </row>
    <row r="618" spans="1:7">
      <c r="A618" s="533"/>
      <c r="B618" s="1787"/>
      <c r="C618" s="1788"/>
      <c r="D618" s="533"/>
      <c r="E618" s="533"/>
      <c r="F618" s="533"/>
      <c r="G618" s="533"/>
    </row>
    <row r="619" spans="1:7">
      <c r="A619" s="533"/>
      <c r="B619" s="1787"/>
      <c r="C619" s="1788"/>
      <c r="D619" s="533"/>
      <c r="E619" s="533"/>
      <c r="F619" s="533"/>
      <c r="G619" s="533"/>
    </row>
    <row r="620" spans="1:7">
      <c r="A620" s="533"/>
      <c r="B620" s="1787"/>
      <c r="C620" s="1788"/>
      <c r="D620" s="533"/>
      <c r="E620" s="533"/>
      <c r="F620" s="533"/>
      <c r="G620" s="533"/>
    </row>
    <row r="621" spans="1:7">
      <c r="A621" s="533"/>
      <c r="B621" s="1787"/>
      <c r="C621" s="1788"/>
      <c r="D621" s="533"/>
      <c r="E621" s="533"/>
      <c r="F621" s="533"/>
      <c r="G621" s="533"/>
    </row>
    <row r="622" spans="1:7">
      <c r="A622" s="533"/>
      <c r="B622" s="1787"/>
      <c r="C622" s="1788"/>
      <c r="D622" s="533"/>
      <c r="E622" s="533"/>
      <c r="F622" s="533"/>
      <c r="G622" s="533"/>
    </row>
    <row r="623" spans="1:7">
      <c r="A623" s="533"/>
      <c r="B623" s="1787"/>
      <c r="C623" s="1788"/>
      <c r="D623" s="533"/>
      <c r="E623" s="533"/>
      <c r="F623" s="533"/>
      <c r="G623" s="533"/>
    </row>
    <row r="624" spans="1:7">
      <c r="A624" s="533"/>
      <c r="B624" s="1787"/>
      <c r="C624" s="1788"/>
      <c r="D624" s="533"/>
      <c r="E624" s="533"/>
      <c r="F624" s="533"/>
      <c r="G624" s="533"/>
    </row>
    <row r="625" spans="1:7">
      <c r="A625" s="533"/>
      <c r="B625" s="1787"/>
      <c r="C625" s="1788"/>
      <c r="D625" s="533"/>
      <c r="E625" s="533"/>
      <c r="F625" s="533"/>
      <c r="G625" s="533"/>
    </row>
    <row r="626" spans="1:7">
      <c r="A626" s="533"/>
      <c r="B626" s="1787"/>
      <c r="C626" s="1788"/>
      <c r="D626" s="533"/>
      <c r="E626" s="533"/>
      <c r="F626" s="533"/>
      <c r="G626" s="533"/>
    </row>
    <row r="627" spans="1:7">
      <c r="A627" s="533"/>
      <c r="B627" s="1787"/>
      <c r="C627" s="1788"/>
      <c r="D627" s="533"/>
      <c r="E627" s="533"/>
      <c r="F627" s="533"/>
      <c r="G627" s="533"/>
    </row>
    <row r="628" spans="1:7">
      <c r="A628" s="533"/>
      <c r="B628" s="1787"/>
      <c r="C628" s="1788"/>
      <c r="D628" s="533"/>
      <c r="E628" s="533"/>
      <c r="F628" s="533"/>
      <c r="G628" s="533"/>
    </row>
    <row r="629" spans="1:7">
      <c r="A629" s="533"/>
      <c r="B629" s="1787"/>
      <c r="C629" s="1788"/>
      <c r="D629" s="533"/>
      <c r="E629" s="533"/>
      <c r="F629" s="533"/>
      <c r="G629" s="533"/>
    </row>
    <row r="630" spans="1:7">
      <c r="A630" s="533"/>
      <c r="B630" s="1787"/>
      <c r="C630" s="1788"/>
      <c r="D630" s="533"/>
      <c r="E630" s="533"/>
      <c r="F630" s="533"/>
      <c r="G630" s="533"/>
    </row>
    <row r="631" spans="1:7">
      <c r="A631" s="533"/>
      <c r="B631" s="1787"/>
      <c r="C631" s="1788"/>
      <c r="D631" s="533"/>
      <c r="E631" s="533"/>
      <c r="F631" s="533"/>
      <c r="G631" s="533"/>
    </row>
    <row r="632" spans="1:7">
      <c r="A632" s="533"/>
      <c r="B632" s="1787"/>
      <c r="C632" s="1788"/>
      <c r="D632" s="533"/>
      <c r="E632" s="533"/>
      <c r="F632" s="533"/>
      <c r="G632" s="533"/>
    </row>
    <row r="633" spans="1:7">
      <c r="A633" s="533"/>
      <c r="B633" s="1787"/>
      <c r="C633" s="1788"/>
      <c r="D633" s="533"/>
      <c r="E633" s="533"/>
      <c r="F633" s="533"/>
      <c r="G633" s="533"/>
    </row>
    <row r="634" spans="1:7">
      <c r="A634" s="533"/>
      <c r="B634" s="1787"/>
      <c r="C634" s="1788"/>
      <c r="D634" s="533"/>
      <c r="E634" s="533"/>
      <c r="F634" s="533"/>
      <c r="G634" s="533"/>
    </row>
    <row r="635" spans="1:7">
      <c r="A635" s="533"/>
      <c r="B635" s="1787"/>
      <c r="C635" s="1788"/>
      <c r="D635" s="533"/>
      <c r="E635" s="533"/>
      <c r="F635" s="533"/>
      <c r="G635" s="533"/>
    </row>
    <row r="636" spans="1:7">
      <c r="A636" s="533"/>
      <c r="B636" s="1787"/>
      <c r="C636" s="1788"/>
      <c r="D636" s="533"/>
      <c r="E636" s="533"/>
      <c r="F636" s="533"/>
      <c r="G636" s="533"/>
    </row>
    <row r="637" spans="1:7">
      <c r="A637" s="533"/>
      <c r="B637" s="1787"/>
      <c r="C637" s="1788"/>
      <c r="D637" s="533"/>
      <c r="E637" s="533"/>
      <c r="F637" s="533"/>
      <c r="G637" s="533"/>
    </row>
    <row r="638" spans="1:7">
      <c r="A638" s="533"/>
      <c r="B638" s="1787"/>
      <c r="C638" s="1788"/>
      <c r="D638" s="533"/>
      <c r="E638" s="533"/>
      <c r="F638" s="533"/>
      <c r="G638" s="533"/>
    </row>
    <row r="639" spans="1:7">
      <c r="A639" s="533"/>
      <c r="B639" s="1787"/>
      <c r="C639" s="1788"/>
      <c r="D639" s="533"/>
      <c r="E639" s="533"/>
      <c r="F639" s="533"/>
      <c r="G639" s="533"/>
    </row>
    <row r="640" spans="1:7">
      <c r="A640" s="533"/>
      <c r="B640" s="1787"/>
      <c r="C640" s="1788"/>
      <c r="D640" s="533"/>
      <c r="E640" s="533"/>
      <c r="F640" s="533"/>
      <c r="G640" s="533"/>
    </row>
    <row r="641" spans="1:7">
      <c r="A641" s="533"/>
      <c r="B641" s="1787"/>
      <c r="C641" s="1788"/>
      <c r="D641" s="533"/>
      <c r="E641" s="533"/>
      <c r="F641" s="533"/>
      <c r="G641" s="533"/>
    </row>
    <row r="642" spans="1:7">
      <c r="A642" s="533"/>
      <c r="B642" s="1787"/>
      <c r="C642" s="1788"/>
      <c r="D642" s="533"/>
      <c r="E642" s="533"/>
      <c r="F642" s="533"/>
      <c r="G642" s="533"/>
    </row>
    <row r="643" spans="1:7">
      <c r="A643" s="533"/>
      <c r="B643" s="1787"/>
      <c r="C643" s="1788"/>
      <c r="D643" s="533"/>
      <c r="E643" s="533"/>
      <c r="F643" s="533"/>
      <c r="G643" s="533"/>
    </row>
    <row r="644" spans="1:7">
      <c r="A644" s="533"/>
      <c r="B644" s="1787"/>
      <c r="C644" s="1788"/>
      <c r="D644" s="533"/>
      <c r="E644" s="533"/>
      <c r="F644" s="533"/>
      <c r="G644" s="533"/>
    </row>
    <row r="645" spans="1:7">
      <c r="A645" s="533"/>
      <c r="B645" s="1787"/>
      <c r="C645" s="1788"/>
      <c r="D645" s="533"/>
      <c r="E645" s="533"/>
      <c r="F645" s="533"/>
      <c r="G645" s="533"/>
    </row>
    <row r="646" spans="1:7">
      <c r="A646" s="533"/>
      <c r="B646" s="1787"/>
      <c r="C646" s="1788"/>
      <c r="D646" s="533"/>
      <c r="E646" s="533"/>
      <c r="F646" s="533"/>
      <c r="G646" s="533"/>
    </row>
    <row r="647" spans="1:7">
      <c r="A647" s="533"/>
      <c r="B647" s="1787"/>
      <c r="C647" s="1788"/>
      <c r="D647" s="533"/>
      <c r="E647" s="533"/>
      <c r="F647" s="533"/>
      <c r="G647" s="533"/>
    </row>
    <row r="648" spans="1:7">
      <c r="A648" s="533"/>
      <c r="B648" s="1787"/>
      <c r="C648" s="1788"/>
      <c r="D648" s="533"/>
      <c r="E648" s="533"/>
      <c r="F648" s="533"/>
      <c r="G648" s="533"/>
    </row>
    <row r="649" spans="1:7">
      <c r="A649" s="533"/>
      <c r="B649" s="1787"/>
      <c r="C649" s="1788"/>
      <c r="D649" s="533"/>
      <c r="E649" s="533"/>
      <c r="F649" s="533"/>
      <c r="G649" s="533"/>
    </row>
    <row r="650" spans="1:7">
      <c r="A650" s="533"/>
      <c r="B650" s="1787"/>
      <c r="C650" s="1788"/>
      <c r="D650" s="533"/>
      <c r="E650" s="533"/>
      <c r="F650" s="533"/>
      <c r="G650" s="533"/>
    </row>
    <row r="651" spans="1:7">
      <c r="A651" s="533"/>
      <c r="B651" s="1787"/>
      <c r="C651" s="1788"/>
      <c r="D651" s="533"/>
      <c r="E651" s="533"/>
      <c r="F651" s="533"/>
      <c r="G651" s="533"/>
    </row>
    <row r="652" spans="1:7">
      <c r="A652" s="533"/>
      <c r="B652" s="1787"/>
      <c r="C652" s="1788"/>
      <c r="D652" s="533"/>
      <c r="E652" s="533"/>
      <c r="F652" s="533"/>
      <c r="G652" s="533"/>
    </row>
    <row r="653" spans="1:7">
      <c r="A653" s="533"/>
      <c r="B653" s="1787"/>
      <c r="C653" s="1788"/>
      <c r="D653" s="533"/>
      <c r="E653" s="533"/>
      <c r="F653" s="533"/>
      <c r="G653" s="533"/>
    </row>
    <row r="654" spans="1:7">
      <c r="A654" s="533"/>
      <c r="B654" s="1787"/>
      <c r="C654" s="1788"/>
      <c r="D654" s="533"/>
      <c r="E654" s="533"/>
      <c r="F654" s="533"/>
      <c r="G654" s="533"/>
    </row>
    <row r="655" spans="1:7">
      <c r="A655" s="533"/>
      <c r="B655" s="1787"/>
      <c r="C655" s="1788"/>
      <c r="D655" s="533"/>
      <c r="E655" s="533"/>
      <c r="F655" s="533"/>
      <c r="G655" s="533"/>
    </row>
    <row r="656" spans="1:7">
      <c r="A656" s="533"/>
      <c r="B656" s="1787"/>
      <c r="C656" s="1788"/>
      <c r="D656" s="533"/>
      <c r="E656" s="533"/>
      <c r="F656" s="533"/>
      <c r="G656" s="533"/>
    </row>
    <row r="657" spans="1:7">
      <c r="A657" s="533"/>
      <c r="B657" s="1787"/>
      <c r="C657" s="1788"/>
      <c r="D657" s="533"/>
      <c r="E657" s="533"/>
      <c r="F657" s="533"/>
      <c r="G657" s="533"/>
    </row>
    <row r="658" spans="1:7">
      <c r="A658" s="533"/>
      <c r="B658" s="1787"/>
      <c r="C658" s="1788"/>
      <c r="D658" s="533"/>
      <c r="E658" s="533"/>
      <c r="F658" s="533"/>
      <c r="G658" s="533"/>
    </row>
    <row r="659" spans="1:7">
      <c r="A659" s="533"/>
      <c r="B659" s="1787"/>
      <c r="C659" s="1788"/>
      <c r="D659" s="533"/>
      <c r="E659" s="533"/>
      <c r="F659" s="533"/>
      <c r="G659" s="533"/>
    </row>
    <row r="660" spans="1:7">
      <c r="A660" s="533"/>
      <c r="B660" s="1787"/>
      <c r="C660" s="1788"/>
      <c r="D660" s="533"/>
      <c r="E660" s="533"/>
      <c r="F660" s="533"/>
      <c r="G660" s="533"/>
    </row>
    <row r="661" spans="1:7">
      <c r="A661" s="533"/>
      <c r="B661" s="1787"/>
      <c r="C661" s="1788"/>
      <c r="D661" s="533"/>
      <c r="E661" s="533"/>
      <c r="F661" s="533"/>
      <c r="G661" s="533"/>
    </row>
    <row r="662" spans="1:7">
      <c r="A662" s="533"/>
      <c r="B662" s="1787"/>
      <c r="C662" s="1788"/>
      <c r="D662" s="533"/>
      <c r="E662" s="533"/>
      <c r="F662" s="533"/>
      <c r="G662" s="533"/>
    </row>
    <row r="663" spans="1:7">
      <c r="A663" s="533"/>
      <c r="B663" s="1787"/>
      <c r="C663" s="1788"/>
      <c r="D663" s="533"/>
      <c r="E663" s="533"/>
      <c r="F663" s="533"/>
      <c r="G663" s="533"/>
    </row>
    <row r="664" spans="1:7">
      <c r="A664" s="533"/>
      <c r="B664" s="1787"/>
      <c r="C664" s="1788"/>
      <c r="D664" s="533"/>
      <c r="E664" s="533"/>
      <c r="F664" s="533"/>
      <c r="G664" s="533"/>
    </row>
    <row r="665" spans="1:7">
      <c r="A665" s="533"/>
      <c r="B665" s="1787"/>
      <c r="C665" s="1788"/>
      <c r="D665" s="533"/>
      <c r="E665" s="533"/>
      <c r="F665" s="533"/>
      <c r="G665" s="533"/>
    </row>
    <row r="666" spans="1:7">
      <c r="A666" s="533"/>
      <c r="B666" s="1787"/>
      <c r="C666" s="1788"/>
      <c r="D666" s="533"/>
      <c r="E666" s="533"/>
      <c r="F666" s="533"/>
      <c r="G666" s="533"/>
    </row>
    <row r="667" spans="1:7">
      <c r="A667" s="533"/>
      <c r="B667" s="1787"/>
      <c r="C667" s="1788"/>
      <c r="D667" s="533"/>
      <c r="E667" s="533"/>
      <c r="F667" s="533"/>
      <c r="G667" s="533"/>
    </row>
    <row r="668" spans="1:7">
      <c r="A668" s="533"/>
      <c r="B668" s="1787"/>
      <c r="C668" s="1788"/>
      <c r="D668" s="533"/>
      <c r="E668" s="533"/>
      <c r="F668" s="533"/>
      <c r="G668" s="533"/>
    </row>
    <row r="669" spans="1:7">
      <c r="A669" s="533"/>
      <c r="B669" s="1787"/>
      <c r="C669" s="1788"/>
      <c r="D669" s="533"/>
      <c r="E669" s="533"/>
      <c r="F669" s="533"/>
      <c r="G669" s="533"/>
    </row>
    <row r="670" spans="1:7">
      <c r="A670" s="533"/>
      <c r="B670" s="1787"/>
      <c r="C670" s="1788"/>
      <c r="D670" s="533"/>
      <c r="E670" s="533"/>
      <c r="F670" s="533"/>
      <c r="G670" s="533"/>
    </row>
    <row r="671" spans="1:7">
      <c r="A671" s="533"/>
      <c r="B671" s="1787"/>
      <c r="C671" s="1788"/>
      <c r="D671" s="533"/>
      <c r="E671" s="533"/>
      <c r="F671" s="533"/>
      <c r="G671" s="533"/>
    </row>
    <row r="672" spans="1:7">
      <c r="A672" s="533"/>
      <c r="B672" s="1787"/>
      <c r="C672" s="1788"/>
      <c r="D672" s="533"/>
      <c r="E672" s="533"/>
      <c r="F672" s="533"/>
      <c r="G672" s="533"/>
    </row>
    <row r="673" spans="1:7">
      <c r="A673" s="533"/>
      <c r="B673" s="1787"/>
      <c r="C673" s="1788"/>
      <c r="D673" s="533"/>
      <c r="E673" s="533"/>
      <c r="F673" s="533"/>
      <c r="G673" s="533"/>
    </row>
    <row r="674" spans="1:7">
      <c r="A674" s="533"/>
      <c r="B674" s="1787"/>
      <c r="C674" s="1788"/>
      <c r="D674" s="533"/>
      <c r="E674" s="533"/>
      <c r="F674" s="533"/>
      <c r="G674" s="533"/>
    </row>
    <row r="675" spans="1:7">
      <c r="A675" s="533"/>
      <c r="B675" s="1787"/>
      <c r="C675" s="1788"/>
      <c r="D675" s="533"/>
      <c r="E675" s="533"/>
      <c r="F675" s="533"/>
      <c r="G675" s="533"/>
    </row>
    <row r="676" spans="1:7">
      <c r="A676" s="533"/>
      <c r="B676" s="1787"/>
      <c r="C676" s="1788"/>
      <c r="D676" s="533"/>
      <c r="E676" s="533"/>
      <c r="F676" s="533"/>
      <c r="G676" s="533"/>
    </row>
    <row r="677" spans="1:7">
      <c r="A677" s="533"/>
      <c r="B677" s="1787"/>
      <c r="C677" s="1788"/>
      <c r="D677" s="533"/>
      <c r="E677" s="533"/>
      <c r="F677" s="533"/>
      <c r="G677" s="533"/>
    </row>
    <row r="678" spans="1:7">
      <c r="A678" s="533"/>
      <c r="B678" s="1787"/>
      <c r="C678" s="1788"/>
      <c r="D678" s="533"/>
      <c r="E678" s="533"/>
      <c r="F678" s="533"/>
      <c r="G678" s="533"/>
    </row>
    <row r="679" spans="1:7">
      <c r="A679" s="533"/>
      <c r="B679" s="1787"/>
      <c r="C679" s="1788"/>
      <c r="D679" s="533"/>
      <c r="E679" s="533"/>
      <c r="F679" s="533"/>
      <c r="G679" s="533"/>
    </row>
    <row r="680" spans="1:7">
      <c r="A680" s="533"/>
      <c r="B680" s="1787"/>
      <c r="C680" s="1788"/>
      <c r="D680" s="533"/>
      <c r="E680" s="533"/>
      <c r="F680" s="533"/>
      <c r="G680" s="533"/>
    </row>
    <row r="681" spans="1:7">
      <c r="A681" s="533"/>
      <c r="B681" s="1787"/>
      <c r="C681" s="1788"/>
      <c r="D681" s="533"/>
      <c r="E681" s="533"/>
      <c r="F681" s="533"/>
      <c r="G681" s="533"/>
    </row>
    <row r="682" spans="1:7">
      <c r="A682" s="533"/>
      <c r="B682" s="1787"/>
      <c r="C682" s="1788"/>
      <c r="D682" s="533"/>
      <c r="E682" s="533"/>
      <c r="F682" s="533"/>
      <c r="G682" s="533"/>
    </row>
    <row r="683" spans="1:7">
      <c r="A683" s="533"/>
      <c r="B683" s="1787"/>
      <c r="C683" s="1788"/>
      <c r="D683" s="533"/>
      <c r="E683" s="533"/>
      <c r="F683" s="533"/>
      <c r="G683" s="533"/>
    </row>
    <row r="684" spans="1:7">
      <c r="A684" s="533"/>
      <c r="B684" s="1787"/>
      <c r="C684" s="1788"/>
      <c r="D684" s="533"/>
      <c r="E684" s="533"/>
      <c r="F684" s="533"/>
      <c r="G684" s="533"/>
    </row>
    <row r="685" spans="1:7">
      <c r="A685" s="533"/>
      <c r="B685" s="1787"/>
      <c r="C685" s="1788"/>
      <c r="D685" s="533"/>
      <c r="E685" s="533"/>
      <c r="F685" s="533"/>
      <c r="G685" s="533"/>
    </row>
    <row r="686" spans="1:7">
      <c r="A686" s="533"/>
      <c r="B686" s="1787"/>
      <c r="C686" s="1788"/>
      <c r="D686" s="533"/>
      <c r="E686" s="533"/>
      <c r="F686" s="533"/>
      <c r="G686" s="533"/>
    </row>
    <row r="687" spans="1:7">
      <c r="A687" s="533"/>
      <c r="B687" s="1787"/>
      <c r="C687" s="1788"/>
      <c r="D687" s="533"/>
      <c r="E687" s="533"/>
      <c r="F687" s="533"/>
      <c r="G687" s="533"/>
    </row>
    <row r="688" spans="1:7">
      <c r="A688" s="533"/>
      <c r="B688" s="1787"/>
      <c r="C688" s="1788"/>
      <c r="D688" s="533"/>
      <c r="E688" s="533"/>
      <c r="F688" s="533"/>
      <c r="G688" s="533"/>
    </row>
    <row r="689" spans="1:7">
      <c r="A689" s="533"/>
      <c r="B689" s="1787"/>
      <c r="C689" s="1788"/>
      <c r="D689" s="533"/>
      <c r="E689" s="533"/>
      <c r="F689" s="533"/>
      <c r="G689" s="533"/>
    </row>
    <row r="690" spans="1:7">
      <c r="A690" s="533"/>
      <c r="B690" s="1787"/>
      <c r="C690" s="1788"/>
      <c r="D690" s="533"/>
      <c r="E690" s="533"/>
      <c r="F690" s="533"/>
      <c r="G690" s="533"/>
    </row>
    <row r="691" spans="1:7">
      <c r="A691" s="533"/>
      <c r="B691" s="1787"/>
      <c r="C691" s="1788"/>
      <c r="D691" s="533"/>
      <c r="E691" s="533"/>
      <c r="F691" s="533"/>
      <c r="G691" s="533"/>
    </row>
    <row r="692" spans="1:7">
      <c r="A692" s="533"/>
      <c r="B692" s="1787"/>
      <c r="C692" s="1788"/>
      <c r="D692" s="533"/>
      <c r="E692" s="533"/>
      <c r="F692" s="533"/>
      <c r="G692" s="533"/>
    </row>
    <row r="693" spans="1:7">
      <c r="A693" s="533"/>
      <c r="B693" s="1787"/>
      <c r="C693" s="1788"/>
      <c r="D693" s="533"/>
      <c r="E693" s="533"/>
      <c r="F693" s="533"/>
      <c r="G693" s="533"/>
    </row>
    <row r="694" spans="1:7">
      <c r="A694" s="533"/>
      <c r="B694" s="1787"/>
      <c r="C694" s="1788"/>
      <c r="D694" s="533"/>
      <c r="E694" s="533"/>
      <c r="F694" s="533"/>
      <c r="G694" s="533"/>
    </row>
    <row r="695" spans="1:7">
      <c r="A695" s="533"/>
      <c r="B695" s="1787"/>
      <c r="C695" s="1788"/>
      <c r="D695" s="533"/>
      <c r="E695" s="533"/>
      <c r="F695" s="533"/>
      <c r="G695" s="533"/>
    </row>
    <row r="696" spans="1:7">
      <c r="A696" s="533"/>
      <c r="B696" s="1787"/>
      <c r="C696" s="1788"/>
      <c r="D696" s="533"/>
      <c r="E696" s="533"/>
      <c r="F696" s="533"/>
      <c r="G696" s="533"/>
    </row>
    <row r="697" spans="1:7">
      <c r="A697" s="533"/>
      <c r="B697" s="1787"/>
      <c r="C697" s="1788"/>
      <c r="D697" s="533"/>
      <c r="E697" s="533"/>
      <c r="F697" s="533"/>
      <c r="G697" s="533"/>
    </row>
    <row r="698" spans="1:7">
      <c r="A698" s="533"/>
      <c r="B698" s="1787"/>
      <c r="C698" s="1788"/>
      <c r="D698" s="533"/>
      <c r="E698" s="533"/>
      <c r="F698" s="533"/>
      <c r="G698" s="533"/>
    </row>
    <row r="699" spans="1:7">
      <c r="A699" s="533"/>
      <c r="B699" s="1787"/>
      <c r="C699" s="1788"/>
      <c r="D699" s="533"/>
      <c r="E699" s="533"/>
      <c r="F699" s="533"/>
      <c r="G699" s="533"/>
    </row>
    <row r="700" spans="1:7">
      <c r="A700" s="533"/>
      <c r="B700" s="1787"/>
      <c r="C700" s="1788"/>
      <c r="D700" s="533"/>
      <c r="E700" s="533"/>
      <c r="F700" s="533"/>
      <c r="G700" s="533"/>
    </row>
    <row r="701" spans="1:7">
      <c r="A701" s="533"/>
      <c r="B701" s="1787"/>
      <c r="C701" s="1788"/>
      <c r="D701" s="533"/>
      <c r="E701" s="533"/>
      <c r="F701" s="533"/>
      <c r="G701" s="533"/>
    </row>
    <row r="702" spans="1:7">
      <c r="A702" s="533"/>
      <c r="B702" s="1787"/>
      <c r="C702" s="1788"/>
      <c r="D702" s="533"/>
      <c r="E702" s="533"/>
      <c r="F702" s="533"/>
      <c r="G702" s="533"/>
    </row>
    <row r="703" spans="1:7">
      <c r="A703" s="533"/>
      <c r="B703" s="1787"/>
      <c r="C703" s="1788"/>
      <c r="D703" s="533"/>
      <c r="E703" s="533"/>
      <c r="F703" s="533"/>
      <c r="G703" s="533"/>
    </row>
    <row r="704" spans="1:7">
      <c r="A704" s="533"/>
      <c r="B704" s="1787"/>
      <c r="C704" s="1788"/>
      <c r="D704" s="533"/>
      <c r="E704" s="533"/>
      <c r="F704" s="533"/>
      <c r="G704" s="533"/>
    </row>
    <row r="705" spans="1:7">
      <c r="A705" s="533"/>
      <c r="B705" s="1787"/>
      <c r="C705" s="1788"/>
      <c r="D705" s="533"/>
      <c r="E705" s="533"/>
      <c r="F705" s="533"/>
      <c r="G705" s="533"/>
    </row>
    <row r="706" spans="1:7">
      <c r="A706" s="533"/>
      <c r="B706" s="1787"/>
      <c r="C706" s="1788"/>
      <c r="D706" s="533"/>
      <c r="E706" s="533"/>
      <c r="F706" s="533"/>
      <c r="G706" s="533"/>
    </row>
    <row r="707" spans="1:7">
      <c r="A707" s="533"/>
      <c r="B707" s="1787"/>
      <c r="C707" s="1788"/>
      <c r="D707" s="533"/>
      <c r="E707" s="533"/>
      <c r="F707" s="533"/>
      <c r="G707" s="533"/>
    </row>
    <row r="708" spans="1:7">
      <c r="A708" s="533"/>
      <c r="B708" s="1787"/>
      <c r="C708" s="1788"/>
      <c r="D708" s="533"/>
      <c r="E708" s="533"/>
      <c r="F708" s="533"/>
      <c r="G708" s="533"/>
    </row>
    <row r="709" spans="1:7">
      <c r="A709" s="533"/>
      <c r="B709" s="1787"/>
      <c r="C709" s="1788"/>
      <c r="D709" s="533"/>
      <c r="E709" s="533"/>
      <c r="F709" s="533"/>
      <c r="G709" s="533"/>
    </row>
    <row r="710" spans="1:7">
      <c r="A710" s="533"/>
      <c r="B710" s="1787"/>
      <c r="C710" s="1788"/>
      <c r="D710" s="533"/>
      <c r="E710" s="533"/>
      <c r="F710" s="533"/>
      <c r="G710" s="533"/>
    </row>
    <row r="711" spans="1:7">
      <c r="A711" s="533"/>
      <c r="B711" s="1787"/>
      <c r="C711" s="1788"/>
      <c r="D711" s="533"/>
      <c r="E711" s="533"/>
      <c r="F711" s="533"/>
      <c r="G711" s="533"/>
    </row>
    <row r="712" spans="1:7">
      <c r="A712" s="533"/>
      <c r="B712" s="1787"/>
      <c r="C712" s="1788"/>
      <c r="D712" s="533"/>
      <c r="E712" s="533"/>
      <c r="F712" s="533"/>
      <c r="G712" s="533"/>
    </row>
    <row r="713" spans="1:7">
      <c r="A713" s="533"/>
      <c r="B713" s="1787"/>
      <c r="C713" s="1788"/>
      <c r="D713" s="533"/>
      <c r="E713" s="533"/>
      <c r="F713" s="533"/>
      <c r="G713" s="533"/>
    </row>
    <row r="714" spans="1:7">
      <c r="A714" s="533"/>
      <c r="B714" s="1787"/>
      <c r="C714" s="1788"/>
      <c r="D714" s="533"/>
      <c r="E714" s="533"/>
      <c r="F714" s="533"/>
      <c r="G714" s="533"/>
    </row>
    <row r="715" spans="1:7">
      <c r="A715" s="533"/>
      <c r="B715" s="1787"/>
      <c r="C715" s="1788"/>
      <c r="D715" s="533"/>
      <c r="E715" s="533"/>
      <c r="F715" s="533"/>
      <c r="G715" s="533"/>
    </row>
    <row r="716" spans="1:7">
      <c r="A716" s="533"/>
      <c r="B716" s="1787"/>
      <c r="C716" s="1788"/>
      <c r="D716" s="533"/>
      <c r="E716" s="533"/>
      <c r="F716" s="533"/>
      <c r="G716" s="533"/>
    </row>
    <row r="717" spans="1:7">
      <c r="A717" s="533"/>
      <c r="B717" s="1787"/>
      <c r="C717" s="1788"/>
      <c r="D717" s="533"/>
      <c r="E717" s="533"/>
      <c r="F717" s="533"/>
      <c r="G717" s="533"/>
    </row>
    <row r="718" spans="1:7">
      <c r="A718" s="533"/>
      <c r="B718" s="1787"/>
      <c r="C718" s="1788"/>
      <c r="D718" s="533"/>
      <c r="E718" s="533"/>
      <c r="F718" s="533"/>
      <c r="G718" s="533"/>
    </row>
    <row r="719" spans="1:7">
      <c r="A719" s="533"/>
      <c r="B719" s="1787"/>
      <c r="C719" s="1788"/>
      <c r="D719" s="533"/>
      <c r="E719" s="533"/>
      <c r="F719" s="533"/>
      <c r="G719" s="533"/>
    </row>
    <row r="720" spans="1:7">
      <c r="A720" s="533"/>
      <c r="B720" s="1787"/>
      <c r="C720" s="1788"/>
      <c r="D720" s="533"/>
      <c r="E720" s="533"/>
      <c r="F720" s="533"/>
      <c r="G720" s="533"/>
    </row>
    <row r="721" spans="1:7">
      <c r="A721" s="533"/>
      <c r="B721" s="1787"/>
      <c r="C721" s="1788"/>
      <c r="D721" s="533"/>
      <c r="E721" s="533"/>
      <c r="F721" s="533"/>
      <c r="G721" s="533"/>
    </row>
    <row r="722" spans="1:7">
      <c r="A722" s="533"/>
      <c r="B722" s="1787"/>
      <c r="C722" s="1788"/>
      <c r="D722" s="533"/>
      <c r="E722" s="533"/>
      <c r="F722" s="533"/>
      <c r="G722" s="533"/>
    </row>
    <row r="723" spans="1:7">
      <c r="A723" s="533"/>
      <c r="B723" s="1787"/>
      <c r="C723" s="1788"/>
      <c r="D723" s="533"/>
      <c r="E723" s="533"/>
      <c r="F723" s="533"/>
      <c r="G723" s="533"/>
    </row>
    <row r="724" spans="1:7">
      <c r="A724" s="533"/>
      <c r="B724" s="1787"/>
      <c r="C724" s="1788"/>
      <c r="D724" s="533"/>
      <c r="E724" s="533"/>
      <c r="F724" s="533"/>
      <c r="G724" s="533"/>
    </row>
    <row r="725" spans="1:7">
      <c r="A725" s="533"/>
      <c r="B725" s="1787"/>
      <c r="C725" s="1788"/>
      <c r="D725" s="533"/>
      <c r="E725" s="533"/>
      <c r="F725" s="533"/>
      <c r="G725" s="533"/>
    </row>
    <row r="726" spans="1:7">
      <c r="A726" s="533"/>
      <c r="B726" s="1787"/>
      <c r="C726" s="1788"/>
      <c r="D726" s="533"/>
      <c r="E726" s="533"/>
      <c r="F726" s="533"/>
      <c r="G726" s="533"/>
    </row>
    <row r="727" spans="1:7">
      <c r="A727" s="533"/>
      <c r="B727" s="1787"/>
      <c r="C727" s="1788"/>
      <c r="D727" s="533"/>
      <c r="E727" s="533"/>
      <c r="F727" s="533"/>
      <c r="G727" s="533"/>
    </row>
    <row r="728" spans="1:7">
      <c r="A728" s="533"/>
      <c r="B728" s="1787"/>
      <c r="C728" s="1788"/>
      <c r="D728" s="533"/>
      <c r="E728" s="533"/>
      <c r="F728" s="533"/>
      <c r="G728" s="533"/>
    </row>
    <row r="729" spans="1:7">
      <c r="A729" s="533"/>
      <c r="B729" s="1787"/>
      <c r="C729" s="1788"/>
      <c r="D729" s="533"/>
      <c r="E729" s="533"/>
      <c r="F729" s="533"/>
      <c r="G729" s="533"/>
    </row>
    <row r="730" spans="1:7">
      <c r="A730" s="533"/>
      <c r="B730" s="1787"/>
      <c r="C730" s="1788"/>
      <c r="D730" s="533"/>
      <c r="E730" s="533"/>
      <c r="F730" s="533"/>
      <c r="G730" s="533"/>
    </row>
    <row r="731" spans="1:7">
      <c r="A731" s="533"/>
      <c r="B731" s="1787"/>
      <c r="C731" s="1788"/>
      <c r="D731" s="533"/>
      <c r="E731" s="533"/>
      <c r="F731" s="533"/>
      <c r="G731" s="533"/>
    </row>
    <row r="732" spans="1:7">
      <c r="A732" s="533"/>
      <c r="B732" s="1787"/>
      <c r="C732" s="1788"/>
      <c r="D732" s="533"/>
      <c r="E732" s="533"/>
      <c r="F732" s="533"/>
      <c r="G732" s="533"/>
    </row>
    <row r="733" spans="1:7">
      <c r="A733" s="533"/>
      <c r="B733" s="1787"/>
      <c r="C733" s="1788"/>
      <c r="D733" s="533"/>
      <c r="E733" s="533"/>
      <c r="F733" s="533"/>
      <c r="G733" s="533"/>
    </row>
    <row r="734" spans="1:7">
      <c r="A734" s="533"/>
      <c r="B734" s="1787"/>
      <c r="C734" s="1788"/>
      <c r="D734" s="533"/>
      <c r="E734" s="533"/>
      <c r="F734" s="533"/>
      <c r="G734" s="533"/>
    </row>
    <row r="735" spans="1:7">
      <c r="A735" s="533"/>
      <c r="B735" s="1787"/>
      <c r="C735" s="1788"/>
      <c r="D735" s="533"/>
      <c r="E735" s="533"/>
      <c r="F735" s="533"/>
      <c r="G735" s="533"/>
    </row>
    <row r="736" spans="1:7">
      <c r="A736" s="533"/>
      <c r="B736" s="1787"/>
      <c r="C736" s="1788"/>
      <c r="D736" s="533"/>
      <c r="E736" s="533"/>
      <c r="F736" s="533"/>
      <c r="G736" s="533"/>
    </row>
    <row r="737" spans="1:7">
      <c r="A737" s="533"/>
      <c r="B737" s="1787"/>
      <c r="C737" s="1788"/>
      <c r="D737" s="533"/>
      <c r="E737" s="533"/>
      <c r="F737" s="533"/>
      <c r="G737" s="533"/>
    </row>
    <row r="738" spans="1:7">
      <c r="A738" s="533"/>
      <c r="B738" s="1787"/>
      <c r="C738" s="1788"/>
      <c r="D738" s="533"/>
      <c r="E738" s="533"/>
      <c r="F738" s="533"/>
      <c r="G738" s="533"/>
    </row>
    <row r="739" spans="1:7">
      <c r="A739" s="533"/>
      <c r="B739" s="1787"/>
      <c r="C739" s="1788"/>
      <c r="D739" s="533"/>
      <c r="E739" s="533"/>
      <c r="F739" s="533"/>
      <c r="G739" s="533"/>
    </row>
    <row r="740" spans="1:7">
      <c r="A740" s="533"/>
      <c r="B740" s="1787"/>
      <c r="C740" s="1788"/>
      <c r="D740" s="533"/>
      <c r="E740" s="533"/>
      <c r="F740" s="533"/>
      <c r="G740" s="533"/>
    </row>
    <row r="741" spans="1:7">
      <c r="A741" s="533"/>
      <c r="B741" s="1787"/>
      <c r="C741" s="1788"/>
      <c r="D741" s="533"/>
      <c r="E741" s="533"/>
      <c r="F741" s="533"/>
      <c r="G741" s="533"/>
    </row>
    <row r="742" spans="1:7">
      <c r="A742" s="533"/>
      <c r="B742" s="1787"/>
      <c r="C742" s="1788"/>
      <c r="D742" s="533"/>
      <c r="E742" s="533"/>
      <c r="F742" s="533"/>
      <c r="G742" s="533"/>
    </row>
    <row r="743" spans="1:7">
      <c r="A743" s="533"/>
      <c r="B743" s="1787"/>
      <c r="C743" s="1788"/>
      <c r="D743" s="533"/>
      <c r="E743" s="533"/>
      <c r="F743" s="533"/>
      <c r="G743" s="533"/>
    </row>
    <row r="744" spans="1:7">
      <c r="A744" s="533"/>
      <c r="B744" s="1787"/>
      <c r="C744" s="1788"/>
      <c r="D744" s="533"/>
      <c r="E744" s="533"/>
      <c r="F744" s="533"/>
      <c r="G744" s="533"/>
    </row>
    <row r="745" spans="1:7">
      <c r="A745" s="533"/>
      <c r="B745" s="1787"/>
      <c r="C745" s="1788"/>
      <c r="D745" s="533"/>
      <c r="E745" s="533"/>
      <c r="F745" s="533"/>
      <c r="G745" s="533"/>
    </row>
    <row r="746" spans="1:7">
      <c r="A746" s="533"/>
      <c r="B746" s="1787"/>
      <c r="C746" s="1788"/>
      <c r="D746" s="533"/>
      <c r="E746" s="533"/>
      <c r="F746" s="533"/>
      <c r="G746" s="533"/>
    </row>
    <row r="747" spans="1:7">
      <c r="A747" s="533"/>
      <c r="B747" s="1787"/>
      <c r="C747" s="1788"/>
      <c r="D747" s="533"/>
      <c r="E747" s="533"/>
      <c r="F747" s="533"/>
      <c r="G747" s="533"/>
    </row>
    <row r="748" spans="1:7">
      <c r="A748" s="533"/>
      <c r="B748" s="1787"/>
      <c r="C748" s="1788"/>
      <c r="D748" s="533"/>
      <c r="E748" s="533"/>
      <c r="F748" s="533"/>
      <c r="G748" s="533"/>
    </row>
    <row r="749" spans="1:7">
      <c r="A749" s="533"/>
      <c r="B749" s="1787"/>
      <c r="C749" s="1788"/>
      <c r="D749" s="533"/>
      <c r="E749" s="533"/>
      <c r="F749" s="533"/>
      <c r="G749" s="533"/>
    </row>
    <row r="750" spans="1:7">
      <c r="A750" s="533"/>
      <c r="B750" s="1787"/>
      <c r="C750" s="1788"/>
      <c r="D750" s="533"/>
      <c r="E750" s="533"/>
      <c r="F750" s="533"/>
      <c r="G750" s="533"/>
    </row>
    <row r="751" spans="1:7">
      <c r="A751" s="533"/>
      <c r="B751" s="1787"/>
      <c r="C751" s="1788"/>
      <c r="D751" s="533"/>
      <c r="E751" s="533"/>
      <c r="F751" s="533"/>
      <c r="G751" s="533"/>
    </row>
    <row r="752" spans="1:7">
      <c r="A752" s="533"/>
      <c r="B752" s="1787"/>
      <c r="C752" s="1788"/>
      <c r="D752" s="533"/>
      <c r="E752" s="533"/>
      <c r="F752" s="533"/>
      <c r="G752" s="533"/>
    </row>
    <row r="753" spans="1:7">
      <c r="A753" s="533"/>
      <c r="B753" s="1787"/>
      <c r="C753" s="1788"/>
      <c r="D753" s="533"/>
      <c r="E753" s="533"/>
      <c r="F753" s="533"/>
      <c r="G753" s="533"/>
    </row>
    <row r="754" spans="1:7">
      <c r="A754" s="533"/>
      <c r="B754" s="1787"/>
      <c r="C754" s="1788"/>
      <c r="D754" s="533"/>
      <c r="E754" s="533"/>
      <c r="F754" s="533"/>
      <c r="G754" s="533"/>
    </row>
    <row r="755" spans="1:7">
      <c r="A755" s="533"/>
      <c r="B755" s="1787"/>
      <c r="C755" s="1788"/>
      <c r="D755" s="533"/>
      <c r="E755" s="533"/>
      <c r="F755" s="533"/>
      <c r="G755" s="533"/>
    </row>
    <row r="756" spans="1:7">
      <c r="A756" s="533"/>
      <c r="B756" s="1787"/>
      <c r="C756" s="1788"/>
      <c r="D756" s="533"/>
      <c r="E756" s="533"/>
      <c r="F756" s="533"/>
      <c r="G756" s="533"/>
    </row>
    <row r="757" spans="1:7">
      <c r="A757" s="533"/>
      <c r="B757" s="1787"/>
      <c r="C757" s="1788"/>
      <c r="D757" s="533"/>
      <c r="E757" s="533"/>
      <c r="F757" s="533"/>
      <c r="G757" s="533"/>
    </row>
    <row r="758" spans="1:7">
      <c r="A758" s="533"/>
      <c r="B758" s="1787"/>
      <c r="C758" s="1788"/>
      <c r="D758" s="533"/>
      <c r="E758" s="533"/>
      <c r="F758" s="533"/>
      <c r="G758" s="533"/>
    </row>
    <row r="759" spans="1:7">
      <c r="A759" s="533"/>
      <c r="B759" s="1787"/>
      <c r="C759" s="1788"/>
      <c r="D759" s="533"/>
      <c r="E759" s="533"/>
      <c r="F759" s="533"/>
      <c r="G759" s="533"/>
    </row>
    <row r="760" spans="1:7">
      <c r="A760" s="533"/>
      <c r="B760" s="1787"/>
      <c r="C760" s="1788"/>
      <c r="D760" s="533"/>
      <c r="E760" s="533"/>
      <c r="F760" s="533"/>
      <c r="G760" s="533"/>
    </row>
    <row r="761" spans="1:7">
      <c r="A761" s="533"/>
      <c r="B761" s="1787"/>
      <c r="C761" s="1788"/>
      <c r="D761" s="533"/>
      <c r="E761" s="533"/>
      <c r="F761" s="533"/>
      <c r="G761" s="533"/>
    </row>
    <row r="762" spans="1:7">
      <c r="A762" s="533"/>
      <c r="B762" s="1787"/>
      <c r="C762" s="1788"/>
      <c r="D762" s="533"/>
      <c r="E762" s="533"/>
      <c r="F762" s="533"/>
      <c r="G762" s="533"/>
    </row>
    <row r="763" spans="1:7">
      <c r="A763" s="533"/>
      <c r="B763" s="1787"/>
      <c r="C763" s="1788"/>
      <c r="D763" s="533"/>
      <c r="E763" s="533"/>
      <c r="F763" s="533"/>
      <c r="G763" s="533"/>
    </row>
    <row r="764" spans="1:7">
      <c r="A764" s="533"/>
      <c r="B764" s="1787"/>
      <c r="C764" s="1788"/>
      <c r="D764" s="533"/>
      <c r="E764" s="533"/>
      <c r="F764" s="533"/>
      <c r="G764" s="533"/>
    </row>
    <row r="765" spans="1:7">
      <c r="A765" s="533"/>
      <c r="B765" s="1787"/>
      <c r="C765" s="1788"/>
      <c r="D765" s="533"/>
      <c r="E765" s="533"/>
      <c r="F765" s="533"/>
      <c r="G765" s="533"/>
    </row>
    <row r="766" spans="1:7">
      <c r="A766" s="533"/>
      <c r="B766" s="1787"/>
      <c r="C766" s="1788"/>
      <c r="D766" s="533"/>
      <c r="E766" s="533"/>
      <c r="F766" s="533"/>
      <c r="G766" s="533"/>
    </row>
    <row r="767" spans="1:7">
      <c r="A767" s="533"/>
      <c r="B767" s="1787"/>
      <c r="C767" s="1788"/>
      <c r="D767" s="533"/>
      <c r="E767" s="533"/>
      <c r="F767" s="533"/>
      <c r="G767" s="533"/>
    </row>
    <row r="768" spans="1:7">
      <c r="A768" s="533"/>
      <c r="B768" s="1787"/>
      <c r="C768" s="1788"/>
      <c r="D768" s="533"/>
      <c r="E768" s="533"/>
      <c r="F768" s="533"/>
      <c r="G768" s="533"/>
    </row>
    <row r="769" spans="1:7">
      <c r="A769" s="533"/>
      <c r="B769" s="1787"/>
      <c r="C769" s="1788"/>
      <c r="D769" s="533"/>
      <c r="E769" s="533"/>
      <c r="F769" s="533"/>
      <c r="G769" s="533"/>
    </row>
    <row r="770" spans="1:7">
      <c r="A770" s="533"/>
      <c r="B770" s="1787"/>
      <c r="C770" s="1788"/>
      <c r="D770" s="533"/>
      <c r="E770" s="533"/>
      <c r="F770" s="533"/>
      <c r="G770" s="533"/>
    </row>
    <row r="771" spans="1:7">
      <c r="A771" s="533"/>
      <c r="B771" s="1787"/>
      <c r="C771" s="1788"/>
      <c r="D771" s="533"/>
      <c r="E771" s="533"/>
      <c r="F771" s="533"/>
      <c r="G771" s="533"/>
    </row>
    <row r="772" spans="1:7">
      <c r="A772" s="533"/>
      <c r="B772" s="1787"/>
      <c r="C772" s="1788"/>
      <c r="D772" s="533"/>
      <c r="E772" s="533"/>
      <c r="F772" s="533"/>
      <c r="G772" s="533"/>
    </row>
    <row r="773" spans="1:7">
      <c r="A773" s="533"/>
      <c r="B773" s="1787"/>
      <c r="C773" s="1788"/>
      <c r="D773" s="533"/>
      <c r="E773" s="533"/>
      <c r="F773" s="533"/>
      <c r="G773" s="533"/>
    </row>
    <row r="774" spans="1:7">
      <c r="A774" s="533"/>
      <c r="B774" s="1787"/>
      <c r="C774" s="1788"/>
      <c r="D774" s="533"/>
      <c r="E774" s="533"/>
      <c r="F774" s="533"/>
      <c r="G774" s="533"/>
    </row>
    <row r="775" spans="1:7">
      <c r="A775" s="533"/>
      <c r="B775" s="1787"/>
      <c r="C775" s="1788"/>
      <c r="D775" s="533"/>
      <c r="E775" s="533"/>
      <c r="F775" s="533"/>
      <c r="G775" s="533"/>
    </row>
    <row r="776" spans="1:7">
      <c r="A776" s="533"/>
      <c r="B776" s="1787"/>
      <c r="C776" s="1788"/>
      <c r="D776" s="533"/>
      <c r="E776" s="533"/>
      <c r="F776" s="533"/>
      <c r="G776" s="533"/>
    </row>
    <row r="777" spans="1:7">
      <c r="A777" s="533"/>
      <c r="B777" s="1787"/>
      <c r="C777" s="1788"/>
      <c r="D777" s="533"/>
      <c r="E777" s="533"/>
      <c r="F777" s="533"/>
      <c r="G777" s="533"/>
    </row>
    <row r="778" spans="1:7">
      <c r="A778" s="533"/>
      <c r="B778" s="1787"/>
      <c r="C778" s="1788"/>
      <c r="D778" s="533"/>
      <c r="E778" s="533"/>
      <c r="F778" s="533"/>
      <c r="G778" s="533"/>
    </row>
    <row r="779" spans="1:7">
      <c r="A779" s="533"/>
      <c r="B779" s="1787"/>
      <c r="C779" s="1788"/>
      <c r="D779" s="533"/>
      <c r="E779" s="533"/>
      <c r="F779" s="533"/>
      <c r="G779" s="533"/>
    </row>
    <row r="780" spans="1:7">
      <c r="A780" s="533"/>
      <c r="B780" s="1787"/>
      <c r="C780" s="1788"/>
      <c r="D780" s="533"/>
      <c r="E780" s="533"/>
      <c r="F780" s="533"/>
      <c r="G780" s="533"/>
    </row>
    <row r="781" spans="1:7">
      <c r="A781" s="533"/>
      <c r="B781" s="1787"/>
      <c r="C781" s="1788"/>
      <c r="D781" s="533"/>
      <c r="E781" s="533"/>
      <c r="F781" s="533"/>
      <c r="G781" s="533"/>
    </row>
    <row r="782" spans="1:7">
      <c r="A782" s="533"/>
      <c r="B782" s="1787"/>
      <c r="C782" s="1788"/>
      <c r="D782" s="533"/>
      <c r="E782" s="533"/>
      <c r="F782" s="533"/>
      <c r="G782" s="533"/>
    </row>
    <row r="783" spans="1:7">
      <c r="A783" s="533"/>
      <c r="B783" s="1787"/>
      <c r="C783" s="1788"/>
      <c r="D783" s="533"/>
      <c r="E783" s="533"/>
      <c r="F783" s="533"/>
      <c r="G783" s="533"/>
    </row>
    <row r="784" spans="1:7">
      <c r="A784" s="533"/>
      <c r="B784" s="1787"/>
      <c r="C784" s="1788"/>
      <c r="D784" s="533"/>
      <c r="E784" s="533"/>
      <c r="F784" s="533"/>
      <c r="G784" s="533"/>
    </row>
    <row r="785" spans="1:7">
      <c r="A785" s="533"/>
      <c r="B785" s="1787"/>
      <c r="C785" s="1788"/>
      <c r="D785" s="533"/>
      <c r="E785" s="533"/>
      <c r="F785" s="533"/>
      <c r="G785" s="533"/>
    </row>
    <row r="786" spans="1:7">
      <c r="A786" s="533"/>
      <c r="B786" s="1787"/>
      <c r="C786" s="1788"/>
      <c r="D786" s="533"/>
      <c r="E786" s="533"/>
      <c r="F786" s="533"/>
      <c r="G786" s="533"/>
    </row>
    <row r="787" spans="1:7">
      <c r="A787" s="533"/>
      <c r="B787" s="1787"/>
      <c r="C787" s="1788"/>
      <c r="D787" s="533"/>
      <c r="E787" s="533"/>
      <c r="F787" s="533"/>
      <c r="G787" s="533"/>
    </row>
    <row r="788" spans="1:7">
      <c r="A788" s="533"/>
      <c r="B788" s="1787"/>
      <c r="C788" s="1788"/>
      <c r="D788" s="533"/>
      <c r="E788" s="533"/>
      <c r="F788" s="533"/>
      <c r="G788" s="533"/>
    </row>
    <row r="789" spans="1:7">
      <c r="A789" s="533"/>
      <c r="B789" s="1787"/>
      <c r="C789" s="1788"/>
      <c r="D789" s="533"/>
      <c r="E789" s="533"/>
      <c r="F789" s="533"/>
      <c r="G789" s="533"/>
    </row>
    <row r="790" spans="1:7">
      <c r="A790" s="533"/>
      <c r="B790" s="1787"/>
      <c r="C790" s="1788"/>
      <c r="D790" s="533"/>
      <c r="E790" s="533"/>
      <c r="F790" s="533"/>
      <c r="G790" s="533"/>
    </row>
    <row r="791" spans="1:7">
      <c r="A791" s="533"/>
      <c r="B791" s="1787"/>
      <c r="C791" s="1788"/>
      <c r="D791" s="533"/>
      <c r="E791" s="533"/>
      <c r="F791" s="533"/>
      <c r="G791" s="533"/>
    </row>
    <row r="792" spans="1:7">
      <c r="A792" s="533"/>
      <c r="B792" s="1787"/>
      <c r="C792" s="1788"/>
      <c r="D792" s="533"/>
      <c r="E792" s="533"/>
      <c r="F792" s="533"/>
      <c r="G792" s="533"/>
    </row>
    <row r="793" spans="1:7">
      <c r="A793" s="533"/>
      <c r="B793" s="1787"/>
      <c r="C793" s="1788"/>
      <c r="D793" s="533"/>
      <c r="E793" s="533"/>
      <c r="F793" s="533"/>
      <c r="G793" s="533"/>
    </row>
    <row r="794" spans="1:7">
      <c r="A794" s="533"/>
      <c r="B794" s="1787"/>
      <c r="C794" s="1788"/>
      <c r="D794" s="533"/>
      <c r="E794" s="533"/>
      <c r="F794" s="533"/>
      <c r="G794" s="533"/>
    </row>
    <row r="795" spans="1:7">
      <c r="A795" s="533"/>
      <c r="B795" s="1787"/>
      <c r="C795" s="1788"/>
      <c r="D795" s="533"/>
      <c r="E795" s="533"/>
      <c r="F795" s="533"/>
      <c r="G795" s="533"/>
    </row>
    <row r="796" spans="1:7">
      <c r="A796" s="533"/>
      <c r="B796" s="1787"/>
      <c r="C796" s="1788"/>
      <c r="D796" s="533"/>
      <c r="E796" s="533"/>
      <c r="F796" s="533"/>
      <c r="G796" s="533"/>
    </row>
    <row r="797" spans="1:7">
      <c r="A797" s="533"/>
      <c r="B797" s="1787"/>
      <c r="C797" s="1788"/>
      <c r="D797" s="533"/>
      <c r="E797" s="533"/>
      <c r="F797" s="533"/>
      <c r="G797" s="533"/>
    </row>
    <row r="798" spans="1:7">
      <c r="A798" s="533"/>
      <c r="B798" s="1787"/>
      <c r="C798" s="1788"/>
      <c r="D798" s="533"/>
      <c r="E798" s="533"/>
      <c r="F798" s="533"/>
      <c r="G798" s="533"/>
    </row>
    <row r="799" spans="1:7">
      <c r="A799" s="533"/>
      <c r="B799" s="1787"/>
      <c r="C799" s="1788"/>
      <c r="D799" s="533"/>
      <c r="E799" s="533"/>
      <c r="F799" s="533"/>
      <c r="G799" s="533"/>
    </row>
    <row r="800" spans="1:7">
      <c r="A800" s="533"/>
      <c r="B800" s="1787"/>
      <c r="C800" s="1788"/>
      <c r="D800" s="533"/>
      <c r="E800" s="533"/>
      <c r="F800" s="533"/>
      <c r="G800" s="533"/>
    </row>
    <row r="801" spans="1:7">
      <c r="A801" s="533"/>
      <c r="B801" s="1787"/>
      <c r="C801" s="1788"/>
      <c r="D801" s="533"/>
      <c r="E801" s="533"/>
      <c r="F801" s="533"/>
      <c r="G801" s="533"/>
    </row>
    <row r="802" spans="1:7">
      <c r="A802" s="533"/>
      <c r="B802" s="1787"/>
      <c r="C802" s="1788"/>
      <c r="D802" s="533"/>
      <c r="E802" s="533"/>
      <c r="F802" s="533"/>
      <c r="G802" s="533"/>
    </row>
    <row r="803" spans="1:7">
      <c r="A803" s="533"/>
      <c r="B803" s="1787"/>
      <c r="C803" s="1788"/>
      <c r="D803" s="533"/>
      <c r="E803" s="533"/>
      <c r="F803" s="533"/>
      <c r="G803" s="533"/>
    </row>
    <row r="804" spans="1:7">
      <c r="A804" s="533"/>
      <c r="B804" s="1787"/>
      <c r="C804" s="1788"/>
      <c r="D804" s="533"/>
      <c r="E804" s="533"/>
      <c r="F804" s="533"/>
      <c r="G804" s="533"/>
    </row>
    <row r="805" spans="1:7">
      <c r="A805" s="533"/>
      <c r="B805" s="1787"/>
      <c r="C805" s="1788"/>
      <c r="D805" s="533"/>
      <c r="E805" s="533"/>
      <c r="F805" s="533"/>
      <c r="G805" s="533"/>
    </row>
    <row r="806" spans="1:7">
      <c r="A806" s="533"/>
      <c r="B806" s="1787"/>
      <c r="C806" s="1788"/>
      <c r="D806" s="533"/>
      <c r="E806" s="533"/>
      <c r="F806" s="533"/>
      <c r="G806" s="533"/>
    </row>
    <row r="807" spans="1:7">
      <c r="A807" s="533"/>
      <c r="B807" s="1787"/>
      <c r="C807" s="1788"/>
      <c r="D807" s="533"/>
      <c r="E807" s="533"/>
      <c r="F807" s="533"/>
      <c r="G807" s="533"/>
    </row>
    <row r="808" spans="1:7">
      <c r="A808" s="533"/>
      <c r="B808" s="1787"/>
      <c r="C808" s="1788"/>
      <c r="D808" s="533"/>
      <c r="E808" s="533"/>
      <c r="F808" s="533"/>
      <c r="G808" s="533"/>
    </row>
    <row r="809" spans="1:7">
      <c r="A809" s="533"/>
      <c r="B809" s="1787"/>
      <c r="C809" s="1788"/>
      <c r="D809" s="533"/>
      <c r="E809" s="533"/>
      <c r="F809" s="533"/>
      <c r="G809" s="533"/>
    </row>
    <row r="810" spans="1:7">
      <c r="A810" s="533"/>
      <c r="B810" s="1787"/>
      <c r="C810" s="1788"/>
      <c r="D810" s="533"/>
      <c r="E810" s="533"/>
      <c r="F810" s="533"/>
      <c r="G810" s="533"/>
    </row>
    <row r="811" spans="1:7">
      <c r="A811" s="533"/>
      <c r="B811" s="1787"/>
      <c r="C811" s="1788"/>
      <c r="D811" s="533"/>
      <c r="E811" s="533"/>
      <c r="F811" s="533"/>
      <c r="G811" s="533"/>
    </row>
    <row r="812" spans="1:7">
      <c r="A812" s="533"/>
      <c r="B812" s="1787"/>
      <c r="C812" s="1788"/>
      <c r="D812" s="533"/>
      <c r="E812" s="533"/>
      <c r="F812" s="533"/>
      <c r="G812" s="533"/>
    </row>
    <row r="813" spans="1:7">
      <c r="A813" s="533"/>
      <c r="B813" s="1787"/>
      <c r="C813" s="1788"/>
      <c r="D813" s="533"/>
      <c r="E813" s="533"/>
      <c r="F813" s="533"/>
      <c r="G813" s="533"/>
    </row>
    <row r="814" spans="1:7">
      <c r="A814" s="533"/>
      <c r="B814" s="1787"/>
      <c r="C814" s="1788"/>
      <c r="D814" s="533"/>
      <c r="E814" s="533"/>
      <c r="F814" s="533"/>
      <c r="G814" s="533"/>
    </row>
    <row r="815" spans="1:7">
      <c r="A815" s="533"/>
      <c r="B815" s="1787"/>
      <c r="C815" s="1788"/>
      <c r="D815" s="533"/>
      <c r="E815" s="533"/>
      <c r="F815" s="533"/>
      <c r="G815" s="533"/>
    </row>
    <row r="816" spans="1:7">
      <c r="A816" s="533"/>
      <c r="B816" s="1787"/>
      <c r="C816" s="1788"/>
      <c r="D816" s="533"/>
      <c r="E816" s="533"/>
      <c r="F816" s="533"/>
      <c r="G816" s="533"/>
    </row>
    <row r="817" spans="1:7">
      <c r="A817" s="533"/>
      <c r="B817" s="1787"/>
      <c r="C817" s="1788"/>
      <c r="D817" s="533"/>
      <c r="E817" s="533"/>
      <c r="F817" s="533"/>
      <c r="G817" s="533"/>
    </row>
    <row r="818" spans="1:7">
      <c r="A818" s="533"/>
      <c r="B818" s="1787"/>
      <c r="C818" s="1788"/>
      <c r="D818" s="533"/>
      <c r="E818" s="533"/>
      <c r="F818" s="533"/>
      <c r="G818" s="533"/>
    </row>
    <row r="819" spans="1:7">
      <c r="A819" s="533"/>
      <c r="B819" s="1787"/>
      <c r="C819" s="1788"/>
      <c r="D819" s="533"/>
      <c r="E819" s="533"/>
      <c r="F819" s="533"/>
      <c r="G819" s="533"/>
    </row>
    <row r="820" spans="1:7">
      <c r="A820" s="533"/>
      <c r="B820" s="1787"/>
      <c r="C820" s="1788"/>
      <c r="D820" s="533"/>
      <c r="E820" s="533"/>
      <c r="F820" s="533"/>
      <c r="G820" s="533"/>
    </row>
    <row r="821" spans="1:7">
      <c r="A821" s="533"/>
      <c r="B821" s="1787"/>
      <c r="C821" s="1788"/>
      <c r="D821" s="533"/>
      <c r="E821" s="533"/>
      <c r="F821" s="533"/>
      <c r="G821" s="533"/>
    </row>
    <row r="822" spans="1:7">
      <c r="A822" s="533"/>
      <c r="B822" s="1787"/>
      <c r="C822" s="1788"/>
      <c r="D822" s="533"/>
      <c r="E822" s="533"/>
      <c r="F822" s="533"/>
      <c r="G822" s="533"/>
    </row>
    <row r="823" spans="1:7">
      <c r="A823" s="533"/>
      <c r="B823" s="1787"/>
      <c r="C823" s="1788"/>
      <c r="D823" s="533"/>
      <c r="E823" s="533"/>
      <c r="F823" s="533"/>
      <c r="G823" s="533"/>
    </row>
    <row r="824" spans="1:7">
      <c r="A824" s="533"/>
      <c r="B824" s="1787"/>
      <c r="C824" s="1788"/>
      <c r="D824" s="533"/>
      <c r="E824" s="533"/>
      <c r="F824" s="533"/>
      <c r="G824" s="533"/>
    </row>
    <row r="825" spans="1:7">
      <c r="A825" s="533"/>
      <c r="B825" s="1787"/>
      <c r="C825" s="1788"/>
      <c r="D825" s="533"/>
      <c r="E825" s="533"/>
      <c r="F825" s="533"/>
      <c r="G825" s="533"/>
    </row>
    <row r="826" spans="1:7">
      <c r="A826" s="533"/>
      <c r="B826" s="1787"/>
      <c r="C826" s="1788"/>
      <c r="D826" s="533"/>
      <c r="E826" s="533"/>
      <c r="F826" s="533"/>
      <c r="G826" s="533"/>
    </row>
    <row r="827" spans="1:7">
      <c r="A827" s="533"/>
      <c r="B827" s="1787"/>
      <c r="C827" s="1788"/>
      <c r="D827" s="533"/>
      <c r="E827" s="533"/>
      <c r="F827" s="533"/>
      <c r="G827" s="533"/>
    </row>
    <row r="828" spans="1:7">
      <c r="A828" s="533"/>
      <c r="B828" s="1787"/>
      <c r="C828" s="1788"/>
      <c r="D828" s="533"/>
      <c r="E828" s="533"/>
      <c r="F828" s="533"/>
      <c r="G828" s="533"/>
    </row>
    <row r="829" spans="1:7">
      <c r="A829" s="533"/>
      <c r="B829" s="1787"/>
      <c r="C829" s="1788"/>
      <c r="D829" s="533"/>
      <c r="E829" s="533"/>
      <c r="F829" s="533"/>
      <c r="G829" s="533"/>
    </row>
    <row r="830" spans="1:7">
      <c r="A830" s="533"/>
      <c r="B830" s="1787"/>
      <c r="C830" s="1788"/>
      <c r="D830" s="533"/>
      <c r="E830" s="533"/>
      <c r="F830" s="533"/>
      <c r="G830" s="533"/>
    </row>
    <row r="831" spans="1:7">
      <c r="A831" s="533"/>
      <c r="B831" s="1787"/>
      <c r="C831" s="1788"/>
      <c r="D831" s="533"/>
      <c r="E831" s="533"/>
      <c r="F831" s="533"/>
      <c r="G831" s="533"/>
    </row>
    <row r="832" spans="1:7">
      <c r="A832" s="533"/>
      <c r="B832" s="1787"/>
      <c r="C832" s="1788"/>
      <c r="D832" s="533"/>
      <c r="E832" s="533"/>
      <c r="F832" s="533"/>
      <c r="G832" s="533"/>
    </row>
    <row r="833" spans="1:7">
      <c r="A833" s="533"/>
      <c r="B833" s="1787"/>
      <c r="C833" s="1788"/>
      <c r="D833" s="533"/>
      <c r="E833" s="533"/>
      <c r="F833" s="533"/>
      <c r="G833" s="533"/>
    </row>
    <row r="834" spans="1:7">
      <c r="A834" s="533"/>
      <c r="B834" s="1787"/>
      <c r="C834" s="1788"/>
      <c r="D834" s="533"/>
      <c r="E834" s="533"/>
      <c r="F834" s="533"/>
      <c r="G834" s="533"/>
    </row>
    <row r="835" spans="1:7">
      <c r="A835" s="533"/>
      <c r="B835" s="1787"/>
      <c r="C835" s="1788"/>
      <c r="D835" s="533"/>
      <c r="E835" s="533"/>
      <c r="F835" s="533"/>
      <c r="G835" s="533"/>
    </row>
    <row r="836" spans="1:7">
      <c r="A836" s="533"/>
      <c r="B836" s="1787"/>
      <c r="C836" s="1788"/>
      <c r="D836" s="533"/>
      <c r="E836" s="533"/>
      <c r="F836" s="533"/>
      <c r="G836" s="533"/>
    </row>
    <row r="837" spans="1:7">
      <c r="A837" s="533"/>
      <c r="B837" s="1787"/>
      <c r="C837" s="1788"/>
      <c r="D837" s="533"/>
      <c r="E837" s="533"/>
      <c r="F837" s="533"/>
      <c r="G837" s="533"/>
    </row>
    <row r="838" spans="1:7">
      <c r="A838" s="533"/>
      <c r="B838" s="1787"/>
      <c r="C838" s="1788"/>
      <c r="D838" s="533"/>
      <c r="E838" s="533"/>
      <c r="F838" s="533"/>
      <c r="G838" s="533"/>
    </row>
    <row r="839" spans="1:7">
      <c r="A839" s="533"/>
      <c r="B839" s="1787"/>
      <c r="C839" s="1788"/>
      <c r="D839" s="533"/>
      <c r="E839" s="533"/>
      <c r="F839" s="533"/>
      <c r="G839" s="533"/>
    </row>
    <row r="840" spans="1:7">
      <c r="A840" s="533"/>
      <c r="B840" s="1787"/>
      <c r="C840" s="1788"/>
      <c r="D840" s="533"/>
      <c r="E840" s="533"/>
      <c r="F840" s="533"/>
      <c r="G840" s="533"/>
    </row>
    <row r="841" spans="1:7">
      <c r="A841" s="533"/>
      <c r="B841" s="1787"/>
      <c r="C841" s="1788"/>
      <c r="D841" s="533"/>
      <c r="E841" s="533"/>
      <c r="F841" s="533"/>
      <c r="G841" s="533"/>
    </row>
    <row r="842" spans="1:7">
      <c r="A842" s="533"/>
      <c r="B842" s="1787"/>
      <c r="C842" s="1788"/>
      <c r="D842" s="533"/>
      <c r="E842" s="533"/>
      <c r="F842" s="533"/>
      <c r="G842" s="533"/>
    </row>
    <row r="843" spans="1:7">
      <c r="A843" s="533"/>
      <c r="B843" s="1787"/>
      <c r="C843" s="1788"/>
      <c r="D843" s="533"/>
      <c r="E843" s="533"/>
      <c r="F843" s="533"/>
      <c r="G843" s="533"/>
    </row>
    <row r="844" spans="1:7">
      <c r="A844" s="533"/>
      <c r="B844" s="1787"/>
      <c r="C844" s="1788"/>
      <c r="D844" s="533"/>
      <c r="E844" s="533"/>
      <c r="F844" s="533"/>
      <c r="G844" s="533"/>
    </row>
    <row r="845" spans="1:7">
      <c r="A845" s="533"/>
      <c r="B845" s="1787"/>
      <c r="C845" s="1788"/>
      <c r="D845" s="533"/>
      <c r="E845" s="533"/>
      <c r="F845" s="533"/>
      <c r="G845" s="533"/>
    </row>
    <row r="846" spans="1:7">
      <c r="A846" s="533"/>
      <c r="B846" s="1787"/>
      <c r="C846" s="1788"/>
      <c r="D846" s="533"/>
      <c r="E846" s="533"/>
      <c r="F846" s="533"/>
      <c r="G846" s="533"/>
    </row>
    <row r="847" spans="1:7">
      <c r="A847" s="533"/>
      <c r="B847" s="1787"/>
      <c r="C847" s="1788"/>
      <c r="D847" s="533"/>
      <c r="E847" s="533"/>
      <c r="F847" s="533"/>
      <c r="G847" s="533"/>
    </row>
    <row r="848" spans="1:7">
      <c r="A848" s="533"/>
      <c r="B848" s="1787"/>
      <c r="C848" s="1788"/>
      <c r="D848" s="533"/>
      <c r="E848" s="533"/>
      <c r="F848" s="533"/>
      <c r="G848" s="533"/>
    </row>
    <row r="849" spans="1:7">
      <c r="A849" s="533"/>
      <c r="B849" s="1787"/>
      <c r="C849" s="1788"/>
      <c r="D849" s="533"/>
      <c r="E849" s="533"/>
      <c r="F849" s="533"/>
      <c r="G849" s="533"/>
    </row>
    <row r="850" spans="1:7">
      <c r="A850" s="533"/>
      <c r="B850" s="1787"/>
      <c r="C850" s="1788"/>
      <c r="D850" s="533"/>
      <c r="E850" s="533"/>
      <c r="F850" s="533"/>
      <c r="G850" s="533"/>
    </row>
    <row r="851" spans="1:7">
      <c r="A851" s="533"/>
      <c r="B851" s="1787"/>
      <c r="C851" s="1788"/>
      <c r="D851" s="533"/>
      <c r="E851" s="533"/>
      <c r="F851" s="533"/>
      <c r="G851" s="533"/>
    </row>
    <row r="852" spans="1:7">
      <c r="A852" s="533"/>
      <c r="B852" s="1787"/>
      <c r="C852" s="1788"/>
      <c r="D852" s="533"/>
      <c r="E852" s="533"/>
      <c r="F852" s="533"/>
      <c r="G852" s="533"/>
    </row>
    <row r="853" spans="1:7">
      <c r="A853" s="533"/>
      <c r="B853" s="1787"/>
      <c r="C853" s="1788"/>
      <c r="D853" s="533"/>
      <c r="E853" s="533"/>
      <c r="F853" s="533"/>
      <c r="G853" s="533"/>
    </row>
    <row r="854" spans="1:7">
      <c r="A854" s="533"/>
      <c r="B854" s="1787"/>
      <c r="C854" s="1788"/>
      <c r="D854" s="533"/>
      <c r="E854" s="533"/>
      <c r="F854" s="533"/>
      <c r="G854" s="533"/>
    </row>
    <row r="855" spans="1:7">
      <c r="A855" s="533"/>
      <c r="B855" s="1787"/>
      <c r="C855" s="1788"/>
      <c r="D855" s="533"/>
      <c r="E855" s="533"/>
      <c r="F855" s="533"/>
      <c r="G855" s="533"/>
    </row>
    <row r="856" spans="1:7">
      <c r="A856" s="533"/>
      <c r="B856" s="1787"/>
      <c r="C856" s="1788"/>
      <c r="D856" s="533"/>
      <c r="E856" s="533"/>
      <c r="F856" s="533"/>
      <c r="G856" s="533"/>
    </row>
    <row r="857" spans="1:7">
      <c r="A857" s="533"/>
      <c r="B857" s="1787"/>
      <c r="C857" s="1788"/>
      <c r="D857" s="533"/>
      <c r="E857" s="533"/>
      <c r="F857" s="533"/>
      <c r="G857" s="533"/>
    </row>
    <row r="858" spans="1:7">
      <c r="A858" s="533"/>
      <c r="B858" s="1787"/>
      <c r="C858" s="1788"/>
      <c r="D858" s="533"/>
      <c r="E858" s="533"/>
      <c r="F858" s="533"/>
      <c r="G858" s="533"/>
    </row>
    <row r="859" spans="1:7">
      <c r="A859" s="533"/>
      <c r="B859" s="1787"/>
      <c r="C859" s="1788"/>
      <c r="D859" s="533"/>
      <c r="E859" s="533"/>
      <c r="F859" s="533"/>
      <c r="G859" s="533"/>
    </row>
    <row r="860" spans="1:7">
      <c r="A860" s="533"/>
      <c r="B860" s="1787"/>
      <c r="C860" s="1788"/>
      <c r="D860" s="533"/>
      <c r="E860" s="533"/>
      <c r="F860" s="533"/>
      <c r="G860" s="533"/>
    </row>
    <row r="861" spans="1:7">
      <c r="A861" s="533"/>
      <c r="B861" s="1787"/>
      <c r="C861" s="1788"/>
      <c r="D861" s="533"/>
      <c r="E861" s="533"/>
      <c r="F861" s="533"/>
      <c r="G861" s="533"/>
    </row>
    <row r="862" spans="1:7">
      <c r="A862" s="533"/>
      <c r="B862" s="1787"/>
      <c r="C862" s="1788"/>
      <c r="D862" s="533"/>
      <c r="E862" s="533"/>
      <c r="F862" s="533"/>
      <c r="G862" s="533"/>
    </row>
    <row r="863" spans="1:7">
      <c r="A863" s="533"/>
      <c r="B863" s="1787"/>
      <c r="C863" s="1788"/>
      <c r="D863" s="533"/>
      <c r="E863" s="533"/>
      <c r="F863" s="533"/>
      <c r="G863" s="533"/>
    </row>
    <row r="864" spans="1:7">
      <c r="A864" s="533"/>
      <c r="B864" s="1787"/>
      <c r="C864" s="1788"/>
      <c r="D864" s="533"/>
      <c r="E864" s="533"/>
      <c r="F864" s="533"/>
      <c r="G864" s="533"/>
    </row>
    <row r="865" spans="1:7">
      <c r="A865" s="533"/>
      <c r="B865" s="1787"/>
      <c r="C865" s="1788"/>
      <c r="D865" s="533"/>
      <c r="E865" s="533"/>
      <c r="F865" s="533"/>
      <c r="G865" s="533"/>
    </row>
    <row r="866" spans="1:7">
      <c r="A866" s="533"/>
      <c r="B866" s="1787"/>
      <c r="C866" s="1788"/>
      <c r="D866" s="533"/>
      <c r="E866" s="533"/>
      <c r="F866" s="533"/>
      <c r="G866" s="533"/>
    </row>
    <row r="867" spans="1:7">
      <c r="A867" s="533"/>
      <c r="B867" s="1787"/>
      <c r="C867" s="1788"/>
      <c r="D867" s="533"/>
      <c r="E867" s="533"/>
      <c r="F867" s="533"/>
      <c r="G867" s="533"/>
    </row>
    <row r="868" spans="1:7">
      <c r="A868" s="533"/>
      <c r="B868" s="1787"/>
      <c r="C868" s="1788"/>
      <c r="D868" s="533"/>
      <c r="E868" s="533"/>
      <c r="F868" s="533"/>
      <c r="G868" s="533"/>
    </row>
    <row r="869" spans="1:7">
      <c r="A869" s="533"/>
      <c r="B869" s="1787"/>
      <c r="C869" s="1788"/>
      <c r="D869" s="533"/>
      <c r="E869" s="533"/>
      <c r="F869" s="533"/>
      <c r="G869" s="533"/>
    </row>
    <row r="870" spans="1:7">
      <c r="A870" s="533"/>
      <c r="B870" s="1787"/>
      <c r="C870" s="1788"/>
      <c r="D870" s="533"/>
      <c r="E870" s="533"/>
      <c r="F870" s="533"/>
      <c r="G870" s="533"/>
    </row>
    <row r="871" spans="1:7">
      <c r="A871" s="533"/>
      <c r="B871" s="1787"/>
      <c r="C871" s="1788"/>
      <c r="D871" s="533"/>
      <c r="E871" s="533"/>
      <c r="F871" s="533"/>
      <c r="G871" s="533"/>
    </row>
    <row r="872" spans="1:7">
      <c r="A872" s="533"/>
      <c r="B872" s="1787"/>
      <c r="C872" s="1788"/>
      <c r="D872" s="533"/>
      <c r="E872" s="533"/>
      <c r="F872" s="533"/>
      <c r="G872" s="533"/>
    </row>
    <row r="873" spans="1:7">
      <c r="A873" s="533"/>
      <c r="B873" s="1787"/>
      <c r="C873" s="1788"/>
      <c r="D873" s="533"/>
      <c r="E873" s="533"/>
      <c r="F873" s="533"/>
      <c r="G873" s="533"/>
    </row>
    <row r="874" spans="1:7">
      <c r="A874" s="533"/>
      <c r="B874" s="1787"/>
      <c r="C874" s="1788"/>
      <c r="D874" s="533"/>
      <c r="E874" s="533"/>
      <c r="F874" s="533"/>
      <c r="G874" s="533"/>
    </row>
    <row r="875" spans="1:7">
      <c r="A875" s="533"/>
      <c r="B875" s="1787"/>
      <c r="C875" s="1788"/>
      <c r="D875" s="533"/>
      <c r="E875" s="533"/>
      <c r="F875" s="533"/>
      <c r="G875" s="533"/>
    </row>
    <row r="876" spans="1:7">
      <c r="A876" s="533"/>
      <c r="B876" s="1787"/>
      <c r="C876" s="1788"/>
      <c r="D876" s="533"/>
      <c r="E876" s="533"/>
      <c r="F876" s="533"/>
      <c r="G876" s="533"/>
    </row>
    <row r="877" spans="1:7">
      <c r="A877" s="533"/>
      <c r="B877" s="1787"/>
      <c r="C877" s="1788"/>
      <c r="D877" s="533"/>
      <c r="E877" s="533"/>
      <c r="F877" s="533"/>
      <c r="G877" s="533"/>
    </row>
    <row r="878" spans="1:7">
      <c r="A878" s="533"/>
      <c r="B878" s="1787"/>
      <c r="C878" s="1788"/>
      <c r="D878" s="533"/>
      <c r="E878" s="533"/>
      <c r="F878" s="533"/>
      <c r="G878" s="533"/>
    </row>
    <row r="879" spans="1:7">
      <c r="A879" s="533"/>
      <c r="B879" s="1787"/>
      <c r="C879" s="1788"/>
      <c r="D879" s="533"/>
      <c r="E879" s="533"/>
      <c r="F879" s="533"/>
      <c r="G879" s="533"/>
    </row>
    <row r="880" spans="1:7">
      <c r="A880" s="533"/>
      <c r="B880" s="1787"/>
      <c r="C880" s="1788"/>
      <c r="D880" s="533"/>
      <c r="E880" s="533"/>
      <c r="F880" s="533"/>
      <c r="G880" s="533"/>
    </row>
    <row r="881" spans="1:7">
      <c r="A881" s="533"/>
      <c r="B881" s="1787"/>
      <c r="C881" s="1788"/>
      <c r="D881" s="533"/>
      <c r="E881" s="533"/>
      <c r="F881" s="533"/>
      <c r="G881" s="533"/>
    </row>
    <row r="882" spans="1:7">
      <c r="A882" s="533"/>
      <c r="B882" s="1787"/>
      <c r="C882" s="1788"/>
      <c r="D882" s="533"/>
      <c r="E882" s="533"/>
      <c r="F882" s="533"/>
      <c r="G882" s="533"/>
    </row>
    <row r="883" spans="1:7">
      <c r="A883" s="533"/>
      <c r="B883" s="1787"/>
      <c r="C883" s="1788"/>
      <c r="D883" s="533"/>
      <c r="E883" s="533"/>
      <c r="F883" s="533"/>
      <c r="G883" s="533"/>
    </row>
    <row r="884" spans="1:7">
      <c r="A884" s="533"/>
      <c r="B884" s="1787"/>
      <c r="C884" s="1788"/>
      <c r="D884" s="533"/>
      <c r="E884" s="533"/>
      <c r="F884" s="533"/>
      <c r="G884" s="533"/>
    </row>
    <row r="885" spans="1:7">
      <c r="A885" s="533"/>
      <c r="B885" s="1787"/>
      <c r="C885" s="1788"/>
      <c r="D885" s="533"/>
      <c r="E885" s="533"/>
      <c r="F885" s="533"/>
      <c r="G885" s="533"/>
    </row>
    <row r="886" spans="1:7">
      <c r="A886" s="533"/>
      <c r="B886" s="1787"/>
      <c r="C886" s="1788"/>
      <c r="D886" s="533"/>
      <c r="E886" s="533"/>
      <c r="F886" s="533"/>
      <c r="G886" s="533"/>
    </row>
    <row r="887" spans="1:7">
      <c r="A887" s="533"/>
      <c r="B887" s="1787"/>
      <c r="C887" s="1788"/>
      <c r="D887" s="533"/>
      <c r="E887" s="533"/>
      <c r="F887" s="533"/>
      <c r="G887" s="533"/>
    </row>
    <row r="888" spans="1:7">
      <c r="A888" s="533"/>
      <c r="B888" s="1787"/>
      <c r="C888" s="1788"/>
      <c r="D888" s="533"/>
      <c r="E888" s="533"/>
      <c r="F888" s="533"/>
      <c r="G888" s="533"/>
    </row>
    <row r="889" spans="1:7">
      <c r="A889" s="533"/>
      <c r="B889" s="1787"/>
      <c r="C889" s="1788"/>
      <c r="D889" s="533"/>
      <c r="E889" s="533"/>
      <c r="F889" s="533"/>
      <c r="G889" s="533"/>
    </row>
    <row r="890" spans="1:7">
      <c r="A890" s="533"/>
      <c r="B890" s="1787"/>
      <c r="C890" s="1788"/>
      <c r="D890" s="533"/>
      <c r="E890" s="533"/>
      <c r="F890" s="533"/>
      <c r="G890" s="533"/>
    </row>
    <row r="891" spans="1:7">
      <c r="A891" s="533"/>
      <c r="B891" s="1787"/>
      <c r="C891" s="1788"/>
      <c r="D891" s="533"/>
      <c r="E891" s="533"/>
      <c r="F891" s="533"/>
      <c r="G891" s="533"/>
    </row>
    <row r="892" spans="1:7">
      <c r="A892" s="533"/>
      <c r="B892" s="1787"/>
      <c r="C892" s="1788"/>
      <c r="D892" s="533"/>
      <c r="E892" s="533"/>
      <c r="F892" s="533"/>
      <c r="G892" s="533"/>
    </row>
    <row r="893" spans="1:7">
      <c r="A893" s="533"/>
      <c r="B893" s="1787"/>
      <c r="C893" s="1788"/>
      <c r="D893" s="533"/>
      <c r="E893" s="533"/>
      <c r="F893" s="533"/>
      <c r="G893" s="533"/>
    </row>
    <row r="894" spans="1:7">
      <c r="A894" s="533"/>
      <c r="B894" s="1787"/>
      <c r="C894" s="1788"/>
      <c r="D894" s="533"/>
      <c r="E894" s="533"/>
      <c r="F894" s="533"/>
      <c r="G894" s="533"/>
    </row>
    <row r="895" spans="1:7">
      <c r="A895" s="533"/>
      <c r="B895" s="1787"/>
      <c r="C895" s="1788"/>
      <c r="D895" s="533"/>
      <c r="E895" s="533"/>
      <c r="F895" s="533"/>
      <c r="G895" s="533"/>
    </row>
    <row r="896" spans="1:7">
      <c r="A896" s="533"/>
      <c r="B896" s="1787"/>
      <c r="C896" s="1788"/>
      <c r="D896" s="533"/>
      <c r="E896" s="533"/>
      <c r="F896" s="533"/>
      <c r="G896" s="533"/>
    </row>
    <row r="897" spans="1:7">
      <c r="A897" s="533"/>
      <c r="B897" s="1787"/>
      <c r="C897" s="1788"/>
      <c r="D897" s="533"/>
      <c r="E897" s="533"/>
      <c r="F897" s="533"/>
      <c r="G897" s="533"/>
    </row>
    <row r="898" spans="1:7">
      <c r="A898" s="533"/>
      <c r="B898" s="1787"/>
      <c r="C898" s="1788"/>
      <c r="D898" s="533"/>
      <c r="E898" s="533"/>
      <c r="F898" s="533"/>
      <c r="G898" s="533"/>
    </row>
    <row r="899" spans="1:7">
      <c r="A899" s="533"/>
      <c r="B899" s="1787"/>
      <c r="C899" s="1788"/>
      <c r="D899" s="533"/>
      <c r="E899" s="533"/>
      <c r="F899" s="533"/>
      <c r="G899" s="533"/>
    </row>
    <row r="900" spans="1:7">
      <c r="A900" s="533"/>
      <c r="B900" s="1787"/>
      <c r="C900" s="1788"/>
      <c r="D900" s="533"/>
      <c r="E900" s="533"/>
      <c r="F900" s="533"/>
      <c r="G900" s="533"/>
    </row>
    <row r="901" spans="1:7">
      <c r="A901" s="533"/>
      <c r="B901" s="1787"/>
      <c r="C901" s="1788"/>
      <c r="D901" s="533"/>
      <c r="E901" s="533"/>
      <c r="F901" s="533"/>
      <c r="G901" s="533"/>
    </row>
    <row r="902" spans="1:7">
      <c r="A902" s="533"/>
      <c r="B902" s="1787"/>
      <c r="C902" s="1788"/>
      <c r="D902" s="533"/>
      <c r="E902" s="533"/>
      <c r="F902" s="533"/>
      <c r="G902" s="533"/>
    </row>
    <row r="903" spans="1:7">
      <c r="A903" s="533"/>
      <c r="B903" s="1787"/>
      <c r="C903" s="1788"/>
      <c r="D903" s="533"/>
      <c r="E903" s="533"/>
      <c r="F903" s="533"/>
      <c r="G903" s="533"/>
    </row>
    <row r="904" spans="1:7">
      <c r="A904" s="533"/>
      <c r="B904" s="1787"/>
      <c r="C904" s="1788"/>
      <c r="D904" s="533"/>
      <c r="E904" s="533"/>
      <c r="F904" s="533"/>
      <c r="G904" s="533"/>
    </row>
    <row r="905" spans="1:7">
      <c r="A905" s="533"/>
      <c r="B905" s="1787"/>
      <c r="C905" s="1788"/>
      <c r="D905" s="533"/>
      <c r="E905" s="533"/>
      <c r="F905" s="533"/>
      <c r="G905" s="533"/>
    </row>
    <row r="906" spans="1:7">
      <c r="A906" s="533"/>
      <c r="B906" s="1787"/>
      <c r="C906" s="1788"/>
      <c r="D906" s="533"/>
      <c r="E906" s="533"/>
      <c r="F906" s="533"/>
      <c r="G906" s="533"/>
    </row>
    <row r="907" spans="1:7">
      <c r="A907" s="533"/>
      <c r="B907" s="1787"/>
      <c r="C907" s="1788"/>
      <c r="D907" s="533"/>
      <c r="E907" s="533"/>
      <c r="F907" s="533"/>
      <c r="G907" s="533"/>
    </row>
    <row r="908" spans="1:7">
      <c r="A908" s="533"/>
      <c r="B908" s="1787"/>
      <c r="C908" s="1788"/>
      <c r="D908" s="533"/>
      <c r="E908" s="533"/>
      <c r="F908" s="533"/>
      <c r="G908" s="533"/>
    </row>
    <row r="909" spans="1:7">
      <c r="A909" s="533"/>
      <c r="B909" s="1787"/>
      <c r="C909" s="1788"/>
      <c r="D909" s="533"/>
      <c r="E909" s="533"/>
      <c r="F909" s="533"/>
      <c r="G909" s="533"/>
    </row>
    <row r="910" spans="1:7">
      <c r="A910" s="533"/>
      <c r="B910" s="1787"/>
      <c r="C910" s="1788"/>
      <c r="D910" s="533"/>
      <c r="E910" s="533"/>
      <c r="F910" s="533"/>
      <c r="G910" s="533"/>
    </row>
    <row r="911" spans="1:7">
      <c r="A911" s="533"/>
      <c r="B911" s="1787"/>
      <c r="C911" s="1788"/>
      <c r="D911" s="533"/>
      <c r="E911" s="533"/>
      <c r="F911" s="533"/>
      <c r="G911" s="533"/>
    </row>
    <row r="912" spans="1:7">
      <c r="A912" s="533"/>
      <c r="B912" s="1787"/>
      <c r="C912" s="1788"/>
      <c r="D912" s="533"/>
      <c r="E912" s="533"/>
      <c r="F912" s="533"/>
      <c r="G912" s="533"/>
    </row>
    <row r="913" spans="1:7">
      <c r="A913" s="533"/>
      <c r="B913" s="1787"/>
      <c r="C913" s="1788"/>
      <c r="D913" s="533"/>
      <c r="E913" s="533"/>
      <c r="F913" s="533"/>
      <c r="G913" s="533"/>
    </row>
    <row r="914" spans="1:7">
      <c r="A914" s="533"/>
      <c r="B914" s="1787"/>
      <c r="C914" s="1788"/>
      <c r="D914" s="533"/>
      <c r="E914" s="533"/>
      <c r="F914" s="533"/>
      <c r="G914" s="533"/>
    </row>
    <row r="915" spans="1:7">
      <c r="A915" s="533"/>
      <c r="B915" s="1787"/>
      <c r="C915" s="1788"/>
      <c r="D915" s="533"/>
      <c r="E915" s="533"/>
      <c r="F915" s="533"/>
      <c r="G915" s="533"/>
    </row>
    <row r="916" spans="1:7">
      <c r="A916" s="533"/>
      <c r="B916" s="1787"/>
      <c r="C916" s="1788"/>
      <c r="D916" s="533"/>
      <c r="E916" s="533"/>
      <c r="F916" s="533"/>
      <c r="G916" s="533"/>
    </row>
    <row r="917" spans="1:7">
      <c r="A917" s="533"/>
      <c r="B917" s="1787"/>
      <c r="C917" s="1788"/>
      <c r="D917" s="533"/>
      <c r="E917" s="533"/>
      <c r="F917" s="533"/>
      <c r="G917" s="533"/>
    </row>
    <row r="918" spans="1:7">
      <c r="A918" s="533"/>
      <c r="B918" s="1787"/>
      <c r="C918" s="1788"/>
      <c r="D918" s="533"/>
      <c r="E918" s="533"/>
      <c r="F918" s="533"/>
      <c r="G918" s="533"/>
    </row>
    <row r="919" spans="1:7">
      <c r="A919" s="533"/>
      <c r="B919" s="1787"/>
      <c r="C919" s="1788"/>
      <c r="D919" s="533"/>
      <c r="E919" s="533"/>
      <c r="F919" s="533"/>
      <c r="G919" s="533"/>
    </row>
    <row r="920" spans="1:7">
      <c r="A920" s="533"/>
      <c r="B920" s="1787"/>
      <c r="C920" s="1788"/>
      <c r="D920" s="533"/>
      <c r="E920" s="533"/>
      <c r="F920" s="533"/>
      <c r="G920" s="533"/>
    </row>
    <row r="921" spans="1:7">
      <c r="A921" s="533"/>
      <c r="B921" s="1787"/>
      <c r="C921" s="1788"/>
      <c r="D921" s="533"/>
      <c r="E921" s="533"/>
      <c r="F921" s="533"/>
      <c r="G921" s="533"/>
    </row>
    <row r="922" spans="1:7">
      <c r="A922" s="533"/>
      <c r="B922" s="1787"/>
      <c r="C922" s="1788"/>
      <c r="D922" s="533"/>
      <c r="E922" s="533"/>
      <c r="F922" s="533"/>
      <c r="G922" s="533"/>
    </row>
    <row r="923" spans="1:7">
      <c r="A923" s="533"/>
      <c r="B923" s="1787"/>
      <c r="C923" s="1788"/>
      <c r="D923" s="533"/>
      <c r="E923" s="533"/>
      <c r="F923" s="533"/>
      <c r="G923" s="533"/>
    </row>
    <row r="924" spans="1:7">
      <c r="A924" s="533"/>
      <c r="B924" s="1787"/>
      <c r="C924" s="1788"/>
      <c r="D924" s="533"/>
      <c r="E924" s="533"/>
      <c r="F924" s="533"/>
      <c r="G924" s="533"/>
    </row>
    <row r="925" spans="1:7">
      <c r="A925" s="533"/>
      <c r="B925" s="1787"/>
      <c r="C925" s="1788"/>
      <c r="D925" s="533"/>
      <c r="E925" s="533"/>
      <c r="F925" s="533"/>
      <c r="G925" s="533"/>
    </row>
    <row r="926" spans="1:7">
      <c r="A926" s="533"/>
      <c r="B926" s="1787"/>
      <c r="C926" s="1788"/>
      <c r="D926" s="533"/>
      <c r="E926" s="533"/>
      <c r="F926" s="533"/>
      <c r="G926" s="533"/>
    </row>
    <row r="927" spans="1:7">
      <c r="A927" s="533"/>
      <c r="B927" s="1787"/>
      <c r="C927" s="1788"/>
      <c r="D927" s="533"/>
      <c r="E927" s="533"/>
      <c r="F927" s="533"/>
      <c r="G927" s="533"/>
    </row>
    <row r="928" spans="1:7">
      <c r="A928" s="533"/>
      <c r="B928" s="1787"/>
      <c r="C928" s="1788"/>
      <c r="D928" s="533"/>
      <c r="E928" s="533"/>
      <c r="F928" s="533"/>
      <c r="G928" s="533"/>
    </row>
    <row r="929" spans="1:7">
      <c r="A929" s="533"/>
      <c r="B929" s="1787"/>
      <c r="C929" s="1788"/>
      <c r="D929" s="533"/>
      <c r="E929" s="533"/>
      <c r="F929" s="533"/>
      <c r="G929" s="533"/>
    </row>
    <row r="930" spans="1:7">
      <c r="A930" s="533"/>
      <c r="B930" s="1787"/>
      <c r="C930" s="1788"/>
      <c r="D930" s="533"/>
      <c r="E930" s="533"/>
      <c r="F930" s="533"/>
      <c r="G930" s="533"/>
    </row>
    <row r="931" spans="1:7">
      <c r="A931" s="533"/>
      <c r="B931" s="1787"/>
      <c r="C931" s="1788"/>
      <c r="D931" s="533"/>
      <c r="E931" s="533"/>
      <c r="F931" s="533"/>
      <c r="G931" s="533"/>
    </row>
    <row r="932" spans="1:7">
      <c r="A932" s="533"/>
      <c r="B932" s="1787"/>
      <c r="C932" s="1788"/>
      <c r="D932" s="533"/>
      <c r="E932" s="533"/>
      <c r="F932" s="533"/>
      <c r="G932" s="533"/>
    </row>
    <row r="933" spans="1:7">
      <c r="A933" s="533"/>
      <c r="B933" s="1787"/>
      <c r="C933" s="1788"/>
      <c r="D933" s="533"/>
      <c r="E933" s="533"/>
      <c r="F933" s="533"/>
      <c r="G933" s="533"/>
    </row>
    <row r="934" spans="1:7">
      <c r="A934" s="533"/>
      <c r="B934" s="1787"/>
      <c r="C934" s="1788"/>
      <c r="D934" s="533"/>
      <c r="E934" s="533"/>
      <c r="F934" s="533"/>
      <c r="G934" s="533"/>
    </row>
    <row r="935" spans="1:7">
      <c r="A935" s="533"/>
      <c r="B935" s="1787"/>
      <c r="C935" s="1788"/>
      <c r="D935" s="533"/>
      <c r="E935" s="533"/>
      <c r="F935" s="533"/>
      <c r="G935" s="533"/>
    </row>
    <row r="936" spans="1:7">
      <c r="A936" s="533"/>
      <c r="B936" s="1787"/>
      <c r="C936" s="1788"/>
      <c r="D936" s="533"/>
      <c r="E936" s="533"/>
      <c r="F936" s="533"/>
      <c r="G936" s="533"/>
    </row>
    <row r="937" spans="1:7">
      <c r="A937" s="533"/>
      <c r="B937" s="1787"/>
      <c r="C937" s="1788"/>
      <c r="D937" s="533"/>
      <c r="E937" s="533"/>
      <c r="F937" s="533"/>
      <c r="G937" s="533"/>
    </row>
    <row r="938" spans="1:7">
      <c r="A938" s="533"/>
      <c r="B938" s="1787"/>
      <c r="C938" s="1788"/>
      <c r="D938" s="533"/>
      <c r="E938" s="533"/>
      <c r="F938" s="533"/>
      <c r="G938" s="533"/>
    </row>
    <row r="939" spans="1:7">
      <c r="A939" s="533"/>
      <c r="B939" s="1787"/>
      <c r="C939" s="1788"/>
      <c r="D939" s="533"/>
      <c r="E939" s="533"/>
      <c r="F939" s="533"/>
      <c r="G939" s="533"/>
    </row>
    <row r="940" spans="1:7">
      <c r="A940" s="533"/>
      <c r="B940" s="1787"/>
      <c r="C940" s="1788"/>
      <c r="D940" s="533"/>
      <c r="E940" s="533"/>
      <c r="F940" s="533"/>
      <c r="G940" s="533"/>
    </row>
    <row r="941" spans="1:7">
      <c r="A941" s="533"/>
      <c r="B941" s="1787"/>
      <c r="C941" s="1788"/>
      <c r="D941" s="533"/>
      <c r="E941" s="533"/>
      <c r="F941" s="533"/>
      <c r="G941" s="533"/>
    </row>
    <row r="942" spans="1:7">
      <c r="A942" s="533"/>
      <c r="B942" s="1787"/>
      <c r="C942" s="1788"/>
      <c r="D942" s="533"/>
      <c r="E942" s="533"/>
      <c r="F942" s="533"/>
      <c r="G942" s="533"/>
    </row>
    <row r="943" spans="1:7">
      <c r="A943" s="533"/>
      <c r="B943" s="1787"/>
      <c r="C943" s="1788"/>
      <c r="D943" s="533"/>
      <c r="E943" s="533"/>
      <c r="F943" s="533"/>
      <c r="G943" s="533"/>
    </row>
    <row r="944" spans="1:7">
      <c r="A944" s="533"/>
      <c r="B944" s="1787"/>
      <c r="C944" s="1788"/>
      <c r="D944" s="533"/>
      <c r="E944" s="533"/>
      <c r="F944" s="533"/>
      <c r="G944" s="533"/>
    </row>
    <row r="945" spans="1:7">
      <c r="A945" s="533"/>
      <c r="B945" s="1787"/>
      <c r="C945" s="1788"/>
      <c r="D945" s="533"/>
      <c r="E945" s="533"/>
      <c r="F945" s="533"/>
      <c r="G945" s="533"/>
    </row>
    <row r="946" spans="1:7">
      <c r="A946" s="533"/>
      <c r="B946" s="1787"/>
      <c r="C946" s="1788"/>
      <c r="D946" s="533"/>
      <c r="E946" s="533"/>
      <c r="F946" s="533"/>
      <c r="G946" s="533"/>
    </row>
    <row r="947" spans="1:7">
      <c r="A947" s="533"/>
      <c r="B947" s="1787"/>
      <c r="C947" s="1788"/>
      <c r="D947" s="533"/>
      <c r="E947" s="533"/>
      <c r="F947" s="533"/>
      <c r="G947" s="533"/>
    </row>
    <row r="948" spans="1:7">
      <c r="A948" s="533"/>
      <c r="B948" s="1787"/>
      <c r="C948" s="1788"/>
      <c r="D948" s="533"/>
      <c r="E948" s="533"/>
      <c r="F948" s="533"/>
      <c r="G948" s="533"/>
    </row>
    <row r="949" spans="1:7">
      <c r="A949" s="533"/>
      <c r="B949" s="1787"/>
      <c r="C949" s="1788"/>
      <c r="D949" s="533"/>
      <c r="E949" s="533"/>
      <c r="F949" s="533"/>
      <c r="G949" s="533"/>
    </row>
    <row r="950" spans="1:7">
      <c r="A950" s="533"/>
      <c r="B950" s="1787"/>
      <c r="C950" s="1788"/>
      <c r="D950" s="533"/>
      <c r="E950" s="533"/>
      <c r="F950" s="533"/>
      <c r="G950" s="533"/>
    </row>
    <row r="951" spans="1:7">
      <c r="A951" s="533"/>
      <c r="B951" s="1787"/>
      <c r="C951" s="1788"/>
      <c r="D951" s="533"/>
      <c r="E951" s="533"/>
      <c r="F951" s="533"/>
      <c r="G951" s="533"/>
    </row>
    <row r="952" spans="1:7">
      <c r="A952" s="533"/>
      <c r="B952" s="1787"/>
      <c r="C952" s="1788"/>
      <c r="D952" s="533"/>
      <c r="E952" s="533"/>
      <c r="F952" s="533"/>
      <c r="G952" s="533"/>
    </row>
    <row r="953" spans="1:7">
      <c r="A953" s="533"/>
      <c r="B953" s="1787"/>
      <c r="C953" s="1788"/>
      <c r="D953" s="533"/>
      <c r="E953" s="533"/>
      <c r="F953" s="533"/>
      <c r="G953" s="533"/>
    </row>
    <row r="954" spans="1:7">
      <c r="A954" s="533"/>
      <c r="B954" s="1787"/>
      <c r="C954" s="1788"/>
      <c r="D954" s="533"/>
      <c r="E954" s="533"/>
      <c r="F954" s="533"/>
      <c r="G954" s="533"/>
    </row>
    <row r="955" spans="1:7">
      <c r="A955" s="533"/>
      <c r="B955" s="1787"/>
      <c r="C955" s="1788"/>
      <c r="D955" s="533"/>
      <c r="E955" s="533"/>
      <c r="F955" s="533"/>
      <c r="G955" s="533"/>
    </row>
    <row r="956" spans="1:7">
      <c r="A956" s="533"/>
      <c r="B956" s="1787"/>
      <c r="C956" s="1788"/>
      <c r="D956" s="533"/>
      <c r="E956" s="533"/>
      <c r="F956" s="533"/>
      <c r="G956" s="533"/>
    </row>
    <row r="957" spans="1:7">
      <c r="A957" s="533"/>
      <c r="B957" s="1787"/>
      <c r="C957" s="1788"/>
      <c r="D957" s="533"/>
      <c r="E957" s="533"/>
      <c r="F957" s="533"/>
      <c r="G957" s="533"/>
    </row>
    <row r="958" spans="1:7">
      <c r="A958" s="533"/>
      <c r="B958" s="1787"/>
      <c r="C958" s="1788"/>
      <c r="D958" s="533"/>
      <c r="E958" s="533"/>
      <c r="F958" s="533"/>
      <c r="G958" s="533"/>
    </row>
    <row r="959" spans="1:7">
      <c r="A959" s="533"/>
      <c r="B959" s="1787"/>
      <c r="C959" s="1788"/>
      <c r="D959" s="533"/>
      <c r="E959" s="533"/>
      <c r="F959" s="533"/>
      <c r="G959" s="533"/>
    </row>
    <row r="960" spans="1:7">
      <c r="A960" s="533"/>
      <c r="B960" s="1787"/>
      <c r="C960" s="1788"/>
      <c r="D960" s="533"/>
      <c r="E960" s="533"/>
      <c r="F960" s="533"/>
      <c r="G960" s="533"/>
    </row>
    <row r="961" spans="1:7">
      <c r="A961" s="533"/>
      <c r="B961" s="1787"/>
      <c r="C961" s="1788"/>
      <c r="D961" s="533"/>
      <c r="E961" s="533"/>
      <c r="F961" s="533"/>
      <c r="G961" s="533"/>
    </row>
    <row r="962" spans="1:7">
      <c r="A962" s="533"/>
      <c r="B962" s="1787"/>
      <c r="C962" s="1788"/>
      <c r="D962" s="533"/>
      <c r="E962" s="533"/>
      <c r="F962" s="533"/>
      <c r="G962" s="533"/>
    </row>
    <row r="963" spans="1:7">
      <c r="A963" s="533"/>
      <c r="B963" s="1787"/>
      <c r="C963" s="1788"/>
      <c r="D963" s="533"/>
      <c r="E963" s="533"/>
      <c r="F963" s="533"/>
      <c r="G963" s="533"/>
    </row>
    <row r="964" spans="1:7">
      <c r="A964" s="533"/>
      <c r="B964" s="1787"/>
      <c r="C964" s="1788"/>
      <c r="D964" s="533"/>
      <c r="E964" s="533"/>
      <c r="F964" s="533"/>
      <c r="G964" s="533"/>
    </row>
    <row r="965" spans="1:7">
      <c r="A965" s="533"/>
      <c r="B965" s="1787"/>
      <c r="C965" s="1788"/>
      <c r="D965" s="533"/>
      <c r="E965" s="533"/>
      <c r="F965" s="533"/>
      <c r="G965" s="533"/>
    </row>
    <row r="966" spans="1:7">
      <c r="A966" s="533"/>
      <c r="B966" s="1787"/>
      <c r="C966" s="1788"/>
      <c r="D966" s="533"/>
      <c r="E966" s="533"/>
      <c r="F966" s="533"/>
      <c r="G966" s="533"/>
    </row>
    <row r="967" spans="1:7">
      <c r="A967" s="533"/>
      <c r="B967" s="1787"/>
      <c r="C967" s="1788"/>
      <c r="D967" s="533"/>
      <c r="E967" s="533"/>
      <c r="F967" s="533"/>
      <c r="G967" s="533"/>
    </row>
    <row r="968" spans="1:7">
      <c r="A968" s="533"/>
      <c r="B968" s="1787"/>
      <c r="C968" s="1788"/>
      <c r="D968" s="533"/>
      <c r="E968" s="533"/>
      <c r="F968" s="533"/>
      <c r="G968" s="533"/>
    </row>
    <row r="969" spans="1:7">
      <c r="A969" s="533"/>
      <c r="B969" s="1787"/>
      <c r="C969" s="1788"/>
      <c r="D969" s="533"/>
      <c r="E969" s="533"/>
      <c r="F969" s="533"/>
      <c r="G969" s="533"/>
    </row>
    <row r="970" spans="1:7">
      <c r="A970" s="533"/>
      <c r="B970" s="1787"/>
      <c r="C970" s="1788"/>
      <c r="D970" s="533"/>
      <c r="E970" s="533"/>
      <c r="F970" s="533"/>
      <c r="G970" s="533"/>
    </row>
    <row r="971" spans="1:7">
      <c r="A971" s="533"/>
      <c r="B971" s="1787"/>
      <c r="C971" s="1788"/>
      <c r="D971" s="533"/>
      <c r="E971" s="533"/>
      <c r="F971" s="533"/>
      <c r="G971" s="533"/>
    </row>
    <row r="972" spans="1:7">
      <c r="A972" s="533"/>
      <c r="B972" s="1787"/>
      <c r="C972" s="1788"/>
      <c r="D972" s="533"/>
      <c r="E972" s="533"/>
      <c r="F972" s="533"/>
      <c r="G972" s="533"/>
    </row>
    <row r="973" spans="1:7">
      <c r="A973" s="533"/>
      <c r="B973" s="1787"/>
      <c r="C973" s="1788"/>
      <c r="D973" s="533"/>
      <c r="E973" s="533"/>
      <c r="F973" s="533"/>
      <c r="G973" s="533"/>
    </row>
    <row r="974" spans="1:7">
      <c r="A974" s="533"/>
      <c r="B974" s="1787"/>
      <c r="C974" s="1788"/>
      <c r="D974" s="533"/>
      <c r="E974" s="533"/>
      <c r="F974" s="533"/>
      <c r="G974" s="533"/>
    </row>
    <row r="975" spans="1:7">
      <c r="A975" s="533"/>
      <c r="B975" s="1787"/>
      <c r="C975" s="1788"/>
      <c r="D975" s="533"/>
      <c r="E975" s="533"/>
      <c r="F975" s="533"/>
      <c r="G975" s="533"/>
    </row>
    <row r="976" spans="1:7">
      <c r="A976" s="533"/>
      <c r="B976" s="1787"/>
      <c r="C976" s="1788"/>
      <c r="D976" s="533"/>
      <c r="E976" s="533"/>
      <c r="F976" s="533"/>
      <c r="G976" s="533"/>
    </row>
    <row r="977" spans="1:7">
      <c r="A977" s="533"/>
      <c r="B977" s="1787"/>
      <c r="C977" s="1788"/>
      <c r="D977" s="533"/>
      <c r="E977" s="533"/>
      <c r="F977" s="533"/>
      <c r="G977" s="533"/>
    </row>
    <row r="978" spans="1:7">
      <c r="A978" s="533"/>
      <c r="B978" s="1787"/>
      <c r="C978" s="1788"/>
      <c r="D978" s="533"/>
      <c r="E978" s="533"/>
      <c r="F978" s="533"/>
      <c r="G978" s="533"/>
    </row>
    <row r="979" spans="1:7">
      <c r="A979" s="533"/>
      <c r="B979" s="1787"/>
      <c r="C979" s="1788"/>
      <c r="D979" s="533"/>
      <c r="E979" s="533"/>
      <c r="F979" s="533"/>
      <c r="G979" s="533"/>
    </row>
    <row r="980" spans="1:7">
      <c r="A980" s="533"/>
      <c r="B980" s="1787"/>
      <c r="C980" s="1788"/>
      <c r="D980" s="533"/>
      <c r="E980" s="533"/>
      <c r="F980" s="533"/>
      <c r="G980" s="533"/>
    </row>
    <row r="981" spans="1:7">
      <c r="A981" s="533"/>
      <c r="B981" s="1787"/>
      <c r="C981" s="1788"/>
      <c r="D981" s="533"/>
      <c r="E981" s="533"/>
      <c r="F981" s="533"/>
      <c r="G981" s="533"/>
    </row>
    <row r="982" spans="1:7">
      <c r="A982" s="533"/>
      <c r="B982" s="1787"/>
      <c r="C982" s="1788"/>
      <c r="D982" s="533"/>
      <c r="E982" s="533"/>
      <c r="F982" s="533"/>
      <c r="G982" s="533"/>
    </row>
    <row r="983" spans="1:7">
      <c r="A983" s="533"/>
      <c r="B983" s="1787"/>
      <c r="C983" s="1788"/>
      <c r="D983" s="533"/>
      <c r="E983" s="533"/>
      <c r="F983" s="533"/>
      <c r="G983" s="533"/>
    </row>
    <row r="984" spans="1:7">
      <c r="A984" s="533"/>
      <c r="B984" s="1787"/>
      <c r="C984" s="1788"/>
      <c r="D984" s="533"/>
      <c r="E984" s="533"/>
      <c r="F984" s="533"/>
      <c r="G984" s="533"/>
    </row>
    <row r="985" spans="1:7">
      <c r="A985" s="533"/>
      <c r="B985" s="1787"/>
      <c r="C985" s="1788"/>
      <c r="D985" s="533"/>
      <c r="E985" s="533"/>
      <c r="F985" s="533"/>
      <c r="G985" s="533"/>
    </row>
    <row r="986" spans="1:7">
      <c r="A986" s="533"/>
      <c r="B986" s="1787"/>
      <c r="C986" s="1788"/>
      <c r="D986" s="533"/>
      <c r="E986" s="533"/>
      <c r="F986" s="533"/>
      <c r="G986" s="533"/>
    </row>
    <row r="987" spans="1:7">
      <c r="A987" s="533"/>
      <c r="B987" s="1787"/>
      <c r="C987" s="1788"/>
      <c r="D987" s="533"/>
      <c r="E987" s="533"/>
      <c r="F987" s="533"/>
      <c r="G987" s="533"/>
    </row>
    <row r="988" spans="1:7">
      <c r="A988" s="533"/>
      <c r="B988" s="1787"/>
      <c r="C988" s="1788"/>
      <c r="D988" s="533"/>
      <c r="E988" s="533"/>
      <c r="F988" s="533"/>
      <c r="G988" s="533"/>
    </row>
    <row r="989" spans="1:7">
      <c r="A989" s="533"/>
      <c r="B989" s="1787"/>
      <c r="C989" s="1788"/>
      <c r="D989" s="533"/>
      <c r="E989" s="533"/>
      <c r="F989" s="533"/>
      <c r="G989" s="533"/>
    </row>
    <row r="990" spans="1:7">
      <c r="A990" s="533"/>
      <c r="B990" s="1787"/>
      <c r="C990" s="1788"/>
      <c r="D990" s="533"/>
      <c r="E990" s="533"/>
      <c r="F990" s="533"/>
      <c r="G990" s="533"/>
    </row>
    <row r="991" spans="1:7">
      <c r="A991" s="533"/>
      <c r="B991" s="1787"/>
      <c r="C991" s="1788"/>
      <c r="D991" s="533"/>
      <c r="E991" s="533"/>
      <c r="F991" s="533"/>
      <c r="G991" s="533"/>
    </row>
    <row r="992" spans="1:7">
      <c r="A992" s="533"/>
      <c r="B992" s="1787"/>
      <c r="C992" s="1788"/>
      <c r="D992" s="533"/>
      <c r="E992" s="533"/>
      <c r="F992" s="533"/>
      <c r="G992" s="533"/>
    </row>
    <row r="993" spans="1:7">
      <c r="A993" s="533"/>
      <c r="B993" s="1787"/>
      <c r="C993" s="1788"/>
      <c r="D993" s="533"/>
      <c r="E993" s="533"/>
      <c r="F993" s="533"/>
      <c r="G993" s="533"/>
    </row>
    <row r="994" spans="1:7">
      <c r="A994" s="533"/>
      <c r="B994" s="1787"/>
      <c r="C994" s="1788"/>
      <c r="D994" s="533"/>
      <c r="E994" s="533"/>
      <c r="F994" s="533"/>
      <c r="G994" s="533"/>
    </row>
    <row r="995" spans="1:7">
      <c r="A995" s="533"/>
      <c r="B995" s="1787"/>
      <c r="C995" s="1788"/>
      <c r="D995" s="533"/>
      <c r="E995" s="533"/>
      <c r="F995" s="533"/>
      <c r="G995" s="533"/>
    </row>
    <row r="996" spans="1:7">
      <c r="A996" s="533"/>
      <c r="B996" s="1787"/>
      <c r="C996" s="1788"/>
      <c r="D996" s="533"/>
      <c r="E996" s="533"/>
      <c r="F996" s="533"/>
      <c r="G996" s="533"/>
    </row>
    <row r="997" spans="1:7">
      <c r="A997" s="533"/>
      <c r="B997" s="1787"/>
      <c r="C997" s="1788"/>
      <c r="D997" s="533"/>
      <c r="E997" s="533"/>
      <c r="F997" s="533"/>
      <c r="G997" s="533"/>
    </row>
    <row r="998" spans="1:7">
      <c r="A998" s="533"/>
      <c r="B998" s="1787"/>
      <c r="C998" s="1788"/>
      <c r="D998" s="533"/>
      <c r="E998" s="533"/>
      <c r="F998" s="533"/>
      <c r="G998" s="533"/>
    </row>
    <row r="999" spans="1:7">
      <c r="A999" s="533"/>
      <c r="B999" s="1787"/>
      <c r="C999" s="1788"/>
      <c r="D999" s="533"/>
      <c r="E999" s="533"/>
      <c r="F999" s="533"/>
      <c r="G999" s="533"/>
    </row>
    <row r="1000" spans="1:7">
      <c r="A1000" s="533"/>
      <c r="B1000" s="1787"/>
      <c r="C1000" s="1788"/>
      <c r="D1000" s="533"/>
      <c r="E1000" s="533"/>
      <c r="F1000" s="533"/>
      <c r="G1000" s="533"/>
    </row>
    <row r="1001" spans="1:7">
      <c r="A1001" s="533"/>
      <c r="B1001" s="1787"/>
      <c r="C1001" s="1788"/>
      <c r="D1001" s="533"/>
      <c r="E1001" s="533"/>
      <c r="F1001" s="533"/>
      <c r="G1001" s="533"/>
    </row>
    <row r="1002" spans="1:7">
      <c r="A1002" s="533"/>
      <c r="B1002" s="1787"/>
      <c r="C1002" s="1788"/>
      <c r="D1002" s="533"/>
      <c r="E1002" s="533"/>
      <c r="F1002" s="533"/>
      <c r="G1002" s="533"/>
    </row>
    <row r="1003" spans="1:7">
      <c r="A1003" s="533"/>
      <c r="B1003" s="1787"/>
      <c r="C1003" s="1788"/>
      <c r="D1003" s="533"/>
      <c r="E1003" s="533"/>
      <c r="F1003" s="533"/>
      <c r="G1003" s="533"/>
    </row>
    <row r="1004" spans="1:7">
      <c r="A1004" s="533"/>
      <c r="B1004" s="1787"/>
      <c r="C1004" s="1788"/>
      <c r="D1004" s="533"/>
      <c r="E1004" s="533"/>
      <c r="F1004" s="533"/>
      <c r="G1004" s="533"/>
    </row>
    <row r="1005" spans="1:7">
      <c r="A1005" s="533"/>
      <c r="B1005" s="1787"/>
      <c r="C1005" s="1788"/>
      <c r="D1005" s="533"/>
      <c r="E1005" s="533"/>
      <c r="F1005" s="533"/>
      <c r="G1005" s="533"/>
    </row>
    <row r="1006" spans="1:7">
      <c r="A1006" s="533"/>
      <c r="B1006" s="1787"/>
      <c r="C1006" s="1788"/>
      <c r="D1006" s="533"/>
      <c r="E1006" s="533"/>
      <c r="F1006" s="533"/>
      <c r="G1006" s="533"/>
    </row>
    <row r="1007" spans="1:7">
      <c r="A1007" s="533"/>
      <c r="B1007" s="1787"/>
      <c r="C1007" s="1788"/>
      <c r="D1007" s="533"/>
      <c r="E1007" s="533"/>
      <c r="F1007" s="533"/>
      <c r="G1007" s="533"/>
    </row>
    <row r="1008" spans="1:7">
      <c r="A1008" s="533"/>
      <c r="B1008" s="1787"/>
      <c r="C1008" s="1788"/>
      <c r="D1008" s="533"/>
      <c r="E1008" s="533"/>
      <c r="F1008" s="533"/>
      <c r="G1008" s="533"/>
    </row>
    <row r="1009" spans="1:7">
      <c r="A1009" s="533"/>
      <c r="B1009" s="1787"/>
      <c r="C1009" s="1788"/>
      <c r="D1009" s="533"/>
      <c r="E1009" s="533"/>
      <c r="F1009" s="533"/>
      <c r="G1009" s="533"/>
    </row>
    <row r="1010" spans="1:7">
      <c r="A1010" s="533"/>
      <c r="B1010" s="1787"/>
      <c r="C1010" s="1788"/>
      <c r="D1010" s="533"/>
      <c r="E1010" s="533"/>
      <c r="F1010" s="533"/>
      <c r="G1010" s="533"/>
    </row>
    <row r="1011" spans="1:7">
      <c r="A1011" s="533"/>
      <c r="B1011" s="1787"/>
      <c r="C1011" s="1788"/>
      <c r="D1011" s="533"/>
      <c r="E1011" s="533"/>
      <c r="F1011" s="533"/>
      <c r="G1011" s="533"/>
    </row>
    <row r="1012" spans="1:7">
      <c r="A1012" s="533"/>
      <c r="B1012" s="1787"/>
      <c r="C1012" s="1788"/>
      <c r="D1012" s="533"/>
      <c r="E1012" s="533"/>
      <c r="F1012" s="533"/>
      <c r="G1012" s="533"/>
    </row>
    <row r="1013" spans="1:7">
      <c r="A1013" s="533"/>
      <c r="B1013" s="1787"/>
      <c r="C1013" s="1788"/>
      <c r="D1013" s="533"/>
      <c r="E1013" s="533"/>
      <c r="F1013" s="533"/>
      <c r="G1013" s="533"/>
    </row>
    <row r="1014" spans="1:7">
      <c r="A1014" s="533"/>
      <c r="B1014" s="1787"/>
      <c r="C1014" s="1788"/>
      <c r="D1014" s="533"/>
      <c r="E1014" s="533"/>
      <c r="F1014" s="533"/>
      <c r="G1014" s="533"/>
    </row>
    <row r="1015" spans="1:7">
      <c r="A1015" s="533"/>
      <c r="B1015" s="1787"/>
      <c r="C1015" s="1788"/>
      <c r="D1015" s="533"/>
      <c r="E1015" s="533"/>
      <c r="F1015" s="533"/>
      <c r="G1015" s="533"/>
    </row>
    <row r="1016" spans="1:7">
      <c r="A1016" s="533"/>
      <c r="B1016" s="1787"/>
      <c r="C1016" s="1788"/>
      <c r="D1016" s="533"/>
      <c r="E1016" s="533"/>
      <c r="F1016" s="533"/>
      <c r="G1016" s="533"/>
    </row>
    <row r="1017" spans="1:7">
      <c r="A1017" s="533"/>
      <c r="B1017" s="1787"/>
      <c r="C1017" s="1788"/>
      <c r="D1017" s="533"/>
      <c r="E1017" s="533"/>
      <c r="F1017" s="533"/>
      <c r="G1017" s="533"/>
    </row>
    <row r="1018" spans="1:7">
      <c r="A1018" s="533"/>
      <c r="B1018" s="1787"/>
      <c r="C1018" s="1788"/>
      <c r="D1018" s="533"/>
      <c r="E1018" s="533"/>
      <c r="F1018" s="533"/>
      <c r="G1018" s="533"/>
    </row>
    <row r="1019" spans="1:7">
      <c r="A1019" s="533"/>
      <c r="B1019" s="1787"/>
      <c r="C1019" s="1788"/>
      <c r="D1019" s="533"/>
      <c r="E1019" s="533"/>
      <c r="F1019" s="533"/>
      <c r="G1019" s="533"/>
    </row>
    <row r="1020" spans="1:7">
      <c r="A1020" s="533"/>
      <c r="B1020" s="1787"/>
      <c r="C1020" s="1788"/>
      <c r="D1020" s="533"/>
      <c r="E1020" s="533"/>
      <c r="F1020" s="533"/>
      <c r="G1020" s="533"/>
    </row>
    <row r="1021" spans="1:7">
      <c r="A1021" s="533"/>
      <c r="B1021" s="1787"/>
      <c r="C1021" s="1788"/>
      <c r="D1021" s="533"/>
      <c r="E1021" s="533"/>
      <c r="F1021" s="533"/>
      <c r="G1021" s="533"/>
    </row>
    <row r="1022" spans="1:7">
      <c r="A1022" s="533"/>
      <c r="B1022" s="1787"/>
      <c r="C1022" s="1788"/>
      <c r="D1022" s="533"/>
      <c r="E1022" s="533"/>
      <c r="F1022" s="533"/>
      <c r="G1022" s="533"/>
    </row>
    <row r="1023" spans="1:7">
      <c r="A1023" s="533"/>
      <c r="B1023" s="1787"/>
      <c r="C1023" s="1788"/>
      <c r="D1023" s="533"/>
      <c r="E1023" s="533"/>
      <c r="F1023" s="533"/>
      <c r="G1023" s="533"/>
    </row>
    <row r="1024" spans="1:7">
      <c r="A1024" s="533"/>
      <c r="B1024" s="1787"/>
      <c r="C1024" s="1788"/>
      <c r="D1024" s="533"/>
      <c r="E1024" s="533"/>
      <c r="F1024" s="533"/>
      <c r="G1024" s="533"/>
    </row>
    <row r="1025" spans="1:7">
      <c r="A1025" s="533"/>
      <c r="B1025" s="1787"/>
      <c r="C1025" s="1788"/>
      <c r="D1025" s="533"/>
      <c r="E1025" s="533"/>
      <c r="F1025" s="533"/>
      <c r="G1025" s="533"/>
    </row>
    <row r="1026" spans="1:7">
      <c r="A1026" s="533"/>
      <c r="B1026" s="1787"/>
      <c r="C1026" s="1788"/>
      <c r="D1026" s="533"/>
      <c r="E1026" s="533"/>
      <c r="F1026" s="533"/>
      <c r="G1026" s="533"/>
    </row>
    <row r="1027" spans="1:7">
      <c r="A1027" s="533"/>
      <c r="B1027" s="1787"/>
      <c r="C1027" s="1788"/>
      <c r="D1027" s="533"/>
      <c r="E1027" s="533"/>
      <c r="F1027" s="533"/>
      <c r="G1027" s="533"/>
    </row>
    <row r="1028" spans="1:7">
      <c r="A1028" s="533"/>
      <c r="B1028" s="1787"/>
      <c r="C1028" s="1788"/>
      <c r="D1028" s="533"/>
      <c r="E1028" s="533"/>
      <c r="F1028" s="533"/>
      <c r="G1028" s="533"/>
    </row>
    <row r="1029" spans="1:7">
      <c r="A1029" s="533"/>
      <c r="B1029" s="1787"/>
      <c r="C1029" s="1788"/>
      <c r="D1029" s="533"/>
      <c r="E1029" s="533"/>
      <c r="F1029" s="533"/>
      <c r="G1029" s="533"/>
    </row>
    <row r="1030" spans="1:7">
      <c r="A1030" s="533"/>
      <c r="B1030" s="1787"/>
      <c r="C1030" s="1788"/>
      <c r="D1030" s="533"/>
      <c r="E1030" s="533"/>
      <c r="F1030" s="533"/>
      <c r="G1030" s="533"/>
    </row>
    <row r="1031" spans="1:7">
      <c r="A1031" s="533"/>
      <c r="B1031" s="1787"/>
      <c r="C1031" s="1788"/>
      <c r="D1031" s="533"/>
      <c r="E1031" s="533"/>
      <c r="F1031" s="533"/>
      <c r="G1031" s="533"/>
    </row>
    <row r="1032" spans="1:7">
      <c r="A1032" s="533"/>
      <c r="B1032" s="1787"/>
      <c r="C1032" s="1788"/>
      <c r="D1032" s="533"/>
      <c r="E1032" s="533"/>
      <c r="F1032" s="533"/>
      <c r="G1032" s="533"/>
    </row>
    <row r="1033" spans="1:7">
      <c r="A1033" s="533"/>
      <c r="B1033" s="1787"/>
      <c r="C1033" s="1788"/>
      <c r="D1033" s="533"/>
      <c r="E1033" s="533"/>
      <c r="F1033" s="533"/>
      <c r="G1033" s="533"/>
    </row>
    <row r="1034" spans="1:7">
      <c r="A1034" s="533"/>
      <c r="B1034" s="1787"/>
      <c r="C1034" s="1788"/>
      <c r="D1034" s="533"/>
      <c r="E1034" s="533"/>
      <c r="F1034" s="533"/>
      <c r="G1034" s="533"/>
    </row>
    <row r="1035" spans="1:7">
      <c r="A1035" s="533"/>
      <c r="B1035" s="1787"/>
      <c r="C1035" s="1788"/>
      <c r="D1035" s="533"/>
      <c r="E1035" s="533"/>
      <c r="F1035" s="533"/>
      <c r="G1035" s="533"/>
    </row>
    <row r="1036" spans="1:7">
      <c r="A1036" s="533"/>
      <c r="B1036" s="1787"/>
      <c r="C1036" s="1788"/>
      <c r="D1036" s="533"/>
      <c r="E1036" s="533"/>
      <c r="F1036" s="533"/>
      <c r="G1036" s="533"/>
    </row>
    <row r="1037" spans="1:7">
      <c r="A1037" s="533"/>
      <c r="B1037" s="1787"/>
      <c r="C1037" s="1788"/>
      <c r="D1037" s="533"/>
      <c r="E1037" s="533"/>
      <c r="F1037" s="533"/>
      <c r="G1037" s="533"/>
    </row>
    <row r="1038" spans="1:7">
      <c r="A1038" s="533"/>
      <c r="B1038" s="1787"/>
      <c r="C1038" s="1788"/>
      <c r="D1038" s="533"/>
      <c r="E1038" s="533"/>
      <c r="F1038" s="533"/>
      <c r="G1038" s="533"/>
    </row>
    <row r="1039" spans="1:7">
      <c r="A1039" s="533"/>
      <c r="B1039" s="1787"/>
      <c r="C1039" s="1788"/>
      <c r="D1039" s="533"/>
      <c r="E1039" s="533"/>
      <c r="F1039" s="533"/>
      <c r="G1039" s="533"/>
    </row>
    <row r="1040" spans="1:7">
      <c r="A1040" s="533"/>
      <c r="B1040" s="1787"/>
      <c r="C1040" s="1788"/>
      <c r="D1040" s="533"/>
      <c r="E1040" s="533"/>
      <c r="F1040" s="533"/>
      <c r="G1040" s="533"/>
    </row>
    <row r="1041" spans="1:7">
      <c r="A1041" s="533"/>
      <c r="B1041" s="1787"/>
      <c r="C1041" s="1788"/>
      <c r="D1041" s="533"/>
      <c r="E1041" s="533"/>
      <c r="F1041" s="533"/>
      <c r="G1041" s="533"/>
    </row>
    <row r="1042" spans="1:7">
      <c r="A1042" s="533"/>
      <c r="B1042" s="1787"/>
      <c r="C1042" s="1788"/>
      <c r="D1042" s="533"/>
      <c r="E1042" s="533"/>
      <c r="F1042" s="533"/>
      <c r="G1042" s="533"/>
    </row>
    <row r="1043" spans="1:7">
      <c r="A1043" s="533"/>
      <c r="B1043" s="1787"/>
      <c r="C1043" s="1788"/>
      <c r="D1043" s="533"/>
      <c r="E1043" s="533"/>
      <c r="F1043" s="533"/>
      <c r="G1043" s="533"/>
    </row>
    <row r="1044" spans="1:7">
      <c r="A1044" s="533"/>
      <c r="B1044" s="1787"/>
      <c r="C1044" s="1788"/>
      <c r="D1044" s="533"/>
      <c r="E1044" s="533"/>
      <c r="F1044" s="533"/>
      <c r="G1044" s="533"/>
    </row>
    <row r="1045" spans="1:7">
      <c r="A1045" s="533"/>
      <c r="B1045" s="1787"/>
      <c r="C1045" s="1788"/>
      <c r="D1045" s="533"/>
      <c r="E1045" s="533"/>
      <c r="F1045" s="533"/>
      <c r="G1045" s="533"/>
    </row>
    <row r="1046" spans="1:7">
      <c r="A1046" s="533"/>
      <c r="B1046" s="1787"/>
      <c r="C1046" s="1788"/>
      <c r="D1046" s="533"/>
      <c r="E1046" s="533"/>
      <c r="F1046" s="533"/>
      <c r="G1046" s="533"/>
    </row>
    <row r="1047" spans="1:7">
      <c r="A1047" s="533"/>
      <c r="B1047" s="1787"/>
      <c r="C1047" s="1788"/>
      <c r="D1047" s="533"/>
      <c r="E1047" s="533"/>
      <c r="F1047" s="533"/>
      <c r="G1047" s="533"/>
    </row>
    <row r="1048" spans="1:7">
      <c r="A1048" s="533"/>
      <c r="B1048" s="1787"/>
      <c r="C1048" s="1788"/>
      <c r="D1048" s="533"/>
      <c r="E1048" s="533"/>
      <c r="F1048" s="533"/>
      <c r="G1048" s="533"/>
    </row>
    <row r="1049" spans="1:7">
      <c r="A1049" s="533"/>
      <c r="B1049" s="1787"/>
      <c r="C1049" s="1788"/>
      <c r="D1049" s="533"/>
      <c r="E1049" s="533"/>
      <c r="F1049" s="533"/>
      <c r="G1049" s="533"/>
    </row>
    <row r="1050" spans="1:7">
      <c r="A1050" s="533"/>
      <c r="B1050" s="1787"/>
      <c r="C1050" s="1788"/>
      <c r="D1050" s="533"/>
      <c r="E1050" s="533"/>
      <c r="F1050" s="533"/>
      <c r="G1050" s="533"/>
    </row>
    <row r="1051" spans="1:7">
      <c r="A1051" s="533"/>
      <c r="B1051" s="1787"/>
      <c r="C1051" s="1788"/>
      <c r="D1051" s="533"/>
      <c r="E1051" s="533"/>
      <c r="F1051" s="533"/>
      <c r="G1051" s="533"/>
    </row>
    <row r="1052" spans="1:7">
      <c r="A1052" s="533"/>
      <c r="B1052" s="1787"/>
      <c r="C1052" s="1788"/>
      <c r="D1052" s="533"/>
      <c r="E1052" s="533"/>
      <c r="F1052" s="533"/>
      <c r="G1052" s="533"/>
    </row>
    <row r="1053" spans="1:7">
      <c r="A1053" s="533"/>
      <c r="B1053" s="1787"/>
      <c r="C1053" s="1788"/>
      <c r="D1053" s="533"/>
      <c r="E1053" s="533"/>
      <c r="F1053" s="533"/>
      <c r="G1053" s="533"/>
    </row>
    <row r="1054" spans="1:7">
      <c r="A1054" s="533"/>
      <c r="B1054" s="1787"/>
      <c r="C1054" s="1788"/>
      <c r="D1054" s="533"/>
      <c r="E1054" s="533"/>
      <c r="F1054" s="533"/>
      <c r="G1054" s="533"/>
    </row>
    <row r="1055" spans="1:7">
      <c r="A1055" s="533"/>
      <c r="B1055" s="1787"/>
      <c r="C1055" s="1788"/>
      <c r="D1055" s="533"/>
      <c r="E1055" s="533"/>
      <c r="F1055" s="533"/>
      <c r="G1055" s="533"/>
    </row>
    <row r="1056" spans="1:7">
      <c r="A1056" s="533"/>
      <c r="B1056" s="1787"/>
      <c r="C1056" s="1788"/>
      <c r="D1056" s="533"/>
      <c r="E1056" s="533"/>
      <c r="F1056" s="533"/>
      <c r="G1056" s="533"/>
    </row>
    <row r="1057" spans="1:7">
      <c r="A1057" s="533"/>
      <c r="B1057" s="1787"/>
      <c r="C1057" s="1788"/>
      <c r="D1057" s="533"/>
      <c r="E1057" s="533"/>
      <c r="F1057" s="533"/>
      <c r="G1057" s="533"/>
    </row>
    <row r="1058" spans="1:7">
      <c r="A1058" s="533"/>
      <c r="B1058" s="1787"/>
      <c r="C1058" s="1788"/>
      <c r="D1058" s="533"/>
      <c r="E1058" s="533"/>
      <c r="F1058" s="533"/>
      <c r="G1058" s="533"/>
    </row>
    <row r="1059" spans="1:7">
      <c r="A1059" s="533"/>
      <c r="B1059" s="1787"/>
      <c r="C1059" s="1788"/>
      <c r="D1059" s="533"/>
      <c r="E1059" s="533"/>
      <c r="F1059" s="533"/>
      <c r="G1059" s="533"/>
    </row>
    <row r="1060" spans="1:7">
      <c r="A1060" s="533"/>
      <c r="B1060" s="1787"/>
      <c r="C1060" s="1788"/>
      <c r="D1060" s="533"/>
      <c r="E1060" s="533"/>
      <c r="F1060" s="533"/>
      <c r="G1060" s="533"/>
    </row>
    <row r="1061" spans="1:7">
      <c r="A1061" s="533"/>
      <c r="B1061" s="1787"/>
      <c r="C1061" s="1788"/>
      <c r="D1061" s="533"/>
      <c r="E1061" s="533"/>
      <c r="F1061" s="533"/>
      <c r="G1061" s="533"/>
    </row>
    <row r="1062" spans="1:7">
      <c r="A1062" s="533"/>
      <c r="B1062" s="1787"/>
      <c r="C1062" s="1788"/>
      <c r="D1062" s="533"/>
      <c r="E1062" s="533"/>
      <c r="F1062" s="533"/>
      <c r="G1062" s="533"/>
    </row>
    <row r="1063" spans="1:7">
      <c r="A1063" s="533"/>
      <c r="B1063" s="1787"/>
      <c r="C1063" s="1788"/>
      <c r="D1063" s="533"/>
      <c r="E1063" s="533"/>
      <c r="F1063" s="533"/>
      <c r="G1063" s="533"/>
    </row>
    <row r="1064" spans="1:7">
      <c r="A1064" s="533"/>
      <c r="B1064" s="1787"/>
      <c r="C1064" s="1788"/>
      <c r="D1064" s="533"/>
      <c r="E1064" s="533"/>
      <c r="F1064" s="533"/>
      <c r="G1064" s="533"/>
    </row>
    <row r="1065" spans="1:7">
      <c r="A1065" s="533"/>
      <c r="B1065" s="1787"/>
      <c r="C1065" s="1788"/>
      <c r="D1065" s="533"/>
      <c r="E1065" s="533"/>
      <c r="F1065" s="533"/>
      <c r="G1065" s="533"/>
    </row>
    <row r="1066" spans="1:7">
      <c r="A1066" s="533"/>
      <c r="B1066" s="1787"/>
      <c r="C1066" s="1788"/>
      <c r="D1066" s="533"/>
      <c r="E1066" s="533"/>
      <c r="F1066" s="533"/>
      <c r="G1066" s="533"/>
    </row>
    <row r="1067" spans="1:7">
      <c r="A1067" s="533"/>
      <c r="B1067" s="1787"/>
      <c r="C1067" s="1788"/>
      <c r="D1067" s="533"/>
      <c r="E1067" s="533"/>
      <c r="F1067" s="533"/>
      <c r="G1067" s="533"/>
    </row>
    <row r="1068" spans="1:7">
      <c r="A1068" s="533"/>
      <c r="B1068" s="1787"/>
      <c r="C1068" s="1788"/>
      <c r="D1068" s="533"/>
      <c r="E1068" s="533"/>
      <c r="F1068" s="533"/>
      <c r="G1068" s="533"/>
    </row>
    <row r="1069" spans="1:7">
      <c r="A1069" s="533"/>
      <c r="B1069" s="1787"/>
      <c r="C1069" s="1788"/>
      <c r="D1069" s="533"/>
      <c r="E1069" s="533"/>
      <c r="F1069" s="533"/>
      <c r="G1069" s="533"/>
    </row>
    <row r="1070" spans="1:7">
      <c r="A1070" s="533"/>
      <c r="B1070" s="1787"/>
      <c r="C1070" s="1788"/>
      <c r="D1070" s="533"/>
      <c r="E1070" s="533"/>
      <c r="F1070" s="533"/>
      <c r="G1070" s="533"/>
    </row>
    <row r="1071" spans="1:7">
      <c r="A1071" s="533"/>
      <c r="B1071" s="1787"/>
      <c r="C1071" s="1788"/>
      <c r="D1071" s="533"/>
      <c r="E1071" s="533"/>
      <c r="F1071" s="533"/>
      <c r="G1071" s="533"/>
    </row>
    <row r="1072" spans="1:7">
      <c r="A1072" s="533"/>
      <c r="B1072" s="1787"/>
      <c r="C1072" s="1788"/>
      <c r="D1072" s="533"/>
      <c r="E1072" s="533"/>
      <c r="F1072" s="533"/>
      <c r="G1072" s="533"/>
    </row>
    <row r="1073" spans="1:7">
      <c r="A1073" s="533"/>
      <c r="B1073" s="1787"/>
      <c r="C1073" s="1788"/>
      <c r="D1073" s="533"/>
      <c r="E1073" s="533"/>
      <c r="F1073" s="533"/>
      <c r="G1073" s="533"/>
    </row>
    <row r="1074" spans="1:7">
      <c r="A1074" s="533"/>
      <c r="B1074" s="1787"/>
      <c r="C1074" s="1788"/>
      <c r="D1074" s="533"/>
      <c r="E1074" s="533"/>
      <c r="F1074" s="533"/>
      <c r="G1074" s="533"/>
    </row>
    <row r="1075" spans="1:7">
      <c r="A1075" s="533"/>
      <c r="B1075" s="1787"/>
      <c r="C1075" s="1788"/>
      <c r="D1075" s="533"/>
      <c r="E1075" s="533"/>
      <c r="F1075" s="533"/>
      <c r="G1075" s="533"/>
    </row>
    <row r="1076" spans="1:7">
      <c r="A1076" s="533"/>
      <c r="B1076" s="1787"/>
      <c r="C1076" s="1788"/>
      <c r="D1076" s="533"/>
      <c r="E1076" s="533"/>
      <c r="F1076" s="533"/>
      <c r="G1076" s="533"/>
    </row>
    <row r="1077" spans="1:7">
      <c r="A1077" s="533"/>
      <c r="B1077" s="1787"/>
      <c r="C1077" s="1788"/>
      <c r="D1077" s="533"/>
      <c r="E1077" s="533"/>
      <c r="F1077" s="533"/>
      <c r="G1077" s="533"/>
    </row>
    <row r="1078" spans="1:7">
      <c r="A1078" s="533"/>
      <c r="B1078" s="1787"/>
      <c r="C1078" s="1788"/>
      <c r="D1078" s="533"/>
      <c r="E1078" s="533"/>
      <c r="F1078" s="533"/>
      <c r="G1078" s="533"/>
    </row>
    <row r="1079" spans="1:7">
      <c r="A1079" s="533"/>
      <c r="B1079" s="1787"/>
      <c r="C1079" s="1788"/>
      <c r="D1079" s="533"/>
      <c r="E1079" s="533"/>
      <c r="F1079" s="533"/>
      <c r="G1079" s="533"/>
    </row>
    <row r="1080" spans="1:7">
      <c r="A1080" s="533"/>
      <c r="B1080" s="1787"/>
      <c r="C1080" s="1788"/>
      <c r="D1080" s="533"/>
      <c r="E1080" s="533"/>
      <c r="F1080" s="533"/>
      <c r="G1080" s="533"/>
    </row>
    <row r="1081" spans="1:7">
      <c r="A1081" s="533"/>
      <c r="B1081" s="1787"/>
      <c r="C1081" s="1788"/>
      <c r="D1081" s="533"/>
      <c r="E1081" s="533"/>
      <c r="F1081" s="533"/>
      <c r="G1081" s="533"/>
    </row>
    <row r="1082" spans="1:7">
      <c r="A1082" s="533"/>
      <c r="B1082" s="1787"/>
      <c r="C1082" s="1788"/>
      <c r="D1082" s="533"/>
      <c r="E1082" s="533"/>
      <c r="F1082" s="533"/>
      <c r="G1082" s="533"/>
    </row>
    <row r="1083" spans="1:7">
      <c r="A1083" s="533"/>
      <c r="B1083" s="1787"/>
      <c r="C1083" s="1788"/>
      <c r="D1083" s="533"/>
      <c r="E1083" s="533"/>
      <c r="F1083" s="533"/>
      <c r="G1083" s="533"/>
    </row>
    <row r="1084" spans="1:7">
      <c r="A1084" s="533"/>
      <c r="B1084" s="1787"/>
      <c r="C1084" s="1788"/>
      <c r="D1084" s="533"/>
      <c r="E1084" s="533"/>
      <c r="F1084" s="533"/>
      <c r="G1084" s="533"/>
    </row>
    <row r="1085" spans="1:7">
      <c r="A1085" s="533"/>
      <c r="B1085" s="1787"/>
      <c r="C1085" s="1788"/>
      <c r="D1085" s="533"/>
      <c r="E1085" s="533"/>
      <c r="F1085" s="533"/>
      <c r="G1085" s="533"/>
    </row>
    <row r="1086" spans="1:7">
      <c r="A1086" s="533"/>
      <c r="B1086" s="1787"/>
      <c r="C1086" s="1788"/>
      <c r="D1086" s="533"/>
      <c r="E1086" s="533"/>
      <c r="F1086" s="533"/>
      <c r="G1086" s="533"/>
    </row>
    <row r="1087" spans="1:7">
      <c r="A1087" s="533"/>
      <c r="B1087" s="1787"/>
      <c r="C1087" s="1788"/>
      <c r="D1087" s="533"/>
      <c r="E1087" s="533"/>
      <c r="F1087" s="533"/>
      <c r="G1087" s="533"/>
    </row>
    <row r="1088" spans="1:7">
      <c r="A1088" s="533"/>
      <c r="B1088" s="1787"/>
      <c r="C1088" s="1788"/>
      <c r="D1088" s="533"/>
      <c r="E1088" s="533"/>
      <c r="F1088" s="533"/>
      <c r="G1088" s="533"/>
    </row>
    <row r="1089" spans="1:7">
      <c r="A1089" s="533"/>
      <c r="B1089" s="1787"/>
      <c r="C1089" s="1788"/>
      <c r="D1089" s="533"/>
      <c r="E1089" s="533"/>
      <c r="F1089" s="533"/>
      <c r="G1089" s="533"/>
    </row>
    <row r="1090" spans="1:7">
      <c r="A1090" s="533"/>
      <c r="B1090" s="1787"/>
      <c r="C1090" s="1788"/>
      <c r="D1090" s="533"/>
      <c r="E1090" s="533"/>
      <c r="F1090" s="533"/>
      <c r="G1090" s="533"/>
    </row>
    <row r="1091" spans="1:7">
      <c r="A1091" s="533"/>
      <c r="B1091" s="1787"/>
      <c r="C1091" s="1788"/>
      <c r="D1091" s="533"/>
      <c r="E1091" s="533"/>
      <c r="F1091" s="533"/>
      <c r="G1091" s="533"/>
    </row>
    <row r="1092" spans="1:7">
      <c r="A1092" s="533"/>
      <c r="B1092" s="1787"/>
      <c r="C1092" s="1788"/>
      <c r="D1092" s="533"/>
      <c r="E1092" s="533"/>
      <c r="F1092" s="533"/>
      <c r="G1092" s="533"/>
    </row>
    <row r="1093" spans="1:7">
      <c r="A1093" s="533"/>
      <c r="B1093" s="1787"/>
      <c r="C1093" s="1788"/>
      <c r="D1093" s="533"/>
      <c r="E1093" s="533"/>
      <c r="F1093" s="533"/>
      <c r="G1093" s="533"/>
    </row>
    <row r="1094" spans="1:7">
      <c r="A1094" s="533"/>
      <c r="B1094" s="1787"/>
      <c r="C1094" s="1788"/>
      <c r="D1094" s="533"/>
      <c r="E1094" s="533"/>
      <c r="F1094" s="533"/>
      <c r="G1094" s="533"/>
    </row>
    <row r="1095" spans="1:7">
      <c r="A1095" s="533"/>
      <c r="B1095" s="1787"/>
      <c r="C1095" s="1788"/>
      <c r="D1095" s="533"/>
      <c r="E1095" s="533"/>
      <c r="F1095" s="533"/>
      <c r="G1095" s="533"/>
    </row>
    <row r="1096" spans="1:7">
      <c r="A1096" s="533"/>
      <c r="B1096" s="1787"/>
      <c r="C1096" s="1788"/>
      <c r="D1096" s="533"/>
      <c r="E1096" s="533"/>
      <c r="F1096" s="533"/>
      <c r="G1096" s="533"/>
    </row>
    <row r="1097" spans="1:7">
      <c r="A1097" s="533"/>
      <c r="B1097" s="1787"/>
      <c r="C1097" s="1788"/>
      <c r="D1097" s="533"/>
      <c r="E1097" s="533"/>
      <c r="F1097" s="533"/>
      <c r="G1097" s="533"/>
    </row>
    <row r="1098" spans="1:7">
      <c r="A1098" s="533"/>
      <c r="B1098" s="1787"/>
      <c r="C1098" s="1788"/>
      <c r="D1098" s="533"/>
      <c r="E1098" s="533"/>
      <c r="F1098" s="533"/>
      <c r="G1098" s="533"/>
    </row>
    <row r="1099" spans="1:7">
      <c r="A1099" s="533"/>
      <c r="B1099" s="1787"/>
      <c r="C1099" s="1788"/>
      <c r="D1099" s="533"/>
      <c r="E1099" s="533"/>
      <c r="F1099" s="533"/>
      <c r="G1099" s="533"/>
    </row>
    <row r="1100" spans="1:7">
      <c r="A1100" s="533"/>
      <c r="B1100" s="1787"/>
      <c r="C1100" s="1788"/>
      <c r="D1100" s="533"/>
      <c r="E1100" s="533"/>
      <c r="F1100" s="533"/>
      <c r="G1100" s="533"/>
    </row>
    <row r="1101" spans="1:7">
      <c r="A1101" s="533"/>
      <c r="B1101" s="1787"/>
      <c r="C1101" s="1788"/>
      <c r="D1101" s="533"/>
      <c r="E1101" s="533"/>
      <c r="F1101" s="533"/>
      <c r="G1101" s="533"/>
    </row>
    <row r="1102" spans="1:7">
      <c r="A1102" s="533"/>
      <c r="B1102" s="1787"/>
      <c r="C1102" s="1788"/>
      <c r="D1102" s="533"/>
      <c r="E1102" s="533"/>
      <c r="F1102" s="533"/>
      <c r="G1102" s="533"/>
    </row>
    <row r="1103" spans="1:7">
      <c r="A1103" s="533"/>
      <c r="B1103" s="1787"/>
      <c r="C1103" s="1788"/>
      <c r="D1103" s="533"/>
      <c r="E1103" s="533"/>
      <c r="F1103" s="533"/>
      <c r="G1103" s="533"/>
    </row>
    <row r="1104" spans="1:7">
      <c r="A1104" s="533"/>
      <c r="B1104" s="1787"/>
      <c r="C1104" s="1788"/>
      <c r="D1104" s="533"/>
      <c r="E1104" s="533"/>
      <c r="F1104" s="533"/>
      <c r="G1104" s="533"/>
    </row>
    <row r="1105" spans="1:7">
      <c r="A1105" s="533"/>
      <c r="B1105" s="1787"/>
      <c r="C1105" s="1788"/>
      <c r="D1105" s="533"/>
      <c r="E1105" s="533"/>
      <c r="F1105" s="533"/>
      <c r="G1105" s="533"/>
    </row>
    <row r="1106" spans="1:7">
      <c r="A1106" s="533"/>
      <c r="B1106" s="1787"/>
      <c r="C1106" s="1788"/>
      <c r="D1106" s="533"/>
      <c r="E1106" s="533"/>
      <c r="F1106" s="533"/>
      <c r="G1106" s="533"/>
    </row>
    <row r="1107" spans="1:7">
      <c r="A1107" s="533"/>
      <c r="B1107" s="1787"/>
      <c r="C1107" s="1788"/>
      <c r="D1107" s="533"/>
      <c r="E1107" s="533"/>
      <c r="F1107" s="533"/>
      <c r="G1107" s="533"/>
    </row>
    <row r="1108" spans="1:7">
      <c r="A1108" s="533"/>
      <c r="B1108" s="1787"/>
      <c r="C1108" s="1788"/>
      <c r="D1108" s="533"/>
      <c r="E1108" s="533"/>
      <c r="F1108" s="533"/>
      <c r="G1108" s="533"/>
    </row>
    <row r="1109" spans="1:7">
      <c r="A1109" s="533"/>
      <c r="B1109" s="1787"/>
      <c r="C1109" s="1788"/>
      <c r="D1109" s="533"/>
      <c r="E1109" s="533"/>
      <c r="F1109" s="533"/>
      <c r="G1109" s="533"/>
    </row>
    <row r="1110" spans="1:7">
      <c r="A1110" s="533"/>
      <c r="B1110" s="1787"/>
      <c r="C1110" s="1788"/>
      <c r="D1110" s="533"/>
      <c r="E1110" s="533"/>
      <c r="F1110" s="533"/>
      <c r="G1110" s="533"/>
    </row>
    <row r="1111" spans="1:7">
      <c r="A1111" s="533"/>
      <c r="B1111" s="1787"/>
      <c r="C1111" s="1788"/>
      <c r="D1111" s="533"/>
      <c r="E1111" s="533"/>
      <c r="F1111" s="533"/>
      <c r="G1111" s="533"/>
    </row>
    <row r="1112" spans="1:7">
      <c r="A1112" s="533"/>
      <c r="B1112" s="1787"/>
      <c r="C1112" s="1788"/>
      <c r="D1112" s="533"/>
      <c r="E1112" s="533"/>
      <c r="F1112" s="533"/>
      <c r="G1112" s="533"/>
    </row>
    <row r="1113" spans="1:7">
      <c r="A1113" s="533"/>
      <c r="B1113" s="1787"/>
      <c r="C1113" s="1788"/>
      <c r="D1113" s="533"/>
      <c r="E1113" s="533"/>
      <c r="F1113" s="533"/>
      <c r="G1113" s="533"/>
    </row>
    <row r="1114" spans="1:7">
      <c r="A1114" s="533"/>
      <c r="B1114" s="1787"/>
      <c r="C1114" s="1788"/>
      <c r="D1114" s="533"/>
      <c r="E1114" s="533"/>
      <c r="F1114" s="533"/>
      <c r="G1114" s="533"/>
    </row>
    <row r="1115" spans="1:7">
      <c r="A1115" s="533"/>
      <c r="B1115" s="1787"/>
      <c r="C1115" s="1788"/>
      <c r="D1115" s="533"/>
      <c r="E1115" s="533"/>
      <c r="F1115" s="533"/>
      <c r="G1115" s="533"/>
    </row>
    <row r="1116" spans="1:7">
      <c r="A1116" s="533"/>
      <c r="B1116" s="1787"/>
      <c r="C1116" s="1788"/>
      <c r="D1116" s="533"/>
      <c r="E1116" s="533"/>
      <c r="F1116" s="533"/>
      <c r="G1116" s="533"/>
    </row>
    <row r="1117" spans="1:7">
      <c r="A1117" s="533"/>
      <c r="B1117" s="1787"/>
      <c r="C1117" s="1788"/>
      <c r="D1117" s="533"/>
      <c r="E1117" s="533"/>
      <c r="F1117" s="533"/>
      <c r="G1117" s="533"/>
    </row>
    <row r="1118" spans="1:7">
      <c r="A1118" s="533"/>
      <c r="B1118" s="1787"/>
      <c r="C1118" s="1788"/>
      <c r="D1118" s="533"/>
      <c r="E1118" s="533"/>
      <c r="F1118" s="533"/>
      <c r="G1118" s="533"/>
    </row>
    <row r="1119" spans="1:7">
      <c r="A1119" s="533"/>
      <c r="B1119" s="1787"/>
      <c r="C1119" s="1788"/>
      <c r="D1119" s="533"/>
      <c r="E1119" s="533"/>
      <c r="F1119" s="533"/>
      <c r="G1119" s="533"/>
    </row>
    <row r="1120" spans="1:7">
      <c r="A1120" s="533"/>
      <c r="B1120" s="1787"/>
      <c r="C1120" s="1788"/>
      <c r="D1120" s="533"/>
      <c r="E1120" s="533"/>
      <c r="F1120" s="533"/>
      <c r="G1120" s="533"/>
    </row>
    <row r="1121" spans="1:7">
      <c r="A1121" s="533"/>
      <c r="B1121" s="1787"/>
      <c r="C1121" s="1788"/>
      <c r="D1121" s="533"/>
      <c r="E1121" s="533"/>
      <c r="F1121" s="533"/>
      <c r="G1121" s="533"/>
    </row>
    <row r="1122" spans="1:7">
      <c r="A1122" s="533"/>
      <c r="B1122" s="1787"/>
      <c r="C1122" s="1788"/>
      <c r="D1122" s="533"/>
      <c r="E1122" s="533"/>
      <c r="F1122" s="533"/>
      <c r="G1122" s="533"/>
    </row>
    <row r="1123" spans="1:7">
      <c r="A1123" s="533"/>
      <c r="B1123" s="1787"/>
      <c r="C1123" s="1788"/>
      <c r="D1123" s="533"/>
      <c r="E1123" s="533"/>
      <c r="F1123" s="533"/>
      <c r="G1123" s="533"/>
    </row>
    <row r="1124" spans="1:7">
      <c r="A1124" s="533"/>
      <c r="B1124" s="1787"/>
      <c r="C1124" s="1788"/>
      <c r="D1124" s="533"/>
      <c r="E1124" s="533"/>
      <c r="F1124" s="533"/>
      <c r="G1124" s="533"/>
    </row>
    <row r="1125" spans="1:7">
      <c r="A1125" s="533"/>
      <c r="B1125" s="1787"/>
      <c r="C1125" s="1788"/>
      <c r="D1125" s="533"/>
      <c r="E1125" s="533"/>
      <c r="F1125" s="533"/>
      <c r="G1125" s="533"/>
    </row>
    <row r="1126" spans="1:7">
      <c r="A1126" s="533"/>
      <c r="B1126" s="1787"/>
      <c r="C1126" s="1788"/>
      <c r="D1126" s="533"/>
      <c r="E1126" s="533"/>
      <c r="F1126" s="533"/>
      <c r="G1126" s="533"/>
    </row>
    <row r="1127" spans="1:7">
      <c r="A1127" s="533"/>
      <c r="B1127" s="1787"/>
      <c r="C1127" s="1788"/>
      <c r="D1127" s="533"/>
      <c r="E1127" s="533"/>
      <c r="F1127" s="533"/>
      <c r="G1127" s="533"/>
    </row>
    <row r="1128" spans="1:7">
      <c r="A1128" s="533"/>
      <c r="B1128" s="1787"/>
      <c r="C1128" s="1788"/>
      <c r="D1128" s="533"/>
      <c r="E1128" s="533"/>
      <c r="F1128" s="533"/>
      <c r="G1128" s="533"/>
    </row>
    <row r="1129" spans="1:7">
      <c r="A1129" s="533"/>
      <c r="B1129" s="1787"/>
      <c r="C1129" s="1788"/>
      <c r="D1129" s="533"/>
      <c r="E1129" s="533"/>
      <c r="F1129" s="533"/>
      <c r="G1129" s="533"/>
    </row>
    <row r="1130" spans="1:7">
      <c r="A1130" s="533"/>
      <c r="B1130" s="1787"/>
      <c r="C1130" s="1788"/>
      <c r="D1130" s="533"/>
      <c r="E1130" s="533"/>
      <c r="F1130" s="533"/>
      <c r="G1130" s="533"/>
    </row>
    <row r="1131" spans="1:7">
      <c r="A1131" s="533"/>
      <c r="B1131" s="1787"/>
      <c r="C1131" s="1788"/>
      <c r="D1131" s="533"/>
      <c r="E1131" s="533"/>
      <c r="F1131" s="533"/>
      <c r="G1131" s="533"/>
    </row>
    <row r="1132" spans="1:7">
      <c r="A1132" s="533"/>
      <c r="B1132" s="1787"/>
      <c r="C1132" s="1788"/>
      <c r="D1132" s="533"/>
      <c r="E1132" s="533"/>
      <c r="F1132" s="533"/>
      <c r="G1132" s="533"/>
    </row>
    <row r="1133" spans="1:7">
      <c r="A1133" s="533"/>
      <c r="B1133" s="1787"/>
      <c r="C1133" s="1788"/>
      <c r="D1133" s="533"/>
      <c r="E1133" s="533"/>
      <c r="F1133" s="533"/>
      <c r="G1133" s="533"/>
    </row>
    <row r="1134" spans="1:7">
      <c r="A1134" s="533"/>
      <c r="B1134" s="1787"/>
      <c r="C1134" s="1788"/>
      <c r="D1134" s="533"/>
      <c r="E1134" s="533"/>
      <c r="F1134" s="533"/>
      <c r="G1134" s="533"/>
    </row>
    <row r="1135" spans="1:7">
      <c r="A1135" s="533"/>
      <c r="B1135" s="1787"/>
      <c r="C1135" s="1788"/>
      <c r="D1135" s="533"/>
      <c r="E1135" s="533"/>
      <c r="F1135" s="533"/>
      <c r="G1135" s="533"/>
    </row>
    <row r="1136" spans="1:7">
      <c r="A1136" s="533"/>
      <c r="B1136" s="1787"/>
      <c r="C1136" s="1788"/>
      <c r="D1136" s="533"/>
      <c r="E1136" s="533"/>
      <c r="F1136" s="533"/>
      <c r="G1136" s="533"/>
    </row>
    <row r="1137" spans="1:7">
      <c r="A1137" s="533"/>
      <c r="B1137" s="1787"/>
      <c r="C1137" s="1788"/>
      <c r="D1137" s="533"/>
      <c r="E1137" s="533"/>
      <c r="F1137" s="533"/>
      <c r="G1137" s="533"/>
    </row>
    <row r="1138" spans="1:7">
      <c r="A1138" s="533"/>
      <c r="B1138" s="1787"/>
      <c r="C1138" s="1788"/>
      <c r="D1138" s="533"/>
      <c r="E1138" s="533"/>
      <c r="F1138" s="533"/>
      <c r="G1138" s="533"/>
    </row>
    <row r="1139" spans="1:7">
      <c r="A1139" s="533"/>
      <c r="B1139" s="1787"/>
      <c r="C1139" s="1788"/>
      <c r="D1139" s="533"/>
      <c r="E1139" s="533"/>
      <c r="F1139" s="533"/>
      <c r="G1139" s="533"/>
    </row>
    <row r="1140" spans="1:7">
      <c r="A1140" s="533"/>
      <c r="B1140" s="1787"/>
      <c r="C1140" s="1788"/>
      <c r="D1140" s="533"/>
      <c r="E1140" s="533"/>
      <c r="F1140" s="533"/>
      <c r="G1140" s="533"/>
    </row>
    <row r="1141" spans="1:7">
      <c r="A1141" s="533"/>
      <c r="B1141" s="1787"/>
      <c r="C1141" s="1788"/>
      <c r="D1141" s="533"/>
      <c r="E1141" s="533"/>
      <c r="F1141" s="533"/>
      <c r="G1141" s="533"/>
    </row>
    <row r="1142" spans="1:7">
      <c r="A1142" s="533"/>
      <c r="B1142" s="1787"/>
      <c r="C1142" s="1788"/>
      <c r="D1142" s="533"/>
      <c r="E1142" s="533"/>
      <c r="F1142" s="533"/>
      <c r="G1142" s="533"/>
    </row>
    <row r="1143" spans="1:7">
      <c r="A1143" s="533"/>
      <c r="B1143" s="1787"/>
      <c r="C1143" s="1788"/>
      <c r="D1143" s="533"/>
      <c r="E1143" s="533"/>
      <c r="F1143" s="533"/>
      <c r="G1143" s="533"/>
    </row>
    <row r="1144" spans="1:7">
      <c r="A1144" s="533"/>
      <c r="B1144" s="1787"/>
      <c r="C1144" s="1788"/>
      <c r="D1144" s="533"/>
      <c r="E1144" s="533"/>
      <c r="F1144" s="533"/>
      <c r="G1144" s="533"/>
    </row>
    <row r="1145" spans="1:7">
      <c r="A1145" s="533"/>
      <c r="B1145" s="1787"/>
      <c r="C1145" s="1788"/>
      <c r="D1145" s="533"/>
      <c r="E1145" s="533"/>
      <c r="F1145" s="533"/>
      <c r="G1145" s="533"/>
    </row>
    <row r="1146" spans="1:7">
      <c r="A1146" s="533"/>
      <c r="B1146" s="1787"/>
      <c r="C1146" s="1788"/>
      <c r="D1146" s="533"/>
      <c r="E1146" s="533"/>
      <c r="F1146" s="533"/>
      <c r="G1146" s="533"/>
    </row>
    <row r="1147" spans="1:7">
      <c r="A1147" s="533"/>
      <c r="B1147" s="1787"/>
      <c r="C1147" s="1788"/>
      <c r="D1147" s="533"/>
      <c r="E1147" s="533"/>
      <c r="F1147" s="533"/>
      <c r="G1147" s="533"/>
    </row>
    <row r="1148" spans="1:7">
      <c r="A1148" s="533"/>
      <c r="B1148" s="1787"/>
      <c r="C1148" s="1788"/>
      <c r="D1148" s="533"/>
      <c r="E1148" s="533"/>
      <c r="F1148" s="533"/>
      <c r="G1148" s="533"/>
    </row>
    <row r="1149" spans="1:7">
      <c r="A1149" s="533"/>
      <c r="B1149" s="1787"/>
      <c r="C1149" s="1788"/>
      <c r="D1149" s="533"/>
      <c r="E1149" s="533"/>
      <c r="F1149" s="533"/>
      <c r="G1149" s="533"/>
    </row>
    <row r="1150" spans="1:7">
      <c r="A1150" s="533"/>
      <c r="B1150" s="1787"/>
      <c r="C1150" s="1788"/>
      <c r="D1150" s="533"/>
      <c r="E1150" s="533"/>
      <c r="F1150" s="533"/>
      <c r="G1150" s="533"/>
    </row>
    <row r="1151" spans="1:7">
      <c r="A1151" s="533"/>
      <c r="B1151" s="1787"/>
      <c r="C1151" s="1788"/>
      <c r="D1151" s="533"/>
      <c r="E1151" s="533"/>
      <c r="F1151" s="533"/>
      <c r="G1151" s="533"/>
    </row>
    <row r="1152" spans="1:7">
      <c r="A1152" s="533"/>
      <c r="B1152" s="1787"/>
      <c r="C1152" s="1788"/>
      <c r="D1152" s="533"/>
      <c r="E1152" s="533"/>
      <c r="F1152" s="533"/>
      <c r="G1152" s="533"/>
    </row>
    <row r="1153" spans="1:7">
      <c r="A1153" s="533"/>
      <c r="B1153" s="1787"/>
      <c r="C1153" s="1788"/>
      <c r="D1153" s="533"/>
      <c r="E1153" s="533"/>
      <c r="F1153" s="533"/>
      <c r="G1153" s="533"/>
    </row>
    <row r="1154" spans="1:7">
      <c r="A1154" s="533"/>
      <c r="B1154" s="1787"/>
      <c r="C1154" s="1788"/>
      <c r="D1154" s="533"/>
      <c r="E1154" s="533"/>
      <c r="F1154" s="533"/>
      <c r="G1154" s="533"/>
    </row>
    <row r="1155" spans="1:7">
      <c r="A1155" s="533"/>
      <c r="B1155" s="1787"/>
      <c r="C1155" s="1788"/>
      <c r="D1155" s="533"/>
      <c r="E1155" s="533"/>
      <c r="F1155" s="533"/>
      <c r="G1155" s="533"/>
    </row>
    <row r="1156" spans="1:7">
      <c r="A1156" s="533"/>
      <c r="B1156" s="1787"/>
      <c r="C1156" s="1788"/>
      <c r="D1156" s="533"/>
      <c r="E1156" s="533"/>
      <c r="F1156" s="533"/>
      <c r="G1156" s="533"/>
    </row>
    <row r="1157" spans="1:7">
      <c r="A1157" s="533"/>
      <c r="B1157" s="1787"/>
      <c r="C1157" s="1788"/>
      <c r="D1157" s="533"/>
      <c r="E1157" s="533"/>
      <c r="F1157" s="533"/>
      <c r="G1157" s="533"/>
    </row>
    <row r="1158" spans="1:7">
      <c r="A1158" s="533"/>
      <c r="B1158" s="1787"/>
      <c r="C1158" s="1788"/>
      <c r="D1158" s="533"/>
      <c r="E1158" s="533"/>
      <c r="F1158" s="533"/>
      <c r="G1158" s="533"/>
    </row>
    <row r="1159" spans="1:7">
      <c r="A1159" s="533"/>
      <c r="B1159" s="1787"/>
      <c r="C1159" s="1788"/>
      <c r="D1159" s="533"/>
      <c r="E1159" s="533"/>
      <c r="F1159" s="533"/>
      <c r="G1159" s="533"/>
    </row>
    <row r="1160" spans="1:7">
      <c r="A1160" s="533"/>
      <c r="B1160" s="1787"/>
      <c r="C1160" s="1788"/>
      <c r="D1160" s="533"/>
      <c r="E1160" s="533"/>
      <c r="F1160" s="533"/>
      <c r="G1160" s="533"/>
    </row>
    <row r="1161" spans="1:7">
      <c r="A1161" s="533"/>
      <c r="B1161" s="1787"/>
      <c r="C1161" s="1788"/>
      <c r="D1161" s="533"/>
      <c r="E1161" s="533"/>
      <c r="F1161" s="533"/>
      <c r="G1161" s="533"/>
    </row>
    <row r="1162" spans="1:7">
      <c r="A1162" s="533"/>
      <c r="B1162" s="1787"/>
      <c r="C1162" s="1788"/>
      <c r="D1162" s="533"/>
      <c r="E1162" s="533"/>
      <c r="F1162" s="533"/>
      <c r="G1162" s="533"/>
    </row>
    <row r="1163" spans="1:7">
      <c r="A1163" s="533"/>
      <c r="B1163" s="1787"/>
      <c r="C1163" s="1788"/>
      <c r="D1163" s="533"/>
      <c r="E1163" s="533"/>
      <c r="F1163" s="533"/>
      <c r="G1163" s="533"/>
    </row>
    <row r="1164" spans="1:7">
      <c r="A1164" s="533"/>
      <c r="B1164" s="1787"/>
      <c r="C1164" s="1788"/>
      <c r="D1164" s="533"/>
      <c r="E1164" s="533"/>
      <c r="F1164" s="533"/>
      <c r="G1164" s="533"/>
    </row>
    <row r="1165" spans="1:7">
      <c r="A1165" s="533"/>
      <c r="B1165" s="1787"/>
      <c r="C1165" s="1788"/>
      <c r="D1165" s="533"/>
      <c r="E1165" s="533"/>
      <c r="F1165" s="533"/>
      <c r="G1165" s="533"/>
    </row>
    <row r="1166" spans="1:7">
      <c r="A1166" s="533"/>
      <c r="B1166" s="1787"/>
      <c r="C1166" s="1788"/>
      <c r="D1166" s="533"/>
      <c r="E1166" s="533"/>
      <c r="F1166" s="533"/>
      <c r="G1166" s="533"/>
    </row>
    <row r="1167" spans="1:7">
      <c r="A1167" s="533"/>
      <c r="B1167" s="1787"/>
      <c r="C1167" s="1788"/>
      <c r="D1167" s="533"/>
      <c r="E1167" s="533"/>
      <c r="F1167" s="533"/>
      <c r="G1167" s="533"/>
    </row>
    <row r="1168" spans="1:7">
      <c r="A1168" s="533"/>
      <c r="B1168" s="1787"/>
      <c r="C1168" s="1788"/>
      <c r="D1168" s="533"/>
      <c r="E1168" s="533"/>
      <c r="F1168" s="533"/>
      <c r="G1168" s="533"/>
    </row>
    <row r="1169" spans="1:7">
      <c r="A1169" s="533"/>
      <c r="B1169" s="1787"/>
      <c r="C1169" s="1788"/>
      <c r="D1169" s="533"/>
      <c r="E1169" s="533"/>
      <c r="F1169" s="533"/>
      <c r="G1169" s="533"/>
    </row>
    <row r="1170" spans="1:7">
      <c r="A1170" s="533"/>
      <c r="B1170" s="1787"/>
      <c r="C1170" s="1788"/>
      <c r="D1170" s="533"/>
      <c r="E1170" s="533"/>
      <c r="F1170" s="533"/>
      <c r="G1170" s="533"/>
    </row>
    <row r="1171" spans="1:7">
      <c r="A1171" s="533"/>
      <c r="B1171" s="1787"/>
      <c r="C1171" s="1788"/>
      <c r="D1171" s="533"/>
      <c r="E1171" s="533"/>
      <c r="F1171" s="533"/>
      <c r="G1171" s="533"/>
    </row>
    <row r="1172" spans="1:7">
      <c r="A1172" s="533"/>
      <c r="B1172" s="1787"/>
      <c r="C1172" s="1788"/>
      <c r="D1172" s="533"/>
      <c r="E1172" s="533"/>
      <c r="F1172" s="533"/>
      <c r="G1172" s="533"/>
    </row>
    <row r="1173" spans="1:7">
      <c r="A1173" s="533"/>
      <c r="B1173" s="1787"/>
      <c r="C1173" s="1788"/>
      <c r="D1173" s="533"/>
      <c r="E1173" s="533"/>
      <c r="F1173" s="533"/>
      <c r="G1173" s="533"/>
    </row>
    <row r="1174" spans="1:7">
      <c r="A1174" s="533"/>
      <c r="B1174" s="1787"/>
      <c r="C1174" s="1788"/>
      <c r="D1174" s="533"/>
      <c r="E1174" s="533"/>
      <c r="F1174" s="533"/>
      <c r="G1174" s="533"/>
    </row>
    <row r="1175" spans="1:7">
      <c r="A1175" s="533"/>
      <c r="B1175" s="1787"/>
      <c r="C1175" s="1788"/>
      <c r="D1175" s="533"/>
      <c r="E1175" s="533"/>
      <c r="F1175" s="533"/>
      <c r="G1175" s="533"/>
    </row>
    <row r="1176" spans="1:7">
      <c r="A1176" s="533"/>
      <c r="B1176" s="1787"/>
      <c r="C1176" s="1788"/>
      <c r="D1176" s="533"/>
      <c r="E1176" s="533"/>
      <c r="F1176" s="533"/>
      <c r="G1176" s="533"/>
    </row>
    <row r="1177" spans="1:7">
      <c r="A1177" s="533"/>
      <c r="B1177" s="1787"/>
      <c r="C1177" s="1788"/>
      <c r="D1177" s="533"/>
      <c r="E1177" s="533"/>
      <c r="F1177" s="533"/>
      <c r="G1177" s="533"/>
    </row>
    <row r="1178" spans="1:7">
      <c r="A1178" s="533"/>
      <c r="B1178" s="1787"/>
      <c r="C1178" s="1788"/>
      <c r="D1178" s="533"/>
      <c r="E1178" s="533"/>
      <c r="F1178" s="533"/>
      <c r="G1178" s="533"/>
    </row>
    <row r="1179" spans="1:7">
      <c r="A1179" s="533"/>
      <c r="B1179" s="1787"/>
      <c r="C1179" s="1788"/>
      <c r="D1179" s="533"/>
      <c r="E1179" s="533"/>
      <c r="F1179" s="533"/>
      <c r="G1179" s="533"/>
    </row>
    <row r="1180" spans="1:7">
      <c r="A1180" s="533"/>
      <c r="B1180" s="1787"/>
      <c r="C1180" s="1788"/>
      <c r="D1180" s="533"/>
      <c r="E1180" s="533"/>
      <c r="F1180" s="533"/>
      <c r="G1180" s="533"/>
    </row>
    <row r="1181" spans="1:7">
      <c r="A1181" s="533"/>
      <c r="B1181" s="1787"/>
      <c r="C1181" s="1788"/>
      <c r="D1181" s="533"/>
      <c r="E1181" s="533"/>
      <c r="F1181" s="533"/>
      <c r="G1181" s="533"/>
    </row>
    <row r="1182" spans="1:7">
      <c r="A1182" s="533"/>
      <c r="B1182" s="1787"/>
      <c r="C1182" s="1788"/>
      <c r="D1182" s="533"/>
      <c r="E1182" s="533"/>
      <c r="F1182" s="533"/>
      <c r="G1182" s="533"/>
    </row>
    <row r="1183" spans="1:7">
      <c r="A1183" s="533"/>
      <c r="B1183" s="1787"/>
      <c r="C1183" s="1788"/>
      <c r="D1183" s="533"/>
      <c r="E1183" s="533"/>
      <c r="F1183" s="533"/>
      <c r="G1183" s="533"/>
    </row>
    <row r="1184" spans="1:7">
      <c r="A1184" s="533"/>
      <c r="B1184" s="1787"/>
      <c r="C1184" s="1788"/>
      <c r="D1184" s="533"/>
      <c r="E1184" s="533"/>
      <c r="F1184" s="533"/>
      <c r="G1184" s="533"/>
    </row>
    <row r="1185" spans="1:7">
      <c r="A1185" s="533"/>
      <c r="B1185" s="1787"/>
      <c r="C1185" s="1788"/>
      <c r="D1185" s="533"/>
      <c r="E1185" s="533"/>
      <c r="F1185" s="533"/>
      <c r="G1185" s="533"/>
    </row>
    <row r="1186" spans="1:7">
      <c r="A1186" s="533"/>
      <c r="B1186" s="1787"/>
      <c r="C1186" s="1788"/>
      <c r="D1186" s="533"/>
      <c r="E1186" s="533"/>
      <c r="F1186" s="533"/>
      <c r="G1186" s="533"/>
    </row>
    <row r="1187" spans="1:7">
      <c r="A1187" s="533"/>
      <c r="B1187" s="1787"/>
      <c r="C1187" s="1788"/>
      <c r="D1187" s="533"/>
      <c r="E1187" s="533"/>
      <c r="F1187" s="533"/>
      <c r="G1187" s="533"/>
    </row>
    <row r="1188" spans="1:7">
      <c r="A1188" s="533"/>
      <c r="B1188" s="1787"/>
      <c r="C1188" s="1788"/>
      <c r="D1188" s="533"/>
      <c r="E1188" s="533"/>
      <c r="F1188" s="533"/>
      <c r="G1188" s="533"/>
    </row>
    <row r="1189" spans="1:7">
      <c r="A1189" s="533"/>
      <c r="B1189" s="1787"/>
      <c r="C1189" s="1788"/>
      <c r="D1189" s="533"/>
      <c r="E1189" s="533"/>
      <c r="F1189" s="533"/>
      <c r="G1189" s="533"/>
    </row>
    <row r="1190" spans="1:7">
      <c r="A1190" s="533"/>
      <c r="B1190" s="1787"/>
      <c r="C1190" s="1788"/>
      <c r="D1190" s="533"/>
      <c r="E1190" s="533"/>
      <c r="F1190" s="533"/>
      <c r="G1190" s="533"/>
    </row>
    <row r="1191" spans="1:7">
      <c r="A1191" s="533"/>
      <c r="B1191" s="1787"/>
      <c r="C1191" s="1788"/>
      <c r="D1191" s="533"/>
      <c r="E1191" s="533"/>
      <c r="F1191" s="533"/>
      <c r="G1191" s="533"/>
    </row>
    <row r="1192" spans="1:7">
      <c r="A1192" s="533"/>
      <c r="B1192" s="1787"/>
      <c r="C1192" s="1788"/>
      <c r="D1192" s="533"/>
      <c r="E1192" s="533"/>
      <c r="F1192" s="533"/>
      <c r="G1192" s="533"/>
    </row>
    <row r="1193" spans="1:7">
      <c r="A1193" s="533"/>
      <c r="B1193" s="1787"/>
      <c r="C1193" s="1788"/>
      <c r="D1193" s="533"/>
      <c r="E1193" s="533"/>
      <c r="F1193" s="533"/>
      <c r="G1193" s="533"/>
    </row>
    <row r="1194" spans="1:7">
      <c r="A1194" s="533"/>
      <c r="B1194" s="1787"/>
      <c r="C1194" s="1788"/>
      <c r="D1194" s="533"/>
      <c r="E1194" s="533"/>
      <c r="F1194" s="533"/>
      <c r="G1194" s="533"/>
    </row>
    <row r="1195" spans="1:7">
      <c r="A1195" s="533"/>
      <c r="B1195" s="1787"/>
      <c r="C1195" s="1788"/>
      <c r="D1195" s="533"/>
      <c r="E1195" s="533"/>
      <c r="F1195" s="533"/>
      <c r="G1195" s="533"/>
    </row>
    <row r="1196" spans="1:7">
      <c r="A1196" s="533"/>
      <c r="B1196" s="1787"/>
      <c r="C1196" s="1788"/>
      <c r="D1196" s="533"/>
      <c r="E1196" s="533"/>
      <c r="F1196" s="533"/>
      <c r="G1196" s="533"/>
    </row>
    <row r="1197" spans="1:7">
      <c r="A1197" s="533"/>
      <c r="B1197" s="1787"/>
      <c r="C1197" s="1788"/>
      <c r="D1197" s="533"/>
      <c r="E1197" s="533"/>
      <c r="F1197" s="533"/>
      <c r="G1197" s="533"/>
    </row>
    <row r="1198" spans="1:7">
      <c r="A1198" s="533"/>
      <c r="B1198" s="1787"/>
      <c r="C1198" s="1788"/>
      <c r="D1198" s="533"/>
      <c r="E1198" s="533"/>
      <c r="F1198" s="533"/>
      <c r="G1198" s="533"/>
    </row>
    <row r="1199" spans="1:7">
      <c r="A1199" s="533"/>
      <c r="B1199" s="1787"/>
      <c r="C1199" s="1788"/>
      <c r="D1199" s="533"/>
      <c r="E1199" s="533"/>
      <c r="F1199" s="533"/>
      <c r="G1199" s="533"/>
    </row>
    <row r="1200" spans="1:7">
      <c r="A1200" s="533"/>
      <c r="B1200" s="1787"/>
      <c r="C1200" s="1788"/>
      <c r="D1200" s="533"/>
      <c r="E1200" s="533"/>
      <c r="F1200" s="533"/>
      <c r="G1200" s="533"/>
    </row>
    <row r="1201" spans="1:7">
      <c r="A1201" s="533"/>
      <c r="B1201" s="1787"/>
      <c r="C1201" s="1788"/>
      <c r="D1201" s="533"/>
      <c r="E1201" s="533"/>
      <c r="F1201" s="533"/>
      <c r="G1201" s="533"/>
    </row>
    <row r="1202" spans="1:7">
      <c r="A1202" s="533"/>
      <c r="B1202" s="1787"/>
      <c r="C1202" s="1788"/>
      <c r="D1202" s="533"/>
      <c r="E1202" s="533"/>
      <c r="F1202" s="533"/>
      <c r="G1202" s="533"/>
    </row>
    <row r="1203" spans="1:7">
      <c r="A1203" s="533"/>
      <c r="B1203" s="1787"/>
      <c r="C1203" s="1788"/>
      <c r="D1203" s="533"/>
      <c r="E1203" s="533"/>
      <c r="F1203" s="533"/>
      <c r="G1203" s="533"/>
    </row>
    <row r="1204" spans="1:7">
      <c r="A1204" s="533"/>
      <c r="B1204" s="1787"/>
      <c r="C1204" s="1788"/>
      <c r="D1204" s="533"/>
      <c r="E1204" s="533"/>
      <c r="F1204" s="533"/>
      <c r="G1204" s="533"/>
    </row>
    <row r="1205" spans="1:7">
      <c r="A1205" s="533"/>
      <c r="B1205" s="1787"/>
      <c r="C1205" s="1788"/>
      <c r="D1205" s="533"/>
      <c r="E1205" s="533"/>
      <c r="F1205" s="533"/>
      <c r="G1205" s="533"/>
    </row>
    <row r="1206" spans="1:7">
      <c r="A1206" s="533"/>
      <c r="B1206" s="1787"/>
      <c r="C1206" s="1788"/>
      <c r="D1206" s="533"/>
      <c r="E1206" s="533"/>
      <c r="F1206" s="533"/>
      <c r="G1206" s="533"/>
    </row>
    <row r="1207" spans="1:7">
      <c r="A1207" s="533"/>
      <c r="B1207" s="1787"/>
      <c r="C1207" s="1788"/>
      <c r="D1207" s="533"/>
      <c r="E1207" s="533"/>
      <c r="F1207" s="533"/>
      <c r="G1207" s="533"/>
    </row>
    <row r="1208" spans="1:7">
      <c r="A1208" s="533"/>
      <c r="B1208" s="1787"/>
      <c r="C1208" s="1788"/>
      <c r="D1208" s="533"/>
      <c r="E1208" s="533"/>
      <c r="F1208" s="533"/>
      <c r="G1208" s="533"/>
    </row>
    <row r="1209" spans="1:7">
      <c r="A1209" s="533"/>
      <c r="B1209" s="1787"/>
      <c r="C1209" s="1788"/>
      <c r="D1209" s="533"/>
      <c r="E1209" s="533"/>
      <c r="F1209" s="533"/>
      <c r="G1209" s="533"/>
    </row>
    <row r="1210" spans="1:7">
      <c r="A1210" s="533"/>
      <c r="B1210" s="1787"/>
      <c r="C1210" s="1788"/>
      <c r="D1210" s="533"/>
      <c r="E1210" s="533"/>
      <c r="F1210" s="533"/>
      <c r="G1210" s="533"/>
    </row>
    <row r="1211" spans="1:7">
      <c r="A1211" s="533"/>
      <c r="B1211" s="1787"/>
      <c r="C1211" s="1788"/>
      <c r="D1211" s="533"/>
      <c r="E1211" s="533"/>
      <c r="F1211" s="533"/>
      <c r="G1211" s="533"/>
    </row>
    <row r="1212" spans="1:7">
      <c r="A1212" s="533"/>
      <c r="B1212" s="1787"/>
      <c r="C1212" s="1788"/>
      <c r="D1212" s="533"/>
      <c r="E1212" s="533"/>
      <c r="F1212" s="533"/>
      <c r="G1212" s="533"/>
    </row>
    <row r="1213" spans="1:7">
      <c r="A1213" s="533"/>
      <c r="B1213" s="1787"/>
      <c r="C1213" s="1788"/>
      <c r="D1213" s="533"/>
      <c r="E1213" s="533"/>
      <c r="F1213" s="533"/>
      <c r="G1213" s="533"/>
    </row>
    <row r="1214" spans="1:7">
      <c r="A1214" s="533"/>
      <c r="B1214" s="1787"/>
      <c r="C1214" s="1788"/>
      <c r="D1214" s="533"/>
      <c r="E1214" s="533"/>
      <c r="F1214" s="533"/>
      <c r="G1214" s="533"/>
    </row>
    <row r="1215" spans="1:7">
      <c r="A1215" s="533"/>
      <c r="B1215" s="1787"/>
      <c r="C1215" s="1788"/>
      <c r="D1215" s="533"/>
      <c r="E1215" s="533"/>
      <c r="F1215" s="533"/>
      <c r="G1215" s="533"/>
    </row>
    <row r="1216" spans="1:7">
      <c r="A1216" s="533"/>
      <c r="B1216" s="1787"/>
      <c r="C1216" s="1788"/>
      <c r="D1216" s="533"/>
      <c r="E1216" s="533"/>
      <c r="F1216" s="533"/>
      <c r="G1216" s="533"/>
    </row>
    <row r="1217" spans="1:7">
      <c r="A1217" s="533"/>
      <c r="B1217" s="1787"/>
      <c r="C1217" s="1788"/>
      <c r="D1217" s="533"/>
      <c r="E1217" s="533"/>
      <c r="F1217" s="533"/>
      <c r="G1217" s="533"/>
    </row>
    <row r="1218" spans="1:7">
      <c r="A1218" s="533"/>
      <c r="B1218" s="1787"/>
      <c r="C1218" s="1788"/>
      <c r="D1218" s="533"/>
      <c r="E1218" s="533"/>
      <c r="F1218" s="533"/>
      <c r="G1218" s="533"/>
    </row>
    <row r="1219" spans="1:7">
      <c r="A1219" s="533"/>
      <c r="B1219" s="1787"/>
      <c r="C1219" s="1788"/>
      <c r="D1219" s="533"/>
      <c r="E1219" s="533"/>
      <c r="F1219" s="533"/>
      <c r="G1219" s="533"/>
    </row>
    <row r="1220" spans="1:7">
      <c r="A1220" s="533"/>
      <c r="B1220" s="1787"/>
      <c r="C1220" s="1788"/>
      <c r="D1220" s="533"/>
      <c r="E1220" s="533"/>
      <c r="F1220" s="533"/>
      <c r="G1220" s="533"/>
    </row>
    <row r="1221" spans="1:7">
      <c r="A1221" s="533"/>
      <c r="B1221" s="1787"/>
      <c r="C1221" s="1788"/>
      <c r="D1221" s="533"/>
      <c r="E1221" s="533"/>
      <c r="F1221" s="533"/>
      <c r="G1221" s="533"/>
    </row>
    <row r="1222" spans="1:7">
      <c r="A1222" s="533"/>
      <c r="B1222" s="1787"/>
      <c r="C1222" s="1788"/>
      <c r="D1222" s="533"/>
      <c r="E1222" s="533"/>
      <c r="F1222" s="533"/>
      <c r="G1222" s="533"/>
    </row>
    <row r="1223" spans="1:7">
      <c r="A1223" s="533"/>
      <c r="B1223" s="1787"/>
      <c r="C1223" s="1788"/>
      <c r="D1223" s="533"/>
      <c r="E1223" s="533"/>
      <c r="F1223" s="533"/>
      <c r="G1223" s="533"/>
    </row>
    <row r="1224" spans="1:7">
      <c r="A1224" s="533"/>
      <c r="B1224" s="1787"/>
      <c r="C1224" s="1788"/>
      <c r="D1224" s="533"/>
      <c r="E1224" s="533"/>
      <c r="F1224" s="533"/>
      <c r="G1224" s="533"/>
    </row>
    <row r="1225" spans="1:7">
      <c r="A1225" s="533"/>
      <c r="B1225" s="1787"/>
      <c r="C1225" s="1788"/>
      <c r="D1225" s="533"/>
      <c r="E1225" s="533"/>
      <c r="F1225" s="533"/>
      <c r="G1225" s="533"/>
    </row>
    <row r="1226" spans="1:7">
      <c r="A1226" s="533"/>
      <c r="B1226" s="1787"/>
      <c r="C1226" s="1788"/>
      <c r="D1226" s="533"/>
      <c r="E1226" s="533"/>
      <c r="F1226" s="533"/>
      <c r="G1226" s="533"/>
    </row>
    <row r="1227" spans="1:7">
      <c r="A1227" s="533"/>
      <c r="B1227" s="1787"/>
      <c r="C1227" s="1788"/>
      <c r="D1227" s="533"/>
      <c r="E1227" s="533"/>
      <c r="F1227" s="533"/>
      <c r="G1227" s="533"/>
    </row>
    <row r="1228" spans="1:7">
      <c r="A1228" s="533"/>
      <c r="B1228" s="1787"/>
      <c r="C1228" s="1788"/>
      <c r="D1228" s="533"/>
      <c r="E1228" s="533"/>
      <c r="F1228" s="533"/>
      <c r="G1228" s="533"/>
    </row>
    <row r="1229" spans="1:7">
      <c r="A1229" s="533"/>
      <c r="B1229" s="1787"/>
      <c r="C1229" s="1788"/>
      <c r="D1229" s="533"/>
      <c r="E1229" s="533"/>
      <c r="F1229" s="533"/>
      <c r="G1229" s="533"/>
    </row>
    <row r="1230" spans="1:7">
      <c r="A1230" s="533"/>
      <c r="B1230" s="1787"/>
      <c r="C1230" s="1788"/>
      <c r="D1230" s="533"/>
      <c r="E1230" s="533"/>
      <c r="F1230" s="533"/>
      <c r="G1230" s="533"/>
    </row>
    <row r="1231" spans="1:7">
      <c r="A1231" s="533"/>
      <c r="B1231" s="1787"/>
      <c r="C1231" s="1788"/>
      <c r="D1231" s="533"/>
      <c r="E1231" s="533"/>
      <c r="F1231" s="533"/>
      <c r="G1231" s="533"/>
    </row>
    <row r="1232" spans="1:7">
      <c r="A1232" s="533"/>
      <c r="B1232" s="1787"/>
      <c r="C1232" s="1788"/>
      <c r="D1232" s="533"/>
      <c r="E1232" s="533"/>
      <c r="F1232" s="533"/>
      <c r="G1232" s="533"/>
    </row>
    <row r="1233" spans="1:7">
      <c r="A1233" s="533"/>
      <c r="B1233" s="1787"/>
      <c r="C1233" s="1788"/>
      <c r="D1233" s="533"/>
      <c r="E1233" s="533"/>
      <c r="F1233" s="533"/>
      <c r="G1233" s="533"/>
    </row>
    <row r="1234" spans="1:7">
      <c r="A1234" s="533"/>
      <c r="B1234" s="1787"/>
      <c r="C1234" s="1788"/>
      <c r="D1234" s="533"/>
      <c r="E1234" s="533"/>
      <c r="F1234" s="533"/>
      <c r="G1234" s="533"/>
    </row>
    <row r="1235" spans="1:7">
      <c r="A1235" s="533"/>
      <c r="B1235" s="1787"/>
      <c r="C1235" s="1788"/>
      <c r="D1235" s="533"/>
      <c r="E1235" s="533"/>
      <c r="F1235" s="533"/>
      <c r="G1235" s="533"/>
    </row>
    <row r="1236" spans="1:7">
      <c r="A1236" s="533"/>
      <c r="B1236" s="1787"/>
      <c r="C1236" s="1788"/>
      <c r="D1236" s="533"/>
      <c r="E1236" s="533"/>
      <c r="F1236" s="533"/>
      <c r="G1236" s="533"/>
    </row>
    <row r="1237" spans="1:7">
      <c r="A1237" s="533"/>
      <c r="B1237" s="1787"/>
      <c r="C1237" s="1788"/>
      <c r="D1237" s="533"/>
      <c r="E1237" s="533"/>
      <c r="F1237" s="533"/>
      <c r="G1237" s="533"/>
    </row>
    <row r="1238" spans="1:7">
      <c r="A1238" s="533"/>
      <c r="B1238" s="1787"/>
      <c r="C1238" s="1788"/>
      <c r="D1238" s="533"/>
      <c r="E1238" s="533"/>
      <c r="F1238" s="533"/>
      <c r="G1238" s="533"/>
    </row>
    <row r="1239" spans="1:7">
      <c r="A1239" s="533"/>
      <c r="B1239" s="1787"/>
      <c r="C1239" s="1788"/>
      <c r="D1239" s="533"/>
      <c r="E1239" s="533"/>
      <c r="F1239" s="533"/>
      <c r="G1239" s="533"/>
    </row>
    <row r="1240" spans="1:7">
      <c r="A1240" s="533"/>
      <c r="B1240" s="1787"/>
      <c r="C1240" s="1788"/>
      <c r="D1240" s="533"/>
      <c r="E1240" s="533"/>
      <c r="F1240" s="533"/>
      <c r="G1240" s="533"/>
    </row>
    <row r="1241" spans="1:7">
      <c r="A1241" s="533"/>
      <c r="B1241" s="1787"/>
      <c r="C1241" s="1788"/>
      <c r="D1241" s="533"/>
      <c r="E1241" s="533"/>
      <c r="F1241" s="533"/>
      <c r="G1241" s="533"/>
    </row>
    <row r="1242" spans="1:7">
      <c r="A1242" s="533"/>
      <c r="B1242" s="1787"/>
      <c r="C1242" s="1788"/>
      <c r="D1242" s="533"/>
      <c r="E1242" s="533"/>
      <c r="F1242" s="533"/>
      <c r="G1242" s="533"/>
    </row>
    <row r="1243" spans="1:7">
      <c r="A1243" s="533"/>
      <c r="B1243" s="1787"/>
      <c r="C1243" s="1788"/>
      <c r="D1243" s="533"/>
      <c r="E1243" s="533"/>
      <c r="F1243" s="533"/>
      <c r="G1243" s="533"/>
    </row>
    <row r="1244" spans="1:7">
      <c r="A1244" s="533"/>
      <c r="B1244" s="1787"/>
      <c r="C1244" s="1788"/>
      <c r="D1244" s="533"/>
      <c r="E1244" s="533"/>
      <c r="F1244" s="533"/>
      <c r="G1244" s="533"/>
    </row>
    <row r="1245" spans="1:7">
      <c r="A1245" s="533"/>
      <c r="B1245" s="1787"/>
      <c r="C1245" s="1788"/>
      <c r="D1245" s="533"/>
      <c r="E1245" s="533"/>
      <c r="F1245" s="533"/>
      <c r="G1245" s="533"/>
    </row>
    <row r="1246" spans="1:7">
      <c r="A1246" s="533"/>
      <c r="B1246" s="1787"/>
      <c r="C1246" s="1788"/>
      <c r="D1246" s="533"/>
      <c r="E1246" s="533"/>
      <c r="F1246" s="533"/>
      <c r="G1246" s="533"/>
    </row>
    <row r="1247" spans="1:7">
      <c r="A1247" s="533"/>
      <c r="B1247" s="1787"/>
      <c r="C1247" s="1788"/>
      <c r="D1247" s="533"/>
      <c r="E1247" s="533"/>
      <c r="F1247" s="533"/>
      <c r="G1247" s="533"/>
    </row>
    <row r="1248" spans="1:7">
      <c r="A1248" s="533"/>
      <c r="B1248" s="1787"/>
      <c r="C1248" s="1788"/>
      <c r="D1248" s="533"/>
      <c r="E1248" s="533"/>
      <c r="F1248" s="533"/>
      <c r="G1248" s="533"/>
    </row>
    <row r="1249" spans="1:7">
      <c r="A1249" s="533"/>
      <c r="B1249" s="1787"/>
      <c r="C1249" s="1788"/>
      <c r="D1249" s="533"/>
      <c r="E1249" s="533"/>
      <c r="F1249" s="533"/>
      <c r="G1249" s="533"/>
    </row>
    <row r="1250" spans="1:7">
      <c r="A1250" s="533"/>
      <c r="B1250" s="1787"/>
      <c r="C1250" s="1788"/>
      <c r="D1250" s="533"/>
      <c r="E1250" s="533"/>
      <c r="F1250" s="533"/>
      <c r="G1250" s="533"/>
    </row>
    <row r="1251" spans="1:7">
      <c r="A1251" s="533"/>
      <c r="B1251" s="1787"/>
      <c r="C1251" s="1788"/>
      <c r="D1251" s="533"/>
      <c r="E1251" s="533"/>
      <c r="F1251" s="533"/>
      <c r="G1251" s="533"/>
    </row>
    <row r="1252" spans="1:7">
      <c r="A1252" s="533"/>
      <c r="B1252" s="1787"/>
      <c r="C1252" s="1788"/>
      <c r="D1252" s="533"/>
      <c r="E1252" s="533"/>
      <c r="F1252" s="533"/>
      <c r="G1252" s="533"/>
    </row>
    <row r="1253" spans="1:7">
      <c r="A1253" s="533"/>
      <c r="B1253" s="1787"/>
      <c r="C1253" s="1788"/>
      <c r="D1253" s="533"/>
      <c r="E1253" s="533"/>
      <c r="F1253" s="533"/>
      <c r="G1253" s="533"/>
    </row>
    <row r="1254" spans="1:7">
      <c r="A1254" s="533"/>
      <c r="B1254" s="1787"/>
      <c r="C1254" s="1788"/>
      <c r="D1254" s="533"/>
      <c r="E1254" s="533"/>
      <c r="F1254" s="533"/>
      <c r="G1254" s="533"/>
    </row>
    <row r="1255" spans="1:7">
      <c r="A1255" s="533"/>
      <c r="B1255" s="1787"/>
      <c r="C1255" s="1788"/>
      <c r="D1255" s="533"/>
      <c r="E1255" s="533"/>
      <c r="F1255" s="533"/>
      <c r="G1255" s="533"/>
    </row>
    <row r="1256" spans="1:7">
      <c r="A1256" s="533"/>
      <c r="B1256" s="1787"/>
      <c r="C1256" s="1788"/>
      <c r="D1256" s="533"/>
      <c r="E1256" s="533"/>
      <c r="F1256" s="533"/>
      <c r="G1256" s="533"/>
    </row>
    <row r="1257" spans="1:7">
      <c r="A1257" s="533"/>
      <c r="B1257" s="1787"/>
      <c r="C1257" s="1788"/>
      <c r="D1257" s="533"/>
      <c r="E1257" s="533"/>
      <c r="F1257" s="533"/>
      <c r="G1257" s="533"/>
    </row>
    <row r="1258" spans="1:7">
      <c r="A1258" s="533"/>
      <c r="B1258" s="1787"/>
      <c r="C1258" s="1788"/>
      <c r="D1258" s="533"/>
      <c r="E1258" s="533"/>
      <c r="F1258" s="533"/>
      <c r="G1258" s="533"/>
    </row>
    <row r="1259" spans="1:7">
      <c r="A1259" s="533"/>
      <c r="B1259" s="1787"/>
      <c r="C1259" s="1788"/>
      <c r="D1259" s="533"/>
      <c r="E1259" s="533"/>
      <c r="F1259" s="533"/>
      <c r="G1259" s="533"/>
    </row>
    <row r="1260" spans="1:7">
      <c r="A1260" s="533"/>
      <c r="B1260" s="1787"/>
      <c r="C1260" s="1788"/>
      <c r="D1260" s="533"/>
      <c r="E1260" s="533"/>
      <c r="F1260" s="533"/>
      <c r="G1260" s="533"/>
    </row>
    <row r="1261" spans="1:7">
      <c r="A1261" s="533"/>
      <c r="B1261" s="1787"/>
      <c r="C1261" s="1788"/>
      <c r="D1261" s="533"/>
      <c r="E1261" s="533"/>
      <c r="F1261" s="533"/>
      <c r="G1261" s="533"/>
    </row>
    <row r="1262" spans="1:7">
      <c r="A1262" s="533"/>
      <c r="B1262" s="1787"/>
      <c r="C1262" s="1788"/>
      <c r="D1262" s="533"/>
      <c r="E1262" s="533"/>
      <c r="F1262" s="533"/>
      <c r="G1262" s="533"/>
    </row>
    <row r="1263" spans="1:7">
      <c r="A1263" s="533"/>
      <c r="B1263" s="1787"/>
      <c r="C1263" s="1788"/>
      <c r="D1263" s="533"/>
      <c r="E1263" s="533"/>
      <c r="F1263" s="533"/>
      <c r="G1263" s="533"/>
    </row>
    <row r="1264" spans="1:7">
      <c r="A1264" s="533"/>
      <c r="B1264" s="1787"/>
      <c r="C1264" s="1788"/>
      <c r="D1264" s="533"/>
      <c r="E1264" s="533"/>
      <c r="F1264" s="533"/>
      <c r="G1264" s="533"/>
    </row>
    <row r="1265" spans="1:7">
      <c r="A1265" s="533"/>
      <c r="B1265" s="1787"/>
      <c r="C1265" s="1788"/>
      <c r="D1265" s="533"/>
      <c r="E1265" s="533"/>
      <c r="F1265" s="533"/>
      <c r="G1265" s="533"/>
    </row>
    <row r="1266" spans="1:7">
      <c r="A1266" s="533"/>
      <c r="B1266" s="1787"/>
      <c r="C1266" s="1788"/>
      <c r="D1266" s="533"/>
      <c r="E1266" s="533"/>
      <c r="F1266" s="533"/>
      <c r="G1266" s="533"/>
    </row>
    <row r="1267" spans="1:7">
      <c r="A1267" s="533"/>
      <c r="B1267" s="1787"/>
      <c r="C1267" s="1788"/>
      <c r="D1267" s="533"/>
      <c r="E1267" s="533"/>
      <c r="F1267" s="533"/>
      <c r="G1267" s="533"/>
    </row>
    <row r="1268" spans="1:7">
      <c r="A1268" s="533"/>
      <c r="B1268" s="1787"/>
      <c r="C1268" s="1788"/>
      <c r="D1268" s="533"/>
      <c r="E1268" s="533"/>
      <c r="F1268" s="533"/>
      <c r="G1268" s="533"/>
    </row>
    <row r="1269" spans="1:7">
      <c r="A1269" s="533"/>
      <c r="B1269" s="1787"/>
      <c r="C1269" s="1788"/>
      <c r="D1269" s="533"/>
      <c r="E1269" s="533"/>
      <c r="F1269" s="533"/>
      <c r="G1269" s="533"/>
    </row>
    <row r="1270" spans="1:7">
      <c r="A1270" s="533"/>
      <c r="B1270" s="1787"/>
      <c r="C1270" s="1788"/>
      <c r="D1270" s="533"/>
      <c r="E1270" s="533"/>
      <c r="F1270" s="533"/>
      <c r="G1270" s="533"/>
    </row>
    <row r="1271" spans="1:7">
      <c r="A1271" s="533"/>
      <c r="B1271" s="1787"/>
      <c r="C1271" s="1788"/>
      <c r="D1271" s="533"/>
      <c r="E1271" s="533"/>
      <c r="F1271" s="533"/>
      <c r="G1271" s="533"/>
    </row>
    <row r="1272" spans="1:7">
      <c r="A1272" s="533"/>
      <c r="B1272" s="1787"/>
      <c r="C1272" s="1788"/>
      <c r="D1272" s="533"/>
      <c r="E1272" s="533"/>
      <c r="F1272" s="533"/>
      <c r="G1272" s="533"/>
    </row>
    <row r="1273" spans="1:7">
      <c r="A1273" s="533"/>
      <c r="B1273" s="1787"/>
      <c r="C1273" s="1788"/>
      <c r="D1273" s="533"/>
      <c r="E1273" s="533"/>
      <c r="F1273" s="533"/>
      <c r="G1273" s="533"/>
    </row>
    <row r="1274" spans="1:7">
      <c r="A1274" s="533"/>
      <c r="B1274" s="1787"/>
      <c r="C1274" s="1788"/>
      <c r="D1274" s="533"/>
      <c r="E1274" s="533"/>
      <c r="F1274" s="533"/>
      <c r="G1274" s="533"/>
    </row>
    <row r="1275" spans="1:7">
      <c r="A1275" s="533"/>
      <c r="B1275" s="1787"/>
      <c r="C1275" s="1788"/>
      <c r="D1275" s="533"/>
      <c r="E1275" s="533"/>
      <c r="F1275" s="533"/>
      <c r="G1275" s="533"/>
    </row>
    <row r="1276" spans="1:7">
      <c r="A1276" s="533"/>
      <c r="B1276" s="1787"/>
      <c r="C1276" s="1788"/>
      <c r="D1276" s="533"/>
      <c r="E1276" s="533"/>
      <c r="F1276" s="533"/>
      <c r="G1276" s="533"/>
    </row>
    <row r="1277" spans="1:7">
      <c r="A1277" s="533"/>
      <c r="B1277" s="1787"/>
      <c r="C1277" s="1788"/>
      <c r="D1277" s="533"/>
      <c r="E1277" s="533"/>
      <c r="F1277" s="533"/>
      <c r="G1277" s="533"/>
    </row>
    <row r="1278" spans="1:7">
      <c r="A1278" s="533"/>
      <c r="B1278" s="1787"/>
      <c r="C1278" s="1788"/>
      <c r="D1278" s="533"/>
      <c r="E1278" s="533"/>
      <c r="F1278" s="533"/>
      <c r="G1278" s="533"/>
    </row>
    <row r="1279" spans="1:7">
      <c r="A1279" s="533"/>
      <c r="B1279" s="1787"/>
      <c r="C1279" s="1788"/>
      <c r="D1279" s="533"/>
      <c r="E1279" s="533"/>
      <c r="F1279" s="533"/>
      <c r="G1279" s="533"/>
    </row>
    <row r="1280" spans="1:7">
      <c r="A1280" s="533"/>
      <c r="B1280" s="1787"/>
      <c r="C1280" s="1788"/>
      <c r="D1280" s="533"/>
      <c r="E1280" s="533"/>
      <c r="F1280" s="533"/>
      <c r="G1280" s="533"/>
    </row>
    <row r="1281" spans="1:7">
      <c r="A1281" s="533"/>
      <c r="B1281" s="1787"/>
      <c r="C1281" s="1788"/>
      <c r="D1281" s="533"/>
      <c r="E1281" s="533"/>
      <c r="F1281" s="533"/>
      <c r="G1281" s="533"/>
    </row>
    <row r="1282" spans="1:7">
      <c r="A1282" s="533"/>
      <c r="B1282" s="1787"/>
      <c r="C1282" s="1788"/>
      <c r="D1282" s="533"/>
      <c r="E1282" s="533"/>
      <c r="F1282" s="533"/>
      <c r="G1282" s="533"/>
    </row>
    <row r="1283" spans="1:7">
      <c r="A1283" s="533"/>
      <c r="B1283" s="1787"/>
      <c r="C1283" s="1788"/>
      <c r="D1283" s="533"/>
      <c r="E1283" s="533"/>
      <c r="F1283" s="533"/>
      <c r="G1283" s="533"/>
    </row>
    <row r="1284" spans="1:7">
      <c r="A1284" s="533"/>
      <c r="B1284" s="1787"/>
      <c r="C1284" s="1788"/>
      <c r="D1284" s="533"/>
      <c r="E1284" s="533"/>
      <c r="F1284" s="533"/>
      <c r="G1284" s="533"/>
    </row>
    <row r="1285" spans="1:7">
      <c r="A1285" s="533"/>
      <c r="B1285" s="1787"/>
      <c r="C1285" s="1788"/>
      <c r="D1285" s="533"/>
      <c r="E1285" s="533"/>
      <c r="F1285" s="533"/>
      <c r="G1285" s="533"/>
    </row>
    <row r="1286" spans="1:7">
      <c r="A1286" s="533"/>
      <c r="B1286" s="1787"/>
      <c r="C1286" s="1788"/>
      <c r="D1286" s="533"/>
      <c r="E1286" s="533"/>
      <c r="F1286" s="533"/>
      <c r="G1286" s="533"/>
    </row>
    <row r="1287" spans="1:7">
      <c r="A1287" s="533"/>
      <c r="B1287" s="1787"/>
      <c r="C1287" s="1788"/>
      <c r="D1287" s="533"/>
      <c r="E1287" s="533"/>
      <c r="F1287" s="533"/>
      <c r="G1287" s="533"/>
    </row>
    <row r="1288" spans="1:7">
      <c r="A1288" s="533"/>
      <c r="B1288" s="1787"/>
      <c r="C1288" s="1788"/>
      <c r="D1288" s="533"/>
      <c r="E1288" s="533"/>
      <c r="F1288" s="533"/>
      <c r="G1288" s="533"/>
    </row>
    <row r="1289" spans="1:7">
      <c r="A1289" s="533"/>
      <c r="B1289" s="1787"/>
      <c r="C1289" s="1788"/>
      <c r="D1289" s="533"/>
      <c r="E1289" s="533"/>
      <c r="F1289" s="533"/>
      <c r="G1289" s="533"/>
    </row>
    <row r="1290" spans="1:7">
      <c r="A1290" s="533"/>
      <c r="B1290" s="1787"/>
      <c r="C1290" s="1788"/>
      <c r="D1290" s="533"/>
      <c r="E1290" s="533"/>
      <c r="F1290" s="533"/>
      <c r="G1290" s="533"/>
    </row>
    <row r="1291" spans="1:7">
      <c r="A1291" s="533"/>
      <c r="B1291" s="1787"/>
      <c r="C1291" s="1788"/>
      <c r="D1291" s="533"/>
      <c r="E1291" s="533"/>
      <c r="F1291" s="533"/>
      <c r="G1291" s="533"/>
    </row>
    <row r="1292" spans="1:7">
      <c r="A1292" s="533"/>
      <c r="B1292" s="1787"/>
      <c r="C1292" s="1788"/>
      <c r="D1292" s="533"/>
      <c r="E1292" s="533"/>
      <c r="F1292" s="533"/>
      <c r="G1292" s="533"/>
    </row>
    <row r="1293" spans="1:7">
      <c r="A1293" s="533"/>
      <c r="B1293" s="1787"/>
      <c r="C1293" s="1788"/>
      <c r="D1293" s="533"/>
      <c r="E1293" s="533"/>
      <c r="F1293" s="533"/>
      <c r="G1293" s="533"/>
    </row>
    <row r="1294" spans="1:7">
      <c r="A1294" s="533"/>
      <c r="B1294" s="1787"/>
      <c r="C1294" s="1788"/>
      <c r="D1294" s="533"/>
      <c r="E1294" s="533"/>
      <c r="F1294" s="533"/>
      <c r="G1294" s="533"/>
    </row>
    <row r="1295" spans="1:7">
      <c r="A1295" s="533"/>
      <c r="B1295" s="1787"/>
      <c r="C1295" s="1788"/>
      <c r="D1295" s="533"/>
      <c r="E1295" s="533"/>
      <c r="F1295" s="533"/>
      <c r="G1295" s="533"/>
    </row>
    <row r="1296" spans="1:7">
      <c r="A1296" s="533"/>
      <c r="B1296" s="1787"/>
      <c r="C1296" s="1788"/>
      <c r="D1296" s="533"/>
      <c r="E1296" s="533"/>
      <c r="F1296" s="533"/>
      <c r="G1296" s="533"/>
    </row>
    <row r="1297" spans="1:7">
      <c r="A1297" s="533"/>
      <c r="B1297" s="1787"/>
      <c r="C1297" s="1788"/>
      <c r="D1297" s="533"/>
      <c r="E1297" s="533"/>
      <c r="F1297" s="533"/>
      <c r="G1297" s="533"/>
    </row>
    <row r="1298" spans="1:7">
      <c r="A1298" s="533"/>
      <c r="B1298" s="1787"/>
      <c r="C1298" s="1788"/>
      <c r="D1298" s="533"/>
      <c r="E1298" s="533"/>
      <c r="F1298" s="533"/>
      <c r="G1298" s="533"/>
    </row>
    <row r="1299" spans="1:7">
      <c r="A1299" s="533"/>
      <c r="B1299" s="1787"/>
      <c r="C1299" s="1788"/>
      <c r="D1299" s="533"/>
      <c r="E1299" s="533"/>
      <c r="F1299" s="533"/>
      <c r="G1299" s="533"/>
    </row>
    <row r="1300" spans="1:7">
      <c r="A1300" s="533"/>
      <c r="B1300" s="1787"/>
      <c r="C1300" s="1788"/>
      <c r="D1300" s="533"/>
      <c r="E1300" s="533"/>
      <c r="F1300" s="533"/>
      <c r="G1300" s="533"/>
    </row>
    <row r="1301" spans="1:7">
      <c r="A1301" s="533"/>
      <c r="B1301" s="1787"/>
      <c r="C1301" s="1788"/>
      <c r="D1301" s="533"/>
      <c r="E1301" s="533"/>
      <c r="F1301" s="533"/>
      <c r="G1301" s="533"/>
    </row>
    <row r="1302" spans="1:7">
      <c r="A1302" s="533"/>
      <c r="B1302" s="1787"/>
      <c r="C1302" s="1788"/>
      <c r="D1302" s="533"/>
      <c r="E1302" s="533"/>
      <c r="F1302" s="533"/>
      <c r="G1302" s="533"/>
    </row>
    <row r="1303" spans="1:7">
      <c r="A1303" s="533"/>
      <c r="B1303" s="1787"/>
      <c r="C1303" s="1788"/>
      <c r="D1303" s="533"/>
      <c r="E1303" s="533"/>
      <c r="F1303" s="533"/>
      <c r="G1303" s="533"/>
    </row>
    <row r="1304" spans="1:7">
      <c r="A1304" s="533"/>
      <c r="B1304" s="1787"/>
      <c r="C1304" s="1788"/>
      <c r="D1304" s="533"/>
      <c r="E1304" s="533"/>
      <c r="F1304" s="533"/>
      <c r="G1304" s="533"/>
    </row>
    <row r="1305" spans="1:7">
      <c r="A1305" s="533"/>
      <c r="B1305" s="1787"/>
      <c r="C1305" s="1788"/>
      <c r="D1305" s="533"/>
      <c r="E1305" s="533"/>
      <c r="F1305" s="533"/>
      <c r="G1305" s="533"/>
    </row>
    <row r="1306" spans="1:7">
      <c r="A1306" s="533"/>
      <c r="B1306" s="1787"/>
      <c r="C1306" s="1788"/>
      <c r="D1306" s="533"/>
      <c r="E1306" s="533"/>
      <c r="F1306" s="533"/>
      <c r="G1306" s="533"/>
    </row>
    <row r="1307" spans="1:7">
      <c r="A1307" s="533"/>
      <c r="B1307" s="1787"/>
      <c r="C1307" s="1788"/>
      <c r="D1307" s="533"/>
      <c r="E1307" s="533"/>
      <c r="F1307" s="533"/>
      <c r="G1307" s="533"/>
    </row>
    <row r="1308" spans="1:7">
      <c r="A1308" s="533"/>
      <c r="B1308" s="1787"/>
      <c r="C1308" s="1788"/>
      <c r="D1308" s="533"/>
      <c r="E1308" s="533"/>
      <c r="F1308" s="533"/>
      <c r="G1308" s="533"/>
    </row>
    <row r="1309" spans="1:7">
      <c r="A1309" s="533"/>
      <c r="B1309" s="1787"/>
      <c r="C1309" s="1788"/>
      <c r="D1309" s="533"/>
      <c r="E1309" s="533"/>
      <c r="F1309" s="533"/>
      <c r="G1309" s="533"/>
    </row>
    <row r="1310" spans="1:7">
      <c r="A1310" s="533"/>
      <c r="B1310" s="1787"/>
      <c r="C1310" s="1788"/>
      <c r="D1310" s="533"/>
      <c r="E1310" s="533"/>
      <c r="F1310" s="533"/>
      <c r="G1310" s="533"/>
    </row>
    <row r="1311" spans="1:7">
      <c r="A1311" s="533"/>
      <c r="B1311" s="1787"/>
      <c r="C1311" s="1788"/>
      <c r="D1311" s="533"/>
      <c r="E1311" s="533"/>
      <c r="F1311" s="533"/>
      <c r="G1311" s="533"/>
    </row>
    <row r="1312" spans="1:7">
      <c r="A1312" s="533"/>
      <c r="B1312" s="1787"/>
      <c r="C1312" s="1788"/>
      <c r="D1312" s="533"/>
      <c r="E1312" s="533"/>
      <c r="F1312" s="533"/>
      <c r="G1312" s="533"/>
    </row>
    <row r="1313" spans="1:7">
      <c r="A1313" s="533"/>
      <c r="B1313" s="1787"/>
      <c r="C1313" s="1788"/>
      <c r="D1313" s="533"/>
      <c r="E1313" s="533"/>
      <c r="F1313" s="533"/>
      <c r="G1313" s="533"/>
    </row>
    <row r="1314" spans="1:7">
      <c r="A1314" s="533"/>
      <c r="B1314" s="1787"/>
      <c r="C1314" s="1788"/>
      <c r="D1314" s="533"/>
      <c r="E1314" s="533"/>
      <c r="F1314" s="533"/>
      <c r="G1314" s="533"/>
    </row>
    <row r="1315" spans="1:7">
      <c r="A1315" s="533"/>
      <c r="B1315" s="1787"/>
      <c r="C1315" s="1788"/>
      <c r="D1315" s="533"/>
      <c r="E1315" s="533"/>
      <c r="F1315" s="533"/>
      <c r="G1315" s="533"/>
    </row>
    <row r="1316" spans="1:7">
      <c r="A1316" s="533"/>
      <c r="B1316" s="1787"/>
      <c r="C1316" s="1788"/>
      <c r="D1316" s="533"/>
      <c r="E1316" s="533"/>
      <c r="F1316" s="533"/>
      <c r="G1316" s="533"/>
    </row>
    <row r="1317" spans="1:7">
      <c r="A1317" s="533"/>
      <c r="B1317" s="1787"/>
      <c r="C1317" s="1788"/>
      <c r="D1317" s="533"/>
      <c r="E1317" s="533"/>
      <c r="F1317" s="533"/>
      <c r="G1317" s="533"/>
    </row>
    <row r="1318" spans="1:7">
      <c r="A1318" s="533"/>
      <c r="B1318" s="1787"/>
      <c r="C1318" s="1788"/>
      <c r="D1318" s="533"/>
      <c r="E1318" s="533"/>
      <c r="F1318" s="533"/>
      <c r="G1318" s="533"/>
    </row>
    <row r="1319" spans="1:7">
      <c r="A1319" s="533"/>
      <c r="B1319" s="1787"/>
      <c r="C1319" s="1788"/>
      <c r="D1319" s="533"/>
      <c r="E1319" s="533"/>
      <c r="F1319" s="533"/>
      <c r="G1319" s="533"/>
    </row>
    <row r="1320" spans="1:7">
      <c r="A1320" s="533"/>
      <c r="B1320" s="1787"/>
      <c r="C1320" s="1788"/>
      <c r="D1320" s="533"/>
      <c r="E1320" s="533"/>
      <c r="F1320" s="533"/>
      <c r="G1320" s="533"/>
    </row>
    <row r="1321" spans="1:7">
      <c r="A1321" s="533"/>
      <c r="B1321" s="1787"/>
      <c r="C1321" s="1788"/>
      <c r="D1321" s="533"/>
      <c r="E1321" s="533"/>
      <c r="F1321" s="533"/>
      <c r="G1321" s="533"/>
    </row>
    <row r="1322" spans="1:7">
      <c r="A1322" s="533"/>
      <c r="B1322" s="1787"/>
      <c r="C1322" s="1788"/>
      <c r="D1322" s="533"/>
      <c r="E1322" s="533"/>
      <c r="F1322" s="533"/>
      <c r="G1322" s="533"/>
    </row>
    <row r="1323" spans="1:7">
      <c r="A1323" s="533"/>
      <c r="B1323" s="1787"/>
      <c r="C1323" s="1788"/>
      <c r="D1323" s="533"/>
      <c r="E1323" s="533"/>
      <c r="F1323" s="533"/>
      <c r="G1323" s="533"/>
    </row>
    <row r="1324" spans="1:7">
      <c r="A1324" s="533"/>
      <c r="B1324" s="1787"/>
      <c r="C1324" s="1788"/>
      <c r="D1324" s="533"/>
      <c r="E1324" s="533"/>
      <c r="F1324" s="533"/>
      <c r="G1324" s="533"/>
    </row>
    <row r="1325" spans="1:7">
      <c r="A1325" s="533"/>
      <c r="B1325" s="1787"/>
      <c r="C1325" s="1788"/>
      <c r="D1325" s="533"/>
      <c r="E1325" s="533"/>
      <c r="F1325" s="533"/>
      <c r="G1325" s="533"/>
    </row>
    <row r="1326" spans="1:7">
      <c r="A1326" s="533"/>
      <c r="B1326" s="1787"/>
      <c r="C1326" s="1788"/>
      <c r="D1326" s="533"/>
      <c r="E1326" s="533"/>
      <c r="F1326" s="533"/>
      <c r="G1326" s="533"/>
    </row>
    <row r="1327" spans="1:7">
      <c r="A1327" s="533"/>
      <c r="B1327" s="1787"/>
      <c r="C1327" s="1788"/>
      <c r="D1327" s="533"/>
      <c r="E1327" s="533"/>
      <c r="F1327" s="533"/>
      <c r="G1327" s="533"/>
    </row>
    <row r="1328" spans="1:7">
      <c r="A1328" s="533"/>
      <c r="B1328" s="1787"/>
      <c r="C1328" s="1788"/>
      <c r="D1328" s="533"/>
      <c r="E1328" s="533"/>
      <c r="F1328" s="533"/>
      <c r="G1328" s="533"/>
    </row>
    <row r="1329" spans="1:7">
      <c r="A1329" s="533"/>
      <c r="B1329" s="1787"/>
      <c r="C1329" s="1788"/>
      <c r="D1329" s="533"/>
      <c r="E1329" s="533"/>
      <c r="F1329" s="533"/>
      <c r="G1329" s="533"/>
    </row>
    <row r="1330" spans="1:7">
      <c r="A1330" s="533"/>
      <c r="B1330" s="1787"/>
      <c r="C1330" s="1788"/>
      <c r="D1330" s="533"/>
      <c r="E1330" s="533"/>
      <c r="F1330" s="533"/>
      <c r="G1330" s="533"/>
    </row>
    <row r="1331" spans="1:7">
      <c r="A1331" s="533"/>
      <c r="B1331" s="1787"/>
      <c r="C1331" s="1788"/>
      <c r="D1331" s="533"/>
      <c r="E1331" s="533"/>
      <c r="F1331" s="533"/>
      <c r="G1331" s="533"/>
    </row>
    <row r="1332" spans="1:7">
      <c r="A1332" s="533"/>
      <c r="B1332" s="1787"/>
      <c r="C1332" s="1788"/>
      <c r="D1332" s="533"/>
      <c r="E1332" s="533"/>
      <c r="F1332" s="533"/>
      <c r="G1332" s="533"/>
    </row>
    <row r="1333" spans="1:7">
      <c r="A1333" s="533"/>
      <c r="B1333" s="1787"/>
      <c r="C1333" s="1788"/>
      <c r="D1333" s="533"/>
      <c r="E1333" s="533"/>
      <c r="F1333" s="533"/>
      <c r="G1333" s="533"/>
    </row>
    <row r="1334" spans="1:7">
      <c r="A1334" s="533"/>
      <c r="B1334" s="1787"/>
      <c r="C1334" s="1788"/>
      <c r="D1334" s="533"/>
      <c r="E1334" s="533"/>
      <c r="F1334" s="533"/>
      <c r="G1334" s="533"/>
    </row>
    <row r="1335" spans="1:7">
      <c r="A1335" s="533"/>
      <c r="B1335" s="1787"/>
      <c r="C1335" s="1788"/>
      <c r="D1335" s="533"/>
      <c r="E1335" s="533"/>
      <c r="F1335" s="533"/>
      <c r="G1335" s="533"/>
    </row>
    <row r="1336" spans="1:7">
      <c r="A1336" s="533"/>
      <c r="B1336" s="1787"/>
      <c r="C1336" s="1788"/>
      <c r="D1336" s="533"/>
      <c r="E1336" s="533"/>
      <c r="F1336" s="533"/>
      <c r="G1336" s="533"/>
    </row>
    <row r="1337" spans="1:7">
      <c r="A1337" s="533"/>
      <c r="B1337" s="1787"/>
      <c r="C1337" s="1788"/>
      <c r="D1337" s="533"/>
      <c r="E1337" s="533"/>
      <c r="F1337" s="533"/>
      <c r="G1337" s="533"/>
    </row>
    <row r="1338" spans="1:7">
      <c r="A1338" s="533"/>
      <c r="B1338" s="1787"/>
      <c r="C1338" s="1788"/>
      <c r="D1338" s="533"/>
      <c r="E1338" s="533"/>
      <c r="F1338" s="533"/>
      <c r="G1338" s="533"/>
    </row>
    <row r="1339" spans="1:7">
      <c r="A1339" s="533"/>
      <c r="B1339" s="1787"/>
      <c r="C1339" s="1788"/>
      <c r="D1339" s="533"/>
      <c r="E1339" s="533"/>
      <c r="F1339" s="533"/>
      <c r="G1339" s="533"/>
    </row>
    <row r="1340" spans="1:7">
      <c r="A1340" s="533"/>
      <c r="B1340" s="1787"/>
      <c r="C1340" s="1788"/>
      <c r="D1340" s="533"/>
      <c r="E1340" s="533"/>
      <c r="F1340" s="533"/>
      <c r="G1340" s="533"/>
    </row>
    <row r="1341" spans="1:7">
      <c r="A1341" s="533"/>
      <c r="B1341" s="1787"/>
      <c r="C1341" s="1788"/>
      <c r="D1341" s="533"/>
      <c r="E1341" s="533"/>
      <c r="F1341" s="533"/>
      <c r="G1341" s="533"/>
    </row>
    <row r="1342" spans="1:7">
      <c r="A1342" s="533"/>
      <c r="B1342" s="1787"/>
      <c r="C1342" s="1788"/>
      <c r="D1342" s="533"/>
      <c r="E1342" s="533"/>
      <c r="F1342" s="533"/>
      <c r="G1342" s="533"/>
    </row>
    <row r="1343" spans="1:7">
      <c r="A1343" s="533"/>
      <c r="B1343" s="1787"/>
      <c r="C1343" s="1788"/>
      <c r="D1343" s="533"/>
      <c r="E1343" s="533"/>
      <c r="F1343" s="533"/>
      <c r="G1343" s="533"/>
    </row>
    <row r="1344" spans="1:7">
      <c r="A1344" s="533"/>
      <c r="B1344" s="1787"/>
      <c r="C1344" s="1788"/>
      <c r="D1344" s="533"/>
      <c r="E1344" s="533"/>
      <c r="F1344" s="533"/>
      <c r="G1344" s="533"/>
    </row>
    <row r="1345" spans="1:7">
      <c r="A1345" s="533"/>
      <c r="B1345" s="1787"/>
      <c r="C1345" s="1788"/>
      <c r="D1345" s="533"/>
      <c r="E1345" s="533"/>
      <c r="F1345" s="533"/>
      <c r="G1345" s="533"/>
    </row>
    <row r="1346" spans="1:7">
      <c r="A1346" s="533"/>
      <c r="B1346" s="1787"/>
      <c r="C1346" s="1788"/>
      <c r="D1346" s="533"/>
      <c r="E1346" s="533"/>
      <c r="F1346" s="533"/>
      <c r="G1346" s="533"/>
    </row>
    <row r="1347" spans="1:7">
      <c r="A1347" s="533"/>
      <c r="B1347" s="1787"/>
      <c r="C1347" s="1788"/>
      <c r="D1347" s="533"/>
      <c r="E1347" s="533"/>
      <c r="F1347" s="533"/>
      <c r="G1347" s="533"/>
    </row>
    <row r="1348" spans="1:7">
      <c r="A1348" s="533"/>
      <c r="B1348" s="1787"/>
      <c r="C1348" s="1788"/>
      <c r="D1348" s="533"/>
      <c r="E1348" s="533"/>
      <c r="F1348" s="533"/>
      <c r="G1348" s="533"/>
    </row>
    <row r="1349" spans="1:7">
      <c r="A1349" s="533"/>
      <c r="B1349" s="1787"/>
      <c r="C1349" s="1788"/>
      <c r="D1349" s="533"/>
      <c r="E1349" s="533"/>
      <c r="F1349" s="533"/>
      <c r="G1349" s="533"/>
    </row>
    <row r="1350" spans="1:7">
      <c r="A1350" s="533"/>
      <c r="B1350" s="1787"/>
      <c r="C1350" s="1788"/>
      <c r="D1350" s="533"/>
      <c r="E1350" s="533"/>
      <c r="F1350" s="533"/>
      <c r="G1350" s="533"/>
    </row>
    <row r="1351" spans="1:7">
      <c r="A1351" s="533"/>
      <c r="B1351" s="1787"/>
      <c r="C1351" s="1788"/>
      <c r="D1351" s="533"/>
      <c r="E1351" s="533"/>
      <c r="F1351" s="533"/>
      <c r="G1351" s="533"/>
    </row>
    <row r="1352" spans="1:7">
      <c r="A1352" s="533"/>
      <c r="B1352" s="1787"/>
      <c r="C1352" s="1788"/>
      <c r="D1352" s="533"/>
      <c r="E1352" s="533"/>
      <c r="F1352" s="533"/>
      <c r="G1352" s="533"/>
    </row>
    <row r="1353" spans="1:7">
      <c r="A1353" s="533"/>
      <c r="B1353" s="1787"/>
      <c r="C1353" s="1788"/>
      <c r="D1353" s="533"/>
      <c r="E1353" s="533"/>
      <c r="F1353" s="533"/>
      <c r="G1353" s="533"/>
    </row>
    <row r="1354" spans="1:7">
      <c r="A1354" s="533"/>
      <c r="B1354" s="1787"/>
      <c r="C1354" s="1788"/>
      <c r="D1354" s="533"/>
      <c r="E1354" s="533"/>
      <c r="F1354" s="533"/>
      <c r="G1354" s="533"/>
    </row>
    <row r="1355" spans="1:7">
      <c r="A1355" s="533"/>
      <c r="B1355" s="1787"/>
      <c r="C1355" s="1788"/>
      <c r="D1355" s="533"/>
      <c r="E1355" s="533"/>
      <c r="F1355" s="533"/>
      <c r="G1355" s="533"/>
    </row>
    <row r="1356" spans="1:7">
      <c r="A1356" s="533"/>
      <c r="B1356" s="1787"/>
      <c r="C1356" s="1788"/>
      <c r="D1356" s="533"/>
      <c r="E1356" s="533"/>
      <c r="F1356" s="533"/>
      <c r="G1356" s="533"/>
    </row>
    <row r="1357" spans="1:7">
      <c r="A1357" s="533"/>
      <c r="B1357" s="1787"/>
      <c r="C1357" s="1788"/>
      <c r="D1357" s="533"/>
      <c r="E1357" s="533"/>
      <c r="F1357" s="533"/>
      <c r="G1357" s="533"/>
    </row>
    <row r="1358" spans="1:7">
      <c r="A1358" s="533"/>
      <c r="B1358" s="1787"/>
      <c r="C1358" s="1788"/>
      <c r="D1358" s="533"/>
      <c r="E1358" s="533"/>
      <c r="F1358" s="533"/>
      <c r="G1358" s="533"/>
    </row>
    <row r="1359" spans="1:7">
      <c r="A1359" s="533"/>
      <c r="B1359" s="1787"/>
      <c r="C1359" s="1788"/>
      <c r="D1359" s="533"/>
      <c r="E1359" s="533"/>
      <c r="F1359" s="533"/>
      <c r="G1359" s="533"/>
    </row>
    <row r="1360" spans="1:7">
      <c r="A1360" s="533"/>
      <c r="B1360" s="1787"/>
      <c r="C1360" s="1788"/>
      <c r="D1360" s="533"/>
      <c r="E1360" s="533"/>
      <c r="F1360" s="533"/>
      <c r="G1360" s="533"/>
    </row>
    <row r="1361" spans="1:7">
      <c r="A1361" s="533"/>
      <c r="B1361" s="1787"/>
      <c r="C1361" s="1788"/>
      <c r="D1361" s="533"/>
      <c r="E1361" s="533"/>
      <c r="F1361" s="533"/>
      <c r="G1361" s="533"/>
    </row>
    <row r="1362" spans="1:7">
      <c r="A1362" s="533"/>
      <c r="B1362" s="1787"/>
      <c r="C1362" s="1788"/>
      <c r="D1362" s="533"/>
      <c r="E1362" s="533"/>
      <c r="F1362" s="533"/>
      <c r="G1362" s="533"/>
    </row>
    <row r="1363" spans="1:7">
      <c r="A1363" s="533"/>
      <c r="B1363" s="1787"/>
      <c r="C1363" s="1788"/>
      <c r="D1363" s="533"/>
      <c r="E1363" s="533"/>
      <c r="F1363" s="533"/>
      <c r="G1363" s="533"/>
    </row>
    <row r="1364" spans="1:7">
      <c r="A1364" s="533"/>
      <c r="B1364" s="1787"/>
      <c r="C1364" s="1788"/>
      <c r="D1364" s="533"/>
      <c r="E1364" s="533"/>
      <c r="F1364" s="533"/>
      <c r="G1364" s="533"/>
    </row>
    <row r="1365" spans="1:7">
      <c r="A1365" s="533"/>
      <c r="B1365" s="1787"/>
      <c r="C1365" s="1788"/>
      <c r="D1365" s="533"/>
      <c r="E1365" s="533"/>
      <c r="F1365" s="533"/>
      <c r="G1365" s="533"/>
    </row>
    <row r="1366" spans="1:7">
      <c r="A1366" s="533"/>
      <c r="B1366" s="1787"/>
      <c r="C1366" s="1788"/>
      <c r="D1366" s="533"/>
      <c r="E1366" s="533"/>
      <c r="F1366" s="533"/>
      <c r="G1366" s="533"/>
    </row>
    <row r="1367" spans="1:7">
      <c r="A1367" s="533"/>
      <c r="B1367" s="1787"/>
      <c r="C1367" s="1788"/>
      <c r="D1367" s="533"/>
      <c r="E1367" s="533"/>
      <c r="F1367" s="533"/>
      <c r="G1367" s="533"/>
    </row>
    <row r="1368" spans="1:7">
      <c r="A1368" s="533"/>
      <c r="B1368" s="1787"/>
      <c r="C1368" s="1788"/>
      <c r="D1368" s="533"/>
      <c r="E1368" s="533"/>
      <c r="F1368" s="533"/>
      <c r="G1368" s="533"/>
    </row>
    <row r="1369" spans="1:7">
      <c r="A1369" s="533"/>
      <c r="B1369" s="1787"/>
      <c r="C1369" s="1788"/>
      <c r="D1369" s="533"/>
      <c r="E1369" s="533"/>
      <c r="F1369" s="533"/>
      <c r="G1369" s="533"/>
    </row>
    <row r="1370" spans="1:7">
      <c r="A1370" s="533"/>
      <c r="B1370" s="1787"/>
      <c r="C1370" s="1788"/>
      <c r="D1370" s="533"/>
      <c r="E1370" s="533"/>
      <c r="F1370" s="533"/>
      <c r="G1370" s="533"/>
    </row>
    <row r="1371" spans="1:7">
      <c r="A1371" s="533"/>
      <c r="B1371" s="1787"/>
      <c r="C1371" s="1788"/>
      <c r="D1371" s="533"/>
      <c r="E1371" s="533"/>
      <c r="F1371" s="533"/>
      <c r="G1371" s="533"/>
    </row>
    <row r="1372" spans="1:7">
      <c r="A1372" s="533"/>
      <c r="B1372" s="1787"/>
      <c r="C1372" s="1788"/>
      <c r="D1372" s="533"/>
      <c r="E1372" s="533"/>
      <c r="F1372" s="533"/>
      <c r="G1372" s="533"/>
    </row>
    <row r="1373" spans="1:7">
      <c r="A1373" s="533"/>
      <c r="B1373" s="1787"/>
      <c r="C1373" s="1788"/>
      <c r="D1373" s="533"/>
      <c r="E1373" s="533"/>
      <c r="F1373" s="533"/>
      <c r="G1373" s="533"/>
    </row>
    <row r="1374" spans="1:7">
      <c r="A1374" s="533"/>
      <c r="B1374" s="1787"/>
      <c r="C1374" s="1788"/>
      <c r="D1374" s="533"/>
      <c r="E1374" s="533"/>
      <c r="F1374" s="533"/>
      <c r="G1374" s="533"/>
    </row>
    <row r="1375" spans="1:7">
      <c r="A1375" s="533"/>
      <c r="B1375" s="1787"/>
      <c r="C1375" s="1788"/>
      <c r="D1375" s="533"/>
      <c r="E1375" s="533"/>
      <c r="F1375" s="533"/>
      <c r="G1375" s="533"/>
    </row>
    <row r="1376" spans="1:7">
      <c r="A1376" s="533"/>
      <c r="B1376" s="1787"/>
      <c r="C1376" s="1788"/>
      <c r="D1376" s="533"/>
      <c r="E1376" s="533"/>
      <c r="F1376" s="533"/>
      <c r="G1376" s="533"/>
    </row>
    <row r="1377" spans="1:7">
      <c r="A1377" s="533"/>
      <c r="B1377" s="1787"/>
      <c r="C1377" s="1788"/>
      <c r="D1377" s="533"/>
      <c r="E1377" s="533"/>
      <c r="F1377" s="533"/>
      <c r="G1377" s="533"/>
    </row>
    <row r="1378" spans="1:7">
      <c r="A1378" s="533"/>
      <c r="B1378" s="1787"/>
      <c r="C1378" s="1788"/>
      <c r="D1378" s="533"/>
      <c r="E1378" s="533"/>
      <c r="F1378" s="533"/>
      <c r="G1378" s="533"/>
    </row>
    <row r="1379" spans="1:7">
      <c r="A1379" s="533"/>
      <c r="B1379" s="1787"/>
      <c r="C1379" s="1788"/>
      <c r="D1379" s="533"/>
      <c r="E1379" s="533"/>
      <c r="F1379" s="533"/>
      <c r="G1379" s="533"/>
    </row>
    <row r="1380" spans="1:7">
      <c r="A1380" s="533"/>
      <c r="B1380" s="1787"/>
      <c r="C1380" s="1788"/>
      <c r="D1380" s="533"/>
      <c r="E1380" s="533"/>
      <c r="F1380" s="533"/>
      <c r="G1380" s="533"/>
    </row>
    <row r="1381" spans="1:7">
      <c r="A1381" s="533"/>
      <c r="B1381" s="1787"/>
      <c r="C1381" s="1788"/>
      <c r="D1381" s="533"/>
      <c r="E1381" s="533"/>
      <c r="F1381" s="533"/>
      <c r="G1381" s="533"/>
    </row>
    <row r="1382" spans="1:7">
      <c r="A1382" s="533"/>
      <c r="B1382" s="1787"/>
      <c r="C1382" s="1788"/>
      <c r="D1382" s="533"/>
      <c r="E1382" s="533"/>
      <c r="F1382" s="533"/>
      <c r="G1382" s="533"/>
    </row>
    <row r="1383" spans="1:7">
      <c r="A1383" s="533"/>
      <c r="B1383" s="1787"/>
      <c r="C1383" s="1788"/>
      <c r="D1383" s="533"/>
      <c r="E1383" s="533"/>
      <c r="F1383" s="533"/>
      <c r="G1383" s="533"/>
    </row>
    <row r="1384" spans="1:7">
      <c r="A1384" s="533"/>
      <c r="B1384" s="1787"/>
      <c r="C1384" s="1788"/>
      <c r="D1384" s="533"/>
      <c r="E1384" s="533"/>
      <c r="F1384" s="533"/>
      <c r="G1384" s="533"/>
    </row>
    <row r="1385" spans="1:7">
      <c r="A1385" s="533"/>
      <c r="B1385" s="1787"/>
      <c r="C1385" s="1788"/>
      <c r="D1385" s="533"/>
      <c r="E1385" s="533"/>
      <c r="F1385" s="533"/>
      <c r="G1385" s="533"/>
    </row>
    <row r="1386" spans="1:7">
      <c r="A1386" s="533"/>
      <c r="B1386" s="1787"/>
      <c r="C1386" s="1788"/>
      <c r="D1386" s="533"/>
      <c r="E1386" s="533"/>
      <c r="F1386" s="533"/>
      <c r="G1386" s="533"/>
    </row>
    <row r="1387" spans="1:7">
      <c r="A1387" s="533"/>
      <c r="B1387" s="1787"/>
      <c r="C1387" s="1788"/>
      <c r="D1387" s="533"/>
      <c r="E1387" s="533"/>
      <c r="F1387" s="533"/>
      <c r="G1387" s="533"/>
    </row>
    <row r="1388" spans="1:7">
      <c r="A1388" s="533"/>
      <c r="B1388" s="1787"/>
      <c r="C1388" s="1788"/>
      <c r="D1388" s="533"/>
      <c r="E1388" s="533"/>
      <c r="F1388" s="533"/>
      <c r="G1388" s="533"/>
    </row>
    <row r="1389" spans="1:7">
      <c r="A1389" s="533"/>
      <c r="B1389" s="1787"/>
      <c r="C1389" s="1788"/>
      <c r="D1389" s="533"/>
      <c r="E1389" s="533"/>
      <c r="F1389" s="533"/>
      <c r="G1389" s="533"/>
    </row>
    <row r="1390" spans="1:7">
      <c r="A1390" s="533"/>
      <c r="B1390" s="1787"/>
      <c r="C1390" s="1788"/>
      <c r="D1390" s="533"/>
      <c r="E1390" s="533"/>
      <c r="F1390" s="533"/>
      <c r="G1390" s="533"/>
    </row>
    <row r="1391" spans="1:7">
      <c r="A1391" s="533"/>
      <c r="B1391" s="1787"/>
      <c r="C1391" s="1788"/>
      <c r="D1391" s="533"/>
      <c r="E1391" s="533"/>
      <c r="F1391" s="533"/>
      <c r="G1391" s="533"/>
    </row>
    <row r="1392" spans="1:7">
      <c r="A1392" s="533"/>
      <c r="B1392" s="1787"/>
      <c r="C1392" s="1788"/>
      <c r="D1392" s="533"/>
      <c r="E1392" s="533"/>
      <c r="F1392" s="533"/>
      <c r="G1392" s="533"/>
    </row>
    <row r="1393" spans="1:7">
      <c r="A1393" s="533"/>
      <c r="B1393" s="1787"/>
      <c r="C1393" s="1788"/>
      <c r="D1393" s="533"/>
      <c r="E1393" s="533"/>
      <c r="F1393" s="533"/>
      <c r="G1393" s="533"/>
    </row>
    <row r="1394" spans="1:7">
      <c r="A1394" s="533"/>
      <c r="B1394" s="1787"/>
      <c r="C1394" s="1788"/>
      <c r="D1394" s="533"/>
      <c r="E1394" s="533"/>
      <c r="F1394" s="533"/>
      <c r="G1394" s="533"/>
    </row>
    <row r="1395" spans="1:7">
      <c r="A1395" s="533"/>
      <c r="B1395" s="1787"/>
      <c r="C1395" s="1788"/>
      <c r="D1395" s="533"/>
      <c r="E1395" s="533"/>
      <c r="F1395" s="533"/>
      <c r="G1395" s="533"/>
    </row>
    <row r="1396" spans="1:7">
      <c r="A1396" s="533"/>
      <c r="B1396" s="1787"/>
      <c r="C1396" s="1788"/>
      <c r="D1396" s="533"/>
      <c r="E1396" s="533"/>
      <c r="F1396" s="533"/>
      <c r="G1396" s="533"/>
    </row>
    <row r="1397" spans="1:7">
      <c r="A1397" s="533"/>
      <c r="B1397" s="1787"/>
      <c r="C1397" s="1788"/>
      <c r="D1397" s="533"/>
      <c r="E1397" s="533"/>
      <c r="F1397" s="533"/>
      <c r="G1397" s="533"/>
    </row>
    <row r="1398" spans="1:7">
      <c r="A1398" s="533"/>
      <c r="B1398" s="1787"/>
      <c r="C1398" s="1788"/>
      <c r="D1398" s="533"/>
      <c r="E1398" s="533"/>
      <c r="F1398" s="533"/>
      <c r="G1398" s="533"/>
    </row>
    <row r="1399" spans="1:7">
      <c r="A1399" s="533"/>
      <c r="B1399" s="1787"/>
      <c r="C1399" s="1788"/>
      <c r="D1399" s="533"/>
      <c r="E1399" s="533"/>
      <c r="F1399" s="533"/>
      <c r="G1399" s="533"/>
    </row>
    <row r="1400" spans="1:7">
      <c r="A1400" s="533"/>
      <c r="B1400" s="1787"/>
      <c r="C1400" s="1788"/>
      <c r="D1400" s="533"/>
      <c r="E1400" s="533"/>
      <c r="F1400" s="533"/>
      <c r="G1400" s="533"/>
    </row>
    <row r="1401" spans="1:7">
      <c r="A1401" s="533"/>
      <c r="B1401" s="1787"/>
      <c r="C1401" s="1788"/>
      <c r="D1401" s="533"/>
      <c r="E1401" s="533"/>
      <c r="F1401" s="533"/>
      <c r="G1401" s="533"/>
    </row>
    <row r="1402" spans="1:7">
      <c r="A1402" s="533"/>
      <c r="B1402" s="1787"/>
      <c r="C1402" s="1788"/>
      <c r="D1402" s="533"/>
      <c r="E1402" s="533"/>
      <c r="F1402" s="533"/>
      <c r="G1402" s="533"/>
    </row>
    <row r="1403" spans="1:7">
      <c r="A1403" s="533"/>
      <c r="B1403" s="1787"/>
      <c r="C1403" s="1788"/>
      <c r="D1403" s="533"/>
      <c r="E1403" s="533"/>
      <c r="F1403" s="533"/>
      <c r="G1403" s="533"/>
    </row>
    <row r="1404" spans="1:7">
      <c r="A1404" s="533"/>
      <c r="B1404" s="1787"/>
      <c r="C1404" s="1788"/>
      <c r="D1404" s="533"/>
      <c r="E1404" s="533"/>
      <c r="F1404" s="533"/>
      <c r="G1404" s="533"/>
    </row>
    <row r="1405" spans="1:7">
      <c r="A1405" s="533"/>
      <c r="B1405" s="1787"/>
      <c r="C1405" s="1788"/>
      <c r="D1405" s="533"/>
      <c r="E1405" s="533"/>
      <c r="F1405" s="533"/>
      <c r="G1405" s="533"/>
    </row>
    <row r="1406" spans="1:7">
      <c r="A1406" s="533"/>
      <c r="B1406" s="1787"/>
      <c r="C1406" s="1788"/>
      <c r="D1406" s="533"/>
      <c r="E1406" s="533"/>
      <c r="F1406" s="533"/>
      <c r="G1406" s="533"/>
    </row>
    <row r="1407" spans="1:7">
      <c r="A1407" s="533"/>
      <c r="B1407" s="1787"/>
      <c r="C1407" s="1788"/>
      <c r="D1407" s="533"/>
      <c r="E1407" s="533"/>
      <c r="F1407" s="533"/>
      <c r="G1407" s="533"/>
    </row>
    <row r="1408" spans="1:7">
      <c r="A1408" s="533"/>
      <c r="B1408" s="1787"/>
      <c r="C1408" s="1788"/>
      <c r="D1408" s="533"/>
      <c r="E1408" s="533"/>
      <c r="F1408" s="533"/>
      <c r="G1408" s="533"/>
    </row>
    <row r="1409" spans="1:7">
      <c r="A1409" s="533"/>
      <c r="B1409" s="1787"/>
      <c r="C1409" s="1788"/>
      <c r="D1409" s="533"/>
      <c r="E1409" s="533"/>
      <c r="F1409" s="533"/>
      <c r="G1409" s="533"/>
    </row>
    <row r="1410" spans="1:7">
      <c r="A1410" s="533"/>
      <c r="B1410" s="1787"/>
      <c r="C1410" s="1788"/>
      <c r="D1410" s="533"/>
      <c r="E1410" s="533"/>
      <c r="F1410" s="533"/>
      <c r="G1410" s="533"/>
    </row>
    <row r="1411" spans="1:7">
      <c r="A1411" s="533"/>
      <c r="B1411" s="1787"/>
      <c r="C1411" s="1788"/>
      <c r="D1411" s="533"/>
      <c r="E1411" s="533"/>
      <c r="F1411" s="533"/>
      <c r="G1411" s="533"/>
    </row>
    <row r="1412" spans="1:7">
      <c r="A1412" s="533"/>
      <c r="B1412" s="1787"/>
      <c r="C1412" s="1788"/>
      <c r="D1412" s="533"/>
      <c r="E1412" s="533"/>
      <c r="F1412" s="533"/>
      <c r="G1412" s="533"/>
    </row>
    <row r="1413" spans="1:7">
      <c r="A1413" s="533"/>
      <c r="B1413" s="1787"/>
      <c r="C1413" s="1788"/>
      <c r="D1413" s="533"/>
      <c r="E1413" s="533"/>
      <c r="F1413" s="533"/>
      <c r="G1413" s="533"/>
    </row>
    <row r="1414" spans="1:7">
      <c r="A1414" s="533"/>
      <c r="B1414" s="1787"/>
      <c r="C1414" s="1788"/>
      <c r="D1414" s="533"/>
      <c r="E1414" s="533"/>
      <c r="F1414" s="533"/>
      <c r="G1414" s="533"/>
    </row>
    <row r="1415" spans="1:7">
      <c r="A1415" s="533"/>
      <c r="B1415" s="1787"/>
      <c r="C1415" s="1788"/>
      <c r="D1415" s="533"/>
      <c r="E1415" s="533"/>
      <c r="F1415" s="533"/>
      <c r="G1415" s="533"/>
    </row>
    <row r="1416" spans="1:7">
      <c r="A1416" s="533"/>
      <c r="B1416" s="1787"/>
      <c r="C1416" s="1788"/>
      <c r="D1416" s="533"/>
      <c r="E1416" s="533"/>
      <c r="F1416" s="533"/>
      <c r="G1416" s="533"/>
    </row>
    <row r="1417" spans="1:7">
      <c r="A1417" s="533"/>
      <c r="B1417" s="1787"/>
      <c r="C1417" s="1788"/>
      <c r="D1417" s="533"/>
      <c r="E1417" s="533"/>
      <c r="F1417" s="533"/>
      <c r="G1417" s="533"/>
    </row>
    <row r="1418" spans="1:7">
      <c r="A1418" s="533"/>
      <c r="B1418" s="1787"/>
      <c r="C1418" s="1788"/>
      <c r="D1418" s="533"/>
      <c r="E1418" s="533"/>
      <c r="F1418" s="533"/>
      <c r="G1418" s="533"/>
    </row>
    <row r="1419" spans="1:7">
      <c r="A1419" s="533"/>
      <c r="B1419" s="1787"/>
      <c r="C1419" s="1788"/>
      <c r="D1419" s="533"/>
      <c r="E1419" s="533"/>
      <c r="F1419" s="533"/>
      <c r="G1419" s="533"/>
    </row>
    <row r="1420" spans="1:7">
      <c r="A1420" s="533"/>
      <c r="B1420" s="1787"/>
      <c r="C1420" s="1788"/>
      <c r="D1420" s="533"/>
      <c r="E1420" s="533"/>
      <c r="F1420" s="533"/>
      <c r="G1420" s="533"/>
    </row>
    <row r="1421" spans="1:7">
      <c r="A1421" s="533"/>
      <c r="B1421" s="1787"/>
      <c r="C1421" s="1788"/>
      <c r="D1421" s="533"/>
      <c r="E1421" s="533"/>
      <c r="F1421" s="533"/>
      <c r="G1421" s="533"/>
    </row>
    <row r="1422" spans="1:7">
      <c r="A1422" s="533"/>
      <c r="B1422" s="1787"/>
      <c r="C1422" s="1788"/>
      <c r="D1422" s="533"/>
      <c r="E1422" s="533"/>
      <c r="F1422" s="533"/>
      <c r="G1422" s="533"/>
    </row>
    <row r="1423" spans="1:7">
      <c r="A1423" s="533"/>
      <c r="B1423" s="1787"/>
      <c r="C1423" s="1788"/>
      <c r="D1423" s="533"/>
      <c r="E1423" s="533"/>
      <c r="F1423" s="533"/>
      <c r="G1423" s="533"/>
    </row>
    <row r="1424" spans="1:7">
      <c r="A1424" s="533"/>
      <c r="B1424" s="1787"/>
      <c r="C1424" s="1788"/>
      <c r="D1424" s="533"/>
      <c r="E1424" s="533"/>
      <c r="F1424" s="533"/>
      <c r="G1424" s="533"/>
    </row>
    <row r="1425" spans="1:7">
      <c r="A1425" s="533"/>
      <c r="B1425" s="1787"/>
      <c r="C1425" s="1788"/>
      <c r="D1425" s="533"/>
      <c r="E1425" s="533"/>
      <c r="F1425" s="533"/>
      <c r="G1425" s="533"/>
    </row>
    <row r="1426" spans="1:7">
      <c r="A1426" s="533"/>
      <c r="B1426" s="1787"/>
      <c r="C1426" s="1788"/>
      <c r="D1426" s="533"/>
      <c r="E1426" s="533"/>
      <c r="F1426" s="533"/>
      <c r="G1426" s="533"/>
    </row>
    <row r="1427" spans="1:7">
      <c r="A1427" s="533"/>
      <c r="B1427" s="1787"/>
      <c r="C1427" s="1788"/>
      <c r="D1427" s="533"/>
      <c r="E1427" s="533"/>
      <c r="F1427" s="533"/>
      <c r="G1427" s="533"/>
    </row>
    <row r="1428" spans="1:7">
      <c r="A1428" s="533"/>
      <c r="B1428" s="1787"/>
      <c r="C1428" s="1788"/>
      <c r="D1428" s="533"/>
      <c r="E1428" s="533"/>
      <c r="F1428" s="533"/>
      <c r="G1428" s="533"/>
    </row>
    <row r="1429" spans="1:7">
      <c r="A1429" s="533"/>
      <c r="B1429" s="1787"/>
      <c r="C1429" s="1788"/>
      <c r="D1429" s="533"/>
      <c r="E1429" s="533"/>
      <c r="F1429" s="533"/>
      <c r="G1429" s="533"/>
    </row>
    <row r="1430" spans="1:7">
      <c r="A1430" s="533"/>
      <c r="B1430" s="1787"/>
      <c r="C1430" s="1788"/>
      <c r="D1430" s="533"/>
      <c r="E1430" s="533"/>
      <c r="F1430" s="533"/>
      <c r="G1430" s="533"/>
    </row>
    <row r="1431" spans="1:7">
      <c r="A1431" s="533"/>
      <c r="B1431" s="1787"/>
      <c r="C1431" s="1788"/>
      <c r="D1431" s="533"/>
      <c r="E1431" s="533"/>
      <c r="F1431" s="533"/>
      <c r="G1431" s="533"/>
    </row>
    <row r="1432" spans="1:7">
      <c r="A1432" s="533"/>
      <c r="B1432" s="1787"/>
      <c r="C1432" s="1788"/>
      <c r="D1432" s="533"/>
      <c r="E1432" s="533"/>
      <c r="F1432" s="533"/>
      <c r="G1432" s="533"/>
    </row>
    <row r="1433" spans="1:7">
      <c r="A1433" s="533"/>
      <c r="B1433" s="1787"/>
      <c r="C1433" s="1788"/>
      <c r="D1433" s="533"/>
      <c r="E1433" s="533"/>
      <c r="F1433" s="533"/>
      <c r="G1433" s="533"/>
    </row>
    <row r="1434" spans="1:7">
      <c r="A1434" s="533"/>
      <c r="B1434" s="1787"/>
      <c r="C1434" s="1788"/>
      <c r="D1434" s="533"/>
      <c r="E1434" s="533"/>
      <c r="F1434" s="533"/>
      <c r="G1434" s="533"/>
    </row>
    <row r="1435" spans="1:7">
      <c r="A1435" s="533"/>
      <c r="B1435" s="1787"/>
      <c r="C1435" s="1788"/>
      <c r="D1435" s="533"/>
      <c r="E1435" s="533"/>
      <c r="F1435" s="533"/>
      <c r="G1435" s="533"/>
    </row>
    <row r="1436" spans="1:7">
      <c r="A1436" s="533"/>
      <c r="B1436" s="1787"/>
      <c r="C1436" s="1788"/>
      <c r="D1436" s="533"/>
      <c r="E1436" s="533"/>
      <c r="F1436" s="533"/>
      <c r="G1436" s="533"/>
    </row>
    <row r="1437" spans="1:7">
      <c r="A1437" s="533"/>
      <c r="B1437" s="1787"/>
      <c r="C1437" s="1788"/>
      <c r="D1437" s="533"/>
      <c r="E1437" s="533"/>
      <c r="F1437" s="533"/>
      <c r="G1437" s="533"/>
    </row>
    <row r="1438" spans="1:7">
      <c r="A1438" s="533"/>
      <c r="B1438" s="1787"/>
      <c r="C1438" s="1788"/>
      <c r="D1438" s="533"/>
      <c r="E1438" s="533"/>
      <c r="F1438" s="533"/>
      <c r="G1438" s="533"/>
    </row>
    <row r="1439" spans="1:7">
      <c r="A1439" s="533"/>
      <c r="B1439" s="1787"/>
      <c r="C1439" s="1788"/>
      <c r="D1439" s="533"/>
      <c r="E1439" s="533"/>
      <c r="F1439" s="533"/>
      <c r="G1439" s="533"/>
    </row>
    <row r="1440" spans="1:7">
      <c r="A1440" s="533"/>
      <c r="B1440" s="1787"/>
      <c r="C1440" s="1788"/>
      <c r="D1440" s="533"/>
      <c r="E1440" s="533"/>
      <c r="F1440" s="533"/>
      <c r="G1440" s="533"/>
    </row>
    <row r="1441" spans="1:7">
      <c r="A1441" s="533"/>
      <c r="B1441" s="1787"/>
      <c r="C1441" s="1788"/>
      <c r="D1441" s="533"/>
      <c r="E1441" s="533"/>
      <c r="F1441" s="533"/>
      <c r="G1441" s="533"/>
    </row>
    <row r="1442" spans="1:7">
      <c r="A1442" s="533"/>
      <c r="B1442" s="1787"/>
      <c r="C1442" s="1788"/>
      <c r="D1442" s="533"/>
      <c r="E1442" s="533"/>
      <c r="F1442" s="533"/>
      <c r="G1442" s="533"/>
    </row>
    <row r="1443" spans="1:7">
      <c r="A1443" s="533"/>
      <c r="B1443" s="1787"/>
      <c r="C1443" s="1788"/>
      <c r="D1443" s="533"/>
      <c r="E1443" s="533"/>
      <c r="F1443" s="533"/>
      <c r="G1443" s="533"/>
    </row>
    <row r="1444" spans="1:7">
      <c r="A1444" s="533"/>
      <c r="B1444" s="1787"/>
      <c r="C1444" s="1788"/>
      <c r="D1444" s="533"/>
      <c r="E1444" s="533"/>
      <c r="F1444" s="533"/>
      <c r="G1444" s="533"/>
    </row>
    <row r="1445" spans="1:7">
      <c r="A1445" s="533"/>
      <c r="B1445" s="1787"/>
      <c r="C1445" s="1788"/>
      <c r="D1445" s="533"/>
      <c r="E1445" s="533"/>
      <c r="F1445" s="533"/>
      <c r="G1445" s="533"/>
    </row>
    <row r="1446" spans="1:7">
      <c r="A1446" s="533"/>
      <c r="B1446" s="1787"/>
      <c r="C1446" s="1788"/>
      <c r="D1446" s="533"/>
      <c r="E1446" s="533"/>
      <c r="F1446" s="533"/>
      <c r="G1446" s="533"/>
    </row>
    <row r="1447" spans="1:7">
      <c r="A1447" s="533"/>
      <c r="B1447" s="1787"/>
      <c r="C1447" s="1788"/>
      <c r="D1447" s="533"/>
      <c r="E1447" s="533"/>
      <c r="F1447" s="533"/>
      <c r="G1447" s="533"/>
    </row>
    <row r="1448" spans="1:7">
      <c r="A1448" s="533"/>
      <c r="B1448" s="1787"/>
      <c r="C1448" s="1788"/>
      <c r="D1448" s="533"/>
      <c r="E1448" s="533"/>
      <c r="F1448" s="533"/>
      <c r="G1448" s="533"/>
    </row>
    <row r="1449" spans="1:7">
      <c r="A1449" s="533"/>
      <c r="B1449" s="1787"/>
      <c r="C1449" s="1788"/>
      <c r="D1449" s="533"/>
      <c r="E1449" s="533"/>
      <c r="F1449" s="533"/>
      <c r="G1449" s="533"/>
    </row>
    <row r="1450" spans="1:7">
      <c r="A1450" s="533"/>
      <c r="B1450" s="1787"/>
      <c r="C1450" s="1788"/>
      <c r="D1450" s="533"/>
      <c r="E1450" s="533"/>
      <c r="F1450" s="533"/>
      <c r="G1450" s="533"/>
    </row>
    <row r="1451" spans="1:7">
      <c r="A1451" s="533"/>
      <c r="B1451" s="1787"/>
      <c r="C1451" s="1788"/>
      <c r="D1451" s="533"/>
      <c r="E1451" s="533"/>
      <c r="F1451" s="533"/>
      <c r="G1451" s="533"/>
    </row>
    <row r="1452" spans="1:7">
      <c r="A1452" s="533"/>
      <c r="B1452" s="1787"/>
      <c r="C1452" s="1788"/>
      <c r="D1452" s="533"/>
      <c r="E1452" s="533"/>
      <c r="F1452" s="533"/>
      <c r="G1452" s="533"/>
    </row>
    <row r="1453" spans="1:7">
      <c r="A1453" s="533"/>
      <c r="B1453" s="1787"/>
      <c r="C1453" s="1788"/>
      <c r="D1453" s="533"/>
      <c r="E1453" s="533"/>
      <c r="F1453" s="533"/>
      <c r="G1453" s="533"/>
    </row>
    <row r="1454" spans="1:7">
      <c r="A1454" s="533"/>
      <c r="B1454" s="1787"/>
      <c r="C1454" s="1788"/>
      <c r="D1454" s="533"/>
      <c r="E1454" s="533"/>
      <c r="F1454" s="533"/>
      <c r="G1454" s="533"/>
    </row>
    <row r="1455" spans="1:7">
      <c r="A1455" s="533"/>
      <c r="B1455" s="1787"/>
      <c r="C1455" s="1788"/>
      <c r="D1455" s="533"/>
      <c r="E1455" s="533"/>
      <c r="F1455" s="533"/>
      <c r="G1455" s="533"/>
    </row>
    <row r="1456" spans="1:7">
      <c r="A1456" s="533"/>
      <c r="B1456" s="1787"/>
      <c r="C1456" s="1788"/>
      <c r="D1456" s="533"/>
      <c r="E1456" s="533"/>
      <c r="F1456" s="533"/>
      <c r="G1456" s="533"/>
    </row>
    <row r="1457" spans="1:7">
      <c r="A1457" s="533"/>
      <c r="B1457" s="1787"/>
      <c r="C1457" s="1788"/>
      <c r="D1457" s="533"/>
      <c r="E1457" s="533"/>
      <c r="F1457" s="533"/>
      <c r="G1457" s="533"/>
    </row>
    <row r="1458" spans="1:7">
      <c r="A1458" s="533"/>
      <c r="B1458" s="1787"/>
      <c r="C1458" s="1788"/>
      <c r="D1458" s="533"/>
      <c r="E1458" s="533"/>
      <c r="F1458" s="533"/>
      <c r="G1458" s="533"/>
    </row>
    <row r="1459" spans="1:7">
      <c r="A1459" s="533"/>
      <c r="B1459" s="1787"/>
      <c r="C1459" s="1788"/>
      <c r="D1459" s="533"/>
      <c r="E1459" s="533"/>
      <c r="F1459" s="533"/>
      <c r="G1459" s="533"/>
    </row>
    <row r="1460" spans="1:7">
      <c r="A1460" s="533"/>
      <c r="B1460" s="1787"/>
      <c r="C1460" s="1788"/>
      <c r="D1460" s="533"/>
      <c r="E1460" s="533"/>
      <c r="F1460" s="533"/>
      <c r="G1460" s="533"/>
    </row>
    <row r="1461" spans="1:7">
      <c r="A1461" s="533"/>
      <c r="B1461" s="1787"/>
      <c r="C1461" s="1788"/>
      <c r="D1461" s="533"/>
      <c r="E1461" s="533"/>
      <c r="F1461" s="533"/>
      <c r="G1461" s="533"/>
    </row>
    <row r="1462" spans="1:7">
      <c r="A1462" s="533"/>
      <c r="B1462" s="1787"/>
      <c r="C1462" s="1788"/>
      <c r="D1462" s="533"/>
      <c r="E1462" s="533"/>
      <c r="F1462" s="533"/>
      <c r="G1462" s="533"/>
    </row>
    <row r="1463" spans="1:7">
      <c r="A1463" s="533"/>
      <c r="B1463" s="1787"/>
      <c r="C1463" s="1788"/>
      <c r="D1463" s="533"/>
      <c r="E1463" s="533"/>
      <c r="F1463" s="533"/>
      <c r="G1463" s="533"/>
    </row>
    <row r="1464" spans="1:7">
      <c r="A1464" s="533"/>
      <c r="B1464" s="1787"/>
      <c r="C1464" s="1788"/>
      <c r="D1464" s="533"/>
      <c r="E1464" s="533"/>
      <c r="F1464" s="533"/>
      <c r="G1464" s="533"/>
    </row>
    <row r="1465" spans="1:7">
      <c r="A1465" s="533"/>
      <c r="B1465" s="1787"/>
      <c r="C1465" s="1788"/>
      <c r="D1465" s="533"/>
      <c r="E1465" s="533"/>
      <c r="F1465" s="533"/>
      <c r="G1465" s="533"/>
    </row>
    <row r="1466" spans="1:7">
      <c r="A1466" s="533"/>
      <c r="B1466" s="1787"/>
      <c r="C1466" s="1788"/>
      <c r="D1466" s="533"/>
      <c r="E1466" s="533"/>
      <c r="F1466" s="533"/>
      <c r="G1466" s="533"/>
    </row>
    <row r="1467" spans="1:7">
      <c r="A1467" s="533"/>
      <c r="B1467" s="1787"/>
      <c r="C1467" s="1788"/>
      <c r="D1467" s="533"/>
      <c r="E1467" s="533"/>
      <c r="F1467" s="533"/>
      <c r="G1467" s="533"/>
    </row>
    <row r="1468" spans="1:7">
      <c r="A1468" s="533"/>
      <c r="B1468" s="1787"/>
      <c r="C1468" s="1788"/>
      <c r="D1468" s="533"/>
      <c r="E1468" s="533"/>
      <c r="F1468" s="533"/>
      <c r="G1468" s="533"/>
    </row>
    <row r="1469" spans="1:7">
      <c r="A1469" s="533"/>
      <c r="B1469" s="1787"/>
      <c r="C1469" s="1788"/>
      <c r="D1469" s="533"/>
      <c r="E1469" s="533"/>
      <c r="F1469" s="533"/>
      <c r="G1469" s="533"/>
    </row>
    <row r="1470" spans="1:7">
      <c r="A1470" s="533"/>
      <c r="B1470" s="1787"/>
      <c r="C1470" s="1788"/>
      <c r="D1470" s="533"/>
      <c r="E1470" s="533"/>
      <c r="F1470" s="533"/>
      <c r="G1470" s="533"/>
    </row>
    <row r="1471" spans="1:7">
      <c r="A1471" s="533"/>
      <c r="B1471" s="1787"/>
      <c r="C1471" s="1788"/>
      <c r="D1471" s="533"/>
      <c r="E1471" s="533"/>
      <c r="F1471" s="533"/>
      <c r="G1471" s="533"/>
    </row>
    <row r="1472" spans="1:7">
      <c r="A1472" s="533"/>
      <c r="B1472" s="1787"/>
      <c r="C1472" s="1788"/>
      <c r="D1472" s="533"/>
      <c r="E1472" s="533"/>
      <c r="F1472" s="533"/>
      <c r="G1472" s="533"/>
    </row>
    <row r="1473" spans="1:7">
      <c r="A1473" s="533"/>
      <c r="B1473" s="1787"/>
      <c r="C1473" s="1788"/>
      <c r="D1473" s="533"/>
      <c r="E1473" s="533"/>
      <c r="F1473" s="533"/>
      <c r="G1473" s="533"/>
    </row>
    <row r="1474" spans="1:7">
      <c r="A1474" s="533"/>
      <c r="B1474" s="1787"/>
      <c r="C1474" s="1788"/>
      <c r="D1474" s="533"/>
      <c r="E1474" s="533"/>
      <c r="F1474" s="533"/>
      <c r="G1474" s="533"/>
    </row>
    <row r="1475" spans="1:7">
      <c r="A1475" s="533"/>
      <c r="B1475" s="1787"/>
      <c r="C1475" s="1788"/>
      <c r="D1475" s="533"/>
      <c r="E1475" s="533"/>
      <c r="F1475" s="533"/>
      <c r="G1475" s="533"/>
    </row>
    <row r="1476" spans="1:7">
      <c r="A1476" s="533"/>
      <c r="B1476" s="1787"/>
      <c r="C1476" s="1788"/>
      <c r="D1476" s="533"/>
      <c r="E1476" s="533"/>
      <c r="F1476" s="533"/>
      <c r="G1476" s="533"/>
    </row>
    <row r="1477" spans="1:7">
      <c r="A1477" s="533"/>
      <c r="B1477" s="1787"/>
      <c r="C1477" s="1788"/>
      <c r="D1477" s="533"/>
      <c r="E1477" s="533"/>
      <c r="F1477" s="533"/>
      <c r="G1477" s="533"/>
    </row>
    <row r="1478" spans="1:7">
      <c r="A1478" s="533"/>
      <c r="B1478" s="1787"/>
      <c r="C1478" s="1788"/>
      <c r="D1478" s="533"/>
      <c r="E1478" s="533"/>
      <c r="F1478" s="533"/>
      <c r="G1478" s="533"/>
    </row>
    <row r="1479" spans="1:7">
      <c r="A1479" s="533"/>
      <c r="B1479" s="1787"/>
      <c r="C1479" s="1788"/>
      <c r="D1479" s="533"/>
      <c r="E1479" s="533"/>
      <c r="F1479" s="533"/>
      <c r="G1479" s="533"/>
    </row>
    <row r="1480" spans="1:7">
      <c r="A1480" s="533"/>
      <c r="B1480" s="1787"/>
      <c r="C1480" s="1788"/>
      <c r="D1480" s="533"/>
      <c r="E1480" s="533"/>
      <c r="F1480" s="533"/>
      <c r="G1480" s="533"/>
    </row>
    <row r="1481" spans="1:7">
      <c r="A1481" s="533"/>
      <c r="B1481" s="1787"/>
      <c r="C1481" s="1788"/>
      <c r="D1481" s="533"/>
      <c r="E1481" s="533"/>
      <c r="F1481" s="533"/>
      <c r="G1481" s="533"/>
    </row>
    <row r="1482" spans="1:7">
      <c r="A1482" s="533"/>
      <c r="B1482" s="1787"/>
      <c r="C1482" s="1788"/>
      <c r="D1482" s="533"/>
      <c r="E1482" s="533"/>
      <c r="F1482" s="533"/>
      <c r="G1482" s="533"/>
    </row>
    <row r="1483" spans="1:7">
      <c r="A1483" s="533"/>
      <c r="B1483" s="1787"/>
      <c r="C1483" s="1788"/>
      <c r="D1483" s="533"/>
      <c r="E1483" s="533"/>
      <c r="F1483" s="533"/>
      <c r="G1483" s="533"/>
    </row>
    <row r="1484" spans="1:7">
      <c r="A1484" s="533"/>
      <c r="B1484" s="1787"/>
      <c r="C1484" s="1788"/>
      <c r="D1484" s="533"/>
      <c r="E1484" s="533"/>
      <c r="F1484" s="533"/>
      <c r="G1484" s="533"/>
    </row>
    <row r="1485" spans="1:7">
      <c r="A1485" s="533"/>
      <c r="B1485" s="1787"/>
      <c r="C1485" s="1788"/>
      <c r="D1485" s="533"/>
      <c r="E1485" s="533"/>
      <c r="F1485" s="533"/>
      <c r="G1485" s="533"/>
    </row>
    <row r="1486" spans="1:7">
      <c r="A1486" s="533"/>
      <c r="B1486" s="1787"/>
      <c r="C1486" s="1788"/>
      <c r="D1486" s="533"/>
      <c r="E1486" s="533"/>
      <c r="F1486" s="533"/>
      <c r="G1486" s="533"/>
    </row>
    <row r="1487" spans="1:7">
      <c r="A1487" s="533"/>
      <c r="B1487" s="1787"/>
      <c r="C1487" s="1788"/>
      <c r="D1487" s="533"/>
      <c r="E1487" s="533"/>
      <c r="F1487" s="533"/>
      <c r="G1487" s="533"/>
    </row>
    <row r="1488" spans="1:7">
      <c r="A1488" s="533"/>
      <c r="B1488" s="1787"/>
      <c r="C1488" s="1788"/>
      <c r="D1488" s="533"/>
      <c r="E1488" s="533"/>
      <c r="F1488" s="533"/>
      <c r="G1488" s="533"/>
    </row>
    <row r="1489" spans="1:7">
      <c r="A1489" s="533"/>
      <c r="B1489" s="1787"/>
      <c r="C1489" s="1788"/>
      <c r="D1489" s="533"/>
      <c r="E1489" s="533"/>
      <c r="F1489" s="533"/>
      <c r="G1489" s="533"/>
    </row>
    <row r="1490" spans="1:7">
      <c r="A1490" s="533"/>
      <c r="B1490" s="1787"/>
      <c r="C1490" s="1788"/>
      <c r="D1490" s="533"/>
      <c r="E1490" s="533"/>
      <c r="F1490" s="533"/>
      <c r="G1490" s="533"/>
    </row>
    <row r="1491" spans="1:7">
      <c r="A1491" s="533"/>
      <c r="B1491" s="1787"/>
      <c r="C1491" s="1788"/>
      <c r="D1491" s="533"/>
      <c r="E1491" s="533"/>
      <c r="F1491" s="533"/>
      <c r="G1491" s="533"/>
    </row>
    <row r="1492" spans="1:7">
      <c r="A1492" s="533"/>
      <c r="B1492" s="1787"/>
      <c r="C1492" s="1788"/>
      <c r="D1492" s="533"/>
      <c r="E1492" s="533"/>
      <c r="F1492" s="533"/>
      <c r="G1492" s="533"/>
    </row>
    <row r="1493" spans="1:7">
      <c r="A1493" s="533"/>
      <c r="B1493" s="1787"/>
      <c r="C1493" s="1788"/>
      <c r="D1493" s="533"/>
      <c r="E1493" s="533"/>
      <c r="F1493" s="533"/>
      <c r="G1493" s="533"/>
    </row>
    <row r="1494" spans="1:7">
      <c r="A1494" s="533"/>
      <c r="B1494" s="1787"/>
      <c r="C1494" s="1788"/>
      <c r="D1494" s="533"/>
      <c r="E1494" s="533"/>
      <c r="F1494" s="533"/>
      <c r="G1494" s="533"/>
    </row>
    <row r="1495" spans="1:7">
      <c r="A1495" s="533"/>
      <c r="B1495" s="1787"/>
      <c r="C1495" s="1788"/>
      <c r="D1495" s="533"/>
      <c r="E1495" s="533"/>
      <c r="F1495" s="533"/>
      <c r="G1495" s="533"/>
    </row>
    <row r="1496" spans="1:7">
      <c r="A1496" s="533"/>
      <c r="B1496" s="1787"/>
      <c r="C1496" s="1788"/>
      <c r="D1496" s="533"/>
      <c r="E1496" s="533"/>
      <c r="F1496" s="533"/>
      <c r="G1496" s="533"/>
    </row>
    <row r="1497" spans="1:7">
      <c r="A1497" s="533"/>
      <c r="B1497" s="1787"/>
      <c r="C1497" s="1788"/>
      <c r="D1497" s="533"/>
      <c r="E1497" s="533"/>
      <c r="F1497" s="533"/>
      <c r="G1497" s="533"/>
    </row>
    <row r="1498" spans="1:7">
      <c r="A1498" s="533"/>
      <c r="B1498" s="1787"/>
      <c r="C1498" s="1788"/>
      <c r="D1498" s="533"/>
      <c r="E1498" s="533"/>
      <c r="F1498" s="533"/>
      <c r="G1498" s="533"/>
    </row>
    <row r="1499" spans="1:7">
      <c r="A1499" s="533"/>
      <c r="B1499" s="1787"/>
      <c r="C1499" s="1788"/>
      <c r="D1499" s="533"/>
      <c r="E1499" s="533"/>
      <c r="F1499" s="533"/>
      <c r="G1499" s="533"/>
    </row>
    <row r="1500" spans="1:7">
      <c r="A1500" s="533"/>
      <c r="B1500" s="1787"/>
      <c r="C1500" s="1788"/>
      <c r="D1500" s="533"/>
      <c r="E1500" s="533"/>
      <c r="F1500" s="533"/>
      <c r="G1500" s="533"/>
    </row>
    <row r="1501" spans="1:7">
      <c r="A1501" s="533"/>
      <c r="B1501" s="1787"/>
      <c r="C1501" s="1788"/>
      <c r="D1501" s="533"/>
      <c r="E1501" s="533"/>
      <c r="F1501" s="533"/>
      <c r="G1501" s="533"/>
    </row>
    <row r="1502" spans="1:7">
      <c r="A1502" s="533"/>
      <c r="B1502" s="1787"/>
      <c r="C1502" s="1788"/>
      <c r="D1502" s="533"/>
      <c r="E1502" s="533"/>
      <c r="F1502" s="533"/>
      <c r="G1502" s="533"/>
    </row>
    <row r="1503" spans="1:7">
      <c r="A1503" s="533"/>
      <c r="B1503" s="1787"/>
      <c r="C1503" s="1788"/>
      <c r="D1503" s="533"/>
      <c r="E1503" s="533"/>
      <c r="F1503" s="533"/>
      <c r="G1503" s="533"/>
    </row>
    <row r="1504" spans="1:7">
      <c r="A1504" s="533"/>
      <c r="B1504" s="1787"/>
      <c r="C1504" s="1788"/>
      <c r="D1504" s="533"/>
      <c r="E1504" s="533"/>
      <c r="F1504" s="533"/>
      <c r="G1504" s="533"/>
    </row>
    <row r="1505" spans="1:7">
      <c r="A1505" s="533"/>
      <c r="B1505" s="1787"/>
      <c r="C1505" s="1788"/>
      <c r="D1505" s="533"/>
      <c r="E1505" s="533"/>
      <c r="F1505" s="533"/>
      <c r="G1505" s="533"/>
    </row>
    <row r="1506" spans="1:7">
      <c r="A1506" s="533"/>
      <c r="B1506" s="1787"/>
      <c r="C1506" s="1788"/>
      <c r="D1506" s="533"/>
      <c r="E1506" s="533"/>
      <c r="F1506" s="533"/>
      <c r="G1506" s="533"/>
    </row>
    <row r="1507" spans="1:7">
      <c r="A1507" s="533"/>
      <c r="B1507" s="1787"/>
      <c r="C1507" s="1788"/>
      <c r="D1507" s="533"/>
      <c r="E1507" s="533"/>
      <c r="F1507" s="533"/>
      <c r="G1507" s="533"/>
    </row>
    <row r="1508" spans="1:7">
      <c r="A1508" s="533"/>
      <c r="B1508" s="1787"/>
      <c r="C1508" s="1788"/>
      <c r="D1508" s="533"/>
      <c r="E1508" s="533"/>
      <c r="F1508" s="533"/>
      <c r="G1508" s="533"/>
    </row>
    <row r="1509" spans="1:7">
      <c r="A1509" s="533"/>
      <c r="B1509" s="1787"/>
      <c r="C1509" s="1788"/>
      <c r="D1509" s="533"/>
      <c r="E1509" s="533"/>
      <c r="F1509" s="533"/>
      <c r="G1509" s="533"/>
    </row>
    <row r="1510" spans="1:7">
      <c r="A1510" s="533"/>
      <c r="B1510" s="1787"/>
      <c r="C1510" s="1788"/>
      <c r="D1510" s="533"/>
      <c r="E1510" s="533"/>
      <c r="F1510" s="533"/>
      <c r="G1510" s="533"/>
    </row>
    <row r="1511" spans="1:7">
      <c r="A1511" s="533"/>
      <c r="B1511" s="1787"/>
      <c r="C1511" s="1788"/>
      <c r="D1511" s="533"/>
      <c r="E1511" s="533"/>
      <c r="F1511" s="533"/>
      <c r="G1511" s="533"/>
    </row>
    <row r="1512" spans="1:7">
      <c r="A1512" s="533"/>
      <c r="B1512" s="1787"/>
      <c r="C1512" s="1788"/>
      <c r="D1512" s="533"/>
      <c r="E1512" s="533"/>
      <c r="F1512" s="533"/>
      <c r="G1512" s="533"/>
    </row>
    <row r="1513" spans="1:7">
      <c r="A1513" s="533"/>
      <c r="B1513" s="1787"/>
      <c r="C1513" s="1788"/>
      <c r="D1513" s="533"/>
      <c r="E1513" s="533"/>
      <c r="F1513" s="533"/>
      <c r="G1513" s="533"/>
    </row>
    <row r="1514" spans="1:7">
      <c r="A1514" s="533"/>
      <c r="B1514" s="1787"/>
      <c r="C1514" s="1788"/>
      <c r="D1514" s="533"/>
      <c r="E1514" s="533"/>
      <c r="F1514" s="533"/>
      <c r="G1514" s="533"/>
    </row>
    <row r="1515" spans="1:7">
      <c r="A1515" s="533"/>
      <c r="B1515" s="1787"/>
      <c r="C1515" s="1788"/>
      <c r="D1515" s="533"/>
      <c r="E1515" s="533"/>
      <c r="F1515" s="533"/>
      <c r="G1515" s="533"/>
    </row>
    <row r="1516" spans="1:7">
      <c r="A1516" s="533"/>
      <c r="B1516" s="1787"/>
      <c r="C1516" s="1788"/>
      <c r="D1516" s="533"/>
      <c r="E1516" s="533"/>
      <c r="F1516" s="533"/>
      <c r="G1516" s="533"/>
    </row>
    <row r="1517" spans="1:7">
      <c r="A1517" s="533"/>
      <c r="B1517" s="1787"/>
      <c r="C1517" s="1788"/>
      <c r="D1517" s="533"/>
      <c r="E1517" s="533"/>
      <c r="F1517" s="533"/>
      <c r="G1517" s="533"/>
    </row>
    <row r="1518" spans="1:7">
      <c r="A1518" s="533"/>
      <c r="B1518" s="1787"/>
      <c r="C1518" s="1788"/>
      <c r="D1518" s="533"/>
      <c r="E1518" s="533"/>
      <c r="F1518" s="533"/>
      <c r="G1518" s="533"/>
    </row>
    <row r="1519" spans="1:7">
      <c r="A1519" s="533"/>
      <c r="B1519" s="1787"/>
      <c r="C1519" s="1788"/>
      <c r="D1519" s="533"/>
      <c r="E1519" s="533"/>
      <c r="F1519" s="533"/>
      <c r="G1519" s="533"/>
    </row>
    <row r="1520" spans="1:7">
      <c r="A1520" s="533"/>
      <c r="B1520" s="1787"/>
      <c r="C1520" s="1788"/>
      <c r="D1520" s="533"/>
      <c r="E1520" s="533"/>
      <c r="F1520" s="533"/>
      <c r="G1520" s="533"/>
    </row>
    <row r="1521" spans="1:7">
      <c r="A1521" s="533"/>
      <c r="B1521" s="1787"/>
      <c r="C1521" s="1788"/>
      <c r="D1521" s="533"/>
      <c r="E1521" s="533"/>
      <c r="F1521" s="533"/>
      <c r="G1521" s="533"/>
    </row>
    <row r="1522" spans="1:7">
      <c r="A1522" s="533"/>
      <c r="B1522" s="1787"/>
      <c r="C1522" s="1788"/>
      <c r="D1522" s="533"/>
      <c r="E1522" s="533"/>
      <c r="F1522" s="533"/>
      <c r="G1522" s="533"/>
    </row>
    <row r="1523" spans="1:7">
      <c r="A1523" s="533"/>
      <c r="B1523" s="1787"/>
      <c r="C1523" s="1788"/>
      <c r="D1523" s="533"/>
      <c r="E1523" s="533"/>
      <c r="F1523" s="533"/>
      <c r="G1523" s="533"/>
    </row>
    <row r="1524" spans="1:7">
      <c r="A1524" s="533"/>
      <c r="B1524" s="1787"/>
      <c r="C1524" s="1788"/>
      <c r="D1524" s="533"/>
      <c r="E1524" s="533"/>
      <c r="F1524" s="533"/>
      <c r="G1524" s="533"/>
    </row>
    <row r="1525" spans="1:7">
      <c r="A1525" s="533"/>
      <c r="B1525" s="1787"/>
      <c r="C1525" s="1788"/>
      <c r="D1525" s="533"/>
      <c r="E1525" s="533"/>
      <c r="F1525" s="533"/>
      <c r="G1525" s="533"/>
    </row>
    <row r="1526" spans="1:7">
      <c r="A1526" s="533"/>
      <c r="B1526" s="1787"/>
      <c r="C1526" s="1788"/>
      <c r="D1526" s="533"/>
      <c r="E1526" s="533"/>
      <c r="F1526" s="533"/>
      <c r="G1526" s="533"/>
    </row>
    <row r="1527" spans="1:7">
      <c r="A1527" s="533"/>
      <c r="B1527" s="1787"/>
      <c r="C1527" s="1788"/>
      <c r="D1527" s="533"/>
      <c r="E1527" s="533"/>
      <c r="F1527" s="533"/>
      <c r="G1527" s="533"/>
    </row>
    <row r="1528" spans="1:7">
      <c r="A1528" s="533"/>
      <c r="B1528" s="1787"/>
      <c r="C1528" s="1788"/>
      <c r="D1528" s="533"/>
      <c r="E1528" s="533"/>
      <c r="F1528" s="533"/>
      <c r="G1528" s="533"/>
    </row>
    <row r="1529" spans="1:7">
      <c r="A1529" s="533"/>
      <c r="B1529" s="1787"/>
      <c r="C1529" s="1788"/>
      <c r="D1529" s="533"/>
      <c r="E1529" s="533"/>
      <c r="F1529" s="533"/>
      <c r="G1529" s="533"/>
    </row>
    <row r="1530" spans="1:7">
      <c r="A1530" s="533"/>
      <c r="B1530" s="1787"/>
      <c r="C1530" s="1788"/>
      <c r="D1530" s="533"/>
      <c r="E1530" s="533"/>
      <c r="F1530" s="533"/>
      <c r="G1530" s="533"/>
    </row>
    <row r="1531" spans="1:7">
      <c r="A1531" s="533"/>
      <c r="B1531" s="1787"/>
      <c r="C1531" s="1788"/>
      <c r="D1531" s="533"/>
      <c r="E1531" s="533"/>
      <c r="F1531" s="533"/>
      <c r="G1531" s="533"/>
    </row>
    <row r="1532" spans="1:7">
      <c r="A1532" s="533"/>
      <c r="B1532" s="1787"/>
      <c r="C1532" s="1788"/>
      <c r="D1532" s="533"/>
      <c r="E1532" s="533"/>
      <c r="F1532" s="533"/>
      <c r="G1532" s="533"/>
    </row>
    <row r="1533" spans="1:7">
      <c r="A1533" s="533"/>
      <c r="B1533" s="1787"/>
      <c r="C1533" s="1788"/>
      <c r="D1533" s="533"/>
      <c r="E1533" s="533"/>
      <c r="F1533" s="533"/>
      <c r="G1533" s="533"/>
    </row>
    <row r="1534" spans="1:7">
      <c r="A1534" s="533"/>
      <c r="B1534" s="1787"/>
      <c r="C1534" s="1788"/>
      <c r="D1534" s="533"/>
      <c r="E1534" s="533"/>
      <c r="F1534" s="533"/>
      <c r="G1534" s="533"/>
    </row>
    <row r="1535" spans="1:7">
      <c r="A1535" s="533"/>
      <c r="B1535" s="1787"/>
      <c r="C1535" s="1788"/>
      <c r="D1535" s="533"/>
      <c r="E1535" s="533"/>
      <c r="F1535" s="533"/>
      <c r="G1535" s="533"/>
    </row>
    <row r="1536" spans="1:7">
      <c r="A1536" s="533"/>
      <c r="B1536" s="1787"/>
      <c r="C1536" s="1788"/>
      <c r="D1536" s="533"/>
      <c r="E1536" s="533"/>
      <c r="F1536" s="533"/>
      <c r="G1536" s="533"/>
    </row>
    <row r="1537" spans="1:7">
      <c r="A1537" s="533"/>
      <c r="B1537" s="1787"/>
      <c r="C1537" s="1788"/>
      <c r="D1537" s="533"/>
      <c r="E1537" s="533"/>
      <c r="F1537" s="533"/>
      <c r="G1537" s="533"/>
    </row>
    <row r="1538" spans="1:7">
      <c r="A1538" s="533"/>
      <c r="B1538" s="1787"/>
      <c r="C1538" s="1788"/>
      <c r="D1538" s="533"/>
      <c r="E1538" s="533"/>
      <c r="F1538" s="533"/>
      <c r="G1538" s="533"/>
    </row>
    <row r="1539" spans="1:7">
      <c r="A1539" s="533"/>
      <c r="B1539" s="1787"/>
      <c r="C1539" s="1788"/>
      <c r="D1539" s="533"/>
      <c r="E1539" s="533"/>
      <c r="F1539" s="533"/>
      <c r="G1539" s="533"/>
    </row>
    <row r="1540" spans="1:7">
      <c r="A1540" s="533"/>
      <c r="B1540" s="1787"/>
      <c r="C1540" s="1788"/>
      <c r="D1540" s="533"/>
      <c r="E1540" s="533"/>
      <c r="F1540" s="533"/>
      <c r="G1540" s="533"/>
    </row>
    <row r="1541" spans="1:7">
      <c r="A1541" s="533"/>
      <c r="B1541" s="1787"/>
      <c r="C1541" s="1788"/>
      <c r="D1541" s="533"/>
      <c r="E1541" s="533"/>
      <c r="F1541" s="533"/>
      <c r="G1541" s="533"/>
    </row>
    <row r="1542" spans="1:7">
      <c r="A1542" s="533"/>
      <c r="B1542" s="1787"/>
      <c r="C1542" s="1788"/>
      <c r="D1542" s="533"/>
      <c r="E1542" s="533"/>
      <c r="F1542" s="533"/>
      <c r="G1542" s="533"/>
    </row>
    <row r="1543" spans="1:7">
      <c r="A1543" s="533"/>
      <c r="B1543" s="1787"/>
      <c r="C1543" s="1788"/>
      <c r="D1543" s="533"/>
      <c r="E1543" s="533"/>
      <c r="F1543" s="533"/>
      <c r="G1543" s="533"/>
    </row>
    <row r="1544" spans="1:7">
      <c r="A1544" s="533"/>
      <c r="B1544" s="1787"/>
      <c r="C1544" s="1788"/>
      <c r="D1544" s="533"/>
      <c r="E1544" s="533"/>
      <c r="F1544" s="533"/>
      <c r="G1544" s="533"/>
    </row>
    <row r="1545" spans="1:7">
      <c r="A1545" s="533"/>
      <c r="B1545" s="1787"/>
      <c r="C1545" s="1788"/>
      <c r="D1545" s="533"/>
      <c r="E1545" s="533"/>
      <c r="F1545" s="533"/>
      <c r="G1545" s="533"/>
    </row>
    <row r="1546" spans="1:7">
      <c r="A1546" s="533"/>
      <c r="B1546" s="1787"/>
      <c r="C1546" s="1788"/>
      <c r="D1546" s="533"/>
      <c r="E1546" s="533"/>
      <c r="F1546" s="533"/>
      <c r="G1546" s="533"/>
    </row>
    <row r="1547" spans="1:7">
      <c r="A1547" s="533"/>
      <c r="B1547" s="1787"/>
      <c r="C1547" s="1788"/>
      <c r="D1547" s="533"/>
      <c r="E1547" s="533"/>
      <c r="F1547" s="533"/>
      <c r="G1547" s="533"/>
    </row>
    <row r="1548" spans="1:7">
      <c r="A1548" s="533"/>
      <c r="B1548" s="1787"/>
      <c r="C1548" s="1788"/>
      <c r="D1548" s="533"/>
      <c r="E1548" s="533"/>
      <c r="F1548" s="533"/>
      <c r="G1548" s="533"/>
    </row>
    <row r="1549" spans="1:7">
      <c r="A1549" s="533"/>
      <c r="B1549" s="1787"/>
      <c r="C1549" s="1788"/>
      <c r="D1549" s="533"/>
      <c r="E1549" s="533"/>
      <c r="F1549" s="533"/>
      <c r="G1549" s="533"/>
    </row>
    <row r="1550" spans="1:7">
      <c r="A1550" s="533"/>
      <c r="B1550" s="1787"/>
      <c r="C1550" s="1788"/>
      <c r="D1550" s="533"/>
      <c r="E1550" s="533"/>
      <c r="F1550" s="533"/>
      <c r="G1550" s="533"/>
    </row>
    <row r="1551" spans="1:7">
      <c r="A1551" s="533"/>
      <c r="B1551" s="1787"/>
      <c r="C1551" s="1788"/>
      <c r="D1551" s="533"/>
      <c r="E1551" s="533"/>
      <c r="F1551" s="533"/>
      <c r="G1551" s="533"/>
    </row>
    <row r="1552" spans="1:7">
      <c r="A1552" s="533"/>
      <c r="B1552" s="1787"/>
      <c r="C1552" s="1788"/>
      <c r="D1552" s="533"/>
      <c r="E1552" s="533"/>
      <c r="F1552" s="533"/>
      <c r="G1552" s="533"/>
    </row>
    <row r="1553" spans="1:7">
      <c r="A1553" s="533"/>
      <c r="B1553" s="1787"/>
      <c r="C1553" s="1788"/>
      <c r="D1553" s="533"/>
      <c r="E1553" s="533"/>
      <c r="F1553" s="533"/>
      <c r="G1553" s="533"/>
    </row>
    <row r="1554" spans="1:7">
      <c r="A1554" s="533"/>
      <c r="B1554" s="1787"/>
      <c r="C1554" s="1788"/>
      <c r="D1554" s="533"/>
      <c r="E1554" s="533"/>
      <c r="F1554" s="533"/>
      <c r="G1554" s="533"/>
    </row>
    <row r="1555" spans="1:7">
      <c r="A1555" s="533"/>
      <c r="B1555" s="1787"/>
      <c r="C1555" s="1788"/>
      <c r="D1555" s="533"/>
      <c r="E1555" s="533"/>
      <c r="F1555" s="533"/>
      <c r="G1555" s="533"/>
    </row>
    <row r="1556" spans="1:7">
      <c r="A1556" s="533"/>
      <c r="B1556" s="1787"/>
      <c r="C1556" s="1788"/>
      <c r="D1556" s="533"/>
      <c r="E1556" s="533"/>
      <c r="F1556" s="533"/>
      <c r="G1556" s="533"/>
    </row>
    <row r="1557" spans="1:7">
      <c r="A1557" s="533"/>
      <c r="B1557" s="1787"/>
      <c r="C1557" s="1788"/>
      <c r="D1557" s="533"/>
      <c r="E1557" s="533"/>
      <c r="F1557" s="533"/>
      <c r="G1557" s="533"/>
    </row>
    <row r="1558" spans="1:7">
      <c r="A1558" s="533"/>
      <c r="B1558" s="1787"/>
      <c r="C1558" s="1788"/>
      <c r="D1558" s="533"/>
      <c r="E1558" s="533"/>
      <c r="F1558" s="533"/>
      <c r="G1558" s="533"/>
    </row>
    <row r="1559" spans="1:7">
      <c r="A1559" s="533"/>
      <c r="B1559" s="1787"/>
      <c r="C1559" s="1788"/>
      <c r="D1559" s="533"/>
      <c r="E1559" s="533"/>
      <c r="F1559" s="533"/>
      <c r="G1559" s="533"/>
    </row>
    <row r="1560" spans="1:7">
      <c r="A1560" s="533"/>
      <c r="B1560" s="1787"/>
      <c r="C1560" s="1788"/>
      <c r="D1560" s="533"/>
      <c r="E1560" s="533"/>
      <c r="F1560" s="533"/>
      <c r="G1560" s="533"/>
    </row>
    <row r="1561" spans="1:7">
      <c r="A1561" s="533"/>
      <c r="B1561" s="1787"/>
      <c r="C1561" s="1788"/>
      <c r="D1561" s="533"/>
      <c r="E1561" s="533"/>
      <c r="F1561" s="533"/>
      <c r="G1561" s="533"/>
    </row>
    <row r="1562" spans="1:7">
      <c r="A1562" s="533"/>
      <c r="B1562" s="1787"/>
      <c r="C1562" s="1788"/>
      <c r="D1562" s="533"/>
      <c r="E1562" s="533"/>
      <c r="F1562" s="533"/>
      <c r="G1562" s="533"/>
    </row>
    <row r="1563" spans="1:7">
      <c r="A1563" s="533"/>
      <c r="B1563" s="1787"/>
      <c r="C1563" s="1788"/>
      <c r="D1563" s="533"/>
      <c r="E1563" s="533"/>
      <c r="F1563" s="533"/>
      <c r="G1563" s="533"/>
    </row>
    <row r="1564" spans="1:7">
      <c r="A1564" s="533"/>
      <c r="B1564" s="1787"/>
      <c r="C1564" s="1788"/>
      <c r="D1564" s="533"/>
      <c r="E1564" s="533"/>
      <c r="F1564" s="533"/>
      <c r="G1564" s="533"/>
    </row>
    <row r="1565" spans="1:7">
      <c r="A1565" s="533"/>
      <c r="B1565" s="1787"/>
      <c r="C1565" s="1788"/>
      <c r="D1565" s="533"/>
      <c r="E1565" s="533"/>
      <c r="F1565" s="533"/>
      <c r="G1565" s="533"/>
    </row>
    <row r="1566" spans="1:7">
      <c r="A1566" s="533"/>
      <c r="B1566" s="1787"/>
      <c r="C1566" s="1788"/>
      <c r="D1566" s="533"/>
      <c r="E1566" s="533"/>
      <c r="F1566" s="533"/>
      <c r="G1566" s="533"/>
    </row>
    <row r="1567" spans="1:7">
      <c r="A1567" s="533"/>
      <c r="B1567" s="1787"/>
      <c r="C1567" s="1788"/>
      <c r="D1567" s="533"/>
      <c r="E1567" s="533"/>
      <c r="F1567" s="533"/>
      <c r="G1567" s="533"/>
    </row>
    <row r="1568" spans="1:7">
      <c r="A1568" s="533"/>
      <c r="B1568" s="1787"/>
      <c r="C1568" s="1788"/>
      <c r="D1568" s="533"/>
      <c r="E1568" s="533"/>
      <c r="F1568" s="533"/>
      <c r="G1568" s="533"/>
    </row>
    <row r="1569" spans="1:7">
      <c r="A1569" s="533"/>
      <c r="B1569" s="1787"/>
      <c r="C1569" s="1788"/>
      <c r="D1569" s="533"/>
      <c r="E1569" s="533"/>
      <c r="F1569" s="533"/>
      <c r="G1569" s="533"/>
    </row>
    <row r="1570" spans="1:7">
      <c r="A1570" s="533"/>
      <c r="B1570" s="1787"/>
      <c r="C1570" s="1788"/>
      <c r="D1570" s="533"/>
      <c r="E1570" s="533"/>
      <c r="F1570" s="533"/>
      <c r="G1570" s="533"/>
    </row>
    <row r="1571" spans="1:7">
      <c r="A1571" s="533"/>
      <c r="B1571" s="1787"/>
      <c r="C1571" s="1788"/>
      <c r="D1571" s="533"/>
      <c r="E1571" s="533"/>
      <c r="F1571" s="533"/>
      <c r="G1571" s="533"/>
    </row>
    <row r="1572" spans="1:7">
      <c r="A1572" s="533"/>
      <c r="B1572" s="1787"/>
      <c r="C1572" s="1788"/>
      <c r="D1572" s="533"/>
      <c r="E1572" s="533"/>
      <c r="F1572" s="533"/>
      <c r="G1572" s="533"/>
    </row>
    <row r="1573" spans="1:7">
      <c r="A1573" s="533"/>
      <c r="B1573" s="1787"/>
      <c r="C1573" s="1788"/>
      <c r="D1573" s="533"/>
      <c r="E1573" s="533"/>
      <c r="F1573" s="533"/>
      <c r="G1573" s="533"/>
    </row>
    <row r="1574" spans="1:7">
      <c r="A1574" s="533"/>
      <c r="B1574" s="1787"/>
      <c r="C1574" s="1788"/>
      <c r="D1574" s="533"/>
      <c r="E1574" s="533"/>
      <c r="F1574" s="533"/>
      <c r="G1574" s="533"/>
    </row>
    <row r="1575" spans="1:7">
      <c r="A1575" s="533"/>
      <c r="B1575" s="1787"/>
      <c r="C1575" s="1788"/>
      <c r="D1575" s="533"/>
      <c r="E1575" s="533"/>
      <c r="F1575" s="533"/>
      <c r="G1575" s="533"/>
    </row>
    <row r="1576" spans="1:7">
      <c r="A1576" s="533"/>
      <c r="B1576" s="1787"/>
      <c r="C1576" s="1788"/>
      <c r="D1576" s="533"/>
      <c r="E1576" s="533"/>
      <c r="F1576" s="533"/>
      <c r="G1576" s="533"/>
    </row>
    <row r="1577" spans="1:7">
      <c r="A1577" s="533"/>
      <c r="B1577" s="1787"/>
      <c r="C1577" s="1788"/>
      <c r="D1577" s="533"/>
      <c r="E1577" s="533"/>
      <c r="F1577" s="533"/>
      <c r="G1577" s="533"/>
    </row>
    <row r="1578" spans="1:7">
      <c r="A1578" s="533"/>
      <c r="B1578" s="1787"/>
      <c r="C1578" s="1788"/>
      <c r="D1578" s="533"/>
      <c r="E1578" s="533"/>
      <c r="F1578" s="533"/>
      <c r="G1578" s="533"/>
    </row>
    <row r="1579" spans="1:7">
      <c r="A1579" s="533"/>
      <c r="B1579" s="1787"/>
      <c r="C1579" s="1788"/>
      <c r="D1579" s="533"/>
      <c r="E1579" s="533"/>
      <c r="F1579" s="533"/>
      <c r="G1579" s="533"/>
    </row>
    <row r="1580" spans="1:7">
      <c r="A1580" s="533"/>
      <c r="B1580" s="1787"/>
      <c r="C1580" s="1788"/>
      <c r="D1580" s="533"/>
      <c r="E1580" s="533"/>
      <c r="F1580" s="533"/>
      <c r="G1580" s="533"/>
    </row>
    <row r="1581" spans="1:7">
      <c r="A1581" s="533"/>
      <c r="B1581" s="1787"/>
      <c r="C1581" s="1788"/>
      <c r="D1581" s="533"/>
      <c r="E1581" s="533"/>
      <c r="F1581" s="533"/>
      <c r="G1581" s="533"/>
    </row>
    <row r="1582" spans="1:7">
      <c r="A1582" s="533"/>
      <c r="B1582" s="1787"/>
      <c r="C1582" s="1788"/>
      <c r="D1582" s="533"/>
      <c r="E1582" s="533"/>
      <c r="F1582" s="533"/>
      <c r="G1582" s="533"/>
    </row>
    <row r="1583" spans="1:7">
      <c r="A1583" s="533"/>
      <c r="B1583" s="1787"/>
      <c r="C1583" s="1788"/>
      <c r="D1583" s="533"/>
      <c r="E1583" s="533"/>
      <c r="F1583" s="533"/>
      <c r="G1583" s="533"/>
    </row>
    <row r="1584" spans="1:7">
      <c r="A1584" s="533"/>
      <c r="B1584" s="1787"/>
      <c r="C1584" s="1788"/>
      <c r="D1584" s="533"/>
      <c r="E1584" s="533"/>
      <c r="F1584" s="533"/>
      <c r="G1584" s="533"/>
    </row>
    <row r="1585" spans="1:7">
      <c r="A1585" s="533"/>
      <c r="B1585" s="1787"/>
      <c r="C1585" s="1788"/>
      <c r="D1585" s="533"/>
      <c r="E1585" s="533"/>
      <c r="F1585" s="533"/>
      <c r="G1585" s="533"/>
    </row>
    <row r="1586" spans="1:7">
      <c r="A1586" s="533"/>
      <c r="B1586" s="1787"/>
      <c r="C1586" s="1788"/>
      <c r="D1586" s="533"/>
      <c r="E1586" s="533"/>
      <c r="F1586" s="533"/>
      <c r="G1586" s="533"/>
    </row>
    <row r="1587" spans="1:7">
      <c r="A1587" s="533"/>
      <c r="B1587" s="1787"/>
      <c r="C1587" s="1788"/>
      <c r="D1587" s="533"/>
      <c r="E1587" s="533"/>
      <c r="F1587" s="533"/>
      <c r="G1587" s="533"/>
    </row>
    <row r="1588" spans="1:7">
      <c r="A1588" s="533"/>
      <c r="B1588" s="1787"/>
      <c r="C1588" s="1788"/>
      <c r="D1588" s="533"/>
      <c r="E1588" s="533"/>
      <c r="F1588" s="533"/>
      <c r="G1588" s="533"/>
    </row>
    <row r="1589" spans="1:7">
      <c r="A1589" s="533"/>
      <c r="B1589" s="1787"/>
      <c r="C1589" s="1788"/>
      <c r="D1589" s="533"/>
      <c r="E1589" s="533"/>
      <c r="F1589" s="533"/>
      <c r="G1589" s="533"/>
    </row>
    <row r="1590" spans="1:7">
      <c r="A1590" s="533"/>
      <c r="B1590" s="1787"/>
      <c r="C1590" s="1788"/>
      <c r="D1590" s="533"/>
      <c r="E1590" s="533"/>
      <c r="F1590" s="533"/>
      <c r="G1590" s="533"/>
    </row>
    <row r="1591" spans="1:7">
      <c r="A1591" s="533"/>
      <c r="B1591" s="1787"/>
      <c r="C1591" s="1788"/>
      <c r="D1591" s="533"/>
      <c r="E1591" s="533"/>
      <c r="F1591" s="533"/>
      <c r="G1591" s="533"/>
    </row>
    <row r="1592" spans="1:7">
      <c r="A1592" s="533"/>
      <c r="B1592" s="1787"/>
      <c r="C1592" s="1788"/>
      <c r="D1592" s="533"/>
      <c r="E1592" s="533"/>
      <c r="F1592" s="533"/>
      <c r="G1592" s="533"/>
    </row>
    <row r="1593" spans="1:7">
      <c r="A1593" s="533"/>
      <c r="B1593" s="1787"/>
      <c r="C1593" s="1788"/>
      <c r="D1593" s="533"/>
      <c r="E1593" s="533"/>
      <c r="F1593" s="533"/>
      <c r="G1593" s="533"/>
    </row>
    <row r="1594" spans="1:7">
      <c r="A1594" s="533"/>
      <c r="B1594" s="1787"/>
      <c r="C1594" s="1788"/>
      <c r="D1594" s="533"/>
      <c r="E1594" s="533"/>
      <c r="F1594" s="533"/>
      <c r="G1594" s="533"/>
    </row>
    <row r="1595" spans="1:7">
      <c r="A1595" s="533"/>
      <c r="B1595" s="1787"/>
      <c r="C1595" s="1788"/>
      <c r="D1595" s="533"/>
      <c r="E1595" s="533"/>
      <c r="F1595" s="533"/>
      <c r="G1595" s="533"/>
    </row>
    <row r="1596" spans="1:7">
      <c r="A1596" s="533"/>
      <c r="B1596" s="1787"/>
      <c r="C1596" s="1788"/>
      <c r="D1596" s="533"/>
      <c r="E1596" s="533"/>
      <c r="F1596" s="533"/>
      <c r="G1596" s="533"/>
    </row>
    <row r="1597" spans="1:7">
      <c r="A1597" s="533"/>
      <c r="B1597" s="1787"/>
      <c r="C1597" s="1788"/>
      <c r="D1597" s="533"/>
      <c r="E1597" s="533"/>
      <c r="F1597" s="533"/>
      <c r="G1597" s="533"/>
    </row>
    <row r="1598" spans="1:7">
      <c r="A1598" s="533"/>
      <c r="B1598" s="1787"/>
      <c r="C1598" s="1788"/>
      <c r="D1598" s="533"/>
      <c r="E1598" s="533"/>
      <c r="F1598" s="533"/>
      <c r="G1598" s="533"/>
    </row>
    <row r="1599" spans="1:7">
      <c r="A1599" s="533"/>
      <c r="B1599" s="1787"/>
      <c r="C1599" s="1788"/>
      <c r="D1599" s="533"/>
      <c r="E1599" s="533"/>
      <c r="F1599" s="533"/>
      <c r="G1599" s="533"/>
    </row>
    <row r="1600" spans="1:7">
      <c r="A1600" s="533"/>
      <c r="B1600" s="1787"/>
      <c r="C1600" s="1788"/>
      <c r="D1600" s="533"/>
      <c r="E1600" s="533"/>
      <c r="F1600" s="533"/>
      <c r="G1600" s="533"/>
    </row>
    <row r="1601" spans="1:7">
      <c r="A1601" s="533"/>
      <c r="B1601" s="1787"/>
      <c r="C1601" s="1788"/>
      <c r="D1601" s="533"/>
      <c r="E1601" s="533"/>
      <c r="F1601" s="533"/>
      <c r="G1601" s="533"/>
    </row>
    <row r="1602" spans="1:7">
      <c r="A1602" s="533"/>
      <c r="B1602" s="1787"/>
      <c r="C1602" s="1788"/>
      <c r="D1602" s="533"/>
      <c r="E1602" s="533"/>
      <c r="F1602" s="533"/>
      <c r="G1602" s="533"/>
    </row>
    <row r="1603" spans="1:7">
      <c r="A1603" s="533"/>
      <c r="B1603" s="1787"/>
      <c r="C1603" s="1788"/>
      <c r="D1603" s="533"/>
      <c r="E1603" s="533"/>
      <c r="F1603" s="533"/>
      <c r="G1603" s="533"/>
    </row>
    <row r="1604" spans="1:7">
      <c r="A1604" s="533"/>
      <c r="B1604" s="1787"/>
      <c r="C1604" s="1788"/>
      <c r="D1604" s="533"/>
      <c r="E1604" s="533"/>
      <c r="F1604" s="533"/>
      <c r="G1604" s="533"/>
    </row>
    <row r="1605" spans="1:7">
      <c r="A1605" s="533"/>
      <c r="B1605" s="1787"/>
      <c r="C1605" s="1788"/>
      <c r="D1605" s="533"/>
      <c r="E1605" s="533"/>
      <c r="F1605" s="533"/>
      <c r="G1605" s="533"/>
    </row>
    <row r="1606" spans="1:7">
      <c r="A1606" s="533"/>
      <c r="B1606" s="1787"/>
      <c r="C1606" s="1788"/>
      <c r="D1606" s="533"/>
      <c r="E1606" s="533"/>
      <c r="F1606" s="533"/>
      <c r="G1606" s="533"/>
    </row>
    <row r="1607" spans="1:7">
      <c r="A1607" s="533"/>
      <c r="B1607" s="1787"/>
      <c r="C1607" s="1788"/>
      <c r="D1607" s="533"/>
      <c r="E1607" s="533"/>
      <c r="F1607" s="533"/>
      <c r="G1607" s="533"/>
    </row>
    <row r="1608" spans="1:7">
      <c r="A1608" s="533"/>
      <c r="B1608" s="1787"/>
      <c r="C1608" s="1788"/>
      <c r="D1608" s="533"/>
      <c r="E1608" s="533"/>
      <c r="F1608" s="533"/>
      <c r="G1608" s="533"/>
    </row>
    <row r="1609" spans="1:7">
      <c r="A1609" s="533"/>
      <c r="B1609" s="1787"/>
      <c r="C1609" s="1788"/>
      <c r="D1609" s="533"/>
      <c r="E1609" s="533"/>
      <c r="F1609" s="533"/>
      <c r="G1609" s="533"/>
    </row>
    <row r="1610" spans="1:7">
      <c r="A1610" s="533"/>
      <c r="B1610" s="1787"/>
      <c r="C1610" s="1788"/>
      <c r="D1610" s="533"/>
      <c r="E1610" s="533"/>
      <c r="F1610" s="533"/>
      <c r="G1610" s="533"/>
    </row>
    <row r="1611" spans="1:7">
      <c r="A1611" s="533"/>
      <c r="B1611" s="1787"/>
      <c r="C1611" s="1788"/>
      <c r="D1611" s="533"/>
      <c r="E1611" s="533"/>
      <c r="F1611" s="533"/>
      <c r="G1611" s="533"/>
    </row>
    <row r="1612" spans="1:7">
      <c r="A1612" s="533"/>
      <c r="B1612" s="1787"/>
      <c r="C1612" s="1788"/>
      <c r="D1612" s="533"/>
      <c r="E1612" s="533"/>
      <c r="F1612" s="533"/>
      <c r="G1612" s="533"/>
    </row>
    <row r="1613" spans="1:7">
      <c r="A1613" s="533"/>
      <c r="B1613" s="1787"/>
      <c r="C1613" s="1788"/>
      <c r="D1613" s="533"/>
      <c r="E1613" s="533"/>
      <c r="F1613" s="533"/>
      <c r="G1613" s="533"/>
    </row>
    <row r="1614" spans="1:7">
      <c r="A1614" s="533"/>
      <c r="B1614" s="1787"/>
      <c r="C1614" s="1788"/>
      <c r="D1614" s="533"/>
      <c r="E1614" s="533"/>
      <c r="F1614" s="533"/>
      <c r="G1614" s="533"/>
    </row>
    <row r="1615" spans="1:7">
      <c r="A1615" s="533"/>
      <c r="B1615" s="1787"/>
      <c r="C1615" s="1788"/>
      <c r="D1615" s="533"/>
      <c r="E1615" s="533"/>
      <c r="F1615" s="533"/>
      <c r="G1615" s="533"/>
    </row>
    <row r="1616" spans="1:7">
      <c r="A1616" s="533"/>
      <c r="B1616" s="1787"/>
      <c r="C1616" s="1788"/>
      <c r="D1616" s="533"/>
      <c r="E1616" s="533"/>
      <c r="F1616" s="533"/>
      <c r="G1616" s="533"/>
    </row>
    <row r="1617" spans="1:7">
      <c r="A1617" s="533"/>
      <c r="B1617" s="1787"/>
      <c r="C1617" s="1788"/>
      <c r="D1617" s="533"/>
      <c r="E1617" s="533"/>
      <c r="F1617" s="533"/>
      <c r="G1617" s="533"/>
    </row>
    <row r="1618" spans="1:7">
      <c r="A1618" s="533"/>
      <c r="B1618" s="1787"/>
      <c r="C1618" s="1788"/>
      <c r="D1618" s="533"/>
      <c r="E1618" s="533"/>
      <c r="F1618" s="533"/>
      <c r="G1618" s="533"/>
    </row>
    <row r="1619" spans="1:7">
      <c r="A1619" s="533"/>
      <c r="B1619" s="1787"/>
      <c r="C1619" s="1788"/>
      <c r="D1619" s="533"/>
      <c r="E1619" s="533"/>
      <c r="F1619" s="533"/>
      <c r="G1619" s="533"/>
    </row>
    <row r="1620" spans="1:7">
      <c r="A1620" s="533"/>
      <c r="B1620" s="1787"/>
      <c r="C1620" s="1788"/>
      <c r="D1620" s="533"/>
      <c r="E1620" s="533"/>
      <c r="F1620" s="533"/>
      <c r="G1620" s="533"/>
    </row>
    <row r="1621" spans="1:7">
      <c r="A1621" s="533"/>
      <c r="B1621" s="1787"/>
      <c r="C1621" s="1788"/>
      <c r="D1621" s="533"/>
      <c r="E1621" s="533"/>
      <c r="F1621" s="533"/>
      <c r="G1621" s="533"/>
    </row>
    <row r="1622" spans="1:7">
      <c r="A1622" s="533"/>
      <c r="B1622" s="1787"/>
      <c r="C1622" s="1788"/>
      <c r="D1622" s="533"/>
      <c r="E1622" s="533"/>
      <c r="F1622" s="533"/>
      <c r="G1622" s="533"/>
    </row>
    <row r="1623" spans="1:7">
      <c r="A1623" s="533"/>
      <c r="B1623" s="1787"/>
      <c r="C1623" s="1788"/>
      <c r="D1623" s="533"/>
      <c r="E1623" s="533"/>
      <c r="F1623" s="533"/>
      <c r="G1623" s="533"/>
    </row>
    <row r="1624" spans="1:7">
      <c r="A1624" s="533"/>
      <c r="B1624" s="1787"/>
      <c r="C1624" s="1788"/>
      <c r="D1624" s="533"/>
      <c r="E1624" s="533"/>
      <c r="F1624" s="533"/>
      <c r="G1624" s="533"/>
    </row>
    <row r="1625" spans="1:7">
      <c r="A1625" s="533"/>
      <c r="B1625" s="1787"/>
      <c r="C1625" s="1788"/>
      <c r="D1625" s="533"/>
      <c r="E1625" s="533"/>
      <c r="F1625" s="533"/>
      <c r="G1625" s="533"/>
    </row>
    <row r="1626" spans="1:7">
      <c r="A1626" s="533"/>
      <c r="B1626" s="1787"/>
      <c r="C1626" s="1788"/>
      <c r="D1626" s="533"/>
      <c r="E1626" s="533"/>
      <c r="F1626" s="533"/>
      <c r="G1626" s="533"/>
    </row>
    <row r="1627" spans="1:7">
      <c r="A1627" s="533"/>
      <c r="B1627" s="1787"/>
      <c r="C1627" s="1788"/>
      <c r="D1627" s="533"/>
      <c r="E1627" s="533"/>
      <c r="F1627" s="533"/>
      <c r="G1627" s="533"/>
    </row>
    <row r="1628" spans="1:7">
      <c r="A1628" s="533"/>
      <c r="B1628" s="1787"/>
      <c r="C1628" s="1788"/>
      <c r="D1628" s="533"/>
      <c r="E1628" s="533"/>
      <c r="F1628" s="533"/>
      <c r="G1628" s="533"/>
    </row>
    <row r="1629" spans="1:7">
      <c r="A1629" s="533"/>
      <c r="B1629" s="1787"/>
      <c r="C1629" s="1788"/>
      <c r="D1629" s="533"/>
      <c r="E1629" s="533"/>
      <c r="F1629" s="533"/>
      <c r="G1629" s="533"/>
    </row>
    <row r="1630" spans="1:7">
      <c r="A1630" s="533"/>
      <c r="B1630" s="1787"/>
      <c r="C1630" s="1788"/>
      <c r="D1630" s="533"/>
      <c r="E1630" s="533"/>
      <c r="F1630" s="533"/>
      <c r="G1630" s="533"/>
    </row>
    <row r="1631" spans="1:7">
      <c r="A1631" s="533"/>
      <c r="B1631" s="1787"/>
      <c r="C1631" s="1788"/>
      <c r="D1631" s="533"/>
      <c r="E1631" s="533"/>
      <c r="F1631" s="533"/>
      <c r="G1631" s="533"/>
    </row>
    <row r="1632" spans="1:7">
      <c r="A1632" s="533"/>
      <c r="B1632" s="1787"/>
      <c r="C1632" s="1788"/>
      <c r="D1632" s="533"/>
      <c r="E1632" s="533"/>
      <c r="F1632" s="533"/>
      <c r="G1632" s="533"/>
    </row>
    <row r="1633" spans="1:7">
      <c r="A1633" s="533"/>
      <c r="B1633" s="1787"/>
      <c r="C1633" s="1788"/>
      <c r="D1633" s="533"/>
      <c r="E1633" s="533"/>
      <c r="F1633" s="533"/>
      <c r="G1633" s="533"/>
    </row>
    <row r="1634" spans="1:7">
      <c r="A1634" s="533"/>
      <c r="B1634" s="1787"/>
      <c r="C1634" s="1788"/>
      <c r="D1634" s="533"/>
      <c r="E1634" s="533"/>
      <c r="F1634" s="533"/>
      <c r="G1634" s="533"/>
    </row>
    <row r="1635" spans="1:7">
      <c r="A1635" s="533"/>
      <c r="B1635" s="1787"/>
      <c r="C1635" s="1788"/>
      <c r="D1635" s="533"/>
      <c r="E1635" s="533"/>
      <c r="F1635" s="533"/>
      <c r="G1635" s="533"/>
    </row>
    <row r="1636" spans="1:7">
      <c r="A1636" s="533"/>
      <c r="B1636" s="1787"/>
      <c r="C1636" s="1788"/>
      <c r="D1636" s="533"/>
      <c r="E1636" s="533"/>
      <c r="F1636" s="533"/>
      <c r="G1636" s="533"/>
    </row>
    <row r="1637" spans="1:7">
      <c r="A1637" s="533"/>
      <c r="B1637" s="1787"/>
      <c r="C1637" s="1788"/>
      <c r="D1637" s="533"/>
      <c r="E1637" s="533"/>
      <c r="F1637" s="533"/>
      <c r="G1637" s="533"/>
    </row>
    <row r="1638" spans="1:7">
      <c r="A1638" s="533"/>
      <c r="B1638" s="1787"/>
      <c r="C1638" s="1788"/>
      <c r="D1638" s="533"/>
      <c r="E1638" s="533"/>
      <c r="F1638" s="533"/>
      <c r="G1638" s="533"/>
    </row>
    <row r="1639" spans="1:7">
      <c r="A1639" s="533"/>
      <c r="B1639" s="1787"/>
      <c r="C1639" s="1788"/>
      <c r="D1639" s="533"/>
      <c r="E1639" s="533"/>
      <c r="F1639" s="533"/>
      <c r="G1639" s="533"/>
    </row>
    <row r="1640" spans="1:7">
      <c r="A1640" s="533"/>
      <c r="B1640" s="1787"/>
      <c r="C1640" s="1788"/>
      <c r="D1640" s="533"/>
      <c r="E1640" s="533"/>
      <c r="F1640" s="533"/>
      <c r="G1640" s="533"/>
    </row>
    <row r="1641" spans="1:7">
      <c r="A1641" s="533"/>
      <c r="B1641" s="1787"/>
      <c r="C1641" s="1788"/>
      <c r="D1641" s="533"/>
      <c r="E1641" s="533"/>
      <c r="F1641" s="533"/>
      <c r="G1641" s="533"/>
    </row>
    <row r="1642" spans="1:7">
      <c r="A1642" s="533"/>
      <c r="B1642" s="1787"/>
      <c r="C1642" s="1788"/>
      <c r="D1642" s="533"/>
      <c r="E1642" s="533"/>
      <c r="F1642" s="533"/>
      <c r="G1642" s="533"/>
    </row>
    <row r="1643" spans="1:7">
      <c r="A1643" s="533"/>
      <c r="B1643" s="1787"/>
      <c r="C1643" s="1788"/>
      <c r="D1643" s="533"/>
      <c r="E1643" s="533"/>
      <c r="F1643" s="533"/>
      <c r="G1643" s="533"/>
    </row>
    <row r="1644" spans="1:7">
      <c r="A1644" s="533"/>
      <c r="B1644" s="1787"/>
      <c r="C1644" s="1788"/>
      <c r="D1644" s="533"/>
      <c r="E1644" s="533"/>
      <c r="F1644" s="533"/>
      <c r="G1644" s="533"/>
    </row>
    <row r="1645" spans="1:7">
      <c r="A1645" s="533"/>
      <c r="B1645" s="1787"/>
      <c r="C1645" s="1788"/>
      <c r="D1645" s="533"/>
      <c r="E1645" s="533"/>
      <c r="F1645" s="533"/>
      <c r="G1645" s="533"/>
    </row>
    <row r="1646" spans="1:7">
      <c r="A1646" s="533"/>
      <c r="B1646" s="1787"/>
      <c r="C1646" s="1788"/>
      <c r="D1646" s="533"/>
      <c r="E1646" s="533"/>
      <c r="F1646" s="533"/>
      <c r="G1646" s="533"/>
    </row>
    <row r="1647" spans="1:7">
      <c r="A1647" s="533"/>
      <c r="B1647" s="1787"/>
      <c r="C1647" s="1788"/>
      <c r="D1647" s="533"/>
      <c r="E1647" s="533"/>
      <c r="F1647" s="533"/>
      <c r="G1647" s="533"/>
    </row>
    <row r="1648" spans="1:7">
      <c r="A1648" s="533"/>
      <c r="B1648" s="1787"/>
      <c r="C1648" s="1788"/>
      <c r="D1648" s="533"/>
      <c r="E1648" s="533"/>
      <c r="F1648" s="533"/>
      <c r="G1648" s="533"/>
    </row>
    <row r="1649" spans="1:7">
      <c r="A1649" s="533"/>
      <c r="B1649" s="1787"/>
      <c r="C1649" s="1788"/>
      <c r="D1649" s="533"/>
      <c r="E1649" s="533"/>
      <c r="F1649" s="533"/>
      <c r="G1649" s="533"/>
    </row>
    <row r="1650" spans="1:7">
      <c r="A1650" s="533"/>
      <c r="B1650" s="1787"/>
      <c r="C1650" s="1788"/>
      <c r="D1650" s="533"/>
      <c r="E1650" s="533"/>
      <c r="F1650" s="533"/>
      <c r="G1650" s="533"/>
    </row>
    <row r="1651" spans="1:7">
      <c r="A1651" s="533"/>
      <c r="B1651" s="1787"/>
      <c r="C1651" s="1788"/>
      <c r="D1651" s="533"/>
      <c r="E1651" s="533"/>
      <c r="F1651" s="533"/>
      <c r="G1651" s="533"/>
    </row>
    <row r="1652" spans="1:7">
      <c r="A1652" s="533"/>
      <c r="B1652" s="1787"/>
      <c r="C1652" s="1788"/>
      <c r="D1652" s="533"/>
      <c r="E1652" s="533"/>
      <c r="F1652" s="533"/>
      <c r="G1652" s="533"/>
    </row>
    <row r="1653" spans="1:7">
      <c r="A1653" s="533"/>
      <c r="B1653" s="1787"/>
      <c r="C1653" s="1788"/>
      <c r="D1653" s="533"/>
      <c r="E1653" s="533"/>
      <c r="F1653" s="533"/>
      <c r="G1653" s="533"/>
    </row>
    <row r="1654" spans="1:7">
      <c r="A1654" s="533"/>
      <c r="B1654" s="1787"/>
      <c r="C1654" s="1788"/>
      <c r="D1654" s="533"/>
      <c r="E1654" s="533"/>
      <c r="F1654" s="533"/>
      <c r="G1654" s="533"/>
    </row>
    <row r="1655" spans="1:7">
      <c r="A1655" s="533"/>
      <c r="B1655" s="1787"/>
      <c r="C1655" s="1788"/>
      <c r="D1655" s="533"/>
      <c r="E1655" s="533"/>
      <c r="F1655" s="533"/>
      <c r="G1655" s="533"/>
    </row>
    <row r="1656" spans="1:7">
      <c r="A1656" s="533"/>
      <c r="B1656" s="1787"/>
      <c r="C1656" s="1788"/>
      <c r="D1656" s="533"/>
      <c r="E1656" s="533"/>
      <c r="F1656" s="533"/>
      <c r="G1656" s="533"/>
    </row>
    <row r="1657" spans="1:7">
      <c r="A1657" s="533"/>
      <c r="B1657" s="1787"/>
      <c r="C1657" s="1788"/>
      <c r="D1657" s="533"/>
      <c r="E1657" s="533"/>
      <c r="F1657" s="533"/>
      <c r="G1657" s="533"/>
    </row>
    <row r="1658" spans="1:7">
      <c r="A1658" s="533"/>
      <c r="B1658" s="1787"/>
      <c r="C1658" s="1788"/>
      <c r="D1658" s="533"/>
      <c r="E1658" s="533"/>
      <c r="F1658" s="533"/>
      <c r="G1658" s="533"/>
    </row>
    <row r="1659" spans="1:7">
      <c r="A1659" s="533"/>
      <c r="B1659" s="1787"/>
      <c r="C1659" s="1788"/>
      <c r="D1659" s="533"/>
      <c r="E1659" s="533"/>
      <c r="F1659" s="533"/>
      <c r="G1659" s="533"/>
    </row>
    <row r="1660" spans="1:7">
      <c r="A1660" s="533"/>
      <c r="B1660" s="1787"/>
      <c r="C1660" s="1788"/>
      <c r="D1660" s="533"/>
      <c r="E1660" s="533"/>
      <c r="F1660" s="533"/>
      <c r="G1660" s="533"/>
    </row>
    <row r="1661" spans="1:7">
      <c r="A1661" s="533"/>
      <c r="B1661" s="1787"/>
      <c r="C1661" s="1788"/>
      <c r="D1661" s="533"/>
      <c r="E1661" s="533"/>
      <c r="F1661" s="533"/>
      <c r="G1661" s="533"/>
    </row>
    <row r="1662" spans="1:7">
      <c r="A1662" s="533"/>
      <c r="B1662" s="1787"/>
      <c r="C1662" s="1788"/>
      <c r="D1662" s="533"/>
      <c r="E1662" s="533"/>
      <c r="F1662" s="533"/>
      <c r="G1662" s="533"/>
    </row>
    <row r="1663" spans="1:7">
      <c r="A1663" s="533"/>
      <c r="B1663" s="1787"/>
      <c r="C1663" s="1788"/>
      <c r="D1663" s="533"/>
      <c r="E1663" s="533"/>
      <c r="F1663" s="533"/>
      <c r="G1663" s="533"/>
    </row>
    <row r="1664" spans="1:7">
      <c r="A1664" s="533"/>
      <c r="B1664" s="1787"/>
      <c r="C1664" s="1788"/>
      <c r="D1664" s="533"/>
      <c r="E1664" s="533"/>
      <c r="F1664" s="533"/>
      <c r="G1664" s="533"/>
    </row>
    <row r="1665" spans="1:7">
      <c r="A1665" s="533"/>
      <c r="B1665" s="1787"/>
      <c r="C1665" s="1788"/>
      <c r="D1665" s="533"/>
      <c r="E1665" s="533"/>
      <c r="F1665" s="533"/>
      <c r="G1665" s="533"/>
    </row>
    <row r="1666" spans="1:7">
      <c r="A1666" s="533"/>
      <c r="B1666" s="1787"/>
      <c r="C1666" s="1788"/>
      <c r="D1666" s="533"/>
      <c r="E1666" s="533"/>
      <c r="F1666" s="533"/>
      <c r="G1666" s="533"/>
    </row>
    <row r="1667" spans="1:7">
      <c r="A1667" s="533"/>
      <c r="B1667" s="1787"/>
      <c r="C1667" s="1788"/>
      <c r="D1667" s="533"/>
      <c r="E1667" s="533"/>
      <c r="F1667" s="533"/>
      <c r="G1667" s="533"/>
    </row>
    <row r="1668" spans="1:7">
      <c r="A1668" s="533"/>
      <c r="B1668" s="1787"/>
      <c r="C1668" s="1788"/>
      <c r="D1668" s="533"/>
      <c r="E1668" s="533"/>
      <c r="F1668" s="533"/>
      <c r="G1668" s="533"/>
    </row>
    <row r="1669" spans="1:7">
      <c r="A1669" s="533"/>
      <c r="B1669" s="1787"/>
      <c r="C1669" s="1788"/>
      <c r="D1669" s="533"/>
      <c r="E1669" s="533"/>
      <c r="F1669" s="533"/>
      <c r="G1669" s="533"/>
    </row>
    <row r="1670" spans="1:7">
      <c r="A1670" s="533"/>
      <c r="B1670" s="1787"/>
      <c r="C1670" s="1788"/>
      <c r="D1670" s="533"/>
      <c r="E1670" s="533"/>
      <c r="F1670" s="533"/>
      <c r="G1670" s="533"/>
    </row>
    <row r="1671" spans="1:7">
      <c r="A1671" s="533"/>
      <c r="B1671" s="1787"/>
      <c r="C1671" s="1788"/>
      <c r="D1671" s="533"/>
      <c r="E1671" s="533"/>
      <c r="F1671" s="533"/>
      <c r="G1671" s="533"/>
    </row>
    <row r="1672" spans="1:7">
      <c r="A1672" s="533"/>
      <c r="B1672" s="1787"/>
      <c r="C1672" s="1788"/>
      <c r="D1672" s="533"/>
      <c r="E1672" s="533"/>
      <c r="F1672" s="533"/>
      <c r="G1672" s="533"/>
    </row>
    <row r="1673" spans="1:7">
      <c r="A1673" s="533"/>
      <c r="B1673" s="1787"/>
      <c r="C1673" s="1788"/>
      <c r="D1673" s="533"/>
      <c r="E1673" s="533"/>
      <c r="F1673" s="533"/>
      <c r="G1673" s="533"/>
    </row>
    <row r="1674" spans="1:7">
      <c r="A1674" s="533"/>
      <c r="B1674" s="1787"/>
      <c r="C1674" s="1788"/>
      <c r="D1674" s="533"/>
      <c r="E1674" s="533"/>
      <c r="F1674" s="533"/>
      <c r="G1674" s="533"/>
    </row>
    <row r="1675" spans="1:7">
      <c r="A1675" s="533"/>
      <c r="B1675" s="1787"/>
      <c r="C1675" s="1788"/>
      <c r="D1675" s="533"/>
      <c r="E1675" s="533"/>
      <c r="F1675" s="533"/>
      <c r="G1675" s="533"/>
    </row>
    <row r="1676" spans="1:7">
      <c r="A1676" s="533"/>
      <c r="B1676" s="1787"/>
      <c r="C1676" s="1788"/>
      <c r="D1676" s="533"/>
      <c r="E1676" s="533"/>
      <c r="F1676" s="533"/>
      <c r="G1676" s="533"/>
    </row>
    <row r="1677" spans="1:7">
      <c r="A1677" s="533"/>
      <c r="B1677" s="1787"/>
      <c r="C1677" s="1788"/>
      <c r="D1677" s="533"/>
      <c r="E1677" s="533"/>
      <c r="F1677" s="533"/>
      <c r="G1677" s="533"/>
    </row>
    <row r="1678" spans="1:7">
      <c r="A1678" s="533"/>
      <c r="B1678" s="1787"/>
      <c r="C1678" s="1788"/>
      <c r="D1678" s="533"/>
      <c r="E1678" s="533"/>
      <c r="F1678" s="533"/>
      <c r="G1678" s="533"/>
    </row>
    <row r="1679" spans="1:7">
      <c r="A1679" s="533"/>
      <c r="B1679" s="1787"/>
      <c r="C1679" s="1788"/>
      <c r="D1679" s="533"/>
      <c r="E1679" s="533"/>
      <c r="F1679" s="533"/>
      <c r="G1679" s="533"/>
    </row>
    <row r="1680" spans="1:7">
      <c r="A1680" s="533"/>
      <c r="B1680" s="1787"/>
      <c r="C1680" s="1788"/>
      <c r="D1680" s="533"/>
      <c r="E1680" s="533"/>
      <c r="F1680" s="533"/>
      <c r="G1680" s="533"/>
    </row>
    <row r="1681" spans="1:7">
      <c r="A1681" s="533"/>
      <c r="B1681" s="1787"/>
      <c r="C1681" s="1788"/>
      <c r="D1681" s="533"/>
      <c r="E1681" s="533"/>
      <c r="F1681" s="533"/>
      <c r="G1681" s="533"/>
    </row>
    <row r="1682" spans="1:7">
      <c r="A1682" s="533"/>
      <c r="B1682" s="1787"/>
      <c r="C1682" s="1788"/>
      <c r="D1682" s="533"/>
      <c r="E1682" s="533"/>
      <c r="F1682" s="533"/>
      <c r="G1682" s="533"/>
    </row>
    <row r="1683" spans="1:7">
      <c r="A1683" s="533"/>
      <c r="B1683" s="1787"/>
      <c r="C1683" s="1788"/>
      <c r="D1683" s="533"/>
      <c r="E1683" s="533"/>
      <c r="F1683" s="533"/>
      <c r="G1683" s="533"/>
    </row>
    <row r="1684" spans="1:7">
      <c r="A1684" s="533"/>
      <c r="B1684" s="1787"/>
      <c r="C1684" s="1788"/>
      <c r="D1684" s="533"/>
      <c r="E1684" s="533"/>
      <c r="F1684" s="533"/>
      <c r="G1684" s="533"/>
    </row>
    <row r="1685" spans="1:7">
      <c r="A1685" s="533"/>
      <c r="B1685" s="1787"/>
      <c r="C1685" s="1788"/>
      <c r="D1685" s="533"/>
      <c r="E1685" s="533"/>
      <c r="F1685" s="533"/>
      <c r="G1685" s="533"/>
    </row>
    <row r="1686" spans="1:7">
      <c r="A1686" s="533"/>
      <c r="B1686" s="1787"/>
      <c r="C1686" s="1788"/>
      <c r="D1686" s="533"/>
      <c r="E1686" s="533"/>
      <c r="F1686" s="533"/>
      <c r="G1686" s="533"/>
    </row>
    <row r="1687" spans="1:7">
      <c r="A1687" s="533"/>
      <c r="B1687" s="1787"/>
      <c r="C1687" s="1788"/>
      <c r="D1687" s="533"/>
      <c r="E1687" s="533"/>
      <c r="F1687" s="533"/>
      <c r="G1687" s="533"/>
    </row>
    <row r="1688" spans="1:7">
      <c r="A1688" s="533"/>
      <c r="B1688" s="1787"/>
      <c r="C1688" s="1788"/>
      <c r="D1688" s="533"/>
      <c r="E1688" s="533"/>
      <c r="F1688" s="533"/>
      <c r="G1688" s="533"/>
    </row>
    <row r="1689" spans="1:7">
      <c r="A1689" s="533"/>
      <c r="B1689" s="1787"/>
      <c r="C1689" s="1788"/>
      <c r="D1689" s="533"/>
      <c r="E1689" s="533"/>
      <c r="F1689" s="533"/>
      <c r="G1689" s="533"/>
    </row>
    <row r="1690" spans="1:7">
      <c r="A1690" s="533"/>
      <c r="B1690" s="1787"/>
      <c r="C1690" s="1788"/>
      <c r="D1690" s="533"/>
      <c r="E1690" s="533"/>
      <c r="F1690" s="533"/>
      <c r="G1690" s="533"/>
    </row>
    <row r="1691" spans="1:7">
      <c r="A1691" s="533"/>
      <c r="B1691" s="1787"/>
      <c r="C1691" s="1788"/>
      <c r="D1691" s="533"/>
      <c r="E1691" s="533"/>
      <c r="F1691" s="533"/>
      <c r="G1691" s="533"/>
    </row>
    <row r="1692" spans="1:7">
      <c r="A1692" s="533"/>
      <c r="B1692" s="1787"/>
      <c r="C1692" s="1788"/>
      <c r="D1692" s="533"/>
      <c r="E1692" s="533"/>
      <c r="F1692" s="533"/>
      <c r="G1692" s="533"/>
    </row>
    <row r="1693" spans="1:7">
      <c r="A1693" s="533"/>
      <c r="B1693" s="1787"/>
      <c r="C1693" s="1788"/>
      <c r="D1693" s="533"/>
      <c r="E1693" s="533"/>
      <c r="F1693" s="533"/>
      <c r="G1693" s="533"/>
    </row>
    <row r="1694" spans="1:7">
      <c r="A1694" s="533"/>
      <c r="B1694" s="1787"/>
      <c r="C1694" s="1788"/>
      <c r="D1694" s="533"/>
      <c r="E1694" s="533"/>
      <c r="F1694" s="533"/>
      <c r="G1694" s="533"/>
    </row>
    <row r="1695" spans="1:7">
      <c r="A1695" s="533"/>
      <c r="B1695" s="1787"/>
      <c r="C1695" s="1788"/>
      <c r="D1695" s="533"/>
      <c r="E1695" s="533"/>
      <c r="F1695" s="533"/>
      <c r="G1695" s="533"/>
    </row>
    <row r="1696" spans="1:7">
      <c r="A1696" s="533"/>
      <c r="B1696" s="1787"/>
      <c r="C1696" s="1788"/>
      <c r="D1696" s="533"/>
      <c r="E1696" s="533"/>
      <c r="F1696" s="533"/>
      <c r="G1696" s="533"/>
    </row>
    <row r="1697" spans="1:7">
      <c r="A1697" s="533"/>
      <c r="B1697" s="1787"/>
      <c r="C1697" s="1788"/>
      <c r="D1697" s="533"/>
      <c r="E1697" s="533"/>
      <c r="F1697" s="533"/>
      <c r="G1697" s="533"/>
    </row>
    <row r="1698" spans="1:7">
      <c r="A1698" s="533"/>
      <c r="B1698" s="1787"/>
      <c r="C1698" s="1788"/>
      <c r="D1698" s="533"/>
      <c r="E1698" s="533"/>
      <c r="F1698" s="533"/>
      <c r="G1698" s="533"/>
    </row>
    <row r="1699" spans="1:7">
      <c r="A1699" s="533"/>
      <c r="B1699" s="1787"/>
      <c r="C1699" s="1788"/>
      <c r="D1699" s="533"/>
      <c r="E1699" s="533"/>
      <c r="F1699" s="533"/>
      <c r="G1699" s="533"/>
    </row>
    <row r="1700" spans="1:7">
      <c r="A1700" s="533"/>
      <c r="B1700" s="1787"/>
      <c r="C1700" s="1788"/>
      <c r="D1700" s="533"/>
      <c r="E1700" s="533"/>
      <c r="F1700" s="533"/>
      <c r="G1700" s="533"/>
    </row>
    <row r="1701" spans="1:7">
      <c r="A1701" s="533"/>
      <c r="B1701" s="1787"/>
      <c r="C1701" s="1788"/>
      <c r="D1701" s="533"/>
      <c r="E1701" s="533"/>
      <c r="F1701" s="533"/>
      <c r="G1701" s="533"/>
    </row>
    <row r="1702" spans="1:7">
      <c r="A1702" s="533"/>
      <c r="B1702" s="1787"/>
      <c r="C1702" s="1788"/>
      <c r="D1702" s="533"/>
      <c r="E1702" s="533"/>
      <c r="F1702" s="533"/>
      <c r="G1702" s="533"/>
    </row>
    <row r="1703" spans="1:7">
      <c r="A1703" s="533"/>
      <c r="B1703" s="1787"/>
      <c r="C1703" s="1788"/>
      <c r="D1703" s="533"/>
      <c r="E1703" s="533"/>
      <c r="F1703" s="533"/>
      <c r="G1703" s="533"/>
    </row>
    <row r="1704" spans="1:7">
      <c r="A1704" s="533"/>
      <c r="B1704" s="1787"/>
      <c r="C1704" s="1788"/>
      <c r="D1704" s="533"/>
      <c r="E1704" s="533"/>
      <c r="F1704" s="533"/>
      <c r="G1704" s="533"/>
    </row>
    <row r="1705" spans="1:7">
      <c r="A1705" s="533"/>
      <c r="B1705" s="1787"/>
      <c r="C1705" s="1788"/>
      <c r="D1705" s="533"/>
      <c r="E1705" s="533"/>
      <c r="F1705" s="533"/>
      <c r="G1705" s="533"/>
    </row>
    <row r="1706" spans="1:7">
      <c r="A1706" s="533"/>
      <c r="B1706" s="1787"/>
      <c r="C1706" s="1788"/>
      <c r="D1706" s="533"/>
      <c r="E1706" s="533"/>
      <c r="F1706" s="533"/>
      <c r="G1706" s="533"/>
    </row>
    <row r="1707" spans="1:7">
      <c r="A1707" s="533"/>
      <c r="B1707" s="1787"/>
      <c r="C1707" s="1788"/>
      <c r="D1707" s="533"/>
      <c r="E1707" s="533"/>
      <c r="F1707" s="533"/>
      <c r="G1707" s="533"/>
    </row>
    <row r="1708" spans="1:7">
      <c r="A1708" s="533"/>
      <c r="B1708" s="1787"/>
      <c r="C1708" s="1788"/>
      <c r="D1708" s="533"/>
      <c r="E1708" s="533"/>
      <c r="F1708" s="533"/>
      <c r="G1708" s="533"/>
    </row>
    <row r="1709" spans="1:7">
      <c r="A1709" s="533"/>
      <c r="B1709" s="1787"/>
      <c r="C1709" s="1788"/>
      <c r="D1709" s="533"/>
      <c r="E1709" s="533"/>
      <c r="F1709" s="533"/>
      <c r="G1709" s="533"/>
    </row>
    <row r="1710" spans="1:7">
      <c r="A1710" s="533"/>
      <c r="B1710" s="1787"/>
      <c r="C1710" s="1788"/>
      <c r="D1710" s="533"/>
      <c r="E1710" s="533"/>
      <c r="F1710" s="533"/>
      <c r="G1710" s="533"/>
    </row>
    <row r="1711" spans="1:7">
      <c r="A1711" s="533"/>
      <c r="B1711" s="1787"/>
      <c r="C1711" s="1788"/>
      <c r="D1711" s="533"/>
      <c r="E1711" s="533"/>
      <c r="F1711" s="533"/>
      <c r="G1711" s="533"/>
    </row>
    <row r="1712" spans="1:7">
      <c r="A1712" s="533"/>
      <c r="B1712" s="1787"/>
      <c r="C1712" s="1788"/>
      <c r="D1712" s="533"/>
      <c r="E1712" s="533"/>
      <c r="F1712" s="533"/>
      <c r="G1712" s="533"/>
    </row>
    <row r="1713" spans="1:7">
      <c r="A1713" s="533"/>
      <c r="B1713" s="1787"/>
      <c r="C1713" s="1788"/>
      <c r="D1713" s="533"/>
      <c r="E1713" s="533"/>
      <c r="F1713" s="533"/>
      <c r="G1713" s="533"/>
    </row>
    <row r="1714" spans="1:7">
      <c r="A1714" s="533"/>
      <c r="B1714" s="1787"/>
      <c r="C1714" s="1788"/>
      <c r="D1714" s="533"/>
      <c r="E1714" s="533"/>
      <c r="F1714" s="533"/>
      <c r="G1714" s="533"/>
    </row>
    <row r="1715" spans="1:7">
      <c r="A1715" s="533"/>
      <c r="B1715" s="1787"/>
      <c r="C1715" s="1788"/>
      <c r="D1715" s="533"/>
      <c r="E1715" s="533"/>
      <c r="F1715" s="533"/>
      <c r="G1715" s="533"/>
    </row>
    <row r="1716" spans="1:7">
      <c r="A1716" s="533"/>
      <c r="B1716" s="1787"/>
      <c r="C1716" s="1788"/>
      <c r="D1716" s="533"/>
      <c r="E1716" s="533"/>
      <c r="F1716" s="533"/>
      <c r="G1716" s="533"/>
    </row>
    <row r="1717" spans="1:7">
      <c r="A1717" s="533"/>
      <c r="B1717" s="1787"/>
      <c r="C1717" s="1788"/>
      <c r="D1717" s="533"/>
      <c r="E1717" s="533"/>
      <c r="F1717" s="533"/>
      <c r="G1717" s="533"/>
    </row>
    <row r="1718" spans="1:7">
      <c r="A1718" s="533"/>
      <c r="B1718" s="1787"/>
      <c r="C1718" s="1788"/>
      <c r="D1718" s="533"/>
      <c r="E1718" s="533"/>
      <c r="F1718" s="533"/>
      <c r="G1718" s="533"/>
    </row>
    <row r="1719" spans="1:7">
      <c r="A1719" s="533"/>
      <c r="B1719" s="1787"/>
      <c r="C1719" s="1788"/>
      <c r="D1719" s="533"/>
      <c r="E1719" s="533"/>
      <c r="F1719" s="533"/>
      <c r="G1719" s="533"/>
    </row>
    <row r="1720" spans="1:7">
      <c r="A1720" s="533"/>
      <c r="B1720" s="1787"/>
      <c r="C1720" s="1788"/>
      <c r="D1720" s="533"/>
      <c r="E1720" s="533"/>
      <c r="F1720" s="533"/>
      <c r="G1720" s="533"/>
    </row>
    <row r="1721" spans="1:7">
      <c r="A1721" s="533"/>
      <c r="B1721" s="1787"/>
      <c r="C1721" s="1788"/>
      <c r="D1721" s="533"/>
      <c r="E1721" s="533"/>
      <c r="F1721" s="533"/>
      <c r="G1721" s="533"/>
    </row>
    <row r="1722" spans="1:7">
      <c r="A1722" s="533"/>
      <c r="B1722" s="1787"/>
      <c r="C1722" s="1788"/>
      <c r="D1722" s="533"/>
      <c r="E1722" s="533"/>
      <c r="F1722" s="533"/>
      <c r="G1722" s="533"/>
    </row>
    <row r="1723" spans="1:7">
      <c r="A1723" s="533"/>
      <c r="B1723" s="1787"/>
      <c r="C1723" s="1788"/>
      <c r="D1723" s="533"/>
      <c r="E1723" s="533"/>
      <c r="F1723" s="533"/>
      <c r="G1723" s="533"/>
    </row>
    <row r="1724" spans="1:7">
      <c r="A1724" s="533"/>
      <c r="B1724" s="1787"/>
      <c r="C1724" s="1788"/>
      <c r="D1724" s="533"/>
      <c r="E1724" s="533"/>
      <c r="F1724" s="533"/>
      <c r="G1724" s="533"/>
    </row>
    <row r="1725" spans="1:7">
      <c r="A1725" s="533"/>
      <c r="B1725" s="1787"/>
      <c r="C1725" s="1788"/>
      <c r="D1725" s="533"/>
      <c r="E1725" s="533"/>
      <c r="F1725" s="533"/>
      <c r="G1725" s="533"/>
    </row>
    <row r="1726" spans="1:7">
      <c r="A1726" s="533"/>
      <c r="B1726" s="1787"/>
      <c r="C1726" s="1788"/>
      <c r="D1726" s="533"/>
      <c r="E1726" s="533"/>
      <c r="F1726" s="533"/>
      <c r="G1726" s="533"/>
    </row>
    <row r="1727" spans="1:7">
      <c r="A1727" s="533"/>
      <c r="B1727" s="1787"/>
      <c r="C1727" s="1788"/>
      <c r="D1727" s="533"/>
      <c r="E1727" s="533"/>
      <c r="F1727" s="533"/>
      <c r="G1727" s="533"/>
    </row>
    <row r="1728" spans="1:7">
      <c r="A1728" s="533"/>
      <c r="B1728" s="1787"/>
      <c r="C1728" s="1788"/>
      <c r="D1728" s="533"/>
      <c r="E1728" s="533"/>
      <c r="F1728" s="533"/>
      <c r="G1728" s="533"/>
    </row>
    <row r="1729" spans="1:7">
      <c r="A1729" s="533"/>
      <c r="B1729" s="1787"/>
      <c r="C1729" s="1788"/>
      <c r="D1729" s="533"/>
      <c r="E1729" s="533"/>
      <c r="F1729" s="533"/>
      <c r="G1729" s="533"/>
    </row>
    <row r="1730" spans="1:7">
      <c r="A1730" s="533"/>
      <c r="B1730" s="1787"/>
      <c r="C1730" s="1788"/>
      <c r="D1730" s="533"/>
      <c r="E1730" s="533"/>
      <c r="F1730" s="533"/>
      <c r="G1730" s="533"/>
    </row>
    <row r="1731" spans="1:7">
      <c r="A1731" s="533"/>
      <c r="B1731" s="1787"/>
      <c r="C1731" s="1788"/>
      <c r="D1731" s="533"/>
      <c r="E1731" s="533"/>
      <c r="F1731" s="533"/>
      <c r="G1731" s="533"/>
    </row>
    <row r="1732" spans="1:7">
      <c r="A1732" s="533"/>
      <c r="B1732" s="1787"/>
      <c r="C1732" s="1788"/>
      <c r="D1732" s="533"/>
      <c r="E1732" s="533"/>
      <c r="F1732" s="533"/>
      <c r="G1732" s="533"/>
    </row>
    <row r="1733" spans="1:7">
      <c r="A1733" s="533"/>
      <c r="B1733" s="1787"/>
      <c r="C1733" s="1788"/>
      <c r="D1733" s="533"/>
      <c r="E1733" s="533"/>
      <c r="F1733" s="533"/>
      <c r="G1733" s="533"/>
    </row>
    <row r="1734" spans="1:7">
      <c r="A1734" s="533"/>
      <c r="B1734" s="1787"/>
      <c r="C1734" s="1788"/>
      <c r="D1734" s="533"/>
      <c r="E1734" s="533"/>
      <c r="F1734" s="533"/>
      <c r="G1734" s="533"/>
    </row>
    <row r="1735" spans="1:7">
      <c r="A1735" s="533"/>
      <c r="B1735" s="1787"/>
      <c r="C1735" s="1788"/>
      <c r="D1735" s="533"/>
      <c r="E1735" s="533"/>
      <c r="F1735" s="533"/>
      <c r="G1735" s="533"/>
    </row>
    <row r="1736" spans="1:7">
      <c r="A1736" s="533"/>
      <c r="B1736" s="1787"/>
      <c r="C1736" s="1788"/>
      <c r="D1736" s="533"/>
      <c r="E1736" s="533"/>
      <c r="F1736" s="533"/>
      <c r="G1736" s="533"/>
    </row>
    <row r="1737" spans="1:7">
      <c r="A1737" s="533"/>
      <c r="B1737" s="1787"/>
      <c r="C1737" s="1788"/>
      <c r="D1737" s="533"/>
      <c r="E1737" s="533"/>
      <c r="F1737" s="533"/>
      <c r="G1737" s="533"/>
    </row>
    <row r="1738" spans="1:7">
      <c r="A1738" s="533"/>
      <c r="B1738" s="1787"/>
      <c r="C1738" s="1788"/>
      <c r="D1738" s="533"/>
      <c r="E1738" s="533"/>
      <c r="F1738" s="533"/>
      <c r="G1738" s="533"/>
    </row>
    <row r="1739" spans="1:7">
      <c r="A1739" s="533"/>
      <c r="B1739" s="1787"/>
      <c r="C1739" s="1788"/>
      <c r="D1739" s="533"/>
      <c r="E1739" s="533"/>
      <c r="F1739" s="533"/>
      <c r="G1739" s="533"/>
    </row>
    <row r="1740" spans="1:7">
      <c r="A1740" s="533"/>
      <c r="B1740" s="1787"/>
      <c r="C1740" s="1788"/>
      <c r="D1740" s="533"/>
      <c r="E1740" s="533"/>
      <c r="F1740" s="533"/>
      <c r="G1740" s="533"/>
    </row>
    <row r="1741" spans="1:7">
      <c r="A1741" s="533"/>
      <c r="B1741" s="1787"/>
      <c r="C1741" s="1788"/>
      <c r="D1741" s="533"/>
      <c r="E1741" s="533"/>
      <c r="F1741" s="533"/>
      <c r="G1741" s="533"/>
    </row>
    <row r="1742" spans="1:7">
      <c r="A1742" s="533"/>
      <c r="B1742" s="1787"/>
      <c r="C1742" s="1788"/>
      <c r="D1742" s="533"/>
      <c r="E1742" s="533"/>
      <c r="F1742" s="533"/>
      <c r="G1742" s="533"/>
    </row>
    <row r="1743" spans="1:7">
      <c r="A1743" s="533"/>
      <c r="B1743" s="1787"/>
      <c r="C1743" s="1788"/>
      <c r="D1743" s="533"/>
      <c r="E1743" s="533"/>
      <c r="F1743" s="533"/>
      <c r="G1743" s="533"/>
    </row>
    <row r="1744" spans="1:7">
      <c r="A1744" s="533"/>
      <c r="B1744" s="1787"/>
      <c r="C1744" s="1788"/>
      <c r="D1744" s="533"/>
      <c r="E1744" s="533"/>
      <c r="F1744" s="533"/>
      <c r="G1744" s="533"/>
    </row>
    <row r="1745" spans="1:7">
      <c r="A1745" s="533"/>
      <c r="B1745" s="1787"/>
      <c r="C1745" s="1788"/>
      <c r="D1745" s="533"/>
      <c r="E1745" s="533"/>
      <c r="F1745" s="533"/>
      <c r="G1745" s="533"/>
    </row>
    <row r="1746" spans="1:7">
      <c r="A1746" s="533"/>
      <c r="B1746" s="1787"/>
      <c r="C1746" s="1788"/>
      <c r="D1746" s="533"/>
      <c r="E1746" s="533"/>
      <c r="F1746" s="533"/>
      <c r="G1746" s="533"/>
    </row>
    <row r="1747" spans="1:7">
      <c r="A1747" s="533"/>
      <c r="B1747" s="1787"/>
      <c r="C1747" s="1788"/>
      <c r="D1747" s="533"/>
      <c r="E1747" s="533"/>
      <c r="F1747" s="533"/>
      <c r="G1747" s="533"/>
    </row>
    <row r="1748" spans="1:7">
      <c r="A1748" s="533"/>
      <c r="B1748" s="1787"/>
      <c r="C1748" s="1788"/>
      <c r="D1748" s="533"/>
      <c r="E1748" s="533"/>
      <c r="F1748" s="533"/>
      <c r="G1748" s="533"/>
    </row>
    <row r="1749" spans="1:7">
      <c r="A1749" s="533"/>
      <c r="B1749" s="1787"/>
      <c r="C1749" s="1788"/>
      <c r="D1749" s="533"/>
      <c r="E1749" s="533"/>
      <c r="F1749" s="533"/>
      <c r="G1749" s="533"/>
    </row>
    <row r="1750" spans="1:7">
      <c r="A1750" s="533"/>
      <c r="B1750" s="1787"/>
      <c r="C1750" s="1788"/>
      <c r="D1750" s="533"/>
      <c r="E1750" s="533"/>
      <c r="F1750" s="533"/>
      <c r="G1750" s="533"/>
    </row>
    <row r="1751" spans="1:7">
      <c r="A1751" s="533"/>
      <c r="B1751" s="1787"/>
      <c r="C1751" s="1788"/>
      <c r="D1751" s="533"/>
      <c r="E1751" s="533"/>
      <c r="F1751" s="533"/>
      <c r="G1751" s="533"/>
    </row>
    <row r="1752" spans="1:7">
      <c r="A1752" s="533"/>
      <c r="B1752" s="1787"/>
      <c r="C1752" s="1788"/>
      <c r="D1752" s="533"/>
      <c r="E1752" s="533"/>
      <c r="F1752" s="533"/>
      <c r="G1752" s="533"/>
    </row>
    <row r="1753" spans="1:7">
      <c r="A1753" s="533"/>
      <c r="B1753" s="1787"/>
      <c r="C1753" s="1788"/>
      <c r="D1753" s="533"/>
      <c r="E1753" s="533"/>
      <c r="F1753" s="533"/>
      <c r="G1753" s="533"/>
    </row>
    <row r="1754" spans="1:7">
      <c r="A1754" s="533"/>
      <c r="B1754" s="1787"/>
      <c r="C1754" s="1788"/>
      <c r="D1754" s="533"/>
      <c r="E1754" s="533"/>
      <c r="F1754" s="533"/>
      <c r="G1754" s="533"/>
    </row>
    <row r="1755" spans="1:7">
      <c r="A1755" s="533"/>
      <c r="B1755" s="1787"/>
      <c r="C1755" s="1788"/>
      <c r="D1755" s="533"/>
      <c r="E1755" s="533"/>
      <c r="F1755" s="533"/>
      <c r="G1755" s="533"/>
    </row>
    <row r="1756" spans="1:7">
      <c r="A1756" s="533"/>
      <c r="B1756" s="1787"/>
      <c r="C1756" s="1788"/>
      <c r="D1756" s="533"/>
      <c r="E1756" s="533"/>
      <c r="F1756" s="533"/>
      <c r="G1756" s="533"/>
    </row>
    <row r="1757" spans="1:7">
      <c r="A1757" s="533"/>
      <c r="B1757" s="1787"/>
      <c r="C1757" s="1788"/>
      <c r="D1757" s="533"/>
      <c r="E1757" s="533"/>
      <c r="F1757" s="533"/>
      <c r="G1757" s="533"/>
    </row>
    <row r="1758" spans="1:7">
      <c r="A1758" s="533"/>
      <c r="B1758" s="1787"/>
      <c r="C1758" s="1788"/>
      <c r="D1758" s="533"/>
      <c r="E1758" s="533"/>
      <c r="F1758" s="533"/>
      <c r="G1758" s="533"/>
    </row>
    <row r="1759" spans="1:7">
      <c r="A1759" s="533"/>
      <c r="B1759" s="1787"/>
      <c r="C1759" s="1788"/>
      <c r="D1759" s="533"/>
      <c r="E1759" s="533"/>
      <c r="F1759" s="533"/>
      <c r="G1759" s="533"/>
    </row>
    <row r="1760" spans="1:7">
      <c r="A1760" s="533"/>
      <c r="B1760" s="1787"/>
      <c r="C1760" s="1788"/>
      <c r="D1760" s="533"/>
      <c r="E1760" s="533"/>
      <c r="F1760" s="533"/>
      <c r="G1760" s="533"/>
    </row>
    <row r="1761" spans="1:7">
      <c r="A1761" s="533"/>
      <c r="B1761" s="1787"/>
      <c r="C1761" s="1788"/>
      <c r="D1761" s="533"/>
      <c r="E1761" s="533"/>
      <c r="F1761" s="533"/>
      <c r="G1761" s="533"/>
    </row>
    <row r="1762" spans="1:7">
      <c r="A1762" s="533"/>
      <c r="B1762" s="1787"/>
      <c r="C1762" s="1788"/>
      <c r="D1762" s="533"/>
      <c r="E1762" s="533"/>
      <c r="F1762" s="533"/>
      <c r="G1762" s="533"/>
    </row>
    <row r="1763" spans="1:7">
      <c r="A1763" s="533"/>
      <c r="B1763" s="1787"/>
      <c r="C1763" s="1788"/>
      <c r="D1763" s="533"/>
      <c r="E1763" s="533"/>
      <c r="F1763" s="533"/>
      <c r="G1763" s="533"/>
    </row>
    <row r="1764" spans="1:7">
      <c r="A1764" s="533"/>
      <c r="B1764" s="1787"/>
      <c r="C1764" s="1788"/>
      <c r="D1764" s="533"/>
      <c r="E1764" s="533"/>
      <c r="F1764" s="533"/>
      <c r="G1764" s="533"/>
    </row>
    <row r="1765" spans="1:7">
      <c r="A1765" s="533"/>
      <c r="B1765" s="1787"/>
      <c r="C1765" s="1788"/>
      <c r="D1765" s="533"/>
      <c r="E1765" s="533"/>
      <c r="F1765" s="533"/>
      <c r="G1765" s="533"/>
    </row>
    <row r="1766" spans="1:7">
      <c r="A1766" s="533"/>
      <c r="B1766" s="1787"/>
      <c r="C1766" s="1788"/>
      <c r="D1766" s="533"/>
      <c r="E1766" s="533"/>
      <c r="F1766" s="533"/>
      <c r="G1766" s="533"/>
    </row>
    <row r="1767" spans="1:7">
      <c r="A1767" s="533"/>
      <c r="B1767" s="1787"/>
      <c r="C1767" s="1788"/>
      <c r="D1767" s="533"/>
      <c r="E1767" s="533"/>
      <c r="F1767" s="533"/>
      <c r="G1767" s="533"/>
    </row>
    <row r="1768" spans="1:7">
      <c r="A1768" s="533"/>
      <c r="B1768" s="1787"/>
      <c r="C1768" s="1788"/>
      <c r="D1768" s="533"/>
      <c r="E1768" s="533"/>
      <c r="F1768" s="533"/>
      <c r="G1768" s="533"/>
    </row>
    <row r="1769" spans="1:7">
      <c r="A1769" s="533"/>
      <c r="B1769" s="1787"/>
      <c r="C1769" s="1788"/>
      <c r="D1769" s="533"/>
      <c r="E1769" s="533"/>
      <c r="F1769" s="533"/>
      <c r="G1769" s="533"/>
    </row>
    <row r="1770" spans="1:7">
      <c r="A1770" s="533"/>
      <c r="B1770" s="1787"/>
      <c r="C1770" s="1788"/>
      <c r="D1770" s="533"/>
      <c r="E1770" s="533"/>
      <c r="F1770" s="533"/>
      <c r="G1770" s="533"/>
    </row>
    <row r="1771" spans="1:7">
      <c r="A1771" s="533"/>
      <c r="B1771" s="1787"/>
      <c r="C1771" s="1788"/>
      <c r="D1771" s="533"/>
      <c r="E1771" s="533"/>
      <c r="F1771" s="533"/>
      <c r="G1771" s="533"/>
    </row>
    <row r="1772" spans="1:7">
      <c r="A1772" s="533"/>
      <c r="B1772" s="1787"/>
      <c r="C1772" s="1788"/>
      <c r="D1772" s="533"/>
      <c r="E1772" s="533"/>
      <c r="F1772" s="533"/>
      <c r="G1772" s="533"/>
    </row>
    <row r="1773" spans="1:7">
      <c r="A1773" s="533"/>
      <c r="B1773" s="1787"/>
      <c r="C1773" s="1788"/>
      <c r="D1773" s="533"/>
      <c r="E1773" s="533"/>
      <c r="F1773" s="533"/>
      <c r="G1773" s="533"/>
    </row>
    <row r="1774" spans="1:7">
      <c r="A1774" s="533"/>
      <c r="B1774" s="1787"/>
      <c r="C1774" s="1788"/>
      <c r="D1774" s="533"/>
      <c r="E1774" s="533"/>
      <c r="F1774" s="533"/>
      <c r="G1774" s="533"/>
    </row>
    <row r="1775" spans="1:7">
      <c r="A1775" s="533"/>
      <c r="B1775" s="1787"/>
      <c r="C1775" s="1788"/>
      <c r="D1775" s="533"/>
      <c r="E1775" s="533"/>
      <c r="F1775" s="533"/>
      <c r="G1775" s="533"/>
    </row>
    <row r="1776" spans="1:7">
      <c r="A1776" s="533"/>
      <c r="B1776" s="1787"/>
      <c r="C1776" s="1788"/>
      <c r="D1776" s="533"/>
      <c r="E1776" s="533"/>
      <c r="F1776" s="533"/>
      <c r="G1776" s="533"/>
    </row>
    <row r="1777" spans="1:7">
      <c r="A1777" s="533"/>
      <c r="B1777" s="1787"/>
      <c r="C1777" s="1788"/>
      <c r="D1777" s="533"/>
      <c r="E1777" s="533"/>
      <c r="F1777" s="533"/>
      <c r="G1777" s="533"/>
    </row>
    <row r="1778" spans="1:7">
      <c r="A1778" s="533"/>
      <c r="B1778" s="1787"/>
      <c r="C1778" s="1788"/>
      <c r="D1778" s="533"/>
      <c r="E1778" s="533"/>
      <c r="F1778" s="533"/>
      <c r="G1778" s="533"/>
    </row>
    <row r="1779" spans="1:7">
      <c r="A1779" s="533"/>
      <c r="B1779" s="1787"/>
      <c r="C1779" s="1788"/>
      <c r="D1779" s="533"/>
      <c r="E1779" s="533"/>
      <c r="F1779" s="533"/>
      <c r="G1779" s="533"/>
    </row>
    <row r="1780" spans="1:7">
      <c r="A1780" s="533"/>
      <c r="B1780" s="1787"/>
      <c r="C1780" s="1788"/>
      <c r="D1780" s="533"/>
      <c r="E1780" s="533"/>
      <c r="F1780" s="533"/>
      <c r="G1780" s="533"/>
    </row>
    <row r="1781" spans="1:7">
      <c r="A1781" s="533"/>
      <c r="B1781" s="1787"/>
      <c r="C1781" s="1788"/>
      <c r="D1781" s="533"/>
      <c r="E1781" s="533"/>
      <c r="F1781" s="533"/>
      <c r="G1781" s="533"/>
    </row>
    <row r="1782" spans="1:7">
      <c r="A1782" s="533"/>
      <c r="B1782" s="1787"/>
      <c r="C1782" s="1788"/>
      <c r="D1782" s="533"/>
      <c r="E1782" s="533"/>
      <c r="F1782" s="533"/>
      <c r="G1782" s="533"/>
    </row>
    <row r="1783" spans="1:7">
      <c r="A1783" s="533"/>
      <c r="B1783" s="1787"/>
      <c r="C1783" s="1788"/>
      <c r="D1783" s="533"/>
      <c r="E1783" s="533"/>
      <c r="F1783" s="533"/>
      <c r="G1783" s="533"/>
    </row>
    <row r="1784" spans="1:7">
      <c r="A1784" s="533"/>
      <c r="B1784" s="1787"/>
      <c r="C1784" s="1788"/>
      <c r="D1784" s="533"/>
      <c r="E1784" s="533"/>
      <c r="F1784" s="533"/>
      <c r="G1784" s="533"/>
    </row>
    <row r="1785" spans="1:7">
      <c r="A1785" s="533"/>
      <c r="B1785" s="1787"/>
      <c r="C1785" s="1788"/>
      <c r="D1785" s="533"/>
      <c r="E1785" s="533"/>
      <c r="F1785" s="533"/>
      <c r="G1785" s="533"/>
    </row>
    <row r="1786" spans="1:7">
      <c r="A1786" s="533"/>
      <c r="B1786" s="1787"/>
      <c r="C1786" s="1788"/>
      <c r="D1786" s="533"/>
      <c r="E1786" s="533"/>
      <c r="F1786" s="533"/>
      <c r="G1786" s="533"/>
    </row>
    <row r="1787" spans="1:7">
      <c r="A1787" s="533"/>
      <c r="B1787" s="1787"/>
      <c r="C1787" s="1788"/>
      <c r="D1787" s="533"/>
      <c r="E1787" s="533"/>
      <c r="F1787" s="533"/>
      <c r="G1787" s="533"/>
    </row>
    <row r="1788" spans="1:7">
      <c r="A1788" s="533"/>
      <c r="B1788" s="1787"/>
      <c r="C1788" s="1788"/>
      <c r="D1788" s="533"/>
      <c r="E1788" s="533"/>
      <c r="F1788" s="533"/>
      <c r="G1788" s="533"/>
    </row>
    <row r="1789" spans="1:7">
      <c r="A1789" s="533"/>
      <c r="B1789" s="1787"/>
      <c r="C1789" s="1788"/>
      <c r="D1789" s="533"/>
      <c r="E1789" s="533"/>
      <c r="F1789" s="533"/>
      <c r="G1789" s="533"/>
    </row>
    <row r="1790" spans="1:7">
      <c r="A1790" s="533"/>
      <c r="B1790" s="1787"/>
      <c r="C1790" s="1788"/>
      <c r="D1790" s="533"/>
      <c r="E1790" s="533"/>
      <c r="F1790" s="533"/>
      <c r="G1790" s="533"/>
    </row>
    <row r="1791" spans="1:7">
      <c r="A1791" s="533"/>
      <c r="B1791" s="1787"/>
      <c r="C1791" s="1788"/>
      <c r="D1791" s="533"/>
      <c r="E1791" s="533"/>
      <c r="F1791" s="533"/>
      <c r="G1791" s="533"/>
    </row>
    <row r="1792" spans="1:7">
      <c r="A1792" s="533"/>
      <c r="B1792" s="1787"/>
      <c r="C1792" s="1788"/>
      <c r="D1792" s="533"/>
      <c r="E1792" s="533"/>
      <c r="F1792" s="533"/>
      <c r="G1792" s="533"/>
    </row>
    <row r="1793" spans="1:7">
      <c r="A1793" s="533"/>
      <c r="B1793" s="1787"/>
      <c r="C1793" s="1788"/>
      <c r="D1793" s="533"/>
      <c r="E1793" s="533"/>
      <c r="F1793" s="533"/>
      <c r="G1793" s="533"/>
    </row>
    <row r="1794" spans="1:7">
      <c r="A1794" s="533"/>
      <c r="B1794" s="1787"/>
      <c r="C1794" s="1788"/>
      <c r="D1794" s="533"/>
      <c r="E1794" s="533"/>
      <c r="F1794" s="533"/>
      <c r="G1794" s="533"/>
    </row>
    <row r="1795" spans="1:7">
      <c r="A1795" s="533"/>
      <c r="B1795" s="1787"/>
      <c r="C1795" s="1788"/>
      <c r="D1795" s="533"/>
      <c r="E1795" s="533"/>
      <c r="F1795" s="533"/>
      <c r="G1795" s="533"/>
    </row>
    <row r="1796" spans="1:7">
      <c r="A1796" s="533"/>
      <c r="B1796" s="1787"/>
      <c r="C1796" s="1788"/>
      <c r="D1796" s="533"/>
      <c r="E1796" s="533"/>
      <c r="F1796" s="533"/>
      <c r="G1796" s="533"/>
    </row>
    <row r="1797" spans="1:7">
      <c r="A1797" s="533"/>
      <c r="B1797" s="1787"/>
      <c r="C1797" s="1788"/>
      <c r="D1797" s="533"/>
      <c r="E1797" s="533"/>
      <c r="F1797" s="533"/>
      <c r="G1797" s="533"/>
    </row>
    <row r="1798" spans="1:7">
      <c r="A1798" s="533"/>
      <c r="B1798" s="1787"/>
      <c r="C1798" s="1788"/>
      <c r="D1798" s="533"/>
      <c r="E1798" s="533"/>
      <c r="F1798" s="533"/>
      <c r="G1798" s="533"/>
    </row>
    <row r="1799" spans="1:7">
      <c r="A1799" s="533"/>
      <c r="B1799" s="1787"/>
      <c r="C1799" s="1788"/>
      <c r="D1799" s="533"/>
      <c r="E1799" s="533"/>
      <c r="F1799" s="533"/>
      <c r="G1799" s="533"/>
    </row>
    <row r="1800" spans="1:7">
      <c r="A1800" s="533"/>
      <c r="B1800" s="1787"/>
      <c r="C1800" s="1788"/>
      <c r="D1800" s="533"/>
      <c r="E1800" s="533"/>
      <c r="F1800" s="533"/>
      <c r="G1800" s="533"/>
    </row>
    <row r="1801" spans="1:7">
      <c r="A1801" s="533"/>
      <c r="B1801" s="1787"/>
      <c r="C1801" s="1788"/>
      <c r="D1801" s="533"/>
      <c r="E1801" s="533"/>
      <c r="F1801" s="533"/>
      <c r="G1801" s="533"/>
    </row>
    <row r="1802" spans="1:7">
      <c r="A1802" s="533"/>
      <c r="B1802" s="1787"/>
      <c r="C1802" s="1788"/>
      <c r="D1802" s="533"/>
      <c r="E1802" s="533"/>
      <c r="F1802" s="533"/>
      <c r="G1802" s="533"/>
    </row>
    <row r="1803" spans="1:7">
      <c r="A1803" s="533"/>
      <c r="B1803" s="1787"/>
      <c r="C1803" s="1788"/>
      <c r="D1803" s="533"/>
      <c r="E1803" s="533"/>
      <c r="F1803" s="533"/>
      <c r="G1803" s="533"/>
    </row>
    <row r="1804" spans="1:7">
      <c r="A1804" s="533"/>
      <c r="B1804" s="1787"/>
      <c r="C1804" s="1788"/>
      <c r="D1804" s="533"/>
      <c r="E1804" s="533"/>
      <c r="F1804" s="533"/>
      <c r="G1804" s="533"/>
    </row>
    <row r="1805" spans="1:7">
      <c r="A1805" s="533"/>
      <c r="B1805" s="1787"/>
      <c r="C1805" s="1788"/>
      <c r="D1805" s="533"/>
      <c r="E1805" s="533"/>
      <c r="F1805" s="533"/>
      <c r="G1805" s="533"/>
    </row>
    <row r="1806" spans="1:7">
      <c r="A1806" s="533"/>
      <c r="B1806" s="1787"/>
      <c r="C1806" s="1788"/>
      <c r="D1806" s="533"/>
      <c r="E1806" s="533"/>
      <c r="F1806" s="533"/>
      <c r="G1806" s="533"/>
    </row>
    <row r="1807" spans="1:7">
      <c r="A1807" s="533"/>
      <c r="B1807" s="1787"/>
      <c r="C1807" s="1788"/>
      <c r="D1807" s="533"/>
      <c r="E1807" s="533"/>
      <c r="F1807" s="533"/>
      <c r="G1807" s="533"/>
    </row>
    <row r="1808" spans="1:7">
      <c r="A1808" s="533"/>
      <c r="B1808" s="1787"/>
      <c r="C1808" s="1788"/>
      <c r="D1808" s="533"/>
      <c r="E1808" s="533"/>
      <c r="F1808" s="533"/>
      <c r="G1808" s="533"/>
    </row>
    <row r="1809" spans="1:7">
      <c r="A1809" s="533"/>
      <c r="B1809" s="1787"/>
      <c r="C1809" s="1788"/>
      <c r="D1809" s="533"/>
      <c r="E1809" s="533"/>
      <c r="F1809" s="533"/>
      <c r="G1809" s="533"/>
    </row>
    <row r="1810" spans="1:7">
      <c r="A1810" s="533"/>
      <c r="B1810" s="1787"/>
      <c r="C1810" s="1788"/>
      <c r="D1810" s="533"/>
      <c r="E1810" s="533"/>
      <c r="F1810" s="533"/>
      <c r="G1810" s="533"/>
    </row>
    <row r="1811" spans="1:7">
      <c r="A1811" s="533"/>
      <c r="B1811" s="1787"/>
      <c r="C1811" s="1788"/>
      <c r="D1811" s="533"/>
      <c r="E1811" s="533"/>
      <c r="F1811" s="533"/>
      <c r="G1811" s="533"/>
    </row>
    <row r="1812" spans="1:7">
      <c r="A1812" s="533"/>
      <c r="B1812" s="1787"/>
      <c r="C1812" s="1788"/>
      <c r="D1812" s="533"/>
      <c r="E1812" s="533"/>
      <c r="F1812" s="533"/>
      <c r="G1812" s="533"/>
    </row>
    <row r="1813" spans="1:7">
      <c r="A1813" s="533"/>
      <c r="B1813" s="1787"/>
      <c r="C1813" s="1788"/>
      <c r="D1813" s="533"/>
      <c r="E1813" s="533"/>
      <c r="F1813" s="533"/>
      <c r="G1813" s="533"/>
    </row>
    <row r="1814" spans="1:7">
      <c r="A1814" s="533"/>
      <c r="B1814" s="1787"/>
      <c r="C1814" s="1788"/>
      <c r="D1814" s="533"/>
      <c r="E1814" s="533"/>
      <c r="F1814" s="533"/>
      <c r="G1814" s="533"/>
    </row>
    <row r="1815" spans="1:7">
      <c r="A1815" s="533"/>
      <c r="B1815" s="1787"/>
      <c r="C1815" s="1788"/>
      <c r="D1815" s="533"/>
      <c r="E1815" s="533"/>
      <c r="F1815" s="533"/>
      <c r="G1815" s="533"/>
    </row>
    <row r="1816" spans="1:7">
      <c r="A1816" s="533"/>
      <c r="B1816" s="1787"/>
      <c r="C1816" s="1788"/>
      <c r="D1816" s="533"/>
      <c r="E1816" s="533"/>
      <c r="F1816" s="533"/>
      <c r="G1816" s="533"/>
    </row>
    <row r="1817" spans="1:7">
      <c r="A1817" s="533"/>
      <c r="B1817" s="1787"/>
      <c r="C1817" s="1788"/>
      <c r="D1817" s="533"/>
      <c r="E1817" s="533"/>
      <c r="F1817" s="533"/>
      <c r="G1817" s="533"/>
    </row>
    <row r="1818" spans="1:7">
      <c r="A1818" s="533"/>
      <c r="B1818" s="1787"/>
      <c r="C1818" s="1788"/>
      <c r="D1818" s="533"/>
      <c r="E1818" s="533"/>
      <c r="F1818" s="533"/>
      <c r="G1818" s="533"/>
    </row>
    <row r="1819" spans="1:7">
      <c r="A1819" s="533"/>
      <c r="B1819" s="1787"/>
      <c r="C1819" s="1788"/>
      <c r="D1819" s="533"/>
      <c r="E1819" s="533"/>
      <c r="F1819" s="533"/>
      <c r="G1819" s="533"/>
    </row>
    <row r="1820" spans="1:7">
      <c r="A1820" s="533"/>
      <c r="B1820" s="1787"/>
      <c r="C1820" s="1788"/>
      <c r="D1820" s="533"/>
      <c r="E1820" s="533"/>
      <c r="F1820" s="533"/>
      <c r="G1820" s="533"/>
    </row>
    <row r="1821" spans="1:7">
      <c r="A1821" s="533"/>
      <c r="B1821" s="1787"/>
      <c r="C1821" s="1788"/>
      <c r="D1821" s="533"/>
      <c r="E1821" s="533"/>
      <c r="F1821" s="533"/>
      <c r="G1821" s="533"/>
    </row>
    <row r="1822" spans="1:7">
      <c r="A1822" s="533"/>
      <c r="B1822" s="1787"/>
      <c r="C1822" s="1788"/>
      <c r="D1822" s="533"/>
      <c r="E1822" s="533"/>
      <c r="F1822" s="533"/>
      <c r="G1822" s="533"/>
    </row>
    <row r="1823" spans="1:7">
      <c r="A1823" s="533"/>
      <c r="B1823" s="1787"/>
      <c r="C1823" s="1788"/>
      <c r="D1823" s="533"/>
      <c r="E1823" s="533"/>
      <c r="F1823" s="533"/>
      <c r="G1823" s="533"/>
    </row>
    <row r="1824" spans="1:7">
      <c r="A1824" s="533"/>
      <c r="B1824" s="1787"/>
      <c r="C1824" s="1788"/>
      <c r="D1824" s="533"/>
      <c r="E1824" s="533"/>
      <c r="F1824" s="533"/>
      <c r="G1824" s="533"/>
    </row>
    <row r="1825" spans="1:7">
      <c r="A1825" s="533"/>
      <c r="B1825" s="1787"/>
      <c r="C1825" s="1788"/>
      <c r="D1825" s="533"/>
      <c r="E1825" s="533"/>
      <c r="F1825" s="533"/>
      <c r="G1825" s="533"/>
    </row>
    <row r="1826" spans="1:7">
      <c r="A1826" s="533"/>
      <c r="B1826" s="1787"/>
      <c r="C1826" s="1788"/>
      <c r="D1826" s="533"/>
      <c r="E1826" s="533"/>
      <c r="F1826" s="533"/>
      <c r="G1826" s="533"/>
    </row>
    <row r="1827" spans="1:7">
      <c r="A1827" s="533"/>
      <c r="B1827" s="1787"/>
      <c r="C1827" s="1788"/>
      <c r="D1827" s="533"/>
      <c r="E1827" s="533"/>
      <c r="F1827" s="533"/>
      <c r="G1827" s="533"/>
    </row>
    <row r="1828" spans="1:7">
      <c r="A1828" s="533"/>
      <c r="B1828" s="1787"/>
      <c r="C1828" s="1788"/>
      <c r="D1828" s="533"/>
      <c r="E1828" s="533"/>
      <c r="F1828" s="533"/>
      <c r="G1828" s="533"/>
    </row>
    <row r="1829" spans="1:7">
      <c r="A1829" s="533"/>
      <c r="B1829" s="1787"/>
      <c r="C1829" s="1788"/>
      <c r="D1829" s="533"/>
      <c r="E1829" s="533"/>
      <c r="F1829" s="533"/>
      <c r="G1829" s="533"/>
    </row>
    <row r="1830" spans="1:7">
      <c r="A1830" s="533"/>
      <c r="B1830" s="1787"/>
      <c r="C1830" s="1788"/>
      <c r="D1830" s="533"/>
      <c r="E1830" s="533"/>
      <c r="F1830" s="533"/>
      <c r="G1830" s="533"/>
    </row>
    <row r="1831" spans="1:7">
      <c r="A1831" s="533"/>
      <c r="B1831" s="1787"/>
      <c r="C1831" s="1788"/>
      <c r="D1831" s="533"/>
      <c r="E1831" s="533"/>
      <c r="F1831" s="533"/>
      <c r="G1831" s="533"/>
    </row>
    <row r="1832" spans="1:7">
      <c r="A1832" s="533"/>
      <c r="B1832" s="1787"/>
      <c r="C1832" s="1788"/>
      <c r="D1832" s="533"/>
      <c r="E1832" s="533"/>
      <c r="F1832" s="533"/>
      <c r="G1832" s="533"/>
    </row>
    <row r="1833" spans="1:7">
      <c r="A1833" s="533"/>
      <c r="B1833" s="1787"/>
      <c r="C1833" s="1788"/>
      <c r="D1833" s="533"/>
      <c r="E1833" s="533"/>
      <c r="F1833" s="533"/>
      <c r="G1833" s="533"/>
    </row>
    <row r="1834" spans="1:7">
      <c r="A1834" s="533"/>
      <c r="B1834" s="1787"/>
      <c r="C1834" s="1788"/>
      <c r="D1834" s="533"/>
      <c r="E1834" s="533"/>
      <c r="F1834" s="533"/>
      <c r="G1834" s="533"/>
    </row>
    <row r="1835" spans="1:7">
      <c r="A1835" s="533"/>
      <c r="B1835" s="1787"/>
      <c r="C1835" s="1788"/>
      <c r="D1835" s="533"/>
      <c r="E1835" s="533"/>
      <c r="F1835" s="533"/>
      <c r="G1835" s="533"/>
    </row>
    <row r="1836" spans="1:7">
      <c r="A1836" s="533"/>
      <c r="B1836" s="1787"/>
      <c r="C1836" s="1788"/>
      <c r="D1836" s="533"/>
      <c r="E1836" s="533"/>
      <c r="F1836" s="533"/>
      <c r="G1836" s="533"/>
    </row>
    <row r="1837" spans="1:7">
      <c r="A1837" s="533"/>
      <c r="B1837" s="1787"/>
      <c r="C1837" s="1788"/>
      <c r="D1837" s="533"/>
      <c r="E1837" s="533"/>
      <c r="F1837" s="533"/>
      <c r="G1837" s="533"/>
    </row>
    <row r="1838" spans="1:7">
      <c r="A1838" s="533"/>
      <c r="B1838" s="1787"/>
      <c r="C1838" s="1788"/>
      <c r="D1838" s="533"/>
      <c r="E1838" s="533"/>
      <c r="F1838" s="533"/>
      <c r="G1838" s="533"/>
    </row>
    <row r="1839" spans="1:7">
      <c r="A1839" s="533"/>
      <c r="B1839" s="1787"/>
      <c r="C1839" s="1788"/>
      <c r="D1839" s="533"/>
      <c r="E1839" s="533"/>
      <c r="F1839" s="533"/>
      <c r="G1839" s="533"/>
    </row>
    <row r="1840" spans="1:7">
      <c r="A1840" s="533"/>
      <c r="B1840" s="1787"/>
      <c r="C1840" s="1788"/>
      <c r="D1840" s="533"/>
      <c r="E1840" s="533"/>
      <c r="F1840" s="533"/>
      <c r="G1840" s="533"/>
    </row>
    <row r="1841" spans="1:7">
      <c r="A1841" s="533"/>
      <c r="B1841" s="1787"/>
      <c r="C1841" s="1788"/>
      <c r="D1841" s="533"/>
      <c r="E1841" s="533"/>
      <c r="F1841" s="533"/>
      <c r="G1841" s="533"/>
    </row>
    <row r="1842" spans="1:7">
      <c r="A1842" s="533"/>
      <c r="B1842" s="1787"/>
      <c r="C1842" s="1788"/>
      <c r="D1842" s="533"/>
      <c r="E1842" s="533"/>
      <c r="F1842" s="533"/>
      <c r="G1842" s="533"/>
    </row>
    <row r="1843" spans="1:7">
      <c r="A1843" s="533"/>
      <c r="B1843" s="1787"/>
      <c r="C1843" s="1788"/>
      <c r="D1843" s="533"/>
      <c r="E1843" s="533"/>
      <c r="F1843" s="533"/>
      <c r="G1843" s="533"/>
    </row>
    <row r="1844" spans="1:7">
      <c r="A1844" s="533"/>
      <c r="B1844" s="1787"/>
      <c r="C1844" s="1788"/>
      <c r="D1844" s="533"/>
      <c r="E1844" s="533"/>
      <c r="F1844" s="533"/>
      <c r="G1844" s="533"/>
    </row>
    <row r="1845" spans="1:7">
      <c r="A1845" s="533"/>
      <c r="B1845" s="1787"/>
      <c r="C1845" s="1788"/>
      <c r="D1845" s="533"/>
      <c r="E1845" s="533"/>
      <c r="F1845" s="533"/>
      <c r="G1845" s="533"/>
    </row>
    <row r="1846" spans="1:7">
      <c r="A1846" s="533"/>
      <c r="B1846" s="1787"/>
      <c r="C1846" s="1788"/>
      <c r="D1846" s="533"/>
      <c r="E1846" s="533"/>
      <c r="F1846" s="533"/>
      <c r="G1846" s="533"/>
    </row>
    <row r="1847" spans="1:7">
      <c r="A1847" s="533"/>
      <c r="B1847" s="1787"/>
      <c r="C1847" s="1788"/>
      <c r="D1847" s="533"/>
      <c r="E1847" s="533"/>
      <c r="F1847" s="533"/>
      <c r="G1847" s="533"/>
    </row>
    <row r="1848" spans="1:7">
      <c r="A1848" s="533"/>
      <c r="B1848" s="1787"/>
      <c r="C1848" s="1788"/>
      <c r="D1848" s="533"/>
      <c r="E1848" s="533"/>
      <c r="F1848" s="533"/>
      <c r="G1848" s="533"/>
    </row>
    <row r="1849" spans="1:7">
      <c r="A1849" s="533"/>
      <c r="B1849" s="1787"/>
      <c r="C1849" s="1788"/>
      <c r="D1849" s="533"/>
      <c r="E1849" s="533"/>
      <c r="F1849" s="533"/>
      <c r="G1849" s="533"/>
    </row>
    <row r="1850" spans="1:7">
      <c r="A1850" s="533"/>
      <c r="B1850" s="1787"/>
      <c r="C1850" s="1788"/>
      <c r="D1850" s="533"/>
      <c r="E1850" s="533"/>
      <c r="F1850" s="533"/>
      <c r="G1850" s="533"/>
    </row>
    <row r="1851" spans="1:7">
      <c r="A1851" s="533"/>
      <c r="B1851" s="1787"/>
      <c r="C1851" s="1788"/>
      <c r="D1851" s="533"/>
      <c r="E1851" s="533"/>
      <c r="F1851" s="533"/>
      <c r="G1851" s="533"/>
    </row>
    <row r="1852" spans="1:7">
      <c r="A1852" s="533"/>
      <c r="B1852" s="1787"/>
      <c r="C1852" s="1788"/>
      <c r="D1852" s="533"/>
      <c r="E1852" s="533"/>
      <c r="F1852" s="533"/>
      <c r="G1852" s="533"/>
    </row>
    <row r="1853" spans="1:7">
      <c r="A1853" s="533"/>
      <c r="B1853" s="1787"/>
      <c r="C1853" s="1788"/>
      <c r="D1853" s="533"/>
      <c r="E1853" s="533"/>
      <c r="F1853" s="533"/>
      <c r="G1853" s="533"/>
    </row>
    <row r="1854" spans="1:7">
      <c r="A1854" s="533"/>
      <c r="B1854" s="1787"/>
      <c r="C1854" s="1788"/>
      <c r="D1854" s="533"/>
      <c r="E1854" s="533"/>
      <c r="F1854" s="533"/>
      <c r="G1854" s="533"/>
    </row>
    <row r="1855" spans="1:7">
      <c r="A1855" s="533"/>
      <c r="B1855" s="1787"/>
      <c r="C1855" s="1788"/>
      <c r="D1855" s="533"/>
      <c r="E1855" s="533"/>
      <c r="F1855" s="533"/>
      <c r="G1855" s="533"/>
    </row>
    <row r="1856" spans="1:7">
      <c r="A1856" s="533"/>
      <c r="B1856" s="1787"/>
      <c r="C1856" s="1788"/>
      <c r="D1856" s="533"/>
      <c r="E1856" s="533"/>
      <c r="F1856" s="533"/>
      <c r="G1856" s="533"/>
    </row>
    <row r="1857" spans="1:7">
      <c r="A1857" s="533"/>
      <c r="B1857" s="1787"/>
      <c r="C1857" s="1788"/>
      <c r="D1857" s="533"/>
      <c r="E1857" s="533"/>
      <c r="F1857" s="533"/>
      <c r="G1857" s="533"/>
    </row>
    <row r="1858" spans="1:7">
      <c r="A1858" s="533"/>
      <c r="B1858" s="1787"/>
      <c r="C1858" s="1788"/>
      <c r="D1858" s="533"/>
      <c r="E1858" s="533"/>
      <c r="F1858" s="533"/>
      <c r="G1858" s="533"/>
    </row>
    <row r="1859" spans="1:7">
      <c r="A1859" s="533"/>
      <c r="B1859" s="1787"/>
      <c r="C1859" s="1788"/>
      <c r="D1859" s="533"/>
      <c r="E1859" s="533"/>
      <c r="F1859" s="533"/>
      <c r="G1859" s="533"/>
    </row>
    <row r="1860" spans="1:7">
      <c r="A1860" s="533"/>
      <c r="B1860" s="1787"/>
      <c r="C1860" s="1788"/>
      <c r="D1860" s="533"/>
      <c r="E1860" s="533"/>
      <c r="F1860" s="533"/>
      <c r="G1860" s="533"/>
    </row>
    <row r="1861" spans="1:7">
      <c r="A1861" s="533"/>
      <c r="B1861" s="1787"/>
      <c r="C1861" s="1788"/>
      <c r="D1861" s="533"/>
      <c r="E1861" s="533"/>
      <c r="F1861" s="533"/>
      <c r="G1861" s="533"/>
    </row>
    <row r="1862" spans="1:7">
      <c r="A1862" s="533"/>
      <c r="B1862" s="1787"/>
      <c r="C1862" s="1788"/>
      <c r="D1862" s="533"/>
      <c r="E1862" s="533"/>
      <c r="F1862" s="533"/>
      <c r="G1862" s="533"/>
    </row>
    <row r="1863" spans="1:7">
      <c r="A1863" s="533"/>
      <c r="B1863" s="1787"/>
      <c r="C1863" s="1788"/>
      <c r="D1863" s="533"/>
      <c r="E1863" s="533"/>
      <c r="F1863" s="533"/>
      <c r="G1863" s="533"/>
    </row>
    <row r="1864" spans="1:7">
      <c r="A1864" s="533"/>
      <c r="B1864" s="1787"/>
      <c r="C1864" s="1788"/>
      <c r="D1864" s="533"/>
      <c r="E1864" s="533"/>
      <c r="F1864" s="533"/>
      <c r="G1864" s="533"/>
    </row>
    <row r="1865" spans="1:7">
      <c r="A1865" s="533"/>
      <c r="B1865" s="1787"/>
      <c r="C1865" s="1788"/>
      <c r="D1865" s="533"/>
      <c r="E1865" s="533"/>
      <c r="F1865" s="533"/>
      <c r="G1865" s="533"/>
    </row>
    <row r="1866" spans="1:7">
      <c r="A1866" s="533"/>
      <c r="B1866" s="1787"/>
      <c r="C1866" s="1788"/>
      <c r="D1866" s="533"/>
      <c r="E1866" s="533"/>
      <c r="F1866" s="533"/>
      <c r="G1866" s="533"/>
    </row>
    <row r="1867" spans="1:7">
      <c r="A1867" s="533"/>
      <c r="B1867" s="1787"/>
      <c r="C1867" s="1788"/>
      <c r="D1867" s="533"/>
      <c r="E1867" s="533"/>
      <c r="F1867" s="533"/>
      <c r="G1867" s="533"/>
    </row>
    <row r="1868" spans="1:7">
      <c r="A1868" s="533"/>
      <c r="B1868" s="1787"/>
      <c r="C1868" s="1788"/>
      <c r="D1868" s="533"/>
      <c r="E1868" s="533"/>
      <c r="F1868" s="533"/>
      <c r="G1868" s="533"/>
    </row>
    <row r="1869" spans="1:7">
      <c r="A1869" s="533"/>
      <c r="B1869" s="1787"/>
      <c r="C1869" s="1788"/>
      <c r="D1869" s="533"/>
      <c r="E1869" s="533"/>
      <c r="F1869" s="533"/>
      <c r="G1869" s="533"/>
    </row>
    <row r="1870" spans="1:7">
      <c r="A1870" s="533"/>
      <c r="B1870" s="1787"/>
      <c r="C1870" s="1788"/>
      <c r="D1870" s="533"/>
      <c r="E1870" s="533"/>
      <c r="F1870" s="533"/>
      <c r="G1870" s="533"/>
    </row>
    <row r="1871" spans="1:7">
      <c r="A1871" s="533"/>
      <c r="B1871" s="1787"/>
      <c r="C1871" s="1788"/>
      <c r="D1871" s="533"/>
      <c r="E1871" s="533"/>
      <c r="F1871" s="533"/>
      <c r="G1871" s="533"/>
    </row>
    <row r="1872" spans="1:7">
      <c r="A1872" s="533"/>
      <c r="B1872" s="1787"/>
      <c r="C1872" s="1788"/>
      <c r="D1872" s="533"/>
      <c r="E1872" s="533"/>
      <c r="F1872" s="533"/>
      <c r="G1872" s="533"/>
    </row>
    <row r="1873" spans="1:7">
      <c r="A1873" s="533"/>
      <c r="B1873" s="1787"/>
      <c r="C1873" s="1788"/>
      <c r="D1873" s="533"/>
      <c r="E1873" s="533"/>
      <c r="F1873" s="533"/>
      <c r="G1873" s="533"/>
    </row>
    <row r="1874" spans="1:7">
      <c r="A1874" s="533"/>
      <c r="B1874" s="1787"/>
      <c r="C1874" s="1788"/>
      <c r="D1874" s="533"/>
      <c r="E1874" s="533"/>
      <c r="F1874" s="533"/>
      <c r="G1874" s="533"/>
    </row>
    <row r="1875" spans="1:7">
      <c r="A1875" s="533"/>
      <c r="B1875" s="1787"/>
      <c r="C1875" s="1788"/>
      <c r="D1875" s="533"/>
      <c r="E1875" s="533"/>
      <c r="F1875" s="533"/>
      <c r="G1875" s="533"/>
    </row>
    <row r="1876" spans="1:7">
      <c r="A1876" s="533"/>
      <c r="B1876" s="1787"/>
      <c r="C1876" s="1788"/>
      <c r="D1876" s="533"/>
      <c r="E1876" s="533"/>
      <c r="F1876" s="533"/>
      <c r="G1876" s="533"/>
    </row>
    <row r="1877" spans="1:7">
      <c r="A1877" s="533"/>
      <c r="B1877" s="1787"/>
      <c r="C1877" s="1788"/>
      <c r="D1877" s="533"/>
      <c r="E1877" s="533"/>
      <c r="F1877" s="533"/>
      <c r="G1877" s="533"/>
    </row>
    <row r="1878" spans="1:7">
      <c r="A1878" s="533"/>
      <c r="B1878" s="1787"/>
      <c r="C1878" s="1788"/>
      <c r="D1878" s="533"/>
      <c r="E1878" s="533"/>
      <c r="F1878" s="533"/>
      <c r="G1878" s="533"/>
    </row>
    <row r="1879" spans="1:7">
      <c r="A1879" s="533"/>
      <c r="B1879" s="1787"/>
      <c r="C1879" s="1788"/>
      <c r="D1879" s="533"/>
      <c r="E1879" s="533"/>
      <c r="F1879" s="533"/>
      <c r="G1879" s="533"/>
    </row>
    <row r="1880" spans="1:7">
      <c r="A1880" s="533"/>
      <c r="B1880" s="1787"/>
      <c r="C1880" s="1788"/>
      <c r="D1880" s="533"/>
      <c r="E1880" s="533"/>
      <c r="F1880" s="533"/>
      <c r="G1880" s="533"/>
    </row>
    <row r="1881" spans="1:7">
      <c r="A1881" s="533"/>
      <c r="B1881" s="1787"/>
      <c r="C1881" s="1788"/>
      <c r="D1881" s="533"/>
      <c r="E1881" s="533"/>
      <c r="F1881" s="533"/>
      <c r="G1881" s="533"/>
    </row>
    <row r="1882" spans="1:7">
      <c r="A1882" s="533"/>
      <c r="B1882" s="1787"/>
      <c r="C1882" s="1788"/>
      <c r="D1882" s="533"/>
      <c r="E1882" s="533"/>
      <c r="F1882" s="533"/>
      <c r="G1882" s="533"/>
    </row>
    <row r="1883" spans="1:7">
      <c r="A1883" s="533"/>
      <c r="B1883" s="1787"/>
      <c r="C1883" s="1788"/>
      <c r="D1883" s="533"/>
      <c r="E1883" s="533"/>
      <c r="F1883" s="533"/>
      <c r="G1883" s="533"/>
    </row>
    <row r="1884" spans="1:7">
      <c r="A1884" s="533"/>
      <c r="B1884" s="1787"/>
      <c r="C1884" s="1788"/>
      <c r="D1884" s="533"/>
      <c r="E1884" s="533"/>
      <c r="F1884" s="533"/>
      <c r="G1884" s="533"/>
    </row>
    <row r="1885" spans="1:7">
      <c r="A1885" s="533"/>
      <c r="B1885" s="1787"/>
      <c r="C1885" s="1788"/>
      <c r="D1885" s="533"/>
      <c r="E1885" s="533"/>
      <c r="F1885" s="533"/>
      <c r="G1885" s="533"/>
    </row>
    <row r="1886" spans="1:7">
      <c r="A1886" s="533"/>
      <c r="B1886" s="1787"/>
      <c r="C1886" s="1788"/>
      <c r="D1886" s="533"/>
      <c r="E1886" s="533"/>
      <c r="F1886" s="533"/>
      <c r="G1886" s="533"/>
    </row>
    <row r="1887" spans="1:7">
      <c r="A1887" s="533"/>
      <c r="B1887" s="1787"/>
      <c r="C1887" s="1788"/>
      <c r="D1887" s="533"/>
      <c r="E1887" s="533"/>
      <c r="F1887" s="533"/>
      <c r="G1887" s="533"/>
    </row>
    <row r="1888" spans="1:7">
      <c r="A1888" s="533"/>
      <c r="B1888" s="1787"/>
      <c r="C1888" s="1788"/>
      <c r="D1888" s="533"/>
      <c r="E1888" s="533"/>
      <c r="F1888" s="533"/>
      <c r="G1888" s="533"/>
    </row>
    <row r="1889" spans="1:7">
      <c r="A1889" s="533"/>
      <c r="B1889" s="1787"/>
      <c r="C1889" s="1788"/>
      <c r="D1889" s="533"/>
      <c r="E1889" s="533"/>
      <c r="F1889" s="533"/>
      <c r="G1889" s="533"/>
    </row>
    <row r="1890" spans="1:7">
      <c r="A1890" s="533"/>
      <c r="B1890" s="1787"/>
      <c r="C1890" s="1788"/>
      <c r="D1890" s="533"/>
      <c r="E1890" s="533"/>
      <c r="F1890" s="533"/>
      <c r="G1890" s="533"/>
    </row>
    <row r="1891" spans="1:7">
      <c r="A1891" s="533"/>
      <c r="B1891" s="1787"/>
      <c r="C1891" s="1788"/>
      <c r="D1891" s="533"/>
      <c r="E1891" s="533"/>
      <c r="F1891" s="533"/>
      <c r="G1891" s="533"/>
    </row>
    <row r="1892" spans="1:7">
      <c r="A1892" s="533"/>
      <c r="B1892" s="1787"/>
      <c r="C1892" s="1788"/>
      <c r="D1892" s="533"/>
      <c r="E1892" s="533"/>
      <c r="F1892" s="533"/>
      <c r="G1892" s="533"/>
    </row>
    <row r="1893" spans="1:7">
      <c r="A1893" s="533"/>
      <c r="B1893" s="1787"/>
      <c r="C1893" s="1788"/>
      <c r="D1893" s="533"/>
      <c r="E1893" s="533"/>
      <c r="F1893" s="533"/>
      <c r="G1893" s="533"/>
    </row>
    <row r="1894" spans="1:7">
      <c r="A1894" s="533"/>
      <c r="B1894" s="1787"/>
      <c r="C1894" s="1788"/>
      <c r="D1894" s="533"/>
      <c r="E1894" s="533"/>
      <c r="F1894" s="533"/>
      <c r="G1894" s="533"/>
    </row>
    <row r="1895" spans="1:7">
      <c r="A1895" s="533"/>
      <c r="B1895" s="1787"/>
      <c r="C1895" s="1788"/>
      <c r="D1895" s="533"/>
      <c r="E1895" s="533"/>
      <c r="F1895" s="533"/>
      <c r="G1895" s="533"/>
    </row>
    <row r="1896" spans="1:7">
      <c r="A1896" s="533"/>
      <c r="B1896" s="1787"/>
      <c r="C1896" s="1788"/>
      <c r="D1896" s="533"/>
      <c r="E1896" s="533"/>
      <c r="F1896" s="533"/>
      <c r="G1896" s="533"/>
    </row>
    <row r="1897" spans="1:7">
      <c r="A1897" s="533"/>
      <c r="B1897" s="1787"/>
      <c r="C1897" s="1788"/>
      <c r="D1897" s="533"/>
      <c r="E1897" s="533"/>
      <c r="F1897" s="533"/>
      <c r="G1897" s="533"/>
    </row>
    <row r="1898" spans="1:7">
      <c r="A1898" s="533"/>
      <c r="B1898" s="1787"/>
      <c r="C1898" s="1788"/>
      <c r="D1898" s="533"/>
      <c r="E1898" s="533"/>
      <c r="F1898" s="533"/>
      <c r="G1898" s="533"/>
    </row>
    <row r="1899" spans="1:7">
      <c r="A1899" s="533"/>
      <c r="B1899" s="1787"/>
      <c r="C1899" s="1788"/>
      <c r="D1899" s="533"/>
      <c r="E1899" s="533"/>
      <c r="F1899" s="533"/>
      <c r="G1899" s="533"/>
    </row>
    <row r="1900" spans="1:7">
      <c r="A1900" s="533"/>
      <c r="B1900" s="1787"/>
      <c r="C1900" s="1788"/>
      <c r="D1900" s="533"/>
      <c r="E1900" s="533"/>
      <c r="F1900" s="533"/>
      <c r="G1900" s="533"/>
    </row>
    <row r="1901" spans="1:7">
      <c r="A1901" s="533"/>
      <c r="B1901" s="1787"/>
      <c r="C1901" s="1788"/>
      <c r="D1901" s="533"/>
      <c r="E1901" s="533"/>
      <c r="F1901" s="533"/>
      <c r="G1901" s="533"/>
    </row>
    <row r="1902" spans="1:7">
      <c r="A1902" s="533"/>
      <c r="B1902" s="1787"/>
      <c r="C1902" s="1788"/>
      <c r="D1902" s="533"/>
      <c r="E1902" s="533"/>
      <c r="F1902" s="533"/>
      <c r="G1902" s="533"/>
    </row>
    <row r="1903" spans="1:7">
      <c r="A1903" s="533"/>
      <c r="B1903" s="1787"/>
      <c r="C1903" s="1788"/>
      <c r="D1903" s="533"/>
      <c r="E1903" s="533"/>
      <c r="F1903" s="533"/>
      <c r="G1903" s="533"/>
    </row>
    <row r="1904" spans="1:7">
      <c r="A1904" s="533"/>
      <c r="B1904" s="1787"/>
      <c r="C1904" s="1788"/>
      <c r="D1904" s="533"/>
      <c r="E1904" s="533"/>
      <c r="F1904" s="533"/>
      <c r="G1904" s="533"/>
    </row>
    <row r="1905" spans="1:7">
      <c r="A1905" s="533"/>
      <c r="B1905" s="1787"/>
      <c r="C1905" s="1788"/>
      <c r="D1905" s="533"/>
      <c r="E1905" s="533"/>
      <c r="F1905" s="533"/>
      <c r="G1905" s="533"/>
    </row>
    <row r="1906" spans="1:7">
      <c r="A1906" s="533"/>
      <c r="B1906" s="1787"/>
      <c r="C1906" s="1788"/>
      <c r="D1906" s="533"/>
      <c r="E1906" s="533"/>
      <c r="F1906" s="533"/>
      <c r="G1906" s="533"/>
    </row>
    <row r="1907" spans="1:7">
      <c r="A1907" s="533"/>
      <c r="B1907" s="1787"/>
      <c r="C1907" s="1788"/>
      <c r="D1907" s="533"/>
      <c r="E1907" s="533"/>
      <c r="F1907" s="533"/>
      <c r="G1907" s="533"/>
    </row>
    <row r="1908" spans="1:7">
      <c r="A1908" s="533"/>
      <c r="B1908" s="1787"/>
      <c r="C1908" s="1788"/>
      <c r="D1908" s="533"/>
      <c r="E1908" s="533"/>
      <c r="F1908" s="533"/>
      <c r="G1908" s="533"/>
    </row>
    <row r="1909" spans="1:7">
      <c r="A1909" s="533"/>
      <c r="B1909" s="1787"/>
      <c r="C1909" s="1788"/>
      <c r="D1909" s="533"/>
      <c r="E1909" s="533"/>
      <c r="F1909" s="533"/>
      <c r="G1909" s="533"/>
    </row>
    <row r="1910" spans="1:7">
      <c r="A1910" s="533"/>
      <c r="B1910" s="1787"/>
      <c r="C1910" s="1788"/>
      <c r="D1910" s="533"/>
      <c r="E1910" s="533"/>
      <c r="F1910" s="533"/>
      <c r="G1910" s="533"/>
    </row>
    <row r="1911" spans="1:7">
      <c r="A1911" s="533"/>
      <c r="B1911" s="1787"/>
      <c r="C1911" s="1788"/>
      <c r="D1911" s="533"/>
      <c r="E1911" s="533"/>
      <c r="F1911" s="533"/>
      <c r="G1911" s="533"/>
    </row>
    <row r="1912" spans="1:7">
      <c r="A1912" s="533"/>
      <c r="B1912" s="1787"/>
      <c r="C1912" s="1788"/>
      <c r="D1912" s="533"/>
      <c r="E1912" s="533"/>
      <c r="F1912" s="533"/>
      <c r="G1912" s="533"/>
    </row>
    <row r="1913" spans="1:7">
      <c r="A1913" s="533"/>
      <c r="B1913" s="1787"/>
      <c r="C1913" s="1788"/>
      <c r="D1913" s="533"/>
      <c r="E1913" s="533"/>
      <c r="F1913" s="533"/>
      <c r="G1913" s="533"/>
    </row>
    <row r="1914" spans="1:7">
      <c r="A1914" s="533"/>
      <c r="B1914" s="1787"/>
      <c r="C1914" s="1788"/>
      <c r="D1914" s="533"/>
      <c r="E1914" s="533"/>
      <c r="F1914" s="533"/>
      <c r="G1914" s="533"/>
    </row>
    <row r="1915" spans="1:7">
      <c r="A1915" s="533"/>
      <c r="B1915" s="1787"/>
      <c r="C1915" s="1788"/>
      <c r="D1915" s="533"/>
      <c r="E1915" s="533"/>
      <c r="F1915" s="533"/>
      <c r="G1915" s="533"/>
    </row>
    <row r="1916" spans="1:7">
      <c r="A1916" s="533"/>
      <c r="B1916" s="1787"/>
      <c r="C1916" s="1788"/>
      <c r="D1916" s="533"/>
      <c r="E1916" s="533"/>
      <c r="F1916" s="533"/>
      <c r="G1916" s="533"/>
    </row>
    <row r="1917" spans="1:7">
      <c r="A1917" s="533"/>
      <c r="B1917" s="1787"/>
      <c r="C1917" s="1788"/>
      <c r="D1917" s="533"/>
      <c r="E1917" s="533"/>
      <c r="F1917" s="533"/>
      <c r="G1917" s="533"/>
    </row>
    <row r="1918" spans="1:7">
      <c r="A1918" s="533"/>
      <c r="B1918" s="1787"/>
      <c r="C1918" s="1788"/>
      <c r="D1918" s="533"/>
      <c r="E1918" s="533"/>
      <c r="F1918" s="533"/>
      <c r="G1918" s="533"/>
    </row>
    <row r="1919" spans="1:7">
      <c r="A1919" s="533"/>
      <c r="B1919" s="1787"/>
      <c r="C1919" s="1788"/>
      <c r="D1919" s="533"/>
      <c r="E1919" s="533"/>
      <c r="F1919" s="533"/>
      <c r="G1919" s="533"/>
    </row>
    <row r="1920" spans="1:7">
      <c r="A1920" s="533"/>
      <c r="B1920" s="1787"/>
      <c r="C1920" s="1788"/>
      <c r="D1920" s="533"/>
      <c r="E1920" s="533"/>
      <c r="F1920" s="533"/>
      <c r="G1920" s="533"/>
    </row>
    <row r="1921" spans="1:7">
      <c r="A1921" s="533"/>
      <c r="B1921" s="1787"/>
      <c r="C1921" s="1788"/>
      <c r="D1921" s="533"/>
      <c r="E1921" s="533"/>
      <c r="F1921" s="533"/>
      <c r="G1921" s="533"/>
    </row>
    <row r="1922" spans="1:7">
      <c r="A1922" s="533"/>
      <c r="B1922" s="1787"/>
      <c r="C1922" s="1788"/>
      <c r="D1922" s="533"/>
      <c r="E1922" s="533"/>
      <c r="F1922" s="533"/>
      <c r="G1922" s="533"/>
    </row>
    <row r="1923" spans="1:7">
      <c r="A1923" s="533"/>
      <c r="B1923" s="1787"/>
      <c r="C1923" s="1788"/>
      <c r="D1923" s="533"/>
      <c r="E1923" s="533"/>
      <c r="F1923" s="533"/>
      <c r="G1923" s="533"/>
    </row>
    <row r="1924" spans="1:7">
      <c r="A1924" s="533"/>
      <c r="B1924" s="1787"/>
      <c r="C1924" s="1788"/>
      <c r="D1924" s="533"/>
      <c r="E1924" s="533"/>
      <c r="F1924" s="533"/>
      <c r="G1924" s="533"/>
    </row>
    <row r="1925" spans="1:7">
      <c r="A1925" s="533"/>
      <c r="B1925" s="1787"/>
      <c r="C1925" s="1788"/>
      <c r="D1925" s="533"/>
      <c r="E1925" s="533"/>
      <c r="F1925" s="533"/>
      <c r="G1925" s="533"/>
    </row>
    <row r="1926" spans="1:7">
      <c r="A1926" s="533"/>
      <c r="B1926" s="1787"/>
      <c r="C1926" s="1788"/>
      <c r="D1926" s="533"/>
      <c r="E1926" s="533"/>
      <c r="F1926" s="533"/>
      <c r="G1926" s="533"/>
    </row>
    <row r="1927" spans="1:7">
      <c r="A1927" s="533"/>
      <c r="B1927" s="1787"/>
      <c r="C1927" s="1788"/>
      <c r="D1927" s="533"/>
      <c r="E1927" s="533"/>
      <c r="F1927" s="533"/>
      <c r="G1927" s="533"/>
    </row>
    <row r="1928" spans="1:7">
      <c r="A1928" s="533"/>
      <c r="B1928" s="1787"/>
      <c r="C1928" s="1788"/>
      <c r="D1928" s="533"/>
      <c r="E1928" s="533"/>
      <c r="F1928" s="533"/>
      <c r="G1928" s="533"/>
    </row>
    <row r="1929" spans="1:7">
      <c r="A1929" s="533"/>
      <c r="B1929" s="1787"/>
      <c r="C1929" s="1788"/>
      <c r="D1929" s="533"/>
      <c r="E1929" s="533"/>
      <c r="F1929" s="533"/>
      <c r="G1929" s="533"/>
    </row>
    <row r="1930" spans="1:7">
      <c r="A1930" s="533"/>
      <c r="B1930" s="1787"/>
      <c r="C1930" s="1788"/>
      <c r="D1930" s="533"/>
      <c r="E1930" s="533"/>
      <c r="F1930" s="533"/>
      <c r="G1930" s="533"/>
    </row>
    <row r="1931" spans="1:7">
      <c r="A1931" s="533"/>
      <c r="B1931" s="1787"/>
      <c r="C1931" s="1788"/>
      <c r="D1931" s="533"/>
      <c r="E1931" s="533"/>
      <c r="F1931" s="533"/>
      <c r="G1931" s="533"/>
    </row>
    <row r="1932" spans="1:7">
      <c r="A1932" s="533"/>
      <c r="B1932" s="1787"/>
      <c r="C1932" s="1788"/>
      <c r="D1932" s="533"/>
      <c r="E1932" s="533"/>
      <c r="F1932" s="533"/>
      <c r="G1932" s="533"/>
    </row>
    <row r="1933" spans="1:7">
      <c r="A1933" s="533"/>
      <c r="B1933" s="1787"/>
      <c r="C1933" s="1788"/>
      <c r="D1933" s="533"/>
      <c r="E1933" s="533"/>
      <c r="F1933" s="533"/>
      <c r="G1933" s="533"/>
    </row>
    <row r="1934" spans="1:7">
      <c r="A1934" s="533"/>
      <c r="B1934" s="1787"/>
      <c r="C1934" s="1788"/>
      <c r="D1934" s="533"/>
      <c r="E1934" s="533"/>
      <c r="F1934" s="533"/>
      <c r="G1934" s="533"/>
    </row>
    <row r="1935" spans="1:7">
      <c r="A1935" s="533"/>
      <c r="B1935" s="1787"/>
      <c r="C1935" s="1788"/>
      <c r="D1935" s="533"/>
      <c r="E1935" s="533"/>
      <c r="F1935" s="533"/>
      <c r="G1935" s="533"/>
    </row>
    <row r="1936" spans="1:7">
      <c r="A1936" s="533"/>
      <c r="B1936" s="1787"/>
      <c r="C1936" s="1788"/>
      <c r="D1936" s="533"/>
      <c r="E1936" s="533"/>
      <c r="F1936" s="533"/>
      <c r="G1936" s="533"/>
    </row>
    <row r="1937" spans="1:7">
      <c r="A1937" s="533"/>
      <c r="B1937" s="1787"/>
      <c r="C1937" s="1788"/>
      <c r="D1937" s="533"/>
      <c r="E1937" s="533"/>
      <c r="F1937" s="533"/>
      <c r="G1937" s="533"/>
    </row>
    <row r="1938" spans="1:7">
      <c r="A1938" s="533"/>
      <c r="B1938" s="1787"/>
      <c r="C1938" s="1788"/>
      <c r="D1938" s="533"/>
      <c r="E1938" s="533"/>
      <c r="F1938" s="533"/>
      <c r="G1938" s="533"/>
    </row>
    <row r="1939" spans="1:7">
      <c r="A1939" s="533"/>
      <c r="B1939" s="1787"/>
      <c r="C1939" s="1788"/>
      <c r="D1939" s="533"/>
      <c r="E1939" s="533"/>
      <c r="F1939" s="533"/>
      <c r="G1939" s="533"/>
    </row>
    <row r="1940" spans="1:7">
      <c r="A1940" s="533"/>
      <c r="B1940" s="1787"/>
      <c r="C1940" s="1788"/>
      <c r="D1940" s="533"/>
      <c r="E1940" s="533"/>
      <c r="F1940" s="533"/>
      <c r="G1940" s="533"/>
    </row>
    <row r="1941" spans="1:7">
      <c r="A1941" s="533"/>
      <c r="B1941" s="1787"/>
      <c r="C1941" s="1788"/>
      <c r="D1941" s="533"/>
      <c r="E1941" s="533"/>
      <c r="F1941" s="533"/>
      <c r="G1941" s="533"/>
    </row>
    <row r="1942" spans="1:7">
      <c r="A1942" s="533"/>
      <c r="B1942" s="1787"/>
      <c r="C1942" s="1788"/>
      <c r="D1942" s="533"/>
      <c r="E1942" s="533"/>
      <c r="F1942" s="533"/>
      <c r="G1942" s="533"/>
    </row>
    <row r="1943" spans="1:7">
      <c r="A1943" s="533"/>
      <c r="B1943" s="1787"/>
      <c r="C1943" s="1788"/>
      <c r="D1943" s="533"/>
      <c r="E1943" s="533"/>
      <c r="F1943" s="533"/>
      <c r="G1943" s="533"/>
    </row>
    <row r="1944" spans="1:7">
      <c r="A1944" s="533"/>
      <c r="B1944" s="1787"/>
      <c r="C1944" s="1788"/>
      <c r="D1944" s="533"/>
      <c r="E1944" s="533"/>
      <c r="F1944" s="533"/>
      <c r="G1944" s="533"/>
    </row>
    <row r="1945" spans="1:7">
      <c r="A1945" s="533"/>
      <c r="B1945" s="1787"/>
      <c r="C1945" s="1788"/>
      <c r="D1945" s="533"/>
      <c r="E1945" s="533"/>
      <c r="F1945" s="533"/>
      <c r="G1945" s="533"/>
    </row>
    <row r="1946" spans="1:7">
      <c r="A1946" s="533"/>
      <c r="B1946" s="1787"/>
      <c r="C1946" s="1788"/>
      <c r="D1946" s="533"/>
      <c r="E1946" s="533"/>
      <c r="F1946" s="533"/>
      <c r="G1946" s="533"/>
    </row>
    <row r="1947" spans="1:7">
      <c r="A1947" s="533"/>
      <c r="B1947" s="1787"/>
      <c r="C1947" s="1788"/>
      <c r="D1947" s="533"/>
      <c r="E1947" s="533"/>
      <c r="F1947" s="533"/>
      <c r="G1947" s="533"/>
    </row>
    <row r="1948" spans="1:7">
      <c r="A1948" s="533"/>
      <c r="B1948" s="1787"/>
      <c r="C1948" s="1788"/>
      <c r="D1948" s="533"/>
      <c r="E1948" s="533"/>
      <c r="F1948" s="533"/>
      <c r="G1948" s="533"/>
    </row>
    <row r="1949" spans="1:7">
      <c r="A1949" s="533"/>
      <c r="B1949" s="1787"/>
      <c r="C1949" s="1788"/>
      <c r="D1949" s="533"/>
      <c r="E1949" s="533"/>
      <c r="F1949" s="533"/>
      <c r="G1949" s="533"/>
    </row>
    <row r="1950" spans="1:7">
      <c r="A1950" s="533"/>
      <c r="B1950" s="1787"/>
      <c r="C1950" s="1788"/>
      <c r="D1950" s="533"/>
      <c r="E1950" s="533"/>
      <c r="F1950" s="533"/>
      <c r="G1950" s="533"/>
    </row>
    <row r="1951" spans="1:7">
      <c r="A1951" s="533"/>
      <c r="B1951" s="1787"/>
      <c r="C1951" s="1788"/>
      <c r="D1951" s="533"/>
      <c r="E1951" s="533"/>
      <c r="F1951" s="533"/>
      <c r="G1951" s="533"/>
    </row>
    <row r="1952" spans="1:7">
      <c r="A1952" s="533"/>
      <c r="B1952" s="1787"/>
      <c r="C1952" s="1788"/>
      <c r="D1952" s="533"/>
      <c r="E1952" s="533"/>
      <c r="F1952" s="533"/>
      <c r="G1952" s="533"/>
    </row>
    <row r="1953" spans="1:7">
      <c r="A1953" s="533"/>
      <c r="B1953" s="1787"/>
      <c r="C1953" s="1788"/>
      <c r="D1953" s="533"/>
      <c r="E1953" s="533"/>
      <c r="F1953" s="533"/>
      <c r="G1953" s="533"/>
    </row>
    <row r="1954" spans="1:7">
      <c r="A1954" s="533"/>
      <c r="B1954" s="1787"/>
      <c r="C1954" s="1788"/>
      <c r="D1954" s="533"/>
      <c r="E1954" s="533"/>
      <c r="F1954" s="533"/>
      <c r="G1954" s="533"/>
    </row>
    <row r="1955" spans="1:7">
      <c r="A1955" s="533"/>
      <c r="B1955" s="1787"/>
      <c r="C1955" s="1788"/>
      <c r="D1955" s="533"/>
      <c r="E1955" s="533"/>
      <c r="F1955" s="533"/>
      <c r="G1955" s="533"/>
    </row>
    <row r="1956" spans="1:7">
      <c r="A1956" s="533"/>
      <c r="B1956" s="1787"/>
      <c r="C1956" s="1788"/>
      <c r="D1956" s="533"/>
      <c r="E1956" s="533"/>
      <c r="F1956" s="533"/>
      <c r="G1956" s="533"/>
    </row>
    <row r="1957" spans="1:7">
      <c r="A1957" s="533"/>
      <c r="B1957" s="1787"/>
      <c r="C1957" s="1788"/>
      <c r="D1957" s="533"/>
      <c r="E1957" s="533"/>
      <c r="F1957" s="533"/>
      <c r="G1957" s="533"/>
    </row>
    <row r="1958" spans="1:7">
      <c r="A1958" s="533"/>
      <c r="B1958" s="1787"/>
      <c r="C1958" s="1788"/>
      <c r="D1958" s="533"/>
      <c r="E1958" s="533"/>
      <c r="F1958" s="533"/>
      <c r="G1958" s="533"/>
    </row>
    <row r="1959" spans="1:7">
      <c r="A1959" s="533"/>
      <c r="B1959" s="1787"/>
      <c r="C1959" s="1788"/>
      <c r="D1959" s="533"/>
      <c r="E1959" s="533"/>
      <c r="F1959" s="533"/>
      <c r="G1959" s="533"/>
    </row>
    <row r="1960" spans="1:7">
      <c r="A1960" s="533"/>
      <c r="B1960" s="1787"/>
      <c r="C1960" s="1788"/>
      <c r="D1960" s="533"/>
      <c r="E1960" s="533"/>
      <c r="F1960" s="533"/>
      <c r="G1960" s="533"/>
    </row>
    <row r="1961" spans="1:7">
      <c r="A1961" s="533"/>
      <c r="B1961" s="1787"/>
      <c r="C1961" s="1788"/>
      <c r="D1961" s="533"/>
      <c r="E1961" s="533"/>
      <c r="F1961" s="533"/>
      <c r="G1961" s="533"/>
    </row>
    <row r="1962" spans="1:7">
      <c r="A1962" s="533"/>
      <c r="B1962" s="1787"/>
      <c r="C1962" s="1788"/>
      <c r="D1962" s="533"/>
      <c r="E1962" s="533"/>
      <c r="F1962" s="533"/>
      <c r="G1962" s="533"/>
    </row>
    <row r="1963" spans="1:7">
      <c r="A1963" s="533"/>
      <c r="B1963" s="1787"/>
      <c r="C1963" s="1788"/>
      <c r="D1963" s="533"/>
      <c r="E1963" s="533"/>
      <c r="F1963" s="533"/>
      <c r="G1963" s="533"/>
    </row>
    <row r="1964" spans="1:7">
      <c r="A1964" s="533"/>
      <c r="B1964" s="1787"/>
      <c r="C1964" s="1788"/>
      <c r="D1964" s="533"/>
      <c r="E1964" s="533"/>
      <c r="F1964" s="533"/>
      <c r="G1964" s="533"/>
    </row>
    <row r="1965" spans="1:7">
      <c r="A1965" s="533"/>
      <c r="B1965" s="1787"/>
      <c r="C1965" s="1788"/>
      <c r="D1965" s="533"/>
      <c r="E1965" s="533"/>
      <c r="F1965" s="533"/>
      <c r="G1965" s="533"/>
    </row>
    <row r="1966" spans="1:7">
      <c r="A1966" s="533"/>
      <c r="B1966" s="1787"/>
      <c r="C1966" s="1788"/>
      <c r="D1966" s="533"/>
      <c r="E1966" s="533"/>
      <c r="F1966" s="533"/>
      <c r="G1966" s="533"/>
    </row>
    <row r="1967" spans="1:7">
      <c r="A1967" s="533"/>
      <c r="B1967" s="1787"/>
      <c r="C1967" s="1788"/>
      <c r="D1967" s="533"/>
      <c r="E1967" s="533"/>
      <c r="F1967" s="533"/>
      <c r="G1967" s="533"/>
    </row>
    <row r="1968" spans="1:7">
      <c r="A1968" s="533"/>
      <c r="B1968" s="1787"/>
      <c r="C1968" s="1788"/>
      <c r="D1968" s="533"/>
      <c r="E1968" s="533"/>
      <c r="F1968" s="533"/>
      <c r="G1968" s="533"/>
    </row>
    <row r="1969" spans="1:7">
      <c r="A1969" s="533"/>
      <c r="B1969" s="1787"/>
      <c r="C1969" s="1788"/>
      <c r="D1969" s="533"/>
      <c r="E1969" s="533"/>
      <c r="F1969" s="533"/>
      <c r="G1969" s="533"/>
    </row>
    <row r="1970" spans="1:7">
      <c r="A1970" s="533"/>
      <c r="B1970" s="1787"/>
      <c r="C1970" s="1788"/>
      <c r="D1970" s="533"/>
      <c r="E1970" s="533"/>
      <c r="F1970" s="533"/>
      <c r="G1970" s="533"/>
    </row>
    <row r="1971" spans="1:7">
      <c r="A1971" s="533"/>
      <c r="B1971" s="1787"/>
      <c r="C1971" s="1788"/>
      <c r="D1971" s="533"/>
      <c r="E1971" s="533"/>
      <c r="F1971" s="533"/>
      <c r="G1971" s="533"/>
    </row>
    <row r="1972" spans="1:7">
      <c r="A1972" s="533"/>
      <c r="B1972" s="1787"/>
      <c r="C1972" s="1788"/>
      <c r="D1972" s="533"/>
      <c r="E1972" s="533"/>
      <c r="F1972" s="533"/>
      <c r="G1972" s="533"/>
    </row>
    <row r="1973" spans="1:7">
      <c r="A1973" s="533"/>
      <c r="B1973" s="1787"/>
      <c r="C1973" s="1788"/>
      <c r="D1973" s="533"/>
      <c r="E1973" s="533"/>
      <c r="F1973" s="533"/>
      <c r="G1973" s="533"/>
    </row>
    <row r="1974" spans="1:7">
      <c r="A1974" s="533"/>
      <c r="B1974" s="1787"/>
      <c r="C1974" s="1788"/>
      <c r="D1974" s="533"/>
      <c r="E1974" s="533"/>
      <c r="F1974" s="533"/>
      <c r="G1974" s="533"/>
    </row>
    <row r="1975" spans="1:7">
      <c r="A1975" s="533"/>
      <c r="B1975" s="1787"/>
      <c r="C1975" s="1788"/>
      <c r="D1975" s="533"/>
      <c r="E1975" s="533"/>
      <c r="F1975" s="533"/>
      <c r="G1975" s="533"/>
    </row>
    <row r="1976" spans="1:7">
      <c r="A1976" s="533"/>
      <c r="B1976" s="1787"/>
      <c r="C1976" s="1788"/>
      <c r="D1976" s="533"/>
      <c r="E1976" s="533"/>
      <c r="F1976" s="533"/>
      <c r="G1976" s="533"/>
    </row>
    <row r="1977" spans="1:7">
      <c r="A1977" s="533"/>
      <c r="B1977" s="1787"/>
      <c r="C1977" s="1788"/>
      <c r="D1977" s="533"/>
      <c r="E1977" s="533"/>
      <c r="F1977" s="533"/>
      <c r="G1977" s="533"/>
    </row>
    <row r="1978" spans="1:7">
      <c r="A1978" s="533"/>
      <c r="B1978" s="1787"/>
      <c r="C1978" s="1788"/>
      <c r="D1978" s="533"/>
      <c r="E1978" s="533"/>
      <c r="F1978" s="533"/>
      <c r="G1978" s="533"/>
    </row>
    <row r="1979" spans="1:7">
      <c r="A1979" s="533"/>
      <c r="B1979" s="1787"/>
      <c r="C1979" s="1788"/>
      <c r="D1979" s="533"/>
      <c r="E1979" s="533"/>
      <c r="F1979" s="533"/>
      <c r="G1979" s="533"/>
    </row>
    <row r="1980" spans="1:7">
      <c r="A1980" s="533"/>
      <c r="B1980" s="1787"/>
      <c r="C1980" s="1788"/>
      <c r="D1980" s="533"/>
      <c r="E1980" s="533"/>
      <c r="F1980" s="533"/>
      <c r="G1980" s="533"/>
    </row>
    <row r="1981" spans="1:7">
      <c r="A1981" s="533"/>
      <c r="B1981" s="1787"/>
      <c r="C1981" s="1788"/>
      <c r="D1981" s="533"/>
      <c r="E1981" s="533"/>
      <c r="F1981" s="533"/>
      <c r="G1981" s="533"/>
    </row>
    <row r="1982" spans="1:7">
      <c r="A1982" s="533"/>
      <c r="B1982" s="1787"/>
      <c r="C1982" s="1788"/>
      <c r="D1982" s="533"/>
      <c r="E1982" s="533"/>
      <c r="F1982" s="533"/>
      <c r="G1982" s="533"/>
    </row>
    <row r="1983" spans="1:7">
      <c r="A1983" s="533"/>
      <c r="B1983" s="1787"/>
      <c r="C1983" s="1788"/>
      <c r="D1983" s="533"/>
      <c r="E1983" s="533"/>
      <c r="F1983" s="533"/>
      <c r="G1983" s="533"/>
    </row>
    <row r="1984" spans="1:7">
      <c r="A1984" s="533"/>
      <c r="B1984" s="1787"/>
      <c r="C1984" s="1788"/>
      <c r="D1984" s="533"/>
      <c r="E1984" s="533"/>
      <c r="F1984" s="533"/>
      <c r="G1984" s="533"/>
    </row>
    <row r="1985" spans="1:7">
      <c r="A1985" s="533"/>
      <c r="B1985" s="1787"/>
      <c r="C1985" s="1788"/>
      <c r="D1985" s="533"/>
      <c r="E1985" s="533"/>
      <c r="F1985" s="533"/>
      <c r="G1985" s="533"/>
    </row>
    <row r="1986" spans="1:7">
      <c r="A1986" s="533"/>
      <c r="B1986" s="1787"/>
      <c r="C1986" s="1788"/>
      <c r="D1986" s="533"/>
      <c r="E1986" s="533"/>
      <c r="F1986" s="533"/>
      <c r="G1986" s="533"/>
    </row>
    <row r="1987" spans="1:7">
      <c r="A1987" s="533"/>
      <c r="B1987" s="1787"/>
      <c r="C1987" s="1788"/>
      <c r="D1987" s="533"/>
      <c r="E1987" s="533"/>
      <c r="F1987" s="533"/>
      <c r="G1987" s="533"/>
    </row>
    <row r="1988" spans="1:7">
      <c r="A1988" s="533"/>
      <c r="B1988" s="1787"/>
      <c r="C1988" s="1788"/>
      <c r="D1988" s="533"/>
      <c r="E1988" s="533"/>
      <c r="F1988" s="533"/>
      <c r="G1988" s="533"/>
    </row>
    <row r="1989" spans="1:7">
      <c r="A1989" s="533"/>
      <c r="B1989" s="1787"/>
      <c r="C1989" s="1788"/>
      <c r="D1989" s="533"/>
      <c r="E1989" s="533"/>
      <c r="F1989" s="533"/>
      <c r="G1989" s="533"/>
    </row>
    <row r="1990" spans="1:7">
      <c r="A1990" s="533"/>
      <c r="B1990" s="1787"/>
      <c r="C1990" s="1788"/>
      <c r="D1990" s="533"/>
      <c r="E1990" s="533"/>
      <c r="F1990" s="533"/>
      <c r="G1990" s="533"/>
    </row>
    <row r="1991" spans="1:7">
      <c r="A1991" s="533"/>
      <c r="B1991" s="1787"/>
      <c r="C1991" s="1788"/>
      <c r="D1991" s="533"/>
      <c r="E1991" s="533"/>
      <c r="F1991" s="533"/>
      <c r="G1991" s="533"/>
    </row>
    <row r="1992" spans="1:7">
      <c r="A1992" s="533"/>
      <c r="B1992" s="1787"/>
      <c r="C1992" s="1788"/>
      <c r="D1992" s="533"/>
      <c r="E1992" s="533"/>
      <c r="F1992" s="533"/>
      <c r="G1992" s="533"/>
    </row>
    <row r="1993" spans="1:7">
      <c r="A1993" s="533"/>
      <c r="B1993" s="1787"/>
      <c r="C1993" s="1788"/>
      <c r="D1993" s="533"/>
      <c r="E1993" s="533"/>
      <c r="F1993" s="533"/>
      <c r="G1993" s="533"/>
    </row>
    <row r="1994" spans="1:7">
      <c r="A1994" s="533"/>
      <c r="B1994" s="1787"/>
      <c r="C1994" s="1788"/>
      <c r="D1994" s="533"/>
      <c r="E1994" s="533"/>
      <c r="F1994" s="533"/>
      <c r="G1994" s="533"/>
    </row>
    <row r="1995" spans="1:7">
      <c r="A1995" s="533"/>
      <c r="B1995" s="1787"/>
      <c r="C1995" s="1788"/>
      <c r="D1995" s="533"/>
      <c r="E1995" s="533"/>
      <c r="F1995" s="533"/>
      <c r="G1995" s="533"/>
    </row>
    <row r="1996" spans="1:7">
      <c r="A1996" s="533"/>
      <c r="B1996" s="1787"/>
      <c r="C1996" s="1788"/>
      <c r="D1996" s="533"/>
      <c r="E1996" s="533"/>
      <c r="F1996" s="533"/>
      <c r="G1996" s="533"/>
    </row>
    <row r="1997" spans="1:7">
      <c r="A1997" s="533"/>
      <c r="B1997" s="1787"/>
      <c r="C1997" s="1788"/>
      <c r="D1997" s="533"/>
      <c r="E1997" s="533"/>
      <c r="F1997" s="533"/>
      <c r="G1997" s="533"/>
    </row>
    <row r="1998" spans="1:7">
      <c r="A1998" s="533"/>
      <c r="B1998" s="1787"/>
      <c r="C1998" s="1788"/>
      <c r="D1998" s="533"/>
      <c r="E1998" s="533"/>
      <c r="F1998" s="533"/>
      <c r="G1998" s="533"/>
    </row>
    <row r="1999" spans="1:7">
      <c r="A1999" s="533"/>
      <c r="B1999" s="1787"/>
      <c r="C1999" s="1788"/>
      <c r="D1999" s="533"/>
      <c r="E1999" s="533"/>
      <c r="F1999" s="533"/>
      <c r="G1999" s="533"/>
    </row>
    <row r="2000" spans="1:7">
      <c r="A2000" s="533"/>
      <c r="B2000" s="1787"/>
      <c r="C2000" s="1788"/>
      <c r="D2000" s="533"/>
      <c r="E2000" s="533"/>
      <c r="F2000" s="533"/>
      <c r="G2000" s="533"/>
    </row>
    <row r="2001" spans="1:7">
      <c r="A2001" s="533"/>
      <c r="B2001" s="1787"/>
      <c r="C2001" s="1788"/>
      <c r="D2001" s="533"/>
      <c r="E2001" s="533"/>
      <c r="F2001" s="533"/>
      <c r="G2001" s="533"/>
    </row>
    <row r="2002" spans="1:7">
      <c r="A2002" s="533"/>
      <c r="B2002" s="1787"/>
      <c r="C2002" s="1788"/>
      <c r="D2002" s="533"/>
      <c r="E2002" s="533"/>
      <c r="F2002" s="533"/>
      <c r="G2002" s="533"/>
    </row>
    <row r="2003" spans="1:7">
      <c r="A2003" s="533"/>
      <c r="B2003" s="1787"/>
      <c r="C2003" s="1788"/>
      <c r="D2003" s="533"/>
      <c r="E2003" s="533"/>
      <c r="F2003" s="533"/>
      <c r="G2003" s="533"/>
    </row>
    <row r="2004" spans="1:7">
      <c r="A2004" s="533"/>
      <c r="B2004" s="1787"/>
      <c r="C2004" s="1788"/>
      <c r="D2004" s="533"/>
      <c r="E2004" s="533"/>
      <c r="F2004" s="533"/>
      <c r="G2004" s="533"/>
    </row>
    <row r="2005" spans="1:7">
      <c r="A2005" s="533"/>
      <c r="B2005" s="1787"/>
      <c r="C2005" s="1788"/>
      <c r="D2005" s="533"/>
      <c r="E2005" s="533"/>
      <c r="F2005" s="533"/>
      <c r="G2005" s="533"/>
    </row>
    <row r="2006" spans="1:7">
      <c r="A2006" s="533"/>
      <c r="B2006" s="1787"/>
      <c r="C2006" s="1788"/>
      <c r="D2006" s="533"/>
      <c r="E2006" s="533"/>
      <c r="F2006" s="533"/>
      <c r="G2006" s="533"/>
    </row>
    <row r="2007" spans="1:7">
      <c r="A2007" s="533"/>
      <c r="B2007" s="1787"/>
      <c r="C2007" s="1788"/>
      <c r="D2007" s="533"/>
      <c r="E2007" s="533"/>
      <c r="F2007" s="533"/>
      <c r="G2007" s="533"/>
    </row>
    <row r="2008" spans="1:7">
      <c r="A2008" s="533"/>
      <c r="B2008" s="1787"/>
      <c r="C2008" s="1788"/>
      <c r="D2008" s="533"/>
      <c r="E2008" s="533"/>
      <c r="F2008" s="533"/>
      <c r="G2008" s="533"/>
    </row>
    <row r="2009" spans="1:7">
      <c r="A2009" s="533"/>
      <c r="B2009" s="1787"/>
      <c r="C2009" s="1788"/>
      <c r="D2009" s="533"/>
      <c r="E2009" s="533"/>
      <c r="F2009" s="533"/>
      <c r="G2009" s="533"/>
    </row>
    <row r="2010" spans="1:7">
      <c r="A2010" s="533"/>
      <c r="B2010" s="1787"/>
      <c r="C2010" s="1788"/>
      <c r="D2010" s="533"/>
      <c r="E2010" s="533"/>
      <c r="F2010" s="533"/>
      <c r="G2010" s="533"/>
    </row>
    <row r="2011" spans="1:7">
      <c r="A2011" s="533"/>
      <c r="B2011" s="1787"/>
      <c r="C2011" s="1788"/>
      <c r="D2011" s="533"/>
      <c r="E2011" s="533"/>
      <c r="F2011" s="533"/>
      <c r="G2011" s="533"/>
    </row>
    <row r="2012" spans="1:7">
      <c r="A2012" s="533"/>
      <c r="B2012" s="1787"/>
      <c r="C2012" s="1788"/>
      <c r="D2012" s="533"/>
      <c r="E2012" s="533"/>
      <c r="F2012" s="533"/>
      <c r="G2012" s="533"/>
    </row>
    <row r="2013" spans="1:7">
      <c r="A2013" s="533"/>
      <c r="B2013" s="1787"/>
      <c r="C2013" s="1788"/>
      <c r="D2013" s="533"/>
      <c r="E2013" s="533"/>
      <c r="F2013" s="533"/>
      <c r="G2013" s="533"/>
    </row>
    <row r="2014" spans="1:7">
      <c r="A2014" s="533"/>
      <c r="B2014" s="1787"/>
      <c r="C2014" s="1788"/>
      <c r="D2014" s="533"/>
      <c r="E2014" s="533"/>
      <c r="F2014" s="533"/>
      <c r="G2014" s="533"/>
    </row>
    <row r="2015" spans="1:7">
      <c r="A2015" s="533"/>
      <c r="B2015" s="1787"/>
      <c r="C2015" s="1788"/>
      <c r="D2015" s="533"/>
      <c r="E2015" s="533"/>
      <c r="F2015" s="533"/>
      <c r="G2015" s="533"/>
    </row>
    <row r="2016" spans="1:7">
      <c r="A2016" s="533"/>
      <c r="B2016" s="1787"/>
      <c r="C2016" s="1788"/>
      <c r="D2016" s="533"/>
      <c r="E2016" s="533"/>
      <c r="F2016" s="533"/>
      <c r="G2016" s="533"/>
    </row>
    <row r="2017" spans="1:7">
      <c r="A2017" s="533"/>
      <c r="B2017" s="1787"/>
      <c r="C2017" s="1788"/>
      <c r="D2017" s="533"/>
      <c r="E2017" s="533"/>
      <c r="F2017" s="533"/>
      <c r="G2017" s="533"/>
    </row>
    <row r="2018" spans="1:7">
      <c r="A2018" s="533"/>
      <c r="B2018" s="1787"/>
      <c r="C2018" s="1788"/>
      <c r="D2018" s="533"/>
      <c r="E2018" s="533"/>
      <c r="F2018" s="533"/>
      <c r="G2018" s="533"/>
    </row>
    <row r="2019" spans="1:7">
      <c r="A2019" s="533"/>
      <c r="B2019" s="1787"/>
      <c r="C2019" s="1788"/>
      <c r="D2019" s="533"/>
      <c r="E2019" s="533"/>
      <c r="F2019" s="533"/>
      <c r="G2019" s="533"/>
    </row>
    <row r="2020" spans="1:7">
      <c r="A2020" s="533"/>
      <c r="B2020" s="1787"/>
      <c r="C2020" s="1788"/>
      <c r="D2020" s="533"/>
      <c r="E2020" s="533"/>
      <c r="F2020" s="533"/>
      <c r="G2020" s="533"/>
    </row>
    <row r="2021" spans="1:7">
      <c r="A2021" s="533"/>
      <c r="B2021" s="1787"/>
      <c r="C2021" s="1788"/>
      <c r="D2021" s="533"/>
      <c r="E2021" s="533"/>
      <c r="F2021" s="533"/>
      <c r="G2021" s="533"/>
    </row>
    <row r="2022" spans="1:7">
      <c r="A2022" s="533"/>
      <c r="B2022" s="1787"/>
      <c r="C2022" s="1788"/>
      <c r="D2022" s="533"/>
      <c r="E2022" s="533"/>
      <c r="F2022" s="533"/>
      <c r="G2022" s="533"/>
    </row>
    <row r="2023" spans="1:7">
      <c r="A2023" s="533"/>
      <c r="B2023" s="1787"/>
      <c r="C2023" s="1788"/>
      <c r="D2023" s="533"/>
      <c r="E2023" s="533"/>
      <c r="F2023" s="533"/>
      <c r="G2023" s="533"/>
    </row>
    <row r="2024" spans="1:7">
      <c r="A2024" s="533"/>
      <c r="B2024" s="1787"/>
      <c r="C2024" s="1788"/>
      <c r="D2024" s="533"/>
      <c r="E2024" s="533"/>
      <c r="F2024" s="533"/>
      <c r="G2024" s="533"/>
    </row>
    <row r="2025" spans="1:7">
      <c r="A2025" s="533"/>
      <c r="B2025" s="1787"/>
      <c r="C2025" s="1788"/>
      <c r="D2025" s="533"/>
      <c r="E2025" s="533"/>
      <c r="F2025" s="533"/>
      <c r="G2025" s="533"/>
    </row>
    <row r="2026" spans="1:7">
      <c r="A2026" s="533"/>
      <c r="B2026" s="1787"/>
      <c r="C2026" s="1788"/>
      <c r="D2026" s="533"/>
      <c r="E2026" s="533"/>
      <c r="F2026" s="533"/>
      <c r="G2026" s="533"/>
    </row>
    <row r="2027" spans="1:7">
      <c r="A2027" s="533"/>
      <c r="B2027" s="1787"/>
      <c r="C2027" s="1788"/>
      <c r="D2027" s="533"/>
      <c r="E2027" s="533"/>
      <c r="F2027" s="533"/>
      <c r="G2027" s="533"/>
    </row>
    <row r="2028" spans="1:7">
      <c r="A2028" s="533"/>
      <c r="B2028" s="1787"/>
      <c r="C2028" s="1788"/>
      <c r="D2028" s="533"/>
      <c r="E2028" s="533"/>
      <c r="F2028" s="533"/>
      <c r="G2028" s="533"/>
    </row>
    <row r="2029" spans="1:7">
      <c r="A2029" s="533"/>
      <c r="B2029" s="1787"/>
      <c r="C2029" s="1788"/>
      <c r="D2029" s="533"/>
      <c r="E2029" s="533"/>
      <c r="F2029" s="533"/>
      <c r="G2029" s="533"/>
    </row>
    <row r="2030" spans="1:7">
      <c r="A2030" s="533"/>
      <c r="B2030" s="1787"/>
      <c r="C2030" s="1788"/>
      <c r="D2030" s="533"/>
      <c r="E2030" s="533"/>
      <c r="F2030" s="533"/>
      <c r="G2030" s="533"/>
    </row>
    <row r="2031" spans="1:7">
      <c r="A2031" s="533"/>
      <c r="B2031" s="1787"/>
      <c r="C2031" s="1788"/>
      <c r="D2031" s="533"/>
      <c r="E2031" s="533"/>
      <c r="F2031" s="533"/>
      <c r="G2031" s="533"/>
    </row>
    <row r="2032" spans="1:7">
      <c r="A2032" s="533"/>
      <c r="B2032" s="1787"/>
      <c r="C2032" s="1788"/>
      <c r="D2032" s="533"/>
      <c r="E2032" s="533"/>
      <c r="F2032" s="533"/>
      <c r="G2032" s="533"/>
    </row>
    <row r="2033" spans="1:7">
      <c r="A2033" s="533"/>
      <c r="B2033" s="1787"/>
      <c r="C2033" s="1788"/>
      <c r="D2033" s="533"/>
      <c r="E2033" s="533"/>
      <c r="F2033" s="533"/>
      <c r="G2033" s="533"/>
    </row>
    <row r="2034" spans="1:7">
      <c r="A2034" s="533"/>
      <c r="B2034" s="1787"/>
      <c r="C2034" s="1788"/>
      <c r="D2034" s="533"/>
      <c r="E2034" s="533"/>
      <c r="F2034" s="533"/>
      <c r="G2034" s="533"/>
    </row>
    <row r="2035" spans="1:7">
      <c r="A2035" s="533"/>
      <c r="B2035" s="1787"/>
      <c r="C2035" s="1788"/>
      <c r="D2035" s="533"/>
      <c r="E2035" s="533"/>
      <c r="F2035" s="533"/>
      <c r="G2035" s="533"/>
    </row>
    <row r="2036" spans="1:7">
      <c r="A2036" s="533"/>
      <c r="B2036" s="1787"/>
      <c r="C2036" s="1788"/>
      <c r="D2036" s="533"/>
      <c r="E2036" s="533"/>
      <c r="F2036" s="533"/>
      <c r="G2036" s="533"/>
    </row>
    <row r="2037" spans="1:7">
      <c r="A2037" s="533"/>
      <c r="B2037" s="1787"/>
      <c r="C2037" s="1788"/>
      <c r="D2037" s="533"/>
      <c r="E2037" s="533"/>
      <c r="F2037" s="533"/>
      <c r="G2037" s="533"/>
    </row>
    <row r="2038" spans="1:7">
      <c r="A2038" s="533"/>
      <c r="B2038" s="1787"/>
      <c r="C2038" s="1788"/>
      <c r="D2038" s="533"/>
      <c r="E2038" s="533"/>
      <c r="F2038" s="533"/>
      <c r="G2038" s="533"/>
    </row>
    <row r="2039" spans="1:7">
      <c r="A2039" s="533"/>
      <c r="B2039" s="1787"/>
      <c r="C2039" s="1788"/>
      <c r="D2039" s="533"/>
      <c r="E2039" s="533"/>
      <c r="F2039" s="533"/>
      <c r="G2039" s="533"/>
    </row>
    <row r="2040" spans="1:7">
      <c r="A2040" s="533"/>
      <c r="B2040" s="1787"/>
      <c r="C2040" s="1788"/>
      <c r="D2040" s="533"/>
      <c r="E2040" s="533"/>
      <c r="F2040" s="533"/>
      <c r="G2040" s="533"/>
    </row>
    <row r="2041" spans="1:7">
      <c r="A2041" s="533"/>
      <c r="B2041" s="1787"/>
      <c r="C2041" s="1788"/>
      <c r="D2041" s="533"/>
      <c r="E2041" s="533"/>
      <c r="F2041" s="533"/>
      <c r="G2041" s="533"/>
    </row>
    <row r="2042" spans="1:7">
      <c r="A2042" s="533"/>
      <c r="B2042" s="1787"/>
      <c r="C2042" s="1788"/>
      <c r="D2042" s="533"/>
      <c r="E2042" s="533"/>
      <c r="F2042" s="533"/>
      <c r="G2042" s="533"/>
    </row>
    <row r="2043" spans="1:7">
      <c r="A2043" s="533"/>
      <c r="B2043" s="1787"/>
      <c r="C2043" s="1788"/>
      <c r="D2043" s="533"/>
      <c r="E2043" s="533"/>
      <c r="F2043" s="533"/>
      <c r="G2043" s="533"/>
    </row>
    <row r="2044" spans="1:7">
      <c r="A2044" s="533"/>
      <c r="B2044" s="1787"/>
      <c r="C2044" s="1788"/>
      <c r="D2044" s="533"/>
      <c r="E2044" s="533"/>
      <c r="F2044" s="533"/>
      <c r="G2044" s="533"/>
    </row>
    <row r="2045" spans="1:7">
      <c r="A2045" s="533"/>
      <c r="B2045" s="1787"/>
      <c r="C2045" s="1788"/>
      <c r="D2045" s="533"/>
      <c r="E2045" s="533"/>
      <c r="F2045" s="533"/>
      <c r="G2045" s="533"/>
    </row>
    <row r="2046" spans="1:7">
      <c r="A2046" s="533"/>
      <c r="B2046" s="1787"/>
      <c r="C2046" s="1788"/>
      <c r="D2046" s="533"/>
      <c r="E2046" s="533"/>
      <c r="F2046" s="533"/>
      <c r="G2046" s="533"/>
    </row>
    <row r="2047" spans="1:7">
      <c r="A2047" s="533"/>
      <c r="B2047" s="1787"/>
      <c r="C2047" s="1788"/>
      <c r="D2047" s="533"/>
      <c r="E2047" s="533"/>
      <c r="F2047" s="533"/>
      <c r="G2047" s="533"/>
    </row>
    <row r="2048" spans="1:7">
      <c r="A2048" s="533"/>
      <c r="B2048" s="1787"/>
      <c r="C2048" s="1788"/>
      <c r="D2048" s="533"/>
      <c r="E2048" s="533"/>
      <c r="F2048" s="533"/>
      <c r="G2048" s="533"/>
    </row>
    <row r="2049" spans="1:7">
      <c r="A2049" s="533"/>
      <c r="B2049" s="1787"/>
      <c r="C2049" s="1788"/>
      <c r="D2049" s="533"/>
      <c r="E2049" s="533"/>
      <c r="F2049" s="533"/>
      <c r="G2049" s="533"/>
    </row>
    <row r="2050" spans="1:7">
      <c r="A2050" s="533"/>
      <c r="B2050" s="1787"/>
      <c r="C2050" s="1788"/>
      <c r="D2050" s="533"/>
      <c r="E2050" s="533"/>
      <c r="F2050" s="533"/>
      <c r="G2050" s="533"/>
    </row>
    <row r="2051" spans="1:7">
      <c r="A2051" s="533"/>
      <c r="B2051" s="1787"/>
      <c r="C2051" s="1788"/>
      <c r="D2051" s="533"/>
      <c r="E2051" s="533"/>
      <c r="F2051" s="533"/>
      <c r="G2051" s="533"/>
    </row>
    <row r="2052" spans="1:7">
      <c r="A2052" s="533"/>
      <c r="B2052" s="1787"/>
      <c r="C2052" s="1788"/>
      <c r="D2052" s="533"/>
      <c r="E2052" s="533"/>
      <c r="F2052" s="533"/>
      <c r="G2052" s="533"/>
    </row>
    <row r="2053" spans="1:7">
      <c r="A2053" s="533"/>
      <c r="B2053" s="1787"/>
      <c r="C2053" s="1788"/>
      <c r="D2053" s="533"/>
      <c r="E2053" s="533"/>
      <c r="F2053" s="533"/>
      <c r="G2053" s="533"/>
    </row>
    <row r="2054" spans="1:7">
      <c r="A2054" s="533"/>
      <c r="B2054" s="1787"/>
      <c r="C2054" s="1788"/>
      <c r="D2054" s="533"/>
      <c r="E2054" s="533"/>
      <c r="F2054" s="533"/>
      <c r="G2054" s="533"/>
    </row>
    <row r="2055" spans="1:7">
      <c r="A2055" s="533"/>
      <c r="B2055" s="1787"/>
      <c r="C2055" s="1788"/>
      <c r="D2055" s="533"/>
      <c r="E2055" s="533"/>
      <c r="F2055" s="533"/>
      <c r="G2055" s="533"/>
    </row>
    <row r="2056" spans="1:7">
      <c r="A2056" s="533"/>
      <c r="B2056" s="1787"/>
      <c r="C2056" s="1788"/>
      <c r="D2056" s="533"/>
      <c r="E2056" s="533"/>
      <c r="F2056" s="533"/>
      <c r="G2056" s="533"/>
    </row>
    <row r="2057" spans="1:7">
      <c r="A2057" s="533"/>
      <c r="B2057" s="1787"/>
      <c r="C2057" s="1788"/>
      <c r="D2057" s="533"/>
      <c r="E2057" s="533"/>
      <c r="F2057" s="533"/>
      <c r="G2057" s="533"/>
    </row>
    <row r="2058" spans="1:7">
      <c r="A2058" s="533"/>
      <c r="B2058" s="1787"/>
      <c r="C2058" s="1788"/>
      <c r="D2058" s="533"/>
      <c r="E2058" s="533"/>
      <c r="F2058" s="533"/>
      <c r="G2058" s="533"/>
    </row>
    <row r="2059" spans="1:7">
      <c r="A2059" s="533"/>
      <c r="B2059" s="1787"/>
      <c r="C2059" s="1788"/>
      <c r="D2059" s="533"/>
      <c r="E2059" s="533"/>
      <c r="F2059" s="533"/>
      <c r="G2059" s="533"/>
    </row>
    <row r="2060" spans="1:7">
      <c r="A2060" s="533"/>
      <c r="B2060" s="1787"/>
      <c r="C2060" s="1788"/>
      <c r="D2060" s="533"/>
      <c r="E2060" s="533"/>
      <c r="F2060" s="533"/>
      <c r="G2060" s="533"/>
    </row>
    <row r="2061" spans="1:7">
      <c r="A2061" s="533"/>
      <c r="B2061" s="1787"/>
      <c r="C2061" s="1788"/>
      <c r="D2061" s="533"/>
      <c r="E2061" s="533"/>
      <c r="F2061" s="533"/>
      <c r="G2061" s="533"/>
    </row>
    <row r="2062" spans="1:7">
      <c r="A2062" s="533"/>
      <c r="B2062" s="1787"/>
      <c r="C2062" s="1788"/>
      <c r="D2062" s="533"/>
      <c r="E2062" s="533"/>
      <c r="F2062" s="533"/>
      <c r="G2062" s="533"/>
    </row>
    <row r="2063" spans="1:7">
      <c r="A2063" s="533"/>
      <c r="B2063" s="1787"/>
      <c r="C2063" s="1788"/>
      <c r="D2063" s="533"/>
      <c r="E2063" s="533"/>
      <c r="F2063" s="533"/>
      <c r="G2063" s="533"/>
    </row>
    <row r="2064" spans="1:7">
      <c r="A2064" s="533"/>
      <c r="B2064" s="1787"/>
      <c r="C2064" s="1788"/>
      <c r="D2064" s="533"/>
      <c r="E2064" s="533"/>
      <c r="F2064" s="533"/>
      <c r="G2064" s="533"/>
    </row>
    <row r="2065" spans="1:7">
      <c r="A2065" s="533"/>
      <c r="B2065" s="1787"/>
      <c r="C2065" s="1788"/>
      <c r="D2065" s="533"/>
      <c r="E2065" s="533"/>
      <c r="F2065" s="533"/>
      <c r="G2065" s="533"/>
    </row>
    <row r="2066" spans="1:7">
      <c r="A2066" s="533"/>
      <c r="B2066" s="1787"/>
      <c r="C2066" s="1788"/>
      <c r="D2066" s="533"/>
      <c r="E2066" s="533"/>
      <c r="F2066" s="533"/>
      <c r="G2066" s="533"/>
    </row>
    <row r="2067" spans="1:7">
      <c r="A2067" s="533"/>
      <c r="B2067" s="1787"/>
      <c r="C2067" s="1788"/>
      <c r="D2067" s="533"/>
      <c r="E2067" s="533"/>
      <c r="F2067" s="533"/>
      <c r="G2067" s="533"/>
    </row>
    <row r="2068" spans="1:7">
      <c r="A2068" s="533"/>
      <c r="B2068" s="1787"/>
      <c r="C2068" s="1788"/>
      <c r="D2068" s="533"/>
      <c r="E2068" s="533"/>
      <c r="F2068" s="533"/>
      <c r="G2068" s="533"/>
    </row>
    <row r="2069" spans="1:7">
      <c r="A2069" s="533"/>
      <c r="B2069" s="1787"/>
      <c r="C2069" s="1788"/>
      <c r="D2069" s="533"/>
      <c r="E2069" s="533"/>
      <c r="F2069" s="533"/>
      <c r="G2069" s="533"/>
    </row>
    <row r="2070" spans="1:7">
      <c r="A2070" s="533"/>
      <c r="B2070" s="1787"/>
      <c r="C2070" s="1788"/>
      <c r="D2070" s="533"/>
      <c r="E2070" s="533"/>
      <c r="F2070" s="533"/>
      <c r="G2070" s="533"/>
    </row>
    <row r="2071" spans="1:7">
      <c r="A2071" s="533"/>
      <c r="B2071" s="1787"/>
      <c r="C2071" s="1788"/>
      <c r="D2071" s="533"/>
      <c r="E2071" s="533"/>
      <c r="F2071" s="533"/>
      <c r="G2071" s="533"/>
    </row>
    <row r="2072" spans="1:7">
      <c r="A2072" s="533"/>
      <c r="B2072" s="1787"/>
      <c r="C2072" s="1788"/>
      <c r="D2072" s="533"/>
      <c r="E2072" s="533"/>
      <c r="F2072" s="533"/>
      <c r="G2072" s="533"/>
    </row>
    <row r="2073" spans="1:7">
      <c r="A2073" s="533"/>
      <c r="B2073" s="1787"/>
      <c r="C2073" s="1788"/>
      <c r="D2073" s="533"/>
      <c r="E2073" s="533"/>
      <c r="F2073" s="533"/>
      <c r="G2073" s="533"/>
    </row>
    <row r="2074" spans="1:7">
      <c r="A2074" s="533"/>
      <c r="B2074" s="1787"/>
      <c r="C2074" s="1788"/>
      <c r="D2074" s="533"/>
      <c r="E2074" s="533"/>
      <c r="F2074" s="533"/>
      <c r="G2074" s="533"/>
    </row>
    <row r="2075" spans="1:7">
      <c r="A2075" s="533"/>
      <c r="B2075" s="1787"/>
      <c r="C2075" s="1788"/>
      <c r="D2075" s="533"/>
      <c r="E2075" s="533"/>
      <c r="F2075" s="533"/>
      <c r="G2075" s="533"/>
    </row>
    <row r="2076" spans="1:7">
      <c r="A2076" s="533"/>
      <c r="B2076" s="1787"/>
      <c r="C2076" s="1788"/>
      <c r="D2076" s="533"/>
      <c r="E2076" s="533"/>
      <c r="F2076" s="533"/>
      <c r="G2076" s="533"/>
    </row>
    <row r="2077" spans="1:7">
      <c r="A2077" s="533"/>
      <c r="B2077" s="1787"/>
      <c r="C2077" s="1788"/>
      <c r="D2077" s="533"/>
      <c r="E2077" s="533"/>
      <c r="F2077" s="533"/>
      <c r="G2077" s="533"/>
    </row>
    <row r="2078" spans="1:7">
      <c r="A2078" s="533"/>
      <c r="B2078" s="1787"/>
      <c r="C2078" s="1788"/>
      <c r="D2078" s="533"/>
      <c r="E2078" s="533"/>
      <c r="F2078" s="533"/>
      <c r="G2078" s="533"/>
    </row>
    <row r="2079" spans="1:7">
      <c r="A2079" s="533"/>
      <c r="B2079" s="1787"/>
      <c r="C2079" s="1788"/>
      <c r="D2079" s="533"/>
      <c r="E2079" s="533"/>
      <c r="F2079" s="533"/>
      <c r="G2079" s="533"/>
    </row>
    <row r="2080" spans="1:7">
      <c r="A2080" s="533"/>
      <c r="B2080" s="1787"/>
      <c r="C2080" s="1788"/>
      <c r="D2080" s="533"/>
      <c r="E2080" s="533"/>
      <c r="F2080" s="533"/>
      <c r="G2080" s="533"/>
    </row>
    <row r="2081" spans="1:7">
      <c r="A2081" s="533"/>
      <c r="B2081" s="1787"/>
      <c r="C2081" s="1788"/>
      <c r="D2081" s="533"/>
      <c r="E2081" s="533"/>
      <c r="F2081" s="533"/>
      <c r="G2081" s="533"/>
    </row>
    <row r="2082" spans="1:7">
      <c r="A2082" s="533"/>
      <c r="B2082" s="1787"/>
      <c r="C2082" s="1788"/>
      <c r="D2082" s="533"/>
      <c r="E2082" s="533"/>
      <c r="F2082" s="533"/>
      <c r="G2082" s="533"/>
    </row>
    <row r="2083" spans="1:7">
      <c r="A2083" s="533"/>
      <c r="B2083" s="1787"/>
      <c r="C2083" s="1788"/>
      <c r="D2083" s="533"/>
      <c r="E2083" s="533"/>
      <c r="F2083" s="533"/>
      <c r="G2083" s="533"/>
    </row>
    <row r="2084" spans="1:7">
      <c r="A2084" s="533"/>
      <c r="B2084" s="1787"/>
      <c r="C2084" s="1788"/>
      <c r="D2084" s="533"/>
      <c r="E2084" s="533"/>
      <c r="F2084" s="533"/>
      <c r="G2084" s="533"/>
    </row>
    <row r="2085" spans="1:7">
      <c r="A2085" s="533"/>
      <c r="B2085" s="1787"/>
      <c r="C2085" s="1788"/>
      <c r="D2085" s="533"/>
      <c r="E2085" s="533"/>
      <c r="F2085" s="533"/>
      <c r="G2085" s="533"/>
    </row>
    <row r="2086" spans="1:7">
      <c r="A2086" s="533"/>
      <c r="B2086" s="1787"/>
      <c r="C2086" s="1788"/>
      <c r="D2086" s="533"/>
      <c r="E2086" s="533"/>
      <c r="F2086" s="533"/>
      <c r="G2086" s="533"/>
    </row>
    <row r="2087" spans="1:7">
      <c r="A2087" s="533"/>
      <c r="B2087" s="1787"/>
      <c r="C2087" s="1788"/>
      <c r="D2087" s="533"/>
      <c r="E2087" s="533"/>
      <c r="F2087" s="533"/>
      <c r="G2087" s="533"/>
    </row>
    <row r="2088" spans="1:7">
      <c r="A2088" s="533"/>
      <c r="B2088" s="1787"/>
      <c r="C2088" s="1788"/>
      <c r="D2088" s="533"/>
      <c r="E2088" s="533"/>
      <c r="F2088" s="533"/>
      <c r="G2088" s="533"/>
    </row>
    <row r="2089" spans="1:7">
      <c r="A2089" s="533"/>
      <c r="B2089" s="1787"/>
      <c r="C2089" s="1788"/>
      <c r="D2089" s="533"/>
      <c r="E2089" s="533"/>
      <c r="F2089" s="533"/>
      <c r="G2089" s="533"/>
    </row>
    <row r="2090" spans="1:7">
      <c r="A2090" s="533"/>
      <c r="B2090" s="1787"/>
      <c r="C2090" s="1788"/>
      <c r="D2090" s="533"/>
      <c r="E2090" s="533"/>
      <c r="F2090" s="533"/>
      <c r="G2090" s="533"/>
    </row>
    <row r="2091" spans="1:7">
      <c r="A2091" s="533"/>
      <c r="B2091" s="1787"/>
      <c r="C2091" s="1788"/>
      <c r="D2091" s="533"/>
      <c r="E2091" s="533"/>
      <c r="F2091" s="533"/>
      <c r="G2091" s="533"/>
    </row>
    <row r="2092" spans="1:7">
      <c r="A2092" s="533"/>
      <c r="B2092" s="1787"/>
      <c r="C2092" s="1788"/>
      <c r="D2092" s="533"/>
      <c r="E2092" s="533"/>
      <c r="F2092" s="533"/>
      <c r="G2092" s="533"/>
    </row>
    <row r="2093" spans="1:7">
      <c r="A2093" s="533"/>
      <c r="B2093" s="1787"/>
      <c r="C2093" s="1788"/>
      <c r="D2093" s="533"/>
      <c r="E2093" s="533"/>
      <c r="F2093" s="533"/>
      <c r="G2093" s="533"/>
    </row>
    <row r="2094" spans="1:7">
      <c r="A2094" s="533"/>
      <c r="B2094" s="1787"/>
      <c r="C2094" s="1788"/>
      <c r="D2094" s="533"/>
      <c r="E2094" s="533"/>
      <c r="F2094" s="533"/>
      <c r="G2094" s="533"/>
    </row>
    <row r="2095" spans="1:7">
      <c r="A2095" s="533"/>
      <c r="B2095" s="1787"/>
      <c r="C2095" s="1788"/>
      <c r="D2095" s="533"/>
      <c r="E2095" s="533"/>
      <c r="F2095" s="533"/>
      <c r="G2095" s="533"/>
    </row>
    <row r="2096" spans="1:7">
      <c r="A2096" s="533"/>
      <c r="B2096" s="1787"/>
      <c r="C2096" s="1788"/>
      <c r="D2096" s="533"/>
      <c r="E2096" s="533"/>
      <c r="F2096" s="533"/>
      <c r="G2096" s="533"/>
    </row>
    <row r="2097" spans="1:7">
      <c r="A2097" s="533"/>
      <c r="B2097" s="1787"/>
      <c r="C2097" s="1788"/>
      <c r="D2097" s="533"/>
      <c r="E2097" s="533"/>
      <c r="F2097" s="533"/>
      <c r="G2097" s="533"/>
    </row>
    <row r="2098" spans="1:7">
      <c r="A2098" s="533"/>
      <c r="B2098" s="1787"/>
      <c r="C2098" s="1788"/>
      <c r="D2098" s="533"/>
      <c r="E2098" s="533"/>
      <c r="F2098" s="533"/>
      <c r="G2098" s="533"/>
    </row>
    <row r="2099" spans="1:7">
      <c r="A2099" s="533"/>
      <c r="B2099" s="1787"/>
      <c r="C2099" s="1788"/>
      <c r="D2099" s="533"/>
      <c r="E2099" s="533"/>
      <c r="F2099" s="533"/>
      <c r="G2099" s="533"/>
    </row>
    <row r="2100" spans="1:7">
      <c r="A2100" s="533"/>
      <c r="B2100" s="1787"/>
      <c r="C2100" s="1788"/>
      <c r="D2100" s="533"/>
      <c r="E2100" s="533"/>
      <c r="F2100" s="533"/>
      <c r="G2100" s="533"/>
    </row>
    <row r="2101" spans="1:7">
      <c r="A2101" s="533"/>
      <c r="B2101" s="1787"/>
      <c r="C2101" s="1788"/>
      <c r="D2101" s="533"/>
      <c r="E2101" s="533"/>
      <c r="F2101" s="533"/>
      <c r="G2101" s="533"/>
    </row>
    <row r="2102" spans="1:7">
      <c r="A2102" s="533"/>
      <c r="B2102" s="1787"/>
      <c r="C2102" s="1788"/>
      <c r="D2102" s="533"/>
      <c r="E2102" s="533"/>
      <c r="F2102" s="533"/>
      <c r="G2102" s="533"/>
    </row>
    <row r="2103" spans="1:7">
      <c r="A2103" s="533"/>
      <c r="B2103" s="1787"/>
      <c r="C2103" s="1788"/>
      <c r="D2103" s="533"/>
      <c r="E2103" s="533"/>
      <c r="F2103" s="533"/>
      <c r="G2103" s="533"/>
    </row>
    <row r="2104" spans="1:7">
      <c r="A2104" s="533"/>
      <c r="B2104" s="1787"/>
      <c r="C2104" s="1788"/>
      <c r="D2104" s="533"/>
      <c r="E2104" s="533"/>
      <c r="F2104" s="533"/>
      <c r="G2104" s="533"/>
    </row>
    <row r="2105" spans="1:7">
      <c r="A2105" s="533"/>
      <c r="B2105" s="1787"/>
      <c r="C2105" s="1788"/>
      <c r="D2105" s="533"/>
      <c r="E2105" s="533"/>
      <c r="F2105" s="533"/>
      <c r="G2105" s="533"/>
    </row>
    <row r="2106" spans="1:7">
      <c r="A2106" s="533"/>
      <c r="B2106" s="1787"/>
      <c r="C2106" s="1788"/>
      <c r="D2106" s="533"/>
      <c r="E2106" s="533"/>
      <c r="F2106" s="533"/>
      <c r="G2106" s="533"/>
    </row>
    <row r="2107" spans="1:7">
      <c r="A2107" s="533"/>
      <c r="B2107" s="1787"/>
      <c r="C2107" s="1788"/>
      <c r="D2107" s="533"/>
      <c r="E2107" s="533"/>
      <c r="F2107" s="533"/>
      <c r="G2107" s="533"/>
    </row>
    <row r="2108" spans="1:7">
      <c r="A2108" s="533"/>
      <c r="B2108" s="1787"/>
      <c r="C2108" s="1788"/>
      <c r="D2108" s="533"/>
      <c r="E2108" s="533"/>
      <c r="F2108" s="533"/>
      <c r="G2108" s="533"/>
    </row>
    <row r="2109" spans="1:7">
      <c r="A2109" s="533"/>
      <c r="B2109" s="1787"/>
      <c r="C2109" s="1788"/>
      <c r="D2109" s="533"/>
      <c r="E2109" s="533"/>
      <c r="F2109" s="533"/>
      <c r="G2109" s="533"/>
    </row>
    <row r="2110" spans="1:7">
      <c r="A2110" s="533"/>
      <c r="B2110" s="1787"/>
      <c r="C2110" s="1788"/>
      <c r="D2110" s="533"/>
      <c r="E2110" s="533"/>
      <c r="F2110" s="533"/>
      <c r="G2110" s="533"/>
    </row>
    <row r="2111" spans="1:7">
      <c r="A2111" s="533"/>
      <c r="B2111" s="1787"/>
      <c r="C2111" s="1788"/>
      <c r="D2111" s="533"/>
      <c r="E2111" s="533"/>
      <c r="F2111" s="533"/>
      <c r="G2111" s="533"/>
    </row>
    <row r="2112" spans="1:7">
      <c r="A2112" s="533"/>
      <c r="B2112" s="1787"/>
      <c r="C2112" s="1788"/>
      <c r="D2112" s="533"/>
      <c r="E2112" s="533"/>
      <c r="F2112" s="533"/>
      <c r="G2112" s="533"/>
    </row>
    <row r="2113" spans="1:7">
      <c r="A2113" s="533"/>
      <c r="B2113" s="1787"/>
      <c r="C2113" s="1788"/>
      <c r="D2113" s="533"/>
      <c r="E2113" s="533"/>
      <c r="F2113" s="533"/>
      <c r="G2113" s="533"/>
    </row>
    <row r="2114" spans="1:7">
      <c r="A2114" s="533"/>
      <c r="B2114" s="1787"/>
      <c r="C2114" s="1788"/>
      <c r="D2114" s="533"/>
      <c r="E2114" s="533"/>
      <c r="F2114" s="533"/>
      <c r="G2114" s="533"/>
    </row>
    <row r="2115" spans="1:7">
      <c r="A2115" s="533"/>
      <c r="B2115" s="1787"/>
      <c r="C2115" s="1788"/>
      <c r="D2115" s="533"/>
      <c r="E2115" s="533"/>
      <c r="F2115" s="533"/>
      <c r="G2115" s="533"/>
    </row>
    <row r="2116" spans="1:7">
      <c r="A2116" s="533"/>
      <c r="B2116" s="1787"/>
      <c r="C2116" s="1788"/>
      <c r="D2116" s="533"/>
      <c r="E2116" s="533"/>
      <c r="F2116" s="533"/>
      <c r="G2116" s="533"/>
    </row>
    <row r="2117" spans="1:7">
      <c r="A2117" s="533"/>
      <c r="B2117" s="1787"/>
      <c r="C2117" s="1788"/>
      <c r="D2117" s="533"/>
      <c r="E2117" s="533"/>
      <c r="F2117" s="533"/>
      <c r="G2117" s="533"/>
    </row>
    <row r="2118" spans="1:7">
      <c r="A2118" s="533"/>
      <c r="B2118" s="1787"/>
      <c r="C2118" s="1788"/>
      <c r="D2118" s="533"/>
      <c r="E2118" s="533"/>
      <c r="F2118" s="533"/>
      <c r="G2118" s="533"/>
    </row>
    <row r="2119" spans="1:7">
      <c r="A2119" s="533"/>
      <c r="B2119" s="1787"/>
      <c r="C2119" s="1788"/>
      <c r="D2119" s="533"/>
      <c r="E2119" s="533"/>
      <c r="F2119" s="533"/>
      <c r="G2119" s="533"/>
    </row>
    <row r="2120" spans="1:7">
      <c r="A2120" s="533"/>
      <c r="B2120" s="1787"/>
      <c r="C2120" s="1788"/>
      <c r="D2120" s="533"/>
      <c r="E2120" s="533"/>
      <c r="F2120" s="533"/>
      <c r="G2120" s="533"/>
    </row>
    <row r="2121" spans="1:7">
      <c r="A2121" s="533"/>
      <c r="B2121" s="1787"/>
      <c r="C2121" s="1788"/>
      <c r="D2121" s="533"/>
      <c r="E2121" s="533"/>
      <c r="F2121" s="533"/>
      <c r="G2121" s="533"/>
    </row>
    <row r="2122" spans="1:7">
      <c r="A2122" s="533"/>
      <c r="B2122" s="1787"/>
      <c r="C2122" s="1788"/>
      <c r="D2122" s="533"/>
      <c r="E2122" s="533"/>
      <c r="F2122" s="533"/>
      <c r="G2122" s="533"/>
    </row>
    <row r="2123" spans="1:7">
      <c r="A2123" s="533"/>
      <c r="B2123" s="1787"/>
      <c r="C2123" s="1788"/>
      <c r="D2123" s="533"/>
      <c r="E2123" s="533"/>
      <c r="F2123" s="533"/>
      <c r="G2123" s="533"/>
    </row>
    <row r="2124" spans="1:7">
      <c r="A2124" s="533"/>
      <c r="B2124" s="1787"/>
      <c r="C2124" s="1788"/>
      <c r="D2124" s="533"/>
      <c r="E2124" s="533"/>
      <c r="F2124" s="533"/>
      <c r="G2124" s="533"/>
    </row>
    <row r="2125" spans="1:7">
      <c r="A2125" s="533"/>
      <c r="B2125" s="1787"/>
      <c r="C2125" s="1788"/>
      <c r="D2125" s="533"/>
      <c r="E2125" s="533"/>
      <c r="F2125" s="533"/>
      <c r="G2125" s="533"/>
    </row>
    <row r="2126" spans="1:7">
      <c r="A2126" s="533"/>
      <c r="B2126" s="1787"/>
      <c r="C2126" s="1788"/>
      <c r="D2126" s="533"/>
      <c r="E2126" s="533"/>
      <c r="F2126" s="533"/>
      <c r="G2126" s="533"/>
    </row>
    <row r="2127" spans="1:7">
      <c r="A2127" s="533"/>
      <c r="B2127" s="1787"/>
      <c r="C2127" s="1788"/>
      <c r="D2127" s="533"/>
      <c r="E2127" s="533"/>
      <c r="F2127" s="533"/>
      <c r="G2127" s="533"/>
    </row>
    <row r="2128" spans="1:7">
      <c r="A2128" s="533"/>
      <c r="B2128" s="1787"/>
      <c r="C2128" s="1788"/>
      <c r="D2128" s="533"/>
      <c r="E2128" s="533"/>
      <c r="F2128" s="533"/>
      <c r="G2128" s="533"/>
    </row>
    <row r="2129" spans="1:7">
      <c r="A2129" s="533"/>
      <c r="B2129" s="1787"/>
      <c r="C2129" s="1788"/>
      <c r="D2129" s="533"/>
      <c r="E2129" s="533"/>
      <c r="F2129" s="533"/>
      <c r="G2129" s="533"/>
    </row>
    <row r="2130" spans="1:7">
      <c r="A2130" s="533"/>
      <c r="B2130" s="1787"/>
      <c r="C2130" s="1788"/>
      <c r="D2130" s="533"/>
      <c r="E2130" s="533"/>
      <c r="F2130" s="533"/>
      <c r="G2130" s="533"/>
    </row>
    <row r="2131" spans="1:7">
      <c r="A2131" s="533"/>
      <c r="B2131" s="1787"/>
      <c r="C2131" s="1788"/>
      <c r="D2131" s="533"/>
      <c r="E2131" s="533"/>
      <c r="F2131" s="533"/>
      <c r="G2131" s="533"/>
    </row>
    <row r="2132" spans="1:7">
      <c r="A2132" s="533"/>
      <c r="B2132" s="1787"/>
      <c r="C2132" s="1788"/>
      <c r="D2132" s="533"/>
      <c r="E2132" s="533"/>
      <c r="F2132" s="533"/>
      <c r="G2132" s="533"/>
    </row>
    <row r="2133" spans="1:7">
      <c r="A2133" s="533"/>
      <c r="B2133" s="1787"/>
      <c r="C2133" s="1788"/>
      <c r="D2133" s="533"/>
      <c r="E2133" s="533"/>
      <c r="F2133" s="533"/>
      <c r="G2133" s="533"/>
    </row>
    <row r="2134" spans="1:7">
      <c r="A2134" s="533"/>
      <c r="B2134" s="1787"/>
      <c r="C2134" s="1788"/>
      <c r="D2134" s="533"/>
      <c r="E2134" s="533"/>
      <c r="F2134" s="533"/>
      <c r="G2134" s="533"/>
    </row>
    <row r="2135" spans="1:7">
      <c r="A2135" s="533"/>
      <c r="B2135" s="1787"/>
      <c r="C2135" s="1788"/>
      <c r="D2135" s="533"/>
      <c r="E2135" s="533"/>
      <c r="F2135" s="533"/>
      <c r="G2135" s="533"/>
    </row>
    <row r="2136" spans="1:7">
      <c r="A2136" s="533"/>
      <c r="B2136" s="1787"/>
      <c r="C2136" s="1788"/>
      <c r="D2136" s="533"/>
      <c r="E2136" s="533"/>
      <c r="F2136" s="533"/>
      <c r="G2136" s="533"/>
    </row>
    <row r="2137" spans="1:7">
      <c r="A2137" s="533"/>
      <c r="B2137" s="1787"/>
      <c r="C2137" s="1788"/>
      <c r="D2137" s="533"/>
      <c r="E2137" s="533"/>
      <c r="F2137" s="533"/>
      <c r="G2137" s="533"/>
    </row>
    <row r="2138" spans="1:7">
      <c r="A2138" s="533"/>
      <c r="B2138" s="1787"/>
      <c r="C2138" s="1788"/>
      <c r="D2138" s="533"/>
      <c r="E2138" s="533"/>
      <c r="F2138" s="533"/>
      <c r="G2138" s="533"/>
    </row>
    <row r="2139" spans="1:7">
      <c r="A2139" s="533"/>
      <c r="B2139" s="1787"/>
      <c r="C2139" s="1788"/>
      <c r="D2139" s="533"/>
      <c r="E2139" s="533"/>
      <c r="F2139" s="533"/>
      <c r="G2139" s="533"/>
    </row>
    <row r="2140" spans="1:7">
      <c r="A2140" s="533"/>
      <c r="B2140" s="1787"/>
      <c r="C2140" s="1788"/>
      <c r="D2140" s="533"/>
      <c r="E2140" s="533"/>
      <c r="F2140" s="533"/>
      <c r="G2140" s="533"/>
    </row>
    <row r="2141" spans="1:7">
      <c r="A2141" s="533"/>
      <c r="B2141" s="1787"/>
      <c r="C2141" s="1788"/>
      <c r="D2141" s="533"/>
      <c r="E2141" s="533"/>
      <c r="F2141" s="533"/>
      <c r="G2141" s="533"/>
    </row>
    <row r="2142" spans="1:7">
      <c r="A2142" s="533"/>
      <c r="B2142" s="1787"/>
      <c r="C2142" s="1788"/>
      <c r="D2142" s="533"/>
      <c r="E2142" s="533"/>
      <c r="F2142" s="533"/>
      <c r="G2142" s="533"/>
    </row>
    <row r="2143" spans="1:7">
      <c r="A2143" s="533"/>
      <c r="B2143" s="1787"/>
      <c r="C2143" s="1788"/>
      <c r="D2143" s="533"/>
      <c r="E2143" s="533"/>
      <c r="F2143" s="533"/>
      <c r="G2143" s="533"/>
    </row>
    <row r="2144" spans="1:7">
      <c r="A2144" s="533"/>
      <c r="B2144" s="1787"/>
      <c r="C2144" s="1788"/>
      <c r="D2144" s="533"/>
      <c r="E2144" s="533"/>
      <c r="F2144" s="533"/>
      <c r="G2144" s="533"/>
    </row>
    <row r="2145" spans="1:7">
      <c r="A2145" s="533"/>
      <c r="B2145" s="1787"/>
      <c r="C2145" s="1788"/>
      <c r="D2145" s="533"/>
      <c r="E2145" s="533"/>
      <c r="F2145" s="533"/>
      <c r="G2145" s="533"/>
    </row>
    <row r="2146" spans="1:7">
      <c r="A2146" s="533"/>
      <c r="B2146" s="1787"/>
      <c r="C2146" s="1788"/>
      <c r="D2146" s="533"/>
      <c r="E2146" s="533"/>
      <c r="F2146" s="533"/>
      <c r="G2146" s="533"/>
    </row>
    <row r="2147" spans="1:7">
      <c r="A2147" s="533"/>
      <c r="B2147" s="1787"/>
      <c r="C2147" s="1788"/>
      <c r="D2147" s="533"/>
      <c r="E2147" s="533"/>
      <c r="F2147" s="533"/>
      <c r="G2147" s="533"/>
    </row>
    <row r="2148" spans="1:7">
      <c r="A2148" s="533"/>
      <c r="B2148" s="1787"/>
      <c r="C2148" s="1788"/>
      <c r="D2148" s="533"/>
      <c r="E2148" s="533"/>
      <c r="F2148" s="533"/>
      <c r="G2148" s="533"/>
    </row>
    <row r="2149" spans="1:7">
      <c r="A2149" s="533"/>
      <c r="B2149" s="1787"/>
      <c r="C2149" s="1788"/>
      <c r="D2149" s="533"/>
      <c r="E2149" s="533"/>
      <c r="F2149" s="533"/>
      <c r="G2149" s="533"/>
    </row>
    <row r="2150" spans="1:7">
      <c r="A2150" s="533"/>
      <c r="B2150" s="1787"/>
      <c r="C2150" s="1788"/>
      <c r="D2150" s="533"/>
      <c r="E2150" s="533"/>
      <c r="F2150" s="533"/>
      <c r="G2150" s="533"/>
    </row>
    <row r="2151" spans="1:7">
      <c r="A2151" s="533"/>
      <c r="B2151" s="1787"/>
      <c r="C2151" s="1788"/>
      <c r="D2151" s="533"/>
      <c r="E2151" s="533"/>
      <c r="F2151" s="533"/>
      <c r="G2151" s="533"/>
    </row>
    <row r="2152" spans="1:7">
      <c r="A2152" s="533"/>
      <c r="B2152" s="1787"/>
      <c r="C2152" s="1788"/>
      <c r="D2152" s="533"/>
      <c r="E2152" s="533"/>
      <c r="F2152" s="533"/>
      <c r="G2152" s="533"/>
    </row>
    <row r="2153" spans="1:7">
      <c r="A2153" s="533"/>
      <c r="B2153" s="1787"/>
      <c r="C2153" s="1788"/>
      <c r="D2153" s="533"/>
      <c r="E2153" s="533"/>
      <c r="F2153" s="533"/>
      <c r="G2153" s="533"/>
    </row>
    <row r="2154" spans="1:7">
      <c r="A2154" s="533"/>
      <c r="B2154" s="1787"/>
      <c r="C2154" s="1788"/>
      <c r="D2154" s="533"/>
      <c r="E2154" s="533"/>
      <c r="F2154" s="533"/>
      <c r="G2154" s="533"/>
    </row>
    <row r="2155" spans="1:7">
      <c r="A2155" s="533"/>
      <c r="B2155" s="1787"/>
      <c r="C2155" s="1788"/>
      <c r="D2155" s="533"/>
      <c r="E2155" s="533"/>
      <c r="F2155" s="533"/>
      <c r="G2155" s="533"/>
    </row>
    <row r="2156" spans="1:7">
      <c r="A2156" s="533"/>
      <c r="B2156" s="1787"/>
      <c r="C2156" s="1788"/>
      <c r="D2156" s="533"/>
      <c r="E2156" s="533"/>
      <c r="F2156" s="533"/>
      <c r="G2156" s="533"/>
    </row>
    <row r="2157" spans="1:7">
      <c r="A2157" s="533"/>
      <c r="B2157" s="1787"/>
      <c r="C2157" s="1788"/>
      <c r="D2157" s="533"/>
      <c r="E2157" s="533"/>
      <c r="F2157" s="533"/>
      <c r="G2157" s="533"/>
    </row>
    <row r="2158" spans="1:7">
      <c r="A2158" s="533"/>
      <c r="B2158" s="1787"/>
      <c r="C2158" s="1788"/>
      <c r="D2158" s="533"/>
      <c r="E2158" s="533"/>
      <c r="F2158" s="533"/>
      <c r="G2158" s="533"/>
    </row>
    <row r="2159" spans="1:7">
      <c r="A2159" s="533"/>
      <c r="B2159" s="1787"/>
      <c r="C2159" s="1788"/>
      <c r="D2159" s="533"/>
      <c r="E2159" s="533"/>
      <c r="F2159" s="533"/>
      <c r="G2159" s="533"/>
    </row>
    <row r="2160" spans="1:7">
      <c r="A2160" s="533"/>
      <c r="B2160" s="1787"/>
      <c r="C2160" s="1788"/>
      <c r="D2160" s="533"/>
      <c r="E2160" s="533"/>
      <c r="F2160" s="533"/>
      <c r="G2160" s="533"/>
    </row>
    <row r="2161" spans="1:7">
      <c r="A2161" s="533"/>
      <c r="B2161" s="1787"/>
      <c r="C2161" s="1788"/>
      <c r="D2161" s="533"/>
      <c r="E2161" s="533"/>
      <c r="F2161" s="533"/>
      <c r="G2161" s="533"/>
    </row>
    <row r="2162" spans="1:7">
      <c r="A2162" s="533"/>
      <c r="B2162" s="1787"/>
      <c r="C2162" s="1788"/>
      <c r="D2162" s="533"/>
      <c r="E2162" s="533"/>
      <c r="F2162" s="533"/>
      <c r="G2162" s="533"/>
    </row>
    <row r="2163" spans="1:7">
      <c r="A2163" s="533"/>
      <c r="B2163" s="1787"/>
      <c r="C2163" s="1788"/>
      <c r="D2163" s="533"/>
      <c r="E2163" s="533"/>
      <c r="F2163" s="533"/>
      <c r="G2163" s="533"/>
    </row>
    <row r="2164" spans="1:7">
      <c r="A2164" s="533"/>
      <c r="B2164" s="1787"/>
      <c r="C2164" s="1788"/>
      <c r="D2164" s="533"/>
      <c r="E2164" s="533"/>
      <c r="F2164" s="533"/>
      <c r="G2164" s="533"/>
    </row>
    <row r="2165" spans="1:7">
      <c r="A2165" s="533"/>
      <c r="B2165" s="1787"/>
      <c r="C2165" s="1788"/>
      <c r="D2165" s="533"/>
      <c r="E2165" s="533"/>
      <c r="F2165" s="533"/>
      <c r="G2165" s="533"/>
    </row>
    <row r="2166" spans="1:7">
      <c r="A2166" s="533"/>
      <c r="B2166" s="1787"/>
      <c r="C2166" s="1788"/>
      <c r="D2166" s="533"/>
      <c r="E2166" s="533"/>
      <c r="F2166" s="533"/>
      <c r="G2166" s="533"/>
    </row>
    <row r="2167" spans="1:7">
      <c r="A2167" s="533"/>
      <c r="B2167" s="1787"/>
      <c r="C2167" s="1788"/>
      <c r="D2167" s="533"/>
      <c r="E2167" s="533"/>
      <c r="F2167" s="533"/>
      <c r="G2167" s="533"/>
    </row>
    <row r="2168" spans="1:7">
      <c r="A2168" s="533"/>
      <c r="B2168" s="1787"/>
      <c r="C2168" s="1788"/>
      <c r="D2168" s="533"/>
      <c r="E2168" s="533"/>
      <c r="F2168" s="533"/>
      <c r="G2168" s="533"/>
    </row>
    <row r="2169" spans="1:7">
      <c r="A2169" s="533"/>
      <c r="B2169" s="1787"/>
      <c r="C2169" s="1788"/>
      <c r="D2169" s="533"/>
      <c r="E2169" s="533"/>
      <c r="F2169" s="533"/>
      <c r="G2169" s="533"/>
    </row>
    <row r="2170" spans="1:7">
      <c r="A2170" s="533"/>
      <c r="B2170" s="1787"/>
      <c r="C2170" s="1788"/>
      <c r="D2170" s="533"/>
      <c r="E2170" s="533"/>
      <c r="F2170" s="533"/>
      <c r="G2170" s="533"/>
    </row>
    <row r="2171" spans="1:7">
      <c r="A2171" s="533"/>
      <c r="B2171" s="1787"/>
      <c r="C2171" s="1788"/>
      <c r="D2171" s="533"/>
      <c r="E2171" s="533"/>
      <c r="F2171" s="533"/>
      <c r="G2171" s="533"/>
    </row>
    <row r="2172" spans="1:7">
      <c r="A2172" s="533"/>
      <c r="B2172" s="1787"/>
      <c r="C2172" s="1788"/>
      <c r="D2172" s="533"/>
      <c r="E2172" s="533"/>
      <c r="F2172" s="533"/>
      <c r="G2172" s="533"/>
    </row>
    <row r="2173" spans="1:7">
      <c r="A2173" s="533"/>
      <c r="B2173" s="1787"/>
      <c r="C2173" s="1788"/>
      <c r="D2173" s="533"/>
      <c r="E2173" s="533"/>
      <c r="F2173" s="533"/>
      <c r="G2173" s="533"/>
    </row>
    <row r="2174" spans="1:7">
      <c r="A2174" s="533"/>
      <c r="B2174" s="1787"/>
      <c r="C2174" s="1788"/>
      <c r="D2174" s="533"/>
      <c r="E2174" s="533"/>
      <c r="F2174" s="533"/>
      <c r="G2174" s="533"/>
    </row>
    <row r="2175" spans="1:7">
      <c r="A2175" s="533"/>
      <c r="B2175" s="1787"/>
      <c r="C2175" s="1788"/>
      <c r="D2175" s="533"/>
      <c r="E2175" s="533"/>
      <c r="F2175" s="533"/>
      <c r="G2175" s="533"/>
    </row>
    <row r="2176" spans="1:7">
      <c r="A2176" s="533"/>
      <c r="B2176" s="1787"/>
      <c r="C2176" s="1788"/>
      <c r="D2176" s="533"/>
      <c r="E2176" s="533"/>
      <c r="F2176" s="533"/>
      <c r="G2176" s="533"/>
    </row>
    <row r="2177" spans="1:7">
      <c r="A2177" s="533"/>
      <c r="B2177" s="1787"/>
      <c r="C2177" s="1788"/>
      <c r="D2177" s="533"/>
      <c r="E2177" s="533"/>
      <c r="F2177" s="533"/>
      <c r="G2177" s="533"/>
    </row>
    <row r="2178" spans="1:7">
      <c r="A2178" s="533"/>
      <c r="B2178" s="1787"/>
      <c r="C2178" s="1788"/>
      <c r="D2178" s="533"/>
      <c r="E2178" s="533"/>
      <c r="F2178" s="533"/>
      <c r="G2178" s="533"/>
    </row>
    <row r="2179" spans="1:7">
      <c r="A2179" s="533"/>
      <c r="B2179" s="1787"/>
      <c r="C2179" s="1788"/>
      <c r="D2179" s="533"/>
      <c r="E2179" s="533"/>
      <c r="F2179" s="533"/>
      <c r="G2179" s="533"/>
    </row>
    <row r="2180" spans="1:7">
      <c r="A2180" s="533"/>
      <c r="B2180" s="1787"/>
      <c r="C2180" s="1788"/>
      <c r="D2180" s="533"/>
      <c r="E2180" s="533"/>
      <c r="F2180" s="533"/>
      <c r="G2180" s="533"/>
    </row>
    <row r="2181" spans="1:7">
      <c r="A2181" s="533"/>
      <c r="B2181" s="1787"/>
      <c r="C2181" s="1788"/>
      <c r="D2181" s="533"/>
      <c r="E2181" s="533"/>
      <c r="F2181" s="533"/>
      <c r="G2181" s="533"/>
    </row>
    <row r="2182" spans="1:7">
      <c r="A2182" s="533"/>
      <c r="B2182" s="1787"/>
      <c r="C2182" s="1788"/>
      <c r="D2182" s="533"/>
      <c r="E2182" s="533"/>
      <c r="F2182" s="533"/>
      <c r="G2182" s="533"/>
    </row>
    <row r="2183" spans="1:7">
      <c r="A2183" s="533"/>
      <c r="B2183" s="1787"/>
      <c r="C2183" s="1788"/>
      <c r="D2183" s="533"/>
      <c r="E2183" s="533"/>
      <c r="F2183" s="533"/>
      <c r="G2183" s="533"/>
    </row>
    <row r="2184" spans="1:7">
      <c r="A2184" s="533"/>
      <c r="B2184" s="1787"/>
      <c r="C2184" s="1788"/>
      <c r="D2184" s="533"/>
      <c r="E2184" s="533"/>
      <c r="F2184" s="533"/>
      <c r="G2184" s="533"/>
    </row>
    <row r="2185" spans="1:7">
      <c r="A2185" s="533"/>
      <c r="B2185" s="1787"/>
      <c r="C2185" s="1788"/>
      <c r="D2185" s="533"/>
      <c r="E2185" s="533"/>
      <c r="F2185" s="533"/>
      <c r="G2185" s="533"/>
    </row>
    <row r="2186" spans="1:7">
      <c r="A2186" s="533"/>
      <c r="B2186" s="1787"/>
      <c r="C2186" s="1788"/>
      <c r="D2186" s="533"/>
      <c r="E2186" s="533"/>
      <c r="F2186" s="533"/>
      <c r="G2186" s="533"/>
    </row>
    <row r="2187" spans="1:7">
      <c r="A2187" s="533"/>
      <c r="B2187" s="1787"/>
      <c r="C2187" s="1788"/>
      <c r="D2187" s="533"/>
      <c r="E2187" s="533"/>
      <c r="F2187" s="533"/>
      <c r="G2187" s="533"/>
    </row>
    <row r="2188" spans="1:7">
      <c r="A2188" s="533"/>
      <c r="B2188" s="1787"/>
      <c r="C2188" s="1788"/>
      <c r="D2188" s="533"/>
      <c r="E2188" s="533"/>
      <c r="F2188" s="533"/>
      <c r="G2188" s="533"/>
    </row>
    <row r="2189" spans="1:7">
      <c r="A2189" s="533"/>
      <c r="B2189" s="1787"/>
      <c r="C2189" s="1788"/>
      <c r="D2189" s="533"/>
      <c r="E2189" s="533"/>
      <c r="F2189" s="533"/>
      <c r="G2189" s="533"/>
    </row>
    <row r="2190" spans="1:7">
      <c r="A2190" s="533"/>
      <c r="B2190" s="1787"/>
      <c r="C2190" s="1788"/>
      <c r="D2190" s="533"/>
      <c r="E2190" s="533"/>
      <c r="F2190" s="533"/>
      <c r="G2190" s="533"/>
    </row>
    <row r="2191" spans="1:7">
      <c r="A2191" s="533"/>
      <c r="B2191" s="1787"/>
      <c r="C2191" s="1788"/>
      <c r="D2191" s="533"/>
      <c r="E2191" s="533"/>
      <c r="F2191" s="533"/>
      <c r="G2191" s="533"/>
    </row>
    <row r="2192" spans="1:7">
      <c r="A2192" s="533"/>
      <c r="B2192" s="1787"/>
      <c r="C2192" s="1788"/>
      <c r="D2192" s="533"/>
      <c r="E2192" s="533"/>
      <c r="F2192" s="533"/>
      <c r="G2192" s="533"/>
    </row>
    <row r="2193" spans="1:7">
      <c r="A2193" s="533"/>
      <c r="B2193" s="1787"/>
      <c r="C2193" s="1788"/>
      <c r="D2193" s="533"/>
      <c r="E2193" s="533"/>
      <c r="F2193" s="533"/>
      <c r="G2193" s="533"/>
    </row>
    <row r="2194" spans="1:7">
      <c r="A2194" s="533"/>
      <c r="B2194" s="1787"/>
      <c r="C2194" s="1788"/>
      <c r="D2194" s="533"/>
      <c r="E2194" s="533"/>
      <c r="F2194" s="533"/>
      <c r="G2194" s="533"/>
    </row>
    <row r="2195" spans="1:7">
      <c r="A2195" s="533"/>
      <c r="B2195" s="1787"/>
      <c r="C2195" s="1788"/>
      <c r="D2195" s="533"/>
      <c r="E2195" s="533"/>
      <c r="F2195" s="533"/>
      <c r="G2195" s="533"/>
    </row>
    <row r="2196" spans="1:7">
      <c r="A2196" s="533"/>
      <c r="B2196" s="1787"/>
      <c r="C2196" s="1788"/>
      <c r="D2196" s="533"/>
      <c r="E2196" s="533"/>
      <c r="F2196" s="533"/>
      <c r="G2196" s="533"/>
    </row>
    <row r="2197" spans="1:7">
      <c r="A2197" s="533"/>
      <c r="B2197" s="1787"/>
      <c r="C2197" s="1788"/>
      <c r="D2197" s="533"/>
      <c r="E2197" s="533"/>
      <c r="F2197" s="533"/>
      <c r="G2197" s="533"/>
    </row>
    <row r="2198" spans="1:7">
      <c r="A2198" s="533"/>
      <c r="B2198" s="1787"/>
      <c r="C2198" s="1788"/>
      <c r="D2198" s="533"/>
      <c r="E2198" s="533"/>
      <c r="F2198" s="533"/>
      <c r="G2198" s="533"/>
    </row>
    <row r="2199" spans="1:7">
      <c r="A2199" s="533"/>
      <c r="B2199" s="1787"/>
      <c r="C2199" s="1788"/>
      <c r="D2199" s="533"/>
      <c r="E2199" s="533"/>
      <c r="F2199" s="533"/>
      <c r="G2199" s="533"/>
    </row>
    <row r="2200" spans="1:7">
      <c r="A2200" s="533"/>
      <c r="B2200" s="1787"/>
      <c r="C2200" s="1788"/>
      <c r="D2200" s="533"/>
      <c r="E2200" s="533"/>
      <c r="F2200" s="533"/>
      <c r="G2200" s="533"/>
    </row>
    <row r="2201" spans="1:7">
      <c r="A2201" s="533"/>
      <c r="B2201" s="1787"/>
      <c r="C2201" s="1788"/>
      <c r="D2201" s="533"/>
      <c r="E2201" s="533"/>
      <c r="F2201" s="533"/>
      <c r="G2201" s="533"/>
    </row>
    <row r="2202" spans="1:7">
      <c r="A2202" s="533"/>
      <c r="B2202" s="1787"/>
      <c r="C2202" s="1788"/>
      <c r="D2202" s="533"/>
      <c r="E2202" s="533"/>
      <c r="F2202" s="533"/>
      <c r="G2202" s="533"/>
    </row>
    <row r="2203" spans="1:7">
      <c r="A2203" s="533"/>
      <c r="B2203" s="1787"/>
      <c r="C2203" s="1788"/>
      <c r="D2203" s="533"/>
      <c r="E2203" s="533"/>
      <c r="F2203" s="533"/>
      <c r="G2203" s="533"/>
    </row>
    <row r="2204" spans="1:7">
      <c r="A2204" s="533"/>
      <c r="B2204" s="1787"/>
      <c r="C2204" s="1788"/>
      <c r="D2204" s="533"/>
      <c r="E2204" s="533"/>
      <c r="F2204" s="533"/>
      <c r="G2204" s="533"/>
    </row>
    <row r="2205" spans="1:7">
      <c r="A2205" s="533"/>
      <c r="B2205" s="1787"/>
      <c r="C2205" s="1788"/>
      <c r="D2205" s="533"/>
      <c r="E2205" s="533"/>
      <c r="F2205" s="533"/>
      <c r="G2205" s="533"/>
    </row>
    <row r="2206" spans="1:7">
      <c r="A2206" s="533"/>
      <c r="B2206" s="1787"/>
      <c r="C2206" s="1788"/>
      <c r="D2206" s="533"/>
      <c r="E2206" s="533"/>
      <c r="F2206" s="533"/>
      <c r="G2206" s="533"/>
    </row>
    <row r="2207" spans="1:7">
      <c r="A2207" s="533"/>
      <c r="B2207" s="1787"/>
      <c r="C2207" s="1788"/>
      <c r="D2207" s="533"/>
      <c r="E2207" s="533"/>
      <c r="F2207" s="533"/>
      <c r="G2207" s="533"/>
    </row>
    <row r="2208" spans="1:7">
      <c r="A2208" s="533"/>
      <c r="B2208" s="1787"/>
      <c r="C2208" s="1788"/>
      <c r="D2208" s="533"/>
      <c r="E2208" s="533"/>
      <c r="F2208" s="533"/>
      <c r="G2208" s="533"/>
    </row>
    <row r="2209" spans="1:7">
      <c r="A2209" s="533"/>
      <c r="B2209" s="1787"/>
      <c r="C2209" s="1788"/>
      <c r="D2209" s="533"/>
      <c r="E2209" s="533"/>
      <c r="F2209" s="533"/>
      <c r="G2209" s="533"/>
    </row>
    <row r="2210" spans="1:7">
      <c r="A2210" s="533"/>
      <c r="B2210" s="1787"/>
      <c r="C2210" s="1788"/>
      <c r="D2210" s="533"/>
      <c r="E2210" s="533"/>
      <c r="F2210" s="533"/>
      <c r="G2210" s="533"/>
    </row>
    <row r="2211" spans="1:7">
      <c r="A2211" s="533"/>
      <c r="B2211" s="1787"/>
      <c r="C2211" s="1788"/>
      <c r="D2211" s="533"/>
      <c r="E2211" s="533"/>
      <c r="F2211" s="533"/>
      <c r="G2211" s="533"/>
    </row>
    <row r="2212" spans="1:7">
      <c r="A2212" s="533"/>
      <c r="B2212" s="1787"/>
      <c r="C2212" s="1788"/>
      <c r="D2212" s="533"/>
      <c r="E2212" s="533"/>
      <c r="F2212" s="533"/>
      <c r="G2212" s="533"/>
    </row>
    <row r="2213" spans="1:7">
      <c r="A2213" s="533"/>
      <c r="B2213" s="1787"/>
      <c r="C2213" s="1788"/>
      <c r="D2213" s="533"/>
      <c r="E2213" s="533"/>
      <c r="F2213" s="533"/>
      <c r="G2213" s="533"/>
    </row>
    <row r="2214" spans="1:7">
      <c r="A2214" s="533"/>
      <c r="B2214" s="1787"/>
      <c r="C2214" s="1788"/>
      <c r="D2214" s="533"/>
      <c r="E2214" s="533"/>
      <c r="F2214" s="533"/>
      <c r="G2214" s="533"/>
    </row>
    <row r="2215" spans="1:7">
      <c r="A2215" s="533"/>
      <c r="B2215" s="1787"/>
      <c r="C2215" s="1788"/>
      <c r="D2215" s="533"/>
      <c r="E2215" s="533"/>
      <c r="F2215" s="533"/>
      <c r="G2215" s="533"/>
    </row>
    <row r="2216" spans="1:7">
      <c r="A2216" s="533"/>
      <c r="B2216" s="1787"/>
      <c r="C2216" s="1788"/>
      <c r="D2216" s="533"/>
      <c r="E2216" s="533"/>
      <c r="F2216" s="533"/>
      <c r="G2216" s="533"/>
    </row>
    <row r="2217" spans="1:7">
      <c r="A2217" s="533"/>
      <c r="B2217" s="1787"/>
      <c r="C2217" s="1788"/>
      <c r="D2217" s="533"/>
      <c r="E2217" s="533"/>
      <c r="F2217" s="533"/>
      <c r="G2217" s="533"/>
    </row>
    <row r="2218" spans="1:7">
      <c r="A2218" s="533"/>
      <c r="B2218" s="1787"/>
      <c r="C2218" s="1788"/>
      <c r="D2218" s="533"/>
      <c r="E2218" s="533"/>
      <c r="F2218" s="533"/>
      <c r="G2218" s="533"/>
    </row>
    <row r="2219" spans="1:7">
      <c r="A2219" s="533"/>
      <c r="B2219" s="1787"/>
      <c r="C2219" s="1788"/>
      <c r="D2219" s="533"/>
      <c r="E2219" s="533"/>
      <c r="F2219" s="533"/>
      <c r="G2219" s="533"/>
    </row>
    <row r="2220" spans="1:7">
      <c r="A2220" s="533"/>
      <c r="B2220" s="1787"/>
      <c r="C2220" s="1788"/>
      <c r="D2220" s="533"/>
      <c r="E2220" s="533"/>
      <c r="F2220" s="533"/>
      <c r="G2220" s="533"/>
    </row>
    <row r="2221" spans="1:7">
      <c r="A2221" s="533"/>
      <c r="B2221" s="1787"/>
      <c r="C2221" s="1788"/>
      <c r="D2221" s="533"/>
      <c r="E2221" s="533"/>
      <c r="F2221" s="533"/>
      <c r="G2221" s="533"/>
    </row>
    <row r="2222" spans="1:7">
      <c r="A2222" s="533"/>
      <c r="B2222" s="1787"/>
      <c r="C2222" s="1788"/>
      <c r="D2222" s="533"/>
      <c r="E2222" s="533"/>
      <c r="F2222" s="533"/>
      <c r="G2222" s="533"/>
    </row>
    <row r="2223" spans="1:7">
      <c r="A2223" s="533"/>
      <c r="B2223" s="1787"/>
      <c r="C2223" s="1788"/>
      <c r="D2223" s="533"/>
      <c r="E2223" s="533"/>
      <c r="F2223" s="533"/>
      <c r="G2223" s="533"/>
    </row>
    <row r="2224" spans="1:7">
      <c r="A2224" s="533"/>
      <c r="B2224" s="1787"/>
      <c r="C2224" s="1788"/>
      <c r="D2224" s="533"/>
      <c r="E2224" s="533"/>
      <c r="F2224" s="533"/>
      <c r="G2224" s="533"/>
    </row>
    <row r="2225" spans="1:7">
      <c r="A2225" s="533"/>
      <c r="B2225" s="1787"/>
      <c r="C2225" s="1788"/>
      <c r="D2225" s="533"/>
      <c r="E2225" s="533"/>
      <c r="F2225" s="533"/>
      <c r="G2225" s="533"/>
    </row>
    <row r="2226" spans="1:7">
      <c r="A2226" s="533"/>
      <c r="B2226" s="1787"/>
      <c r="C2226" s="1788"/>
      <c r="D2226" s="533"/>
      <c r="E2226" s="533"/>
      <c r="F2226" s="533"/>
      <c r="G2226" s="533"/>
    </row>
    <row r="2227" spans="1:7">
      <c r="A2227" s="533"/>
      <c r="B2227" s="1787"/>
      <c r="C2227" s="1788"/>
      <c r="D2227" s="533"/>
      <c r="E2227" s="533"/>
      <c r="F2227" s="533"/>
      <c r="G2227" s="533"/>
    </row>
    <row r="2228" spans="1:7">
      <c r="A2228" s="533"/>
      <c r="B2228" s="1787"/>
      <c r="C2228" s="1788"/>
      <c r="D2228" s="533"/>
      <c r="E2228" s="533"/>
      <c r="F2228" s="533"/>
      <c r="G2228" s="533"/>
    </row>
    <row r="2229" spans="1:7">
      <c r="A2229" s="533"/>
      <c r="B2229" s="1787"/>
      <c r="C2229" s="1788"/>
      <c r="D2229" s="533"/>
      <c r="E2229" s="533"/>
      <c r="F2229" s="533"/>
      <c r="G2229" s="533"/>
    </row>
    <row r="2230" spans="1:7">
      <c r="A2230" s="533"/>
      <c r="B2230" s="1787"/>
      <c r="C2230" s="1788"/>
      <c r="D2230" s="533"/>
      <c r="E2230" s="533"/>
      <c r="F2230" s="533"/>
      <c r="G2230" s="533"/>
    </row>
    <row r="2231" spans="1:7">
      <c r="A2231" s="533"/>
      <c r="B2231" s="1787"/>
      <c r="C2231" s="1788"/>
      <c r="D2231" s="533"/>
      <c r="E2231" s="533"/>
      <c r="F2231" s="533"/>
      <c r="G2231" s="533"/>
    </row>
    <row r="2232" spans="1:7">
      <c r="A2232" s="533"/>
      <c r="B2232" s="1787"/>
      <c r="C2232" s="1788"/>
      <c r="D2232" s="533"/>
      <c r="E2232" s="533"/>
      <c r="F2232" s="533"/>
      <c r="G2232" s="533"/>
    </row>
    <row r="2233" spans="1:7">
      <c r="A2233" s="533"/>
      <c r="B2233" s="1787"/>
      <c r="C2233" s="1788"/>
      <c r="D2233" s="533"/>
      <c r="E2233" s="533"/>
      <c r="F2233" s="533"/>
      <c r="G2233" s="533"/>
    </row>
    <row r="2234" spans="1:7">
      <c r="A2234" s="533"/>
      <c r="B2234" s="1787"/>
      <c r="C2234" s="1788"/>
      <c r="D2234" s="533"/>
      <c r="E2234" s="533"/>
      <c r="F2234" s="533"/>
      <c r="G2234" s="533"/>
    </row>
    <row r="2235" spans="1:7">
      <c r="A2235" s="533"/>
      <c r="B2235" s="1787"/>
      <c r="C2235" s="1788"/>
      <c r="D2235" s="533"/>
      <c r="E2235" s="533"/>
      <c r="F2235" s="533"/>
      <c r="G2235" s="533"/>
    </row>
    <row r="2236" spans="1:7">
      <c r="A2236" s="533"/>
      <c r="B2236" s="1787"/>
      <c r="C2236" s="1788"/>
      <c r="D2236" s="533"/>
      <c r="E2236" s="533"/>
      <c r="F2236" s="533"/>
      <c r="G2236" s="533"/>
    </row>
    <row r="2237" spans="1:7">
      <c r="A2237" s="533"/>
      <c r="B2237" s="1787"/>
      <c r="C2237" s="1788"/>
      <c r="D2237" s="533"/>
      <c r="E2237" s="533"/>
      <c r="F2237" s="533"/>
      <c r="G2237" s="533"/>
    </row>
    <row r="2238" spans="1:7">
      <c r="A2238" s="533"/>
      <c r="B2238" s="1787"/>
      <c r="C2238" s="1788"/>
      <c r="D2238" s="533"/>
      <c r="E2238" s="533"/>
      <c r="F2238" s="533"/>
      <c r="G2238" s="533"/>
    </row>
    <row r="2239" spans="1:7">
      <c r="A2239" s="533"/>
      <c r="B2239" s="1787"/>
      <c r="C2239" s="1788"/>
      <c r="D2239" s="533"/>
      <c r="E2239" s="533"/>
      <c r="F2239" s="533"/>
      <c r="G2239" s="533"/>
    </row>
    <row r="2240" spans="1:7">
      <c r="A2240" s="533"/>
      <c r="B2240" s="1787"/>
      <c r="C2240" s="1788"/>
      <c r="D2240" s="533"/>
      <c r="E2240" s="533"/>
      <c r="F2240" s="533"/>
      <c r="G2240" s="533"/>
    </row>
    <row r="2241" spans="1:7">
      <c r="A2241" s="533"/>
      <c r="B2241" s="1787"/>
      <c r="C2241" s="1788"/>
      <c r="D2241" s="533"/>
      <c r="E2241" s="533"/>
      <c r="F2241" s="533"/>
      <c r="G2241" s="533"/>
    </row>
    <row r="2242" spans="1:7">
      <c r="A2242" s="533"/>
      <c r="B2242" s="1787"/>
      <c r="C2242" s="1788"/>
      <c r="D2242" s="533"/>
      <c r="E2242" s="533"/>
      <c r="F2242" s="533"/>
      <c r="G2242" s="533"/>
    </row>
    <row r="2243" spans="1:7">
      <c r="A2243" s="533"/>
      <c r="B2243" s="1787"/>
      <c r="C2243" s="1788"/>
      <c r="D2243" s="533"/>
      <c r="E2243" s="533"/>
      <c r="F2243" s="533"/>
      <c r="G2243" s="533"/>
    </row>
    <row r="2244" spans="1:7">
      <c r="A2244" s="533"/>
      <c r="B2244" s="1787"/>
      <c r="C2244" s="1788"/>
      <c r="D2244" s="533"/>
      <c r="E2244" s="533"/>
      <c r="F2244" s="533"/>
      <c r="G2244" s="533"/>
    </row>
    <row r="2245" spans="1:7">
      <c r="A2245" s="533"/>
      <c r="B2245" s="1787"/>
      <c r="C2245" s="1788"/>
      <c r="D2245" s="533"/>
      <c r="E2245" s="533"/>
      <c r="F2245" s="533"/>
      <c r="G2245" s="533"/>
    </row>
    <row r="2246" spans="1:7">
      <c r="A2246" s="533"/>
      <c r="B2246" s="1787"/>
      <c r="C2246" s="1788"/>
      <c r="D2246" s="533"/>
      <c r="E2246" s="533"/>
      <c r="F2246" s="533"/>
      <c r="G2246" s="533"/>
    </row>
    <row r="2247" spans="1:7">
      <c r="A2247" s="533"/>
      <c r="B2247" s="1787"/>
      <c r="C2247" s="1788"/>
      <c r="D2247" s="533"/>
      <c r="E2247" s="533"/>
      <c r="F2247" s="533"/>
      <c r="G2247" s="533"/>
    </row>
    <row r="2248" spans="1:7">
      <c r="A2248" s="533"/>
      <c r="B2248" s="1787"/>
      <c r="C2248" s="1788"/>
      <c r="D2248" s="533"/>
      <c r="E2248" s="533"/>
      <c r="F2248" s="533"/>
      <c r="G2248" s="533"/>
    </row>
    <row r="2249" spans="1:7">
      <c r="A2249" s="533"/>
      <c r="B2249" s="1787"/>
      <c r="C2249" s="1788"/>
      <c r="D2249" s="533"/>
      <c r="E2249" s="533"/>
      <c r="F2249" s="533"/>
      <c r="G2249" s="533"/>
    </row>
    <row r="2250" spans="1:7">
      <c r="A2250" s="533"/>
      <c r="B2250" s="1787"/>
      <c r="C2250" s="1788"/>
      <c r="D2250" s="533"/>
      <c r="E2250" s="533"/>
      <c r="F2250" s="533"/>
      <c r="G2250" s="533"/>
    </row>
    <row r="2251" spans="1:7">
      <c r="A2251" s="533"/>
      <c r="B2251" s="1787"/>
      <c r="C2251" s="1788"/>
      <c r="D2251" s="533"/>
      <c r="E2251" s="533"/>
      <c r="F2251" s="533"/>
      <c r="G2251" s="533"/>
    </row>
    <row r="2252" spans="1:7">
      <c r="A2252" s="533"/>
      <c r="B2252" s="1787"/>
      <c r="C2252" s="1788"/>
      <c r="D2252" s="533"/>
      <c r="E2252" s="533"/>
      <c r="F2252" s="533"/>
      <c r="G2252" s="533"/>
    </row>
    <row r="2253" spans="1:7">
      <c r="A2253" s="533"/>
      <c r="B2253" s="1787"/>
      <c r="C2253" s="1788"/>
      <c r="D2253" s="533"/>
      <c r="E2253" s="533"/>
      <c r="F2253" s="533"/>
      <c r="G2253" s="533"/>
    </row>
    <row r="2254" spans="1:7">
      <c r="A2254" s="533"/>
      <c r="B2254" s="1787"/>
      <c r="C2254" s="1788"/>
      <c r="D2254" s="533"/>
      <c r="E2254" s="533"/>
      <c r="F2254" s="533"/>
      <c r="G2254" s="533"/>
    </row>
    <row r="2255" spans="1:7">
      <c r="A2255" s="533"/>
      <c r="B2255" s="1787"/>
      <c r="C2255" s="1788"/>
      <c r="D2255" s="533"/>
      <c r="E2255" s="533"/>
      <c r="F2255" s="533"/>
      <c r="G2255" s="533"/>
    </row>
    <row r="2256" spans="1:7">
      <c r="A2256" s="533"/>
      <c r="B2256" s="1787"/>
      <c r="C2256" s="1788"/>
      <c r="D2256" s="533"/>
      <c r="E2256" s="533"/>
      <c r="F2256" s="533"/>
      <c r="G2256" s="533"/>
    </row>
    <row r="2257" spans="1:7">
      <c r="A2257" s="533"/>
      <c r="B2257" s="1787"/>
      <c r="C2257" s="1788"/>
      <c r="D2257" s="533"/>
      <c r="E2257" s="533"/>
      <c r="F2257" s="533"/>
      <c r="G2257" s="533"/>
    </row>
    <row r="2258" spans="1:7">
      <c r="A2258" s="533"/>
      <c r="B2258" s="1787"/>
      <c r="C2258" s="1788"/>
      <c r="D2258" s="533"/>
      <c r="E2258" s="533"/>
      <c r="F2258" s="533"/>
      <c r="G2258" s="533"/>
    </row>
    <row r="2259" spans="1:7">
      <c r="A2259" s="533"/>
      <c r="B2259" s="1787"/>
      <c r="C2259" s="1788"/>
      <c r="D2259" s="533"/>
      <c r="E2259" s="533"/>
      <c r="F2259" s="533"/>
      <c r="G2259" s="533"/>
    </row>
    <row r="2260" spans="1:7">
      <c r="A2260" s="533"/>
      <c r="B2260" s="1787"/>
      <c r="C2260" s="1788"/>
      <c r="D2260" s="533"/>
      <c r="E2260" s="533"/>
      <c r="F2260" s="533"/>
      <c r="G2260" s="533"/>
    </row>
    <row r="2261" spans="1:7">
      <c r="A2261" s="533"/>
      <c r="B2261" s="1787"/>
      <c r="C2261" s="1788"/>
      <c r="D2261" s="533"/>
      <c r="E2261" s="533"/>
      <c r="F2261" s="533"/>
      <c r="G2261" s="533"/>
    </row>
    <row r="2262" spans="1:7">
      <c r="A2262" s="533"/>
      <c r="B2262" s="1787"/>
      <c r="C2262" s="1788"/>
      <c r="D2262" s="533"/>
      <c r="E2262" s="533"/>
      <c r="F2262" s="533"/>
      <c r="G2262" s="533"/>
    </row>
    <row r="2263" spans="1:7">
      <c r="A2263" s="533"/>
      <c r="B2263" s="1787"/>
      <c r="C2263" s="1788"/>
      <c r="D2263" s="533"/>
      <c r="E2263" s="533"/>
      <c r="F2263" s="533"/>
      <c r="G2263" s="533"/>
    </row>
    <row r="2264" spans="1:7">
      <c r="A2264" s="533"/>
      <c r="B2264" s="1787"/>
      <c r="C2264" s="1788"/>
      <c r="D2264" s="533"/>
      <c r="E2264" s="533"/>
      <c r="F2264" s="533"/>
      <c r="G2264" s="533"/>
    </row>
    <row r="2265" spans="1:7">
      <c r="A2265" s="533"/>
      <c r="B2265" s="1787"/>
      <c r="C2265" s="1788"/>
      <c r="D2265" s="533"/>
      <c r="E2265" s="533"/>
      <c r="F2265" s="533"/>
      <c r="G2265" s="533"/>
    </row>
    <row r="2266" spans="1:7">
      <c r="A2266" s="533"/>
      <c r="B2266" s="1787"/>
      <c r="C2266" s="1788"/>
      <c r="D2266" s="533"/>
      <c r="E2266" s="533"/>
      <c r="F2266" s="533"/>
      <c r="G2266" s="533"/>
    </row>
    <row r="2267" spans="1:7">
      <c r="A2267" s="533"/>
      <c r="B2267" s="1787"/>
      <c r="C2267" s="1788"/>
      <c r="D2267" s="533"/>
      <c r="E2267" s="533"/>
      <c r="F2267" s="533"/>
      <c r="G2267" s="533"/>
    </row>
    <row r="2268" spans="1:7">
      <c r="A2268" s="533"/>
      <c r="B2268" s="1787"/>
      <c r="C2268" s="1788"/>
      <c r="D2268" s="533"/>
      <c r="E2268" s="533"/>
      <c r="F2268" s="533"/>
      <c r="G2268" s="533"/>
    </row>
    <row r="2269" spans="1:7">
      <c r="A2269" s="533"/>
      <c r="B2269" s="1787"/>
      <c r="C2269" s="1788"/>
      <c r="D2269" s="533"/>
      <c r="E2269" s="533"/>
      <c r="F2269" s="533"/>
      <c r="G2269" s="533"/>
    </row>
    <row r="2270" spans="1:7">
      <c r="A2270" s="533"/>
      <c r="B2270" s="1787"/>
      <c r="C2270" s="1788"/>
      <c r="D2270" s="533"/>
      <c r="E2270" s="533"/>
      <c r="F2270" s="533"/>
      <c r="G2270" s="533"/>
    </row>
    <row r="2271" spans="1:7">
      <c r="A2271" s="533"/>
      <c r="B2271" s="1787"/>
      <c r="C2271" s="1788"/>
      <c r="D2271" s="533"/>
      <c r="E2271" s="533"/>
      <c r="F2271" s="533"/>
      <c r="G2271" s="533"/>
    </row>
    <row r="2272" spans="1:7">
      <c r="A2272" s="533"/>
      <c r="B2272" s="1787"/>
      <c r="C2272" s="1788"/>
      <c r="D2272" s="533"/>
      <c r="E2272" s="533"/>
      <c r="F2272" s="533"/>
      <c r="G2272" s="533"/>
    </row>
    <row r="2273" spans="1:7">
      <c r="A2273" s="533"/>
      <c r="B2273" s="1787"/>
      <c r="C2273" s="1788"/>
      <c r="D2273" s="533"/>
      <c r="E2273" s="533"/>
      <c r="F2273" s="533"/>
      <c r="G2273" s="533"/>
    </row>
    <row r="2274" spans="1:7">
      <c r="A2274" s="533"/>
      <c r="B2274" s="1787"/>
      <c r="C2274" s="1788"/>
      <c r="D2274" s="533"/>
      <c r="E2274" s="533"/>
      <c r="F2274" s="533"/>
      <c r="G2274" s="533"/>
    </row>
    <row r="2275" spans="1:7">
      <c r="A2275" s="533"/>
      <c r="B2275" s="1787"/>
      <c r="C2275" s="1788"/>
      <c r="D2275" s="533"/>
      <c r="E2275" s="533"/>
      <c r="F2275" s="533"/>
      <c r="G2275" s="533"/>
    </row>
    <row r="2276" spans="1:7">
      <c r="A2276" s="533"/>
      <c r="B2276" s="1787"/>
      <c r="C2276" s="1788"/>
      <c r="D2276" s="533"/>
      <c r="E2276" s="533"/>
      <c r="F2276" s="533"/>
      <c r="G2276" s="533"/>
    </row>
    <row r="2277" spans="1:7">
      <c r="A2277" s="533"/>
      <c r="B2277" s="1787"/>
      <c r="C2277" s="1788"/>
      <c r="D2277" s="533"/>
      <c r="E2277" s="533"/>
      <c r="F2277" s="533"/>
      <c r="G2277" s="533"/>
    </row>
    <row r="2278" spans="1:7">
      <c r="A2278" s="533"/>
      <c r="B2278" s="1787"/>
      <c r="C2278" s="1788"/>
      <c r="D2278" s="533"/>
      <c r="E2278" s="533"/>
      <c r="F2278" s="533"/>
      <c r="G2278" s="533"/>
    </row>
    <row r="2279" spans="1:7">
      <c r="A2279" s="533"/>
      <c r="B2279" s="1787"/>
      <c r="C2279" s="1788"/>
      <c r="D2279" s="533"/>
      <c r="E2279" s="533"/>
      <c r="F2279" s="533"/>
      <c r="G2279" s="533"/>
    </row>
    <row r="2280" spans="1:7">
      <c r="A2280" s="533"/>
      <c r="B2280" s="1787"/>
      <c r="C2280" s="1788"/>
      <c r="D2280" s="533"/>
      <c r="E2280" s="533"/>
      <c r="F2280" s="533"/>
      <c r="G2280" s="533"/>
    </row>
    <row r="2281" spans="1:7">
      <c r="A2281" s="533"/>
      <c r="B2281" s="1787"/>
      <c r="C2281" s="1788"/>
      <c r="D2281" s="533"/>
      <c r="E2281" s="533"/>
      <c r="F2281" s="533"/>
      <c r="G2281" s="533"/>
    </row>
    <row r="2282" spans="1:7">
      <c r="A2282" s="533"/>
      <c r="B2282" s="1787"/>
      <c r="C2282" s="1788"/>
      <c r="D2282" s="533"/>
      <c r="E2282" s="533"/>
      <c r="F2282" s="533"/>
      <c r="G2282" s="533"/>
    </row>
    <row r="2283" spans="1:7">
      <c r="A2283" s="533"/>
      <c r="B2283" s="1787"/>
      <c r="C2283" s="1788"/>
      <c r="D2283" s="533"/>
      <c r="E2283" s="533"/>
      <c r="F2283" s="533"/>
      <c r="G2283" s="533"/>
    </row>
    <row r="2284" spans="1:7">
      <c r="A2284" s="533"/>
      <c r="B2284" s="1787"/>
      <c r="C2284" s="1788"/>
      <c r="D2284" s="533"/>
      <c r="E2284" s="533"/>
      <c r="F2284" s="533"/>
      <c r="G2284" s="533"/>
    </row>
    <row r="2285" spans="1:7">
      <c r="A2285" s="533"/>
      <c r="B2285" s="1787"/>
      <c r="C2285" s="1788"/>
      <c r="D2285" s="533"/>
      <c r="E2285" s="533"/>
      <c r="F2285" s="533"/>
      <c r="G2285" s="533"/>
    </row>
    <row r="2286" spans="1:7">
      <c r="A2286" s="533"/>
      <c r="B2286" s="1787"/>
      <c r="C2286" s="1788"/>
      <c r="D2286" s="533"/>
      <c r="E2286" s="533"/>
      <c r="F2286" s="533"/>
      <c r="G2286" s="533"/>
    </row>
    <row r="2287" spans="1:7">
      <c r="A2287" s="533"/>
      <c r="B2287" s="1787"/>
      <c r="C2287" s="1788"/>
      <c r="D2287" s="533"/>
      <c r="E2287" s="533"/>
      <c r="F2287" s="533"/>
      <c r="G2287" s="533"/>
    </row>
    <row r="2288" spans="1:7">
      <c r="A2288" s="533"/>
      <c r="B2288" s="1787"/>
      <c r="C2288" s="1788"/>
      <c r="D2288" s="533"/>
      <c r="E2288" s="533"/>
      <c r="F2288" s="533"/>
      <c r="G2288" s="533"/>
    </row>
    <row r="2289" spans="1:7">
      <c r="A2289" s="533"/>
      <c r="B2289" s="1787"/>
      <c r="C2289" s="1788"/>
      <c r="D2289" s="533"/>
      <c r="E2289" s="533"/>
      <c r="F2289" s="533"/>
      <c r="G2289" s="533"/>
    </row>
    <row r="2290" spans="1:7">
      <c r="A2290" s="533"/>
      <c r="B2290" s="1787"/>
      <c r="C2290" s="1788"/>
      <c r="D2290" s="533"/>
      <c r="E2290" s="533"/>
      <c r="F2290" s="533"/>
      <c r="G2290" s="533"/>
    </row>
    <row r="2291" spans="1:7">
      <c r="A2291" s="533"/>
      <c r="B2291" s="1787"/>
      <c r="C2291" s="1788"/>
      <c r="D2291" s="533"/>
      <c r="E2291" s="533"/>
      <c r="F2291" s="533"/>
      <c r="G2291" s="533"/>
    </row>
    <row r="2292" spans="1:7">
      <c r="A2292" s="533"/>
      <c r="B2292" s="1787"/>
      <c r="C2292" s="1788"/>
      <c r="D2292" s="533"/>
      <c r="E2292" s="533"/>
      <c r="F2292" s="533"/>
      <c r="G2292" s="533"/>
    </row>
    <row r="2293" spans="1:7">
      <c r="A2293" s="533"/>
      <c r="B2293" s="1787"/>
      <c r="C2293" s="1788"/>
      <c r="D2293" s="533"/>
      <c r="E2293" s="533"/>
      <c r="F2293" s="533"/>
      <c r="G2293" s="533"/>
    </row>
    <row r="2294" spans="1:7">
      <c r="A2294" s="533"/>
      <c r="B2294" s="1787"/>
      <c r="C2294" s="1788"/>
      <c r="D2294" s="533"/>
      <c r="E2294" s="533"/>
      <c r="F2294" s="533"/>
      <c r="G2294" s="533"/>
    </row>
    <row r="2295" spans="1:7">
      <c r="A2295" s="533"/>
      <c r="B2295" s="1787"/>
      <c r="C2295" s="1788"/>
      <c r="D2295" s="533"/>
      <c r="E2295" s="533"/>
      <c r="F2295" s="533"/>
      <c r="G2295" s="533"/>
    </row>
    <row r="2296" spans="1:7">
      <c r="A2296" s="533"/>
      <c r="B2296" s="1787"/>
      <c r="C2296" s="1788"/>
      <c r="D2296" s="533"/>
      <c r="E2296" s="533"/>
      <c r="F2296" s="533"/>
      <c r="G2296" s="533"/>
    </row>
    <row r="2297" spans="1:7">
      <c r="A2297" s="533"/>
      <c r="B2297" s="1787"/>
      <c r="C2297" s="1788"/>
      <c r="D2297" s="533"/>
      <c r="E2297" s="533"/>
      <c r="F2297" s="533"/>
      <c r="G2297" s="533"/>
    </row>
    <row r="2298" spans="1:7">
      <c r="A2298" s="533"/>
      <c r="B2298" s="1787"/>
      <c r="C2298" s="1788"/>
      <c r="D2298" s="533"/>
      <c r="E2298" s="533"/>
      <c r="F2298" s="533"/>
      <c r="G2298" s="533"/>
    </row>
    <row r="2299" spans="1:7">
      <c r="A2299" s="533"/>
      <c r="B2299" s="1787"/>
      <c r="C2299" s="1788"/>
      <c r="D2299" s="533"/>
      <c r="E2299" s="533"/>
      <c r="F2299" s="533"/>
      <c r="G2299" s="533"/>
    </row>
    <row r="2300" spans="1:7">
      <c r="A2300" s="533"/>
      <c r="B2300" s="1787"/>
      <c r="C2300" s="1788"/>
      <c r="D2300" s="533"/>
      <c r="E2300" s="533"/>
      <c r="F2300" s="533"/>
      <c r="G2300" s="533"/>
    </row>
    <row r="2301" spans="1:7">
      <c r="A2301" s="533"/>
      <c r="B2301" s="1787"/>
      <c r="C2301" s="1788"/>
      <c r="D2301" s="533"/>
      <c r="E2301" s="533"/>
      <c r="F2301" s="533"/>
      <c r="G2301" s="533"/>
    </row>
    <row r="2302" spans="1:7">
      <c r="A2302" s="533"/>
      <c r="B2302" s="1787"/>
      <c r="C2302" s="1788"/>
      <c r="D2302" s="533"/>
      <c r="E2302" s="533"/>
      <c r="F2302" s="533"/>
      <c r="G2302" s="533"/>
    </row>
    <row r="2303" spans="1:7">
      <c r="A2303" s="533"/>
      <c r="B2303" s="1787"/>
      <c r="C2303" s="1788"/>
      <c r="D2303" s="533"/>
      <c r="E2303" s="533"/>
      <c r="F2303" s="533"/>
      <c r="G2303" s="533"/>
    </row>
    <row r="2304" spans="1:7">
      <c r="A2304" s="533"/>
      <c r="B2304" s="1787"/>
      <c r="C2304" s="1788"/>
      <c r="D2304" s="533"/>
      <c r="E2304" s="533"/>
      <c r="F2304" s="533"/>
      <c r="G2304" s="533"/>
    </row>
    <row r="2305" spans="1:7">
      <c r="A2305" s="533"/>
      <c r="B2305" s="1787"/>
      <c r="C2305" s="1788"/>
      <c r="D2305" s="533"/>
      <c r="E2305" s="533"/>
      <c r="F2305" s="533"/>
      <c r="G2305" s="533"/>
    </row>
    <row r="2306" spans="1:7">
      <c r="A2306" s="533"/>
      <c r="B2306" s="1787"/>
      <c r="C2306" s="1788"/>
      <c r="D2306" s="533"/>
      <c r="E2306" s="533"/>
      <c r="F2306" s="533"/>
      <c r="G2306" s="533"/>
    </row>
    <row r="2307" spans="1:7">
      <c r="A2307" s="533"/>
      <c r="B2307" s="1787"/>
      <c r="C2307" s="1788"/>
      <c r="D2307" s="533"/>
      <c r="E2307" s="533"/>
      <c r="F2307" s="533"/>
      <c r="G2307" s="533"/>
    </row>
    <row r="2308" spans="1:7">
      <c r="A2308" s="533"/>
      <c r="B2308" s="1787"/>
      <c r="C2308" s="1788"/>
      <c r="D2308" s="533"/>
      <c r="E2308" s="533"/>
      <c r="F2308" s="533"/>
      <c r="G2308" s="533"/>
    </row>
    <row r="2309" spans="1:7">
      <c r="A2309" s="533"/>
      <c r="B2309" s="1787"/>
      <c r="C2309" s="1788"/>
      <c r="D2309" s="533"/>
      <c r="E2309" s="533"/>
      <c r="F2309" s="533"/>
      <c r="G2309" s="533"/>
    </row>
    <row r="2310" spans="1:7">
      <c r="A2310" s="533"/>
      <c r="B2310" s="1787"/>
      <c r="C2310" s="1788"/>
      <c r="D2310" s="533"/>
      <c r="E2310" s="533"/>
      <c r="F2310" s="533"/>
      <c r="G2310" s="533"/>
    </row>
    <row r="2311" spans="1:7">
      <c r="A2311" s="533"/>
      <c r="B2311" s="1787"/>
      <c r="C2311" s="1788"/>
      <c r="D2311" s="533"/>
      <c r="E2311" s="533"/>
      <c r="F2311" s="533"/>
      <c r="G2311" s="533"/>
    </row>
    <row r="2312" spans="1:7">
      <c r="A2312" s="533"/>
      <c r="B2312" s="1787"/>
      <c r="C2312" s="1788"/>
      <c r="D2312" s="533"/>
      <c r="E2312" s="533"/>
      <c r="F2312" s="533"/>
      <c r="G2312" s="533"/>
    </row>
    <row r="2313" spans="1:7">
      <c r="A2313" s="533"/>
      <c r="B2313" s="1787"/>
      <c r="C2313" s="1788"/>
      <c r="D2313" s="533"/>
      <c r="E2313" s="533"/>
      <c r="F2313" s="533"/>
      <c r="G2313" s="533"/>
    </row>
    <row r="2314" spans="1:7">
      <c r="A2314" s="533"/>
      <c r="B2314" s="1787"/>
      <c r="C2314" s="1788"/>
      <c r="D2314" s="533"/>
      <c r="E2314" s="533"/>
      <c r="F2314" s="533"/>
      <c r="G2314" s="533"/>
    </row>
    <row r="2315" spans="1:7">
      <c r="A2315" s="533"/>
      <c r="B2315" s="1787"/>
      <c r="C2315" s="1788"/>
      <c r="D2315" s="533"/>
      <c r="E2315" s="533"/>
      <c r="F2315" s="533"/>
      <c r="G2315" s="533"/>
    </row>
    <row r="2316" spans="1:7">
      <c r="A2316" s="533"/>
      <c r="B2316" s="1787"/>
      <c r="C2316" s="1788"/>
      <c r="D2316" s="533"/>
      <c r="E2316" s="533"/>
      <c r="F2316" s="533"/>
      <c r="G2316" s="533"/>
    </row>
    <row r="2317" spans="1:7">
      <c r="A2317" s="533"/>
      <c r="B2317" s="1787"/>
      <c r="C2317" s="1788"/>
      <c r="D2317" s="533"/>
      <c r="E2317" s="533"/>
      <c r="F2317" s="533"/>
      <c r="G2317" s="533"/>
    </row>
    <row r="2318" spans="1:7">
      <c r="A2318" s="533"/>
      <c r="B2318" s="1787"/>
      <c r="C2318" s="1788"/>
      <c r="D2318" s="533"/>
      <c r="E2318" s="533"/>
      <c r="F2318" s="533"/>
      <c r="G2318" s="533"/>
    </row>
    <row r="2319" spans="1:7">
      <c r="A2319" s="533"/>
      <c r="B2319" s="1787"/>
      <c r="C2319" s="1788"/>
      <c r="D2319" s="533"/>
      <c r="E2319" s="533"/>
      <c r="F2319" s="533"/>
      <c r="G2319" s="533"/>
    </row>
    <row r="2320" spans="1:7">
      <c r="A2320" s="533"/>
      <c r="B2320" s="1787"/>
      <c r="C2320" s="1788"/>
      <c r="D2320" s="533"/>
      <c r="E2320" s="533"/>
      <c r="F2320" s="533"/>
      <c r="G2320" s="533"/>
    </row>
    <row r="2321" spans="1:7">
      <c r="A2321" s="533"/>
      <c r="B2321" s="1787"/>
      <c r="C2321" s="1788"/>
      <c r="D2321" s="533"/>
      <c r="E2321" s="533"/>
      <c r="F2321" s="533"/>
      <c r="G2321" s="533"/>
    </row>
    <row r="2322" spans="1:7">
      <c r="A2322" s="533"/>
      <c r="B2322" s="1787"/>
      <c r="C2322" s="1788"/>
      <c r="D2322" s="533"/>
      <c r="E2322" s="533"/>
      <c r="F2322" s="533"/>
      <c r="G2322" s="533"/>
    </row>
    <row r="2323" spans="1:7">
      <c r="A2323" s="533"/>
      <c r="B2323" s="1787"/>
      <c r="C2323" s="1788"/>
      <c r="D2323" s="533"/>
      <c r="E2323" s="533"/>
      <c r="F2323" s="533"/>
      <c r="G2323" s="533"/>
    </row>
    <row r="2324" spans="1:7">
      <c r="A2324" s="533"/>
      <c r="B2324" s="1787"/>
      <c r="C2324" s="1788"/>
      <c r="D2324" s="533"/>
      <c r="E2324" s="533"/>
      <c r="F2324" s="533"/>
      <c r="G2324" s="533"/>
    </row>
    <row r="2325" spans="1:7">
      <c r="A2325" s="533"/>
      <c r="B2325" s="1787"/>
      <c r="C2325" s="1788"/>
      <c r="D2325" s="533"/>
      <c r="E2325" s="533"/>
      <c r="F2325" s="533"/>
      <c r="G2325" s="533"/>
    </row>
    <row r="2326" spans="1:7">
      <c r="A2326" s="533"/>
      <c r="B2326" s="1787"/>
      <c r="C2326" s="1788"/>
      <c r="D2326" s="533"/>
      <c r="E2326" s="533"/>
      <c r="F2326" s="533"/>
      <c r="G2326" s="533"/>
    </row>
    <row r="2327" spans="1:7">
      <c r="A2327" s="533"/>
      <c r="B2327" s="1787"/>
      <c r="C2327" s="1788"/>
      <c r="D2327" s="533"/>
      <c r="E2327" s="533"/>
      <c r="F2327" s="533"/>
      <c r="G2327" s="533"/>
    </row>
    <row r="2328" spans="1:7">
      <c r="A2328" s="533"/>
      <c r="B2328" s="1787"/>
      <c r="C2328" s="1788"/>
      <c r="D2328" s="533"/>
      <c r="E2328" s="533"/>
      <c r="F2328" s="533"/>
      <c r="G2328" s="533"/>
    </row>
    <row r="2329" spans="1:7">
      <c r="A2329" s="533"/>
      <c r="B2329" s="1787"/>
      <c r="C2329" s="1788"/>
      <c r="D2329" s="533"/>
      <c r="E2329" s="533"/>
      <c r="F2329" s="533"/>
      <c r="G2329" s="533"/>
    </row>
    <row r="2330" spans="1:7">
      <c r="A2330" s="533"/>
      <c r="B2330" s="1787"/>
      <c r="C2330" s="1788"/>
      <c r="D2330" s="533"/>
      <c r="E2330" s="533"/>
      <c r="F2330" s="533"/>
      <c r="G2330" s="533"/>
    </row>
    <row r="2331" spans="1:7">
      <c r="A2331" s="533"/>
      <c r="B2331" s="1787"/>
      <c r="C2331" s="1788"/>
      <c r="D2331" s="533"/>
      <c r="E2331" s="533"/>
      <c r="F2331" s="533"/>
      <c r="G2331" s="533"/>
    </row>
    <row r="2332" spans="1:7">
      <c r="A2332" s="533"/>
      <c r="B2332" s="1787"/>
      <c r="C2332" s="1788"/>
      <c r="D2332" s="533"/>
      <c r="E2332" s="533"/>
      <c r="F2332" s="533"/>
      <c r="G2332" s="533"/>
    </row>
    <row r="2333" spans="1:7">
      <c r="A2333" s="533"/>
      <c r="B2333" s="1787"/>
      <c r="C2333" s="1788"/>
      <c r="D2333" s="533"/>
      <c r="E2333" s="533"/>
      <c r="F2333" s="533"/>
      <c r="G2333" s="533"/>
    </row>
    <row r="2334" spans="1:7">
      <c r="A2334" s="533"/>
      <c r="B2334" s="1787"/>
      <c r="C2334" s="1788"/>
      <c r="D2334" s="533"/>
      <c r="E2334" s="533"/>
      <c r="F2334" s="533"/>
      <c r="G2334" s="533"/>
    </row>
    <row r="2335" spans="1:7">
      <c r="A2335" s="533"/>
      <c r="B2335" s="1787"/>
      <c r="C2335" s="1788"/>
      <c r="D2335" s="533"/>
      <c r="E2335" s="533"/>
      <c r="F2335" s="533"/>
      <c r="G2335" s="533"/>
    </row>
    <row r="2336" spans="1:7">
      <c r="A2336" s="533"/>
      <c r="B2336" s="1787"/>
      <c r="C2336" s="1788"/>
      <c r="D2336" s="533"/>
      <c r="E2336" s="533"/>
      <c r="F2336" s="533"/>
      <c r="G2336" s="533"/>
    </row>
    <row r="2337" spans="1:7">
      <c r="A2337" s="533"/>
      <c r="B2337" s="1787"/>
      <c r="C2337" s="1788"/>
      <c r="D2337" s="533"/>
      <c r="E2337" s="533"/>
      <c r="F2337" s="533"/>
      <c r="G2337" s="533"/>
    </row>
    <row r="2338" spans="1:7">
      <c r="A2338" s="533"/>
      <c r="B2338" s="1787"/>
      <c r="C2338" s="1788"/>
      <c r="D2338" s="533"/>
      <c r="E2338" s="533"/>
      <c r="F2338" s="533"/>
      <c r="G2338" s="533"/>
    </row>
    <row r="2339" spans="1:7">
      <c r="A2339" s="533"/>
      <c r="B2339" s="1787"/>
      <c r="C2339" s="1788"/>
      <c r="D2339" s="533"/>
      <c r="E2339" s="533"/>
      <c r="F2339" s="533"/>
      <c r="G2339" s="533"/>
    </row>
    <row r="2340" spans="1:7">
      <c r="A2340" s="533"/>
      <c r="B2340" s="1787"/>
      <c r="C2340" s="1788"/>
      <c r="D2340" s="533"/>
      <c r="E2340" s="533"/>
      <c r="F2340" s="533"/>
      <c r="G2340" s="533"/>
    </row>
    <row r="2341" spans="1:7">
      <c r="A2341" s="533"/>
      <c r="B2341" s="1787"/>
      <c r="C2341" s="1788"/>
      <c r="D2341" s="533"/>
      <c r="E2341" s="533"/>
      <c r="F2341" s="533"/>
      <c r="G2341" s="533"/>
    </row>
    <row r="2342" spans="1:7">
      <c r="A2342" s="533"/>
      <c r="B2342" s="1787"/>
      <c r="C2342" s="1788"/>
      <c r="D2342" s="533"/>
      <c r="E2342" s="533"/>
      <c r="F2342" s="533"/>
      <c r="G2342" s="533"/>
    </row>
    <row r="2343" spans="1:7">
      <c r="A2343" s="533"/>
      <c r="B2343" s="1787"/>
      <c r="C2343" s="1788"/>
      <c r="D2343" s="533"/>
      <c r="E2343" s="533"/>
      <c r="F2343" s="533"/>
      <c r="G2343" s="533"/>
    </row>
    <row r="2344" spans="1:7">
      <c r="A2344" s="533"/>
      <c r="B2344" s="1787"/>
      <c r="C2344" s="1788"/>
      <c r="D2344" s="533"/>
      <c r="E2344" s="533"/>
      <c r="F2344" s="533"/>
      <c r="G2344" s="533"/>
    </row>
    <row r="2345" spans="1:7">
      <c r="A2345" s="533"/>
      <c r="B2345" s="1787"/>
      <c r="C2345" s="1788"/>
      <c r="D2345" s="533"/>
      <c r="E2345" s="533"/>
      <c r="F2345" s="533"/>
      <c r="G2345" s="533"/>
    </row>
    <row r="2346" spans="1:7">
      <c r="A2346" s="533"/>
      <c r="B2346" s="1787"/>
      <c r="C2346" s="1788"/>
      <c r="D2346" s="533"/>
      <c r="E2346" s="533"/>
      <c r="F2346" s="533"/>
      <c r="G2346" s="533"/>
    </row>
    <row r="2347" spans="1:7">
      <c r="A2347" s="533"/>
      <c r="B2347" s="1787"/>
      <c r="C2347" s="1788"/>
      <c r="D2347" s="533"/>
      <c r="E2347" s="533"/>
      <c r="F2347" s="533"/>
      <c r="G2347" s="533"/>
    </row>
    <row r="2348" spans="1:7">
      <c r="A2348" s="533"/>
      <c r="B2348" s="1787"/>
      <c r="C2348" s="1788"/>
      <c r="D2348" s="533"/>
      <c r="E2348" s="533"/>
      <c r="F2348" s="533"/>
      <c r="G2348" s="533"/>
    </row>
    <row r="2349" spans="1:7">
      <c r="A2349" s="533"/>
      <c r="B2349" s="1787"/>
      <c r="C2349" s="1788"/>
      <c r="D2349" s="533"/>
      <c r="E2349" s="533"/>
      <c r="F2349" s="533"/>
      <c r="G2349" s="533"/>
    </row>
    <row r="2350" spans="1:7">
      <c r="A2350" s="533"/>
      <c r="B2350" s="1787"/>
      <c r="C2350" s="1788"/>
      <c r="D2350" s="533"/>
      <c r="E2350" s="533"/>
      <c r="F2350" s="533"/>
      <c r="G2350" s="533"/>
    </row>
    <row r="2351" spans="1:7">
      <c r="A2351" s="533"/>
      <c r="B2351" s="1787"/>
      <c r="C2351" s="1788"/>
      <c r="D2351" s="533"/>
      <c r="E2351" s="533"/>
      <c r="F2351" s="533"/>
      <c r="G2351" s="533"/>
    </row>
    <row r="2352" spans="1:7">
      <c r="A2352" s="533"/>
      <c r="B2352" s="1787"/>
      <c r="C2352" s="1788"/>
      <c r="D2352" s="533"/>
      <c r="E2352" s="533"/>
      <c r="F2352" s="533"/>
      <c r="G2352" s="533"/>
    </row>
    <row r="2353" spans="1:7">
      <c r="A2353" s="533"/>
      <c r="B2353" s="1787"/>
      <c r="C2353" s="1788"/>
      <c r="D2353" s="533"/>
      <c r="E2353" s="533"/>
      <c r="F2353" s="533"/>
      <c r="G2353" s="533"/>
    </row>
    <row r="2354" spans="1:7">
      <c r="A2354" s="533"/>
      <c r="B2354" s="1787"/>
      <c r="C2354" s="1788"/>
      <c r="D2354" s="533"/>
      <c r="E2354" s="533"/>
      <c r="F2354" s="533"/>
      <c r="G2354" s="533"/>
    </row>
    <row r="2355" spans="1:7">
      <c r="A2355" s="533"/>
      <c r="B2355" s="1787"/>
      <c r="C2355" s="1788"/>
      <c r="D2355" s="533"/>
      <c r="E2355" s="533"/>
      <c r="F2355" s="533"/>
      <c r="G2355" s="533"/>
    </row>
    <row r="2356" spans="1:7">
      <c r="A2356" s="533"/>
      <c r="B2356" s="1787"/>
      <c r="C2356" s="1788"/>
      <c r="D2356" s="533"/>
      <c r="E2356" s="533"/>
      <c r="F2356" s="533"/>
      <c r="G2356" s="533"/>
    </row>
    <row r="2357" spans="1:7">
      <c r="A2357" s="533"/>
      <c r="B2357" s="1787"/>
      <c r="C2357" s="1788"/>
      <c r="D2357" s="533"/>
      <c r="E2357" s="533"/>
      <c r="F2357" s="533"/>
      <c r="G2357" s="533"/>
    </row>
    <row r="2358" spans="1:7">
      <c r="A2358" s="533"/>
      <c r="B2358" s="1787"/>
      <c r="C2358" s="1788"/>
      <c r="D2358" s="533"/>
      <c r="E2358" s="533"/>
      <c r="F2358" s="533"/>
      <c r="G2358" s="533"/>
    </row>
    <row r="2359" spans="1:7">
      <c r="A2359" s="533"/>
      <c r="B2359" s="1787"/>
      <c r="C2359" s="1788"/>
      <c r="D2359" s="533"/>
      <c r="E2359" s="533"/>
      <c r="F2359" s="533"/>
      <c r="G2359" s="533"/>
    </row>
    <row r="2360" spans="1:7">
      <c r="A2360" s="533"/>
      <c r="B2360" s="1787"/>
      <c r="C2360" s="1788"/>
      <c r="D2360" s="533"/>
      <c r="E2360" s="533"/>
      <c r="F2360" s="533"/>
      <c r="G2360" s="533"/>
    </row>
    <row r="2361" spans="1:7">
      <c r="A2361" s="533"/>
      <c r="B2361" s="1787"/>
      <c r="C2361" s="1788"/>
      <c r="D2361" s="533"/>
      <c r="E2361" s="533"/>
      <c r="F2361" s="533"/>
      <c r="G2361" s="533"/>
    </row>
    <row r="2362" spans="1:7">
      <c r="A2362" s="533"/>
      <c r="B2362" s="1787"/>
      <c r="C2362" s="1788"/>
      <c r="D2362" s="533"/>
      <c r="E2362" s="533"/>
      <c r="F2362" s="533"/>
      <c r="G2362" s="533"/>
    </row>
    <row r="2363" spans="1:7">
      <c r="A2363" s="533"/>
      <c r="B2363" s="1787"/>
      <c r="C2363" s="1788"/>
      <c r="D2363" s="533"/>
      <c r="E2363" s="533"/>
      <c r="F2363" s="533"/>
      <c r="G2363" s="533"/>
    </row>
    <row r="2364" spans="1:7">
      <c r="A2364" s="533"/>
      <c r="B2364" s="1787"/>
      <c r="C2364" s="1788"/>
      <c r="D2364" s="533"/>
      <c r="E2364" s="533"/>
      <c r="F2364" s="533"/>
      <c r="G2364" s="533"/>
    </row>
    <row r="2365" spans="1:7">
      <c r="A2365" s="533"/>
      <c r="B2365" s="1787"/>
      <c r="C2365" s="1788"/>
      <c r="D2365" s="533"/>
      <c r="E2365" s="533"/>
      <c r="F2365" s="533"/>
      <c r="G2365" s="533"/>
    </row>
    <row r="2366" spans="1:7">
      <c r="A2366" s="533"/>
      <c r="B2366" s="1787"/>
      <c r="C2366" s="1788"/>
      <c r="D2366" s="533"/>
      <c r="E2366" s="533"/>
      <c r="F2366" s="533"/>
      <c r="G2366" s="533"/>
    </row>
    <row r="2367" spans="1:7">
      <c r="A2367" s="533"/>
      <c r="B2367" s="1787"/>
      <c r="C2367" s="1788"/>
      <c r="D2367" s="533"/>
      <c r="E2367" s="533"/>
      <c r="F2367" s="533"/>
      <c r="G2367" s="533"/>
    </row>
    <row r="2368" spans="1:7">
      <c r="A2368" s="533"/>
      <c r="B2368" s="1787"/>
      <c r="C2368" s="1788"/>
      <c r="D2368" s="533"/>
      <c r="E2368" s="533"/>
      <c r="F2368" s="533"/>
      <c r="G2368" s="533"/>
    </row>
    <row r="2369" spans="1:7">
      <c r="A2369" s="533"/>
      <c r="B2369" s="1787"/>
      <c r="C2369" s="1788"/>
      <c r="D2369" s="533"/>
      <c r="E2369" s="533"/>
      <c r="F2369" s="533"/>
      <c r="G2369" s="533"/>
    </row>
    <row r="2370" spans="1:7">
      <c r="A2370" s="533"/>
      <c r="B2370" s="1787"/>
      <c r="C2370" s="1788"/>
      <c r="D2370" s="533"/>
      <c r="E2370" s="533"/>
      <c r="F2370" s="533"/>
      <c r="G2370" s="533"/>
    </row>
    <row r="2371" spans="1:7">
      <c r="A2371" s="533"/>
      <c r="B2371" s="1787"/>
      <c r="C2371" s="1788"/>
      <c r="D2371" s="533"/>
      <c r="E2371" s="533"/>
      <c r="F2371" s="533"/>
      <c r="G2371" s="533"/>
    </row>
    <row r="2372" spans="1:7">
      <c r="A2372" s="533"/>
      <c r="B2372" s="1787"/>
      <c r="C2372" s="1788"/>
      <c r="D2372" s="533"/>
      <c r="E2372" s="533"/>
      <c r="F2372" s="533"/>
      <c r="G2372" s="533"/>
    </row>
    <row r="2373" spans="1:7">
      <c r="A2373" s="533"/>
      <c r="B2373" s="1787"/>
      <c r="C2373" s="1788"/>
      <c r="D2373" s="533"/>
      <c r="E2373" s="533"/>
      <c r="F2373" s="533"/>
      <c r="G2373" s="533"/>
    </row>
    <row r="2374" spans="1:7">
      <c r="A2374" s="533"/>
      <c r="B2374" s="1787"/>
      <c r="C2374" s="1788"/>
      <c r="D2374" s="533"/>
      <c r="E2374" s="533"/>
      <c r="F2374" s="533"/>
      <c r="G2374" s="533"/>
    </row>
    <row r="2375" spans="1:7">
      <c r="A2375" s="533"/>
      <c r="B2375" s="1787"/>
      <c r="C2375" s="1788"/>
      <c r="D2375" s="533"/>
      <c r="E2375" s="533"/>
      <c r="F2375" s="533"/>
      <c r="G2375" s="533"/>
    </row>
    <row r="2376" spans="1:7">
      <c r="A2376" s="533"/>
      <c r="B2376" s="1787"/>
      <c r="C2376" s="1788"/>
      <c r="D2376" s="533"/>
      <c r="E2376" s="533"/>
      <c r="F2376" s="533"/>
      <c r="G2376" s="533"/>
    </row>
    <row r="2377" spans="1:7">
      <c r="A2377" s="533"/>
      <c r="B2377" s="1787"/>
      <c r="C2377" s="1788"/>
      <c r="D2377" s="533"/>
      <c r="E2377" s="533"/>
      <c r="F2377" s="533"/>
      <c r="G2377" s="533"/>
    </row>
    <row r="2378" spans="1:7">
      <c r="A2378" s="533"/>
      <c r="B2378" s="1787"/>
      <c r="C2378" s="1788"/>
      <c r="D2378" s="533"/>
      <c r="E2378" s="533"/>
      <c r="F2378" s="533"/>
      <c r="G2378" s="533"/>
    </row>
    <row r="2379" spans="1:7">
      <c r="A2379" s="533"/>
      <c r="B2379" s="1787"/>
      <c r="C2379" s="1788"/>
      <c r="D2379" s="533"/>
      <c r="E2379" s="533"/>
      <c r="F2379" s="533"/>
      <c r="G2379" s="533"/>
    </row>
    <row r="2380" spans="1:7">
      <c r="A2380" s="533"/>
      <c r="B2380" s="1787"/>
      <c r="C2380" s="1788"/>
      <c r="D2380" s="533"/>
      <c r="E2380" s="533"/>
      <c r="F2380" s="533"/>
      <c r="G2380" s="533"/>
    </row>
    <row r="2381" spans="1:7">
      <c r="A2381" s="533"/>
      <c r="B2381" s="1787"/>
      <c r="C2381" s="1788"/>
      <c r="D2381" s="533"/>
      <c r="E2381" s="533"/>
      <c r="F2381" s="533"/>
      <c r="G2381" s="533"/>
    </row>
    <row r="2382" spans="1:7">
      <c r="A2382" s="533"/>
      <c r="B2382" s="1787"/>
      <c r="C2382" s="1788"/>
      <c r="D2382" s="533"/>
      <c r="E2382" s="533"/>
      <c r="F2382" s="533"/>
      <c r="G2382" s="533"/>
    </row>
    <row r="2383" spans="1:7">
      <c r="A2383" s="533"/>
      <c r="B2383" s="1787"/>
      <c r="C2383" s="1788"/>
      <c r="D2383" s="533"/>
      <c r="E2383" s="533"/>
      <c r="F2383" s="533"/>
      <c r="G2383" s="533"/>
    </row>
    <row r="2384" spans="1:7">
      <c r="A2384" s="533"/>
      <c r="B2384" s="1787"/>
      <c r="C2384" s="1788"/>
      <c r="D2384" s="533"/>
      <c r="E2384" s="533"/>
      <c r="F2384" s="533"/>
      <c r="G2384" s="533"/>
    </row>
    <row r="2385" spans="1:7">
      <c r="A2385" s="533"/>
      <c r="B2385" s="1787"/>
      <c r="C2385" s="1788"/>
      <c r="D2385" s="533"/>
      <c r="E2385" s="533"/>
      <c r="F2385" s="533"/>
      <c r="G2385" s="533"/>
    </row>
    <row r="2386" spans="1:7">
      <c r="A2386" s="533"/>
      <c r="B2386" s="1787"/>
      <c r="C2386" s="1788"/>
      <c r="D2386" s="533"/>
      <c r="E2386" s="533"/>
      <c r="F2386" s="533"/>
      <c r="G2386" s="533"/>
    </row>
    <row r="2387" spans="1:7">
      <c r="A2387" s="533"/>
      <c r="B2387" s="1787"/>
      <c r="C2387" s="1788"/>
      <c r="D2387" s="533"/>
      <c r="E2387" s="533"/>
      <c r="F2387" s="533"/>
      <c r="G2387" s="533"/>
    </row>
    <row r="2388" spans="1:7">
      <c r="A2388" s="533"/>
      <c r="B2388" s="1787"/>
      <c r="C2388" s="1788"/>
      <c r="D2388" s="533"/>
      <c r="E2388" s="533"/>
      <c r="F2388" s="533"/>
      <c r="G2388" s="533"/>
    </row>
    <row r="2389" spans="1:7">
      <c r="A2389" s="533"/>
      <c r="B2389" s="1787"/>
      <c r="C2389" s="1788"/>
      <c r="D2389" s="533"/>
      <c r="E2389" s="533"/>
      <c r="F2389" s="533"/>
      <c r="G2389" s="533"/>
    </row>
    <row r="2390" spans="1:7">
      <c r="A2390" s="533"/>
      <c r="B2390" s="1787"/>
      <c r="C2390" s="1788"/>
      <c r="D2390" s="533"/>
      <c r="E2390" s="533"/>
      <c r="F2390" s="533"/>
      <c r="G2390" s="533"/>
    </row>
    <row r="2391" spans="1:7">
      <c r="A2391" s="533"/>
      <c r="B2391" s="1787"/>
      <c r="C2391" s="1788"/>
      <c r="D2391" s="533"/>
      <c r="E2391" s="533"/>
      <c r="F2391" s="533"/>
      <c r="G2391" s="533"/>
    </row>
    <row r="2392" spans="1:7">
      <c r="A2392" s="533"/>
      <c r="B2392" s="1787"/>
      <c r="C2392" s="1788"/>
      <c r="D2392" s="533"/>
      <c r="E2392" s="533"/>
      <c r="F2392" s="533"/>
      <c r="G2392" s="533"/>
    </row>
    <row r="2393" spans="1:7">
      <c r="A2393" s="533"/>
      <c r="B2393" s="1787"/>
      <c r="C2393" s="1788"/>
      <c r="D2393" s="533"/>
      <c r="E2393" s="533"/>
      <c r="F2393" s="533"/>
      <c r="G2393" s="533"/>
    </row>
    <row r="2394" spans="1:7">
      <c r="A2394" s="533"/>
      <c r="B2394" s="1787"/>
      <c r="C2394" s="1788"/>
      <c r="D2394" s="533"/>
      <c r="E2394" s="533"/>
      <c r="F2394" s="533"/>
      <c r="G2394" s="533"/>
    </row>
    <row r="2395" spans="1:7">
      <c r="A2395" s="533"/>
      <c r="B2395" s="1787"/>
      <c r="C2395" s="1788"/>
      <c r="D2395" s="533"/>
      <c r="E2395" s="533"/>
      <c r="F2395" s="533"/>
      <c r="G2395" s="533"/>
    </row>
    <row r="2396" spans="1:7">
      <c r="A2396" s="533"/>
      <c r="B2396" s="1787"/>
      <c r="C2396" s="1788"/>
      <c r="D2396" s="533"/>
      <c r="E2396" s="533"/>
      <c r="F2396" s="533"/>
      <c r="G2396" s="533"/>
    </row>
    <row r="2397" spans="1:7">
      <c r="A2397" s="533"/>
      <c r="B2397" s="1787"/>
      <c r="C2397" s="1788"/>
      <c r="D2397" s="533"/>
      <c r="E2397" s="533"/>
      <c r="F2397" s="533"/>
      <c r="G2397" s="533"/>
    </row>
    <row r="2398" spans="1:7">
      <c r="A2398" s="533"/>
      <c r="B2398" s="1787"/>
      <c r="C2398" s="1788"/>
      <c r="D2398" s="533"/>
      <c r="E2398" s="533"/>
      <c r="F2398" s="533"/>
      <c r="G2398" s="533"/>
    </row>
    <row r="2399" spans="1:7">
      <c r="A2399" s="533"/>
      <c r="B2399" s="1787"/>
      <c r="C2399" s="1788"/>
      <c r="D2399" s="533"/>
      <c r="E2399" s="533"/>
      <c r="F2399" s="533"/>
      <c r="G2399" s="533"/>
    </row>
    <row r="2400" spans="1:7">
      <c r="A2400" s="533"/>
      <c r="B2400" s="1787"/>
      <c r="C2400" s="1788"/>
      <c r="D2400" s="533"/>
      <c r="E2400" s="533"/>
      <c r="F2400" s="533"/>
      <c r="G2400" s="533"/>
    </row>
    <row r="2401" spans="1:7">
      <c r="A2401" s="533"/>
      <c r="B2401" s="1787"/>
      <c r="C2401" s="1788"/>
      <c r="D2401" s="533"/>
      <c r="E2401" s="533"/>
      <c r="F2401" s="533"/>
      <c r="G2401" s="533"/>
    </row>
    <row r="2402" spans="1:7">
      <c r="A2402" s="533"/>
      <c r="B2402" s="1787"/>
      <c r="C2402" s="1788"/>
      <c r="D2402" s="533"/>
      <c r="E2402" s="533"/>
      <c r="F2402" s="533"/>
      <c r="G2402" s="533"/>
    </row>
    <row r="2403" spans="1:7">
      <c r="A2403" s="533"/>
      <c r="B2403" s="1787"/>
      <c r="C2403" s="1788"/>
      <c r="D2403" s="533"/>
      <c r="E2403" s="533"/>
      <c r="F2403" s="533"/>
      <c r="G2403" s="533"/>
    </row>
    <row r="2404" spans="1:7">
      <c r="A2404" s="533"/>
      <c r="B2404" s="1787"/>
      <c r="C2404" s="1788"/>
      <c r="D2404" s="533"/>
      <c r="E2404" s="533"/>
      <c r="F2404" s="533"/>
      <c r="G2404" s="533"/>
    </row>
    <row r="2405" spans="1:7">
      <c r="A2405" s="533"/>
      <c r="B2405" s="1787"/>
      <c r="C2405" s="1788"/>
      <c r="D2405" s="533"/>
      <c r="E2405" s="533"/>
      <c r="F2405" s="533"/>
      <c r="G2405" s="533"/>
    </row>
    <row r="2406" spans="1:7">
      <c r="A2406" s="533"/>
      <c r="B2406" s="1787"/>
      <c r="C2406" s="1788"/>
      <c r="D2406" s="533"/>
      <c r="E2406" s="533"/>
      <c r="F2406" s="533"/>
      <c r="G2406" s="533"/>
    </row>
    <row r="2407" spans="1:7">
      <c r="A2407" s="533"/>
      <c r="B2407" s="1787"/>
      <c r="C2407" s="1788"/>
      <c r="D2407" s="533"/>
      <c r="E2407" s="533"/>
      <c r="F2407" s="533"/>
      <c r="G2407" s="533"/>
    </row>
    <row r="2408" spans="1:7">
      <c r="A2408" s="533"/>
      <c r="B2408" s="1787"/>
      <c r="C2408" s="1788"/>
      <c r="D2408" s="533"/>
      <c r="E2408" s="533"/>
      <c r="F2408" s="533"/>
      <c r="G2408" s="533"/>
    </row>
    <row r="2409" spans="1:7">
      <c r="A2409" s="533"/>
      <c r="B2409" s="1787"/>
      <c r="C2409" s="1788"/>
      <c r="D2409" s="533"/>
      <c r="E2409" s="533"/>
      <c r="F2409" s="533"/>
      <c r="G2409" s="533"/>
    </row>
    <row r="2410" spans="1:7">
      <c r="A2410" s="533"/>
      <c r="B2410" s="1787"/>
      <c r="C2410" s="1788"/>
      <c r="D2410" s="533"/>
      <c r="E2410" s="533"/>
      <c r="F2410" s="533"/>
      <c r="G2410" s="533"/>
    </row>
    <row r="2411" spans="1:7">
      <c r="A2411" s="533"/>
      <c r="B2411" s="1787"/>
      <c r="C2411" s="1788"/>
      <c r="D2411" s="533"/>
      <c r="E2411" s="533"/>
      <c r="F2411" s="533"/>
      <c r="G2411" s="533"/>
    </row>
    <row r="2412" spans="1:7">
      <c r="A2412" s="533"/>
      <c r="B2412" s="1787"/>
      <c r="C2412" s="1788"/>
      <c r="D2412" s="533"/>
      <c r="E2412" s="533"/>
      <c r="F2412" s="533"/>
      <c r="G2412" s="533"/>
    </row>
    <row r="2413" spans="1:7">
      <c r="A2413" s="533"/>
      <c r="B2413" s="1787"/>
      <c r="C2413" s="1788"/>
      <c r="D2413" s="533"/>
      <c r="E2413" s="533"/>
      <c r="F2413" s="533"/>
      <c r="G2413" s="533"/>
    </row>
    <row r="2414" spans="1:7">
      <c r="A2414" s="533"/>
      <c r="B2414" s="1787"/>
      <c r="C2414" s="1788"/>
      <c r="D2414" s="533"/>
      <c r="E2414" s="533"/>
      <c r="F2414" s="533"/>
      <c r="G2414" s="533"/>
    </row>
    <row r="2415" spans="1:7">
      <c r="A2415" s="533"/>
      <c r="B2415" s="1787"/>
      <c r="C2415" s="1788"/>
      <c r="D2415" s="533"/>
      <c r="E2415" s="533"/>
      <c r="F2415" s="533"/>
      <c r="G2415" s="533"/>
    </row>
    <row r="2416" spans="1:7">
      <c r="A2416" s="533"/>
      <c r="B2416" s="1787"/>
      <c r="C2416" s="1788"/>
      <c r="D2416" s="533"/>
      <c r="E2416" s="533"/>
      <c r="F2416" s="533"/>
      <c r="G2416" s="533"/>
    </row>
    <row r="2417" spans="1:7">
      <c r="A2417" s="533"/>
      <c r="B2417" s="1787"/>
      <c r="C2417" s="1788"/>
      <c r="D2417" s="533"/>
      <c r="E2417" s="533"/>
      <c r="F2417" s="533"/>
      <c r="G2417" s="533"/>
    </row>
    <row r="2418" spans="1:7">
      <c r="A2418" s="533"/>
      <c r="B2418" s="1787"/>
      <c r="C2418" s="1788"/>
      <c r="D2418" s="533"/>
      <c r="E2418" s="533"/>
      <c r="F2418" s="533"/>
      <c r="G2418" s="533"/>
    </row>
    <row r="2419" spans="1:7">
      <c r="A2419" s="533"/>
      <c r="B2419" s="1787"/>
      <c r="C2419" s="1788"/>
      <c r="D2419" s="533"/>
      <c r="E2419" s="533"/>
      <c r="F2419" s="533"/>
      <c r="G2419" s="533"/>
    </row>
    <row r="2420" spans="1:7">
      <c r="A2420" s="533"/>
      <c r="B2420" s="1787"/>
      <c r="C2420" s="1788"/>
      <c r="D2420" s="533"/>
      <c r="E2420" s="533"/>
      <c r="F2420" s="533"/>
      <c r="G2420" s="533"/>
    </row>
    <row r="2421" spans="1:7">
      <c r="A2421" s="533"/>
      <c r="B2421" s="1787"/>
      <c r="C2421" s="1788"/>
      <c r="D2421" s="533"/>
      <c r="E2421" s="533"/>
      <c r="F2421" s="533"/>
      <c r="G2421" s="533"/>
    </row>
    <row r="2422" spans="1:7">
      <c r="A2422" s="533"/>
      <c r="B2422" s="1787"/>
      <c r="C2422" s="1788"/>
      <c r="D2422" s="533"/>
      <c r="E2422" s="533"/>
      <c r="F2422" s="533"/>
      <c r="G2422" s="533"/>
    </row>
    <row r="2423" spans="1:7">
      <c r="A2423" s="533"/>
      <c r="B2423" s="1787"/>
      <c r="C2423" s="1788"/>
      <c r="D2423" s="533"/>
      <c r="E2423" s="533"/>
      <c r="F2423" s="533"/>
      <c r="G2423" s="533"/>
    </row>
    <row r="2424" spans="1:7">
      <c r="A2424" s="533"/>
      <c r="B2424" s="1787"/>
      <c r="C2424" s="1788"/>
      <c r="D2424" s="533"/>
      <c r="E2424" s="533"/>
      <c r="F2424" s="533"/>
      <c r="G2424" s="533"/>
    </row>
    <row r="2425" spans="1:7">
      <c r="A2425" s="533"/>
      <c r="B2425" s="1787"/>
      <c r="C2425" s="1788"/>
      <c r="D2425" s="533"/>
      <c r="E2425" s="533"/>
      <c r="F2425" s="533"/>
      <c r="G2425" s="533"/>
    </row>
    <row r="2426" spans="1:7">
      <c r="A2426" s="533"/>
      <c r="B2426" s="1787"/>
      <c r="C2426" s="1788"/>
      <c r="D2426" s="533"/>
      <c r="E2426" s="533"/>
      <c r="F2426" s="533"/>
      <c r="G2426" s="533"/>
    </row>
    <row r="2427" spans="1:7">
      <c r="A2427" s="533"/>
      <c r="B2427" s="1787"/>
      <c r="C2427" s="1788"/>
      <c r="D2427" s="533"/>
      <c r="E2427" s="533"/>
      <c r="F2427" s="533"/>
      <c r="G2427" s="533"/>
    </row>
    <row r="2428" spans="1:7">
      <c r="A2428" s="533"/>
      <c r="B2428" s="1787"/>
      <c r="C2428" s="1788"/>
      <c r="D2428" s="533"/>
      <c r="E2428" s="533"/>
      <c r="F2428" s="533"/>
      <c r="G2428" s="533"/>
    </row>
    <row r="2429" spans="1:7">
      <c r="A2429" s="533"/>
      <c r="B2429" s="1787"/>
      <c r="C2429" s="1788"/>
      <c r="D2429" s="533"/>
      <c r="E2429" s="533"/>
      <c r="F2429" s="533"/>
      <c r="G2429" s="533"/>
    </row>
    <row r="2430" spans="1:7">
      <c r="A2430" s="533"/>
      <c r="B2430" s="1787"/>
      <c r="C2430" s="1788"/>
      <c r="D2430" s="533"/>
      <c r="E2430" s="533"/>
      <c r="F2430" s="533"/>
      <c r="G2430" s="533"/>
    </row>
    <row r="2431" spans="1:7">
      <c r="A2431" s="533"/>
      <c r="B2431" s="1787"/>
      <c r="C2431" s="1788"/>
      <c r="D2431" s="533"/>
      <c r="E2431" s="533"/>
      <c r="F2431" s="533"/>
      <c r="G2431" s="533"/>
    </row>
    <row r="2432" spans="1:7">
      <c r="A2432" s="533"/>
      <c r="B2432" s="1787"/>
      <c r="C2432" s="1788"/>
      <c r="D2432" s="533"/>
      <c r="E2432" s="533"/>
      <c r="F2432" s="533"/>
      <c r="G2432" s="533"/>
    </row>
    <row r="2433" spans="1:7">
      <c r="A2433" s="533"/>
      <c r="B2433" s="1787"/>
      <c r="C2433" s="1788"/>
      <c r="D2433" s="533"/>
      <c r="E2433" s="533"/>
      <c r="F2433" s="533"/>
      <c r="G2433" s="533"/>
    </row>
    <row r="2434" spans="1:7">
      <c r="A2434" s="533"/>
      <c r="B2434" s="1787"/>
      <c r="C2434" s="1788"/>
      <c r="D2434" s="533"/>
      <c r="E2434" s="533"/>
      <c r="F2434" s="533"/>
      <c r="G2434" s="533"/>
    </row>
    <row r="2435" spans="1:7">
      <c r="A2435" s="533"/>
      <c r="B2435" s="1787"/>
      <c r="C2435" s="1788"/>
      <c r="D2435" s="533"/>
      <c r="E2435" s="533"/>
      <c r="F2435" s="533"/>
      <c r="G2435" s="533"/>
    </row>
    <row r="2436" spans="1:7">
      <c r="A2436" s="533"/>
      <c r="B2436" s="1787"/>
      <c r="C2436" s="1788"/>
      <c r="D2436" s="533"/>
      <c r="E2436" s="533"/>
      <c r="F2436" s="533"/>
      <c r="G2436" s="533"/>
    </row>
    <row r="2437" spans="1:7">
      <c r="A2437" s="533"/>
      <c r="B2437" s="1787"/>
      <c r="C2437" s="1788"/>
      <c r="D2437" s="533"/>
      <c r="E2437" s="533"/>
      <c r="F2437" s="533"/>
      <c r="G2437" s="533"/>
    </row>
    <row r="2438" spans="1:7">
      <c r="A2438" s="533"/>
      <c r="B2438" s="1787"/>
      <c r="C2438" s="1788"/>
      <c r="D2438" s="533"/>
      <c r="E2438" s="533"/>
      <c r="F2438" s="533"/>
      <c r="G2438" s="533"/>
    </row>
    <row r="2439" spans="1:7">
      <c r="A2439" s="533"/>
      <c r="B2439" s="1787"/>
      <c r="C2439" s="1788"/>
      <c r="D2439" s="533"/>
      <c r="E2439" s="533"/>
      <c r="F2439" s="533"/>
      <c r="G2439" s="533"/>
    </row>
    <row r="2440" spans="1:7">
      <c r="A2440" s="533"/>
      <c r="B2440" s="1787"/>
      <c r="C2440" s="1788"/>
      <c r="D2440" s="533"/>
      <c r="E2440" s="533"/>
      <c r="F2440" s="533"/>
      <c r="G2440" s="533"/>
    </row>
    <row r="2441" spans="1:7">
      <c r="A2441" s="533"/>
      <c r="B2441" s="1787"/>
      <c r="C2441" s="1788"/>
      <c r="D2441" s="533"/>
      <c r="E2441" s="533"/>
      <c r="F2441" s="533"/>
      <c r="G2441" s="533"/>
    </row>
    <row r="2442" spans="1:7">
      <c r="A2442" s="533"/>
      <c r="B2442" s="1787"/>
      <c r="C2442" s="1788"/>
      <c r="D2442" s="533"/>
      <c r="E2442" s="533"/>
      <c r="F2442" s="533"/>
      <c r="G2442" s="533"/>
    </row>
    <row r="2443" spans="1:7">
      <c r="A2443" s="533"/>
      <c r="B2443" s="1787"/>
      <c r="C2443" s="1788"/>
      <c r="D2443" s="533"/>
      <c r="E2443" s="533"/>
      <c r="F2443" s="533"/>
      <c r="G2443" s="533"/>
    </row>
    <row r="2444" spans="1:7">
      <c r="A2444" s="533"/>
      <c r="B2444" s="1787"/>
      <c r="C2444" s="1788"/>
      <c r="D2444" s="533"/>
      <c r="E2444" s="533"/>
      <c r="F2444" s="533"/>
      <c r="G2444" s="533"/>
    </row>
    <row r="2445" spans="1:7">
      <c r="A2445" s="533"/>
      <c r="B2445" s="1787"/>
      <c r="C2445" s="1788"/>
      <c r="D2445" s="533"/>
      <c r="E2445" s="533"/>
      <c r="F2445" s="533"/>
      <c r="G2445" s="533"/>
    </row>
    <row r="2446" spans="1:7">
      <c r="A2446" s="533"/>
      <c r="B2446" s="1787"/>
      <c r="C2446" s="1788"/>
      <c r="D2446" s="533"/>
      <c r="E2446" s="533"/>
      <c r="F2446" s="533"/>
      <c r="G2446" s="533"/>
    </row>
    <row r="2447" spans="1:7">
      <c r="A2447" s="533"/>
      <c r="B2447" s="1787"/>
      <c r="C2447" s="1788"/>
      <c r="D2447" s="533"/>
      <c r="E2447" s="533"/>
      <c r="F2447" s="533"/>
      <c r="G2447" s="533"/>
    </row>
    <row r="2448" spans="1:7">
      <c r="A2448" s="533"/>
      <c r="B2448" s="1787"/>
      <c r="C2448" s="1788"/>
      <c r="D2448" s="533"/>
      <c r="E2448" s="533"/>
      <c r="F2448" s="533"/>
      <c r="G2448" s="533"/>
    </row>
    <row r="2449" spans="1:7">
      <c r="A2449" s="533"/>
      <c r="B2449" s="1787"/>
      <c r="C2449" s="1788"/>
      <c r="D2449" s="533"/>
      <c r="E2449" s="533"/>
      <c r="F2449" s="533"/>
      <c r="G2449" s="533"/>
    </row>
    <row r="2450" spans="1:7">
      <c r="A2450" s="533"/>
      <c r="B2450" s="1787"/>
      <c r="C2450" s="1788"/>
      <c r="D2450" s="533"/>
      <c r="E2450" s="533"/>
      <c r="F2450" s="533"/>
      <c r="G2450" s="533"/>
    </row>
    <row r="2451" spans="1:7">
      <c r="A2451" s="533"/>
      <c r="B2451" s="1787"/>
      <c r="C2451" s="1788"/>
      <c r="D2451" s="533"/>
      <c r="E2451" s="533"/>
      <c r="F2451" s="533"/>
      <c r="G2451" s="533"/>
    </row>
    <row r="2452" spans="1:7">
      <c r="A2452" s="533"/>
      <c r="B2452" s="1787"/>
      <c r="C2452" s="1788"/>
      <c r="D2452" s="533"/>
      <c r="E2452" s="533"/>
      <c r="F2452" s="533"/>
      <c r="G2452" s="533"/>
    </row>
    <row r="2453" spans="1:7">
      <c r="A2453" s="533"/>
      <c r="B2453" s="1787"/>
      <c r="C2453" s="1788"/>
      <c r="D2453" s="533"/>
      <c r="E2453" s="533"/>
      <c r="F2453" s="533"/>
      <c r="G2453" s="533"/>
    </row>
    <row r="2454" spans="1:7">
      <c r="A2454" s="533"/>
      <c r="B2454" s="1787"/>
      <c r="C2454" s="1788"/>
      <c r="D2454" s="533"/>
      <c r="E2454" s="533"/>
      <c r="F2454" s="533"/>
      <c r="G2454" s="533"/>
    </row>
    <row r="2455" spans="1:7">
      <c r="A2455" s="533"/>
      <c r="B2455" s="1787"/>
      <c r="C2455" s="1788"/>
      <c r="D2455" s="533"/>
      <c r="E2455" s="533"/>
      <c r="F2455" s="533"/>
      <c r="G2455" s="533"/>
    </row>
    <row r="2456" spans="1:7">
      <c r="A2456" s="533"/>
      <c r="B2456" s="1787"/>
      <c r="C2456" s="1788"/>
      <c r="D2456" s="533"/>
      <c r="E2456" s="533"/>
      <c r="F2456" s="533"/>
      <c r="G2456" s="533"/>
    </row>
    <row r="2457" spans="1:7">
      <c r="A2457" s="533"/>
      <c r="B2457" s="1787"/>
      <c r="C2457" s="1788"/>
      <c r="D2457" s="533"/>
      <c r="E2457" s="533"/>
      <c r="F2457" s="533"/>
      <c r="G2457" s="533"/>
    </row>
    <row r="2458" spans="1:7">
      <c r="A2458" s="533"/>
      <c r="B2458" s="1787"/>
      <c r="C2458" s="1788"/>
      <c r="D2458" s="533"/>
      <c r="E2458" s="533"/>
      <c r="F2458" s="533"/>
      <c r="G2458" s="533"/>
    </row>
    <row r="2459" spans="1:7">
      <c r="A2459" s="533"/>
      <c r="B2459" s="1787"/>
      <c r="C2459" s="1788"/>
      <c r="D2459" s="533"/>
      <c r="E2459" s="533"/>
      <c r="F2459" s="533"/>
      <c r="G2459" s="533"/>
    </row>
    <row r="2460" spans="1:7">
      <c r="A2460" s="533"/>
      <c r="B2460" s="1787"/>
      <c r="C2460" s="1788"/>
      <c r="D2460" s="533"/>
      <c r="E2460" s="533"/>
      <c r="F2460" s="533"/>
      <c r="G2460" s="533"/>
    </row>
    <row r="2461" spans="1:7">
      <c r="A2461" s="533"/>
      <c r="B2461" s="1787"/>
      <c r="C2461" s="1788"/>
      <c r="D2461" s="533"/>
      <c r="E2461" s="533"/>
      <c r="F2461" s="533"/>
      <c r="G2461" s="533"/>
    </row>
    <row r="2462" spans="1:7">
      <c r="A2462" s="533"/>
      <c r="B2462" s="1787"/>
      <c r="C2462" s="1788"/>
      <c r="D2462" s="533"/>
      <c r="E2462" s="533"/>
      <c r="F2462" s="533"/>
      <c r="G2462" s="533"/>
    </row>
    <row r="2463" spans="1:7">
      <c r="A2463" s="533"/>
      <c r="B2463" s="1787"/>
      <c r="C2463" s="1788"/>
      <c r="D2463" s="533"/>
      <c r="E2463" s="533"/>
      <c r="F2463" s="533"/>
      <c r="G2463" s="533"/>
    </row>
    <row r="2464" spans="1:7">
      <c r="A2464" s="533"/>
      <c r="B2464" s="1787"/>
      <c r="C2464" s="1788"/>
      <c r="D2464" s="533"/>
      <c r="E2464" s="533"/>
      <c r="F2464" s="533"/>
      <c r="G2464" s="533"/>
    </row>
    <row r="2465" spans="1:7">
      <c r="A2465" s="533"/>
      <c r="B2465" s="1787"/>
      <c r="C2465" s="1788"/>
      <c r="D2465" s="533"/>
      <c r="E2465" s="533"/>
      <c r="F2465" s="533"/>
      <c r="G2465" s="533"/>
    </row>
    <row r="2466" spans="1:7">
      <c r="A2466" s="533"/>
      <c r="B2466" s="1787"/>
      <c r="C2466" s="1788"/>
      <c r="D2466" s="533"/>
      <c r="E2466" s="533"/>
      <c r="F2466" s="533"/>
      <c r="G2466" s="533"/>
    </row>
    <row r="2467" spans="1:7">
      <c r="A2467" s="533"/>
      <c r="B2467" s="1787"/>
      <c r="C2467" s="1788"/>
      <c r="D2467" s="533"/>
      <c r="E2467" s="533"/>
      <c r="F2467" s="533"/>
      <c r="G2467" s="533"/>
    </row>
    <row r="2468" spans="1:7">
      <c r="A2468" s="533"/>
      <c r="B2468" s="1787"/>
      <c r="C2468" s="1788"/>
      <c r="D2468" s="533"/>
      <c r="E2468" s="533"/>
      <c r="F2468" s="533"/>
      <c r="G2468" s="533"/>
    </row>
    <row r="2469" spans="1:7">
      <c r="A2469" s="533"/>
      <c r="B2469" s="1787"/>
      <c r="C2469" s="1788"/>
      <c r="D2469" s="533"/>
      <c r="E2469" s="533"/>
      <c r="F2469" s="533"/>
      <c r="G2469" s="533"/>
    </row>
    <row r="2470" spans="1:7">
      <c r="A2470" s="533"/>
      <c r="B2470" s="1787"/>
      <c r="C2470" s="1788"/>
      <c r="D2470" s="533"/>
      <c r="E2470" s="533"/>
      <c r="F2470" s="533"/>
      <c r="G2470" s="533"/>
    </row>
    <row r="2471" spans="1:7">
      <c r="A2471" s="533"/>
      <c r="B2471" s="1787"/>
      <c r="C2471" s="1788"/>
      <c r="D2471" s="533"/>
      <c r="E2471" s="533"/>
      <c r="F2471" s="533"/>
      <c r="G2471" s="533"/>
    </row>
    <row r="2472" spans="1:7">
      <c r="A2472" s="533"/>
      <c r="B2472" s="1787"/>
      <c r="C2472" s="1788"/>
      <c r="D2472" s="533"/>
      <c r="E2472" s="533"/>
      <c r="F2472" s="533"/>
      <c r="G2472" s="533"/>
    </row>
    <row r="2473" spans="1:7">
      <c r="A2473" s="533"/>
      <c r="B2473" s="1787"/>
      <c r="C2473" s="1788"/>
      <c r="D2473" s="533"/>
      <c r="E2473" s="533"/>
      <c r="F2473" s="533"/>
      <c r="G2473" s="533"/>
    </row>
    <row r="2474" spans="1:7">
      <c r="A2474" s="533"/>
      <c r="B2474" s="1787"/>
      <c r="C2474" s="1788"/>
      <c r="D2474" s="533"/>
      <c r="E2474" s="533"/>
      <c r="F2474" s="533"/>
      <c r="G2474" s="533"/>
    </row>
    <row r="2475" spans="1:7">
      <c r="A2475" s="533"/>
      <c r="B2475" s="1787"/>
      <c r="C2475" s="1788"/>
      <c r="D2475" s="533"/>
      <c r="E2475" s="533"/>
      <c r="F2475" s="533"/>
      <c r="G2475" s="533"/>
    </row>
    <row r="2476" spans="1:7">
      <c r="A2476" s="533"/>
      <c r="B2476" s="1787"/>
      <c r="C2476" s="1788"/>
      <c r="D2476" s="533"/>
      <c r="E2476" s="533"/>
      <c r="F2476" s="533"/>
      <c r="G2476" s="533"/>
    </row>
    <row r="2477" spans="1:7">
      <c r="A2477" s="533"/>
      <c r="B2477" s="1787"/>
      <c r="C2477" s="1788"/>
      <c r="D2477" s="533"/>
      <c r="E2477" s="533"/>
      <c r="F2477" s="533"/>
      <c r="G2477" s="533"/>
    </row>
    <row r="2478" spans="1:7">
      <c r="A2478" s="533"/>
      <c r="B2478" s="1787"/>
      <c r="C2478" s="1788"/>
      <c r="D2478" s="533"/>
      <c r="E2478" s="533"/>
      <c r="F2478" s="533"/>
      <c r="G2478" s="533"/>
    </row>
    <row r="2479" spans="1:7">
      <c r="A2479" s="533"/>
      <c r="B2479" s="1787"/>
      <c r="C2479" s="1788"/>
      <c r="D2479" s="533"/>
      <c r="E2479" s="533"/>
      <c r="F2479" s="533"/>
      <c r="G2479" s="533"/>
    </row>
    <row r="2480" spans="1:7">
      <c r="A2480" s="533"/>
      <c r="B2480" s="1787"/>
      <c r="C2480" s="1788"/>
      <c r="D2480" s="533"/>
      <c r="E2480" s="533"/>
      <c r="F2480" s="533"/>
      <c r="G2480" s="533"/>
    </row>
    <row r="2481" spans="1:7">
      <c r="A2481" s="533"/>
      <c r="B2481" s="1787"/>
      <c r="C2481" s="1788"/>
      <c r="D2481" s="533"/>
      <c r="E2481" s="533"/>
      <c r="F2481" s="533"/>
      <c r="G2481" s="533"/>
    </row>
    <row r="2482" spans="1:7">
      <c r="A2482" s="533"/>
      <c r="B2482" s="1787"/>
      <c r="C2482" s="1788"/>
      <c r="D2482" s="533"/>
      <c r="E2482" s="533"/>
      <c r="F2482" s="533"/>
      <c r="G2482" s="533"/>
    </row>
    <row r="2483" spans="1:7">
      <c r="A2483" s="533"/>
      <c r="B2483" s="1787"/>
      <c r="C2483" s="1788"/>
      <c r="D2483" s="533"/>
      <c r="E2483" s="533"/>
      <c r="F2483" s="533"/>
      <c r="G2483" s="533"/>
    </row>
    <row r="2484" spans="1:7">
      <c r="A2484" s="533"/>
      <c r="B2484" s="1787"/>
      <c r="C2484" s="1788"/>
      <c r="D2484" s="533"/>
      <c r="E2484" s="533"/>
      <c r="F2484" s="533"/>
      <c r="G2484" s="533"/>
    </row>
    <row r="2485" spans="1:7">
      <c r="A2485" s="533"/>
      <c r="B2485" s="1787"/>
      <c r="C2485" s="1788"/>
      <c r="D2485" s="533"/>
      <c r="E2485" s="533"/>
      <c r="F2485" s="533"/>
      <c r="G2485" s="533"/>
    </row>
    <row r="2486" spans="1:7">
      <c r="A2486" s="533"/>
      <c r="B2486" s="1787"/>
      <c r="C2486" s="1788"/>
      <c r="D2486" s="533"/>
      <c r="E2486" s="533"/>
      <c r="F2486" s="533"/>
      <c r="G2486" s="533"/>
    </row>
    <row r="2487" spans="1:7">
      <c r="A2487" s="533"/>
      <c r="B2487" s="1787"/>
      <c r="C2487" s="1788"/>
      <c r="D2487" s="533"/>
      <c r="E2487" s="533"/>
      <c r="F2487" s="533"/>
      <c r="G2487" s="533"/>
    </row>
    <row r="2488" spans="1:7">
      <c r="A2488" s="533"/>
      <c r="B2488" s="1787"/>
      <c r="C2488" s="1788"/>
      <c r="D2488" s="533"/>
      <c r="E2488" s="533"/>
      <c r="F2488" s="533"/>
      <c r="G2488" s="533"/>
    </row>
    <row r="2489" spans="1:7">
      <c r="A2489" s="533"/>
      <c r="B2489" s="1787"/>
      <c r="C2489" s="1788"/>
      <c r="D2489" s="533"/>
      <c r="E2489" s="533"/>
      <c r="F2489" s="533"/>
      <c r="G2489" s="533"/>
    </row>
    <row r="2490" spans="1:7">
      <c r="A2490" s="533"/>
      <c r="B2490" s="1787"/>
      <c r="C2490" s="1788"/>
      <c r="D2490" s="533"/>
      <c r="E2490" s="533"/>
      <c r="F2490" s="533"/>
      <c r="G2490" s="533"/>
    </row>
    <row r="2491" spans="1:7">
      <c r="A2491" s="533"/>
      <c r="B2491" s="1787"/>
      <c r="C2491" s="1788"/>
      <c r="D2491" s="533"/>
      <c r="E2491" s="533"/>
      <c r="F2491" s="533"/>
      <c r="G2491" s="533"/>
    </row>
    <row r="2492" spans="1:7">
      <c r="A2492" s="533"/>
      <c r="B2492" s="1787"/>
      <c r="C2492" s="1788"/>
      <c r="D2492" s="533"/>
      <c r="E2492" s="533"/>
      <c r="F2492" s="533"/>
      <c r="G2492" s="533"/>
    </row>
    <row r="2493" spans="1:7">
      <c r="A2493" s="533"/>
      <c r="B2493" s="1787"/>
      <c r="C2493" s="1788"/>
      <c r="D2493" s="533"/>
      <c r="E2493" s="533"/>
      <c r="F2493" s="533"/>
      <c r="G2493" s="533"/>
    </row>
    <row r="2494" spans="1:7">
      <c r="A2494" s="533"/>
      <c r="B2494" s="1787"/>
      <c r="C2494" s="1788"/>
      <c r="D2494" s="533"/>
      <c r="E2494" s="533"/>
      <c r="F2494" s="533"/>
      <c r="G2494" s="533"/>
    </row>
    <row r="2495" spans="1:7">
      <c r="A2495" s="533"/>
      <c r="B2495" s="1787"/>
      <c r="C2495" s="1788"/>
      <c r="D2495" s="533"/>
      <c r="E2495" s="533"/>
      <c r="F2495" s="533"/>
      <c r="G2495" s="533"/>
    </row>
    <row r="2496" spans="1:7">
      <c r="A2496" s="533"/>
      <c r="B2496" s="1787"/>
      <c r="C2496" s="1788"/>
      <c r="D2496" s="533"/>
      <c r="E2496" s="533"/>
      <c r="F2496" s="533"/>
      <c r="G2496" s="533"/>
    </row>
    <row r="2497" spans="1:7">
      <c r="A2497" s="533"/>
      <c r="B2497" s="1787"/>
      <c r="C2497" s="1788"/>
      <c r="D2497" s="533"/>
      <c r="E2497" s="533"/>
      <c r="F2497" s="533"/>
      <c r="G2497" s="533"/>
    </row>
    <row r="2498" spans="1:7">
      <c r="A2498" s="533"/>
      <c r="B2498" s="1787"/>
      <c r="C2498" s="1788"/>
      <c r="D2498" s="533"/>
      <c r="E2498" s="533"/>
      <c r="F2498" s="533"/>
      <c r="G2498" s="533"/>
    </row>
    <row r="2499" spans="1:7">
      <c r="A2499" s="533"/>
      <c r="B2499" s="1787"/>
      <c r="C2499" s="1788"/>
      <c r="D2499" s="533"/>
      <c r="E2499" s="533"/>
      <c r="F2499" s="533"/>
      <c r="G2499" s="533"/>
    </row>
    <row r="2500" spans="1:7">
      <c r="A2500" s="533"/>
      <c r="B2500" s="1787"/>
      <c r="C2500" s="1788"/>
      <c r="D2500" s="533"/>
      <c r="E2500" s="533"/>
      <c r="F2500" s="533"/>
      <c r="G2500" s="533"/>
    </row>
    <row r="2501" spans="1:7">
      <c r="A2501" s="533"/>
      <c r="B2501" s="1787"/>
      <c r="C2501" s="1788"/>
      <c r="D2501" s="533"/>
      <c r="E2501" s="533"/>
      <c r="F2501" s="533"/>
      <c r="G2501" s="533"/>
    </row>
    <row r="2502" spans="1:7">
      <c r="A2502" s="533"/>
      <c r="B2502" s="1787"/>
      <c r="C2502" s="1788"/>
      <c r="D2502" s="533"/>
      <c r="E2502" s="533"/>
      <c r="F2502" s="533"/>
      <c r="G2502" s="533"/>
    </row>
    <row r="2503" spans="1:7">
      <c r="A2503" s="533"/>
      <c r="B2503" s="1787"/>
      <c r="C2503" s="1788"/>
      <c r="D2503" s="533"/>
      <c r="E2503" s="533"/>
      <c r="F2503" s="533"/>
      <c r="G2503" s="533"/>
    </row>
    <row r="2504" spans="1:7">
      <c r="A2504" s="533"/>
      <c r="B2504" s="1787"/>
      <c r="C2504" s="1788"/>
      <c r="D2504" s="533"/>
      <c r="E2504" s="533"/>
      <c r="F2504" s="533"/>
      <c r="G2504" s="533"/>
    </row>
    <row r="2505" spans="1:7">
      <c r="A2505" s="533"/>
      <c r="B2505" s="1787"/>
      <c r="C2505" s="1788"/>
      <c r="D2505" s="533"/>
      <c r="E2505" s="533"/>
      <c r="F2505" s="533"/>
      <c r="G2505" s="533"/>
    </row>
    <row r="2506" spans="1:7">
      <c r="A2506" s="533"/>
      <c r="B2506" s="1787"/>
      <c r="C2506" s="1788"/>
      <c r="D2506" s="533"/>
      <c r="E2506" s="533"/>
      <c r="F2506" s="533"/>
      <c r="G2506" s="533"/>
    </row>
    <row r="2507" spans="1:7">
      <c r="A2507" s="533"/>
      <c r="B2507" s="1787"/>
      <c r="C2507" s="1788"/>
      <c r="D2507" s="533"/>
      <c r="E2507" s="533"/>
      <c r="F2507" s="533"/>
      <c r="G2507" s="533"/>
    </row>
    <row r="2508" spans="1:7">
      <c r="A2508" s="533"/>
      <c r="B2508" s="1787"/>
      <c r="C2508" s="1788"/>
      <c r="D2508" s="533"/>
      <c r="E2508" s="533"/>
      <c r="F2508" s="533"/>
      <c r="G2508" s="533"/>
    </row>
    <row r="2509" spans="1:7">
      <c r="A2509" s="533"/>
      <c r="B2509" s="1787"/>
      <c r="C2509" s="1788"/>
      <c r="D2509" s="533"/>
      <c r="E2509" s="533"/>
      <c r="F2509" s="533"/>
      <c r="G2509" s="533"/>
    </row>
    <row r="2510" spans="1:7">
      <c r="A2510" s="533"/>
      <c r="B2510" s="1787"/>
      <c r="C2510" s="1788"/>
      <c r="D2510" s="533"/>
      <c r="E2510" s="533"/>
      <c r="F2510" s="533"/>
      <c r="G2510" s="533"/>
    </row>
    <row r="2511" spans="1:7">
      <c r="A2511" s="533"/>
      <c r="B2511" s="1787"/>
      <c r="C2511" s="1788"/>
      <c r="D2511" s="533"/>
      <c r="E2511" s="533"/>
      <c r="F2511" s="533"/>
      <c r="G2511" s="533"/>
    </row>
    <row r="2512" spans="1:7">
      <c r="A2512" s="533"/>
      <c r="B2512" s="1787"/>
      <c r="C2512" s="1788"/>
      <c r="D2512" s="533"/>
      <c r="E2512" s="533"/>
      <c r="F2512" s="533"/>
      <c r="G2512" s="533"/>
    </row>
    <row r="2513" spans="1:7">
      <c r="A2513" s="533"/>
      <c r="B2513" s="1787"/>
      <c r="C2513" s="1788"/>
      <c r="D2513" s="533"/>
      <c r="E2513" s="533"/>
      <c r="F2513" s="533"/>
      <c r="G2513" s="533"/>
    </row>
    <row r="2514" spans="1:7">
      <c r="A2514" s="533"/>
      <c r="B2514" s="1787"/>
      <c r="C2514" s="1788"/>
      <c r="D2514" s="533"/>
      <c r="E2514" s="533"/>
      <c r="F2514" s="533"/>
      <c r="G2514" s="533"/>
    </row>
    <row r="2515" spans="1:7">
      <c r="A2515" s="533"/>
      <c r="B2515" s="1787"/>
      <c r="C2515" s="1788"/>
      <c r="D2515" s="533"/>
      <c r="E2515" s="533"/>
      <c r="F2515" s="533"/>
      <c r="G2515" s="533"/>
    </row>
    <row r="2516" spans="1:7">
      <c r="A2516" s="533"/>
      <c r="B2516" s="1787"/>
      <c r="C2516" s="1788"/>
      <c r="D2516" s="533"/>
      <c r="E2516" s="533"/>
      <c r="F2516" s="533"/>
      <c r="G2516" s="533"/>
    </row>
    <row r="2517" spans="1:7">
      <c r="A2517" s="533"/>
      <c r="B2517" s="1787"/>
      <c r="C2517" s="1788"/>
      <c r="D2517" s="533"/>
      <c r="E2517" s="533"/>
      <c r="F2517" s="533"/>
      <c r="G2517" s="533"/>
    </row>
    <row r="2518" spans="1:7">
      <c r="A2518" s="533"/>
      <c r="B2518" s="1787"/>
      <c r="C2518" s="1788"/>
      <c r="D2518" s="533"/>
      <c r="E2518" s="533"/>
      <c r="F2518" s="533"/>
      <c r="G2518" s="533"/>
    </row>
    <row r="2519" spans="1:7">
      <c r="A2519" s="533"/>
      <c r="B2519" s="1787"/>
      <c r="C2519" s="1788"/>
      <c r="D2519" s="533"/>
      <c r="E2519" s="533"/>
      <c r="F2519" s="533"/>
      <c r="G2519" s="533"/>
    </row>
    <row r="2520" spans="1:7">
      <c r="A2520" s="533"/>
      <c r="B2520" s="1787"/>
      <c r="C2520" s="1788"/>
      <c r="D2520" s="533"/>
      <c r="E2520" s="533"/>
      <c r="F2520" s="533"/>
      <c r="G2520" s="533"/>
    </row>
    <row r="2521" spans="1:7">
      <c r="A2521" s="533"/>
      <c r="B2521" s="1787"/>
      <c r="C2521" s="1788"/>
      <c r="D2521" s="533"/>
      <c r="E2521" s="533"/>
      <c r="F2521" s="533"/>
      <c r="G2521" s="533"/>
    </row>
    <row r="2522" spans="1:7">
      <c r="A2522" s="533"/>
      <c r="B2522" s="1787"/>
      <c r="C2522" s="1788"/>
      <c r="D2522" s="533"/>
      <c r="E2522" s="533"/>
      <c r="F2522" s="533"/>
      <c r="G2522" s="533"/>
    </row>
    <row r="2523" spans="1:7">
      <c r="A2523" s="533"/>
      <c r="B2523" s="1787"/>
      <c r="C2523" s="1788"/>
      <c r="D2523" s="533"/>
      <c r="E2523" s="533"/>
      <c r="F2523" s="533"/>
      <c r="G2523" s="533"/>
    </row>
    <row r="2524" spans="1:7">
      <c r="A2524" s="533"/>
      <c r="B2524" s="1787"/>
      <c r="C2524" s="1788"/>
      <c r="D2524" s="533"/>
      <c r="E2524" s="533"/>
      <c r="F2524" s="533"/>
      <c r="G2524" s="533"/>
    </row>
    <row r="2525" spans="1:7">
      <c r="A2525" s="533"/>
      <c r="B2525" s="1787"/>
      <c r="C2525" s="1788"/>
      <c r="D2525" s="533"/>
      <c r="E2525" s="533"/>
      <c r="F2525" s="533"/>
      <c r="G2525" s="533"/>
    </row>
    <row r="2526" spans="1:7">
      <c r="A2526" s="533"/>
      <c r="B2526" s="1787"/>
      <c r="C2526" s="1788"/>
      <c r="D2526" s="533"/>
      <c r="E2526" s="533"/>
      <c r="F2526" s="533"/>
      <c r="G2526" s="533"/>
    </row>
    <row r="2527" spans="1:7">
      <c r="A2527" s="533"/>
      <c r="B2527" s="1787"/>
      <c r="C2527" s="1788"/>
      <c r="D2527" s="533"/>
      <c r="E2527" s="533"/>
      <c r="F2527" s="533"/>
      <c r="G2527" s="533"/>
    </row>
    <row r="2528" spans="1:7">
      <c r="A2528" s="533"/>
      <c r="B2528" s="1787"/>
      <c r="C2528" s="1788"/>
      <c r="D2528" s="533"/>
      <c r="E2528" s="533"/>
      <c r="F2528" s="533"/>
      <c r="G2528" s="533"/>
    </row>
    <row r="2529" spans="1:7">
      <c r="A2529" s="533"/>
      <c r="B2529" s="1787"/>
      <c r="C2529" s="1788"/>
      <c r="D2529" s="533"/>
      <c r="E2529" s="533"/>
      <c r="F2529" s="533"/>
      <c r="G2529" s="533"/>
    </row>
    <row r="2530" spans="1:7">
      <c r="A2530" s="533"/>
      <c r="B2530" s="1787"/>
      <c r="C2530" s="1788"/>
      <c r="D2530" s="533"/>
      <c r="E2530" s="533"/>
      <c r="F2530" s="533"/>
      <c r="G2530" s="533"/>
    </row>
    <row r="2531" spans="1:7">
      <c r="A2531" s="533"/>
      <c r="B2531" s="1787"/>
      <c r="C2531" s="1788"/>
      <c r="D2531" s="533"/>
      <c r="E2531" s="533"/>
      <c r="F2531" s="533"/>
      <c r="G2531" s="533"/>
    </row>
    <row r="2532" spans="1:7">
      <c r="A2532" s="533"/>
      <c r="B2532" s="1787"/>
      <c r="C2532" s="1788"/>
      <c r="D2532" s="533"/>
      <c r="E2532" s="533"/>
      <c r="F2532" s="533"/>
      <c r="G2532" s="533"/>
    </row>
    <row r="2533" spans="1:7">
      <c r="A2533" s="533"/>
      <c r="B2533" s="1787"/>
      <c r="C2533" s="1788"/>
      <c r="D2533" s="533"/>
      <c r="E2533" s="533"/>
      <c r="F2533" s="533"/>
      <c r="G2533" s="533"/>
    </row>
    <row r="2534" spans="1:7">
      <c r="A2534" s="533"/>
      <c r="B2534" s="1787"/>
      <c r="C2534" s="1788"/>
      <c r="D2534" s="533"/>
      <c r="E2534" s="533"/>
      <c r="F2534" s="533"/>
      <c r="G2534" s="533"/>
    </row>
    <row r="2535" spans="1:7">
      <c r="A2535" s="533"/>
      <c r="B2535" s="1787"/>
      <c r="C2535" s="1788"/>
      <c r="D2535" s="533"/>
      <c r="E2535" s="533"/>
      <c r="F2535" s="533"/>
      <c r="G2535" s="533"/>
    </row>
    <row r="2536" spans="1:7">
      <c r="A2536" s="533"/>
      <c r="B2536" s="1787"/>
      <c r="C2536" s="1788"/>
      <c r="D2536" s="533"/>
      <c r="E2536" s="533"/>
      <c r="F2536" s="533"/>
      <c r="G2536" s="533"/>
    </row>
    <row r="2537" spans="1:7">
      <c r="A2537" s="533"/>
      <c r="B2537" s="1787"/>
      <c r="C2537" s="1788"/>
      <c r="D2537" s="533"/>
      <c r="E2537" s="533"/>
      <c r="F2537" s="533"/>
      <c r="G2537" s="533"/>
    </row>
    <row r="2538" spans="1:7">
      <c r="A2538" s="533"/>
      <c r="B2538" s="1787"/>
      <c r="C2538" s="1788"/>
      <c r="D2538" s="533"/>
      <c r="E2538" s="533"/>
      <c r="F2538" s="533"/>
      <c r="G2538" s="533"/>
    </row>
    <row r="2539" spans="1:7">
      <c r="A2539" s="533"/>
      <c r="B2539" s="1787"/>
      <c r="C2539" s="1788"/>
      <c r="D2539" s="533"/>
      <c r="E2539" s="533"/>
      <c r="F2539" s="533"/>
      <c r="G2539" s="533"/>
    </row>
    <row r="2540" spans="1:7">
      <c r="A2540" s="533"/>
      <c r="B2540" s="1787"/>
      <c r="C2540" s="1788"/>
      <c r="D2540" s="533"/>
      <c r="E2540" s="533"/>
      <c r="F2540" s="533"/>
      <c r="G2540" s="533"/>
    </row>
    <row r="2541" spans="1:7">
      <c r="A2541" s="533"/>
      <c r="B2541" s="1787"/>
      <c r="C2541" s="1788"/>
      <c r="D2541" s="533"/>
      <c r="E2541" s="533"/>
      <c r="F2541" s="533"/>
      <c r="G2541" s="533"/>
    </row>
    <row r="2542" spans="1:7">
      <c r="A2542" s="533"/>
      <c r="B2542" s="1787"/>
      <c r="C2542" s="1788"/>
      <c r="D2542" s="533"/>
      <c r="E2542" s="533"/>
      <c r="F2542" s="533"/>
      <c r="G2542" s="533"/>
    </row>
    <row r="2543" spans="1:7">
      <c r="A2543" s="533"/>
      <c r="B2543" s="1787"/>
      <c r="C2543" s="1788"/>
      <c r="D2543" s="533"/>
      <c r="E2543" s="533"/>
      <c r="F2543" s="533"/>
      <c r="G2543" s="533"/>
    </row>
    <row r="2544" spans="1:7">
      <c r="A2544" s="533"/>
      <c r="B2544" s="1787"/>
      <c r="C2544" s="1788"/>
      <c r="D2544" s="533"/>
      <c r="E2544" s="533"/>
      <c r="F2544" s="533"/>
      <c r="G2544" s="533"/>
    </row>
    <row r="2545" spans="1:7">
      <c r="A2545" s="533"/>
      <c r="B2545" s="1787"/>
      <c r="C2545" s="1788"/>
      <c r="D2545" s="533"/>
      <c r="E2545" s="533"/>
      <c r="F2545" s="533"/>
      <c r="G2545" s="533"/>
    </row>
    <row r="2546" spans="1:7">
      <c r="A2546" s="533"/>
      <c r="B2546" s="1787"/>
      <c r="C2546" s="1788"/>
      <c r="D2546" s="533"/>
      <c r="E2546" s="533"/>
      <c r="F2546" s="533"/>
      <c r="G2546" s="533"/>
    </row>
    <row r="2547" spans="1:7">
      <c r="A2547" s="533"/>
      <c r="B2547" s="1787"/>
      <c r="C2547" s="1788"/>
      <c r="D2547" s="533"/>
      <c r="E2547" s="533"/>
      <c r="F2547" s="533"/>
      <c r="G2547" s="533"/>
    </row>
    <row r="2548" spans="1:7">
      <c r="A2548" s="533"/>
      <c r="B2548" s="1787"/>
      <c r="C2548" s="1788"/>
      <c r="D2548" s="533"/>
      <c r="E2548" s="533"/>
      <c r="F2548" s="533"/>
      <c r="G2548" s="533"/>
    </row>
    <row r="2549" spans="1:7">
      <c r="A2549" s="533"/>
      <c r="B2549" s="1787"/>
      <c r="C2549" s="1788"/>
      <c r="D2549" s="533"/>
      <c r="E2549" s="533"/>
      <c r="F2549" s="533"/>
      <c r="G2549" s="533"/>
    </row>
    <row r="2550" spans="1:7">
      <c r="A2550" s="533"/>
      <c r="B2550" s="1787"/>
      <c r="C2550" s="1788"/>
      <c r="D2550" s="533"/>
      <c r="E2550" s="533"/>
      <c r="F2550" s="533"/>
      <c r="G2550" s="533"/>
    </row>
    <row r="2551" spans="1:7">
      <c r="A2551" s="533"/>
      <c r="B2551" s="1787"/>
      <c r="C2551" s="1788"/>
      <c r="D2551" s="533"/>
      <c r="E2551" s="533"/>
      <c r="F2551" s="533"/>
      <c r="G2551" s="533"/>
    </row>
    <row r="2552" spans="1:7">
      <c r="A2552" s="533"/>
      <c r="B2552" s="1787"/>
      <c r="C2552" s="1788"/>
      <c r="D2552" s="533"/>
      <c r="E2552" s="533"/>
      <c r="F2552" s="533"/>
      <c r="G2552" s="533"/>
    </row>
    <row r="2553" spans="1:7">
      <c r="A2553" s="533"/>
      <c r="B2553" s="1787"/>
      <c r="C2553" s="1788"/>
      <c r="D2553" s="533"/>
      <c r="E2553" s="533"/>
      <c r="F2553" s="533"/>
      <c r="G2553" s="533"/>
    </row>
    <row r="2554" spans="1:7">
      <c r="A2554" s="533"/>
      <c r="B2554" s="1787"/>
      <c r="C2554" s="1788"/>
      <c r="D2554" s="533"/>
      <c r="E2554" s="533"/>
      <c r="F2554" s="533"/>
      <c r="G2554" s="533"/>
    </row>
    <row r="2555" spans="1:7">
      <c r="A2555" s="533"/>
      <c r="B2555" s="1787"/>
      <c r="C2555" s="1788"/>
      <c r="D2555" s="533"/>
      <c r="E2555" s="533"/>
      <c r="F2555" s="533"/>
      <c r="G2555" s="533"/>
    </row>
    <row r="2556" spans="1:7">
      <c r="A2556" s="533"/>
      <c r="B2556" s="1787"/>
      <c r="C2556" s="1788"/>
      <c r="D2556" s="533"/>
      <c r="E2556" s="533"/>
      <c r="F2556" s="533"/>
      <c r="G2556" s="533"/>
    </row>
    <row r="2557" spans="1:7">
      <c r="A2557" s="533"/>
      <c r="B2557" s="1787"/>
      <c r="C2557" s="1788"/>
      <c r="D2557" s="533"/>
      <c r="E2557" s="533"/>
      <c r="F2557" s="533"/>
      <c r="G2557" s="533"/>
    </row>
    <row r="2558" spans="1:7">
      <c r="A2558" s="533"/>
      <c r="B2558" s="1787"/>
      <c r="C2558" s="1788"/>
      <c r="D2558" s="533"/>
      <c r="E2558" s="533"/>
      <c r="F2558" s="533"/>
      <c r="G2558" s="533"/>
    </row>
    <row r="2559" spans="1:7">
      <c r="A2559" s="533"/>
      <c r="B2559" s="1787"/>
      <c r="C2559" s="1788"/>
      <c r="D2559" s="533"/>
      <c r="E2559" s="533"/>
      <c r="F2559" s="533"/>
      <c r="G2559" s="533"/>
    </row>
    <row r="2560" spans="1:7">
      <c r="A2560" s="533"/>
      <c r="B2560" s="1787"/>
      <c r="C2560" s="1788"/>
      <c r="D2560" s="533"/>
      <c r="E2560" s="533"/>
      <c r="F2560" s="533"/>
      <c r="G2560" s="533"/>
    </row>
    <row r="2561" spans="1:7">
      <c r="A2561" s="533"/>
      <c r="B2561" s="1787"/>
      <c r="C2561" s="1788"/>
      <c r="D2561" s="533"/>
      <c r="E2561" s="533"/>
      <c r="F2561" s="533"/>
      <c r="G2561" s="533"/>
    </row>
    <row r="2562" spans="1:7">
      <c r="A2562" s="533"/>
      <c r="B2562" s="1787"/>
      <c r="C2562" s="1788"/>
      <c r="D2562" s="533"/>
      <c r="E2562" s="533"/>
      <c r="F2562" s="533"/>
      <c r="G2562" s="533"/>
    </row>
    <row r="2563" spans="1:7">
      <c r="A2563" s="533"/>
      <c r="B2563" s="1787"/>
      <c r="C2563" s="1788"/>
      <c r="D2563" s="533"/>
      <c r="E2563" s="533"/>
      <c r="F2563" s="533"/>
      <c r="G2563" s="533"/>
    </row>
    <row r="2564" spans="1:7">
      <c r="A2564" s="533"/>
      <c r="B2564" s="1787"/>
      <c r="C2564" s="1788"/>
      <c r="D2564" s="533"/>
      <c r="E2564" s="533"/>
      <c r="F2564" s="533"/>
      <c r="G2564" s="533"/>
    </row>
    <row r="2565" spans="1:7">
      <c r="A2565" s="533"/>
      <c r="B2565" s="1787"/>
      <c r="C2565" s="1788"/>
      <c r="D2565" s="533"/>
      <c r="E2565" s="533"/>
      <c r="F2565" s="533"/>
      <c r="G2565" s="533"/>
    </row>
    <row r="2566" spans="1:7">
      <c r="A2566" s="533"/>
      <c r="B2566" s="1787"/>
      <c r="C2566" s="1788"/>
      <c r="D2566" s="533"/>
      <c r="E2566" s="533"/>
      <c r="F2566" s="533"/>
      <c r="G2566" s="533"/>
    </row>
    <row r="2567" spans="1:7">
      <c r="A2567" s="533"/>
      <c r="B2567" s="1787"/>
      <c r="C2567" s="1788"/>
      <c r="D2567" s="533"/>
      <c r="E2567" s="533"/>
      <c r="F2567" s="533"/>
      <c r="G2567" s="533"/>
    </row>
    <row r="2568" spans="1:7">
      <c r="A2568" s="533"/>
      <c r="B2568" s="1787"/>
      <c r="C2568" s="1788"/>
      <c r="D2568" s="533"/>
      <c r="E2568" s="533"/>
      <c r="F2568" s="533"/>
      <c r="G2568" s="533"/>
    </row>
    <row r="2569" spans="1:7">
      <c r="A2569" s="533"/>
      <c r="B2569" s="1787"/>
      <c r="C2569" s="1788"/>
      <c r="D2569" s="533"/>
      <c r="E2569" s="533"/>
      <c r="F2569" s="533"/>
      <c r="G2569" s="533"/>
    </row>
    <row r="2570" spans="1:7">
      <c r="A2570" s="533"/>
      <c r="B2570" s="1787"/>
      <c r="C2570" s="1788"/>
      <c r="D2570" s="533"/>
      <c r="E2570" s="533"/>
      <c r="F2570" s="533"/>
      <c r="G2570" s="533"/>
    </row>
    <row r="2571" spans="1:7">
      <c r="A2571" s="533"/>
      <c r="B2571" s="1787"/>
      <c r="C2571" s="1788"/>
      <c r="D2571" s="533"/>
      <c r="E2571" s="533"/>
      <c r="F2571" s="533"/>
      <c r="G2571" s="533"/>
    </row>
    <row r="2572" spans="1:7">
      <c r="A2572" s="533"/>
      <c r="B2572" s="1787"/>
      <c r="C2572" s="1788"/>
      <c r="D2572" s="533"/>
      <c r="E2572" s="533"/>
      <c r="F2572" s="533"/>
      <c r="G2572" s="533"/>
    </row>
    <row r="2573" spans="1:7">
      <c r="A2573" s="533"/>
      <c r="B2573" s="1787"/>
      <c r="C2573" s="1788"/>
      <c r="D2573" s="533"/>
      <c r="E2573" s="533"/>
      <c r="F2573" s="533"/>
      <c r="G2573" s="533"/>
    </row>
    <row r="2574" spans="1:7">
      <c r="A2574" s="533"/>
      <c r="B2574" s="1787"/>
      <c r="C2574" s="1788"/>
      <c r="D2574" s="533"/>
      <c r="E2574" s="533"/>
      <c r="F2574" s="533"/>
      <c r="G2574" s="533"/>
    </row>
    <row r="2575" spans="1:7">
      <c r="A2575" s="533"/>
      <c r="B2575" s="1787"/>
      <c r="C2575" s="1788"/>
      <c r="D2575" s="533"/>
      <c r="E2575" s="533"/>
      <c r="F2575" s="533"/>
      <c r="G2575" s="533"/>
    </row>
    <row r="2576" spans="1:7">
      <c r="A2576" s="533"/>
      <c r="B2576" s="1787"/>
      <c r="C2576" s="1788"/>
      <c r="D2576" s="533"/>
      <c r="E2576" s="533"/>
      <c r="F2576" s="533"/>
      <c r="G2576" s="533"/>
    </row>
    <row r="2577" spans="1:7">
      <c r="A2577" s="533"/>
      <c r="B2577" s="1787"/>
      <c r="C2577" s="1788"/>
      <c r="D2577" s="533"/>
      <c r="E2577" s="533"/>
      <c r="F2577" s="533"/>
      <c r="G2577" s="533"/>
    </row>
    <row r="2578" spans="1:7">
      <c r="A2578" s="533"/>
      <c r="B2578" s="1787"/>
      <c r="C2578" s="1788"/>
      <c r="D2578" s="533"/>
      <c r="E2578" s="533"/>
      <c r="F2578" s="533"/>
      <c r="G2578" s="533"/>
    </row>
    <row r="2579" spans="1:7">
      <c r="A2579" s="533"/>
      <c r="B2579" s="1787"/>
      <c r="C2579" s="1788"/>
      <c r="D2579" s="533"/>
      <c r="E2579" s="533"/>
      <c r="F2579" s="533"/>
      <c r="G2579" s="533"/>
    </row>
    <row r="2580" spans="1:7">
      <c r="A2580" s="533"/>
      <c r="B2580" s="1787"/>
      <c r="C2580" s="1788"/>
      <c r="D2580" s="533"/>
      <c r="E2580" s="533"/>
      <c r="F2580" s="533"/>
      <c r="G2580" s="533"/>
    </row>
    <row r="2581" spans="1:7">
      <c r="A2581" s="533"/>
      <c r="B2581" s="1787"/>
      <c r="C2581" s="1788"/>
      <c r="D2581" s="533"/>
      <c r="E2581" s="533"/>
      <c r="F2581" s="533"/>
      <c r="G2581" s="533"/>
    </row>
    <row r="2582" spans="1:7">
      <c r="A2582" s="533"/>
      <c r="B2582" s="1787"/>
      <c r="C2582" s="1788"/>
      <c r="D2582" s="533"/>
      <c r="E2582" s="533"/>
      <c r="F2582" s="533"/>
      <c r="G2582" s="533"/>
    </row>
    <row r="2583" spans="1:7">
      <c r="A2583" s="533"/>
      <c r="B2583" s="1787"/>
      <c r="C2583" s="1788"/>
      <c r="D2583" s="533"/>
      <c r="E2583" s="533"/>
      <c r="F2583" s="533"/>
      <c r="G2583" s="533"/>
    </row>
    <row r="2584" spans="1:7">
      <c r="A2584" s="533"/>
      <c r="B2584" s="1787"/>
      <c r="C2584" s="1788"/>
      <c r="D2584" s="533"/>
      <c r="E2584" s="533"/>
      <c r="F2584" s="533"/>
      <c r="G2584" s="533"/>
    </row>
    <row r="2585" spans="1:7">
      <c r="A2585" s="533"/>
      <c r="B2585" s="1787"/>
      <c r="C2585" s="1788"/>
      <c r="D2585" s="533"/>
      <c r="E2585" s="533"/>
      <c r="F2585" s="533"/>
      <c r="G2585" s="533"/>
    </row>
    <row r="2586" spans="1:7">
      <c r="A2586" s="533"/>
      <c r="B2586" s="1787"/>
      <c r="C2586" s="1788"/>
      <c r="D2586" s="533"/>
      <c r="E2586" s="533"/>
      <c r="F2586" s="533"/>
      <c r="G2586" s="533"/>
    </row>
    <row r="2587" spans="1:7">
      <c r="A2587" s="533"/>
      <c r="B2587" s="1787"/>
      <c r="C2587" s="1788"/>
      <c r="D2587" s="533"/>
      <c r="E2587" s="533"/>
      <c r="F2587" s="533"/>
      <c r="G2587" s="533"/>
    </row>
    <row r="2588" spans="1:7">
      <c r="A2588" s="533"/>
      <c r="B2588" s="1787"/>
      <c r="C2588" s="1788"/>
      <c r="D2588" s="533"/>
      <c r="E2588" s="533"/>
      <c r="F2588" s="533"/>
      <c r="G2588" s="533"/>
    </row>
    <row r="2589" spans="1:7">
      <c r="A2589" s="533"/>
      <c r="B2589" s="1787"/>
      <c r="C2589" s="1788"/>
      <c r="D2589" s="533"/>
      <c r="E2589" s="533"/>
      <c r="F2589" s="533"/>
      <c r="G2589" s="533"/>
    </row>
    <row r="2590" spans="1:7">
      <c r="A2590" s="533"/>
      <c r="B2590" s="1787"/>
      <c r="C2590" s="1788"/>
      <c r="D2590" s="533"/>
      <c r="E2590" s="533"/>
      <c r="F2590" s="533"/>
      <c r="G2590" s="533"/>
    </row>
    <row r="2591" spans="1:7">
      <c r="A2591" s="533"/>
      <c r="B2591" s="1787"/>
      <c r="C2591" s="1788"/>
      <c r="D2591" s="533"/>
      <c r="E2591" s="533"/>
      <c r="F2591" s="533"/>
      <c r="G2591" s="533"/>
    </row>
    <row r="2592" spans="1:7">
      <c r="A2592" s="533"/>
      <c r="B2592" s="1787"/>
      <c r="C2592" s="1788"/>
      <c r="D2592" s="533"/>
      <c r="E2592" s="533"/>
      <c r="F2592" s="533"/>
      <c r="G2592" s="533"/>
    </row>
    <row r="2593" spans="1:7">
      <c r="A2593" s="533"/>
      <c r="B2593" s="1787"/>
      <c r="C2593" s="1788"/>
      <c r="D2593" s="533"/>
      <c r="E2593" s="533"/>
      <c r="F2593" s="533"/>
      <c r="G2593" s="533"/>
    </row>
    <row r="2594" spans="1:7">
      <c r="A2594" s="533"/>
      <c r="B2594" s="1787"/>
      <c r="C2594" s="1788"/>
      <c r="D2594" s="533"/>
      <c r="E2594" s="533"/>
      <c r="F2594" s="533"/>
      <c r="G2594" s="533"/>
    </row>
    <row r="2595" spans="1:7">
      <c r="A2595" s="533"/>
      <c r="B2595" s="1787"/>
      <c r="C2595" s="1788"/>
      <c r="D2595" s="533"/>
      <c r="E2595" s="533"/>
      <c r="F2595" s="533"/>
      <c r="G2595" s="533"/>
    </row>
    <row r="2596" spans="1:7">
      <c r="A2596" s="533"/>
      <c r="B2596" s="1787"/>
      <c r="C2596" s="1788"/>
      <c r="D2596" s="533"/>
      <c r="E2596" s="533"/>
      <c r="F2596" s="533"/>
      <c r="G2596" s="533"/>
    </row>
    <row r="2597" spans="1:7">
      <c r="A2597" s="533"/>
      <c r="B2597" s="1787"/>
      <c r="C2597" s="1788"/>
      <c r="D2597" s="533"/>
      <c r="E2597" s="533"/>
      <c r="F2597" s="533"/>
      <c r="G2597" s="533"/>
    </row>
    <row r="2598" spans="1:7">
      <c r="A2598" s="533"/>
      <c r="B2598" s="1787"/>
      <c r="C2598" s="1788"/>
      <c r="D2598" s="533"/>
      <c r="E2598" s="533"/>
      <c r="F2598" s="533"/>
      <c r="G2598" s="533"/>
    </row>
    <row r="2599" spans="1:7">
      <c r="A2599" s="533"/>
      <c r="B2599" s="1787"/>
      <c r="C2599" s="1788"/>
      <c r="D2599" s="533"/>
      <c r="E2599" s="533"/>
      <c r="F2599" s="533"/>
      <c r="G2599" s="533"/>
    </row>
    <row r="2600" spans="1:7">
      <c r="A2600" s="533"/>
      <c r="B2600" s="1787"/>
      <c r="C2600" s="1788"/>
      <c r="D2600" s="533"/>
      <c r="E2600" s="533"/>
      <c r="F2600" s="533"/>
      <c r="G2600" s="533"/>
    </row>
    <row r="2601" spans="1:7">
      <c r="A2601" s="533"/>
      <c r="B2601" s="1787"/>
      <c r="C2601" s="1788"/>
      <c r="D2601" s="533"/>
      <c r="E2601" s="533"/>
      <c r="F2601" s="533"/>
      <c r="G2601" s="533"/>
    </row>
    <row r="2602" spans="1:7">
      <c r="A2602" s="533"/>
      <c r="B2602" s="1787"/>
      <c r="C2602" s="1788"/>
      <c r="D2602" s="533"/>
      <c r="E2602" s="533"/>
      <c r="F2602" s="533"/>
      <c r="G2602" s="533"/>
    </row>
    <row r="2603" spans="1:7">
      <c r="A2603" s="533"/>
      <c r="B2603" s="1787"/>
      <c r="C2603" s="1788"/>
      <c r="D2603" s="533"/>
      <c r="E2603" s="533"/>
      <c r="F2603" s="533"/>
      <c r="G2603" s="533"/>
    </row>
    <row r="2604" spans="1:7">
      <c r="A2604" s="533"/>
      <c r="B2604" s="1787"/>
      <c r="C2604" s="1788"/>
      <c r="D2604" s="533"/>
      <c r="E2604" s="533"/>
      <c r="F2604" s="533"/>
      <c r="G2604" s="533"/>
    </row>
    <row r="2605" spans="1:7">
      <c r="A2605" s="533"/>
      <c r="B2605" s="1787"/>
      <c r="C2605" s="1788"/>
      <c r="D2605" s="533"/>
      <c r="E2605" s="533"/>
      <c r="F2605" s="533"/>
      <c r="G2605" s="533"/>
    </row>
    <row r="2606" spans="1:7">
      <c r="A2606" s="533"/>
      <c r="B2606" s="1787"/>
      <c r="C2606" s="1788"/>
      <c r="D2606" s="533"/>
      <c r="E2606" s="533"/>
      <c r="F2606" s="533"/>
      <c r="G2606" s="533"/>
    </row>
    <row r="2607" spans="1:7">
      <c r="A2607" s="533"/>
      <c r="B2607" s="1787"/>
      <c r="C2607" s="1788"/>
      <c r="D2607" s="533"/>
      <c r="E2607" s="533"/>
      <c r="F2607" s="533"/>
      <c r="G2607" s="533"/>
    </row>
    <row r="2608" spans="1:7">
      <c r="A2608" s="533"/>
      <c r="B2608" s="1787"/>
      <c r="C2608" s="1788"/>
      <c r="D2608" s="533"/>
      <c r="E2608" s="533"/>
      <c r="F2608" s="533"/>
      <c r="G2608" s="533"/>
    </row>
    <row r="2609" spans="1:7">
      <c r="A2609" s="533"/>
      <c r="B2609" s="1787"/>
      <c r="C2609" s="1788"/>
      <c r="D2609" s="533"/>
      <c r="E2609" s="533"/>
      <c r="F2609" s="533"/>
      <c r="G2609" s="533"/>
    </row>
    <row r="2610" spans="1:7">
      <c r="A2610" s="533"/>
      <c r="B2610" s="1787"/>
      <c r="C2610" s="1788"/>
      <c r="D2610" s="533"/>
      <c r="E2610" s="533"/>
      <c r="F2610" s="533"/>
      <c r="G2610" s="533"/>
    </row>
    <row r="2611" spans="1:7">
      <c r="A2611" s="533"/>
      <c r="B2611" s="1787"/>
      <c r="C2611" s="1788"/>
      <c r="D2611" s="533"/>
      <c r="E2611" s="533"/>
      <c r="F2611" s="533"/>
      <c r="G2611" s="533"/>
    </row>
    <row r="2612" spans="1:7">
      <c r="A2612" s="533"/>
      <c r="B2612" s="1787"/>
      <c r="C2612" s="1788"/>
      <c r="D2612" s="533"/>
      <c r="E2612" s="533"/>
      <c r="F2612" s="533"/>
      <c r="G2612" s="533"/>
    </row>
    <row r="2613" spans="1:7">
      <c r="A2613" s="533"/>
      <c r="B2613" s="1787"/>
      <c r="C2613" s="1788"/>
      <c r="D2613" s="533"/>
      <c r="E2613" s="533"/>
      <c r="F2613" s="533"/>
      <c r="G2613" s="533"/>
    </row>
    <row r="2614" spans="1:7">
      <c r="A2614" s="533"/>
      <c r="B2614" s="1787"/>
      <c r="C2614" s="1788"/>
      <c r="D2614" s="533"/>
      <c r="E2614" s="533"/>
      <c r="F2614" s="533"/>
      <c r="G2614" s="533"/>
    </row>
    <row r="2615" spans="1:7">
      <c r="A2615" s="533"/>
      <c r="B2615" s="1787"/>
      <c r="C2615" s="1788"/>
      <c r="D2615" s="533"/>
      <c r="E2615" s="533"/>
      <c r="F2615" s="533"/>
      <c r="G2615" s="533"/>
    </row>
    <row r="2616" spans="1:7">
      <c r="A2616" s="533"/>
      <c r="B2616" s="1787"/>
      <c r="C2616" s="1788"/>
      <c r="D2616" s="533"/>
      <c r="E2616" s="533"/>
      <c r="F2616" s="533"/>
      <c r="G2616" s="533"/>
    </row>
    <row r="2617" spans="1:7">
      <c r="A2617" s="533"/>
      <c r="B2617" s="1787"/>
      <c r="C2617" s="1788"/>
      <c r="D2617" s="533"/>
      <c r="E2617" s="533"/>
      <c r="F2617" s="533"/>
      <c r="G2617" s="533"/>
    </row>
    <row r="2618" spans="1:7">
      <c r="A2618" s="533"/>
      <c r="B2618" s="1787"/>
      <c r="C2618" s="1788"/>
      <c r="D2618" s="533"/>
      <c r="E2618" s="533"/>
      <c r="F2618" s="533"/>
      <c r="G2618" s="533"/>
    </row>
    <row r="2619" spans="1:7">
      <c r="A2619" s="533"/>
      <c r="B2619" s="1787"/>
      <c r="C2619" s="1788"/>
      <c r="D2619" s="533"/>
      <c r="E2619" s="533"/>
      <c r="F2619" s="533"/>
      <c r="G2619" s="533"/>
    </row>
    <row r="2620" spans="1:7">
      <c r="A2620" s="533"/>
      <c r="B2620" s="1787"/>
      <c r="C2620" s="1788"/>
      <c r="D2620" s="533"/>
      <c r="E2620" s="533"/>
      <c r="F2620" s="533"/>
      <c r="G2620" s="533"/>
    </row>
    <row r="2621" spans="1:7">
      <c r="A2621" s="533"/>
      <c r="B2621" s="1787"/>
      <c r="C2621" s="1788"/>
      <c r="D2621" s="533"/>
      <c r="E2621" s="533"/>
      <c r="F2621" s="533"/>
      <c r="G2621" s="533"/>
    </row>
    <row r="2622" spans="1:7">
      <c r="A2622" s="533"/>
      <c r="B2622" s="1787"/>
      <c r="C2622" s="1788"/>
      <c r="D2622" s="533"/>
      <c r="E2622" s="533"/>
      <c r="F2622" s="533"/>
      <c r="G2622" s="533"/>
    </row>
    <row r="2623" spans="1:7">
      <c r="A2623" s="533"/>
      <c r="B2623" s="1787"/>
      <c r="C2623" s="1788"/>
      <c r="D2623" s="533"/>
      <c r="E2623" s="533"/>
      <c r="F2623" s="533"/>
      <c r="G2623" s="533"/>
    </row>
    <row r="2624" spans="1:7">
      <c r="A2624" s="533"/>
      <c r="B2624" s="1787"/>
      <c r="C2624" s="1788"/>
      <c r="D2624" s="533"/>
      <c r="E2624" s="533"/>
      <c r="F2624" s="533"/>
      <c r="G2624" s="533"/>
    </row>
    <row r="2625" spans="1:7">
      <c r="A2625" s="533"/>
      <c r="B2625" s="1787"/>
      <c r="C2625" s="1788"/>
      <c r="D2625" s="533"/>
      <c r="E2625" s="533"/>
      <c r="F2625" s="533"/>
      <c r="G2625" s="533"/>
    </row>
    <row r="2626" spans="1:7">
      <c r="A2626" s="533"/>
      <c r="B2626" s="1787"/>
      <c r="C2626" s="1788"/>
      <c r="D2626" s="533"/>
      <c r="E2626" s="533"/>
      <c r="F2626" s="533"/>
      <c r="G2626" s="533"/>
    </row>
    <row r="2627" spans="1:7">
      <c r="A2627" s="533"/>
      <c r="B2627" s="1787"/>
      <c r="C2627" s="1788"/>
      <c r="D2627" s="533"/>
      <c r="E2627" s="533"/>
      <c r="F2627" s="533"/>
      <c r="G2627" s="533"/>
    </row>
    <row r="2628" spans="1:7">
      <c r="A2628" s="533"/>
      <c r="B2628" s="1787"/>
      <c r="C2628" s="1788"/>
      <c r="D2628" s="533"/>
      <c r="E2628" s="533"/>
      <c r="F2628" s="533"/>
      <c r="G2628" s="533"/>
    </row>
    <row r="2629" spans="1:7">
      <c r="A2629" s="533"/>
      <c r="B2629" s="1787"/>
      <c r="C2629" s="1788"/>
      <c r="D2629" s="533"/>
      <c r="E2629" s="533"/>
      <c r="F2629" s="533"/>
      <c r="G2629" s="533"/>
    </row>
    <row r="2630" spans="1:7">
      <c r="A2630" s="533"/>
      <c r="B2630" s="1787"/>
      <c r="C2630" s="1788"/>
      <c r="D2630" s="533"/>
      <c r="E2630" s="533"/>
      <c r="F2630" s="533"/>
      <c r="G2630" s="533"/>
    </row>
    <row r="2631" spans="1:7">
      <c r="A2631" s="533"/>
      <c r="B2631" s="1787"/>
      <c r="C2631" s="1788"/>
      <c r="D2631" s="533"/>
      <c r="E2631" s="533"/>
      <c r="F2631" s="533"/>
      <c r="G2631" s="533"/>
    </row>
    <row r="2632" spans="1:7">
      <c r="A2632" s="533"/>
      <c r="B2632" s="1787"/>
      <c r="C2632" s="1788"/>
      <c r="D2632" s="533"/>
      <c r="E2632" s="533"/>
      <c r="F2632" s="533"/>
      <c r="G2632" s="533"/>
    </row>
    <row r="2633" spans="1:7">
      <c r="A2633" s="533"/>
      <c r="B2633" s="1787"/>
      <c r="C2633" s="1788"/>
      <c r="D2633" s="533"/>
      <c r="E2633" s="533"/>
      <c r="F2633" s="533"/>
      <c r="G2633" s="533"/>
    </row>
    <row r="2634" spans="1:7">
      <c r="A2634" s="533"/>
      <c r="B2634" s="1787"/>
      <c r="C2634" s="1788"/>
      <c r="D2634" s="533"/>
      <c r="E2634" s="533"/>
      <c r="F2634" s="533"/>
      <c r="G2634" s="533"/>
    </row>
    <row r="2635" spans="1:7">
      <c r="A2635" s="533"/>
      <c r="B2635" s="1787"/>
      <c r="C2635" s="1788"/>
      <c r="D2635" s="533"/>
      <c r="E2635" s="533"/>
      <c r="F2635" s="533"/>
      <c r="G2635" s="533"/>
    </row>
    <row r="2636" spans="1:7">
      <c r="A2636" s="533"/>
      <c r="B2636" s="1787"/>
      <c r="C2636" s="1788"/>
      <c r="D2636" s="533"/>
      <c r="E2636" s="533"/>
      <c r="F2636" s="533"/>
      <c r="G2636" s="533"/>
    </row>
    <row r="2637" spans="1:7">
      <c r="A2637" s="533"/>
      <c r="B2637" s="1787"/>
      <c r="C2637" s="1788"/>
      <c r="D2637" s="533"/>
      <c r="E2637" s="533"/>
      <c r="F2637" s="533"/>
      <c r="G2637" s="533"/>
    </row>
    <row r="2638" spans="1:7">
      <c r="A2638" s="533"/>
      <c r="B2638" s="1787"/>
      <c r="C2638" s="1788"/>
      <c r="D2638" s="533"/>
      <c r="E2638" s="533"/>
      <c r="F2638" s="533"/>
      <c r="G2638" s="533"/>
    </row>
    <row r="2639" spans="1:7">
      <c r="A2639" s="533"/>
      <c r="B2639" s="1787"/>
      <c r="C2639" s="1788"/>
      <c r="D2639" s="533"/>
      <c r="E2639" s="533"/>
      <c r="F2639" s="533"/>
      <c r="G2639" s="533"/>
    </row>
    <row r="2640" spans="1:7">
      <c r="A2640" s="533"/>
      <c r="B2640" s="1787"/>
      <c r="C2640" s="1788"/>
      <c r="D2640" s="533"/>
      <c r="E2640" s="533"/>
      <c r="F2640" s="533"/>
      <c r="G2640" s="533"/>
    </row>
    <row r="2641" spans="1:7">
      <c r="A2641" s="533"/>
      <c r="B2641" s="1787"/>
      <c r="C2641" s="1788"/>
      <c r="D2641" s="533"/>
      <c r="E2641" s="533"/>
      <c r="F2641" s="533"/>
      <c r="G2641" s="533"/>
    </row>
    <row r="2642" spans="1:7">
      <c r="A2642" s="533"/>
      <c r="B2642" s="1787"/>
      <c r="C2642" s="1788"/>
      <c r="D2642" s="533"/>
      <c r="E2642" s="533"/>
      <c r="F2642" s="533"/>
      <c r="G2642" s="533"/>
    </row>
    <row r="2643" spans="1:7">
      <c r="A2643" s="533"/>
      <c r="B2643" s="1787"/>
      <c r="C2643" s="1788"/>
      <c r="D2643" s="533"/>
      <c r="E2643" s="533"/>
      <c r="F2643" s="533"/>
      <c r="G2643" s="533"/>
    </row>
    <row r="2644" spans="1:7">
      <c r="A2644" s="533"/>
      <c r="B2644" s="1787"/>
      <c r="C2644" s="1788"/>
      <c r="D2644" s="533"/>
      <c r="E2644" s="533"/>
      <c r="F2644" s="533"/>
      <c r="G2644" s="533"/>
    </row>
    <row r="2645" spans="1:7">
      <c r="A2645" s="533"/>
      <c r="B2645" s="1787"/>
      <c r="C2645" s="1788"/>
      <c r="D2645" s="533"/>
      <c r="E2645" s="533"/>
      <c r="F2645" s="533"/>
      <c r="G2645" s="533"/>
    </row>
    <row r="2646" spans="1:7">
      <c r="A2646" s="533"/>
      <c r="B2646" s="1787"/>
      <c r="C2646" s="1788"/>
      <c r="D2646" s="533"/>
      <c r="E2646" s="533"/>
      <c r="F2646" s="533"/>
      <c r="G2646" s="533"/>
    </row>
    <row r="2647" spans="1:7">
      <c r="A2647" s="533"/>
      <c r="B2647" s="1787"/>
      <c r="C2647" s="1788"/>
      <c r="D2647" s="533"/>
      <c r="E2647" s="533"/>
      <c r="F2647" s="533"/>
      <c r="G2647" s="533"/>
    </row>
    <row r="2648" spans="1:7">
      <c r="A2648" s="533"/>
      <c r="B2648" s="1787"/>
      <c r="C2648" s="1788"/>
      <c r="D2648" s="533"/>
      <c r="E2648" s="533"/>
      <c r="F2648" s="533"/>
      <c r="G2648" s="533"/>
    </row>
    <row r="2649" spans="1:7">
      <c r="A2649" s="533"/>
      <c r="B2649" s="1787"/>
      <c r="C2649" s="1788"/>
      <c r="D2649" s="533"/>
      <c r="E2649" s="533"/>
      <c r="F2649" s="533"/>
      <c r="G2649" s="533"/>
    </row>
    <row r="2650" spans="1:7">
      <c r="A2650" s="533"/>
      <c r="B2650" s="1787"/>
      <c r="C2650" s="1788"/>
      <c r="D2650" s="533"/>
      <c r="E2650" s="533"/>
      <c r="F2650" s="533"/>
      <c r="G2650" s="533"/>
    </row>
    <row r="2651" spans="1:7">
      <c r="A2651" s="533"/>
      <c r="B2651" s="1787"/>
      <c r="C2651" s="1788"/>
      <c r="D2651" s="533"/>
      <c r="E2651" s="533"/>
      <c r="F2651" s="533"/>
      <c r="G2651" s="533"/>
    </row>
    <row r="2652" spans="1:7">
      <c r="A2652" s="533"/>
      <c r="B2652" s="1787"/>
      <c r="C2652" s="1788"/>
      <c r="D2652" s="533"/>
      <c r="E2652" s="533"/>
      <c r="F2652" s="533"/>
      <c r="G2652" s="533"/>
    </row>
    <row r="2653" spans="1:7">
      <c r="A2653" s="533"/>
      <c r="B2653" s="1787"/>
      <c r="C2653" s="1788"/>
      <c r="D2653" s="533"/>
      <c r="E2653" s="533"/>
      <c r="F2653" s="533"/>
      <c r="G2653" s="533"/>
    </row>
    <row r="2654" spans="1:7">
      <c r="A2654" s="533"/>
      <c r="B2654" s="1787"/>
      <c r="C2654" s="1788"/>
      <c r="D2654" s="533"/>
      <c r="E2654" s="533"/>
      <c r="F2654" s="533"/>
      <c r="G2654" s="533"/>
    </row>
    <row r="2655" spans="1:7">
      <c r="A2655" s="533"/>
      <c r="B2655" s="1787"/>
      <c r="C2655" s="1788"/>
      <c r="D2655" s="533"/>
      <c r="E2655" s="533"/>
      <c r="F2655" s="533"/>
      <c r="G2655" s="533"/>
    </row>
    <row r="2656" spans="1:7">
      <c r="A2656" s="533"/>
      <c r="B2656" s="1787"/>
      <c r="C2656" s="1788"/>
      <c r="D2656" s="533"/>
      <c r="E2656" s="533"/>
      <c r="F2656" s="533"/>
      <c r="G2656" s="533"/>
    </row>
    <row r="2657" spans="1:7">
      <c r="A2657" s="533"/>
      <c r="B2657" s="1787"/>
      <c r="C2657" s="1788"/>
      <c r="D2657" s="533"/>
      <c r="E2657" s="533"/>
      <c r="F2657" s="533"/>
      <c r="G2657" s="533"/>
    </row>
    <row r="2658" spans="1:7">
      <c r="A2658" s="533"/>
      <c r="B2658" s="1787"/>
      <c r="C2658" s="1788"/>
      <c r="D2658" s="533"/>
      <c r="E2658" s="533"/>
      <c r="F2658" s="533"/>
      <c r="G2658" s="533"/>
    </row>
    <row r="2659" spans="1:7">
      <c r="A2659" s="533"/>
      <c r="B2659" s="1787"/>
      <c r="C2659" s="1788"/>
      <c r="D2659" s="533"/>
      <c r="E2659" s="533"/>
      <c r="F2659" s="533"/>
      <c r="G2659" s="533"/>
    </row>
    <row r="2660" spans="1:7">
      <c r="A2660" s="533"/>
      <c r="B2660" s="1787"/>
      <c r="C2660" s="1788"/>
      <c r="D2660" s="533"/>
      <c r="E2660" s="533"/>
      <c r="F2660" s="533"/>
      <c r="G2660" s="533"/>
    </row>
    <row r="2661" spans="1:7">
      <c r="A2661" s="533"/>
      <c r="B2661" s="1787"/>
      <c r="C2661" s="1788"/>
      <c r="D2661" s="533"/>
      <c r="E2661" s="533"/>
      <c r="F2661" s="533"/>
      <c r="G2661" s="533"/>
    </row>
    <row r="2662" spans="1:7">
      <c r="A2662" s="533"/>
      <c r="B2662" s="1787"/>
      <c r="C2662" s="1788"/>
      <c r="D2662" s="533"/>
      <c r="E2662" s="533"/>
      <c r="F2662" s="533"/>
      <c r="G2662" s="533"/>
    </row>
    <row r="2663" spans="1:7">
      <c r="A2663" s="533"/>
      <c r="B2663" s="1787"/>
      <c r="C2663" s="1788"/>
      <c r="D2663" s="533"/>
      <c r="E2663" s="533"/>
      <c r="F2663" s="533"/>
      <c r="G2663" s="533"/>
    </row>
    <row r="2664" spans="1:7">
      <c r="A2664" s="533"/>
      <c r="B2664" s="1787"/>
      <c r="C2664" s="1788"/>
      <c r="D2664" s="533"/>
      <c r="E2664" s="533"/>
      <c r="F2664" s="533"/>
      <c r="G2664" s="533"/>
    </row>
    <row r="2665" spans="1:7">
      <c r="A2665" s="533"/>
      <c r="B2665" s="1787"/>
      <c r="C2665" s="1788"/>
      <c r="D2665" s="533"/>
      <c r="E2665" s="533"/>
      <c r="F2665" s="533"/>
      <c r="G2665" s="533"/>
    </row>
    <row r="2666" spans="1:7">
      <c r="A2666" s="533"/>
      <c r="B2666" s="1787"/>
      <c r="C2666" s="1788"/>
      <c r="D2666" s="533"/>
      <c r="E2666" s="533"/>
      <c r="F2666" s="533"/>
      <c r="G2666" s="533"/>
    </row>
    <row r="2667" spans="1:7">
      <c r="A2667" s="533"/>
      <c r="B2667" s="1787"/>
      <c r="C2667" s="1788"/>
      <c r="D2667" s="533"/>
      <c r="E2667" s="533"/>
      <c r="F2667" s="533"/>
      <c r="G2667" s="533"/>
    </row>
    <row r="2668" spans="1:7">
      <c r="A2668" s="533"/>
      <c r="B2668" s="1787"/>
      <c r="C2668" s="1788"/>
      <c r="D2668" s="533"/>
      <c r="E2668" s="533"/>
      <c r="F2668" s="533"/>
      <c r="G2668" s="533"/>
    </row>
    <row r="2669" spans="1:7">
      <c r="A2669" s="533"/>
      <c r="B2669" s="1787"/>
      <c r="C2669" s="1788"/>
      <c r="D2669" s="533"/>
      <c r="E2669" s="533"/>
      <c r="F2669" s="533"/>
      <c r="G2669" s="533"/>
    </row>
    <row r="2670" spans="1:7">
      <c r="A2670" s="533"/>
      <c r="B2670" s="1787"/>
      <c r="C2670" s="1788"/>
      <c r="D2670" s="533"/>
      <c r="E2670" s="533"/>
      <c r="F2670" s="533"/>
      <c r="G2670" s="533"/>
    </row>
    <row r="2671" spans="1:7">
      <c r="A2671" s="533"/>
      <c r="B2671" s="1787"/>
      <c r="C2671" s="1788"/>
      <c r="D2671" s="533"/>
      <c r="E2671" s="533"/>
      <c r="F2671" s="533"/>
      <c r="G2671" s="533"/>
    </row>
    <row r="2672" spans="1:7">
      <c r="A2672" s="533"/>
      <c r="B2672" s="1787"/>
      <c r="C2672" s="1788"/>
      <c r="D2672" s="533"/>
      <c r="E2672" s="533"/>
      <c r="F2672" s="533"/>
      <c r="G2672" s="533"/>
    </row>
    <row r="2673" spans="1:7">
      <c r="A2673" s="533"/>
      <c r="B2673" s="1787"/>
      <c r="C2673" s="1788"/>
      <c r="D2673" s="533"/>
      <c r="E2673" s="533"/>
      <c r="F2673" s="533"/>
      <c r="G2673" s="533"/>
    </row>
    <row r="2674" spans="1:7">
      <c r="A2674" s="533"/>
      <c r="B2674" s="1787"/>
      <c r="C2674" s="1788"/>
      <c r="D2674" s="533"/>
      <c r="E2674" s="533"/>
      <c r="F2674" s="533"/>
      <c r="G2674" s="533"/>
    </row>
    <row r="2675" spans="1:7">
      <c r="A2675" s="533"/>
      <c r="B2675" s="1787"/>
      <c r="C2675" s="1788"/>
      <c r="D2675" s="533"/>
      <c r="E2675" s="533"/>
      <c r="F2675" s="533"/>
      <c r="G2675" s="533"/>
    </row>
    <row r="2676" spans="1:7">
      <c r="A2676" s="533"/>
      <c r="B2676" s="1787"/>
      <c r="C2676" s="1788"/>
      <c r="D2676" s="533"/>
      <c r="E2676" s="533"/>
      <c r="F2676" s="533"/>
      <c r="G2676" s="533"/>
    </row>
    <row r="2677" spans="1:7">
      <c r="A2677" s="533"/>
      <c r="B2677" s="1787"/>
      <c r="C2677" s="1788"/>
      <c r="D2677" s="533"/>
      <c r="E2677" s="533"/>
      <c r="F2677" s="533"/>
      <c r="G2677" s="533"/>
    </row>
    <row r="2678" spans="1:7">
      <c r="A2678" s="533"/>
      <c r="B2678" s="1787"/>
      <c r="C2678" s="1788"/>
      <c r="D2678" s="533"/>
      <c r="E2678" s="533"/>
      <c r="F2678" s="533"/>
      <c r="G2678" s="533"/>
    </row>
    <row r="2679" spans="1:7">
      <c r="A2679" s="533"/>
      <c r="B2679" s="1787"/>
      <c r="C2679" s="1788"/>
      <c r="D2679" s="533"/>
      <c r="E2679" s="533"/>
      <c r="F2679" s="533"/>
      <c r="G2679" s="533"/>
    </row>
    <row r="2680" spans="1:7">
      <c r="A2680" s="533"/>
      <c r="B2680" s="1787"/>
      <c r="C2680" s="1788"/>
      <c r="D2680" s="533"/>
      <c r="E2680" s="533"/>
      <c r="F2680" s="533"/>
      <c r="G2680" s="533"/>
    </row>
    <row r="2681" spans="1:7">
      <c r="A2681" s="533"/>
      <c r="B2681" s="1787"/>
      <c r="C2681" s="1788"/>
      <c r="D2681" s="533"/>
      <c r="E2681" s="533"/>
      <c r="F2681" s="533"/>
      <c r="G2681" s="533"/>
    </row>
    <row r="2682" spans="1:7">
      <c r="A2682" s="533"/>
      <c r="B2682" s="1787"/>
      <c r="C2682" s="1788"/>
      <c r="D2682" s="533"/>
      <c r="E2682" s="533"/>
      <c r="F2682" s="533"/>
      <c r="G2682" s="533"/>
    </row>
    <row r="2683" spans="1:7">
      <c r="A2683" s="533"/>
      <c r="B2683" s="1787"/>
      <c r="C2683" s="1788"/>
      <c r="D2683" s="533"/>
      <c r="E2683" s="533"/>
      <c r="F2683" s="533"/>
      <c r="G2683" s="533"/>
    </row>
    <row r="2684" spans="1:7">
      <c r="A2684" s="533"/>
      <c r="B2684" s="1787"/>
      <c r="C2684" s="1788"/>
      <c r="D2684" s="533"/>
      <c r="E2684" s="533"/>
      <c r="F2684" s="533"/>
      <c r="G2684" s="533"/>
    </row>
    <row r="2685" spans="1:7">
      <c r="A2685" s="533"/>
      <c r="B2685" s="1787"/>
      <c r="C2685" s="1788"/>
      <c r="D2685" s="533"/>
      <c r="E2685" s="533"/>
      <c r="F2685" s="533"/>
      <c r="G2685" s="533"/>
    </row>
    <row r="2686" spans="1:7">
      <c r="A2686" s="533"/>
      <c r="B2686" s="1787"/>
      <c r="C2686" s="1788"/>
      <c r="D2686" s="533"/>
      <c r="E2686" s="533"/>
      <c r="F2686" s="533"/>
      <c r="G2686" s="533"/>
    </row>
    <row r="2687" spans="1:7">
      <c r="A2687" s="533"/>
      <c r="B2687" s="1787"/>
      <c r="C2687" s="1788"/>
      <c r="D2687" s="533"/>
      <c r="E2687" s="533"/>
      <c r="F2687" s="533"/>
      <c r="G2687" s="533"/>
    </row>
    <row r="2688" spans="1:7">
      <c r="A2688" s="533"/>
      <c r="B2688" s="1787"/>
      <c r="C2688" s="1788"/>
      <c r="D2688" s="533"/>
      <c r="E2688" s="533"/>
      <c r="F2688" s="533"/>
      <c r="G2688" s="533"/>
    </row>
    <row r="2689" spans="1:7">
      <c r="A2689" s="533"/>
      <c r="B2689" s="1787"/>
      <c r="C2689" s="1788"/>
      <c r="D2689" s="533"/>
      <c r="E2689" s="533"/>
      <c r="F2689" s="533"/>
      <c r="G2689" s="533"/>
    </row>
    <row r="2690" spans="1:7">
      <c r="A2690" s="533"/>
      <c r="B2690" s="1787"/>
      <c r="C2690" s="1788"/>
      <c r="D2690" s="533"/>
      <c r="E2690" s="533"/>
      <c r="F2690" s="533"/>
      <c r="G2690" s="533"/>
    </row>
    <row r="2691" spans="1:7">
      <c r="A2691" s="533"/>
      <c r="B2691" s="1787"/>
      <c r="C2691" s="1788"/>
      <c r="D2691" s="533"/>
      <c r="E2691" s="533"/>
      <c r="F2691" s="533"/>
      <c r="G2691" s="533"/>
    </row>
    <row r="2692" spans="1:7">
      <c r="A2692" s="533"/>
      <c r="B2692" s="1787"/>
      <c r="C2692" s="1788"/>
      <c r="D2692" s="533"/>
      <c r="E2692" s="533"/>
      <c r="F2692" s="533"/>
      <c r="G2692" s="533"/>
    </row>
    <row r="2693" spans="1:7">
      <c r="A2693" s="533"/>
      <c r="B2693" s="1787"/>
      <c r="C2693" s="1788"/>
      <c r="D2693" s="533"/>
      <c r="E2693" s="533"/>
      <c r="F2693" s="533"/>
      <c r="G2693" s="533"/>
    </row>
    <row r="2694" spans="1:7">
      <c r="A2694" s="533"/>
      <c r="B2694" s="1787"/>
      <c r="C2694" s="1788"/>
      <c r="D2694" s="533"/>
      <c r="E2694" s="533"/>
      <c r="F2694" s="533"/>
      <c r="G2694" s="533"/>
    </row>
    <row r="2695" spans="1:7">
      <c r="A2695" s="533"/>
      <c r="B2695" s="1787"/>
      <c r="C2695" s="1788"/>
      <c r="D2695" s="533"/>
      <c r="E2695" s="533"/>
      <c r="F2695" s="533"/>
      <c r="G2695" s="533"/>
    </row>
    <row r="2696" spans="1:7">
      <c r="A2696" s="533"/>
      <c r="B2696" s="1787"/>
      <c r="C2696" s="1788"/>
      <c r="D2696" s="533"/>
      <c r="E2696" s="533"/>
      <c r="F2696" s="533"/>
      <c r="G2696" s="533"/>
    </row>
    <row r="2697" spans="1:7">
      <c r="A2697" s="533"/>
      <c r="B2697" s="1787"/>
      <c r="C2697" s="1788"/>
      <c r="D2697" s="533"/>
      <c r="E2697" s="533"/>
      <c r="F2697" s="533"/>
      <c r="G2697" s="533"/>
    </row>
    <row r="2698" spans="1:7">
      <c r="A2698" s="533"/>
      <c r="B2698" s="1787"/>
      <c r="C2698" s="1788"/>
      <c r="D2698" s="533"/>
      <c r="E2698" s="533"/>
      <c r="F2698" s="533"/>
      <c r="G2698" s="533"/>
    </row>
    <row r="2699" spans="1:7">
      <c r="A2699" s="533"/>
      <c r="B2699" s="1787"/>
      <c r="C2699" s="1788"/>
      <c r="D2699" s="533"/>
      <c r="E2699" s="533"/>
      <c r="F2699" s="533"/>
      <c r="G2699" s="533"/>
    </row>
    <row r="2700" spans="1:7">
      <c r="A2700" s="533"/>
      <c r="B2700" s="1787"/>
      <c r="C2700" s="1788"/>
      <c r="D2700" s="533"/>
      <c r="E2700" s="533"/>
      <c r="F2700" s="533"/>
      <c r="G2700" s="533"/>
    </row>
    <row r="2701" spans="1:7">
      <c r="A2701" s="533"/>
      <c r="B2701" s="1787"/>
      <c r="C2701" s="1788"/>
      <c r="D2701" s="533"/>
      <c r="E2701" s="533"/>
      <c r="F2701" s="533"/>
      <c r="G2701" s="533"/>
    </row>
    <row r="2702" spans="1:7">
      <c r="A2702" s="533"/>
      <c r="B2702" s="1787"/>
      <c r="C2702" s="1788"/>
      <c r="D2702" s="533"/>
      <c r="E2702" s="533"/>
      <c r="F2702" s="533"/>
      <c r="G2702" s="533"/>
    </row>
    <row r="2703" spans="1:7">
      <c r="A2703" s="533"/>
      <c r="B2703" s="1787"/>
      <c r="C2703" s="1788"/>
      <c r="D2703" s="533"/>
      <c r="E2703" s="533"/>
      <c r="F2703" s="533"/>
      <c r="G2703" s="533"/>
    </row>
    <row r="2704" spans="1:7">
      <c r="A2704" s="533"/>
      <c r="B2704" s="1787"/>
      <c r="C2704" s="1788"/>
      <c r="D2704" s="533"/>
      <c r="E2704" s="533"/>
      <c r="F2704" s="533"/>
      <c r="G2704" s="533"/>
    </row>
    <row r="2705" spans="1:7">
      <c r="A2705" s="533"/>
      <c r="B2705" s="1787"/>
      <c r="C2705" s="1788"/>
      <c r="D2705" s="533"/>
      <c r="E2705" s="533"/>
      <c r="F2705" s="533"/>
      <c r="G2705" s="533"/>
    </row>
    <row r="2706" spans="1:7">
      <c r="A2706" s="533"/>
      <c r="B2706" s="1787"/>
      <c r="C2706" s="1788"/>
      <c r="D2706" s="533"/>
      <c r="E2706" s="533"/>
      <c r="F2706" s="533"/>
      <c r="G2706" s="533"/>
    </row>
    <row r="2707" spans="1:7">
      <c r="A2707" s="533"/>
      <c r="B2707" s="1787"/>
      <c r="C2707" s="1788"/>
      <c r="D2707" s="533"/>
      <c r="E2707" s="533"/>
      <c r="F2707" s="533"/>
      <c r="G2707" s="533"/>
    </row>
    <row r="2708" spans="1:7">
      <c r="A2708" s="533"/>
      <c r="B2708" s="1787"/>
      <c r="C2708" s="1788"/>
      <c r="D2708" s="533"/>
      <c r="E2708" s="533"/>
      <c r="F2708" s="533"/>
      <c r="G2708" s="533"/>
    </row>
    <row r="2709" spans="1:7">
      <c r="A2709" s="533"/>
      <c r="B2709" s="1787"/>
      <c r="C2709" s="1788"/>
      <c r="D2709" s="533"/>
      <c r="E2709" s="533"/>
      <c r="F2709" s="533"/>
      <c r="G2709" s="533"/>
    </row>
    <row r="2710" spans="1:7">
      <c r="A2710" s="533"/>
      <c r="B2710" s="1787"/>
      <c r="C2710" s="1788"/>
      <c r="D2710" s="533"/>
      <c r="E2710" s="533"/>
      <c r="F2710" s="533"/>
      <c r="G2710" s="533"/>
    </row>
    <row r="2711" spans="1:7">
      <c r="A2711" s="533"/>
      <c r="B2711" s="1787"/>
      <c r="C2711" s="1788"/>
      <c r="D2711" s="533"/>
      <c r="E2711" s="533"/>
      <c r="F2711" s="533"/>
      <c r="G2711" s="533"/>
    </row>
    <row r="2712" spans="1:7">
      <c r="A2712" s="533"/>
      <c r="B2712" s="1787"/>
      <c r="C2712" s="1788"/>
      <c r="D2712" s="533"/>
      <c r="E2712" s="533"/>
      <c r="F2712" s="533"/>
      <c r="G2712" s="533"/>
    </row>
    <row r="2713" spans="1:7">
      <c r="A2713" s="533"/>
      <c r="B2713" s="1787"/>
      <c r="C2713" s="1788"/>
      <c r="D2713" s="533"/>
      <c r="E2713" s="533"/>
      <c r="F2713" s="533"/>
      <c r="G2713" s="533"/>
    </row>
    <row r="2714" spans="1:7">
      <c r="A2714" s="533"/>
      <c r="B2714" s="1787"/>
      <c r="C2714" s="1788"/>
      <c r="D2714" s="533"/>
      <c r="E2714" s="533"/>
      <c r="F2714" s="533"/>
      <c r="G2714" s="533"/>
    </row>
    <row r="2715" spans="1:7">
      <c r="A2715" s="533"/>
      <c r="B2715" s="1787"/>
      <c r="C2715" s="1788"/>
      <c r="D2715" s="533"/>
      <c r="E2715" s="533"/>
      <c r="F2715" s="533"/>
      <c r="G2715" s="533"/>
    </row>
    <row r="2716" spans="1:7">
      <c r="A2716" s="533"/>
      <c r="B2716" s="1787"/>
      <c r="C2716" s="1788"/>
      <c r="D2716" s="533"/>
      <c r="E2716" s="533"/>
      <c r="F2716" s="533"/>
      <c r="G2716" s="533"/>
    </row>
    <row r="2717" spans="1:7">
      <c r="A2717" s="533"/>
      <c r="B2717" s="1787"/>
      <c r="C2717" s="1788"/>
      <c r="D2717" s="533"/>
      <c r="E2717" s="533"/>
      <c r="F2717" s="533"/>
      <c r="G2717" s="533"/>
    </row>
    <row r="2718" spans="1:7">
      <c r="A2718" s="533"/>
      <c r="B2718" s="1787"/>
      <c r="C2718" s="1788"/>
      <c r="D2718" s="533"/>
      <c r="E2718" s="533"/>
      <c r="F2718" s="533"/>
      <c r="G2718" s="533"/>
    </row>
    <row r="2719" spans="1:7">
      <c r="A2719" s="533"/>
      <c r="B2719" s="1787"/>
      <c r="C2719" s="1788"/>
      <c r="D2719" s="533"/>
      <c r="E2719" s="533"/>
      <c r="F2719" s="533"/>
      <c r="G2719" s="533"/>
    </row>
    <row r="2720" spans="1:7">
      <c r="A2720" s="533"/>
      <c r="B2720" s="1787"/>
      <c r="C2720" s="1788"/>
      <c r="D2720" s="533"/>
      <c r="E2720" s="533"/>
      <c r="F2720" s="533"/>
      <c r="G2720" s="533"/>
    </row>
    <row r="2721" spans="1:7">
      <c r="A2721" s="533"/>
      <c r="B2721" s="1787"/>
      <c r="C2721" s="1788"/>
      <c r="D2721" s="533"/>
      <c r="E2721" s="533"/>
      <c r="F2721" s="533"/>
      <c r="G2721" s="533"/>
    </row>
    <row r="2722" spans="1:7">
      <c r="A2722" s="533"/>
      <c r="B2722" s="1787"/>
      <c r="C2722" s="1788"/>
      <c r="D2722" s="533"/>
      <c r="E2722" s="533"/>
      <c r="F2722" s="533"/>
      <c r="G2722" s="533"/>
    </row>
    <row r="2723" spans="1:7">
      <c r="A2723" s="533"/>
      <c r="B2723" s="1787"/>
      <c r="C2723" s="1788"/>
      <c r="D2723" s="533"/>
      <c r="E2723" s="533"/>
      <c r="F2723" s="533"/>
      <c r="G2723" s="533"/>
    </row>
    <row r="2724" spans="1:7">
      <c r="A2724" s="533"/>
      <c r="B2724" s="1787"/>
      <c r="C2724" s="1788"/>
      <c r="D2724" s="533"/>
      <c r="E2724" s="533"/>
      <c r="F2724" s="533"/>
      <c r="G2724" s="533"/>
    </row>
    <row r="2725" spans="1:7">
      <c r="A2725" s="533"/>
      <c r="B2725" s="1787"/>
      <c r="C2725" s="1788"/>
      <c r="D2725" s="533"/>
      <c r="E2725" s="533"/>
      <c r="F2725" s="533"/>
      <c r="G2725" s="533"/>
    </row>
    <row r="2726" spans="1:7">
      <c r="A2726" s="533"/>
      <c r="B2726" s="1787"/>
      <c r="C2726" s="1788"/>
      <c r="D2726" s="533"/>
      <c r="E2726" s="533"/>
      <c r="F2726" s="533"/>
      <c r="G2726" s="533"/>
    </row>
    <row r="2727" spans="1:7">
      <c r="A2727" s="533"/>
      <c r="B2727" s="1787"/>
      <c r="C2727" s="1788"/>
      <c r="D2727" s="533"/>
      <c r="E2727" s="533"/>
      <c r="F2727" s="533"/>
      <c r="G2727" s="533"/>
    </row>
    <row r="2728" spans="1:7">
      <c r="A2728" s="533"/>
      <c r="B2728" s="1787"/>
      <c r="C2728" s="1788"/>
      <c r="D2728" s="533"/>
      <c r="E2728" s="533"/>
      <c r="F2728" s="533"/>
      <c r="G2728" s="533"/>
    </row>
    <row r="2729" spans="1:7">
      <c r="A2729" s="533"/>
      <c r="B2729" s="1787"/>
      <c r="C2729" s="1788"/>
      <c r="D2729" s="533"/>
      <c r="E2729" s="533"/>
      <c r="F2729" s="533"/>
      <c r="G2729" s="533"/>
    </row>
    <row r="2730" spans="1:7">
      <c r="A2730" s="533"/>
      <c r="B2730" s="1787"/>
      <c r="C2730" s="1788"/>
      <c r="D2730" s="533"/>
      <c r="E2730" s="533"/>
      <c r="F2730" s="533"/>
      <c r="G2730" s="533"/>
    </row>
    <row r="2731" spans="1:7">
      <c r="A2731" s="533"/>
      <c r="B2731" s="1787"/>
      <c r="C2731" s="1788"/>
      <c r="D2731" s="533"/>
      <c r="E2731" s="533"/>
      <c r="F2731" s="533"/>
      <c r="G2731" s="533"/>
    </row>
    <row r="2732" spans="1:7">
      <c r="A2732" s="533"/>
      <c r="B2732" s="1787"/>
      <c r="C2732" s="1788"/>
      <c r="D2732" s="533"/>
      <c r="E2732" s="533"/>
      <c r="F2732" s="533"/>
      <c r="G2732" s="533"/>
    </row>
    <row r="2733" spans="1:7">
      <c r="A2733" s="533"/>
      <c r="B2733" s="1787"/>
      <c r="C2733" s="1788"/>
      <c r="D2733" s="533"/>
      <c r="E2733" s="533"/>
      <c r="F2733" s="533"/>
      <c r="G2733" s="533"/>
    </row>
    <row r="2734" spans="1:7">
      <c r="A2734" s="533"/>
      <c r="B2734" s="1787"/>
      <c r="C2734" s="1788"/>
      <c r="D2734" s="533"/>
      <c r="E2734" s="533"/>
      <c r="F2734" s="533"/>
      <c r="G2734" s="533"/>
    </row>
    <row r="2735" spans="1:7">
      <c r="A2735" s="533"/>
      <c r="B2735" s="1787"/>
      <c r="C2735" s="1788"/>
      <c r="D2735" s="533"/>
      <c r="E2735" s="533"/>
      <c r="F2735" s="533"/>
      <c r="G2735" s="533"/>
    </row>
    <row r="2736" spans="1:7">
      <c r="A2736" s="533"/>
      <c r="B2736" s="1787"/>
      <c r="C2736" s="1788"/>
      <c r="D2736" s="533"/>
      <c r="E2736" s="533"/>
      <c r="F2736" s="533"/>
      <c r="G2736" s="533"/>
    </row>
    <row r="2737" spans="1:7">
      <c r="A2737" s="533"/>
      <c r="B2737" s="1787"/>
      <c r="C2737" s="1788"/>
      <c r="D2737" s="533"/>
      <c r="E2737" s="533"/>
      <c r="F2737" s="533"/>
      <c r="G2737" s="533"/>
    </row>
    <row r="2738" spans="1:7">
      <c r="A2738" s="533"/>
      <c r="B2738" s="1787"/>
      <c r="C2738" s="1788"/>
      <c r="D2738" s="533"/>
      <c r="E2738" s="533"/>
      <c r="F2738" s="533"/>
      <c r="G2738" s="533"/>
    </row>
    <row r="2739" spans="1:7">
      <c r="A2739" s="533"/>
      <c r="B2739" s="1787"/>
      <c r="C2739" s="1788"/>
      <c r="D2739" s="533"/>
      <c r="E2739" s="533"/>
      <c r="F2739" s="533"/>
      <c r="G2739" s="533"/>
    </row>
    <row r="2740" spans="1:7">
      <c r="A2740" s="533"/>
      <c r="B2740" s="1787"/>
      <c r="C2740" s="1788"/>
      <c r="D2740" s="533"/>
      <c r="E2740" s="533"/>
      <c r="F2740" s="533"/>
      <c r="G2740" s="533"/>
    </row>
    <row r="2741" spans="1:7">
      <c r="A2741" s="533"/>
      <c r="B2741" s="1787"/>
      <c r="C2741" s="1788"/>
      <c r="D2741" s="533"/>
      <c r="E2741" s="533"/>
      <c r="F2741" s="533"/>
      <c r="G2741" s="533"/>
    </row>
    <row r="2742" spans="1:7">
      <c r="A2742" s="533"/>
      <c r="B2742" s="1787"/>
      <c r="C2742" s="1788"/>
      <c r="D2742" s="533"/>
      <c r="E2742" s="533"/>
      <c r="F2742" s="533"/>
      <c r="G2742" s="533"/>
    </row>
    <row r="2743" spans="1:7">
      <c r="A2743" s="533"/>
      <c r="B2743" s="1787"/>
      <c r="C2743" s="1788"/>
      <c r="D2743" s="533"/>
      <c r="E2743" s="533"/>
      <c r="F2743" s="533"/>
      <c r="G2743" s="533"/>
    </row>
    <row r="2744" spans="1:7">
      <c r="A2744" s="533"/>
      <c r="B2744" s="1787"/>
      <c r="C2744" s="1788"/>
      <c r="D2744" s="533"/>
      <c r="E2744" s="533"/>
      <c r="F2744" s="533"/>
      <c r="G2744" s="533"/>
    </row>
    <row r="2745" spans="1:7">
      <c r="A2745" s="533"/>
      <c r="B2745" s="1787"/>
      <c r="C2745" s="1788"/>
      <c r="D2745" s="533"/>
      <c r="E2745" s="533"/>
      <c r="F2745" s="533"/>
      <c r="G2745" s="533"/>
    </row>
    <row r="2746" spans="1:7">
      <c r="A2746" s="533"/>
      <c r="B2746" s="1787"/>
      <c r="C2746" s="1788"/>
      <c r="D2746" s="533"/>
      <c r="E2746" s="533"/>
      <c r="F2746" s="533"/>
      <c r="G2746" s="533"/>
    </row>
    <row r="2747" spans="1:7">
      <c r="A2747" s="533"/>
      <c r="B2747" s="1787"/>
      <c r="C2747" s="1788"/>
      <c r="D2747" s="533"/>
      <c r="E2747" s="533"/>
      <c r="F2747" s="533"/>
      <c r="G2747" s="533"/>
    </row>
    <row r="2748" spans="1:7">
      <c r="A2748" s="533"/>
      <c r="B2748" s="1787"/>
      <c r="C2748" s="1788"/>
      <c r="D2748" s="533"/>
      <c r="E2748" s="533"/>
      <c r="F2748" s="533"/>
      <c r="G2748" s="533"/>
    </row>
    <row r="2749" spans="1:7">
      <c r="A2749" s="533"/>
      <c r="B2749" s="1787"/>
      <c r="C2749" s="1788"/>
      <c r="D2749" s="533"/>
      <c r="E2749" s="533"/>
      <c r="F2749" s="533"/>
      <c r="G2749" s="533"/>
    </row>
    <row r="2750" spans="1:7">
      <c r="A2750" s="533"/>
      <c r="B2750" s="1787"/>
      <c r="C2750" s="1788"/>
      <c r="D2750" s="533"/>
      <c r="E2750" s="533"/>
      <c r="F2750" s="533"/>
      <c r="G2750" s="533"/>
    </row>
    <row r="2751" spans="1:7">
      <c r="A2751" s="533"/>
      <c r="B2751" s="1787"/>
      <c r="C2751" s="1788"/>
      <c r="D2751" s="533"/>
      <c r="E2751" s="533"/>
      <c r="F2751" s="533"/>
      <c r="G2751" s="533"/>
    </row>
    <row r="2752" spans="1:7">
      <c r="A2752" s="533"/>
      <c r="B2752" s="1787"/>
      <c r="C2752" s="1788"/>
      <c r="D2752" s="533"/>
      <c r="E2752" s="533"/>
      <c r="F2752" s="533"/>
      <c r="G2752" s="533"/>
    </row>
    <row r="2753" spans="1:7">
      <c r="A2753" s="533"/>
      <c r="B2753" s="1787"/>
      <c r="C2753" s="1788"/>
      <c r="D2753" s="533"/>
      <c r="E2753" s="533"/>
      <c r="F2753" s="533"/>
      <c r="G2753" s="533"/>
    </row>
    <row r="2754" spans="1:7">
      <c r="A2754" s="533"/>
      <c r="B2754" s="1787"/>
      <c r="C2754" s="1788"/>
      <c r="D2754" s="533"/>
      <c r="E2754" s="533"/>
      <c r="F2754" s="533"/>
      <c r="G2754" s="533"/>
    </row>
    <row r="2755" spans="1:7">
      <c r="A2755" s="533"/>
      <c r="B2755" s="1787"/>
      <c r="C2755" s="1788"/>
      <c r="D2755" s="533"/>
      <c r="E2755" s="533"/>
      <c r="F2755" s="533"/>
      <c r="G2755" s="533"/>
    </row>
    <row r="2756" spans="1:7">
      <c r="A2756" s="533"/>
      <c r="B2756" s="1787"/>
      <c r="C2756" s="1788"/>
      <c r="D2756" s="533"/>
      <c r="E2756" s="533"/>
      <c r="F2756" s="533"/>
      <c r="G2756" s="533"/>
    </row>
    <row r="2757" spans="1:7">
      <c r="A2757" s="533"/>
      <c r="B2757" s="1787"/>
      <c r="C2757" s="1788"/>
      <c r="D2757" s="533"/>
      <c r="E2757" s="533"/>
      <c r="F2757" s="533"/>
      <c r="G2757" s="533"/>
    </row>
    <row r="2758" spans="1:7">
      <c r="A2758" s="533"/>
      <c r="B2758" s="1787"/>
      <c r="C2758" s="1788"/>
      <c r="D2758" s="533"/>
      <c r="E2758" s="533"/>
      <c r="F2758" s="533"/>
      <c r="G2758" s="533"/>
    </row>
    <row r="2759" spans="1:7">
      <c r="A2759" s="533"/>
      <c r="B2759" s="1787"/>
      <c r="C2759" s="1788"/>
      <c r="D2759" s="533"/>
      <c r="E2759" s="533"/>
      <c r="F2759" s="533"/>
      <c r="G2759" s="533"/>
    </row>
    <row r="2760" spans="1:7">
      <c r="A2760" s="533"/>
      <c r="B2760" s="1787"/>
      <c r="C2760" s="1788"/>
      <c r="D2760" s="533"/>
      <c r="E2760" s="533"/>
      <c r="F2760" s="533"/>
      <c r="G2760" s="533"/>
    </row>
    <row r="2761" spans="1:7">
      <c r="A2761" s="533"/>
      <c r="B2761" s="1787"/>
      <c r="C2761" s="1788"/>
      <c r="D2761" s="533"/>
      <c r="E2761" s="533"/>
      <c r="F2761" s="533"/>
      <c r="G2761" s="533"/>
    </row>
    <row r="2762" spans="1:7">
      <c r="A2762" s="533"/>
      <c r="B2762" s="1787"/>
      <c r="C2762" s="1788"/>
      <c r="D2762" s="533"/>
      <c r="E2762" s="533"/>
      <c r="F2762" s="533"/>
      <c r="G2762" s="533"/>
    </row>
    <row r="2763" spans="1:7">
      <c r="A2763" s="533"/>
      <c r="B2763" s="1787"/>
      <c r="C2763" s="1788"/>
      <c r="D2763" s="533"/>
      <c r="E2763" s="533"/>
      <c r="F2763" s="533"/>
      <c r="G2763" s="533"/>
    </row>
    <row r="2764" spans="1:7">
      <c r="A2764" s="533"/>
      <c r="B2764" s="1787"/>
      <c r="C2764" s="1788"/>
      <c r="D2764" s="533"/>
      <c r="E2764" s="533"/>
      <c r="F2764" s="533"/>
      <c r="G2764" s="533"/>
    </row>
    <row r="2765" spans="1:7">
      <c r="A2765" s="533"/>
      <c r="B2765" s="1787"/>
      <c r="C2765" s="1788"/>
      <c r="D2765" s="533"/>
      <c r="E2765" s="533"/>
      <c r="F2765" s="533"/>
      <c r="G2765" s="533"/>
    </row>
    <row r="2766" spans="1:7">
      <c r="A2766" s="533"/>
      <c r="B2766" s="1787"/>
      <c r="C2766" s="1788"/>
      <c r="D2766" s="533"/>
      <c r="E2766" s="533"/>
      <c r="F2766" s="533"/>
      <c r="G2766" s="533"/>
    </row>
    <row r="2767" spans="1:7">
      <c r="A2767" s="533"/>
      <c r="B2767" s="1787"/>
      <c r="C2767" s="1788"/>
      <c r="D2767" s="533"/>
      <c r="E2767" s="533"/>
      <c r="F2767" s="533"/>
      <c r="G2767" s="533"/>
    </row>
    <row r="2768" spans="1:7">
      <c r="A2768" s="533"/>
      <c r="B2768" s="1787"/>
      <c r="C2768" s="1788"/>
      <c r="D2768" s="533"/>
      <c r="E2768" s="533"/>
      <c r="F2768" s="533"/>
      <c r="G2768" s="533"/>
    </row>
    <row r="2769" spans="1:7">
      <c r="A2769" s="533"/>
      <c r="B2769" s="1787"/>
      <c r="C2769" s="1788"/>
      <c r="D2769" s="533"/>
      <c r="E2769" s="533"/>
      <c r="F2769" s="533"/>
      <c r="G2769" s="533"/>
    </row>
    <row r="2770" spans="1:7">
      <c r="A2770" s="533"/>
      <c r="B2770" s="1787"/>
      <c r="C2770" s="1788"/>
      <c r="D2770" s="533"/>
      <c r="E2770" s="533"/>
      <c r="F2770" s="533"/>
      <c r="G2770" s="533"/>
    </row>
    <row r="2771" spans="1:7">
      <c r="A2771" s="533"/>
      <c r="B2771" s="1787"/>
      <c r="C2771" s="1788"/>
      <c r="D2771" s="533"/>
      <c r="E2771" s="533"/>
      <c r="F2771" s="533"/>
      <c r="G2771" s="533"/>
    </row>
    <row r="2772" spans="1:7">
      <c r="A2772" s="533"/>
      <c r="B2772" s="1787"/>
      <c r="C2772" s="1788"/>
      <c r="D2772" s="533"/>
      <c r="E2772" s="533"/>
      <c r="F2772" s="533"/>
      <c r="G2772" s="533"/>
    </row>
    <row r="2773" spans="1:7">
      <c r="A2773" s="533"/>
      <c r="B2773" s="1787"/>
      <c r="C2773" s="1788"/>
      <c r="D2773" s="533"/>
      <c r="E2773" s="533"/>
      <c r="F2773" s="533"/>
      <c r="G2773" s="533"/>
    </row>
    <row r="2774" spans="1:7">
      <c r="A2774" s="533"/>
      <c r="B2774" s="1787"/>
      <c r="C2774" s="1788"/>
      <c r="D2774" s="533"/>
      <c r="E2774" s="533"/>
      <c r="F2774" s="533"/>
      <c r="G2774" s="533"/>
    </row>
    <row r="2775" spans="1:7">
      <c r="A2775" s="533"/>
      <c r="B2775" s="1787"/>
      <c r="C2775" s="1788"/>
      <c r="D2775" s="533"/>
      <c r="E2775" s="533"/>
      <c r="F2775" s="533"/>
      <c r="G2775" s="533"/>
    </row>
    <row r="2776" spans="1:7">
      <c r="A2776" s="533"/>
      <c r="B2776" s="1787"/>
      <c r="C2776" s="1788"/>
      <c r="D2776" s="533"/>
      <c r="E2776" s="533"/>
      <c r="F2776" s="533"/>
      <c r="G2776" s="533"/>
    </row>
    <row r="2777" spans="1:7">
      <c r="A2777" s="533"/>
      <c r="B2777" s="1787"/>
      <c r="C2777" s="1788"/>
      <c r="D2777" s="533"/>
      <c r="E2777" s="533"/>
      <c r="F2777" s="533"/>
      <c r="G2777" s="533"/>
    </row>
    <row r="2778" spans="1:7">
      <c r="A2778" s="533"/>
      <c r="B2778" s="1787"/>
      <c r="C2778" s="1788"/>
      <c r="D2778" s="533"/>
      <c r="E2778" s="533"/>
      <c r="F2778" s="533"/>
      <c r="G2778" s="533"/>
    </row>
    <row r="2779" spans="1:7">
      <c r="A2779" s="533"/>
      <c r="B2779" s="1787"/>
      <c r="C2779" s="1788"/>
      <c r="D2779" s="533"/>
      <c r="E2779" s="533"/>
      <c r="F2779" s="533"/>
      <c r="G2779" s="533"/>
    </row>
    <row r="2780" spans="1:7">
      <c r="A2780" s="533"/>
      <c r="B2780" s="1787"/>
      <c r="C2780" s="1788"/>
      <c r="D2780" s="533"/>
      <c r="E2780" s="533"/>
      <c r="F2780" s="533"/>
      <c r="G2780" s="533"/>
    </row>
    <row r="2781" spans="1:7">
      <c r="A2781" s="533"/>
      <c r="B2781" s="1787"/>
      <c r="C2781" s="1788"/>
      <c r="D2781" s="533"/>
      <c r="E2781" s="533"/>
      <c r="F2781" s="533"/>
      <c r="G2781" s="533"/>
    </row>
    <row r="2782" spans="1:7">
      <c r="A2782" s="533"/>
      <c r="B2782" s="1787"/>
      <c r="C2782" s="1788"/>
      <c r="D2782" s="533"/>
      <c r="E2782" s="533"/>
      <c r="F2782" s="533"/>
      <c r="G2782" s="533"/>
    </row>
    <row r="2783" spans="1:7">
      <c r="A2783" s="533"/>
      <c r="B2783" s="1787"/>
      <c r="C2783" s="1788"/>
      <c r="D2783" s="533"/>
      <c r="E2783" s="533"/>
      <c r="F2783" s="533"/>
      <c r="G2783" s="533"/>
    </row>
    <row r="2784" spans="1:7">
      <c r="A2784" s="533"/>
      <c r="B2784" s="1787"/>
      <c r="C2784" s="1788"/>
      <c r="D2784" s="533"/>
      <c r="E2784" s="533"/>
      <c r="F2784" s="533"/>
      <c r="G2784" s="533"/>
    </row>
    <row r="2785" spans="1:7">
      <c r="A2785" s="533"/>
      <c r="B2785" s="1787"/>
      <c r="C2785" s="1788"/>
      <c r="D2785" s="533"/>
      <c r="E2785" s="533"/>
      <c r="F2785" s="533"/>
      <c r="G2785" s="533"/>
    </row>
    <row r="2786" spans="1:7">
      <c r="A2786" s="533"/>
      <c r="B2786" s="1787"/>
      <c r="C2786" s="1788"/>
      <c r="D2786" s="533"/>
      <c r="E2786" s="533"/>
      <c r="F2786" s="533"/>
      <c r="G2786" s="533"/>
    </row>
    <row r="2787" spans="1:7">
      <c r="A2787" s="533"/>
      <c r="B2787" s="1787"/>
      <c r="C2787" s="1788"/>
      <c r="D2787" s="533"/>
      <c r="E2787" s="533"/>
      <c r="F2787" s="533"/>
      <c r="G2787" s="533"/>
    </row>
    <row r="2788" spans="1:7">
      <c r="A2788" s="533"/>
      <c r="B2788" s="1787"/>
      <c r="C2788" s="1788"/>
      <c r="D2788" s="533"/>
      <c r="E2788" s="533"/>
      <c r="F2788" s="533"/>
      <c r="G2788" s="533"/>
    </row>
    <row r="2789" spans="1:7">
      <c r="A2789" s="533"/>
      <c r="B2789" s="1787"/>
      <c r="C2789" s="1788"/>
      <c r="D2789" s="533"/>
      <c r="E2789" s="533"/>
      <c r="F2789" s="533"/>
      <c r="G2789" s="533"/>
    </row>
    <row r="2790" spans="1:7">
      <c r="A2790" s="533"/>
      <c r="B2790" s="1787"/>
      <c r="C2790" s="1788"/>
      <c r="D2790" s="533"/>
      <c r="E2790" s="533"/>
      <c r="F2790" s="533"/>
      <c r="G2790" s="533"/>
    </row>
    <row r="2791" spans="1:7">
      <c r="A2791" s="533"/>
      <c r="B2791" s="1787"/>
      <c r="C2791" s="1788"/>
      <c r="D2791" s="533"/>
      <c r="E2791" s="533"/>
      <c r="F2791" s="533"/>
      <c r="G2791" s="533"/>
    </row>
    <row r="2792" spans="1:7">
      <c r="A2792" s="533"/>
      <c r="B2792" s="1787"/>
      <c r="C2792" s="1788"/>
      <c r="D2792" s="533"/>
      <c r="E2792" s="533"/>
      <c r="F2792" s="533"/>
      <c r="G2792" s="533"/>
    </row>
    <row r="2793" spans="1:7">
      <c r="A2793" s="533"/>
      <c r="B2793" s="1787"/>
      <c r="C2793" s="1788"/>
      <c r="D2793" s="533"/>
      <c r="E2793" s="533"/>
      <c r="F2793" s="533"/>
      <c r="G2793" s="533"/>
    </row>
    <row r="2794" spans="1:7">
      <c r="A2794" s="533"/>
      <c r="B2794" s="1787"/>
      <c r="C2794" s="1788"/>
      <c r="D2794" s="533"/>
      <c r="E2794" s="533"/>
      <c r="F2794" s="533"/>
      <c r="G2794" s="533"/>
    </row>
    <row r="2795" spans="1:7">
      <c r="A2795" s="533"/>
      <c r="B2795" s="1787"/>
      <c r="C2795" s="1788"/>
      <c r="D2795" s="533"/>
      <c r="E2795" s="533"/>
      <c r="F2795" s="533"/>
      <c r="G2795" s="533"/>
    </row>
    <row r="2796" spans="1:7">
      <c r="A2796" s="533"/>
      <c r="B2796" s="1787"/>
      <c r="C2796" s="1788"/>
      <c r="D2796" s="533"/>
      <c r="E2796" s="533"/>
      <c r="F2796" s="533"/>
      <c r="G2796" s="533"/>
    </row>
    <row r="2797" spans="1:7">
      <c r="A2797" s="533"/>
      <c r="B2797" s="1787"/>
      <c r="C2797" s="1788"/>
      <c r="D2797" s="533"/>
      <c r="E2797" s="533"/>
      <c r="F2797" s="533"/>
      <c r="G2797" s="533"/>
    </row>
    <row r="2798" spans="1:7">
      <c r="A2798" s="533"/>
      <c r="B2798" s="1787"/>
      <c r="C2798" s="1788"/>
      <c r="D2798" s="533"/>
      <c r="E2798" s="533"/>
      <c r="F2798" s="533"/>
      <c r="G2798" s="533"/>
    </row>
    <row r="2799" spans="1:7">
      <c r="A2799" s="533"/>
      <c r="B2799" s="1787"/>
      <c r="C2799" s="1788"/>
      <c r="D2799" s="533"/>
      <c r="E2799" s="533"/>
      <c r="F2799" s="533"/>
      <c r="G2799" s="533"/>
    </row>
    <row r="2800" spans="1:7">
      <c r="A2800" s="533"/>
      <c r="B2800" s="1787"/>
      <c r="C2800" s="1788"/>
      <c r="D2800" s="533"/>
      <c r="E2800" s="533"/>
      <c r="F2800" s="533"/>
      <c r="G2800" s="533"/>
    </row>
    <row r="2801" spans="1:7">
      <c r="A2801" s="533"/>
      <c r="B2801" s="1787"/>
      <c r="C2801" s="1788"/>
      <c r="D2801" s="533"/>
      <c r="E2801" s="533"/>
      <c r="F2801" s="533"/>
      <c r="G2801" s="533"/>
    </row>
    <row r="2802" spans="1:7">
      <c r="A2802" s="533"/>
      <c r="B2802" s="1787"/>
      <c r="C2802" s="1788"/>
      <c r="D2802" s="533"/>
      <c r="E2802" s="533"/>
      <c r="F2802" s="533"/>
      <c r="G2802" s="533"/>
    </row>
    <row r="2803" spans="1:7">
      <c r="A2803" s="533"/>
      <c r="B2803" s="1787"/>
      <c r="C2803" s="1788"/>
      <c r="D2803" s="533"/>
      <c r="E2803" s="533"/>
      <c r="F2803" s="533"/>
      <c r="G2803" s="533"/>
    </row>
    <row r="2804" spans="1:7">
      <c r="A2804" s="533"/>
      <c r="B2804" s="1787"/>
      <c r="C2804" s="1788"/>
      <c r="D2804" s="533"/>
      <c r="E2804" s="533"/>
      <c r="F2804" s="533"/>
      <c r="G2804" s="533"/>
    </row>
    <row r="2805" spans="1:7">
      <c r="A2805" s="533"/>
      <c r="B2805" s="1787"/>
      <c r="C2805" s="1788"/>
      <c r="D2805" s="533"/>
      <c r="E2805" s="533"/>
      <c r="F2805" s="533"/>
      <c r="G2805" s="533"/>
    </row>
    <row r="2806" spans="1:7">
      <c r="A2806" s="533"/>
      <c r="B2806" s="1787"/>
      <c r="C2806" s="1788"/>
      <c r="D2806" s="533"/>
      <c r="E2806" s="533"/>
      <c r="F2806" s="533"/>
      <c r="G2806" s="533"/>
    </row>
    <row r="2807" spans="1:7">
      <c r="A2807" s="533"/>
      <c r="B2807" s="1787"/>
      <c r="C2807" s="1788"/>
      <c r="D2807" s="533"/>
      <c r="E2807" s="533"/>
      <c r="F2807" s="533"/>
      <c r="G2807" s="533"/>
    </row>
    <row r="2808" spans="1:7">
      <c r="A2808" s="533"/>
      <c r="B2808" s="1787"/>
      <c r="C2808" s="1788"/>
      <c r="D2808" s="533"/>
      <c r="E2808" s="533"/>
      <c r="F2808" s="533"/>
      <c r="G2808" s="533"/>
    </row>
    <row r="2809" spans="1:7">
      <c r="A2809" s="533"/>
      <c r="B2809" s="1787"/>
      <c r="C2809" s="1788"/>
      <c r="D2809" s="533"/>
      <c r="E2809" s="533"/>
      <c r="F2809" s="533"/>
      <c r="G2809" s="533"/>
    </row>
    <row r="2810" spans="1:7">
      <c r="A2810" s="533"/>
      <c r="B2810" s="1787"/>
      <c r="C2810" s="1788"/>
      <c r="D2810" s="533"/>
      <c r="E2810" s="533"/>
      <c r="F2810" s="533"/>
      <c r="G2810" s="533"/>
    </row>
    <row r="2811" spans="1:7">
      <c r="A2811" s="533"/>
      <c r="B2811" s="1787"/>
      <c r="C2811" s="1788"/>
      <c r="D2811" s="533"/>
      <c r="E2811" s="533"/>
      <c r="F2811" s="533"/>
      <c r="G2811" s="533"/>
    </row>
    <row r="2812" spans="1:7">
      <c r="A2812" s="533"/>
      <c r="B2812" s="1787"/>
      <c r="C2812" s="1788"/>
      <c r="D2812" s="533"/>
      <c r="E2812" s="533"/>
      <c r="F2812" s="533"/>
      <c r="G2812" s="533"/>
    </row>
    <row r="2813" spans="1:7">
      <c r="A2813" s="533"/>
      <c r="B2813" s="1787"/>
      <c r="C2813" s="1788"/>
      <c r="D2813" s="533"/>
      <c r="E2813" s="533"/>
      <c r="F2813" s="533"/>
      <c r="G2813" s="533"/>
    </row>
    <row r="2814" spans="1:7">
      <c r="A2814" s="533"/>
      <c r="B2814" s="1787"/>
      <c r="C2814" s="1788"/>
      <c r="D2814" s="533"/>
      <c r="E2814" s="533"/>
      <c r="F2814" s="533"/>
      <c r="G2814" s="533"/>
    </row>
    <row r="2815" spans="1:7">
      <c r="A2815" s="533"/>
      <c r="B2815" s="1787"/>
      <c r="C2815" s="1788"/>
      <c r="D2815" s="533"/>
      <c r="E2815" s="533"/>
      <c r="F2815" s="533"/>
      <c r="G2815" s="533"/>
    </row>
    <row r="2816" spans="1:7">
      <c r="A2816" s="533"/>
      <c r="B2816" s="1787"/>
      <c r="C2816" s="1788"/>
      <c r="D2816" s="533"/>
      <c r="E2816" s="533"/>
      <c r="F2816" s="533"/>
      <c r="G2816" s="533"/>
    </row>
    <row r="2817" spans="1:7">
      <c r="A2817" s="533"/>
      <c r="B2817" s="1787"/>
      <c r="C2817" s="1788"/>
      <c r="D2817" s="533"/>
      <c r="E2817" s="533"/>
      <c r="F2817" s="533"/>
      <c r="G2817" s="533"/>
    </row>
    <row r="2818" spans="1:7">
      <c r="A2818" s="533"/>
      <c r="B2818" s="1787"/>
      <c r="C2818" s="1788"/>
      <c r="D2818" s="533"/>
      <c r="E2818" s="533"/>
      <c r="F2818" s="533"/>
      <c r="G2818" s="533"/>
    </row>
    <row r="2819" spans="1:7">
      <c r="A2819" s="533"/>
      <c r="B2819" s="1787"/>
      <c r="C2819" s="1788"/>
      <c r="D2819" s="533"/>
      <c r="E2819" s="533"/>
      <c r="F2819" s="533"/>
      <c r="G2819" s="533"/>
    </row>
    <row r="2820" spans="1:7">
      <c r="A2820" s="533"/>
      <c r="B2820" s="1787"/>
      <c r="C2820" s="1788"/>
      <c r="D2820" s="533"/>
      <c r="E2820" s="533"/>
      <c r="F2820" s="533"/>
      <c r="G2820" s="533"/>
    </row>
    <row r="2821" spans="1:7">
      <c r="A2821" s="533"/>
      <c r="B2821" s="1787"/>
      <c r="C2821" s="1788"/>
      <c r="D2821" s="533"/>
      <c r="E2821" s="533"/>
      <c r="F2821" s="533"/>
      <c r="G2821" s="533"/>
    </row>
    <row r="2822" spans="1:7">
      <c r="A2822" s="533"/>
      <c r="B2822" s="1787"/>
      <c r="C2822" s="1788"/>
      <c r="D2822" s="533"/>
      <c r="E2822" s="533"/>
      <c r="F2822" s="533"/>
      <c r="G2822" s="533"/>
    </row>
    <row r="2823" spans="1:7">
      <c r="A2823" s="533"/>
      <c r="B2823" s="1787"/>
      <c r="C2823" s="1788"/>
      <c r="D2823" s="533"/>
      <c r="E2823" s="533"/>
      <c r="F2823" s="533"/>
      <c r="G2823" s="533"/>
    </row>
    <row r="2824" spans="1:7">
      <c r="A2824" s="533"/>
      <c r="B2824" s="1787"/>
      <c r="C2824" s="1788"/>
      <c r="D2824" s="533"/>
      <c r="E2824" s="533"/>
      <c r="F2824" s="533"/>
      <c r="G2824" s="533"/>
    </row>
    <row r="2825" spans="1:7">
      <c r="A2825" s="533"/>
      <c r="B2825" s="1787"/>
      <c r="C2825" s="1788"/>
      <c r="D2825" s="533"/>
      <c r="E2825" s="533"/>
      <c r="F2825" s="533"/>
      <c r="G2825" s="533"/>
    </row>
    <row r="2826" spans="1:7">
      <c r="A2826" s="533"/>
      <c r="B2826" s="1787"/>
      <c r="C2826" s="1788"/>
      <c r="D2826" s="533"/>
      <c r="E2826" s="533"/>
      <c r="F2826" s="533"/>
      <c r="G2826" s="533"/>
    </row>
    <row r="2827" spans="1:7">
      <c r="A2827" s="533"/>
      <c r="B2827" s="1787"/>
      <c r="C2827" s="1788"/>
      <c r="D2827" s="533"/>
      <c r="E2827" s="533"/>
      <c r="F2827" s="533"/>
      <c r="G2827" s="533"/>
    </row>
    <row r="2828" spans="1:7">
      <c r="A2828" s="533"/>
      <c r="B2828" s="1787"/>
      <c r="C2828" s="1788"/>
      <c r="D2828" s="533"/>
      <c r="E2828" s="533"/>
      <c r="F2828" s="533"/>
      <c r="G2828" s="533"/>
    </row>
    <row r="2829" spans="1:7">
      <c r="A2829" s="533"/>
      <c r="B2829" s="1787"/>
      <c r="C2829" s="1788"/>
      <c r="D2829" s="533"/>
      <c r="E2829" s="533"/>
      <c r="F2829" s="533"/>
      <c r="G2829" s="533"/>
    </row>
    <row r="2830" spans="1:7">
      <c r="A2830" s="533"/>
      <c r="B2830" s="1787"/>
      <c r="C2830" s="1788"/>
      <c r="D2830" s="533"/>
      <c r="E2830" s="533"/>
      <c r="F2830" s="533"/>
      <c r="G2830" s="533"/>
    </row>
    <row r="2831" spans="1:7">
      <c r="A2831" s="533"/>
      <c r="B2831" s="1787"/>
      <c r="C2831" s="1788"/>
      <c r="D2831" s="533"/>
      <c r="E2831" s="533"/>
      <c r="F2831" s="533"/>
      <c r="G2831" s="533"/>
    </row>
    <row r="2832" spans="1:7">
      <c r="A2832" s="533"/>
      <c r="B2832" s="1787"/>
      <c r="C2832" s="1788"/>
      <c r="D2832" s="533"/>
      <c r="E2832" s="533"/>
      <c r="F2832" s="533"/>
      <c r="G2832" s="533"/>
    </row>
    <row r="2833" spans="1:7">
      <c r="A2833" s="533"/>
      <c r="B2833" s="1787"/>
      <c r="C2833" s="1788"/>
      <c r="D2833" s="533"/>
      <c r="E2833" s="533"/>
      <c r="F2833" s="533"/>
      <c r="G2833" s="533"/>
    </row>
    <row r="2834" spans="1:7">
      <c r="A2834" s="533"/>
      <c r="B2834" s="1787"/>
      <c r="C2834" s="1788"/>
      <c r="D2834" s="533"/>
      <c r="E2834" s="533"/>
      <c r="F2834" s="533"/>
      <c r="G2834" s="533"/>
    </row>
    <row r="2835" spans="1:7">
      <c r="A2835" s="533"/>
      <c r="B2835" s="1787"/>
      <c r="C2835" s="1788"/>
      <c r="D2835" s="533"/>
      <c r="E2835" s="533"/>
      <c r="F2835" s="533"/>
      <c r="G2835" s="533"/>
    </row>
    <row r="2836" spans="1:7">
      <c r="A2836" s="533"/>
      <c r="B2836" s="1787"/>
      <c r="C2836" s="1788"/>
      <c r="D2836" s="533"/>
      <c r="E2836" s="533"/>
      <c r="F2836" s="533"/>
      <c r="G2836" s="533"/>
    </row>
    <row r="2837" spans="1:7">
      <c r="A2837" s="533"/>
      <c r="B2837" s="1787"/>
      <c r="C2837" s="1788"/>
      <c r="D2837" s="533"/>
      <c r="E2837" s="533"/>
      <c r="F2837" s="533"/>
      <c r="G2837" s="533"/>
    </row>
    <row r="2838" spans="1:7">
      <c r="A2838" s="533"/>
      <c r="B2838" s="1787"/>
      <c r="C2838" s="1788"/>
      <c r="D2838" s="533"/>
      <c r="E2838" s="533"/>
      <c r="F2838" s="533"/>
      <c r="G2838" s="533"/>
    </row>
    <row r="2839" spans="1:7">
      <c r="A2839" s="533"/>
      <c r="B2839" s="1787"/>
      <c r="C2839" s="1788"/>
      <c r="D2839" s="533"/>
      <c r="E2839" s="533"/>
      <c r="F2839" s="533"/>
      <c r="G2839" s="533"/>
    </row>
    <row r="2840" spans="1:7">
      <c r="A2840" s="533"/>
      <c r="B2840" s="1787"/>
      <c r="C2840" s="1788"/>
      <c r="D2840" s="533"/>
      <c r="E2840" s="533"/>
      <c r="F2840" s="533"/>
      <c r="G2840" s="533"/>
    </row>
    <row r="2841" spans="1:7">
      <c r="A2841" s="533"/>
      <c r="B2841" s="1787"/>
      <c r="C2841" s="1788"/>
      <c r="D2841" s="533"/>
      <c r="E2841" s="533"/>
      <c r="F2841" s="533"/>
      <c r="G2841" s="533"/>
    </row>
    <row r="2842" spans="1:7">
      <c r="A2842" s="533"/>
      <c r="B2842" s="1787"/>
      <c r="C2842" s="1788"/>
      <c r="D2842" s="533"/>
      <c r="E2842" s="533"/>
      <c r="F2842" s="533"/>
      <c r="G2842" s="533"/>
    </row>
    <row r="2843" spans="1:7">
      <c r="A2843" s="533"/>
      <c r="B2843" s="1787"/>
      <c r="C2843" s="1788"/>
      <c r="D2843" s="533"/>
      <c r="E2843" s="533"/>
      <c r="F2843" s="533"/>
      <c r="G2843" s="533"/>
    </row>
    <row r="2844" spans="1:7">
      <c r="A2844" s="533"/>
      <c r="B2844" s="1787"/>
      <c r="C2844" s="1788"/>
      <c r="D2844" s="533"/>
      <c r="E2844" s="533"/>
      <c r="F2844" s="533"/>
      <c r="G2844" s="533"/>
    </row>
    <row r="2845" spans="1:7">
      <c r="A2845" s="533"/>
      <c r="B2845" s="1787"/>
      <c r="C2845" s="1788"/>
      <c r="D2845" s="533"/>
      <c r="E2845" s="533"/>
      <c r="F2845" s="533"/>
      <c r="G2845" s="533"/>
    </row>
    <row r="2846" spans="1:7">
      <c r="A2846" s="533"/>
      <c r="B2846" s="1787"/>
      <c r="C2846" s="1788"/>
      <c r="D2846" s="533"/>
      <c r="E2846" s="533"/>
      <c r="F2846" s="533"/>
      <c r="G2846" s="533"/>
    </row>
    <row r="2847" spans="1:7">
      <c r="A2847" s="533"/>
      <c r="B2847" s="1787"/>
      <c r="C2847" s="1788"/>
      <c r="D2847" s="533"/>
      <c r="E2847" s="533"/>
      <c r="F2847" s="533"/>
      <c r="G2847" s="533"/>
    </row>
    <row r="2848" spans="1:7">
      <c r="A2848" s="533"/>
      <c r="B2848" s="1787"/>
      <c r="C2848" s="1788"/>
      <c r="D2848" s="533"/>
      <c r="E2848" s="533"/>
      <c r="F2848" s="533"/>
      <c r="G2848" s="533"/>
    </row>
    <row r="2849" spans="1:7">
      <c r="A2849" s="533"/>
      <c r="B2849" s="1787"/>
      <c r="C2849" s="1788"/>
      <c r="D2849" s="533"/>
      <c r="E2849" s="533"/>
      <c r="F2849" s="533"/>
      <c r="G2849" s="533"/>
    </row>
    <row r="2850" spans="1:7">
      <c r="A2850" s="533"/>
      <c r="B2850" s="1787"/>
      <c r="C2850" s="1788"/>
      <c r="D2850" s="533"/>
      <c r="E2850" s="533"/>
      <c r="F2850" s="533"/>
      <c r="G2850" s="533"/>
    </row>
    <row r="2851" spans="1:7">
      <c r="A2851" s="533"/>
      <c r="B2851" s="1787"/>
      <c r="C2851" s="1788"/>
      <c r="D2851" s="533"/>
      <c r="E2851" s="533"/>
      <c r="F2851" s="533"/>
      <c r="G2851" s="533"/>
    </row>
    <row r="2852" spans="1:7">
      <c r="A2852" s="533"/>
      <c r="B2852" s="1787"/>
      <c r="C2852" s="1788"/>
      <c r="D2852" s="533"/>
      <c r="E2852" s="533"/>
      <c r="F2852" s="533"/>
      <c r="G2852" s="533"/>
    </row>
    <row r="2853" spans="1:7">
      <c r="A2853" s="533"/>
      <c r="B2853" s="1787"/>
      <c r="C2853" s="1788"/>
      <c r="D2853" s="533"/>
      <c r="E2853" s="533"/>
      <c r="F2853" s="533"/>
      <c r="G2853" s="533"/>
    </row>
    <row r="2854" spans="1:7">
      <c r="A2854" s="533"/>
      <c r="B2854" s="1787"/>
      <c r="C2854" s="1788"/>
      <c r="D2854" s="533"/>
      <c r="E2854" s="533"/>
      <c r="F2854" s="533"/>
      <c r="G2854" s="533"/>
    </row>
    <row r="2855" spans="1:7">
      <c r="A2855" s="533"/>
      <c r="B2855" s="1787"/>
      <c r="C2855" s="1788"/>
      <c r="D2855" s="533"/>
      <c r="E2855" s="533"/>
      <c r="F2855" s="533"/>
      <c r="G2855" s="533"/>
    </row>
    <row r="2856" spans="1:7">
      <c r="A2856" s="533"/>
      <c r="B2856" s="1787"/>
      <c r="C2856" s="1788"/>
      <c r="D2856" s="533"/>
      <c r="E2856" s="533"/>
      <c r="F2856" s="533"/>
      <c r="G2856" s="533"/>
    </row>
    <row r="2857" spans="1:7">
      <c r="A2857" s="533"/>
      <c r="B2857" s="1787"/>
      <c r="C2857" s="1788"/>
      <c r="D2857" s="533"/>
      <c r="E2857" s="533"/>
      <c r="F2857" s="533"/>
      <c r="G2857" s="533"/>
    </row>
    <row r="2858" spans="1:7">
      <c r="A2858" s="533"/>
      <c r="B2858" s="1787"/>
      <c r="C2858" s="1788"/>
      <c r="D2858" s="533"/>
      <c r="E2858" s="533"/>
      <c r="F2858" s="533"/>
      <c r="G2858" s="533"/>
    </row>
    <row r="2859" spans="1:7">
      <c r="A2859" s="533"/>
      <c r="B2859" s="1787"/>
      <c r="C2859" s="1788"/>
      <c r="D2859" s="533"/>
      <c r="E2859" s="533"/>
      <c r="F2859" s="533"/>
      <c r="G2859" s="533"/>
    </row>
    <row r="2860" spans="1:7">
      <c r="A2860" s="533"/>
      <c r="B2860" s="1787"/>
      <c r="C2860" s="1788"/>
      <c r="D2860" s="533"/>
      <c r="E2860" s="533"/>
      <c r="F2860" s="533"/>
      <c r="G2860" s="533"/>
    </row>
    <row r="2861" spans="1:7">
      <c r="A2861" s="533"/>
      <c r="B2861" s="1787"/>
      <c r="C2861" s="1788"/>
      <c r="D2861" s="533"/>
      <c r="E2861" s="533"/>
      <c r="F2861" s="533"/>
      <c r="G2861" s="533"/>
    </row>
    <row r="2862" spans="1:7">
      <c r="A2862" s="533"/>
      <c r="B2862" s="1787"/>
      <c r="C2862" s="1788"/>
      <c r="D2862" s="533"/>
      <c r="E2862" s="533"/>
      <c r="F2862" s="533"/>
      <c r="G2862" s="533"/>
    </row>
    <row r="2863" spans="1:7">
      <c r="A2863" s="533"/>
      <c r="B2863" s="1787"/>
      <c r="C2863" s="1788"/>
      <c r="D2863" s="533"/>
      <c r="E2863" s="533"/>
      <c r="F2863" s="533"/>
      <c r="G2863" s="533"/>
    </row>
    <row r="2864" spans="1:7">
      <c r="A2864" s="533"/>
      <c r="B2864" s="1787"/>
      <c r="C2864" s="1788"/>
      <c r="D2864" s="533"/>
      <c r="E2864" s="533"/>
      <c r="F2864" s="533"/>
      <c r="G2864" s="533"/>
    </row>
    <row r="2865" spans="1:7">
      <c r="A2865" s="533"/>
      <c r="B2865" s="1787"/>
      <c r="C2865" s="1788"/>
      <c r="D2865" s="533"/>
      <c r="E2865" s="533"/>
      <c r="F2865" s="533"/>
      <c r="G2865" s="533"/>
    </row>
    <row r="2866" spans="1:7">
      <c r="A2866" s="533"/>
      <c r="B2866" s="1787"/>
      <c r="C2866" s="1788"/>
      <c r="D2866" s="533"/>
      <c r="E2866" s="533"/>
      <c r="F2866" s="533"/>
      <c r="G2866" s="533"/>
    </row>
    <row r="2867" spans="1:7">
      <c r="A2867" s="533"/>
      <c r="B2867" s="1787"/>
      <c r="C2867" s="1788"/>
      <c r="D2867" s="533"/>
      <c r="E2867" s="533"/>
      <c r="F2867" s="533"/>
      <c r="G2867" s="533"/>
    </row>
    <row r="2868" spans="1:7">
      <c r="A2868" s="533"/>
      <c r="B2868" s="1787"/>
      <c r="C2868" s="1788"/>
      <c r="D2868" s="533"/>
      <c r="E2868" s="533"/>
      <c r="F2868" s="533"/>
      <c r="G2868" s="533"/>
    </row>
    <row r="2869" spans="1:7">
      <c r="A2869" s="533"/>
      <c r="B2869" s="1787"/>
      <c r="C2869" s="1788"/>
      <c r="D2869" s="533"/>
      <c r="E2869" s="533"/>
      <c r="F2869" s="533"/>
      <c r="G2869" s="533"/>
    </row>
    <row r="2870" spans="1:7">
      <c r="A2870" s="533"/>
      <c r="B2870" s="1787"/>
      <c r="C2870" s="1788"/>
      <c r="D2870" s="533"/>
      <c r="E2870" s="533"/>
      <c r="F2870" s="533"/>
      <c r="G2870" s="533"/>
    </row>
    <row r="2871" spans="1:7">
      <c r="A2871" s="533"/>
      <c r="B2871" s="1787"/>
      <c r="C2871" s="1788"/>
      <c r="D2871" s="533"/>
      <c r="E2871" s="533"/>
      <c r="F2871" s="533"/>
      <c r="G2871" s="533"/>
    </row>
    <row r="2872" spans="1:7">
      <c r="A2872" s="533"/>
      <c r="B2872" s="1787"/>
      <c r="C2872" s="1788"/>
      <c r="D2872" s="533"/>
      <c r="E2872" s="533"/>
      <c r="F2872" s="533"/>
      <c r="G2872" s="533"/>
    </row>
    <row r="2873" spans="1:7">
      <c r="A2873" s="533"/>
      <c r="B2873" s="1787"/>
      <c r="C2873" s="1788"/>
      <c r="D2873" s="533"/>
      <c r="E2873" s="533"/>
      <c r="F2873" s="533"/>
      <c r="G2873" s="533"/>
    </row>
    <row r="2874" spans="1:7">
      <c r="A2874" s="533"/>
      <c r="B2874" s="1787"/>
      <c r="C2874" s="1788"/>
      <c r="D2874" s="533"/>
      <c r="E2874" s="533"/>
      <c r="F2874" s="533"/>
      <c r="G2874" s="533"/>
    </row>
    <row r="2875" spans="1:7">
      <c r="A2875" s="533"/>
      <c r="B2875" s="1787"/>
      <c r="C2875" s="1788"/>
      <c r="D2875" s="533"/>
      <c r="E2875" s="533"/>
      <c r="F2875" s="533"/>
      <c r="G2875" s="533"/>
    </row>
    <row r="2876" spans="1:7">
      <c r="A2876" s="533"/>
      <c r="B2876" s="1787"/>
      <c r="C2876" s="1788"/>
      <c r="D2876" s="533"/>
      <c r="E2876" s="533"/>
      <c r="F2876" s="533"/>
      <c r="G2876" s="533"/>
    </row>
    <row r="2877" spans="1:7">
      <c r="A2877" s="533"/>
      <c r="B2877" s="1787"/>
      <c r="C2877" s="1788"/>
      <c r="D2877" s="533"/>
      <c r="E2877" s="533"/>
      <c r="F2877" s="533"/>
      <c r="G2877" s="533"/>
    </row>
    <row r="2878" spans="1:7">
      <c r="A2878" s="533"/>
      <c r="B2878" s="1787"/>
      <c r="C2878" s="1788"/>
      <c r="D2878" s="533"/>
      <c r="E2878" s="533"/>
      <c r="F2878" s="533"/>
      <c r="G2878" s="533"/>
    </row>
    <row r="2879" spans="1:7">
      <c r="A2879" s="533"/>
      <c r="B2879" s="1787"/>
      <c r="C2879" s="1788"/>
      <c r="D2879" s="533"/>
      <c r="E2879" s="533"/>
      <c r="F2879" s="533"/>
      <c r="G2879" s="533"/>
    </row>
    <row r="2880" spans="1:7">
      <c r="A2880" s="533"/>
      <c r="B2880" s="1787"/>
      <c r="C2880" s="1788"/>
      <c r="D2880" s="533"/>
      <c r="E2880" s="533"/>
      <c r="F2880" s="533"/>
      <c r="G2880" s="533"/>
    </row>
    <row r="2881" spans="1:7">
      <c r="A2881" s="533"/>
      <c r="B2881" s="1787"/>
      <c r="C2881" s="1788"/>
      <c r="D2881" s="533"/>
      <c r="E2881" s="533"/>
      <c r="F2881" s="533"/>
      <c r="G2881" s="533"/>
    </row>
    <row r="2882" spans="1:7">
      <c r="A2882" s="533"/>
      <c r="B2882" s="1787"/>
      <c r="C2882" s="1788"/>
      <c r="D2882" s="533"/>
      <c r="E2882" s="533"/>
      <c r="F2882" s="533"/>
      <c r="G2882" s="533"/>
    </row>
    <row r="2883" spans="1:7">
      <c r="A2883" s="533"/>
      <c r="B2883" s="1787"/>
      <c r="C2883" s="1788"/>
      <c r="D2883" s="533"/>
      <c r="E2883" s="533"/>
      <c r="F2883" s="533"/>
      <c r="G2883" s="533"/>
    </row>
    <row r="2884" spans="1:7">
      <c r="A2884" s="533"/>
      <c r="B2884" s="1787"/>
      <c r="C2884" s="1788"/>
      <c r="D2884" s="533"/>
      <c r="E2884" s="533"/>
      <c r="F2884" s="533"/>
      <c r="G2884" s="533"/>
    </row>
    <row r="2885" spans="1:7">
      <c r="A2885" s="533"/>
      <c r="B2885" s="1787"/>
      <c r="C2885" s="1788"/>
      <c r="D2885" s="533"/>
      <c r="E2885" s="533"/>
      <c r="F2885" s="533"/>
      <c r="G2885" s="533"/>
    </row>
    <row r="2886" spans="1:7">
      <c r="A2886" s="533"/>
      <c r="B2886" s="1787"/>
      <c r="C2886" s="1788"/>
      <c r="D2886" s="533"/>
      <c r="E2886" s="533"/>
      <c r="F2886" s="533"/>
      <c r="G2886" s="533"/>
    </row>
    <row r="2887" spans="1:7">
      <c r="A2887" s="533"/>
      <c r="B2887" s="1787"/>
      <c r="C2887" s="1788"/>
      <c r="D2887" s="533"/>
      <c r="E2887" s="533"/>
      <c r="F2887" s="533"/>
      <c r="G2887" s="533"/>
    </row>
    <row r="2888" spans="1:7">
      <c r="A2888" s="533"/>
      <c r="B2888" s="1787"/>
      <c r="C2888" s="1788"/>
      <c r="D2888" s="533"/>
      <c r="E2888" s="533"/>
      <c r="F2888" s="533"/>
      <c r="G2888" s="533"/>
    </row>
    <row r="2889" spans="1:7">
      <c r="A2889" s="533"/>
      <c r="B2889" s="1787"/>
      <c r="C2889" s="1788"/>
      <c r="D2889" s="533"/>
      <c r="E2889" s="533"/>
      <c r="F2889" s="533"/>
      <c r="G2889" s="533"/>
    </row>
    <row r="2890" spans="1:7">
      <c r="A2890" s="533"/>
      <c r="B2890" s="1787"/>
      <c r="C2890" s="1788"/>
      <c r="D2890" s="533"/>
      <c r="E2890" s="533"/>
      <c r="F2890" s="533"/>
      <c r="G2890" s="533"/>
    </row>
    <row r="2891" spans="1:7">
      <c r="A2891" s="533"/>
      <c r="B2891" s="1787"/>
      <c r="C2891" s="1788"/>
      <c r="D2891" s="533"/>
      <c r="E2891" s="533"/>
      <c r="F2891" s="533"/>
      <c r="G2891" s="533"/>
    </row>
    <row r="2892" spans="1:7">
      <c r="A2892" s="533"/>
      <c r="B2892" s="1787"/>
      <c r="C2892" s="1788"/>
      <c r="D2892" s="533"/>
      <c r="E2892" s="533"/>
      <c r="F2892" s="533"/>
      <c r="G2892" s="533"/>
    </row>
    <row r="2893" spans="1:7">
      <c r="A2893" s="533"/>
      <c r="B2893" s="1787"/>
      <c r="C2893" s="1788"/>
      <c r="D2893" s="533"/>
      <c r="E2893" s="533"/>
      <c r="F2893" s="533"/>
      <c r="G2893" s="533"/>
    </row>
    <row r="2894" spans="1:7">
      <c r="A2894" s="533"/>
      <c r="B2894" s="1787"/>
      <c r="C2894" s="1788"/>
      <c r="D2894" s="533"/>
      <c r="E2894" s="533"/>
      <c r="F2894" s="533"/>
      <c r="G2894" s="533"/>
    </row>
    <row r="2895" spans="1:7">
      <c r="A2895" s="533"/>
      <c r="B2895" s="1787"/>
      <c r="C2895" s="1788"/>
      <c r="D2895" s="533"/>
      <c r="E2895" s="533"/>
      <c r="F2895" s="533"/>
      <c r="G2895" s="533"/>
    </row>
    <row r="2896" spans="1:7">
      <c r="A2896" s="533"/>
      <c r="B2896" s="1787"/>
      <c r="C2896" s="1788"/>
      <c r="D2896" s="533"/>
      <c r="E2896" s="533"/>
      <c r="F2896" s="533"/>
      <c r="G2896" s="533"/>
    </row>
    <row r="2897" spans="1:7">
      <c r="A2897" s="533"/>
      <c r="B2897" s="1787"/>
      <c r="C2897" s="1788"/>
      <c r="D2897" s="533"/>
      <c r="E2897" s="533"/>
      <c r="F2897" s="533"/>
      <c r="G2897" s="533"/>
    </row>
    <row r="2898" spans="1:7">
      <c r="A2898" s="533"/>
      <c r="B2898" s="1787"/>
      <c r="C2898" s="1788"/>
      <c r="D2898" s="533"/>
      <c r="E2898" s="533"/>
      <c r="F2898" s="533"/>
      <c r="G2898" s="533"/>
    </row>
    <row r="2899" spans="1:7">
      <c r="A2899" s="533"/>
      <c r="B2899" s="1787"/>
      <c r="C2899" s="1788"/>
      <c r="D2899" s="533"/>
      <c r="E2899" s="533"/>
      <c r="F2899" s="533"/>
      <c r="G2899" s="533"/>
    </row>
    <row r="2900" spans="1:7">
      <c r="A2900" s="533"/>
      <c r="B2900" s="1787"/>
      <c r="C2900" s="1788"/>
      <c r="D2900" s="533"/>
      <c r="E2900" s="533"/>
      <c r="F2900" s="533"/>
      <c r="G2900" s="533"/>
    </row>
    <row r="2901" spans="1:7">
      <c r="A2901" s="533"/>
      <c r="B2901" s="1787"/>
      <c r="C2901" s="1788"/>
      <c r="D2901" s="533"/>
      <c r="E2901" s="533"/>
      <c r="F2901" s="533"/>
      <c r="G2901" s="533"/>
    </row>
    <row r="2902" spans="1:7">
      <c r="A2902" s="533"/>
      <c r="B2902" s="1787"/>
      <c r="C2902" s="1788"/>
      <c r="D2902" s="533"/>
      <c r="E2902" s="533"/>
      <c r="F2902" s="533"/>
      <c r="G2902" s="533"/>
    </row>
    <row r="2903" spans="1:7">
      <c r="A2903" s="533"/>
      <c r="B2903" s="1787"/>
      <c r="C2903" s="1788"/>
      <c r="D2903" s="533"/>
      <c r="E2903" s="533"/>
      <c r="F2903" s="533"/>
      <c r="G2903" s="533"/>
    </row>
    <row r="2904" spans="1:7">
      <c r="A2904" s="533"/>
      <c r="B2904" s="1787"/>
      <c r="C2904" s="1788"/>
      <c r="D2904" s="533"/>
      <c r="E2904" s="533"/>
      <c r="F2904" s="533"/>
      <c r="G2904" s="533"/>
    </row>
    <row r="2905" spans="1:7">
      <c r="A2905" s="533"/>
      <c r="B2905" s="1787"/>
      <c r="C2905" s="1788"/>
      <c r="D2905" s="533"/>
      <c r="E2905" s="533"/>
      <c r="F2905" s="533"/>
      <c r="G2905" s="533"/>
    </row>
    <row r="2906" spans="1:7">
      <c r="A2906" s="533"/>
      <c r="B2906" s="1787"/>
      <c r="C2906" s="1788"/>
      <c r="D2906" s="533"/>
      <c r="E2906" s="533"/>
      <c r="F2906" s="533"/>
      <c r="G2906" s="533"/>
    </row>
    <row r="2907" spans="1:7">
      <c r="A2907" s="533"/>
      <c r="B2907" s="1787"/>
      <c r="C2907" s="1788"/>
      <c r="D2907" s="533"/>
      <c r="E2907" s="533"/>
      <c r="F2907" s="533"/>
      <c r="G2907" s="533"/>
    </row>
    <row r="2908" spans="1:7">
      <c r="A2908" s="533"/>
      <c r="B2908" s="1787"/>
      <c r="C2908" s="1788"/>
      <c r="D2908" s="533"/>
      <c r="E2908" s="533"/>
      <c r="F2908" s="533"/>
      <c r="G2908" s="533"/>
    </row>
    <row r="2909" spans="1:7">
      <c r="A2909" s="533"/>
      <c r="B2909" s="1787"/>
      <c r="C2909" s="1788"/>
      <c r="D2909" s="533"/>
      <c r="E2909" s="533"/>
      <c r="F2909" s="533"/>
      <c r="G2909" s="533"/>
    </row>
    <row r="2910" spans="1:7">
      <c r="A2910" s="533"/>
      <c r="B2910" s="1787"/>
      <c r="C2910" s="1788"/>
      <c r="D2910" s="533"/>
      <c r="E2910" s="533"/>
      <c r="F2910" s="533"/>
      <c r="G2910" s="533"/>
    </row>
    <row r="2911" spans="1:7">
      <c r="A2911" s="533"/>
      <c r="B2911" s="1787"/>
      <c r="C2911" s="1788"/>
      <c r="D2911" s="533"/>
      <c r="E2911" s="533"/>
      <c r="F2911" s="533"/>
      <c r="G2911" s="533"/>
    </row>
    <row r="2912" spans="1:7">
      <c r="A2912" s="533"/>
      <c r="B2912" s="1787"/>
      <c r="C2912" s="1788"/>
      <c r="D2912" s="533"/>
      <c r="E2912" s="533"/>
      <c r="F2912" s="533"/>
      <c r="G2912" s="533"/>
    </row>
    <row r="2913" spans="1:7">
      <c r="A2913" s="533"/>
      <c r="B2913" s="1787"/>
      <c r="C2913" s="1788"/>
      <c r="D2913" s="533"/>
      <c r="E2913" s="533"/>
      <c r="F2913" s="533"/>
      <c r="G2913" s="533"/>
    </row>
    <row r="2914" spans="1:7">
      <c r="A2914" s="533"/>
      <c r="B2914" s="1787"/>
      <c r="C2914" s="1788"/>
      <c r="D2914" s="533"/>
      <c r="E2914" s="533"/>
      <c r="F2914" s="533"/>
      <c r="G2914" s="533"/>
    </row>
    <row r="2915" spans="1:7">
      <c r="A2915" s="533"/>
      <c r="B2915" s="1787"/>
      <c r="C2915" s="1788"/>
      <c r="D2915" s="533"/>
      <c r="E2915" s="533"/>
      <c r="F2915" s="533"/>
      <c r="G2915" s="533"/>
    </row>
    <row r="2916" spans="1:7">
      <c r="A2916" s="533"/>
      <c r="B2916" s="1787"/>
      <c r="C2916" s="1788"/>
      <c r="D2916" s="533"/>
      <c r="E2916" s="533"/>
      <c r="F2916" s="533"/>
      <c r="G2916" s="533"/>
    </row>
    <row r="2917" spans="1:7">
      <c r="A2917" s="533"/>
      <c r="B2917" s="1787"/>
      <c r="C2917" s="1788"/>
      <c r="D2917" s="533"/>
      <c r="E2917" s="533"/>
      <c r="F2917" s="533"/>
      <c r="G2917" s="533"/>
    </row>
    <row r="2918" spans="1:7">
      <c r="A2918" s="533"/>
      <c r="B2918" s="1787"/>
      <c r="C2918" s="1788"/>
      <c r="D2918" s="533"/>
      <c r="E2918" s="533"/>
      <c r="F2918" s="533"/>
      <c r="G2918" s="533"/>
    </row>
    <row r="2919" spans="1:7">
      <c r="A2919" s="533"/>
      <c r="B2919" s="1787"/>
      <c r="C2919" s="1788"/>
      <c r="D2919" s="533"/>
      <c r="E2919" s="533"/>
      <c r="F2919" s="533"/>
      <c r="G2919" s="533"/>
    </row>
    <row r="2920" spans="1:7">
      <c r="A2920" s="533"/>
      <c r="B2920" s="1787"/>
      <c r="C2920" s="1788"/>
      <c r="D2920" s="533"/>
      <c r="E2920" s="533"/>
      <c r="F2920" s="533"/>
      <c r="G2920" s="533"/>
    </row>
    <row r="2921" spans="1:7">
      <c r="A2921" s="533"/>
      <c r="B2921" s="1787"/>
      <c r="C2921" s="1788"/>
      <c r="D2921" s="533"/>
      <c r="E2921" s="533"/>
      <c r="F2921" s="533"/>
      <c r="G2921" s="533"/>
    </row>
    <row r="2922" spans="1:7">
      <c r="A2922" s="533"/>
      <c r="B2922" s="1787"/>
      <c r="C2922" s="1788"/>
      <c r="D2922" s="533"/>
      <c r="E2922" s="533"/>
      <c r="F2922" s="533"/>
      <c r="G2922" s="533"/>
    </row>
    <row r="2923" spans="1:7">
      <c r="A2923" s="533"/>
      <c r="B2923" s="1787"/>
      <c r="C2923" s="1788"/>
      <c r="D2923" s="533"/>
      <c r="E2923" s="533"/>
      <c r="F2923" s="533"/>
      <c r="G2923" s="533"/>
    </row>
    <row r="2924" spans="1:7">
      <c r="A2924" s="533"/>
      <c r="B2924" s="1787"/>
      <c r="C2924" s="1788"/>
      <c r="D2924" s="533"/>
      <c r="E2924" s="533"/>
      <c r="F2924" s="533"/>
      <c r="G2924" s="533"/>
    </row>
    <row r="2925" spans="1:7">
      <c r="A2925" s="533"/>
      <c r="B2925" s="1787"/>
      <c r="C2925" s="1788"/>
      <c r="D2925" s="533"/>
      <c r="E2925" s="533"/>
      <c r="F2925" s="533"/>
      <c r="G2925" s="533"/>
    </row>
    <row r="2926" spans="1:7">
      <c r="A2926" s="533"/>
      <c r="B2926" s="1787"/>
      <c r="C2926" s="1788"/>
      <c r="D2926" s="533"/>
      <c r="E2926" s="533"/>
      <c r="F2926" s="533"/>
      <c r="G2926" s="533"/>
    </row>
    <row r="2927" spans="1:7">
      <c r="A2927" s="533"/>
      <c r="B2927" s="1787"/>
      <c r="C2927" s="1788"/>
      <c r="D2927" s="533"/>
      <c r="E2927" s="533"/>
      <c r="F2927" s="533"/>
      <c r="G2927" s="533"/>
    </row>
    <row r="2928" spans="1:7">
      <c r="A2928" s="533"/>
      <c r="B2928" s="1787"/>
      <c r="C2928" s="1788"/>
      <c r="D2928" s="533"/>
      <c r="E2928" s="533"/>
      <c r="F2928" s="533"/>
      <c r="G2928" s="533"/>
    </row>
    <row r="2929" spans="1:7">
      <c r="A2929" s="533"/>
      <c r="B2929" s="1787"/>
      <c r="C2929" s="1788"/>
      <c r="D2929" s="533"/>
      <c r="E2929" s="533"/>
      <c r="F2929" s="533"/>
      <c r="G2929" s="533"/>
    </row>
    <row r="2930" spans="1:7">
      <c r="A2930" s="533"/>
      <c r="B2930" s="1787"/>
      <c r="C2930" s="1788"/>
      <c r="D2930" s="533"/>
      <c r="E2930" s="533"/>
      <c r="F2930" s="533"/>
      <c r="G2930" s="533"/>
    </row>
    <row r="2931" spans="1:7">
      <c r="A2931" s="533"/>
      <c r="B2931" s="1787"/>
      <c r="C2931" s="1788"/>
      <c r="D2931" s="533"/>
      <c r="E2931" s="533"/>
      <c r="F2931" s="533"/>
      <c r="G2931" s="533"/>
    </row>
    <row r="2932" spans="1:7">
      <c r="A2932" s="533"/>
      <c r="B2932" s="1787"/>
      <c r="C2932" s="1788"/>
      <c r="D2932" s="533"/>
      <c r="E2932" s="533"/>
      <c r="F2932" s="533"/>
      <c r="G2932" s="533"/>
    </row>
    <row r="2933" spans="1:7">
      <c r="A2933" s="533"/>
      <c r="B2933" s="1787"/>
      <c r="C2933" s="1788"/>
      <c r="D2933" s="533"/>
      <c r="E2933" s="533"/>
      <c r="F2933" s="533"/>
      <c r="G2933" s="533"/>
    </row>
    <row r="2934" spans="1:7">
      <c r="A2934" s="533"/>
      <c r="B2934" s="1787"/>
      <c r="C2934" s="1788"/>
      <c r="D2934" s="533"/>
      <c r="E2934" s="533"/>
      <c r="F2934" s="533"/>
      <c r="G2934" s="533"/>
    </row>
    <row r="2935" spans="1:7">
      <c r="A2935" s="533"/>
      <c r="B2935" s="1787"/>
      <c r="C2935" s="1788"/>
      <c r="D2935" s="533"/>
      <c r="E2935" s="533"/>
      <c r="F2935" s="533"/>
      <c r="G2935" s="533"/>
    </row>
    <row r="2936" spans="1:7">
      <c r="A2936" s="533"/>
      <c r="B2936" s="1787"/>
      <c r="C2936" s="1788"/>
      <c r="D2936" s="533"/>
      <c r="E2936" s="533"/>
      <c r="F2936" s="533"/>
      <c r="G2936" s="533"/>
    </row>
    <row r="2937" spans="1:7">
      <c r="A2937" s="533"/>
      <c r="B2937" s="1787"/>
      <c r="C2937" s="1788"/>
      <c r="D2937" s="533"/>
      <c r="E2937" s="533"/>
      <c r="F2937" s="533"/>
      <c r="G2937" s="533"/>
    </row>
    <row r="2938" spans="1:7">
      <c r="A2938" s="533"/>
      <c r="B2938" s="1787"/>
      <c r="C2938" s="1788"/>
      <c r="D2938" s="533"/>
      <c r="E2938" s="533"/>
      <c r="F2938" s="533"/>
      <c r="G2938" s="533"/>
    </row>
    <row r="2939" spans="1:7">
      <c r="A2939" s="533"/>
      <c r="B2939" s="1787"/>
      <c r="C2939" s="1788"/>
      <c r="D2939" s="533"/>
      <c r="E2939" s="533"/>
      <c r="F2939" s="533"/>
      <c r="G2939" s="533"/>
    </row>
    <row r="2940" spans="1:7">
      <c r="A2940" s="533"/>
      <c r="B2940" s="1787"/>
      <c r="C2940" s="1788"/>
      <c r="D2940" s="533"/>
      <c r="E2940" s="533"/>
      <c r="F2940" s="533"/>
      <c r="G2940" s="533"/>
    </row>
    <row r="2941" spans="1:7">
      <c r="A2941" s="533"/>
      <c r="B2941" s="1787"/>
      <c r="C2941" s="1788"/>
      <c r="D2941" s="533"/>
      <c r="E2941" s="533"/>
      <c r="F2941" s="533"/>
      <c r="G2941" s="533"/>
    </row>
    <row r="2942" spans="1:7">
      <c r="A2942" s="533"/>
      <c r="B2942" s="1787"/>
      <c r="C2942" s="1788"/>
      <c r="D2942" s="533"/>
      <c r="E2942" s="533"/>
      <c r="F2942" s="533"/>
      <c r="G2942" s="533"/>
    </row>
    <row r="2943" spans="1:7">
      <c r="A2943" s="533"/>
      <c r="B2943" s="1787"/>
      <c r="C2943" s="1788"/>
      <c r="D2943" s="533"/>
      <c r="E2943" s="533"/>
      <c r="F2943" s="533"/>
      <c r="G2943" s="533"/>
    </row>
    <row r="2944" spans="1:7">
      <c r="A2944" s="533"/>
      <c r="B2944" s="1787"/>
      <c r="C2944" s="1788"/>
      <c r="D2944" s="533"/>
      <c r="E2944" s="533"/>
      <c r="F2944" s="533"/>
      <c r="G2944" s="533"/>
    </row>
    <row r="2945" spans="1:7">
      <c r="A2945" s="533"/>
      <c r="B2945" s="1787"/>
      <c r="C2945" s="1788"/>
      <c r="D2945" s="533"/>
      <c r="E2945" s="533"/>
      <c r="F2945" s="533"/>
      <c r="G2945" s="533"/>
    </row>
    <row r="2946" spans="1:7">
      <c r="A2946" s="533"/>
      <c r="B2946" s="1787"/>
      <c r="C2946" s="1788"/>
      <c r="D2946" s="533"/>
      <c r="E2946" s="533"/>
      <c r="F2946" s="533"/>
      <c r="G2946" s="533"/>
    </row>
    <row r="2947" spans="1:7">
      <c r="A2947" s="533"/>
      <c r="B2947" s="1787"/>
      <c r="C2947" s="1788"/>
      <c r="D2947" s="533"/>
      <c r="E2947" s="533"/>
      <c r="F2947" s="533"/>
      <c r="G2947" s="533"/>
    </row>
    <row r="2948" spans="1:7">
      <c r="A2948" s="533"/>
      <c r="B2948" s="1787"/>
      <c r="C2948" s="1788"/>
      <c r="D2948" s="533"/>
      <c r="E2948" s="533"/>
      <c r="F2948" s="533"/>
      <c r="G2948" s="533"/>
    </row>
    <row r="2949" spans="1:7">
      <c r="A2949" s="533"/>
      <c r="B2949" s="1787"/>
      <c r="C2949" s="1788"/>
      <c r="D2949" s="533"/>
      <c r="E2949" s="533"/>
      <c r="F2949" s="533"/>
      <c r="G2949" s="533"/>
    </row>
    <row r="2950" spans="1:7">
      <c r="A2950" s="533"/>
      <c r="B2950" s="1787"/>
      <c r="C2950" s="1788"/>
      <c r="D2950" s="533"/>
      <c r="E2950" s="533"/>
      <c r="F2950" s="533"/>
      <c r="G2950" s="533"/>
    </row>
    <row r="2951" spans="1:7">
      <c r="A2951" s="533"/>
      <c r="B2951" s="1787"/>
      <c r="C2951" s="1788"/>
      <c r="D2951" s="533"/>
      <c r="E2951" s="533"/>
      <c r="F2951" s="533"/>
      <c r="G2951" s="533"/>
    </row>
    <row r="2952" spans="1:7">
      <c r="A2952" s="533"/>
      <c r="B2952" s="1787"/>
      <c r="C2952" s="1788"/>
      <c r="D2952" s="533"/>
      <c r="E2952" s="533"/>
      <c r="F2952" s="533"/>
      <c r="G2952" s="533"/>
    </row>
    <row r="2953" spans="1:7">
      <c r="A2953" s="533"/>
      <c r="B2953" s="1787"/>
      <c r="C2953" s="1788"/>
      <c r="D2953" s="533"/>
      <c r="E2953" s="533"/>
      <c r="F2953" s="533"/>
      <c r="G2953" s="533"/>
    </row>
    <row r="2954" spans="1:7">
      <c r="A2954" s="533"/>
      <c r="B2954" s="1787"/>
      <c r="C2954" s="1788"/>
      <c r="D2954" s="533"/>
      <c r="E2954" s="533"/>
      <c r="F2954" s="533"/>
      <c r="G2954" s="533"/>
    </row>
    <row r="2955" spans="1:7">
      <c r="A2955" s="533"/>
      <c r="B2955" s="1787"/>
      <c r="C2955" s="1788"/>
      <c r="D2955" s="533"/>
      <c r="E2955" s="533"/>
      <c r="F2955" s="533"/>
      <c r="G2955" s="533"/>
    </row>
    <row r="2956" spans="1:7">
      <c r="A2956" s="533"/>
      <c r="B2956" s="1787"/>
      <c r="C2956" s="1788"/>
      <c r="D2956" s="533"/>
      <c r="E2956" s="533"/>
      <c r="F2956" s="533"/>
      <c r="G2956" s="533"/>
    </row>
    <row r="2957" spans="1:7">
      <c r="A2957" s="533"/>
      <c r="B2957" s="1787"/>
      <c r="C2957" s="1788"/>
      <c r="D2957" s="533"/>
      <c r="E2957" s="533"/>
      <c r="F2957" s="533"/>
      <c r="G2957" s="533"/>
    </row>
    <row r="2958" spans="1:7">
      <c r="A2958" s="533"/>
      <c r="B2958" s="1787"/>
      <c r="C2958" s="1788"/>
      <c r="D2958" s="533"/>
      <c r="E2958" s="533"/>
      <c r="F2958" s="533"/>
      <c r="G2958" s="533"/>
    </row>
    <row r="2959" spans="1:7">
      <c r="A2959" s="533"/>
      <c r="B2959" s="1787"/>
      <c r="C2959" s="1788"/>
      <c r="D2959" s="533"/>
      <c r="E2959" s="533"/>
      <c r="F2959" s="533"/>
      <c r="G2959" s="533"/>
    </row>
    <row r="2960" spans="1:7">
      <c r="A2960" s="533"/>
      <c r="B2960" s="1787"/>
      <c r="C2960" s="1788"/>
      <c r="D2960" s="533"/>
      <c r="E2960" s="533"/>
      <c r="F2960" s="533"/>
      <c r="G2960" s="533"/>
    </row>
    <row r="2961" spans="1:7">
      <c r="A2961" s="533"/>
      <c r="B2961" s="1787"/>
      <c r="C2961" s="1788"/>
      <c r="D2961" s="533"/>
      <c r="E2961" s="533"/>
      <c r="F2961" s="533"/>
      <c r="G2961" s="533"/>
    </row>
    <row r="2962" spans="1:7">
      <c r="A2962" s="533"/>
      <c r="B2962" s="1787"/>
      <c r="C2962" s="1788"/>
      <c r="D2962" s="533"/>
      <c r="E2962" s="533"/>
      <c r="F2962" s="533"/>
      <c r="G2962" s="533"/>
    </row>
    <row r="2963" spans="1:7">
      <c r="A2963" s="533"/>
      <c r="B2963" s="1787"/>
      <c r="C2963" s="1788"/>
      <c r="D2963" s="533"/>
      <c r="E2963" s="533"/>
      <c r="F2963" s="533"/>
      <c r="G2963" s="533"/>
    </row>
    <row r="2964" spans="1:7">
      <c r="A2964" s="533"/>
      <c r="B2964" s="1787"/>
      <c r="C2964" s="1788"/>
      <c r="D2964" s="533"/>
      <c r="E2964" s="533"/>
      <c r="F2964" s="533"/>
      <c r="G2964" s="533"/>
    </row>
    <row r="2965" spans="1:7">
      <c r="A2965" s="533"/>
      <c r="B2965" s="1787"/>
      <c r="C2965" s="1788"/>
      <c r="D2965" s="533"/>
      <c r="E2965" s="533"/>
      <c r="F2965" s="533"/>
      <c r="G2965" s="533"/>
    </row>
    <row r="2966" spans="1:7">
      <c r="A2966" s="533"/>
      <c r="B2966" s="1787"/>
      <c r="C2966" s="1788"/>
      <c r="D2966" s="533"/>
      <c r="E2966" s="533"/>
      <c r="F2966" s="533"/>
      <c r="G2966" s="533"/>
    </row>
    <row r="2967" spans="1:7">
      <c r="A2967" s="533"/>
      <c r="B2967" s="1787"/>
      <c r="C2967" s="1788"/>
      <c r="D2967" s="533"/>
      <c r="E2967" s="533"/>
      <c r="F2967" s="533"/>
      <c r="G2967" s="533"/>
    </row>
    <row r="2968" spans="1:7">
      <c r="A2968" s="533"/>
      <c r="B2968" s="1787"/>
      <c r="C2968" s="1788"/>
      <c r="D2968" s="533"/>
      <c r="E2968" s="533"/>
      <c r="F2968" s="533"/>
      <c r="G2968" s="533"/>
    </row>
    <row r="2969" spans="1:7">
      <c r="A2969" s="533"/>
      <c r="B2969" s="1787"/>
      <c r="C2969" s="1788"/>
      <c r="D2969" s="533"/>
      <c r="E2969" s="533"/>
      <c r="F2969" s="533"/>
      <c r="G2969" s="533"/>
    </row>
    <row r="2970" spans="1:7">
      <c r="A2970" s="533"/>
      <c r="B2970" s="1787"/>
      <c r="C2970" s="1788"/>
      <c r="D2970" s="533"/>
      <c r="E2970" s="533"/>
      <c r="F2970" s="533"/>
      <c r="G2970" s="533"/>
    </row>
    <row r="2971" spans="1:7">
      <c r="A2971" s="533"/>
      <c r="B2971" s="1787"/>
      <c r="C2971" s="1788"/>
      <c r="D2971" s="533"/>
      <c r="E2971" s="533"/>
      <c r="F2971" s="533"/>
      <c r="G2971" s="533"/>
    </row>
    <row r="2972" spans="1:7">
      <c r="A2972" s="533"/>
      <c r="B2972" s="1787"/>
      <c r="C2972" s="1788"/>
      <c r="D2972" s="533"/>
      <c r="E2972" s="533"/>
      <c r="F2972" s="533"/>
      <c r="G2972" s="533"/>
    </row>
    <row r="2973" spans="1:7">
      <c r="A2973" s="533"/>
      <c r="B2973" s="1787"/>
      <c r="C2973" s="1788"/>
      <c r="D2973" s="533"/>
      <c r="E2973" s="533"/>
      <c r="F2973" s="533"/>
      <c r="G2973" s="533"/>
    </row>
    <row r="2974" spans="1:7">
      <c r="A2974" s="533"/>
      <c r="B2974" s="1787"/>
      <c r="C2974" s="1788"/>
      <c r="D2974" s="533"/>
      <c r="E2974" s="533"/>
      <c r="F2974" s="533"/>
      <c r="G2974" s="533"/>
    </row>
    <row r="2975" spans="1:7">
      <c r="A2975" s="533"/>
      <c r="B2975" s="1787"/>
      <c r="C2975" s="1788"/>
      <c r="D2975" s="533"/>
      <c r="E2975" s="533"/>
      <c r="F2975" s="533"/>
      <c r="G2975" s="533"/>
    </row>
    <row r="2976" spans="1:7">
      <c r="A2976" s="533"/>
      <c r="B2976" s="1787"/>
      <c r="C2976" s="1788"/>
      <c r="D2976" s="533"/>
      <c r="E2976" s="533"/>
      <c r="F2976" s="533"/>
      <c r="G2976" s="533"/>
    </row>
    <row r="2977" spans="1:7">
      <c r="A2977" s="533"/>
      <c r="B2977" s="1787"/>
      <c r="C2977" s="1788"/>
      <c r="D2977" s="533"/>
      <c r="E2977" s="533"/>
      <c r="F2977" s="533"/>
      <c r="G2977" s="533"/>
    </row>
    <row r="2978" spans="1:7">
      <c r="A2978" s="533"/>
      <c r="B2978" s="1787"/>
      <c r="C2978" s="1788"/>
      <c r="D2978" s="533"/>
      <c r="E2978" s="533"/>
      <c r="F2978" s="533"/>
      <c r="G2978" s="533"/>
    </row>
    <row r="2979" spans="1:7">
      <c r="A2979" s="533"/>
      <c r="B2979" s="1787"/>
      <c r="C2979" s="1788"/>
      <c r="D2979" s="533"/>
      <c r="E2979" s="533"/>
      <c r="F2979" s="533"/>
      <c r="G2979" s="533"/>
    </row>
    <row r="2980" spans="1:7">
      <c r="A2980" s="533"/>
      <c r="B2980" s="1787"/>
      <c r="C2980" s="1788"/>
      <c r="D2980" s="533"/>
      <c r="E2980" s="533"/>
      <c r="F2980" s="533"/>
      <c r="G2980" s="533"/>
    </row>
    <row r="2981" spans="1:7">
      <c r="A2981" s="533"/>
      <c r="B2981" s="1787"/>
      <c r="C2981" s="1788"/>
      <c r="D2981" s="533"/>
      <c r="E2981" s="533"/>
      <c r="F2981" s="533"/>
      <c r="G2981" s="533"/>
    </row>
    <row r="2982" spans="1:7">
      <c r="A2982" s="533"/>
      <c r="B2982" s="1787"/>
      <c r="C2982" s="1788"/>
      <c r="D2982" s="533"/>
      <c r="E2982" s="533"/>
      <c r="F2982" s="533"/>
      <c r="G2982" s="533"/>
    </row>
    <row r="2983" spans="1:7">
      <c r="A2983" s="533"/>
      <c r="B2983" s="1787"/>
      <c r="C2983" s="1788"/>
      <c r="D2983" s="533"/>
      <c r="E2983" s="533"/>
      <c r="F2983" s="533"/>
      <c r="G2983" s="533"/>
    </row>
    <row r="2984" spans="1:7">
      <c r="A2984" s="533"/>
      <c r="B2984" s="1787"/>
      <c r="C2984" s="1788"/>
      <c r="D2984" s="533"/>
      <c r="E2984" s="533"/>
      <c r="F2984" s="533"/>
      <c r="G2984" s="533"/>
    </row>
    <row r="2985" spans="1:7">
      <c r="A2985" s="533"/>
      <c r="B2985" s="1787"/>
      <c r="C2985" s="1788"/>
      <c r="D2985" s="533"/>
      <c r="E2985" s="533"/>
      <c r="F2985" s="533"/>
      <c r="G2985" s="533"/>
    </row>
    <row r="2986" spans="1:7">
      <c r="A2986" s="533"/>
      <c r="B2986" s="1787"/>
      <c r="C2986" s="1788"/>
      <c r="D2986" s="533"/>
      <c r="E2986" s="533"/>
      <c r="F2986" s="533"/>
      <c r="G2986" s="533"/>
    </row>
    <row r="2987" spans="1:7">
      <c r="A2987" s="533"/>
      <c r="B2987" s="1787"/>
      <c r="C2987" s="1788"/>
      <c r="D2987" s="533"/>
      <c r="E2987" s="533"/>
      <c r="F2987" s="533"/>
      <c r="G2987" s="533"/>
    </row>
    <row r="2988" spans="1:7">
      <c r="A2988" s="533"/>
      <c r="B2988" s="1787"/>
      <c r="C2988" s="1788"/>
      <c r="D2988" s="533"/>
      <c r="E2988" s="533"/>
      <c r="F2988" s="533"/>
      <c r="G2988" s="533"/>
    </row>
    <row r="2989" spans="1:7">
      <c r="A2989" s="533"/>
      <c r="B2989" s="1787"/>
      <c r="C2989" s="1788"/>
      <c r="D2989" s="533"/>
      <c r="E2989" s="533"/>
      <c r="F2989" s="533"/>
      <c r="G2989" s="533"/>
    </row>
    <row r="2990" spans="1:7">
      <c r="A2990" s="533"/>
      <c r="B2990" s="1787"/>
      <c r="C2990" s="1788"/>
      <c r="D2990" s="533"/>
      <c r="E2990" s="533"/>
      <c r="F2990" s="533"/>
      <c r="G2990" s="533"/>
    </row>
    <row r="2991" spans="1:7">
      <c r="A2991" s="533"/>
      <c r="B2991" s="1787"/>
      <c r="C2991" s="1788"/>
      <c r="D2991" s="533"/>
      <c r="E2991" s="533"/>
      <c r="F2991" s="533"/>
      <c r="G2991" s="533"/>
    </row>
    <row r="2992" spans="1:7">
      <c r="A2992" s="533"/>
      <c r="B2992" s="1787"/>
      <c r="C2992" s="1788"/>
      <c r="D2992" s="533"/>
      <c r="E2992" s="533"/>
      <c r="F2992" s="533"/>
      <c r="G2992" s="533"/>
    </row>
    <row r="2993" spans="1:7">
      <c r="A2993" s="533"/>
      <c r="B2993" s="1787"/>
      <c r="C2993" s="1788"/>
      <c r="D2993" s="533"/>
      <c r="E2993" s="533"/>
      <c r="F2993" s="533"/>
      <c r="G2993" s="533"/>
    </row>
    <row r="2994" spans="1:7">
      <c r="A2994" s="533"/>
      <c r="B2994" s="1787"/>
      <c r="C2994" s="1788"/>
      <c r="D2994" s="533"/>
      <c r="E2994" s="533"/>
      <c r="F2994" s="533"/>
      <c r="G2994" s="533"/>
    </row>
    <row r="2995" spans="1:7">
      <c r="A2995" s="533"/>
      <c r="B2995" s="1787"/>
      <c r="C2995" s="1788"/>
      <c r="D2995" s="533"/>
      <c r="E2995" s="533"/>
      <c r="F2995" s="533"/>
      <c r="G2995" s="533"/>
    </row>
    <row r="2996" spans="1:7">
      <c r="A2996" s="533"/>
      <c r="B2996" s="1787"/>
      <c r="C2996" s="1788"/>
      <c r="D2996" s="533"/>
      <c r="E2996" s="533"/>
      <c r="F2996" s="533"/>
      <c r="G2996" s="533"/>
    </row>
    <row r="2997" spans="1:7">
      <c r="A2997" s="533"/>
      <c r="B2997" s="1787"/>
      <c r="C2997" s="1788"/>
      <c r="D2997" s="533"/>
      <c r="E2997" s="533"/>
      <c r="F2997" s="533"/>
      <c r="G2997" s="533"/>
    </row>
    <row r="2998" spans="1:7">
      <c r="A2998" s="533"/>
      <c r="B2998" s="1787"/>
      <c r="C2998" s="1788"/>
      <c r="D2998" s="533"/>
      <c r="E2998" s="533"/>
      <c r="F2998" s="533"/>
      <c r="G2998" s="533"/>
    </row>
    <row r="2999" spans="1:7">
      <c r="A2999" s="533"/>
      <c r="B2999" s="1787"/>
      <c r="C2999" s="1788"/>
      <c r="D2999" s="533"/>
      <c r="E2999" s="533"/>
      <c r="F2999" s="533"/>
      <c r="G2999" s="533"/>
    </row>
    <row r="3000" spans="1:7">
      <c r="A3000" s="533"/>
      <c r="B3000" s="1787"/>
      <c r="C3000" s="1788"/>
      <c r="D3000" s="533"/>
      <c r="E3000" s="533"/>
      <c r="F3000" s="533"/>
      <c r="G3000" s="533"/>
    </row>
    <row r="3001" spans="1:7">
      <c r="A3001" s="533"/>
      <c r="B3001" s="1787"/>
      <c r="C3001" s="1788"/>
      <c r="D3001" s="533"/>
      <c r="E3001" s="533"/>
      <c r="F3001" s="533"/>
      <c r="G3001" s="533"/>
    </row>
    <row r="3002" spans="1:7">
      <c r="A3002" s="533"/>
      <c r="B3002" s="1787"/>
      <c r="C3002" s="1788"/>
      <c r="D3002" s="533"/>
      <c r="E3002" s="533"/>
      <c r="F3002" s="533"/>
      <c r="G3002" s="533"/>
    </row>
    <row r="3003" spans="1:7">
      <c r="A3003" s="533"/>
      <c r="B3003" s="1787"/>
      <c r="C3003" s="1788"/>
      <c r="D3003" s="533"/>
      <c r="E3003" s="533"/>
      <c r="F3003" s="533"/>
      <c r="G3003" s="533"/>
    </row>
    <row r="3004" spans="1:7">
      <c r="A3004" s="533"/>
      <c r="B3004" s="1787"/>
      <c r="C3004" s="1788"/>
      <c r="D3004" s="533"/>
      <c r="E3004" s="533"/>
      <c r="F3004" s="533"/>
      <c r="G3004" s="533"/>
    </row>
    <row r="3005" spans="1:7">
      <c r="A3005" s="533"/>
      <c r="B3005" s="1787"/>
      <c r="C3005" s="1788"/>
      <c r="D3005" s="533"/>
      <c r="E3005" s="533"/>
      <c r="F3005" s="533"/>
      <c r="G3005" s="533"/>
    </row>
    <row r="3006" spans="1:7">
      <c r="A3006" s="533"/>
      <c r="B3006" s="1787"/>
      <c r="C3006" s="1788"/>
      <c r="D3006" s="533"/>
      <c r="E3006" s="533"/>
      <c r="F3006" s="533"/>
      <c r="G3006" s="533"/>
    </row>
    <row r="3007" spans="1:7">
      <c r="A3007" s="533"/>
      <c r="B3007" s="1787"/>
      <c r="C3007" s="1788"/>
      <c r="D3007" s="533"/>
      <c r="E3007" s="533"/>
      <c r="F3007" s="533"/>
      <c r="G3007" s="533"/>
    </row>
    <row r="3008" spans="1:7">
      <c r="A3008" s="533"/>
      <c r="B3008" s="1787"/>
      <c r="C3008" s="1788"/>
      <c r="D3008" s="533"/>
      <c r="E3008" s="533"/>
      <c r="F3008" s="533"/>
      <c r="G3008" s="533"/>
    </row>
    <row r="3009" spans="1:7">
      <c r="A3009" s="533"/>
      <c r="B3009" s="1787"/>
      <c r="C3009" s="1788"/>
      <c r="D3009" s="533"/>
      <c r="E3009" s="533"/>
      <c r="F3009" s="533"/>
      <c r="G3009" s="533"/>
    </row>
    <row r="3010" spans="1:7">
      <c r="A3010" s="533"/>
      <c r="B3010" s="1787"/>
      <c r="C3010" s="1788"/>
      <c r="D3010" s="533"/>
      <c r="E3010" s="533"/>
      <c r="F3010" s="533"/>
      <c r="G3010" s="533"/>
    </row>
    <row r="3011" spans="1:7">
      <c r="A3011" s="533"/>
      <c r="B3011" s="1787"/>
      <c r="C3011" s="1788"/>
      <c r="D3011" s="533"/>
      <c r="E3011" s="533"/>
      <c r="F3011" s="533"/>
      <c r="G3011" s="533"/>
    </row>
    <row r="3012" spans="1:7">
      <c r="A3012" s="533"/>
      <c r="B3012" s="1787"/>
      <c r="C3012" s="1788"/>
      <c r="D3012" s="533"/>
      <c r="E3012" s="533"/>
      <c r="F3012" s="533"/>
      <c r="G3012" s="533"/>
    </row>
    <row r="3013" spans="1:7">
      <c r="A3013" s="533"/>
      <c r="B3013" s="1787"/>
      <c r="C3013" s="1788"/>
      <c r="D3013" s="533"/>
      <c r="E3013" s="533"/>
      <c r="F3013" s="533"/>
      <c r="G3013" s="533"/>
    </row>
    <row r="3014" spans="1:7">
      <c r="A3014" s="533"/>
      <c r="B3014" s="1787"/>
      <c r="C3014" s="1788"/>
      <c r="D3014" s="533"/>
      <c r="E3014" s="533"/>
      <c r="F3014" s="533"/>
      <c r="G3014" s="533"/>
    </row>
    <row r="3015" spans="1:7">
      <c r="A3015" s="533"/>
      <c r="B3015" s="1787"/>
      <c r="C3015" s="1788"/>
      <c r="D3015" s="533"/>
      <c r="E3015" s="533"/>
      <c r="F3015" s="533"/>
      <c r="G3015" s="533"/>
    </row>
    <row r="3016" spans="1:7">
      <c r="A3016" s="533"/>
      <c r="B3016" s="1787"/>
      <c r="C3016" s="1788"/>
      <c r="D3016" s="533"/>
      <c r="E3016" s="533"/>
      <c r="F3016" s="533"/>
      <c r="G3016" s="533"/>
    </row>
    <row r="3017" spans="1:7">
      <c r="A3017" s="533"/>
      <c r="B3017" s="1787"/>
      <c r="C3017" s="1788"/>
      <c r="D3017" s="533"/>
      <c r="E3017" s="533"/>
      <c r="F3017" s="533"/>
      <c r="G3017" s="533"/>
    </row>
    <row r="3018" spans="1:7">
      <c r="A3018" s="533"/>
      <c r="B3018" s="1787"/>
      <c r="C3018" s="1788"/>
      <c r="D3018" s="533"/>
      <c r="E3018" s="533"/>
      <c r="F3018" s="533"/>
      <c r="G3018" s="533"/>
    </row>
    <row r="3019" spans="1:7">
      <c r="A3019" s="533"/>
      <c r="B3019" s="1787"/>
      <c r="C3019" s="1788"/>
      <c r="D3019" s="533"/>
      <c r="E3019" s="533"/>
      <c r="F3019" s="533"/>
      <c r="G3019" s="533"/>
    </row>
    <row r="3020" spans="1:7">
      <c r="A3020" s="533"/>
      <c r="B3020" s="1787"/>
      <c r="C3020" s="1788"/>
      <c r="D3020" s="533"/>
      <c r="E3020" s="533"/>
      <c r="F3020" s="533"/>
      <c r="G3020" s="533"/>
    </row>
    <row r="3021" spans="1:7">
      <c r="A3021" s="533"/>
      <c r="B3021" s="1787"/>
      <c r="C3021" s="1788"/>
      <c r="D3021" s="533"/>
      <c r="E3021" s="533"/>
      <c r="F3021" s="533"/>
      <c r="G3021" s="533"/>
    </row>
    <row r="3022" spans="1:7">
      <c r="A3022" s="533"/>
      <c r="B3022" s="1787"/>
      <c r="C3022" s="1788"/>
      <c r="D3022" s="533"/>
      <c r="E3022" s="533"/>
      <c r="F3022" s="533"/>
      <c r="G3022" s="533"/>
    </row>
    <row r="3023" spans="1:7">
      <c r="A3023" s="533"/>
      <c r="B3023" s="1787"/>
      <c r="C3023" s="1788"/>
      <c r="D3023" s="533"/>
      <c r="E3023" s="533"/>
      <c r="F3023" s="533"/>
      <c r="G3023" s="533"/>
    </row>
    <row r="3024" spans="1:7">
      <c r="A3024" s="533"/>
      <c r="B3024" s="1787"/>
      <c r="C3024" s="1788"/>
      <c r="D3024" s="533"/>
      <c r="E3024" s="533"/>
      <c r="F3024" s="533"/>
      <c r="G3024" s="533"/>
    </row>
    <row r="3025" spans="1:7">
      <c r="A3025" s="533"/>
      <c r="B3025" s="1787"/>
      <c r="C3025" s="1788"/>
      <c r="D3025" s="533"/>
      <c r="E3025" s="533"/>
      <c r="F3025" s="533"/>
      <c r="G3025" s="533"/>
    </row>
    <row r="3026" spans="1:7">
      <c r="A3026" s="533"/>
      <c r="B3026" s="1787"/>
      <c r="C3026" s="1788"/>
      <c r="D3026" s="533"/>
      <c r="E3026" s="533"/>
      <c r="F3026" s="533"/>
      <c r="G3026" s="533"/>
    </row>
    <row r="3027" spans="1:7">
      <c r="A3027" s="533"/>
      <c r="B3027" s="1787"/>
      <c r="C3027" s="1788"/>
      <c r="D3027" s="533"/>
      <c r="E3027" s="533"/>
      <c r="F3027" s="533"/>
      <c r="G3027" s="533"/>
    </row>
    <row r="3028" spans="1:7">
      <c r="A3028" s="533"/>
      <c r="B3028" s="1787"/>
      <c r="C3028" s="1788"/>
      <c r="D3028" s="533"/>
      <c r="E3028" s="533"/>
      <c r="F3028" s="533"/>
      <c r="G3028" s="533"/>
    </row>
    <row r="3029" spans="1:7">
      <c r="A3029" s="533"/>
      <c r="B3029" s="1787"/>
      <c r="C3029" s="1788"/>
      <c r="D3029" s="533"/>
      <c r="E3029" s="533"/>
      <c r="F3029" s="533"/>
      <c r="G3029" s="533"/>
    </row>
    <row r="3030" spans="1:7">
      <c r="A3030" s="533"/>
      <c r="B3030" s="1787"/>
      <c r="C3030" s="1788"/>
      <c r="D3030" s="533"/>
      <c r="E3030" s="533"/>
      <c r="F3030" s="533"/>
      <c r="G3030" s="533"/>
    </row>
    <row r="3031" spans="1:7">
      <c r="A3031" s="533"/>
      <c r="B3031" s="1787"/>
      <c r="C3031" s="1788"/>
      <c r="D3031" s="533"/>
      <c r="E3031" s="533"/>
      <c r="F3031" s="533"/>
      <c r="G3031" s="533"/>
    </row>
    <row r="3032" spans="1:7">
      <c r="A3032" s="533"/>
      <c r="B3032" s="1787"/>
      <c r="C3032" s="1788"/>
      <c r="D3032" s="533"/>
      <c r="E3032" s="533"/>
      <c r="F3032" s="533"/>
      <c r="G3032" s="533"/>
    </row>
    <row r="3033" spans="1:7">
      <c r="A3033" s="533"/>
      <c r="B3033" s="1787"/>
      <c r="C3033" s="1788"/>
      <c r="D3033" s="533"/>
      <c r="E3033" s="533"/>
      <c r="F3033" s="533"/>
      <c r="G3033" s="533"/>
    </row>
    <row r="3034" spans="1:7">
      <c r="A3034" s="533"/>
      <c r="B3034" s="1787"/>
      <c r="C3034" s="1788"/>
      <c r="D3034" s="533"/>
      <c r="E3034" s="533"/>
      <c r="F3034" s="533"/>
      <c r="G3034" s="533"/>
    </row>
    <row r="3035" spans="1:7">
      <c r="A3035" s="533"/>
      <c r="B3035" s="1787"/>
      <c r="C3035" s="1788"/>
      <c r="D3035" s="533"/>
      <c r="E3035" s="533"/>
      <c r="F3035" s="533"/>
      <c r="G3035" s="533"/>
    </row>
    <row r="3036" spans="1:7">
      <c r="A3036" s="533"/>
      <c r="B3036" s="1787"/>
      <c r="C3036" s="1788"/>
      <c r="D3036" s="533"/>
      <c r="E3036" s="533"/>
      <c r="F3036" s="533"/>
      <c r="G3036" s="533"/>
    </row>
    <row r="3037" spans="1:7">
      <c r="A3037" s="533"/>
      <c r="B3037" s="1787"/>
      <c r="C3037" s="1788"/>
      <c r="D3037" s="533"/>
      <c r="E3037" s="533"/>
      <c r="F3037" s="533"/>
      <c r="G3037" s="533"/>
    </row>
    <row r="3038" spans="1:7">
      <c r="A3038" s="533"/>
      <c r="B3038" s="1787"/>
      <c r="C3038" s="1788"/>
      <c r="D3038" s="533"/>
      <c r="E3038" s="533"/>
      <c r="F3038" s="533"/>
      <c r="G3038" s="533"/>
    </row>
    <row r="3039" spans="1:7">
      <c r="A3039" s="533"/>
      <c r="B3039" s="1787"/>
      <c r="C3039" s="1788"/>
      <c r="D3039" s="533"/>
      <c r="E3039" s="533"/>
      <c r="F3039" s="533"/>
      <c r="G3039" s="533"/>
    </row>
    <row r="3040" spans="1:7">
      <c r="A3040" s="533"/>
      <c r="B3040" s="1787"/>
      <c r="C3040" s="1788"/>
      <c r="D3040" s="533"/>
      <c r="E3040" s="533"/>
      <c r="F3040" s="533"/>
      <c r="G3040" s="533"/>
    </row>
    <row r="3041" spans="1:7">
      <c r="A3041" s="533"/>
      <c r="B3041" s="1787"/>
      <c r="C3041" s="1788"/>
      <c r="D3041" s="533"/>
      <c r="E3041" s="533"/>
      <c r="F3041" s="533"/>
      <c r="G3041" s="533"/>
    </row>
    <row r="3042" spans="1:7">
      <c r="A3042" s="533"/>
      <c r="B3042" s="1787"/>
      <c r="C3042" s="1788"/>
      <c r="D3042" s="533"/>
      <c r="E3042" s="533"/>
      <c r="F3042" s="533"/>
      <c r="G3042" s="533"/>
    </row>
    <row r="3043" spans="1:7">
      <c r="A3043" s="533"/>
      <c r="B3043" s="1787"/>
      <c r="C3043" s="1788"/>
      <c r="D3043" s="533"/>
      <c r="E3043" s="533"/>
      <c r="F3043" s="533"/>
      <c r="G3043" s="533"/>
    </row>
    <row r="3044" spans="1:7">
      <c r="A3044" s="533"/>
      <c r="B3044" s="1787"/>
      <c r="C3044" s="1788"/>
      <c r="D3044" s="533"/>
      <c r="E3044" s="533"/>
      <c r="F3044" s="533"/>
      <c r="G3044" s="533"/>
    </row>
    <row r="3045" spans="1:7">
      <c r="A3045" s="533"/>
      <c r="B3045" s="1787"/>
      <c r="C3045" s="1788"/>
      <c r="D3045" s="533"/>
      <c r="E3045" s="533"/>
      <c r="F3045" s="533"/>
      <c r="G3045" s="533"/>
    </row>
    <row r="3046" spans="1:7">
      <c r="A3046" s="533"/>
      <c r="B3046" s="1787"/>
      <c r="C3046" s="1788"/>
      <c r="D3046" s="533"/>
      <c r="E3046" s="533"/>
      <c r="F3046" s="533"/>
      <c r="G3046" s="533"/>
    </row>
    <row r="3047" spans="1:7">
      <c r="A3047" s="533"/>
      <c r="B3047" s="1787"/>
      <c r="C3047" s="1788"/>
      <c r="D3047" s="533"/>
      <c r="E3047" s="533"/>
      <c r="F3047" s="533"/>
      <c r="G3047" s="533"/>
    </row>
    <row r="3048" spans="1:7">
      <c r="A3048" s="533"/>
      <c r="B3048" s="1787"/>
      <c r="C3048" s="1788"/>
      <c r="D3048" s="533"/>
      <c r="E3048" s="533"/>
      <c r="F3048" s="533"/>
      <c r="G3048" s="533"/>
    </row>
    <row r="3049" spans="1:7">
      <c r="A3049" s="533"/>
      <c r="B3049" s="1787"/>
      <c r="C3049" s="1788"/>
      <c r="D3049" s="533"/>
      <c r="E3049" s="533"/>
      <c r="F3049" s="533"/>
      <c r="G3049" s="533"/>
    </row>
    <row r="3050" spans="1:7">
      <c r="A3050" s="533"/>
      <c r="B3050" s="1787"/>
      <c r="C3050" s="1788"/>
      <c r="D3050" s="533"/>
      <c r="E3050" s="533"/>
      <c r="F3050" s="533"/>
      <c r="G3050" s="533"/>
    </row>
    <row r="3051" spans="1:7">
      <c r="A3051" s="533"/>
      <c r="B3051" s="1787"/>
      <c r="C3051" s="1788"/>
      <c r="D3051" s="533"/>
      <c r="E3051" s="533"/>
      <c r="F3051" s="533"/>
      <c r="G3051" s="533"/>
    </row>
    <row r="3052" spans="1:7">
      <c r="A3052" s="533"/>
      <c r="B3052" s="1787"/>
      <c r="C3052" s="1788"/>
      <c r="D3052" s="533"/>
      <c r="E3052" s="533"/>
      <c r="F3052" s="533"/>
      <c r="G3052" s="533"/>
    </row>
    <row r="3053" spans="1:7">
      <c r="A3053" s="533"/>
      <c r="B3053" s="1787"/>
      <c r="C3053" s="1788"/>
      <c r="D3053" s="533"/>
      <c r="E3053" s="533"/>
      <c r="F3053" s="533"/>
      <c r="G3053" s="533"/>
    </row>
    <row r="3054" spans="1:7">
      <c r="A3054" s="533"/>
      <c r="B3054" s="1787"/>
      <c r="C3054" s="1788"/>
      <c r="D3054" s="533"/>
      <c r="E3054" s="533"/>
      <c r="F3054" s="533"/>
      <c r="G3054" s="533"/>
    </row>
    <row r="3055" spans="1:7">
      <c r="A3055" s="533"/>
      <c r="B3055" s="1787"/>
      <c r="C3055" s="1788"/>
      <c r="D3055" s="533"/>
      <c r="E3055" s="533"/>
      <c r="F3055" s="533"/>
      <c r="G3055" s="533"/>
    </row>
    <row r="3056" spans="1:7">
      <c r="A3056" s="533"/>
      <c r="B3056" s="1787"/>
      <c r="C3056" s="1788"/>
      <c r="D3056" s="533"/>
      <c r="E3056" s="533"/>
      <c r="F3056" s="533"/>
      <c r="G3056" s="533"/>
    </row>
    <row r="3057" spans="1:7">
      <c r="A3057" s="533"/>
      <c r="B3057" s="1787"/>
      <c r="C3057" s="1788"/>
      <c r="D3057" s="533"/>
      <c r="E3057" s="533"/>
      <c r="F3057" s="533"/>
      <c r="G3057" s="533"/>
    </row>
    <row r="3058" spans="1:7">
      <c r="A3058" s="533"/>
      <c r="B3058" s="1787"/>
      <c r="C3058" s="1788"/>
      <c r="D3058" s="533"/>
      <c r="E3058" s="533"/>
      <c r="F3058" s="533"/>
      <c r="G3058" s="533"/>
    </row>
    <row r="3059" spans="1:7">
      <c r="A3059" s="533"/>
      <c r="B3059" s="1787"/>
      <c r="C3059" s="1788"/>
      <c r="D3059" s="533"/>
      <c r="E3059" s="533"/>
      <c r="F3059" s="533"/>
      <c r="G3059" s="533"/>
    </row>
    <row r="3060" spans="1:7">
      <c r="A3060" s="533"/>
      <c r="B3060" s="1787"/>
      <c r="C3060" s="1788"/>
      <c r="D3060" s="533"/>
      <c r="E3060" s="533"/>
      <c r="F3060" s="533"/>
      <c r="G3060" s="533"/>
    </row>
    <row r="3061" spans="1:7">
      <c r="A3061" s="533"/>
      <c r="B3061" s="1787"/>
      <c r="C3061" s="1788"/>
      <c r="D3061" s="533"/>
      <c r="E3061" s="533"/>
      <c r="F3061" s="533"/>
      <c r="G3061" s="533"/>
    </row>
    <row r="3062" spans="1:7">
      <c r="A3062" s="533"/>
      <c r="B3062" s="1787"/>
      <c r="C3062" s="1788"/>
      <c r="D3062" s="533"/>
      <c r="E3062" s="533"/>
      <c r="F3062" s="533"/>
      <c r="G3062" s="533"/>
    </row>
    <row r="3063" spans="1:7">
      <c r="A3063" s="533"/>
      <c r="B3063" s="1787"/>
      <c r="C3063" s="1788"/>
      <c r="D3063" s="533"/>
      <c r="E3063" s="533"/>
      <c r="F3063" s="533"/>
      <c r="G3063" s="533"/>
    </row>
    <row r="3064" spans="1:7">
      <c r="A3064" s="533"/>
      <c r="B3064" s="1787"/>
      <c r="C3064" s="1788"/>
      <c r="D3064" s="533"/>
      <c r="E3064" s="533"/>
      <c r="F3064" s="533"/>
      <c r="G3064" s="533"/>
    </row>
    <row r="3065" spans="1:7">
      <c r="A3065" s="533"/>
      <c r="B3065" s="1787"/>
      <c r="C3065" s="1788"/>
      <c r="D3065" s="533"/>
      <c r="E3065" s="533"/>
      <c r="F3065" s="533"/>
      <c r="G3065" s="533"/>
    </row>
    <row r="3066" spans="1:7">
      <c r="A3066" s="533"/>
      <c r="B3066" s="1787"/>
      <c r="C3066" s="1788"/>
      <c r="D3066" s="533"/>
      <c r="E3066" s="533"/>
      <c r="F3066" s="533"/>
      <c r="G3066" s="533"/>
    </row>
    <row r="3067" spans="1:7">
      <c r="A3067" s="533"/>
      <c r="B3067" s="1787"/>
      <c r="C3067" s="1788"/>
      <c r="D3067" s="533"/>
      <c r="E3067" s="533"/>
      <c r="F3067" s="533"/>
      <c r="G3067" s="533"/>
    </row>
    <row r="3068" spans="1:7">
      <c r="A3068" s="533"/>
      <c r="B3068" s="1787"/>
      <c r="C3068" s="1788"/>
      <c r="D3068" s="533"/>
      <c r="E3068" s="533"/>
      <c r="F3068" s="533"/>
      <c r="G3068" s="533"/>
    </row>
    <row r="3069" spans="1:7">
      <c r="A3069" s="533"/>
      <c r="B3069" s="1787"/>
      <c r="C3069" s="1788"/>
      <c r="D3069" s="533"/>
      <c r="E3069" s="533"/>
      <c r="F3069" s="533"/>
      <c r="G3069" s="533"/>
    </row>
    <row r="3070" spans="1:7">
      <c r="A3070" s="533"/>
      <c r="B3070" s="1787"/>
      <c r="C3070" s="1788"/>
      <c r="D3070" s="533"/>
      <c r="E3070" s="533"/>
      <c r="F3070" s="533"/>
      <c r="G3070" s="533"/>
    </row>
    <row r="3071" spans="1:7">
      <c r="A3071" s="533"/>
      <c r="B3071" s="1787"/>
      <c r="C3071" s="1788"/>
      <c r="D3071" s="533"/>
      <c r="E3071" s="533"/>
      <c r="F3071" s="533"/>
      <c r="G3071" s="533"/>
    </row>
    <row r="3072" spans="1:7">
      <c r="A3072" s="533"/>
      <c r="B3072" s="1787"/>
      <c r="C3072" s="1788"/>
      <c r="D3072" s="533"/>
      <c r="E3072" s="533"/>
      <c r="F3072" s="533"/>
      <c r="G3072" s="533"/>
    </row>
    <row r="3073" spans="1:7">
      <c r="A3073" s="533"/>
      <c r="B3073" s="1787"/>
      <c r="C3073" s="1788"/>
      <c r="D3073" s="533"/>
      <c r="E3073" s="533"/>
      <c r="F3073" s="533"/>
      <c r="G3073" s="533"/>
    </row>
    <row r="3074" spans="1:7">
      <c r="A3074" s="533"/>
      <c r="B3074" s="1787"/>
      <c r="C3074" s="1788"/>
      <c r="D3074" s="533"/>
      <c r="E3074" s="533"/>
      <c r="F3074" s="533"/>
      <c r="G3074" s="533"/>
    </row>
    <row r="3075" spans="1:7">
      <c r="A3075" s="533"/>
      <c r="B3075" s="1787"/>
      <c r="C3075" s="1788"/>
      <c r="D3075" s="533"/>
      <c r="E3075" s="533"/>
      <c r="F3075" s="533"/>
      <c r="G3075" s="533"/>
    </row>
    <row r="3076" spans="1:7">
      <c r="A3076" s="533"/>
      <c r="B3076" s="1787"/>
      <c r="C3076" s="1788"/>
      <c r="D3076" s="533"/>
      <c r="E3076" s="533"/>
      <c r="F3076" s="533"/>
      <c r="G3076" s="533"/>
    </row>
    <row r="3077" spans="1:7">
      <c r="A3077" s="533"/>
      <c r="B3077" s="1787"/>
      <c r="C3077" s="1788"/>
      <c r="D3077" s="533"/>
      <c r="E3077" s="533"/>
      <c r="F3077" s="533"/>
      <c r="G3077" s="533"/>
    </row>
    <row r="3078" spans="1:7">
      <c r="A3078" s="533"/>
      <c r="B3078" s="1787"/>
      <c r="C3078" s="1788"/>
      <c r="D3078" s="533"/>
      <c r="E3078" s="533"/>
      <c r="F3078" s="533"/>
      <c r="G3078" s="533"/>
    </row>
    <row r="3079" spans="1:7">
      <c r="A3079" s="533"/>
      <c r="B3079" s="1787"/>
      <c r="C3079" s="1788"/>
      <c r="D3079" s="533"/>
      <c r="E3079" s="533"/>
      <c r="F3079" s="533"/>
      <c r="G3079" s="533"/>
    </row>
    <row r="3080" spans="1:7">
      <c r="A3080" s="533"/>
      <c r="B3080" s="1787"/>
      <c r="C3080" s="1788"/>
      <c r="D3080" s="533"/>
      <c r="E3080" s="533"/>
      <c r="F3080" s="533"/>
      <c r="G3080" s="533"/>
    </row>
    <row r="3081" spans="1:7">
      <c r="A3081" s="533"/>
      <c r="B3081" s="1787"/>
      <c r="C3081" s="1788"/>
      <c r="D3081" s="533"/>
      <c r="E3081" s="533"/>
      <c r="F3081" s="533"/>
      <c r="G3081" s="533"/>
    </row>
    <row r="3082" spans="1:7">
      <c r="A3082" s="533"/>
      <c r="B3082" s="1787"/>
      <c r="C3082" s="1788"/>
      <c r="D3082" s="533"/>
      <c r="E3082" s="533"/>
      <c r="F3082" s="533"/>
      <c r="G3082" s="533"/>
    </row>
    <row r="3083" spans="1:7">
      <c r="A3083" s="533"/>
      <c r="B3083" s="1787"/>
      <c r="C3083" s="1788"/>
      <c r="D3083" s="533"/>
      <c r="E3083" s="533"/>
      <c r="F3083" s="533"/>
      <c r="G3083" s="533"/>
    </row>
    <row r="3084" spans="1:7">
      <c r="A3084" s="533"/>
      <c r="B3084" s="1787"/>
      <c r="C3084" s="1788"/>
      <c r="D3084" s="533"/>
      <c r="E3084" s="533"/>
      <c r="F3084" s="533"/>
      <c r="G3084" s="533"/>
    </row>
    <row r="3085" spans="1:7">
      <c r="A3085" s="533"/>
      <c r="B3085" s="1787"/>
      <c r="C3085" s="1788"/>
      <c r="D3085" s="533"/>
      <c r="E3085" s="533"/>
      <c r="F3085" s="533"/>
      <c r="G3085" s="533"/>
    </row>
    <row r="3086" spans="1:7">
      <c r="A3086" s="533"/>
      <c r="B3086" s="1787"/>
      <c r="C3086" s="1788"/>
      <c r="D3086" s="533"/>
      <c r="E3086" s="533"/>
      <c r="F3086" s="533"/>
      <c r="G3086" s="533"/>
    </row>
    <row r="3087" spans="1:7">
      <c r="A3087" s="533"/>
      <c r="B3087" s="1787"/>
      <c r="C3087" s="1788"/>
      <c r="D3087" s="533"/>
      <c r="E3087" s="533"/>
      <c r="F3087" s="533"/>
      <c r="G3087" s="533"/>
    </row>
    <row r="3088" spans="1:7">
      <c r="A3088" s="533"/>
      <c r="B3088" s="1787"/>
      <c r="C3088" s="1788"/>
      <c r="D3088" s="533"/>
      <c r="E3088" s="533"/>
      <c r="F3088" s="533"/>
      <c r="G3088" s="533"/>
    </row>
    <row r="3089" spans="1:7">
      <c r="A3089" s="533"/>
      <c r="B3089" s="1787"/>
      <c r="C3089" s="1788"/>
      <c r="D3089" s="533"/>
      <c r="E3089" s="533"/>
      <c r="F3089" s="533"/>
      <c r="G3089" s="533"/>
    </row>
    <row r="3090" spans="1:7">
      <c r="A3090" s="533"/>
      <c r="B3090" s="1787"/>
      <c r="C3090" s="1788"/>
      <c r="D3090" s="533"/>
      <c r="E3090" s="533"/>
      <c r="F3090" s="533"/>
      <c r="G3090" s="533"/>
    </row>
    <row r="3091" spans="1:7">
      <c r="A3091" s="533"/>
      <c r="B3091" s="1787"/>
      <c r="C3091" s="1788"/>
      <c r="D3091" s="533"/>
      <c r="E3091" s="533"/>
      <c r="F3091" s="533"/>
      <c r="G3091" s="533"/>
    </row>
    <row r="3092" spans="1:7">
      <c r="A3092" s="533"/>
      <c r="B3092" s="1787"/>
      <c r="C3092" s="1788"/>
      <c r="D3092" s="533"/>
      <c r="E3092" s="533"/>
      <c r="F3092" s="533"/>
      <c r="G3092" s="533"/>
    </row>
    <row r="3093" spans="1:7">
      <c r="A3093" s="533"/>
      <c r="B3093" s="1787"/>
      <c r="C3093" s="1788"/>
      <c r="D3093" s="533"/>
      <c r="E3093" s="533"/>
      <c r="F3093" s="533"/>
      <c r="G3093" s="533"/>
    </row>
    <row r="3094" spans="1:7">
      <c r="A3094" s="533"/>
      <c r="B3094" s="1787"/>
      <c r="C3094" s="1788"/>
      <c r="D3094" s="533"/>
      <c r="E3094" s="533"/>
      <c r="F3094" s="533"/>
      <c r="G3094" s="533"/>
    </row>
    <row r="3095" spans="1:7">
      <c r="A3095" s="533"/>
      <c r="B3095" s="1787"/>
      <c r="C3095" s="1788"/>
      <c r="D3095" s="533"/>
      <c r="E3095" s="533"/>
      <c r="F3095" s="533"/>
      <c r="G3095" s="533"/>
    </row>
    <row r="3096" spans="1:7">
      <c r="A3096" s="533"/>
      <c r="B3096" s="1787"/>
      <c r="C3096" s="1788"/>
      <c r="D3096" s="533"/>
      <c r="E3096" s="533"/>
      <c r="F3096" s="533"/>
      <c r="G3096" s="533"/>
    </row>
    <row r="3097" spans="1:7">
      <c r="A3097" s="533"/>
      <c r="B3097" s="1787"/>
      <c r="C3097" s="1788"/>
      <c r="D3097" s="533"/>
      <c r="E3097" s="533"/>
      <c r="F3097" s="533"/>
      <c r="G3097" s="533"/>
    </row>
    <row r="3098" spans="1:7">
      <c r="A3098" s="533"/>
      <c r="B3098" s="1787"/>
      <c r="C3098" s="1788"/>
      <c r="D3098" s="533"/>
      <c r="E3098" s="533"/>
      <c r="F3098" s="533"/>
      <c r="G3098" s="533"/>
    </row>
    <row r="3099" spans="1:7">
      <c r="A3099" s="533"/>
      <c r="B3099" s="1787"/>
      <c r="C3099" s="1788"/>
      <c r="D3099" s="533"/>
      <c r="E3099" s="533"/>
      <c r="F3099" s="533"/>
      <c r="G3099" s="533"/>
    </row>
    <row r="3100" spans="1:7">
      <c r="A3100" s="533"/>
      <c r="B3100" s="1787"/>
      <c r="C3100" s="1788"/>
      <c r="D3100" s="533"/>
      <c r="E3100" s="533"/>
      <c r="F3100" s="533"/>
      <c r="G3100" s="533"/>
    </row>
    <row r="3101" spans="1:7">
      <c r="A3101" s="533"/>
      <c r="B3101" s="1787"/>
      <c r="C3101" s="1788"/>
      <c r="D3101" s="533"/>
      <c r="E3101" s="533"/>
      <c r="F3101" s="533"/>
      <c r="G3101" s="533"/>
    </row>
    <row r="3102" spans="1:7">
      <c r="A3102" s="533"/>
      <c r="B3102" s="1787"/>
      <c r="C3102" s="1788"/>
      <c r="D3102" s="533"/>
      <c r="E3102" s="533"/>
      <c r="F3102" s="533"/>
      <c r="G3102" s="533"/>
    </row>
    <row r="3103" spans="1:7">
      <c r="A3103" s="533"/>
      <c r="B3103" s="1787"/>
      <c r="C3103" s="1788"/>
      <c r="D3103" s="533"/>
      <c r="E3103" s="533"/>
      <c r="F3103" s="533"/>
      <c r="G3103" s="533"/>
    </row>
    <row r="3104" spans="1:7">
      <c r="A3104" s="533"/>
      <c r="B3104" s="1787"/>
      <c r="C3104" s="1788"/>
      <c r="D3104" s="533"/>
      <c r="E3104" s="533"/>
      <c r="F3104" s="533"/>
      <c r="G3104" s="533"/>
    </row>
    <row r="3105" spans="1:7">
      <c r="A3105" s="533"/>
      <c r="B3105" s="1787"/>
      <c r="C3105" s="1788"/>
      <c r="D3105" s="533"/>
      <c r="E3105" s="533"/>
      <c r="F3105" s="533"/>
      <c r="G3105" s="533"/>
    </row>
    <row r="3106" spans="1:7">
      <c r="A3106" s="533"/>
      <c r="B3106" s="1787"/>
      <c r="C3106" s="1788"/>
      <c r="D3106" s="533"/>
      <c r="E3106" s="533"/>
      <c r="F3106" s="533"/>
      <c r="G3106" s="533"/>
    </row>
    <row r="3107" spans="1:7">
      <c r="A3107" s="533"/>
      <c r="B3107" s="1787"/>
      <c r="C3107" s="1788"/>
      <c r="D3107" s="533"/>
      <c r="E3107" s="533"/>
      <c r="F3107" s="533"/>
      <c r="G3107" s="533"/>
    </row>
    <row r="3108" spans="1:7">
      <c r="A3108" s="533"/>
      <c r="B3108" s="1787"/>
      <c r="C3108" s="1788"/>
      <c r="D3108" s="533"/>
      <c r="E3108" s="533"/>
      <c r="F3108" s="533"/>
      <c r="G3108" s="533"/>
    </row>
    <row r="3109" spans="1:7">
      <c r="A3109" s="533"/>
      <c r="B3109" s="1787"/>
      <c r="C3109" s="1788"/>
      <c r="D3109" s="533"/>
      <c r="E3109" s="533"/>
      <c r="F3109" s="533"/>
      <c r="G3109" s="533"/>
    </row>
    <row r="3110" spans="1:7">
      <c r="A3110" s="533"/>
      <c r="B3110" s="1787"/>
      <c r="C3110" s="1788"/>
      <c r="D3110" s="533"/>
      <c r="E3110" s="533"/>
      <c r="F3110" s="533"/>
      <c r="G3110" s="533"/>
    </row>
    <row r="3111" spans="1:7">
      <c r="A3111" s="533"/>
      <c r="B3111" s="1787"/>
      <c r="C3111" s="1788"/>
      <c r="D3111" s="533"/>
      <c r="E3111" s="533"/>
      <c r="F3111" s="533"/>
      <c r="G3111" s="533"/>
    </row>
    <row r="3112" spans="1:7">
      <c r="A3112" s="533"/>
      <c r="B3112" s="1787"/>
      <c r="C3112" s="1788"/>
      <c r="D3112" s="533"/>
      <c r="E3112" s="533"/>
      <c r="F3112" s="533"/>
      <c r="G3112" s="533"/>
    </row>
    <row r="3113" spans="1:7">
      <c r="A3113" s="533"/>
      <c r="B3113" s="1787"/>
      <c r="C3113" s="1788"/>
      <c r="D3113" s="533"/>
      <c r="E3113" s="533"/>
      <c r="F3113" s="533"/>
      <c r="G3113" s="533"/>
    </row>
    <row r="3114" spans="1:7">
      <c r="A3114" s="533"/>
      <c r="B3114" s="1787"/>
      <c r="C3114" s="1788"/>
      <c r="D3114" s="533"/>
      <c r="E3114" s="533"/>
      <c r="F3114" s="533"/>
      <c r="G3114" s="533"/>
    </row>
    <row r="3115" spans="1:7">
      <c r="A3115" s="533"/>
      <c r="B3115" s="1787"/>
      <c r="C3115" s="1788"/>
      <c r="D3115" s="533"/>
      <c r="E3115" s="533"/>
      <c r="F3115" s="533"/>
      <c r="G3115" s="533"/>
    </row>
    <row r="3116" spans="1:7">
      <c r="A3116" s="533"/>
      <c r="B3116" s="1787"/>
      <c r="C3116" s="1788"/>
      <c r="D3116" s="533"/>
      <c r="E3116" s="533"/>
      <c r="F3116" s="533"/>
      <c r="G3116" s="533"/>
    </row>
    <row r="3117" spans="1:7">
      <c r="A3117" s="533"/>
      <c r="B3117" s="1787"/>
      <c r="C3117" s="1788"/>
      <c r="D3117" s="533"/>
      <c r="E3117" s="533"/>
      <c r="F3117" s="533"/>
      <c r="G3117" s="533"/>
    </row>
    <row r="3118" spans="1:7">
      <c r="A3118" s="533"/>
      <c r="B3118" s="1787"/>
      <c r="C3118" s="1788"/>
      <c r="D3118" s="533"/>
      <c r="E3118" s="533"/>
      <c r="F3118" s="533"/>
      <c r="G3118" s="533"/>
    </row>
    <row r="3119" spans="1:7">
      <c r="A3119" s="533"/>
      <c r="B3119" s="1787"/>
      <c r="C3119" s="1788"/>
      <c r="D3119" s="533"/>
      <c r="E3119" s="533"/>
      <c r="F3119" s="533"/>
      <c r="G3119" s="533"/>
    </row>
    <row r="3120" spans="1:7">
      <c r="A3120" s="533"/>
      <c r="B3120" s="1787"/>
      <c r="C3120" s="1788"/>
      <c r="D3120" s="533"/>
      <c r="E3120" s="533"/>
      <c r="F3120" s="533"/>
      <c r="G3120" s="533"/>
    </row>
    <row r="3121" spans="1:7">
      <c r="A3121" s="533"/>
      <c r="B3121" s="1787"/>
      <c r="C3121" s="1788"/>
      <c r="D3121" s="533"/>
      <c r="E3121" s="533"/>
      <c r="F3121" s="533"/>
      <c r="G3121" s="533"/>
    </row>
    <row r="3122" spans="1:7">
      <c r="A3122" s="533"/>
      <c r="B3122" s="1787"/>
      <c r="C3122" s="1788"/>
      <c r="D3122" s="533"/>
      <c r="E3122" s="533"/>
      <c r="F3122" s="533"/>
      <c r="G3122" s="533"/>
    </row>
    <row r="3123" spans="1:7">
      <c r="A3123" s="533"/>
      <c r="B3123" s="1787"/>
      <c r="C3123" s="1788"/>
      <c r="D3123" s="533"/>
      <c r="E3123" s="533"/>
      <c r="F3123" s="533"/>
      <c r="G3123" s="533"/>
    </row>
    <row r="3124" spans="1:7">
      <c r="A3124" s="533"/>
      <c r="B3124" s="1787"/>
      <c r="C3124" s="1788"/>
      <c r="D3124" s="533"/>
      <c r="E3124" s="533"/>
      <c r="F3124" s="533"/>
      <c r="G3124" s="533"/>
    </row>
    <row r="3125" spans="1:7">
      <c r="A3125" s="533"/>
      <c r="B3125" s="1787"/>
      <c r="C3125" s="1788"/>
      <c r="D3125" s="533"/>
      <c r="E3125" s="533"/>
      <c r="F3125" s="533"/>
      <c r="G3125" s="533"/>
    </row>
    <row r="3126" spans="1:7">
      <c r="A3126" s="533"/>
      <c r="B3126" s="1787"/>
      <c r="C3126" s="1788"/>
      <c r="D3126" s="533"/>
      <c r="E3126" s="533"/>
      <c r="F3126" s="533"/>
      <c r="G3126" s="533"/>
    </row>
    <row r="3127" spans="1:7">
      <c r="A3127" s="533"/>
      <c r="B3127" s="1787"/>
      <c r="C3127" s="1788"/>
      <c r="D3127" s="533"/>
      <c r="E3127" s="533"/>
      <c r="F3127" s="533"/>
      <c r="G3127" s="533"/>
    </row>
    <row r="3128" spans="1:7">
      <c r="A3128" s="533"/>
      <c r="B3128" s="1787"/>
      <c r="C3128" s="1788"/>
      <c r="D3128" s="533"/>
      <c r="E3128" s="533"/>
      <c r="F3128" s="533"/>
      <c r="G3128" s="533"/>
    </row>
    <row r="3129" spans="1:7">
      <c r="A3129" s="533"/>
      <c r="B3129" s="1787"/>
      <c r="C3129" s="1788"/>
      <c r="D3129" s="533"/>
      <c r="E3129" s="533"/>
      <c r="F3129" s="533"/>
      <c r="G3129" s="533"/>
    </row>
    <row r="3130" spans="1:7">
      <c r="A3130" s="533"/>
      <c r="B3130" s="1787"/>
      <c r="C3130" s="1788"/>
      <c r="D3130" s="533"/>
      <c r="E3130" s="533"/>
      <c r="F3130" s="533"/>
      <c r="G3130" s="533"/>
    </row>
    <row r="3131" spans="1:7">
      <c r="A3131" s="533"/>
      <c r="B3131" s="1787"/>
      <c r="C3131" s="1788"/>
      <c r="D3131" s="533"/>
      <c r="E3131" s="533"/>
      <c r="F3131" s="533"/>
      <c r="G3131" s="533"/>
    </row>
    <row r="3132" spans="1:7">
      <c r="A3132" s="533"/>
      <c r="B3132" s="1787"/>
      <c r="C3132" s="1788"/>
      <c r="D3132" s="533"/>
      <c r="E3132" s="533"/>
      <c r="F3132" s="533"/>
      <c r="G3132" s="533"/>
    </row>
    <row r="3133" spans="1:7">
      <c r="A3133" s="533"/>
      <c r="B3133" s="1787"/>
      <c r="C3133" s="1788"/>
      <c r="D3133" s="533"/>
      <c r="E3133" s="533"/>
      <c r="F3133" s="533"/>
      <c r="G3133" s="533"/>
    </row>
    <row r="3134" spans="1:7">
      <c r="A3134" s="533"/>
      <c r="B3134" s="1787"/>
      <c r="C3134" s="1788"/>
      <c r="D3134" s="533"/>
      <c r="E3134" s="533"/>
      <c r="F3134" s="533"/>
      <c r="G3134" s="533"/>
    </row>
    <row r="3135" spans="1:7">
      <c r="A3135" s="533"/>
      <c r="B3135" s="1787"/>
      <c r="C3135" s="1788"/>
      <c r="D3135" s="533"/>
      <c r="E3135" s="533"/>
      <c r="F3135" s="533"/>
      <c r="G3135" s="533"/>
    </row>
    <row r="3136" spans="1:7">
      <c r="A3136" s="533"/>
      <c r="B3136" s="1787"/>
      <c r="C3136" s="1788"/>
      <c r="D3136" s="533"/>
      <c r="E3136" s="533"/>
      <c r="F3136" s="533"/>
      <c r="G3136" s="533"/>
    </row>
    <row r="3137" spans="1:7">
      <c r="A3137" s="533"/>
      <c r="B3137" s="1787"/>
      <c r="C3137" s="1788"/>
      <c r="D3137" s="533"/>
      <c r="E3137" s="533"/>
      <c r="F3137" s="533"/>
      <c r="G3137" s="533"/>
    </row>
    <row r="3138" spans="1:7">
      <c r="A3138" s="533"/>
      <c r="B3138" s="1787"/>
      <c r="C3138" s="1788"/>
      <c r="D3138" s="533"/>
      <c r="E3138" s="533"/>
      <c r="F3138" s="533"/>
      <c r="G3138" s="533"/>
    </row>
    <row r="3139" spans="1:7">
      <c r="A3139" s="533"/>
      <c r="B3139" s="1787"/>
      <c r="C3139" s="1788"/>
      <c r="D3139" s="533"/>
      <c r="E3139" s="533"/>
      <c r="F3139" s="533"/>
      <c r="G3139" s="533"/>
    </row>
    <row r="3140" spans="1:7">
      <c r="A3140" s="533"/>
      <c r="B3140" s="1787"/>
      <c r="C3140" s="1788"/>
      <c r="D3140" s="533"/>
      <c r="E3140" s="533"/>
      <c r="F3140" s="533"/>
      <c r="G3140" s="533"/>
    </row>
    <row r="3141" spans="1:7">
      <c r="A3141" s="533"/>
      <c r="B3141" s="1787"/>
      <c r="C3141" s="1788"/>
      <c r="D3141" s="533"/>
      <c r="E3141" s="533"/>
      <c r="F3141" s="533"/>
      <c r="G3141" s="533"/>
    </row>
    <row r="3142" spans="1:7">
      <c r="A3142" s="533"/>
      <c r="B3142" s="1787"/>
      <c r="C3142" s="1788"/>
      <c r="D3142" s="533"/>
      <c r="E3142" s="533"/>
      <c r="F3142" s="533"/>
      <c r="G3142" s="533"/>
    </row>
    <row r="3143" spans="1:7">
      <c r="A3143" s="533"/>
      <c r="B3143" s="1787"/>
      <c r="C3143" s="1788"/>
      <c r="D3143" s="533"/>
      <c r="E3143" s="533"/>
      <c r="F3143" s="533"/>
      <c r="G3143" s="533"/>
    </row>
    <row r="3144" spans="1:7">
      <c r="A3144" s="533"/>
      <c r="B3144" s="1787"/>
      <c r="C3144" s="1788"/>
      <c r="D3144" s="533"/>
      <c r="E3144" s="533"/>
      <c r="F3144" s="533"/>
      <c r="G3144" s="533"/>
    </row>
    <row r="3145" spans="1:7">
      <c r="A3145" s="533"/>
      <c r="B3145" s="1787"/>
      <c r="C3145" s="1788"/>
      <c r="D3145" s="533"/>
      <c r="E3145" s="533"/>
      <c r="F3145" s="533"/>
      <c r="G3145" s="533"/>
    </row>
    <row r="3146" spans="1:7">
      <c r="A3146" s="533"/>
      <c r="B3146" s="1787"/>
      <c r="C3146" s="1788"/>
      <c r="D3146" s="533"/>
      <c r="E3146" s="533"/>
      <c r="F3146" s="533"/>
      <c r="G3146" s="533"/>
    </row>
    <row r="3147" spans="1:7">
      <c r="A3147" s="533"/>
      <c r="B3147" s="1787"/>
      <c r="C3147" s="1788"/>
      <c r="D3147" s="533"/>
      <c r="E3147" s="533"/>
      <c r="F3147" s="533"/>
      <c r="G3147" s="533"/>
    </row>
    <row r="3148" spans="1:7">
      <c r="A3148" s="533"/>
      <c r="B3148" s="1787"/>
      <c r="C3148" s="1788"/>
      <c r="D3148" s="533"/>
      <c r="E3148" s="533"/>
      <c r="F3148" s="533"/>
      <c r="G3148" s="533"/>
    </row>
    <row r="3149" spans="1:7">
      <c r="A3149" s="533"/>
      <c r="B3149" s="1787"/>
      <c r="C3149" s="1788"/>
      <c r="D3149" s="533"/>
      <c r="E3149" s="533"/>
      <c r="F3149" s="533"/>
      <c r="G3149" s="533"/>
    </row>
    <row r="3150" spans="1:7">
      <c r="A3150" s="533"/>
      <c r="B3150" s="1787"/>
      <c r="C3150" s="1788"/>
      <c r="D3150" s="533"/>
      <c r="E3150" s="533"/>
      <c r="F3150" s="533"/>
      <c r="G3150" s="533"/>
    </row>
    <row r="3151" spans="1:7">
      <c r="A3151" s="533"/>
      <c r="B3151" s="1787"/>
      <c r="C3151" s="1788"/>
      <c r="D3151" s="533"/>
      <c r="E3151" s="533"/>
      <c r="F3151" s="533"/>
      <c r="G3151" s="533"/>
    </row>
    <row r="3152" spans="1:7">
      <c r="A3152" s="533"/>
      <c r="B3152" s="1787"/>
      <c r="C3152" s="1788"/>
      <c r="D3152" s="533"/>
      <c r="E3152" s="533"/>
      <c r="F3152" s="533"/>
      <c r="G3152" s="533"/>
    </row>
    <row r="3153" spans="1:7">
      <c r="A3153" s="533"/>
      <c r="B3153" s="1787"/>
      <c r="C3153" s="1788"/>
      <c r="D3153" s="533"/>
      <c r="E3153" s="533"/>
      <c r="F3153" s="533"/>
      <c r="G3153" s="533"/>
    </row>
    <row r="3154" spans="1:7">
      <c r="A3154" s="533"/>
      <c r="B3154" s="1787"/>
      <c r="C3154" s="1788"/>
      <c r="D3154" s="533"/>
      <c r="E3154" s="533"/>
      <c r="F3154" s="533"/>
      <c r="G3154" s="533"/>
    </row>
    <row r="3155" spans="1:7">
      <c r="A3155" s="533"/>
      <c r="B3155" s="1787"/>
      <c r="C3155" s="1788"/>
      <c r="D3155" s="533"/>
      <c r="E3155" s="533"/>
      <c r="F3155" s="533"/>
      <c r="G3155" s="533"/>
    </row>
    <row r="3156" spans="1:7">
      <c r="A3156" s="533"/>
      <c r="B3156" s="1787"/>
      <c r="C3156" s="1788"/>
      <c r="D3156" s="533"/>
      <c r="E3156" s="533"/>
      <c r="F3156" s="533"/>
      <c r="G3156" s="533"/>
    </row>
    <row r="3157" spans="1:7">
      <c r="A3157" s="533"/>
      <c r="B3157" s="1787"/>
      <c r="C3157" s="1788"/>
      <c r="D3157" s="533"/>
      <c r="E3157" s="533"/>
      <c r="F3157" s="533"/>
      <c r="G3157" s="533"/>
    </row>
    <row r="3158" spans="1:7">
      <c r="A3158" s="533"/>
      <c r="B3158" s="1787"/>
      <c r="C3158" s="1788"/>
      <c r="D3158" s="533"/>
      <c r="E3158" s="533"/>
      <c r="F3158" s="533"/>
      <c r="G3158" s="533"/>
    </row>
    <row r="3159" spans="1:7">
      <c r="A3159" s="533"/>
      <c r="B3159" s="1787"/>
      <c r="C3159" s="1788"/>
      <c r="D3159" s="533"/>
      <c r="E3159" s="533"/>
      <c r="F3159" s="533"/>
      <c r="G3159" s="533"/>
    </row>
    <row r="3160" spans="1:7">
      <c r="A3160" s="533"/>
      <c r="B3160" s="1787"/>
      <c r="C3160" s="1788"/>
      <c r="D3160" s="533"/>
      <c r="E3160" s="533"/>
      <c r="F3160" s="533"/>
      <c r="G3160" s="533"/>
    </row>
    <row r="3161" spans="1:7">
      <c r="A3161" s="533"/>
      <c r="B3161" s="1787"/>
      <c r="C3161" s="1788"/>
      <c r="D3161" s="533"/>
      <c r="E3161" s="533"/>
      <c r="F3161" s="533"/>
      <c r="G3161" s="533"/>
    </row>
    <row r="3162" spans="1:7">
      <c r="A3162" s="533"/>
      <c r="B3162" s="1787"/>
      <c r="C3162" s="1788"/>
      <c r="D3162" s="533"/>
      <c r="E3162" s="533"/>
      <c r="F3162" s="533"/>
      <c r="G3162" s="533"/>
    </row>
    <row r="3163" spans="1:7">
      <c r="A3163" s="533"/>
      <c r="B3163" s="1787"/>
      <c r="C3163" s="1788"/>
      <c r="D3163" s="533"/>
      <c r="E3163" s="533"/>
      <c r="F3163" s="533"/>
      <c r="G3163" s="533"/>
    </row>
    <row r="3164" spans="1:7">
      <c r="A3164" s="533"/>
      <c r="B3164" s="1787"/>
      <c r="C3164" s="1788"/>
      <c r="D3164" s="533"/>
      <c r="E3164" s="533"/>
      <c r="F3164" s="533"/>
      <c r="G3164" s="533"/>
    </row>
    <row r="3165" spans="1:7">
      <c r="A3165" s="533"/>
      <c r="B3165" s="1787"/>
      <c r="C3165" s="1788"/>
      <c r="D3165" s="533"/>
      <c r="E3165" s="533"/>
      <c r="F3165" s="533"/>
      <c r="G3165" s="533"/>
    </row>
    <row r="3166" spans="1:7">
      <c r="A3166" s="533"/>
      <c r="B3166" s="1787"/>
      <c r="C3166" s="1788"/>
      <c r="D3166" s="533"/>
      <c r="E3166" s="533"/>
      <c r="F3166" s="533"/>
      <c r="G3166" s="533"/>
    </row>
    <row r="3167" spans="1:7">
      <c r="A3167" s="533"/>
      <c r="B3167" s="1787"/>
      <c r="C3167" s="1788"/>
      <c r="D3167" s="533"/>
      <c r="E3167" s="533"/>
      <c r="F3167" s="533"/>
      <c r="G3167" s="533"/>
    </row>
    <row r="3168" spans="1:7">
      <c r="A3168" s="533"/>
      <c r="B3168" s="1787"/>
      <c r="C3168" s="1788"/>
      <c r="D3168" s="533"/>
      <c r="E3168" s="533"/>
      <c r="F3168" s="533"/>
      <c r="G3168" s="533"/>
    </row>
    <row r="3169" spans="1:7">
      <c r="A3169" s="533"/>
      <c r="B3169" s="1787"/>
      <c r="C3169" s="1788"/>
      <c r="D3169" s="533"/>
      <c r="E3169" s="533"/>
      <c r="F3169" s="533"/>
      <c r="G3169" s="533"/>
    </row>
    <row r="3170" spans="1:7">
      <c r="A3170" s="533"/>
      <c r="B3170" s="1787"/>
      <c r="C3170" s="1788"/>
      <c r="D3170" s="533"/>
      <c r="E3170" s="533"/>
      <c r="F3170" s="533"/>
      <c r="G3170" s="533"/>
    </row>
    <row r="3171" spans="1:7">
      <c r="A3171" s="533"/>
      <c r="B3171" s="1787"/>
      <c r="C3171" s="1788"/>
      <c r="D3171" s="533"/>
      <c r="E3171" s="533"/>
      <c r="F3171" s="533"/>
      <c r="G3171" s="533"/>
    </row>
    <row r="3172" spans="1:7">
      <c r="A3172" s="533"/>
      <c r="B3172" s="1787"/>
      <c r="C3172" s="1788"/>
      <c r="D3172" s="533"/>
      <c r="E3172" s="533"/>
      <c r="F3172" s="533"/>
      <c r="G3172" s="533"/>
    </row>
    <row r="3173" spans="1:7">
      <c r="A3173" s="533"/>
      <c r="B3173" s="1787"/>
      <c r="C3173" s="1788"/>
      <c r="D3173" s="533"/>
      <c r="E3173" s="533"/>
      <c r="F3173" s="533"/>
      <c r="G3173" s="533"/>
    </row>
    <row r="3174" spans="1:7">
      <c r="A3174" s="533"/>
      <c r="B3174" s="1787"/>
      <c r="C3174" s="1788"/>
      <c r="D3174" s="533"/>
      <c r="E3174" s="533"/>
      <c r="F3174" s="533"/>
      <c r="G3174" s="533"/>
    </row>
    <row r="3175" spans="1:7">
      <c r="A3175" s="533"/>
      <c r="B3175" s="1787"/>
      <c r="C3175" s="1788"/>
      <c r="D3175" s="533"/>
      <c r="E3175" s="533"/>
      <c r="F3175" s="533"/>
      <c r="G3175" s="533"/>
    </row>
    <row r="3176" spans="1:7">
      <c r="A3176" s="533"/>
      <c r="B3176" s="1787"/>
      <c r="C3176" s="1788"/>
      <c r="D3176" s="533"/>
      <c r="E3176" s="533"/>
      <c r="F3176" s="533"/>
      <c r="G3176" s="533"/>
    </row>
    <row r="3177" spans="1:7">
      <c r="A3177" s="533"/>
      <c r="B3177" s="1787"/>
      <c r="C3177" s="1788"/>
      <c r="D3177" s="533"/>
      <c r="E3177" s="533"/>
      <c r="F3177" s="533"/>
      <c r="G3177" s="533"/>
    </row>
    <row r="3178" spans="1:7">
      <c r="A3178" s="533"/>
      <c r="B3178" s="1787"/>
      <c r="C3178" s="1788"/>
      <c r="D3178" s="533"/>
      <c r="E3178" s="533"/>
      <c r="F3178" s="533"/>
      <c r="G3178" s="533"/>
    </row>
    <row r="3179" spans="1:7">
      <c r="A3179" s="533"/>
      <c r="B3179" s="1787"/>
      <c r="C3179" s="1788"/>
      <c r="D3179" s="533"/>
      <c r="E3179" s="533"/>
      <c r="F3179" s="533"/>
      <c r="G3179" s="533"/>
    </row>
    <row r="3180" spans="1:7">
      <c r="A3180" s="533"/>
      <c r="B3180" s="1787"/>
      <c r="C3180" s="1788"/>
      <c r="D3180" s="533"/>
      <c r="E3180" s="533"/>
      <c r="F3180" s="533"/>
      <c r="G3180" s="533"/>
    </row>
    <row r="3181" spans="1:7">
      <c r="A3181" s="533"/>
      <c r="B3181" s="1787"/>
      <c r="C3181" s="1788"/>
      <c r="D3181" s="533"/>
      <c r="E3181" s="533"/>
      <c r="F3181" s="533"/>
      <c r="G3181" s="533"/>
    </row>
    <row r="3182" spans="1:7">
      <c r="A3182" s="533"/>
      <c r="B3182" s="1787"/>
      <c r="C3182" s="1788"/>
      <c r="D3182" s="533"/>
      <c r="E3182" s="533"/>
      <c r="F3182" s="533"/>
      <c r="G3182" s="533"/>
    </row>
    <row r="3183" spans="1:7">
      <c r="A3183" s="533"/>
      <c r="B3183" s="1787"/>
      <c r="C3183" s="1788"/>
      <c r="D3183" s="533"/>
      <c r="E3183" s="533"/>
      <c r="F3183" s="533"/>
      <c r="G3183" s="533"/>
    </row>
    <row r="3184" spans="1:7">
      <c r="A3184" s="533"/>
      <c r="B3184" s="1787"/>
      <c r="C3184" s="1788"/>
      <c r="D3184" s="533"/>
      <c r="E3184" s="533"/>
      <c r="F3184" s="533"/>
      <c r="G3184" s="533"/>
    </row>
    <row r="3185" spans="1:7">
      <c r="A3185" s="533"/>
      <c r="B3185" s="1787"/>
      <c r="C3185" s="1788"/>
      <c r="D3185" s="533"/>
      <c r="E3185" s="533"/>
      <c r="F3185" s="533"/>
      <c r="G3185" s="533"/>
    </row>
    <row r="3186" spans="1:7">
      <c r="A3186" s="533"/>
      <c r="B3186" s="1787"/>
      <c r="C3186" s="1788"/>
      <c r="D3186" s="533"/>
      <c r="E3186" s="533"/>
      <c r="F3186" s="533"/>
      <c r="G3186" s="533"/>
    </row>
    <row r="3187" spans="1:7">
      <c r="A3187" s="533"/>
      <c r="B3187" s="1787"/>
      <c r="C3187" s="1788"/>
      <c r="D3187" s="533"/>
      <c r="E3187" s="533"/>
      <c r="F3187" s="533"/>
      <c r="G3187" s="533"/>
    </row>
    <row r="3188" spans="1:7">
      <c r="A3188" s="533"/>
      <c r="B3188" s="1787"/>
      <c r="C3188" s="1788"/>
      <c r="D3188" s="533"/>
      <c r="E3188" s="533"/>
      <c r="F3188" s="533"/>
      <c r="G3188" s="533"/>
    </row>
    <row r="3189" spans="1:7">
      <c r="A3189" s="533"/>
      <c r="B3189" s="1787"/>
      <c r="C3189" s="1788"/>
      <c r="D3189" s="533"/>
      <c r="E3189" s="533"/>
      <c r="F3189" s="533"/>
      <c r="G3189" s="533"/>
    </row>
    <row r="3190" spans="1:7">
      <c r="A3190" s="533"/>
      <c r="B3190" s="1787"/>
      <c r="C3190" s="1788"/>
      <c r="D3190" s="533"/>
      <c r="E3190" s="533"/>
      <c r="F3190" s="533"/>
      <c r="G3190" s="533"/>
    </row>
    <row r="3191" spans="1:7">
      <c r="A3191" s="533"/>
      <c r="B3191" s="1787"/>
      <c r="C3191" s="1788"/>
      <c r="D3191" s="533"/>
      <c r="E3191" s="533"/>
      <c r="F3191" s="533"/>
      <c r="G3191" s="533"/>
    </row>
    <row r="3192" spans="1:7">
      <c r="A3192" s="533"/>
      <c r="B3192" s="1787"/>
      <c r="C3192" s="1788"/>
      <c r="D3192" s="533"/>
      <c r="E3192" s="533"/>
      <c r="F3192" s="533"/>
      <c r="G3192" s="533"/>
    </row>
    <row r="3193" spans="1:7">
      <c r="A3193" s="533"/>
      <c r="B3193" s="1787"/>
      <c r="C3193" s="1788"/>
      <c r="D3193" s="533"/>
      <c r="E3193" s="533"/>
      <c r="F3193" s="533"/>
      <c r="G3193" s="533"/>
    </row>
    <row r="3194" spans="1:7">
      <c r="A3194" s="533"/>
      <c r="B3194" s="1787"/>
      <c r="C3194" s="1788"/>
      <c r="D3194" s="533"/>
      <c r="E3194" s="533"/>
      <c r="F3194" s="533"/>
      <c r="G3194" s="533"/>
    </row>
    <row r="3195" spans="1:7">
      <c r="A3195" s="533"/>
      <c r="B3195" s="1787"/>
      <c r="C3195" s="1788"/>
      <c r="D3195" s="533"/>
      <c r="E3195" s="533"/>
      <c r="F3195" s="533"/>
      <c r="G3195" s="533"/>
    </row>
    <row r="3196" spans="1:7">
      <c r="A3196" s="533"/>
      <c r="B3196" s="1787"/>
      <c r="C3196" s="1788"/>
      <c r="D3196" s="533"/>
      <c r="E3196" s="533"/>
      <c r="F3196" s="533"/>
      <c r="G3196" s="533"/>
    </row>
    <row r="3197" spans="1:7">
      <c r="A3197" s="533"/>
      <c r="B3197" s="1787"/>
      <c r="C3197" s="1788"/>
      <c r="D3197" s="533"/>
      <c r="E3197" s="533"/>
      <c r="F3197" s="533"/>
      <c r="G3197" s="533"/>
    </row>
    <row r="3198" spans="1:7">
      <c r="A3198" s="533"/>
      <c r="B3198" s="1787"/>
      <c r="C3198" s="1788"/>
      <c r="D3198" s="533"/>
      <c r="E3198" s="533"/>
      <c r="F3198" s="533"/>
      <c r="G3198" s="533"/>
    </row>
    <row r="3199" spans="1:7">
      <c r="A3199" s="533"/>
      <c r="B3199" s="1787"/>
      <c r="C3199" s="1788"/>
      <c r="D3199" s="533"/>
      <c r="E3199" s="533"/>
      <c r="F3199" s="533"/>
      <c r="G3199" s="533"/>
    </row>
    <row r="3200" spans="1:7">
      <c r="A3200" s="533"/>
      <c r="B3200" s="1787"/>
      <c r="C3200" s="1788"/>
      <c r="D3200" s="533"/>
      <c r="E3200" s="533"/>
      <c r="F3200" s="533"/>
      <c r="G3200" s="533"/>
    </row>
    <row r="3201" spans="1:7">
      <c r="A3201" s="533"/>
      <c r="B3201" s="1787"/>
      <c r="C3201" s="1788"/>
      <c r="D3201" s="533"/>
      <c r="E3201" s="533"/>
      <c r="F3201" s="533"/>
      <c r="G3201" s="533"/>
    </row>
    <row r="3202" spans="1:7">
      <c r="A3202" s="533"/>
      <c r="B3202" s="1787"/>
      <c r="C3202" s="1788"/>
      <c r="D3202" s="533"/>
      <c r="E3202" s="533"/>
      <c r="F3202" s="533"/>
      <c r="G3202" s="533"/>
    </row>
    <row r="3203" spans="1:7">
      <c r="A3203" s="533"/>
      <c r="B3203" s="1787"/>
      <c r="C3203" s="1788"/>
      <c r="D3203" s="533"/>
      <c r="E3203" s="533"/>
      <c r="F3203" s="533"/>
      <c r="G3203" s="533"/>
    </row>
    <row r="3204" spans="1:7">
      <c r="A3204" s="533"/>
      <c r="B3204" s="1787"/>
      <c r="C3204" s="1788"/>
      <c r="D3204" s="533"/>
      <c r="E3204" s="533"/>
      <c r="F3204" s="533"/>
      <c r="G3204" s="533"/>
    </row>
    <row r="3205" spans="1:7">
      <c r="A3205" s="533"/>
      <c r="B3205" s="1787"/>
      <c r="C3205" s="1788"/>
      <c r="D3205" s="533"/>
      <c r="E3205" s="533"/>
      <c r="F3205" s="533"/>
      <c r="G3205" s="533"/>
    </row>
    <row r="3206" spans="1:7">
      <c r="A3206" s="533"/>
      <c r="B3206" s="1787"/>
      <c r="C3206" s="1788"/>
      <c r="D3206" s="533"/>
      <c r="E3206" s="533"/>
      <c r="F3206" s="533"/>
      <c r="G3206" s="533"/>
    </row>
    <row r="3207" spans="1:7">
      <c r="A3207" s="533"/>
      <c r="B3207" s="1787"/>
      <c r="C3207" s="1788"/>
      <c r="D3207" s="533"/>
      <c r="E3207" s="533"/>
      <c r="F3207" s="533"/>
      <c r="G3207" s="533"/>
    </row>
    <row r="3208" spans="1:7">
      <c r="A3208" s="533"/>
      <c r="B3208" s="1787"/>
      <c r="C3208" s="1788"/>
      <c r="D3208" s="533"/>
      <c r="E3208" s="533"/>
      <c r="F3208" s="533"/>
      <c r="G3208" s="533"/>
    </row>
    <row r="3209" spans="1:7">
      <c r="A3209" s="533"/>
      <c r="B3209" s="1787"/>
      <c r="C3209" s="1788"/>
      <c r="D3209" s="533"/>
      <c r="E3209" s="533"/>
      <c r="F3209" s="533"/>
      <c r="G3209" s="533"/>
    </row>
    <row r="3210" spans="1:7">
      <c r="A3210" s="533"/>
      <c r="B3210" s="1787"/>
      <c r="C3210" s="1788"/>
      <c r="D3210" s="533"/>
      <c r="E3210" s="533"/>
      <c r="F3210" s="533"/>
      <c r="G3210" s="533"/>
    </row>
    <row r="3211" spans="1:7">
      <c r="A3211" s="533"/>
      <c r="B3211" s="1787"/>
      <c r="C3211" s="1788"/>
      <c r="D3211" s="533"/>
      <c r="E3211" s="533"/>
      <c r="F3211" s="533"/>
      <c r="G3211" s="533"/>
    </row>
    <row r="3212" spans="1:7">
      <c r="A3212" s="533"/>
      <c r="B3212" s="1787"/>
      <c r="C3212" s="1788"/>
      <c r="D3212" s="533"/>
      <c r="E3212" s="533"/>
      <c r="F3212" s="533"/>
      <c r="G3212" s="533"/>
    </row>
    <row r="3213" spans="1:7">
      <c r="A3213" s="533"/>
      <c r="B3213" s="1787"/>
      <c r="C3213" s="1788"/>
      <c r="D3213" s="533"/>
      <c r="E3213" s="533"/>
      <c r="F3213" s="533"/>
      <c r="G3213" s="533"/>
    </row>
    <row r="3214" spans="1:7">
      <c r="A3214" s="533"/>
      <c r="B3214" s="1787"/>
      <c r="C3214" s="1788"/>
      <c r="D3214" s="533"/>
      <c r="E3214" s="533"/>
      <c r="F3214" s="533"/>
      <c r="G3214" s="533"/>
    </row>
    <row r="3215" spans="1:7">
      <c r="A3215" s="533"/>
      <c r="B3215" s="1787"/>
      <c r="C3215" s="1788"/>
      <c r="D3215" s="533"/>
      <c r="E3215" s="533"/>
      <c r="F3215" s="533"/>
      <c r="G3215" s="533"/>
    </row>
    <row r="3216" spans="1:7">
      <c r="A3216" s="533"/>
      <c r="B3216" s="1787"/>
      <c r="C3216" s="1788"/>
      <c r="D3216" s="533"/>
      <c r="E3216" s="533"/>
      <c r="F3216" s="533"/>
      <c r="G3216" s="533"/>
    </row>
    <row r="3217" spans="1:7">
      <c r="A3217" s="533"/>
      <c r="B3217" s="1787"/>
      <c r="C3217" s="1788"/>
      <c r="D3217" s="533"/>
      <c r="E3217" s="533"/>
      <c r="F3217" s="533"/>
      <c r="G3217" s="533"/>
    </row>
    <row r="3218" spans="1:7">
      <c r="A3218" s="533"/>
      <c r="B3218" s="1787"/>
      <c r="C3218" s="1788"/>
      <c r="D3218" s="533"/>
      <c r="E3218" s="533"/>
      <c r="F3218" s="533"/>
      <c r="G3218" s="533"/>
    </row>
    <row r="3219" spans="1:7">
      <c r="A3219" s="533"/>
      <c r="B3219" s="1787"/>
      <c r="C3219" s="1788"/>
      <c r="D3219" s="533"/>
      <c r="E3219" s="533"/>
      <c r="F3219" s="533"/>
      <c r="G3219" s="533"/>
    </row>
    <row r="3220" spans="1:7">
      <c r="A3220" s="533"/>
      <c r="B3220" s="1787"/>
      <c r="C3220" s="1788"/>
      <c r="D3220" s="533"/>
      <c r="E3220" s="533"/>
      <c r="F3220" s="533"/>
      <c r="G3220" s="533"/>
    </row>
    <row r="3221" spans="1:7">
      <c r="A3221" s="533"/>
      <c r="B3221" s="1787"/>
      <c r="C3221" s="1788"/>
      <c r="D3221" s="533"/>
      <c r="E3221" s="533"/>
      <c r="F3221" s="533"/>
      <c r="G3221" s="533"/>
    </row>
    <row r="3222" spans="1:7">
      <c r="A3222" s="533"/>
      <c r="B3222" s="1787"/>
      <c r="C3222" s="1788"/>
      <c r="D3222" s="533"/>
      <c r="E3222" s="533"/>
      <c r="F3222" s="533"/>
      <c r="G3222" s="533"/>
    </row>
    <row r="3223" spans="1:7">
      <c r="A3223" s="533"/>
      <c r="B3223" s="1787"/>
      <c r="C3223" s="1788"/>
      <c r="D3223" s="533"/>
      <c r="E3223" s="533"/>
      <c r="F3223" s="533"/>
      <c r="G3223" s="533"/>
    </row>
    <row r="3224" spans="1:7">
      <c r="A3224" s="533"/>
      <c r="B3224" s="1787"/>
      <c r="C3224" s="1788"/>
      <c r="D3224" s="533"/>
      <c r="E3224" s="533"/>
      <c r="F3224" s="533"/>
      <c r="G3224" s="533"/>
    </row>
    <row r="3225" spans="1:7">
      <c r="A3225" s="533"/>
      <c r="B3225" s="1787"/>
      <c r="C3225" s="1788"/>
      <c r="D3225" s="533"/>
      <c r="E3225" s="533"/>
      <c r="F3225" s="533"/>
      <c r="G3225" s="533"/>
    </row>
    <row r="3226" spans="1:7">
      <c r="A3226" s="533"/>
      <c r="B3226" s="1787"/>
      <c r="C3226" s="1788"/>
      <c r="D3226" s="533"/>
      <c r="E3226" s="533"/>
      <c r="F3226" s="533"/>
      <c r="G3226" s="533"/>
    </row>
    <row r="3227" spans="1:7">
      <c r="A3227" s="533"/>
      <c r="B3227" s="1787"/>
      <c r="C3227" s="1788"/>
      <c r="D3227" s="533"/>
      <c r="E3227" s="533"/>
      <c r="F3227" s="533"/>
      <c r="G3227" s="533"/>
    </row>
    <row r="3228" spans="1:7">
      <c r="A3228" s="533"/>
      <c r="B3228" s="1787"/>
      <c r="C3228" s="1788"/>
      <c r="D3228" s="533"/>
      <c r="E3228" s="533"/>
      <c r="F3228" s="533"/>
      <c r="G3228" s="533"/>
    </row>
    <row r="3229" spans="1:7">
      <c r="A3229" s="533"/>
      <c r="B3229" s="1787"/>
      <c r="C3229" s="1788"/>
      <c r="D3229" s="533"/>
      <c r="E3229" s="533"/>
      <c r="F3229" s="533"/>
      <c r="G3229" s="533"/>
    </row>
    <row r="3230" spans="1:7">
      <c r="A3230" s="533"/>
      <c r="B3230" s="1787"/>
      <c r="C3230" s="1788"/>
      <c r="D3230" s="533"/>
      <c r="E3230" s="533"/>
      <c r="F3230" s="533"/>
      <c r="G3230" s="533"/>
    </row>
    <row r="3231" spans="1:7">
      <c r="A3231" s="533"/>
      <c r="B3231" s="1787"/>
      <c r="C3231" s="1788"/>
      <c r="D3231" s="533"/>
      <c r="E3231" s="533"/>
      <c r="F3231" s="533"/>
      <c r="G3231" s="533"/>
    </row>
    <row r="3232" spans="1:7">
      <c r="A3232" s="533"/>
      <c r="B3232" s="1787"/>
      <c r="C3232" s="1788"/>
      <c r="D3232" s="533"/>
      <c r="E3232" s="533"/>
      <c r="F3232" s="533"/>
      <c r="G3232" s="533"/>
    </row>
    <row r="3233" spans="1:7">
      <c r="A3233" s="533"/>
      <c r="B3233" s="1787"/>
      <c r="C3233" s="1788"/>
      <c r="D3233" s="533"/>
      <c r="E3233" s="533"/>
      <c r="F3233" s="533"/>
      <c r="G3233" s="533"/>
    </row>
    <row r="3234" spans="1:7">
      <c r="A3234" s="533"/>
      <c r="B3234" s="1787"/>
      <c r="C3234" s="1788"/>
      <c r="D3234" s="533"/>
      <c r="E3234" s="533"/>
      <c r="F3234" s="533"/>
      <c r="G3234" s="533"/>
    </row>
    <row r="3235" spans="1:7">
      <c r="A3235" s="533"/>
      <c r="B3235" s="1787"/>
      <c r="C3235" s="1788"/>
      <c r="D3235" s="533"/>
      <c r="E3235" s="533"/>
      <c r="F3235" s="533"/>
      <c r="G3235" s="533"/>
    </row>
    <row r="3236" spans="1:7">
      <c r="A3236" s="533"/>
      <c r="B3236" s="1787"/>
      <c r="C3236" s="1788"/>
      <c r="D3236" s="533"/>
      <c r="E3236" s="533"/>
      <c r="F3236" s="533"/>
      <c r="G3236" s="533"/>
    </row>
    <row r="3237" spans="1:7">
      <c r="A3237" s="533"/>
      <c r="B3237" s="1787"/>
      <c r="C3237" s="1788"/>
      <c r="D3237" s="533"/>
      <c r="E3237" s="533"/>
      <c r="F3237" s="533"/>
      <c r="G3237" s="533"/>
    </row>
    <row r="3238" spans="1:7">
      <c r="A3238" s="533"/>
      <c r="B3238" s="1787"/>
      <c r="C3238" s="1788"/>
      <c r="D3238" s="533"/>
      <c r="E3238" s="533"/>
      <c r="F3238" s="533"/>
      <c r="G3238" s="533"/>
    </row>
    <row r="3239" spans="1:7">
      <c r="A3239" s="533"/>
      <c r="B3239" s="1787"/>
      <c r="C3239" s="1788"/>
      <c r="D3239" s="533"/>
      <c r="E3239" s="533"/>
      <c r="F3239" s="533"/>
      <c r="G3239" s="533"/>
    </row>
    <row r="3240" spans="1:7">
      <c r="A3240" s="533"/>
      <c r="B3240" s="1787"/>
      <c r="C3240" s="1788"/>
      <c r="D3240" s="533"/>
      <c r="E3240" s="533"/>
      <c r="F3240" s="533"/>
      <c r="G3240" s="533"/>
    </row>
    <row r="3241" spans="1:7">
      <c r="A3241" s="533"/>
      <c r="B3241" s="1787"/>
      <c r="C3241" s="1788"/>
      <c r="D3241" s="533"/>
      <c r="E3241" s="533"/>
      <c r="F3241" s="533"/>
      <c r="G3241" s="533"/>
    </row>
    <row r="3242" spans="1:7">
      <c r="A3242" s="533"/>
      <c r="B3242" s="1787"/>
      <c r="C3242" s="1788"/>
      <c r="D3242" s="533"/>
      <c r="E3242" s="533"/>
      <c r="F3242" s="533"/>
      <c r="G3242" s="533"/>
    </row>
    <row r="3243" spans="1:7">
      <c r="A3243" s="533"/>
      <c r="B3243" s="1787"/>
      <c r="C3243" s="1788"/>
      <c r="D3243" s="533"/>
      <c r="E3243" s="533"/>
      <c r="F3243" s="533"/>
      <c r="G3243" s="533"/>
    </row>
    <row r="3244" spans="1:7">
      <c r="A3244" s="533"/>
      <c r="B3244" s="1787"/>
      <c r="C3244" s="1788"/>
      <c r="D3244" s="533"/>
      <c r="E3244" s="533"/>
      <c r="F3244" s="533"/>
      <c r="G3244" s="533"/>
    </row>
    <row r="3245" spans="1:7">
      <c r="A3245" s="533"/>
      <c r="B3245" s="1787"/>
      <c r="C3245" s="1788"/>
      <c r="D3245" s="533"/>
      <c r="E3245" s="533"/>
      <c r="F3245" s="533"/>
      <c r="G3245" s="533"/>
    </row>
    <row r="3246" spans="1:7">
      <c r="A3246" s="533"/>
      <c r="B3246" s="1787"/>
      <c r="C3246" s="1788"/>
      <c r="D3246" s="533"/>
      <c r="E3246" s="533"/>
      <c r="F3246" s="533"/>
      <c r="G3246" s="533"/>
    </row>
    <row r="3247" spans="1:7">
      <c r="A3247" s="533"/>
      <c r="B3247" s="1787"/>
      <c r="C3247" s="1788"/>
      <c r="D3247" s="533"/>
      <c r="E3247" s="533"/>
      <c r="F3247" s="533"/>
      <c r="G3247" s="533"/>
    </row>
    <row r="3248" spans="1:7">
      <c r="A3248" s="533"/>
      <c r="B3248" s="1787"/>
      <c r="C3248" s="1788"/>
      <c r="D3248" s="533"/>
      <c r="E3248" s="533"/>
      <c r="F3248" s="533"/>
      <c r="G3248" s="533"/>
    </row>
    <row r="3249" spans="1:7">
      <c r="A3249" s="533"/>
      <c r="B3249" s="1787"/>
      <c r="C3249" s="1788"/>
      <c r="D3249" s="533"/>
      <c r="E3249" s="533"/>
      <c r="F3249" s="533"/>
      <c r="G3249" s="533"/>
    </row>
    <row r="3250" spans="1:7">
      <c r="A3250" s="533"/>
      <c r="B3250" s="1787"/>
      <c r="C3250" s="1788"/>
      <c r="D3250" s="533"/>
      <c r="E3250" s="533"/>
      <c r="F3250" s="533"/>
      <c r="G3250" s="533"/>
    </row>
    <row r="3251" spans="1:7">
      <c r="A3251" s="533"/>
      <c r="B3251" s="1787"/>
      <c r="C3251" s="1788"/>
      <c r="D3251" s="533"/>
      <c r="E3251" s="533"/>
      <c r="F3251" s="533"/>
      <c r="G3251" s="533"/>
    </row>
    <row r="3252" spans="1:7">
      <c r="A3252" s="533"/>
      <c r="B3252" s="1787"/>
      <c r="C3252" s="1788"/>
      <c r="D3252" s="533"/>
      <c r="E3252" s="533"/>
      <c r="F3252" s="533"/>
      <c r="G3252" s="533"/>
    </row>
    <row r="3253" spans="1:7">
      <c r="A3253" s="533"/>
      <c r="B3253" s="1787"/>
      <c r="C3253" s="1788"/>
      <c r="D3253" s="533"/>
      <c r="E3253" s="533"/>
      <c r="F3253" s="533"/>
      <c r="G3253" s="533"/>
    </row>
    <row r="3254" spans="1:7">
      <c r="A3254" s="533"/>
      <c r="B3254" s="1787"/>
      <c r="C3254" s="1788"/>
      <c r="D3254" s="533"/>
      <c r="E3254" s="533"/>
      <c r="F3254" s="533"/>
      <c r="G3254" s="533"/>
    </row>
    <row r="3255" spans="1:7">
      <c r="A3255" s="533"/>
      <c r="B3255" s="1787"/>
      <c r="C3255" s="1788"/>
      <c r="D3255" s="533"/>
      <c r="E3255" s="533"/>
      <c r="F3255" s="533"/>
      <c r="G3255" s="533"/>
    </row>
    <row r="3256" spans="1:7">
      <c r="A3256" s="533"/>
      <c r="B3256" s="1787"/>
      <c r="C3256" s="1788"/>
      <c r="D3256" s="533"/>
      <c r="E3256" s="533"/>
      <c r="F3256" s="533"/>
      <c r="G3256" s="533"/>
    </row>
    <row r="3257" spans="1:7">
      <c r="A3257" s="533"/>
      <c r="B3257" s="1787"/>
      <c r="C3257" s="1788"/>
      <c r="D3257" s="533"/>
      <c r="E3257" s="533"/>
      <c r="F3257" s="533"/>
      <c r="G3257" s="533"/>
    </row>
    <row r="3258" spans="1:7">
      <c r="A3258" s="533"/>
      <c r="B3258" s="1787"/>
      <c r="C3258" s="1788"/>
      <c r="D3258" s="533"/>
      <c r="E3258" s="533"/>
      <c r="F3258" s="533"/>
      <c r="G3258" s="533"/>
    </row>
    <row r="3259" spans="1:7">
      <c r="A3259" s="533"/>
      <c r="B3259" s="1787"/>
      <c r="C3259" s="1788"/>
      <c r="D3259" s="533"/>
      <c r="E3259" s="533"/>
      <c r="F3259" s="533"/>
      <c r="G3259" s="533"/>
    </row>
    <row r="3260" spans="1:7">
      <c r="A3260" s="533"/>
      <c r="B3260" s="1787"/>
      <c r="C3260" s="1788"/>
      <c r="D3260" s="533"/>
      <c r="E3260" s="533"/>
      <c r="F3260" s="533"/>
      <c r="G3260" s="533"/>
    </row>
    <row r="3261" spans="1:7">
      <c r="A3261" s="533"/>
      <c r="B3261" s="1787"/>
      <c r="C3261" s="1788"/>
      <c r="D3261" s="533"/>
      <c r="E3261" s="533"/>
      <c r="F3261" s="533"/>
      <c r="G3261" s="533"/>
    </row>
    <row r="3262" spans="1:7">
      <c r="A3262" s="533"/>
      <c r="B3262" s="1787"/>
      <c r="C3262" s="1788"/>
      <c r="D3262" s="533"/>
      <c r="E3262" s="533"/>
      <c r="F3262" s="533"/>
      <c r="G3262" s="533"/>
    </row>
    <row r="3263" spans="1:7">
      <c r="A3263" s="533"/>
      <c r="B3263" s="1787"/>
      <c r="C3263" s="1788"/>
      <c r="D3263" s="533"/>
      <c r="E3263" s="533"/>
      <c r="F3263" s="533"/>
      <c r="G3263" s="533"/>
    </row>
    <row r="3264" spans="1:7">
      <c r="A3264" s="533"/>
      <c r="B3264" s="1787"/>
      <c r="C3264" s="1788"/>
      <c r="D3264" s="533"/>
      <c r="E3264" s="533"/>
      <c r="F3264" s="533"/>
      <c r="G3264" s="533"/>
    </row>
    <row r="3265" spans="1:7">
      <c r="A3265" s="533"/>
      <c r="B3265" s="1787"/>
      <c r="C3265" s="1788"/>
      <c r="D3265" s="533"/>
      <c r="E3265" s="533"/>
      <c r="F3265" s="533"/>
      <c r="G3265" s="533"/>
    </row>
    <row r="3266" spans="1:7">
      <c r="A3266" s="533"/>
      <c r="B3266" s="1787"/>
      <c r="C3266" s="1788"/>
      <c r="D3266" s="533"/>
      <c r="E3266" s="533"/>
      <c r="F3266" s="533"/>
      <c r="G3266" s="533"/>
    </row>
    <row r="3267" spans="1:7">
      <c r="A3267" s="533"/>
      <c r="B3267" s="1787"/>
      <c r="C3267" s="1788"/>
      <c r="D3267" s="533"/>
      <c r="E3267" s="533"/>
      <c r="F3267" s="533"/>
      <c r="G3267" s="533"/>
    </row>
    <row r="3268" spans="1:7">
      <c r="A3268" s="533"/>
      <c r="B3268" s="1787"/>
      <c r="C3268" s="1788"/>
      <c r="D3268" s="533"/>
      <c r="E3268" s="533"/>
      <c r="F3268" s="533"/>
      <c r="G3268" s="533"/>
    </row>
    <row r="3269" spans="1:7">
      <c r="A3269" s="533"/>
      <c r="B3269" s="1787"/>
      <c r="C3269" s="1788"/>
      <c r="D3269" s="533"/>
      <c r="E3269" s="533"/>
      <c r="F3269" s="533"/>
      <c r="G3269" s="533"/>
    </row>
    <row r="3270" spans="1:7">
      <c r="A3270" s="533"/>
      <c r="B3270" s="1787"/>
      <c r="C3270" s="1788"/>
      <c r="D3270" s="533"/>
      <c r="E3270" s="533"/>
      <c r="F3270" s="533"/>
      <c r="G3270" s="533"/>
    </row>
    <row r="3271" spans="1:7">
      <c r="A3271" s="533"/>
      <c r="B3271" s="1787"/>
      <c r="C3271" s="1788"/>
      <c r="D3271" s="533"/>
      <c r="E3271" s="533"/>
      <c r="F3271" s="533"/>
      <c r="G3271" s="533"/>
    </row>
    <row r="3272" spans="1:7">
      <c r="A3272" s="533"/>
      <c r="B3272" s="1787"/>
      <c r="C3272" s="1788"/>
      <c r="D3272" s="533"/>
      <c r="E3272" s="533"/>
      <c r="F3272" s="533"/>
      <c r="G3272" s="533"/>
    </row>
    <row r="3273" spans="1:7">
      <c r="A3273" s="533"/>
      <c r="B3273" s="1787"/>
      <c r="C3273" s="1788"/>
      <c r="D3273" s="533"/>
      <c r="E3273" s="533"/>
      <c r="F3273" s="533"/>
      <c r="G3273" s="533"/>
    </row>
    <row r="3274" spans="1:7">
      <c r="A3274" s="533"/>
      <c r="B3274" s="1787"/>
      <c r="C3274" s="1788"/>
      <c r="D3274" s="533"/>
      <c r="E3274" s="533"/>
      <c r="F3274" s="533"/>
      <c r="G3274" s="533"/>
    </row>
    <row r="3275" spans="1:7">
      <c r="A3275" s="533"/>
      <c r="B3275" s="1787"/>
      <c r="C3275" s="1788"/>
      <c r="D3275" s="533"/>
      <c r="E3275" s="533"/>
      <c r="F3275" s="533"/>
      <c r="G3275" s="533"/>
    </row>
    <row r="3276" spans="1:7">
      <c r="A3276" s="533"/>
      <c r="B3276" s="1787"/>
      <c r="C3276" s="1788"/>
      <c r="D3276" s="533"/>
      <c r="E3276" s="533"/>
      <c r="F3276" s="533"/>
      <c r="G3276" s="533"/>
    </row>
    <row r="3277" spans="1:7">
      <c r="A3277" s="533"/>
      <c r="B3277" s="1787"/>
      <c r="C3277" s="1788"/>
      <c r="D3277" s="533"/>
      <c r="E3277" s="533"/>
      <c r="F3277" s="533"/>
      <c r="G3277" s="533"/>
    </row>
    <row r="3278" spans="1:7">
      <c r="A3278" s="533"/>
      <c r="B3278" s="1787"/>
      <c r="C3278" s="1788"/>
      <c r="D3278" s="533"/>
      <c r="E3278" s="533"/>
      <c r="F3278" s="533"/>
      <c r="G3278" s="533"/>
    </row>
    <row r="3279" spans="1:7">
      <c r="A3279" s="533"/>
      <c r="B3279" s="1787"/>
      <c r="C3279" s="1788"/>
      <c r="D3279" s="533"/>
      <c r="E3279" s="533"/>
      <c r="F3279" s="533"/>
      <c r="G3279" s="533"/>
    </row>
    <row r="3280" spans="1:7">
      <c r="A3280" s="533"/>
      <c r="B3280" s="1787"/>
      <c r="C3280" s="1788"/>
      <c r="D3280" s="533"/>
      <c r="E3280" s="533"/>
      <c r="F3280" s="533"/>
      <c r="G3280" s="533"/>
    </row>
    <row r="3281" spans="1:7">
      <c r="A3281" s="533"/>
      <c r="B3281" s="1787"/>
      <c r="C3281" s="1788"/>
      <c r="D3281" s="533"/>
      <c r="E3281" s="533"/>
      <c r="F3281" s="533"/>
      <c r="G3281" s="533"/>
    </row>
    <row r="3282" spans="1:7">
      <c r="A3282" s="533"/>
      <c r="B3282" s="1787"/>
      <c r="C3282" s="1788"/>
      <c r="D3282" s="533"/>
      <c r="E3282" s="533"/>
      <c r="F3282" s="533"/>
      <c r="G3282" s="533"/>
    </row>
    <row r="3283" spans="1:7">
      <c r="A3283" s="533"/>
      <c r="B3283" s="1787"/>
      <c r="C3283" s="1788"/>
      <c r="D3283" s="533"/>
      <c r="E3283" s="533"/>
      <c r="F3283" s="533"/>
      <c r="G3283" s="533"/>
    </row>
    <row r="3284" spans="1:7">
      <c r="A3284" s="533"/>
      <c r="B3284" s="1787"/>
      <c r="C3284" s="1788"/>
      <c r="D3284" s="533"/>
      <c r="E3284" s="533"/>
      <c r="F3284" s="533"/>
      <c r="G3284" s="533"/>
    </row>
    <row r="3285" spans="1:7">
      <c r="A3285" s="533"/>
      <c r="B3285" s="1787"/>
      <c r="C3285" s="1788"/>
      <c r="D3285" s="533"/>
      <c r="E3285" s="533"/>
      <c r="F3285" s="533"/>
      <c r="G3285" s="533"/>
    </row>
    <row r="3286" spans="1:7">
      <c r="A3286" s="533"/>
      <c r="B3286" s="1787"/>
      <c r="C3286" s="1788"/>
      <c r="D3286" s="533"/>
      <c r="E3286" s="533"/>
      <c r="F3286" s="533"/>
      <c r="G3286" s="533"/>
    </row>
    <row r="3287" spans="1:7">
      <c r="A3287" s="533"/>
      <c r="B3287" s="1787"/>
      <c r="C3287" s="1788"/>
      <c r="D3287" s="533"/>
      <c r="E3287" s="533"/>
      <c r="F3287" s="533"/>
      <c r="G3287" s="533"/>
    </row>
    <row r="3288" spans="1:7">
      <c r="A3288" s="533"/>
      <c r="B3288" s="1787"/>
      <c r="C3288" s="1788"/>
      <c r="D3288" s="533"/>
      <c r="E3288" s="533"/>
      <c r="F3288" s="533"/>
      <c r="G3288" s="533"/>
    </row>
    <row r="3289" spans="1:7">
      <c r="A3289" s="533"/>
      <c r="B3289" s="1787"/>
      <c r="C3289" s="1788"/>
      <c r="D3289" s="533"/>
      <c r="E3289" s="533"/>
      <c r="F3289" s="533"/>
      <c r="G3289" s="533"/>
    </row>
    <row r="3290" spans="1:7">
      <c r="A3290" s="533"/>
      <c r="B3290" s="1787"/>
      <c r="C3290" s="1788"/>
      <c r="D3290" s="533"/>
      <c r="E3290" s="533"/>
      <c r="F3290" s="533"/>
      <c r="G3290" s="533"/>
    </row>
    <row r="3291" spans="1:7">
      <c r="A3291" s="533"/>
      <c r="B3291" s="1787"/>
      <c r="C3291" s="1788"/>
      <c r="D3291" s="533"/>
      <c r="E3291" s="533"/>
      <c r="F3291" s="533"/>
      <c r="G3291" s="533"/>
    </row>
    <row r="3292" spans="1:7">
      <c r="A3292" s="533"/>
      <c r="B3292" s="1787"/>
      <c r="C3292" s="1788"/>
      <c r="D3292" s="533"/>
      <c r="E3292" s="533"/>
      <c r="F3292" s="533"/>
      <c r="G3292" s="533"/>
    </row>
    <row r="3293" spans="1:7">
      <c r="A3293" s="533"/>
      <c r="B3293" s="1787"/>
      <c r="C3293" s="1788"/>
      <c r="D3293" s="533"/>
      <c r="E3293" s="533"/>
      <c r="F3293" s="533"/>
      <c r="G3293" s="533"/>
    </row>
    <row r="3294" spans="1:7">
      <c r="A3294" s="533"/>
      <c r="B3294" s="1787"/>
      <c r="C3294" s="1788"/>
      <c r="D3294" s="533"/>
      <c r="E3294" s="533"/>
      <c r="F3294" s="533"/>
      <c r="G3294" s="533"/>
    </row>
    <row r="3295" spans="1:7">
      <c r="A3295" s="533"/>
      <c r="B3295" s="1787"/>
      <c r="C3295" s="1788"/>
      <c r="D3295" s="533"/>
      <c r="E3295" s="533"/>
      <c r="F3295" s="533"/>
      <c r="G3295" s="533"/>
    </row>
    <row r="3296" spans="1:7">
      <c r="A3296" s="533"/>
      <c r="B3296" s="1787"/>
      <c r="C3296" s="1788"/>
      <c r="D3296" s="533"/>
      <c r="E3296" s="533"/>
      <c r="F3296" s="533"/>
      <c r="G3296" s="533"/>
    </row>
    <row r="3297" spans="1:7">
      <c r="A3297" s="533"/>
      <c r="B3297" s="1787"/>
      <c r="C3297" s="1788"/>
      <c r="D3297" s="533"/>
      <c r="E3297" s="533"/>
      <c r="F3297" s="533"/>
      <c r="G3297" s="533"/>
    </row>
    <row r="3298" spans="1:7">
      <c r="A3298" s="533"/>
      <c r="B3298" s="1787"/>
      <c r="C3298" s="1788"/>
      <c r="D3298" s="533"/>
      <c r="E3298" s="533"/>
      <c r="F3298" s="533"/>
      <c r="G3298" s="533"/>
    </row>
    <row r="3299" spans="1:7">
      <c r="A3299" s="533"/>
      <c r="B3299" s="1787"/>
      <c r="C3299" s="1788"/>
      <c r="D3299" s="533"/>
      <c r="E3299" s="533"/>
      <c r="F3299" s="533"/>
      <c r="G3299" s="533"/>
    </row>
    <row r="3300" spans="1:7">
      <c r="A3300" s="533"/>
      <c r="B3300" s="1787"/>
      <c r="C3300" s="1788"/>
      <c r="D3300" s="533"/>
      <c r="E3300" s="533"/>
      <c r="F3300" s="533"/>
      <c r="G3300" s="533"/>
    </row>
    <row r="3301" spans="1:7">
      <c r="A3301" s="533"/>
      <c r="B3301" s="1787"/>
      <c r="C3301" s="1788"/>
      <c r="D3301" s="533"/>
      <c r="E3301" s="533"/>
      <c r="F3301" s="533"/>
      <c r="G3301" s="533"/>
    </row>
    <row r="3302" spans="1:7">
      <c r="A3302" s="533"/>
      <c r="B3302" s="1787"/>
      <c r="C3302" s="1788"/>
      <c r="D3302" s="533"/>
      <c r="E3302" s="533"/>
      <c r="F3302" s="533"/>
      <c r="G3302" s="533"/>
    </row>
    <row r="3303" spans="1:7">
      <c r="A3303" s="533"/>
      <c r="B3303" s="1787"/>
      <c r="C3303" s="1788"/>
      <c r="D3303" s="533"/>
      <c r="E3303" s="533"/>
      <c r="F3303" s="533"/>
      <c r="G3303" s="533"/>
    </row>
    <row r="3304" spans="1:7">
      <c r="A3304" s="533"/>
      <c r="B3304" s="1787"/>
      <c r="C3304" s="1788"/>
      <c r="D3304" s="533"/>
      <c r="E3304" s="533"/>
      <c r="F3304" s="533"/>
      <c r="G3304" s="533"/>
    </row>
    <row r="3305" spans="1:7">
      <c r="A3305" s="533"/>
      <c r="B3305" s="1787"/>
      <c r="C3305" s="1788"/>
      <c r="D3305" s="533"/>
      <c r="E3305" s="533"/>
      <c r="F3305" s="533"/>
      <c r="G3305" s="533"/>
    </row>
    <row r="3306" spans="1:7">
      <c r="A3306" s="533"/>
      <c r="B3306" s="1787"/>
      <c r="C3306" s="1788"/>
      <c r="D3306" s="533"/>
      <c r="E3306" s="533"/>
      <c r="F3306" s="533"/>
      <c r="G3306" s="533"/>
    </row>
    <row r="3307" spans="1:7">
      <c r="A3307" s="533"/>
      <c r="B3307" s="1787"/>
      <c r="C3307" s="1788"/>
      <c r="D3307" s="533"/>
      <c r="E3307" s="533"/>
      <c r="F3307" s="533"/>
      <c r="G3307" s="533"/>
    </row>
    <row r="3308" spans="1:7">
      <c r="A3308" s="533"/>
      <c r="B3308" s="1787"/>
      <c r="C3308" s="1788"/>
      <c r="D3308" s="533"/>
      <c r="E3308" s="533"/>
      <c r="F3308" s="533"/>
      <c r="G3308" s="533"/>
    </row>
    <row r="3309" spans="1:7">
      <c r="A3309" s="533"/>
      <c r="B3309" s="1787"/>
      <c r="C3309" s="1788"/>
      <c r="D3309" s="533"/>
      <c r="E3309" s="533"/>
      <c r="F3309" s="533"/>
      <c r="G3309" s="533"/>
    </row>
    <row r="3310" spans="1:7">
      <c r="A3310" s="533"/>
      <c r="B3310" s="1787"/>
      <c r="C3310" s="1788"/>
      <c r="D3310" s="533"/>
      <c r="E3310" s="533"/>
      <c r="F3310" s="533"/>
      <c r="G3310" s="533"/>
    </row>
    <row r="3311" spans="1:7">
      <c r="A3311" s="533"/>
      <c r="B3311" s="1787"/>
      <c r="C3311" s="1788"/>
      <c r="D3311" s="533"/>
      <c r="E3311" s="533"/>
      <c r="F3311" s="533"/>
      <c r="G3311" s="533"/>
    </row>
    <row r="3312" spans="1:7">
      <c r="A3312" s="533"/>
      <c r="B3312" s="1787"/>
      <c r="C3312" s="1788"/>
      <c r="D3312" s="533"/>
      <c r="E3312" s="533"/>
      <c r="F3312" s="533"/>
      <c r="G3312" s="533"/>
    </row>
    <row r="3313" spans="1:7">
      <c r="A3313" s="533"/>
      <c r="B3313" s="1787"/>
      <c r="C3313" s="1788"/>
      <c r="D3313" s="533"/>
      <c r="E3313" s="533"/>
      <c r="F3313" s="533"/>
      <c r="G3313" s="533"/>
    </row>
    <row r="3314" spans="1:7">
      <c r="A3314" s="533"/>
      <c r="B3314" s="1787"/>
      <c r="C3314" s="1788"/>
      <c r="D3314" s="533"/>
      <c r="E3314" s="533"/>
      <c r="F3314" s="533"/>
      <c r="G3314" s="533"/>
    </row>
    <row r="3315" spans="1:7">
      <c r="A3315" s="533"/>
      <c r="B3315" s="1787"/>
      <c r="C3315" s="1788"/>
      <c r="D3315" s="533"/>
      <c r="E3315" s="533"/>
      <c r="F3315" s="533"/>
      <c r="G3315" s="533"/>
    </row>
    <row r="3316" spans="1:7">
      <c r="A3316" s="533"/>
      <c r="B3316" s="1787"/>
      <c r="C3316" s="1788"/>
      <c r="D3316" s="533"/>
      <c r="E3316" s="533"/>
      <c r="F3316" s="533"/>
      <c r="G3316" s="533"/>
    </row>
    <row r="3317" spans="1:7">
      <c r="A3317" s="533"/>
      <c r="B3317" s="1787"/>
      <c r="C3317" s="1788"/>
      <c r="D3317" s="533"/>
      <c r="E3317" s="533"/>
      <c r="F3317" s="533"/>
      <c r="G3317" s="533"/>
    </row>
    <row r="3318" spans="1:7">
      <c r="A3318" s="533"/>
      <c r="B3318" s="1787"/>
      <c r="C3318" s="1788"/>
      <c r="D3318" s="533"/>
      <c r="E3318" s="533"/>
      <c r="F3318" s="533"/>
      <c r="G3318" s="533"/>
    </row>
    <row r="3319" spans="1:7">
      <c r="A3319" s="533"/>
      <c r="B3319" s="1787"/>
      <c r="C3319" s="1788"/>
      <c r="D3319" s="533"/>
      <c r="E3319" s="533"/>
      <c r="F3319" s="533"/>
      <c r="G3319" s="533"/>
    </row>
    <row r="3320" spans="1:7">
      <c r="A3320" s="533"/>
      <c r="B3320" s="1787"/>
      <c r="C3320" s="1788"/>
      <c r="D3320" s="533"/>
      <c r="E3320" s="533"/>
      <c r="F3320" s="533"/>
      <c r="G3320" s="533"/>
    </row>
    <row r="3321" spans="1:7">
      <c r="A3321" s="533"/>
      <c r="B3321" s="1787"/>
      <c r="C3321" s="1788"/>
      <c r="D3321" s="533"/>
      <c r="E3321" s="533"/>
      <c r="F3321" s="533"/>
      <c r="G3321" s="533"/>
    </row>
    <row r="3322" spans="1:7">
      <c r="A3322" s="533"/>
      <c r="B3322" s="1787"/>
      <c r="C3322" s="1788"/>
      <c r="D3322" s="533"/>
      <c r="E3322" s="533"/>
      <c r="F3322" s="533"/>
      <c r="G3322" s="533"/>
    </row>
    <row r="3323" spans="1:7">
      <c r="A3323" s="533"/>
      <c r="B3323" s="1787"/>
      <c r="C3323" s="1788"/>
      <c r="D3323" s="533"/>
      <c r="E3323" s="533"/>
      <c r="F3323" s="533"/>
      <c r="G3323" s="533"/>
    </row>
    <row r="3324" spans="1:7">
      <c r="A3324" s="533"/>
      <c r="B3324" s="1787"/>
      <c r="C3324" s="1788"/>
      <c r="D3324" s="533"/>
      <c r="E3324" s="533"/>
      <c r="F3324" s="533"/>
      <c r="G3324" s="533"/>
    </row>
    <row r="3325" spans="1:7">
      <c r="A3325" s="533"/>
      <c r="B3325" s="1787"/>
      <c r="C3325" s="1788"/>
      <c r="D3325" s="533"/>
      <c r="E3325" s="533"/>
      <c r="F3325" s="533"/>
      <c r="G3325" s="533"/>
    </row>
    <row r="3326" spans="1:7">
      <c r="A3326" s="533"/>
      <c r="B3326" s="1787"/>
      <c r="C3326" s="1788"/>
      <c r="D3326" s="533"/>
      <c r="E3326" s="533"/>
      <c r="F3326" s="533"/>
      <c r="G3326" s="533"/>
    </row>
    <row r="3327" spans="1:7">
      <c r="A3327" s="533"/>
      <c r="B3327" s="1787"/>
      <c r="C3327" s="1788"/>
      <c r="D3327" s="533"/>
      <c r="E3327" s="533"/>
      <c r="F3327" s="533"/>
      <c r="G3327" s="533"/>
    </row>
    <row r="3328" spans="1:7">
      <c r="A3328" s="533"/>
      <c r="B3328" s="1787"/>
      <c r="C3328" s="1788"/>
      <c r="D3328" s="533"/>
      <c r="E3328" s="533"/>
      <c r="F3328" s="533"/>
      <c r="G3328" s="533"/>
    </row>
    <row r="3329" spans="1:7">
      <c r="A3329" s="533"/>
      <c r="B3329" s="1787"/>
      <c r="C3329" s="1788"/>
      <c r="D3329" s="533"/>
      <c r="E3329" s="533"/>
      <c r="F3329" s="533"/>
      <c r="G3329" s="533"/>
    </row>
    <row r="3330" spans="1:7">
      <c r="A3330" s="533"/>
      <c r="B3330" s="1787"/>
      <c r="C3330" s="1788"/>
      <c r="D3330" s="533"/>
      <c r="E3330" s="533"/>
      <c r="F3330" s="533"/>
      <c r="G3330" s="533"/>
    </row>
    <row r="3331" spans="1:7">
      <c r="A3331" s="533"/>
      <c r="B3331" s="1787"/>
      <c r="C3331" s="1788"/>
      <c r="D3331" s="533"/>
      <c r="E3331" s="533"/>
      <c r="F3331" s="533"/>
      <c r="G3331" s="533"/>
    </row>
    <row r="3332" spans="1:7">
      <c r="A3332" s="533"/>
      <c r="B3332" s="1787"/>
      <c r="C3332" s="1788"/>
      <c r="D3332" s="533"/>
      <c r="E3332" s="533"/>
      <c r="F3332" s="533"/>
      <c r="G3332" s="533"/>
    </row>
    <row r="3333" spans="1:7">
      <c r="A3333" s="533"/>
      <c r="B3333" s="1787"/>
      <c r="C3333" s="1788"/>
      <c r="D3333" s="533"/>
      <c r="E3333" s="533"/>
      <c r="F3333" s="533"/>
      <c r="G3333" s="533"/>
    </row>
    <row r="3334" spans="1:7">
      <c r="A3334" s="533"/>
      <c r="B3334" s="1787"/>
      <c r="C3334" s="1788"/>
      <c r="D3334" s="533"/>
      <c r="E3334" s="533"/>
      <c r="F3334" s="533"/>
      <c r="G3334" s="533"/>
    </row>
    <row r="3335" spans="1:7">
      <c r="A3335" s="533"/>
      <c r="B3335" s="1787"/>
      <c r="C3335" s="1788"/>
      <c r="D3335" s="533"/>
      <c r="E3335" s="533"/>
      <c r="F3335" s="533"/>
      <c r="G3335" s="533"/>
    </row>
    <row r="3336" spans="1:7">
      <c r="A3336" s="533"/>
      <c r="B3336" s="1787"/>
      <c r="C3336" s="1788"/>
      <c r="D3336" s="533"/>
      <c r="E3336" s="533"/>
      <c r="F3336" s="533"/>
      <c r="G3336" s="533"/>
    </row>
    <row r="3337" spans="1:7">
      <c r="A3337" s="533"/>
      <c r="B3337" s="1787"/>
      <c r="C3337" s="1788"/>
      <c r="D3337" s="533"/>
      <c r="E3337" s="533"/>
      <c r="F3337" s="533"/>
      <c r="G3337" s="533"/>
    </row>
    <row r="3338" spans="1:7">
      <c r="A3338" s="533"/>
      <c r="B3338" s="1787"/>
      <c r="C3338" s="1788"/>
      <c r="D3338" s="533"/>
      <c r="E3338" s="533"/>
      <c r="F3338" s="533"/>
      <c r="G3338" s="533"/>
    </row>
    <row r="3339" spans="1:7">
      <c r="A3339" s="533"/>
      <c r="B3339" s="1787"/>
      <c r="C3339" s="1788"/>
      <c r="D3339" s="533"/>
      <c r="E3339" s="533"/>
      <c r="F3339" s="533"/>
      <c r="G3339" s="533"/>
    </row>
    <row r="3340" spans="1:7">
      <c r="A3340" s="533"/>
      <c r="B3340" s="1787"/>
      <c r="C3340" s="1788"/>
      <c r="D3340" s="533"/>
      <c r="E3340" s="533"/>
      <c r="F3340" s="533"/>
      <c r="G3340" s="533"/>
    </row>
    <row r="3341" spans="1:7">
      <c r="A3341" s="533"/>
      <c r="B3341" s="1787"/>
      <c r="C3341" s="1788"/>
      <c r="D3341" s="533"/>
      <c r="E3341" s="533"/>
      <c r="F3341" s="533"/>
      <c r="G3341" s="533"/>
    </row>
    <row r="3342" spans="1:7">
      <c r="A3342" s="533"/>
      <c r="B3342" s="1787"/>
      <c r="C3342" s="1788"/>
      <c r="D3342" s="533"/>
      <c r="E3342" s="533"/>
      <c r="F3342" s="533"/>
      <c r="G3342" s="533"/>
    </row>
    <row r="3343" spans="1:7">
      <c r="A3343" s="533"/>
      <c r="B3343" s="1787"/>
      <c r="C3343" s="1788"/>
      <c r="D3343" s="533"/>
      <c r="E3343" s="533"/>
      <c r="F3343" s="533"/>
      <c r="G3343" s="533"/>
    </row>
    <row r="3344" spans="1:7">
      <c r="A3344" s="533"/>
      <c r="B3344" s="1787"/>
      <c r="C3344" s="1788"/>
      <c r="D3344" s="533"/>
      <c r="E3344" s="533"/>
      <c r="F3344" s="533"/>
      <c r="G3344" s="533"/>
    </row>
    <row r="3345" spans="1:7">
      <c r="A3345" s="533"/>
      <c r="B3345" s="1787"/>
      <c r="C3345" s="1788"/>
      <c r="D3345" s="533"/>
      <c r="E3345" s="533"/>
      <c r="F3345" s="533"/>
      <c r="G3345" s="533"/>
    </row>
    <row r="3346" spans="1:7">
      <c r="A3346" s="533"/>
      <c r="B3346" s="1787"/>
      <c r="C3346" s="1788"/>
      <c r="D3346" s="533"/>
      <c r="E3346" s="533"/>
      <c r="F3346" s="533"/>
      <c r="G3346" s="533"/>
    </row>
    <row r="3347" spans="1:7">
      <c r="A3347" s="533"/>
      <c r="B3347" s="1787"/>
      <c r="C3347" s="1788"/>
      <c r="D3347" s="533"/>
      <c r="E3347" s="533"/>
      <c r="F3347" s="533"/>
      <c r="G3347" s="533"/>
    </row>
    <row r="3348" spans="1:7">
      <c r="A3348" s="533"/>
      <c r="B3348" s="1787"/>
      <c r="C3348" s="1788"/>
      <c r="D3348" s="533"/>
      <c r="E3348" s="533"/>
      <c r="F3348" s="533"/>
      <c r="G3348" s="533"/>
    </row>
    <row r="3349" spans="1:7">
      <c r="A3349" s="533"/>
      <c r="B3349" s="1787"/>
      <c r="C3349" s="1788"/>
      <c r="D3349" s="533"/>
      <c r="E3349" s="533"/>
      <c r="F3349" s="533"/>
      <c r="G3349" s="533"/>
    </row>
    <row r="3350" spans="1:7">
      <c r="A3350" s="533"/>
      <c r="B3350" s="1787"/>
      <c r="C3350" s="1788"/>
      <c r="D3350" s="533"/>
      <c r="E3350" s="533"/>
      <c r="F3350" s="533"/>
      <c r="G3350" s="533"/>
    </row>
    <row r="3351" spans="1:7">
      <c r="A3351" s="533"/>
      <c r="B3351" s="1787"/>
      <c r="C3351" s="1788"/>
      <c r="D3351" s="533"/>
      <c r="E3351" s="533"/>
      <c r="F3351" s="533"/>
      <c r="G3351" s="533"/>
    </row>
    <row r="3352" spans="1:7">
      <c r="A3352" s="533"/>
      <c r="B3352" s="1787"/>
      <c r="C3352" s="1788"/>
      <c r="D3352" s="533"/>
      <c r="E3352" s="533"/>
      <c r="F3352" s="533"/>
      <c r="G3352" s="533"/>
    </row>
    <row r="3353" spans="1:7">
      <c r="A3353" s="533"/>
      <c r="B3353" s="1787"/>
      <c r="C3353" s="1788"/>
      <c r="D3353" s="533"/>
      <c r="E3353" s="533"/>
      <c r="F3353" s="533"/>
      <c r="G3353" s="533"/>
    </row>
    <row r="3354" spans="1:7">
      <c r="A3354" s="533"/>
      <c r="B3354" s="1787"/>
      <c r="C3354" s="1788"/>
      <c r="D3354" s="533"/>
      <c r="E3354" s="533"/>
      <c r="F3354" s="533"/>
      <c r="G3354" s="533"/>
    </row>
    <row r="3355" spans="1:7">
      <c r="A3355" s="533"/>
      <c r="B3355" s="1787"/>
      <c r="C3355" s="1788"/>
      <c r="D3355" s="533"/>
      <c r="E3355" s="533"/>
      <c r="F3355" s="533"/>
      <c r="G3355" s="533"/>
    </row>
    <row r="3356" spans="1:7">
      <c r="A3356" s="533"/>
      <c r="B3356" s="1787"/>
      <c r="C3356" s="1788"/>
      <c r="D3356" s="533"/>
      <c r="E3356" s="533"/>
      <c r="F3356" s="533"/>
      <c r="G3356" s="533"/>
    </row>
    <row r="3357" spans="1:7">
      <c r="A3357" s="533"/>
      <c r="B3357" s="1787"/>
      <c r="C3357" s="1788"/>
      <c r="D3357" s="533"/>
      <c r="E3357" s="533"/>
      <c r="F3357" s="533"/>
      <c r="G3357" s="533"/>
    </row>
    <row r="3358" spans="1:7">
      <c r="A3358" s="533"/>
      <c r="B3358" s="1787"/>
      <c r="C3358" s="1788"/>
      <c r="D3358" s="533"/>
      <c r="E3358" s="533"/>
      <c r="F3358" s="533"/>
      <c r="G3358" s="533"/>
    </row>
    <row r="3359" spans="1:7">
      <c r="A3359" s="533"/>
      <c r="B3359" s="1787"/>
      <c r="C3359" s="1788"/>
      <c r="D3359" s="533"/>
      <c r="E3359" s="533"/>
      <c r="F3359" s="533"/>
      <c r="G3359" s="533"/>
    </row>
    <row r="3360" spans="1:7">
      <c r="A3360" s="533"/>
      <c r="B3360" s="1787"/>
      <c r="C3360" s="1788"/>
      <c r="D3360" s="533"/>
      <c r="E3360" s="533"/>
      <c r="F3360" s="533"/>
      <c r="G3360" s="533"/>
    </row>
    <row r="3361" spans="1:7">
      <c r="A3361" s="533"/>
      <c r="B3361" s="1787"/>
      <c r="C3361" s="1788"/>
      <c r="D3361" s="533"/>
      <c r="E3361" s="533"/>
      <c r="F3361" s="533"/>
      <c r="G3361" s="533"/>
    </row>
    <row r="3362" spans="1:7">
      <c r="A3362" s="533"/>
      <c r="B3362" s="1787"/>
      <c r="C3362" s="1788"/>
      <c r="D3362" s="533"/>
      <c r="E3362" s="533"/>
      <c r="F3362" s="533"/>
      <c r="G3362" s="533"/>
    </row>
    <row r="3363" spans="1:7">
      <c r="A3363" s="533"/>
      <c r="B3363" s="1787"/>
      <c r="C3363" s="1788"/>
      <c r="D3363" s="533"/>
      <c r="E3363" s="533"/>
      <c r="F3363" s="533"/>
      <c r="G3363" s="533"/>
    </row>
    <row r="3364" spans="1:7">
      <c r="A3364" s="533"/>
      <c r="B3364" s="1787"/>
      <c r="C3364" s="1788"/>
      <c r="D3364" s="533"/>
      <c r="E3364" s="533"/>
      <c r="F3364" s="533"/>
      <c r="G3364" s="533"/>
    </row>
    <row r="3365" spans="1:7">
      <c r="A3365" s="533"/>
      <c r="B3365" s="1787"/>
      <c r="C3365" s="1788"/>
      <c r="D3365" s="533"/>
      <c r="E3365" s="533"/>
      <c r="F3365" s="533"/>
      <c r="G3365" s="533"/>
    </row>
    <row r="3366" spans="1:7">
      <c r="A3366" s="533"/>
      <c r="B3366" s="1787"/>
      <c r="C3366" s="1788"/>
      <c r="D3366" s="533"/>
      <c r="E3366" s="533"/>
      <c r="F3366" s="533"/>
      <c r="G3366" s="533"/>
    </row>
    <row r="3367" spans="1:7">
      <c r="A3367" s="533"/>
      <c r="B3367" s="1787"/>
      <c r="C3367" s="1788"/>
      <c r="D3367" s="533"/>
      <c r="E3367" s="533"/>
      <c r="F3367" s="533"/>
      <c r="G3367" s="533"/>
    </row>
    <row r="3368" spans="1:7">
      <c r="A3368" s="533"/>
      <c r="B3368" s="1787"/>
      <c r="C3368" s="1788"/>
      <c r="D3368" s="533"/>
      <c r="E3368" s="533"/>
      <c r="F3368" s="533"/>
      <c r="G3368" s="533"/>
    </row>
    <row r="3369" spans="1:7">
      <c r="A3369" s="533"/>
      <c r="B3369" s="1787"/>
      <c r="C3369" s="1788"/>
      <c r="D3369" s="533"/>
      <c r="E3369" s="533"/>
      <c r="F3369" s="533"/>
      <c r="G3369" s="533"/>
    </row>
    <row r="3370" spans="1:7">
      <c r="A3370" s="533"/>
      <c r="B3370" s="1787"/>
      <c r="C3370" s="1788"/>
      <c r="D3370" s="533"/>
      <c r="E3370" s="533"/>
      <c r="F3370" s="533"/>
      <c r="G3370" s="533"/>
    </row>
    <row r="3371" spans="1:7">
      <c r="A3371" s="533"/>
      <c r="B3371" s="1787"/>
      <c r="C3371" s="1788"/>
      <c r="D3371" s="533"/>
      <c r="E3371" s="533"/>
      <c r="F3371" s="533"/>
      <c r="G3371" s="533"/>
    </row>
    <row r="3372" spans="1:7">
      <c r="A3372" s="533"/>
      <c r="B3372" s="1787"/>
      <c r="C3372" s="1788"/>
      <c r="D3372" s="533"/>
      <c r="E3372" s="533"/>
      <c r="F3372" s="533"/>
      <c r="G3372" s="533"/>
    </row>
    <row r="3373" spans="1:7">
      <c r="A3373" s="533"/>
      <c r="B3373" s="1787"/>
      <c r="C3373" s="1788"/>
      <c r="D3373" s="533"/>
      <c r="E3373" s="533"/>
      <c r="F3373" s="533"/>
      <c r="G3373" s="533"/>
    </row>
    <row r="3374" spans="1:7">
      <c r="A3374" s="533"/>
      <c r="B3374" s="1787"/>
      <c r="C3374" s="1788"/>
      <c r="D3374" s="533"/>
      <c r="E3374" s="533"/>
      <c r="F3374" s="533"/>
      <c r="G3374" s="533"/>
    </row>
    <row r="3375" spans="1:7">
      <c r="A3375" s="533"/>
      <c r="B3375" s="1787"/>
      <c r="C3375" s="1788"/>
      <c r="D3375" s="533"/>
      <c r="E3375" s="533"/>
      <c r="F3375" s="533"/>
      <c r="G3375" s="533"/>
    </row>
    <row r="3376" spans="1:7">
      <c r="A3376" s="533"/>
      <c r="B3376" s="1787"/>
      <c r="C3376" s="1788"/>
      <c r="D3376" s="533"/>
      <c r="E3376" s="533"/>
      <c r="F3376" s="533"/>
      <c r="G3376" s="533"/>
    </row>
    <row r="3377" spans="1:7">
      <c r="A3377" s="533"/>
      <c r="B3377" s="1787"/>
      <c r="C3377" s="1788"/>
      <c r="D3377" s="533"/>
      <c r="E3377" s="533"/>
      <c r="F3377" s="533"/>
      <c r="G3377" s="533"/>
    </row>
    <row r="3378" spans="1:7">
      <c r="A3378" s="533"/>
      <c r="B3378" s="1787"/>
      <c r="C3378" s="1788"/>
      <c r="D3378" s="533"/>
      <c r="E3378" s="533"/>
      <c r="F3378" s="533"/>
      <c r="G3378" s="533"/>
    </row>
    <row r="3379" spans="1:7">
      <c r="A3379" s="533"/>
      <c r="B3379" s="1787"/>
      <c r="C3379" s="1788"/>
      <c r="D3379" s="533"/>
      <c r="E3379" s="533"/>
      <c r="F3379" s="533"/>
      <c r="G3379" s="533"/>
    </row>
    <row r="3380" spans="1:7">
      <c r="A3380" s="533"/>
      <c r="B3380" s="1787"/>
      <c r="C3380" s="1788"/>
      <c r="D3380" s="533"/>
      <c r="E3380" s="533"/>
      <c r="F3380" s="533"/>
      <c r="G3380" s="533"/>
    </row>
    <row r="3381" spans="1:7">
      <c r="A3381" s="533"/>
      <c r="B3381" s="1787"/>
      <c r="C3381" s="1788"/>
      <c r="D3381" s="533"/>
      <c r="E3381" s="533"/>
      <c r="F3381" s="533"/>
      <c r="G3381" s="533"/>
    </row>
    <row r="3382" spans="1:7">
      <c r="A3382" s="533"/>
      <c r="B3382" s="1787"/>
      <c r="C3382" s="1788"/>
      <c r="D3382" s="533"/>
      <c r="E3382" s="533"/>
      <c r="F3382" s="533"/>
      <c r="G3382" s="533"/>
    </row>
    <row r="3383" spans="1:7">
      <c r="A3383" s="533"/>
      <c r="B3383" s="1787"/>
      <c r="C3383" s="1788"/>
      <c r="D3383" s="533"/>
      <c r="E3383" s="533"/>
      <c r="F3383" s="533"/>
      <c r="G3383" s="533"/>
    </row>
    <row r="3384" spans="1:7">
      <c r="A3384" s="533"/>
      <c r="B3384" s="1787"/>
      <c r="C3384" s="1788"/>
      <c r="D3384" s="533"/>
      <c r="E3384" s="533"/>
      <c r="F3384" s="533"/>
      <c r="G3384" s="533"/>
    </row>
    <row r="3385" spans="1:7">
      <c r="A3385" s="533"/>
      <c r="B3385" s="1787"/>
      <c r="C3385" s="1788"/>
      <c r="D3385" s="533"/>
      <c r="E3385" s="533"/>
      <c r="F3385" s="533"/>
      <c r="G3385" s="533"/>
    </row>
    <row r="3386" spans="1:7">
      <c r="A3386" s="533"/>
      <c r="B3386" s="1787"/>
      <c r="C3386" s="1788"/>
      <c r="D3386" s="533"/>
      <c r="E3386" s="533"/>
      <c r="F3386" s="533"/>
      <c r="G3386" s="533"/>
    </row>
    <row r="3387" spans="1:7">
      <c r="A3387" s="533"/>
      <c r="B3387" s="1787"/>
      <c r="C3387" s="1788"/>
      <c r="D3387" s="533"/>
      <c r="E3387" s="533"/>
      <c r="F3387" s="533"/>
      <c r="G3387" s="533"/>
    </row>
    <row r="3388" spans="1:7">
      <c r="A3388" s="533"/>
      <c r="B3388" s="1787"/>
      <c r="C3388" s="1788"/>
      <c r="D3388" s="533"/>
      <c r="E3388" s="533"/>
      <c r="F3388" s="533"/>
      <c r="G3388" s="533"/>
    </row>
    <row r="3389" spans="1:7">
      <c r="A3389" s="533"/>
      <c r="B3389" s="1787"/>
      <c r="C3389" s="1788"/>
      <c r="D3389" s="533"/>
      <c r="E3389" s="533"/>
      <c r="F3389" s="533"/>
      <c r="G3389" s="533"/>
    </row>
    <row r="3390" spans="1:7">
      <c r="A3390" s="533"/>
      <c r="B3390" s="1787"/>
      <c r="C3390" s="1788"/>
      <c r="D3390" s="533"/>
      <c r="E3390" s="533"/>
      <c r="F3390" s="533"/>
      <c r="G3390" s="533"/>
    </row>
    <row r="3391" spans="1:7">
      <c r="A3391" s="533"/>
      <c r="B3391" s="1787"/>
      <c r="C3391" s="1788"/>
      <c r="D3391" s="533"/>
      <c r="E3391" s="533"/>
      <c r="F3391" s="533"/>
      <c r="G3391" s="533"/>
    </row>
    <row r="3392" spans="1:7">
      <c r="A3392" s="533"/>
      <c r="B3392" s="1787"/>
      <c r="C3392" s="1788"/>
      <c r="D3392" s="533"/>
      <c r="E3392" s="533"/>
      <c r="F3392" s="533"/>
      <c r="G3392" s="533"/>
    </row>
    <row r="3393" spans="1:7">
      <c r="A3393" s="533"/>
      <c r="B3393" s="1787"/>
      <c r="C3393" s="1788"/>
      <c r="D3393" s="533"/>
      <c r="E3393" s="533"/>
      <c r="F3393" s="533"/>
      <c r="G3393" s="533"/>
    </row>
    <row r="3394" spans="1:7">
      <c r="A3394" s="533"/>
      <c r="B3394" s="1787"/>
      <c r="C3394" s="1788"/>
      <c r="D3394" s="533"/>
      <c r="E3394" s="533"/>
      <c r="F3394" s="533"/>
      <c r="G3394" s="533"/>
    </row>
    <row r="3395" spans="1:7">
      <c r="A3395" s="533"/>
      <c r="B3395" s="1787"/>
      <c r="C3395" s="1788"/>
      <c r="D3395" s="533"/>
      <c r="E3395" s="533"/>
      <c r="F3395" s="533"/>
      <c r="G3395" s="533"/>
    </row>
    <row r="3396" spans="1:7">
      <c r="A3396" s="533"/>
      <c r="B3396" s="1787"/>
      <c r="C3396" s="1788"/>
      <c r="D3396" s="533"/>
      <c r="E3396" s="533"/>
      <c r="F3396" s="533"/>
      <c r="G3396" s="533"/>
    </row>
    <row r="3397" spans="1:7">
      <c r="A3397" s="533"/>
      <c r="B3397" s="1787"/>
      <c r="C3397" s="1788"/>
      <c r="D3397" s="533"/>
      <c r="E3397" s="533"/>
      <c r="F3397" s="533"/>
      <c r="G3397" s="533"/>
    </row>
    <row r="3398" spans="1:7">
      <c r="A3398" s="533"/>
      <c r="B3398" s="1787"/>
      <c r="C3398" s="1788"/>
      <c r="D3398" s="533"/>
      <c r="E3398" s="533"/>
      <c r="F3398" s="533"/>
      <c r="G3398" s="533"/>
    </row>
    <row r="3399" spans="1:7">
      <c r="A3399" s="533"/>
      <c r="B3399" s="1787"/>
      <c r="C3399" s="1788"/>
      <c r="D3399" s="533"/>
      <c r="E3399" s="533"/>
      <c r="F3399" s="533"/>
      <c r="G3399" s="533"/>
    </row>
    <row r="3400" spans="1:7">
      <c r="A3400" s="533"/>
      <c r="B3400" s="1787"/>
      <c r="C3400" s="1788"/>
      <c r="D3400" s="533"/>
      <c r="E3400" s="533"/>
      <c r="F3400" s="533"/>
      <c r="G3400" s="533"/>
    </row>
    <row r="3401" spans="1:7">
      <c r="A3401" s="533"/>
      <c r="B3401" s="1787"/>
      <c r="C3401" s="1788"/>
      <c r="D3401" s="533"/>
      <c r="E3401" s="533"/>
      <c r="F3401" s="533"/>
      <c r="G3401" s="533"/>
    </row>
    <row r="3402" spans="1:7">
      <c r="A3402" s="533"/>
      <c r="B3402" s="1787"/>
      <c r="C3402" s="1788"/>
      <c r="D3402" s="533"/>
      <c r="E3402" s="533"/>
      <c r="F3402" s="533"/>
      <c r="G3402" s="533"/>
    </row>
    <row r="3403" spans="1:7">
      <c r="A3403" s="533"/>
      <c r="B3403" s="1787"/>
      <c r="C3403" s="1788"/>
      <c r="D3403" s="533"/>
      <c r="E3403" s="533"/>
      <c r="F3403" s="533"/>
      <c r="G3403" s="533"/>
    </row>
    <row r="3404" spans="1:7">
      <c r="A3404" s="533"/>
      <c r="B3404" s="1787"/>
      <c r="C3404" s="1788"/>
      <c r="D3404" s="533"/>
      <c r="E3404" s="533"/>
      <c r="F3404" s="533"/>
      <c r="G3404" s="533"/>
    </row>
    <row r="3405" spans="1:7">
      <c r="A3405" s="533"/>
      <c r="B3405" s="1787"/>
      <c r="C3405" s="1788"/>
      <c r="D3405" s="533"/>
      <c r="E3405" s="533"/>
      <c r="F3405" s="533"/>
      <c r="G3405" s="533"/>
    </row>
    <row r="3406" spans="1:7">
      <c r="A3406" s="533"/>
      <c r="B3406" s="1787"/>
      <c r="C3406" s="1788"/>
      <c r="D3406" s="533"/>
      <c r="E3406" s="533"/>
      <c r="F3406" s="533"/>
      <c r="G3406" s="533"/>
    </row>
    <row r="3407" spans="1:7">
      <c r="A3407" s="533"/>
      <c r="B3407" s="1787"/>
      <c r="C3407" s="1788"/>
      <c r="D3407" s="533"/>
      <c r="E3407" s="533"/>
      <c r="F3407" s="533"/>
      <c r="G3407" s="533"/>
    </row>
    <row r="3408" spans="1:7">
      <c r="A3408" s="533"/>
      <c r="B3408" s="1787"/>
      <c r="C3408" s="1788"/>
      <c r="D3408" s="533"/>
      <c r="E3408" s="533"/>
      <c r="F3408" s="533"/>
      <c r="G3408" s="533"/>
    </row>
    <row r="3409" spans="1:7">
      <c r="A3409" s="533"/>
      <c r="B3409" s="1787"/>
      <c r="C3409" s="1788"/>
      <c r="D3409" s="533"/>
      <c r="E3409" s="533"/>
      <c r="F3409" s="533"/>
      <c r="G3409" s="533"/>
    </row>
    <row r="3410" spans="1:7">
      <c r="A3410" s="533"/>
      <c r="B3410" s="1787"/>
      <c r="C3410" s="1788"/>
      <c r="D3410" s="533"/>
      <c r="E3410" s="533"/>
      <c r="F3410" s="533"/>
      <c r="G3410" s="533"/>
    </row>
    <row r="3411" spans="1:7">
      <c r="A3411" s="533"/>
      <c r="B3411" s="1787"/>
      <c r="C3411" s="1788"/>
      <c r="D3411" s="533"/>
      <c r="E3411" s="533"/>
      <c r="F3411" s="533"/>
      <c r="G3411" s="533"/>
    </row>
    <row r="3412" spans="1:7">
      <c r="A3412" s="533"/>
      <c r="B3412" s="1787"/>
      <c r="C3412" s="1788"/>
      <c r="D3412" s="533"/>
      <c r="E3412" s="533"/>
      <c r="F3412" s="533"/>
      <c r="G3412" s="533"/>
    </row>
    <row r="3413" spans="1:7">
      <c r="A3413" s="533"/>
      <c r="B3413" s="1787"/>
      <c r="C3413" s="1788"/>
      <c r="D3413" s="533"/>
      <c r="E3413" s="533"/>
      <c r="F3413" s="533"/>
      <c r="G3413" s="533"/>
    </row>
    <row r="3414" spans="1:7">
      <c r="A3414" s="533"/>
      <c r="B3414" s="1787"/>
      <c r="C3414" s="1788"/>
      <c r="D3414" s="533"/>
      <c r="E3414" s="533"/>
      <c r="F3414" s="533"/>
      <c r="G3414" s="533"/>
    </row>
    <row r="3415" spans="1:7">
      <c r="A3415" s="533"/>
      <c r="B3415" s="1787"/>
      <c r="C3415" s="1788"/>
      <c r="D3415" s="533"/>
      <c r="E3415" s="533"/>
      <c r="F3415" s="533"/>
      <c r="G3415" s="533"/>
    </row>
    <row r="3416" spans="1:7">
      <c r="A3416" s="533"/>
      <c r="B3416" s="1787"/>
      <c r="C3416" s="1788"/>
      <c r="D3416" s="533"/>
      <c r="E3416" s="533"/>
      <c r="F3416" s="533"/>
      <c r="G3416" s="533"/>
    </row>
    <row r="3417" spans="1:7">
      <c r="A3417" s="533"/>
      <c r="B3417" s="1787"/>
      <c r="C3417" s="1788"/>
      <c r="D3417" s="533"/>
      <c r="E3417" s="533"/>
      <c r="F3417" s="533"/>
      <c r="G3417" s="533"/>
    </row>
    <row r="3418" spans="1:7">
      <c r="A3418" s="533"/>
      <c r="B3418" s="1787"/>
      <c r="C3418" s="1788"/>
      <c r="D3418" s="533"/>
      <c r="E3418" s="533"/>
      <c r="F3418" s="533"/>
      <c r="G3418" s="533"/>
    </row>
    <row r="3419" spans="1:7">
      <c r="A3419" s="533"/>
      <c r="B3419" s="1787"/>
      <c r="C3419" s="1788"/>
      <c r="D3419" s="533"/>
      <c r="E3419" s="533"/>
      <c r="F3419" s="533"/>
      <c r="G3419" s="533"/>
    </row>
    <row r="3420" spans="1:7">
      <c r="A3420" s="533"/>
      <c r="B3420" s="1787"/>
      <c r="C3420" s="1788"/>
      <c r="D3420" s="533"/>
      <c r="E3420" s="533"/>
      <c r="F3420" s="533"/>
      <c r="G3420" s="533"/>
    </row>
    <row r="3421" spans="1:7">
      <c r="A3421" s="533"/>
      <c r="B3421" s="1787"/>
      <c r="C3421" s="1788"/>
      <c r="D3421" s="533"/>
      <c r="E3421" s="533"/>
      <c r="F3421" s="533"/>
      <c r="G3421" s="533"/>
    </row>
    <row r="3422" spans="1:7">
      <c r="A3422" s="533"/>
      <c r="B3422" s="1787"/>
      <c r="C3422" s="1788"/>
      <c r="D3422" s="533"/>
      <c r="E3422" s="533"/>
      <c r="F3422" s="533"/>
      <c r="G3422" s="533"/>
    </row>
    <row r="3423" spans="1:7">
      <c r="A3423" s="533"/>
      <c r="B3423" s="1787"/>
      <c r="C3423" s="1788"/>
      <c r="D3423" s="533"/>
      <c r="E3423" s="533"/>
      <c r="F3423" s="533"/>
      <c r="G3423" s="533"/>
    </row>
    <row r="3424" spans="1:7">
      <c r="A3424" s="533"/>
      <c r="B3424" s="1787"/>
      <c r="C3424" s="1788"/>
      <c r="D3424" s="533"/>
      <c r="E3424" s="533"/>
      <c r="F3424" s="533"/>
      <c r="G3424" s="533"/>
    </row>
    <row r="3425" spans="1:7">
      <c r="A3425" s="533"/>
      <c r="B3425" s="1787"/>
      <c r="C3425" s="1788"/>
      <c r="D3425" s="533"/>
      <c r="E3425" s="533"/>
      <c r="F3425" s="533"/>
      <c r="G3425" s="533"/>
    </row>
    <row r="3426" spans="1:7">
      <c r="A3426" s="533"/>
      <c r="B3426" s="1787"/>
      <c r="C3426" s="1788"/>
      <c r="D3426" s="533"/>
      <c r="E3426" s="533"/>
      <c r="F3426" s="533"/>
      <c r="G3426" s="533"/>
    </row>
    <row r="3427" spans="1:7">
      <c r="A3427" s="533"/>
      <c r="B3427" s="1787"/>
      <c r="C3427" s="1788"/>
      <c r="D3427" s="533"/>
      <c r="E3427" s="533"/>
      <c r="F3427" s="533"/>
      <c r="G3427" s="533"/>
    </row>
    <row r="3428" spans="1:7">
      <c r="A3428" s="533"/>
      <c r="B3428" s="1787"/>
      <c r="C3428" s="1788"/>
      <c r="D3428" s="533"/>
      <c r="E3428" s="533"/>
      <c r="F3428" s="533"/>
      <c r="G3428" s="533"/>
    </row>
    <row r="3429" spans="1:7">
      <c r="A3429" s="533"/>
      <c r="B3429" s="1787"/>
      <c r="C3429" s="1788"/>
      <c r="D3429" s="533"/>
      <c r="E3429" s="533"/>
      <c r="F3429" s="533"/>
      <c r="G3429" s="533"/>
    </row>
    <row r="3430" spans="1:7">
      <c r="A3430" s="533"/>
      <c r="B3430" s="1787"/>
      <c r="C3430" s="1788"/>
      <c r="D3430" s="533"/>
      <c r="E3430" s="533"/>
      <c r="F3430" s="533"/>
      <c r="G3430" s="533"/>
    </row>
    <row r="3431" spans="1:7">
      <c r="A3431" s="533"/>
      <c r="B3431" s="1787"/>
      <c r="C3431" s="1788"/>
      <c r="D3431" s="533"/>
      <c r="E3431" s="533"/>
      <c r="F3431" s="533"/>
      <c r="G3431" s="533"/>
    </row>
    <row r="3432" spans="1:7">
      <c r="A3432" s="533"/>
      <c r="B3432" s="1787"/>
      <c r="C3432" s="1788"/>
      <c r="D3432" s="533"/>
      <c r="E3432" s="533"/>
      <c r="F3432" s="533"/>
      <c r="G3432" s="533"/>
    </row>
    <row r="3433" spans="1:7">
      <c r="A3433" s="533"/>
      <c r="B3433" s="1787"/>
      <c r="C3433" s="1788"/>
      <c r="D3433" s="533"/>
      <c r="E3433" s="533"/>
      <c r="F3433" s="533"/>
      <c r="G3433" s="533"/>
    </row>
    <row r="3434" spans="1:7">
      <c r="A3434" s="533"/>
      <c r="B3434" s="1787"/>
      <c r="C3434" s="1788"/>
      <c r="D3434" s="533"/>
      <c r="E3434" s="533"/>
      <c r="F3434" s="533"/>
      <c r="G3434" s="533"/>
    </row>
    <row r="3435" spans="1:7">
      <c r="A3435" s="533"/>
      <c r="B3435" s="1787"/>
      <c r="C3435" s="1788"/>
      <c r="D3435" s="533"/>
      <c r="E3435" s="533"/>
      <c r="F3435" s="533"/>
      <c r="G3435" s="533"/>
    </row>
    <row r="3436" spans="1:7">
      <c r="A3436" s="533"/>
      <c r="B3436" s="1787"/>
      <c r="C3436" s="1788"/>
      <c r="D3436" s="533"/>
      <c r="E3436" s="533"/>
      <c r="F3436" s="533"/>
      <c r="G3436" s="533"/>
    </row>
    <row r="3437" spans="1:7">
      <c r="A3437" s="533"/>
      <c r="B3437" s="1787"/>
      <c r="C3437" s="1788"/>
      <c r="D3437" s="533"/>
      <c r="E3437" s="533"/>
      <c r="F3437" s="533"/>
      <c r="G3437" s="533"/>
    </row>
    <row r="3438" spans="1:7">
      <c r="A3438" s="533"/>
      <c r="B3438" s="1787"/>
      <c r="C3438" s="1788"/>
      <c r="D3438" s="533"/>
      <c r="E3438" s="533"/>
      <c r="F3438" s="533"/>
      <c r="G3438" s="533"/>
    </row>
    <row r="3439" spans="1:7">
      <c r="A3439" s="533"/>
      <c r="B3439" s="1787"/>
      <c r="C3439" s="1788"/>
      <c r="D3439" s="533"/>
      <c r="E3439" s="533"/>
      <c r="F3439" s="533"/>
      <c r="G3439" s="533"/>
    </row>
    <row r="3440" spans="1:7">
      <c r="A3440" s="533"/>
      <c r="B3440" s="1787"/>
      <c r="C3440" s="1788"/>
      <c r="D3440" s="533"/>
      <c r="E3440" s="533"/>
      <c r="F3440" s="533"/>
      <c r="G3440" s="533"/>
    </row>
    <row r="3441" spans="1:7">
      <c r="A3441" s="533"/>
      <c r="B3441" s="1787"/>
      <c r="C3441" s="1788"/>
      <c r="D3441" s="533"/>
      <c r="E3441" s="533"/>
      <c r="F3441" s="533"/>
      <c r="G3441" s="533"/>
    </row>
    <row r="3442" spans="1:7">
      <c r="A3442" s="533"/>
      <c r="B3442" s="1787"/>
      <c r="C3442" s="1788"/>
      <c r="D3442" s="533"/>
      <c r="E3442" s="533"/>
      <c r="F3442" s="533"/>
      <c r="G3442" s="533"/>
    </row>
    <row r="3443" spans="1:7">
      <c r="A3443" s="533"/>
      <c r="B3443" s="1787"/>
      <c r="C3443" s="1788"/>
      <c r="D3443" s="533"/>
      <c r="E3443" s="533"/>
      <c r="F3443" s="533"/>
      <c r="G3443" s="533"/>
    </row>
    <row r="3444" spans="1:7">
      <c r="A3444" s="533"/>
      <c r="B3444" s="1787"/>
      <c r="C3444" s="1788"/>
      <c r="D3444" s="533"/>
      <c r="E3444" s="533"/>
      <c r="F3444" s="533"/>
      <c r="G3444" s="533"/>
    </row>
    <row r="3445" spans="1:7">
      <c r="A3445" s="533"/>
      <c r="B3445" s="1787"/>
      <c r="C3445" s="1788"/>
      <c r="D3445" s="533"/>
      <c r="E3445" s="533"/>
      <c r="F3445" s="533"/>
      <c r="G3445" s="533"/>
    </row>
    <row r="3446" spans="1:7">
      <c r="A3446" s="533"/>
      <c r="B3446" s="1787"/>
      <c r="C3446" s="1788"/>
      <c r="D3446" s="533"/>
      <c r="E3446" s="533"/>
      <c r="F3446" s="533"/>
      <c r="G3446" s="533"/>
    </row>
    <row r="3447" spans="1:7">
      <c r="A3447" s="533"/>
      <c r="B3447" s="1787"/>
      <c r="C3447" s="1788"/>
      <c r="D3447" s="533"/>
      <c r="E3447" s="533"/>
      <c r="F3447" s="533"/>
      <c r="G3447" s="533"/>
    </row>
    <row r="3448" spans="1:7">
      <c r="A3448" s="533"/>
      <c r="B3448" s="1787"/>
      <c r="C3448" s="1788"/>
      <c r="D3448" s="533"/>
      <c r="E3448" s="533"/>
      <c r="F3448" s="533"/>
      <c r="G3448" s="533"/>
    </row>
    <row r="3449" spans="1:7">
      <c r="A3449" s="533"/>
      <c r="B3449" s="1787"/>
      <c r="C3449" s="1788"/>
      <c r="D3449" s="533"/>
      <c r="E3449" s="533"/>
      <c r="F3449" s="533"/>
      <c r="G3449" s="533"/>
    </row>
    <row r="3450" spans="1:7">
      <c r="A3450" s="533"/>
      <c r="B3450" s="1787"/>
      <c r="C3450" s="1788"/>
      <c r="D3450" s="533"/>
      <c r="E3450" s="533"/>
      <c r="F3450" s="533"/>
      <c r="G3450" s="533"/>
    </row>
    <row r="3451" spans="1:7">
      <c r="A3451" s="533"/>
      <c r="B3451" s="1787"/>
      <c r="C3451" s="1788"/>
      <c r="D3451" s="533"/>
      <c r="E3451" s="533"/>
      <c r="F3451" s="533"/>
      <c r="G3451" s="533"/>
    </row>
    <row r="3452" spans="1:7">
      <c r="A3452" s="533"/>
      <c r="B3452" s="1787"/>
      <c r="C3452" s="1788"/>
      <c r="D3452" s="533"/>
      <c r="E3452" s="533"/>
      <c r="F3452" s="533"/>
      <c r="G3452" s="533"/>
    </row>
    <row r="3453" spans="1:7">
      <c r="A3453" s="533"/>
      <c r="B3453" s="1787"/>
      <c r="C3453" s="1788"/>
      <c r="D3453" s="533"/>
      <c r="E3453" s="533"/>
      <c r="F3453" s="533"/>
      <c r="G3453" s="533"/>
    </row>
    <row r="3454" spans="1:7">
      <c r="A3454" s="533"/>
      <c r="B3454" s="1787"/>
      <c r="C3454" s="1788"/>
      <c r="D3454" s="533"/>
      <c r="E3454" s="533"/>
      <c r="F3454" s="533"/>
      <c r="G3454" s="533"/>
    </row>
    <row r="3455" spans="1:7">
      <c r="A3455" s="533"/>
      <c r="B3455" s="1787"/>
      <c r="C3455" s="1788"/>
      <c r="D3455" s="533"/>
      <c r="E3455" s="533"/>
      <c r="F3455" s="533"/>
      <c r="G3455" s="533"/>
    </row>
    <row r="3456" spans="1:7">
      <c r="A3456" s="533"/>
      <c r="B3456" s="1787"/>
      <c r="C3456" s="1788"/>
      <c r="D3456" s="533"/>
      <c r="E3456" s="533"/>
      <c r="F3456" s="533"/>
      <c r="G3456" s="533"/>
    </row>
    <row r="3457" spans="1:7">
      <c r="A3457" s="533"/>
      <c r="B3457" s="1787"/>
      <c r="C3457" s="1788"/>
      <c r="D3457" s="533"/>
      <c r="E3457" s="533"/>
      <c r="F3457" s="533"/>
      <c r="G3457" s="533"/>
    </row>
    <row r="3458" spans="1:7">
      <c r="A3458" s="533"/>
      <c r="B3458" s="1787"/>
      <c r="C3458" s="1788"/>
      <c r="D3458" s="533"/>
      <c r="E3458" s="533"/>
      <c r="F3458" s="533"/>
      <c r="G3458" s="533"/>
    </row>
    <row r="3459" spans="1:7">
      <c r="A3459" s="533"/>
      <c r="B3459" s="1787"/>
      <c r="C3459" s="1788"/>
      <c r="D3459" s="533"/>
      <c r="E3459" s="533"/>
      <c r="F3459" s="533"/>
      <c r="G3459" s="533"/>
    </row>
    <row r="3460" spans="1:7">
      <c r="A3460" s="533"/>
      <c r="B3460" s="1787"/>
      <c r="C3460" s="1788"/>
      <c r="D3460" s="533"/>
      <c r="E3460" s="533"/>
      <c r="F3460" s="533"/>
      <c r="G3460" s="533"/>
    </row>
    <row r="3461" spans="1:7">
      <c r="A3461" s="533"/>
      <c r="B3461" s="1787"/>
      <c r="C3461" s="1788"/>
      <c r="D3461" s="533"/>
      <c r="E3461" s="533"/>
      <c r="F3461" s="533"/>
      <c r="G3461" s="533"/>
    </row>
    <row r="3462" spans="1:7">
      <c r="A3462" s="533"/>
      <c r="B3462" s="1787"/>
      <c r="C3462" s="1788"/>
      <c r="D3462" s="533"/>
      <c r="E3462" s="533"/>
      <c r="F3462" s="533"/>
      <c r="G3462" s="533"/>
    </row>
    <row r="3463" spans="1:7">
      <c r="A3463" s="533"/>
      <c r="B3463" s="1787"/>
      <c r="C3463" s="1788"/>
      <c r="D3463" s="533"/>
      <c r="E3463" s="533"/>
      <c r="F3463" s="533"/>
      <c r="G3463" s="533"/>
    </row>
    <row r="3464" spans="1:7">
      <c r="A3464" s="533"/>
      <c r="B3464" s="1787"/>
      <c r="C3464" s="1788"/>
      <c r="D3464" s="533"/>
      <c r="E3464" s="533"/>
      <c r="F3464" s="533"/>
      <c r="G3464" s="533"/>
    </row>
    <row r="3465" spans="1:7">
      <c r="A3465" s="533"/>
      <c r="B3465" s="1787"/>
      <c r="C3465" s="1788"/>
      <c r="D3465" s="533"/>
      <c r="E3465" s="533"/>
      <c r="F3465" s="533"/>
      <c r="G3465" s="533"/>
    </row>
    <row r="3466" spans="1:7">
      <c r="A3466" s="533"/>
      <c r="B3466" s="1787"/>
      <c r="C3466" s="1788"/>
      <c r="D3466" s="533"/>
      <c r="E3466" s="533"/>
      <c r="F3466" s="533"/>
      <c r="G3466" s="533"/>
    </row>
    <row r="3467" spans="1:7">
      <c r="A3467" s="533"/>
      <c r="B3467" s="1787"/>
      <c r="C3467" s="1788"/>
      <c r="D3467" s="533"/>
      <c r="E3467" s="533"/>
      <c r="F3467" s="533"/>
      <c r="G3467" s="533"/>
    </row>
    <row r="3468" spans="1:7">
      <c r="A3468" s="533"/>
      <c r="B3468" s="1787"/>
      <c r="C3468" s="1788"/>
      <c r="D3468" s="533"/>
      <c r="E3468" s="533"/>
      <c r="F3468" s="533"/>
      <c r="G3468" s="533"/>
    </row>
    <row r="3469" spans="1:7">
      <c r="A3469" s="533"/>
      <c r="B3469" s="1787"/>
      <c r="C3469" s="1788"/>
      <c r="D3469" s="533"/>
      <c r="E3469" s="533"/>
      <c r="F3469" s="533"/>
      <c r="G3469" s="533"/>
    </row>
    <row r="3470" spans="1:7">
      <c r="A3470" s="533"/>
      <c r="B3470" s="1787"/>
      <c r="C3470" s="1788"/>
      <c r="D3470" s="533"/>
      <c r="E3470" s="533"/>
      <c r="F3470" s="533"/>
      <c r="G3470" s="533"/>
    </row>
    <row r="3471" spans="1:7">
      <c r="A3471" s="533"/>
      <c r="B3471" s="1787"/>
      <c r="C3471" s="1788"/>
      <c r="D3471" s="533"/>
      <c r="E3471" s="533"/>
      <c r="F3471" s="533"/>
      <c r="G3471" s="533"/>
    </row>
    <row r="3472" spans="1:7">
      <c r="A3472" s="533"/>
      <c r="B3472" s="1787"/>
      <c r="C3472" s="1788"/>
      <c r="D3472" s="533"/>
      <c r="E3472" s="533"/>
      <c r="F3472" s="533"/>
      <c r="G3472" s="533"/>
    </row>
    <row r="3473" spans="1:7">
      <c r="A3473" s="533"/>
      <c r="B3473" s="1787"/>
      <c r="C3473" s="1788"/>
      <c r="D3473" s="533"/>
      <c r="E3473" s="533"/>
      <c r="F3473" s="533"/>
      <c r="G3473" s="533"/>
    </row>
    <row r="3474" spans="1:7">
      <c r="A3474" s="533"/>
      <c r="B3474" s="1787"/>
      <c r="C3474" s="1788"/>
      <c r="D3474" s="533"/>
      <c r="E3474" s="533"/>
      <c r="F3474" s="533"/>
      <c r="G3474" s="533"/>
    </row>
    <row r="3475" spans="1:7">
      <c r="A3475" s="533"/>
      <c r="B3475" s="1787"/>
      <c r="C3475" s="1788"/>
      <c r="D3475" s="533"/>
      <c r="E3475" s="533"/>
      <c r="F3475" s="533"/>
      <c r="G3475" s="533"/>
    </row>
    <row r="3476" spans="1:7">
      <c r="A3476" s="533"/>
      <c r="B3476" s="1787"/>
      <c r="C3476" s="1788"/>
      <c r="D3476" s="533"/>
      <c r="E3476" s="533"/>
      <c r="F3476" s="533"/>
      <c r="G3476" s="533"/>
    </row>
    <row r="3477" spans="1:7">
      <c r="A3477" s="533"/>
      <c r="B3477" s="1787"/>
      <c r="C3477" s="1788"/>
      <c r="D3477" s="533"/>
      <c r="E3477" s="533"/>
      <c r="F3477" s="533"/>
      <c r="G3477" s="533"/>
    </row>
    <row r="3478" spans="1:7">
      <c r="A3478" s="533"/>
      <c r="B3478" s="1787"/>
      <c r="C3478" s="1788"/>
      <c r="D3478" s="533"/>
      <c r="E3478" s="533"/>
      <c r="F3478" s="533"/>
      <c r="G3478" s="533"/>
    </row>
    <row r="3479" spans="1:7">
      <c r="A3479" s="533"/>
      <c r="B3479" s="1787"/>
      <c r="C3479" s="1788"/>
      <c r="D3479" s="533"/>
      <c r="E3479" s="533"/>
      <c r="F3479" s="533"/>
      <c r="G3479" s="533"/>
    </row>
    <row r="3480" spans="1:7">
      <c r="A3480" s="533"/>
      <c r="B3480" s="1787"/>
      <c r="C3480" s="1788"/>
      <c r="D3480" s="533"/>
      <c r="E3480" s="533"/>
      <c r="F3480" s="533"/>
      <c r="G3480" s="533"/>
    </row>
    <row r="3481" spans="1:7">
      <c r="A3481" s="533"/>
      <c r="B3481" s="1787"/>
      <c r="C3481" s="1788"/>
      <c r="D3481" s="533"/>
      <c r="E3481" s="533"/>
      <c r="F3481" s="533"/>
      <c r="G3481" s="533"/>
    </row>
    <row r="3482" spans="1:7">
      <c r="A3482" s="533"/>
      <c r="B3482" s="1787"/>
      <c r="C3482" s="1788"/>
      <c r="D3482" s="533"/>
      <c r="E3482" s="533"/>
      <c r="F3482" s="533"/>
      <c r="G3482" s="533"/>
    </row>
    <row r="3483" spans="1:7">
      <c r="A3483" s="533"/>
      <c r="B3483" s="1787"/>
      <c r="C3483" s="1788"/>
      <c r="D3483" s="533"/>
      <c r="E3483" s="533"/>
      <c r="F3483" s="533"/>
      <c r="G3483" s="533"/>
    </row>
    <row r="3484" spans="1:7">
      <c r="A3484" s="533"/>
      <c r="B3484" s="1787"/>
      <c r="C3484" s="1788"/>
      <c r="D3484" s="533"/>
      <c r="E3484" s="533"/>
      <c r="F3484" s="533"/>
      <c r="G3484" s="533"/>
    </row>
    <row r="3485" spans="1:7">
      <c r="A3485" s="533"/>
      <c r="B3485" s="1787"/>
      <c r="C3485" s="1788"/>
      <c r="D3485" s="533"/>
      <c r="E3485" s="533"/>
      <c r="F3485" s="533"/>
      <c r="G3485" s="533"/>
    </row>
    <row r="3486" spans="1:7">
      <c r="A3486" s="533"/>
      <c r="B3486" s="1787"/>
      <c r="C3486" s="1788"/>
      <c r="D3486" s="533"/>
      <c r="E3486" s="533"/>
      <c r="F3486" s="533"/>
      <c r="G3486" s="533"/>
    </row>
    <row r="3487" spans="1:7">
      <c r="A3487" s="533"/>
      <c r="B3487" s="1787"/>
      <c r="C3487" s="1788"/>
      <c r="D3487" s="533"/>
      <c r="E3487" s="533"/>
      <c r="F3487" s="533"/>
      <c r="G3487" s="533"/>
    </row>
    <row r="3488" spans="1:7">
      <c r="A3488" s="533"/>
      <c r="B3488" s="1787"/>
      <c r="C3488" s="1788"/>
      <c r="D3488" s="533"/>
      <c r="E3488" s="533"/>
      <c r="F3488" s="533"/>
      <c r="G3488" s="533"/>
    </row>
    <row r="3489" spans="1:7">
      <c r="A3489" s="533"/>
      <c r="B3489" s="1787"/>
      <c r="C3489" s="1788"/>
      <c r="D3489" s="533"/>
      <c r="E3489" s="533"/>
      <c r="F3489" s="533"/>
      <c r="G3489" s="533"/>
    </row>
    <row r="3490" spans="1:7">
      <c r="A3490" s="533"/>
      <c r="B3490" s="1787"/>
      <c r="C3490" s="1788"/>
      <c r="D3490" s="533"/>
      <c r="E3490" s="533"/>
      <c r="F3490" s="533"/>
      <c r="G3490" s="533"/>
    </row>
    <row r="3491" spans="1:7">
      <c r="A3491" s="533"/>
      <c r="B3491" s="1787"/>
      <c r="C3491" s="1788"/>
      <c r="D3491" s="533"/>
      <c r="E3491" s="533"/>
      <c r="F3491" s="533"/>
      <c r="G3491" s="533"/>
    </row>
    <row r="3492" spans="1:7">
      <c r="A3492" s="533"/>
      <c r="B3492" s="1787"/>
      <c r="C3492" s="1788"/>
      <c r="D3492" s="533"/>
      <c r="E3492" s="533"/>
      <c r="F3492" s="533"/>
      <c r="G3492" s="533"/>
    </row>
    <row r="3493" spans="1:7">
      <c r="A3493" s="533"/>
      <c r="B3493" s="1787"/>
      <c r="C3493" s="1788"/>
      <c r="D3493" s="533"/>
      <c r="E3493" s="533"/>
      <c r="F3493" s="533"/>
      <c r="G3493" s="533"/>
    </row>
    <row r="3494" spans="1:7">
      <c r="A3494" s="533"/>
      <c r="B3494" s="1787"/>
      <c r="C3494" s="1788"/>
      <c r="D3494" s="533"/>
      <c r="E3494" s="533"/>
      <c r="F3494" s="533"/>
      <c r="G3494" s="533"/>
    </row>
    <row r="3495" spans="1:7">
      <c r="A3495" s="533"/>
      <c r="B3495" s="1787"/>
      <c r="C3495" s="1788"/>
      <c r="D3495" s="533"/>
      <c r="E3495" s="533"/>
      <c r="F3495" s="533"/>
      <c r="G3495" s="533"/>
    </row>
    <row r="3496" spans="1:7">
      <c r="A3496" s="533"/>
      <c r="B3496" s="1787"/>
      <c r="C3496" s="1788"/>
      <c r="D3496" s="533"/>
      <c r="E3496" s="533"/>
      <c r="F3496" s="533"/>
      <c r="G3496" s="533"/>
    </row>
    <row r="3497" spans="1:7">
      <c r="A3497" s="533"/>
      <c r="B3497" s="1787"/>
      <c r="C3497" s="1788"/>
      <c r="D3497" s="533"/>
      <c r="E3497" s="533"/>
      <c r="F3497" s="533"/>
      <c r="G3497" s="533"/>
    </row>
    <row r="3498" spans="1:7">
      <c r="A3498" s="533"/>
      <c r="B3498" s="1787"/>
      <c r="C3498" s="1788"/>
      <c r="D3498" s="533"/>
      <c r="E3498" s="533"/>
      <c r="F3498" s="533"/>
      <c r="G3498" s="533"/>
    </row>
    <row r="3499" spans="1:7">
      <c r="A3499" s="533"/>
      <c r="B3499" s="1787"/>
      <c r="C3499" s="1788"/>
      <c r="D3499" s="533"/>
      <c r="E3499" s="533"/>
      <c r="F3499" s="533"/>
      <c r="G3499" s="533"/>
    </row>
    <row r="3500" spans="1:7">
      <c r="A3500" s="533"/>
      <c r="B3500" s="1787"/>
      <c r="C3500" s="1788"/>
      <c r="D3500" s="533"/>
      <c r="E3500" s="533"/>
      <c r="F3500" s="533"/>
      <c r="G3500" s="533"/>
    </row>
    <row r="3501" spans="1:7">
      <c r="A3501" s="533"/>
      <c r="B3501" s="1787"/>
      <c r="C3501" s="1788"/>
      <c r="D3501" s="533"/>
      <c r="E3501" s="533"/>
      <c r="F3501" s="533"/>
      <c r="G3501" s="533"/>
    </row>
    <row r="3502" spans="1:7">
      <c r="A3502" s="533"/>
      <c r="B3502" s="1787"/>
      <c r="C3502" s="1788"/>
      <c r="D3502" s="533"/>
      <c r="E3502" s="533"/>
      <c r="F3502" s="533"/>
      <c r="G3502" s="533"/>
    </row>
    <row r="3503" spans="1:7">
      <c r="A3503" s="533"/>
      <c r="B3503" s="1787"/>
      <c r="C3503" s="1788"/>
      <c r="D3503" s="533"/>
      <c r="E3503" s="533"/>
      <c r="F3503" s="533"/>
      <c r="G3503" s="533"/>
    </row>
    <row r="3504" spans="1:7">
      <c r="A3504" s="533"/>
      <c r="B3504" s="1787"/>
      <c r="C3504" s="1788"/>
      <c r="D3504" s="533"/>
      <c r="E3504" s="533"/>
      <c r="F3504" s="533"/>
      <c r="G3504" s="533"/>
    </row>
    <row r="3505" spans="1:7">
      <c r="A3505" s="533"/>
      <c r="B3505" s="1787"/>
      <c r="C3505" s="1788"/>
      <c r="D3505" s="533"/>
      <c r="E3505" s="533"/>
      <c r="F3505" s="533"/>
      <c r="G3505" s="533"/>
    </row>
    <row r="3506" spans="1:7">
      <c r="A3506" s="533"/>
      <c r="B3506" s="1787"/>
      <c r="C3506" s="1788"/>
      <c r="D3506" s="533"/>
      <c r="E3506" s="533"/>
      <c r="F3506" s="533"/>
      <c r="G3506" s="533"/>
    </row>
    <row r="3507" spans="1:7">
      <c r="A3507" s="533"/>
      <c r="B3507" s="1787"/>
      <c r="C3507" s="1788"/>
      <c r="D3507" s="533"/>
      <c r="E3507" s="533"/>
      <c r="F3507" s="533"/>
      <c r="G3507" s="533"/>
    </row>
    <row r="3508" spans="1:7">
      <c r="A3508" s="533"/>
      <c r="B3508" s="1787"/>
      <c r="C3508" s="1788"/>
      <c r="D3508" s="533"/>
      <c r="E3508" s="533"/>
      <c r="F3508" s="533"/>
      <c r="G3508" s="533"/>
    </row>
    <row r="3509" spans="1:7">
      <c r="A3509" s="533"/>
      <c r="B3509" s="1787"/>
      <c r="C3509" s="1788"/>
      <c r="D3509" s="533"/>
      <c r="E3509" s="533"/>
      <c r="F3509" s="533"/>
      <c r="G3509" s="533"/>
    </row>
    <row r="3510" spans="1:7">
      <c r="A3510" s="533"/>
      <c r="B3510" s="1787"/>
      <c r="C3510" s="1788"/>
      <c r="D3510" s="533"/>
      <c r="E3510" s="533"/>
      <c r="F3510" s="533"/>
      <c r="G3510" s="533"/>
    </row>
    <row r="3511" spans="1:7">
      <c r="A3511" s="533"/>
      <c r="B3511" s="1787"/>
      <c r="C3511" s="1788"/>
      <c r="D3511" s="533"/>
      <c r="E3511" s="533"/>
      <c r="F3511" s="533"/>
      <c r="G3511" s="533"/>
    </row>
    <row r="3512" spans="1:7">
      <c r="A3512" s="533"/>
      <c r="B3512" s="1787"/>
      <c r="C3512" s="1788"/>
      <c r="D3512" s="533"/>
      <c r="E3512" s="533"/>
      <c r="F3512" s="533"/>
      <c r="G3512" s="533"/>
    </row>
    <row r="3513" spans="1:7">
      <c r="A3513" s="533"/>
      <c r="B3513" s="1787"/>
      <c r="C3513" s="1788"/>
      <c r="D3513" s="533"/>
      <c r="E3513" s="533"/>
      <c r="F3513" s="533"/>
      <c r="G3513" s="533"/>
    </row>
    <row r="3514" spans="1:7">
      <c r="A3514" s="533"/>
      <c r="B3514" s="1787"/>
      <c r="C3514" s="1788"/>
      <c r="D3514" s="533"/>
      <c r="E3514" s="533"/>
      <c r="F3514" s="533"/>
      <c r="G3514" s="533"/>
    </row>
    <row r="3515" spans="1:7">
      <c r="A3515" s="533"/>
      <c r="B3515" s="1787"/>
      <c r="C3515" s="1788"/>
      <c r="D3515" s="533"/>
      <c r="E3515" s="533"/>
      <c r="F3515" s="533"/>
      <c r="G3515" s="533"/>
    </row>
    <row r="3516" spans="1:7">
      <c r="A3516" s="533"/>
      <c r="B3516" s="1787"/>
      <c r="C3516" s="1788"/>
      <c r="D3516" s="533"/>
      <c r="E3516" s="533"/>
      <c r="F3516" s="533"/>
      <c r="G3516" s="533"/>
    </row>
    <row r="3517" spans="1:7">
      <c r="A3517" s="533"/>
      <c r="B3517" s="1787"/>
      <c r="C3517" s="1788"/>
      <c r="D3517" s="533"/>
      <c r="E3517" s="533"/>
      <c r="F3517" s="533"/>
      <c r="G3517" s="533"/>
    </row>
    <row r="3518" spans="1:7">
      <c r="A3518" s="533"/>
      <c r="B3518" s="1787"/>
      <c r="C3518" s="1788"/>
      <c r="D3518" s="533"/>
      <c r="E3518" s="533"/>
      <c r="F3518" s="533"/>
      <c r="G3518" s="533"/>
    </row>
    <row r="3519" spans="1:7">
      <c r="A3519" s="533"/>
      <c r="B3519" s="1787"/>
      <c r="C3519" s="1788"/>
      <c r="D3519" s="533"/>
      <c r="E3519" s="533"/>
      <c r="F3519" s="533"/>
      <c r="G3519" s="533"/>
    </row>
    <row r="3520" spans="1:7">
      <c r="A3520" s="533"/>
      <c r="B3520" s="1787"/>
      <c r="C3520" s="1788"/>
      <c r="D3520" s="533"/>
      <c r="E3520" s="533"/>
      <c r="F3520" s="533"/>
      <c r="G3520" s="533"/>
    </row>
    <row r="3521" spans="1:7">
      <c r="A3521" s="533"/>
      <c r="B3521" s="1787"/>
      <c r="C3521" s="1788"/>
      <c r="D3521" s="533"/>
      <c r="E3521" s="533"/>
      <c r="F3521" s="533"/>
      <c r="G3521" s="533"/>
    </row>
    <row r="3522" spans="1:7">
      <c r="A3522" s="533"/>
      <c r="B3522" s="1787"/>
      <c r="C3522" s="1788"/>
      <c r="D3522" s="533"/>
      <c r="E3522" s="533"/>
      <c r="F3522" s="533"/>
      <c r="G3522" s="533"/>
    </row>
    <row r="3523" spans="1:7">
      <c r="A3523" s="533"/>
      <c r="B3523" s="1787"/>
      <c r="C3523" s="1788"/>
      <c r="D3523" s="533"/>
      <c r="E3523" s="533"/>
      <c r="F3523" s="533"/>
      <c r="G3523" s="533"/>
    </row>
    <row r="3524" spans="1:7">
      <c r="A3524" s="533"/>
      <c r="B3524" s="1787"/>
      <c r="C3524" s="1788"/>
      <c r="D3524" s="533"/>
      <c r="E3524" s="533"/>
      <c r="F3524" s="533"/>
      <c r="G3524" s="533"/>
    </row>
    <row r="3525" spans="1:7">
      <c r="A3525" s="533"/>
      <c r="B3525" s="1787"/>
      <c r="C3525" s="1788"/>
      <c r="D3525" s="533"/>
      <c r="E3525" s="533"/>
      <c r="F3525" s="533"/>
      <c r="G3525" s="533"/>
    </row>
    <row r="3526" spans="1:7">
      <c r="A3526" s="533"/>
      <c r="B3526" s="1787"/>
      <c r="C3526" s="1788"/>
      <c r="D3526" s="533"/>
      <c r="E3526" s="533"/>
      <c r="F3526" s="533"/>
      <c r="G3526" s="533"/>
    </row>
    <row r="3527" spans="1:7">
      <c r="A3527" s="533"/>
      <c r="B3527" s="1787"/>
      <c r="C3527" s="1788"/>
      <c r="D3527" s="533"/>
      <c r="E3527" s="533"/>
      <c r="F3527" s="533"/>
      <c r="G3527" s="533"/>
    </row>
    <row r="3528" spans="1:7">
      <c r="A3528" s="533"/>
      <c r="B3528" s="1787"/>
      <c r="C3528" s="1788"/>
      <c r="D3528" s="533"/>
      <c r="E3528" s="533"/>
      <c r="F3528" s="533"/>
      <c r="G3528" s="533"/>
    </row>
    <row r="3529" spans="1:7">
      <c r="A3529" s="533"/>
      <c r="B3529" s="1787"/>
      <c r="C3529" s="1788"/>
      <c r="D3529" s="533"/>
      <c r="E3529" s="533"/>
      <c r="F3529" s="533"/>
      <c r="G3529" s="533"/>
    </row>
    <row r="3530" spans="1:7">
      <c r="A3530" s="533"/>
      <c r="B3530" s="1787"/>
      <c r="C3530" s="1788"/>
      <c r="D3530" s="533"/>
      <c r="E3530" s="533"/>
      <c r="F3530" s="533"/>
      <c r="G3530" s="533"/>
    </row>
    <row r="3531" spans="1:7">
      <c r="A3531" s="533"/>
      <c r="B3531" s="1787"/>
      <c r="C3531" s="1788"/>
      <c r="D3531" s="533"/>
      <c r="E3531" s="533"/>
      <c r="F3531" s="533"/>
      <c r="G3531" s="533"/>
    </row>
    <row r="3532" spans="1:7">
      <c r="A3532" s="533"/>
      <c r="B3532" s="1787"/>
      <c r="C3532" s="1788"/>
      <c r="D3532" s="533"/>
      <c r="E3532" s="533"/>
      <c r="F3532" s="533"/>
      <c r="G3532" s="533"/>
    </row>
    <row r="3533" spans="1:7">
      <c r="A3533" s="533"/>
      <c r="B3533" s="1787"/>
      <c r="C3533" s="1788"/>
      <c r="D3533" s="533"/>
      <c r="E3533" s="533"/>
      <c r="F3533" s="533"/>
      <c r="G3533" s="533"/>
    </row>
    <row r="3534" spans="1:7">
      <c r="A3534" s="533"/>
      <c r="B3534" s="1787"/>
      <c r="C3534" s="1788"/>
      <c r="D3534" s="533"/>
      <c r="E3534" s="533"/>
      <c r="F3534" s="533"/>
      <c r="G3534" s="533"/>
    </row>
    <row r="3535" spans="1:7">
      <c r="A3535" s="533"/>
      <c r="B3535" s="1787"/>
      <c r="C3535" s="1788"/>
      <c r="D3535" s="533"/>
      <c r="E3535" s="533"/>
      <c r="F3535" s="533"/>
      <c r="G3535" s="533"/>
    </row>
    <row r="3536" spans="1:7">
      <c r="A3536" s="533"/>
      <c r="B3536" s="1787"/>
      <c r="C3536" s="1788"/>
      <c r="D3536" s="533"/>
      <c r="E3536" s="533"/>
      <c r="F3536" s="533"/>
      <c r="G3536" s="533"/>
    </row>
    <row r="3537" spans="1:7">
      <c r="A3537" s="533"/>
      <c r="B3537" s="1787"/>
      <c r="C3537" s="1788"/>
      <c r="D3537" s="533"/>
      <c r="E3537" s="533"/>
      <c r="F3537" s="533"/>
      <c r="G3537" s="533"/>
    </row>
    <row r="3538" spans="1:7">
      <c r="A3538" s="533"/>
      <c r="B3538" s="1787"/>
      <c r="C3538" s="1788"/>
      <c r="D3538" s="533"/>
      <c r="E3538" s="533"/>
      <c r="F3538" s="533"/>
      <c r="G3538" s="533"/>
    </row>
    <row r="3539" spans="1:7">
      <c r="A3539" s="533"/>
      <c r="B3539" s="1787"/>
      <c r="C3539" s="1788"/>
      <c r="D3539" s="533"/>
      <c r="E3539" s="533"/>
      <c r="F3539" s="533"/>
      <c r="G3539" s="533"/>
    </row>
    <row r="3540" spans="1:7">
      <c r="A3540" s="533"/>
      <c r="B3540" s="1787"/>
      <c r="C3540" s="1788"/>
      <c r="D3540" s="533"/>
      <c r="E3540" s="533"/>
      <c r="F3540" s="533"/>
      <c r="G3540" s="533"/>
    </row>
    <row r="3541" spans="1:7">
      <c r="A3541" s="533"/>
      <c r="B3541" s="1787"/>
      <c r="C3541" s="1788"/>
      <c r="D3541" s="533"/>
      <c r="E3541" s="533"/>
      <c r="F3541" s="533"/>
      <c r="G3541" s="533"/>
    </row>
    <row r="3542" spans="1:7">
      <c r="A3542" s="533"/>
      <c r="B3542" s="1787"/>
      <c r="C3542" s="1788"/>
      <c r="D3542" s="533"/>
      <c r="E3542" s="533"/>
      <c r="F3542" s="533"/>
      <c r="G3542" s="533"/>
    </row>
    <row r="3543" spans="1:7">
      <c r="A3543" s="533"/>
      <c r="B3543" s="1787"/>
      <c r="C3543" s="1788"/>
      <c r="D3543" s="533"/>
      <c r="E3543" s="533"/>
      <c r="F3543" s="533"/>
      <c r="G3543" s="533"/>
    </row>
    <row r="3544" spans="1:7">
      <c r="A3544" s="533"/>
      <c r="B3544" s="1787"/>
      <c r="C3544" s="1788"/>
      <c r="D3544" s="533"/>
      <c r="E3544" s="533"/>
      <c r="F3544" s="533"/>
      <c r="G3544" s="533"/>
    </row>
    <row r="3545" spans="1:7">
      <c r="A3545" s="533"/>
      <c r="B3545" s="1787"/>
      <c r="C3545" s="1788"/>
      <c r="D3545" s="533"/>
      <c r="E3545" s="533"/>
      <c r="F3545" s="533"/>
      <c r="G3545" s="533"/>
    </row>
    <row r="3546" spans="1:7">
      <c r="A3546" s="533"/>
      <c r="B3546" s="1787"/>
      <c r="C3546" s="1788"/>
      <c r="D3546" s="533"/>
      <c r="E3546" s="533"/>
      <c r="F3546" s="533"/>
      <c r="G3546" s="533"/>
    </row>
    <row r="3547" spans="1:7">
      <c r="A3547" s="533"/>
      <c r="B3547" s="1787"/>
      <c r="C3547" s="1788"/>
      <c r="D3547" s="533"/>
      <c r="E3547" s="533"/>
      <c r="F3547" s="533"/>
      <c r="G3547" s="533"/>
    </row>
    <row r="3548" spans="1:7">
      <c r="A3548" s="533"/>
      <c r="B3548" s="1787"/>
      <c r="C3548" s="1788"/>
      <c r="D3548" s="533"/>
      <c r="E3548" s="533"/>
      <c r="F3548" s="533"/>
      <c r="G3548" s="533"/>
    </row>
    <row r="3549" spans="1:7">
      <c r="A3549" s="533"/>
      <c r="B3549" s="1787"/>
      <c r="C3549" s="1788"/>
      <c r="D3549" s="533"/>
      <c r="E3549" s="533"/>
      <c r="F3549" s="533"/>
      <c r="G3549" s="533"/>
    </row>
    <row r="3550" spans="1:7">
      <c r="A3550" s="533"/>
      <c r="B3550" s="1787"/>
      <c r="C3550" s="1788"/>
      <c r="D3550" s="533"/>
      <c r="E3550" s="533"/>
      <c r="F3550" s="533"/>
      <c r="G3550" s="533"/>
    </row>
    <row r="3551" spans="1:7">
      <c r="A3551" s="533"/>
      <c r="B3551" s="1787"/>
      <c r="C3551" s="1788"/>
      <c r="D3551" s="533"/>
      <c r="E3551" s="533"/>
      <c r="F3551" s="533"/>
      <c r="G3551" s="533"/>
    </row>
    <row r="3552" spans="1:7">
      <c r="A3552" s="533"/>
      <c r="B3552" s="1787"/>
      <c r="C3552" s="1788"/>
      <c r="D3552" s="533"/>
      <c r="E3552" s="533"/>
      <c r="F3552" s="533"/>
      <c r="G3552" s="533"/>
    </row>
    <row r="3553" spans="1:7">
      <c r="A3553" s="533"/>
      <c r="B3553" s="1787"/>
      <c r="C3553" s="1788"/>
      <c r="D3553" s="533"/>
      <c r="E3553" s="533"/>
      <c r="F3553" s="533"/>
      <c r="G3553" s="533"/>
    </row>
    <row r="3554" spans="1:7">
      <c r="A3554" s="533"/>
      <c r="B3554" s="1787"/>
      <c r="C3554" s="1788"/>
      <c r="D3554" s="533"/>
      <c r="E3554" s="533"/>
      <c r="F3554" s="533"/>
      <c r="G3554" s="533"/>
    </row>
    <row r="3555" spans="1:7">
      <c r="A3555" s="533"/>
      <c r="B3555" s="1787"/>
      <c r="C3555" s="1788"/>
      <c r="D3555" s="533"/>
      <c r="E3555" s="533"/>
      <c r="F3555" s="533"/>
      <c r="G3555" s="533"/>
    </row>
    <row r="3556" spans="1:7">
      <c r="A3556" s="533"/>
      <c r="B3556" s="1787"/>
      <c r="C3556" s="1788"/>
      <c r="D3556" s="533"/>
      <c r="E3556" s="533"/>
      <c r="F3556" s="533"/>
      <c r="G3556" s="533"/>
    </row>
    <row r="3557" spans="1:7">
      <c r="A3557" s="533"/>
      <c r="B3557" s="1787"/>
      <c r="C3557" s="1788"/>
      <c r="D3557" s="533"/>
      <c r="E3557" s="533"/>
      <c r="F3557" s="533"/>
      <c r="G3557" s="533"/>
    </row>
    <row r="3558" spans="1:7">
      <c r="A3558" s="533"/>
      <c r="B3558" s="1787"/>
      <c r="C3558" s="1788"/>
      <c r="D3558" s="533"/>
      <c r="E3558" s="533"/>
      <c r="F3558" s="533"/>
      <c r="G3558" s="533"/>
    </row>
    <row r="3559" spans="1:7">
      <c r="A3559" s="533"/>
      <c r="B3559" s="1787"/>
      <c r="C3559" s="1788"/>
      <c r="D3559" s="533"/>
      <c r="E3559" s="533"/>
      <c r="F3559" s="533"/>
      <c r="G3559" s="533"/>
    </row>
    <row r="3560" spans="1:7">
      <c r="A3560" s="533"/>
      <c r="B3560" s="1787"/>
      <c r="C3560" s="1788"/>
      <c r="D3560" s="533"/>
      <c r="E3560" s="533"/>
      <c r="F3560" s="533"/>
      <c r="G3560" s="533"/>
    </row>
    <row r="3561" spans="1:7">
      <c r="A3561" s="533"/>
      <c r="B3561" s="1787"/>
      <c r="C3561" s="1788"/>
      <c r="D3561" s="533"/>
      <c r="E3561" s="533"/>
      <c r="F3561" s="533"/>
      <c r="G3561" s="533"/>
    </row>
    <row r="3562" spans="1:7">
      <c r="A3562" s="533"/>
      <c r="B3562" s="1787"/>
      <c r="C3562" s="1788"/>
      <c r="D3562" s="533"/>
      <c r="E3562" s="533"/>
      <c r="F3562" s="533"/>
      <c r="G3562" s="533"/>
    </row>
    <row r="3563" spans="1:7">
      <c r="A3563" s="533"/>
      <c r="B3563" s="1787"/>
      <c r="C3563" s="1788"/>
      <c r="D3563" s="533"/>
      <c r="E3563" s="533"/>
      <c r="F3563" s="533"/>
      <c r="G3563" s="533"/>
    </row>
    <row r="3564" spans="1:7">
      <c r="A3564" s="533"/>
      <c r="B3564" s="1787"/>
      <c r="C3564" s="1788"/>
      <c r="D3564" s="533"/>
      <c r="E3564" s="533"/>
      <c r="F3564" s="533"/>
      <c r="G3564" s="533"/>
    </row>
    <row r="3565" spans="1:7">
      <c r="A3565" s="533"/>
      <c r="B3565" s="1787"/>
      <c r="C3565" s="1788"/>
      <c r="D3565" s="533"/>
      <c r="E3565" s="533"/>
      <c r="F3565" s="533"/>
      <c r="G3565" s="533"/>
    </row>
    <row r="3566" spans="1:7">
      <c r="A3566" s="533"/>
      <c r="B3566" s="1787"/>
      <c r="C3566" s="1788"/>
      <c r="D3566" s="533"/>
      <c r="E3566" s="533"/>
      <c r="F3566" s="533"/>
      <c r="G3566" s="533"/>
    </row>
    <row r="3567" spans="1:7">
      <c r="A3567" s="533"/>
      <c r="B3567" s="1787"/>
      <c r="C3567" s="1788"/>
      <c r="D3567" s="533"/>
      <c r="E3567" s="533"/>
      <c r="F3567" s="533"/>
      <c r="G3567" s="533"/>
    </row>
    <row r="3568" spans="1:7">
      <c r="A3568" s="533"/>
      <c r="B3568" s="1787"/>
      <c r="C3568" s="1788"/>
      <c r="D3568" s="533"/>
      <c r="E3568" s="533"/>
      <c r="F3568" s="533"/>
      <c r="G3568" s="533"/>
    </row>
    <row r="3569" spans="1:7">
      <c r="A3569" s="533"/>
      <c r="B3569" s="1787"/>
      <c r="C3569" s="1788"/>
      <c r="D3569" s="533"/>
      <c r="E3569" s="533"/>
      <c r="F3569" s="533"/>
      <c r="G3569" s="533"/>
    </row>
    <row r="3570" spans="1:7">
      <c r="A3570" s="533"/>
      <c r="B3570" s="1787"/>
      <c r="C3570" s="1788"/>
      <c r="D3570" s="533"/>
      <c r="E3570" s="533"/>
      <c r="F3570" s="533"/>
      <c r="G3570" s="533"/>
    </row>
    <row r="3571" spans="1:7">
      <c r="A3571" s="533"/>
      <c r="B3571" s="1787"/>
      <c r="C3571" s="1788"/>
      <c r="D3571" s="533"/>
      <c r="E3571" s="533"/>
      <c r="F3571" s="533"/>
      <c r="G3571" s="533"/>
    </row>
    <row r="3572" spans="1:7">
      <c r="A3572" s="533"/>
      <c r="B3572" s="1787"/>
      <c r="C3572" s="1788"/>
      <c r="D3572" s="533"/>
      <c r="E3572" s="533"/>
      <c r="F3572" s="533"/>
      <c r="G3572" s="533"/>
    </row>
    <row r="3573" spans="1:7">
      <c r="A3573" s="533"/>
      <c r="B3573" s="1787"/>
      <c r="C3573" s="1788"/>
      <c r="D3573" s="533"/>
      <c r="E3573" s="533"/>
      <c r="F3573" s="533"/>
      <c r="G3573" s="533"/>
    </row>
    <row r="3574" spans="1:7">
      <c r="A3574" s="533"/>
      <c r="B3574" s="1787"/>
      <c r="C3574" s="1788"/>
      <c r="D3574" s="533"/>
      <c r="E3574" s="533"/>
      <c r="F3574" s="533"/>
      <c r="G3574" s="533"/>
    </row>
    <row r="3575" spans="1:7">
      <c r="A3575" s="533"/>
      <c r="B3575" s="1787"/>
      <c r="C3575" s="1788"/>
      <c r="D3575" s="533"/>
      <c r="E3575" s="533"/>
      <c r="F3575" s="533"/>
      <c r="G3575" s="533"/>
    </row>
    <row r="3576" spans="1:7">
      <c r="A3576" s="533"/>
      <c r="B3576" s="1787"/>
      <c r="C3576" s="1788"/>
      <c r="D3576" s="533"/>
      <c r="E3576" s="533"/>
      <c r="F3576" s="533"/>
      <c r="G3576" s="533"/>
    </row>
    <row r="3577" spans="1:7">
      <c r="A3577" s="533"/>
      <c r="B3577" s="1787"/>
      <c r="C3577" s="1788"/>
      <c r="D3577" s="533"/>
      <c r="E3577" s="533"/>
      <c r="F3577" s="533"/>
      <c r="G3577" s="533"/>
    </row>
    <row r="3578" spans="1:7">
      <c r="A3578" s="533"/>
      <c r="B3578" s="1787"/>
      <c r="C3578" s="1788"/>
      <c r="D3578" s="533"/>
      <c r="E3578" s="533"/>
      <c r="F3578" s="533"/>
      <c r="G3578" s="533"/>
    </row>
    <row r="3579" spans="1:7">
      <c r="A3579" s="533"/>
      <c r="B3579" s="1787"/>
      <c r="C3579" s="1788"/>
      <c r="D3579" s="533"/>
      <c r="E3579" s="533"/>
      <c r="F3579" s="533"/>
      <c r="G3579" s="533"/>
    </row>
    <row r="3580" spans="1:7">
      <c r="A3580" s="533"/>
      <c r="B3580" s="1787"/>
      <c r="C3580" s="1788"/>
      <c r="D3580" s="533"/>
      <c r="E3580" s="533"/>
      <c r="F3580" s="533"/>
      <c r="G3580" s="533"/>
    </row>
    <row r="3581" spans="1:7">
      <c r="A3581" s="533"/>
      <c r="B3581" s="1787"/>
      <c r="C3581" s="1788"/>
      <c r="D3581" s="533"/>
      <c r="E3581" s="533"/>
      <c r="F3581" s="533"/>
      <c r="G3581" s="533"/>
    </row>
    <row r="3582" spans="1:7">
      <c r="A3582" s="533"/>
      <c r="B3582" s="1787"/>
      <c r="C3582" s="1788"/>
      <c r="D3582" s="533"/>
      <c r="E3582" s="533"/>
      <c r="F3582" s="533"/>
      <c r="G3582" s="533"/>
    </row>
    <row r="3583" spans="1:7">
      <c r="A3583" s="533"/>
      <c r="B3583" s="1787"/>
      <c r="C3583" s="1788"/>
      <c r="D3583" s="533"/>
      <c r="E3583" s="533"/>
      <c r="F3583" s="533"/>
      <c r="G3583" s="533"/>
    </row>
    <row r="3584" spans="1:7">
      <c r="A3584" s="533"/>
      <c r="B3584" s="1787"/>
      <c r="C3584" s="1788"/>
      <c r="D3584" s="533"/>
      <c r="E3584" s="533"/>
      <c r="F3584" s="533"/>
      <c r="G3584" s="533"/>
    </row>
    <row r="3585" spans="1:7">
      <c r="A3585" s="533"/>
      <c r="B3585" s="1787"/>
      <c r="C3585" s="1788"/>
      <c r="D3585" s="533"/>
      <c r="E3585" s="533"/>
      <c r="F3585" s="533"/>
      <c r="G3585" s="533"/>
    </row>
    <row r="3586" spans="1:7">
      <c r="A3586" s="533"/>
      <c r="B3586" s="1787"/>
      <c r="C3586" s="1788"/>
      <c r="D3586" s="533"/>
      <c r="E3586" s="533"/>
      <c r="F3586" s="533"/>
      <c r="G3586" s="533"/>
    </row>
    <row r="3587" spans="1:7">
      <c r="A3587" s="533"/>
      <c r="B3587" s="1787"/>
      <c r="C3587" s="1788"/>
      <c r="D3587" s="533"/>
      <c r="E3587" s="533"/>
      <c r="F3587" s="533"/>
      <c r="G3587" s="533"/>
    </row>
    <row r="3588" spans="1:7">
      <c r="A3588" s="533"/>
      <c r="B3588" s="1787"/>
      <c r="C3588" s="1788"/>
      <c r="D3588" s="533"/>
      <c r="E3588" s="533"/>
      <c r="F3588" s="533"/>
      <c r="G3588" s="533"/>
    </row>
    <row r="3589" spans="1:7">
      <c r="A3589" s="533"/>
      <c r="B3589" s="1787"/>
      <c r="C3589" s="1788"/>
      <c r="D3589" s="533"/>
      <c r="E3589" s="533"/>
      <c r="F3589" s="533"/>
      <c r="G3589" s="533"/>
    </row>
    <row r="3590" spans="1:7">
      <c r="A3590" s="533"/>
      <c r="B3590" s="1787"/>
      <c r="C3590" s="1788"/>
      <c r="D3590" s="533"/>
      <c r="E3590" s="533"/>
      <c r="F3590" s="533"/>
      <c r="G3590" s="533"/>
    </row>
    <row r="3591" spans="1:7">
      <c r="A3591" s="533"/>
      <c r="B3591" s="1787"/>
      <c r="C3591" s="1788"/>
      <c r="D3591" s="533"/>
      <c r="E3591" s="533"/>
      <c r="F3591" s="533"/>
      <c r="G3591" s="533"/>
    </row>
    <row r="3592" spans="1:7">
      <c r="A3592" s="533"/>
      <c r="B3592" s="1787"/>
      <c r="C3592" s="1788"/>
      <c r="D3592" s="533"/>
      <c r="E3592" s="533"/>
      <c r="F3592" s="533"/>
      <c r="G3592" s="533"/>
    </row>
    <row r="3593" spans="1:7">
      <c r="A3593" s="533"/>
      <c r="B3593" s="1787"/>
      <c r="C3593" s="1788"/>
      <c r="D3593" s="533"/>
      <c r="E3593" s="533"/>
      <c r="F3593" s="533"/>
      <c r="G3593" s="533"/>
    </row>
    <row r="3594" spans="1:7">
      <c r="A3594" s="533"/>
      <c r="B3594" s="1787"/>
      <c r="C3594" s="1788"/>
      <c r="D3594" s="533"/>
      <c r="E3594" s="533"/>
      <c r="F3594" s="533"/>
      <c r="G3594" s="533"/>
    </row>
    <row r="3595" spans="1:7">
      <c r="A3595" s="533"/>
      <c r="B3595" s="1787"/>
      <c r="C3595" s="1788"/>
      <c r="D3595" s="533"/>
      <c r="E3595" s="533"/>
      <c r="F3595" s="533"/>
      <c r="G3595" s="533"/>
    </row>
    <row r="3596" spans="1:7">
      <c r="A3596" s="533"/>
      <c r="B3596" s="1787"/>
      <c r="C3596" s="1788"/>
      <c r="D3596" s="533"/>
      <c r="E3596" s="533"/>
      <c r="F3596" s="533"/>
      <c r="G3596" s="533"/>
    </row>
    <row r="3597" spans="1:7">
      <c r="A3597" s="533"/>
      <c r="B3597" s="1787"/>
      <c r="C3597" s="1788"/>
      <c r="D3597" s="533"/>
      <c r="E3597" s="533"/>
      <c r="F3597" s="533"/>
      <c r="G3597" s="533"/>
    </row>
    <row r="3598" spans="1:7">
      <c r="A3598" s="533"/>
      <c r="B3598" s="1787"/>
      <c r="C3598" s="1788"/>
      <c r="D3598" s="533"/>
      <c r="E3598" s="533"/>
      <c r="F3598" s="533"/>
      <c r="G3598" s="533"/>
    </row>
    <row r="3599" spans="1:7">
      <c r="A3599" s="533"/>
      <c r="B3599" s="1787"/>
      <c r="C3599" s="1788"/>
      <c r="D3599" s="533"/>
      <c r="E3599" s="533"/>
      <c r="F3599" s="533"/>
      <c r="G3599" s="533"/>
    </row>
    <row r="3600" spans="1:7">
      <c r="A3600" s="533"/>
      <c r="B3600" s="1787"/>
      <c r="C3600" s="1788"/>
      <c r="D3600" s="533"/>
      <c r="E3600" s="533"/>
      <c r="F3600" s="533"/>
      <c r="G3600" s="533"/>
    </row>
    <row r="3601" spans="1:7">
      <c r="A3601" s="533"/>
      <c r="B3601" s="1787"/>
      <c r="C3601" s="1788"/>
      <c r="D3601" s="533"/>
      <c r="E3601" s="533"/>
      <c r="F3601" s="533"/>
      <c r="G3601" s="533"/>
    </row>
    <row r="3602" spans="1:7">
      <c r="A3602" s="533"/>
      <c r="B3602" s="1787"/>
      <c r="C3602" s="1788"/>
      <c r="D3602" s="533"/>
      <c r="E3602" s="533"/>
      <c r="F3602" s="533"/>
      <c r="G3602" s="533"/>
    </row>
    <row r="3603" spans="1:7">
      <c r="A3603" s="533"/>
      <c r="B3603" s="1787"/>
      <c r="C3603" s="1788"/>
      <c r="D3603" s="533"/>
      <c r="E3603" s="533"/>
      <c r="F3603" s="533"/>
      <c r="G3603" s="533"/>
    </row>
    <row r="3604" spans="1:7">
      <c r="A3604" s="533"/>
      <c r="B3604" s="1787"/>
      <c r="C3604" s="1788"/>
      <c r="D3604" s="533"/>
      <c r="E3604" s="533"/>
      <c r="F3604" s="533"/>
      <c r="G3604" s="533"/>
    </row>
    <row r="3605" spans="1:7">
      <c r="A3605" s="533"/>
      <c r="B3605" s="1787"/>
      <c r="C3605" s="1788"/>
      <c r="D3605" s="533"/>
      <c r="E3605" s="533"/>
      <c r="F3605" s="533"/>
      <c r="G3605" s="533"/>
    </row>
    <row r="3606" spans="1:7">
      <c r="A3606" s="533"/>
      <c r="B3606" s="1787"/>
      <c r="C3606" s="1788"/>
      <c r="D3606" s="533"/>
      <c r="E3606" s="533"/>
      <c r="F3606" s="533"/>
      <c r="G3606" s="533"/>
    </row>
    <row r="3607" spans="1:7">
      <c r="A3607" s="533"/>
      <c r="B3607" s="1787"/>
      <c r="C3607" s="1788"/>
      <c r="D3607" s="533"/>
      <c r="E3607" s="533"/>
      <c r="F3607" s="533"/>
      <c r="G3607" s="533"/>
    </row>
    <row r="3608" spans="1:7">
      <c r="A3608" s="533"/>
      <c r="B3608" s="1787"/>
      <c r="C3608" s="1788"/>
      <c r="D3608" s="533"/>
      <c r="E3608" s="533"/>
      <c r="F3608" s="533"/>
      <c r="G3608" s="533"/>
    </row>
    <row r="3609" spans="1:7">
      <c r="A3609" s="533"/>
      <c r="B3609" s="1787"/>
      <c r="C3609" s="1788"/>
      <c r="D3609" s="533"/>
      <c r="E3609" s="533"/>
      <c r="F3609" s="533"/>
      <c r="G3609" s="533"/>
    </row>
    <row r="3610" spans="1:7">
      <c r="A3610" s="533"/>
      <c r="B3610" s="1787"/>
      <c r="C3610" s="1788"/>
      <c r="D3610" s="533"/>
      <c r="E3610" s="533"/>
      <c r="F3610" s="533"/>
      <c r="G3610" s="533"/>
    </row>
    <row r="3611" spans="1:7">
      <c r="A3611" s="533"/>
      <c r="B3611" s="1787"/>
      <c r="C3611" s="1788"/>
      <c r="D3611" s="533"/>
      <c r="E3611" s="533"/>
      <c r="F3611" s="533"/>
      <c r="G3611" s="533"/>
    </row>
    <row r="3612" spans="1:7">
      <c r="A3612" s="533"/>
      <c r="B3612" s="1787"/>
      <c r="C3612" s="1788"/>
      <c r="D3612" s="533"/>
      <c r="E3612" s="533"/>
      <c r="F3612" s="533"/>
      <c r="G3612" s="533"/>
    </row>
    <row r="3613" spans="1:7">
      <c r="A3613" s="533"/>
      <c r="B3613" s="1787"/>
      <c r="C3613" s="1788"/>
      <c r="D3613" s="533"/>
      <c r="E3613" s="533"/>
      <c r="F3613" s="533"/>
      <c r="G3613" s="533"/>
    </row>
    <row r="3614" spans="1:7">
      <c r="A3614" s="533"/>
      <c r="B3614" s="1787"/>
      <c r="C3614" s="1788"/>
      <c r="D3614" s="533"/>
      <c r="E3614" s="533"/>
      <c r="F3614" s="533"/>
      <c r="G3614" s="533"/>
    </row>
    <row r="3615" spans="1:7">
      <c r="A3615" s="533"/>
      <c r="B3615" s="1787"/>
      <c r="C3615" s="1788"/>
      <c r="D3615" s="533"/>
      <c r="E3615" s="533"/>
      <c r="F3615" s="533"/>
      <c r="G3615" s="533"/>
    </row>
    <row r="3616" spans="1:7">
      <c r="A3616" s="533"/>
      <c r="B3616" s="1787"/>
      <c r="C3616" s="1788"/>
      <c r="D3616" s="533"/>
      <c r="E3616" s="533"/>
      <c r="F3616" s="533"/>
      <c r="G3616" s="533"/>
    </row>
    <row r="3617" spans="1:7">
      <c r="A3617" s="533"/>
      <c r="B3617" s="1787"/>
      <c r="C3617" s="1788"/>
      <c r="D3617" s="533"/>
      <c r="E3617" s="533"/>
      <c r="F3617" s="533"/>
      <c r="G3617" s="533"/>
    </row>
    <row r="3618" spans="1:7">
      <c r="A3618" s="533"/>
      <c r="B3618" s="1787"/>
      <c r="C3618" s="1788"/>
      <c r="D3618" s="533"/>
      <c r="E3618" s="533"/>
      <c r="F3618" s="533"/>
      <c r="G3618" s="533"/>
    </row>
    <row r="3619" spans="1:7">
      <c r="A3619" s="533"/>
      <c r="B3619" s="1787"/>
      <c r="C3619" s="1788"/>
      <c r="D3619" s="533"/>
      <c r="E3619" s="533"/>
      <c r="F3619" s="533"/>
      <c r="G3619" s="533"/>
    </row>
    <row r="3620" spans="1:7">
      <c r="A3620" s="533"/>
      <c r="B3620" s="1787"/>
      <c r="C3620" s="1788"/>
      <c r="D3620" s="533"/>
      <c r="E3620" s="533"/>
      <c r="F3620" s="533"/>
      <c r="G3620" s="533"/>
    </row>
    <row r="3621" spans="1:7">
      <c r="A3621" s="533"/>
      <c r="B3621" s="1787"/>
      <c r="C3621" s="1788"/>
      <c r="D3621" s="533"/>
      <c r="E3621" s="533"/>
      <c r="F3621" s="533"/>
      <c r="G3621" s="533"/>
    </row>
    <row r="3622" spans="1:7">
      <c r="A3622" s="533"/>
      <c r="B3622" s="1787"/>
      <c r="C3622" s="1788"/>
      <c r="D3622" s="533"/>
      <c r="E3622" s="533"/>
      <c r="F3622" s="533"/>
      <c r="G3622" s="533"/>
    </row>
    <row r="3623" spans="1:7">
      <c r="A3623" s="533"/>
      <c r="B3623" s="1787"/>
      <c r="C3623" s="1788"/>
      <c r="D3623" s="533"/>
      <c r="E3623" s="533"/>
      <c r="F3623" s="533"/>
      <c r="G3623" s="533"/>
    </row>
    <row r="3624" spans="1:7">
      <c r="A3624" s="533"/>
      <c r="B3624" s="1787"/>
      <c r="C3624" s="1788"/>
      <c r="D3624" s="533"/>
      <c r="E3624" s="533"/>
      <c r="F3624" s="533"/>
      <c r="G3624" s="533"/>
    </row>
    <row r="3625" spans="1:7">
      <c r="A3625" s="533"/>
      <c r="B3625" s="1787"/>
      <c r="C3625" s="1788"/>
      <c r="D3625" s="533"/>
      <c r="E3625" s="533"/>
      <c r="F3625" s="533"/>
      <c r="G3625" s="533"/>
    </row>
    <row r="3626" spans="1:7">
      <c r="A3626" s="533"/>
      <c r="B3626" s="1787"/>
      <c r="C3626" s="1788"/>
      <c r="D3626" s="533"/>
      <c r="E3626" s="533"/>
      <c r="F3626" s="533"/>
      <c r="G3626" s="533"/>
    </row>
    <row r="3627" spans="1:7">
      <c r="A3627" s="533"/>
      <c r="B3627" s="1787"/>
      <c r="C3627" s="1788"/>
      <c r="D3627" s="533"/>
      <c r="E3627" s="533"/>
      <c r="F3627" s="533"/>
      <c r="G3627" s="533"/>
    </row>
    <row r="3628" spans="1:7">
      <c r="A3628" s="533"/>
      <c r="B3628" s="1787"/>
      <c r="C3628" s="1788"/>
      <c r="D3628" s="533"/>
      <c r="E3628" s="533"/>
      <c r="F3628" s="533"/>
      <c r="G3628" s="533"/>
    </row>
    <row r="3629" spans="1:7">
      <c r="A3629" s="533"/>
      <c r="B3629" s="1787"/>
      <c r="C3629" s="1788"/>
      <c r="D3629" s="533"/>
      <c r="E3629" s="533"/>
      <c r="F3629" s="533"/>
      <c r="G3629" s="533"/>
    </row>
    <row r="3630" spans="1:7">
      <c r="A3630" s="533"/>
      <c r="B3630" s="1787"/>
      <c r="C3630" s="1788"/>
      <c r="D3630" s="533"/>
      <c r="E3630" s="533"/>
      <c r="F3630" s="533"/>
      <c r="G3630" s="533"/>
    </row>
    <row r="3631" spans="1:7">
      <c r="A3631" s="533"/>
      <c r="B3631" s="1787"/>
      <c r="C3631" s="1788"/>
      <c r="D3631" s="533"/>
      <c r="E3631" s="533"/>
      <c r="F3631" s="533"/>
      <c r="G3631" s="533"/>
    </row>
    <row r="3632" spans="1:7">
      <c r="A3632" s="533"/>
      <c r="B3632" s="1787"/>
      <c r="C3632" s="1788"/>
      <c r="D3632" s="533"/>
      <c r="E3632" s="533"/>
      <c r="F3632" s="533"/>
      <c r="G3632" s="533"/>
    </row>
    <row r="3633" spans="1:7">
      <c r="A3633" s="533"/>
      <c r="B3633" s="1787"/>
      <c r="C3633" s="1788"/>
      <c r="D3633" s="533"/>
      <c r="E3633" s="533"/>
      <c r="F3633" s="533"/>
      <c r="G3633" s="533"/>
    </row>
    <row r="3634" spans="1:7">
      <c r="A3634" s="533"/>
      <c r="B3634" s="1787"/>
      <c r="C3634" s="1788"/>
      <c r="D3634" s="533"/>
      <c r="E3634" s="533"/>
      <c r="F3634" s="533"/>
      <c r="G3634" s="533"/>
    </row>
    <row r="3635" spans="1:7">
      <c r="A3635" s="533"/>
      <c r="B3635" s="1787"/>
      <c r="C3635" s="1788"/>
      <c r="D3635" s="533"/>
      <c r="E3635" s="533"/>
      <c r="F3635" s="533"/>
      <c r="G3635" s="533"/>
    </row>
    <row r="3636" spans="1:7">
      <c r="A3636" s="533"/>
      <c r="B3636" s="1787"/>
      <c r="C3636" s="1788"/>
      <c r="D3636" s="533"/>
      <c r="E3636" s="533"/>
      <c r="F3636" s="533"/>
      <c r="G3636" s="533"/>
    </row>
    <row r="3637" spans="1:7">
      <c r="A3637" s="533"/>
      <c r="B3637" s="1787"/>
      <c r="C3637" s="1788"/>
      <c r="D3637" s="533"/>
      <c r="E3637" s="533"/>
      <c r="F3637" s="533"/>
      <c r="G3637" s="533"/>
    </row>
    <row r="3638" spans="1:7">
      <c r="A3638" s="533"/>
      <c r="B3638" s="1787"/>
      <c r="C3638" s="1788"/>
      <c r="D3638" s="533"/>
      <c r="E3638" s="533"/>
      <c r="F3638" s="533"/>
      <c r="G3638" s="533"/>
    </row>
    <row r="3639" spans="1:7">
      <c r="A3639" s="533"/>
      <c r="B3639" s="1787"/>
      <c r="C3639" s="1788"/>
      <c r="D3639" s="533"/>
      <c r="E3639" s="533"/>
      <c r="F3639" s="533"/>
      <c r="G3639" s="533"/>
    </row>
    <row r="3640" spans="1:7">
      <c r="A3640" s="533"/>
      <c r="B3640" s="1787"/>
      <c r="C3640" s="1788"/>
      <c r="D3640" s="533"/>
      <c r="E3640" s="533"/>
      <c r="F3640" s="533"/>
      <c r="G3640" s="533"/>
    </row>
    <row r="3641" spans="1:7">
      <c r="A3641" s="533"/>
      <c r="B3641" s="1787"/>
      <c r="C3641" s="1788"/>
      <c r="D3641" s="533"/>
      <c r="E3641" s="533"/>
      <c r="F3641" s="533"/>
      <c r="G3641" s="533"/>
    </row>
    <row r="3642" spans="1:7">
      <c r="A3642" s="533"/>
      <c r="B3642" s="1787"/>
      <c r="C3642" s="1788"/>
      <c r="D3642" s="533"/>
      <c r="E3642" s="533"/>
      <c r="F3642" s="533"/>
      <c r="G3642" s="533"/>
    </row>
    <row r="3643" spans="1:7">
      <c r="A3643" s="533"/>
      <c r="B3643" s="1787"/>
      <c r="C3643" s="1788"/>
      <c r="D3643" s="533"/>
      <c r="E3643" s="533"/>
      <c r="F3643" s="533"/>
      <c r="G3643" s="533"/>
    </row>
    <row r="3644" spans="1:7">
      <c r="A3644" s="533"/>
      <c r="B3644" s="1787"/>
      <c r="C3644" s="1788"/>
      <c r="D3644" s="533"/>
      <c r="E3644" s="533"/>
      <c r="F3644" s="533"/>
      <c r="G3644" s="533"/>
    </row>
    <row r="3645" spans="1:7">
      <c r="A3645" s="533"/>
      <c r="B3645" s="1787"/>
      <c r="C3645" s="1788"/>
      <c r="D3645" s="533"/>
      <c r="E3645" s="533"/>
      <c r="F3645" s="533"/>
      <c r="G3645" s="533"/>
    </row>
    <row r="3646" spans="1:7">
      <c r="A3646" s="533"/>
      <c r="B3646" s="1787"/>
      <c r="C3646" s="1788"/>
      <c r="D3646" s="533"/>
      <c r="E3646" s="533"/>
      <c r="F3646" s="533"/>
      <c r="G3646" s="533"/>
    </row>
    <row r="3647" spans="1:7">
      <c r="A3647" s="533"/>
      <c r="B3647" s="1787"/>
      <c r="C3647" s="1788"/>
      <c r="D3647" s="533"/>
      <c r="E3647" s="533"/>
      <c r="F3647" s="533"/>
      <c r="G3647" s="533"/>
    </row>
    <row r="3648" spans="1:7">
      <c r="A3648" s="533"/>
      <c r="B3648" s="1787"/>
      <c r="C3648" s="1788"/>
      <c r="D3648" s="533"/>
      <c r="E3648" s="533"/>
      <c r="F3648" s="533"/>
      <c r="G3648" s="533"/>
    </row>
    <row r="3649" spans="1:7">
      <c r="A3649" s="533"/>
      <c r="B3649" s="1787"/>
      <c r="C3649" s="1788"/>
      <c r="D3649" s="533"/>
      <c r="E3649" s="533"/>
      <c r="F3649" s="533"/>
      <c r="G3649" s="533"/>
    </row>
    <row r="3650" spans="1:7">
      <c r="A3650" s="533"/>
      <c r="B3650" s="1787"/>
      <c r="C3650" s="1788"/>
      <c r="D3650" s="533"/>
      <c r="E3650" s="533"/>
      <c r="F3650" s="533"/>
      <c r="G3650" s="533"/>
    </row>
    <row r="3651" spans="1:7">
      <c r="A3651" s="533"/>
      <c r="B3651" s="1787"/>
      <c r="C3651" s="1788"/>
      <c r="D3651" s="533"/>
      <c r="E3651" s="533"/>
      <c r="F3651" s="533"/>
      <c r="G3651" s="533"/>
    </row>
    <row r="3652" spans="1:7">
      <c r="A3652" s="533"/>
      <c r="B3652" s="1787"/>
      <c r="C3652" s="1788"/>
      <c r="D3652" s="533"/>
      <c r="E3652" s="533"/>
      <c r="F3652" s="533"/>
      <c r="G3652" s="533"/>
    </row>
    <row r="3653" spans="1:7">
      <c r="A3653" s="533"/>
      <c r="B3653" s="1787"/>
      <c r="C3653" s="1788"/>
      <c r="D3653" s="533"/>
      <c r="E3653" s="533"/>
      <c r="F3653" s="533"/>
      <c r="G3653" s="533"/>
    </row>
    <row r="3654" spans="1:7">
      <c r="A3654" s="533"/>
      <c r="B3654" s="1787"/>
      <c r="C3654" s="1788"/>
      <c r="D3654" s="533"/>
      <c r="E3654" s="533"/>
      <c r="F3654" s="533"/>
      <c r="G3654" s="533"/>
    </row>
    <row r="3655" spans="1:7">
      <c r="A3655" s="533"/>
      <c r="B3655" s="1787"/>
      <c r="C3655" s="1788"/>
      <c r="D3655" s="533"/>
      <c r="E3655" s="533"/>
      <c r="F3655" s="533"/>
      <c r="G3655" s="533"/>
    </row>
    <row r="3656" spans="1:7">
      <c r="A3656" s="533"/>
      <c r="B3656" s="1787"/>
      <c r="C3656" s="1788"/>
      <c r="D3656" s="533"/>
      <c r="E3656" s="533"/>
      <c r="F3656" s="533"/>
      <c r="G3656" s="533"/>
    </row>
    <row r="3657" spans="1:7">
      <c r="A3657" s="533"/>
      <c r="B3657" s="1787"/>
      <c r="C3657" s="1788"/>
      <c r="D3657" s="533"/>
      <c r="E3657" s="533"/>
      <c r="F3657" s="533"/>
      <c r="G3657" s="533"/>
    </row>
    <row r="3658" spans="1:7">
      <c r="A3658" s="533"/>
      <c r="B3658" s="1787"/>
      <c r="C3658" s="1788"/>
      <c r="D3658" s="533"/>
      <c r="E3658" s="533"/>
      <c r="F3658" s="533"/>
      <c r="G3658" s="533"/>
    </row>
    <row r="3659" spans="1:7">
      <c r="A3659" s="533"/>
      <c r="B3659" s="1787"/>
      <c r="C3659" s="1788"/>
      <c r="D3659" s="533"/>
      <c r="E3659" s="533"/>
      <c r="F3659" s="533"/>
      <c r="G3659" s="533"/>
    </row>
    <row r="3660" spans="1:7">
      <c r="A3660" s="533"/>
      <c r="B3660" s="1787"/>
      <c r="C3660" s="1788"/>
      <c r="D3660" s="533"/>
      <c r="E3660" s="533"/>
      <c r="F3660" s="533"/>
      <c r="G3660" s="533"/>
    </row>
    <row r="3661" spans="1:7">
      <c r="A3661" s="533"/>
      <c r="B3661" s="1787"/>
      <c r="C3661" s="1788"/>
      <c r="D3661" s="533"/>
      <c r="E3661" s="533"/>
      <c r="F3661" s="533"/>
      <c r="G3661" s="533"/>
    </row>
    <row r="3662" spans="1:7">
      <c r="A3662" s="533"/>
      <c r="B3662" s="1787"/>
      <c r="C3662" s="1788"/>
      <c r="D3662" s="533"/>
      <c r="E3662" s="533"/>
      <c r="F3662" s="533"/>
      <c r="G3662" s="533"/>
    </row>
    <row r="3663" spans="1:7">
      <c r="A3663" s="533"/>
      <c r="B3663" s="1787"/>
      <c r="C3663" s="1788"/>
      <c r="D3663" s="533"/>
      <c r="E3663" s="533"/>
      <c r="F3663" s="533"/>
      <c r="G3663" s="533"/>
    </row>
    <row r="3664" spans="1:7">
      <c r="A3664" s="533"/>
      <c r="B3664" s="1787"/>
      <c r="C3664" s="1788"/>
      <c r="D3664" s="533"/>
      <c r="E3664" s="533"/>
      <c r="F3664" s="533"/>
      <c r="G3664" s="533"/>
    </row>
    <row r="3665" spans="1:7">
      <c r="A3665" s="533"/>
      <c r="B3665" s="1787"/>
      <c r="C3665" s="1788"/>
      <c r="D3665" s="533"/>
      <c r="E3665" s="533"/>
      <c r="F3665" s="533"/>
      <c r="G3665" s="533"/>
    </row>
    <row r="3666" spans="1:7">
      <c r="A3666" s="533"/>
      <c r="B3666" s="1787"/>
      <c r="C3666" s="1788"/>
      <c r="D3666" s="533"/>
      <c r="E3666" s="533"/>
      <c r="F3666" s="533"/>
      <c r="G3666" s="533"/>
    </row>
    <row r="3667" spans="1:7">
      <c r="A3667" s="533"/>
      <c r="B3667" s="1787"/>
      <c r="C3667" s="1788"/>
      <c r="D3667" s="533"/>
      <c r="E3667" s="533"/>
      <c r="F3667" s="533"/>
      <c r="G3667" s="533"/>
    </row>
    <row r="3668" spans="1:7">
      <c r="A3668" s="533"/>
      <c r="B3668" s="1787"/>
      <c r="C3668" s="1788"/>
      <c r="D3668" s="533"/>
      <c r="E3668" s="533"/>
      <c r="F3668" s="533"/>
      <c r="G3668" s="533"/>
    </row>
    <row r="3669" spans="1:7">
      <c r="A3669" s="533"/>
      <c r="B3669" s="1787"/>
      <c r="C3669" s="1788"/>
      <c r="D3669" s="533"/>
      <c r="E3669" s="533"/>
      <c r="F3669" s="533"/>
      <c r="G3669" s="533"/>
    </row>
    <row r="3670" spans="1:7">
      <c r="A3670" s="533"/>
      <c r="B3670" s="1787"/>
      <c r="C3670" s="1788"/>
      <c r="D3670" s="533"/>
      <c r="E3670" s="533"/>
      <c r="F3670" s="533"/>
      <c r="G3670" s="533"/>
    </row>
    <row r="3671" spans="1:7">
      <c r="A3671" s="533"/>
      <c r="B3671" s="1787"/>
      <c r="C3671" s="1788"/>
      <c r="D3671" s="533"/>
      <c r="E3671" s="533"/>
      <c r="F3671" s="533"/>
      <c r="G3671" s="533"/>
    </row>
    <row r="3672" spans="1:7">
      <c r="A3672" s="533"/>
      <c r="B3672" s="1787"/>
      <c r="C3672" s="1788"/>
      <c r="D3672" s="533"/>
      <c r="E3672" s="533"/>
      <c r="F3672" s="533"/>
      <c r="G3672" s="533"/>
    </row>
    <row r="3673" spans="1:7">
      <c r="A3673" s="533"/>
      <c r="B3673" s="1787"/>
      <c r="C3673" s="1788"/>
      <c r="D3673" s="533"/>
      <c r="E3673" s="533"/>
      <c r="F3673" s="533"/>
      <c r="G3673" s="533"/>
    </row>
    <row r="3674" spans="1:7">
      <c r="A3674" s="533"/>
      <c r="B3674" s="1787"/>
      <c r="C3674" s="1788"/>
      <c r="D3674" s="533"/>
      <c r="E3674" s="533"/>
      <c r="F3674" s="533"/>
      <c r="G3674" s="533"/>
    </row>
    <row r="3675" spans="1:7">
      <c r="A3675" s="533"/>
      <c r="B3675" s="1787"/>
      <c r="C3675" s="1788"/>
      <c r="D3675" s="533"/>
      <c r="E3675" s="533"/>
      <c r="F3675" s="533"/>
      <c r="G3675" s="533"/>
    </row>
    <row r="3676" spans="1:7">
      <c r="A3676" s="533"/>
      <c r="B3676" s="1787"/>
      <c r="C3676" s="1788"/>
      <c r="D3676" s="533"/>
      <c r="E3676" s="533"/>
      <c r="F3676" s="533"/>
      <c r="G3676" s="533"/>
    </row>
    <row r="3677" spans="1:7">
      <c r="A3677" s="533"/>
      <c r="B3677" s="1787"/>
      <c r="C3677" s="1788"/>
      <c r="D3677" s="533"/>
      <c r="E3677" s="533"/>
      <c r="F3677" s="533"/>
      <c r="G3677" s="533"/>
    </row>
    <row r="3678" spans="1:7">
      <c r="A3678" s="533"/>
      <c r="B3678" s="1787"/>
      <c r="C3678" s="1788"/>
      <c r="D3678" s="533"/>
      <c r="E3678" s="533"/>
      <c r="F3678" s="533"/>
      <c r="G3678" s="533"/>
    </row>
    <row r="3679" spans="1:7">
      <c r="A3679" s="533"/>
      <c r="B3679" s="1787"/>
      <c r="C3679" s="1788"/>
      <c r="D3679" s="533"/>
      <c r="E3679" s="533"/>
      <c r="F3679" s="533"/>
      <c r="G3679" s="533"/>
    </row>
    <row r="3680" spans="1:7">
      <c r="A3680" s="533"/>
      <c r="B3680" s="1787"/>
      <c r="C3680" s="1788"/>
      <c r="D3680" s="533"/>
      <c r="E3680" s="533"/>
      <c r="F3680" s="533"/>
      <c r="G3680" s="533"/>
    </row>
    <row r="3681" spans="1:7">
      <c r="A3681" s="533"/>
      <c r="B3681" s="1787"/>
      <c r="C3681" s="1788"/>
      <c r="D3681" s="533"/>
      <c r="E3681" s="533"/>
      <c r="F3681" s="533"/>
      <c r="G3681" s="533"/>
    </row>
    <row r="3682" spans="1:7">
      <c r="A3682" s="533"/>
      <c r="B3682" s="1787"/>
      <c r="C3682" s="1788"/>
      <c r="D3682" s="533"/>
      <c r="E3682" s="533"/>
      <c r="F3682" s="533"/>
      <c r="G3682" s="533"/>
    </row>
    <row r="3683" spans="1:7">
      <c r="A3683" s="533"/>
      <c r="B3683" s="1787"/>
      <c r="C3683" s="1788"/>
      <c r="D3683" s="533"/>
      <c r="E3683" s="533"/>
      <c r="F3683" s="533"/>
      <c r="G3683" s="533"/>
    </row>
    <row r="3684" spans="1:7">
      <c r="A3684" s="533"/>
      <c r="B3684" s="1787"/>
      <c r="C3684" s="1788"/>
      <c r="D3684" s="533"/>
      <c r="E3684" s="533"/>
      <c r="F3684" s="533"/>
      <c r="G3684" s="533"/>
    </row>
    <row r="3685" spans="1:7">
      <c r="A3685" s="533"/>
      <c r="B3685" s="1787"/>
      <c r="C3685" s="1788"/>
      <c r="D3685" s="533"/>
      <c r="E3685" s="533"/>
      <c r="F3685" s="533"/>
      <c r="G3685" s="533"/>
    </row>
    <row r="3686" spans="1:7">
      <c r="A3686" s="533"/>
      <c r="B3686" s="1787"/>
      <c r="C3686" s="1788"/>
      <c r="D3686" s="533"/>
      <c r="E3686" s="533"/>
      <c r="F3686" s="533"/>
      <c r="G3686" s="533"/>
    </row>
    <row r="3687" spans="1:7">
      <c r="A3687" s="533"/>
      <c r="B3687" s="1787"/>
      <c r="C3687" s="1788"/>
      <c r="D3687" s="533"/>
      <c r="E3687" s="533"/>
      <c r="F3687" s="533"/>
      <c r="G3687" s="533"/>
    </row>
    <row r="3688" spans="1:7">
      <c r="A3688" s="533"/>
      <c r="B3688" s="1787"/>
      <c r="C3688" s="1788"/>
      <c r="D3688" s="533"/>
      <c r="E3688" s="533"/>
      <c r="F3688" s="533"/>
      <c r="G3688" s="533"/>
    </row>
    <row r="3689" spans="1:7">
      <c r="A3689" s="533"/>
      <c r="B3689" s="1787"/>
      <c r="C3689" s="1788"/>
      <c r="D3689" s="533"/>
      <c r="E3689" s="533"/>
      <c r="F3689" s="533"/>
      <c r="G3689" s="533"/>
    </row>
    <row r="3690" spans="1:7">
      <c r="A3690" s="533"/>
      <c r="B3690" s="1787"/>
      <c r="C3690" s="1788"/>
      <c r="D3690" s="533"/>
      <c r="E3690" s="533"/>
      <c r="F3690" s="533"/>
      <c r="G3690" s="533"/>
    </row>
    <row r="3691" spans="1:7">
      <c r="A3691" s="533"/>
      <c r="B3691" s="1787"/>
      <c r="C3691" s="1788"/>
      <c r="D3691" s="533"/>
      <c r="E3691" s="533"/>
      <c r="F3691" s="533"/>
      <c r="G3691" s="533"/>
    </row>
    <row r="3692" spans="1:7">
      <c r="A3692" s="533"/>
      <c r="B3692" s="1787"/>
      <c r="C3692" s="1788"/>
      <c r="D3692" s="533"/>
      <c r="E3692" s="533"/>
      <c r="F3692" s="533"/>
      <c r="G3692" s="533"/>
    </row>
    <row r="3693" spans="1:7">
      <c r="A3693" s="533"/>
      <c r="B3693" s="1787"/>
      <c r="C3693" s="1788"/>
      <c r="D3693" s="533"/>
      <c r="E3693" s="533"/>
      <c r="F3693" s="533"/>
      <c r="G3693" s="533"/>
    </row>
    <row r="3694" spans="1:7">
      <c r="A3694" s="533"/>
      <c r="B3694" s="1787"/>
      <c r="C3694" s="1788"/>
      <c r="D3694" s="533"/>
      <c r="E3694" s="533"/>
      <c r="F3694" s="533"/>
      <c r="G3694" s="533"/>
    </row>
    <row r="3695" spans="1:7">
      <c r="A3695" s="533"/>
      <c r="B3695" s="1787"/>
      <c r="C3695" s="1788"/>
      <c r="D3695" s="533"/>
      <c r="E3695" s="533"/>
      <c r="F3695" s="533"/>
      <c r="G3695" s="533"/>
    </row>
    <row r="3696" spans="1:7">
      <c r="A3696" s="533"/>
      <c r="B3696" s="1787"/>
      <c r="C3696" s="1788"/>
      <c r="D3696" s="533"/>
      <c r="E3696" s="533"/>
      <c r="F3696" s="533"/>
      <c r="G3696" s="533"/>
    </row>
    <row r="3697" spans="1:7">
      <c r="A3697" s="533"/>
      <c r="B3697" s="1787"/>
      <c r="C3697" s="1788"/>
      <c r="D3697" s="533"/>
      <c r="E3697" s="533"/>
      <c r="F3697" s="533"/>
      <c r="G3697" s="533"/>
    </row>
    <row r="3698" spans="1:7">
      <c r="A3698" s="533"/>
      <c r="B3698" s="1787"/>
      <c r="C3698" s="1788"/>
      <c r="D3698" s="533"/>
      <c r="E3698" s="533"/>
      <c r="F3698" s="533"/>
      <c r="G3698" s="533"/>
    </row>
    <row r="3699" spans="1:7">
      <c r="A3699" s="533"/>
      <c r="B3699" s="1787"/>
      <c r="C3699" s="1788"/>
      <c r="D3699" s="533"/>
      <c r="E3699" s="533"/>
      <c r="F3699" s="533"/>
      <c r="G3699" s="533"/>
    </row>
    <row r="3700" spans="1:7">
      <c r="A3700" s="533"/>
      <c r="B3700" s="1787"/>
      <c r="C3700" s="1788"/>
      <c r="D3700" s="533"/>
      <c r="E3700" s="533"/>
      <c r="F3700" s="533"/>
      <c r="G3700" s="533"/>
    </row>
    <row r="3701" spans="1:7">
      <c r="A3701" s="533"/>
      <c r="B3701" s="1787"/>
      <c r="C3701" s="1788"/>
      <c r="D3701" s="533"/>
      <c r="E3701" s="533"/>
      <c r="F3701" s="533"/>
      <c r="G3701" s="533"/>
    </row>
    <row r="3702" spans="1:7">
      <c r="A3702" s="533"/>
      <c r="B3702" s="1787"/>
      <c r="C3702" s="1788"/>
      <c r="D3702" s="533"/>
      <c r="E3702" s="533"/>
      <c r="F3702" s="533"/>
      <c r="G3702" s="533"/>
    </row>
    <row r="3703" spans="1:7">
      <c r="A3703" s="533"/>
      <c r="B3703" s="1787"/>
      <c r="C3703" s="1788"/>
      <c r="D3703" s="533"/>
      <c r="E3703" s="533"/>
      <c r="F3703" s="533"/>
      <c r="G3703" s="533"/>
    </row>
    <row r="3704" spans="1:7">
      <c r="A3704" s="533"/>
      <c r="B3704" s="1787"/>
      <c r="C3704" s="1788"/>
      <c r="D3704" s="533"/>
      <c r="E3704" s="533"/>
      <c r="F3704" s="533"/>
      <c r="G3704" s="533"/>
    </row>
    <row r="3705" spans="1:7">
      <c r="A3705" s="533"/>
      <c r="B3705" s="1787"/>
      <c r="C3705" s="1788"/>
      <c r="D3705" s="533"/>
      <c r="E3705" s="533"/>
      <c r="F3705" s="533"/>
      <c r="G3705" s="533"/>
    </row>
    <row r="3706" spans="1:7">
      <c r="A3706" s="533"/>
      <c r="B3706" s="1787"/>
      <c r="C3706" s="1788"/>
      <c r="D3706" s="533"/>
      <c r="E3706" s="533"/>
      <c r="F3706" s="533"/>
      <c r="G3706" s="533"/>
    </row>
    <row r="3707" spans="1:7">
      <c r="A3707" s="533"/>
      <c r="B3707" s="1787"/>
      <c r="C3707" s="1788"/>
      <c r="D3707" s="533"/>
      <c r="E3707" s="533"/>
      <c r="F3707" s="533"/>
      <c r="G3707" s="533"/>
    </row>
    <row r="3708" spans="1:7">
      <c r="A3708" s="533"/>
      <c r="B3708" s="1787"/>
      <c r="C3708" s="1788"/>
      <c r="D3708" s="533"/>
      <c r="E3708" s="533"/>
      <c r="F3708" s="533"/>
      <c r="G3708" s="533"/>
    </row>
    <row r="3709" spans="1:7">
      <c r="A3709" s="533"/>
      <c r="B3709" s="1787"/>
      <c r="C3709" s="1788"/>
      <c r="D3709" s="533"/>
      <c r="E3709" s="533"/>
      <c r="F3709" s="533"/>
      <c r="G3709" s="533"/>
    </row>
    <row r="3710" spans="1:7">
      <c r="A3710" s="533"/>
      <c r="B3710" s="1787"/>
      <c r="C3710" s="1788"/>
      <c r="D3710" s="533"/>
      <c r="E3710" s="533"/>
      <c r="F3710" s="533"/>
      <c r="G3710" s="533"/>
    </row>
    <row r="3711" spans="1:7">
      <c r="A3711" s="533"/>
      <c r="B3711" s="1787"/>
      <c r="C3711" s="1788"/>
      <c r="D3711" s="533"/>
      <c r="E3711" s="533"/>
      <c r="F3711" s="533"/>
      <c r="G3711" s="533"/>
    </row>
    <row r="3712" spans="1:7">
      <c r="A3712" s="533"/>
      <c r="B3712" s="1787"/>
      <c r="C3712" s="1788"/>
      <c r="D3712" s="533"/>
      <c r="E3712" s="533"/>
      <c r="F3712" s="533"/>
      <c r="G3712" s="533"/>
    </row>
    <row r="3713" spans="1:7">
      <c r="A3713" s="533"/>
      <c r="B3713" s="1787"/>
      <c r="C3713" s="1788"/>
      <c r="D3713" s="533"/>
      <c r="E3713" s="533"/>
      <c r="F3713" s="533"/>
      <c r="G3713" s="533"/>
    </row>
    <row r="3714" spans="1:7">
      <c r="A3714" s="533"/>
      <c r="B3714" s="1787"/>
      <c r="C3714" s="1788"/>
      <c r="D3714" s="533"/>
      <c r="E3714" s="533"/>
      <c r="F3714" s="533"/>
      <c r="G3714" s="533"/>
    </row>
    <row r="3715" spans="1:7">
      <c r="A3715" s="533"/>
      <c r="B3715" s="1787"/>
      <c r="C3715" s="1788"/>
      <c r="D3715" s="533"/>
      <c r="E3715" s="533"/>
      <c r="F3715" s="533"/>
      <c r="G3715" s="533"/>
    </row>
    <row r="3716" spans="1:7">
      <c r="A3716" s="533"/>
      <c r="B3716" s="1787"/>
      <c r="C3716" s="1788"/>
      <c r="D3716" s="533"/>
      <c r="E3716" s="533"/>
      <c r="F3716" s="533"/>
      <c r="G3716" s="533"/>
    </row>
    <row r="3717" spans="1:7">
      <c r="A3717" s="533"/>
      <c r="B3717" s="1787"/>
      <c r="C3717" s="1788"/>
      <c r="D3717" s="533"/>
      <c r="E3717" s="533"/>
      <c r="F3717" s="533"/>
      <c r="G3717" s="533"/>
    </row>
    <row r="3718" spans="1:7">
      <c r="A3718" s="533"/>
      <c r="B3718" s="1787"/>
      <c r="C3718" s="1788"/>
      <c r="D3718" s="533"/>
      <c r="E3718" s="533"/>
      <c r="F3718" s="533"/>
      <c r="G3718" s="533"/>
    </row>
    <row r="3719" spans="1:7">
      <c r="A3719" s="533"/>
      <c r="B3719" s="1787"/>
      <c r="C3719" s="1788"/>
      <c r="D3719" s="533"/>
      <c r="E3719" s="533"/>
      <c r="F3719" s="533"/>
      <c r="G3719" s="533"/>
    </row>
    <row r="3720" spans="1:7">
      <c r="A3720" s="533"/>
      <c r="B3720" s="1787"/>
      <c r="C3720" s="1788"/>
      <c r="D3720" s="533"/>
      <c r="E3720" s="533"/>
      <c r="F3720" s="533"/>
      <c r="G3720" s="533"/>
    </row>
    <row r="3721" spans="1:7">
      <c r="A3721" s="533"/>
      <c r="B3721" s="1787"/>
      <c r="C3721" s="1788"/>
      <c r="D3721" s="533"/>
      <c r="E3721" s="533"/>
      <c r="F3721" s="533"/>
      <c r="G3721" s="533"/>
    </row>
    <row r="3722" spans="1:7">
      <c r="A3722" s="533"/>
      <c r="B3722" s="1787"/>
      <c r="C3722" s="1788"/>
      <c r="D3722" s="533"/>
      <c r="E3722" s="533"/>
      <c r="F3722" s="533"/>
      <c r="G3722" s="533"/>
    </row>
    <row r="3723" spans="1:7">
      <c r="A3723" s="533"/>
      <c r="B3723" s="1787"/>
      <c r="C3723" s="1788"/>
      <c r="D3723" s="533"/>
      <c r="E3723" s="533"/>
      <c r="F3723" s="533"/>
      <c r="G3723" s="533"/>
    </row>
    <row r="3724" spans="1:7">
      <c r="A3724" s="533"/>
      <c r="B3724" s="1787"/>
      <c r="C3724" s="1788"/>
      <c r="D3724" s="533"/>
      <c r="E3724" s="533"/>
      <c r="F3724" s="533"/>
      <c r="G3724" s="533"/>
    </row>
    <row r="3725" spans="1:7">
      <c r="A3725" s="533"/>
      <c r="B3725" s="1787"/>
      <c r="C3725" s="1788"/>
      <c r="D3725" s="533"/>
      <c r="E3725" s="533"/>
      <c r="F3725" s="533"/>
      <c r="G3725" s="533"/>
    </row>
    <row r="3726" spans="1:7">
      <c r="A3726" s="533"/>
      <c r="B3726" s="1787"/>
      <c r="C3726" s="1788"/>
      <c r="D3726" s="533"/>
      <c r="E3726" s="533"/>
      <c r="F3726" s="533"/>
      <c r="G3726" s="533"/>
    </row>
    <row r="3727" spans="1:7">
      <c r="A3727" s="533"/>
      <c r="B3727" s="1787"/>
      <c r="C3727" s="1788"/>
      <c r="D3727" s="533"/>
      <c r="E3727" s="533"/>
      <c r="F3727" s="533"/>
      <c r="G3727" s="533"/>
    </row>
    <row r="3728" spans="1:7">
      <c r="A3728" s="533"/>
      <c r="B3728" s="1787"/>
      <c r="C3728" s="1788"/>
      <c r="D3728" s="533"/>
      <c r="E3728" s="533"/>
      <c r="F3728" s="533"/>
      <c r="G3728" s="533"/>
    </row>
    <row r="3729" spans="1:7">
      <c r="A3729" s="533"/>
      <c r="B3729" s="1787"/>
      <c r="C3729" s="1788"/>
      <c r="D3729" s="533"/>
      <c r="E3729" s="533"/>
      <c r="F3729" s="533"/>
      <c r="G3729" s="533"/>
    </row>
    <row r="3730" spans="1:7">
      <c r="A3730" s="533"/>
      <c r="B3730" s="1787"/>
      <c r="C3730" s="1788"/>
      <c r="D3730" s="533"/>
      <c r="E3730" s="533"/>
      <c r="F3730" s="533"/>
      <c r="G3730" s="533"/>
    </row>
    <row r="3731" spans="1:7">
      <c r="A3731" s="533"/>
      <c r="B3731" s="1787"/>
      <c r="C3731" s="1788"/>
      <c r="D3731" s="533"/>
      <c r="E3731" s="533"/>
      <c r="F3731" s="533"/>
      <c r="G3731" s="533"/>
    </row>
    <row r="3732" spans="1:7">
      <c r="A3732" s="533"/>
      <c r="B3732" s="1787"/>
      <c r="C3732" s="1788"/>
      <c r="D3732" s="533"/>
      <c r="E3732" s="533"/>
      <c r="F3732" s="533"/>
      <c r="G3732" s="533"/>
    </row>
    <row r="3733" spans="1:7">
      <c r="A3733" s="533"/>
      <c r="B3733" s="1787"/>
      <c r="C3733" s="1788"/>
      <c r="D3733" s="533"/>
      <c r="E3733" s="533"/>
      <c r="F3733" s="533"/>
      <c r="G3733" s="533"/>
    </row>
    <row r="3734" spans="1:7">
      <c r="A3734" s="533"/>
      <c r="B3734" s="1787"/>
      <c r="C3734" s="1788"/>
      <c r="D3734" s="533"/>
      <c r="E3734" s="533"/>
      <c r="F3734" s="533"/>
      <c r="G3734" s="533"/>
    </row>
    <row r="3735" spans="1:7">
      <c r="A3735" s="533"/>
      <c r="B3735" s="1787"/>
      <c r="C3735" s="1788"/>
      <c r="D3735" s="533"/>
      <c r="E3735" s="533"/>
      <c r="F3735" s="533"/>
      <c r="G3735" s="533"/>
    </row>
    <row r="3736" spans="1:7">
      <c r="A3736" s="533"/>
      <c r="B3736" s="1787"/>
      <c r="C3736" s="1788"/>
      <c r="D3736" s="533"/>
      <c r="E3736" s="533"/>
      <c r="F3736" s="533"/>
      <c r="G3736" s="533"/>
    </row>
    <row r="3737" spans="1:7">
      <c r="A3737" s="533"/>
      <c r="B3737" s="1787"/>
      <c r="C3737" s="1788"/>
      <c r="D3737" s="533"/>
      <c r="E3737" s="533"/>
      <c r="F3737" s="533"/>
      <c r="G3737" s="533"/>
    </row>
    <row r="3738" spans="1:7">
      <c r="A3738" s="533"/>
      <c r="B3738" s="1787"/>
      <c r="C3738" s="1788"/>
      <c r="D3738" s="533"/>
      <c r="E3738" s="533"/>
      <c r="F3738" s="533"/>
      <c r="G3738" s="533"/>
    </row>
    <row r="3739" spans="1:7">
      <c r="A3739" s="533"/>
      <c r="B3739" s="1787"/>
      <c r="C3739" s="1788"/>
      <c r="D3739" s="533"/>
      <c r="E3739" s="533"/>
      <c r="F3739" s="533"/>
      <c r="G3739" s="533"/>
    </row>
    <row r="3740" spans="1:7">
      <c r="A3740" s="533"/>
      <c r="B3740" s="1787"/>
      <c r="C3740" s="1788"/>
      <c r="D3740" s="533"/>
      <c r="E3740" s="533"/>
      <c r="F3740" s="533"/>
      <c r="G3740" s="533"/>
    </row>
    <row r="3741" spans="1:7">
      <c r="A3741" s="533"/>
      <c r="B3741" s="1787"/>
      <c r="C3741" s="1788"/>
      <c r="D3741" s="533"/>
      <c r="E3741" s="533"/>
      <c r="F3741" s="533"/>
      <c r="G3741" s="533"/>
    </row>
    <row r="3742" spans="1:7">
      <c r="A3742" s="533"/>
      <c r="B3742" s="1787"/>
      <c r="C3742" s="1788"/>
      <c r="D3742" s="533"/>
      <c r="E3742" s="533"/>
      <c r="F3742" s="533"/>
      <c r="G3742" s="533"/>
    </row>
    <row r="3743" spans="1:7">
      <c r="A3743" s="533"/>
      <c r="B3743" s="1787"/>
      <c r="C3743" s="1788"/>
      <c r="D3743" s="533"/>
      <c r="E3743" s="533"/>
      <c r="F3743" s="533"/>
      <c r="G3743" s="533"/>
    </row>
    <row r="3744" spans="1:7">
      <c r="A3744" s="533"/>
      <c r="B3744" s="1787"/>
      <c r="C3744" s="1788"/>
      <c r="D3744" s="533"/>
      <c r="E3744" s="533"/>
      <c r="F3744" s="533"/>
      <c r="G3744" s="533"/>
    </row>
    <row r="3745" spans="1:7">
      <c r="A3745" s="533"/>
      <c r="B3745" s="1787"/>
      <c r="C3745" s="1788"/>
      <c r="D3745" s="533"/>
      <c r="E3745" s="533"/>
      <c r="F3745" s="533"/>
      <c r="G3745" s="533"/>
    </row>
    <row r="3746" spans="1:7">
      <c r="A3746" s="533"/>
      <c r="B3746" s="1787"/>
      <c r="C3746" s="1788"/>
      <c r="D3746" s="533"/>
      <c r="E3746" s="533"/>
      <c r="F3746" s="533"/>
      <c r="G3746" s="533"/>
    </row>
    <row r="3747" spans="1:7">
      <c r="A3747" s="533"/>
      <c r="B3747" s="1787"/>
      <c r="C3747" s="1788"/>
      <c r="D3747" s="533"/>
      <c r="E3747" s="533"/>
      <c r="F3747" s="533"/>
      <c r="G3747" s="533"/>
    </row>
    <row r="3748" spans="1:7">
      <c r="A3748" s="533"/>
      <c r="B3748" s="1787"/>
      <c r="C3748" s="1788"/>
      <c r="D3748" s="533"/>
      <c r="E3748" s="533"/>
      <c r="F3748" s="533"/>
      <c r="G3748" s="533"/>
    </row>
    <row r="3749" spans="1:7">
      <c r="A3749" s="533"/>
      <c r="B3749" s="1787"/>
      <c r="C3749" s="1788"/>
      <c r="D3749" s="533"/>
      <c r="E3749" s="533"/>
      <c r="F3749" s="533"/>
      <c r="G3749" s="533"/>
    </row>
    <row r="3750" spans="1:7">
      <c r="A3750" s="533"/>
      <c r="B3750" s="1787"/>
      <c r="C3750" s="1788"/>
      <c r="D3750" s="533"/>
      <c r="E3750" s="533"/>
      <c r="F3750" s="533"/>
      <c r="G3750" s="533"/>
    </row>
    <row r="3751" spans="1:7">
      <c r="A3751" s="533"/>
      <c r="B3751" s="1787"/>
      <c r="C3751" s="1788"/>
      <c r="D3751" s="533"/>
      <c r="E3751" s="533"/>
      <c r="F3751" s="533"/>
      <c r="G3751" s="533"/>
    </row>
    <row r="3752" spans="1:7">
      <c r="A3752" s="533"/>
      <c r="B3752" s="1787"/>
      <c r="C3752" s="1788"/>
      <c r="D3752" s="533"/>
      <c r="E3752" s="533"/>
      <c r="F3752" s="533"/>
      <c r="G3752" s="533"/>
    </row>
    <row r="3753" spans="1:7">
      <c r="A3753" s="533"/>
      <c r="B3753" s="1787"/>
      <c r="C3753" s="1788"/>
      <c r="D3753" s="533"/>
      <c r="E3753" s="533"/>
      <c r="F3753" s="533"/>
      <c r="G3753" s="533"/>
    </row>
    <row r="3754" spans="1:7">
      <c r="A3754" s="533"/>
      <c r="B3754" s="1787"/>
      <c r="C3754" s="1788"/>
      <c r="D3754" s="533"/>
      <c r="E3754" s="533"/>
      <c r="F3754" s="533"/>
      <c r="G3754" s="533"/>
    </row>
    <row r="3755" spans="1:7">
      <c r="A3755" s="533"/>
      <c r="B3755" s="1787"/>
      <c r="C3755" s="1788"/>
      <c r="D3755" s="533"/>
      <c r="E3755" s="533"/>
      <c r="F3755" s="533"/>
      <c r="G3755" s="533"/>
    </row>
    <row r="3756" spans="1:7">
      <c r="A3756" s="533"/>
      <c r="B3756" s="1787"/>
      <c r="C3756" s="1788"/>
      <c r="D3756" s="533"/>
      <c r="E3756" s="533"/>
      <c r="F3756" s="533"/>
      <c r="G3756" s="533"/>
    </row>
    <row r="3757" spans="1:7">
      <c r="A3757" s="533"/>
      <c r="B3757" s="1787"/>
      <c r="C3757" s="1788"/>
      <c r="D3757" s="533"/>
      <c r="E3757" s="533"/>
      <c r="F3757" s="533"/>
      <c r="G3757" s="533"/>
    </row>
    <row r="3758" spans="1:7">
      <c r="A3758" s="533"/>
      <c r="B3758" s="1787"/>
      <c r="C3758" s="1788"/>
      <c r="D3758" s="533"/>
      <c r="E3758" s="533"/>
      <c r="F3758" s="533"/>
      <c r="G3758" s="533"/>
    </row>
    <row r="3759" spans="1:7">
      <c r="A3759" s="533"/>
      <c r="B3759" s="1787"/>
      <c r="C3759" s="1788"/>
      <c r="D3759" s="533"/>
      <c r="E3759" s="533"/>
      <c r="F3759" s="533"/>
      <c r="G3759" s="533"/>
    </row>
    <row r="3760" spans="1:7">
      <c r="A3760" s="533"/>
      <c r="B3760" s="1787"/>
      <c r="C3760" s="1788"/>
      <c r="D3760" s="533"/>
      <c r="E3760" s="533"/>
      <c r="F3760" s="533"/>
      <c r="G3760" s="533"/>
    </row>
    <row r="3761" spans="1:7">
      <c r="A3761" s="533"/>
      <c r="B3761" s="1787"/>
      <c r="C3761" s="1788"/>
      <c r="D3761" s="533"/>
      <c r="E3761" s="533"/>
      <c r="F3761" s="533"/>
      <c r="G3761" s="533"/>
    </row>
    <row r="3762" spans="1:7">
      <c r="A3762" s="533"/>
      <c r="B3762" s="1787"/>
      <c r="C3762" s="1788"/>
      <c r="D3762" s="533"/>
      <c r="E3762" s="533"/>
      <c r="F3762" s="533"/>
      <c r="G3762" s="533"/>
    </row>
    <row r="3763" spans="1:7">
      <c r="A3763" s="533"/>
      <c r="B3763" s="1787"/>
      <c r="C3763" s="1788"/>
      <c r="D3763" s="533"/>
      <c r="E3763" s="533"/>
      <c r="F3763" s="533"/>
      <c r="G3763" s="533"/>
    </row>
    <row r="3764" spans="1:7">
      <c r="A3764" s="533"/>
      <c r="B3764" s="1787"/>
      <c r="C3764" s="1788"/>
      <c r="D3764" s="533"/>
      <c r="E3764" s="533"/>
      <c r="F3764" s="533"/>
      <c r="G3764" s="533"/>
    </row>
    <row r="3765" spans="1:7">
      <c r="A3765" s="533"/>
      <c r="B3765" s="1787"/>
      <c r="C3765" s="1788"/>
      <c r="D3765" s="533"/>
      <c r="E3765" s="533"/>
      <c r="F3765" s="533"/>
      <c r="G3765" s="533"/>
    </row>
    <row r="3766" spans="1:7">
      <c r="A3766" s="533"/>
      <c r="B3766" s="1787"/>
      <c r="C3766" s="1788"/>
      <c r="D3766" s="533"/>
      <c r="E3766" s="533"/>
      <c r="F3766" s="533"/>
      <c r="G3766" s="533"/>
    </row>
    <row r="3767" spans="1:7">
      <c r="A3767" s="533"/>
      <c r="B3767" s="1787"/>
      <c r="C3767" s="1788"/>
      <c r="D3767" s="533"/>
      <c r="E3767" s="533"/>
      <c r="F3767" s="533"/>
      <c r="G3767" s="533"/>
    </row>
    <row r="3768" spans="1:7">
      <c r="A3768" s="533"/>
      <c r="B3768" s="1787"/>
      <c r="C3768" s="1788"/>
      <c r="D3768" s="533"/>
      <c r="E3768" s="533"/>
      <c r="F3768" s="533"/>
      <c r="G3768" s="533"/>
    </row>
    <row r="3769" spans="1:7">
      <c r="A3769" s="533"/>
      <c r="B3769" s="1787"/>
      <c r="C3769" s="1788"/>
      <c r="D3769" s="533"/>
      <c r="E3769" s="533"/>
      <c r="F3769" s="533"/>
      <c r="G3769" s="533"/>
    </row>
    <row r="3770" spans="1:7">
      <c r="A3770" s="533"/>
      <c r="B3770" s="1787"/>
      <c r="C3770" s="1788"/>
      <c r="D3770" s="533"/>
      <c r="E3770" s="533"/>
      <c r="F3770" s="533"/>
      <c r="G3770" s="533"/>
    </row>
    <row r="3771" spans="1:7">
      <c r="A3771" s="533"/>
      <c r="B3771" s="1787"/>
      <c r="C3771" s="1788"/>
      <c r="D3771" s="533"/>
      <c r="E3771" s="533"/>
      <c r="F3771" s="533"/>
      <c r="G3771" s="533"/>
    </row>
    <row r="3772" spans="1:7">
      <c r="A3772" s="533"/>
      <c r="B3772" s="1787"/>
      <c r="C3772" s="1788"/>
      <c r="D3772" s="533"/>
      <c r="E3772" s="533"/>
      <c r="F3772" s="533"/>
      <c r="G3772" s="533"/>
    </row>
    <row r="3773" spans="1:7">
      <c r="A3773" s="533"/>
      <c r="B3773" s="1787"/>
      <c r="C3773" s="1788"/>
      <c r="D3773" s="533"/>
      <c r="E3773" s="533"/>
      <c r="F3773" s="533"/>
      <c r="G3773" s="533"/>
    </row>
    <row r="3774" spans="1:7">
      <c r="A3774" s="533"/>
      <c r="B3774" s="1787"/>
      <c r="C3774" s="1788"/>
      <c r="D3774" s="533"/>
      <c r="E3774" s="533"/>
      <c r="F3774" s="533"/>
      <c r="G3774" s="533"/>
    </row>
    <row r="3775" spans="1:7">
      <c r="A3775" s="533"/>
      <c r="B3775" s="1787"/>
      <c r="C3775" s="1788"/>
      <c r="D3775" s="533"/>
      <c r="E3775" s="533"/>
      <c r="F3775" s="533"/>
      <c r="G3775" s="533"/>
    </row>
    <row r="3776" spans="1:7">
      <c r="A3776" s="533"/>
      <c r="B3776" s="1787"/>
      <c r="C3776" s="1788"/>
      <c r="D3776" s="533"/>
      <c r="E3776" s="533"/>
      <c r="F3776" s="533"/>
      <c r="G3776" s="533"/>
    </row>
    <row r="3777" spans="1:7">
      <c r="A3777" s="533"/>
      <c r="B3777" s="1787"/>
      <c r="C3777" s="1788"/>
      <c r="D3777" s="533"/>
      <c r="E3777" s="533"/>
      <c r="F3777" s="533"/>
      <c r="G3777" s="533"/>
    </row>
    <row r="3778" spans="1:7">
      <c r="A3778" s="533"/>
      <c r="B3778" s="1787"/>
      <c r="C3778" s="1788"/>
      <c r="D3778" s="533"/>
      <c r="E3778" s="533"/>
      <c r="F3778" s="533"/>
      <c r="G3778" s="533"/>
    </row>
    <row r="3779" spans="1:7">
      <c r="A3779" s="533"/>
      <c r="B3779" s="1787"/>
      <c r="C3779" s="1788"/>
      <c r="D3779" s="533"/>
      <c r="E3779" s="533"/>
      <c r="F3779" s="533"/>
      <c r="G3779" s="533"/>
    </row>
    <row r="3780" spans="1:7">
      <c r="A3780" s="533"/>
      <c r="B3780" s="1787"/>
      <c r="C3780" s="1788"/>
      <c r="D3780" s="533"/>
      <c r="E3780" s="533"/>
      <c r="F3780" s="533"/>
      <c r="G3780" s="533"/>
    </row>
    <row r="3781" spans="1:7">
      <c r="A3781" s="533"/>
      <c r="B3781" s="1787"/>
      <c r="C3781" s="1788"/>
      <c r="D3781" s="533"/>
      <c r="E3781" s="533"/>
      <c r="F3781" s="533"/>
      <c r="G3781" s="533"/>
    </row>
    <row r="3782" spans="1:7">
      <c r="A3782" s="533"/>
      <c r="B3782" s="1787"/>
      <c r="C3782" s="1788"/>
      <c r="D3782" s="533"/>
      <c r="E3782" s="533"/>
      <c r="F3782" s="533"/>
      <c r="G3782" s="533"/>
    </row>
    <row r="3783" spans="1:7">
      <c r="A3783" s="533"/>
      <c r="B3783" s="1787"/>
      <c r="C3783" s="1788"/>
      <c r="D3783" s="533"/>
      <c r="E3783" s="533"/>
      <c r="F3783" s="533"/>
      <c r="G3783" s="533"/>
    </row>
    <row r="3784" spans="1:7">
      <c r="A3784" s="533"/>
      <c r="B3784" s="1787"/>
      <c r="C3784" s="1788"/>
      <c r="D3784" s="533"/>
      <c r="E3784" s="533"/>
      <c r="F3784" s="533"/>
      <c r="G3784" s="533"/>
    </row>
    <row r="3785" spans="1:7">
      <c r="A3785" s="533"/>
      <c r="B3785" s="1787"/>
      <c r="C3785" s="1788"/>
      <c r="D3785" s="533"/>
      <c r="E3785" s="533"/>
      <c r="F3785" s="533"/>
      <c r="G3785" s="533"/>
    </row>
    <row r="3786" spans="1:7">
      <c r="A3786" s="533"/>
      <c r="B3786" s="1787"/>
      <c r="C3786" s="1788"/>
      <c r="D3786" s="533"/>
      <c r="E3786" s="533"/>
      <c r="F3786" s="533"/>
      <c r="G3786" s="533"/>
    </row>
    <row r="3787" spans="1:7">
      <c r="A3787" s="533"/>
      <c r="B3787" s="1787"/>
      <c r="C3787" s="1788"/>
      <c r="D3787" s="533"/>
      <c r="E3787" s="533"/>
      <c r="F3787" s="533"/>
      <c r="G3787" s="533"/>
    </row>
    <row r="3788" spans="1:7">
      <c r="A3788" s="533"/>
      <c r="B3788" s="1787"/>
      <c r="C3788" s="1788"/>
      <c r="D3788" s="533"/>
      <c r="E3788" s="533"/>
      <c r="F3788" s="533"/>
      <c r="G3788" s="533"/>
    </row>
    <row r="3789" spans="1:7">
      <c r="A3789" s="533"/>
      <c r="B3789" s="1787"/>
      <c r="C3789" s="1788"/>
      <c r="D3789" s="533"/>
      <c r="E3789" s="533"/>
      <c r="F3789" s="533"/>
      <c r="G3789" s="533"/>
    </row>
    <row r="3790" spans="1:7">
      <c r="A3790" s="533"/>
      <c r="B3790" s="1787"/>
      <c r="C3790" s="1788"/>
      <c r="D3790" s="533"/>
      <c r="E3790" s="533"/>
      <c r="F3790" s="533"/>
      <c r="G3790" s="533"/>
    </row>
    <row r="3791" spans="1:7">
      <c r="A3791" s="533"/>
      <c r="B3791" s="1787"/>
      <c r="C3791" s="1788"/>
      <c r="D3791" s="533"/>
      <c r="E3791" s="533"/>
      <c r="F3791" s="533"/>
      <c r="G3791" s="533"/>
    </row>
    <row r="3792" spans="1:7">
      <c r="A3792" s="533"/>
      <c r="B3792" s="1787"/>
      <c r="C3792" s="1788"/>
      <c r="D3792" s="533"/>
      <c r="E3792" s="533"/>
      <c r="F3792" s="533"/>
      <c r="G3792" s="533"/>
    </row>
    <row r="3793" spans="1:7">
      <c r="A3793" s="533"/>
      <c r="B3793" s="1787"/>
      <c r="C3793" s="1788"/>
      <c r="D3793" s="533"/>
      <c r="E3793" s="533"/>
      <c r="F3793" s="533"/>
      <c r="G3793" s="533"/>
    </row>
    <row r="3794" spans="1:7">
      <c r="A3794" s="533"/>
      <c r="B3794" s="1787"/>
      <c r="C3794" s="1788"/>
      <c r="D3794" s="533"/>
      <c r="E3794" s="533"/>
      <c r="F3794" s="533"/>
      <c r="G3794" s="533"/>
    </row>
    <row r="3795" spans="1:7">
      <c r="A3795" s="533"/>
      <c r="B3795" s="1787"/>
      <c r="C3795" s="1788"/>
      <c r="D3795" s="533"/>
      <c r="E3795" s="533"/>
      <c r="F3795" s="533"/>
      <c r="G3795" s="533"/>
    </row>
    <row r="3796" spans="1:7">
      <c r="A3796" s="533"/>
      <c r="B3796" s="1787"/>
      <c r="C3796" s="1788"/>
      <c r="D3796" s="533"/>
      <c r="E3796" s="533"/>
      <c r="F3796" s="533"/>
      <c r="G3796" s="533"/>
    </row>
    <row r="3797" spans="1:7">
      <c r="A3797" s="533"/>
      <c r="B3797" s="1787"/>
      <c r="C3797" s="1788"/>
      <c r="D3797" s="533"/>
      <c r="E3797" s="533"/>
      <c r="F3797" s="533"/>
      <c r="G3797" s="533"/>
    </row>
    <row r="3798" spans="1:7">
      <c r="A3798" s="533"/>
      <c r="B3798" s="1787"/>
      <c r="C3798" s="1788"/>
      <c r="D3798" s="533"/>
      <c r="E3798" s="533"/>
      <c r="F3798" s="533"/>
      <c r="G3798" s="533"/>
    </row>
    <row r="3799" spans="1:7">
      <c r="A3799" s="533"/>
      <c r="B3799" s="1787"/>
      <c r="C3799" s="1788"/>
      <c r="D3799" s="533"/>
      <c r="E3799" s="533"/>
      <c r="F3799" s="533"/>
      <c r="G3799" s="533"/>
    </row>
    <row r="3800" spans="1:7">
      <c r="A3800" s="533"/>
      <c r="B3800" s="1787"/>
      <c r="C3800" s="1788"/>
      <c r="D3800" s="533"/>
      <c r="E3800" s="533"/>
      <c r="F3800" s="533"/>
      <c r="G3800" s="533"/>
    </row>
    <row r="3801" spans="1:7">
      <c r="A3801" s="533"/>
      <c r="B3801" s="1787"/>
      <c r="C3801" s="1788"/>
      <c r="D3801" s="533"/>
      <c r="E3801" s="533"/>
      <c r="F3801" s="533"/>
      <c r="G3801" s="533"/>
    </row>
    <row r="3802" spans="1:7">
      <c r="A3802" s="533"/>
      <c r="B3802" s="1787"/>
      <c r="C3802" s="1788"/>
      <c r="D3802" s="533"/>
      <c r="E3802" s="533"/>
      <c r="F3802" s="533"/>
      <c r="G3802" s="533"/>
    </row>
    <row r="3803" spans="1:7">
      <c r="A3803" s="533"/>
      <c r="B3803" s="1787"/>
      <c r="C3803" s="1788"/>
      <c r="D3803" s="533"/>
      <c r="E3803" s="533"/>
      <c r="F3803" s="533"/>
      <c r="G3803" s="533"/>
    </row>
    <row r="3804" spans="1:7">
      <c r="A3804" s="533"/>
      <c r="B3804" s="1787"/>
      <c r="C3804" s="1788"/>
      <c r="D3804" s="533"/>
      <c r="E3804" s="533"/>
      <c r="F3804" s="533"/>
      <c r="G3804" s="533"/>
    </row>
    <row r="3805" spans="1:7">
      <c r="A3805" s="533"/>
      <c r="B3805" s="1787"/>
      <c r="C3805" s="1788"/>
      <c r="D3805" s="533"/>
      <c r="E3805" s="533"/>
      <c r="F3805" s="533"/>
      <c r="G3805" s="533"/>
    </row>
    <row r="3806" spans="1:7">
      <c r="A3806" s="533"/>
      <c r="B3806" s="1787"/>
      <c r="C3806" s="1788"/>
      <c r="D3806" s="533"/>
      <c r="E3806" s="533"/>
      <c r="F3806" s="533"/>
      <c r="G3806" s="533"/>
    </row>
    <row r="3807" spans="1:7">
      <c r="A3807" s="533"/>
      <c r="B3807" s="1787"/>
      <c r="C3807" s="1788"/>
      <c r="D3807" s="533"/>
      <c r="E3807" s="533"/>
      <c r="F3807" s="533"/>
      <c r="G3807" s="533"/>
    </row>
    <row r="3808" spans="1:7">
      <c r="A3808" s="533"/>
      <c r="B3808" s="1787"/>
      <c r="C3808" s="1788"/>
      <c r="D3808" s="533"/>
      <c r="E3808" s="533"/>
      <c r="F3808" s="533"/>
      <c r="G3808" s="533"/>
    </row>
    <row r="3809" spans="1:7">
      <c r="A3809" s="533"/>
      <c r="B3809" s="1787"/>
      <c r="C3809" s="1788"/>
      <c r="D3809" s="533"/>
      <c r="E3809" s="533"/>
      <c r="F3809" s="533"/>
      <c r="G3809" s="533"/>
    </row>
    <row r="3810" spans="1:7">
      <c r="A3810" s="533"/>
      <c r="B3810" s="1787"/>
      <c r="C3810" s="1788"/>
      <c r="D3810" s="533"/>
      <c r="E3810" s="533"/>
      <c r="F3810" s="533"/>
      <c r="G3810" s="533"/>
    </row>
    <row r="3811" spans="1:7">
      <c r="A3811" s="533"/>
      <c r="B3811" s="1787"/>
      <c r="C3811" s="1788"/>
      <c r="D3811" s="533"/>
      <c r="E3811" s="533"/>
      <c r="F3811" s="533"/>
      <c r="G3811" s="533"/>
    </row>
    <row r="3812" spans="1:7">
      <c r="A3812" s="533"/>
      <c r="B3812" s="1787"/>
      <c r="C3812" s="1788"/>
      <c r="D3812" s="533"/>
      <c r="E3812" s="533"/>
      <c r="F3812" s="533"/>
      <c r="G3812" s="533"/>
    </row>
    <row r="3813" spans="1:7">
      <c r="A3813" s="533"/>
      <c r="B3813" s="1787"/>
      <c r="C3813" s="1788"/>
      <c r="D3813" s="533"/>
      <c r="E3813" s="533"/>
      <c r="F3813" s="533"/>
      <c r="G3813" s="533"/>
    </row>
    <row r="3814" spans="1:7">
      <c r="A3814" s="533"/>
      <c r="B3814" s="1787"/>
      <c r="C3814" s="1788"/>
      <c r="D3814" s="533"/>
      <c r="E3814" s="533"/>
      <c r="F3814" s="533"/>
      <c r="G3814" s="533"/>
    </row>
    <row r="3815" spans="1:7">
      <c r="A3815" s="533"/>
      <c r="B3815" s="1787"/>
      <c r="C3815" s="1788"/>
      <c r="D3815" s="533"/>
      <c r="E3815" s="533"/>
      <c r="F3815" s="533"/>
      <c r="G3815" s="533"/>
    </row>
    <row r="3816" spans="1:7">
      <c r="A3816" s="533"/>
      <c r="B3816" s="1787"/>
      <c r="C3816" s="1788"/>
      <c r="D3816" s="533"/>
      <c r="E3816" s="533"/>
      <c r="F3816" s="533"/>
      <c r="G3816" s="533"/>
    </row>
    <row r="3817" spans="1:7">
      <c r="A3817" s="533"/>
      <c r="B3817" s="1787"/>
      <c r="C3817" s="1788"/>
      <c r="D3817" s="533"/>
      <c r="E3817" s="533"/>
      <c r="F3817" s="533"/>
      <c r="G3817" s="533"/>
    </row>
    <row r="3818" spans="1:7">
      <c r="A3818" s="533"/>
      <c r="B3818" s="1787"/>
      <c r="C3818" s="1788"/>
      <c r="D3818" s="533"/>
      <c r="E3818" s="533"/>
      <c r="F3818" s="533"/>
      <c r="G3818" s="533"/>
    </row>
    <row r="3819" spans="1:7">
      <c r="A3819" s="533"/>
      <c r="B3819" s="1787"/>
      <c r="C3819" s="1788"/>
      <c r="D3819" s="533"/>
      <c r="E3819" s="533"/>
      <c r="F3819" s="533"/>
      <c r="G3819" s="533"/>
    </row>
    <row r="3820" spans="1:7">
      <c r="A3820" s="533"/>
      <c r="B3820" s="1787"/>
      <c r="C3820" s="1788"/>
      <c r="D3820" s="533"/>
      <c r="E3820" s="533"/>
      <c r="F3820" s="533"/>
      <c r="G3820" s="533"/>
    </row>
    <row r="3821" spans="1:7">
      <c r="A3821" s="533"/>
      <c r="B3821" s="1787"/>
      <c r="C3821" s="1788"/>
      <c r="D3821" s="533"/>
      <c r="E3821" s="533"/>
      <c r="F3821" s="533"/>
      <c r="G3821" s="533"/>
    </row>
    <row r="3822" spans="1:7">
      <c r="A3822" s="533"/>
      <c r="B3822" s="1787"/>
      <c r="C3822" s="1788"/>
      <c r="D3822" s="533"/>
      <c r="E3822" s="533"/>
      <c r="F3822" s="533"/>
      <c r="G3822" s="533"/>
    </row>
    <row r="3823" spans="1:7">
      <c r="A3823" s="533"/>
      <c r="B3823" s="1787"/>
      <c r="C3823" s="1788"/>
      <c r="D3823" s="533"/>
      <c r="E3823" s="533"/>
      <c r="F3823" s="533"/>
      <c r="G3823" s="533"/>
    </row>
    <row r="3824" spans="1:7">
      <c r="A3824" s="533"/>
      <c r="B3824" s="1787"/>
      <c r="C3824" s="1788"/>
      <c r="D3824" s="533"/>
      <c r="E3824" s="533"/>
      <c r="F3824" s="533"/>
      <c r="G3824" s="533"/>
    </row>
    <row r="3825" spans="1:7">
      <c r="A3825" s="533"/>
      <c r="B3825" s="1787"/>
      <c r="C3825" s="1788"/>
      <c r="D3825" s="533"/>
      <c r="E3825" s="533"/>
      <c r="F3825" s="533"/>
      <c r="G3825" s="533"/>
    </row>
    <row r="3826" spans="1:7">
      <c r="A3826" s="533"/>
      <c r="B3826" s="1787"/>
      <c r="C3826" s="1788"/>
      <c r="D3826" s="533"/>
      <c r="E3826" s="533"/>
      <c r="F3826" s="533"/>
      <c r="G3826" s="533"/>
    </row>
    <row r="3827" spans="1:7">
      <c r="A3827" s="533"/>
      <c r="B3827" s="1787"/>
      <c r="C3827" s="1788"/>
      <c r="D3827" s="533"/>
      <c r="E3827" s="533"/>
      <c r="F3827" s="533"/>
      <c r="G3827" s="533"/>
    </row>
    <row r="3828" spans="1:7">
      <c r="A3828" s="533"/>
      <c r="B3828" s="1787"/>
      <c r="C3828" s="1788"/>
      <c r="D3828" s="533"/>
      <c r="E3828" s="533"/>
      <c r="F3828" s="533"/>
      <c r="G3828" s="533"/>
    </row>
    <row r="3829" spans="1:7">
      <c r="A3829" s="533"/>
      <c r="B3829" s="1787"/>
      <c r="C3829" s="1788"/>
      <c r="D3829" s="533"/>
      <c r="E3829" s="533"/>
      <c r="F3829" s="533"/>
      <c r="G3829" s="533"/>
    </row>
    <row r="3830" spans="1:7">
      <c r="A3830" s="533"/>
      <c r="B3830" s="1787"/>
      <c r="C3830" s="1788"/>
      <c r="D3830" s="533"/>
      <c r="E3830" s="533"/>
      <c r="F3830" s="533"/>
      <c r="G3830" s="533"/>
    </row>
    <row r="3831" spans="1:7">
      <c r="A3831" s="533"/>
      <c r="B3831" s="1787"/>
      <c r="C3831" s="1788"/>
      <c r="D3831" s="533"/>
      <c r="E3831" s="533"/>
      <c r="F3831" s="533"/>
      <c r="G3831" s="533"/>
    </row>
    <row r="3832" spans="1:7">
      <c r="A3832" s="533"/>
      <c r="B3832" s="1787"/>
      <c r="C3832" s="1788"/>
      <c r="D3832" s="533"/>
      <c r="E3832" s="533"/>
      <c r="F3832" s="533"/>
      <c r="G3832" s="533"/>
    </row>
    <row r="3833" spans="1:7">
      <c r="A3833" s="533"/>
      <c r="B3833" s="1787"/>
      <c r="C3833" s="1788"/>
      <c r="D3833" s="533"/>
      <c r="E3833" s="533"/>
      <c r="F3833" s="533"/>
      <c r="G3833" s="533"/>
    </row>
    <row r="3834" spans="1:7">
      <c r="A3834" s="533"/>
      <c r="B3834" s="1787"/>
      <c r="C3834" s="1788"/>
      <c r="D3834" s="533"/>
      <c r="E3834" s="533"/>
      <c r="F3834" s="533"/>
      <c r="G3834" s="533"/>
    </row>
    <row r="3835" spans="1:7">
      <c r="A3835" s="533"/>
      <c r="B3835" s="1787"/>
      <c r="C3835" s="1788"/>
      <c r="D3835" s="533"/>
      <c r="E3835" s="533"/>
      <c r="F3835" s="533"/>
      <c r="G3835" s="533"/>
    </row>
    <row r="3836" spans="1:7">
      <c r="A3836" s="533"/>
      <c r="B3836" s="1787"/>
      <c r="C3836" s="1788"/>
      <c r="D3836" s="533"/>
      <c r="E3836" s="533"/>
      <c r="F3836" s="533"/>
      <c r="G3836" s="533"/>
    </row>
    <row r="3837" spans="1:7">
      <c r="A3837" s="533"/>
      <c r="B3837" s="1787"/>
      <c r="C3837" s="1788"/>
      <c r="D3837" s="533"/>
      <c r="E3837" s="533"/>
      <c r="F3837" s="533"/>
      <c r="G3837" s="533"/>
    </row>
    <row r="3838" spans="1:7">
      <c r="A3838" s="533"/>
      <c r="B3838" s="1787"/>
      <c r="C3838" s="1788"/>
      <c r="D3838" s="533"/>
      <c r="E3838" s="533"/>
      <c r="F3838" s="533"/>
      <c r="G3838" s="533"/>
    </row>
    <row r="3839" spans="1:7">
      <c r="A3839" s="533"/>
      <c r="B3839" s="1787"/>
      <c r="C3839" s="1788"/>
      <c r="D3839" s="533"/>
      <c r="E3839" s="533"/>
      <c r="F3839" s="533"/>
      <c r="G3839" s="533"/>
    </row>
    <row r="3840" spans="1:7">
      <c r="A3840" s="533"/>
      <c r="B3840" s="1787"/>
      <c r="C3840" s="1788"/>
      <c r="D3840" s="533"/>
      <c r="E3840" s="533"/>
      <c r="F3840" s="533"/>
      <c r="G3840" s="533"/>
    </row>
    <row r="3841" spans="1:7">
      <c r="A3841" s="533"/>
      <c r="B3841" s="1787"/>
      <c r="C3841" s="1788"/>
      <c r="D3841" s="533"/>
      <c r="E3841" s="533"/>
      <c r="F3841" s="533"/>
      <c r="G3841" s="533"/>
    </row>
    <row r="3842" spans="1:7">
      <c r="A3842" s="533"/>
      <c r="B3842" s="1787"/>
      <c r="C3842" s="1788"/>
      <c r="D3842" s="533"/>
      <c r="E3842" s="533"/>
      <c r="F3842" s="533"/>
      <c r="G3842" s="533"/>
    </row>
    <row r="3843" spans="1:7">
      <c r="A3843" s="533"/>
      <c r="B3843" s="1787"/>
      <c r="C3843" s="1788"/>
      <c r="D3843" s="533"/>
      <c r="E3843" s="533"/>
      <c r="F3843" s="533"/>
      <c r="G3843" s="533"/>
    </row>
    <row r="3844" spans="1:7">
      <c r="A3844" s="533"/>
      <c r="B3844" s="1787"/>
      <c r="C3844" s="1788"/>
      <c r="D3844" s="533"/>
      <c r="E3844" s="533"/>
      <c r="F3844" s="533"/>
      <c r="G3844" s="533"/>
    </row>
    <row r="3845" spans="1:7">
      <c r="A3845" s="533"/>
      <c r="B3845" s="1787"/>
      <c r="C3845" s="1788"/>
      <c r="D3845" s="533"/>
      <c r="E3845" s="533"/>
      <c r="F3845" s="533"/>
      <c r="G3845" s="533"/>
    </row>
    <row r="3846" spans="1:7">
      <c r="A3846" s="533"/>
      <c r="B3846" s="1787"/>
      <c r="C3846" s="1788"/>
      <c r="D3846" s="533"/>
      <c r="E3846" s="533"/>
      <c r="F3846" s="533"/>
      <c r="G3846" s="533"/>
    </row>
    <row r="3847" spans="1:7">
      <c r="A3847" s="533"/>
      <c r="B3847" s="1787"/>
      <c r="C3847" s="1788"/>
      <c r="D3847" s="533"/>
      <c r="E3847" s="533"/>
      <c r="F3847" s="533"/>
      <c r="G3847" s="533"/>
    </row>
    <row r="3848" spans="1:7">
      <c r="A3848" s="533"/>
      <c r="B3848" s="1787"/>
      <c r="C3848" s="1788"/>
      <c r="D3848" s="533"/>
      <c r="E3848" s="533"/>
      <c r="F3848" s="533"/>
      <c r="G3848" s="533"/>
    </row>
    <row r="3849" spans="1:7">
      <c r="A3849" s="533"/>
      <c r="B3849" s="1787"/>
      <c r="C3849" s="1788"/>
      <c r="D3849" s="533"/>
      <c r="E3849" s="533"/>
      <c r="F3849" s="533"/>
      <c r="G3849" s="533"/>
    </row>
    <row r="3850" spans="1:7">
      <c r="A3850" s="533"/>
      <c r="B3850" s="1787"/>
      <c r="C3850" s="1788"/>
      <c r="D3850" s="533"/>
      <c r="E3850" s="533"/>
      <c r="F3850" s="533"/>
      <c r="G3850" s="533"/>
    </row>
    <row r="3851" spans="1:7">
      <c r="A3851" s="533"/>
      <c r="B3851" s="1787"/>
      <c r="C3851" s="1788"/>
      <c r="D3851" s="533"/>
      <c r="E3851" s="533"/>
      <c r="F3851" s="533"/>
      <c r="G3851" s="533"/>
    </row>
    <row r="3852" spans="1:7">
      <c r="A3852" s="533"/>
      <c r="B3852" s="1787"/>
      <c r="C3852" s="1788"/>
      <c r="D3852" s="533"/>
      <c r="E3852" s="533"/>
      <c r="F3852" s="533"/>
      <c r="G3852" s="533"/>
    </row>
    <row r="3853" spans="1:7">
      <c r="A3853" s="533"/>
      <c r="B3853" s="1787"/>
      <c r="C3853" s="1788"/>
      <c r="D3853" s="533"/>
      <c r="E3853" s="533"/>
      <c r="F3853" s="533"/>
      <c r="G3853" s="533"/>
    </row>
    <row r="3854" spans="1:7">
      <c r="A3854" s="533"/>
      <c r="B3854" s="1787"/>
      <c r="C3854" s="1788"/>
      <c r="D3854" s="533"/>
      <c r="E3854" s="533"/>
      <c r="F3854" s="533"/>
      <c r="G3854" s="533"/>
    </row>
    <row r="3855" spans="1:7">
      <c r="A3855" s="533"/>
      <c r="B3855" s="1787"/>
      <c r="C3855" s="1788"/>
      <c r="D3855" s="533"/>
      <c r="E3855" s="533"/>
      <c r="F3855" s="533"/>
      <c r="G3855" s="533"/>
    </row>
    <row r="3856" spans="1:7">
      <c r="A3856" s="533"/>
      <c r="B3856" s="1787"/>
      <c r="C3856" s="1788"/>
      <c r="D3856" s="533"/>
      <c r="E3856" s="533"/>
      <c r="F3856" s="533"/>
      <c r="G3856" s="533"/>
    </row>
    <row r="3857" spans="1:7">
      <c r="A3857" s="533"/>
      <c r="B3857" s="1787"/>
      <c r="C3857" s="1788"/>
      <c r="D3857" s="533"/>
      <c r="E3857" s="533"/>
      <c r="F3857" s="533"/>
      <c r="G3857" s="533"/>
    </row>
    <row r="3858" spans="1:7">
      <c r="A3858" s="533"/>
      <c r="B3858" s="1787"/>
      <c r="C3858" s="1788"/>
      <c r="D3858" s="533"/>
      <c r="E3858" s="533"/>
      <c r="F3858" s="533"/>
      <c r="G3858" s="533"/>
    </row>
    <row r="3859" spans="1:7">
      <c r="A3859" s="533"/>
      <c r="B3859" s="1787"/>
      <c r="C3859" s="1788"/>
      <c r="D3859" s="533"/>
      <c r="E3859" s="533"/>
      <c r="F3859" s="533"/>
      <c r="G3859" s="533"/>
    </row>
    <row r="3860" spans="1:7">
      <c r="A3860" s="533"/>
      <c r="B3860" s="1787"/>
      <c r="C3860" s="1788"/>
      <c r="D3860" s="533"/>
      <c r="E3860" s="533"/>
      <c r="F3860" s="533"/>
      <c r="G3860" s="533"/>
    </row>
    <row r="3861" spans="1:7">
      <c r="A3861" s="533"/>
      <c r="B3861" s="1787"/>
      <c r="C3861" s="1788"/>
      <c r="D3861" s="533"/>
      <c r="E3861" s="533"/>
      <c r="F3861" s="533"/>
      <c r="G3861" s="533"/>
    </row>
    <row r="3862" spans="1:7">
      <c r="A3862" s="533"/>
      <c r="B3862" s="1787"/>
      <c r="C3862" s="1788"/>
      <c r="D3862" s="533"/>
      <c r="E3862" s="533"/>
      <c r="F3862" s="533"/>
      <c r="G3862" s="533"/>
    </row>
    <row r="3863" spans="1:7">
      <c r="A3863" s="533"/>
      <c r="B3863" s="1787"/>
      <c r="C3863" s="1788"/>
      <c r="D3863" s="533"/>
      <c r="E3863" s="533"/>
      <c r="F3863" s="533"/>
      <c r="G3863" s="533"/>
    </row>
    <row r="3864" spans="1:7">
      <c r="A3864" s="533"/>
      <c r="B3864" s="1787"/>
      <c r="C3864" s="1788"/>
      <c r="D3864" s="533"/>
      <c r="E3864" s="533"/>
      <c r="F3864" s="533"/>
      <c r="G3864" s="533"/>
    </row>
    <row r="3865" spans="1:7">
      <c r="A3865" s="533"/>
      <c r="B3865" s="1787"/>
      <c r="C3865" s="1788"/>
      <c r="D3865" s="533"/>
      <c r="E3865" s="533"/>
      <c r="F3865" s="533"/>
      <c r="G3865" s="533"/>
    </row>
    <row r="3866" spans="1:7">
      <c r="A3866" s="533"/>
      <c r="B3866" s="1787"/>
      <c r="C3866" s="1788"/>
      <c r="D3866" s="533"/>
      <c r="E3866" s="533"/>
      <c r="F3866" s="533"/>
      <c r="G3866" s="533"/>
    </row>
    <row r="3867" spans="1:7">
      <c r="A3867" s="533"/>
      <c r="B3867" s="1787"/>
      <c r="C3867" s="1788"/>
      <c r="D3867" s="533"/>
      <c r="E3867" s="533"/>
      <c r="F3867" s="533"/>
      <c r="G3867" s="533"/>
    </row>
    <row r="3868" spans="1:7">
      <c r="A3868" s="533"/>
      <c r="B3868" s="1787"/>
      <c r="C3868" s="1788"/>
      <c r="D3868" s="533"/>
      <c r="E3868" s="533"/>
      <c r="F3868" s="533"/>
      <c r="G3868" s="533"/>
    </row>
    <row r="3869" spans="1:7">
      <c r="A3869" s="533"/>
      <c r="B3869" s="1787"/>
      <c r="C3869" s="1788"/>
      <c r="D3869" s="533"/>
      <c r="E3869" s="533"/>
      <c r="F3869" s="533"/>
      <c r="G3869" s="533"/>
    </row>
    <row r="3870" spans="1:7">
      <c r="A3870" s="533"/>
      <c r="B3870" s="1787"/>
      <c r="C3870" s="1788"/>
      <c r="D3870" s="533"/>
      <c r="E3870" s="533"/>
      <c r="F3870" s="533"/>
      <c r="G3870" s="533"/>
    </row>
    <row r="3871" spans="1:7">
      <c r="A3871" s="533"/>
      <c r="B3871" s="1787"/>
      <c r="C3871" s="1788"/>
      <c r="D3871" s="533"/>
      <c r="E3871" s="533"/>
      <c r="F3871" s="533"/>
      <c r="G3871" s="533"/>
    </row>
    <row r="3872" spans="1:7">
      <c r="A3872" s="533"/>
      <c r="B3872" s="1787"/>
      <c r="C3872" s="1788"/>
      <c r="D3872" s="533"/>
      <c r="E3872" s="533"/>
      <c r="F3872" s="533"/>
      <c r="G3872" s="533"/>
    </row>
    <row r="3873" spans="1:7">
      <c r="A3873" s="533"/>
      <c r="B3873" s="1787"/>
      <c r="C3873" s="1788"/>
      <c r="D3873" s="533"/>
      <c r="E3873" s="533"/>
      <c r="F3873" s="533"/>
      <c r="G3873" s="533"/>
    </row>
    <row r="3874" spans="1:7">
      <c r="A3874" s="533"/>
      <c r="B3874" s="1787"/>
      <c r="C3874" s="1788"/>
      <c r="D3874" s="533"/>
      <c r="E3874" s="533"/>
      <c r="F3874" s="533"/>
      <c r="G3874" s="533"/>
    </row>
    <row r="3875" spans="1:7">
      <c r="A3875" s="533"/>
      <c r="B3875" s="1787"/>
      <c r="C3875" s="1788"/>
      <c r="D3875" s="533"/>
      <c r="E3875" s="533"/>
      <c r="F3875" s="533"/>
      <c r="G3875" s="533"/>
    </row>
    <row r="3876" spans="1:7">
      <c r="A3876" s="533"/>
      <c r="B3876" s="1787"/>
      <c r="C3876" s="1788"/>
      <c r="D3876" s="533"/>
      <c r="E3876" s="533"/>
      <c r="F3876" s="533"/>
      <c r="G3876" s="533"/>
    </row>
    <row r="3877" spans="1:7">
      <c r="A3877" s="533"/>
      <c r="B3877" s="1787"/>
      <c r="C3877" s="1788"/>
      <c r="D3877" s="533"/>
      <c r="E3877" s="533"/>
      <c r="F3877" s="533"/>
      <c r="G3877" s="533"/>
    </row>
    <row r="3878" spans="1:7">
      <c r="A3878" s="533"/>
      <c r="B3878" s="1787"/>
      <c r="C3878" s="1788"/>
      <c r="D3878" s="533"/>
      <c r="E3878" s="533"/>
      <c r="F3878" s="533"/>
      <c r="G3878" s="533"/>
    </row>
    <row r="3879" spans="1:7">
      <c r="A3879" s="533"/>
      <c r="B3879" s="1787"/>
      <c r="C3879" s="1788"/>
      <c r="D3879" s="533"/>
      <c r="E3879" s="533"/>
      <c r="F3879" s="533"/>
      <c r="G3879" s="533"/>
    </row>
    <row r="3880" spans="1:7">
      <c r="A3880" s="533"/>
      <c r="B3880" s="1787"/>
      <c r="C3880" s="1788"/>
      <c r="D3880" s="533"/>
      <c r="E3880" s="533"/>
      <c r="F3880" s="533"/>
      <c r="G3880" s="533"/>
    </row>
    <row r="3881" spans="1:7">
      <c r="A3881" s="533"/>
      <c r="B3881" s="1787"/>
      <c r="C3881" s="1788"/>
      <c r="D3881" s="533"/>
      <c r="E3881" s="533"/>
      <c r="F3881" s="533"/>
      <c r="G3881" s="533"/>
    </row>
    <row r="3882" spans="1:7">
      <c r="A3882" s="533"/>
      <c r="B3882" s="1787"/>
      <c r="C3882" s="1788"/>
      <c r="D3882" s="533"/>
      <c r="E3882" s="533"/>
      <c r="F3882" s="533"/>
      <c r="G3882" s="533"/>
    </row>
    <row r="3883" spans="1:7">
      <c r="A3883" s="533"/>
      <c r="B3883" s="1787"/>
      <c r="C3883" s="1788"/>
      <c r="D3883" s="533"/>
      <c r="E3883" s="533"/>
      <c r="F3883" s="533"/>
      <c r="G3883" s="533"/>
    </row>
    <row r="3884" spans="1:7">
      <c r="A3884" s="533"/>
      <c r="B3884" s="1787"/>
      <c r="C3884" s="1788"/>
      <c r="D3884" s="533"/>
      <c r="E3884" s="533"/>
      <c r="F3884" s="533"/>
      <c r="G3884" s="533"/>
    </row>
    <row r="3885" spans="1:7">
      <c r="A3885" s="533"/>
      <c r="B3885" s="1787"/>
      <c r="C3885" s="1788"/>
      <c r="D3885" s="533"/>
      <c r="E3885" s="533"/>
      <c r="F3885" s="533"/>
      <c r="G3885" s="533"/>
    </row>
    <row r="3886" spans="1:7">
      <c r="A3886" s="533"/>
      <c r="B3886" s="1787"/>
      <c r="C3886" s="1788"/>
      <c r="D3886" s="533"/>
      <c r="E3886" s="533"/>
      <c r="F3886" s="533"/>
      <c r="G3886" s="533"/>
    </row>
    <row r="3887" spans="1:7">
      <c r="A3887" s="533"/>
      <c r="B3887" s="1787"/>
      <c r="C3887" s="1788"/>
      <c r="D3887" s="533"/>
      <c r="E3887" s="533"/>
      <c r="F3887" s="533"/>
      <c r="G3887" s="533"/>
    </row>
    <row r="3888" spans="1:7">
      <c r="A3888" s="533"/>
      <c r="B3888" s="1787"/>
      <c r="C3888" s="1788"/>
      <c r="D3888" s="533"/>
      <c r="E3888" s="533"/>
      <c r="F3888" s="533"/>
      <c r="G3888" s="533"/>
    </row>
    <row r="3889" spans="1:7">
      <c r="A3889" s="533"/>
      <c r="B3889" s="1787"/>
      <c r="C3889" s="1788"/>
      <c r="D3889" s="533"/>
      <c r="E3889" s="533"/>
      <c r="F3889" s="533"/>
      <c r="G3889" s="533"/>
    </row>
    <row r="3890" spans="1:7">
      <c r="A3890" s="533"/>
      <c r="B3890" s="1787"/>
      <c r="C3890" s="1788"/>
      <c r="D3890" s="533"/>
      <c r="E3890" s="533"/>
      <c r="F3890" s="533"/>
      <c r="G3890" s="533"/>
    </row>
    <row r="3891" spans="1:7">
      <c r="A3891" s="533"/>
      <c r="B3891" s="1787"/>
      <c r="C3891" s="1788"/>
      <c r="D3891" s="533"/>
      <c r="E3891" s="533"/>
      <c r="F3891" s="533"/>
      <c r="G3891" s="533"/>
    </row>
    <row r="3892" spans="1:7">
      <c r="A3892" s="533"/>
      <c r="B3892" s="1787"/>
      <c r="C3892" s="1788"/>
      <c r="D3892" s="533"/>
      <c r="E3892" s="533"/>
      <c r="F3892" s="533"/>
      <c r="G3892" s="533"/>
    </row>
    <row r="3893" spans="1:7">
      <c r="A3893" s="533"/>
      <c r="B3893" s="1787"/>
      <c r="C3893" s="1788"/>
      <c r="D3893" s="533"/>
      <c r="E3893" s="533"/>
      <c r="F3893" s="533"/>
      <c r="G3893" s="533"/>
    </row>
    <row r="3894" spans="1:7">
      <c r="A3894" s="533"/>
      <c r="B3894" s="1787"/>
      <c r="C3894" s="1788"/>
      <c r="D3894" s="533"/>
      <c r="E3894" s="533"/>
      <c r="F3894" s="533"/>
      <c r="G3894" s="533"/>
    </row>
    <row r="3895" spans="1:7">
      <c r="A3895" s="533"/>
      <c r="B3895" s="1787"/>
      <c r="C3895" s="1788"/>
      <c r="D3895" s="533"/>
      <c r="E3895" s="533"/>
      <c r="F3895" s="533"/>
      <c r="G3895" s="533"/>
    </row>
    <row r="3896" spans="1:7">
      <c r="A3896" s="533"/>
      <c r="B3896" s="1787"/>
      <c r="C3896" s="1788"/>
      <c r="D3896" s="533"/>
      <c r="E3896" s="533"/>
      <c r="F3896" s="533"/>
      <c r="G3896" s="533"/>
    </row>
    <row r="3897" spans="1:7">
      <c r="A3897" s="533"/>
      <c r="B3897" s="1787"/>
      <c r="C3897" s="1788"/>
      <c r="D3897" s="533"/>
      <c r="E3897" s="533"/>
      <c r="F3897" s="533"/>
      <c r="G3897" s="533"/>
    </row>
    <row r="3898" spans="1:7">
      <c r="A3898" s="533"/>
      <c r="B3898" s="1787"/>
      <c r="C3898" s="1788"/>
      <c r="D3898" s="533"/>
      <c r="E3898" s="533"/>
      <c r="F3898" s="533"/>
      <c r="G3898" s="533"/>
    </row>
    <row r="3899" spans="1:7">
      <c r="A3899" s="533"/>
      <c r="B3899" s="1787"/>
      <c r="C3899" s="1788"/>
      <c r="D3899" s="533"/>
      <c r="E3899" s="533"/>
      <c r="F3899" s="533"/>
      <c r="G3899" s="533"/>
    </row>
    <row r="3900" spans="1:7">
      <c r="A3900" s="533"/>
      <c r="B3900" s="1787"/>
      <c r="C3900" s="1788"/>
      <c r="D3900" s="533"/>
      <c r="E3900" s="533"/>
      <c r="F3900" s="533"/>
      <c r="G3900" s="533"/>
    </row>
    <row r="3901" spans="1:7">
      <c r="A3901" s="533"/>
      <c r="B3901" s="1787"/>
      <c r="C3901" s="1788"/>
      <c r="D3901" s="533"/>
      <c r="E3901" s="533"/>
      <c r="F3901" s="533"/>
      <c r="G3901" s="533"/>
    </row>
    <row r="3902" spans="1:7">
      <c r="A3902" s="533"/>
      <c r="B3902" s="1787"/>
      <c r="C3902" s="1788"/>
      <c r="D3902" s="533"/>
      <c r="E3902" s="533"/>
      <c r="F3902" s="533"/>
      <c r="G3902" s="533"/>
    </row>
    <row r="3903" spans="1:7">
      <c r="A3903" s="533"/>
      <c r="B3903" s="1787"/>
      <c r="C3903" s="1788"/>
      <c r="D3903" s="533"/>
      <c r="E3903" s="533"/>
      <c r="F3903" s="533"/>
      <c r="G3903" s="533"/>
    </row>
    <row r="3904" spans="1:7">
      <c r="A3904" s="533"/>
      <c r="B3904" s="1787"/>
      <c r="C3904" s="1788"/>
      <c r="D3904" s="533"/>
      <c r="E3904" s="533"/>
      <c r="F3904" s="533"/>
      <c r="G3904" s="533"/>
    </row>
    <row r="3905" spans="1:7">
      <c r="A3905" s="533"/>
      <c r="B3905" s="1787"/>
      <c r="C3905" s="1788"/>
      <c r="D3905" s="533"/>
      <c r="E3905" s="533"/>
      <c r="F3905" s="533"/>
      <c r="G3905" s="533"/>
    </row>
    <row r="3906" spans="1:7">
      <c r="A3906" s="533"/>
      <c r="B3906" s="1787"/>
      <c r="C3906" s="1788"/>
      <c r="D3906" s="533"/>
      <c r="E3906" s="533"/>
      <c r="F3906" s="533"/>
      <c r="G3906" s="533"/>
    </row>
    <row r="3907" spans="1:7">
      <c r="A3907" s="533"/>
      <c r="B3907" s="1787"/>
      <c r="C3907" s="1788"/>
      <c r="D3907" s="533"/>
      <c r="E3907" s="533"/>
      <c r="F3907" s="533"/>
      <c r="G3907" s="533"/>
    </row>
    <row r="3908" spans="1:7">
      <c r="A3908" s="533"/>
      <c r="B3908" s="1787"/>
      <c r="C3908" s="1788"/>
      <c r="D3908" s="533"/>
      <c r="E3908" s="533"/>
      <c r="F3908" s="533"/>
      <c r="G3908" s="533"/>
    </row>
    <row r="3909" spans="1:7">
      <c r="A3909" s="533"/>
      <c r="B3909" s="1787"/>
      <c r="C3909" s="1788"/>
      <c r="D3909" s="533"/>
      <c r="E3909" s="533"/>
      <c r="F3909" s="533"/>
      <c r="G3909" s="533"/>
    </row>
    <row r="3910" spans="1:7">
      <c r="A3910" s="533"/>
      <c r="B3910" s="1787"/>
      <c r="C3910" s="1788"/>
      <c r="D3910" s="533"/>
      <c r="E3910" s="533"/>
      <c r="F3910" s="533"/>
      <c r="G3910" s="533"/>
    </row>
    <row r="3911" spans="1:7">
      <c r="A3911" s="533"/>
      <c r="B3911" s="1787"/>
      <c r="C3911" s="1788"/>
      <c r="D3911" s="533"/>
      <c r="E3911" s="533"/>
      <c r="F3911" s="533"/>
      <c r="G3911" s="533"/>
    </row>
    <row r="3912" spans="1:7">
      <c r="A3912" s="533"/>
      <c r="B3912" s="1787"/>
      <c r="C3912" s="1788"/>
      <c r="D3912" s="533"/>
      <c r="E3912" s="533"/>
      <c r="F3912" s="533"/>
      <c r="G3912" s="533"/>
    </row>
    <row r="3913" spans="1:7">
      <c r="A3913" s="533"/>
      <c r="B3913" s="1787"/>
      <c r="C3913" s="1788"/>
      <c r="D3913" s="533"/>
      <c r="E3913" s="533"/>
      <c r="F3913" s="533"/>
      <c r="G3913" s="533"/>
    </row>
    <row r="3914" spans="1:7">
      <c r="A3914" s="533"/>
      <c r="B3914" s="1787"/>
      <c r="C3914" s="1788"/>
      <c r="D3914" s="533"/>
      <c r="E3914" s="533"/>
      <c r="F3914" s="533"/>
      <c r="G3914" s="533"/>
    </row>
    <row r="3915" spans="1:7">
      <c r="A3915" s="533"/>
      <c r="B3915" s="1787"/>
      <c r="C3915" s="1788"/>
      <c r="D3915" s="533"/>
      <c r="E3915" s="533"/>
      <c r="F3915" s="533"/>
      <c r="G3915" s="533"/>
    </row>
    <row r="3916" spans="1:7">
      <c r="A3916" s="533"/>
      <c r="B3916" s="1787"/>
      <c r="C3916" s="1788"/>
      <c r="D3916" s="533"/>
      <c r="E3916" s="533"/>
      <c r="F3916" s="533"/>
      <c r="G3916" s="533"/>
    </row>
    <row r="3917" spans="1:7">
      <c r="A3917" s="533"/>
      <c r="B3917" s="1787"/>
      <c r="C3917" s="1788"/>
      <c r="D3917" s="533"/>
      <c r="E3917" s="533"/>
      <c r="F3917" s="533"/>
      <c r="G3917" s="533"/>
    </row>
    <row r="3918" spans="1:7">
      <c r="A3918" s="533"/>
      <c r="B3918" s="1787"/>
      <c r="C3918" s="1788"/>
      <c r="D3918" s="533"/>
      <c r="E3918" s="533"/>
      <c r="F3918" s="533"/>
      <c r="G3918" s="533"/>
    </row>
    <row r="3919" spans="1:7">
      <c r="A3919" s="533"/>
      <c r="B3919" s="1787"/>
      <c r="C3919" s="1788"/>
      <c r="D3919" s="533"/>
      <c r="E3919" s="533"/>
      <c r="F3919" s="533"/>
      <c r="G3919" s="533"/>
    </row>
    <row r="3920" spans="1:7">
      <c r="A3920" s="533"/>
      <c r="B3920" s="1787"/>
      <c r="C3920" s="1788"/>
      <c r="D3920" s="533"/>
      <c r="E3920" s="533"/>
      <c r="F3920" s="533"/>
      <c r="G3920" s="533"/>
    </row>
    <row r="3921" spans="1:7">
      <c r="A3921" s="533"/>
      <c r="B3921" s="1787"/>
      <c r="C3921" s="1788"/>
      <c r="D3921" s="533"/>
      <c r="E3921" s="533"/>
      <c r="F3921" s="533"/>
      <c r="G3921" s="533"/>
    </row>
    <row r="3922" spans="1:7">
      <c r="A3922" s="533"/>
      <c r="B3922" s="1787"/>
      <c r="C3922" s="1788"/>
      <c r="D3922" s="533"/>
      <c r="E3922" s="533"/>
      <c r="F3922" s="533"/>
      <c r="G3922" s="533"/>
    </row>
    <row r="3923" spans="1:7">
      <c r="A3923" s="533"/>
      <c r="B3923" s="1787"/>
      <c r="C3923" s="1788"/>
      <c r="D3923" s="533"/>
      <c r="E3923" s="533"/>
      <c r="F3923" s="533"/>
      <c r="G3923" s="533"/>
    </row>
    <row r="3924" spans="1:7">
      <c r="A3924" s="533"/>
      <c r="B3924" s="1787"/>
      <c r="C3924" s="1788"/>
      <c r="D3924" s="533"/>
      <c r="E3924" s="533"/>
      <c r="F3924" s="533"/>
      <c r="G3924" s="533"/>
    </row>
    <row r="3925" spans="1:7">
      <c r="A3925" s="533"/>
      <c r="B3925" s="1787"/>
      <c r="C3925" s="1788"/>
      <c r="D3925" s="533"/>
      <c r="E3925" s="533"/>
      <c r="F3925" s="533"/>
      <c r="G3925" s="533"/>
    </row>
    <row r="3926" spans="1:7">
      <c r="A3926" s="533"/>
      <c r="B3926" s="1787"/>
      <c r="C3926" s="1788"/>
      <c r="D3926" s="533"/>
      <c r="E3926" s="533"/>
      <c r="F3926" s="533"/>
      <c r="G3926" s="533"/>
    </row>
    <row r="3927" spans="1:7">
      <c r="A3927" s="533"/>
      <c r="B3927" s="1787"/>
      <c r="C3927" s="1788"/>
      <c r="D3927" s="533"/>
      <c r="E3927" s="533"/>
      <c r="F3927" s="533"/>
      <c r="G3927" s="533"/>
    </row>
    <row r="3928" spans="1:7">
      <c r="A3928" s="533"/>
      <c r="B3928" s="1787"/>
      <c r="C3928" s="1788"/>
      <c r="D3928" s="533"/>
      <c r="E3928" s="533"/>
      <c r="F3928" s="533"/>
      <c r="G3928" s="533"/>
    </row>
    <row r="3929" spans="1:7">
      <c r="A3929" s="533"/>
      <c r="B3929" s="1787"/>
      <c r="C3929" s="1788"/>
      <c r="D3929" s="533"/>
      <c r="E3929" s="533"/>
      <c r="F3929" s="533"/>
      <c r="G3929" s="533"/>
    </row>
    <row r="3930" spans="1:7">
      <c r="A3930" s="533"/>
      <c r="B3930" s="1787"/>
      <c r="C3930" s="1788"/>
      <c r="D3930" s="533"/>
      <c r="E3930" s="533"/>
      <c r="F3930" s="533"/>
      <c r="G3930" s="533"/>
    </row>
    <row r="3931" spans="1:7">
      <c r="A3931" s="533"/>
      <c r="B3931" s="1787"/>
      <c r="C3931" s="1788"/>
      <c r="D3931" s="533"/>
      <c r="E3931" s="533"/>
      <c r="F3931" s="533"/>
      <c r="G3931" s="533"/>
    </row>
    <row r="3932" spans="1:7">
      <c r="A3932" s="533"/>
      <c r="B3932" s="1787"/>
      <c r="C3932" s="1788"/>
      <c r="D3932" s="533"/>
      <c r="E3932" s="533"/>
      <c r="F3932" s="533"/>
      <c r="G3932" s="533"/>
    </row>
    <row r="3933" spans="1:7">
      <c r="A3933" s="533"/>
      <c r="B3933" s="1787"/>
      <c r="C3933" s="1788"/>
      <c r="D3933" s="533"/>
      <c r="E3933" s="533"/>
      <c r="F3933" s="533"/>
      <c r="G3933" s="533"/>
    </row>
    <row r="3934" spans="1:7">
      <c r="A3934" s="533"/>
      <c r="B3934" s="1787"/>
      <c r="C3934" s="1788"/>
      <c r="D3934" s="533"/>
      <c r="E3934" s="533"/>
      <c r="F3934" s="533"/>
      <c r="G3934" s="533"/>
    </row>
    <row r="3935" spans="1:7">
      <c r="A3935" s="533"/>
      <c r="B3935" s="1787"/>
      <c r="C3935" s="1788"/>
      <c r="D3935" s="533"/>
      <c r="E3935" s="533"/>
      <c r="F3935" s="533"/>
      <c r="G3935" s="533"/>
    </row>
    <row r="3936" spans="1:7">
      <c r="A3936" s="533"/>
      <c r="B3936" s="1787"/>
      <c r="C3936" s="1788"/>
      <c r="D3936" s="533"/>
      <c r="E3936" s="533"/>
      <c r="F3936" s="533"/>
      <c r="G3936" s="533"/>
    </row>
    <row r="3937" spans="1:7">
      <c r="A3937" s="533"/>
      <c r="B3937" s="1787"/>
      <c r="C3937" s="1788"/>
      <c r="D3937" s="533"/>
      <c r="E3937" s="533"/>
      <c r="F3937" s="533"/>
      <c r="G3937" s="533"/>
    </row>
    <row r="3938" spans="1:7">
      <c r="A3938" s="533"/>
      <c r="B3938" s="1787"/>
      <c r="C3938" s="1788"/>
      <c r="D3938" s="533"/>
      <c r="E3938" s="533"/>
      <c r="F3938" s="533"/>
      <c r="G3938" s="533"/>
    </row>
    <row r="3939" spans="1:7">
      <c r="A3939" s="533"/>
      <c r="B3939" s="1787"/>
      <c r="C3939" s="1788"/>
      <c r="D3939" s="533"/>
      <c r="E3939" s="533"/>
      <c r="F3939" s="533"/>
      <c r="G3939" s="533"/>
    </row>
    <row r="3940" spans="1:7">
      <c r="A3940" s="533"/>
      <c r="B3940" s="1787"/>
      <c r="C3940" s="1788"/>
      <c r="D3940" s="533"/>
      <c r="E3940" s="533"/>
      <c r="F3940" s="533"/>
      <c r="G3940" s="533"/>
    </row>
    <row r="3941" spans="1:7">
      <c r="A3941" s="533"/>
      <c r="B3941" s="1787"/>
      <c r="C3941" s="1788"/>
      <c r="D3941" s="533"/>
      <c r="E3941" s="533"/>
      <c r="F3941" s="533"/>
      <c r="G3941" s="533"/>
    </row>
    <row r="3942" spans="1:7">
      <c r="A3942" s="533"/>
      <c r="B3942" s="1787"/>
      <c r="C3942" s="1788"/>
      <c r="D3942" s="533"/>
      <c r="E3942" s="533"/>
      <c r="F3942" s="533"/>
      <c r="G3942" s="533"/>
    </row>
    <row r="3943" spans="1:7">
      <c r="A3943" s="533"/>
      <c r="B3943" s="1787"/>
      <c r="C3943" s="1788"/>
      <c r="D3943" s="533"/>
      <c r="E3943" s="533"/>
      <c r="F3943" s="533"/>
      <c r="G3943" s="533"/>
    </row>
    <row r="3944" spans="1:7">
      <c r="A3944" s="533"/>
      <c r="B3944" s="1787"/>
      <c r="C3944" s="1788"/>
      <c r="D3944" s="533"/>
      <c r="E3944" s="533"/>
      <c r="F3944" s="533"/>
      <c r="G3944" s="533"/>
    </row>
    <row r="3945" spans="1:7">
      <c r="A3945" s="533"/>
      <c r="B3945" s="1787"/>
      <c r="C3945" s="1788"/>
      <c r="D3945" s="533"/>
      <c r="E3945" s="533"/>
      <c r="F3945" s="533"/>
      <c r="G3945" s="533"/>
    </row>
    <row r="3946" spans="1:7">
      <c r="A3946" s="533"/>
      <c r="B3946" s="1787"/>
      <c r="C3946" s="1788"/>
      <c r="D3946" s="533"/>
      <c r="E3946" s="533"/>
      <c r="F3946" s="533"/>
      <c r="G3946" s="533"/>
    </row>
    <row r="3947" spans="1:7">
      <c r="A3947" s="533"/>
      <c r="B3947" s="1787"/>
      <c r="C3947" s="1788"/>
      <c r="D3947" s="533"/>
      <c r="E3947" s="533"/>
      <c r="F3947" s="533"/>
      <c r="G3947" s="533"/>
    </row>
    <row r="3948" spans="1:7">
      <c r="A3948" s="533"/>
      <c r="B3948" s="1787"/>
      <c r="C3948" s="1788"/>
      <c r="D3948" s="533"/>
      <c r="E3948" s="533"/>
      <c r="F3948" s="533"/>
      <c r="G3948" s="533"/>
    </row>
    <row r="3949" spans="1:7">
      <c r="A3949" s="533"/>
      <c r="B3949" s="1787"/>
      <c r="C3949" s="1788"/>
      <c r="D3949" s="533"/>
      <c r="E3949" s="533"/>
      <c r="F3949" s="533"/>
      <c r="G3949" s="533"/>
    </row>
    <row r="3950" spans="1:7">
      <c r="A3950" s="533"/>
      <c r="B3950" s="1787"/>
      <c r="C3950" s="1788"/>
      <c r="D3950" s="533"/>
      <c r="E3950" s="533"/>
      <c r="F3950" s="533"/>
      <c r="G3950" s="533"/>
    </row>
    <row r="3951" spans="1:7">
      <c r="A3951" s="533"/>
      <c r="B3951" s="1787"/>
      <c r="C3951" s="1788"/>
      <c r="D3951" s="533"/>
      <c r="E3951" s="533"/>
      <c r="F3951" s="533"/>
      <c r="G3951" s="533"/>
    </row>
    <row r="3952" spans="1:7">
      <c r="A3952" s="533"/>
      <c r="B3952" s="1787"/>
      <c r="C3952" s="1788"/>
      <c r="D3952" s="533"/>
      <c r="E3952" s="533"/>
      <c r="F3952" s="533"/>
      <c r="G3952" s="533"/>
    </row>
    <row r="3953" spans="1:7">
      <c r="A3953" s="533"/>
      <c r="B3953" s="1787"/>
      <c r="C3953" s="1788"/>
      <c r="D3953" s="533"/>
      <c r="E3953" s="533"/>
      <c r="F3953" s="533"/>
      <c r="G3953" s="533"/>
    </row>
    <row r="3954" spans="1:7">
      <c r="A3954" s="533"/>
      <c r="B3954" s="1787"/>
      <c r="C3954" s="1788"/>
      <c r="D3954" s="533"/>
      <c r="E3954" s="533"/>
      <c r="F3954" s="533"/>
      <c r="G3954" s="533"/>
    </row>
    <row r="3955" spans="1:7">
      <c r="A3955" s="533"/>
      <c r="B3955" s="1787"/>
      <c r="C3955" s="1788"/>
      <c r="D3955" s="533"/>
      <c r="E3955" s="533"/>
      <c r="F3955" s="533"/>
      <c r="G3955" s="533"/>
    </row>
    <row r="3956" spans="1:7">
      <c r="A3956" s="533"/>
      <c r="B3956" s="1787"/>
      <c r="C3956" s="1788"/>
      <c r="D3956" s="533"/>
      <c r="E3956" s="533"/>
      <c r="F3956" s="533"/>
      <c r="G3956" s="533"/>
    </row>
    <row r="3957" spans="1:7">
      <c r="A3957" s="533"/>
      <c r="B3957" s="1787"/>
      <c r="C3957" s="1788"/>
      <c r="D3957" s="533"/>
      <c r="E3957" s="533"/>
      <c r="F3957" s="533"/>
      <c r="G3957" s="533"/>
    </row>
    <row r="3958" spans="1:7">
      <c r="A3958" s="533"/>
      <c r="B3958" s="1787"/>
      <c r="C3958" s="1788"/>
      <c r="D3958" s="533"/>
      <c r="E3958" s="533"/>
      <c r="F3958" s="533"/>
      <c r="G3958" s="533"/>
    </row>
    <row r="3959" spans="1:7">
      <c r="A3959" s="533"/>
      <c r="B3959" s="1787"/>
      <c r="C3959" s="1788"/>
      <c r="D3959" s="533"/>
      <c r="E3959" s="533"/>
      <c r="F3959" s="533"/>
      <c r="G3959" s="533"/>
    </row>
    <row r="3960" spans="1:7">
      <c r="A3960" s="533"/>
      <c r="B3960" s="1787"/>
      <c r="C3960" s="1788"/>
      <c r="D3960" s="533"/>
      <c r="E3960" s="533"/>
      <c r="F3960" s="533"/>
      <c r="G3960" s="533"/>
    </row>
    <row r="3961" spans="1:7">
      <c r="A3961" s="533"/>
      <c r="B3961" s="1787"/>
      <c r="C3961" s="1788"/>
      <c r="D3961" s="533"/>
      <c r="E3961" s="533"/>
      <c r="F3961" s="533"/>
      <c r="G3961" s="533"/>
    </row>
    <row r="3962" spans="1:7">
      <c r="A3962" s="533"/>
      <c r="B3962" s="1787"/>
      <c r="C3962" s="1788"/>
      <c r="D3962" s="533"/>
      <c r="E3962" s="533"/>
      <c r="F3962" s="533"/>
      <c r="G3962" s="533"/>
    </row>
    <row r="3963" spans="1:7">
      <c r="A3963" s="533"/>
      <c r="B3963" s="1787"/>
      <c r="C3963" s="1788"/>
      <c r="D3963" s="533"/>
      <c r="E3963" s="533"/>
      <c r="F3963" s="533"/>
      <c r="G3963" s="533"/>
    </row>
    <row r="3964" spans="1:7">
      <c r="A3964" s="533"/>
      <c r="B3964" s="1787"/>
      <c r="C3964" s="1788"/>
      <c r="D3964" s="533"/>
      <c r="E3964" s="533"/>
      <c r="F3964" s="533"/>
      <c r="G3964" s="533"/>
    </row>
    <row r="3965" spans="1:7">
      <c r="A3965" s="533"/>
      <c r="B3965" s="1787"/>
      <c r="C3965" s="1788"/>
      <c r="D3965" s="533"/>
      <c r="E3965" s="533"/>
      <c r="F3965" s="533"/>
      <c r="G3965" s="533"/>
    </row>
    <row r="3966" spans="1:7">
      <c r="A3966" s="533"/>
      <c r="B3966" s="1787"/>
      <c r="C3966" s="1788"/>
      <c r="D3966" s="533"/>
      <c r="E3966" s="533"/>
      <c r="F3966" s="533"/>
      <c r="G3966" s="533"/>
    </row>
    <row r="3967" spans="1:7">
      <c r="A3967" s="533"/>
      <c r="B3967" s="1787"/>
      <c r="C3967" s="1788"/>
      <c r="D3967" s="533"/>
      <c r="E3967" s="533"/>
      <c r="F3967" s="533"/>
      <c r="G3967" s="533"/>
    </row>
    <row r="3968" spans="1:7">
      <c r="A3968" s="533"/>
      <c r="B3968" s="1787"/>
      <c r="C3968" s="1788"/>
      <c r="D3968" s="533"/>
      <c r="E3968" s="533"/>
      <c r="F3968" s="533"/>
      <c r="G3968" s="533"/>
    </row>
    <row r="3969" spans="1:7">
      <c r="A3969" s="533"/>
      <c r="B3969" s="1787"/>
      <c r="C3969" s="1788"/>
      <c r="D3969" s="533"/>
      <c r="E3969" s="533"/>
      <c r="F3969" s="533"/>
      <c r="G3969" s="533"/>
    </row>
    <row r="3970" spans="1:7">
      <c r="A3970" s="533"/>
      <c r="B3970" s="1787"/>
      <c r="C3970" s="1788"/>
      <c r="D3970" s="533"/>
      <c r="E3970" s="533"/>
      <c r="F3970" s="533"/>
      <c r="G3970" s="533"/>
    </row>
    <row r="3971" spans="1:7">
      <c r="A3971" s="533"/>
      <c r="B3971" s="1787"/>
      <c r="C3971" s="1788"/>
      <c r="D3971" s="533"/>
      <c r="E3971" s="533"/>
      <c r="F3971" s="533"/>
      <c r="G3971" s="533"/>
    </row>
    <row r="3972" spans="1:7">
      <c r="A3972" s="533"/>
      <c r="B3972" s="1787"/>
      <c r="C3972" s="1788"/>
      <c r="D3972" s="533"/>
      <c r="E3972" s="533"/>
      <c r="F3972" s="533"/>
      <c r="G3972" s="533"/>
    </row>
    <row r="3973" spans="1:7">
      <c r="A3973" s="533"/>
      <c r="B3973" s="1787"/>
      <c r="C3973" s="1788"/>
      <c r="D3973" s="533"/>
      <c r="E3973" s="533"/>
      <c r="F3973" s="533"/>
      <c r="G3973" s="533"/>
    </row>
    <row r="3974" spans="1:7">
      <c r="A3974" s="533"/>
      <c r="B3974" s="1787"/>
      <c r="C3974" s="1788"/>
      <c r="D3974" s="533"/>
      <c r="E3974" s="533"/>
      <c r="F3974" s="533"/>
      <c r="G3974" s="533"/>
    </row>
    <row r="3975" spans="1:7">
      <c r="A3975" s="533"/>
      <c r="B3975" s="1787"/>
      <c r="C3975" s="1788"/>
      <c r="D3975" s="533"/>
      <c r="E3975" s="533"/>
      <c r="F3975" s="533"/>
      <c r="G3975" s="533"/>
    </row>
    <row r="3976" spans="1:7">
      <c r="A3976" s="533"/>
      <c r="B3976" s="1787"/>
      <c r="C3976" s="1788"/>
      <c r="D3976" s="533"/>
      <c r="E3976" s="533"/>
      <c r="F3976" s="533"/>
      <c r="G3976" s="533"/>
    </row>
    <row r="3977" spans="1:7">
      <c r="A3977" s="533"/>
      <c r="B3977" s="1787"/>
      <c r="C3977" s="1788"/>
      <c r="D3977" s="533"/>
      <c r="E3977" s="533"/>
      <c r="F3977" s="533"/>
      <c r="G3977" s="533"/>
    </row>
    <row r="3978" spans="1:7">
      <c r="A3978" s="533"/>
      <c r="B3978" s="1787"/>
      <c r="C3978" s="1788"/>
      <c r="D3978" s="533"/>
      <c r="E3978" s="533"/>
      <c r="F3978" s="533"/>
      <c r="G3978" s="533"/>
    </row>
    <row r="3979" spans="1:7">
      <c r="A3979" s="533"/>
      <c r="B3979" s="1787"/>
      <c r="C3979" s="1788"/>
      <c r="D3979" s="533"/>
      <c r="E3979" s="533"/>
      <c r="F3979" s="533"/>
      <c r="G3979" s="533"/>
    </row>
    <row r="3980" spans="1:7">
      <c r="A3980" s="533"/>
      <c r="B3980" s="1787"/>
      <c r="C3980" s="1788"/>
      <c r="D3980" s="533"/>
      <c r="E3980" s="533"/>
      <c r="F3980" s="533"/>
      <c r="G3980" s="533"/>
    </row>
    <row r="3981" spans="1:7">
      <c r="A3981" s="533"/>
      <c r="B3981" s="1787"/>
      <c r="C3981" s="1788"/>
      <c r="D3981" s="533"/>
      <c r="E3981" s="533"/>
      <c r="F3981" s="533"/>
      <c r="G3981" s="533"/>
    </row>
    <row r="3982" spans="1:7">
      <c r="A3982" s="533"/>
      <c r="B3982" s="1787"/>
      <c r="C3982" s="1788"/>
      <c r="D3982" s="533"/>
      <c r="E3982" s="533"/>
      <c r="F3982" s="533"/>
      <c r="G3982" s="533"/>
    </row>
    <row r="3983" spans="1:7">
      <c r="A3983" s="533"/>
      <c r="B3983" s="1787"/>
      <c r="C3983" s="1788"/>
      <c r="D3983" s="533"/>
      <c r="E3983" s="533"/>
      <c r="F3983" s="533"/>
      <c r="G3983" s="533"/>
    </row>
    <row r="3984" spans="1:7">
      <c r="A3984" s="533"/>
      <c r="B3984" s="1787"/>
      <c r="C3984" s="1788"/>
      <c r="D3984" s="533"/>
      <c r="E3984" s="533"/>
      <c r="F3984" s="533"/>
      <c r="G3984" s="533"/>
    </row>
    <row r="3985" spans="1:7">
      <c r="A3985" s="533"/>
      <c r="B3985" s="1787"/>
      <c r="C3985" s="1788"/>
      <c r="D3985" s="533"/>
      <c r="E3985" s="533"/>
      <c r="F3985" s="533"/>
      <c r="G3985" s="533"/>
    </row>
    <row r="3986" spans="1:7">
      <c r="A3986" s="533"/>
      <c r="B3986" s="1787"/>
      <c r="C3986" s="1788"/>
      <c r="D3986" s="533"/>
      <c r="E3986" s="533"/>
      <c r="F3986" s="533"/>
      <c r="G3986" s="533"/>
    </row>
    <row r="3987" spans="1:7">
      <c r="A3987" s="533"/>
      <c r="B3987" s="1787"/>
      <c r="C3987" s="1788"/>
      <c r="D3987" s="533"/>
      <c r="E3987" s="533"/>
      <c r="F3987" s="533"/>
      <c r="G3987" s="533"/>
    </row>
    <row r="3988" spans="1:7">
      <c r="A3988" s="533"/>
      <c r="B3988" s="1787"/>
      <c r="C3988" s="1788"/>
      <c r="D3988" s="533"/>
      <c r="E3988" s="533"/>
      <c r="F3988" s="533"/>
      <c r="G3988" s="533"/>
    </row>
    <row r="3989" spans="1:7">
      <c r="A3989" s="533"/>
      <c r="B3989" s="1787"/>
      <c r="C3989" s="1788"/>
      <c r="D3989" s="533"/>
      <c r="E3989" s="533"/>
      <c r="F3989" s="533"/>
      <c r="G3989" s="533"/>
    </row>
    <row r="3990" spans="1:7">
      <c r="A3990" s="533"/>
      <c r="B3990" s="1787"/>
      <c r="C3990" s="1788"/>
      <c r="D3990" s="533"/>
      <c r="E3990" s="533"/>
      <c r="F3990" s="533"/>
      <c r="G3990" s="533"/>
    </row>
    <row r="3991" spans="1:7">
      <c r="A3991" s="533"/>
      <c r="B3991" s="1787"/>
      <c r="C3991" s="1788"/>
      <c r="D3991" s="533"/>
      <c r="E3991" s="533"/>
      <c r="F3991" s="533"/>
      <c r="G3991" s="533"/>
    </row>
    <row r="3992" spans="1:7">
      <c r="A3992" s="533"/>
      <c r="B3992" s="1787"/>
      <c r="C3992" s="1788"/>
      <c r="D3992" s="533"/>
      <c r="E3992" s="533"/>
      <c r="F3992" s="533"/>
      <c r="G3992" s="533"/>
    </row>
    <row r="3993" spans="1:7">
      <c r="A3993" s="533"/>
      <c r="B3993" s="1787"/>
      <c r="C3993" s="1788"/>
      <c r="D3993" s="533"/>
      <c r="E3993" s="533"/>
      <c r="F3993" s="533"/>
      <c r="G3993" s="533"/>
    </row>
    <row r="3994" spans="1:7">
      <c r="A3994" s="533"/>
      <c r="B3994" s="1787"/>
      <c r="C3994" s="1788"/>
      <c r="D3994" s="533"/>
      <c r="E3994" s="533"/>
      <c r="F3994" s="533"/>
      <c r="G3994" s="533"/>
    </row>
    <row r="3995" spans="1:7">
      <c r="A3995" s="533"/>
      <c r="B3995" s="1787"/>
      <c r="C3995" s="1788"/>
      <c r="D3995" s="533"/>
      <c r="E3995" s="533"/>
      <c r="F3995" s="533"/>
      <c r="G3995" s="533"/>
    </row>
    <row r="3996" spans="1:7">
      <c r="A3996" s="533"/>
      <c r="B3996" s="1787"/>
      <c r="C3996" s="1788"/>
      <c r="D3996" s="533"/>
      <c r="E3996" s="533"/>
      <c r="F3996" s="533"/>
      <c r="G3996" s="533"/>
    </row>
    <row r="3997" spans="1:7">
      <c r="A3997" s="533"/>
      <c r="B3997" s="1787"/>
      <c r="C3997" s="1788"/>
      <c r="D3997" s="533"/>
      <c r="E3997" s="533"/>
      <c r="F3997" s="533"/>
      <c r="G3997" s="533"/>
    </row>
    <row r="3998" spans="1:7">
      <c r="A3998" s="533"/>
      <c r="B3998" s="1787"/>
      <c r="C3998" s="1788"/>
      <c r="D3998" s="533"/>
      <c r="E3998" s="533"/>
      <c r="F3998" s="533"/>
      <c r="G3998" s="533"/>
    </row>
    <row r="3999" spans="1:7">
      <c r="A3999" s="533"/>
      <c r="B3999" s="1787"/>
      <c r="C3999" s="1788"/>
      <c r="D3999" s="533"/>
      <c r="E3999" s="533"/>
      <c r="F3999" s="533"/>
      <c r="G3999" s="533"/>
    </row>
    <row r="4000" spans="1:7">
      <c r="A4000" s="533"/>
      <c r="B4000" s="1787"/>
      <c r="C4000" s="1788"/>
      <c r="D4000" s="533"/>
      <c r="E4000" s="533"/>
      <c r="F4000" s="533"/>
      <c r="G4000" s="533"/>
    </row>
    <row r="4001" spans="1:7">
      <c r="A4001" s="533"/>
      <c r="B4001" s="1787"/>
      <c r="C4001" s="1788"/>
      <c r="D4001" s="533"/>
      <c r="E4001" s="533"/>
      <c r="F4001" s="533"/>
      <c r="G4001" s="533"/>
    </row>
    <row r="4002" spans="1:7">
      <c r="A4002" s="533"/>
      <c r="B4002" s="1787"/>
      <c r="C4002" s="1788"/>
      <c r="D4002" s="533"/>
      <c r="E4002" s="533"/>
      <c r="F4002" s="533"/>
      <c r="G4002" s="533"/>
    </row>
    <row r="4003" spans="1:7">
      <c r="A4003" s="533"/>
      <c r="B4003" s="1787"/>
      <c r="C4003" s="1788"/>
      <c r="D4003" s="533"/>
      <c r="E4003" s="533"/>
      <c r="F4003" s="533"/>
      <c r="G4003" s="533"/>
    </row>
    <row r="4004" spans="1:7">
      <c r="A4004" s="533"/>
      <c r="B4004" s="1787"/>
      <c r="C4004" s="1788"/>
      <c r="D4004" s="533"/>
      <c r="E4004" s="533"/>
      <c r="F4004" s="533"/>
      <c r="G4004" s="533"/>
    </row>
    <row r="4005" spans="1:7">
      <c r="A4005" s="533"/>
      <c r="B4005" s="1787"/>
      <c r="C4005" s="1788"/>
      <c r="D4005" s="533"/>
      <c r="E4005" s="533"/>
      <c r="F4005" s="533"/>
      <c r="G4005" s="533"/>
    </row>
    <row r="4006" spans="1:7">
      <c r="A4006" s="533"/>
      <c r="B4006" s="1787"/>
      <c r="C4006" s="1788"/>
      <c r="D4006" s="533"/>
      <c r="E4006" s="533"/>
      <c r="F4006" s="533"/>
      <c r="G4006" s="533"/>
    </row>
    <row r="4007" spans="1:7">
      <c r="A4007" s="533"/>
      <c r="B4007" s="1787"/>
      <c r="C4007" s="1788"/>
      <c r="D4007" s="533"/>
      <c r="E4007" s="533"/>
      <c r="F4007" s="533"/>
      <c r="G4007" s="533"/>
    </row>
    <row r="4008" spans="1:7">
      <c r="A4008" s="533"/>
      <c r="B4008" s="1787"/>
      <c r="C4008" s="1788"/>
      <c r="D4008" s="533"/>
      <c r="E4008" s="533"/>
      <c r="F4008" s="533"/>
      <c r="G4008" s="533"/>
    </row>
    <row r="4009" spans="1:7">
      <c r="A4009" s="533"/>
      <c r="B4009" s="1787"/>
      <c r="C4009" s="1788"/>
      <c r="D4009" s="533"/>
      <c r="E4009" s="533"/>
      <c r="F4009" s="533"/>
      <c r="G4009" s="533"/>
    </row>
    <row r="4010" spans="1:7">
      <c r="A4010" s="533"/>
      <c r="B4010" s="1787"/>
      <c r="C4010" s="1788"/>
      <c r="D4010" s="533"/>
      <c r="E4010" s="533"/>
      <c r="F4010" s="533"/>
      <c r="G4010" s="533"/>
    </row>
    <row r="4011" spans="1:7">
      <c r="A4011" s="533"/>
      <c r="B4011" s="1787"/>
      <c r="C4011" s="1788"/>
      <c r="D4011" s="533"/>
      <c r="E4011" s="533"/>
      <c r="F4011" s="533"/>
      <c r="G4011" s="533"/>
    </row>
    <row r="4012" spans="1:7">
      <c r="A4012" s="533"/>
      <c r="B4012" s="1787"/>
      <c r="C4012" s="1788"/>
      <c r="D4012" s="533"/>
      <c r="E4012" s="533"/>
      <c r="F4012" s="533"/>
      <c r="G4012" s="533"/>
    </row>
    <row r="4013" spans="1:7">
      <c r="A4013" s="533"/>
      <c r="B4013" s="1787"/>
      <c r="C4013" s="1788"/>
      <c r="D4013" s="533"/>
      <c r="E4013" s="533"/>
      <c r="F4013" s="533"/>
      <c r="G4013" s="533"/>
    </row>
    <row r="4014" spans="1:7">
      <c r="A4014" s="533"/>
      <c r="B4014" s="1787"/>
      <c r="C4014" s="1788"/>
      <c r="D4014" s="533"/>
      <c r="E4014" s="533"/>
      <c r="F4014" s="533"/>
      <c r="G4014" s="533"/>
    </row>
    <row r="4015" spans="1:7">
      <c r="A4015" s="533"/>
      <c r="B4015" s="1787"/>
      <c r="C4015" s="1788"/>
      <c r="D4015" s="533"/>
      <c r="E4015" s="533"/>
      <c r="F4015" s="533"/>
      <c r="G4015" s="533"/>
    </row>
    <row r="4016" spans="1:7">
      <c r="A4016" s="533"/>
      <c r="B4016" s="1787"/>
      <c r="C4016" s="1788"/>
      <c r="D4016" s="533"/>
      <c r="E4016" s="533"/>
      <c r="F4016" s="533"/>
      <c r="G4016" s="533"/>
    </row>
    <row r="4017" spans="1:7">
      <c r="A4017" s="533"/>
      <c r="B4017" s="1787"/>
      <c r="C4017" s="1788"/>
      <c r="D4017" s="533"/>
      <c r="E4017" s="533"/>
      <c r="F4017" s="533"/>
      <c r="G4017" s="533"/>
    </row>
    <row r="4018" spans="1:7">
      <c r="A4018" s="533"/>
      <c r="B4018" s="1787"/>
      <c r="C4018" s="1788"/>
      <c r="D4018" s="533"/>
      <c r="E4018" s="533"/>
      <c r="F4018" s="533"/>
      <c r="G4018" s="533"/>
    </row>
    <row r="4019" spans="1:7">
      <c r="A4019" s="533"/>
      <c r="B4019" s="1787"/>
      <c r="C4019" s="1788"/>
      <c r="D4019" s="533"/>
      <c r="E4019" s="533"/>
      <c r="F4019" s="533"/>
      <c r="G4019" s="533"/>
    </row>
    <row r="4020" spans="1:7">
      <c r="A4020" s="533"/>
      <c r="B4020" s="1787"/>
      <c r="C4020" s="1788"/>
      <c r="D4020" s="533"/>
      <c r="E4020" s="533"/>
      <c r="F4020" s="533"/>
      <c r="G4020" s="533"/>
    </row>
    <row r="4021" spans="1:7">
      <c r="A4021" s="533"/>
      <c r="B4021" s="1787"/>
      <c r="C4021" s="1788"/>
      <c r="D4021" s="533"/>
      <c r="E4021" s="533"/>
      <c r="F4021" s="533"/>
      <c r="G4021" s="533"/>
    </row>
    <row r="4022" spans="1:7">
      <c r="A4022" s="533"/>
      <c r="B4022" s="1787"/>
      <c r="C4022" s="1788"/>
      <c r="D4022" s="533"/>
      <c r="E4022" s="533"/>
      <c r="F4022" s="533"/>
      <c r="G4022" s="533"/>
    </row>
    <row r="4023" spans="1:7">
      <c r="A4023" s="533"/>
      <c r="B4023" s="1787"/>
      <c r="C4023" s="1788"/>
      <c r="D4023" s="533"/>
      <c r="E4023" s="533"/>
      <c r="F4023" s="533"/>
      <c r="G4023" s="533"/>
    </row>
    <row r="4024" spans="1:7">
      <c r="A4024" s="533"/>
      <c r="B4024" s="1787"/>
      <c r="C4024" s="1788"/>
      <c r="D4024" s="533"/>
      <c r="E4024" s="533"/>
      <c r="F4024" s="533"/>
      <c r="G4024" s="533"/>
    </row>
    <row r="4025" spans="1:7">
      <c r="A4025" s="533"/>
      <c r="B4025" s="1787"/>
      <c r="C4025" s="1788"/>
      <c r="D4025" s="533"/>
      <c r="E4025" s="533"/>
      <c r="F4025" s="533"/>
      <c r="G4025" s="533"/>
    </row>
    <row r="4026" spans="1:7">
      <c r="A4026" s="533"/>
      <c r="B4026" s="1787"/>
      <c r="C4026" s="1788"/>
      <c r="D4026" s="533"/>
      <c r="E4026" s="533"/>
      <c r="F4026" s="533"/>
      <c r="G4026" s="533"/>
    </row>
    <row r="4027" spans="1:7">
      <c r="A4027" s="533"/>
      <c r="B4027" s="1787"/>
      <c r="C4027" s="1788"/>
      <c r="D4027" s="533"/>
      <c r="E4027" s="533"/>
      <c r="F4027" s="533"/>
      <c r="G4027" s="533"/>
    </row>
    <row r="4028" spans="1:7">
      <c r="A4028" s="533"/>
      <c r="B4028" s="1787"/>
      <c r="C4028" s="1788"/>
      <c r="D4028" s="533"/>
      <c r="E4028" s="533"/>
      <c r="F4028" s="533"/>
      <c r="G4028" s="533"/>
    </row>
    <row r="4029" spans="1:7">
      <c r="A4029" s="533"/>
      <c r="B4029" s="1787"/>
      <c r="C4029" s="1788"/>
      <c r="D4029" s="533"/>
      <c r="E4029" s="533"/>
      <c r="F4029" s="533"/>
      <c r="G4029" s="533"/>
    </row>
    <row r="4030" spans="1:7">
      <c r="A4030" s="533"/>
      <c r="B4030" s="1787"/>
      <c r="C4030" s="1788"/>
      <c r="D4030" s="533"/>
      <c r="E4030" s="533"/>
      <c r="F4030" s="533"/>
      <c r="G4030" s="533"/>
    </row>
    <row r="4031" spans="1:7">
      <c r="A4031" s="533"/>
      <c r="B4031" s="1787"/>
      <c r="C4031" s="1788"/>
      <c r="D4031" s="533"/>
      <c r="E4031" s="533"/>
      <c r="F4031" s="533"/>
      <c r="G4031" s="533"/>
    </row>
    <row r="4032" spans="1:7">
      <c r="A4032" s="533"/>
      <c r="B4032" s="1787"/>
      <c r="C4032" s="1788"/>
      <c r="D4032" s="533"/>
      <c r="E4032" s="533"/>
      <c r="F4032" s="533"/>
      <c r="G4032" s="533"/>
    </row>
    <row r="4033" spans="1:7">
      <c r="A4033" s="533"/>
      <c r="B4033" s="1787"/>
      <c r="C4033" s="1788"/>
      <c r="D4033" s="533"/>
      <c r="E4033" s="533"/>
      <c r="F4033" s="533"/>
      <c r="G4033" s="533"/>
    </row>
    <row r="4034" spans="1:7">
      <c r="A4034" s="533"/>
      <c r="B4034" s="1787"/>
      <c r="C4034" s="1788"/>
      <c r="D4034" s="533"/>
      <c r="E4034" s="533"/>
      <c r="F4034" s="533"/>
      <c r="G4034" s="533"/>
    </row>
    <row r="4035" spans="1:7">
      <c r="A4035" s="533"/>
      <c r="B4035" s="1787"/>
      <c r="C4035" s="1788"/>
      <c r="D4035" s="533"/>
      <c r="E4035" s="533"/>
      <c r="F4035" s="533"/>
      <c r="G4035" s="533"/>
    </row>
    <row r="4036" spans="1:7">
      <c r="A4036" s="533"/>
      <c r="B4036" s="1787"/>
      <c r="C4036" s="1788"/>
      <c r="D4036" s="533"/>
      <c r="E4036" s="533"/>
      <c r="F4036" s="533"/>
      <c r="G4036" s="533"/>
    </row>
    <row r="4037" spans="1:7">
      <c r="A4037" s="533"/>
      <c r="B4037" s="1787"/>
      <c r="C4037" s="1788"/>
      <c r="D4037" s="533"/>
      <c r="E4037" s="533"/>
      <c r="F4037" s="533"/>
      <c r="G4037" s="533"/>
    </row>
    <row r="4038" spans="1:7">
      <c r="A4038" s="533"/>
      <c r="B4038" s="1787"/>
      <c r="C4038" s="1788"/>
      <c r="D4038" s="533"/>
      <c r="E4038" s="533"/>
      <c r="F4038" s="533"/>
      <c r="G4038" s="533"/>
    </row>
    <row r="4039" spans="1:7">
      <c r="A4039" s="533"/>
      <c r="B4039" s="1787"/>
      <c r="C4039" s="1788"/>
      <c r="D4039" s="533"/>
      <c r="E4039" s="533"/>
      <c r="F4039" s="533"/>
      <c r="G4039" s="533"/>
    </row>
    <row r="4040" spans="1:7">
      <c r="A4040" s="533"/>
      <c r="B4040" s="1787"/>
      <c r="C4040" s="1788"/>
      <c r="D4040" s="533"/>
      <c r="E4040" s="533"/>
      <c r="F4040" s="533"/>
      <c r="G4040" s="533"/>
    </row>
    <row r="4041" spans="1:7">
      <c r="A4041" s="533"/>
      <c r="B4041" s="1787"/>
      <c r="C4041" s="1788"/>
      <c r="D4041" s="533"/>
      <c r="E4041" s="533"/>
      <c r="F4041" s="533"/>
      <c r="G4041" s="533"/>
    </row>
    <row r="4042" spans="1:7">
      <c r="A4042" s="533"/>
      <c r="B4042" s="1787"/>
      <c r="C4042" s="1788"/>
      <c r="D4042" s="533"/>
      <c r="E4042" s="533"/>
      <c r="F4042" s="533"/>
      <c r="G4042" s="533"/>
    </row>
    <row r="4043" spans="1:7">
      <c r="A4043" s="533"/>
      <c r="B4043" s="1787"/>
      <c r="C4043" s="1788"/>
      <c r="D4043" s="533"/>
      <c r="E4043" s="533"/>
      <c r="F4043" s="533"/>
      <c r="G4043" s="533"/>
    </row>
    <row r="4044" spans="1:7">
      <c r="A4044" s="533"/>
      <c r="B4044" s="1787"/>
      <c r="C4044" s="1788"/>
      <c r="D4044" s="533"/>
      <c r="E4044" s="533"/>
      <c r="F4044" s="533"/>
      <c r="G4044" s="533"/>
    </row>
    <row r="4045" spans="1:7">
      <c r="A4045" s="533"/>
      <c r="B4045" s="1787"/>
      <c r="C4045" s="1788"/>
      <c r="D4045" s="533"/>
      <c r="E4045" s="533"/>
      <c r="F4045" s="533"/>
      <c r="G4045" s="533"/>
    </row>
    <row r="4046" spans="1:7">
      <c r="A4046" s="533"/>
      <c r="B4046" s="1787"/>
      <c r="C4046" s="1788"/>
      <c r="D4046" s="533"/>
      <c r="E4046" s="533"/>
      <c r="F4046" s="533"/>
      <c r="G4046" s="533"/>
    </row>
    <row r="4047" spans="1:7">
      <c r="A4047" s="533"/>
      <c r="B4047" s="1787"/>
      <c r="C4047" s="1788"/>
      <c r="D4047" s="533"/>
      <c r="E4047" s="533"/>
      <c r="F4047" s="533"/>
      <c r="G4047" s="533"/>
    </row>
    <row r="4048" spans="1:7">
      <c r="A4048" s="533"/>
      <c r="B4048" s="1787"/>
      <c r="C4048" s="1788"/>
      <c r="D4048" s="533"/>
      <c r="E4048" s="533"/>
      <c r="F4048" s="533"/>
      <c r="G4048" s="533"/>
    </row>
    <row r="4049" spans="1:7">
      <c r="A4049" s="533"/>
      <c r="B4049" s="1787"/>
      <c r="C4049" s="1788"/>
      <c r="D4049" s="533"/>
      <c r="E4049" s="533"/>
      <c r="F4049" s="533"/>
      <c r="G4049" s="533"/>
    </row>
    <row r="4050" spans="1:7">
      <c r="A4050" s="533"/>
      <c r="B4050" s="1787"/>
      <c r="C4050" s="1788"/>
      <c r="D4050" s="533"/>
      <c r="E4050" s="533"/>
      <c r="F4050" s="533"/>
      <c r="G4050" s="533"/>
    </row>
    <row r="4051" spans="1:7">
      <c r="A4051" s="533"/>
      <c r="B4051" s="1787"/>
      <c r="C4051" s="1788"/>
      <c r="D4051" s="533"/>
      <c r="E4051" s="533"/>
      <c r="F4051" s="533"/>
      <c r="G4051" s="533"/>
    </row>
    <row r="4052" spans="1:7">
      <c r="A4052" s="533"/>
      <c r="B4052" s="1787"/>
      <c r="C4052" s="1788"/>
      <c r="D4052" s="533"/>
      <c r="E4052" s="533"/>
      <c r="F4052" s="533"/>
      <c r="G4052" s="533"/>
    </row>
    <row r="4053" spans="1:7">
      <c r="A4053" s="533"/>
      <c r="B4053" s="1787"/>
      <c r="C4053" s="1788"/>
      <c r="D4053" s="533"/>
      <c r="E4053" s="533"/>
      <c r="F4053" s="533"/>
      <c r="G4053" s="533"/>
    </row>
    <row r="4054" spans="1:7">
      <c r="A4054" s="533"/>
      <c r="B4054" s="1787"/>
      <c r="C4054" s="1788"/>
      <c r="D4054" s="533"/>
      <c r="E4054" s="533"/>
      <c r="F4054" s="533"/>
      <c r="G4054" s="533"/>
    </row>
    <row r="4055" spans="1:7">
      <c r="A4055" s="533"/>
      <c r="B4055" s="1787"/>
      <c r="C4055" s="1788"/>
      <c r="D4055" s="533"/>
      <c r="E4055" s="533"/>
      <c r="F4055" s="533"/>
      <c r="G4055" s="533"/>
    </row>
    <row r="4056" spans="1:7">
      <c r="A4056" s="533"/>
      <c r="B4056" s="1787"/>
      <c r="C4056" s="1788"/>
      <c r="D4056" s="533"/>
      <c r="E4056" s="533"/>
      <c r="F4056" s="533"/>
      <c r="G4056" s="533"/>
    </row>
    <row r="4057" spans="1:7">
      <c r="A4057" s="533"/>
      <c r="B4057" s="1787"/>
      <c r="C4057" s="1788"/>
      <c r="D4057" s="533"/>
      <c r="E4057" s="533"/>
      <c r="F4057" s="533"/>
      <c r="G4057" s="533"/>
    </row>
    <row r="4058" spans="1:7">
      <c r="A4058" s="533"/>
      <c r="B4058" s="1787"/>
      <c r="C4058" s="1788"/>
      <c r="D4058" s="533"/>
      <c r="E4058" s="533"/>
      <c r="F4058" s="533"/>
      <c r="G4058" s="533"/>
    </row>
    <row r="4059" spans="1:7">
      <c r="A4059" s="533"/>
      <c r="B4059" s="1787"/>
      <c r="C4059" s="1788"/>
      <c r="D4059" s="533"/>
      <c r="E4059" s="533"/>
      <c r="F4059" s="533"/>
      <c r="G4059" s="533"/>
    </row>
    <row r="4060" spans="1:7">
      <c r="A4060" s="533"/>
      <c r="B4060" s="1787"/>
      <c r="C4060" s="1788"/>
      <c r="D4060" s="533"/>
      <c r="E4060" s="533"/>
      <c r="F4060" s="533"/>
      <c r="G4060" s="533"/>
    </row>
    <row r="4061" spans="1:7">
      <c r="A4061" s="533"/>
      <c r="B4061" s="1787"/>
      <c r="C4061" s="1788"/>
      <c r="D4061" s="533"/>
      <c r="E4061" s="533"/>
      <c r="F4061" s="533"/>
      <c r="G4061" s="533"/>
    </row>
    <row r="4062" spans="1:7">
      <c r="A4062" s="533"/>
      <c r="B4062" s="1787"/>
      <c r="C4062" s="1788"/>
      <c r="D4062" s="533"/>
      <c r="E4062" s="533"/>
      <c r="F4062" s="533"/>
      <c r="G4062" s="533"/>
    </row>
    <row r="4063" spans="1:7">
      <c r="A4063" s="533"/>
      <c r="B4063" s="1787"/>
      <c r="C4063" s="1788"/>
      <c r="D4063" s="533"/>
      <c r="E4063" s="533"/>
      <c r="F4063" s="533"/>
      <c r="G4063" s="533"/>
    </row>
    <row r="4064" spans="1:7">
      <c r="A4064" s="533"/>
      <c r="B4064" s="1787"/>
      <c r="C4064" s="1788"/>
      <c r="D4064" s="533"/>
      <c r="E4064" s="533"/>
      <c r="F4064" s="533"/>
      <c r="G4064" s="533"/>
    </row>
    <row r="4065" spans="1:7">
      <c r="A4065" s="533"/>
      <c r="B4065" s="1787"/>
      <c r="C4065" s="1788"/>
      <c r="D4065" s="533"/>
      <c r="E4065" s="533"/>
      <c r="F4065" s="533"/>
      <c r="G4065" s="533"/>
    </row>
    <row r="4066" spans="1:7">
      <c r="A4066" s="533"/>
      <c r="B4066" s="1787"/>
      <c r="C4066" s="1788"/>
      <c r="D4066" s="533"/>
      <c r="E4066" s="533"/>
      <c r="F4066" s="533"/>
      <c r="G4066" s="533"/>
    </row>
    <row r="4067" spans="1:7">
      <c r="A4067" s="533"/>
      <c r="B4067" s="1787"/>
      <c r="C4067" s="1788"/>
      <c r="D4067" s="533"/>
      <c r="E4067" s="533"/>
      <c r="F4067" s="533"/>
      <c r="G4067" s="533"/>
    </row>
    <row r="4068" spans="1:7">
      <c r="A4068" s="533"/>
      <c r="B4068" s="1787"/>
      <c r="C4068" s="1788"/>
      <c r="D4068" s="533"/>
      <c r="E4068" s="533"/>
      <c r="F4068" s="533"/>
      <c r="G4068" s="533"/>
    </row>
    <row r="4069" spans="1:7">
      <c r="A4069" s="533"/>
      <c r="B4069" s="1787"/>
      <c r="C4069" s="1788"/>
      <c r="D4069" s="533"/>
      <c r="E4069" s="533"/>
      <c r="F4069" s="533"/>
      <c r="G4069" s="533"/>
    </row>
    <row r="4070" spans="1:7">
      <c r="A4070" s="533"/>
      <c r="B4070" s="1787"/>
      <c r="C4070" s="1788"/>
      <c r="D4070" s="533"/>
      <c r="E4070" s="533"/>
      <c r="F4070" s="533"/>
      <c r="G4070" s="533"/>
    </row>
    <row r="4071" spans="1:7">
      <c r="A4071" s="533"/>
      <c r="B4071" s="1787"/>
      <c r="C4071" s="1788"/>
      <c r="D4071" s="533"/>
      <c r="E4071" s="533"/>
      <c r="F4071" s="533"/>
      <c r="G4071" s="533"/>
    </row>
    <row r="4072" spans="1:7">
      <c r="A4072" s="533"/>
      <c r="B4072" s="1787"/>
      <c r="C4072" s="1788"/>
      <c r="D4072" s="533"/>
      <c r="E4072" s="533"/>
      <c r="F4072" s="533"/>
      <c r="G4072" s="533"/>
    </row>
    <row r="4073" spans="1:7">
      <c r="A4073" s="533"/>
      <c r="B4073" s="1787"/>
      <c r="C4073" s="1788"/>
      <c r="D4073" s="533"/>
      <c r="E4073" s="533"/>
      <c r="F4073" s="533"/>
      <c r="G4073" s="533"/>
    </row>
    <row r="4074" spans="1:7">
      <c r="A4074" s="533"/>
      <c r="B4074" s="1787"/>
      <c r="C4074" s="1788"/>
      <c r="D4074" s="533"/>
      <c r="E4074" s="533"/>
      <c r="F4074" s="533"/>
      <c r="G4074" s="533"/>
    </row>
    <row r="4075" spans="1:7">
      <c r="A4075" s="533"/>
      <c r="B4075" s="1787"/>
      <c r="C4075" s="1788"/>
      <c r="D4075" s="533"/>
      <c r="E4075" s="533"/>
      <c r="F4075" s="533"/>
      <c r="G4075" s="533"/>
    </row>
    <row r="4076" spans="1:7">
      <c r="A4076" s="533"/>
      <c r="B4076" s="1787"/>
      <c r="C4076" s="1788"/>
      <c r="D4076" s="533"/>
      <c r="E4076" s="533"/>
      <c r="F4076" s="533"/>
      <c r="G4076" s="533"/>
    </row>
    <row r="4077" spans="1:7">
      <c r="A4077" s="533"/>
      <c r="B4077" s="1787"/>
      <c r="C4077" s="1788"/>
      <c r="D4077" s="533"/>
      <c r="E4077" s="533"/>
      <c r="F4077" s="533"/>
      <c r="G4077" s="533"/>
    </row>
    <row r="4078" spans="1:7">
      <c r="A4078" s="533"/>
      <c r="B4078" s="1787"/>
      <c r="C4078" s="1788"/>
      <c r="D4078" s="533"/>
      <c r="E4078" s="533"/>
      <c r="F4078" s="533"/>
      <c r="G4078" s="533"/>
    </row>
    <row r="4079" spans="1:7">
      <c r="A4079" s="533"/>
      <c r="B4079" s="1787"/>
      <c r="C4079" s="1788"/>
      <c r="D4079" s="533"/>
      <c r="E4079" s="533"/>
      <c r="F4079" s="533"/>
      <c r="G4079" s="533"/>
    </row>
    <row r="4080" spans="1:7">
      <c r="A4080" s="533"/>
      <c r="B4080" s="1787"/>
      <c r="C4080" s="1788"/>
      <c r="D4080" s="533"/>
      <c r="E4080" s="533"/>
      <c r="F4080" s="533"/>
      <c r="G4080" s="533"/>
    </row>
    <row r="4081" spans="1:7">
      <c r="A4081" s="533"/>
      <c r="B4081" s="1787"/>
      <c r="C4081" s="1788"/>
      <c r="D4081" s="533"/>
      <c r="E4081" s="533"/>
      <c r="F4081" s="533"/>
      <c r="G4081" s="533"/>
    </row>
    <row r="4082" spans="1:7">
      <c r="A4082" s="533"/>
      <c r="B4082" s="1787"/>
      <c r="C4082" s="1788"/>
      <c r="D4082" s="533"/>
      <c r="E4082" s="533"/>
      <c r="F4082" s="533"/>
      <c r="G4082" s="533"/>
    </row>
    <row r="4083" spans="1:7">
      <c r="A4083" s="533"/>
      <c r="B4083" s="1787"/>
      <c r="C4083" s="1788"/>
      <c r="D4083" s="533"/>
      <c r="E4083" s="533"/>
      <c r="F4083" s="533"/>
      <c r="G4083" s="533"/>
    </row>
    <row r="4084" spans="1:7">
      <c r="A4084" s="533"/>
      <c r="B4084" s="1787"/>
      <c r="C4084" s="1788"/>
      <c r="D4084" s="533"/>
      <c r="E4084" s="533"/>
      <c r="F4084" s="533"/>
      <c r="G4084" s="533"/>
    </row>
    <row r="4085" spans="1:7">
      <c r="A4085" s="533"/>
      <c r="B4085" s="1787"/>
      <c r="C4085" s="1788"/>
      <c r="D4085" s="533"/>
      <c r="E4085" s="533"/>
      <c r="F4085" s="533"/>
      <c r="G4085" s="533"/>
    </row>
    <row r="4086" spans="1:7">
      <c r="A4086" s="533"/>
      <c r="B4086" s="1787"/>
      <c r="C4086" s="1788"/>
      <c r="D4086" s="533"/>
      <c r="E4086" s="533"/>
      <c r="F4086" s="533"/>
      <c r="G4086" s="533"/>
    </row>
    <row r="4087" spans="1:7">
      <c r="A4087" s="533"/>
      <c r="B4087" s="1787"/>
      <c r="C4087" s="1788"/>
      <c r="D4087" s="533"/>
      <c r="E4087" s="533"/>
      <c r="F4087" s="533"/>
      <c r="G4087" s="533"/>
    </row>
    <row r="4088" spans="1:7">
      <c r="A4088" s="533"/>
      <c r="B4088" s="1787"/>
      <c r="C4088" s="1788"/>
      <c r="D4088" s="533"/>
      <c r="E4088" s="533"/>
      <c r="F4088" s="533"/>
      <c r="G4088" s="533"/>
    </row>
    <row r="4089" spans="1:7">
      <c r="A4089" s="533"/>
      <c r="B4089" s="1787"/>
      <c r="C4089" s="1788"/>
      <c r="D4089" s="533"/>
      <c r="E4089" s="533"/>
      <c r="F4089" s="533"/>
      <c r="G4089" s="533"/>
    </row>
    <row r="4090" spans="1:7">
      <c r="A4090" s="533"/>
      <c r="B4090" s="1787"/>
      <c r="C4090" s="1788"/>
      <c r="D4090" s="533"/>
      <c r="E4090" s="533"/>
      <c r="F4090" s="533"/>
      <c r="G4090" s="533"/>
    </row>
    <row r="4091" spans="1:7">
      <c r="A4091" s="533"/>
      <c r="B4091" s="1787"/>
      <c r="C4091" s="1788"/>
      <c r="D4091" s="533"/>
      <c r="E4091" s="533"/>
      <c r="F4091" s="533"/>
      <c r="G4091" s="533"/>
    </row>
    <row r="4092" spans="1:7">
      <c r="A4092" s="533"/>
      <c r="B4092" s="1787"/>
      <c r="C4092" s="1788"/>
      <c r="D4092" s="533"/>
      <c r="E4092" s="533"/>
      <c r="F4092" s="533"/>
      <c r="G4092" s="533"/>
    </row>
    <row r="4093" spans="1:7">
      <c r="A4093" s="533"/>
      <c r="B4093" s="1787"/>
      <c r="C4093" s="1788"/>
      <c r="D4093" s="533"/>
      <c r="E4093" s="533"/>
      <c r="F4093" s="533"/>
      <c r="G4093" s="533"/>
    </row>
    <row r="4094" spans="1:7">
      <c r="A4094" s="533"/>
      <c r="B4094" s="1787"/>
      <c r="C4094" s="1788"/>
      <c r="D4094" s="533"/>
      <c r="E4094" s="533"/>
      <c r="F4094" s="533"/>
      <c r="G4094" s="533"/>
    </row>
    <row r="4095" spans="1:7">
      <c r="A4095" s="533"/>
      <c r="B4095" s="1787"/>
      <c r="C4095" s="1788"/>
      <c r="D4095" s="533"/>
      <c r="E4095" s="533"/>
      <c r="F4095" s="533"/>
      <c r="G4095" s="533"/>
    </row>
    <row r="4096" spans="1:7">
      <c r="A4096" s="533"/>
      <c r="B4096" s="1787"/>
      <c r="C4096" s="1788"/>
      <c r="D4096" s="533"/>
      <c r="E4096" s="533"/>
      <c r="F4096" s="533"/>
      <c r="G4096" s="533"/>
    </row>
    <row r="4097" spans="1:7">
      <c r="A4097" s="533"/>
      <c r="B4097" s="1787"/>
      <c r="C4097" s="1788"/>
      <c r="D4097" s="533"/>
      <c r="E4097" s="533"/>
      <c r="F4097" s="533"/>
      <c r="G4097" s="533"/>
    </row>
    <row r="4098" spans="1:7">
      <c r="A4098" s="533"/>
      <c r="B4098" s="1787"/>
      <c r="C4098" s="1788"/>
      <c r="D4098" s="533"/>
      <c r="E4098" s="533"/>
      <c r="F4098" s="533"/>
      <c r="G4098" s="533"/>
    </row>
    <row r="4099" spans="1:7">
      <c r="A4099" s="533"/>
      <c r="B4099" s="1787"/>
      <c r="C4099" s="1788"/>
      <c r="D4099" s="533"/>
      <c r="E4099" s="533"/>
      <c r="F4099" s="533"/>
      <c r="G4099" s="533"/>
    </row>
    <row r="4100" spans="1:7">
      <c r="A4100" s="533"/>
      <c r="B4100" s="1787"/>
      <c r="C4100" s="1788"/>
      <c r="D4100" s="533"/>
      <c r="E4100" s="533"/>
      <c r="F4100" s="533"/>
      <c r="G4100" s="533"/>
    </row>
    <row r="4101" spans="1:7">
      <c r="A4101" s="533"/>
      <c r="B4101" s="1787"/>
      <c r="C4101" s="1788"/>
      <c r="D4101" s="533"/>
      <c r="E4101" s="533"/>
      <c r="F4101" s="533"/>
      <c r="G4101" s="533"/>
    </row>
    <row r="4102" spans="1:7">
      <c r="A4102" s="533"/>
      <c r="B4102" s="1787"/>
      <c r="C4102" s="1788"/>
      <c r="D4102" s="533"/>
      <c r="E4102" s="533"/>
      <c r="F4102" s="533"/>
      <c r="G4102" s="533"/>
    </row>
    <row r="4103" spans="1:7">
      <c r="A4103" s="533"/>
      <c r="B4103" s="1787"/>
      <c r="C4103" s="1788"/>
      <c r="D4103" s="533"/>
      <c r="E4103" s="533"/>
      <c r="F4103" s="533"/>
      <c r="G4103" s="533"/>
    </row>
    <row r="4104" spans="1:7">
      <c r="A4104" s="533"/>
      <c r="B4104" s="1787"/>
      <c r="C4104" s="1788"/>
      <c r="D4104" s="533"/>
      <c r="E4104" s="533"/>
      <c r="F4104" s="533"/>
      <c r="G4104" s="533"/>
    </row>
    <row r="4105" spans="1:7">
      <c r="A4105" s="533"/>
      <c r="B4105" s="1787"/>
      <c r="C4105" s="1788"/>
      <c r="D4105" s="533"/>
      <c r="E4105" s="533"/>
      <c r="F4105" s="533"/>
      <c r="G4105" s="533"/>
    </row>
    <row r="4106" spans="1:7">
      <c r="A4106" s="533"/>
      <c r="B4106" s="1787"/>
      <c r="C4106" s="1788"/>
      <c r="D4106" s="533"/>
      <c r="E4106" s="533"/>
      <c r="F4106" s="533"/>
      <c r="G4106" s="533"/>
    </row>
    <row r="4107" spans="1:7">
      <c r="A4107" s="533"/>
      <c r="B4107" s="1787"/>
      <c r="C4107" s="1788"/>
      <c r="D4107" s="533"/>
      <c r="E4107" s="533"/>
      <c r="F4107" s="533"/>
      <c r="G4107" s="533"/>
    </row>
    <row r="4108" spans="1:7">
      <c r="A4108" s="533"/>
      <c r="B4108" s="1787"/>
      <c r="C4108" s="1788"/>
      <c r="D4108" s="533"/>
      <c r="E4108" s="533"/>
      <c r="F4108" s="533"/>
      <c r="G4108" s="533"/>
    </row>
    <row r="4109" spans="1:7">
      <c r="A4109" s="533"/>
      <c r="B4109" s="1787"/>
      <c r="C4109" s="1788"/>
      <c r="D4109" s="533"/>
      <c r="E4109" s="533"/>
      <c r="F4109" s="533"/>
      <c r="G4109" s="533"/>
    </row>
    <row r="4110" spans="1:7">
      <c r="A4110" s="533"/>
      <c r="B4110" s="1787"/>
      <c r="C4110" s="1788"/>
      <c r="D4110" s="533"/>
      <c r="E4110" s="533"/>
      <c r="F4110" s="533"/>
      <c r="G4110" s="533"/>
    </row>
    <row r="4111" spans="1:7">
      <c r="A4111" s="533"/>
      <c r="B4111" s="1787"/>
      <c r="C4111" s="1788"/>
      <c r="D4111" s="533"/>
      <c r="E4111" s="533"/>
      <c r="F4111" s="533"/>
      <c r="G4111" s="533"/>
    </row>
    <row r="4112" spans="1:7">
      <c r="A4112" s="533"/>
      <c r="B4112" s="1787"/>
      <c r="C4112" s="1788"/>
      <c r="D4112" s="533"/>
      <c r="E4112" s="533"/>
      <c r="F4112" s="533"/>
      <c r="G4112" s="533"/>
    </row>
    <row r="4113" spans="1:7">
      <c r="A4113" s="533"/>
      <c r="B4113" s="1787"/>
      <c r="C4113" s="1788"/>
      <c r="D4113" s="533"/>
      <c r="E4113" s="533"/>
      <c r="F4113" s="533"/>
      <c r="G4113" s="533"/>
    </row>
    <row r="4114" spans="1:7">
      <c r="A4114" s="533"/>
      <c r="B4114" s="1787"/>
      <c r="C4114" s="1788"/>
      <c r="D4114" s="533"/>
      <c r="E4114" s="533"/>
      <c r="F4114" s="533"/>
      <c r="G4114" s="533"/>
    </row>
    <row r="4115" spans="1:7">
      <c r="A4115" s="533"/>
      <c r="B4115" s="1787"/>
      <c r="C4115" s="1788"/>
      <c r="D4115" s="533"/>
      <c r="E4115" s="533"/>
      <c r="F4115" s="533"/>
      <c r="G4115" s="533"/>
    </row>
    <row r="4116" spans="1:7">
      <c r="A4116" s="533"/>
      <c r="B4116" s="1787"/>
      <c r="C4116" s="1788"/>
      <c r="D4116" s="533"/>
      <c r="E4116" s="533"/>
      <c r="F4116" s="533"/>
      <c r="G4116" s="533"/>
    </row>
    <row r="4117" spans="1:7">
      <c r="A4117" s="533"/>
      <c r="B4117" s="1787"/>
      <c r="C4117" s="1788"/>
      <c r="D4117" s="533"/>
      <c r="E4117" s="533"/>
      <c r="F4117" s="533"/>
      <c r="G4117" s="533"/>
    </row>
    <row r="4118" spans="1:7">
      <c r="A4118" s="533"/>
      <c r="B4118" s="1787"/>
      <c r="C4118" s="1788"/>
      <c r="D4118" s="533"/>
      <c r="E4118" s="533"/>
      <c r="F4118" s="533"/>
      <c r="G4118" s="533"/>
    </row>
    <row r="4119" spans="1:7">
      <c r="A4119" s="533"/>
      <c r="B4119" s="1787"/>
      <c r="C4119" s="1788"/>
      <c r="D4119" s="533"/>
      <c r="E4119" s="533"/>
      <c r="F4119" s="533"/>
      <c r="G4119" s="533"/>
    </row>
    <row r="4120" spans="1:7">
      <c r="A4120" s="533"/>
      <c r="B4120" s="1787"/>
      <c r="C4120" s="1788"/>
      <c r="D4120" s="533"/>
      <c r="E4120" s="533"/>
      <c r="F4120" s="533"/>
      <c r="G4120" s="533"/>
    </row>
    <row r="4121" spans="1:7">
      <c r="A4121" s="533"/>
      <c r="B4121" s="1787"/>
      <c r="C4121" s="1788"/>
      <c r="D4121" s="533"/>
      <c r="E4121" s="533"/>
      <c r="F4121" s="533"/>
      <c r="G4121" s="533"/>
    </row>
    <row r="4122" spans="1:7">
      <c r="A4122" s="533"/>
      <c r="B4122" s="1787"/>
      <c r="C4122" s="1788"/>
      <c r="D4122" s="533"/>
      <c r="E4122" s="533"/>
      <c r="F4122" s="533"/>
      <c r="G4122" s="533"/>
    </row>
    <row r="4123" spans="1:7">
      <c r="A4123" s="533"/>
      <c r="B4123" s="1787"/>
      <c r="C4123" s="1788"/>
      <c r="D4123" s="533"/>
      <c r="E4123" s="533"/>
      <c r="F4123" s="533"/>
      <c r="G4123" s="533"/>
    </row>
    <row r="4124" spans="1:7">
      <c r="A4124" s="533"/>
      <c r="B4124" s="1787"/>
      <c r="C4124" s="1788"/>
      <c r="D4124" s="533"/>
      <c r="E4124" s="533"/>
      <c r="F4124" s="533"/>
      <c r="G4124" s="533"/>
    </row>
    <row r="4125" spans="1:7">
      <c r="A4125" s="533"/>
      <c r="B4125" s="1787"/>
      <c r="C4125" s="1788"/>
      <c r="D4125" s="533"/>
      <c r="E4125" s="533"/>
      <c r="F4125" s="533"/>
      <c r="G4125" s="533"/>
    </row>
    <row r="4126" spans="1:7">
      <c r="A4126" s="533"/>
      <c r="B4126" s="1787"/>
      <c r="C4126" s="1788"/>
      <c r="D4126" s="533"/>
      <c r="E4126" s="533"/>
      <c r="F4126" s="533"/>
      <c r="G4126" s="533"/>
    </row>
    <row r="4127" spans="1:7">
      <c r="A4127" s="533"/>
      <c r="B4127" s="1787"/>
      <c r="C4127" s="1788"/>
      <c r="D4127" s="533"/>
      <c r="E4127" s="533"/>
      <c r="F4127" s="533"/>
      <c r="G4127" s="533"/>
    </row>
    <row r="4128" spans="1:7">
      <c r="A4128" s="533"/>
      <c r="B4128" s="1787"/>
      <c r="C4128" s="1788"/>
      <c r="D4128" s="533"/>
      <c r="E4128" s="533"/>
      <c r="F4128" s="533"/>
      <c r="G4128" s="533"/>
    </row>
    <row r="4129" spans="1:7">
      <c r="A4129" s="533"/>
      <c r="B4129" s="1787"/>
      <c r="C4129" s="1788"/>
      <c r="D4129" s="533"/>
      <c r="E4129" s="533"/>
      <c r="F4129" s="533"/>
      <c r="G4129" s="533"/>
    </row>
    <row r="4130" spans="1:7">
      <c r="A4130" s="533"/>
      <c r="B4130" s="1787"/>
      <c r="C4130" s="1788"/>
      <c r="D4130" s="533"/>
      <c r="E4130" s="533"/>
      <c r="F4130" s="533"/>
      <c r="G4130" s="533"/>
    </row>
    <row r="4131" spans="1:7">
      <c r="A4131" s="533"/>
      <c r="B4131" s="1787"/>
      <c r="C4131" s="1788"/>
      <c r="D4131" s="533"/>
      <c r="E4131" s="533"/>
      <c r="F4131" s="533"/>
      <c r="G4131" s="533"/>
    </row>
    <row r="4132" spans="1:7">
      <c r="A4132" s="533"/>
      <c r="B4132" s="1787"/>
      <c r="C4132" s="1788"/>
      <c r="D4132" s="533"/>
      <c r="E4132" s="533"/>
      <c r="F4132" s="533"/>
      <c r="G4132" s="533"/>
    </row>
    <row r="4133" spans="1:7">
      <c r="A4133" s="533"/>
      <c r="B4133" s="1787"/>
      <c r="C4133" s="1788"/>
      <c r="D4133" s="533"/>
      <c r="E4133" s="533"/>
      <c r="F4133" s="533"/>
      <c r="G4133" s="533"/>
    </row>
    <row r="4134" spans="1:7">
      <c r="A4134" s="533"/>
      <c r="B4134" s="1787"/>
      <c r="C4134" s="1788"/>
      <c r="D4134" s="533"/>
      <c r="E4134" s="533"/>
      <c r="F4134" s="533"/>
      <c r="G4134" s="533"/>
    </row>
    <row r="4135" spans="1:7">
      <c r="A4135" s="533"/>
      <c r="B4135" s="1787"/>
      <c r="C4135" s="1788"/>
      <c r="D4135" s="533"/>
      <c r="E4135" s="533"/>
      <c r="F4135" s="533"/>
      <c r="G4135" s="533"/>
    </row>
    <row r="4136" spans="1:7">
      <c r="A4136" s="533"/>
      <c r="B4136" s="1787"/>
      <c r="C4136" s="1788"/>
      <c r="D4136" s="533"/>
      <c r="E4136" s="533"/>
      <c r="F4136" s="533"/>
      <c r="G4136" s="533"/>
    </row>
    <row r="4137" spans="1:7">
      <c r="A4137" s="533"/>
      <c r="B4137" s="1787"/>
      <c r="C4137" s="1788"/>
      <c r="D4137" s="533"/>
      <c r="E4137" s="533"/>
      <c r="F4137" s="533"/>
      <c r="G4137" s="533"/>
    </row>
    <row r="4138" spans="1:7">
      <c r="A4138" s="533"/>
      <c r="B4138" s="1787"/>
      <c r="C4138" s="1788"/>
      <c r="D4138" s="533"/>
      <c r="E4138" s="533"/>
      <c r="F4138" s="533"/>
      <c r="G4138" s="533"/>
    </row>
    <row r="4139" spans="1:7">
      <c r="A4139" s="533"/>
      <c r="B4139" s="1787"/>
      <c r="C4139" s="1788"/>
      <c r="D4139" s="533"/>
      <c r="E4139" s="533"/>
      <c r="F4139" s="533"/>
      <c r="G4139" s="533"/>
    </row>
    <row r="4140" spans="1:7">
      <c r="A4140" s="533"/>
      <c r="B4140" s="1787"/>
      <c r="C4140" s="1788"/>
      <c r="D4140" s="533"/>
      <c r="E4140" s="533"/>
      <c r="F4140" s="533"/>
      <c r="G4140" s="533"/>
    </row>
    <row r="4141" spans="1:7">
      <c r="A4141" s="533"/>
      <c r="B4141" s="1787"/>
      <c r="C4141" s="1788"/>
      <c r="D4141" s="533"/>
      <c r="E4141" s="533"/>
      <c r="F4141" s="533"/>
      <c r="G4141" s="533"/>
    </row>
    <row r="4142" spans="1:7">
      <c r="A4142" s="533"/>
      <c r="B4142" s="1787"/>
      <c r="C4142" s="1788"/>
      <c r="D4142" s="533"/>
      <c r="E4142" s="533"/>
      <c r="F4142" s="533"/>
      <c r="G4142" s="533"/>
    </row>
    <row r="4143" spans="1:7">
      <c r="A4143" s="533"/>
      <c r="B4143" s="1787"/>
      <c r="C4143" s="1788"/>
      <c r="D4143" s="533"/>
      <c r="E4143" s="533"/>
      <c r="F4143" s="533"/>
      <c r="G4143" s="533"/>
    </row>
    <row r="4144" spans="1:7">
      <c r="A4144" s="533"/>
      <c r="B4144" s="1787"/>
      <c r="C4144" s="1788"/>
      <c r="D4144" s="533"/>
      <c r="E4144" s="533"/>
      <c r="F4144" s="533"/>
      <c r="G4144" s="533"/>
    </row>
    <row r="4145" spans="1:7">
      <c r="A4145" s="533"/>
      <c r="B4145" s="1787"/>
      <c r="C4145" s="1788"/>
      <c r="D4145" s="533"/>
      <c r="E4145" s="533"/>
      <c r="F4145" s="533"/>
      <c r="G4145" s="533"/>
    </row>
    <row r="4146" spans="1:7">
      <c r="A4146" s="533"/>
      <c r="B4146" s="1787"/>
      <c r="C4146" s="1788"/>
      <c r="D4146" s="533"/>
      <c r="E4146" s="533"/>
      <c r="F4146" s="533"/>
      <c r="G4146" s="533"/>
    </row>
    <row r="4147" spans="1:7">
      <c r="A4147" s="533"/>
      <c r="B4147" s="1787"/>
      <c r="C4147" s="1788"/>
      <c r="D4147" s="533"/>
      <c r="E4147" s="533"/>
      <c r="F4147" s="533"/>
      <c r="G4147" s="533"/>
    </row>
    <row r="4148" spans="1:7">
      <c r="A4148" s="533"/>
      <c r="B4148" s="1787"/>
      <c r="C4148" s="1788"/>
      <c r="D4148" s="533"/>
      <c r="E4148" s="533"/>
      <c r="F4148" s="533"/>
      <c r="G4148" s="533"/>
    </row>
    <row r="4149" spans="1:7">
      <c r="A4149" s="533"/>
      <c r="B4149" s="1787"/>
      <c r="C4149" s="1788"/>
      <c r="D4149" s="533"/>
      <c r="E4149" s="533"/>
      <c r="F4149" s="533"/>
      <c r="G4149" s="533"/>
    </row>
    <row r="4150" spans="1:7">
      <c r="A4150" s="533"/>
      <c r="B4150" s="1787"/>
      <c r="C4150" s="1788"/>
      <c r="D4150" s="533"/>
      <c r="E4150" s="533"/>
      <c r="F4150" s="533"/>
      <c r="G4150" s="533"/>
    </row>
    <row r="4151" spans="1:7">
      <c r="A4151" s="533"/>
      <c r="B4151" s="1787"/>
      <c r="C4151" s="1788"/>
      <c r="D4151" s="533"/>
      <c r="E4151" s="533"/>
      <c r="F4151" s="533"/>
      <c r="G4151" s="533"/>
    </row>
    <row r="4152" spans="1:7">
      <c r="A4152" s="533"/>
      <c r="B4152" s="1787"/>
      <c r="C4152" s="1788"/>
      <c r="D4152" s="533"/>
      <c r="E4152" s="533"/>
      <c r="F4152" s="533"/>
      <c r="G4152" s="533"/>
    </row>
    <row r="4153" spans="1:7">
      <c r="A4153" s="533"/>
      <c r="B4153" s="1787"/>
      <c r="C4153" s="1788"/>
      <c r="D4153" s="533"/>
      <c r="E4153" s="533"/>
      <c r="F4153" s="533"/>
      <c r="G4153" s="533"/>
    </row>
    <row r="4154" spans="1:7">
      <c r="A4154" s="533"/>
      <c r="B4154" s="1787"/>
      <c r="C4154" s="1788"/>
      <c r="D4154" s="533"/>
      <c r="E4154" s="533"/>
      <c r="F4154" s="533"/>
      <c r="G4154" s="533"/>
    </row>
    <row r="4155" spans="1:7">
      <c r="A4155" s="533"/>
      <c r="B4155" s="1787"/>
      <c r="C4155" s="1788"/>
      <c r="D4155" s="533"/>
      <c r="E4155" s="533"/>
      <c r="F4155" s="533"/>
      <c r="G4155" s="533"/>
    </row>
    <row r="4156" spans="1:7">
      <c r="A4156" s="533"/>
      <c r="B4156" s="1787"/>
      <c r="C4156" s="1788"/>
      <c r="D4156" s="533"/>
      <c r="E4156" s="533"/>
      <c r="F4156" s="533"/>
      <c r="G4156" s="533"/>
    </row>
    <row r="4157" spans="1:7">
      <c r="A4157" s="533"/>
      <c r="B4157" s="1787"/>
      <c r="C4157" s="1788"/>
      <c r="D4157" s="533"/>
      <c r="E4157" s="533"/>
      <c r="F4157" s="533"/>
      <c r="G4157" s="533"/>
    </row>
    <row r="4158" spans="1:7">
      <c r="A4158" s="533"/>
      <c r="B4158" s="1787"/>
      <c r="C4158" s="1788"/>
      <c r="D4158" s="533"/>
      <c r="E4158" s="533"/>
      <c r="F4158" s="533"/>
      <c r="G4158" s="533"/>
    </row>
    <row r="4159" spans="1:7">
      <c r="A4159" s="533"/>
      <c r="B4159" s="1787"/>
      <c r="C4159" s="1788"/>
      <c r="D4159" s="533"/>
      <c r="E4159" s="533"/>
      <c r="F4159" s="533"/>
      <c r="G4159" s="533"/>
    </row>
    <row r="4160" spans="1:7">
      <c r="A4160" s="533"/>
      <c r="B4160" s="1787"/>
      <c r="C4160" s="1788"/>
      <c r="D4160" s="533"/>
      <c r="E4160" s="533"/>
      <c r="F4160" s="533"/>
      <c r="G4160" s="533"/>
    </row>
    <row r="4161" spans="1:7">
      <c r="A4161" s="533"/>
      <c r="B4161" s="1787"/>
      <c r="C4161" s="1788"/>
      <c r="D4161" s="533"/>
      <c r="E4161" s="533"/>
      <c r="F4161" s="533"/>
      <c r="G4161" s="533"/>
    </row>
    <row r="4162" spans="1:7">
      <c r="A4162" s="533"/>
      <c r="B4162" s="1787"/>
      <c r="C4162" s="1788"/>
      <c r="D4162" s="533"/>
      <c r="E4162" s="533"/>
      <c r="F4162" s="533"/>
      <c r="G4162" s="533"/>
    </row>
    <row r="4163" spans="1:7">
      <c r="A4163" s="533"/>
      <c r="B4163" s="1787"/>
      <c r="C4163" s="1788"/>
      <c r="D4163" s="533"/>
      <c r="E4163" s="533"/>
      <c r="F4163" s="533"/>
      <c r="G4163" s="533"/>
    </row>
    <row r="4164" spans="1:7">
      <c r="A4164" s="533"/>
      <c r="B4164" s="1787"/>
      <c r="C4164" s="1788"/>
      <c r="D4164" s="533"/>
      <c r="E4164" s="533"/>
      <c r="F4164" s="533"/>
      <c r="G4164" s="533"/>
    </row>
    <row r="4165" spans="1:7">
      <c r="A4165" s="533"/>
      <c r="B4165" s="1787"/>
      <c r="C4165" s="1788"/>
      <c r="D4165" s="533"/>
      <c r="E4165" s="533"/>
      <c r="F4165" s="533"/>
      <c r="G4165" s="533"/>
    </row>
    <row r="4166" spans="1:7">
      <c r="A4166" s="533"/>
      <c r="B4166" s="1787"/>
      <c r="C4166" s="1788"/>
      <c r="D4166" s="533"/>
      <c r="E4166" s="533"/>
      <c r="F4166" s="533"/>
      <c r="G4166" s="533"/>
    </row>
    <row r="4167" spans="1:7">
      <c r="A4167" s="533"/>
      <c r="B4167" s="1787"/>
      <c r="C4167" s="1788"/>
      <c r="D4167" s="533"/>
      <c r="E4167" s="533"/>
      <c r="F4167" s="533"/>
      <c r="G4167" s="533"/>
    </row>
    <row r="4168" spans="1:7">
      <c r="A4168" s="533"/>
      <c r="B4168" s="1787"/>
      <c r="C4168" s="1788"/>
      <c r="D4168" s="533"/>
      <c r="E4168" s="533"/>
      <c r="F4168" s="533"/>
      <c r="G4168" s="533"/>
    </row>
    <row r="4169" spans="1:7">
      <c r="A4169" s="533"/>
      <c r="B4169" s="1787"/>
      <c r="C4169" s="1788"/>
      <c r="D4169" s="533"/>
      <c r="E4169" s="533"/>
      <c r="F4169" s="533"/>
      <c r="G4169" s="533"/>
    </row>
    <row r="4170" spans="1:7">
      <c r="A4170" s="533"/>
      <c r="B4170" s="1787"/>
      <c r="C4170" s="1788"/>
      <c r="D4170" s="533"/>
      <c r="E4170" s="533"/>
      <c r="F4170" s="533"/>
      <c r="G4170" s="533"/>
    </row>
    <row r="4171" spans="1:7">
      <c r="A4171" s="533"/>
      <c r="B4171" s="1787"/>
      <c r="C4171" s="1788"/>
      <c r="D4171" s="533"/>
      <c r="E4171" s="533"/>
      <c r="F4171" s="533"/>
      <c r="G4171" s="533"/>
    </row>
    <row r="4172" spans="1:7">
      <c r="A4172" s="533"/>
      <c r="B4172" s="1787"/>
      <c r="C4172" s="1788"/>
      <c r="D4172" s="533"/>
      <c r="E4172" s="533"/>
      <c r="F4172" s="533"/>
      <c r="G4172" s="533"/>
    </row>
    <row r="4173" spans="1:7">
      <c r="A4173" s="533"/>
      <c r="B4173" s="1787"/>
      <c r="C4173" s="1788"/>
      <c r="D4173" s="533"/>
      <c r="E4173" s="533"/>
      <c r="F4173" s="533"/>
      <c r="G4173" s="533"/>
    </row>
    <row r="4174" spans="1:7">
      <c r="A4174" s="533"/>
      <c r="B4174" s="1787"/>
      <c r="C4174" s="1788"/>
      <c r="D4174" s="533"/>
      <c r="E4174" s="533"/>
      <c r="F4174" s="533"/>
      <c r="G4174" s="533"/>
    </row>
    <row r="4175" spans="1:7">
      <c r="A4175" s="533"/>
      <c r="B4175" s="1787"/>
      <c r="C4175" s="1788"/>
      <c r="D4175" s="533"/>
      <c r="E4175" s="533"/>
      <c r="F4175" s="533"/>
      <c r="G4175" s="533"/>
    </row>
    <row r="4176" spans="1:7">
      <c r="A4176" s="533"/>
      <c r="B4176" s="1787"/>
      <c r="C4176" s="1788"/>
      <c r="D4176" s="533"/>
      <c r="E4176" s="533"/>
      <c r="F4176" s="533"/>
      <c r="G4176" s="533"/>
    </row>
    <row r="4177" spans="1:7">
      <c r="A4177" s="533"/>
      <c r="B4177" s="1787"/>
      <c r="C4177" s="1788"/>
      <c r="D4177" s="533"/>
      <c r="E4177" s="533"/>
      <c r="F4177" s="533"/>
      <c r="G4177" s="533"/>
    </row>
    <row r="4178" spans="1:7">
      <c r="A4178" s="533"/>
      <c r="B4178" s="1787"/>
      <c r="C4178" s="1788"/>
      <c r="D4178" s="533"/>
      <c r="E4178" s="533"/>
      <c r="F4178" s="533"/>
      <c r="G4178" s="533"/>
    </row>
    <row r="4179" spans="1:7">
      <c r="A4179" s="533"/>
      <c r="B4179" s="1787"/>
      <c r="C4179" s="1788"/>
      <c r="D4179" s="533"/>
      <c r="E4179" s="533"/>
      <c r="F4179" s="533"/>
      <c r="G4179" s="533"/>
    </row>
    <row r="4180" spans="1:7">
      <c r="A4180" s="533"/>
      <c r="B4180" s="1787"/>
      <c r="C4180" s="1788"/>
      <c r="D4180" s="533"/>
      <c r="E4180" s="533"/>
      <c r="F4180" s="533"/>
      <c r="G4180" s="533"/>
    </row>
    <row r="4181" spans="1:7">
      <c r="A4181" s="533"/>
      <c r="B4181" s="1787"/>
      <c r="C4181" s="1788"/>
      <c r="D4181" s="533"/>
      <c r="E4181" s="533"/>
      <c r="F4181" s="533"/>
      <c r="G4181" s="533"/>
    </row>
    <row r="4182" spans="1:7">
      <c r="A4182" s="533"/>
      <c r="B4182" s="1787"/>
      <c r="C4182" s="1788"/>
      <c r="D4182" s="533"/>
      <c r="E4182" s="533"/>
      <c r="F4182" s="533"/>
      <c r="G4182" s="533"/>
    </row>
    <row r="4183" spans="1:7">
      <c r="A4183" s="533"/>
      <c r="B4183" s="1787"/>
      <c r="C4183" s="1788"/>
      <c r="D4183" s="533"/>
      <c r="E4183" s="533"/>
      <c r="F4183" s="533"/>
      <c r="G4183" s="533"/>
    </row>
    <row r="4184" spans="1:7">
      <c r="A4184" s="533"/>
      <c r="B4184" s="1787"/>
      <c r="C4184" s="1788"/>
      <c r="D4184" s="533"/>
      <c r="E4184" s="533"/>
      <c r="F4184" s="533"/>
      <c r="G4184" s="533"/>
    </row>
    <row r="4185" spans="1:7">
      <c r="A4185" s="533"/>
      <c r="B4185" s="1787"/>
      <c r="C4185" s="1788"/>
      <c r="D4185" s="533"/>
      <c r="E4185" s="533"/>
      <c r="F4185" s="533"/>
      <c r="G4185" s="533"/>
    </row>
    <row r="4186" spans="1:7">
      <c r="A4186" s="533"/>
      <c r="B4186" s="1787"/>
      <c r="C4186" s="1788"/>
      <c r="D4186" s="533"/>
      <c r="E4186" s="533"/>
      <c r="F4186" s="533"/>
      <c r="G4186" s="533"/>
    </row>
    <row r="4187" spans="1:7">
      <c r="A4187" s="533"/>
      <c r="B4187" s="1787"/>
      <c r="C4187" s="1788"/>
      <c r="D4187" s="533"/>
      <c r="E4187" s="533"/>
      <c r="F4187" s="533"/>
      <c r="G4187" s="533"/>
    </row>
    <row r="4188" spans="1:7">
      <c r="A4188" s="533"/>
      <c r="B4188" s="1787"/>
      <c r="C4188" s="1788"/>
      <c r="D4188" s="533"/>
      <c r="E4188" s="533"/>
      <c r="F4188" s="533"/>
      <c r="G4188" s="533"/>
    </row>
    <row r="4189" spans="1:7">
      <c r="A4189" s="533"/>
      <c r="B4189" s="1787"/>
      <c r="C4189" s="1788"/>
      <c r="D4189" s="533"/>
      <c r="E4189" s="533"/>
      <c r="F4189" s="533"/>
      <c r="G4189" s="533"/>
    </row>
    <row r="4190" spans="1:7">
      <c r="A4190" s="533"/>
      <c r="B4190" s="1787"/>
      <c r="C4190" s="1788"/>
      <c r="D4190" s="533"/>
      <c r="E4190" s="533"/>
      <c r="F4190" s="533"/>
      <c r="G4190" s="533"/>
    </row>
    <row r="4191" spans="1:7">
      <c r="A4191" s="533"/>
      <c r="B4191" s="1787"/>
      <c r="C4191" s="1788"/>
      <c r="D4191" s="533"/>
      <c r="E4191" s="533"/>
      <c r="F4191" s="533"/>
      <c r="G4191" s="533"/>
    </row>
    <row r="4192" spans="1:7">
      <c r="A4192" s="533"/>
      <c r="B4192" s="1787"/>
      <c r="C4192" s="1788"/>
      <c r="D4192" s="533"/>
      <c r="E4192" s="533"/>
      <c r="F4192" s="533"/>
      <c r="G4192" s="533"/>
    </row>
    <row r="4193" spans="1:7">
      <c r="A4193" s="533"/>
      <c r="B4193" s="1787"/>
      <c r="C4193" s="1788"/>
      <c r="D4193" s="533"/>
      <c r="E4193" s="533"/>
      <c r="F4193" s="533"/>
      <c r="G4193" s="533"/>
    </row>
    <row r="4194" spans="1:7">
      <c r="A4194" s="533"/>
      <c r="B4194" s="1787"/>
      <c r="C4194" s="1788"/>
      <c r="D4194" s="533"/>
      <c r="E4194" s="533"/>
      <c r="F4194" s="533"/>
      <c r="G4194" s="533"/>
    </row>
    <row r="4195" spans="1:7">
      <c r="A4195" s="533"/>
      <c r="B4195" s="1787"/>
      <c r="C4195" s="1788"/>
      <c r="D4195" s="533"/>
      <c r="E4195" s="533"/>
      <c r="F4195" s="533"/>
      <c r="G4195" s="533"/>
    </row>
    <row r="4196" spans="1:7">
      <c r="A4196" s="533"/>
      <c r="B4196" s="1787"/>
      <c r="C4196" s="1788"/>
      <c r="D4196" s="533"/>
      <c r="E4196" s="533"/>
      <c r="F4196" s="533"/>
      <c r="G4196" s="533"/>
    </row>
    <row r="4197" spans="1:7">
      <c r="A4197" s="533"/>
      <c r="B4197" s="1787"/>
      <c r="C4197" s="1788"/>
      <c r="D4197" s="533"/>
      <c r="E4197" s="533"/>
      <c r="F4197" s="533"/>
      <c r="G4197" s="533"/>
    </row>
    <row r="4198" spans="1:7">
      <c r="A4198" s="533"/>
      <c r="B4198" s="1787"/>
      <c r="C4198" s="1788"/>
      <c r="D4198" s="533"/>
      <c r="E4198" s="533"/>
      <c r="F4198" s="533"/>
      <c r="G4198" s="533"/>
    </row>
    <row r="4199" spans="1:7">
      <c r="A4199" s="533"/>
      <c r="B4199" s="1787"/>
      <c r="C4199" s="1788"/>
      <c r="D4199" s="533"/>
      <c r="E4199" s="533"/>
      <c r="F4199" s="533"/>
      <c r="G4199" s="533"/>
    </row>
    <row r="4200" spans="1:7">
      <c r="A4200" s="533"/>
      <c r="B4200" s="1787"/>
      <c r="C4200" s="1788"/>
      <c r="D4200" s="533"/>
      <c r="E4200" s="533"/>
      <c r="F4200" s="533"/>
      <c r="G4200" s="533"/>
    </row>
    <row r="4201" spans="1:7">
      <c r="A4201" s="533"/>
      <c r="B4201" s="1787"/>
      <c r="C4201" s="1788"/>
      <c r="D4201" s="533"/>
      <c r="E4201" s="533"/>
      <c r="F4201" s="533"/>
      <c r="G4201" s="533"/>
    </row>
    <row r="4202" spans="1:7">
      <c r="A4202" s="533"/>
      <c r="B4202" s="1787"/>
      <c r="C4202" s="1788"/>
      <c r="D4202" s="533"/>
      <c r="E4202" s="533"/>
      <c r="F4202" s="533"/>
      <c r="G4202" s="533"/>
    </row>
    <row r="4203" spans="1:7">
      <c r="A4203" s="533"/>
      <c r="B4203" s="1787"/>
      <c r="C4203" s="1788"/>
      <c r="D4203" s="533"/>
      <c r="E4203" s="533"/>
      <c r="F4203" s="533"/>
      <c r="G4203" s="533"/>
    </row>
    <row r="4204" spans="1:7">
      <c r="A4204" s="533"/>
      <c r="B4204" s="1787"/>
      <c r="C4204" s="1788"/>
      <c r="D4204" s="533"/>
      <c r="E4204" s="533"/>
      <c r="F4204" s="533"/>
      <c r="G4204" s="533"/>
    </row>
    <row r="4205" spans="1:7">
      <c r="A4205" s="533"/>
      <c r="B4205" s="1787"/>
      <c r="C4205" s="1788"/>
      <c r="D4205" s="533"/>
      <c r="E4205" s="533"/>
      <c r="F4205" s="533"/>
      <c r="G4205" s="533"/>
    </row>
    <row r="4206" spans="1:7">
      <c r="A4206" s="533"/>
      <c r="B4206" s="1787"/>
      <c r="C4206" s="1788"/>
      <c r="D4206" s="533"/>
      <c r="E4206" s="533"/>
      <c r="F4206" s="533"/>
      <c r="G4206" s="533"/>
    </row>
    <row r="4207" spans="1:7">
      <c r="A4207" s="533"/>
      <c r="B4207" s="1787"/>
      <c r="C4207" s="1788"/>
      <c r="D4207" s="533"/>
      <c r="E4207" s="533"/>
      <c r="F4207" s="533"/>
      <c r="G4207" s="533"/>
    </row>
    <row r="4208" spans="1:7">
      <c r="A4208" s="533"/>
      <c r="B4208" s="1787"/>
      <c r="C4208" s="1788"/>
      <c r="D4208" s="533"/>
      <c r="E4208" s="533"/>
      <c r="F4208" s="533"/>
      <c r="G4208" s="533"/>
    </row>
    <row r="4209" spans="1:7">
      <c r="A4209" s="533"/>
      <c r="B4209" s="1787"/>
      <c r="C4209" s="1788"/>
      <c r="D4209" s="533"/>
      <c r="E4209" s="533"/>
      <c r="F4209" s="533"/>
      <c r="G4209" s="533"/>
    </row>
    <row r="4210" spans="1:7">
      <c r="A4210" s="533"/>
      <c r="B4210" s="1787"/>
      <c r="C4210" s="1788"/>
      <c r="D4210" s="533"/>
      <c r="E4210" s="533"/>
      <c r="F4210" s="533"/>
      <c r="G4210" s="533"/>
    </row>
    <row r="4211" spans="1:7">
      <c r="A4211" s="533"/>
      <c r="B4211" s="1787"/>
      <c r="C4211" s="1788"/>
      <c r="D4211" s="533"/>
      <c r="E4211" s="533"/>
      <c r="F4211" s="533"/>
      <c r="G4211" s="533"/>
    </row>
    <row r="4212" spans="1:7">
      <c r="A4212" s="533"/>
      <c r="B4212" s="1787"/>
      <c r="C4212" s="1788"/>
      <c r="D4212" s="533"/>
      <c r="E4212" s="533"/>
      <c r="F4212" s="533"/>
      <c r="G4212" s="533"/>
    </row>
    <row r="4213" spans="1:7">
      <c r="A4213" s="533"/>
      <c r="B4213" s="1787"/>
      <c r="C4213" s="1788"/>
      <c r="D4213" s="533"/>
      <c r="E4213" s="533"/>
      <c r="F4213" s="533"/>
      <c r="G4213" s="533"/>
    </row>
    <row r="4214" spans="1:7">
      <c r="A4214" s="533"/>
      <c r="B4214" s="1787"/>
      <c r="C4214" s="1788"/>
      <c r="D4214" s="533"/>
      <c r="E4214" s="533"/>
      <c r="F4214" s="533"/>
      <c r="G4214" s="533"/>
    </row>
    <row r="4215" spans="1:7">
      <c r="A4215" s="533"/>
      <c r="B4215" s="1787"/>
      <c r="C4215" s="1788"/>
      <c r="D4215" s="533"/>
      <c r="E4215" s="533"/>
      <c r="F4215" s="533"/>
      <c r="G4215" s="533"/>
    </row>
    <row r="4216" spans="1:7">
      <c r="A4216" s="533"/>
      <c r="B4216" s="1787"/>
      <c r="C4216" s="1788"/>
      <c r="D4216" s="533"/>
      <c r="E4216" s="533"/>
      <c r="F4216" s="533"/>
      <c r="G4216" s="533"/>
    </row>
    <row r="4217" spans="1:7">
      <c r="A4217" s="533"/>
      <c r="B4217" s="1787"/>
      <c r="C4217" s="1788"/>
      <c r="D4217" s="533"/>
      <c r="E4217" s="533"/>
      <c r="F4217" s="533"/>
      <c r="G4217" s="533"/>
    </row>
    <row r="4218" spans="1:7">
      <c r="A4218" s="533"/>
      <c r="B4218" s="1787"/>
      <c r="C4218" s="1788"/>
      <c r="D4218" s="533"/>
      <c r="E4218" s="533"/>
      <c r="F4218" s="533"/>
      <c r="G4218" s="533"/>
    </row>
    <row r="4219" spans="1:7">
      <c r="A4219" s="533"/>
      <c r="B4219" s="1787"/>
      <c r="C4219" s="1788"/>
      <c r="D4219" s="533"/>
      <c r="E4219" s="533"/>
      <c r="F4219" s="533"/>
      <c r="G4219" s="533"/>
    </row>
    <row r="4220" spans="1:7">
      <c r="A4220" s="533"/>
      <c r="B4220" s="1787"/>
      <c r="C4220" s="1788"/>
      <c r="D4220" s="533"/>
      <c r="E4220" s="533"/>
      <c r="F4220" s="533"/>
      <c r="G4220" s="533"/>
    </row>
    <row r="4221" spans="1:7">
      <c r="A4221" s="533"/>
      <c r="B4221" s="1787"/>
      <c r="C4221" s="1788"/>
      <c r="D4221" s="533"/>
      <c r="E4221" s="533"/>
      <c r="F4221" s="533"/>
      <c r="G4221" s="533"/>
    </row>
    <row r="4222" spans="1:7">
      <c r="A4222" s="533"/>
      <c r="B4222" s="1787"/>
      <c r="C4222" s="1788"/>
      <c r="D4222" s="533"/>
      <c r="E4222" s="533"/>
      <c r="F4222" s="533"/>
      <c r="G4222" s="533"/>
    </row>
    <row r="4223" spans="1:7">
      <c r="A4223" s="533"/>
      <c r="B4223" s="1787"/>
      <c r="C4223" s="1788"/>
      <c r="D4223" s="533"/>
      <c r="E4223" s="533"/>
      <c r="F4223" s="533"/>
      <c r="G4223" s="533"/>
    </row>
    <row r="4224" spans="1:7">
      <c r="A4224" s="533"/>
      <c r="B4224" s="1787"/>
      <c r="C4224" s="1788"/>
      <c r="D4224" s="533"/>
      <c r="E4224" s="533"/>
      <c r="F4224" s="533"/>
      <c r="G4224" s="533"/>
    </row>
    <row r="4225" spans="1:7">
      <c r="A4225" s="533"/>
      <c r="B4225" s="1787"/>
      <c r="C4225" s="1788"/>
      <c r="D4225" s="533"/>
      <c r="E4225" s="533"/>
      <c r="F4225" s="533"/>
      <c r="G4225" s="533"/>
    </row>
    <row r="4226" spans="1:7">
      <c r="A4226" s="533"/>
      <c r="B4226" s="1787"/>
      <c r="C4226" s="1788"/>
      <c r="D4226" s="533"/>
      <c r="E4226" s="533"/>
      <c r="F4226" s="533"/>
      <c r="G4226" s="533"/>
    </row>
    <row r="4227" spans="1:7">
      <c r="A4227" s="533"/>
      <c r="B4227" s="1787"/>
      <c r="C4227" s="1788"/>
      <c r="D4227" s="533"/>
      <c r="E4227" s="533"/>
      <c r="F4227" s="533"/>
      <c r="G4227" s="533"/>
    </row>
    <row r="4228" spans="1:7">
      <c r="A4228" s="533"/>
      <c r="B4228" s="1787"/>
      <c r="C4228" s="1788"/>
      <c r="D4228" s="533"/>
      <c r="E4228" s="533"/>
      <c r="F4228" s="533"/>
      <c r="G4228" s="533"/>
    </row>
    <row r="4229" spans="1:7">
      <c r="A4229" s="533"/>
      <c r="B4229" s="1787"/>
      <c r="C4229" s="1788"/>
      <c r="D4229" s="533"/>
      <c r="E4229" s="533"/>
      <c r="F4229" s="533"/>
      <c r="G4229" s="533"/>
    </row>
    <row r="4230" spans="1:7">
      <c r="A4230" s="533"/>
      <c r="B4230" s="1787"/>
      <c r="C4230" s="1788"/>
      <c r="D4230" s="533"/>
      <c r="E4230" s="533"/>
      <c r="F4230" s="533"/>
      <c r="G4230" s="533"/>
    </row>
    <row r="4231" spans="1:7">
      <c r="A4231" s="533"/>
      <c r="B4231" s="1787"/>
      <c r="C4231" s="1788"/>
      <c r="D4231" s="533"/>
      <c r="E4231" s="533"/>
      <c r="F4231" s="533"/>
      <c r="G4231" s="533"/>
    </row>
    <row r="4232" spans="1:7">
      <c r="A4232" s="533"/>
      <c r="B4232" s="1787"/>
      <c r="C4232" s="1788"/>
      <c r="D4232" s="533"/>
      <c r="E4232" s="533"/>
      <c r="F4232" s="533"/>
      <c r="G4232" s="533"/>
    </row>
    <row r="4233" spans="1:7">
      <c r="A4233" s="533"/>
      <c r="B4233" s="1787"/>
      <c r="C4233" s="1788"/>
      <c r="D4233" s="533"/>
      <c r="E4233" s="533"/>
      <c r="F4233" s="533"/>
      <c r="G4233" s="533"/>
    </row>
    <row r="4234" spans="1:7">
      <c r="A4234" s="533"/>
      <c r="B4234" s="1787"/>
      <c r="C4234" s="1788"/>
      <c r="D4234" s="533"/>
      <c r="E4234" s="533"/>
      <c r="F4234" s="533"/>
      <c r="G4234" s="533"/>
    </row>
    <row r="4235" spans="1:7">
      <c r="A4235" s="533"/>
      <c r="B4235" s="1787"/>
      <c r="C4235" s="1788"/>
      <c r="D4235" s="533"/>
      <c r="E4235" s="533"/>
      <c r="F4235" s="533"/>
      <c r="G4235" s="533"/>
    </row>
    <row r="4236" spans="1:7">
      <c r="A4236" s="533"/>
      <c r="B4236" s="1787"/>
      <c r="C4236" s="1788"/>
      <c r="D4236" s="533"/>
      <c r="E4236" s="533"/>
      <c r="F4236" s="533"/>
      <c r="G4236" s="533"/>
    </row>
    <row r="4237" spans="1:7">
      <c r="A4237" s="533"/>
      <c r="B4237" s="1787"/>
      <c r="C4237" s="1788"/>
      <c r="D4237" s="533"/>
      <c r="E4237" s="533"/>
      <c r="F4237" s="533"/>
      <c r="G4237" s="533"/>
    </row>
    <row r="4238" spans="1:7">
      <c r="A4238" s="533"/>
      <c r="B4238" s="1787"/>
      <c r="C4238" s="1788"/>
      <c r="D4238" s="533"/>
      <c r="E4238" s="533"/>
      <c r="F4238" s="533"/>
      <c r="G4238" s="533"/>
    </row>
    <row r="4239" spans="1:7">
      <c r="A4239" s="533"/>
      <c r="B4239" s="1787"/>
      <c r="C4239" s="1788"/>
      <c r="D4239" s="533"/>
      <c r="E4239" s="533"/>
      <c r="F4239" s="533"/>
      <c r="G4239" s="533"/>
    </row>
    <row r="4240" spans="1:7">
      <c r="A4240" s="533"/>
      <c r="B4240" s="1787"/>
      <c r="C4240" s="1788"/>
      <c r="D4240" s="533"/>
      <c r="E4240" s="533"/>
      <c r="F4240" s="533"/>
      <c r="G4240" s="533"/>
    </row>
    <row r="4241" spans="1:7">
      <c r="A4241" s="533"/>
      <c r="B4241" s="1787"/>
      <c r="C4241" s="1788"/>
      <c r="D4241" s="533"/>
      <c r="E4241" s="533"/>
      <c r="F4241" s="533"/>
      <c r="G4241" s="533"/>
    </row>
    <row r="4242" spans="1:7">
      <c r="A4242" s="533"/>
      <c r="B4242" s="1787"/>
      <c r="C4242" s="1788"/>
      <c r="D4242" s="533"/>
      <c r="E4242" s="533"/>
      <c r="F4242" s="533"/>
      <c r="G4242" s="533"/>
    </row>
    <row r="4243" spans="1:7">
      <c r="A4243" s="533"/>
      <c r="B4243" s="1787"/>
      <c r="C4243" s="1788"/>
      <c r="D4243" s="533"/>
      <c r="E4243" s="533"/>
      <c r="F4243" s="533"/>
      <c r="G4243" s="533"/>
    </row>
    <row r="4244" spans="1:7">
      <c r="A4244" s="533"/>
      <c r="B4244" s="1787"/>
      <c r="C4244" s="1788"/>
      <c r="D4244" s="533"/>
      <c r="E4244" s="533"/>
      <c r="F4244" s="533"/>
      <c r="G4244" s="533"/>
    </row>
    <row r="4245" spans="1:7">
      <c r="A4245" s="533"/>
      <c r="B4245" s="1787"/>
      <c r="C4245" s="1788"/>
      <c r="D4245" s="533"/>
      <c r="E4245" s="533"/>
      <c r="F4245" s="533"/>
      <c r="G4245" s="533"/>
    </row>
    <row r="4246" spans="1:7">
      <c r="A4246" s="533"/>
      <c r="B4246" s="1787"/>
      <c r="C4246" s="1788"/>
      <c r="D4246" s="533"/>
      <c r="E4246" s="533"/>
      <c r="F4246" s="533"/>
      <c r="G4246" s="533"/>
    </row>
    <row r="4247" spans="1:7">
      <c r="A4247" s="533"/>
      <c r="B4247" s="1787"/>
      <c r="C4247" s="1788"/>
      <c r="D4247" s="533"/>
      <c r="E4247" s="533"/>
      <c r="F4247" s="533"/>
      <c r="G4247" s="533"/>
    </row>
    <row r="4248" spans="1:7">
      <c r="A4248" s="533"/>
      <c r="B4248" s="1787"/>
      <c r="C4248" s="1788"/>
      <c r="D4248" s="533"/>
      <c r="E4248" s="533"/>
      <c r="F4248" s="533"/>
      <c r="G4248" s="533"/>
    </row>
    <row r="4249" spans="1:7">
      <c r="A4249" s="533"/>
      <c r="B4249" s="1787"/>
      <c r="C4249" s="1788"/>
      <c r="D4249" s="533"/>
      <c r="E4249" s="533"/>
      <c r="F4249" s="533"/>
      <c r="G4249" s="533"/>
    </row>
    <row r="4250" spans="1:7">
      <c r="A4250" s="533"/>
      <c r="B4250" s="1787"/>
      <c r="C4250" s="1788"/>
      <c r="D4250" s="533"/>
      <c r="E4250" s="533"/>
      <c r="F4250" s="533"/>
      <c r="G4250" s="533"/>
    </row>
    <row r="4251" spans="1:7">
      <c r="A4251" s="533"/>
      <c r="B4251" s="1787"/>
      <c r="C4251" s="1788"/>
      <c r="D4251" s="533"/>
      <c r="E4251" s="533"/>
      <c r="F4251" s="533"/>
      <c r="G4251" s="533"/>
    </row>
    <row r="4252" spans="1:7">
      <c r="A4252" s="533"/>
      <c r="B4252" s="1787"/>
      <c r="C4252" s="1788"/>
      <c r="D4252" s="533"/>
      <c r="E4252" s="533"/>
      <c r="F4252" s="533"/>
      <c r="G4252" s="533"/>
    </row>
    <row r="4253" spans="1:7">
      <c r="A4253" s="533"/>
      <c r="B4253" s="1787"/>
      <c r="C4253" s="1788"/>
      <c r="D4253" s="533"/>
      <c r="E4253" s="533"/>
      <c r="F4253" s="533"/>
      <c r="G4253" s="533"/>
    </row>
    <row r="4254" spans="1:7">
      <c r="A4254" s="533"/>
      <c r="B4254" s="1787"/>
      <c r="C4254" s="1788"/>
      <c r="D4254" s="533"/>
      <c r="E4254" s="533"/>
      <c r="F4254" s="533"/>
      <c r="G4254" s="533"/>
    </row>
    <row r="4255" spans="1:7">
      <c r="A4255" s="533"/>
      <c r="B4255" s="1787"/>
      <c r="C4255" s="1788"/>
      <c r="D4255" s="533"/>
      <c r="E4255" s="533"/>
      <c r="F4255" s="533"/>
      <c r="G4255" s="533"/>
    </row>
    <row r="4256" spans="1:7">
      <c r="A4256" s="533"/>
      <c r="B4256" s="1787"/>
      <c r="C4256" s="1788"/>
      <c r="D4256" s="533"/>
      <c r="E4256" s="533"/>
      <c r="F4256" s="533"/>
      <c r="G4256" s="533"/>
    </row>
    <row r="4257" spans="1:7">
      <c r="A4257" s="533"/>
      <c r="B4257" s="1787"/>
      <c r="C4257" s="1788"/>
      <c r="D4257" s="533"/>
      <c r="E4257" s="533"/>
      <c r="F4257" s="533"/>
      <c r="G4257" s="533"/>
    </row>
    <row r="4258" spans="1:7">
      <c r="A4258" s="533"/>
      <c r="B4258" s="1787"/>
      <c r="C4258" s="1788"/>
      <c r="D4258" s="533"/>
      <c r="E4258" s="533"/>
      <c r="F4258" s="533"/>
      <c r="G4258" s="533"/>
    </row>
    <row r="4259" spans="1:7">
      <c r="A4259" s="533"/>
      <c r="B4259" s="1787"/>
      <c r="C4259" s="1788"/>
      <c r="D4259" s="533"/>
      <c r="E4259" s="533"/>
      <c r="F4259" s="533"/>
      <c r="G4259" s="533"/>
    </row>
    <row r="4260" spans="1:7">
      <c r="A4260" s="533"/>
      <c r="B4260" s="1787"/>
      <c r="C4260" s="1788"/>
      <c r="D4260" s="533"/>
      <c r="E4260" s="533"/>
      <c r="F4260" s="533"/>
      <c r="G4260" s="533"/>
    </row>
    <row r="4261" spans="1:7">
      <c r="A4261" s="533"/>
      <c r="B4261" s="1787"/>
      <c r="C4261" s="1788"/>
      <c r="D4261" s="533"/>
      <c r="E4261" s="533"/>
      <c r="F4261" s="533"/>
      <c r="G4261" s="533"/>
    </row>
    <row r="4262" spans="1:7">
      <c r="A4262" s="533"/>
      <c r="B4262" s="1787"/>
      <c r="C4262" s="1788"/>
      <c r="D4262" s="533"/>
      <c r="E4262" s="533"/>
      <c r="F4262" s="533"/>
      <c r="G4262" s="533"/>
    </row>
    <row r="4263" spans="1:7">
      <c r="A4263" s="533"/>
      <c r="B4263" s="1787"/>
      <c r="C4263" s="1788"/>
      <c r="D4263" s="533"/>
      <c r="E4263" s="533"/>
      <c r="F4263" s="533"/>
      <c r="G4263" s="533"/>
    </row>
    <row r="4264" spans="1:7">
      <c r="A4264" s="533"/>
      <c r="B4264" s="1787"/>
      <c r="C4264" s="1788"/>
      <c r="D4264" s="533"/>
      <c r="E4264" s="533"/>
      <c r="F4264" s="533"/>
      <c r="G4264" s="533"/>
    </row>
    <row r="4265" spans="1:7">
      <c r="A4265" s="533"/>
      <c r="B4265" s="1787"/>
      <c r="C4265" s="1788"/>
      <c r="D4265" s="533"/>
      <c r="E4265" s="533"/>
      <c r="F4265" s="533"/>
      <c r="G4265" s="533"/>
    </row>
    <row r="4266" spans="1:7">
      <c r="A4266" s="533"/>
      <c r="B4266" s="1787"/>
      <c r="C4266" s="1788"/>
      <c r="D4266" s="533"/>
      <c r="E4266" s="533"/>
      <c r="F4266" s="533"/>
      <c r="G4266" s="533"/>
    </row>
    <row r="4267" spans="1:7">
      <c r="A4267" s="533"/>
      <c r="B4267" s="1787"/>
      <c r="C4267" s="1788"/>
      <c r="D4267" s="533"/>
      <c r="E4267" s="533"/>
      <c r="F4267" s="533"/>
      <c r="G4267" s="533"/>
    </row>
    <row r="4268" spans="1:7">
      <c r="A4268" s="533"/>
      <c r="B4268" s="1787"/>
      <c r="C4268" s="1788"/>
      <c r="D4268" s="533"/>
      <c r="E4268" s="533"/>
      <c r="F4268" s="533"/>
      <c r="G4268" s="533"/>
    </row>
    <row r="4269" spans="1:7">
      <c r="A4269" s="533"/>
      <c r="B4269" s="1787"/>
      <c r="C4269" s="1788"/>
      <c r="D4269" s="533"/>
      <c r="E4269" s="533"/>
      <c r="F4269" s="533"/>
      <c r="G4269" s="533"/>
    </row>
    <row r="4270" spans="1:7">
      <c r="A4270" s="533"/>
      <c r="B4270" s="1787"/>
      <c r="C4270" s="1788"/>
      <c r="D4270" s="533"/>
      <c r="E4270" s="533"/>
      <c r="F4270" s="533"/>
      <c r="G4270" s="533"/>
    </row>
    <row r="4271" spans="1:7">
      <c r="A4271" s="533"/>
      <c r="B4271" s="1787"/>
      <c r="C4271" s="1788"/>
      <c r="D4271" s="533"/>
      <c r="E4271" s="533"/>
      <c r="F4271" s="533"/>
      <c r="G4271" s="533"/>
    </row>
    <row r="4272" spans="1:7">
      <c r="A4272" s="533"/>
      <c r="B4272" s="1787"/>
      <c r="C4272" s="1788"/>
      <c r="D4272" s="533"/>
      <c r="E4272" s="533"/>
      <c r="F4272" s="533"/>
      <c r="G4272" s="533"/>
    </row>
    <row r="4273" spans="1:7">
      <c r="A4273" s="533"/>
      <c r="B4273" s="1787"/>
      <c r="C4273" s="1788"/>
      <c r="D4273" s="533"/>
      <c r="E4273" s="533"/>
      <c r="F4273" s="533"/>
      <c r="G4273" s="533"/>
    </row>
    <row r="4274" spans="1:7">
      <c r="A4274" s="533"/>
      <c r="B4274" s="1787"/>
      <c r="C4274" s="1788"/>
      <c r="D4274" s="533"/>
      <c r="E4274" s="533"/>
      <c r="F4274" s="533"/>
      <c r="G4274" s="533"/>
    </row>
    <row r="4275" spans="1:7">
      <c r="A4275" s="533"/>
      <c r="B4275" s="1787"/>
      <c r="C4275" s="1788"/>
      <c r="D4275" s="533"/>
      <c r="E4275" s="533"/>
      <c r="F4275" s="533"/>
      <c r="G4275" s="533"/>
    </row>
    <row r="4276" spans="1:7">
      <c r="A4276" s="533"/>
      <c r="B4276" s="1787"/>
      <c r="C4276" s="1788"/>
      <c r="D4276" s="533"/>
      <c r="E4276" s="533"/>
      <c r="F4276" s="533"/>
      <c r="G4276" s="533"/>
    </row>
    <row r="4277" spans="1:7">
      <c r="A4277" s="533"/>
      <c r="B4277" s="1787"/>
      <c r="C4277" s="1788"/>
      <c r="D4277" s="533"/>
      <c r="E4277" s="533"/>
      <c r="F4277" s="533"/>
      <c r="G4277" s="533"/>
    </row>
    <row r="4278" spans="1:7">
      <c r="A4278" s="533"/>
      <c r="B4278" s="1787"/>
      <c r="C4278" s="1788"/>
      <c r="D4278" s="533"/>
      <c r="E4278" s="533"/>
      <c r="F4278" s="533"/>
      <c r="G4278" s="533"/>
    </row>
    <row r="4279" spans="1:7">
      <c r="A4279" s="533"/>
      <c r="B4279" s="1787"/>
      <c r="C4279" s="1788"/>
      <c r="D4279" s="533"/>
      <c r="E4279" s="533"/>
      <c r="F4279" s="533"/>
      <c r="G4279" s="533"/>
    </row>
    <row r="4280" spans="1:7">
      <c r="A4280" s="533"/>
      <c r="B4280" s="1787"/>
      <c r="C4280" s="1788"/>
      <c r="D4280" s="533"/>
      <c r="E4280" s="533"/>
      <c r="F4280" s="533"/>
      <c r="G4280" s="533"/>
    </row>
    <row r="4281" spans="1:7">
      <c r="A4281" s="533"/>
      <c r="B4281" s="1787"/>
      <c r="C4281" s="1788"/>
      <c r="D4281" s="533"/>
      <c r="E4281" s="533"/>
      <c r="F4281" s="533"/>
      <c r="G4281" s="533"/>
    </row>
    <row r="4282" spans="1:7">
      <c r="A4282" s="533"/>
      <c r="B4282" s="1787"/>
      <c r="C4282" s="1788"/>
      <c r="D4282" s="533"/>
      <c r="E4282" s="533"/>
      <c r="F4282" s="533"/>
      <c r="G4282" s="533"/>
    </row>
    <row r="4283" spans="1:7">
      <c r="A4283" s="533"/>
      <c r="B4283" s="1787"/>
      <c r="C4283" s="1788"/>
      <c r="D4283" s="533"/>
      <c r="E4283" s="533"/>
      <c r="F4283" s="533"/>
      <c r="G4283" s="533"/>
    </row>
    <row r="4284" spans="1:7">
      <c r="A4284" s="533"/>
      <c r="B4284" s="1787"/>
      <c r="C4284" s="1788"/>
      <c r="D4284" s="533"/>
      <c r="E4284" s="533"/>
      <c r="F4284" s="533"/>
      <c r="G4284" s="533"/>
    </row>
    <row r="4285" spans="1:7">
      <c r="A4285" s="533"/>
      <c r="B4285" s="1787"/>
      <c r="C4285" s="1788"/>
      <c r="D4285" s="533"/>
      <c r="E4285" s="533"/>
      <c r="F4285" s="533"/>
      <c r="G4285" s="533"/>
    </row>
    <row r="4286" spans="1:7">
      <c r="A4286" s="533"/>
      <c r="B4286" s="1787"/>
      <c r="C4286" s="1788"/>
      <c r="D4286" s="533"/>
      <c r="E4286" s="533"/>
      <c r="F4286" s="533"/>
      <c r="G4286" s="533"/>
    </row>
    <row r="4287" spans="1:7">
      <c r="A4287" s="533"/>
      <c r="B4287" s="1787"/>
      <c r="C4287" s="1788"/>
      <c r="D4287" s="533"/>
      <c r="E4287" s="533"/>
      <c r="F4287" s="533"/>
      <c r="G4287" s="533"/>
    </row>
    <row r="4288" spans="1:7">
      <c r="A4288" s="533"/>
      <c r="B4288" s="1787"/>
      <c r="C4288" s="1788"/>
      <c r="D4288" s="533"/>
      <c r="E4288" s="533"/>
      <c r="F4288" s="533"/>
      <c r="G4288" s="533"/>
    </row>
    <row r="4289" spans="1:7">
      <c r="A4289" s="533"/>
      <c r="B4289" s="1787"/>
      <c r="C4289" s="1788"/>
      <c r="D4289" s="533"/>
      <c r="E4289" s="533"/>
      <c r="F4289" s="533"/>
      <c r="G4289" s="533"/>
    </row>
    <row r="4290" spans="1:7">
      <c r="A4290" s="533"/>
      <c r="B4290" s="1787"/>
      <c r="C4290" s="1788"/>
      <c r="D4290" s="533"/>
      <c r="E4290" s="533"/>
      <c r="F4290" s="533"/>
      <c r="G4290" s="533"/>
    </row>
    <row r="4291" spans="1:7">
      <c r="A4291" s="533"/>
      <c r="B4291" s="1787"/>
      <c r="C4291" s="1788"/>
      <c r="D4291" s="533"/>
      <c r="E4291" s="533"/>
      <c r="F4291" s="533"/>
      <c r="G4291" s="533"/>
    </row>
    <row r="4292" spans="1:7">
      <c r="A4292" s="533"/>
      <c r="B4292" s="1787"/>
      <c r="C4292" s="1788"/>
      <c r="D4292" s="533"/>
      <c r="E4292" s="533"/>
      <c r="F4292" s="533"/>
      <c r="G4292" s="533"/>
    </row>
    <row r="4293" spans="1:7">
      <c r="A4293" s="533"/>
      <c r="B4293" s="1787"/>
      <c r="C4293" s="1788"/>
      <c r="D4293" s="533"/>
      <c r="E4293" s="533"/>
      <c r="F4293" s="533"/>
      <c r="G4293" s="533"/>
    </row>
    <row r="4294" spans="1:7">
      <c r="A4294" s="533"/>
      <c r="B4294" s="1787"/>
      <c r="C4294" s="1788"/>
      <c r="D4294" s="533"/>
      <c r="E4294" s="533"/>
      <c r="F4294" s="533"/>
      <c r="G4294" s="533"/>
    </row>
    <row r="4295" spans="1:7">
      <c r="A4295" s="533"/>
      <c r="B4295" s="1787"/>
      <c r="C4295" s="1788"/>
      <c r="D4295" s="533"/>
      <c r="E4295" s="533"/>
      <c r="F4295" s="533"/>
      <c r="G4295" s="533"/>
    </row>
    <row r="4296" spans="1:7">
      <c r="A4296" s="533"/>
      <c r="B4296" s="1787"/>
      <c r="C4296" s="1788"/>
      <c r="D4296" s="533"/>
      <c r="E4296" s="533"/>
      <c r="F4296" s="533"/>
      <c r="G4296" s="533"/>
    </row>
    <row r="4297" spans="1:7">
      <c r="A4297" s="533"/>
      <c r="B4297" s="1787"/>
      <c r="C4297" s="1788"/>
      <c r="D4297" s="533"/>
      <c r="E4297" s="533"/>
      <c r="F4297" s="533"/>
      <c r="G4297" s="533"/>
    </row>
    <row r="4298" spans="1:7">
      <c r="A4298" s="533"/>
      <c r="B4298" s="1787"/>
      <c r="C4298" s="1788"/>
      <c r="D4298" s="533"/>
      <c r="E4298" s="533"/>
      <c r="F4298" s="533"/>
      <c r="G4298" s="533"/>
    </row>
    <row r="4299" spans="1:7">
      <c r="A4299" s="533"/>
      <c r="B4299" s="1787"/>
      <c r="C4299" s="1788"/>
      <c r="D4299" s="533"/>
      <c r="E4299" s="533"/>
      <c r="F4299" s="533"/>
      <c r="G4299" s="533"/>
    </row>
    <row r="4300" spans="1:7">
      <c r="A4300" s="533"/>
      <c r="B4300" s="1787"/>
      <c r="C4300" s="1788"/>
      <c r="D4300" s="533"/>
      <c r="E4300" s="533"/>
      <c r="F4300" s="533"/>
      <c r="G4300" s="533"/>
    </row>
    <row r="4301" spans="1:7">
      <c r="A4301" s="533"/>
      <c r="B4301" s="1787"/>
      <c r="C4301" s="1788"/>
      <c r="D4301" s="533"/>
      <c r="E4301" s="533"/>
      <c r="F4301" s="533"/>
      <c r="G4301" s="533"/>
    </row>
    <row r="4302" spans="1:7">
      <c r="A4302" s="533"/>
      <c r="B4302" s="1787"/>
      <c r="C4302" s="1788"/>
      <c r="D4302" s="533"/>
      <c r="E4302" s="533"/>
      <c r="F4302" s="533"/>
      <c r="G4302" s="533"/>
    </row>
    <row r="4303" spans="1:7">
      <c r="A4303" s="533"/>
      <c r="B4303" s="1787"/>
      <c r="C4303" s="1788"/>
      <c r="D4303" s="533"/>
      <c r="E4303" s="533"/>
      <c r="F4303" s="533"/>
      <c r="G4303" s="533"/>
    </row>
    <row r="4304" spans="1:7">
      <c r="A4304" s="533"/>
      <c r="B4304" s="1787"/>
      <c r="C4304" s="1788"/>
      <c r="D4304" s="533"/>
      <c r="E4304" s="533"/>
      <c r="F4304" s="533"/>
      <c r="G4304" s="533"/>
    </row>
    <row r="4305" spans="1:7">
      <c r="A4305" s="533"/>
      <c r="B4305" s="1787"/>
      <c r="C4305" s="1788"/>
      <c r="D4305" s="533"/>
      <c r="E4305" s="533"/>
      <c r="F4305" s="533"/>
      <c r="G4305" s="533"/>
    </row>
    <row r="4306" spans="1:7">
      <c r="A4306" s="533"/>
      <c r="B4306" s="1787"/>
      <c r="C4306" s="1788"/>
      <c r="D4306" s="533"/>
      <c r="E4306" s="533"/>
      <c r="F4306" s="533"/>
      <c r="G4306" s="533"/>
    </row>
    <row r="4307" spans="1:7">
      <c r="A4307" s="533"/>
      <c r="B4307" s="1787"/>
      <c r="C4307" s="1788"/>
      <c r="D4307" s="533"/>
      <c r="E4307" s="533"/>
      <c r="F4307" s="533"/>
      <c r="G4307" s="533"/>
    </row>
    <row r="4308" spans="1:7">
      <c r="A4308" s="533"/>
      <c r="B4308" s="1787"/>
      <c r="C4308" s="1788"/>
      <c r="D4308" s="533"/>
      <c r="E4308" s="533"/>
      <c r="F4308" s="533"/>
      <c r="G4308" s="533"/>
    </row>
    <row r="4309" spans="1:7">
      <c r="A4309" s="533"/>
      <c r="B4309" s="1787"/>
      <c r="C4309" s="1788"/>
      <c r="D4309" s="533"/>
      <c r="E4309" s="533"/>
      <c r="F4309" s="533"/>
      <c r="G4309" s="533"/>
    </row>
    <row r="4310" spans="1:7">
      <c r="A4310" s="533"/>
      <c r="B4310" s="1787"/>
      <c r="C4310" s="1788"/>
      <c r="D4310" s="533"/>
      <c r="E4310" s="533"/>
      <c r="F4310" s="533"/>
      <c r="G4310" s="533"/>
    </row>
    <row r="4311" spans="1:7">
      <c r="A4311" s="533"/>
      <c r="B4311" s="1787"/>
      <c r="C4311" s="1788"/>
      <c r="D4311" s="533"/>
      <c r="E4311" s="533"/>
      <c r="F4311" s="533"/>
      <c r="G4311" s="533"/>
    </row>
    <row r="4312" spans="1:7">
      <c r="A4312" s="533"/>
      <c r="B4312" s="1787"/>
      <c r="C4312" s="1788"/>
      <c r="D4312" s="533"/>
      <c r="E4312" s="533"/>
      <c r="F4312" s="533"/>
      <c r="G4312" s="533"/>
    </row>
    <row r="4313" spans="1:7">
      <c r="A4313" s="533"/>
      <c r="B4313" s="1787"/>
      <c r="C4313" s="1788"/>
      <c r="D4313" s="533"/>
      <c r="E4313" s="533"/>
      <c r="F4313" s="533"/>
      <c r="G4313" s="533"/>
    </row>
    <row r="4314" spans="1:7">
      <c r="A4314" s="533"/>
      <c r="B4314" s="1787"/>
      <c r="C4314" s="1788"/>
      <c r="D4314" s="533"/>
      <c r="E4314" s="533"/>
      <c r="F4314" s="533"/>
      <c r="G4314" s="533"/>
    </row>
    <row r="4315" spans="1:7">
      <c r="A4315" s="533"/>
      <c r="B4315" s="1787"/>
      <c r="C4315" s="1788"/>
      <c r="D4315" s="533"/>
      <c r="E4315" s="533"/>
      <c r="F4315" s="533"/>
      <c r="G4315" s="533"/>
    </row>
    <row r="4316" spans="1:7">
      <c r="A4316" s="533"/>
      <c r="B4316" s="1787"/>
      <c r="C4316" s="1788"/>
      <c r="D4316" s="533"/>
      <c r="E4316" s="533"/>
      <c r="F4316" s="533"/>
      <c r="G4316" s="533"/>
    </row>
    <row r="4317" spans="1:7">
      <c r="A4317" s="533"/>
      <c r="B4317" s="1787"/>
      <c r="C4317" s="1788"/>
      <c r="D4317" s="533"/>
      <c r="E4317" s="533"/>
      <c r="F4317" s="533"/>
      <c r="G4317" s="533"/>
    </row>
    <row r="4318" spans="1:7">
      <c r="A4318" s="533"/>
      <c r="B4318" s="1787"/>
      <c r="C4318" s="1788"/>
      <c r="D4318" s="533"/>
      <c r="E4318" s="533"/>
      <c r="F4318" s="533"/>
      <c r="G4318" s="533"/>
    </row>
    <row r="4319" spans="1:7">
      <c r="A4319" s="533"/>
      <c r="B4319" s="1787"/>
      <c r="C4319" s="1788"/>
      <c r="D4319" s="533"/>
      <c r="E4319" s="533"/>
      <c r="F4319" s="533"/>
      <c r="G4319" s="533"/>
    </row>
    <row r="4320" spans="1:7">
      <c r="A4320" s="533"/>
      <c r="B4320" s="1787"/>
      <c r="C4320" s="1788"/>
      <c r="D4320" s="533"/>
      <c r="E4320" s="533"/>
      <c r="F4320" s="533"/>
      <c r="G4320" s="533"/>
    </row>
    <row r="4321" spans="1:7">
      <c r="A4321" s="533"/>
      <c r="B4321" s="1787"/>
      <c r="C4321" s="1788"/>
      <c r="D4321" s="533"/>
      <c r="E4321" s="533"/>
      <c r="F4321" s="533"/>
      <c r="G4321" s="533"/>
    </row>
    <row r="4322" spans="1:7">
      <c r="A4322" s="533"/>
      <c r="B4322" s="1787"/>
      <c r="C4322" s="1788"/>
      <c r="D4322" s="533"/>
      <c r="E4322" s="533"/>
      <c r="F4322" s="533"/>
      <c r="G4322" s="533"/>
    </row>
    <row r="4323" spans="1:7">
      <c r="A4323" s="533"/>
      <c r="B4323" s="1787"/>
      <c r="C4323" s="1788"/>
      <c r="D4323" s="533"/>
      <c r="E4323" s="533"/>
      <c r="F4323" s="533"/>
      <c r="G4323" s="533"/>
    </row>
    <row r="4324" spans="1:7">
      <c r="A4324" s="533"/>
      <c r="B4324" s="1787"/>
      <c r="C4324" s="1788"/>
      <c r="D4324" s="533"/>
      <c r="E4324" s="533"/>
      <c r="F4324" s="533"/>
      <c r="G4324" s="533"/>
    </row>
    <row r="4325" spans="1:7">
      <c r="A4325" s="533"/>
      <c r="B4325" s="1787"/>
      <c r="C4325" s="1788"/>
      <c r="D4325" s="533"/>
      <c r="E4325" s="533"/>
      <c r="F4325" s="533"/>
      <c r="G4325" s="533"/>
    </row>
    <row r="4326" spans="1:7">
      <c r="A4326" s="533"/>
      <c r="B4326" s="1787"/>
      <c r="C4326" s="1788"/>
      <c r="D4326" s="533"/>
      <c r="E4326" s="533"/>
      <c r="F4326" s="533"/>
      <c r="G4326" s="533"/>
    </row>
    <row r="4327" spans="1:7">
      <c r="A4327" s="533"/>
      <c r="B4327" s="1787"/>
      <c r="C4327" s="1788"/>
      <c r="D4327" s="533"/>
      <c r="E4327" s="533"/>
      <c r="F4327" s="533"/>
      <c r="G4327" s="533"/>
    </row>
    <row r="4328" spans="1:7">
      <c r="A4328" s="533"/>
      <c r="B4328" s="1787"/>
      <c r="C4328" s="1788"/>
      <c r="D4328" s="533"/>
      <c r="E4328" s="533"/>
      <c r="F4328" s="533"/>
      <c r="G4328" s="533"/>
    </row>
    <row r="4329" spans="1:7">
      <c r="A4329" s="533"/>
      <c r="B4329" s="1787"/>
      <c r="C4329" s="1788"/>
      <c r="D4329" s="533"/>
      <c r="E4329" s="533"/>
      <c r="F4329" s="533"/>
      <c r="G4329" s="533"/>
    </row>
    <row r="4330" spans="1:7">
      <c r="A4330" s="533"/>
      <c r="B4330" s="1787"/>
      <c r="C4330" s="1788"/>
      <c r="D4330" s="533"/>
      <c r="E4330" s="533"/>
      <c r="F4330" s="533"/>
      <c r="G4330" s="533"/>
    </row>
    <row r="4331" spans="1:7">
      <c r="A4331" s="533"/>
      <c r="B4331" s="1787"/>
      <c r="C4331" s="1788"/>
      <c r="D4331" s="533"/>
      <c r="E4331" s="533"/>
      <c r="F4331" s="533"/>
      <c r="G4331" s="533"/>
    </row>
    <row r="4332" spans="1:7">
      <c r="A4332" s="533"/>
      <c r="B4332" s="1787"/>
      <c r="C4332" s="1788"/>
      <c r="D4332" s="533"/>
      <c r="E4332" s="533"/>
      <c r="F4332" s="533"/>
      <c r="G4332" s="533"/>
    </row>
    <row r="4333" spans="1:7">
      <c r="A4333" s="533"/>
      <c r="B4333" s="1787"/>
      <c r="C4333" s="1788"/>
      <c r="D4333" s="533"/>
      <c r="E4333" s="533"/>
      <c r="F4333" s="533"/>
      <c r="G4333" s="533"/>
    </row>
    <row r="4334" spans="1:7">
      <c r="A4334" s="533"/>
      <c r="B4334" s="1787"/>
      <c r="C4334" s="1788"/>
      <c r="D4334" s="533"/>
      <c r="E4334" s="533"/>
      <c r="F4334" s="533"/>
      <c r="G4334" s="533"/>
    </row>
    <row r="4335" spans="1:7">
      <c r="A4335" s="533"/>
      <c r="B4335" s="1787"/>
      <c r="C4335" s="1788"/>
      <c r="D4335" s="533"/>
      <c r="E4335" s="533"/>
      <c r="F4335" s="533"/>
      <c r="G4335" s="533"/>
    </row>
    <row r="4336" spans="1:7">
      <c r="A4336" s="533"/>
      <c r="B4336" s="1787"/>
      <c r="C4336" s="1788"/>
      <c r="D4336" s="533"/>
      <c r="E4336" s="533"/>
      <c r="F4336" s="533"/>
      <c r="G4336" s="533"/>
    </row>
    <row r="4337" spans="1:7">
      <c r="A4337" s="533"/>
      <c r="B4337" s="1787"/>
      <c r="C4337" s="1788"/>
      <c r="D4337" s="533"/>
      <c r="E4337" s="533"/>
      <c r="F4337" s="533"/>
      <c r="G4337" s="533"/>
    </row>
    <row r="4338" spans="1:7">
      <c r="A4338" s="533"/>
      <c r="B4338" s="1787"/>
      <c r="C4338" s="1788"/>
      <c r="D4338" s="533"/>
      <c r="E4338" s="533"/>
      <c r="F4338" s="533"/>
      <c r="G4338" s="533"/>
    </row>
    <row r="4339" spans="1:7">
      <c r="A4339" s="533"/>
      <c r="B4339" s="1787"/>
      <c r="C4339" s="1788"/>
      <c r="D4339" s="533"/>
      <c r="E4339" s="533"/>
      <c r="F4339" s="533"/>
      <c r="G4339" s="533"/>
    </row>
    <row r="4340" spans="1:7">
      <c r="A4340" s="533"/>
      <c r="B4340" s="1787"/>
      <c r="C4340" s="1788"/>
      <c r="D4340" s="533"/>
      <c r="E4340" s="533"/>
      <c r="F4340" s="533"/>
      <c r="G4340" s="533"/>
    </row>
    <row r="4341" spans="1:7">
      <c r="A4341" s="533"/>
      <c r="B4341" s="1787"/>
      <c r="C4341" s="1788"/>
      <c r="D4341" s="533"/>
      <c r="E4341" s="533"/>
      <c r="F4341" s="533"/>
      <c r="G4341" s="533"/>
    </row>
    <row r="4342" spans="1:7">
      <c r="A4342" s="533"/>
      <c r="B4342" s="1787"/>
      <c r="C4342" s="1788"/>
      <c r="D4342" s="533"/>
      <c r="E4342" s="533"/>
      <c r="F4342" s="533"/>
      <c r="G4342" s="533"/>
    </row>
    <row r="4343" spans="1:7">
      <c r="A4343" s="533"/>
      <c r="B4343" s="1787"/>
      <c r="C4343" s="1788"/>
      <c r="D4343" s="533"/>
      <c r="E4343" s="533"/>
      <c r="F4343" s="533"/>
      <c r="G4343" s="533"/>
    </row>
    <row r="4344" spans="1:7">
      <c r="A4344" s="533"/>
      <c r="B4344" s="1787"/>
      <c r="C4344" s="1788"/>
      <c r="D4344" s="533"/>
      <c r="E4344" s="533"/>
      <c r="F4344" s="533"/>
      <c r="G4344" s="533"/>
    </row>
    <row r="4345" spans="1:7">
      <c r="A4345" s="533"/>
      <c r="B4345" s="1787"/>
      <c r="C4345" s="1788"/>
      <c r="D4345" s="533"/>
      <c r="E4345" s="533"/>
      <c r="F4345" s="533"/>
      <c r="G4345" s="533"/>
    </row>
    <row r="4346" spans="1:7">
      <c r="A4346" s="533"/>
      <c r="B4346" s="1787"/>
      <c r="C4346" s="1788"/>
      <c r="D4346" s="533"/>
      <c r="E4346" s="533"/>
      <c r="F4346" s="533"/>
      <c r="G4346" s="533"/>
    </row>
    <row r="4347" spans="1:7">
      <c r="A4347" s="533"/>
      <c r="B4347" s="1787"/>
      <c r="C4347" s="1788"/>
      <c r="D4347" s="533"/>
      <c r="E4347" s="533"/>
      <c r="F4347" s="533"/>
      <c r="G4347" s="533"/>
    </row>
    <row r="4348" spans="1:7">
      <c r="A4348" s="533"/>
      <c r="B4348" s="1787"/>
      <c r="C4348" s="1788"/>
      <c r="D4348" s="533"/>
      <c r="E4348" s="533"/>
      <c r="F4348" s="533"/>
      <c r="G4348" s="533"/>
    </row>
    <row r="4349" spans="1:7">
      <c r="A4349" s="533"/>
      <c r="B4349" s="1787"/>
      <c r="C4349" s="1788"/>
      <c r="D4349" s="533"/>
      <c r="E4349" s="533"/>
      <c r="F4349" s="533"/>
      <c r="G4349" s="533"/>
    </row>
    <row r="4350" spans="1:7">
      <c r="A4350" s="533"/>
      <c r="B4350" s="1787"/>
      <c r="C4350" s="1788"/>
      <c r="D4350" s="533"/>
      <c r="E4350" s="533"/>
      <c r="F4350" s="533"/>
      <c r="G4350" s="533"/>
    </row>
    <row r="4351" spans="1:7">
      <c r="A4351" s="533"/>
      <c r="B4351" s="1787"/>
      <c r="C4351" s="1788"/>
      <c r="D4351" s="533"/>
      <c r="E4351" s="533"/>
      <c r="F4351" s="533"/>
      <c r="G4351" s="533"/>
    </row>
    <row r="4352" spans="1:7">
      <c r="A4352" s="533"/>
      <c r="B4352" s="1787"/>
      <c r="C4352" s="1788"/>
      <c r="D4352" s="533"/>
      <c r="E4352" s="533"/>
      <c r="F4352" s="533"/>
      <c r="G4352" s="533"/>
    </row>
    <row r="4353" spans="1:7">
      <c r="A4353" s="533"/>
      <c r="B4353" s="1787"/>
      <c r="C4353" s="1788"/>
      <c r="D4353" s="533"/>
      <c r="E4353" s="533"/>
      <c r="F4353" s="533"/>
      <c r="G4353" s="533"/>
    </row>
    <row r="4354" spans="1:7">
      <c r="A4354" s="533"/>
      <c r="B4354" s="1787"/>
      <c r="C4354" s="1788"/>
      <c r="D4354" s="533"/>
      <c r="E4354" s="533"/>
      <c r="F4354" s="533"/>
      <c r="G4354" s="533"/>
    </row>
    <row r="4355" spans="1:7">
      <c r="A4355" s="533"/>
      <c r="B4355" s="1787"/>
      <c r="C4355" s="1788"/>
      <c r="D4355" s="533"/>
      <c r="E4355" s="533"/>
      <c r="F4355" s="533"/>
      <c r="G4355" s="533"/>
    </row>
    <row r="4356" spans="1:7">
      <c r="A4356" s="533"/>
      <c r="B4356" s="1787"/>
      <c r="C4356" s="1788"/>
      <c r="D4356" s="533"/>
      <c r="E4356" s="533"/>
      <c r="F4356" s="533"/>
      <c r="G4356" s="533"/>
    </row>
    <row r="4357" spans="1:7">
      <c r="A4357" s="533"/>
      <c r="B4357" s="1787"/>
      <c r="C4357" s="1788"/>
      <c r="D4357" s="533"/>
      <c r="E4357" s="533"/>
      <c r="F4357" s="533"/>
      <c r="G4357" s="533"/>
    </row>
    <row r="4358" spans="1:7">
      <c r="A4358" s="533"/>
      <c r="B4358" s="1787"/>
      <c r="C4358" s="1788"/>
      <c r="D4358" s="533"/>
      <c r="E4358" s="533"/>
      <c r="F4358" s="533"/>
      <c r="G4358" s="533"/>
    </row>
    <row r="4359" spans="1:7">
      <c r="A4359" s="533"/>
      <c r="B4359" s="1787"/>
      <c r="C4359" s="1788"/>
      <c r="D4359" s="533"/>
      <c r="E4359" s="533"/>
      <c r="F4359" s="533"/>
      <c r="G4359" s="533"/>
    </row>
    <row r="4360" spans="1:7">
      <c r="A4360" s="533"/>
      <c r="B4360" s="1787"/>
      <c r="C4360" s="1788"/>
      <c r="D4360" s="533"/>
      <c r="E4360" s="533"/>
      <c r="F4360" s="533"/>
      <c r="G4360" s="533"/>
    </row>
    <row r="4361" spans="1:7">
      <c r="A4361" s="533"/>
      <c r="B4361" s="1787"/>
      <c r="C4361" s="1788"/>
      <c r="D4361" s="533"/>
      <c r="E4361" s="533"/>
      <c r="F4361" s="533"/>
      <c r="G4361" s="533"/>
    </row>
    <row r="4362" spans="1:7">
      <c r="A4362" s="533"/>
      <c r="B4362" s="1787"/>
      <c r="C4362" s="1788"/>
      <c r="D4362" s="533"/>
      <c r="E4362" s="533"/>
      <c r="F4362" s="533"/>
      <c r="G4362" s="533"/>
    </row>
    <row r="4363" spans="1:7">
      <c r="A4363" s="533"/>
      <c r="B4363" s="1787"/>
      <c r="C4363" s="1788"/>
      <c r="D4363" s="533"/>
      <c r="E4363" s="533"/>
      <c r="F4363" s="533"/>
      <c r="G4363" s="533"/>
    </row>
    <row r="4364" spans="1:7">
      <c r="A4364" s="533"/>
      <c r="B4364" s="1787"/>
      <c r="C4364" s="1788"/>
      <c r="D4364" s="533"/>
      <c r="E4364" s="533"/>
      <c r="F4364" s="533"/>
      <c r="G4364" s="533"/>
    </row>
    <row r="4365" spans="1:7">
      <c r="A4365" s="533"/>
      <c r="B4365" s="1787"/>
      <c r="C4365" s="1788"/>
      <c r="D4365" s="533"/>
      <c r="E4365" s="533"/>
      <c r="F4365" s="533"/>
      <c r="G4365" s="533"/>
    </row>
    <row r="4366" spans="1:7">
      <c r="A4366" s="533"/>
      <c r="B4366" s="1787"/>
      <c r="C4366" s="1788"/>
      <c r="D4366" s="533"/>
      <c r="E4366" s="533"/>
      <c r="F4366" s="533"/>
      <c r="G4366" s="533"/>
    </row>
    <row r="4367" spans="1:7">
      <c r="A4367" s="533"/>
      <c r="B4367" s="1787"/>
      <c r="C4367" s="1788"/>
      <c r="D4367" s="533"/>
      <c r="E4367" s="533"/>
      <c r="F4367" s="533"/>
      <c r="G4367" s="533"/>
    </row>
    <row r="4368" spans="1:7">
      <c r="A4368" s="533"/>
      <c r="B4368" s="1787"/>
      <c r="C4368" s="1788"/>
      <c r="D4368" s="533"/>
      <c r="E4368" s="533"/>
      <c r="F4368" s="533"/>
      <c r="G4368" s="533"/>
    </row>
    <row r="4369" spans="1:7">
      <c r="A4369" s="533"/>
      <c r="B4369" s="1787"/>
      <c r="C4369" s="1788"/>
      <c r="D4369" s="533"/>
      <c r="E4369" s="533"/>
      <c r="F4369" s="533"/>
      <c r="G4369" s="533"/>
    </row>
    <row r="4370" spans="1:7">
      <c r="A4370" s="533"/>
      <c r="B4370" s="1787"/>
      <c r="C4370" s="1788"/>
      <c r="D4370" s="533"/>
      <c r="E4370" s="533"/>
      <c r="F4370" s="533"/>
      <c r="G4370" s="533"/>
    </row>
    <row r="4371" spans="1:7">
      <c r="A4371" s="533"/>
      <c r="B4371" s="1787"/>
      <c r="C4371" s="1788"/>
      <c r="D4371" s="533"/>
      <c r="E4371" s="533"/>
      <c r="F4371" s="533"/>
      <c r="G4371" s="533"/>
    </row>
    <row r="4372" spans="1:7">
      <c r="A4372" s="533"/>
      <c r="B4372" s="1787"/>
      <c r="C4372" s="1788"/>
      <c r="D4372" s="533"/>
      <c r="E4372" s="533"/>
      <c r="F4372" s="533"/>
      <c r="G4372" s="533"/>
    </row>
    <row r="4373" spans="1:7">
      <c r="A4373" s="533"/>
      <c r="B4373" s="1787"/>
      <c r="C4373" s="1788"/>
      <c r="D4373" s="533"/>
      <c r="E4373" s="533"/>
      <c r="F4373" s="533"/>
      <c r="G4373" s="533"/>
    </row>
    <row r="4374" spans="1:7">
      <c r="A4374" s="533"/>
      <c r="B4374" s="1787"/>
      <c r="C4374" s="1788"/>
      <c r="D4374" s="533"/>
      <c r="E4374" s="533"/>
      <c r="F4374" s="533"/>
      <c r="G4374" s="533"/>
    </row>
    <row r="4375" spans="1:7">
      <c r="A4375" s="533"/>
      <c r="B4375" s="1787"/>
      <c r="C4375" s="1788"/>
      <c r="D4375" s="533"/>
      <c r="E4375" s="533"/>
      <c r="F4375" s="533"/>
      <c r="G4375" s="533"/>
    </row>
    <row r="4376" spans="1:7">
      <c r="A4376" s="533"/>
      <c r="B4376" s="1787"/>
      <c r="C4376" s="1788"/>
      <c r="D4376" s="533"/>
      <c r="E4376" s="533"/>
      <c r="F4376" s="533"/>
      <c r="G4376" s="533"/>
    </row>
    <row r="4377" spans="1:7">
      <c r="A4377" s="533"/>
      <c r="B4377" s="1787"/>
      <c r="C4377" s="1788"/>
      <c r="D4377" s="533"/>
      <c r="E4377" s="533"/>
      <c r="F4377" s="533"/>
      <c r="G4377" s="533"/>
    </row>
    <row r="4378" spans="1:7">
      <c r="A4378" s="533"/>
      <c r="B4378" s="1787"/>
      <c r="C4378" s="1788"/>
      <c r="D4378" s="533"/>
      <c r="E4378" s="533"/>
      <c r="F4378" s="533"/>
      <c r="G4378" s="533"/>
    </row>
    <row r="4379" spans="1:7">
      <c r="A4379" s="533"/>
      <c r="B4379" s="1787"/>
      <c r="C4379" s="1788"/>
      <c r="D4379" s="533"/>
      <c r="E4379" s="533"/>
      <c r="F4379" s="533"/>
      <c r="G4379" s="533"/>
    </row>
    <row r="4380" spans="1:7">
      <c r="A4380" s="533"/>
      <c r="B4380" s="1787"/>
      <c r="C4380" s="1788"/>
      <c r="D4380" s="533"/>
      <c r="E4380" s="533"/>
      <c r="F4380" s="533"/>
      <c r="G4380" s="533"/>
    </row>
    <row r="4381" spans="1:7">
      <c r="A4381" s="533"/>
      <c r="B4381" s="1787"/>
      <c r="C4381" s="1788"/>
      <c r="D4381" s="533"/>
      <c r="E4381" s="533"/>
      <c r="F4381" s="533"/>
      <c r="G4381" s="533"/>
    </row>
    <row r="4382" spans="1:7">
      <c r="A4382" s="533"/>
      <c r="B4382" s="1787"/>
      <c r="C4382" s="1788"/>
      <c r="D4382" s="533"/>
      <c r="E4382" s="533"/>
      <c r="F4382" s="533"/>
      <c r="G4382" s="533"/>
    </row>
    <row r="4383" spans="1:7">
      <c r="A4383" s="533"/>
      <c r="B4383" s="1787"/>
      <c r="C4383" s="1788"/>
      <c r="D4383" s="533"/>
      <c r="E4383" s="533"/>
      <c r="F4383" s="533"/>
      <c r="G4383" s="533"/>
    </row>
    <row r="4384" spans="1:7">
      <c r="A4384" s="533"/>
      <c r="B4384" s="1787"/>
      <c r="C4384" s="1788"/>
      <c r="D4384" s="533"/>
      <c r="E4384" s="533"/>
      <c r="F4384" s="533"/>
      <c r="G4384" s="533"/>
    </row>
    <row r="4385" spans="1:7">
      <c r="A4385" s="533"/>
      <c r="B4385" s="1787"/>
      <c r="C4385" s="1788"/>
      <c r="D4385" s="533"/>
      <c r="E4385" s="533"/>
      <c r="F4385" s="533"/>
      <c r="G4385" s="533"/>
    </row>
    <row r="4386" spans="1:7">
      <c r="A4386" s="533"/>
      <c r="B4386" s="1787"/>
      <c r="C4386" s="1788"/>
      <c r="D4386" s="533"/>
      <c r="E4386" s="533"/>
      <c r="F4386" s="533"/>
      <c r="G4386" s="533"/>
    </row>
    <row r="4387" spans="1:7">
      <c r="A4387" s="533"/>
      <c r="B4387" s="1787"/>
      <c r="C4387" s="1788"/>
      <c r="D4387" s="533"/>
      <c r="E4387" s="533"/>
      <c r="F4387" s="533"/>
      <c r="G4387" s="533"/>
    </row>
    <row r="4388" spans="1:7">
      <c r="A4388" s="533"/>
      <c r="B4388" s="1787"/>
      <c r="C4388" s="1788"/>
      <c r="D4388" s="533"/>
      <c r="E4388" s="533"/>
      <c r="F4388" s="533"/>
      <c r="G4388" s="533"/>
    </row>
    <row r="4389" spans="1:7">
      <c r="A4389" s="533"/>
      <c r="B4389" s="1787"/>
      <c r="C4389" s="1788"/>
      <c r="D4389" s="533"/>
      <c r="E4389" s="533"/>
      <c r="F4389" s="533"/>
      <c r="G4389" s="533"/>
    </row>
    <row r="4390" spans="1:7">
      <c r="A4390" s="533"/>
      <c r="B4390" s="1787"/>
      <c r="C4390" s="1788"/>
      <c r="D4390" s="533"/>
      <c r="E4390" s="533"/>
      <c r="F4390" s="533"/>
      <c r="G4390" s="533"/>
    </row>
    <row r="4391" spans="1:7">
      <c r="A4391" s="533"/>
      <c r="B4391" s="1787"/>
      <c r="C4391" s="1788"/>
      <c r="D4391" s="533"/>
      <c r="E4391" s="533"/>
      <c r="F4391" s="533"/>
      <c r="G4391" s="533"/>
    </row>
    <row r="4392" spans="1:7">
      <c r="A4392" s="533"/>
      <c r="B4392" s="1787"/>
      <c r="C4392" s="1788"/>
      <c r="D4392" s="533"/>
      <c r="E4392" s="533"/>
      <c r="F4392" s="533"/>
      <c r="G4392" s="533"/>
    </row>
    <row r="4393" spans="1:7">
      <c r="A4393" s="533"/>
      <c r="B4393" s="1787"/>
      <c r="C4393" s="1788"/>
      <c r="D4393" s="533"/>
      <c r="E4393" s="533"/>
      <c r="F4393" s="533"/>
      <c r="G4393" s="533"/>
    </row>
    <row r="4394" spans="1:7">
      <c r="A4394" s="533"/>
      <c r="B4394" s="1787"/>
      <c r="C4394" s="1788"/>
      <c r="D4394" s="533"/>
      <c r="E4394" s="533"/>
      <c r="F4394" s="533"/>
      <c r="G4394" s="533"/>
    </row>
    <row r="4395" spans="1:7">
      <c r="A4395" s="533"/>
      <c r="B4395" s="1787"/>
      <c r="C4395" s="1788"/>
      <c r="D4395" s="533"/>
      <c r="E4395" s="533"/>
      <c r="F4395" s="533"/>
      <c r="G4395" s="533"/>
    </row>
    <row r="4396" spans="1:7">
      <c r="A4396" s="533"/>
      <c r="B4396" s="1787"/>
      <c r="C4396" s="1788"/>
      <c r="D4396" s="533"/>
      <c r="E4396" s="533"/>
      <c r="F4396" s="533"/>
      <c r="G4396" s="533"/>
    </row>
    <row r="4397" spans="1:7">
      <c r="A4397" s="533"/>
      <c r="B4397" s="1787"/>
      <c r="C4397" s="1788"/>
      <c r="D4397" s="533"/>
      <c r="E4397" s="533"/>
      <c r="F4397" s="533"/>
      <c r="G4397" s="533"/>
    </row>
    <row r="4398" spans="1:7">
      <c r="A4398" s="533"/>
      <c r="B4398" s="1787"/>
      <c r="C4398" s="1788"/>
      <c r="D4398" s="533"/>
      <c r="E4398" s="533"/>
      <c r="F4398" s="533"/>
      <c r="G4398" s="533"/>
    </row>
    <row r="4399" spans="1:7">
      <c r="A4399" s="533"/>
      <c r="B4399" s="1787"/>
      <c r="C4399" s="1788"/>
      <c r="D4399" s="533"/>
      <c r="E4399" s="533"/>
      <c r="F4399" s="533"/>
      <c r="G4399" s="533"/>
    </row>
    <row r="4400" spans="1:7">
      <c r="A4400" s="533"/>
      <c r="B4400" s="1787"/>
      <c r="C4400" s="1788"/>
      <c r="D4400" s="533"/>
      <c r="E4400" s="533"/>
      <c r="F4400" s="533"/>
      <c r="G4400" s="533"/>
    </row>
    <row r="4401" spans="1:7">
      <c r="A4401" s="533"/>
      <c r="B4401" s="1787"/>
      <c r="C4401" s="1788"/>
      <c r="D4401" s="533"/>
      <c r="E4401" s="533"/>
      <c r="F4401" s="533"/>
      <c r="G4401" s="533"/>
    </row>
    <row r="4402" spans="1:7">
      <c r="A4402" s="533"/>
      <c r="B4402" s="1787"/>
      <c r="C4402" s="1788"/>
      <c r="D4402" s="533"/>
      <c r="E4402" s="533"/>
      <c r="F4402" s="533"/>
      <c r="G4402" s="533"/>
    </row>
    <row r="4403" spans="1:7">
      <c r="A4403" s="533"/>
      <c r="B4403" s="1787"/>
      <c r="C4403" s="1788"/>
      <c r="D4403" s="533"/>
      <c r="E4403" s="533"/>
      <c r="F4403" s="533"/>
      <c r="G4403" s="533"/>
    </row>
    <row r="4404" spans="1:7">
      <c r="A4404" s="533"/>
      <c r="B4404" s="1787"/>
      <c r="C4404" s="1788"/>
      <c r="D4404" s="533"/>
      <c r="E4404" s="533"/>
      <c r="F4404" s="533"/>
      <c r="G4404" s="533"/>
    </row>
    <row r="4405" spans="1:7">
      <c r="A4405" s="533"/>
      <c r="B4405" s="1787"/>
      <c r="C4405" s="1788"/>
      <c r="D4405" s="533"/>
      <c r="E4405" s="533"/>
      <c r="F4405" s="533"/>
      <c r="G4405" s="533"/>
    </row>
    <row r="4406" spans="1:7">
      <c r="A4406" s="533"/>
      <c r="B4406" s="1787"/>
      <c r="C4406" s="1788"/>
      <c r="D4406" s="533"/>
      <c r="E4406" s="533"/>
      <c r="F4406" s="533"/>
      <c r="G4406" s="533"/>
    </row>
    <row r="4407" spans="1:7">
      <c r="A4407" s="533"/>
      <c r="B4407" s="1787"/>
      <c r="C4407" s="1788"/>
      <c r="D4407" s="533"/>
      <c r="E4407" s="533"/>
      <c r="F4407" s="533"/>
      <c r="G4407" s="533"/>
    </row>
    <row r="4408" spans="1:7">
      <c r="A4408" s="533"/>
      <c r="B4408" s="1787"/>
      <c r="C4408" s="1788"/>
      <c r="D4408" s="533"/>
      <c r="E4408" s="533"/>
      <c r="F4408" s="533"/>
      <c r="G4408" s="533"/>
    </row>
    <row r="4409" spans="1:7">
      <c r="A4409" s="533"/>
      <c r="B4409" s="1787"/>
      <c r="C4409" s="1788"/>
      <c r="D4409" s="533"/>
      <c r="E4409" s="533"/>
      <c r="F4409" s="533"/>
      <c r="G4409" s="533"/>
    </row>
    <row r="4410" spans="1:7">
      <c r="A4410" s="533"/>
      <c r="B4410" s="1787"/>
      <c r="C4410" s="1788"/>
      <c r="D4410" s="533"/>
      <c r="E4410" s="533"/>
      <c r="F4410" s="533"/>
      <c r="G4410" s="533"/>
    </row>
    <row r="4411" spans="1:7">
      <c r="A4411" s="533"/>
      <c r="B4411" s="1787"/>
      <c r="C4411" s="1788"/>
      <c r="D4411" s="533"/>
      <c r="E4411" s="533"/>
      <c r="F4411" s="533"/>
      <c r="G4411" s="533"/>
    </row>
    <row r="4412" spans="1:7">
      <c r="A4412" s="533"/>
      <c r="B4412" s="1787"/>
      <c r="C4412" s="1788"/>
      <c r="D4412" s="533"/>
      <c r="E4412" s="533"/>
      <c r="F4412" s="533"/>
      <c r="G4412" s="533"/>
    </row>
    <row r="4413" spans="1:7">
      <c r="A4413" s="533"/>
      <c r="B4413" s="1787"/>
      <c r="C4413" s="1788"/>
      <c r="D4413" s="533"/>
      <c r="E4413" s="533"/>
      <c r="F4413" s="533"/>
      <c r="G4413" s="533"/>
    </row>
    <row r="4414" spans="1:7">
      <c r="A4414" s="533"/>
      <c r="B4414" s="1787"/>
      <c r="C4414" s="1788"/>
      <c r="D4414" s="533"/>
      <c r="E4414" s="533"/>
      <c r="F4414" s="533"/>
      <c r="G4414" s="533"/>
    </row>
    <row r="4415" spans="1:7">
      <c r="A4415" s="533"/>
      <c r="B4415" s="1787"/>
      <c r="C4415" s="1788"/>
      <c r="D4415" s="533"/>
      <c r="E4415" s="533"/>
      <c r="F4415" s="533"/>
      <c r="G4415" s="533"/>
    </row>
    <row r="4416" spans="1:7">
      <c r="A4416" s="533"/>
      <c r="B4416" s="1787"/>
      <c r="C4416" s="1788"/>
      <c r="D4416" s="533"/>
      <c r="E4416" s="533"/>
      <c r="F4416" s="533"/>
      <c r="G4416" s="533"/>
    </row>
    <row r="4417" spans="1:7">
      <c r="A4417" s="533"/>
      <c r="B4417" s="1787"/>
      <c r="C4417" s="1788"/>
      <c r="D4417" s="533"/>
      <c r="E4417" s="533"/>
      <c r="F4417" s="533"/>
      <c r="G4417" s="533"/>
    </row>
    <row r="4418" spans="1:7">
      <c r="A4418" s="533"/>
      <c r="B4418" s="1787"/>
      <c r="C4418" s="1788"/>
      <c r="D4418" s="533"/>
      <c r="E4418" s="533"/>
      <c r="F4418" s="533"/>
      <c r="G4418" s="533"/>
    </row>
    <row r="4419" spans="1:7">
      <c r="A4419" s="533"/>
      <c r="B4419" s="1787"/>
      <c r="C4419" s="1788"/>
      <c r="D4419" s="533"/>
      <c r="E4419" s="533"/>
      <c r="F4419" s="533"/>
      <c r="G4419" s="533"/>
    </row>
    <row r="4420" spans="1:7">
      <c r="A4420" s="533"/>
      <c r="B4420" s="1787"/>
      <c r="C4420" s="1788"/>
      <c r="D4420" s="533"/>
      <c r="E4420" s="533"/>
      <c r="F4420" s="533"/>
      <c r="G4420" s="533"/>
    </row>
    <row r="4421" spans="1:7">
      <c r="A4421" s="533"/>
      <c r="B4421" s="1787"/>
      <c r="C4421" s="1788"/>
      <c r="D4421" s="533"/>
      <c r="E4421" s="533"/>
      <c r="F4421" s="533"/>
      <c r="G4421" s="533"/>
    </row>
    <row r="4422" spans="1:7">
      <c r="A4422" s="533"/>
      <c r="B4422" s="1787"/>
      <c r="C4422" s="1788"/>
      <c r="D4422" s="533"/>
      <c r="E4422" s="533"/>
      <c r="F4422" s="533"/>
      <c r="G4422" s="533"/>
    </row>
    <row r="4423" spans="1:7">
      <c r="A4423" s="533"/>
      <c r="B4423" s="1787"/>
      <c r="C4423" s="1788"/>
      <c r="D4423" s="533"/>
      <c r="E4423" s="533"/>
      <c r="F4423" s="533"/>
      <c r="G4423" s="533"/>
    </row>
    <row r="4424" spans="1:7">
      <c r="A4424" s="533"/>
      <c r="B4424" s="1787"/>
      <c r="C4424" s="1788"/>
      <c r="D4424" s="533"/>
      <c r="E4424" s="533"/>
      <c r="F4424" s="533"/>
      <c r="G4424" s="533"/>
    </row>
    <row r="4425" spans="1:7">
      <c r="A4425" s="533"/>
      <c r="B4425" s="1787"/>
      <c r="C4425" s="1788"/>
      <c r="D4425" s="533"/>
      <c r="E4425" s="533"/>
      <c r="F4425" s="533"/>
      <c r="G4425" s="533"/>
    </row>
    <row r="4426" spans="1:7">
      <c r="A4426" s="533"/>
      <c r="B4426" s="1787"/>
      <c r="C4426" s="1788"/>
      <c r="D4426" s="533"/>
      <c r="E4426" s="533"/>
      <c r="F4426" s="533"/>
      <c r="G4426" s="533"/>
    </row>
    <row r="4427" spans="1:7">
      <c r="A4427" s="533"/>
      <c r="B4427" s="1787"/>
      <c r="C4427" s="1788"/>
      <c r="D4427" s="533"/>
      <c r="E4427" s="533"/>
      <c r="F4427" s="533"/>
      <c r="G4427" s="533"/>
    </row>
    <row r="4428" spans="1:7">
      <c r="A4428" s="533"/>
      <c r="B4428" s="1787"/>
      <c r="C4428" s="1788"/>
      <c r="D4428" s="533"/>
      <c r="E4428" s="533"/>
      <c r="F4428" s="533"/>
      <c r="G4428" s="533"/>
    </row>
    <row r="4429" spans="1:7">
      <c r="A4429" s="533"/>
      <c r="B4429" s="1787"/>
      <c r="C4429" s="1788"/>
      <c r="D4429" s="533"/>
      <c r="E4429" s="533"/>
      <c r="F4429" s="533"/>
      <c r="G4429" s="533"/>
    </row>
    <row r="4430" spans="1:7">
      <c r="A4430" s="533"/>
      <c r="B4430" s="1787"/>
      <c r="C4430" s="1788"/>
      <c r="D4430" s="533"/>
      <c r="E4430" s="533"/>
      <c r="F4430" s="533"/>
      <c r="G4430" s="533"/>
    </row>
    <row r="4431" spans="1:7">
      <c r="A4431" s="533"/>
      <c r="B4431" s="1787"/>
      <c r="C4431" s="1788"/>
      <c r="D4431" s="533"/>
      <c r="E4431" s="533"/>
      <c r="F4431" s="533"/>
      <c r="G4431" s="533"/>
    </row>
    <row r="4432" spans="1:7">
      <c r="A4432" s="533"/>
      <c r="B4432" s="1787"/>
      <c r="C4432" s="1788"/>
      <c r="D4432" s="533"/>
      <c r="E4432" s="533"/>
      <c r="F4432" s="533"/>
      <c r="G4432" s="533"/>
    </row>
    <row r="4433" spans="1:7">
      <c r="A4433" s="533"/>
      <c r="B4433" s="1787"/>
      <c r="C4433" s="1788"/>
      <c r="D4433" s="533"/>
      <c r="E4433" s="533"/>
      <c r="F4433" s="533"/>
      <c r="G4433" s="533"/>
    </row>
    <row r="4434" spans="1:7">
      <c r="A4434" s="533"/>
      <c r="B4434" s="1787"/>
      <c r="C4434" s="1788"/>
      <c r="D4434" s="533"/>
      <c r="E4434" s="533"/>
      <c r="F4434" s="533"/>
      <c r="G4434" s="533"/>
    </row>
    <row r="4435" spans="1:7">
      <c r="A4435" s="533"/>
      <c r="B4435" s="1787"/>
      <c r="C4435" s="1788"/>
      <c r="D4435" s="533"/>
      <c r="E4435" s="533"/>
      <c r="F4435" s="533"/>
      <c r="G4435" s="533"/>
    </row>
    <row r="4436" spans="1:7">
      <c r="A4436" s="533"/>
      <c r="B4436" s="1787"/>
      <c r="C4436" s="1788"/>
      <c r="D4436" s="533"/>
      <c r="E4436" s="533"/>
      <c r="F4436" s="533"/>
      <c r="G4436" s="533"/>
    </row>
    <row r="4437" spans="1:7">
      <c r="A4437" s="533"/>
      <c r="B4437" s="1787"/>
      <c r="C4437" s="1788"/>
      <c r="D4437" s="533"/>
      <c r="E4437" s="533"/>
      <c r="F4437" s="533"/>
      <c r="G4437" s="533"/>
    </row>
    <row r="4438" spans="1:7">
      <c r="A4438" s="533"/>
      <c r="B4438" s="1787"/>
      <c r="C4438" s="1788"/>
      <c r="D4438" s="533"/>
      <c r="E4438" s="533"/>
      <c r="F4438" s="533"/>
      <c r="G4438" s="533"/>
    </row>
    <row r="4439" spans="1:7">
      <c r="A4439" s="533"/>
      <c r="B4439" s="1787"/>
      <c r="C4439" s="1788"/>
      <c r="D4439" s="533"/>
      <c r="E4439" s="533"/>
      <c r="F4439" s="533"/>
      <c r="G4439" s="533"/>
    </row>
    <row r="4440" spans="1:7">
      <c r="A4440" s="533"/>
      <c r="B4440" s="1787"/>
      <c r="C4440" s="1788"/>
      <c r="D4440" s="533"/>
      <c r="E4440" s="533"/>
      <c r="F4440" s="533"/>
      <c r="G4440" s="533"/>
    </row>
    <row r="4441" spans="1:7">
      <c r="A4441" s="533"/>
      <c r="B4441" s="1787"/>
      <c r="C4441" s="1788"/>
      <c r="D4441" s="533"/>
      <c r="E4441" s="533"/>
      <c r="F4441" s="533"/>
      <c r="G4441" s="533"/>
    </row>
    <row r="4442" spans="1:7">
      <c r="A4442" s="533"/>
      <c r="B4442" s="1787"/>
      <c r="C4442" s="1788"/>
      <c r="D4442" s="533"/>
      <c r="E4442" s="533"/>
      <c r="F4442" s="533"/>
      <c r="G4442" s="533"/>
    </row>
    <row r="4443" spans="1:7">
      <c r="A4443" s="533"/>
      <c r="B4443" s="1787"/>
      <c r="C4443" s="1788"/>
      <c r="D4443" s="533"/>
      <c r="E4443" s="533"/>
      <c r="F4443" s="533"/>
      <c r="G4443" s="533"/>
    </row>
    <row r="4444" spans="1:7">
      <c r="A4444" s="533"/>
      <c r="B4444" s="1787"/>
      <c r="C4444" s="1788"/>
      <c r="D4444" s="533"/>
      <c r="E4444" s="533"/>
      <c r="F4444" s="533"/>
      <c r="G4444" s="533"/>
    </row>
    <row r="4445" spans="1:7">
      <c r="A4445" s="533"/>
      <c r="B4445" s="1787"/>
      <c r="C4445" s="1788"/>
      <c r="D4445" s="533"/>
      <c r="E4445" s="533"/>
      <c r="F4445" s="533"/>
      <c r="G4445" s="533"/>
    </row>
    <row r="4446" spans="1:7">
      <c r="A4446" s="533"/>
      <c r="B4446" s="1787"/>
      <c r="C4446" s="1788"/>
      <c r="D4446" s="533"/>
      <c r="E4446" s="533"/>
      <c r="F4446" s="533"/>
      <c r="G4446" s="533"/>
    </row>
    <row r="4447" spans="1:7">
      <c r="A4447" s="533"/>
      <c r="B4447" s="1787"/>
      <c r="C4447" s="1788"/>
      <c r="D4447" s="533"/>
      <c r="E4447" s="533"/>
      <c r="F4447" s="533"/>
      <c r="G4447" s="533"/>
    </row>
    <row r="4448" spans="1:7">
      <c r="A4448" s="533"/>
      <c r="B4448" s="1787"/>
      <c r="C4448" s="1788"/>
      <c r="D4448" s="533"/>
      <c r="E4448" s="533"/>
      <c r="F4448" s="533"/>
      <c r="G4448" s="533"/>
    </row>
    <row r="4449" spans="1:7">
      <c r="A4449" s="533"/>
      <c r="B4449" s="1787"/>
      <c r="C4449" s="1788"/>
      <c r="D4449" s="533"/>
      <c r="E4449" s="533"/>
      <c r="F4449" s="533"/>
      <c r="G4449" s="533"/>
    </row>
    <row r="4450" spans="1:7">
      <c r="A4450" s="533"/>
      <c r="B4450" s="1787"/>
      <c r="C4450" s="1788"/>
      <c r="D4450" s="533"/>
      <c r="E4450" s="533"/>
      <c r="F4450" s="533"/>
      <c r="G4450" s="533"/>
    </row>
    <row r="4451" spans="1:7">
      <c r="A4451" s="533"/>
      <c r="B4451" s="1787"/>
      <c r="C4451" s="1788"/>
      <c r="D4451" s="533"/>
      <c r="E4451" s="533"/>
      <c r="F4451" s="533"/>
      <c r="G4451" s="533"/>
    </row>
    <row r="4452" spans="1:7">
      <c r="A4452" s="533"/>
      <c r="B4452" s="1787"/>
      <c r="C4452" s="1788"/>
      <c r="D4452" s="533"/>
      <c r="E4452" s="533"/>
      <c r="F4452" s="533"/>
      <c r="G4452" s="533"/>
    </row>
    <row r="4453" spans="1:7">
      <c r="A4453" s="533"/>
      <c r="B4453" s="1787"/>
      <c r="C4453" s="1788"/>
      <c r="D4453" s="533"/>
      <c r="E4453" s="533"/>
      <c r="F4453" s="533"/>
      <c r="G4453" s="533"/>
    </row>
    <row r="4454" spans="1:7">
      <c r="A4454" s="533"/>
      <c r="B4454" s="1787"/>
      <c r="C4454" s="1788"/>
      <c r="D4454" s="533"/>
      <c r="E4454" s="533"/>
      <c r="F4454" s="533"/>
      <c r="G4454" s="533"/>
    </row>
    <row r="4455" spans="1:7">
      <c r="A4455" s="533"/>
      <c r="B4455" s="1787"/>
      <c r="C4455" s="1788"/>
      <c r="D4455" s="533"/>
      <c r="E4455" s="533"/>
      <c r="F4455" s="533"/>
      <c r="G4455" s="533"/>
    </row>
    <row r="4456" spans="1:7">
      <c r="A4456" s="533"/>
      <c r="B4456" s="1787"/>
      <c r="C4456" s="1788"/>
      <c r="D4456" s="533"/>
      <c r="E4456" s="533"/>
      <c r="F4456" s="533"/>
      <c r="G4456" s="533"/>
    </row>
    <row r="4457" spans="1:7">
      <c r="A4457" s="533"/>
      <c r="B4457" s="1787"/>
      <c r="C4457" s="1788"/>
      <c r="D4457" s="533"/>
      <c r="E4457" s="533"/>
      <c r="F4457" s="533"/>
      <c r="G4457" s="533"/>
    </row>
    <row r="4458" spans="1:7">
      <c r="A4458" s="533"/>
      <c r="B4458" s="1787"/>
      <c r="C4458" s="1788"/>
      <c r="D4458" s="533"/>
      <c r="E4458" s="533"/>
      <c r="F4458" s="533"/>
      <c r="G4458" s="533"/>
    </row>
    <row r="4459" spans="1:7">
      <c r="A4459" s="533"/>
      <c r="B4459" s="1787"/>
      <c r="C4459" s="1788"/>
      <c r="D4459" s="533"/>
      <c r="E4459" s="533"/>
      <c r="F4459" s="533"/>
      <c r="G4459" s="533"/>
    </row>
    <row r="4460" spans="1:7">
      <c r="A4460" s="533"/>
      <c r="B4460" s="1787"/>
      <c r="C4460" s="1788"/>
      <c r="D4460" s="533"/>
      <c r="E4460" s="533"/>
      <c r="F4460" s="533"/>
      <c r="G4460" s="533"/>
    </row>
    <row r="4461" spans="1:7">
      <c r="A4461" s="533"/>
      <c r="B4461" s="1787"/>
      <c r="C4461" s="1788"/>
      <c r="D4461" s="533"/>
      <c r="E4461" s="533"/>
      <c r="F4461" s="533"/>
      <c r="G4461" s="533"/>
    </row>
    <row r="4462" spans="1:7">
      <c r="A4462" s="533"/>
      <c r="B4462" s="1787"/>
      <c r="C4462" s="1788"/>
      <c r="D4462" s="533"/>
      <c r="E4462" s="533"/>
      <c r="F4462" s="533"/>
      <c r="G4462" s="533"/>
    </row>
    <row r="4463" spans="1:7">
      <c r="A4463" s="533"/>
      <c r="B4463" s="1787"/>
      <c r="C4463" s="1788"/>
      <c r="D4463" s="533"/>
      <c r="E4463" s="533"/>
      <c r="F4463" s="533"/>
      <c r="G4463" s="533"/>
    </row>
    <row r="4464" spans="1:7">
      <c r="A4464" s="533"/>
      <c r="B4464" s="1787"/>
      <c r="C4464" s="1788"/>
      <c r="D4464" s="533"/>
      <c r="E4464" s="533"/>
      <c r="F4464" s="533"/>
      <c r="G4464" s="533"/>
    </row>
    <row r="4465" spans="1:7">
      <c r="A4465" s="533"/>
      <c r="B4465" s="1787"/>
      <c r="C4465" s="1788"/>
      <c r="D4465" s="533"/>
      <c r="E4465" s="533"/>
      <c r="F4465" s="533"/>
      <c r="G4465" s="533"/>
    </row>
    <row r="4466" spans="1:7">
      <c r="A4466" s="533"/>
      <c r="B4466" s="1787"/>
      <c r="C4466" s="1788"/>
      <c r="D4466" s="533"/>
      <c r="E4466" s="533"/>
      <c r="F4466" s="533"/>
      <c r="G4466" s="533"/>
    </row>
    <row r="4467" spans="1:7">
      <c r="A4467" s="533"/>
      <c r="B4467" s="1787"/>
      <c r="C4467" s="1788"/>
      <c r="D4467" s="533"/>
      <c r="E4467" s="533"/>
      <c r="F4467" s="533"/>
      <c r="G4467" s="533"/>
    </row>
    <row r="4468" spans="1:7">
      <c r="A4468" s="533"/>
      <c r="B4468" s="1787"/>
      <c r="C4468" s="1788"/>
      <c r="D4468" s="533"/>
      <c r="E4468" s="533"/>
      <c r="F4468" s="533"/>
      <c r="G4468" s="533"/>
    </row>
    <row r="4469" spans="1:7">
      <c r="A4469" s="533"/>
      <c r="B4469" s="1787"/>
      <c r="C4469" s="1788"/>
      <c r="D4469" s="533"/>
      <c r="E4469" s="533"/>
      <c r="F4469" s="533"/>
      <c r="G4469" s="533"/>
    </row>
    <row r="4470" spans="1:7">
      <c r="A4470" s="533"/>
      <c r="B4470" s="1787"/>
      <c r="C4470" s="1788"/>
      <c r="D4470" s="533"/>
      <c r="E4470" s="533"/>
      <c r="F4470" s="533"/>
      <c r="G4470" s="533"/>
    </row>
    <row r="4471" spans="1:7">
      <c r="A4471" s="533"/>
      <c r="B4471" s="1787"/>
      <c r="C4471" s="1788"/>
      <c r="D4471" s="533"/>
      <c r="E4471" s="533"/>
      <c r="F4471" s="533"/>
      <c r="G4471" s="533"/>
    </row>
    <row r="4472" spans="1:7">
      <c r="A4472" s="533"/>
      <c r="B4472" s="1787"/>
      <c r="C4472" s="1788"/>
      <c r="D4472" s="533"/>
      <c r="E4472" s="533"/>
      <c r="F4472" s="533"/>
      <c r="G4472" s="533"/>
    </row>
    <row r="4473" spans="1:7">
      <c r="A4473" s="533"/>
      <c r="B4473" s="1787"/>
      <c r="C4473" s="1788"/>
      <c r="D4473" s="533"/>
      <c r="E4473" s="533"/>
      <c r="F4473" s="533"/>
      <c r="G4473" s="533"/>
    </row>
    <row r="4474" spans="1:7">
      <c r="A4474" s="533"/>
      <c r="B4474" s="1787"/>
      <c r="C4474" s="1788"/>
      <c r="D4474" s="533"/>
      <c r="E4474" s="533"/>
      <c r="F4474" s="533"/>
      <c r="G4474" s="533"/>
    </row>
    <row r="4475" spans="1:7">
      <c r="A4475" s="533"/>
      <c r="B4475" s="1787"/>
      <c r="C4475" s="1788"/>
      <c r="D4475" s="533"/>
      <c r="E4475" s="533"/>
      <c r="F4475" s="533"/>
      <c r="G4475" s="533"/>
    </row>
    <row r="4476" spans="1:7">
      <c r="A4476" s="533"/>
      <c r="B4476" s="1787"/>
      <c r="C4476" s="1788"/>
      <c r="D4476" s="533"/>
      <c r="E4476" s="533"/>
      <c r="F4476" s="533"/>
      <c r="G4476" s="533"/>
    </row>
    <row r="4477" spans="1:7">
      <c r="A4477" s="533"/>
      <c r="B4477" s="1787"/>
      <c r="C4477" s="1788"/>
      <c r="D4477" s="533"/>
      <c r="E4477" s="533"/>
      <c r="F4477" s="533"/>
      <c r="G4477" s="533"/>
    </row>
    <row r="4478" spans="1:7">
      <c r="A4478" s="533"/>
      <c r="B4478" s="1787"/>
      <c r="C4478" s="1788"/>
      <c r="D4478" s="533"/>
      <c r="E4478" s="533"/>
      <c r="F4478" s="533"/>
      <c r="G4478" s="533"/>
    </row>
    <row r="4479" spans="1:7">
      <c r="A4479" s="533"/>
      <c r="B4479" s="1787"/>
      <c r="C4479" s="1788"/>
      <c r="D4479" s="533"/>
      <c r="E4479" s="533"/>
      <c r="F4479" s="533"/>
      <c r="G4479" s="533"/>
    </row>
    <row r="4480" spans="1:7">
      <c r="A4480" s="533"/>
      <c r="B4480" s="1787"/>
      <c r="C4480" s="1788"/>
      <c r="D4480" s="533"/>
      <c r="E4480" s="533"/>
      <c r="F4480" s="533"/>
      <c r="G4480" s="533"/>
    </row>
    <row r="4481" spans="1:7">
      <c r="A4481" s="533"/>
      <c r="B4481" s="1787"/>
      <c r="C4481" s="1788"/>
      <c r="D4481" s="533"/>
      <c r="E4481" s="533"/>
      <c r="F4481" s="533"/>
      <c r="G4481" s="533"/>
    </row>
    <row r="4482" spans="1:7">
      <c r="A4482" s="533"/>
      <c r="B4482" s="1787"/>
      <c r="C4482" s="1788"/>
      <c r="D4482" s="533"/>
      <c r="E4482" s="533"/>
      <c r="F4482" s="533"/>
      <c r="G4482" s="533"/>
    </row>
    <row r="4483" spans="1:7">
      <c r="A4483" s="533"/>
      <c r="B4483" s="1787"/>
      <c r="C4483" s="1788"/>
      <c r="D4483" s="533"/>
      <c r="E4483" s="533"/>
      <c r="F4483" s="533"/>
      <c r="G4483" s="533"/>
    </row>
    <row r="4484" spans="1:7">
      <c r="A4484" s="533"/>
      <c r="B4484" s="1787"/>
      <c r="C4484" s="1788"/>
      <c r="D4484" s="533"/>
      <c r="E4484" s="533"/>
      <c r="F4484" s="533"/>
      <c r="G4484" s="533"/>
    </row>
    <row r="4485" spans="1:7">
      <c r="A4485" s="533"/>
      <c r="B4485" s="1787"/>
      <c r="C4485" s="1788"/>
      <c r="D4485" s="533"/>
      <c r="E4485" s="533"/>
      <c r="F4485" s="533"/>
      <c r="G4485" s="533"/>
    </row>
    <row r="4486" spans="1:7">
      <c r="A4486" s="533"/>
      <c r="B4486" s="1787"/>
      <c r="C4486" s="1788"/>
      <c r="D4486" s="533"/>
      <c r="E4486" s="533"/>
      <c r="F4486" s="533"/>
      <c r="G4486" s="533"/>
    </row>
    <row r="4487" spans="1:7">
      <c r="A4487" s="533"/>
      <c r="B4487" s="1787"/>
      <c r="C4487" s="1788"/>
      <c r="D4487" s="533"/>
      <c r="E4487" s="533"/>
      <c r="F4487" s="533"/>
      <c r="G4487" s="533"/>
    </row>
    <row r="4488" spans="1:7">
      <c r="A4488" s="533"/>
      <c r="B4488" s="1787"/>
      <c r="C4488" s="1788"/>
      <c r="D4488" s="533"/>
      <c r="E4488" s="533"/>
      <c r="F4488" s="533"/>
      <c r="G4488" s="533"/>
    </row>
    <row r="4489" spans="1:7">
      <c r="A4489" s="533"/>
      <c r="B4489" s="1787"/>
      <c r="C4489" s="1788"/>
      <c r="D4489" s="533"/>
      <c r="E4489" s="533"/>
      <c r="F4489" s="533"/>
      <c r="G4489" s="533"/>
    </row>
    <row r="4490" spans="1:7">
      <c r="A4490" s="533"/>
      <c r="B4490" s="1787"/>
      <c r="C4490" s="1788"/>
      <c r="D4490" s="533"/>
      <c r="E4490" s="533"/>
      <c r="F4490" s="533"/>
      <c r="G4490" s="533"/>
    </row>
    <row r="4491" spans="1:7">
      <c r="A4491" s="533"/>
      <c r="B4491" s="1787"/>
      <c r="C4491" s="1788"/>
      <c r="D4491" s="533"/>
      <c r="E4491" s="533"/>
      <c r="F4491" s="533"/>
      <c r="G4491" s="533"/>
    </row>
    <row r="4492" spans="1:7">
      <c r="A4492" s="533"/>
      <c r="B4492" s="1787"/>
      <c r="C4492" s="1788"/>
      <c r="D4492" s="533"/>
      <c r="E4492" s="533"/>
      <c r="F4492" s="533"/>
      <c r="G4492" s="533"/>
    </row>
    <row r="4493" spans="1:7">
      <c r="A4493" s="533"/>
      <c r="B4493" s="1787"/>
      <c r="C4493" s="1788"/>
      <c r="D4493" s="533"/>
      <c r="E4493" s="533"/>
      <c r="F4493" s="533"/>
      <c r="G4493" s="533"/>
    </row>
    <row r="4494" spans="1:7">
      <c r="A4494" s="533"/>
      <c r="B4494" s="1787"/>
      <c r="C4494" s="1788"/>
      <c r="D4494" s="533"/>
      <c r="E4494" s="533"/>
      <c r="F4494" s="533"/>
      <c r="G4494" s="533"/>
    </row>
    <row r="4495" spans="1:7">
      <c r="A4495" s="533"/>
      <c r="B4495" s="1787"/>
      <c r="C4495" s="1788"/>
      <c r="D4495" s="533"/>
      <c r="E4495" s="533"/>
      <c r="F4495" s="533"/>
      <c r="G4495" s="533"/>
    </row>
    <row r="4496" spans="1:7">
      <c r="A4496" s="533"/>
      <c r="B4496" s="1787"/>
      <c r="C4496" s="1788"/>
      <c r="D4496" s="533"/>
      <c r="E4496" s="533"/>
      <c r="F4496" s="533"/>
      <c r="G4496" s="533"/>
    </row>
    <row r="4497" spans="1:7">
      <c r="A4497" s="533"/>
      <c r="B4497" s="1787"/>
      <c r="C4497" s="1788"/>
      <c r="D4497" s="533"/>
      <c r="E4497" s="533"/>
      <c r="F4497" s="533"/>
      <c r="G4497" s="533"/>
    </row>
    <row r="4498" spans="1:7">
      <c r="A4498" s="533"/>
      <c r="B4498" s="1787"/>
      <c r="C4498" s="1788"/>
      <c r="D4498" s="533"/>
      <c r="E4498" s="533"/>
      <c r="F4498" s="533"/>
      <c r="G4498" s="533"/>
    </row>
    <row r="4499" spans="1:7">
      <c r="A4499" s="533"/>
      <c r="B4499" s="1787"/>
      <c r="C4499" s="1788"/>
      <c r="D4499" s="533"/>
      <c r="E4499" s="533"/>
      <c r="F4499" s="533"/>
      <c r="G4499" s="533"/>
    </row>
    <row r="4500" spans="1:7">
      <c r="A4500" s="533"/>
      <c r="B4500" s="1787"/>
      <c r="C4500" s="1788"/>
      <c r="D4500" s="533"/>
      <c r="E4500" s="533"/>
      <c r="F4500" s="533"/>
      <c r="G4500" s="533"/>
    </row>
    <row r="4501" spans="1:7">
      <c r="A4501" s="533"/>
      <c r="B4501" s="1787"/>
      <c r="C4501" s="1788"/>
      <c r="D4501" s="533"/>
      <c r="E4501" s="533"/>
      <c r="F4501" s="533"/>
      <c r="G4501" s="533"/>
    </row>
    <row r="4502" spans="1:7">
      <c r="A4502" s="533"/>
      <c r="B4502" s="1787"/>
      <c r="C4502" s="1788"/>
      <c r="D4502" s="533"/>
      <c r="E4502" s="533"/>
      <c r="F4502" s="533"/>
      <c r="G4502" s="533"/>
    </row>
    <row r="4503" spans="1:7">
      <c r="A4503" s="533"/>
      <c r="B4503" s="1787"/>
      <c r="C4503" s="1788"/>
      <c r="D4503" s="533"/>
      <c r="E4503" s="533"/>
      <c r="F4503" s="533"/>
      <c r="G4503" s="533"/>
    </row>
    <row r="4504" spans="1:7">
      <c r="A4504" s="533"/>
      <c r="B4504" s="1787"/>
      <c r="C4504" s="1788"/>
      <c r="D4504" s="533"/>
      <c r="E4504" s="533"/>
      <c r="F4504" s="533"/>
      <c r="G4504" s="533"/>
    </row>
    <row r="4505" spans="1:7">
      <c r="A4505" s="533"/>
      <c r="B4505" s="1787"/>
      <c r="C4505" s="1788"/>
      <c r="D4505" s="533"/>
      <c r="E4505" s="533"/>
      <c r="F4505" s="533"/>
      <c r="G4505" s="533"/>
    </row>
    <row r="4506" spans="1:7">
      <c r="A4506" s="533"/>
      <c r="B4506" s="1787"/>
      <c r="C4506" s="1788"/>
      <c r="D4506" s="533"/>
      <c r="E4506" s="533"/>
      <c r="F4506" s="533"/>
      <c r="G4506" s="533"/>
    </row>
    <row r="4507" spans="1:7">
      <c r="A4507" s="533"/>
      <c r="B4507" s="1787"/>
      <c r="C4507" s="1788"/>
      <c r="D4507" s="533"/>
      <c r="E4507" s="533"/>
      <c r="F4507" s="533"/>
      <c r="G4507" s="533"/>
    </row>
    <row r="4508" spans="1:7">
      <c r="A4508" s="533"/>
      <c r="B4508" s="1787"/>
      <c r="C4508" s="1788"/>
      <c r="D4508" s="533"/>
      <c r="E4508" s="533"/>
      <c r="F4508" s="533"/>
      <c r="G4508" s="533"/>
    </row>
    <row r="4509" spans="1:7">
      <c r="A4509" s="533"/>
      <c r="B4509" s="1787"/>
      <c r="C4509" s="1788"/>
      <c r="D4509" s="533"/>
      <c r="E4509" s="533"/>
      <c r="F4509" s="533"/>
      <c r="G4509" s="533"/>
    </row>
    <row r="4510" spans="1:7">
      <c r="A4510" s="533"/>
      <c r="B4510" s="1787"/>
      <c r="C4510" s="1788"/>
      <c r="D4510" s="533"/>
      <c r="E4510" s="533"/>
      <c r="F4510" s="533"/>
      <c r="G4510" s="533"/>
    </row>
    <row r="4511" spans="1:7">
      <c r="A4511" s="533"/>
      <c r="B4511" s="1787"/>
      <c r="C4511" s="1788"/>
      <c r="D4511" s="533"/>
      <c r="E4511" s="533"/>
      <c r="F4511" s="533"/>
      <c r="G4511" s="533"/>
    </row>
    <row r="4512" spans="1:7">
      <c r="A4512" s="533"/>
      <c r="B4512" s="1787"/>
      <c r="C4512" s="1788"/>
      <c r="D4512" s="533"/>
      <c r="E4512" s="533"/>
      <c r="F4512" s="533"/>
      <c r="G4512" s="533"/>
    </row>
    <row r="4513" spans="1:7">
      <c r="A4513" s="533"/>
      <c r="B4513" s="1787"/>
      <c r="C4513" s="1788"/>
      <c r="D4513" s="533"/>
      <c r="E4513" s="533"/>
      <c r="F4513" s="533"/>
      <c r="G4513" s="533"/>
    </row>
    <row r="4514" spans="1:7">
      <c r="A4514" s="533"/>
      <c r="B4514" s="1787"/>
      <c r="C4514" s="1788"/>
      <c r="D4514" s="533"/>
      <c r="E4514" s="533"/>
      <c r="F4514" s="533"/>
      <c r="G4514" s="533"/>
    </row>
    <row r="4515" spans="1:7">
      <c r="A4515" s="533"/>
      <c r="B4515" s="1787"/>
      <c r="C4515" s="1788"/>
      <c r="D4515" s="533"/>
      <c r="E4515" s="533"/>
      <c r="F4515" s="533"/>
      <c r="G4515" s="533"/>
    </row>
    <row r="4516" spans="1:7">
      <c r="A4516" s="533"/>
      <c r="B4516" s="1787"/>
      <c r="C4516" s="1788"/>
      <c r="D4516" s="533"/>
      <c r="E4516" s="533"/>
      <c r="F4516" s="533"/>
      <c r="G4516" s="533"/>
    </row>
    <row r="4517" spans="1:7">
      <c r="A4517" s="533"/>
      <c r="B4517" s="1787"/>
      <c r="C4517" s="1788"/>
      <c r="D4517" s="533"/>
      <c r="E4517" s="533"/>
      <c r="F4517" s="533"/>
      <c r="G4517" s="533"/>
    </row>
    <row r="4518" spans="1:7">
      <c r="A4518" s="533"/>
      <c r="B4518" s="1787"/>
      <c r="C4518" s="1788"/>
      <c r="D4518" s="533"/>
      <c r="E4518" s="533"/>
      <c r="F4518" s="533"/>
      <c r="G4518" s="533"/>
    </row>
    <row r="4519" spans="1:7">
      <c r="A4519" s="533"/>
      <c r="B4519" s="1787"/>
      <c r="C4519" s="1788"/>
      <c r="D4519" s="533"/>
      <c r="E4519" s="533"/>
      <c r="F4519" s="533"/>
      <c r="G4519" s="533"/>
    </row>
    <row r="4520" spans="1:7">
      <c r="A4520" s="533"/>
      <c r="B4520" s="1787"/>
      <c r="C4520" s="1788"/>
      <c r="D4520" s="533"/>
      <c r="E4520" s="533"/>
      <c r="F4520" s="533"/>
      <c r="G4520" s="533"/>
    </row>
    <row r="4521" spans="1:7">
      <c r="A4521" s="533"/>
      <c r="B4521" s="1787"/>
      <c r="C4521" s="1788"/>
      <c r="D4521" s="533"/>
      <c r="E4521" s="533"/>
      <c r="F4521" s="533"/>
      <c r="G4521" s="533"/>
    </row>
    <row r="4522" spans="1:7">
      <c r="A4522" s="533"/>
      <c r="B4522" s="1787"/>
      <c r="C4522" s="1788"/>
      <c r="D4522" s="533"/>
      <c r="E4522" s="533"/>
      <c r="F4522" s="533"/>
      <c r="G4522" s="533"/>
    </row>
    <row r="4523" spans="1:7">
      <c r="A4523" s="533"/>
      <c r="B4523" s="1787"/>
      <c r="C4523" s="1788"/>
      <c r="D4523" s="533"/>
      <c r="E4523" s="533"/>
      <c r="F4523" s="533"/>
      <c r="G4523" s="533"/>
    </row>
    <row r="4524" spans="1:7">
      <c r="A4524" s="533"/>
      <c r="B4524" s="1787"/>
      <c r="C4524" s="1788"/>
      <c r="D4524" s="533"/>
      <c r="E4524" s="533"/>
      <c r="F4524" s="533"/>
      <c r="G4524" s="533"/>
    </row>
    <row r="4525" spans="1:7">
      <c r="A4525" s="533"/>
      <c r="B4525" s="1787"/>
      <c r="C4525" s="1788"/>
      <c r="D4525" s="533"/>
      <c r="E4525" s="533"/>
      <c r="F4525" s="533"/>
      <c r="G4525" s="533"/>
    </row>
    <row r="4526" spans="1:7">
      <c r="A4526" s="533"/>
      <c r="B4526" s="1787"/>
      <c r="C4526" s="1788"/>
      <c r="D4526" s="533"/>
      <c r="E4526" s="533"/>
      <c r="F4526" s="533"/>
      <c r="G4526" s="533"/>
    </row>
    <row r="4527" spans="1:7">
      <c r="A4527" s="533"/>
      <c r="B4527" s="1787"/>
      <c r="C4527" s="1788"/>
      <c r="D4527" s="533"/>
      <c r="E4527" s="533"/>
      <c r="F4527" s="533"/>
      <c r="G4527" s="533"/>
    </row>
    <row r="4528" spans="1:7">
      <c r="A4528" s="533"/>
      <c r="B4528" s="1787"/>
      <c r="C4528" s="1788"/>
      <c r="D4528" s="533"/>
      <c r="E4528" s="533"/>
      <c r="F4528" s="533"/>
      <c r="G4528" s="533"/>
    </row>
    <row r="4529" spans="1:7">
      <c r="A4529" s="533"/>
      <c r="B4529" s="1787"/>
      <c r="C4529" s="1788"/>
      <c r="D4529" s="533"/>
      <c r="E4529" s="533"/>
      <c r="F4529" s="533"/>
      <c r="G4529" s="533"/>
    </row>
    <row r="4530" spans="1:7">
      <c r="A4530" s="533"/>
      <c r="B4530" s="1787"/>
      <c r="C4530" s="1788"/>
      <c r="D4530" s="533"/>
      <c r="E4530" s="533"/>
      <c r="F4530" s="533"/>
      <c r="G4530" s="533"/>
    </row>
    <row r="4531" spans="1:7">
      <c r="A4531" s="533"/>
      <c r="B4531" s="1787"/>
      <c r="C4531" s="1788"/>
      <c r="D4531" s="533"/>
      <c r="E4531" s="533"/>
      <c r="F4531" s="533"/>
      <c r="G4531" s="533"/>
    </row>
    <row r="4532" spans="1:7">
      <c r="A4532" s="533"/>
      <c r="B4532" s="1787"/>
      <c r="C4532" s="1788"/>
      <c r="D4532" s="533"/>
      <c r="E4532" s="533"/>
      <c r="F4532" s="533"/>
      <c r="G4532" s="533"/>
    </row>
    <row r="4533" spans="1:7">
      <c r="A4533" s="533"/>
      <c r="B4533" s="1787"/>
      <c r="C4533" s="1788"/>
      <c r="D4533" s="533"/>
      <c r="E4533" s="533"/>
      <c r="F4533" s="533"/>
      <c r="G4533" s="533"/>
    </row>
    <row r="4534" spans="1:7">
      <c r="A4534" s="533"/>
      <c r="B4534" s="1787"/>
      <c r="C4534" s="1788"/>
      <c r="D4534" s="533"/>
      <c r="E4534" s="533"/>
      <c r="F4534" s="533"/>
      <c r="G4534" s="533"/>
    </row>
    <row r="4535" spans="1:7">
      <c r="A4535" s="533"/>
      <c r="B4535" s="1787"/>
      <c r="C4535" s="1788"/>
      <c r="D4535" s="533"/>
      <c r="E4535" s="533"/>
      <c r="F4535" s="533"/>
      <c r="G4535" s="533"/>
    </row>
    <row r="4536" spans="1:7">
      <c r="A4536" s="533"/>
      <c r="B4536" s="1787"/>
      <c r="C4536" s="1788"/>
      <c r="D4536" s="533"/>
      <c r="E4536" s="533"/>
      <c r="F4536" s="533"/>
      <c r="G4536" s="533"/>
    </row>
    <row r="4537" spans="1:7">
      <c r="A4537" s="533"/>
      <c r="B4537" s="1787"/>
      <c r="C4537" s="1788"/>
      <c r="D4537" s="533"/>
      <c r="E4537" s="533"/>
      <c r="F4537" s="533"/>
      <c r="G4537" s="533"/>
    </row>
    <row r="4538" spans="1:7">
      <c r="A4538" s="533"/>
      <c r="B4538" s="1787"/>
      <c r="C4538" s="1788"/>
      <c r="D4538" s="533"/>
      <c r="E4538" s="533"/>
      <c r="F4538" s="533"/>
      <c r="G4538" s="533"/>
    </row>
    <row r="4539" spans="1:7">
      <c r="A4539" s="533"/>
      <c r="B4539" s="1787"/>
      <c r="C4539" s="1788"/>
      <c r="D4539" s="533"/>
      <c r="E4539" s="533"/>
      <c r="F4539" s="533"/>
      <c r="G4539" s="533"/>
    </row>
    <row r="4540" spans="1:7">
      <c r="A4540" s="533"/>
      <c r="B4540" s="1787"/>
      <c r="C4540" s="1788"/>
      <c r="D4540" s="533"/>
      <c r="E4540" s="533"/>
      <c r="F4540" s="533"/>
      <c r="G4540" s="533"/>
    </row>
    <row r="4541" spans="1:7">
      <c r="A4541" s="533"/>
      <c r="B4541" s="1787"/>
      <c r="C4541" s="1788"/>
      <c r="D4541" s="533"/>
      <c r="E4541" s="533"/>
      <c r="F4541" s="533"/>
      <c r="G4541" s="533"/>
    </row>
    <row r="4542" spans="1:7">
      <c r="A4542" s="533"/>
      <c r="B4542" s="1787"/>
      <c r="C4542" s="1788"/>
      <c r="D4542" s="533"/>
      <c r="E4542" s="533"/>
      <c r="F4542" s="533"/>
      <c r="G4542" s="533"/>
    </row>
    <row r="4543" spans="1:7">
      <c r="A4543" s="533"/>
      <c r="B4543" s="1787"/>
      <c r="C4543" s="1788"/>
      <c r="D4543" s="533"/>
      <c r="E4543" s="533"/>
      <c r="F4543" s="533"/>
      <c r="G4543" s="533"/>
    </row>
    <row r="4544" spans="1:7">
      <c r="A4544" s="533"/>
      <c r="B4544" s="1787"/>
      <c r="C4544" s="1788"/>
      <c r="D4544" s="533"/>
      <c r="E4544" s="533"/>
      <c r="F4544" s="533"/>
      <c r="G4544" s="533"/>
    </row>
    <row r="4545" spans="1:7">
      <c r="A4545" s="533"/>
      <c r="B4545" s="1787"/>
      <c r="C4545" s="1788"/>
      <c r="D4545" s="533"/>
      <c r="E4545" s="533"/>
      <c r="F4545" s="533"/>
      <c r="G4545" s="533"/>
    </row>
    <row r="4546" spans="1:7">
      <c r="A4546" s="533"/>
      <c r="B4546" s="1787"/>
      <c r="C4546" s="1788"/>
      <c r="D4546" s="533"/>
      <c r="E4546" s="533"/>
      <c r="F4546" s="533"/>
      <c r="G4546" s="533"/>
    </row>
    <row r="4547" spans="1:7">
      <c r="A4547" s="533"/>
      <c r="B4547" s="1787"/>
      <c r="C4547" s="1788"/>
      <c r="D4547" s="533"/>
      <c r="E4547" s="533"/>
      <c r="F4547" s="533"/>
      <c r="G4547" s="533"/>
    </row>
    <row r="4548" spans="1:7">
      <c r="A4548" s="533"/>
      <c r="B4548" s="1787"/>
      <c r="C4548" s="1788"/>
      <c r="D4548" s="533"/>
      <c r="E4548" s="533"/>
      <c r="F4548" s="533"/>
      <c r="G4548" s="533"/>
    </row>
    <row r="4549" spans="1:7">
      <c r="A4549" s="533"/>
      <c r="B4549" s="1787"/>
      <c r="C4549" s="1788"/>
      <c r="D4549" s="533"/>
      <c r="E4549" s="533"/>
      <c r="F4549" s="533"/>
      <c r="G4549" s="533"/>
    </row>
    <row r="4550" spans="1:7">
      <c r="A4550" s="533"/>
      <c r="B4550" s="1787"/>
      <c r="C4550" s="1788"/>
      <c r="D4550" s="533"/>
      <c r="E4550" s="533"/>
      <c r="F4550" s="533"/>
      <c r="G4550" s="533"/>
    </row>
    <row r="4551" spans="1:7">
      <c r="A4551" s="533"/>
      <c r="B4551" s="1787"/>
      <c r="C4551" s="1788"/>
      <c r="D4551" s="533"/>
      <c r="E4551" s="533"/>
      <c r="F4551" s="533"/>
      <c r="G4551" s="533"/>
    </row>
    <row r="4552" spans="1:7">
      <c r="A4552" s="533"/>
      <c r="B4552" s="1787"/>
      <c r="C4552" s="1788"/>
      <c r="D4552" s="533"/>
      <c r="E4552" s="533"/>
      <c r="F4552" s="533"/>
      <c r="G4552" s="533"/>
    </row>
    <row r="4553" spans="1:7">
      <c r="A4553" s="533"/>
      <c r="B4553" s="1787"/>
      <c r="C4553" s="1788"/>
      <c r="D4553" s="533"/>
      <c r="E4553" s="533"/>
      <c r="F4553" s="533"/>
      <c r="G4553" s="533"/>
    </row>
    <row r="4554" spans="1:7">
      <c r="A4554" s="533"/>
      <c r="B4554" s="1787"/>
      <c r="C4554" s="1788"/>
      <c r="D4554" s="533"/>
      <c r="E4554" s="533"/>
      <c r="F4554" s="533"/>
      <c r="G4554" s="533"/>
    </row>
    <row r="4555" spans="1:7">
      <c r="A4555" s="533"/>
      <c r="B4555" s="1787"/>
      <c r="C4555" s="1788"/>
      <c r="D4555" s="533"/>
      <c r="E4555" s="533"/>
      <c r="F4555" s="533"/>
      <c r="G4555" s="533"/>
    </row>
    <row r="4556" spans="1:7">
      <c r="A4556" s="533"/>
      <c r="B4556" s="1787"/>
      <c r="C4556" s="1788"/>
      <c r="D4556" s="533"/>
      <c r="E4556" s="533"/>
      <c r="F4556" s="533"/>
      <c r="G4556" s="533"/>
    </row>
    <row r="4557" spans="1:7">
      <c r="A4557" s="533"/>
      <c r="B4557" s="1787"/>
      <c r="C4557" s="1788"/>
      <c r="D4557" s="533"/>
      <c r="E4557" s="533"/>
      <c r="F4557" s="533"/>
      <c r="G4557" s="533"/>
    </row>
    <row r="4558" spans="1:7">
      <c r="A4558" s="533"/>
      <c r="B4558" s="1787"/>
      <c r="C4558" s="1788"/>
      <c r="D4558" s="533"/>
      <c r="E4558" s="533"/>
      <c r="F4558" s="533"/>
      <c r="G4558" s="533"/>
    </row>
    <row r="4559" spans="1:7">
      <c r="A4559" s="533"/>
      <c r="B4559" s="1787"/>
      <c r="C4559" s="1788"/>
      <c r="D4559" s="533"/>
      <c r="E4559" s="533"/>
      <c r="F4559" s="533"/>
      <c r="G4559" s="533"/>
    </row>
    <row r="4560" spans="1:7">
      <c r="A4560" s="533"/>
      <c r="B4560" s="1787"/>
      <c r="C4560" s="1788"/>
      <c r="D4560" s="533"/>
      <c r="E4560" s="533"/>
      <c r="F4560" s="533"/>
      <c r="G4560" s="533"/>
    </row>
    <row r="4561" spans="1:7">
      <c r="A4561" s="533"/>
      <c r="B4561" s="1787"/>
      <c r="C4561" s="1788"/>
      <c r="D4561" s="533"/>
      <c r="E4561" s="533"/>
      <c r="F4561" s="533"/>
      <c r="G4561" s="533"/>
    </row>
    <row r="4562" spans="1:7">
      <c r="A4562" s="533"/>
      <c r="B4562" s="1787"/>
      <c r="C4562" s="1788"/>
      <c r="D4562" s="533"/>
      <c r="E4562" s="533"/>
      <c r="F4562" s="533"/>
      <c r="G4562" s="533"/>
    </row>
    <row r="4563" spans="1:7">
      <c r="A4563" s="533"/>
      <c r="B4563" s="1787"/>
      <c r="C4563" s="1788"/>
      <c r="D4563" s="533"/>
      <c r="E4563" s="533"/>
      <c r="F4563" s="533"/>
      <c r="G4563" s="533"/>
    </row>
    <row r="4564" spans="1:7">
      <c r="A4564" s="533"/>
      <c r="B4564" s="1787"/>
      <c r="C4564" s="1788"/>
      <c r="D4564" s="533"/>
      <c r="E4564" s="533"/>
      <c r="F4564" s="533"/>
      <c r="G4564" s="533"/>
    </row>
    <row r="4565" spans="1:7">
      <c r="A4565" s="533"/>
      <c r="B4565" s="1787"/>
      <c r="C4565" s="1788"/>
      <c r="D4565" s="533"/>
      <c r="E4565" s="533"/>
      <c r="F4565" s="533"/>
      <c r="G4565" s="533"/>
    </row>
    <row r="4566" spans="1:7">
      <c r="A4566" s="533"/>
      <c r="B4566" s="1787"/>
      <c r="C4566" s="1788"/>
      <c r="D4566" s="533"/>
      <c r="E4566" s="533"/>
      <c r="F4566" s="533"/>
      <c r="G4566" s="533"/>
    </row>
    <row r="4567" spans="1:7">
      <c r="A4567" s="533"/>
      <c r="B4567" s="1787"/>
      <c r="C4567" s="1788"/>
      <c r="D4567" s="533"/>
      <c r="E4567" s="533"/>
      <c r="F4567" s="533"/>
      <c r="G4567" s="533"/>
    </row>
    <row r="4568" spans="1:7">
      <c r="A4568" s="533"/>
      <c r="B4568" s="1787"/>
      <c r="C4568" s="1788"/>
      <c r="D4568" s="533"/>
      <c r="E4568" s="533"/>
      <c r="F4568" s="533"/>
      <c r="G4568" s="533"/>
    </row>
    <row r="4569" spans="1:7">
      <c r="A4569" s="533"/>
      <c r="B4569" s="1787"/>
      <c r="C4569" s="1788"/>
      <c r="D4569" s="533"/>
      <c r="E4569" s="533"/>
      <c r="F4569" s="533"/>
      <c r="G4569" s="533"/>
    </row>
    <row r="4570" spans="1:7">
      <c r="A4570" s="533"/>
      <c r="B4570" s="1787"/>
      <c r="C4570" s="1788"/>
      <c r="D4570" s="533"/>
      <c r="E4570" s="533"/>
      <c r="F4570" s="533"/>
      <c r="G4570" s="533"/>
    </row>
    <row r="4571" spans="1:7">
      <c r="A4571" s="533"/>
      <c r="B4571" s="1787"/>
      <c r="C4571" s="1788"/>
      <c r="D4571" s="533"/>
      <c r="E4571" s="533"/>
      <c r="F4571" s="533"/>
      <c r="G4571" s="533"/>
    </row>
    <row r="4572" spans="1:7">
      <c r="A4572" s="533"/>
      <c r="B4572" s="1787"/>
      <c r="C4572" s="1788"/>
      <c r="D4572" s="533"/>
      <c r="E4572" s="533"/>
      <c r="F4572" s="533"/>
      <c r="G4572" s="533"/>
    </row>
    <row r="4573" spans="1:7">
      <c r="A4573" s="533"/>
      <c r="B4573" s="1787"/>
      <c r="C4573" s="1788"/>
      <c r="D4573" s="533"/>
      <c r="E4573" s="533"/>
      <c r="F4573" s="533"/>
      <c r="G4573" s="533"/>
    </row>
    <row r="4574" spans="1:7">
      <c r="A4574" s="533"/>
      <c r="B4574" s="1787"/>
      <c r="C4574" s="1788"/>
      <c r="D4574" s="533"/>
      <c r="E4574" s="533"/>
      <c r="F4574" s="533"/>
      <c r="G4574" s="533"/>
    </row>
    <row r="4575" spans="1:7">
      <c r="A4575" s="533"/>
      <c r="B4575" s="1787"/>
      <c r="C4575" s="1788"/>
      <c r="D4575" s="533"/>
      <c r="E4575" s="533"/>
      <c r="F4575" s="533"/>
      <c r="G4575" s="533"/>
    </row>
    <row r="4576" spans="1:7">
      <c r="A4576" s="533"/>
      <c r="B4576" s="1787"/>
      <c r="C4576" s="1788"/>
      <c r="D4576" s="533"/>
      <c r="E4576" s="533"/>
      <c r="F4576" s="533"/>
      <c r="G4576" s="533"/>
    </row>
    <row r="4577" spans="1:7">
      <c r="A4577" s="533"/>
      <c r="B4577" s="1787"/>
      <c r="C4577" s="1788"/>
      <c r="D4577" s="533"/>
      <c r="E4577" s="533"/>
      <c r="F4577" s="533"/>
      <c r="G4577" s="533"/>
    </row>
    <row r="4578" spans="1:7">
      <c r="A4578" s="533"/>
      <c r="B4578" s="1787"/>
      <c r="C4578" s="1788"/>
      <c r="D4578" s="533"/>
      <c r="E4578" s="533"/>
      <c r="F4578" s="533"/>
      <c r="G4578" s="533"/>
    </row>
    <row r="4579" spans="1:7">
      <c r="A4579" s="533"/>
      <c r="B4579" s="1787"/>
      <c r="C4579" s="1788"/>
      <c r="D4579" s="533"/>
      <c r="E4579" s="533"/>
      <c r="F4579" s="533"/>
      <c r="G4579" s="533"/>
    </row>
    <row r="4580" spans="1:7">
      <c r="A4580" s="533"/>
      <c r="B4580" s="1787"/>
      <c r="C4580" s="1788"/>
      <c r="D4580" s="533"/>
      <c r="E4580" s="533"/>
      <c r="F4580" s="533"/>
      <c r="G4580" s="533"/>
    </row>
    <row r="4581" spans="1:7">
      <c r="A4581" s="533"/>
      <c r="B4581" s="1787"/>
      <c r="C4581" s="1788"/>
      <c r="D4581" s="533"/>
      <c r="E4581" s="533"/>
      <c r="F4581" s="533"/>
      <c r="G4581" s="533"/>
    </row>
    <row r="4582" spans="1:7">
      <c r="A4582" s="533"/>
      <c r="B4582" s="1787"/>
      <c r="C4582" s="1788"/>
      <c r="D4582" s="533"/>
      <c r="E4582" s="533"/>
      <c r="F4582" s="533"/>
      <c r="G4582" s="533"/>
    </row>
    <row r="4583" spans="1:7">
      <c r="A4583" s="533"/>
      <c r="B4583" s="1787"/>
      <c r="C4583" s="1788"/>
      <c r="D4583" s="533"/>
      <c r="E4583" s="533"/>
      <c r="F4583" s="533"/>
      <c r="G4583" s="533"/>
    </row>
    <row r="4584" spans="1:7">
      <c r="A4584" s="533"/>
      <c r="B4584" s="1787"/>
      <c r="C4584" s="1788"/>
      <c r="D4584" s="533"/>
      <c r="E4584" s="533"/>
      <c r="F4584" s="533"/>
      <c r="G4584" s="533"/>
    </row>
    <row r="4585" spans="1:7">
      <c r="A4585" s="533"/>
      <c r="B4585" s="1787"/>
      <c r="C4585" s="1788"/>
      <c r="D4585" s="533"/>
      <c r="E4585" s="533"/>
      <c r="F4585" s="533"/>
      <c r="G4585" s="533"/>
    </row>
    <row r="4586" spans="1:7">
      <c r="A4586" s="533"/>
      <c r="B4586" s="1787"/>
      <c r="C4586" s="1788"/>
      <c r="D4586" s="533"/>
      <c r="E4586" s="533"/>
      <c r="F4586" s="533"/>
      <c r="G4586" s="533"/>
    </row>
    <row r="4587" spans="1:7">
      <c r="A4587" s="533"/>
      <c r="B4587" s="1787"/>
      <c r="C4587" s="1788"/>
      <c r="D4587" s="533"/>
      <c r="E4587" s="533"/>
      <c r="F4587" s="533"/>
      <c r="G4587" s="533"/>
    </row>
    <row r="4588" spans="1:7">
      <c r="A4588" s="533"/>
      <c r="B4588" s="1787"/>
      <c r="C4588" s="1788"/>
      <c r="D4588" s="533"/>
      <c r="E4588" s="533"/>
      <c r="F4588" s="533"/>
      <c r="G4588" s="533"/>
    </row>
    <row r="4589" spans="1:7">
      <c r="A4589" s="533"/>
      <c r="B4589" s="1787"/>
      <c r="C4589" s="1788"/>
      <c r="D4589" s="533"/>
      <c r="E4589" s="533"/>
      <c r="F4589" s="533"/>
      <c r="G4589" s="533"/>
    </row>
    <row r="4590" spans="1:7">
      <c r="A4590" s="533"/>
      <c r="B4590" s="1787"/>
      <c r="C4590" s="1788"/>
      <c r="D4590" s="533"/>
      <c r="E4590" s="533"/>
      <c r="F4590" s="533"/>
      <c r="G4590" s="533"/>
    </row>
    <row r="4591" spans="1:7">
      <c r="A4591" s="533"/>
      <c r="B4591" s="1787"/>
      <c r="C4591" s="1788"/>
      <c r="D4591" s="533"/>
      <c r="E4591" s="533"/>
      <c r="F4591" s="533"/>
      <c r="G4591" s="533"/>
    </row>
    <row r="4592" spans="1:7">
      <c r="A4592" s="533"/>
      <c r="B4592" s="1787"/>
      <c r="C4592" s="1788"/>
      <c r="D4592" s="533"/>
      <c r="E4592" s="533"/>
      <c r="F4592" s="533"/>
      <c r="G4592" s="533"/>
    </row>
    <row r="4593" spans="1:7">
      <c r="A4593" s="533"/>
      <c r="B4593" s="1787"/>
      <c r="C4593" s="1788"/>
      <c r="D4593" s="533"/>
      <c r="E4593" s="533"/>
      <c r="F4593" s="533"/>
      <c r="G4593" s="533"/>
    </row>
    <row r="4594" spans="1:7">
      <c r="A4594" s="533"/>
      <c r="B4594" s="1787"/>
      <c r="C4594" s="1788"/>
      <c r="D4594" s="533"/>
      <c r="E4594" s="533"/>
      <c r="F4594" s="533"/>
      <c r="G4594" s="533"/>
    </row>
    <row r="4595" spans="1:7">
      <c r="A4595" s="533"/>
      <c r="B4595" s="1787"/>
      <c r="C4595" s="1788"/>
      <c r="D4595" s="533"/>
      <c r="E4595" s="533"/>
      <c r="F4595" s="533"/>
      <c r="G4595" s="533"/>
    </row>
    <row r="4596" spans="1:7">
      <c r="A4596" s="533"/>
      <c r="B4596" s="1787"/>
      <c r="C4596" s="1788"/>
      <c r="D4596" s="533"/>
      <c r="E4596" s="533"/>
      <c r="F4596" s="533"/>
      <c r="G4596" s="533"/>
    </row>
    <row r="4597" spans="1:7">
      <c r="A4597" s="533"/>
      <c r="B4597" s="1787"/>
      <c r="C4597" s="1788"/>
      <c r="D4597" s="533"/>
      <c r="E4597" s="533"/>
      <c r="F4597" s="533"/>
      <c r="G4597" s="533"/>
    </row>
    <row r="4598" spans="1:7">
      <c r="A4598" s="533"/>
      <c r="B4598" s="1787"/>
      <c r="C4598" s="1788"/>
      <c r="D4598" s="533"/>
      <c r="E4598" s="533"/>
      <c r="F4598" s="533"/>
      <c r="G4598" s="533"/>
    </row>
    <row r="4599" spans="1:7">
      <c r="A4599" s="533"/>
      <c r="B4599" s="1787"/>
      <c r="C4599" s="1788"/>
      <c r="D4599" s="533"/>
      <c r="E4599" s="533"/>
      <c r="F4599" s="533"/>
      <c r="G4599" s="533"/>
    </row>
    <row r="4600" spans="1:7">
      <c r="A4600" s="533"/>
      <c r="B4600" s="1787"/>
      <c r="C4600" s="1788"/>
      <c r="D4600" s="533"/>
      <c r="E4600" s="533"/>
      <c r="F4600" s="533"/>
      <c r="G4600" s="533"/>
    </row>
    <row r="4601" spans="1:7">
      <c r="A4601" s="533"/>
      <c r="B4601" s="1787"/>
      <c r="C4601" s="1788"/>
      <c r="D4601" s="533"/>
      <c r="E4601" s="533"/>
      <c r="F4601" s="533"/>
      <c r="G4601" s="533"/>
    </row>
    <row r="4602" spans="1:7">
      <c r="A4602" s="533"/>
      <c r="B4602" s="1787"/>
      <c r="C4602" s="1788"/>
      <c r="D4602" s="533"/>
      <c r="E4602" s="533"/>
      <c r="F4602" s="533"/>
      <c r="G4602" s="533"/>
    </row>
    <row r="4603" spans="1:7">
      <c r="A4603" s="533"/>
      <c r="B4603" s="1787"/>
      <c r="C4603" s="1788"/>
      <c r="D4603" s="533"/>
      <c r="E4603" s="533"/>
      <c r="F4603" s="533"/>
      <c r="G4603" s="533"/>
    </row>
    <row r="4604" spans="1:7">
      <c r="A4604" s="533"/>
      <c r="B4604" s="1787"/>
      <c r="C4604" s="1788"/>
      <c r="D4604" s="533"/>
      <c r="E4604" s="533"/>
      <c r="F4604" s="533"/>
      <c r="G4604" s="533"/>
    </row>
    <row r="4605" spans="1:7">
      <c r="A4605" s="533"/>
      <c r="B4605" s="1787"/>
      <c r="C4605" s="1788"/>
      <c r="D4605" s="533"/>
      <c r="E4605" s="533"/>
      <c r="F4605" s="533"/>
      <c r="G4605" s="533"/>
    </row>
    <row r="4606" spans="1:7">
      <c r="A4606" s="533"/>
      <c r="B4606" s="1787"/>
      <c r="C4606" s="1788"/>
      <c r="D4606" s="533"/>
      <c r="E4606" s="533"/>
      <c r="F4606" s="533"/>
      <c r="G4606" s="533"/>
    </row>
    <row r="4607" spans="1:7">
      <c r="A4607" s="533"/>
      <c r="B4607" s="1787"/>
      <c r="C4607" s="1788"/>
      <c r="D4607" s="533"/>
      <c r="E4607" s="533"/>
      <c r="F4607" s="533"/>
      <c r="G4607" s="533"/>
    </row>
    <row r="4608" spans="1:7">
      <c r="A4608" s="533"/>
      <c r="B4608" s="1787"/>
      <c r="C4608" s="1788"/>
      <c r="D4608" s="533"/>
      <c r="E4608" s="533"/>
      <c r="F4608" s="533"/>
      <c r="G4608" s="533"/>
    </row>
    <row r="4609" spans="1:7">
      <c r="A4609" s="533"/>
      <c r="B4609" s="1787"/>
      <c r="C4609" s="1788"/>
      <c r="D4609" s="533"/>
      <c r="E4609" s="533"/>
      <c r="F4609" s="533"/>
      <c r="G4609" s="533"/>
    </row>
    <row r="4610" spans="1:7">
      <c r="A4610" s="533"/>
      <c r="B4610" s="1787"/>
      <c r="C4610" s="1788"/>
      <c r="D4610" s="533"/>
      <c r="E4610" s="533"/>
      <c r="F4610" s="533"/>
      <c r="G4610" s="533"/>
    </row>
    <row r="4611" spans="1:7">
      <c r="A4611" s="533"/>
      <c r="B4611" s="1787"/>
      <c r="C4611" s="1788"/>
      <c r="D4611" s="533"/>
      <c r="E4611" s="533"/>
      <c r="F4611" s="533"/>
      <c r="G4611" s="533"/>
    </row>
    <row r="4612" spans="1:7">
      <c r="A4612" s="533"/>
      <c r="B4612" s="1787"/>
      <c r="C4612" s="1788"/>
      <c r="D4612" s="533"/>
      <c r="E4612" s="533"/>
      <c r="F4612" s="533"/>
      <c r="G4612" s="533"/>
    </row>
    <row r="4613" spans="1:7">
      <c r="A4613" s="533"/>
      <c r="B4613" s="1787"/>
      <c r="C4613" s="1788"/>
      <c r="D4613" s="533"/>
      <c r="E4613" s="533"/>
      <c r="F4613" s="533"/>
      <c r="G4613" s="533"/>
    </row>
    <row r="4614" spans="1:7">
      <c r="A4614" s="533"/>
      <c r="B4614" s="1787"/>
      <c r="C4614" s="1788"/>
      <c r="D4614" s="533"/>
      <c r="E4614" s="533"/>
      <c r="F4614" s="533"/>
      <c r="G4614" s="533"/>
    </row>
    <row r="4615" spans="1:7">
      <c r="A4615" s="533"/>
      <c r="B4615" s="1787"/>
      <c r="C4615" s="1788"/>
      <c r="D4615" s="533"/>
      <c r="E4615" s="533"/>
      <c r="F4615" s="533"/>
      <c r="G4615" s="533"/>
    </row>
    <row r="4616" spans="1:7">
      <c r="A4616" s="533"/>
      <c r="B4616" s="1787"/>
      <c r="C4616" s="1788"/>
      <c r="D4616" s="533"/>
      <c r="E4616" s="533"/>
      <c r="F4616" s="533"/>
      <c r="G4616" s="533"/>
    </row>
    <row r="4617" spans="1:7">
      <c r="A4617" s="533"/>
      <c r="B4617" s="1787"/>
      <c r="C4617" s="1788"/>
      <c r="D4617" s="533"/>
      <c r="E4617" s="533"/>
      <c r="F4617" s="533"/>
      <c r="G4617" s="533"/>
    </row>
    <row r="4618" spans="1:7">
      <c r="A4618" s="533"/>
      <c r="B4618" s="1787"/>
      <c r="C4618" s="1788"/>
      <c r="D4618" s="533"/>
      <c r="E4618" s="533"/>
      <c r="F4618" s="533"/>
      <c r="G4618" s="533"/>
    </row>
    <row r="4619" spans="1:7">
      <c r="A4619" s="533"/>
      <c r="B4619" s="1787"/>
      <c r="C4619" s="1788"/>
      <c r="D4619" s="533"/>
      <c r="E4619" s="533"/>
      <c r="F4619" s="533"/>
      <c r="G4619" s="533"/>
    </row>
    <row r="4620" spans="1:7">
      <c r="A4620" s="533"/>
      <c r="B4620" s="1787"/>
      <c r="C4620" s="1788"/>
      <c r="D4620" s="533"/>
      <c r="E4620" s="533"/>
      <c r="F4620" s="533"/>
      <c r="G4620" s="533"/>
    </row>
    <row r="4621" spans="1:7">
      <c r="A4621" s="533"/>
      <c r="B4621" s="1787"/>
      <c r="C4621" s="1788"/>
      <c r="D4621" s="533"/>
      <c r="E4621" s="533"/>
      <c r="F4621" s="533"/>
      <c r="G4621" s="533"/>
    </row>
    <row r="4622" spans="1:7">
      <c r="A4622" s="533"/>
      <c r="B4622" s="1787"/>
      <c r="C4622" s="1788"/>
      <c r="D4622" s="533"/>
      <c r="E4622" s="533"/>
      <c r="F4622" s="533"/>
      <c r="G4622" s="533"/>
    </row>
    <row r="4623" spans="1:7">
      <c r="A4623" s="533"/>
      <c r="B4623" s="1787"/>
      <c r="C4623" s="1788"/>
      <c r="D4623" s="533"/>
      <c r="E4623" s="533"/>
      <c r="F4623" s="533"/>
      <c r="G4623" s="533"/>
    </row>
    <row r="4624" spans="1:7">
      <c r="A4624" s="533"/>
      <c r="B4624" s="1787"/>
      <c r="C4624" s="1788"/>
      <c r="D4624" s="533"/>
      <c r="E4624" s="533"/>
      <c r="F4624" s="533"/>
      <c r="G4624" s="533"/>
    </row>
    <row r="4625" spans="1:7">
      <c r="A4625" s="533"/>
      <c r="B4625" s="1787"/>
      <c r="C4625" s="1788"/>
      <c r="D4625" s="533"/>
      <c r="E4625" s="533"/>
      <c r="F4625" s="533"/>
      <c r="G4625" s="533"/>
    </row>
    <row r="4626" spans="1:7">
      <c r="A4626" s="533"/>
      <c r="B4626" s="1787"/>
      <c r="C4626" s="1788"/>
      <c r="D4626" s="533"/>
      <c r="E4626" s="533"/>
      <c r="F4626" s="533"/>
      <c r="G4626" s="533"/>
    </row>
    <row r="4627" spans="1:7">
      <c r="A4627" s="533"/>
      <c r="B4627" s="1787"/>
      <c r="C4627" s="1788"/>
      <c r="D4627" s="533"/>
      <c r="E4627" s="533"/>
      <c r="F4627" s="533"/>
      <c r="G4627" s="533"/>
    </row>
    <row r="4628" spans="1:7">
      <c r="A4628" s="533"/>
      <c r="B4628" s="1787"/>
      <c r="C4628" s="1788"/>
      <c r="D4628" s="533"/>
      <c r="E4628" s="533"/>
      <c r="F4628" s="533"/>
      <c r="G4628" s="533"/>
    </row>
    <row r="4629" spans="1:7">
      <c r="A4629" s="533"/>
      <c r="B4629" s="1787"/>
      <c r="C4629" s="1788"/>
      <c r="D4629" s="533"/>
      <c r="E4629" s="533"/>
      <c r="F4629" s="533"/>
      <c r="G4629" s="533"/>
    </row>
    <row r="4630" spans="1:7">
      <c r="A4630" s="533"/>
      <c r="B4630" s="1787"/>
      <c r="C4630" s="1788"/>
      <c r="D4630" s="533"/>
      <c r="E4630" s="533"/>
      <c r="F4630" s="533"/>
      <c r="G4630" s="533"/>
    </row>
    <row r="4631" spans="1:7">
      <c r="A4631" s="533"/>
      <c r="B4631" s="1787"/>
      <c r="C4631" s="1788"/>
      <c r="D4631" s="533"/>
      <c r="E4631" s="533"/>
      <c r="F4631" s="533"/>
      <c r="G4631" s="533"/>
    </row>
    <row r="4632" spans="1:7">
      <c r="A4632" s="533"/>
      <c r="B4632" s="1787"/>
      <c r="C4632" s="1788"/>
      <c r="D4632" s="533"/>
      <c r="E4632" s="533"/>
      <c r="F4632" s="533"/>
      <c r="G4632" s="533"/>
    </row>
    <row r="4633" spans="1:7">
      <c r="A4633" s="533"/>
      <c r="B4633" s="1787"/>
      <c r="C4633" s="1788"/>
      <c r="D4633" s="533"/>
      <c r="E4633" s="533"/>
      <c r="F4633" s="533"/>
      <c r="G4633" s="533"/>
    </row>
    <row r="4634" spans="1:7">
      <c r="A4634" s="533"/>
      <c r="B4634" s="1787"/>
      <c r="C4634" s="1788"/>
      <c r="D4634" s="533"/>
      <c r="E4634" s="533"/>
      <c r="F4634" s="533"/>
      <c r="G4634" s="533"/>
    </row>
    <row r="4635" spans="1:7">
      <c r="A4635" s="533"/>
      <c r="B4635" s="1787"/>
      <c r="C4635" s="1788"/>
      <c r="D4635" s="533"/>
      <c r="E4635" s="533"/>
      <c r="F4635" s="533"/>
      <c r="G4635" s="533"/>
    </row>
    <row r="4636" spans="1:7">
      <c r="A4636" s="533"/>
      <c r="B4636" s="1787"/>
      <c r="C4636" s="1788"/>
      <c r="D4636" s="533"/>
      <c r="E4636" s="533"/>
      <c r="F4636" s="533"/>
      <c r="G4636" s="533"/>
    </row>
    <row r="4637" spans="1:7">
      <c r="A4637" s="533"/>
      <c r="B4637" s="1787"/>
      <c r="C4637" s="1788"/>
      <c r="D4637" s="533"/>
      <c r="E4637" s="533"/>
      <c r="F4637" s="533"/>
      <c r="G4637" s="533"/>
    </row>
    <row r="4638" spans="1:7">
      <c r="A4638" s="533"/>
      <c r="B4638" s="1787"/>
      <c r="C4638" s="1788"/>
      <c r="D4638" s="533"/>
      <c r="E4638" s="533"/>
      <c r="F4638" s="533"/>
      <c r="G4638" s="533"/>
    </row>
    <row r="4639" spans="1:7">
      <c r="A4639" s="533"/>
      <c r="B4639" s="1787"/>
      <c r="C4639" s="1788"/>
      <c r="D4639" s="533"/>
      <c r="E4639" s="533"/>
      <c r="F4639" s="533"/>
      <c r="G4639" s="533"/>
    </row>
    <row r="4640" spans="1:7">
      <c r="A4640" s="533"/>
      <c r="B4640" s="1787"/>
      <c r="C4640" s="1788"/>
      <c r="D4640" s="533"/>
      <c r="E4640" s="533"/>
      <c r="F4640" s="533"/>
      <c r="G4640" s="533"/>
    </row>
    <row r="4641" spans="1:7">
      <c r="A4641" s="533"/>
      <c r="B4641" s="1787"/>
      <c r="C4641" s="1788"/>
      <c r="D4641" s="533"/>
      <c r="E4641" s="533"/>
      <c r="F4641" s="533"/>
      <c r="G4641" s="533"/>
    </row>
    <row r="4642" spans="1:7">
      <c r="A4642" s="533"/>
      <c r="B4642" s="1787"/>
      <c r="C4642" s="1788"/>
      <c r="D4642" s="533"/>
      <c r="E4642" s="533"/>
      <c r="F4642" s="533"/>
      <c r="G4642" s="533"/>
    </row>
    <row r="4643" spans="1:7">
      <c r="A4643" s="533"/>
      <c r="B4643" s="1787"/>
      <c r="C4643" s="1788"/>
      <c r="D4643" s="533"/>
      <c r="E4643" s="533"/>
      <c r="F4643" s="533"/>
      <c r="G4643" s="533"/>
    </row>
    <row r="4644" spans="1:7">
      <c r="A4644" s="533"/>
      <c r="B4644" s="1787"/>
      <c r="C4644" s="1788"/>
      <c r="D4644" s="533"/>
      <c r="E4644" s="533"/>
      <c r="F4644" s="533"/>
      <c r="G4644" s="533"/>
    </row>
    <row r="4645" spans="1:7">
      <c r="A4645" s="533"/>
      <c r="B4645" s="1787"/>
      <c r="C4645" s="1788"/>
      <c r="D4645" s="533"/>
      <c r="E4645" s="533"/>
      <c r="F4645" s="533"/>
      <c r="G4645" s="533"/>
    </row>
    <row r="4646" spans="1:7">
      <c r="A4646" s="533"/>
      <c r="B4646" s="1787"/>
      <c r="C4646" s="1788"/>
      <c r="D4646" s="533"/>
      <c r="E4646" s="533"/>
      <c r="F4646" s="533"/>
      <c r="G4646" s="533"/>
    </row>
    <row r="4647" spans="1:7">
      <c r="A4647" s="533"/>
      <c r="B4647" s="1787"/>
      <c r="C4647" s="1788"/>
      <c r="D4647" s="533"/>
      <c r="E4647" s="533"/>
      <c r="F4647" s="533"/>
      <c r="G4647" s="533"/>
    </row>
    <row r="4648" spans="1:7">
      <c r="A4648" s="533"/>
      <c r="B4648" s="1787"/>
      <c r="C4648" s="1788"/>
      <c r="D4648" s="533"/>
      <c r="E4648" s="533"/>
      <c r="F4648" s="533"/>
      <c r="G4648" s="533"/>
    </row>
    <row r="4649" spans="1:7">
      <c r="A4649" s="533"/>
      <c r="B4649" s="1787"/>
      <c r="C4649" s="1788"/>
      <c r="D4649" s="533"/>
      <c r="E4649" s="533"/>
      <c r="F4649" s="533"/>
      <c r="G4649" s="533"/>
    </row>
    <row r="4650" spans="1:7">
      <c r="A4650" s="533"/>
      <c r="B4650" s="1787"/>
      <c r="C4650" s="1788"/>
      <c r="D4650" s="533"/>
      <c r="E4650" s="533"/>
      <c r="F4650" s="533"/>
      <c r="G4650" s="533"/>
    </row>
    <row r="4651" spans="1:7">
      <c r="A4651" s="533"/>
      <c r="B4651" s="1787"/>
      <c r="C4651" s="1788"/>
      <c r="D4651" s="533"/>
      <c r="E4651" s="533"/>
      <c r="F4651" s="533"/>
      <c r="G4651" s="533"/>
    </row>
    <row r="4652" spans="1:7">
      <c r="A4652" s="533"/>
      <c r="B4652" s="1787"/>
      <c r="C4652" s="1788"/>
      <c r="D4652" s="533"/>
      <c r="E4652" s="533"/>
      <c r="F4652" s="533"/>
      <c r="G4652" s="533"/>
    </row>
    <row r="4653" spans="1:7">
      <c r="A4653" s="533"/>
      <c r="B4653" s="1787"/>
      <c r="C4653" s="1788"/>
      <c r="D4653" s="533"/>
      <c r="E4653" s="533"/>
      <c r="F4653" s="533"/>
      <c r="G4653" s="533"/>
    </row>
    <row r="4654" spans="1:7">
      <c r="A4654" s="533"/>
      <c r="B4654" s="1787"/>
      <c r="C4654" s="1788"/>
      <c r="D4654" s="533"/>
      <c r="E4654" s="533"/>
      <c r="F4654" s="533"/>
      <c r="G4654" s="533"/>
    </row>
    <row r="4655" spans="1:7">
      <c r="A4655" s="533"/>
      <c r="B4655" s="1787"/>
      <c r="C4655" s="1788"/>
      <c r="D4655" s="533"/>
      <c r="E4655" s="533"/>
      <c r="F4655" s="533"/>
      <c r="G4655" s="533"/>
    </row>
    <row r="4656" spans="1:7">
      <c r="A4656" s="533"/>
      <c r="B4656" s="1787"/>
      <c r="C4656" s="1788"/>
      <c r="D4656" s="533"/>
      <c r="E4656" s="533"/>
      <c r="F4656" s="533"/>
      <c r="G4656" s="533"/>
    </row>
    <row r="4657" spans="1:7">
      <c r="A4657" s="533"/>
      <c r="B4657" s="1787"/>
      <c r="C4657" s="1788"/>
      <c r="D4657" s="533"/>
      <c r="E4657" s="533"/>
      <c r="F4657" s="533"/>
      <c r="G4657" s="533"/>
    </row>
    <row r="4658" spans="1:7">
      <c r="A4658" s="533"/>
      <c r="B4658" s="1787"/>
      <c r="C4658" s="1788"/>
      <c r="D4658" s="533"/>
      <c r="E4658" s="533"/>
      <c r="F4658" s="533"/>
      <c r="G4658" s="533"/>
    </row>
    <row r="4659" spans="1:7">
      <c r="A4659" s="533"/>
      <c r="B4659" s="1787"/>
      <c r="C4659" s="1788"/>
      <c r="D4659" s="533"/>
      <c r="E4659" s="533"/>
      <c r="F4659" s="533"/>
      <c r="G4659" s="533"/>
    </row>
    <row r="4660" spans="1:7">
      <c r="A4660" s="533"/>
      <c r="B4660" s="1787"/>
      <c r="C4660" s="1788"/>
      <c r="D4660" s="533"/>
      <c r="E4660" s="533"/>
      <c r="F4660" s="533"/>
      <c r="G4660" s="533"/>
    </row>
    <row r="4661" spans="1:7">
      <c r="A4661" s="533"/>
      <c r="B4661" s="1787"/>
      <c r="C4661" s="1788"/>
      <c r="D4661" s="533"/>
      <c r="E4661" s="533"/>
      <c r="F4661" s="533"/>
      <c r="G4661" s="533"/>
    </row>
    <row r="4662" spans="1:7">
      <c r="A4662" s="533"/>
      <c r="B4662" s="1787"/>
      <c r="C4662" s="1788"/>
      <c r="D4662" s="533"/>
      <c r="E4662" s="533"/>
      <c r="F4662" s="533"/>
      <c r="G4662" s="533"/>
    </row>
    <row r="4663" spans="1:7">
      <c r="A4663" s="533"/>
      <c r="B4663" s="1787"/>
      <c r="C4663" s="1788"/>
      <c r="D4663" s="533"/>
      <c r="E4663" s="533"/>
      <c r="F4663" s="533"/>
      <c r="G4663" s="533"/>
    </row>
    <row r="4664" spans="1:7">
      <c r="A4664" s="533"/>
      <c r="B4664" s="1787"/>
      <c r="C4664" s="1788"/>
      <c r="D4664" s="533"/>
      <c r="E4664" s="533"/>
      <c r="F4664" s="533"/>
      <c r="G4664" s="533"/>
    </row>
    <row r="4665" spans="1:7">
      <c r="A4665" s="533"/>
      <c r="B4665" s="1787"/>
      <c r="C4665" s="1788"/>
      <c r="D4665" s="533"/>
      <c r="E4665" s="533"/>
      <c r="F4665" s="533"/>
      <c r="G4665" s="533"/>
    </row>
    <row r="4666" spans="1:7">
      <c r="A4666" s="533"/>
      <c r="B4666" s="1787"/>
      <c r="C4666" s="1788"/>
      <c r="D4666" s="533"/>
      <c r="E4666" s="533"/>
      <c r="F4666" s="533"/>
      <c r="G4666" s="533"/>
    </row>
    <row r="4667" spans="1:7">
      <c r="A4667" s="533"/>
      <c r="B4667" s="1787"/>
      <c r="C4667" s="1788"/>
      <c r="D4667" s="533"/>
      <c r="E4667" s="533"/>
      <c r="F4667" s="533"/>
      <c r="G4667" s="533"/>
    </row>
    <row r="4668" spans="1:7">
      <c r="A4668" s="533"/>
      <c r="B4668" s="1787"/>
      <c r="C4668" s="1788"/>
      <c r="D4668" s="533"/>
      <c r="E4668" s="533"/>
      <c r="F4668" s="533"/>
      <c r="G4668" s="533"/>
    </row>
    <row r="4669" spans="1:7">
      <c r="A4669" s="533"/>
      <c r="B4669" s="1787"/>
      <c r="C4669" s="1788"/>
      <c r="D4669" s="533"/>
      <c r="E4669" s="533"/>
      <c r="F4669" s="533"/>
      <c r="G4669" s="533"/>
    </row>
    <row r="4670" spans="1:7">
      <c r="A4670" s="533"/>
      <c r="B4670" s="1787"/>
      <c r="C4670" s="1788"/>
      <c r="D4670" s="533"/>
      <c r="E4670" s="533"/>
      <c r="F4670" s="533"/>
      <c r="G4670" s="533"/>
    </row>
    <row r="4671" spans="1:7">
      <c r="A4671" s="533"/>
      <c r="B4671" s="1787"/>
      <c r="C4671" s="1788"/>
      <c r="D4671" s="533"/>
      <c r="E4671" s="533"/>
      <c r="F4671" s="533"/>
      <c r="G4671" s="533"/>
    </row>
    <row r="4672" spans="1:7">
      <c r="A4672" s="533"/>
      <c r="B4672" s="1787"/>
      <c r="C4672" s="1788"/>
      <c r="D4672" s="533"/>
      <c r="E4672" s="533"/>
      <c r="F4672" s="533"/>
      <c r="G4672" s="533"/>
    </row>
    <row r="4673" spans="1:7">
      <c r="A4673" s="533"/>
      <c r="B4673" s="1787"/>
      <c r="C4673" s="1788"/>
      <c r="D4673" s="533"/>
      <c r="E4673" s="533"/>
      <c r="F4673" s="533"/>
      <c r="G4673" s="533"/>
    </row>
    <row r="4674" spans="1:7">
      <c r="A4674" s="533"/>
      <c r="B4674" s="1787"/>
      <c r="C4674" s="1788"/>
      <c r="D4674" s="533"/>
      <c r="E4674" s="533"/>
      <c r="F4674" s="533"/>
      <c r="G4674" s="533"/>
    </row>
    <row r="4675" spans="1:7">
      <c r="A4675" s="533"/>
      <c r="B4675" s="1787"/>
      <c r="C4675" s="1788"/>
      <c r="D4675" s="533"/>
      <c r="E4675" s="533"/>
      <c r="F4675" s="533"/>
      <c r="G4675" s="533"/>
    </row>
    <row r="4676" spans="1:7">
      <c r="A4676" s="533"/>
      <c r="B4676" s="1787"/>
      <c r="C4676" s="1788"/>
      <c r="D4676" s="533"/>
      <c r="E4676" s="533"/>
      <c r="F4676" s="533"/>
      <c r="G4676" s="533"/>
    </row>
    <row r="4677" spans="1:7">
      <c r="A4677" s="533"/>
      <c r="B4677" s="1787"/>
      <c r="C4677" s="1788"/>
      <c r="D4677" s="533"/>
      <c r="E4677" s="533"/>
      <c r="F4677" s="533"/>
      <c r="G4677" s="533"/>
    </row>
    <row r="4678" spans="1:7">
      <c r="A4678" s="533"/>
      <c r="B4678" s="1787"/>
      <c r="C4678" s="1788"/>
      <c r="D4678" s="533"/>
      <c r="E4678" s="533"/>
      <c r="F4678" s="533"/>
      <c r="G4678" s="533"/>
    </row>
    <row r="4679" spans="1:7">
      <c r="A4679" s="533"/>
      <c r="B4679" s="1787"/>
      <c r="C4679" s="1788"/>
      <c r="D4679" s="533"/>
      <c r="E4679" s="533"/>
      <c r="F4679" s="533"/>
      <c r="G4679" s="533"/>
    </row>
    <row r="4680" spans="1:7">
      <c r="A4680" s="533"/>
      <c r="B4680" s="1787"/>
      <c r="C4680" s="1788"/>
      <c r="D4680" s="533"/>
      <c r="E4680" s="533"/>
      <c r="F4680" s="533"/>
      <c r="G4680" s="533"/>
    </row>
    <row r="4681" spans="1:7">
      <c r="A4681" s="533"/>
      <c r="B4681" s="1787"/>
      <c r="C4681" s="1788"/>
      <c r="D4681" s="533"/>
      <c r="E4681" s="533"/>
      <c r="F4681" s="533"/>
      <c r="G4681" s="533"/>
    </row>
    <row r="4682" spans="1:7">
      <c r="A4682" s="533"/>
      <c r="B4682" s="1787"/>
      <c r="C4682" s="1788"/>
      <c r="D4682" s="533"/>
      <c r="E4682" s="533"/>
      <c r="F4682" s="533"/>
      <c r="G4682" s="533"/>
    </row>
    <row r="4683" spans="1:7">
      <c r="A4683" s="533"/>
      <c r="B4683" s="1787"/>
      <c r="C4683" s="1788"/>
      <c r="D4683" s="533"/>
      <c r="E4683" s="533"/>
      <c r="F4683" s="533"/>
      <c r="G4683" s="533"/>
    </row>
    <row r="4684" spans="1:7">
      <c r="A4684" s="533"/>
      <c r="B4684" s="1787"/>
      <c r="C4684" s="1788"/>
      <c r="D4684" s="533"/>
      <c r="E4684" s="533"/>
      <c r="F4684" s="533"/>
      <c r="G4684" s="533"/>
    </row>
    <row r="4685" spans="1:7">
      <c r="A4685" s="533"/>
      <c r="B4685" s="1787"/>
      <c r="C4685" s="1788"/>
      <c r="D4685" s="533"/>
      <c r="E4685" s="533"/>
      <c r="F4685" s="533"/>
      <c r="G4685" s="533"/>
    </row>
    <row r="4686" spans="1:7">
      <c r="A4686" s="533"/>
      <c r="B4686" s="1787"/>
      <c r="C4686" s="1788"/>
      <c r="D4686" s="533"/>
      <c r="E4686" s="533"/>
      <c r="F4686" s="533"/>
      <c r="G4686" s="533"/>
    </row>
    <row r="4687" spans="1:7">
      <c r="A4687" s="533"/>
      <c r="B4687" s="1787"/>
      <c r="C4687" s="1788"/>
      <c r="D4687" s="533"/>
      <c r="E4687" s="533"/>
      <c r="F4687" s="533"/>
      <c r="G4687" s="533"/>
    </row>
    <row r="4688" spans="1:7">
      <c r="A4688" s="533"/>
      <c r="B4688" s="1787"/>
      <c r="C4688" s="1788"/>
      <c r="D4688" s="533"/>
      <c r="E4688" s="533"/>
      <c r="F4688" s="533"/>
      <c r="G4688" s="533"/>
    </row>
    <row r="4689" spans="1:7">
      <c r="A4689" s="533"/>
      <c r="B4689" s="1787"/>
      <c r="C4689" s="1788"/>
      <c r="D4689" s="533"/>
      <c r="E4689" s="533"/>
      <c r="F4689" s="533"/>
      <c r="G4689" s="533"/>
    </row>
    <row r="4690" spans="1:7">
      <c r="A4690" s="533"/>
      <c r="B4690" s="1787"/>
      <c r="C4690" s="1788"/>
      <c r="D4690" s="533"/>
      <c r="E4690" s="533"/>
      <c r="F4690" s="533"/>
      <c r="G4690" s="533"/>
    </row>
    <row r="4691" spans="1:7">
      <c r="A4691" s="533"/>
      <c r="B4691" s="1787"/>
      <c r="C4691" s="1788"/>
      <c r="D4691" s="533"/>
      <c r="E4691" s="533"/>
      <c r="F4691" s="533"/>
      <c r="G4691" s="533"/>
    </row>
    <row r="4692" spans="1:7">
      <c r="A4692" s="533"/>
      <c r="B4692" s="1787"/>
      <c r="C4692" s="1788"/>
      <c r="D4692" s="533"/>
      <c r="E4692" s="533"/>
      <c r="F4692" s="533"/>
      <c r="G4692" s="533"/>
    </row>
    <row r="4693" spans="1:7">
      <c r="A4693" s="533"/>
      <c r="B4693" s="1787"/>
      <c r="C4693" s="1788"/>
      <c r="D4693" s="533"/>
      <c r="E4693" s="533"/>
      <c r="F4693" s="533"/>
      <c r="G4693" s="533"/>
    </row>
    <row r="4694" spans="1:7">
      <c r="A4694" s="533"/>
      <c r="B4694" s="1787"/>
      <c r="C4694" s="1788"/>
      <c r="D4694" s="533"/>
      <c r="E4694" s="533"/>
      <c r="F4694" s="533"/>
      <c r="G4694" s="533"/>
    </row>
    <row r="4695" spans="1:7">
      <c r="A4695" s="533"/>
      <c r="B4695" s="1787"/>
      <c r="C4695" s="1788"/>
      <c r="D4695" s="533"/>
      <c r="E4695" s="533"/>
      <c r="F4695" s="533"/>
      <c r="G4695" s="533"/>
    </row>
    <row r="4696" spans="1:7">
      <c r="A4696" s="533"/>
      <c r="B4696" s="1787"/>
      <c r="C4696" s="1788"/>
      <c r="D4696" s="533"/>
      <c r="E4696" s="533"/>
      <c r="F4696" s="533"/>
      <c r="G4696" s="533"/>
    </row>
    <row r="4697" spans="1:7">
      <c r="A4697" s="533"/>
      <c r="B4697" s="1787"/>
      <c r="C4697" s="1788"/>
      <c r="D4697" s="533"/>
      <c r="E4697" s="533"/>
      <c r="F4697" s="533"/>
      <c r="G4697" s="533"/>
    </row>
    <row r="4698" spans="1:7">
      <c r="A4698" s="533"/>
      <c r="B4698" s="1787"/>
      <c r="C4698" s="1788"/>
      <c r="D4698" s="533"/>
      <c r="E4698" s="533"/>
      <c r="F4698" s="533"/>
      <c r="G4698" s="533"/>
    </row>
    <row r="4699" spans="1:7">
      <c r="A4699" s="533"/>
      <c r="B4699" s="1787"/>
      <c r="C4699" s="1788"/>
      <c r="D4699" s="533"/>
      <c r="E4699" s="533"/>
      <c r="F4699" s="533"/>
      <c r="G4699" s="533"/>
    </row>
    <row r="4700" spans="1:7">
      <c r="A4700" s="533"/>
      <c r="B4700" s="1787"/>
      <c r="C4700" s="1788"/>
      <c r="D4700" s="533"/>
      <c r="E4700" s="533"/>
      <c r="F4700" s="533"/>
      <c r="G4700" s="533"/>
    </row>
    <row r="4701" spans="1:7">
      <c r="A4701" s="533"/>
      <c r="B4701" s="1787"/>
      <c r="C4701" s="1788"/>
      <c r="D4701" s="533"/>
      <c r="E4701" s="533"/>
      <c r="F4701" s="533"/>
      <c r="G4701" s="533"/>
    </row>
    <row r="4702" spans="1:7">
      <c r="A4702" s="533"/>
      <c r="B4702" s="1787"/>
      <c r="C4702" s="1788"/>
      <c r="D4702" s="533"/>
      <c r="E4702" s="533"/>
      <c r="F4702" s="533"/>
      <c r="G4702" s="533"/>
    </row>
    <row r="4703" spans="1:7">
      <c r="A4703" s="533"/>
      <c r="B4703" s="1787"/>
      <c r="C4703" s="1788"/>
      <c r="D4703" s="533"/>
      <c r="E4703" s="533"/>
      <c r="F4703" s="533"/>
      <c r="G4703" s="533"/>
    </row>
    <row r="4704" spans="1:7">
      <c r="A4704" s="533"/>
      <c r="B4704" s="1787"/>
      <c r="C4704" s="1788"/>
      <c r="D4704" s="533"/>
      <c r="E4704" s="533"/>
      <c r="F4704" s="533"/>
      <c r="G4704" s="533"/>
    </row>
    <row r="4705" spans="1:7">
      <c r="A4705" s="533"/>
      <c r="B4705" s="1787"/>
      <c r="C4705" s="1788"/>
      <c r="D4705" s="533"/>
      <c r="E4705" s="533"/>
      <c r="F4705" s="533"/>
      <c r="G4705" s="533"/>
    </row>
    <row r="4706" spans="1:7">
      <c r="A4706" s="533"/>
      <c r="B4706" s="1787"/>
      <c r="C4706" s="1788"/>
      <c r="D4706" s="533"/>
      <c r="E4706" s="533"/>
      <c r="F4706" s="533"/>
      <c r="G4706" s="533"/>
    </row>
    <row r="4707" spans="1:7">
      <c r="A4707" s="533"/>
      <c r="B4707" s="1787"/>
      <c r="C4707" s="1788"/>
      <c r="D4707" s="533"/>
      <c r="E4707" s="533"/>
      <c r="F4707" s="533"/>
      <c r="G4707" s="533"/>
    </row>
    <row r="4708" spans="1:7">
      <c r="A4708" s="533"/>
      <c r="B4708" s="1787"/>
      <c r="C4708" s="1788"/>
      <c r="D4708" s="533"/>
      <c r="E4708" s="533"/>
      <c r="F4708" s="533"/>
      <c r="G4708" s="533"/>
    </row>
    <row r="4709" spans="1:7">
      <c r="A4709" s="533"/>
      <c r="B4709" s="1787"/>
      <c r="C4709" s="1788"/>
      <c r="D4709" s="533"/>
      <c r="E4709" s="533"/>
      <c r="F4709" s="533"/>
      <c r="G4709" s="533"/>
    </row>
    <row r="4710" spans="1:7">
      <c r="A4710" s="533"/>
      <c r="B4710" s="1787"/>
      <c r="C4710" s="1788"/>
      <c r="D4710" s="533"/>
      <c r="E4710" s="533"/>
      <c r="F4710" s="533"/>
      <c r="G4710" s="533"/>
    </row>
    <row r="4711" spans="1:7">
      <c r="A4711" s="533"/>
      <c r="B4711" s="1787"/>
      <c r="C4711" s="1788"/>
      <c r="D4711" s="533"/>
      <c r="E4711" s="533"/>
      <c r="F4711" s="533"/>
      <c r="G4711" s="533"/>
    </row>
    <row r="4712" spans="1:7">
      <c r="A4712" s="533"/>
      <c r="B4712" s="1787"/>
      <c r="C4712" s="1788"/>
      <c r="D4712" s="533"/>
      <c r="E4712" s="533"/>
      <c r="F4712" s="533"/>
      <c r="G4712" s="533"/>
    </row>
    <row r="4713" spans="1:7">
      <c r="A4713" s="533"/>
      <c r="B4713" s="1787"/>
      <c r="C4713" s="1788"/>
      <c r="D4713" s="533"/>
      <c r="E4713" s="533"/>
      <c r="F4713" s="533"/>
      <c r="G4713" s="533"/>
    </row>
    <row r="4714" spans="1:7">
      <c r="A4714" s="533"/>
      <c r="B4714" s="1787"/>
      <c r="C4714" s="1788"/>
      <c r="D4714" s="533"/>
      <c r="E4714" s="533"/>
      <c r="F4714" s="533"/>
      <c r="G4714" s="533"/>
    </row>
    <row r="4715" spans="1:7">
      <c r="A4715" s="533"/>
      <c r="B4715" s="1787"/>
      <c r="C4715" s="1788"/>
      <c r="D4715" s="533"/>
      <c r="E4715" s="533"/>
      <c r="F4715" s="533"/>
      <c r="G4715" s="533"/>
    </row>
    <row r="4716" spans="1:7">
      <c r="A4716" s="533"/>
      <c r="B4716" s="1787"/>
      <c r="C4716" s="1788"/>
      <c r="D4716" s="533"/>
      <c r="E4716" s="533"/>
      <c r="F4716" s="533"/>
      <c r="G4716" s="533"/>
    </row>
    <row r="4717" spans="1:7">
      <c r="A4717" s="533"/>
      <c r="B4717" s="1787"/>
      <c r="C4717" s="1788"/>
      <c r="D4717" s="533"/>
      <c r="E4717" s="533"/>
      <c r="F4717" s="533"/>
      <c r="G4717" s="533"/>
    </row>
    <row r="4718" spans="1:7">
      <c r="A4718" s="533"/>
      <c r="B4718" s="1787"/>
      <c r="C4718" s="1788"/>
      <c r="D4718" s="533"/>
      <c r="E4718" s="533"/>
      <c r="F4718" s="533"/>
      <c r="G4718" s="533"/>
    </row>
    <row r="4719" spans="1:7">
      <c r="A4719" s="533"/>
      <c r="B4719" s="1787"/>
      <c r="C4719" s="1788"/>
      <c r="D4719" s="533"/>
      <c r="E4719" s="533"/>
      <c r="F4719" s="533"/>
      <c r="G4719" s="533"/>
    </row>
    <row r="4720" spans="1:7">
      <c r="A4720" s="533"/>
      <c r="B4720" s="1787"/>
      <c r="C4720" s="1788"/>
      <c r="D4720" s="533"/>
      <c r="E4720" s="533"/>
      <c r="F4720" s="533"/>
      <c r="G4720" s="533"/>
    </row>
    <row r="4721" spans="1:7">
      <c r="A4721" s="533"/>
      <c r="B4721" s="1787"/>
      <c r="C4721" s="1788"/>
      <c r="D4721" s="533"/>
      <c r="E4721" s="533"/>
      <c r="F4721" s="533"/>
      <c r="G4721" s="533"/>
    </row>
    <row r="4722" spans="1:7">
      <c r="A4722" s="533"/>
      <c r="B4722" s="1787"/>
      <c r="C4722" s="1788"/>
      <c r="D4722" s="533"/>
      <c r="E4722" s="533"/>
      <c r="F4722" s="533"/>
      <c r="G4722" s="533"/>
    </row>
    <row r="4723" spans="1:7">
      <c r="A4723" s="533"/>
      <c r="B4723" s="1787"/>
      <c r="C4723" s="1788"/>
      <c r="D4723" s="533"/>
      <c r="E4723" s="533"/>
      <c r="F4723" s="533"/>
      <c r="G4723" s="533"/>
    </row>
    <row r="4724" spans="1:7">
      <c r="A4724" s="533"/>
      <c r="B4724" s="1787"/>
      <c r="C4724" s="1788"/>
      <c r="D4724" s="533"/>
      <c r="E4724" s="533"/>
      <c r="F4724" s="533"/>
      <c r="G4724" s="533"/>
    </row>
    <row r="4725" spans="1:7">
      <c r="A4725" s="533"/>
      <c r="B4725" s="1787"/>
      <c r="C4725" s="1788"/>
      <c r="D4725" s="533"/>
      <c r="E4725" s="533"/>
      <c r="F4725" s="533"/>
      <c r="G4725" s="533"/>
    </row>
    <row r="4726" spans="1:7">
      <c r="A4726" s="533"/>
      <c r="B4726" s="1787"/>
      <c r="C4726" s="1788"/>
      <c r="D4726" s="533"/>
      <c r="E4726" s="533"/>
      <c r="F4726" s="533"/>
      <c r="G4726" s="533"/>
    </row>
    <row r="4727" spans="1:7">
      <c r="A4727" s="533"/>
      <c r="B4727" s="1787"/>
      <c r="C4727" s="1788"/>
      <c r="D4727" s="533"/>
      <c r="E4727" s="533"/>
      <c r="F4727" s="533"/>
      <c r="G4727" s="533"/>
    </row>
    <row r="4728" spans="1:7">
      <c r="A4728" s="533"/>
      <c r="B4728" s="1787"/>
      <c r="C4728" s="1788"/>
      <c r="D4728" s="533"/>
      <c r="E4728" s="533"/>
      <c r="F4728" s="533"/>
      <c r="G4728" s="533"/>
    </row>
    <row r="4729" spans="1:7">
      <c r="A4729" s="533"/>
      <c r="B4729" s="1787"/>
      <c r="C4729" s="1788"/>
      <c r="D4729" s="533"/>
      <c r="E4729" s="533"/>
      <c r="F4729" s="533"/>
      <c r="G4729" s="533"/>
    </row>
    <row r="4730" spans="1:7">
      <c r="A4730" s="533"/>
      <c r="B4730" s="1787"/>
      <c r="C4730" s="1788"/>
      <c r="D4730" s="533"/>
      <c r="E4730" s="533"/>
      <c r="F4730" s="533"/>
      <c r="G4730" s="533"/>
    </row>
    <row r="4731" spans="1:7">
      <c r="A4731" s="533"/>
      <c r="B4731" s="1787"/>
      <c r="C4731" s="1788"/>
      <c r="D4731" s="533"/>
      <c r="E4731" s="533"/>
      <c r="F4731" s="533"/>
      <c r="G4731" s="533"/>
    </row>
    <row r="4732" spans="1:7">
      <c r="A4732" s="533"/>
      <c r="B4732" s="1787"/>
      <c r="C4732" s="1788"/>
      <c r="D4732" s="533"/>
      <c r="E4732" s="533"/>
      <c r="F4732" s="533"/>
      <c r="G4732" s="533"/>
    </row>
    <row r="4733" spans="1:7">
      <c r="A4733" s="533"/>
      <c r="B4733" s="1787"/>
      <c r="C4733" s="1788"/>
      <c r="D4733" s="533"/>
      <c r="E4733" s="533"/>
      <c r="F4733" s="533"/>
      <c r="G4733" s="533"/>
    </row>
    <row r="4734" spans="1:7">
      <c r="A4734" s="533"/>
      <c r="B4734" s="1787"/>
      <c r="C4734" s="1788"/>
      <c r="D4734" s="533"/>
      <c r="E4734" s="533"/>
      <c r="F4734" s="533"/>
      <c r="G4734" s="533"/>
    </row>
    <row r="4735" spans="1:7">
      <c r="A4735" s="533"/>
      <c r="B4735" s="1787"/>
      <c r="C4735" s="1788"/>
      <c r="D4735" s="533"/>
      <c r="E4735" s="533"/>
      <c r="F4735" s="533"/>
      <c r="G4735" s="533"/>
    </row>
    <row r="4736" spans="1:7">
      <c r="A4736" s="533"/>
      <c r="B4736" s="1787"/>
      <c r="C4736" s="1788"/>
      <c r="D4736" s="533"/>
      <c r="E4736" s="533"/>
      <c r="F4736" s="533"/>
      <c r="G4736" s="533"/>
    </row>
    <row r="4737" spans="1:7">
      <c r="A4737" s="533"/>
      <c r="B4737" s="1787"/>
      <c r="C4737" s="1788"/>
      <c r="D4737" s="533"/>
      <c r="E4737" s="533"/>
      <c r="F4737" s="533"/>
      <c r="G4737" s="533"/>
    </row>
    <row r="4738" spans="1:7">
      <c r="A4738" s="533"/>
      <c r="B4738" s="1787"/>
      <c r="C4738" s="1788"/>
      <c r="D4738" s="533"/>
      <c r="E4738" s="533"/>
      <c r="F4738" s="533"/>
      <c r="G4738" s="533"/>
    </row>
    <row r="4739" spans="1:7">
      <c r="A4739" s="533"/>
      <c r="B4739" s="1787"/>
      <c r="C4739" s="1788"/>
      <c r="D4739" s="533"/>
      <c r="E4739" s="533"/>
      <c r="F4739" s="533"/>
      <c r="G4739" s="533"/>
    </row>
    <row r="4740" spans="1:7">
      <c r="A4740" s="533"/>
      <c r="B4740" s="1787"/>
      <c r="C4740" s="1788"/>
      <c r="D4740" s="533"/>
      <c r="E4740" s="533"/>
      <c r="F4740" s="533"/>
      <c r="G4740" s="533"/>
    </row>
    <row r="4741" spans="1:7">
      <c r="A4741" s="533"/>
      <c r="B4741" s="1787"/>
      <c r="C4741" s="1788"/>
      <c r="D4741" s="533"/>
      <c r="E4741" s="533"/>
      <c r="F4741" s="533"/>
      <c r="G4741" s="533"/>
    </row>
    <row r="4742" spans="1:7">
      <c r="A4742" s="533"/>
      <c r="B4742" s="1787"/>
      <c r="C4742" s="1788"/>
      <c r="D4742" s="533"/>
      <c r="E4742" s="533"/>
      <c r="F4742" s="533"/>
      <c r="G4742" s="533"/>
    </row>
    <row r="4743" spans="1:7">
      <c r="A4743" s="533"/>
      <c r="B4743" s="1787"/>
      <c r="C4743" s="1788"/>
      <c r="D4743" s="533"/>
      <c r="E4743" s="533"/>
      <c r="F4743" s="533"/>
      <c r="G4743" s="533"/>
    </row>
    <row r="4744" spans="1:7">
      <c r="A4744" s="533"/>
      <c r="B4744" s="1787"/>
      <c r="C4744" s="1788"/>
      <c r="D4744" s="533"/>
      <c r="E4744" s="533"/>
      <c r="F4744" s="533"/>
      <c r="G4744" s="533"/>
    </row>
    <row r="4745" spans="1:7">
      <c r="A4745" s="533"/>
      <c r="B4745" s="1787"/>
      <c r="C4745" s="1788"/>
      <c r="D4745" s="533"/>
      <c r="E4745" s="533"/>
      <c r="F4745" s="533"/>
      <c r="G4745" s="533"/>
    </row>
    <row r="4746" spans="1:7">
      <c r="A4746" s="533"/>
      <c r="B4746" s="1787"/>
      <c r="C4746" s="1788"/>
      <c r="D4746" s="533"/>
      <c r="E4746" s="533"/>
      <c r="F4746" s="533"/>
      <c r="G4746" s="533"/>
    </row>
    <row r="4747" spans="1:7">
      <c r="A4747" s="533"/>
      <c r="B4747" s="1787"/>
      <c r="C4747" s="1788"/>
      <c r="D4747" s="533"/>
      <c r="E4747" s="533"/>
      <c r="F4747" s="533"/>
      <c r="G4747" s="533"/>
    </row>
    <row r="4748" spans="1:7">
      <c r="A4748" s="533"/>
      <c r="B4748" s="1787"/>
      <c r="C4748" s="1788"/>
      <c r="D4748" s="533"/>
      <c r="E4748" s="533"/>
      <c r="F4748" s="533"/>
      <c r="G4748" s="533"/>
    </row>
    <row r="4749" spans="1:7">
      <c r="A4749" s="533"/>
      <c r="B4749" s="1787"/>
      <c r="C4749" s="1788"/>
      <c r="D4749" s="533"/>
      <c r="E4749" s="533"/>
      <c r="F4749" s="533"/>
      <c r="G4749" s="533"/>
    </row>
    <row r="4750" spans="1:7">
      <c r="A4750" s="533"/>
      <c r="B4750" s="1787"/>
      <c r="C4750" s="1788"/>
      <c r="D4750" s="533"/>
      <c r="E4750" s="533"/>
      <c r="F4750" s="533"/>
      <c r="G4750" s="533"/>
    </row>
    <row r="4751" spans="1:7">
      <c r="A4751" s="533"/>
      <c r="B4751" s="1787"/>
      <c r="C4751" s="1788"/>
      <c r="D4751" s="533"/>
      <c r="E4751" s="533"/>
      <c r="F4751" s="533"/>
      <c r="G4751" s="533"/>
    </row>
    <row r="4752" spans="1:7">
      <c r="A4752" s="533"/>
      <c r="B4752" s="1787"/>
      <c r="C4752" s="1788"/>
      <c r="D4752" s="533"/>
      <c r="E4752" s="533"/>
      <c r="F4752" s="533"/>
      <c r="G4752" s="533"/>
    </row>
    <row r="4753" spans="1:7">
      <c r="A4753" s="533"/>
      <c r="B4753" s="1787"/>
      <c r="C4753" s="1788"/>
      <c r="D4753" s="533"/>
      <c r="E4753" s="533"/>
      <c r="F4753" s="533"/>
      <c r="G4753" s="533"/>
    </row>
    <row r="4754" spans="1:7">
      <c r="A4754" s="533"/>
      <c r="B4754" s="1787"/>
      <c r="C4754" s="1788"/>
      <c r="D4754" s="533"/>
      <c r="E4754" s="533"/>
      <c r="F4754" s="533"/>
      <c r="G4754" s="533"/>
    </row>
    <row r="4755" spans="1:7">
      <c r="A4755" s="533"/>
      <c r="B4755" s="1787"/>
      <c r="C4755" s="1788"/>
      <c r="D4755" s="533"/>
      <c r="E4755" s="533"/>
      <c r="F4755" s="533"/>
      <c r="G4755" s="533"/>
    </row>
    <row r="4756" spans="1:7">
      <c r="A4756" s="533"/>
      <c r="B4756" s="1787"/>
      <c r="C4756" s="1788"/>
      <c r="D4756" s="533"/>
      <c r="E4756" s="533"/>
      <c r="F4756" s="533"/>
      <c r="G4756" s="533"/>
    </row>
    <row r="4757" spans="1:7">
      <c r="A4757" s="533"/>
      <c r="B4757" s="1787"/>
      <c r="C4757" s="1788"/>
      <c r="D4757" s="533"/>
      <c r="E4757" s="533"/>
      <c r="F4757" s="533"/>
      <c r="G4757" s="533"/>
    </row>
    <row r="4758" spans="1:7">
      <c r="A4758" s="533"/>
      <c r="B4758" s="1787"/>
      <c r="C4758" s="1788"/>
      <c r="D4758" s="533"/>
      <c r="E4758" s="533"/>
      <c r="F4758" s="533"/>
      <c r="G4758" s="533"/>
    </row>
    <row r="4759" spans="1:7">
      <c r="A4759" s="533"/>
      <c r="B4759" s="1787"/>
      <c r="C4759" s="1788"/>
      <c r="D4759" s="533"/>
      <c r="E4759" s="533"/>
      <c r="F4759" s="533"/>
      <c r="G4759" s="533"/>
    </row>
    <row r="4760" spans="1:7">
      <c r="A4760" s="533"/>
      <c r="B4760" s="1787"/>
      <c r="C4760" s="1788"/>
      <c r="D4760" s="533"/>
      <c r="E4760" s="533"/>
      <c r="F4760" s="533"/>
      <c r="G4760" s="533"/>
    </row>
    <row r="4761" spans="1:7">
      <c r="A4761" s="533"/>
      <c r="B4761" s="1787"/>
      <c r="C4761" s="1788"/>
      <c r="D4761" s="533"/>
      <c r="E4761" s="533"/>
      <c r="F4761" s="533"/>
      <c r="G4761" s="533"/>
    </row>
    <row r="4762" spans="1:7">
      <c r="A4762" s="533"/>
      <c r="B4762" s="1787"/>
      <c r="C4762" s="1788"/>
      <c r="D4762" s="533"/>
      <c r="E4762" s="533"/>
      <c r="F4762" s="533"/>
      <c r="G4762" s="533"/>
    </row>
    <row r="4763" spans="1:7">
      <c r="A4763" s="533"/>
      <c r="B4763" s="1787"/>
      <c r="C4763" s="1788"/>
      <c r="D4763" s="533"/>
      <c r="E4763" s="533"/>
      <c r="F4763" s="533"/>
      <c r="G4763" s="533"/>
    </row>
    <row r="4764" spans="1:7">
      <c r="A4764" s="533"/>
      <c r="B4764" s="1787"/>
      <c r="C4764" s="1788"/>
      <c r="D4764" s="533"/>
      <c r="E4764" s="533"/>
      <c r="F4764" s="533"/>
      <c r="G4764" s="533"/>
    </row>
    <row r="4765" spans="1:7">
      <c r="A4765" s="533"/>
      <c r="B4765" s="1787"/>
      <c r="C4765" s="1788"/>
      <c r="D4765" s="533"/>
      <c r="E4765" s="533"/>
      <c r="F4765" s="533"/>
      <c r="G4765" s="533"/>
    </row>
    <row r="4766" spans="1:7">
      <c r="A4766" s="533"/>
      <c r="B4766" s="1787"/>
      <c r="C4766" s="1788"/>
      <c r="D4766" s="533"/>
      <c r="E4766" s="533"/>
      <c r="F4766" s="533"/>
      <c r="G4766" s="533"/>
    </row>
    <row r="4767" spans="1:7">
      <c r="A4767" s="533"/>
      <c r="B4767" s="1787"/>
      <c r="C4767" s="1788"/>
      <c r="D4767" s="533"/>
      <c r="E4767" s="533"/>
      <c r="F4767" s="533"/>
      <c r="G4767" s="533"/>
    </row>
    <row r="4768" spans="1:7">
      <c r="A4768" s="533"/>
      <c r="B4768" s="1787"/>
      <c r="C4768" s="1788"/>
      <c r="D4768" s="533"/>
      <c r="E4768" s="533"/>
      <c r="F4768" s="533"/>
      <c r="G4768" s="533"/>
    </row>
    <row r="4769" spans="1:7">
      <c r="A4769" s="533"/>
      <c r="B4769" s="1787"/>
      <c r="C4769" s="1788"/>
      <c r="D4769" s="533"/>
      <c r="E4769" s="533"/>
      <c r="F4769" s="533"/>
      <c r="G4769" s="533"/>
    </row>
    <row r="4770" spans="1:7">
      <c r="A4770" s="533"/>
      <c r="B4770" s="1787"/>
      <c r="C4770" s="1788"/>
      <c r="D4770" s="533"/>
      <c r="E4770" s="533"/>
      <c r="F4770" s="533"/>
      <c r="G4770" s="533"/>
    </row>
    <row r="4771" spans="1:7">
      <c r="A4771" s="533"/>
      <c r="B4771" s="1787"/>
      <c r="C4771" s="1788"/>
      <c r="D4771" s="533"/>
      <c r="E4771" s="533"/>
      <c r="F4771" s="533"/>
      <c r="G4771" s="533"/>
    </row>
    <row r="4772" spans="1:7">
      <c r="A4772" s="533"/>
      <c r="B4772" s="1787"/>
      <c r="C4772" s="1788"/>
      <c r="D4772" s="533"/>
      <c r="E4772" s="533"/>
      <c r="F4772" s="533"/>
      <c r="G4772" s="533"/>
    </row>
    <row r="4773" spans="1:7">
      <c r="A4773" s="533"/>
      <c r="B4773" s="1787"/>
      <c r="C4773" s="1788"/>
      <c r="D4773" s="533"/>
      <c r="E4773" s="533"/>
      <c r="F4773" s="533"/>
      <c r="G4773" s="533"/>
    </row>
    <row r="4774" spans="1:7">
      <c r="A4774" s="533"/>
      <c r="B4774" s="1787"/>
      <c r="C4774" s="1788"/>
      <c r="D4774" s="533"/>
      <c r="E4774" s="533"/>
      <c r="F4774" s="533"/>
      <c r="G4774" s="533"/>
    </row>
    <row r="4775" spans="1:7">
      <c r="A4775" s="533"/>
      <c r="B4775" s="1787"/>
      <c r="C4775" s="1788"/>
      <c r="D4775" s="533"/>
      <c r="E4775" s="533"/>
      <c r="F4775" s="533"/>
      <c r="G4775" s="533"/>
    </row>
    <row r="4776" spans="1:7">
      <c r="A4776" s="533"/>
      <c r="B4776" s="1787"/>
      <c r="C4776" s="1788"/>
      <c r="D4776" s="533"/>
      <c r="E4776" s="533"/>
      <c r="F4776" s="533"/>
      <c r="G4776" s="533"/>
    </row>
    <row r="4777" spans="1:7">
      <c r="A4777" s="533"/>
      <c r="B4777" s="1787"/>
      <c r="C4777" s="1788"/>
      <c r="D4777" s="533"/>
      <c r="E4777" s="533"/>
      <c r="F4777" s="533"/>
      <c r="G4777" s="533"/>
    </row>
    <row r="4778" spans="1:7">
      <c r="A4778" s="533"/>
      <c r="B4778" s="1787"/>
      <c r="C4778" s="1788"/>
      <c r="D4778" s="533"/>
      <c r="E4778" s="533"/>
      <c r="F4778" s="533"/>
      <c r="G4778" s="533"/>
    </row>
    <row r="4779" spans="1:7">
      <c r="A4779" s="533"/>
      <c r="B4779" s="1787"/>
      <c r="C4779" s="1788"/>
      <c r="D4779" s="533"/>
      <c r="E4779" s="533"/>
      <c r="F4779" s="533"/>
      <c r="G4779" s="533"/>
    </row>
    <row r="4780" spans="1:7">
      <c r="A4780" s="533"/>
      <c r="B4780" s="1787"/>
      <c r="C4780" s="1788"/>
      <c r="D4780" s="533"/>
      <c r="E4780" s="533"/>
      <c r="F4780" s="533"/>
      <c r="G4780" s="533"/>
    </row>
    <row r="4781" spans="1:7">
      <c r="A4781" s="533"/>
      <c r="B4781" s="1787"/>
      <c r="C4781" s="1788"/>
      <c r="D4781" s="533"/>
      <c r="E4781" s="533"/>
      <c r="F4781" s="533"/>
      <c r="G4781" s="533"/>
    </row>
    <row r="4782" spans="1:7">
      <c r="A4782" s="533"/>
      <c r="B4782" s="1787"/>
      <c r="C4782" s="1788"/>
      <c r="D4782" s="533"/>
      <c r="E4782" s="533"/>
      <c r="F4782" s="533"/>
      <c r="G4782" s="533"/>
    </row>
    <row r="4783" spans="1:7">
      <c r="A4783" s="533"/>
      <c r="B4783" s="1787"/>
      <c r="C4783" s="1788"/>
      <c r="D4783" s="533"/>
      <c r="E4783" s="533"/>
      <c r="F4783" s="533"/>
      <c r="G4783" s="533"/>
    </row>
    <row r="4784" spans="1:7">
      <c r="A4784" s="533"/>
      <c r="B4784" s="1787"/>
      <c r="C4784" s="1788"/>
      <c r="D4784" s="533"/>
      <c r="E4784" s="533"/>
      <c r="F4784" s="533"/>
      <c r="G4784" s="533"/>
    </row>
    <row r="4785" spans="1:7">
      <c r="A4785" s="533"/>
      <c r="B4785" s="1787"/>
      <c r="C4785" s="1788"/>
      <c r="D4785" s="533"/>
      <c r="E4785" s="533"/>
      <c r="F4785" s="533"/>
      <c r="G4785" s="533"/>
    </row>
    <row r="4786" spans="1:7">
      <c r="A4786" s="533"/>
      <c r="B4786" s="1787"/>
      <c r="C4786" s="1788"/>
      <c r="D4786" s="533"/>
      <c r="E4786" s="533"/>
      <c r="F4786" s="533"/>
      <c r="G4786" s="533"/>
    </row>
    <row r="4787" spans="1:7">
      <c r="A4787" s="533"/>
      <c r="B4787" s="1787"/>
      <c r="C4787" s="1788"/>
      <c r="D4787" s="533"/>
      <c r="E4787" s="533"/>
      <c r="F4787" s="533"/>
      <c r="G4787" s="533"/>
    </row>
    <row r="4788" spans="1:7">
      <c r="A4788" s="533"/>
      <c r="B4788" s="1787"/>
      <c r="C4788" s="1788"/>
      <c r="D4788" s="533"/>
      <c r="E4788" s="533"/>
      <c r="F4788" s="533"/>
      <c r="G4788" s="533"/>
    </row>
    <row r="4789" spans="1:7">
      <c r="A4789" s="533"/>
      <c r="B4789" s="1787"/>
      <c r="C4789" s="1788"/>
      <c r="D4789" s="533"/>
      <c r="E4789" s="533"/>
      <c r="F4789" s="533"/>
      <c r="G4789" s="533"/>
    </row>
    <row r="4790" spans="1:7">
      <c r="A4790" s="533"/>
      <c r="B4790" s="1787"/>
      <c r="C4790" s="1788"/>
      <c r="D4790" s="533"/>
      <c r="E4790" s="533"/>
      <c r="F4790" s="533"/>
      <c r="G4790" s="533"/>
    </row>
    <row r="4791" spans="1:7">
      <c r="A4791" s="533"/>
      <c r="B4791" s="1787"/>
      <c r="C4791" s="1788"/>
      <c r="D4791" s="533"/>
      <c r="E4791" s="533"/>
      <c r="F4791" s="533"/>
      <c r="G4791" s="533"/>
    </row>
    <row r="4792" spans="1:7">
      <c r="A4792" s="533"/>
      <c r="B4792" s="1787"/>
      <c r="C4792" s="1788"/>
      <c r="D4792" s="533"/>
      <c r="E4792" s="533"/>
      <c r="F4792" s="533"/>
      <c r="G4792" s="533"/>
    </row>
    <row r="4793" spans="1:7">
      <c r="A4793" s="533"/>
      <c r="B4793" s="1787"/>
      <c r="C4793" s="1788"/>
      <c r="D4793" s="533"/>
      <c r="E4793" s="533"/>
      <c r="F4793" s="533"/>
      <c r="G4793" s="533"/>
    </row>
    <row r="4794" spans="1:7">
      <c r="A4794" s="533"/>
      <c r="B4794" s="1787"/>
      <c r="C4794" s="1788"/>
      <c r="D4794" s="533"/>
      <c r="E4794" s="533"/>
      <c r="F4794" s="533"/>
      <c r="G4794" s="533"/>
    </row>
    <row r="4795" spans="1:7">
      <c r="A4795" s="533"/>
      <c r="B4795" s="1787"/>
      <c r="C4795" s="1788"/>
      <c r="D4795" s="533"/>
      <c r="E4795" s="533"/>
      <c r="F4795" s="533"/>
      <c r="G4795" s="533"/>
    </row>
    <row r="4796" spans="1:7">
      <c r="A4796" s="533"/>
      <c r="B4796" s="1787"/>
      <c r="C4796" s="1788"/>
      <c r="D4796" s="533"/>
      <c r="E4796" s="533"/>
      <c r="F4796" s="533"/>
      <c r="G4796" s="533"/>
    </row>
    <row r="4797" spans="1:7">
      <c r="A4797" s="533"/>
      <c r="B4797" s="1787"/>
      <c r="C4797" s="1788"/>
      <c r="D4797" s="533"/>
      <c r="E4797" s="533"/>
      <c r="F4797" s="533"/>
      <c r="G4797" s="533"/>
    </row>
    <row r="4798" spans="1:7">
      <c r="A4798" s="533"/>
      <c r="B4798" s="1787"/>
      <c r="C4798" s="1788"/>
      <c r="D4798" s="533"/>
      <c r="E4798" s="533"/>
      <c r="F4798" s="533"/>
      <c r="G4798" s="533"/>
    </row>
    <row r="4799" spans="1:7">
      <c r="A4799" s="533"/>
      <c r="B4799" s="1787"/>
      <c r="C4799" s="1788"/>
      <c r="D4799" s="533"/>
      <c r="E4799" s="533"/>
      <c r="F4799" s="533"/>
      <c r="G4799" s="533"/>
    </row>
    <row r="4800" spans="1:7">
      <c r="A4800" s="533"/>
      <c r="B4800" s="1787"/>
      <c r="C4800" s="1788"/>
      <c r="D4800" s="533"/>
      <c r="E4800" s="533"/>
      <c r="F4800" s="533"/>
      <c r="G4800" s="533"/>
    </row>
    <row r="4801" spans="1:7">
      <c r="A4801" s="533"/>
      <c r="B4801" s="1787"/>
      <c r="C4801" s="1788"/>
      <c r="D4801" s="533"/>
      <c r="E4801" s="533"/>
      <c r="F4801" s="533"/>
      <c r="G4801" s="533"/>
    </row>
    <row r="4802" spans="1:7">
      <c r="A4802" s="533"/>
      <c r="B4802" s="1787"/>
      <c r="C4802" s="1788"/>
      <c r="D4802" s="533"/>
      <c r="E4802" s="533"/>
      <c r="F4802" s="533"/>
      <c r="G4802" s="533"/>
    </row>
    <row r="4803" spans="1:7">
      <c r="A4803" s="533"/>
      <c r="B4803" s="1787"/>
      <c r="C4803" s="1788"/>
      <c r="D4803" s="533"/>
      <c r="E4803" s="533"/>
      <c r="F4803" s="533"/>
      <c r="G4803" s="533"/>
    </row>
    <row r="4804" spans="1:7">
      <c r="A4804" s="533"/>
      <c r="B4804" s="1787"/>
      <c r="C4804" s="1788"/>
      <c r="D4804" s="533"/>
      <c r="E4804" s="533"/>
      <c r="F4804" s="533"/>
      <c r="G4804" s="533"/>
    </row>
    <row r="4805" spans="1:7">
      <c r="A4805" s="533"/>
      <c r="B4805" s="1787"/>
      <c r="C4805" s="1788"/>
      <c r="D4805" s="533"/>
      <c r="E4805" s="533"/>
      <c r="F4805" s="533"/>
      <c r="G4805" s="533"/>
    </row>
    <row r="4806" spans="1:7">
      <c r="A4806" s="533"/>
      <c r="B4806" s="1787"/>
      <c r="C4806" s="1788"/>
      <c r="D4806" s="533"/>
      <c r="E4806" s="533"/>
      <c r="F4806" s="533"/>
      <c r="G4806" s="533"/>
    </row>
    <row r="4807" spans="1:7">
      <c r="A4807" s="533"/>
      <c r="B4807" s="1787"/>
      <c r="C4807" s="1788"/>
      <c r="D4807" s="533"/>
      <c r="E4807" s="533"/>
      <c r="F4807" s="533"/>
      <c r="G4807" s="533"/>
    </row>
    <row r="4808" spans="1:7">
      <c r="A4808" s="533"/>
      <c r="B4808" s="1787"/>
      <c r="C4808" s="1788"/>
      <c r="D4808" s="533"/>
      <c r="E4808" s="533"/>
      <c r="F4808" s="533"/>
      <c r="G4808" s="533"/>
    </row>
    <row r="4809" spans="1:7">
      <c r="A4809" s="533"/>
      <c r="B4809" s="1787"/>
      <c r="C4809" s="1788"/>
      <c r="D4809" s="533"/>
      <c r="E4809" s="533"/>
      <c r="F4809" s="533"/>
      <c r="G4809" s="533"/>
    </row>
    <row r="4810" spans="1:7">
      <c r="A4810" s="533"/>
      <c r="B4810" s="1787"/>
      <c r="C4810" s="1788"/>
      <c r="D4810" s="533"/>
      <c r="E4810" s="533"/>
      <c r="F4810" s="533"/>
      <c r="G4810" s="533"/>
    </row>
    <row r="4811" spans="1:7">
      <c r="A4811" s="533"/>
      <c r="B4811" s="1787"/>
      <c r="C4811" s="1788"/>
      <c r="D4811" s="533"/>
      <c r="E4811" s="533"/>
      <c r="F4811" s="533"/>
      <c r="G4811" s="533"/>
    </row>
    <row r="4812" spans="1:7">
      <c r="A4812" s="533"/>
      <c r="B4812" s="1787"/>
      <c r="C4812" s="1788"/>
      <c r="D4812" s="533"/>
      <c r="E4812" s="533"/>
      <c r="F4812" s="533"/>
      <c r="G4812" s="533"/>
    </row>
    <row r="4813" spans="1:7">
      <c r="A4813" s="533"/>
      <c r="B4813" s="1787"/>
      <c r="C4813" s="1788"/>
      <c r="D4813" s="533"/>
      <c r="E4813" s="533"/>
      <c r="F4813" s="533"/>
      <c r="G4813" s="533"/>
    </row>
    <row r="4814" spans="1:7">
      <c r="A4814" s="533"/>
      <c r="B4814" s="1787"/>
      <c r="C4814" s="1788"/>
      <c r="D4814" s="533"/>
      <c r="E4814" s="533"/>
      <c r="F4814" s="533"/>
      <c r="G4814" s="533"/>
    </row>
    <row r="4815" spans="1:7">
      <c r="A4815" s="533"/>
      <c r="B4815" s="1787"/>
      <c r="C4815" s="1788"/>
      <c r="D4815" s="533"/>
      <c r="E4815" s="533"/>
      <c r="F4815" s="533"/>
      <c r="G4815" s="533"/>
    </row>
    <row r="4816" spans="1:7">
      <c r="A4816" s="533"/>
      <c r="B4816" s="1787"/>
      <c r="C4816" s="1788"/>
      <c r="D4816" s="533"/>
      <c r="E4816" s="533"/>
      <c r="F4816" s="533"/>
      <c r="G4816" s="533"/>
    </row>
    <row r="4817" spans="1:7">
      <c r="A4817" s="533"/>
      <c r="B4817" s="1787"/>
      <c r="C4817" s="1788"/>
      <c r="D4817" s="533"/>
      <c r="E4817" s="533"/>
      <c r="F4817" s="533"/>
      <c r="G4817" s="533"/>
    </row>
    <row r="4818" spans="1:7">
      <c r="A4818" s="533"/>
      <c r="B4818" s="1787"/>
      <c r="C4818" s="1788"/>
      <c r="D4818" s="533"/>
      <c r="E4818" s="533"/>
      <c r="F4818" s="533"/>
      <c r="G4818" s="533"/>
    </row>
    <row r="4819" spans="1:7">
      <c r="A4819" s="533"/>
      <c r="B4819" s="1787"/>
      <c r="C4819" s="1788"/>
      <c r="D4819" s="533"/>
      <c r="E4819" s="533"/>
      <c r="F4819" s="533"/>
      <c r="G4819" s="533"/>
    </row>
    <row r="4820" spans="1:7">
      <c r="A4820" s="533"/>
      <c r="B4820" s="1787"/>
      <c r="C4820" s="1788"/>
      <c r="D4820" s="533"/>
      <c r="E4820" s="533"/>
      <c r="F4820" s="533"/>
      <c r="G4820" s="533"/>
    </row>
    <row r="4821" spans="1:7">
      <c r="A4821" s="533"/>
      <c r="B4821" s="1787"/>
      <c r="C4821" s="1788"/>
      <c r="D4821" s="533"/>
      <c r="E4821" s="533"/>
      <c r="F4821" s="533"/>
      <c r="G4821" s="533"/>
    </row>
    <row r="4822" spans="1:7">
      <c r="A4822" s="533"/>
      <c r="B4822" s="1787"/>
      <c r="C4822" s="1788"/>
      <c r="D4822" s="533"/>
      <c r="E4822" s="533"/>
      <c r="F4822" s="533"/>
      <c r="G4822" s="533"/>
    </row>
    <row r="4823" spans="1:7">
      <c r="A4823" s="533"/>
      <c r="B4823" s="1787"/>
      <c r="C4823" s="1788"/>
      <c r="D4823" s="533"/>
      <c r="E4823" s="533"/>
      <c r="F4823" s="533"/>
      <c r="G4823" s="533"/>
    </row>
    <row r="4824" spans="1:7">
      <c r="A4824" s="533"/>
      <c r="B4824" s="1787"/>
      <c r="C4824" s="1788"/>
      <c r="D4824" s="533"/>
      <c r="E4824" s="533"/>
      <c r="F4824" s="533"/>
      <c r="G4824" s="533"/>
    </row>
    <row r="4825" spans="1:7">
      <c r="A4825" s="533"/>
      <c r="B4825" s="1787"/>
      <c r="C4825" s="1788"/>
      <c r="D4825" s="533"/>
      <c r="E4825" s="533"/>
      <c r="F4825" s="533"/>
      <c r="G4825" s="533"/>
    </row>
    <row r="4826" spans="1:7">
      <c r="A4826" s="533"/>
      <c r="B4826" s="1787"/>
      <c r="C4826" s="1788"/>
      <c r="D4826" s="533"/>
      <c r="E4826" s="533"/>
      <c r="F4826" s="533"/>
      <c r="G4826" s="533"/>
    </row>
    <row r="4827" spans="1:7">
      <c r="A4827" s="533"/>
      <c r="B4827" s="1787"/>
      <c r="C4827" s="1788"/>
      <c r="D4827" s="533"/>
      <c r="E4827" s="533"/>
      <c r="F4827" s="533"/>
      <c r="G4827" s="533"/>
    </row>
    <row r="4828" spans="1:7">
      <c r="A4828" s="533"/>
      <c r="B4828" s="1787"/>
      <c r="C4828" s="1788"/>
      <c r="D4828" s="533"/>
      <c r="E4828" s="533"/>
      <c r="F4828" s="533"/>
      <c r="G4828" s="533"/>
    </row>
    <row r="4829" spans="1:7">
      <c r="A4829" s="533"/>
      <c r="B4829" s="1787"/>
      <c r="C4829" s="1788"/>
      <c r="D4829" s="533"/>
      <c r="E4829" s="533"/>
      <c r="F4829" s="533"/>
      <c r="G4829" s="533"/>
    </row>
    <row r="4830" spans="1:7">
      <c r="A4830" s="533"/>
      <c r="B4830" s="1787"/>
      <c r="C4830" s="1788"/>
      <c r="D4830" s="533"/>
      <c r="E4830" s="533"/>
      <c r="F4830" s="533"/>
      <c r="G4830" s="533"/>
    </row>
    <row r="4831" spans="1:7">
      <c r="A4831" s="533"/>
      <c r="B4831" s="1787"/>
      <c r="C4831" s="1788"/>
      <c r="D4831" s="533"/>
      <c r="E4831" s="533"/>
      <c r="F4831" s="533"/>
      <c r="G4831" s="533"/>
    </row>
    <row r="4832" spans="1:7">
      <c r="A4832" s="533"/>
      <c r="B4832" s="1787"/>
      <c r="C4832" s="1788"/>
      <c r="D4832" s="533"/>
      <c r="E4832" s="533"/>
      <c r="F4832" s="533"/>
      <c r="G4832" s="533"/>
    </row>
    <row r="4833" spans="1:7">
      <c r="A4833" s="533"/>
      <c r="B4833" s="1787"/>
      <c r="C4833" s="1788"/>
      <c r="D4833" s="533"/>
      <c r="E4833" s="533"/>
      <c r="F4833" s="533"/>
      <c r="G4833" s="533"/>
    </row>
    <row r="4834" spans="1:7">
      <c r="A4834" s="533"/>
      <c r="B4834" s="1787"/>
      <c r="C4834" s="1788"/>
      <c r="D4834" s="533"/>
      <c r="E4834" s="533"/>
      <c r="F4834" s="533"/>
      <c r="G4834" s="533"/>
    </row>
    <row r="4835" spans="1:7">
      <c r="A4835" s="533"/>
      <c r="B4835" s="1787"/>
      <c r="C4835" s="1788"/>
      <c r="D4835" s="533"/>
      <c r="E4835" s="533"/>
      <c r="F4835" s="533"/>
      <c r="G4835" s="533"/>
    </row>
    <row r="4836" spans="1:7">
      <c r="A4836" s="533"/>
      <c r="B4836" s="1787"/>
      <c r="C4836" s="1788"/>
      <c r="D4836" s="533"/>
      <c r="E4836" s="533"/>
      <c r="F4836" s="533"/>
      <c r="G4836" s="533"/>
    </row>
    <row r="4837" spans="1:7">
      <c r="A4837" s="533"/>
      <c r="B4837" s="1787"/>
      <c r="C4837" s="1788"/>
      <c r="D4837" s="533"/>
      <c r="E4837" s="533"/>
      <c r="F4837" s="533"/>
      <c r="G4837" s="533"/>
    </row>
    <row r="4838" spans="1:7">
      <c r="A4838" s="533"/>
      <c r="B4838" s="1787"/>
      <c r="C4838" s="1788"/>
      <c r="D4838" s="533"/>
      <c r="E4838" s="533"/>
      <c r="F4838" s="533"/>
      <c r="G4838" s="533"/>
    </row>
    <row r="4839" spans="1:7">
      <c r="A4839" s="533"/>
      <c r="B4839" s="1787"/>
      <c r="C4839" s="1788"/>
      <c r="D4839" s="533"/>
      <c r="E4839" s="533"/>
      <c r="F4839" s="533"/>
      <c r="G4839" s="533"/>
    </row>
    <row r="4840" spans="1:7">
      <c r="A4840" s="533"/>
      <c r="B4840" s="1787"/>
      <c r="C4840" s="1788"/>
      <c r="D4840" s="533"/>
      <c r="E4840" s="533"/>
      <c r="F4840" s="533"/>
      <c r="G4840" s="533"/>
    </row>
    <row r="4841" spans="1:7">
      <c r="A4841" s="533"/>
      <c r="B4841" s="1787"/>
      <c r="C4841" s="1788"/>
      <c r="D4841" s="533"/>
      <c r="E4841" s="533"/>
      <c r="F4841" s="533"/>
      <c r="G4841" s="533"/>
    </row>
    <row r="4842" spans="1:7">
      <c r="A4842" s="533"/>
      <c r="B4842" s="1787"/>
      <c r="C4842" s="1788"/>
      <c r="D4842" s="533"/>
      <c r="E4842" s="533"/>
      <c r="F4842" s="533"/>
      <c r="G4842" s="533"/>
    </row>
    <row r="4843" spans="1:7">
      <c r="A4843" s="533"/>
      <c r="B4843" s="1787"/>
      <c r="C4843" s="1788"/>
      <c r="D4843" s="533"/>
      <c r="E4843" s="533"/>
      <c r="F4843" s="533"/>
      <c r="G4843" s="533"/>
    </row>
    <row r="4844" spans="1:7">
      <c r="A4844" s="533"/>
      <c r="B4844" s="1787"/>
      <c r="C4844" s="1788"/>
      <c r="D4844" s="533"/>
      <c r="E4844" s="533"/>
      <c r="F4844" s="533"/>
      <c r="G4844" s="533"/>
    </row>
    <row r="4845" spans="1:7">
      <c r="A4845" s="533"/>
      <c r="B4845" s="1787"/>
      <c r="C4845" s="1788"/>
      <c r="D4845" s="533"/>
      <c r="E4845" s="533"/>
      <c r="F4845" s="533"/>
      <c r="G4845" s="533"/>
    </row>
    <row r="4846" spans="1:7">
      <c r="A4846" s="533"/>
      <c r="B4846" s="1787"/>
      <c r="C4846" s="1788"/>
      <c r="D4846" s="533"/>
      <c r="E4846" s="533"/>
      <c r="F4846" s="533"/>
      <c r="G4846" s="533"/>
    </row>
    <row r="4847" spans="1:7">
      <c r="A4847" s="533"/>
      <c r="B4847" s="1787"/>
      <c r="C4847" s="1788"/>
      <c r="D4847" s="533"/>
      <c r="E4847" s="533"/>
      <c r="F4847" s="533"/>
      <c r="G4847" s="533"/>
    </row>
    <row r="4848" spans="1:7">
      <c r="A4848" s="533"/>
      <c r="B4848" s="1787"/>
      <c r="C4848" s="1788"/>
      <c r="D4848" s="533"/>
      <c r="E4848" s="533"/>
      <c r="F4848" s="533"/>
      <c r="G4848" s="533"/>
    </row>
    <row r="4849" spans="1:7">
      <c r="A4849" s="533"/>
      <c r="B4849" s="1787"/>
      <c r="C4849" s="1788"/>
      <c r="D4849" s="533"/>
      <c r="E4849" s="533"/>
      <c r="F4849" s="533"/>
      <c r="G4849" s="533"/>
    </row>
    <row r="4850" spans="1:7">
      <c r="A4850" s="533"/>
      <c r="B4850" s="1787"/>
      <c r="C4850" s="1788"/>
      <c r="D4850" s="533"/>
      <c r="E4850" s="533"/>
      <c r="F4850" s="533"/>
      <c r="G4850" s="533"/>
    </row>
    <row r="4851" spans="1:7">
      <c r="A4851" s="533"/>
      <c r="B4851" s="1787"/>
      <c r="C4851" s="1788"/>
      <c r="D4851" s="533"/>
      <c r="E4851" s="533"/>
      <c r="F4851" s="533"/>
      <c r="G4851" s="533"/>
    </row>
    <row r="4852" spans="1:7">
      <c r="A4852" s="533"/>
      <c r="B4852" s="1787"/>
      <c r="C4852" s="1788"/>
      <c r="D4852" s="533"/>
      <c r="E4852" s="533"/>
      <c r="F4852" s="533"/>
      <c r="G4852" s="533"/>
    </row>
    <row r="4853" spans="1:7">
      <c r="A4853" s="533"/>
      <c r="B4853" s="1787"/>
      <c r="C4853" s="1788"/>
      <c r="D4853" s="533"/>
      <c r="E4853" s="533"/>
      <c r="F4853" s="533"/>
      <c r="G4853" s="533"/>
    </row>
    <row r="4854" spans="1:7">
      <c r="A4854" s="533"/>
      <c r="B4854" s="1787"/>
      <c r="C4854" s="1788"/>
      <c r="D4854" s="533"/>
      <c r="E4854" s="533"/>
      <c r="F4854" s="533"/>
      <c r="G4854" s="533"/>
    </row>
    <row r="4855" spans="1:7">
      <c r="A4855" s="533"/>
      <c r="B4855" s="1787"/>
      <c r="C4855" s="1788"/>
      <c r="D4855" s="533"/>
      <c r="E4855" s="533"/>
      <c r="F4855" s="533"/>
      <c r="G4855" s="533"/>
    </row>
    <row r="4856" spans="1:7">
      <c r="A4856" s="533"/>
      <c r="B4856" s="1787"/>
      <c r="C4856" s="1788"/>
      <c r="D4856" s="533"/>
      <c r="E4856" s="533"/>
      <c r="F4856" s="533"/>
      <c r="G4856" s="533"/>
    </row>
    <row r="4857" spans="1:7">
      <c r="A4857" s="533"/>
      <c r="B4857" s="1787"/>
      <c r="C4857" s="1788"/>
      <c r="D4857" s="533"/>
      <c r="E4857" s="533"/>
      <c r="F4857" s="533"/>
      <c r="G4857" s="533"/>
    </row>
    <row r="4858" spans="1:7">
      <c r="A4858" s="533"/>
      <c r="B4858" s="1787"/>
      <c r="C4858" s="1788"/>
      <c r="D4858" s="533"/>
      <c r="E4858" s="533"/>
      <c r="F4858" s="533"/>
      <c r="G4858" s="533"/>
    </row>
    <row r="4859" spans="1:7">
      <c r="A4859" s="533"/>
      <c r="B4859" s="1787"/>
      <c r="C4859" s="1788"/>
      <c r="D4859" s="533"/>
      <c r="E4859" s="533"/>
      <c r="F4859" s="533"/>
      <c r="G4859" s="533"/>
    </row>
    <row r="4860" spans="1:7">
      <c r="A4860" s="533"/>
      <c r="B4860" s="1787"/>
      <c r="C4860" s="1788"/>
      <c r="D4860" s="533"/>
      <c r="E4860" s="533"/>
      <c r="F4860" s="533"/>
      <c r="G4860" s="533"/>
    </row>
    <row r="4861" spans="1:7">
      <c r="A4861" s="533"/>
      <c r="B4861" s="1787"/>
      <c r="C4861" s="1788"/>
      <c r="D4861" s="533"/>
      <c r="E4861" s="533"/>
      <c r="F4861" s="533"/>
      <c r="G4861" s="533"/>
    </row>
    <row r="4862" spans="1:7">
      <c r="A4862" s="533"/>
      <c r="B4862" s="1787"/>
      <c r="C4862" s="1788"/>
      <c r="D4862" s="533"/>
      <c r="E4862" s="533"/>
      <c r="F4862" s="533"/>
      <c r="G4862" s="533"/>
    </row>
    <row r="4863" spans="1:7">
      <c r="A4863" s="533"/>
      <c r="B4863" s="1787"/>
      <c r="C4863" s="1788"/>
      <c r="D4863" s="533"/>
      <c r="E4863" s="533"/>
      <c r="F4863" s="533"/>
      <c r="G4863" s="533"/>
    </row>
    <row r="4864" spans="1:7">
      <c r="A4864" s="533"/>
      <c r="B4864" s="1787"/>
      <c r="C4864" s="1788"/>
      <c r="D4864" s="533"/>
      <c r="E4864" s="533"/>
      <c r="F4864" s="533"/>
      <c r="G4864" s="533"/>
    </row>
    <row r="4865" spans="1:7">
      <c r="A4865" s="533"/>
      <c r="B4865" s="1787"/>
      <c r="C4865" s="1788"/>
      <c r="D4865" s="533"/>
      <c r="E4865" s="533"/>
      <c r="F4865" s="533"/>
      <c r="G4865" s="533"/>
    </row>
    <row r="4866" spans="1:7">
      <c r="A4866" s="533"/>
      <c r="B4866" s="1787"/>
      <c r="C4866" s="1788"/>
      <c r="D4866" s="533"/>
      <c r="E4866" s="533"/>
      <c r="F4866" s="533"/>
      <c r="G4866" s="533"/>
    </row>
    <row r="4867" spans="1:7">
      <c r="A4867" s="533"/>
      <c r="B4867" s="1787"/>
      <c r="C4867" s="1788"/>
      <c r="D4867" s="533"/>
      <c r="E4867" s="533"/>
      <c r="F4867" s="533"/>
      <c r="G4867" s="533"/>
    </row>
    <row r="4868" spans="1:7">
      <c r="A4868" s="533"/>
      <c r="B4868" s="1787"/>
      <c r="C4868" s="1788"/>
      <c r="D4868" s="533"/>
      <c r="E4868" s="533"/>
      <c r="F4868" s="533"/>
      <c r="G4868" s="533"/>
    </row>
    <row r="4869" spans="1:7">
      <c r="A4869" s="533"/>
      <c r="B4869" s="1787"/>
      <c r="C4869" s="1788"/>
      <c r="D4869" s="533"/>
      <c r="E4869" s="533"/>
      <c r="F4869" s="533"/>
      <c r="G4869" s="533"/>
    </row>
    <row r="4870" spans="1:7">
      <c r="A4870" s="533"/>
      <c r="B4870" s="1787"/>
      <c r="C4870" s="1788"/>
      <c r="D4870" s="533"/>
      <c r="E4870" s="533"/>
      <c r="F4870" s="533"/>
      <c r="G4870" s="533"/>
    </row>
    <row r="4871" spans="1:7">
      <c r="A4871" s="533"/>
      <c r="B4871" s="1787"/>
      <c r="C4871" s="1788"/>
      <c r="D4871" s="533"/>
      <c r="E4871" s="533"/>
      <c r="F4871" s="533"/>
      <c r="G4871" s="533"/>
    </row>
    <row r="4872" spans="1:7">
      <c r="A4872" s="533"/>
      <c r="B4872" s="1787"/>
      <c r="C4872" s="1788"/>
      <c r="D4872" s="533"/>
      <c r="E4872" s="533"/>
      <c r="F4872" s="533"/>
      <c r="G4872" s="533"/>
    </row>
    <row r="4873" spans="1:7">
      <c r="A4873" s="533"/>
      <c r="B4873" s="1787"/>
      <c r="C4873" s="1788"/>
      <c r="D4873" s="533"/>
      <c r="E4873" s="533"/>
      <c r="F4873" s="533"/>
      <c r="G4873" s="533"/>
    </row>
    <row r="4874" spans="1:7">
      <c r="A4874" s="533"/>
      <c r="B4874" s="1787"/>
      <c r="C4874" s="1788"/>
      <c r="D4874" s="533"/>
      <c r="E4874" s="533"/>
      <c r="F4874" s="533"/>
      <c r="G4874" s="533"/>
    </row>
    <row r="4875" spans="1:7">
      <c r="A4875" s="533"/>
      <c r="B4875" s="1787"/>
      <c r="C4875" s="1788"/>
      <c r="D4875" s="533"/>
      <c r="E4875" s="533"/>
      <c r="F4875" s="533"/>
      <c r="G4875" s="533"/>
    </row>
    <row r="4876" spans="1:7">
      <c r="A4876" s="533"/>
      <c r="B4876" s="1787"/>
      <c r="C4876" s="1788"/>
      <c r="D4876" s="533"/>
      <c r="E4876" s="533"/>
      <c r="F4876" s="533"/>
      <c r="G4876" s="533"/>
    </row>
    <row r="4877" spans="1:7">
      <c r="A4877" s="533"/>
      <c r="B4877" s="1787"/>
      <c r="C4877" s="1788"/>
      <c r="D4877" s="533"/>
      <c r="E4877" s="533"/>
      <c r="F4877" s="533"/>
      <c r="G4877" s="533"/>
    </row>
    <row r="4878" spans="1:7">
      <c r="A4878" s="533"/>
      <c r="B4878" s="1787"/>
      <c r="C4878" s="1788"/>
      <c r="D4878" s="533"/>
      <c r="E4878" s="533"/>
      <c r="F4878" s="533"/>
      <c r="G4878" s="533"/>
    </row>
    <row r="4879" spans="1:7">
      <c r="A4879" s="533"/>
      <c r="B4879" s="1787"/>
      <c r="C4879" s="1788"/>
      <c r="D4879" s="533"/>
      <c r="E4879" s="533"/>
      <c r="F4879" s="533"/>
      <c r="G4879" s="533"/>
    </row>
    <row r="4880" spans="1:7">
      <c r="A4880" s="533"/>
      <c r="B4880" s="1787"/>
      <c r="C4880" s="1788"/>
      <c r="D4880" s="533"/>
      <c r="E4880" s="533"/>
      <c r="F4880" s="533"/>
      <c r="G4880" s="533"/>
    </row>
    <row r="4881" spans="1:7">
      <c r="A4881" s="533"/>
      <c r="B4881" s="1787"/>
      <c r="C4881" s="1788"/>
      <c r="D4881" s="533"/>
      <c r="E4881" s="533"/>
      <c r="F4881" s="533"/>
      <c r="G4881" s="533"/>
    </row>
    <row r="4882" spans="1:7">
      <c r="A4882" s="533"/>
      <c r="B4882" s="1787"/>
      <c r="C4882" s="1788"/>
      <c r="D4882" s="533"/>
      <c r="E4882" s="533"/>
      <c r="F4882" s="533"/>
      <c r="G4882" s="533"/>
    </row>
    <row r="4883" spans="1:7">
      <c r="A4883" s="533"/>
      <c r="B4883" s="1787"/>
      <c r="C4883" s="1788"/>
      <c r="D4883" s="533"/>
      <c r="E4883" s="533"/>
      <c r="F4883" s="533"/>
      <c r="G4883" s="533"/>
    </row>
    <row r="4884" spans="1:7">
      <c r="A4884" s="533"/>
      <c r="B4884" s="1787"/>
      <c r="C4884" s="1788"/>
      <c r="D4884" s="533"/>
      <c r="E4884" s="533"/>
      <c r="F4884" s="533"/>
      <c r="G4884" s="533"/>
    </row>
    <row r="4885" spans="1:7">
      <c r="A4885" s="533"/>
      <c r="B4885" s="1787"/>
      <c r="C4885" s="1788"/>
      <c r="D4885" s="533"/>
      <c r="E4885" s="533"/>
      <c r="F4885" s="533"/>
      <c r="G4885" s="533"/>
    </row>
    <row r="4886" spans="1:7">
      <c r="A4886" s="533"/>
      <c r="B4886" s="1787"/>
      <c r="C4886" s="1788"/>
      <c r="D4886" s="533"/>
      <c r="E4886" s="533"/>
      <c r="F4886" s="533"/>
      <c r="G4886" s="533"/>
    </row>
    <row r="4887" spans="1:7">
      <c r="A4887" s="533"/>
      <c r="B4887" s="1787"/>
      <c r="C4887" s="1788"/>
      <c r="D4887" s="533"/>
      <c r="E4887" s="533"/>
      <c r="F4887" s="533"/>
      <c r="G4887" s="533"/>
    </row>
    <row r="4888" spans="1:7">
      <c r="A4888" s="533"/>
      <c r="B4888" s="1787"/>
      <c r="C4888" s="1788"/>
      <c r="D4888" s="533"/>
      <c r="E4888" s="533"/>
      <c r="F4888" s="533"/>
      <c r="G4888" s="533"/>
    </row>
    <row r="4889" spans="1:7">
      <c r="A4889" s="533"/>
      <c r="B4889" s="1787"/>
      <c r="C4889" s="1788"/>
      <c r="D4889" s="533"/>
      <c r="E4889" s="533"/>
      <c r="F4889" s="533"/>
      <c r="G4889" s="533"/>
    </row>
    <row r="4890" spans="1:7">
      <c r="A4890" s="533"/>
      <c r="B4890" s="1787"/>
      <c r="C4890" s="1788"/>
      <c r="D4890" s="533"/>
      <c r="E4890" s="533"/>
      <c r="F4890" s="533"/>
      <c r="G4890" s="533"/>
    </row>
    <row r="4891" spans="1:7">
      <c r="A4891" s="533"/>
      <c r="B4891" s="1787"/>
      <c r="C4891" s="1788"/>
      <c r="D4891" s="533"/>
      <c r="E4891" s="533"/>
      <c r="F4891" s="533"/>
      <c r="G4891" s="533"/>
    </row>
    <row r="4892" spans="1:7">
      <c r="A4892" s="533"/>
      <c r="B4892" s="1787"/>
      <c r="C4892" s="1788"/>
      <c r="D4892" s="533"/>
      <c r="E4892" s="533"/>
      <c r="F4892" s="533"/>
      <c r="G4892" s="533"/>
    </row>
    <row r="4893" spans="1:7">
      <c r="A4893" s="533"/>
      <c r="B4893" s="1787"/>
      <c r="C4893" s="1788"/>
      <c r="D4893" s="533"/>
      <c r="E4893" s="533"/>
      <c r="F4893" s="533"/>
      <c r="G4893" s="533"/>
    </row>
    <row r="4894" spans="1:7">
      <c r="A4894" s="533"/>
      <c r="B4894" s="1787"/>
      <c r="C4894" s="1788"/>
      <c r="D4894" s="533"/>
      <c r="E4894" s="533"/>
      <c r="F4894" s="533"/>
      <c r="G4894" s="533"/>
    </row>
    <row r="4895" spans="1:7">
      <c r="A4895" s="533"/>
      <c r="B4895" s="1787"/>
      <c r="C4895" s="1788"/>
      <c r="D4895" s="533"/>
      <c r="E4895" s="533"/>
      <c r="F4895" s="533"/>
      <c r="G4895" s="533"/>
    </row>
    <row r="4896" spans="1:7">
      <c r="A4896" s="533"/>
      <c r="B4896" s="1787"/>
      <c r="C4896" s="1788"/>
      <c r="D4896" s="533"/>
      <c r="E4896" s="533"/>
      <c r="F4896" s="533"/>
      <c r="G4896" s="533"/>
    </row>
    <row r="4897" spans="1:7">
      <c r="A4897" s="533"/>
      <c r="B4897" s="1787"/>
      <c r="C4897" s="1788"/>
      <c r="D4897" s="533"/>
      <c r="E4897" s="533"/>
      <c r="F4897" s="533"/>
      <c r="G4897" s="533"/>
    </row>
    <row r="4898" spans="1:7">
      <c r="A4898" s="533"/>
      <c r="B4898" s="1787"/>
      <c r="C4898" s="1788"/>
      <c r="D4898" s="533"/>
      <c r="E4898" s="533"/>
      <c r="F4898" s="533"/>
      <c r="G4898" s="533"/>
    </row>
    <row r="4899" spans="1:7">
      <c r="A4899" s="533"/>
      <c r="B4899" s="1787"/>
      <c r="C4899" s="1788"/>
      <c r="D4899" s="533"/>
      <c r="E4899" s="533"/>
      <c r="F4899" s="533"/>
      <c r="G4899" s="533"/>
    </row>
    <row r="4900" spans="1:7">
      <c r="A4900" s="533"/>
      <c r="B4900" s="1787"/>
      <c r="C4900" s="1788"/>
      <c r="D4900" s="533"/>
      <c r="E4900" s="533"/>
      <c r="F4900" s="533"/>
      <c r="G4900" s="533"/>
    </row>
    <row r="4901" spans="1:7">
      <c r="A4901" s="533"/>
      <c r="B4901" s="1787"/>
      <c r="C4901" s="1788"/>
      <c r="D4901" s="533"/>
      <c r="E4901" s="533"/>
      <c r="F4901" s="533"/>
      <c r="G4901" s="533"/>
    </row>
    <row r="4902" spans="1:7">
      <c r="A4902" s="533"/>
      <c r="B4902" s="1787"/>
      <c r="C4902" s="1788"/>
      <c r="D4902" s="533"/>
      <c r="E4902" s="533"/>
      <c r="F4902" s="533"/>
      <c r="G4902" s="533"/>
    </row>
    <row r="4903" spans="1:7">
      <c r="A4903" s="533"/>
      <c r="B4903" s="1787"/>
      <c r="C4903" s="1788"/>
      <c r="D4903" s="533"/>
      <c r="E4903" s="533"/>
      <c r="F4903" s="533"/>
      <c r="G4903" s="533"/>
    </row>
    <row r="4904" spans="1:7">
      <c r="A4904" s="533"/>
      <c r="B4904" s="1787"/>
      <c r="C4904" s="1788"/>
      <c r="D4904" s="533"/>
      <c r="E4904" s="533"/>
      <c r="F4904" s="533"/>
      <c r="G4904" s="533"/>
    </row>
    <row r="4905" spans="1:7">
      <c r="A4905" s="533"/>
      <c r="B4905" s="1787"/>
      <c r="C4905" s="1788"/>
      <c r="D4905" s="533"/>
      <c r="E4905" s="533"/>
      <c r="F4905" s="533"/>
      <c r="G4905" s="533"/>
    </row>
    <row r="4906" spans="1:7">
      <c r="A4906" s="533"/>
      <c r="B4906" s="1787"/>
      <c r="C4906" s="1788"/>
      <c r="D4906" s="533"/>
      <c r="E4906" s="533"/>
      <c r="F4906" s="533"/>
      <c r="G4906" s="533"/>
    </row>
    <row r="4907" spans="1:7">
      <c r="A4907" s="533"/>
      <c r="B4907" s="1787"/>
      <c r="C4907" s="1788"/>
      <c r="D4907" s="533"/>
      <c r="E4907" s="533"/>
      <c r="F4907" s="533"/>
      <c r="G4907" s="533"/>
    </row>
    <row r="4908" spans="1:7">
      <c r="A4908" s="533"/>
      <c r="B4908" s="1787"/>
      <c r="C4908" s="1788"/>
      <c r="D4908" s="533"/>
      <c r="E4908" s="533"/>
      <c r="F4908" s="533"/>
      <c r="G4908" s="533"/>
    </row>
    <row r="4909" spans="1:7">
      <c r="A4909" s="533"/>
      <c r="B4909" s="1787"/>
      <c r="C4909" s="1788"/>
      <c r="D4909" s="533"/>
      <c r="E4909" s="533"/>
      <c r="F4909" s="533"/>
      <c r="G4909" s="533"/>
    </row>
    <row r="4910" spans="1:7">
      <c r="A4910" s="533"/>
      <c r="B4910" s="1787"/>
      <c r="C4910" s="1788"/>
      <c r="D4910" s="533"/>
      <c r="E4910" s="533"/>
      <c r="F4910" s="533"/>
      <c r="G4910" s="533"/>
    </row>
    <row r="4911" spans="1:7">
      <c r="A4911" s="533"/>
      <c r="B4911" s="1787"/>
      <c r="C4911" s="1788"/>
      <c r="D4911" s="533"/>
      <c r="E4911" s="533"/>
      <c r="F4911" s="533"/>
      <c r="G4911" s="533"/>
    </row>
    <row r="4912" spans="1:7">
      <c r="A4912" s="533"/>
      <c r="B4912" s="1787"/>
      <c r="C4912" s="1788"/>
      <c r="D4912" s="533"/>
      <c r="E4912" s="533"/>
      <c r="F4912" s="533"/>
      <c r="G4912" s="533"/>
    </row>
    <row r="4913" spans="1:7">
      <c r="A4913" s="533"/>
      <c r="B4913" s="1787"/>
      <c r="C4913" s="1788"/>
      <c r="D4913" s="533"/>
      <c r="E4913" s="533"/>
      <c r="F4913" s="533"/>
      <c r="G4913" s="533"/>
    </row>
    <row r="4914" spans="1:7">
      <c r="A4914" s="533"/>
      <c r="B4914" s="1787"/>
      <c r="C4914" s="1788"/>
      <c r="D4914" s="533"/>
      <c r="E4914" s="533"/>
      <c r="F4914" s="533"/>
      <c r="G4914" s="533"/>
    </row>
    <row r="4915" spans="1:7">
      <c r="A4915" s="533"/>
      <c r="B4915" s="1787"/>
      <c r="C4915" s="1788"/>
      <c r="D4915" s="533"/>
      <c r="E4915" s="533"/>
      <c r="F4915" s="533"/>
      <c r="G4915" s="533"/>
    </row>
    <row r="4916" spans="1:7">
      <c r="A4916" s="533"/>
      <c r="B4916" s="1787"/>
      <c r="C4916" s="1788"/>
      <c r="D4916" s="533"/>
      <c r="E4916" s="533"/>
      <c r="F4916" s="533"/>
      <c r="G4916" s="533"/>
    </row>
    <row r="4917" spans="1:7">
      <c r="A4917" s="533"/>
      <c r="B4917" s="1787"/>
      <c r="C4917" s="1788"/>
      <c r="D4917" s="533"/>
      <c r="E4917" s="533"/>
      <c r="F4917" s="533"/>
      <c r="G4917" s="533"/>
    </row>
    <row r="4918" spans="1:7">
      <c r="A4918" s="533"/>
      <c r="B4918" s="1787"/>
      <c r="C4918" s="1788"/>
      <c r="D4918" s="533"/>
      <c r="E4918" s="533"/>
      <c r="F4918" s="533"/>
      <c r="G4918" s="533"/>
    </row>
    <row r="4919" spans="1:7">
      <c r="A4919" s="533"/>
      <c r="B4919" s="1787"/>
      <c r="C4919" s="1788"/>
      <c r="D4919" s="533"/>
      <c r="E4919" s="533"/>
      <c r="F4919" s="533"/>
      <c r="G4919" s="533"/>
    </row>
    <row r="4920" spans="1:7">
      <c r="A4920" s="533"/>
      <c r="B4920" s="1787"/>
      <c r="C4920" s="1788"/>
      <c r="D4920" s="533"/>
      <c r="E4920" s="533"/>
      <c r="F4920" s="533"/>
      <c r="G4920" s="533"/>
    </row>
    <row r="4921" spans="1:7">
      <c r="A4921" s="533"/>
      <c r="B4921" s="1787"/>
      <c r="C4921" s="1788"/>
      <c r="D4921" s="533"/>
      <c r="E4921" s="533"/>
      <c r="F4921" s="533"/>
      <c r="G4921" s="533"/>
    </row>
    <row r="4922" spans="1:7">
      <c r="A4922" s="533"/>
      <c r="B4922" s="1787"/>
      <c r="C4922" s="1788"/>
      <c r="D4922" s="533"/>
      <c r="E4922" s="533"/>
      <c r="F4922" s="533"/>
      <c r="G4922" s="533"/>
    </row>
    <row r="4923" spans="1:7">
      <c r="A4923" s="533"/>
      <c r="B4923" s="1787"/>
      <c r="C4923" s="1788"/>
      <c r="D4923" s="533"/>
      <c r="E4923" s="533"/>
      <c r="F4923" s="533"/>
      <c r="G4923" s="533"/>
    </row>
    <row r="4924" spans="1:7">
      <c r="A4924" s="533"/>
      <c r="B4924" s="1787"/>
      <c r="C4924" s="1788"/>
      <c r="D4924" s="533"/>
      <c r="E4924" s="533"/>
      <c r="F4924" s="533"/>
      <c r="G4924" s="533"/>
    </row>
    <row r="4925" spans="1:7">
      <c r="A4925" s="533"/>
      <c r="B4925" s="1787"/>
      <c r="C4925" s="1788"/>
      <c r="D4925" s="533"/>
      <c r="E4925" s="533"/>
      <c r="F4925" s="533"/>
      <c r="G4925" s="533"/>
    </row>
    <row r="4926" spans="1:7">
      <c r="A4926" s="533"/>
      <c r="B4926" s="1787"/>
      <c r="C4926" s="1788"/>
      <c r="D4926" s="533"/>
      <c r="E4926" s="533"/>
      <c r="F4926" s="533"/>
      <c r="G4926" s="533"/>
    </row>
    <row r="4927" spans="1:7">
      <c r="A4927" s="533"/>
      <c r="B4927" s="1787"/>
      <c r="C4927" s="1788"/>
      <c r="D4927" s="533"/>
      <c r="E4927" s="533"/>
      <c r="F4927" s="533"/>
      <c r="G4927" s="533"/>
    </row>
    <row r="4928" spans="1:7">
      <c r="A4928" s="533"/>
      <c r="B4928" s="1787"/>
      <c r="C4928" s="1788"/>
      <c r="D4928" s="533"/>
      <c r="E4928" s="533"/>
      <c r="F4928" s="533"/>
      <c r="G4928" s="533"/>
    </row>
    <row r="4929" spans="1:7">
      <c r="A4929" s="533"/>
      <c r="B4929" s="1787"/>
      <c r="C4929" s="1788"/>
      <c r="D4929" s="533"/>
      <c r="E4929" s="533"/>
      <c r="F4929" s="533"/>
      <c r="G4929" s="533"/>
    </row>
    <row r="4930" spans="1:7">
      <c r="A4930" s="533"/>
      <c r="B4930" s="1787"/>
      <c r="C4930" s="1788"/>
      <c r="D4930" s="533"/>
      <c r="E4930" s="533"/>
      <c r="F4930" s="533"/>
      <c r="G4930" s="533"/>
    </row>
    <row r="4931" spans="1:7">
      <c r="A4931" s="533"/>
      <c r="B4931" s="1787"/>
      <c r="C4931" s="1788"/>
      <c r="D4931" s="533"/>
      <c r="E4931" s="533"/>
      <c r="F4931" s="533"/>
      <c r="G4931" s="533"/>
    </row>
    <row r="4932" spans="1:7">
      <c r="A4932" s="533"/>
      <c r="B4932" s="1787"/>
      <c r="C4932" s="1788"/>
      <c r="D4932" s="533"/>
      <c r="E4932" s="533"/>
      <c r="F4932" s="533"/>
      <c r="G4932" s="533"/>
    </row>
    <row r="4933" spans="1:7">
      <c r="A4933" s="533"/>
      <c r="B4933" s="1787"/>
      <c r="C4933" s="1788"/>
      <c r="D4933" s="533"/>
      <c r="E4933" s="533"/>
      <c r="F4933" s="533"/>
      <c r="G4933" s="533"/>
    </row>
    <row r="4934" spans="1:7">
      <c r="A4934" s="533"/>
      <c r="B4934" s="1787"/>
      <c r="C4934" s="1788"/>
      <c r="D4934" s="533"/>
      <c r="E4934" s="533"/>
      <c r="F4934" s="533"/>
      <c r="G4934" s="533"/>
    </row>
    <row r="4935" spans="1:7">
      <c r="A4935" s="533"/>
      <c r="B4935" s="1787"/>
      <c r="C4935" s="1788"/>
      <c r="D4935" s="533"/>
      <c r="E4935" s="533"/>
      <c r="F4935" s="533"/>
      <c r="G4935" s="533"/>
    </row>
    <row r="4936" spans="1:7">
      <c r="A4936" s="533"/>
      <c r="B4936" s="1787"/>
      <c r="C4936" s="1788"/>
      <c r="D4936" s="533"/>
      <c r="E4936" s="533"/>
      <c r="F4936" s="533"/>
      <c r="G4936" s="533"/>
    </row>
    <row r="4937" spans="1:7">
      <c r="A4937" s="533"/>
      <c r="B4937" s="1787"/>
      <c r="C4937" s="1788"/>
      <c r="D4937" s="533"/>
      <c r="E4937" s="533"/>
      <c r="F4937" s="533"/>
      <c r="G4937" s="533"/>
    </row>
    <row r="4938" spans="1:7">
      <c r="A4938" s="533"/>
      <c r="B4938" s="1787"/>
      <c r="C4938" s="1788"/>
      <c r="D4938" s="533"/>
      <c r="E4938" s="533"/>
      <c r="F4938" s="533"/>
      <c r="G4938" s="533"/>
    </row>
    <row r="4939" spans="1:7">
      <c r="A4939" s="533"/>
      <c r="B4939" s="1787"/>
      <c r="C4939" s="1788"/>
      <c r="D4939" s="533"/>
      <c r="E4939" s="533"/>
      <c r="F4939" s="533"/>
      <c r="G4939" s="533"/>
    </row>
    <row r="4940" spans="1:7">
      <c r="A4940" s="533"/>
      <c r="B4940" s="1787"/>
      <c r="C4940" s="1788"/>
      <c r="D4940" s="533"/>
      <c r="E4940" s="533"/>
      <c r="F4940" s="533"/>
      <c r="G4940" s="533"/>
    </row>
    <row r="4941" spans="1:7">
      <c r="A4941" s="533"/>
      <c r="B4941" s="1787"/>
      <c r="C4941" s="1788"/>
      <c r="D4941" s="533"/>
      <c r="E4941" s="533"/>
      <c r="F4941" s="533"/>
      <c r="G4941" s="533"/>
    </row>
    <row r="4942" spans="1:7">
      <c r="A4942" s="533"/>
      <c r="B4942" s="1787"/>
      <c r="C4942" s="1788"/>
      <c r="D4942" s="533"/>
      <c r="E4942" s="533"/>
      <c r="F4942" s="533"/>
      <c r="G4942" s="533"/>
    </row>
    <row r="4943" spans="1:7">
      <c r="A4943" s="533"/>
      <c r="B4943" s="1787"/>
      <c r="C4943" s="1788"/>
      <c r="D4943" s="533"/>
      <c r="E4943" s="533"/>
      <c r="F4943" s="533"/>
      <c r="G4943" s="533"/>
    </row>
    <row r="4944" spans="1:7">
      <c r="A4944" s="533"/>
      <c r="B4944" s="1787"/>
      <c r="C4944" s="1788"/>
      <c r="D4944" s="533"/>
      <c r="E4944" s="533"/>
      <c r="F4944" s="533"/>
      <c r="G4944" s="533"/>
    </row>
    <row r="4945" spans="1:7">
      <c r="A4945" s="533"/>
      <c r="B4945" s="1787"/>
      <c r="C4945" s="1788"/>
      <c r="D4945" s="533"/>
      <c r="E4945" s="533"/>
      <c r="F4945" s="533"/>
      <c r="G4945" s="533"/>
    </row>
    <row r="4946" spans="1:7">
      <c r="A4946" s="533"/>
      <c r="B4946" s="1787"/>
      <c r="C4946" s="1788"/>
      <c r="D4946" s="533"/>
      <c r="E4946" s="533"/>
      <c r="F4946" s="533"/>
      <c r="G4946" s="533"/>
    </row>
    <row r="4947" spans="1:7">
      <c r="A4947" s="533"/>
      <c r="B4947" s="1787"/>
      <c r="C4947" s="1788"/>
      <c r="D4947" s="533"/>
      <c r="E4947" s="533"/>
      <c r="F4947" s="533"/>
      <c r="G4947" s="533"/>
    </row>
    <row r="4948" spans="1:7">
      <c r="A4948" s="533"/>
      <c r="B4948" s="1787"/>
      <c r="C4948" s="1788"/>
      <c r="D4948" s="533"/>
      <c r="E4948" s="533"/>
      <c r="F4948" s="533"/>
      <c r="G4948" s="533"/>
    </row>
    <row r="4949" spans="1:7">
      <c r="A4949" s="533"/>
      <c r="B4949" s="1787"/>
      <c r="C4949" s="1788"/>
      <c r="D4949" s="533"/>
      <c r="E4949" s="533"/>
      <c r="F4949" s="533"/>
      <c r="G4949" s="533"/>
    </row>
    <row r="4950" spans="1:7">
      <c r="A4950" s="533"/>
      <c r="B4950" s="1787"/>
      <c r="C4950" s="1788"/>
      <c r="D4950" s="533"/>
      <c r="E4950" s="533"/>
      <c r="F4950" s="533"/>
      <c r="G4950" s="533"/>
    </row>
    <row r="4951" spans="1:7">
      <c r="A4951" s="533"/>
      <c r="B4951" s="1787"/>
      <c r="C4951" s="1788"/>
      <c r="D4951" s="533"/>
      <c r="E4951" s="533"/>
      <c r="F4951" s="533"/>
      <c r="G4951" s="533"/>
    </row>
    <row r="4952" spans="1:7">
      <c r="A4952" s="533"/>
      <c r="B4952" s="1787"/>
      <c r="C4952" s="1788"/>
      <c r="D4952" s="533"/>
      <c r="E4952" s="533"/>
      <c r="F4952" s="533"/>
      <c r="G4952" s="533"/>
    </row>
    <row r="4953" spans="1:7">
      <c r="A4953" s="533"/>
      <c r="B4953" s="1787"/>
      <c r="C4953" s="1788"/>
      <c r="D4953" s="533"/>
      <c r="E4953" s="533"/>
      <c r="F4953" s="533"/>
      <c r="G4953" s="533"/>
    </row>
    <row r="4954" spans="1:7">
      <c r="A4954" s="533"/>
      <c r="B4954" s="1787"/>
      <c r="C4954" s="1788"/>
      <c r="D4954" s="533"/>
      <c r="E4954" s="533"/>
      <c r="F4954" s="533"/>
      <c r="G4954" s="533"/>
    </row>
    <row r="4955" spans="1:7">
      <c r="A4955" s="533"/>
      <c r="B4955" s="1787"/>
      <c r="C4955" s="1788"/>
      <c r="D4955" s="533"/>
      <c r="E4955" s="533"/>
      <c r="F4955" s="533"/>
      <c r="G4955" s="533"/>
    </row>
    <row r="4956" spans="1:7">
      <c r="A4956" s="533"/>
      <c r="B4956" s="1787"/>
      <c r="C4956" s="1788"/>
      <c r="D4956" s="533"/>
      <c r="E4956" s="533"/>
      <c r="F4956" s="533"/>
      <c r="G4956" s="533"/>
    </row>
    <row r="4957" spans="1:7">
      <c r="A4957" s="533"/>
      <c r="B4957" s="1787"/>
      <c r="C4957" s="1788"/>
      <c r="D4957" s="533"/>
      <c r="E4957" s="533"/>
      <c r="F4957" s="533"/>
      <c r="G4957" s="533"/>
    </row>
    <row r="4958" spans="1:7">
      <c r="A4958" s="533"/>
      <c r="B4958" s="1787"/>
      <c r="C4958" s="1788"/>
      <c r="D4958" s="533"/>
      <c r="E4958" s="533"/>
      <c r="F4958" s="533"/>
      <c r="G4958" s="533"/>
    </row>
    <row r="4959" spans="1:7">
      <c r="A4959" s="533"/>
      <c r="B4959" s="1787"/>
      <c r="C4959" s="1788"/>
      <c r="D4959" s="533"/>
      <c r="E4959" s="533"/>
      <c r="F4959" s="533"/>
      <c r="G4959" s="533"/>
    </row>
    <row r="4960" spans="1:7">
      <c r="A4960" s="533"/>
      <c r="B4960" s="1787"/>
      <c r="C4960" s="1788"/>
      <c r="D4960" s="533"/>
      <c r="E4960" s="533"/>
      <c r="F4960" s="533"/>
      <c r="G4960" s="533"/>
    </row>
    <row r="4961" spans="1:7">
      <c r="A4961" s="533"/>
      <c r="B4961" s="1787"/>
      <c r="C4961" s="1788"/>
      <c r="D4961" s="533"/>
      <c r="E4961" s="533"/>
      <c r="F4961" s="533"/>
      <c r="G4961" s="533"/>
    </row>
    <row r="4962" spans="1:7">
      <c r="A4962" s="533"/>
      <c r="B4962" s="1787"/>
      <c r="C4962" s="1788"/>
      <c r="D4962" s="533"/>
      <c r="E4962" s="533"/>
      <c r="F4962" s="533"/>
      <c r="G4962" s="533"/>
    </row>
    <row r="4963" spans="1:7">
      <c r="A4963" s="533"/>
      <c r="B4963" s="1787"/>
      <c r="C4963" s="1788"/>
      <c r="D4963" s="533"/>
      <c r="E4963" s="533"/>
      <c r="F4963" s="533"/>
      <c r="G4963" s="533"/>
    </row>
    <row r="4964" spans="1:7">
      <c r="A4964" s="533"/>
      <c r="B4964" s="1787"/>
      <c r="C4964" s="1788"/>
      <c r="D4964" s="533"/>
      <c r="E4964" s="533"/>
      <c r="F4964" s="533"/>
      <c r="G4964" s="533"/>
    </row>
    <row r="4965" spans="1:7">
      <c r="A4965" s="533"/>
      <c r="B4965" s="1787"/>
      <c r="C4965" s="1788"/>
      <c r="D4965" s="533"/>
      <c r="E4965" s="533"/>
      <c r="F4965" s="533"/>
      <c r="G4965" s="533"/>
    </row>
    <row r="4966" spans="1:7">
      <c r="A4966" s="533"/>
      <c r="B4966" s="1787"/>
      <c r="C4966" s="1788"/>
      <c r="D4966" s="533"/>
      <c r="E4966" s="533"/>
      <c r="F4966" s="533"/>
      <c r="G4966" s="533"/>
    </row>
    <row r="4967" spans="1:7">
      <c r="A4967" s="533"/>
      <c r="B4967" s="1787"/>
      <c r="C4967" s="1788"/>
      <c r="D4967" s="533"/>
      <c r="E4967" s="533"/>
      <c r="F4967" s="533"/>
      <c r="G4967" s="533"/>
    </row>
    <row r="4968" spans="1:7">
      <c r="A4968" s="533"/>
      <c r="B4968" s="1787"/>
      <c r="C4968" s="1788"/>
      <c r="D4968" s="533"/>
      <c r="E4968" s="533"/>
      <c r="F4968" s="533"/>
      <c r="G4968" s="533"/>
    </row>
    <row r="4969" spans="1:7">
      <c r="A4969" s="533"/>
      <c r="B4969" s="1787"/>
      <c r="C4969" s="1788"/>
      <c r="D4969" s="533"/>
      <c r="E4969" s="533"/>
      <c r="F4969" s="533"/>
      <c r="G4969" s="533"/>
    </row>
    <row r="4970" spans="1:7">
      <c r="A4970" s="533"/>
      <c r="B4970" s="1787"/>
      <c r="C4970" s="1788"/>
      <c r="D4970" s="533"/>
      <c r="E4970" s="533"/>
      <c r="F4970" s="533"/>
      <c r="G4970" s="533"/>
    </row>
    <row r="4971" spans="1:7">
      <c r="A4971" s="533"/>
      <c r="B4971" s="1787"/>
      <c r="C4971" s="1788"/>
      <c r="D4971" s="533"/>
      <c r="E4971" s="533"/>
      <c r="F4971" s="533"/>
      <c r="G4971" s="533"/>
    </row>
    <row r="4972" spans="1:7">
      <c r="A4972" s="533"/>
      <c r="B4972" s="1787"/>
      <c r="C4972" s="1788"/>
      <c r="D4972" s="533"/>
      <c r="E4972" s="533"/>
      <c r="F4972" s="533"/>
      <c r="G4972" s="533"/>
    </row>
    <row r="4973" spans="1:7">
      <c r="A4973" s="533"/>
      <c r="B4973" s="1787"/>
      <c r="C4973" s="1788"/>
      <c r="D4973" s="533"/>
      <c r="E4973" s="533"/>
      <c r="F4973" s="533"/>
      <c r="G4973" s="533"/>
    </row>
    <row r="4974" spans="1:7">
      <c r="A4974" s="533"/>
      <c r="B4974" s="1787"/>
      <c r="C4974" s="1788"/>
      <c r="D4974" s="533"/>
      <c r="E4974" s="533"/>
      <c r="F4974" s="533"/>
      <c r="G4974" s="533"/>
    </row>
    <row r="4975" spans="1:7">
      <c r="A4975" s="533"/>
      <c r="B4975" s="1787"/>
      <c r="C4975" s="1788"/>
      <c r="D4975" s="533"/>
      <c r="E4975" s="533"/>
      <c r="F4975" s="533"/>
      <c r="G4975" s="533"/>
    </row>
    <row r="4976" spans="1:7">
      <c r="A4976" s="533"/>
      <c r="B4976" s="1787"/>
      <c r="C4976" s="1788"/>
      <c r="D4976" s="533"/>
      <c r="E4976" s="533"/>
      <c r="F4976" s="533"/>
      <c r="G4976" s="533"/>
    </row>
    <row r="4977" spans="1:7">
      <c r="A4977" s="533"/>
      <c r="B4977" s="1787"/>
      <c r="C4977" s="1788"/>
      <c r="D4977" s="533"/>
      <c r="E4977" s="533"/>
      <c r="F4977" s="533"/>
      <c r="G4977" s="533"/>
    </row>
    <row r="4978" spans="1:7">
      <c r="A4978" s="533"/>
      <c r="B4978" s="1787"/>
      <c r="C4978" s="1788"/>
      <c r="D4978" s="533"/>
      <c r="E4978" s="533"/>
      <c r="F4978" s="533"/>
      <c r="G4978" s="533"/>
    </row>
    <row r="4979" spans="1:7">
      <c r="A4979" s="533"/>
      <c r="B4979" s="1787"/>
      <c r="C4979" s="1788"/>
      <c r="D4979" s="533"/>
      <c r="E4979" s="533"/>
      <c r="F4979" s="533"/>
      <c r="G4979" s="533"/>
    </row>
    <row r="4980" spans="1:7">
      <c r="A4980" s="533"/>
      <c r="B4980" s="1787"/>
      <c r="C4980" s="1788"/>
      <c r="D4980" s="533"/>
      <c r="E4980" s="533"/>
      <c r="F4980" s="533"/>
      <c r="G4980" s="533"/>
    </row>
    <row r="4981" spans="1:7">
      <c r="A4981" s="533"/>
      <c r="B4981" s="1787"/>
      <c r="C4981" s="1788"/>
      <c r="D4981" s="533"/>
      <c r="E4981" s="533"/>
      <c r="F4981" s="533"/>
      <c r="G4981" s="533"/>
    </row>
    <row r="4982" spans="1:7">
      <c r="A4982" s="533"/>
      <c r="B4982" s="1787"/>
      <c r="C4982" s="1788"/>
      <c r="D4982" s="533"/>
      <c r="E4982" s="533"/>
      <c r="F4982" s="533"/>
      <c r="G4982" s="533"/>
    </row>
    <row r="4983" spans="1:7">
      <c r="A4983" s="533"/>
      <c r="B4983" s="1787"/>
      <c r="C4983" s="1788"/>
      <c r="D4983" s="533"/>
      <c r="E4983" s="533"/>
      <c r="F4983" s="533"/>
      <c r="G4983" s="533"/>
    </row>
    <row r="4984" spans="1:7">
      <c r="A4984" s="533"/>
      <c r="B4984" s="1787"/>
      <c r="C4984" s="1788"/>
      <c r="D4984" s="533"/>
      <c r="E4984" s="533"/>
      <c r="F4984" s="533"/>
      <c r="G4984" s="533"/>
    </row>
    <row r="4985" spans="1:7">
      <c r="A4985" s="533"/>
      <c r="B4985" s="1787"/>
      <c r="C4985" s="1788"/>
      <c r="D4985" s="533"/>
      <c r="E4985" s="533"/>
      <c r="F4985" s="533"/>
      <c r="G4985" s="533"/>
    </row>
    <row r="4986" spans="1:7">
      <c r="A4986" s="533"/>
      <c r="B4986" s="1787"/>
      <c r="C4986" s="1788"/>
      <c r="D4986" s="533"/>
      <c r="E4986" s="533"/>
      <c r="F4986" s="533"/>
      <c r="G4986" s="533"/>
    </row>
    <row r="4987" spans="1:7">
      <c r="A4987" s="533"/>
      <c r="B4987" s="1787"/>
      <c r="C4987" s="1788"/>
      <c r="D4987" s="533"/>
      <c r="E4987" s="533"/>
      <c r="F4987" s="533"/>
      <c r="G4987" s="533"/>
    </row>
    <row r="4988" spans="1:7">
      <c r="A4988" s="533"/>
      <c r="B4988" s="1787"/>
      <c r="C4988" s="1788"/>
      <c r="D4988" s="533"/>
      <c r="E4988" s="533"/>
      <c r="F4988" s="533"/>
      <c r="G4988" s="533"/>
    </row>
    <row r="4989" spans="1:7">
      <c r="A4989" s="533"/>
      <c r="B4989" s="1787"/>
      <c r="C4989" s="1788"/>
      <c r="D4989" s="533"/>
      <c r="E4989" s="533"/>
      <c r="F4989" s="533"/>
      <c r="G4989" s="533"/>
    </row>
    <row r="4990" spans="1:7">
      <c r="A4990" s="533"/>
      <c r="B4990" s="1787"/>
      <c r="C4990" s="1788"/>
      <c r="D4990" s="533"/>
      <c r="E4990" s="533"/>
      <c r="F4990" s="533"/>
      <c r="G4990" s="533"/>
    </row>
    <row r="4991" spans="1:7">
      <c r="A4991" s="533"/>
      <c r="B4991" s="1787"/>
      <c r="C4991" s="1788"/>
      <c r="D4991" s="533"/>
      <c r="E4991" s="533"/>
      <c r="F4991" s="533"/>
      <c r="G4991" s="533"/>
    </row>
    <row r="4992" spans="1:7">
      <c r="A4992" s="533"/>
      <c r="B4992" s="1787"/>
      <c r="C4992" s="1788"/>
      <c r="D4992" s="533"/>
      <c r="E4992" s="533"/>
      <c r="F4992" s="533"/>
      <c r="G4992" s="533"/>
    </row>
    <row r="4993" spans="1:7">
      <c r="A4993" s="533"/>
      <c r="B4993" s="1787"/>
      <c r="C4993" s="1788"/>
      <c r="D4993" s="533"/>
      <c r="E4993" s="533"/>
      <c r="F4993" s="533"/>
      <c r="G4993" s="533"/>
    </row>
    <row r="4994" spans="1:7">
      <c r="A4994" s="533"/>
      <c r="B4994" s="1787"/>
      <c r="C4994" s="1788"/>
      <c r="D4994" s="533"/>
      <c r="E4994" s="533"/>
      <c r="F4994" s="533"/>
      <c r="G4994" s="533"/>
    </row>
    <row r="4995" spans="1:7">
      <c r="A4995" s="533"/>
      <c r="B4995" s="1787"/>
      <c r="C4995" s="1788"/>
      <c r="D4995" s="533"/>
      <c r="E4995" s="533"/>
      <c r="F4995" s="533"/>
      <c r="G4995" s="533"/>
    </row>
    <row r="4996" spans="1:7">
      <c r="A4996" s="533"/>
      <c r="B4996" s="1787"/>
      <c r="C4996" s="1788"/>
      <c r="D4996" s="533"/>
      <c r="E4996" s="533"/>
      <c r="F4996" s="533"/>
      <c r="G4996" s="533"/>
    </row>
    <row r="4997" spans="1:7">
      <c r="A4997" s="533"/>
      <c r="B4997" s="1787"/>
      <c r="C4997" s="1788"/>
      <c r="D4997" s="533"/>
      <c r="E4997" s="533"/>
      <c r="F4997" s="533"/>
      <c r="G4997" s="533"/>
    </row>
    <row r="4998" spans="1:7">
      <c r="A4998" s="533"/>
      <c r="B4998" s="1787"/>
      <c r="C4998" s="1788"/>
      <c r="D4998" s="533"/>
      <c r="E4998" s="533"/>
      <c r="F4998" s="533"/>
      <c r="G4998" s="533"/>
    </row>
    <row r="4999" spans="1:7">
      <c r="A4999" s="533"/>
      <c r="B4999" s="1787"/>
      <c r="C4999" s="1788"/>
      <c r="D4999" s="533"/>
      <c r="E4999" s="533"/>
      <c r="F4999" s="533"/>
      <c r="G4999" s="533"/>
    </row>
    <row r="5000" spans="1:7">
      <c r="A5000" s="533"/>
      <c r="B5000" s="1787"/>
      <c r="C5000" s="1788"/>
      <c r="D5000" s="533"/>
      <c r="E5000" s="533"/>
      <c r="F5000" s="533"/>
      <c r="G5000" s="533"/>
    </row>
    <row r="5001" spans="1:7">
      <c r="A5001" s="533"/>
      <c r="B5001" s="1787"/>
      <c r="C5001" s="1788"/>
      <c r="D5001" s="533"/>
      <c r="E5001" s="533"/>
      <c r="F5001" s="533"/>
      <c r="G5001" s="533"/>
    </row>
    <row r="5002" spans="1:7">
      <c r="A5002" s="533"/>
      <c r="B5002" s="1787"/>
      <c r="C5002" s="1788"/>
      <c r="D5002" s="533"/>
      <c r="E5002" s="533"/>
      <c r="F5002" s="533"/>
      <c r="G5002" s="533"/>
    </row>
    <row r="5003" spans="1:7">
      <c r="A5003" s="533"/>
      <c r="B5003" s="1787"/>
      <c r="C5003" s="1788"/>
      <c r="D5003" s="533"/>
      <c r="E5003" s="533"/>
      <c r="F5003" s="533"/>
      <c r="G5003" s="533"/>
    </row>
    <row r="5004" spans="1:7">
      <c r="A5004" s="533"/>
      <c r="B5004" s="1787"/>
      <c r="C5004" s="1788"/>
      <c r="D5004" s="533"/>
      <c r="E5004" s="533"/>
      <c r="F5004" s="533"/>
      <c r="G5004" s="533"/>
    </row>
    <row r="5005" spans="1:7">
      <c r="A5005" s="533"/>
      <c r="B5005" s="1787"/>
      <c r="C5005" s="1788"/>
      <c r="D5005" s="533"/>
      <c r="E5005" s="533"/>
      <c r="F5005" s="533"/>
      <c r="G5005" s="533"/>
    </row>
    <row r="5006" spans="1:7">
      <c r="A5006" s="533"/>
      <c r="B5006" s="1787"/>
      <c r="C5006" s="1788"/>
      <c r="D5006" s="533"/>
      <c r="E5006" s="533"/>
      <c r="F5006" s="533"/>
      <c r="G5006" s="533"/>
    </row>
    <row r="5007" spans="1:7">
      <c r="A5007" s="533"/>
      <c r="B5007" s="1787"/>
      <c r="C5007" s="1788"/>
      <c r="D5007" s="533"/>
      <c r="E5007" s="533"/>
      <c r="F5007" s="533"/>
      <c r="G5007" s="533"/>
    </row>
    <row r="5008" spans="1:7">
      <c r="A5008" s="533"/>
      <c r="B5008" s="1787"/>
      <c r="C5008" s="1788"/>
      <c r="D5008" s="533"/>
      <c r="E5008" s="533"/>
      <c r="F5008" s="533"/>
      <c r="G5008" s="533"/>
    </row>
    <row r="5009" spans="1:7">
      <c r="A5009" s="533"/>
      <c r="B5009" s="1787"/>
      <c r="C5009" s="1788"/>
      <c r="D5009" s="533"/>
      <c r="E5009" s="533"/>
      <c r="F5009" s="533"/>
      <c r="G5009" s="533"/>
    </row>
    <row r="5010" spans="1:7">
      <c r="A5010" s="533"/>
      <c r="B5010" s="1787"/>
      <c r="C5010" s="1788"/>
      <c r="D5010" s="533"/>
      <c r="E5010" s="533"/>
      <c r="F5010" s="533"/>
      <c r="G5010" s="533"/>
    </row>
    <row r="5011" spans="1:7">
      <c r="A5011" s="533"/>
      <c r="B5011" s="1787"/>
      <c r="C5011" s="1788"/>
      <c r="D5011" s="533"/>
      <c r="E5011" s="533"/>
      <c r="F5011" s="533"/>
      <c r="G5011" s="533"/>
    </row>
    <row r="5012" spans="1:7">
      <c r="A5012" s="533"/>
      <c r="B5012" s="1787"/>
      <c r="C5012" s="1788"/>
      <c r="D5012" s="533"/>
      <c r="E5012" s="533"/>
      <c r="F5012" s="533"/>
      <c r="G5012" s="533"/>
    </row>
    <row r="5013" spans="1:7">
      <c r="A5013" s="533"/>
      <c r="B5013" s="1787"/>
      <c r="C5013" s="1788"/>
      <c r="D5013" s="533"/>
      <c r="E5013" s="533"/>
      <c r="F5013" s="533"/>
      <c r="G5013" s="533"/>
    </row>
    <row r="5014" spans="1:7">
      <c r="A5014" s="533"/>
      <c r="B5014" s="1787"/>
      <c r="C5014" s="1788"/>
      <c r="D5014" s="533"/>
      <c r="E5014" s="533"/>
      <c r="F5014" s="533"/>
      <c r="G5014" s="533"/>
    </row>
    <row r="5015" spans="1:7">
      <c r="A5015" s="533"/>
      <c r="B5015" s="1787"/>
      <c r="C5015" s="1788"/>
      <c r="D5015" s="533"/>
      <c r="E5015" s="533"/>
      <c r="F5015" s="533"/>
      <c r="G5015" s="533"/>
    </row>
    <row r="5016" spans="1:7">
      <c r="A5016" s="533"/>
      <c r="B5016" s="1787"/>
      <c r="C5016" s="1788"/>
      <c r="D5016" s="533"/>
      <c r="E5016" s="533"/>
      <c r="F5016" s="533"/>
      <c r="G5016" s="533"/>
    </row>
    <row r="5017" spans="1:7">
      <c r="A5017" s="533"/>
      <c r="B5017" s="1787"/>
      <c r="C5017" s="1788"/>
      <c r="D5017" s="533"/>
      <c r="E5017" s="533"/>
      <c r="F5017" s="533"/>
      <c r="G5017" s="533"/>
    </row>
    <row r="5018" spans="1:7">
      <c r="A5018" s="533"/>
      <c r="B5018" s="1787"/>
      <c r="C5018" s="1788"/>
      <c r="D5018" s="533"/>
      <c r="E5018" s="533"/>
      <c r="F5018" s="533"/>
      <c r="G5018" s="533"/>
    </row>
    <row r="5019" spans="1:7">
      <c r="A5019" s="533"/>
      <c r="B5019" s="1787"/>
      <c r="C5019" s="1788"/>
      <c r="D5019" s="533"/>
      <c r="E5019" s="533"/>
      <c r="F5019" s="533"/>
      <c r="G5019" s="533"/>
    </row>
    <row r="5020" spans="1:7">
      <c r="A5020" s="533"/>
      <c r="B5020" s="1787"/>
      <c r="C5020" s="1788"/>
      <c r="D5020" s="533"/>
      <c r="E5020" s="533"/>
      <c r="F5020" s="533"/>
      <c r="G5020" s="533"/>
    </row>
    <row r="5021" spans="1:7">
      <c r="A5021" s="533"/>
      <c r="B5021" s="1787"/>
      <c r="C5021" s="1788"/>
      <c r="D5021" s="533"/>
      <c r="E5021" s="533"/>
      <c r="F5021" s="533"/>
      <c r="G5021" s="533"/>
    </row>
    <row r="5022" spans="1:7">
      <c r="A5022" s="533"/>
      <c r="B5022" s="1787"/>
      <c r="C5022" s="1788"/>
      <c r="D5022" s="533"/>
      <c r="E5022" s="533"/>
      <c r="F5022" s="533"/>
      <c r="G5022" s="533"/>
    </row>
    <row r="5023" spans="1:7">
      <c r="A5023" s="533"/>
      <c r="B5023" s="1787"/>
      <c r="C5023" s="1788"/>
      <c r="D5023" s="533"/>
      <c r="E5023" s="533"/>
      <c r="F5023" s="533"/>
      <c r="G5023" s="533"/>
    </row>
    <row r="5024" spans="1:7">
      <c r="A5024" s="533"/>
      <c r="B5024" s="1787"/>
      <c r="C5024" s="1788"/>
      <c r="D5024" s="533"/>
      <c r="E5024" s="533"/>
      <c r="F5024" s="533"/>
      <c r="G5024" s="533"/>
    </row>
    <row r="5025" spans="1:7">
      <c r="A5025" s="533"/>
      <c r="B5025" s="1787"/>
      <c r="C5025" s="1788"/>
      <c r="D5025" s="533"/>
      <c r="E5025" s="533"/>
      <c r="F5025" s="533"/>
      <c r="G5025" s="533"/>
    </row>
    <row r="5026" spans="1:7">
      <c r="A5026" s="533"/>
      <c r="B5026" s="1787"/>
      <c r="C5026" s="1788"/>
      <c r="D5026" s="533"/>
      <c r="E5026" s="533"/>
      <c r="F5026" s="533"/>
      <c r="G5026" s="533"/>
    </row>
    <row r="5027" spans="1:7">
      <c r="A5027" s="533"/>
      <c r="B5027" s="1787"/>
      <c r="C5027" s="1788"/>
      <c r="D5027" s="533"/>
      <c r="E5027" s="533"/>
      <c r="F5027" s="533"/>
      <c r="G5027" s="533"/>
    </row>
    <row r="5028" spans="1:7">
      <c r="A5028" s="533"/>
      <c r="B5028" s="1787"/>
      <c r="C5028" s="1788"/>
      <c r="D5028" s="533"/>
      <c r="E5028" s="533"/>
      <c r="F5028" s="533"/>
      <c r="G5028" s="533"/>
    </row>
    <row r="5029" spans="1:7">
      <c r="A5029" s="533"/>
      <c r="B5029" s="1787"/>
      <c r="C5029" s="1788"/>
      <c r="D5029" s="533"/>
      <c r="E5029" s="533"/>
      <c r="F5029" s="533"/>
      <c r="G5029" s="533"/>
    </row>
    <row r="5030" spans="1:7">
      <c r="A5030" s="533"/>
      <c r="B5030" s="1787"/>
      <c r="C5030" s="1788"/>
      <c r="D5030" s="533"/>
      <c r="E5030" s="533"/>
      <c r="F5030" s="533"/>
      <c r="G5030" s="533"/>
    </row>
    <row r="5031" spans="1:7">
      <c r="A5031" s="533"/>
      <c r="B5031" s="1787"/>
      <c r="C5031" s="1788"/>
      <c r="D5031" s="533"/>
      <c r="E5031" s="533"/>
      <c r="F5031" s="533"/>
      <c r="G5031" s="533"/>
    </row>
    <row r="5032" spans="1:7">
      <c r="A5032" s="533"/>
      <c r="B5032" s="1787"/>
      <c r="C5032" s="1788"/>
      <c r="D5032" s="533"/>
      <c r="E5032" s="533"/>
      <c r="F5032" s="533"/>
      <c r="G5032" s="533"/>
    </row>
    <row r="5033" spans="1:7">
      <c r="A5033" s="533"/>
      <c r="B5033" s="1787"/>
      <c r="C5033" s="1788"/>
      <c r="D5033" s="533"/>
      <c r="E5033" s="533"/>
      <c r="F5033" s="533"/>
      <c r="G5033" s="533"/>
    </row>
    <row r="5034" spans="1:7">
      <c r="A5034" s="533"/>
      <c r="B5034" s="1787"/>
      <c r="C5034" s="1788"/>
      <c r="D5034" s="533"/>
      <c r="E5034" s="533"/>
      <c r="F5034" s="533"/>
      <c r="G5034" s="533"/>
    </row>
    <row r="5035" spans="1:7">
      <c r="A5035" s="533"/>
      <c r="B5035" s="1787"/>
      <c r="C5035" s="1788"/>
      <c r="D5035" s="533"/>
      <c r="E5035" s="533"/>
      <c r="F5035" s="533"/>
      <c r="G5035" s="533"/>
    </row>
    <row r="5036" spans="1:7">
      <c r="A5036" s="533"/>
      <c r="B5036" s="1787"/>
      <c r="C5036" s="1788"/>
      <c r="D5036" s="533"/>
      <c r="E5036" s="533"/>
      <c r="F5036" s="533"/>
      <c r="G5036" s="533"/>
    </row>
    <row r="5037" spans="1:7">
      <c r="A5037" s="533"/>
      <c r="B5037" s="1787"/>
      <c r="C5037" s="1788"/>
      <c r="D5037" s="533"/>
      <c r="E5037" s="533"/>
      <c r="F5037" s="533"/>
      <c r="G5037" s="533"/>
    </row>
    <row r="5038" spans="1:7">
      <c r="A5038" s="533"/>
      <c r="B5038" s="1787"/>
      <c r="C5038" s="1788"/>
      <c r="D5038" s="533"/>
      <c r="E5038" s="533"/>
      <c r="F5038" s="533"/>
      <c r="G5038" s="533"/>
    </row>
    <row r="5039" spans="1:7">
      <c r="A5039" s="533"/>
      <c r="B5039" s="1787"/>
      <c r="C5039" s="1788"/>
      <c r="D5039" s="533"/>
      <c r="E5039" s="533"/>
      <c r="F5039" s="533"/>
      <c r="G5039" s="533"/>
    </row>
    <row r="5040" spans="1:7">
      <c r="A5040" s="533"/>
      <c r="B5040" s="1787"/>
      <c r="C5040" s="1788"/>
      <c r="D5040" s="533"/>
      <c r="E5040" s="533"/>
      <c r="F5040" s="533"/>
      <c r="G5040" s="533"/>
    </row>
    <row r="5041" spans="1:7">
      <c r="A5041" s="533"/>
      <c r="B5041" s="1787"/>
      <c r="C5041" s="1788"/>
      <c r="D5041" s="533"/>
      <c r="E5041" s="533"/>
      <c r="F5041" s="533"/>
      <c r="G5041" s="533"/>
    </row>
    <row r="5042" spans="1:7">
      <c r="A5042" s="533"/>
      <c r="B5042" s="1787"/>
      <c r="C5042" s="1788"/>
      <c r="D5042" s="533"/>
      <c r="E5042" s="533"/>
      <c r="F5042" s="533"/>
      <c r="G5042" s="533"/>
    </row>
    <row r="5043" spans="1:7">
      <c r="A5043" s="533"/>
      <c r="B5043" s="1787"/>
      <c r="C5043" s="1788"/>
      <c r="D5043" s="533"/>
      <c r="E5043" s="533"/>
      <c r="F5043" s="533"/>
      <c r="G5043" s="533"/>
    </row>
    <row r="5044" spans="1:7">
      <c r="A5044" s="533"/>
      <c r="B5044" s="1787"/>
      <c r="C5044" s="1788"/>
      <c r="D5044" s="533"/>
      <c r="E5044" s="533"/>
      <c r="F5044" s="533"/>
      <c r="G5044" s="533"/>
    </row>
    <row r="5045" spans="1:7">
      <c r="A5045" s="533"/>
      <c r="B5045" s="1787"/>
      <c r="C5045" s="1788"/>
      <c r="D5045" s="533"/>
      <c r="E5045" s="533"/>
      <c r="F5045" s="533"/>
      <c r="G5045" s="533"/>
    </row>
    <row r="5046" spans="1:7">
      <c r="A5046" s="533"/>
      <c r="B5046" s="1787"/>
      <c r="C5046" s="1788"/>
      <c r="D5046" s="533"/>
      <c r="E5046" s="533"/>
      <c r="F5046" s="533"/>
      <c r="G5046" s="533"/>
    </row>
    <row r="5047" spans="1:7">
      <c r="A5047" s="533"/>
      <c r="B5047" s="1787"/>
      <c r="C5047" s="1788"/>
      <c r="D5047" s="533"/>
      <c r="E5047" s="533"/>
      <c r="F5047" s="533"/>
      <c r="G5047" s="533"/>
    </row>
    <row r="5048" spans="1:7">
      <c r="A5048" s="533"/>
      <c r="B5048" s="1787"/>
      <c r="C5048" s="1788"/>
      <c r="D5048" s="533"/>
      <c r="E5048" s="533"/>
      <c r="F5048" s="533"/>
      <c r="G5048" s="533"/>
    </row>
    <row r="5049" spans="1:7">
      <c r="A5049" s="533"/>
      <c r="B5049" s="1787"/>
      <c r="C5049" s="1788"/>
      <c r="D5049" s="533"/>
      <c r="E5049" s="533"/>
      <c r="F5049" s="533"/>
      <c r="G5049" s="533"/>
    </row>
    <row r="5050" spans="1:7">
      <c r="A5050" s="533"/>
      <c r="B5050" s="1787"/>
      <c r="C5050" s="1788"/>
      <c r="D5050" s="533"/>
      <c r="E5050" s="533"/>
      <c r="F5050" s="533"/>
      <c r="G5050" s="533"/>
    </row>
    <row r="5051" spans="1:7">
      <c r="A5051" s="533"/>
      <c r="B5051" s="1787"/>
      <c r="C5051" s="1788"/>
      <c r="D5051" s="533"/>
      <c r="E5051" s="533"/>
      <c r="F5051" s="533"/>
      <c r="G5051" s="533"/>
    </row>
    <row r="5052" spans="1:7">
      <c r="A5052" s="533"/>
      <c r="B5052" s="1787"/>
      <c r="C5052" s="1788"/>
      <c r="D5052" s="533"/>
      <c r="E5052" s="533"/>
      <c r="F5052" s="533"/>
      <c r="G5052" s="533"/>
    </row>
    <row r="5053" spans="1:7">
      <c r="A5053" s="533"/>
      <c r="B5053" s="1787"/>
      <c r="C5053" s="1788"/>
      <c r="D5053" s="533"/>
      <c r="E5053" s="533"/>
      <c r="F5053" s="533"/>
      <c r="G5053" s="533"/>
    </row>
    <row r="5054" spans="1:7">
      <c r="A5054" s="533"/>
      <c r="B5054" s="1787"/>
      <c r="C5054" s="1788"/>
      <c r="D5054" s="533"/>
      <c r="E5054" s="533"/>
      <c r="F5054" s="533"/>
      <c r="G5054" s="533"/>
    </row>
    <row r="5055" spans="1:7">
      <c r="A5055" s="533"/>
      <c r="B5055" s="1787"/>
      <c r="C5055" s="1788"/>
      <c r="D5055" s="533"/>
      <c r="E5055" s="533"/>
      <c r="F5055" s="533"/>
      <c r="G5055" s="533"/>
    </row>
    <row r="5056" spans="1:7">
      <c r="A5056" s="533"/>
      <c r="B5056" s="1787"/>
      <c r="C5056" s="1788"/>
      <c r="D5056" s="533"/>
      <c r="E5056" s="533"/>
      <c r="F5056" s="533"/>
      <c r="G5056" s="533"/>
    </row>
    <row r="5057" spans="1:7">
      <c r="A5057" s="533"/>
      <c r="B5057" s="1787"/>
      <c r="C5057" s="1788"/>
      <c r="D5057" s="533"/>
      <c r="E5057" s="533"/>
      <c r="F5057" s="533"/>
      <c r="G5057" s="533"/>
    </row>
    <row r="5058" spans="1:7">
      <c r="A5058" s="533"/>
      <c r="B5058" s="1787"/>
      <c r="C5058" s="1788"/>
      <c r="D5058" s="533"/>
      <c r="E5058" s="533"/>
      <c r="F5058" s="533"/>
      <c r="G5058" s="533"/>
    </row>
    <row r="5059" spans="1:7">
      <c r="A5059" s="533"/>
      <c r="B5059" s="1787"/>
      <c r="C5059" s="1788"/>
      <c r="D5059" s="533"/>
      <c r="E5059" s="533"/>
      <c r="F5059" s="533"/>
      <c r="G5059" s="533"/>
    </row>
    <row r="5060" spans="1:7">
      <c r="A5060" s="533"/>
      <c r="B5060" s="1787"/>
      <c r="C5060" s="1788"/>
      <c r="D5060" s="533"/>
      <c r="E5060" s="533"/>
      <c r="F5060" s="533"/>
      <c r="G5060" s="533"/>
    </row>
    <row r="5061" spans="1:7">
      <c r="A5061" s="533"/>
      <c r="B5061" s="1787"/>
      <c r="C5061" s="1788"/>
      <c r="D5061" s="533"/>
      <c r="E5061" s="533"/>
      <c r="F5061" s="533"/>
      <c r="G5061" s="533"/>
    </row>
    <row r="5062" spans="1:7">
      <c r="A5062" s="533"/>
      <c r="B5062" s="1787"/>
      <c r="C5062" s="1788"/>
      <c r="D5062" s="533"/>
      <c r="E5062" s="533"/>
      <c r="F5062" s="533"/>
      <c r="G5062" s="533"/>
    </row>
    <row r="5063" spans="1:7">
      <c r="A5063" s="533"/>
      <c r="B5063" s="1787"/>
      <c r="C5063" s="1788"/>
      <c r="D5063" s="533"/>
      <c r="E5063" s="533"/>
      <c r="F5063" s="533"/>
      <c r="G5063" s="533"/>
    </row>
    <row r="5064" spans="1:7">
      <c r="A5064" s="533"/>
      <c r="B5064" s="1787"/>
      <c r="C5064" s="1788"/>
      <c r="D5064" s="533"/>
      <c r="E5064" s="533"/>
      <c r="F5064" s="533"/>
      <c r="G5064" s="533"/>
    </row>
    <row r="5065" spans="1:7">
      <c r="A5065" s="533"/>
      <c r="B5065" s="1787"/>
      <c r="C5065" s="1788"/>
      <c r="D5065" s="533"/>
      <c r="E5065" s="533"/>
      <c r="F5065" s="533"/>
      <c r="G5065" s="533"/>
    </row>
    <row r="5066" spans="1:7">
      <c r="A5066" s="533"/>
      <c r="B5066" s="1787"/>
      <c r="C5066" s="1788"/>
      <c r="D5066" s="533"/>
      <c r="E5066" s="533"/>
      <c r="F5066" s="533"/>
      <c r="G5066" s="533"/>
    </row>
    <row r="5067" spans="1:7">
      <c r="A5067" s="533"/>
      <c r="B5067" s="1787"/>
      <c r="C5067" s="1788"/>
      <c r="D5067" s="533"/>
      <c r="E5067" s="533"/>
      <c r="F5067" s="533"/>
      <c r="G5067" s="533"/>
    </row>
    <row r="5068" spans="1:7">
      <c r="A5068" s="533"/>
      <c r="B5068" s="1787"/>
      <c r="C5068" s="1788"/>
      <c r="D5068" s="533"/>
      <c r="E5068" s="533"/>
      <c r="F5068" s="533"/>
      <c r="G5068" s="533"/>
    </row>
    <row r="5069" spans="1:7">
      <c r="A5069" s="533"/>
      <c r="B5069" s="1787"/>
      <c r="C5069" s="1788"/>
      <c r="D5069" s="533"/>
      <c r="E5069" s="533"/>
      <c r="F5069" s="533"/>
      <c r="G5069" s="533"/>
    </row>
    <row r="5070" spans="1:7">
      <c r="A5070" s="533"/>
      <c r="B5070" s="1787"/>
      <c r="C5070" s="1788"/>
      <c r="D5070" s="533"/>
      <c r="E5070" s="533"/>
      <c r="F5070" s="533"/>
      <c r="G5070" s="533"/>
    </row>
    <row r="5071" spans="1:7">
      <c r="A5071" s="533"/>
      <c r="B5071" s="1787"/>
      <c r="C5071" s="1788"/>
      <c r="D5071" s="533"/>
      <c r="E5071" s="533"/>
      <c r="F5071" s="533"/>
      <c r="G5071" s="533"/>
    </row>
    <row r="5072" spans="1:7">
      <c r="A5072" s="533"/>
      <c r="B5072" s="1787"/>
      <c r="C5072" s="1788"/>
      <c r="D5072" s="533"/>
      <c r="E5072" s="533"/>
      <c r="F5072" s="533"/>
      <c r="G5072" s="533"/>
    </row>
    <row r="5073" spans="1:7">
      <c r="A5073" s="533"/>
      <c r="B5073" s="1787"/>
      <c r="C5073" s="1788"/>
      <c r="D5073" s="533"/>
      <c r="E5073" s="533"/>
      <c r="F5073" s="533"/>
      <c r="G5073" s="533"/>
    </row>
    <row r="5074" spans="1:7">
      <c r="A5074" s="533"/>
      <c r="B5074" s="1787"/>
      <c r="C5074" s="1788"/>
      <c r="D5074" s="533"/>
      <c r="E5074" s="533"/>
      <c r="F5074" s="533"/>
      <c r="G5074" s="533"/>
    </row>
    <row r="5075" spans="1:7">
      <c r="A5075" s="533"/>
      <c r="B5075" s="1787"/>
      <c r="C5075" s="1788"/>
      <c r="D5075" s="533"/>
      <c r="E5075" s="533"/>
      <c r="F5075" s="533"/>
      <c r="G5075" s="533"/>
    </row>
    <row r="5076" spans="1:7">
      <c r="A5076" s="533"/>
      <c r="B5076" s="1787"/>
      <c r="C5076" s="1788"/>
      <c r="D5076" s="533"/>
      <c r="E5076" s="533"/>
      <c r="F5076" s="533"/>
      <c r="G5076" s="533"/>
    </row>
    <row r="5077" spans="1:7">
      <c r="A5077" s="533"/>
      <c r="B5077" s="1787"/>
      <c r="C5077" s="1788"/>
      <c r="D5077" s="533"/>
      <c r="E5077" s="533"/>
      <c r="F5077" s="533"/>
      <c r="G5077" s="533"/>
    </row>
    <row r="5078" spans="1:7">
      <c r="A5078" s="533"/>
      <c r="B5078" s="1787"/>
      <c r="C5078" s="1788"/>
      <c r="D5078" s="533"/>
      <c r="E5078" s="533"/>
      <c r="F5078" s="533"/>
      <c r="G5078" s="533"/>
    </row>
    <row r="5079" spans="1:7">
      <c r="A5079" s="533"/>
      <c r="B5079" s="1787"/>
      <c r="C5079" s="1788"/>
      <c r="D5079" s="533"/>
      <c r="E5079" s="533"/>
      <c r="F5079" s="533"/>
      <c r="G5079" s="533"/>
    </row>
    <row r="5080" spans="1:7">
      <c r="A5080" s="533"/>
      <c r="B5080" s="1787"/>
      <c r="C5080" s="1788"/>
      <c r="D5080" s="533"/>
      <c r="E5080" s="533"/>
      <c r="F5080" s="533"/>
      <c r="G5080" s="533"/>
    </row>
    <row r="5081" spans="1:7">
      <c r="A5081" s="533"/>
      <c r="B5081" s="1787"/>
      <c r="C5081" s="1788"/>
      <c r="D5081" s="533"/>
      <c r="E5081" s="533"/>
      <c r="F5081" s="533"/>
      <c r="G5081" s="533"/>
    </row>
    <row r="5082" spans="1:7">
      <c r="A5082" s="533"/>
      <c r="B5082" s="1787"/>
      <c r="C5082" s="1788"/>
      <c r="D5082" s="533"/>
      <c r="E5082" s="533"/>
      <c r="F5082" s="533"/>
      <c r="G5082" s="533"/>
    </row>
    <row r="5083" spans="1:7">
      <c r="A5083" s="533"/>
      <c r="B5083" s="1787"/>
      <c r="C5083" s="1788"/>
      <c r="D5083" s="533"/>
      <c r="E5083" s="533"/>
      <c r="F5083" s="533"/>
      <c r="G5083" s="533"/>
    </row>
    <row r="5084" spans="1:7">
      <c r="A5084" s="533"/>
      <c r="B5084" s="1787"/>
      <c r="C5084" s="1788"/>
      <c r="D5084" s="533"/>
      <c r="E5084" s="533"/>
      <c r="F5084" s="533"/>
      <c r="G5084" s="533"/>
    </row>
    <row r="5085" spans="1:7">
      <c r="A5085" s="533"/>
      <c r="B5085" s="1787"/>
      <c r="C5085" s="1788"/>
      <c r="D5085" s="533"/>
      <c r="E5085" s="533"/>
      <c r="F5085" s="533"/>
      <c r="G5085" s="533"/>
    </row>
    <row r="5086" spans="1:7">
      <c r="A5086" s="533"/>
      <c r="B5086" s="1787"/>
      <c r="C5086" s="1788"/>
      <c r="D5086" s="533"/>
      <c r="E5086" s="533"/>
      <c r="F5086" s="533"/>
      <c r="G5086" s="533"/>
    </row>
    <row r="5087" spans="1:7">
      <c r="A5087" s="533"/>
      <c r="B5087" s="1787"/>
      <c r="C5087" s="1788"/>
      <c r="D5087" s="533"/>
      <c r="E5087" s="533"/>
      <c r="F5087" s="533"/>
      <c r="G5087" s="533"/>
    </row>
    <row r="5088" spans="1:7">
      <c r="A5088" s="533"/>
      <c r="B5088" s="1787"/>
      <c r="C5088" s="1788"/>
      <c r="D5088" s="533"/>
      <c r="E5088" s="533"/>
      <c r="F5088" s="533"/>
      <c r="G5088" s="533"/>
    </row>
    <row r="5089" spans="1:7">
      <c r="A5089" s="533"/>
      <c r="B5089" s="1787"/>
      <c r="C5089" s="1788"/>
      <c r="D5089" s="533"/>
      <c r="E5089" s="533"/>
      <c r="F5089" s="533"/>
      <c r="G5089" s="533"/>
    </row>
    <row r="5090" spans="1:7">
      <c r="A5090" s="533"/>
      <c r="B5090" s="1787"/>
      <c r="C5090" s="1788"/>
      <c r="D5090" s="533"/>
      <c r="E5090" s="533"/>
      <c r="F5090" s="533"/>
      <c r="G5090" s="533"/>
    </row>
    <row r="5091" spans="1:7">
      <c r="A5091" s="533"/>
      <c r="B5091" s="1787"/>
      <c r="C5091" s="1788"/>
      <c r="D5091" s="533"/>
      <c r="E5091" s="533"/>
      <c r="F5091" s="533"/>
      <c r="G5091" s="533"/>
    </row>
    <row r="5092" spans="1:7">
      <c r="A5092" s="533"/>
      <c r="B5092" s="1787"/>
      <c r="C5092" s="1788"/>
      <c r="D5092" s="533"/>
      <c r="E5092" s="533"/>
      <c r="F5092" s="533"/>
      <c r="G5092" s="533"/>
    </row>
    <row r="5093" spans="1:7">
      <c r="A5093" s="533"/>
      <c r="B5093" s="1787"/>
      <c r="C5093" s="1788"/>
      <c r="D5093" s="533"/>
      <c r="E5093" s="533"/>
      <c r="F5093" s="533"/>
      <c r="G5093" s="533"/>
    </row>
    <row r="5094" spans="1:7">
      <c r="A5094" s="533"/>
      <c r="B5094" s="1787"/>
      <c r="C5094" s="1788"/>
      <c r="D5094" s="533"/>
      <c r="E5094" s="533"/>
      <c r="F5094" s="533"/>
      <c r="G5094" s="533"/>
    </row>
    <row r="5095" spans="1:7">
      <c r="A5095" s="533"/>
      <c r="B5095" s="1787"/>
      <c r="C5095" s="1788"/>
      <c r="D5095" s="533"/>
      <c r="E5095" s="533"/>
      <c r="F5095" s="533"/>
      <c r="G5095" s="533"/>
    </row>
    <row r="5096" spans="1:7">
      <c r="A5096" s="533"/>
      <c r="B5096" s="1787"/>
      <c r="C5096" s="1788"/>
      <c r="D5096" s="533"/>
      <c r="E5096" s="533"/>
      <c r="F5096" s="533"/>
      <c r="G5096" s="533"/>
    </row>
    <row r="5097" spans="1:7">
      <c r="A5097" s="533"/>
      <c r="B5097" s="1787"/>
      <c r="C5097" s="1788"/>
      <c r="D5097" s="533"/>
      <c r="E5097" s="533"/>
      <c r="F5097" s="533"/>
      <c r="G5097" s="533"/>
    </row>
    <row r="5098" spans="1:7">
      <c r="A5098" s="533"/>
      <c r="B5098" s="1787"/>
      <c r="C5098" s="1788"/>
      <c r="D5098" s="533"/>
      <c r="E5098" s="533"/>
      <c r="F5098" s="533"/>
      <c r="G5098" s="533"/>
    </row>
    <row r="5099" spans="1:7">
      <c r="A5099" s="533"/>
      <c r="B5099" s="1787"/>
      <c r="C5099" s="1788"/>
      <c r="D5099" s="533"/>
      <c r="E5099" s="533"/>
      <c r="F5099" s="533"/>
      <c r="G5099" s="533"/>
    </row>
    <row r="5100" spans="1:7">
      <c r="A5100" s="533"/>
      <c r="B5100" s="1787"/>
      <c r="C5100" s="1788"/>
      <c r="D5100" s="533"/>
      <c r="E5100" s="533"/>
      <c r="F5100" s="533"/>
      <c r="G5100" s="533"/>
    </row>
    <row r="5101" spans="1:7">
      <c r="A5101" s="533"/>
      <c r="B5101" s="1787"/>
      <c r="C5101" s="1788"/>
      <c r="D5101" s="533"/>
      <c r="E5101" s="533"/>
      <c r="F5101" s="533"/>
      <c r="G5101" s="533"/>
    </row>
    <row r="5102" spans="1:7">
      <c r="A5102" s="533"/>
      <c r="B5102" s="1787"/>
      <c r="C5102" s="1788"/>
      <c r="D5102" s="533"/>
      <c r="E5102" s="533"/>
      <c r="F5102" s="533"/>
      <c r="G5102" s="533"/>
    </row>
    <row r="5103" spans="1:7">
      <c r="A5103" s="533"/>
      <c r="B5103" s="1787"/>
      <c r="C5103" s="1788"/>
      <c r="D5103" s="533"/>
      <c r="E5103" s="533"/>
      <c r="F5103" s="533"/>
      <c r="G5103" s="533"/>
    </row>
    <row r="5104" spans="1:7">
      <c r="A5104" s="533"/>
      <c r="B5104" s="1787"/>
      <c r="C5104" s="1788"/>
      <c r="D5104" s="533"/>
      <c r="E5104" s="533"/>
      <c r="F5104" s="533"/>
      <c r="G5104" s="533"/>
    </row>
    <row r="5105" spans="1:7">
      <c r="A5105" s="533"/>
      <c r="B5105" s="1787"/>
      <c r="C5105" s="1788"/>
      <c r="D5105" s="533"/>
      <c r="E5105" s="533"/>
      <c r="F5105" s="533"/>
      <c r="G5105" s="533"/>
    </row>
    <row r="5106" spans="1:7">
      <c r="A5106" s="533"/>
      <c r="B5106" s="1787"/>
      <c r="C5106" s="1788"/>
      <c r="D5106" s="533"/>
      <c r="E5106" s="533"/>
      <c r="F5106" s="533"/>
      <c r="G5106" s="533"/>
    </row>
    <row r="5107" spans="1:7">
      <c r="A5107" s="533"/>
      <c r="B5107" s="1787"/>
      <c r="C5107" s="1788"/>
      <c r="D5107" s="533"/>
      <c r="E5107" s="533"/>
      <c r="F5107" s="533"/>
      <c r="G5107" s="533"/>
    </row>
    <row r="5108" spans="1:7">
      <c r="A5108" s="533"/>
      <c r="B5108" s="1787"/>
      <c r="C5108" s="1788"/>
      <c r="D5108" s="533"/>
      <c r="E5108" s="533"/>
      <c r="F5108" s="533"/>
      <c r="G5108" s="533"/>
    </row>
    <row r="5109" spans="1:7">
      <c r="A5109" s="533"/>
      <c r="B5109" s="1787"/>
      <c r="C5109" s="1788"/>
      <c r="D5109" s="533"/>
      <c r="E5109" s="533"/>
      <c r="F5109" s="533"/>
      <c r="G5109" s="533"/>
    </row>
    <row r="5110" spans="1:7">
      <c r="A5110" s="533"/>
      <c r="B5110" s="1787"/>
      <c r="C5110" s="1788"/>
      <c r="D5110" s="533"/>
      <c r="E5110" s="533"/>
      <c r="F5110" s="533"/>
      <c r="G5110" s="533"/>
    </row>
    <row r="5111" spans="1:7">
      <c r="A5111" s="533"/>
      <c r="B5111" s="1787"/>
      <c r="C5111" s="1788"/>
      <c r="D5111" s="533"/>
      <c r="E5111" s="533"/>
      <c r="F5111" s="533"/>
      <c r="G5111" s="533"/>
    </row>
    <row r="5112" spans="1:7">
      <c r="A5112" s="533"/>
      <c r="B5112" s="1787"/>
      <c r="C5112" s="1788"/>
      <c r="D5112" s="533"/>
      <c r="E5112" s="533"/>
      <c r="F5112" s="533"/>
      <c r="G5112" s="533"/>
    </row>
    <row r="5113" spans="1:7">
      <c r="A5113" s="533"/>
      <c r="B5113" s="1787"/>
      <c r="C5113" s="1788"/>
      <c r="D5113" s="533"/>
      <c r="E5113" s="533"/>
      <c r="F5113" s="533"/>
      <c r="G5113" s="533"/>
    </row>
    <row r="5114" spans="1:7">
      <c r="A5114" s="533"/>
      <c r="B5114" s="1787"/>
      <c r="C5114" s="1788"/>
      <c r="D5114" s="533"/>
      <c r="E5114" s="533"/>
      <c r="F5114" s="533"/>
      <c r="G5114" s="533"/>
    </row>
    <row r="5115" spans="1:7">
      <c r="A5115" s="533"/>
      <c r="B5115" s="1787"/>
      <c r="C5115" s="1788"/>
      <c r="D5115" s="533"/>
      <c r="E5115" s="533"/>
      <c r="F5115" s="533"/>
      <c r="G5115" s="533"/>
    </row>
    <row r="5116" spans="1:7">
      <c r="A5116" s="533"/>
      <c r="B5116" s="1787"/>
      <c r="C5116" s="1788"/>
      <c r="D5116" s="533"/>
      <c r="E5116" s="533"/>
      <c r="F5116" s="533"/>
      <c r="G5116" s="533"/>
    </row>
    <row r="5117" spans="1:7">
      <c r="A5117" s="533"/>
      <c r="B5117" s="1787"/>
      <c r="C5117" s="1788"/>
      <c r="D5117" s="533"/>
      <c r="E5117" s="533"/>
      <c r="F5117" s="533"/>
      <c r="G5117" s="533"/>
    </row>
    <row r="5118" spans="1:7">
      <c r="A5118" s="533"/>
      <c r="B5118" s="1787"/>
      <c r="C5118" s="1788"/>
      <c r="D5118" s="533"/>
      <c r="E5118" s="533"/>
      <c r="F5118" s="533"/>
      <c r="G5118" s="533"/>
    </row>
    <row r="5119" spans="1:7">
      <c r="A5119" s="533"/>
      <c r="B5119" s="1787"/>
      <c r="C5119" s="1788"/>
      <c r="D5119" s="533"/>
      <c r="E5119" s="533"/>
      <c r="F5119" s="533"/>
      <c r="G5119" s="533"/>
    </row>
    <row r="5120" spans="1:7">
      <c r="A5120" s="533"/>
      <c r="B5120" s="1787"/>
      <c r="C5120" s="1788"/>
      <c r="D5120" s="533"/>
      <c r="E5120" s="533"/>
      <c r="F5120" s="533"/>
      <c r="G5120" s="533"/>
    </row>
    <row r="5121" spans="1:7">
      <c r="A5121" s="533"/>
      <c r="B5121" s="1787"/>
      <c r="C5121" s="1788"/>
      <c r="D5121" s="533"/>
      <c r="E5121" s="533"/>
      <c r="F5121" s="533"/>
      <c r="G5121" s="533"/>
    </row>
    <row r="5122" spans="1:7">
      <c r="A5122" s="533"/>
      <c r="B5122" s="1787"/>
      <c r="C5122" s="1788"/>
      <c r="D5122" s="533"/>
      <c r="E5122" s="533"/>
      <c r="F5122" s="533"/>
      <c r="G5122" s="533"/>
    </row>
    <row r="5123" spans="1:7">
      <c r="A5123" s="533"/>
      <c r="B5123" s="1787"/>
      <c r="C5123" s="1788"/>
      <c r="D5123" s="533"/>
      <c r="E5123" s="533"/>
      <c r="F5123" s="533"/>
      <c r="G5123" s="533"/>
    </row>
    <row r="5124" spans="1:7">
      <c r="A5124" s="533"/>
      <c r="B5124" s="1787"/>
      <c r="C5124" s="1788"/>
      <c r="D5124" s="533"/>
      <c r="E5124" s="533"/>
      <c r="F5124" s="533"/>
      <c r="G5124" s="533"/>
    </row>
    <row r="5125" spans="1:7">
      <c r="A5125" s="533"/>
      <c r="B5125" s="1787"/>
      <c r="C5125" s="1788"/>
      <c r="D5125" s="533"/>
      <c r="E5125" s="533"/>
      <c r="F5125" s="533"/>
      <c r="G5125" s="533"/>
    </row>
    <row r="5126" spans="1:7">
      <c r="A5126" s="533"/>
      <c r="B5126" s="1787"/>
      <c r="C5126" s="1788"/>
      <c r="D5126" s="533"/>
      <c r="E5126" s="533"/>
      <c r="F5126" s="533"/>
      <c r="G5126" s="533"/>
    </row>
    <row r="5127" spans="1:7">
      <c r="A5127" s="533"/>
      <c r="B5127" s="1787"/>
      <c r="C5127" s="1788"/>
      <c r="D5127" s="533"/>
      <c r="E5127" s="533"/>
      <c r="F5127" s="533"/>
      <c r="G5127" s="533"/>
    </row>
    <row r="5128" spans="1:7">
      <c r="A5128" s="533"/>
      <c r="B5128" s="1787"/>
      <c r="C5128" s="1788"/>
      <c r="D5128" s="533"/>
      <c r="E5128" s="533"/>
      <c r="F5128" s="533"/>
      <c r="G5128" s="533"/>
    </row>
    <row r="5129" spans="1:7">
      <c r="A5129" s="533"/>
      <c r="B5129" s="1787"/>
      <c r="C5129" s="1788"/>
      <c r="D5129" s="533"/>
      <c r="E5129" s="533"/>
      <c r="F5129" s="533"/>
      <c r="G5129" s="533"/>
    </row>
    <row r="5130" spans="1:7">
      <c r="A5130" s="533"/>
      <c r="B5130" s="1787"/>
      <c r="C5130" s="1788"/>
      <c r="D5130" s="533"/>
      <c r="E5130" s="533"/>
      <c r="F5130" s="533"/>
      <c r="G5130" s="533"/>
    </row>
    <row r="5131" spans="1:7">
      <c r="A5131" s="533"/>
      <c r="B5131" s="1787"/>
      <c r="C5131" s="1788"/>
      <c r="D5131" s="533"/>
      <c r="E5131" s="533"/>
      <c r="F5131" s="533"/>
      <c r="G5131" s="533"/>
    </row>
    <row r="5132" spans="1:7">
      <c r="A5132" s="533"/>
      <c r="B5132" s="1787"/>
      <c r="C5132" s="1788"/>
      <c r="D5132" s="533"/>
      <c r="E5132" s="533"/>
      <c r="F5132" s="533"/>
      <c r="G5132" s="533"/>
    </row>
    <row r="5133" spans="1:7">
      <c r="A5133" s="533"/>
      <c r="B5133" s="1787"/>
      <c r="C5133" s="1788"/>
      <c r="D5133" s="533"/>
      <c r="E5133" s="533"/>
      <c r="F5133" s="533"/>
      <c r="G5133" s="533"/>
    </row>
    <row r="5134" spans="1:7">
      <c r="A5134" s="533"/>
      <c r="B5134" s="1787"/>
      <c r="C5134" s="1788"/>
      <c r="D5134" s="533"/>
      <c r="E5134" s="533"/>
      <c r="F5134" s="533"/>
      <c r="G5134" s="533"/>
    </row>
    <row r="5135" spans="1:7">
      <c r="A5135" s="533"/>
      <c r="B5135" s="1787"/>
      <c r="C5135" s="1788"/>
      <c r="D5135" s="533"/>
      <c r="E5135" s="533"/>
      <c r="F5135" s="533"/>
      <c r="G5135" s="533"/>
    </row>
    <row r="5136" spans="1:7">
      <c r="A5136" s="533"/>
      <c r="B5136" s="1787"/>
      <c r="C5136" s="1788"/>
      <c r="D5136" s="533"/>
      <c r="E5136" s="533"/>
      <c r="F5136" s="533"/>
      <c r="G5136" s="533"/>
    </row>
    <row r="5137" spans="1:7">
      <c r="A5137" s="533"/>
      <c r="B5137" s="1787"/>
      <c r="C5137" s="1788"/>
      <c r="D5137" s="533"/>
      <c r="E5137" s="533"/>
      <c r="F5137" s="533"/>
      <c r="G5137" s="533"/>
    </row>
    <row r="5138" spans="1:7">
      <c r="A5138" s="533"/>
      <c r="B5138" s="1787"/>
      <c r="C5138" s="1788"/>
      <c r="D5138" s="533"/>
      <c r="E5138" s="533"/>
      <c r="F5138" s="533"/>
      <c r="G5138" s="533"/>
    </row>
    <row r="5139" spans="1:7">
      <c r="A5139" s="533"/>
      <c r="B5139" s="1787"/>
      <c r="C5139" s="1788"/>
      <c r="D5139" s="533"/>
      <c r="E5139" s="533"/>
      <c r="F5139" s="533"/>
      <c r="G5139" s="533"/>
    </row>
    <row r="5140" spans="1:7">
      <c r="A5140" s="533"/>
      <c r="B5140" s="1787"/>
      <c r="C5140" s="1788"/>
      <c r="D5140" s="533"/>
      <c r="E5140" s="533"/>
      <c r="F5140" s="533"/>
      <c r="G5140" s="533"/>
    </row>
    <row r="5141" spans="1:7">
      <c r="A5141" s="533"/>
      <c r="B5141" s="1787"/>
      <c r="C5141" s="1788"/>
      <c r="D5141" s="533"/>
      <c r="E5141" s="533"/>
      <c r="F5141" s="533"/>
      <c r="G5141" s="533"/>
    </row>
    <row r="5142" spans="1:7">
      <c r="A5142" s="533"/>
      <c r="B5142" s="1787"/>
      <c r="C5142" s="1788"/>
      <c r="D5142" s="533"/>
      <c r="E5142" s="533"/>
      <c r="F5142" s="533"/>
      <c r="G5142" s="533"/>
    </row>
    <row r="5143" spans="1:7">
      <c r="A5143" s="533"/>
      <c r="B5143" s="1787"/>
      <c r="C5143" s="1788"/>
      <c r="D5143" s="533"/>
      <c r="E5143" s="533"/>
      <c r="F5143" s="533"/>
      <c r="G5143" s="533"/>
    </row>
    <row r="5144" spans="1:7">
      <c r="A5144" s="533"/>
      <c r="B5144" s="1787"/>
      <c r="C5144" s="1788"/>
      <c r="D5144" s="533"/>
      <c r="E5144" s="533"/>
      <c r="F5144" s="533"/>
      <c r="G5144" s="533"/>
    </row>
    <row r="5145" spans="1:7">
      <c r="A5145" s="533"/>
      <c r="B5145" s="1787"/>
      <c r="C5145" s="1788"/>
      <c r="D5145" s="533"/>
      <c r="E5145" s="533"/>
      <c r="F5145" s="533"/>
      <c r="G5145" s="533"/>
    </row>
    <row r="5146" spans="1:7">
      <c r="A5146" s="533"/>
      <c r="B5146" s="1787"/>
      <c r="C5146" s="1788"/>
      <c r="D5146" s="533"/>
      <c r="E5146" s="533"/>
      <c r="F5146" s="533"/>
      <c r="G5146" s="533"/>
    </row>
    <row r="5147" spans="1:7">
      <c r="A5147" s="533"/>
      <c r="B5147" s="1787"/>
      <c r="C5147" s="1788"/>
      <c r="D5147" s="533"/>
      <c r="E5147" s="533"/>
      <c r="F5147" s="533"/>
      <c r="G5147" s="533"/>
    </row>
    <row r="5148" spans="1:7">
      <c r="A5148" s="533"/>
      <c r="B5148" s="1787"/>
      <c r="C5148" s="1788"/>
      <c r="D5148" s="533"/>
      <c r="E5148" s="533"/>
      <c r="F5148" s="533"/>
      <c r="G5148" s="533"/>
    </row>
    <row r="5149" spans="1:7">
      <c r="A5149" s="533"/>
      <c r="B5149" s="1787"/>
      <c r="C5149" s="1788"/>
      <c r="D5149" s="533"/>
      <c r="E5149" s="533"/>
      <c r="F5149" s="533"/>
      <c r="G5149" s="533"/>
    </row>
    <row r="5150" spans="1:7">
      <c r="A5150" s="533"/>
      <c r="B5150" s="1787"/>
      <c r="C5150" s="1788"/>
      <c r="D5150" s="533"/>
      <c r="E5150" s="533"/>
      <c r="F5150" s="533"/>
      <c r="G5150" s="533"/>
    </row>
    <row r="5151" spans="1:7">
      <c r="A5151" s="533"/>
      <c r="B5151" s="1787"/>
      <c r="C5151" s="1788"/>
      <c r="D5151" s="533"/>
      <c r="E5151" s="533"/>
      <c r="F5151" s="533"/>
      <c r="G5151" s="533"/>
    </row>
    <row r="5152" spans="1:7">
      <c r="A5152" s="533"/>
      <c r="B5152" s="1787"/>
      <c r="C5152" s="1788"/>
      <c r="D5152" s="533"/>
      <c r="E5152" s="533"/>
      <c r="F5152" s="533"/>
      <c r="G5152" s="533"/>
    </row>
    <row r="5153" spans="1:7">
      <c r="A5153" s="533"/>
      <c r="B5153" s="1787"/>
      <c r="C5153" s="1788"/>
      <c r="D5153" s="533"/>
      <c r="E5153" s="533"/>
      <c r="F5153" s="533"/>
      <c r="G5153" s="533"/>
    </row>
    <row r="5154" spans="1:7">
      <c r="A5154" s="533"/>
      <c r="B5154" s="1787"/>
      <c r="C5154" s="1788"/>
      <c r="D5154" s="533"/>
      <c r="E5154" s="533"/>
      <c r="F5154" s="533"/>
      <c r="G5154" s="533"/>
    </row>
    <row r="5155" spans="1:7">
      <c r="A5155" s="533"/>
      <c r="B5155" s="1787"/>
      <c r="C5155" s="1788"/>
      <c r="D5155" s="533"/>
      <c r="E5155" s="533"/>
      <c r="F5155" s="533"/>
      <c r="G5155" s="533"/>
    </row>
    <row r="5156" spans="1:7">
      <c r="A5156" s="533"/>
      <c r="B5156" s="1787"/>
      <c r="C5156" s="1788"/>
      <c r="D5156" s="533"/>
      <c r="E5156" s="533"/>
      <c r="F5156" s="533"/>
      <c r="G5156" s="533"/>
    </row>
    <row r="5157" spans="1:7">
      <c r="A5157" s="533"/>
      <c r="B5157" s="1787"/>
      <c r="C5157" s="1788"/>
      <c r="D5157" s="533"/>
      <c r="E5157" s="533"/>
      <c r="F5157" s="533"/>
      <c r="G5157" s="533"/>
    </row>
    <row r="5158" spans="1:7">
      <c r="A5158" s="533"/>
      <c r="B5158" s="1787"/>
      <c r="C5158" s="1788"/>
      <c r="D5158" s="533"/>
      <c r="E5158" s="533"/>
      <c r="F5158" s="533"/>
      <c r="G5158" s="533"/>
    </row>
    <row r="5159" spans="1:7">
      <c r="A5159" s="533"/>
      <c r="B5159" s="1787"/>
      <c r="C5159" s="1788"/>
      <c r="D5159" s="533"/>
      <c r="E5159" s="533"/>
      <c r="F5159" s="533"/>
      <c r="G5159" s="533"/>
    </row>
    <row r="5160" spans="1:7">
      <c r="A5160" s="533"/>
      <c r="B5160" s="1787"/>
      <c r="C5160" s="1788"/>
      <c r="D5160" s="533"/>
      <c r="E5160" s="533"/>
      <c r="F5160" s="533"/>
      <c r="G5160" s="533"/>
    </row>
    <row r="5161" spans="1:7">
      <c r="A5161" s="533"/>
      <c r="B5161" s="1787"/>
      <c r="C5161" s="1788"/>
      <c r="D5161" s="533"/>
      <c r="E5161" s="533"/>
      <c r="F5161" s="533"/>
      <c r="G5161" s="533"/>
    </row>
    <row r="5162" spans="1:7">
      <c r="A5162" s="533"/>
      <c r="B5162" s="1787"/>
      <c r="C5162" s="1788"/>
      <c r="D5162" s="533"/>
      <c r="E5162" s="533"/>
      <c r="F5162" s="533"/>
      <c r="G5162" s="533"/>
    </row>
    <row r="5163" spans="1:7">
      <c r="A5163" s="533"/>
      <c r="B5163" s="1787"/>
      <c r="C5163" s="1788"/>
      <c r="D5163" s="533"/>
      <c r="E5163" s="533"/>
      <c r="F5163" s="533"/>
      <c r="G5163" s="533"/>
    </row>
    <row r="5164" spans="1:7">
      <c r="A5164" s="533"/>
      <c r="B5164" s="1787"/>
      <c r="C5164" s="1788"/>
      <c r="D5164" s="533"/>
      <c r="E5164" s="533"/>
      <c r="F5164" s="533"/>
      <c r="G5164" s="533"/>
    </row>
    <row r="5165" spans="1:7">
      <c r="A5165" s="533"/>
      <c r="B5165" s="1787"/>
      <c r="C5165" s="1788"/>
      <c r="D5165" s="533"/>
      <c r="E5165" s="533"/>
      <c r="F5165" s="533"/>
      <c r="G5165" s="533"/>
    </row>
    <row r="5166" spans="1:7">
      <c r="A5166" s="533"/>
      <c r="B5166" s="1787"/>
      <c r="C5166" s="1788"/>
      <c r="D5166" s="533"/>
      <c r="E5166" s="533"/>
      <c r="F5166" s="533"/>
      <c r="G5166" s="533"/>
    </row>
    <row r="5167" spans="1:7">
      <c r="A5167" s="533"/>
      <c r="B5167" s="1787"/>
      <c r="C5167" s="1788"/>
      <c r="D5167" s="533"/>
      <c r="E5167" s="533"/>
      <c r="F5167" s="533"/>
      <c r="G5167" s="533"/>
    </row>
    <row r="5168" spans="1:7">
      <c r="A5168" s="533"/>
      <c r="B5168" s="1787"/>
      <c r="C5168" s="1788"/>
      <c r="D5168" s="533"/>
      <c r="E5168" s="533"/>
      <c r="F5168" s="533"/>
      <c r="G5168" s="533"/>
    </row>
    <row r="5169" spans="1:7">
      <c r="A5169" s="533"/>
      <c r="B5169" s="1787"/>
      <c r="C5169" s="1788"/>
      <c r="D5169" s="533"/>
      <c r="E5169" s="533"/>
      <c r="F5169" s="533"/>
      <c r="G5169" s="533"/>
    </row>
    <row r="5170" spans="1:7">
      <c r="A5170" s="533"/>
      <c r="B5170" s="1787"/>
      <c r="C5170" s="1788"/>
      <c r="D5170" s="533"/>
      <c r="E5170" s="533"/>
      <c r="F5170" s="533"/>
      <c r="G5170" s="533"/>
    </row>
    <row r="5171" spans="1:7">
      <c r="A5171" s="533"/>
      <c r="B5171" s="1787"/>
      <c r="C5171" s="1788"/>
      <c r="D5171" s="533"/>
      <c r="E5171" s="533"/>
      <c r="F5171" s="533"/>
      <c r="G5171" s="533"/>
    </row>
    <row r="5172" spans="1:7">
      <c r="A5172" s="533"/>
      <c r="B5172" s="1787"/>
      <c r="C5172" s="1788"/>
      <c r="D5172" s="533"/>
      <c r="E5172" s="533"/>
      <c r="F5172" s="533"/>
      <c r="G5172" s="533"/>
    </row>
    <row r="5173" spans="1:7">
      <c r="A5173" s="533"/>
      <c r="B5173" s="1787"/>
      <c r="C5173" s="1788"/>
      <c r="D5173" s="533"/>
      <c r="E5173" s="533"/>
      <c r="F5173" s="533"/>
      <c r="G5173" s="533"/>
    </row>
    <row r="5174" spans="1:7">
      <c r="A5174" s="533"/>
      <c r="B5174" s="1787"/>
      <c r="C5174" s="1788"/>
      <c r="D5174" s="533"/>
      <c r="E5174" s="533"/>
      <c r="F5174" s="533"/>
      <c r="G5174" s="533"/>
    </row>
    <row r="5175" spans="1:7">
      <c r="A5175" s="533"/>
      <c r="B5175" s="1787"/>
      <c r="C5175" s="1788"/>
      <c r="D5175" s="533"/>
      <c r="E5175" s="533"/>
      <c r="F5175" s="533"/>
      <c r="G5175" s="533"/>
    </row>
    <row r="5176" spans="1:7">
      <c r="A5176" s="533"/>
      <c r="B5176" s="1787"/>
      <c r="C5176" s="1788"/>
      <c r="D5176" s="533"/>
      <c r="E5176" s="533"/>
      <c r="F5176" s="533"/>
      <c r="G5176" s="533"/>
    </row>
    <row r="5177" spans="1:7">
      <c r="A5177" s="533"/>
      <c r="B5177" s="1787"/>
      <c r="C5177" s="1788"/>
      <c r="D5177" s="533"/>
      <c r="E5177" s="533"/>
      <c r="F5177" s="533"/>
      <c r="G5177" s="533"/>
    </row>
    <row r="5178" spans="1:7">
      <c r="A5178" s="533"/>
      <c r="B5178" s="1787"/>
      <c r="C5178" s="1788"/>
      <c r="D5178" s="533"/>
      <c r="E5178" s="533"/>
      <c r="F5178" s="533"/>
      <c r="G5178" s="533"/>
    </row>
    <row r="5179" spans="1:7">
      <c r="A5179" s="533"/>
      <c r="B5179" s="1787"/>
      <c r="C5179" s="1788"/>
      <c r="D5179" s="533"/>
      <c r="E5179" s="533"/>
      <c r="F5179" s="533"/>
      <c r="G5179" s="533"/>
    </row>
    <row r="5180" spans="1:7">
      <c r="A5180" s="533"/>
      <c r="B5180" s="1787"/>
      <c r="C5180" s="1788"/>
      <c r="D5180" s="533"/>
      <c r="E5180" s="533"/>
      <c r="F5180" s="533"/>
      <c r="G5180" s="533"/>
    </row>
    <row r="5181" spans="1:7">
      <c r="A5181" s="533"/>
      <c r="B5181" s="1787"/>
      <c r="C5181" s="1788"/>
      <c r="D5181" s="533"/>
      <c r="E5181" s="533"/>
      <c r="F5181" s="533"/>
      <c r="G5181" s="533"/>
    </row>
    <row r="5182" spans="1:7">
      <c r="A5182" s="533"/>
      <c r="B5182" s="1787"/>
      <c r="C5182" s="1788"/>
      <c r="D5182" s="533"/>
      <c r="E5182" s="533"/>
      <c r="F5182" s="533"/>
      <c r="G5182" s="533"/>
    </row>
    <row r="5183" spans="1:7">
      <c r="A5183" s="533"/>
      <c r="B5183" s="1787"/>
      <c r="C5183" s="1788"/>
      <c r="D5183" s="533"/>
      <c r="E5183" s="533"/>
      <c r="F5183" s="533"/>
      <c r="G5183" s="533"/>
    </row>
    <row r="5184" spans="1:7">
      <c r="A5184" s="533"/>
      <c r="B5184" s="1787"/>
      <c r="C5184" s="1788"/>
      <c r="D5184" s="533"/>
      <c r="E5184" s="533"/>
      <c r="F5184" s="533"/>
      <c r="G5184" s="533"/>
    </row>
    <row r="5185" spans="1:7">
      <c r="A5185" s="533"/>
      <c r="B5185" s="1787"/>
      <c r="C5185" s="1788"/>
      <c r="D5185" s="533"/>
      <c r="E5185" s="533"/>
      <c r="F5185" s="533"/>
      <c r="G5185" s="533"/>
    </row>
    <row r="5186" spans="1:7">
      <c r="A5186" s="533"/>
      <c r="B5186" s="1787"/>
      <c r="C5186" s="1788"/>
      <c r="D5186" s="533"/>
      <c r="E5186" s="533"/>
      <c r="F5186" s="533"/>
      <c r="G5186" s="533"/>
    </row>
    <row r="5187" spans="1:7">
      <c r="A5187" s="533"/>
      <c r="B5187" s="1787"/>
      <c r="C5187" s="1788"/>
      <c r="D5187" s="533"/>
      <c r="E5187" s="533"/>
      <c r="F5187" s="533"/>
      <c r="G5187" s="533"/>
    </row>
    <row r="5188" spans="1:7">
      <c r="A5188" s="533"/>
      <c r="B5188" s="1787"/>
      <c r="C5188" s="1788"/>
      <c r="D5188" s="533"/>
      <c r="E5188" s="533"/>
      <c r="F5188" s="533"/>
      <c r="G5188" s="533"/>
    </row>
    <row r="5189" spans="1:7">
      <c r="A5189" s="533"/>
      <c r="B5189" s="1787"/>
      <c r="C5189" s="1788"/>
      <c r="D5189" s="533"/>
      <c r="E5189" s="533"/>
      <c r="F5189" s="533"/>
      <c r="G5189" s="533"/>
    </row>
    <row r="5190" spans="1:7">
      <c r="A5190" s="533"/>
      <c r="B5190" s="1787"/>
      <c r="C5190" s="1788"/>
      <c r="D5190" s="533"/>
      <c r="E5190" s="533"/>
      <c r="F5190" s="533"/>
      <c r="G5190" s="533"/>
    </row>
    <row r="5191" spans="1:7">
      <c r="A5191" s="533"/>
      <c r="B5191" s="1787"/>
      <c r="C5191" s="1788"/>
      <c r="D5191" s="533"/>
      <c r="E5191" s="533"/>
      <c r="F5191" s="533"/>
      <c r="G5191" s="533"/>
    </row>
    <row r="5192" spans="1:7">
      <c r="A5192" s="533"/>
      <c r="B5192" s="1787"/>
      <c r="C5192" s="1788"/>
      <c r="D5192" s="533"/>
      <c r="E5192" s="533"/>
      <c r="F5192" s="533"/>
      <c r="G5192" s="533"/>
    </row>
    <row r="5193" spans="1:7">
      <c r="A5193" s="533"/>
      <c r="B5193" s="1787"/>
      <c r="C5193" s="1788"/>
      <c r="D5193" s="533"/>
      <c r="E5193" s="533"/>
      <c r="F5193" s="533"/>
      <c r="G5193" s="533"/>
    </row>
    <row r="5194" spans="1:7">
      <c r="A5194" s="533"/>
      <c r="B5194" s="1787"/>
      <c r="C5194" s="1788"/>
      <c r="D5194" s="533"/>
      <c r="E5194" s="533"/>
      <c r="F5194" s="533"/>
      <c r="G5194" s="533"/>
    </row>
    <row r="5195" spans="1:7">
      <c r="A5195" s="533"/>
      <c r="B5195" s="1787"/>
      <c r="C5195" s="1788"/>
      <c r="D5195" s="533"/>
      <c r="E5195" s="533"/>
      <c r="F5195" s="533"/>
      <c r="G5195" s="533"/>
    </row>
    <row r="5196" spans="1:7">
      <c r="A5196" s="533"/>
      <c r="B5196" s="1787"/>
      <c r="C5196" s="1788"/>
      <c r="D5196" s="533"/>
      <c r="E5196" s="533"/>
      <c r="F5196" s="533"/>
      <c r="G5196" s="533"/>
    </row>
    <row r="5197" spans="1:7">
      <c r="A5197" s="533"/>
      <c r="B5197" s="1787"/>
      <c r="C5197" s="1788"/>
      <c r="D5197" s="533"/>
      <c r="E5197" s="533"/>
      <c r="F5197" s="533"/>
      <c r="G5197" s="533"/>
    </row>
    <row r="5198" spans="1:7">
      <c r="A5198" s="533"/>
      <c r="B5198" s="1787"/>
      <c r="C5198" s="1788"/>
      <c r="D5198" s="533"/>
      <c r="E5198" s="533"/>
      <c r="F5198" s="533"/>
      <c r="G5198" s="533"/>
    </row>
    <row r="5199" spans="1:7">
      <c r="A5199" s="533"/>
      <c r="B5199" s="1787"/>
      <c r="C5199" s="1788"/>
      <c r="D5199" s="533"/>
      <c r="E5199" s="533"/>
      <c r="F5199" s="533"/>
      <c r="G5199" s="533"/>
    </row>
    <row r="5200" spans="1:7">
      <c r="A5200" s="533"/>
      <c r="B5200" s="1787"/>
      <c r="C5200" s="1788"/>
      <c r="D5200" s="533"/>
      <c r="E5200" s="533"/>
      <c r="F5200" s="533"/>
      <c r="G5200" s="533"/>
    </row>
    <row r="5201" spans="1:7">
      <c r="A5201" s="533"/>
      <c r="B5201" s="1787"/>
      <c r="C5201" s="1788"/>
      <c r="D5201" s="533"/>
      <c r="E5201" s="533"/>
      <c r="F5201" s="533"/>
      <c r="G5201" s="533"/>
    </row>
    <row r="5202" spans="1:7">
      <c r="A5202" s="533"/>
      <c r="B5202" s="1787"/>
      <c r="C5202" s="1788"/>
      <c r="D5202" s="533"/>
      <c r="E5202" s="533"/>
      <c r="F5202" s="533"/>
      <c r="G5202" s="533"/>
    </row>
    <row r="5203" spans="1:7">
      <c r="A5203" s="533"/>
      <c r="B5203" s="1787"/>
      <c r="C5203" s="1788"/>
      <c r="D5203" s="533"/>
      <c r="E5203" s="533"/>
      <c r="F5203" s="533"/>
      <c r="G5203" s="533"/>
    </row>
    <row r="5204" spans="1:7">
      <c r="A5204" s="533"/>
      <c r="B5204" s="1787"/>
      <c r="C5204" s="1788"/>
      <c r="D5204" s="533"/>
      <c r="E5204" s="533"/>
      <c r="F5204" s="533"/>
      <c r="G5204" s="533"/>
    </row>
    <row r="5205" spans="1:7">
      <c r="A5205" s="533"/>
      <c r="B5205" s="1787"/>
      <c r="C5205" s="1788"/>
      <c r="D5205" s="533"/>
      <c r="E5205" s="533"/>
      <c r="F5205" s="533"/>
      <c r="G5205" s="533"/>
    </row>
    <row r="5206" spans="1:7">
      <c r="A5206" s="533"/>
      <c r="B5206" s="1787"/>
      <c r="C5206" s="1788"/>
      <c r="D5206" s="533"/>
      <c r="E5206" s="533"/>
      <c r="F5206" s="533"/>
      <c r="G5206" s="533"/>
    </row>
    <row r="5207" spans="1:7">
      <c r="A5207" s="533"/>
      <c r="B5207" s="1787"/>
      <c r="C5207" s="1788"/>
      <c r="D5207" s="533"/>
      <c r="E5207" s="533"/>
      <c r="F5207" s="533"/>
      <c r="G5207" s="533"/>
    </row>
    <row r="5208" spans="1:7">
      <c r="A5208" s="533"/>
      <c r="B5208" s="1787"/>
      <c r="C5208" s="1788"/>
      <c r="D5208" s="533"/>
      <c r="E5208" s="533"/>
      <c r="F5208" s="533"/>
      <c r="G5208" s="533"/>
    </row>
    <row r="5209" spans="1:7">
      <c r="A5209" s="533"/>
      <c r="B5209" s="1787"/>
      <c r="C5209" s="1788"/>
      <c r="D5209" s="533"/>
      <c r="E5209" s="533"/>
      <c r="F5209" s="533"/>
      <c r="G5209" s="533"/>
    </row>
    <row r="5210" spans="1:7">
      <c r="A5210" s="533"/>
      <c r="B5210" s="1787"/>
      <c r="C5210" s="1788"/>
      <c r="D5210" s="533"/>
      <c r="E5210" s="533"/>
      <c r="F5210" s="533"/>
      <c r="G5210" s="533"/>
    </row>
    <row r="5211" spans="1:7">
      <c r="A5211" s="533"/>
      <c r="B5211" s="1787"/>
      <c r="C5211" s="1788"/>
      <c r="D5211" s="533"/>
      <c r="E5211" s="533"/>
      <c r="F5211" s="533"/>
      <c r="G5211" s="533"/>
    </row>
    <row r="5212" spans="1:7">
      <c r="A5212" s="533"/>
      <c r="B5212" s="1787"/>
      <c r="C5212" s="1788"/>
      <c r="D5212" s="533"/>
      <c r="E5212" s="533"/>
      <c r="F5212" s="533"/>
      <c r="G5212" s="533"/>
    </row>
    <row r="5213" spans="1:7">
      <c r="A5213" s="533"/>
      <c r="B5213" s="1787"/>
      <c r="C5213" s="1788"/>
      <c r="D5213" s="533"/>
      <c r="E5213" s="533"/>
      <c r="F5213" s="533"/>
      <c r="G5213" s="533"/>
    </row>
    <row r="5214" spans="1:7">
      <c r="A5214" s="533"/>
      <c r="B5214" s="1787"/>
      <c r="C5214" s="1788"/>
      <c r="D5214" s="533"/>
      <c r="E5214" s="533"/>
      <c r="F5214" s="533"/>
      <c r="G5214" s="533"/>
    </row>
    <row r="5215" spans="1:7">
      <c r="A5215" s="533"/>
      <c r="B5215" s="1787"/>
      <c r="C5215" s="1788"/>
      <c r="D5215" s="533"/>
      <c r="E5215" s="533"/>
      <c r="F5215" s="533"/>
      <c r="G5215" s="533"/>
    </row>
    <row r="5216" spans="1:7">
      <c r="A5216" s="533"/>
      <c r="B5216" s="1787"/>
      <c r="C5216" s="1788"/>
      <c r="D5216" s="533"/>
      <c r="E5216" s="533"/>
      <c r="F5216" s="533"/>
      <c r="G5216" s="533"/>
    </row>
    <row r="5217" spans="1:7">
      <c r="A5217" s="533"/>
      <c r="B5217" s="1787"/>
      <c r="C5217" s="1788"/>
      <c r="D5217" s="533"/>
      <c r="E5217" s="533"/>
      <c r="F5217" s="533"/>
      <c r="G5217" s="533"/>
    </row>
    <row r="5218" spans="1:7">
      <c r="A5218" s="533"/>
      <c r="B5218" s="1787"/>
      <c r="C5218" s="1788"/>
      <c r="D5218" s="533"/>
      <c r="E5218" s="533"/>
      <c r="F5218" s="533"/>
      <c r="G5218" s="533"/>
    </row>
    <row r="5219" spans="1:7">
      <c r="A5219" s="533"/>
      <c r="B5219" s="1787"/>
      <c r="C5219" s="1788"/>
      <c r="D5219" s="533"/>
      <c r="E5219" s="533"/>
      <c r="F5219" s="533"/>
      <c r="G5219" s="533"/>
    </row>
    <row r="5220" spans="1:7">
      <c r="A5220" s="533"/>
      <c r="B5220" s="1787"/>
      <c r="C5220" s="1788"/>
      <c r="D5220" s="533"/>
      <c r="E5220" s="533"/>
      <c r="F5220" s="533"/>
      <c r="G5220" s="533"/>
    </row>
    <row r="5221" spans="1:7">
      <c r="A5221" s="533"/>
      <c r="B5221" s="1787"/>
      <c r="C5221" s="1788"/>
      <c r="D5221" s="533"/>
      <c r="E5221" s="533"/>
      <c r="F5221" s="533"/>
      <c r="G5221" s="533"/>
    </row>
    <row r="5222" spans="1:7">
      <c r="A5222" s="533"/>
      <c r="B5222" s="1787"/>
      <c r="C5222" s="1788"/>
      <c r="D5222" s="533"/>
      <c r="E5222" s="533"/>
      <c r="F5222" s="533"/>
      <c r="G5222" s="533"/>
    </row>
    <row r="5223" spans="1:7">
      <c r="A5223" s="533"/>
      <c r="B5223" s="1787"/>
      <c r="C5223" s="1788"/>
      <c r="D5223" s="533"/>
      <c r="E5223" s="533"/>
      <c r="F5223" s="533"/>
      <c r="G5223" s="533"/>
    </row>
    <row r="5224" spans="1:7">
      <c r="A5224" s="533"/>
      <c r="B5224" s="1787"/>
      <c r="C5224" s="1788"/>
      <c r="D5224" s="533"/>
      <c r="E5224" s="533"/>
      <c r="F5224" s="533"/>
      <c r="G5224" s="533"/>
    </row>
    <row r="5225" spans="1:7">
      <c r="A5225" s="533"/>
      <c r="B5225" s="1787"/>
      <c r="C5225" s="1788"/>
      <c r="D5225" s="533"/>
      <c r="E5225" s="533"/>
      <c r="F5225" s="533"/>
      <c r="G5225" s="533"/>
    </row>
    <row r="5226" spans="1:7">
      <c r="A5226" s="533"/>
      <c r="B5226" s="1787"/>
      <c r="C5226" s="1788"/>
      <c r="D5226" s="533"/>
      <c r="E5226" s="533"/>
      <c r="F5226" s="533"/>
      <c r="G5226" s="533"/>
    </row>
    <row r="5227" spans="1:7">
      <c r="A5227" s="533"/>
      <c r="B5227" s="1787"/>
      <c r="C5227" s="1788"/>
      <c r="D5227" s="533"/>
      <c r="E5227" s="533"/>
      <c r="F5227" s="533"/>
      <c r="G5227" s="533"/>
    </row>
    <row r="5228" spans="1:7">
      <c r="A5228" s="533"/>
      <c r="B5228" s="1787"/>
      <c r="C5228" s="1788"/>
      <c r="D5228" s="533"/>
      <c r="E5228" s="533"/>
      <c r="F5228" s="533"/>
      <c r="G5228" s="533"/>
    </row>
    <row r="5229" spans="1:7">
      <c r="A5229" s="533"/>
      <c r="B5229" s="1787"/>
      <c r="C5229" s="1788"/>
      <c r="D5229" s="533"/>
      <c r="E5229" s="533"/>
      <c r="F5229" s="533"/>
      <c r="G5229" s="533"/>
    </row>
    <row r="5230" spans="1:7">
      <c r="A5230" s="533"/>
      <c r="B5230" s="1787"/>
      <c r="C5230" s="1788"/>
      <c r="D5230" s="533"/>
      <c r="E5230" s="533"/>
      <c r="F5230" s="533"/>
      <c r="G5230" s="533"/>
    </row>
    <row r="5231" spans="1:7">
      <c r="A5231" s="533"/>
      <c r="B5231" s="1787"/>
      <c r="C5231" s="1788"/>
      <c r="D5231" s="533"/>
      <c r="E5231" s="533"/>
      <c r="F5231" s="533"/>
      <c r="G5231" s="533"/>
    </row>
    <row r="5232" spans="1:7">
      <c r="A5232" s="533"/>
      <c r="B5232" s="1787"/>
      <c r="C5232" s="1788"/>
      <c r="D5232" s="533"/>
      <c r="E5232" s="533"/>
      <c r="F5232" s="533"/>
      <c r="G5232" s="533"/>
    </row>
    <row r="5233" spans="1:7">
      <c r="A5233" s="533"/>
      <c r="B5233" s="1787"/>
      <c r="C5233" s="1788"/>
      <c r="D5233" s="533"/>
      <c r="E5233" s="533"/>
      <c r="F5233" s="533"/>
      <c r="G5233" s="533"/>
    </row>
    <row r="5234" spans="1:7">
      <c r="A5234" s="533"/>
      <c r="B5234" s="1787"/>
      <c r="C5234" s="1788"/>
      <c r="D5234" s="533"/>
      <c r="E5234" s="533"/>
      <c r="F5234" s="533"/>
      <c r="G5234" s="533"/>
    </row>
    <row r="5235" spans="1:7">
      <c r="A5235" s="533"/>
      <c r="B5235" s="1787"/>
      <c r="C5235" s="1788"/>
      <c r="D5235" s="533"/>
      <c r="E5235" s="533"/>
      <c r="F5235" s="533"/>
      <c r="G5235" s="533"/>
    </row>
    <row r="5236" spans="1:7">
      <c r="A5236" s="533"/>
      <c r="B5236" s="1787"/>
      <c r="C5236" s="1788"/>
      <c r="D5236" s="533"/>
      <c r="E5236" s="533"/>
      <c r="F5236" s="533"/>
      <c r="G5236" s="533"/>
    </row>
    <row r="5237" spans="1:7">
      <c r="A5237" s="533"/>
      <c r="B5237" s="1787"/>
      <c r="C5237" s="1788"/>
      <c r="D5237" s="533"/>
      <c r="E5237" s="533"/>
      <c r="F5237" s="533"/>
      <c r="G5237" s="533"/>
    </row>
    <row r="5238" spans="1:7">
      <c r="A5238" s="533"/>
      <c r="B5238" s="1787"/>
      <c r="C5238" s="1788"/>
      <c r="D5238" s="533"/>
      <c r="E5238" s="533"/>
      <c r="F5238" s="533"/>
      <c r="G5238" s="533"/>
    </row>
    <row r="5239" spans="1:7">
      <c r="A5239" s="533"/>
      <c r="B5239" s="1787"/>
      <c r="C5239" s="1788"/>
      <c r="D5239" s="533"/>
      <c r="E5239" s="533"/>
      <c r="F5239" s="533"/>
      <c r="G5239" s="533"/>
    </row>
    <row r="5240" spans="1:7">
      <c r="A5240" s="533"/>
      <c r="B5240" s="1787"/>
      <c r="C5240" s="1788"/>
      <c r="D5240" s="533"/>
      <c r="E5240" s="533"/>
      <c r="F5240" s="533"/>
      <c r="G5240" s="533"/>
    </row>
    <row r="5241" spans="1:7">
      <c r="A5241" s="533"/>
      <c r="B5241" s="1787"/>
      <c r="C5241" s="1788"/>
      <c r="D5241" s="533"/>
      <c r="E5241" s="533"/>
      <c r="F5241" s="533"/>
      <c r="G5241" s="533"/>
    </row>
    <row r="5242" spans="1:7">
      <c r="A5242" s="533"/>
      <c r="B5242" s="1787"/>
      <c r="C5242" s="1788"/>
      <c r="D5242" s="533"/>
      <c r="E5242" s="533"/>
      <c r="F5242" s="533"/>
      <c r="G5242" s="533"/>
    </row>
    <row r="5243" spans="1:7">
      <c r="A5243" s="533"/>
      <c r="B5243" s="1787"/>
      <c r="C5243" s="1788"/>
      <c r="D5243" s="533"/>
      <c r="E5243" s="533"/>
      <c r="F5243" s="533"/>
      <c r="G5243" s="533"/>
    </row>
    <row r="5244" spans="1:7">
      <c r="A5244" s="533"/>
      <c r="B5244" s="1787"/>
      <c r="C5244" s="1788"/>
      <c r="D5244" s="533"/>
      <c r="E5244" s="533"/>
      <c r="F5244" s="533"/>
      <c r="G5244" s="533"/>
    </row>
    <row r="5245" spans="1:7">
      <c r="A5245" s="533"/>
      <c r="B5245" s="1787"/>
      <c r="C5245" s="1788"/>
      <c r="D5245" s="533"/>
      <c r="E5245" s="533"/>
      <c r="F5245" s="533"/>
      <c r="G5245" s="533"/>
    </row>
    <row r="5246" spans="1:7">
      <c r="A5246" s="533"/>
      <c r="B5246" s="1787"/>
      <c r="C5246" s="1788"/>
      <c r="D5246" s="533"/>
      <c r="E5246" s="533"/>
      <c r="F5246" s="533"/>
      <c r="G5246" s="533"/>
    </row>
    <row r="5247" spans="1:7">
      <c r="A5247" s="533"/>
      <c r="B5247" s="1787"/>
      <c r="C5247" s="1788"/>
      <c r="D5247" s="533"/>
      <c r="E5247" s="533"/>
      <c r="F5247" s="533"/>
      <c r="G5247" s="533"/>
    </row>
    <row r="5248" spans="1:7">
      <c r="A5248" s="533"/>
      <c r="B5248" s="1787"/>
      <c r="C5248" s="1788"/>
      <c r="D5248" s="533"/>
      <c r="E5248" s="533"/>
      <c r="F5248" s="533"/>
      <c r="G5248" s="533"/>
    </row>
    <row r="5249" spans="1:7">
      <c r="A5249" s="533"/>
      <c r="B5249" s="1787"/>
      <c r="C5249" s="1788"/>
      <c r="D5249" s="533"/>
      <c r="E5249" s="533"/>
      <c r="F5249" s="533"/>
      <c r="G5249" s="533"/>
    </row>
    <row r="5250" spans="1:7">
      <c r="A5250" s="533"/>
      <c r="B5250" s="1787"/>
      <c r="C5250" s="1788"/>
      <c r="D5250" s="533"/>
      <c r="E5250" s="533"/>
      <c r="F5250" s="533"/>
      <c r="G5250" s="533"/>
    </row>
    <row r="5251" spans="1:7">
      <c r="A5251" s="533"/>
      <c r="B5251" s="1787"/>
      <c r="C5251" s="1788"/>
      <c r="D5251" s="533"/>
      <c r="E5251" s="533"/>
      <c r="F5251" s="533"/>
      <c r="G5251" s="533"/>
    </row>
    <row r="5252" spans="1:7">
      <c r="A5252" s="533"/>
      <c r="B5252" s="1787"/>
      <c r="C5252" s="1788"/>
      <c r="D5252" s="533"/>
      <c r="E5252" s="533"/>
      <c r="F5252" s="533"/>
      <c r="G5252" s="533"/>
    </row>
    <row r="5253" spans="1:7">
      <c r="A5253" s="533"/>
      <c r="B5253" s="1787"/>
      <c r="C5253" s="1788"/>
      <c r="D5253" s="533"/>
      <c r="E5253" s="533"/>
      <c r="F5253" s="533"/>
      <c r="G5253" s="533"/>
    </row>
    <row r="5254" spans="1:7">
      <c r="A5254" s="533"/>
      <c r="B5254" s="1787"/>
      <c r="C5254" s="1788"/>
      <c r="D5254" s="533"/>
      <c r="E5254" s="533"/>
      <c r="F5254" s="533"/>
      <c r="G5254" s="533"/>
    </row>
    <row r="5255" spans="1:7">
      <c r="A5255" s="533"/>
      <c r="B5255" s="1787"/>
      <c r="C5255" s="1788"/>
      <c r="D5255" s="533"/>
      <c r="E5255" s="533"/>
      <c r="F5255" s="533"/>
      <c r="G5255" s="533"/>
    </row>
    <row r="5256" spans="1:7">
      <c r="A5256" s="533"/>
      <c r="B5256" s="1787"/>
      <c r="C5256" s="1788"/>
      <c r="D5256" s="533"/>
      <c r="E5256" s="533"/>
      <c r="F5256" s="533"/>
      <c r="G5256" s="533"/>
    </row>
    <row r="5257" spans="1:7">
      <c r="A5257" s="533"/>
      <c r="B5257" s="1787"/>
      <c r="C5257" s="1788"/>
      <c r="D5257" s="533"/>
      <c r="E5257" s="533"/>
      <c r="F5257" s="533"/>
      <c r="G5257" s="533"/>
    </row>
    <row r="5258" spans="1:7">
      <c r="A5258" s="533"/>
      <c r="B5258" s="1787"/>
      <c r="C5258" s="1788"/>
      <c r="D5258" s="533"/>
      <c r="E5258" s="533"/>
      <c r="F5258" s="533"/>
      <c r="G5258" s="533"/>
    </row>
    <row r="5259" spans="1:7">
      <c r="A5259" s="533"/>
      <c r="B5259" s="1787"/>
      <c r="C5259" s="1788"/>
      <c r="D5259" s="533"/>
      <c r="E5259" s="533"/>
      <c r="F5259" s="533"/>
      <c r="G5259" s="533"/>
    </row>
    <row r="5260" spans="1:7">
      <c r="A5260" s="533"/>
      <c r="B5260" s="1787"/>
      <c r="C5260" s="1788"/>
      <c r="D5260" s="533"/>
      <c r="E5260" s="533"/>
      <c r="F5260" s="533"/>
      <c r="G5260" s="533"/>
    </row>
    <row r="5261" spans="1:7">
      <c r="A5261" s="533"/>
      <c r="B5261" s="1787"/>
      <c r="C5261" s="1788"/>
      <c r="D5261" s="533"/>
      <c r="E5261" s="533"/>
      <c r="F5261" s="533"/>
      <c r="G5261" s="533"/>
    </row>
    <row r="5262" spans="1:7">
      <c r="A5262" s="533"/>
      <c r="B5262" s="1787"/>
      <c r="C5262" s="1788"/>
      <c r="D5262" s="533"/>
      <c r="E5262" s="533"/>
      <c r="F5262" s="533"/>
      <c r="G5262" s="533"/>
    </row>
    <row r="5263" spans="1:7">
      <c r="A5263" s="533"/>
      <c r="B5263" s="1787"/>
      <c r="C5263" s="1788"/>
      <c r="D5263" s="533"/>
      <c r="E5263" s="533"/>
      <c r="F5263" s="533"/>
      <c r="G5263" s="533"/>
    </row>
    <row r="5264" spans="1:7">
      <c r="A5264" s="533"/>
      <c r="B5264" s="1787"/>
      <c r="C5264" s="1788"/>
      <c r="D5264" s="533"/>
      <c r="E5264" s="533"/>
      <c r="F5264" s="533"/>
      <c r="G5264" s="533"/>
    </row>
    <row r="5265" spans="1:7">
      <c r="A5265" s="533"/>
      <c r="B5265" s="1787"/>
      <c r="C5265" s="1788"/>
      <c r="D5265" s="533"/>
      <c r="E5265" s="533"/>
      <c r="F5265" s="533"/>
      <c r="G5265" s="533"/>
    </row>
    <row r="5266" spans="1:7">
      <c r="A5266" s="533"/>
      <c r="B5266" s="1787"/>
      <c r="C5266" s="1788"/>
      <c r="D5266" s="533"/>
      <c r="E5266" s="533"/>
      <c r="F5266" s="533"/>
      <c r="G5266" s="533"/>
    </row>
    <row r="5267" spans="1:7">
      <c r="A5267" s="533"/>
      <c r="B5267" s="1787"/>
      <c r="C5267" s="1788"/>
      <c r="D5267" s="533"/>
      <c r="E5267" s="533"/>
      <c r="F5267" s="533"/>
      <c r="G5267" s="533"/>
    </row>
    <row r="5268" spans="1:7">
      <c r="A5268" s="533"/>
      <c r="B5268" s="1787"/>
      <c r="C5268" s="1788"/>
      <c r="D5268" s="533"/>
      <c r="E5268" s="533"/>
      <c r="F5268" s="533"/>
      <c r="G5268" s="533"/>
    </row>
    <row r="5269" spans="1:7">
      <c r="A5269" s="533"/>
      <c r="B5269" s="1787"/>
      <c r="C5269" s="1788"/>
      <c r="D5269" s="533"/>
      <c r="E5269" s="533"/>
      <c r="F5269" s="533"/>
      <c r="G5269" s="533"/>
    </row>
    <row r="5270" spans="1:7">
      <c r="A5270" s="533"/>
      <c r="B5270" s="1787"/>
      <c r="C5270" s="1788"/>
      <c r="D5270" s="533"/>
      <c r="E5270" s="533"/>
      <c r="F5270" s="533"/>
      <c r="G5270" s="533"/>
    </row>
    <row r="5271" spans="1:7">
      <c r="A5271" s="533"/>
      <c r="B5271" s="1787"/>
      <c r="C5271" s="1788"/>
      <c r="D5271" s="533"/>
      <c r="E5271" s="533"/>
      <c r="F5271" s="533"/>
      <c r="G5271" s="533"/>
    </row>
    <row r="5272" spans="1:7">
      <c r="A5272" s="533"/>
      <c r="B5272" s="1787"/>
      <c r="C5272" s="1788"/>
      <c r="D5272" s="533"/>
      <c r="E5272" s="533"/>
      <c r="F5272" s="533"/>
      <c r="G5272" s="533"/>
    </row>
    <row r="5273" spans="1:7">
      <c r="A5273" s="533"/>
      <c r="B5273" s="1787"/>
      <c r="C5273" s="1788"/>
      <c r="D5273" s="533"/>
      <c r="E5273" s="533"/>
      <c r="F5273" s="533"/>
      <c r="G5273" s="533"/>
    </row>
    <row r="5274" spans="1:7">
      <c r="A5274" s="533"/>
      <c r="B5274" s="1787"/>
      <c r="C5274" s="1788"/>
      <c r="D5274" s="533"/>
      <c r="E5274" s="533"/>
      <c r="F5274" s="533"/>
      <c r="G5274" s="533"/>
    </row>
    <row r="5275" spans="1:7">
      <c r="A5275" s="533"/>
      <c r="B5275" s="1787"/>
      <c r="C5275" s="1788"/>
      <c r="D5275" s="533"/>
      <c r="E5275" s="533"/>
      <c r="F5275" s="533"/>
      <c r="G5275" s="533"/>
    </row>
    <row r="5276" spans="1:7">
      <c r="A5276" s="533"/>
      <c r="B5276" s="1787"/>
      <c r="C5276" s="1788"/>
      <c r="D5276" s="533"/>
      <c r="E5276" s="533"/>
      <c r="F5276" s="533"/>
      <c r="G5276" s="533"/>
    </row>
    <row r="5277" spans="1:7">
      <c r="A5277" s="533"/>
      <c r="B5277" s="1787"/>
      <c r="C5277" s="1788"/>
      <c r="D5277" s="533"/>
      <c r="E5277" s="533"/>
      <c r="F5277" s="533"/>
      <c r="G5277" s="533"/>
    </row>
    <row r="5278" spans="1:7">
      <c r="A5278" s="533"/>
      <c r="B5278" s="1787"/>
      <c r="C5278" s="1788"/>
      <c r="D5278" s="533"/>
      <c r="E5278" s="533"/>
      <c r="F5278" s="533"/>
      <c r="G5278" s="533"/>
    </row>
    <row r="5279" spans="1:7">
      <c r="A5279" s="533"/>
      <c r="B5279" s="1787"/>
      <c r="C5279" s="1788"/>
      <c r="D5279" s="533"/>
      <c r="E5279" s="533"/>
      <c r="F5279" s="533"/>
      <c r="G5279" s="533"/>
    </row>
    <row r="5280" spans="1:7">
      <c r="A5280" s="533"/>
      <c r="B5280" s="1787"/>
      <c r="C5280" s="1788"/>
      <c r="D5280" s="533"/>
      <c r="E5280" s="533"/>
      <c r="F5280" s="533"/>
      <c r="G5280" s="533"/>
    </row>
    <row r="5281" spans="1:7">
      <c r="A5281" s="533"/>
      <c r="B5281" s="1787"/>
      <c r="C5281" s="1788"/>
      <c r="D5281" s="533"/>
      <c r="E5281" s="533"/>
      <c r="F5281" s="533"/>
      <c r="G5281" s="533"/>
    </row>
    <row r="5282" spans="1:7">
      <c r="A5282" s="533"/>
      <c r="B5282" s="1787"/>
      <c r="C5282" s="1788"/>
      <c r="D5282" s="533"/>
      <c r="E5282" s="533"/>
      <c r="F5282" s="533"/>
      <c r="G5282" s="533"/>
    </row>
    <row r="5283" spans="1:7">
      <c r="A5283" s="533"/>
      <c r="B5283" s="1787"/>
      <c r="C5283" s="1788"/>
      <c r="D5283" s="533"/>
      <c r="E5283" s="533"/>
      <c r="F5283" s="533"/>
      <c r="G5283" s="533"/>
    </row>
    <row r="5284" spans="1:7">
      <c r="A5284" s="533"/>
      <c r="B5284" s="1787"/>
      <c r="C5284" s="1788"/>
      <c r="D5284" s="533"/>
      <c r="E5284" s="533"/>
      <c r="F5284" s="533"/>
      <c r="G5284" s="533"/>
    </row>
    <row r="5285" spans="1:7">
      <c r="A5285" s="533"/>
      <c r="B5285" s="1787"/>
      <c r="C5285" s="1788"/>
      <c r="D5285" s="533"/>
      <c r="E5285" s="533"/>
      <c r="F5285" s="533"/>
      <c r="G5285" s="533"/>
    </row>
    <row r="5286" spans="1:7">
      <c r="A5286" s="533"/>
      <c r="B5286" s="1787"/>
      <c r="C5286" s="1788"/>
      <c r="D5286" s="533"/>
      <c r="E5286" s="533"/>
      <c r="F5286" s="533"/>
      <c r="G5286" s="533"/>
    </row>
    <row r="5287" spans="1:7">
      <c r="A5287" s="533"/>
      <c r="B5287" s="1787"/>
      <c r="C5287" s="1788"/>
      <c r="D5287" s="533"/>
      <c r="E5287" s="533"/>
      <c r="F5287" s="533"/>
      <c r="G5287" s="533"/>
    </row>
    <row r="5288" spans="1:7">
      <c r="A5288" s="533"/>
      <c r="B5288" s="1787"/>
      <c r="C5288" s="1788"/>
      <c r="D5288" s="533"/>
      <c r="E5288" s="533"/>
      <c r="F5288" s="533"/>
      <c r="G5288" s="533"/>
    </row>
    <row r="5289" spans="1:7">
      <c r="A5289" s="533"/>
      <c r="B5289" s="1787"/>
      <c r="C5289" s="1788"/>
      <c r="D5289" s="533"/>
      <c r="E5289" s="533"/>
      <c r="F5289" s="533"/>
      <c r="G5289" s="533"/>
    </row>
    <row r="5290" spans="1:7">
      <c r="A5290" s="533"/>
      <c r="B5290" s="1787"/>
      <c r="C5290" s="1788"/>
      <c r="D5290" s="533"/>
      <c r="E5290" s="533"/>
      <c r="F5290" s="533"/>
      <c r="G5290" s="533"/>
    </row>
    <row r="5291" spans="1:7">
      <c r="A5291" s="533"/>
      <c r="B5291" s="1787"/>
      <c r="C5291" s="1788"/>
      <c r="D5291" s="533"/>
      <c r="E5291" s="533"/>
      <c r="F5291" s="533"/>
      <c r="G5291" s="533"/>
    </row>
    <row r="5292" spans="1:7">
      <c r="A5292" s="533"/>
      <c r="B5292" s="1787"/>
      <c r="C5292" s="1788"/>
      <c r="D5292" s="533"/>
      <c r="E5292" s="533"/>
      <c r="F5292" s="533"/>
      <c r="G5292" s="533"/>
    </row>
    <row r="5293" spans="1:7">
      <c r="A5293" s="533"/>
      <c r="B5293" s="1787"/>
      <c r="C5293" s="1788"/>
      <c r="D5293" s="533"/>
      <c r="E5293" s="533"/>
      <c r="F5293" s="533"/>
      <c r="G5293" s="533"/>
    </row>
    <row r="5294" spans="1:7">
      <c r="A5294" s="533"/>
      <c r="B5294" s="1787"/>
      <c r="C5294" s="1788"/>
      <c r="D5294" s="533"/>
      <c r="E5294" s="533"/>
      <c r="F5294" s="533"/>
      <c r="G5294" s="533"/>
    </row>
    <row r="5295" spans="1:7">
      <c r="A5295" s="533"/>
      <c r="B5295" s="1787"/>
      <c r="C5295" s="1788"/>
      <c r="D5295" s="533"/>
      <c r="E5295" s="533"/>
      <c r="F5295" s="533"/>
      <c r="G5295" s="533"/>
    </row>
    <row r="5296" spans="1:7">
      <c r="A5296" s="533"/>
      <c r="B5296" s="1787"/>
      <c r="C5296" s="1788"/>
      <c r="D5296" s="533"/>
      <c r="E5296" s="533"/>
      <c r="F5296" s="533"/>
      <c r="G5296" s="533"/>
    </row>
    <row r="5297" spans="1:7">
      <c r="A5297" s="533"/>
      <c r="B5297" s="1787"/>
      <c r="C5297" s="1788"/>
      <c r="D5297" s="533"/>
      <c r="E5297" s="533"/>
      <c r="F5297" s="533"/>
      <c r="G5297" s="533"/>
    </row>
    <row r="5298" spans="1:7">
      <c r="A5298" s="533"/>
      <c r="B5298" s="1787"/>
      <c r="C5298" s="1788"/>
      <c r="D5298" s="533"/>
      <c r="E5298" s="533"/>
      <c r="F5298" s="533"/>
      <c r="G5298" s="533"/>
    </row>
    <row r="5299" spans="1:7">
      <c r="A5299" s="533"/>
      <c r="B5299" s="1787"/>
      <c r="C5299" s="1788"/>
      <c r="D5299" s="533"/>
      <c r="E5299" s="533"/>
      <c r="F5299" s="533"/>
      <c r="G5299" s="533"/>
    </row>
    <row r="5300" spans="1:7">
      <c r="A5300" s="533"/>
      <c r="B5300" s="1787"/>
      <c r="C5300" s="1788"/>
      <c r="D5300" s="533"/>
      <c r="E5300" s="533"/>
      <c r="F5300" s="533"/>
      <c r="G5300" s="533"/>
    </row>
    <row r="5301" spans="1:7">
      <c r="A5301" s="533"/>
      <c r="B5301" s="1787"/>
      <c r="C5301" s="1788"/>
      <c r="D5301" s="533"/>
      <c r="E5301" s="533"/>
      <c r="F5301" s="533"/>
      <c r="G5301" s="533"/>
    </row>
    <row r="5302" spans="1:7">
      <c r="A5302" s="533"/>
      <c r="B5302" s="1787"/>
      <c r="C5302" s="1788"/>
      <c r="D5302" s="533"/>
      <c r="E5302" s="533"/>
      <c r="F5302" s="533"/>
      <c r="G5302" s="533"/>
    </row>
    <row r="5303" spans="1:7">
      <c r="A5303" s="533"/>
      <c r="B5303" s="1787"/>
      <c r="C5303" s="1788"/>
      <c r="D5303" s="533"/>
      <c r="E5303" s="533"/>
      <c r="F5303" s="533"/>
      <c r="G5303" s="533"/>
    </row>
    <row r="5304" spans="1:7">
      <c r="A5304" s="533"/>
      <c r="B5304" s="1787"/>
      <c r="C5304" s="1788"/>
      <c r="D5304" s="533"/>
      <c r="E5304" s="533"/>
      <c r="F5304" s="533"/>
      <c r="G5304" s="533"/>
    </row>
    <row r="5305" spans="1:7">
      <c r="A5305" s="533"/>
      <c r="B5305" s="1787"/>
      <c r="C5305" s="1788"/>
      <c r="D5305" s="533"/>
      <c r="E5305" s="533"/>
      <c r="F5305" s="533"/>
      <c r="G5305" s="533"/>
    </row>
    <row r="5306" spans="1:7">
      <c r="A5306" s="533"/>
      <c r="B5306" s="1787"/>
      <c r="C5306" s="1788"/>
      <c r="D5306" s="533"/>
      <c r="E5306" s="533"/>
      <c r="F5306" s="533"/>
      <c r="G5306" s="533"/>
    </row>
    <row r="5307" spans="1:7">
      <c r="A5307" s="533"/>
      <c r="B5307" s="1787"/>
      <c r="C5307" s="1788"/>
      <c r="D5307" s="533"/>
      <c r="E5307" s="533"/>
      <c r="F5307" s="533"/>
      <c r="G5307" s="533"/>
    </row>
    <row r="5308" spans="1:7">
      <c r="A5308" s="533"/>
      <c r="B5308" s="1787"/>
      <c r="C5308" s="1788"/>
      <c r="D5308" s="533"/>
      <c r="E5308" s="533"/>
      <c r="F5308" s="533"/>
      <c r="G5308" s="533"/>
    </row>
    <row r="5309" spans="1:7">
      <c r="A5309" s="533"/>
      <c r="B5309" s="1787"/>
      <c r="C5309" s="1788"/>
      <c r="D5309" s="533"/>
      <c r="E5309" s="533"/>
      <c r="F5309" s="533"/>
      <c r="G5309" s="533"/>
    </row>
    <row r="5310" spans="1:7">
      <c r="A5310" s="533"/>
      <c r="B5310" s="1787"/>
      <c r="C5310" s="1788"/>
      <c r="D5310" s="533"/>
      <c r="E5310" s="533"/>
      <c r="F5310" s="533"/>
      <c r="G5310" s="533"/>
    </row>
    <row r="5311" spans="1:7">
      <c r="A5311" s="533"/>
      <c r="B5311" s="1787"/>
      <c r="C5311" s="1788"/>
      <c r="D5311" s="533"/>
      <c r="E5311" s="533"/>
      <c r="F5311" s="533"/>
      <c r="G5311" s="533"/>
    </row>
    <row r="5312" spans="1:7">
      <c r="A5312" s="533"/>
      <c r="B5312" s="1787"/>
      <c r="C5312" s="1788"/>
      <c r="D5312" s="533"/>
      <c r="E5312" s="533"/>
      <c r="F5312" s="533"/>
      <c r="G5312" s="533"/>
    </row>
    <row r="5313" spans="1:7">
      <c r="A5313" s="533"/>
      <c r="B5313" s="1787"/>
      <c r="C5313" s="1788"/>
      <c r="D5313" s="533"/>
      <c r="E5313" s="533"/>
      <c r="F5313" s="533"/>
      <c r="G5313" s="533"/>
    </row>
    <row r="5314" spans="1:7">
      <c r="A5314" s="533"/>
      <c r="B5314" s="1787"/>
      <c r="C5314" s="1788"/>
      <c r="D5314" s="533"/>
      <c r="E5314" s="533"/>
      <c r="F5314" s="533"/>
      <c r="G5314" s="533"/>
    </row>
    <row r="5315" spans="1:7">
      <c r="A5315" s="533"/>
      <c r="B5315" s="1787"/>
      <c r="C5315" s="1788"/>
      <c r="D5315" s="533"/>
      <c r="E5315" s="533"/>
      <c r="F5315" s="533"/>
      <c r="G5315" s="533"/>
    </row>
    <row r="5316" spans="1:7">
      <c r="A5316" s="533"/>
      <c r="B5316" s="1787"/>
      <c r="C5316" s="1788"/>
      <c r="D5316" s="533"/>
      <c r="E5316" s="533"/>
      <c r="F5316" s="533"/>
      <c r="G5316" s="533"/>
    </row>
    <row r="5317" spans="1:7">
      <c r="A5317" s="533"/>
      <c r="B5317" s="1787"/>
      <c r="C5317" s="1788"/>
      <c r="D5317" s="533"/>
      <c r="E5317" s="533"/>
      <c r="F5317" s="533"/>
      <c r="G5317" s="533"/>
    </row>
    <row r="5318" spans="1:7">
      <c r="A5318" s="533"/>
      <c r="B5318" s="1787"/>
      <c r="C5318" s="1788"/>
      <c r="D5318" s="533"/>
      <c r="E5318" s="533"/>
      <c r="F5318" s="533"/>
      <c r="G5318" s="533"/>
    </row>
    <row r="5319" spans="1:7">
      <c r="A5319" s="533"/>
      <c r="B5319" s="1787"/>
      <c r="C5319" s="1788"/>
      <c r="D5319" s="533"/>
      <c r="E5319" s="533"/>
      <c r="F5319" s="533"/>
      <c r="G5319" s="533"/>
    </row>
    <row r="5320" spans="1:7">
      <c r="A5320" s="533"/>
      <c r="B5320" s="1787"/>
      <c r="C5320" s="1788"/>
      <c r="D5320" s="533"/>
      <c r="E5320" s="533"/>
      <c r="F5320" s="533"/>
      <c r="G5320" s="533"/>
    </row>
    <row r="5321" spans="1:7">
      <c r="A5321" s="533"/>
      <c r="B5321" s="1787"/>
      <c r="C5321" s="1788"/>
      <c r="D5321" s="533"/>
      <c r="E5321" s="533"/>
      <c r="F5321" s="533"/>
      <c r="G5321" s="533"/>
    </row>
    <row r="5322" spans="1:7">
      <c r="A5322" s="533"/>
      <c r="B5322" s="1787"/>
      <c r="C5322" s="1788"/>
      <c r="D5322" s="533"/>
      <c r="E5322" s="533"/>
      <c r="F5322" s="533"/>
      <c r="G5322" s="533"/>
    </row>
    <row r="5323" spans="1:7">
      <c r="A5323" s="533"/>
      <c r="B5323" s="1787"/>
      <c r="C5323" s="1788"/>
      <c r="D5323" s="533"/>
      <c r="E5323" s="533"/>
      <c r="F5323" s="533"/>
      <c r="G5323" s="533"/>
    </row>
    <row r="5324" spans="1:7">
      <c r="A5324" s="533"/>
      <c r="B5324" s="1787"/>
      <c r="C5324" s="1788"/>
      <c r="D5324" s="533"/>
      <c r="E5324" s="533"/>
      <c r="F5324" s="533"/>
      <c r="G5324" s="533"/>
    </row>
    <row r="5325" spans="1:7">
      <c r="A5325" s="533"/>
      <c r="B5325" s="1787"/>
      <c r="C5325" s="1788"/>
      <c r="D5325" s="533"/>
      <c r="E5325" s="533"/>
      <c r="F5325" s="533"/>
      <c r="G5325" s="533"/>
    </row>
    <row r="5326" spans="1:7">
      <c r="A5326" s="533"/>
      <c r="B5326" s="1787"/>
      <c r="C5326" s="1788"/>
      <c r="D5326" s="533"/>
      <c r="E5326" s="533"/>
      <c r="F5326" s="533"/>
      <c r="G5326" s="533"/>
    </row>
    <row r="5327" spans="1:7">
      <c r="A5327" s="533"/>
      <c r="B5327" s="1787"/>
      <c r="C5327" s="1788"/>
      <c r="D5327" s="533"/>
      <c r="E5327" s="533"/>
      <c r="F5327" s="533"/>
      <c r="G5327" s="533"/>
    </row>
    <row r="5328" spans="1:7">
      <c r="A5328" s="533"/>
      <c r="B5328" s="1787"/>
      <c r="C5328" s="1788"/>
      <c r="D5328" s="533"/>
      <c r="E5328" s="533"/>
      <c r="F5328" s="533"/>
      <c r="G5328" s="533"/>
    </row>
    <row r="5329" spans="1:7">
      <c r="A5329" s="533"/>
      <c r="B5329" s="1787"/>
      <c r="C5329" s="1788"/>
      <c r="D5329" s="533"/>
      <c r="E5329" s="533"/>
      <c r="F5329" s="533"/>
      <c r="G5329" s="533"/>
    </row>
    <row r="5330" spans="1:7">
      <c r="A5330" s="533"/>
      <c r="B5330" s="1787"/>
      <c r="C5330" s="1788"/>
      <c r="D5330" s="533"/>
      <c r="E5330" s="533"/>
      <c r="F5330" s="533"/>
      <c r="G5330" s="533"/>
    </row>
    <row r="5331" spans="1:7">
      <c r="A5331" s="533"/>
      <c r="B5331" s="1787"/>
      <c r="C5331" s="1788"/>
      <c r="D5331" s="533"/>
      <c r="E5331" s="533"/>
      <c r="F5331" s="533"/>
      <c r="G5331" s="533"/>
    </row>
    <row r="5332" spans="1:7">
      <c r="A5332" s="533"/>
      <c r="B5332" s="1787"/>
      <c r="C5332" s="1788"/>
      <c r="D5332" s="533"/>
      <c r="E5332" s="533"/>
      <c r="F5332" s="533"/>
      <c r="G5332" s="533"/>
    </row>
    <row r="5333" spans="1:7">
      <c r="A5333" s="533"/>
      <c r="B5333" s="1787"/>
      <c r="C5333" s="1788"/>
      <c r="D5333" s="533"/>
      <c r="E5333" s="533"/>
      <c r="F5333" s="533"/>
      <c r="G5333" s="533"/>
    </row>
    <row r="5334" spans="1:7">
      <c r="A5334" s="533"/>
      <c r="B5334" s="1787"/>
      <c r="C5334" s="1788"/>
      <c r="D5334" s="533"/>
      <c r="E5334" s="533"/>
      <c r="F5334" s="533"/>
      <c r="G5334" s="533"/>
    </row>
    <row r="5335" spans="1:7">
      <c r="A5335" s="533"/>
      <c r="B5335" s="1787"/>
      <c r="C5335" s="1788"/>
      <c r="D5335" s="533"/>
      <c r="E5335" s="533"/>
      <c r="F5335" s="533"/>
      <c r="G5335" s="533"/>
    </row>
    <row r="5336" spans="1:7">
      <c r="A5336" s="533"/>
      <c r="B5336" s="1787"/>
      <c r="C5336" s="1788"/>
      <c r="D5336" s="533"/>
      <c r="E5336" s="533"/>
      <c r="F5336" s="533"/>
      <c r="G5336" s="533"/>
    </row>
    <row r="5337" spans="1:7">
      <c r="A5337" s="533"/>
      <c r="B5337" s="1787"/>
      <c r="C5337" s="1788"/>
      <c r="D5337" s="533"/>
      <c r="E5337" s="533"/>
      <c r="F5337" s="533"/>
      <c r="G5337" s="533"/>
    </row>
    <row r="5338" spans="1:7">
      <c r="A5338" s="533"/>
      <c r="B5338" s="1787"/>
      <c r="C5338" s="1788"/>
      <c r="D5338" s="533"/>
      <c r="E5338" s="533"/>
      <c r="F5338" s="533"/>
      <c r="G5338" s="533"/>
    </row>
    <row r="5339" spans="1:7">
      <c r="A5339" s="533"/>
      <c r="B5339" s="1787"/>
      <c r="C5339" s="1788"/>
      <c r="D5339" s="533"/>
      <c r="E5339" s="533"/>
      <c r="F5339" s="533"/>
      <c r="G5339" s="533"/>
    </row>
    <row r="5340" spans="1:7">
      <c r="A5340" s="533"/>
      <c r="B5340" s="1787"/>
      <c r="C5340" s="1788"/>
      <c r="D5340" s="533"/>
      <c r="E5340" s="533"/>
      <c r="F5340" s="533"/>
      <c r="G5340" s="533"/>
    </row>
    <row r="5341" spans="1:7">
      <c r="A5341" s="533"/>
      <c r="B5341" s="1787"/>
      <c r="C5341" s="1788"/>
      <c r="D5341" s="533"/>
      <c r="E5341" s="533"/>
      <c r="F5341" s="533"/>
      <c r="G5341" s="533"/>
    </row>
    <row r="5342" spans="1:7">
      <c r="A5342" s="533"/>
      <c r="B5342" s="1787"/>
      <c r="C5342" s="1788"/>
      <c r="D5342" s="533"/>
      <c r="E5342" s="533"/>
      <c r="F5342" s="533"/>
      <c r="G5342" s="533"/>
    </row>
    <row r="5343" spans="1:7">
      <c r="A5343" s="533"/>
      <c r="B5343" s="1787"/>
      <c r="C5343" s="1788"/>
      <c r="D5343" s="533"/>
      <c r="E5343" s="533"/>
      <c r="F5343" s="533"/>
      <c r="G5343" s="533"/>
    </row>
    <row r="5344" spans="1:7">
      <c r="A5344" s="533"/>
      <c r="B5344" s="1787"/>
      <c r="C5344" s="1788"/>
      <c r="D5344" s="533"/>
      <c r="E5344" s="533"/>
      <c r="F5344" s="533"/>
      <c r="G5344" s="533"/>
    </row>
    <row r="5345" spans="1:7">
      <c r="A5345" s="533"/>
      <c r="B5345" s="1787"/>
      <c r="C5345" s="1788"/>
      <c r="D5345" s="533"/>
      <c r="E5345" s="533"/>
      <c r="F5345" s="533"/>
      <c r="G5345" s="533"/>
    </row>
    <row r="5346" spans="1:7">
      <c r="A5346" s="533"/>
      <c r="B5346" s="1787"/>
      <c r="C5346" s="1788"/>
      <c r="D5346" s="533"/>
      <c r="E5346" s="533"/>
      <c r="F5346" s="533"/>
      <c r="G5346" s="533"/>
    </row>
    <row r="5347" spans="1:7">
      <c r="A5347" s="533"/>
      <c r="B5347" s="1787"/>
      <c r="C5347" s="1788"/>
      <c r="D5347" s="533"/>
      <c r="E5347" s="533"/>
      <c r="F5347" s="533"/>
      <c r="G5347" s="533"/>
    </row>
    <row r="5348" spans="1:7">
      <c r="A5348" s="533"/>
      <c r="B5348" s="1787"/>
      <c r="C5348" s="1788"/>
      <c r="D5348" s="533"/>
      <c r="E5348" s="533"/>
      <c r="F5348" s="533"/>
      <c r="G5348" s="533"/>
    </row>
    <row r="5349" spans="1:7">
      <c r="A5349" s="533"/>
      <c r="B5349" s="1787"/>
      <c r="C5349" s="1788"/>
      <c r="D5349" s="533"/>
      <c r="E5349" s="533"/>
      <c r="F5349" s="533"/>
      <c r="G5349" s="533"/>
    </row>
    <row r="5350" spans="1:7">
      <c r="A5350" s="533"/>
      <c r="B5350" s="1787"/>
      <c r="C5350" s="1788"/>
      <c r="D5350" s="533"/>
      <c r="E5350" s="533"/>
      <c r="F5350" s="533"/>
      <c r="G5350" s="533"/>
    </row>
    <row r="5351" spans="1:7">
      <c r="A5351" s="533"/>
      <c r="B5351" s="1787"/>
      <c r="C5351" s="1788"/>
      <c r="D5351" s="533"/>
      <c r="E5351" s="533"/>
      <c r="F5351" s="533"/>
      <c r="G5351" s="533"/>
    </row>
    <row r="5352" spans="1:7">
      <c r="A5352" s="533"/>
      <c r="B5352" s="1787"/>
      <c r="C5352" s="1788"/>
      <c r="D5352" s="533"/>
      <c r="E5352" s="533"/>
      <c r="F5352" s="533"/>
      <c r="G5352" s="533"/>
    </row>
    <row r="5353" spans="1:7">
      <c r="A5353" s="533"/>
      <c r="B5353" s="1787"/>
      <c r="C5353" s="1788"/>
      <c r="D5353" s="533"/>
      <c r="E5353" s="533"/>
      <c r="F5353" s="533"/>
      <c r="G5353" s="533"/>
    </row>
    <row r="5354" spans="1:7">
      <c r="A5354" s="533"/>
      <c r="B5354" s="1787"/>
      <c r="C5354" s="1788"/>
      <c r="D5354" s="533"/>
      <c r="E5354" s="533"/>
      <c r="F5354" s="533"/>
      <c r="G5354" s="533"/>
    </row>
    <row r="5355" spans="1:7">
      <c r="A5355" s="533"/>
      <c r="B5355" s="1787"/>
      <c r="C5355" s="1788"/>
      <c r="D5355" s="533"/>
      <c r="E5355" s="533"/>
      <c r="F5355" s="533"/>
      <c r="G5355" s="533"/>
    </row>
    <row r="5356" spans="1:7">
      <c r="A5356" s="533"/>
      <c r="B5356" s="1787"/>
      <c r="C5356" s="1788"/>
      <c r="D5356" s="533"/>
      <c r="E5356" s="533"/>
      <c r="F5356" s="533"/>
      <c r="G5356" s="533"/>
    </row>
    <row r="5357" spans="1:7">
      <c r="A5357" s="533"/>
      <c r="B5357" s="1787"/>
      <c r="C5357" s="1788"/>
      <c r="D5357" s="533"/>
      <c r="E5357" s="533"/>
      <c r="F5357" s="533"/>
      <c r="G5357" s="533"/>
    </row>
    <row r="5358" spans="1:7">
      <c r="A5358" s="533"/>
      <c r="B5358" s="1787"/>
      <c r="C5358" s="1788"/>
      <c r="D5358" s="533"/>
      <c r="E5358" s="533"/>
      <c r="F5358" s="533"/>
      <c r="G5358" s="533"/>
    </row>
    <row r="5359" spans="1:7">
      <c r="A5359" s="533"/>
      <c r="B5359" s="1787"/>
      <c r="C5359" s="1788"/>
      <c r="D5359" s="533"/>
      <c r="E5359" s="533"/>
      <c r="F5359" s="533"/>
      <c r="G5359" s="533"/>
    </row>
    <row r="5360" spans="1:7">
      <c r="A5360" s="533"/>
      <c r="B5360" s="1787"/>
      <c r="C5360" s="1788"/>
      <c r="D5360" s="533"/>
      <c r="E5360" s="533"/>
      <c r="F5360" s="533"/>
      <c r="G5360" s="533"/>
    </row>
    <row r="5361" spans="1:7">
      <c r="A5361" s="533"/>
      <c r="B5361" s="1787"/>
      <c r="C5361" s="1788"/>
      <c r="D5361" s="533"/>
      <c r="E5361" s="533"/>
      <c r="F5361" s="533"/>
      <c r="G5361" s="533"/>
    </row>
    <row r="5362" spans="1:7">
      <c r="A5362" s="533"/>
      <c r="B5362" s="1787"/>
      <c r="C5362" s="1788"/>
      <c r="D5362" s="533"/>
      <c r="E5362" s="533"/>
      <c r="F5362" s="533"/>
      <c r="G5362" s="533"/>
    </row>
    <row r="5363" spans="1:7">
      <c r="A5363" s="533"/>
      <c r="B5363" s="1787"/>
      <c r="C5363" s="1788"/>
      <c r="D5363" s="533"/>
      <c r="E5363" s="533"/>
      <c r="F5363" s="533"/>
      <c r="G5363" s="533"/>
    </row>
    <row r="5364" spans="1:7">
      <c r="A5364" s="533"/>
      <c r="B5364" s="1787"/>
      <c r="C5364" s="1788"/>
      <c r="D5364" s="533"/>
      <c r="E5364" s="533"/>
      <c r="F5364" s="533"/>
      <c r="G5364" s="533"/>
    </row>
    <row r="5365" spans="1:7">
      <c r="A5365" s="533"/>
      <c r="B5365" s="1787"/>
      <c r="C5365" s="1788"/>
      <c r="D5365" s="533"/>
      <c r="E5365" s="533"/>
      <c r="F5365" s="533"/>
      <c r="G5365" s="533"/>
    </row>
    <row r="5366" spans="1:7">
      <c r="A5366" s="533"/>
      <c r="B5366" s="1787"/>
      <c r="C5366" s="1788"/>
      <c r="D5366" s="533"/>
      <c r="E5366" s="533"/>
      <c r="F5366" s="533"/>
      <c r="G5366" s="533"/>
    </row>
    <row r="5367" spans="1:7">
      <c r="A5367" s="533"/>
      <c r="B5367" s="1787"/>
      <c r="C5367" s="1788"/>
      <c r="D5367" s="533"/>
      <c r="E5367" s="533"/>
      <c r="F5367" s="533"/>
      <c r="G5367" s="533"/>
    </row>
    <row r="5368" spans="1:7">
      <c r="A5368" s="533"/>
      <c r="B5368" s="1787"/>
      <c r="C5368" s="1788"/>
      <c r="D5368" s="533"/>
      <c r="E5368" s="533"/>
      <c r="F5368" s="533"/>
      <c r="G5368" s="533"/>
    </row>
    <row r="5369" spans="1:7">
      <c r="A5369" s="533"/>
      <c r="B5369" s="1787"/>
      <c r="C5369" s="1788"/>
      <c r="D5369" s="533"/>
      <c r="E5369" s="533"/>
      <c r="F5369" s="533"/>
      <c r="G5369" s="533"/>
    </row>
    <row r="5370" spans="1:7">
      <c r="A5370" s="533"/>
      <c r="B5370" s="1787"/>
      <c r="C5370" s="1788"/>
      <c r="D5370" s="533"/>
      <c r="E5370" s="533"/>
      <c r="F5370" s="533"/>
      <c r="G5370" s="533"/>
    </row>
    <row r="5371" spans="1:7">
      <c r="A5371" s="533"/>
      <c r="B5371" s="1787"/>
      <c r="C5371" s="1788"/>
      <c r="D5371" s="533"/>
      <c r="E5371" s="533"/>
      <c r="F5371" s="533"/>
      <c r="G5371" s="533"/>
    </row>
    <row r="5372" spans="1:7">
      <c r="A5372" s="533"/>
      <c r="B5372" s="1787"/>
      <c r="C5372" s="1788"/>
      <c r="D5372" s="533"/>
      <c r="E5372" s="533"/>
      <c r="F5372" s="533"/>
      <c r="G5372" s="533"/>
    </row>
    <row r="5373" spans="1:7">
      <c r="A5373" s="533"/>
      <c r="B5373" s="1787"/>
      <c r="C5373" s="1788"/>
      <c r="D5373" s="533"/>
      <c r="E5373" s="533"/>
      <c r="F5373" s="533"/>
      <c r="G5373" s="533"/>
    </row>
    <row r="5374" spans="1:7">
      <c r="A5374" s="533"/>
      <c r="B5374" s="1787"/>
      <c r="C5374" s="1788"/>
      <c r="D5374" s="533"/>
      <c r="E5374" s="533"/>
      <c r="F5374" s="533"/>
      <c r="G5374" s="533"/>
    </row>
    <row r="5375" spans="1:7">
      <c r="A5375" s="533"/>
      <c r="B5375" s="1787"/>
      <c r="C5375" s="1788"/>
      <c r="D5375" s="533"/>
      <c r="E5375" s="533"/>
      <c r="F5375" s="533"/>
      <c r="G5375" s="533"/>
    </row>
    <row r="5376" spans="1:7">
      <c r="A5376" s="533"/>
      <c r="B5376" s="1787"/>
      <c r="C5376" s="1788"/>
      <c r="D5376" s="533"/>
      <c r="E5376" s="533"/>
      <c r="F5376" s="533"/>
      <c r="G5376" s="533"/>
    </row>
    <row r="5377" spans="1:7">
      <c r="A5377" s="533"/>
      <c r="B5377" s="1787"/>
      <c r="C5377" s="1788"/>
      <c r="D5377" s="533"/>
      <c r="E5377" s="533"/>
      <c r="F5377" s="533"/>
      <c r="G5377" s="533"/>
    </row>
    <row r="5378" spans="1:7">
      <c r="A5378" s="533"/>
      <c r="B5378" s="1787"/>
      <c r="C5378" s="1788"/>
      <c r="D5378" s="533"/>
      <c r="E5378" s="533"/>
      <c r="F5378" s="533"/>
      <c r="G5378" s="533"/>
    </row>
    <row r="5379" spans="1:7">
      <c r="A5379" s="533"/>
      <c r="B5379" s="1787"/>
      <c r="C5379" s="1788"/>
      <c r="D5379" s="533"/>
      <c r="E5379" s="533"/>
      <c r="F5379" s="533"/>
      <c r="G5379" s="533"/>
    </row>
    <row r="5380" spans="1:7">
      <c r="A5380" s="533"/>
      <c r="B5380" s="1787"/>
      <c r="C5380" s="1788"/>
      <c r="D5380" s="533"/>
      <c r="E5380" s="533"/>
      <c r="F5380" s="533"/>
      <c r="G5380" s="533"/>
    </row>
    <row r="5381" spans="1:7">
      <c r="A5381" s="533"/>
      <c r="B5381" s="1787"/>
      <c r="C5381" s="1788"/>
      <c r="D5381" s="533"/>
      <c r="E5381" s="533"/>
      <c r="F5381" s="533"/>
      <c r="G5381" s="533"/>
    </row>
    <row r="5382" spans="1:7">
      <c r="A5382" s="533"/>
      <c r="B5382" s="1787"/>
      <c r="C5382" s="1788"/>
      <c r="D5382" s="533"/>
      <c r="E5382" s="533"/>
      <c r="F5382" s="533"/>
      <c r="G5382" s="533"/>
    </row>
    <row r="5383" spans="1:7">
      <c r="A5383" s="533"/>
      <c r="B5383" s="1787"/>
      <c r="C5383" s="1788"/>
      <c r="D5383" s="533"/>
      <c r="E5383" s="533"/>
      <c r="F5383" s="533"/>
      <c r="G5383" s="533"/>
    </row>
    <row r="5384" spans="1:7">
      <c r="A5384" s="533"/>
      <c r="B5384" s="1787"/>
      <c r="C5384" s="1788"/>
      <c r="D5384" s="533"/>
      <c r="E5384" s="533"/>
      <c r="F5384" s="533"/>
      <c r="G5384" s="533"/>
    </row>
    <row r="5385" spans="1:7">
      <c r="A5385" s="533"/>
      <c r="B5385" s="1787"/>
      <c r="C5385" s="1788"/>
      <c r="D5385" s="533"/>
      <c r="E5385" s="533"/>
      <c r="F5385" s="533"/>
      <c r="G5385" s="533"/>
    </row>
    <row r="5386" spans="1:7">
      <c r="A5386" s="533"/>
      <c r="B5386" s="1787"/>
      <c r="C5386" s="1788"/>
      <c r="D5386" s="533"/>
      <c r="E5386" s="533"/>
      <c r="F5386" s="533"/>
      <c r="G5386" s="533"/>
    </row>
    <row r="5387" spans="1:7">
      <c r="A5387" s="533"/>
      <c r="B5387" s="1787"/>
      <c r="C5387" s="1788"/>
      <c r="D5387" s="533"/>
      <c r="E5387" s="533"/>
      <c r="F5387" s="533"/>
      <c r="G5387" s="533"/>
    </row>
    <row r="5388" spans="1:7">
      <c r="A5388" s="533"/>
      <c r="B5388" s="1787"/>
      <c r="C5388" s="1788"/>
      <c r="D5388" s="533"/>
      <c r="E5388" s="533"/>
      <c r="F5388" s="533"/>
      <c r="G5388" s="533"/>
    </row>
    <row r="5389" spans="1:7">
      <c r="A5389" s="533"/>
      <c r="B5389" s="1787"/>
      <c r="C5389" s="1788"/>
      <c r="D5389" s="533"/>
      <c r="E5389" s="533"/>
      <c r="F5389" s="533"/>
      <c r="G5389" s="533"/>
    </row>
    <row r="5390" spans="1:7">
      <c r="A5390" s="533"/>
      <c r="B5390" s="1787"/>
      <c r="C5390" s="1788"/>
      <c r="D5390" s="533"/>
      <c r="E5390" s="533"/>
      <c r="F5390" s="533"/>
      <c r="G5390" s="533"/>
    </row>
    <row r="5391" spans="1:7">
      <c r="A5391" s="533"/>
      <c r="B5391" s="1787"/>
      <c r="C5391" s="1788"/>
      <c r="D5391" s="533"/>
      <c r="E5391" s="533"/>
      <c r="F5391" s="533"/>
      <c r="G5391" s="533"/>
    </row>
    <row r="5392" spans="1:7">
      <c r="A5392" s="533"/>
      <c r="B5392" s="1787"/>
      <c r="C5392" s="1788"/>
      <c r="D5392" s="533"/>
      <c r="E5392" s="533"/>
      <c r="F5392" s="533"/>
      <c r="G5392" s="533"/>
    </row>
    <row r="5393" spans="1:7">
      <c r="A5393" s="533"/>
      <c r="B5393" s="1787"/>
      <c r="C5393" s="1788"/>
      <c r="D5393" s="533"/>
      <c r="E5393" s="533"/>
      <c r="F5393" s="533"/>
      <c r="G5393" s="533"/>
    </row>
    <row r="5394" spans="1:7">
      <c r="A5394" s="533"/>
      <c r="B5394" s="1787"/>
      <c r="C5394" s="1788"/>
      <c r="D5394" s="533"/>
      <c r="E5394" s="533"/>
      <c r="F5394" s="533"/>
      <c r="G5394" s="533"/>
    </row>
    <row r="5395" spans="1:7">
      <c r="A5395" s="533"/>
      <c r="B5395" s="1787"/>
      <c r="C5395" s="1788"/>
      <c r="D5395" s="533"/>
      <c r="E5395" s="533"/>
      <c r="F5395" s="533"/>
      <c r="G5395" s="533"/>
    </row>
    <row r="5396" spans="1:7">
      <c r="A5396" s="533"/>
      <c r="B5396" s="1787"/>
      <c r="C5396" s="1788"/>
      <c r="D5396" s="533"/>
      <c r="E5396" s="533"/>
      <c r="F5396" s="533"/>
      <c r="G5396" s="533"/>
    </row>
    <row r="5397" spans="1:7">
      <c r="A5397" s="533"/>
      <c r="B5397" s="1787"/>
      <c r="C5397" s="1788"/>
      <c r="D5397" s="533"/>
      <c r="E5397" s="533"/>
      <c r="F5397" s="533"/>
      <c r="G5397" s="533"/>
    </row>
    <row r="5398" spans="1:7">
      <c r="A5398" s="533"/>
      <c r="B5398" s="1787"/>
      <c r="C5398" s="1788"/>
      <c r="D5398" s="533"/>
      <c r="E5398" s="533"/>
      <c r="F5398" s="533"/>
      <c r="G5398" s="533"/>
    </row>
    <row r="5399" spans="1:7">
      <c r="A5399" s="533"/>
      <c r="B5399" s="1787"/>
      <c r="C5399" s="1788"/>
      <c r="D5399" s="533"/>
      <c r="E5399" s="533"/>
      <c r="F5399" s="533"/>
      <c r="G5399" s="533"/>
    </row>
    <row r="5400" spans="1:7">
      <c r="A5400" s="533"/>
      <c r="B5400" s="1787"/>
      <c r="C5400" s="1788"/>
      <c r="D5400" s="533"/>
      <c r="E5400" s="533"/>
      <c r="F5400" s="533"/>
      <c r="G5400" s="533"/>
    </row>
    <row r="5401" spans="1:7">
      <c r="A5401" s="533"/>
      <c r="B5401" s="1787"/>
      <c r="C5401" s="1788"/>
      <c r="D5401" s="533"/>
      <c r="E5401" s="533"/>
      <c r="F5401" s="533"/>
      <c r="G5401" s="533"/>
    </row>
    <row r="5402" spans="1:7">
      <c r="A5402" s="533"/>
      <c r="B5402" s="1787"/>
      <c r="C5402" s="1788"/>
      <c r="D5402" s="533"/>
      <c r="E5402" s="533"/>
      <c r="F5402" s="533"/>
      <c r="G5402" s="533"/>
    </row>
    <row r="5403" spans="1:7">
      <c r="A5403" s="533"/>
      <c r="B5403" s="1787"/>
      <c r="C5403" s="1788"/>
      <c r="D5403" s="533"/>
      <c r="E5403" s="533"/>
      <c r="F5403" s="533"/>
      <c r="G5403" s="533"/>
    </row>
    <row r="5404" spans="1:7">
      <c r="A5404" s="533"/>
      <c r="B5404" s="1787"/>
      <c r="C5404" s="1788"/>
      <c r="D5404" s="533"/>
      <c r="E5404" s="533"/>
      <c r="F5404" s="533"/>
      <c r="G5404" s="533"/>
    </row>
    <row r="5405" spans="1:7">
      <c r="A5405" s="533"/>
      <c r="B5405" s="1787"/>
      <c r="C5405" s="1788"/>
      <c r="D5405" s="533"/>
      <c r="E5405" s="533"/>
      <c r="F5405" s="533"/>
      <c r="G5405" s="533"/>
    </row>
    <row r="5406" spans="1:7">
      <c r="A5406" s="533"/>
      <c r="B5406" s="1787"/>
      <c r="C5406" s="1788"/>
      <c r="D5406" s="533"/>
      <c r="E5406" s="533"/>
      <c r="F5406" s="533"/>
      <c r="G5406" s="533"/>
    </row>
    <row r="5407" spans="1:7">
      <c r="A5407" s="533"/>
      <c r="B5407" s="1787"/>
      <c r="C5407" s="1788"/>
      <c r="D5407" s="533"/>
      <c r="E5407" s="533"/>
      <c r="F5407" s="533"/>
      <c r="G5407" s="533"/>
    </row>
    <row r="5408" spans="1:7">
      <c r="A5408" s="533"/>
      <c r="B5408" s="1787"/>
      <c r="C5408" s="1788"/>
      <c r="D5408" s="533"/>
      <c r="E5408" s="533"/>
      <c r="F5408" s="533"/>
      <c r="G5408" s="533"/>
    </row>
    <row r="5409" spans="1:7">
      <c r="A5409" s="533"/>
      <c r="B5409" s="1787"/>
      <c r="C5409" s="1788"/>
      <c r="D5409" s="533"/>
      <c r="E5409" s="533"/>
      <c r="F5409" s="533"/>
      <c r="G5409" s="533"/>
    </row>
    <row r="5410" spans="1:7">
      <c r="A5410" s="533"/>
      <c r="B5410" s="1787"/>
      <c r="C5410" s="1788"/>
      <c r="D5410" s="533"/>
      <c r="E5410" s="533"/>
      <c r="F5410" s="533"/>
      <c r="G5410" s="533"/>
    </row>
    <row r="5411" spans="1:7">
      <c r="A5411" s="533"/>
      <c r="B5411" s="1787"/>
      <c r="C5411" s="1788"/>
      <c r="D5411" s="533"/>
      <c r="E5411" s="533"/>
      <c r="F5411" s="533"/>
      <c r="G5411" s="533"/>
    </row>
    <row r="5412" spans="1:7">
      <c r="A5412" s="533"/>
      <c r="B5412" s="1787"/>
      <c r="C5412" s="1788"/>
      <c r="D5412" s="533"/>
      <c r="E5412" s="533"/>
      <c r="F5412" s="533"/>
      <c r="G5412" s="533"/>
    </row>
    <row r="5413" spans="1:7">
      <c r="A5413" s="533"/>
      <c r="B5413" s="1787"/>
      <c r="C5413" s="1788"/>
      <c r="D5413" s="533"/>
      <c r="E5413" s="533"/>
      <c r="F5413" s="533"/>
      <c r="G5413" s="533"/>
    </row>
    <row r="5414" spans="1:7">
      <c r="A5414" s="533"/>
      <c r="B5414" s="1787"/>
      <c r="C5414" s="1788"/>
      <c r="D5414" s="533"/>
      <c r="E5414" s="533"/>
      <c r="F5414" s="533"/>
      <c r="G5414" s="533"/>
    </row>
    <row r="5415" spans="1:7">
      <c r="A5415" s="533"/>
      <c r="B5415" s="1787"/>
      <c r="C5415" s="1788"/>
      <c r="D5415" s="533"/>
      <c r="E5415" s="533"/>
      <c r="F5415" s="533"/>
      <c r="G5415" s="533"/>
    </row>
    <row r="5416" spans="1:7">
      <c r="A5416" s="533"/>
      <c r="B5416" s="1787"/>
      <c r="C5416" s="1788"/>
      <c r="D5416" s="533"/>
      <c r="E5416" s="533"/>
      <c r="F5416" s="533"/>
      <c r="G5416" s="533"/>
    </row>
    <row r="5417" spans="1:7">
      <c r="A5417" s="533"/>
      <c r="B5417" s="1787"/>
      <c r="C5417" s="1788"/>
      <c r="D5417" s="533"/>
      <c r="E5417" s="533"/>
      <c r="F5417" s="533"/>
      <c r="G5417" s="533"/>
    </row>
    <row r="5418" spans="1:7">
      <c r="A5418" s="533"/>
      <c r="B5418" s="1787"/>
      <c r="C5418" s="1788"/>
      <c r="D5418" s="533"/>
      <c r="E5418" s="533"/>
      <c r="F5418" s="533"/>
      <c r="G5418" s="533"/>
    </row>
    <row r="5419" spans="1:7">
      <c r="A5419" s="533"/>
      <c r="B5419" s="1787"/>
      <c r="C5419" s="1788"/>
      <c r="D5419" s="533"/>
      <c r="E5419" s="533"/>
      <c r="F5419" s="533"/>
      <c r="G5419" s="533"/>
    </row>
    <row r="5420" spans="1:7">
      <c r="A5420" s="533"/>
      <c r="B5420" s="1787"/>
      <c r="C5420" s="1788"/>
      <c r="D5420" s="533"/>
      <c r="E5420" s="533"/>
      <c r="F5420" s="533"/>
      <c r="G5420" s="533"/>
    </row>
    <row r="5421" spans="1:7">
      <c r="A5421" s="533"/>
      <c r="B5421" s="1787"/>
      <c r="C5421" s="1788"/>
      <c r="D5421" s="533"/>
      <c r="E5421" s="533"/>
      <c r="F5421" s="533"/>
      <c r="G5421" s="533"/>
    </row>
    <row r="5422" spans="1:7">
      <c r="A5422" s="533"/>
      <c r="B5422" s="1787"/>
      <c r="C5422" s="1788"/>
      <c r="D5422" s="533"/>
      <c r="E5422" s="533"/>
      <c r="F5422" s="533"/>
      <c r="G5422" s="533"/>
    </row>
    <row r="5423" spans="1:7">
      <c r="A5423" s="533"/>
      <c r="B5423" s="1787"/>
      <c r="C5423" s="1788"/>
      <c r="D5423" s="533"/>
      <c r="E5423" s="533"/>
      <c r="F5423" s="533"/>
      <c r="G5423" s="533"/>
    </row>
    <row r="5424" spans="1:7">
      <c r="A5424" s="533"/>
      <c r="B5424" s="1787"/>
      <c r="C5424" s="1788"/>
      <c r="D5424" s="533"/>
      <c r="E5424" s="533"/>
      <c r="F5424" s="533"/>
      <c r="G5424" s="533"/>
    </row>
    <row r="5425" spans="1:7">
      <c r="A5425" s="533"/>
      <c r="B5425" s="1787"/>
      <c r="C5425" s="1788"/>
      <c r="D5425" s="533"/>
      <c r="E5425" s="533"/>
      <c r="F5425" s="533"/>
      <c r="G5425" s="533"/>
    </row>
    <row r="5426" spans="1:7">
      <c r="A5426" s="533"/>
      <c r="B5426" s="1787"/>
      <c r="C5426" s="1788"/>
      <c r="D5426" s="533"/>
      <c r="E5426" s="533"/>
      <c r="F5426" s="533"/>
      <c r="G5426" s="533"/>
    </row>
    <row r="5427" spans="1:7">
      <c r="A5427" s="533"/>
      <c r="B5427" s="1787"/>
      <c r="C5427" s="1788"/>
      <c r="D5427" s="533"/>
      <c r="E5427" s="533"/>
      <c r="F5427" s="533"/>
      <c r="G5427" s="533"/>
    </row>
    <row r="5428" spans="1:7">
      <c r="A5428" s="533"/>
      <c r="B5428" s="1787"/>
      <c r="C5428" s="1788"/>
      <c r="D5428" s="533"/>
      <c r="E5428" s="533"/>
      <c r="F5428" s="533"/>
      <c r="G5428" s="533"/>
    </row>
    <row r="5429" spans="1:7">
      <c r="A5429" s="533"/>
      <c r="B5429" s="1787"/>
      <c r="C5429" s="1788"/>
      <c r="D5429" s="533"/>
      <c r="E5429" s="533"/>
      <c r="F5429" s="533"/>
      <c r="G5429" s="533"/>
    </row>
    <row r="5430" spans="1:7">
      <c r="A5430" s="533"/>
      <c r="B5430" s="1787"/>
      <c r="C5430" s="1788"/>
      <c r="D5430" s="533"/>
      <c r="E5430" s="533"/>
      <c r="F5430" s="533"/>
      <c r="G5430" s="533"/>
    </row>
    <row r="5431" spans="1:7">
      <c r="A5431" s="533"/>
      <c r="B5431" s="1787"/>
      <c r="C5431" s="1788"/>
      <c r="D5431" s="533"/>
      <c r="E5431" s="533"/>
      <c r="F5431" s="533"/>
      <c r="G5431" s="533"/>
    </row>
    <row r="5432" spans="1:7">
      <c r="A5432" s="533"/>
      <c r="B5432" s="1787"/>
      <c r="C5432" s="1788"/>
      <c r="D5432" s="533"/>
      <c r="E5432" s="533"/>
      <c r="F5432" s="533"/>
      <c r="G5432" s="533"/>
    </row>
    <row r="5433" spans="1:7">
      <c r="A5433" s="533"/>
      <c r="B5433" s="1787"/>
      <c r="C5433" s="1788"/>
      <c r="D5433" s="533"/>
      <c r="E5433" s="533"/>
      <c r="F5433" s="533"/>
      <c r="G5433" s="533"/>
    </row>
    <row r="5434" spans="1:7">
      <c r="A5434" s="533"/>
      <c r="B5434" s="1787"/>
      <c r="C5434" s="1788"/>
      <c r="D5434" s="533"/>
      <c r="E5434" s="533"/>
      <c r="F5434" s="533"/>
      <c r="G5434" s="533"/>
    </row>
    <row r="5435" spans="1:7">
      <c r="A5435" s="533"/>
      <c r="B5435" s="1787"/>
      <c r="C5435" s="1788"/>
      <c r="D5435" s="533"/>
      <c r="E5435" s="533"/>
      <c r="F5435" s="533"/>
      <c r="G5435" s="533"/>
    </row>
    <row r="5436" spans="1:7">
      <c r="A5436" s="533"/>
      <c r="B5436" s="1787"/>
      <c r="C5436" s="1788"/>
      <c r="D5436" s="533"/>
      <c r="E5436" s="533"/>
      <c r="F5436" s="533"/>
      <c r="G5436" s="533"/>
    </row>
    <row r="5437" spans="1:7">
      <c r="A5437" s="533"/>
      <c r="B5437" s="1787"/>
      <c r="C5437" s="1788"/>
      <c r="D5437" s="533"/>
      <c r="E5437" s="533"/>
      <c r="F5437" s="533"/>
      <c r="G5437" s="533"/>
    </row>
    <row r="5438" spans="1:7">
      <c r="A5438" s="533"/>
      <c r="B5438" s="1787"/>
      <c r="C5438" s="1788"/>
      <c r="D5438" s="533"/>
      <c r="E5438" s="533"/>
      <c r="F5438" s="533"/>
      <c r="G5438" s="533"/>
    </row>
    <row r="5439" spans="1:7">
      <c r="A5439" s="533"/>
      <c r="B5439" s="1787"/>
      <c r="C5439" s="1788"/>
      <c r="D5439" s="533"/>
      <c r="E5439" s="533"/>
      <c r="F5439" s="533"/>
      <c r="G5439" s="533"/>
    </row>
    <row r="5440" spans="1:7">
      <c r="A5440" s="533"/>
      <c r="B5440" s="1787"/>
      <c r="C5440" s="1788"/>
      <c r="D5440" s="533"/>
      <c r="E5440" s="533"/>
      <c r="F5440" s="533"/>
      <c r="G5440" s="533"/>
    </row>
    <row r="5441" spans="1:7">
      <c r="A5441" s="533"/>
      <c r="B5441" s="1787"/>
      <c r="C5441" s="1788"/>
      <c r="D5441" s="533"/>
      <c r="E5441" s="533"/>
      <c r="F5441" s="533"/>
      <c r="G5441" s="533"/>
    </row>
    <row r="5442" spans="1:7">
      <c r="A5442" s="533"/>
      <c r="B5442" s="1787"/>
      <c r="C5442" s="1788"/>
      <c r="D5442" s="533"/>
      <c r="E5442" s="533"/>
      <c r="F5442" s="533"/>
      <c r="G5442" s="533"/>
    </row>
    <row r="5443" spans="1:7">
      <c r="A5443" s="533"/>
      <c r="B5443" s="1787"/>
      <c r="C5443" s="1788"/>
      <c r="D5443" s="533"/>
      <c r="E5443" s="533"/>
      <c r="F5443" s="533"/>
      <c r="G5443" s="533"/>
    </row>
    <row r="5444" spans="1:7">
      <c r="A5444" s="533"/>
      <c r="B5444" s="1787"/>
      <c r="C5444" s="1788"/>
      <c r="D5444" s="533"/>
      <c r="E5444" s="533"/>
      <c r="F5444" s="533"/>
      <c r="G5444" s="533"/>
    </row>
    <row r="5445" spans="1:7">
      <c r="A5445" s="533"/>
      <c r="B5445" s="1787"/>
      <c r="C5445" s="1788"/>
      <c r="D5445" s="533"/>
      <c r="E5445" s="533"/>
      <c r="F5445" s="533"/>
      <c r="G5445" s="533"/>
    </row>
    <row r="5446" spans="1:7">
      <c r="A5446" s="533"/>
      <c r="B5446" s="1787"/>
      <c r="C5446" s="1788"/>
      <c r="D5446" s="533"/>
      <c r="E5446" s="533"/>
      <c r="F5446" s="533"/>
      <c r="G5446" s="533"/>
    </row>
    <row r="5447" spans="1:7">
      <c r="A5447" s="533"/>
      <c r="B5447" s="1787"/>
      <c r="C5447" s="1788"/>
      <c r="D5447" s="533"/>
      <c r="E5447" s="533"/>
      <c r="F5447" s="533"/>
      <c r="G5447" s="533"/>
    </row>
    <row r="5448" spans="1:7">
      <c r="A5448" s="533"/>
      <c r="B5448" s="1787"/>
      <c r="C5448" s="1788"/>
      <c r="D5448" s="533"/>
      <c r="E5448" s="533"/>
      <c r="F5448" s="533"/>
      <c r="G5448" s="533"/>
    </row>
    <row r="5449" spans="1:7">
      <c r="A5449" s="533"/>
      <c r="B5449" s="1787"/>
      <c r="C5449" s="1788"/>
      <c r="D5449" s="533"/>
      <c r="E5449" s="533"/>
      <c r="F5449" s="533"/>
      <c r="G5449" s="533"/>
    </row>
    <row r="5450" spans="1:7">
      <c r="A5450" s="533"/>
      <c r="B5450" s="1787"/>
      <c r="C5450" s="1788"/>
      <c r="D5450" s="533"/>
      <c r="E5450" s="533"/>
      <c r="F5450" s="533"/>
      <c r="G5450" s="533"/>
    </row>
    <row r="5451" spans="1:7">
      <c r="A5451" s="533"/>
      <c r="B5451" s="1787"/>
      <c r="C5451" s="1788"/>
      <c r="D5451" s="533"/>
      <c r="E5451" s="533"/>
      <c r="F5451" s="533"/>
      <c r="G5451" s="533"/>
    </row>
    <row r="5452" spans="1:7">
      <c r="A5452" s="533"/>
      <c r="B5452" s="1787"/>
      <c r="C5452" s="1788"/>
      <c r="D5452" s="533"/>
      <c r="E5452" s="533"/>
      <c r="F5452" s="533"/>
      <c r="G5452" s="533"/>
    </row>
    <row r="5453" spans="1:7">
      <c r="A5453" s="533"/>
      <c r="B5453" s="1787"/>
      <c r="C5453" s="1788"/>
      <c r="D5453" s="533"/>
      <c r="E5453" s="533"/>
      <c r="F5453" s="533"/>
      <c r="G5453" s="533"/>
    </row>
    <row r="5454" spans="1:7">
      <c r="A5454" s="533"/>
      <c r="B5454" s="1787"/>
      <c r="C5454" s="1788"/>
      <c r="D5454" s="533"/>
      <c r="E5454" s="533"/>
      <c r="F5454" s="533"/>
      <c r="G5454" s="533"/>
    </row>
    <row r="5455" spans="1:7">
      <c r="A5455" s="533"/>
      <c r="B5455" s="1787"/>
      <c r="C5455" s="1788"/>
      <c r="D5455" s="533"/>
      <c r="E5455" s="533"/>
      <c r="F5455" s="533"/>
      <c r="G5455" s="533"/>
    </row>
    <row r="5456" spans="1:7">
      <c r="A5456" s="533"/>
      <c r="B5456" s="1787"/>
      <c r="C5456" s="1788"/>
      <c r="D5456" s="533"/>
      <c r="E5456" s="533"/>
      <c r="F5456" s="533"/>
      <c r="G5456" s="533"/>
    </row>
    <row r="5457" spans="1:7">
      <c r="A5457" s="533"/>
      <c r="B5457" s="1787"/>
      <c r="C5457" s="1788"/>
      <c r="D5457" s="533"/>
      <c r="E5457" s="533"/>
      <c r="F5457" s="533"/>
      <c r="G5457" s="533"/>
    </row>
    <row r="5458" spans="1:7">
      <c r="A5458" s="533"/>
      <c r="B5458" s="1787"/>
      <c r="C5458" s="1788"/>
      <c r="D5458" s="533"/>
      <c r="E5458" s="533"/>
      <c r="F5458" s="533"/>
      <c r="G5458" s="533"/>
    </row>
    <row r="5459" spans="1:7">
      <c r="A5459" s="533"/>
      <c r="B5459" s="1787"/>
      <c r="C5459" s="1788"/>
      <c r="D5459" s="533"/>
      <c r="E5459" s="533"/>
      <c r="F5459" s="533"/>
      <c r="G5459" s="533"/>
    </row>
    <row r="5460" spans="1:7">
      <c r="A5460" s="533"/>
      <c r="B5460" s="1787"/>
      <c r="C5460" s="1788"/>
      <c r="D5460" s="533"/>
      <c r="E5460" s="533"/>
      <c r="F5460" s="533"/>
      <c r="G5460" s="533"/>
    </row>
    <row r="5461" spans="1:7">
      <c r="A5461" s="533"/>
      <c r="B5461" s="1787"/>
      <c r="C5461" s="1788"/>
      <c r="D5461" s="533"/>
      <c r="E5461" s="533"/>
      <c r="F5461" s="533"/>
      <c r="G5461" s="533"/>
    </row>
    <row r="5462" spans="1:7">
      <c r="A5462" s="533"/>
      <c r="B5462" s="1787"/>
      <c r="C5462" s="1788"/>
      <c r="D5462" s="533"/>
      <c r="E5462" s="533"/>
      <c r="F5462" s="533"/>
      <c r="G5462" s="533"/>
    </row>
    <row r="5463" spans="1:7">
      <c r="A5463" s="533"/>
      <c r="B5463" s="1787"/>
      <c r="C5463" s="1788"/>
      <c r="D5463" s="533"/>
      <c r="E5463" s="533"/>
      <c r="F5463" s="533"/>
      <c r="G5463" s="533"/>
    </row>
    <row r="5464" spans="1:7">
      <c r="A5464" s="533"/>
      <c r="B5464" s="1787"/>
      <c r="C5464" s="1788"/>
      <c r="D5464" s="533"/>
      <c r="E5464" s="533"/>
      <c r="F5464" s="533"/>
      <c r="G5464" s="533"/>
    </row>
    <row r="5465" spans="1:7">
      <c r="A5465" s="533"/>
      <c r="B5465" s="1787"/>
      <c r="C5465" s="1788"/>
      <c r="D5465" s="533"/>
      <c r="E5465" s="533"/>
      <c r="F5465" s="533"/>
      <c r="G5465" s="533"/>
    </row>
    <row r="5466" spans="1:7">
      <c r="A5466" s="533"/>
      <c r="B5466" s="1787"/>
      <c r="C5466" s="1788"/>
      <c r="D5466" s="533"/>
      <c r="E5466" s="533"/>
      <c r="F5466" s="533"/>
      <c r="G5466" s="533"/>
    </row>
    <row r="5467" spans="1:7">
      <c r="A5467" s="533"/>
      <c r="B5467" s="1787"/>
      <c r="C5467" s="1788"/>
      <c r="D5467" s="533"/>
      <c r="E5467" s="533"/>
      <c r="F5467" s="533"/>
      <c r="G5467" s="533"/>
    </row>
    <row r="5468" spans="1:7">
      <c r="A5468" s="533"/>
      <c r="B5468" s="1787"/>
      <c r="C5468" s="1788"/>
      <c r="D5468" s="533"/>
      <c r="E5468" s="533"/>
      <c r="F5468" s="533"/>
      <c r="G5468" s="533"/>
    </row>
    <row r="5469" spans="1:7">
      <c r="A5469" s="533"/>
      <c r="B5469" s="1787"/>
      <c r="C5469" s="1788"/>
      <c r="D5469" s="533"/>
      <c r="E5469" s="533"/>
      <c r="F5469" s="533"/>
      <c r="G5469" s="533"/>
    </row>
    <row r="5470" spans="1:7">
      <c r="A5470" s="533"/>
      <c r="B5470" s="1787"/>
      <c r="C5470" s="1788"/>
      <c r="D5470" s="533"/>
      <c r="E5470" s="533"/>
      <c r="F5470" s="533"/>
      <c r="G5470" s="533"/>
    </row>
    <row r="5471" spans="1:7">
      <c r="A5471" s="533"/>
      <c r="B5471" s="1787"/>
      <c r="C5471" s="1788"/>
      <c r="D5471" s="533"/>
      <c r="E5471" s="533"/>
      <c r="F5471" s="533"/>
      <c r="G5471" s="533"/>
    </row>
    <row r="5472" spans="1:7">
      <c r="A5472" s="533"/>
      <c r="B5472" s="1787"/>
      <c r="C5472" s="1788"/>
      <c r="D5472" s="533"/>
      <c r="E5472" s="533"/>
      <c r="F5472" s="533"/>
      <c r="G5472" s="533"/>
    </row>
    <row r="5473" spans="1:7">
      <c r="A5473" s="533"/>
      <c r="B5473" s="1787"/>
      <c r="C5473" s="1788"/>
      <c r="D5473" s="533"/>
      <c r="E5473" s="533"/>
      <c r="F5473" s="533"/>
      <c r="G5473" s="533"/>
    </row>
    <row r="5474" spans="1:7">
      <c r="A5474" s="533"/>
      <c r="B5474" s="1787"/>
      <c r="C5474" s="1788"/>
      <c r="D5474" s="533"/>
      <c r="E5474" s="533"/>
      <c r="F5474" s="533"/>
      <c r="G5474" s="533"/>
    </row>
    <row r="5475" spans="1:7">
      <c r="A5475" s="533"/>
      <c r="B5475" s="1787"/>
      <c r="C5475" s="1788"/>
      <c r="D5475" s="533"/>
      <c r="E5475" s="533"/>
      <c r="F5475" s="533"/>
      <c r="G5475" s="533"/>
    </row>
    <row r="5476" spans="1:7">
      <c r="A5476" s="533"/>
      <c r="B5476" s="1787"/>
      <c r="C5476" s="1788"/>
      <c r="D5476" s="533"/>
      <c r="E5476" s="533"/>
      <c r="F5476" s="533"/>
      <c r="G5476" s="533"/>
    </row>
    <row r="5477" spans="1:7">
      <c r="A5477" s="533"/>
      <c r="B5477" s="1787"/>
      <c r="C5477" s="1788"/>
      <c r="D5477" s="533"/>
      <c r="E5477" s="533"/>
      <c r="F5477" s="533"/>
      <c r="G5477" s="533"/>
    </row>
    <row r="5478" spans="1:7">
      <c r="A5478" s="533"/>
      <c r="B5478" s="1787"/>
      <c r="C5478" s="1788"/>
      <c r="D5478" s="533"/>
      <c r="E5478" s="533"/>
      <c r="F5478" s="533"/>
      <c r="G5478" s="533"/>
    </row>
    <row r="5479" spans="1:7">
      <c r="A5479" s="533"/>
      <c r="B5479" s="1787"/>
      <c r="C5479" s="1788"/>
      <c r="D5479" s="533"/>
      <c r="E5479" s="533"/>
      <c r="F5479" s="533"/>
      <c r="G5479" s="533"/>
    </row>
    <row r="5480" spans="1:7">
      <c r="A5480" s="533"/>
      <c r="B5480" s="1787"/>
      <c r="C5480" s="1788"/>
      <c r="D5480" s="533"/>
      <c r="E5480" s="533"/>
      <c r="F5480" s="533"/>
      <c r="G5480" s="533"/>
    </row>
    <row r="5481" spans="1:7">
      <c r="A5481" s="533"/>
      <c r="B5481" s="1787"/>
      <c r="C5481" s="1788"/>
      <c r="D5481" s="533"/>
      <c r="E5481" s="533"/>
      <c r="F5481" s="533"/>
      <c r="G5481" s="533"/>
    </row>
    <row r="5482" spans="1:7">
      <c r="A5482" s="533"/>
      <c r="B5482" s="1787"/>
      <c r="C5482" s="1788"/>
      <c r="D5482" s="533"/>
      <c r="E5482" s="533"/>
      <c r="F5482" s="533"/>
      <c r="G5482" s="533"/>
    </row>
    <row r="5483" spans="1:7">
      <c r="A5483" s="533"/>
      <c r="B5483" s="1787"/>
      <c r="C5483" s="1788"/>
      <c r="D5483" s="533"/>
      <c r="E5483" s="533"/>
      <c r="F5483" s="533"/>
      <c r="G5483" s="533"/>
    </row>
    <row r="5484" spans="1:7">
      <c r="A5484" s="533"/>
      <c r="B5484" s="1787"/>
      <c r="C5484" s="1788"/>
      <c r="D5484" s="533"/>
      <c r="E5484" s="533"/>
      <c r="F5484" s="533"/>
      <c r="G5484" s="533"/>
    </row>
    <row r="5485" spans="1:7">
      <c r="A5485" s="533"/>
      <c r="B5485" s="1787"/>
      <c r="C5485" s="1788"/>
      <c r="D5485" s="533"/>
      <c r="E5485" s="533"/>
      <c r="F5485" s="533"/>
      <c r="G5485" s="533"/>
    </row>
    <row r="5486" spans="1:7">
      <c r="A5486" s="533"/>
      <c r="B5486" s="1787"/>
      <c r="C5486" s="1788"/>
      <c r="D5486" s="533"/>
      <c r="E5486" s="533"/>
      <c r="F5486" s="533"/>
      <c r="G5486" s="533"/>
    </row>
    <row r="5487" spans="1:7">
      <c r="A5487" s="533"/>
      <c r="B5487" s="1787"/>
      <c r="C5487" s="1788"/>
      <c r="D5487" s="533"/>
      <c r="E5487" s="533"/>
      <c r="F5487" s="533"/>
      <c r="G5487" s="533"/>
    </row>
    <row r="5488" spans="1:7">
      <c r="A5488" s="533"/>
      <c r="B5488" s="1787"/>
      <c r="C5488" s="1788"/>
      <c r="D5488" s="533"/>
      <c r="E5488" s="533"/>
      <c r="F5488" s="533"/>
      <c r="G5488" s="533"/>
    </row>
    <row r="5489" spans="1:7">
      <c r="A5489" s="533"/>
      <c r="B5489" s="1787"/>
      <c r="C5489" s="1788"/>
      <c r="D5489" s="533"/>
      <c r="E5489" s="533"/>
      <c r="F5489" s="533"/>
      <c r="G5489" s="533"/>
    </row>
    <row r="5490" spans="1:7">
      <c r="A5490" s="533"/>
      <c r="B5490" s="1787"/>
      <c r="C5490" s="1788"/>
      <c r="D5490" s="533"/>
      <c r="E5490" s="533"/>
      <c r="F5490" s="533"/>
      <c r="G5490" s="533"/>
    </row>
    <row r="5491" spans="1:7">
      <c r="A5491" s="533"/>
      <c r="B5491" s="1787"/>
      <c r="C5491" s="1788"/>
      <c r="D5491" s="533"/>
      <c r="E5491" s="533"/>
      <c r="F5491" s="533"/>
      <c r="G5491" s="533"/>
    </row>
    <row r="5492" spans="1:7">
      <c r="A5492" s="533"/>
      <c r="B5492" s="1787"/>
      <c r="C5492" s="1788"/>
      <c r="D5492" s="533"/>
      <c r="E5492" s="533"/>
      <c r="F5492" s="533"/>
      <c r="G5492" s="533"/>
    </row>
    <row r="5493" spans="1:7">
      <c r="A5493" s="533"/>
      <c r="B5493" s="1787"/>
      <c r="C5493" s="1788"/>
      <c r="D5493" s="533"/>
      <c r="E5493" s="533"/>
      <c r="F5493" s="533"/>
      <c r="G5493" s="533"/>
    </row>
    <row r="5494" spans="1:7">
      <c r="A5494" s="533"/>
      <c r="B5494" s="1787"/>
      <c r="C5494" s="1788"/>
      <c r="D5494" s="533"/>
      <c r="E5494" s="533"/>
      <c r="F5494" s="533"/>
      <c r="G5494" s="533"/>
    </row>
    <row r="5495" spans="1:7">
      <c r="A5495" s="533"/>
      <c r="B5495" s="1787"/>
      <c r="C5495" s="1788"/>
      <c r="D5495" s="533"/>
      <c r="E5495" s="533"/>
      <c r="F5495" s="533"/>
      <c r="G5495" s="533"/>
    </row>
    <row r="5496" spans="1:7">
      <c r="A5496" s="533"/>
      <c r="B5496" s="1787"/>
      <c r="C5496" s="1788"/>
      <c r="D5496" s="533"/>
      <c r="E5496" s="533"/>
      <c r="F5496" s="533"/>
      <c r="G5496" s="533"/>
    </row>
    <row r="5497" spans="1:7">
      <c r="A5497" s="533"/>
      <c r="B5497" s="1787"/>
      <c r="C5497" s="1788"/>
      <c r="D5497" s="533"/>
      <c r="E5497" s="533"/>
      <c r="F5497" s="533"/>
      <c r="G5497" s="533"/>
    </row>
    <row r="5498" spans="1:7">
      <c r="A5498" s="533"/>
      <c r="B5498" s="1787"/>
      <c r="C5498" s="1788"/>
      <c r="D5498" s="533"/>
      <c r="E5498" s="533"/>
      <c r="F5498" s="533"/>
      <c r="G5498" s="533"/>
    </row>
    <row r="5499" spans="1:7">
      <c r="A5499" s="533"/>
      <c r="B5499" s="1787"/>
      <c r="C5499" s="1788"/>
      <c r="D5499" s="533"/>
      <c r="E5499" s="533"/>
      <c r="F5499" s="533"/>
      <c r="G5499" s="533"/>
    </row>
    <row r="5500" spans="1:7">
      <c r="A5500" s="533"/>
      <c r="B5500" s="1787"/>
      <c r="C5500" s="1788"/>
      <c r="D5500" s="533"/>
      <c r="E5500" s="533"/>
      <c r="F5500" s="533"/>
      <c r="G5500" s="533"/>
    </row>
    <row r="5501" spans="1:7">
      <c r="A5501" s="533"/>
      <c r="B5501" s="1787"/>
      <c r="C5501" s="1788"/>
      <c r="D5501" s="533"/>
      <c r="E5501" s="533"/>
      <c r="F5501" s="533"/>
      <c r="G5501" s="533"/>
    </row>
    <row r="5502" spans="1:7">
      <c r="A5502" s="533"/>
      <c r="B5502" s="1787"/>
      <c r="C5502" s="1788"/>
      <c r="D5502" s="533"/>
      <c r="E5502" s="533"/>
      <c r="F5502" s="533"/>
      <c r="G5502" s="533"/>
    </row>
    <row r="5503" spans="1:7">
      <c r="A5503" s="533"/>
      <c r="B5503" s="1787"/>
      <c r="C5503" s="1788"/>
      <c r="D5503" s="533"/>
      <c r="E5503" s="533"/>
      <c r="F5503" s="533"/>
      <c r="G5503" s="533"/>
    </row>
    <row r="5504" spans="1:7">
      <c r="A5504" s="533"/>
      <c r="B5504" s="1787"/>
      <c r="C5504" s="1788"/>
      <c r="D5504" s="533"/>
      <c r="E5504" s="533"/>
      <c r="F5504" s="533"/>
      <c r="G5504" s="533"/>
    </row>
    <row r="5505" spans="1:7">
      <c r="A5505" s="533"/>
      <c r="B5505" s="1787"/>
      <c r="C5505" s="1788"/>
      <c r="D5505" s="533"/>
      <c r="E5505" s="533"/>
      <c r="F5505" s="533"/>
      <c r="G5505" s="533"/>
    </row>
    <row r="5506" spans="1:7">
      <c r="A5506" s="533"/>
      <c r="B5506" s="1787"/>
      <c r="C5506" s="1788"/>
      <c r="D5506" s="533"/>
      <c r="E5506" s="533"/>
      <c r="F5506" s="533"/>
      <c r="G5506" s="533"/>
    </row>
    <row r="5507" spans="1:7">
      <c r="A5507" s="533"/>
      <c r="B5507" s="1787"/>
      <c r="C5507" s="1788"/>
      <c r="D5507" s="533"/>
      <c r="E5507" s="533"/>
      <c r="F5507" s="533"/>
      <c r="G5507" s="533"/>
    </row>
    <row r="5508" spans="1:7">
      <c r="A5508" s="533"/>
      <c r="B5508" s="1787"/>
      <c r="C5508" s="1788"/>
      <c r="D5508" s="533"/>
      <c r="E5508" s="533"/>
      <c r="F5508" s="533"/>
      <c r="G5508" s="533"/>
    </row>
    <row r="5509" spans="1:7">
      <c r="A5509" s="533"/>
      <c r="B5509" s="1787"/>
      <c r="C5509" s="1788"/>
      <c r="D5509" s="533"/>
      <c r="E5509" s="533"/>
      <c r="F5509" s="533"/>
      <c r="G5509" s="533"/>
    </row>
    <row r="5510" spans="1:7">
      <c r="A5510" s="533"/>
      <c r="B5510" s="1787"/>
      <c r="C5510" s="1788"/>
      <c r="D5510" s="533"/>
      <c r="E5510" s="533"/>
      <c r="F5510" s="533"/>
      <c r="G5510" s="533"/>
    </row>
    <row r="5511" spans="1:7">
      <c r="A5511" s="533"/>
      <c r="B5511" s="1787"/>
      <c r="C5511" s="1788"/>
      <c r="D5511" s="533"/>
      <c r="E5511" s="533"/>
      <c r="F5511" s="533"/>
      <c r="G5511" s="533"/>
    </row>
    <row r="5512" spans="1:7">
      <c r="A5512" s="533"/>
      <c r="B5512" s="1787"/>
      <c r="C5512" s="1788"/>
      <c r="D5512" s="533"/>
      <c r="E5512" s="533"/>
      <c r="F5512" s="533"/>
      <c r="G5512" s="533"/>
    </row>
    <row r="5513" spans="1:7">
      <c r="A5513" s="533"/>
      <c r="B5513" s="1787"/>
      <c r="C5513" s="1788"/>
      <c r="D5513" s="533"/>
      <c r="E5513" s="533"/>
      <c r="F5513" s="533"/>
      <c r="G5513" s="533"/>
    </row>
    <row r="5514" spans="1:7">
      <c r="A5514" s="533"/>
      <c r="B5514" s="1787"/>
      <c r="C5514" s="1788"/>
      <c r="D5514" s="533"/>
      <c r="E5514" s="533"/>
      <c r="F5514" s="533"/>
      <c r="G5514" s="533"/>
    </row>
    <row r="5515" spans="1:7">
      <c r="A5515" s="533"/>
      <c r="B5515" s="1787"/>
      <c r="C5515" s="1788"/>
      <c r="D5515" s="533"/>
      <c r="E5515" s="533"/>
      <c r="F5515" s="533"/>
      <c r="G5515" s="533"/>
    </row>
    <row r="5516" spans="1:7">
      <c r="A5516" s="533"/>
      <c r="B5516" s="1787"/>
      <c r="C5516" s="1788"/>
      <c r="D5516" s="533"/>
      <c r="E5516" s="533"/>
      <c r="F5516" s="533"/>
      <c r="G5516" s="533"/>
    </row>
    <row r="5517" spans="1:7">
      <c r="A5517" s="533"/>
      <c r="B5517" s="1787"/>
      <c r="C5517" s="1788"/>
      <c r="D5517" s="533"/>
      <c r="E5517" s="533"/>
      <c r="F5517" s="533"/>
      <c r="G5517" s="533"/>
    </row>
    <row r="5518" spans="1:7">
      <c r="A5518" s="533"/>
      <c r="B5518" s="1787"/>
      <c r="C5518" s="1788"/>
      <c r="D5518" s="533"/>
      <c r="E5518" s="533"/>
      <c r="F5518" s="533"/>
      <c r="G5518" s="533"/>
    </row>
    <row r="5519" spans="1:7">
      <c r="A5519" s="533"/>
      <c r="B5519" s="1787"/>
      <c r="C5519" s="1788"/>
      <c r="D5519" s="533"/>
      <c r="E5519" s="533"/>
      <c r="F5519" s="533"/>
      <c r="G5519" s="533"/>
    </row>
    <row r="5520" spans="1:7">
      <c r="A5520" s="533"/>
      <c r="B5520" s="1787"/>
      <c r="C5520" s="1788"/>
      <c r="D5520" s="533"/>
      <c r="E5520" s="533"/>
      <c r="F5520" s="533"/>
      <c r="G5520" s="533"/>
    </row>
    <row r="5521" spans="1:7">
      <c r="A5521" s="533"/>
      <c r="B5521" s="1787"/>
      <c r="C5521" s="1788"/>
      <c r="D5521" s="533"/>
      <c r="E5521" s="533"/>
      <c r="F5521" s="533"/>
      <c r="G5521" s="533"/>
    </row>
    <row r="5522" spans="1:7">
      <c r="A5522" s="533"/>
      <c r="B5522" s="1787"/>
      <c r="C5522" s="1788"/>
      <c r="D5522" s="533"/>
      <c r="E5522" s="533"/>
      <c r="F5522" s="533"/>
      <c r="G5522" s="533"/>
    </row>
    <row r="5523" spans="1:7">
      <c r="A5523" s="533"/>
      <c r="B5523" s="1787"/>
      <c r="C5523" s="1788"/>
      <c r="D5523" s="533"/>
      <c r="E5523" s="533"/>
      <c r="F5523" s="533"/>
      <c r="G5523" s="533"/>
    </row>
    <row r="5524" spans="1:7">
      <c r="A5524" s="533"/>
      <c r="B5524" s="1787"/>
      <c r="C5524" s="1788"/>
      <c r="D5524" s="533"/>
      <c r="E5524" s="533"/>
      <c r="F5524" s="533"/>
      <c r="G5524" s="533"/>
    </row>
    <row r="5525" spans="1:7">
      <c r="A5525" s="533"/>
      <c r="B5525" s="1787"/>
      <c r="C5525" s="1788"/>
      <c r="D5525" s="533"/>
      <c r="E5525" s="533"/>
      <c r="F5525" s="533"/>
      <c r="G5525" s="533"/>
    </row>
    <row r="5526" spans="1:7">
      <c r="A5526" s="533"/>
      <c r="B5526" s="1787"/>
      <c r="C5526" s="1788"/>
      <c r="D5526" s="533"/>
      <c r="E5526" s="533"/>
      <c r="F5526" s="533"/>
      <c r="G5526" s="533"/>
    </row>
    <row r="5527" spans="1:7">
      <c r="A5527" s="533"/>
      <c r="B5527" s="1787"/>
      <c r="C5527" s="1788"/>
      <c r="D5527" s="533"/>
      <c r="E5527" s="533"/>
      <c r="F5527" s="533"/>
      <c r="G5527" s="533"/>
    </row>
    <row r="5528" spans="1:7">
      <c r="A5528" s="533"/>
      <c r="B5528" s="1787"/>
      <c r="C5528" s="1788"/>
      <c r="D5528" s="533"/>
      <c r="E5528" s="533"/>
      <c r="F5528" s="533"/>
      <c r="G5528" s="533"/>
    </row>
    <row r="5529" spans="1:7">
      <c r="A5529" s="533"/>
      <c r="B5529" s="1787"/>
      <c r="C5529" s="1788"/>
      <c r="D5529" s="533"/>
      <c r="E5529" s="533"/>
      <c r="F5529" s="533"/>
      <c r="G5529" s="533"/>
    </row>
    <row r="5530" spans="1:7">
      <c r="A5530" s="533"/>
      <c r="B5530" s="1787"/>
      <c r="C5530" s="1788"/>
      <c r="D5530" s="533"/>
      <c r="E5530" s="533"/>
      <c r="F5530" s="533"/>
      <c r="G5530" s="533"/>
    </row>
    <row r="5531" spans="1:7">
      <c r="A5531" s="533"/>
      <c r="B5531" s="1787"/>
      <c r="C5531" s="1788"/>
      <c r="D5531" s="533"/>
      <c r="E5531" s="533"/>
      <c r="F5531" s="533"/>
      <c r="G5531" s="533"/>
    </row>
    <row r="5532" spans="1:7">
      <c r="A5532" s="533"/>
      <c r="B5532" s="1787"/>
      <c r="C5532" s="1788"/>
      <c r="D5532" s="533"/>
      <c r="E5532" s="533"/>
      <c r="F5532" s="533"/>
      <c r="G5532" s="533"/>
    </row>
    <row r="5533" spans="1:7">
      <c r="A5533" s="533"/>
      <c r="B5533" s="1787"/>
      <c r="C5533" s="1788"/>
      <c r="D5533" s="533"/>
      <c r="E5533" s="533"/>
      <c r="F5533" s="533"/>
      <c r="G5533" s="533"/>
    </row>
    <row r="5534" spans="1:7">
      <c r="A5534" s="533"/>
      <c r="B5534" s="1787"/>
      <c r="C5534" s="1788"/>
      <c r="D5534" s="533"/>
      <c r="E5534" s="533"/>
      <c r="F5534" s="533"/>
      <c r="G5534" s="533"/>
    </row>
    <row r="5535" spans="1:7">
      <c r="A5535" s="533"/>
      <c r="B5535" s="1787"/>
      <c r="C5535" s="1788"/>
      <c r="D5535" s="533"/>
      <c r="E5535" s="533"/>
      <c r="F5535" s="533"/>
      <c r="G5535" s="533"/>
    </row>
    <row r="5536" spans="1:7">
      <c r="A5536" s="533"/>
      <c r="B5536" s="1787"/>
      <c r="C5536" s="1788"/>
      <c r="D5536" s="533"/>
      <c r="E5536" s="533"/>
      <c r="F5536" s="533"/>
      <c r="G5536" s="533"/>
    </row>
    <row r="5537" spans="1:7">
      <c r="A5537" s="533"/>
      <c r="B5537" s="1787"/>
      <c r="C5537" s="1788"/>
      <c r="D5537" s="533"/>
      <c r="E5537" s="533"/>
      <c r="F5537" s="533"/>
      <c r="G5537" s="533"/>
    </row>
    <row r="5538" spans="1:7">
      <c r="A5538" s="533"/>
      <c r="B5538" s="1787"/>
      <c r="C5538" s="1788"/>
      <c r="D5538" s="533"/>
      <c r="E5538" s="533"/>
      <c r="F5538" s="533"/>
      <c r="G5538" s="533"/>
    </row>
    <row r="5539" spans="1:7">
      <c r="A5539" s="533"/>
      <c r="B5539" s="1787"/>
      <c r="C5539" s="1788"/>
      <c r="D5539" s="533"/>
      <c r="E5539" s="533"/>
      <c r="F5539" s="533"/>
      <c r="G5539" s="533"/>
    </row>
    <row r="5540" spans="1:7">
      <c r="A5540" s="533"/>
      <c r="B5540" s="1787"/>
      <c r="C5540" s="1788"/>
      <c r="D5540" s="533"/>
      <c r="E5540" s="533"/>
      <c r="F5540" s="533"/>
      <c r="G5540" s="533"/>
    </row>
    <row r="5541" spans="1:7">
      <c r="A5541" s="533"/>
      <c r="B5541" s="1787"/>
      <c r="C5541" s="1788"/>
      <c r="D5541" s="533"/>
      <c r="E5541" s="533"/>
      <c r="F5541" s="533"/>
      <c r="G5541" s="533"/>
    </row>
    <row r="5542" spans="1:7">
      <c r="A5542" s="533"/>
      <c r="B5542" s="1787"/>
      <c r="C5542" s="1788"/>
      <c r="D5542" s="533"/>
      <c r="E5542" s="533"/>
      <c r="F5542" s="533"/>
      <c r="G5542" s="533"/>
    </row>
    <row r="5543" spans="1:7">
      <c r="A5543" s="533"/>
      <c r="B5543" s="1787"/>
      <c r="C5543" s="1788"/>
      <c r="D5543" s="533"/>
      <c r="E5543" s="533"/>
      <c r="F5543" s="533"/>
      <c r="G5543" s="533"/>
    </row>
    <row r="5544" spans="1:7">
      <c r="A5544" s="533"/>
      <c r="B5544" s="1787"/>
      <c r="C5544" s="1788"/>
      <c r="D5544" s="533"/>
      <c r="E5544" s="533"/>
      <c r="F5544" s="533"/>
      <c r="G5544" s="533"/>
    </row>
    <row r="5545" spans="1:7">
      <c r="A5545" s="533"/>
      <c r="B5545" s="1787"/>
      <c r="C5545" s="1788"/>
      <c r="D5545" s="533"/>
      <c r="E5545" s="533"/>
      <c r="F5545" s="533"/>
      <c r="G5545" s="533"/>
    </row>
    <row r="5546" spans="1:7">
      <c r="A5546" s="533"/>
      <c r="B5546" s="1787"/>
      <c r="C5546" s="1788"/>
      <c r="D5546" s="533"/>
      <c r="E5546" s="533"/>
      <c r="F5546" s="533"/>
      <c r="G5546" s="533"/>
    </row>
    <row r="5547" spans="1:7">
      <c r="A5547" s="533"/>
      <c r="B5547" s="1787"/>
      <c r="C5547" s="1788"/>
      <c r="D5547" s="533"/>
      <c r="E5547" s="533"/>
      <c r="F5547" s="533"/>
      <c r="G5547" s="533"/>
    </row>
    <row r="5548" spans="1:7">
      <c r="A5548" s="533"/>
      <c r="B5548" s="1787"/>
      <c r="C5548" s="1788"/>
      <c r="D5548" s="533"/>
      <c r="E5548" s="533"/>
      <c r="F5548" s="533"/>
      <c r="G5548" s="533"/>
    </row>
    <row r="5549" spans="1:7">
      <c r="A5549" s="533"/>
      <c r="B5549" s="1787"/>
      <c r="C5549" s="1788"/>
      <c r="D5549" s="533"/>
      <c r="E5549" s="533"/>
      <c r="F5549" s="533"/>
      <c r="G5549" s="533"/>
    </row>
    <row r="5550" spans="1:7">
      <c r="A5550" s="533"/>
      <c r="B5550" s="1787"/>
      <c r="C5550" s="1788"/>
      <c r="D5550" s="533"/>
      <c r="E5550" s="533"/>
      <c r="F5550" s="533"/>
      <c r="G5550" s="533"/>
    </row>
    <row r="5551" spans="1:7">
      <c r="A5551" s="533"/>
      <c r="B5551" s="1787"/>
      <c r="C5551" s="1788"/>
      <c r="D5551" s="533"/>
      <c r="E5551" s="533"/>
      <c r="F5551" s="533"/>
      <c r="G5551" s="533"/>
    </row>
    <row r="5552" spans="1:7">
      <c r="A5552" s="533"/>
      <c r="B5552" s="1787"/>
      <c r="C5552" s="1788"/>
      <c r="D5552" s="533"/>
      <c r="E5552" s="533"/>
      <c r="F5552" s="533"/>
      <c r="G5552" s="533"/>
    </row>
    <row r="5553" spans="1:7">
      <c r="A5553" s="533"/>
      <c r="B5553" s="1787"/>
      <c r="C5553" s="1788"/>
      <c r="D5553" s="533"/>
      <c r="E5553" s="533"/>
      <c r="F5553" s="533"/>
      <c r="G5553" s="533"/>
    </row>
    <row r="5554" spans="1:7">
      <c r="A5554" s="533"/>
      <c r="B5554" s="1787"/>
      <c r="C5554" s="1788"/>
      <c r="D5554" s="533"/>
      <c r="E5554" s="533"/>
      <c r="F5554" s="533"/>
      <c r="G5554" s="533"/>
    </row>
    <row r="5555" spans="1:7">
      <c r="A5555" s="533"/>
      <c r="B5555" s="1787"/>
      <c r="C5555" s="1788"/>
      <c r="D5555" s="533"/>
      <c r="E5555" s="533"/>
      <c r="F5555" s="533"/>
      <c r="G5555" s="533"/>
    </row>
    <row r="5556" spans="1:7">
      <c r="A5556" s="533"/>
      <c r="B5556" s="1787"/>
      <c r="C5556" s="1788"/>
      <c r="D5556" s="533"/>
      <c r="E5556" s="533"/>
      <c r="F5556" s="533"/>
      <c r="G5556" s="533"/>
    </row>
    <row r="5557" spans="1:7">
      <c r="A5557" s="533"/>
      <c r="B5557" s="1787"/>
      <c r="C5557" s="1788"/>
      <c r="D5557" s="533"/>
      <c r="E5557" s="533"/>
      <c r="F5557" s="533"/>
      <c r="G5557" s="533"/>
    </row>
    <row r="5558" spans="1:7">
      <c r="A5558" s="533"/>
      <c r="B5558" s="1787"/>
      <c r="C5558" s="1788"/>
      <c r="D5558" s="533"/>
      <c r="E5558" s="533"/>
      <c r="F5558" s="533"/>
      <c r="G5558" s="533"/>
    </row>
    <row r="5559" spans="1:7">
      <c r="A5559" s="533"/>
      <c r="B5559" s="1787"/>
      <c r="C5559" s="1788"/>
      <c r="D5559" s="533"/>
      <c r="E5559" s="533"/>
      <c r="F5559" s="533"/>
      <c r="G5559" s="533"/>
    </row>
    <row r="5560" spans="1:7">
      <c r="A5560" s="533"/>
      <c r="B5560" s="1787"/>
      <c r="C5560" s="1788"/>
      <c r="D5560" s="533"/>
      <c r="E5560" s="533"/>
      <c r="F5560" s="533"/>
      <c r="G5560" s="533"/>
    </row>
    <row r="5561" spans="1:7">
      <c r="A5561" s="533"/>
      <c r="B5561" s="1787"/>
      <c r="C5561" s="1788"/>
      <c r="D5561" s="533"/>
      <c r="E5561" s="533"/>
      <c r="F5561" s="533"/>
      <c r="G5561" s="533"/>
    </row>
    <row r="5562" spans="1:7">
      <c r="A5562" s="533"/>
      <c r="B5562" s="1787"/>
      <c r="C5562" s="1788"/>
      <c r="D5562" s="533"/>
      <c r="E5562" s="533"/>
      <c r="F5562" s="533"/>
      <c r="G5562" s="533"/>
    </row>
    <row r="5563" spans="1:7">
      <c r="A5563" s="533"/>
      <c r="B5563" s="1787"/>
      <c r="C5563" s="1788"/>
      <c r="D5563" s="533"/>
      <c r="E5563" s="533"/>
      <c r="F5563" s="533"/>
      <c r="G5563" s="533"/>
    </row>
    <row r="5564" spans="1:7">
      <c r="A5564" s="533"/>
      <c r="B5564" s="1787"/>
      <c r="C5564" s="1788"/>
      <c r="D5564" s="533"/>
      <c r="E5564" s="533"/>
      <c r="F5564" s="533"/>
      <c r="G5564" s="533"/>
    </row>
    <row r="5565" spans="1:7">
      <c r="A5565" s="533"/>
      <c r="B5565" s="1787"/>
      <c r="C5565" s="1788"/>
      <c r="D5565" s="533"/>
      <c r="E5565" s="533"/>
      <c r="F5565" s="533"/>
      <c r="G5565" s="533"/>
    </row>
    <row r="5566" spans="1:7">
      <c r="A5566" s="533"/>
      <c r="B5566" s="1787"/>
      <c r="C5566" s="1788"/>
      <c r="D5566" s="533"/>
      <c r="E5566" s="533"/>
      <c r="F5566" s="533"/>
      <c r="G5566" s="533"/>
    </row>
    <row r="5567" spans="1:7">
      <c r="A5567" s="533"/>
      <c r="B5567" s="1787"/>
      <c r="C5567" s="1788"/>
      <c r="D5567" s="533"/>
      <c r="E5567" s="533"/>
      <c r="F5567" s="533"/>
      <c r="G5567" s="533"/>
    </row>
    <row r="5568" spans="1:7">
      <c r="A5568" s="533"/>
      <c r="B5568" s="1787"/>
      <c r="C5568" s="1788"/>
      <c r="D5568" s="533"/>
      <c r="E5568" s="533"/>
      <c r="F5568" s="533"/>
      <c r="G5568" s="533"/>
    </row>
    <row r="5569" spans="1:7">
      <c r="A5569" s="533"/>
      <c r="B5569" s="1787"/>
      <c r="C5569" s="1788"/>
      <c r="D5569" s="533"/>
      <c r="E5569" s="533"/>
      <c r="F5569" s="533"/>
      <c r="G5569" s="533"/>
    </row>
    <row r="5570" spans="1:7">
      <c r="A5570" s="533"/>
      <c r="B5570" s="1787"/>
      <c r="C5570" s="1788"/>
      <c r="D5570" s="533"/>
      <c r="E5570" s="533"/>
      <c r="F5570" s="533"/>
      <c r="G5570" s="533"/>
    </row>
    <row r="5571" spans="1:7">
      <c r="A5571" s="533"/>
      <c r="B5571" s="1787"/>
      <c r="C5571" s="1788"/>
      <c r="D5571" s="533"/>
      <c r="E5571" s="533"/>
      <c r="F5571" s="533"/>
      <c r="G5571" s="533"/>
    </row>
    <row r="5572" spans="1:7">
      <c r="A5572" s="533"/>
      <c r="B5572" s="1787"/>
      <c r="C5572" s="1788"/>
      <c r="D5572" s="533"/>
      <c r="E5572" s="533"/>
      <c r="F5572" s="533"/>
      <c r="G5572" s="533"/>
    </row>
    <row r="5573" spans="1:7">
      <c r="A5573" s="533"/>
      <c r="B5573" s="1787"/>
      <c r="C5573" s="1788"/>
      <c r="D5573" s="533"/>
      <c r="E5573" s="533"/>
      <c r="F5573" s="533"/>
      <c r="G5573" s="533"/>
    </row>
    <row r="5574" spans="1:7">
      <c r="A5574" s="533"/>
      <c r="B5574" s="1787"/>
      <c r="C5574" s="1788"/>
      <c r="D5574" s="533"/>
      <c r="E5574" s="533"/>
      <c r="F5574" s="533"/>
      <c r="G5574" s="533"/>
    </row>
    <row r="5575" spans="1:7">
      <c r="A5575" s="533"/>
      <c r="B5575" s="1787"/>
      <c r="C5575" s="1788"/>
      <c r="D5575" s="533"/>
      <c r="E5575" s="533"/>
      <c r="F5575" s="533"/>
      <c r="G5575" s="533"/>
    </row>
    <row r="5576" spans="1:7">
      <c r="A5576" s="533"/>
      <c r="B5576" s="1787"/>
      <c r="C5576" s="1788"/>
      <c r="D5576" s="533"/>
      <c r="E5576" s="533"/>
      <c r="F5576" s="533"/>
      <c r="G5576" s="533"/>
    </row>
    <row r="5577" spans="1:7">
      <c r="A5577" s="533"/>
      <c r="B5577" s="1787"/>
      <c r="C5577" s="1788"/>
      <c r="D5577" s="533"/>
      <c r="E5577" s="533"/>
      <c r="F5577" s="533"/>
      <c r="G5577" s="533"/>
    </row>
    <row r="5578" spans="1:7">
      <c r="A5578" s="533"/>
      <c r="B5578" s="1787"/>
      <c r="C5578" s="1788"/>
      <c r="D5578" s="533"/>
      <c r="E5578" s="533"/>
      <c r="F5578" s="533"/>
      <c r="G5578" s="533"/>
    </row>
    <row r="5579" spans="1:7">
      <c r="A5579" s="533"/>
      <c r="B5579" s="1787"/>
      <c r="C5579" s="1788"/>
      <c r="D5579" s="533"/>
      <c r="E5579" s="533"/>
      <c r="F5579" s="533"/>
      <c r="G5579" s="533"/>
    </row>
    <row r="5580" spans="1:7">
      <c r="A5580" s="533"/>
      <c r="B5580" s="1787"/>
      <c r="C5580" s="1788"/>
      <c r="D5580" s="533"/>
      <c r="E5580" s="533"/>
      <c r="F5580" s="533"/>
      <c r="G5580" s="533"/>
    </row>
    <row r="5581" spans="1:7">
      <c r="A5581" s="533"/>
      <c r="B5581" s="1787"/>
      <c r="C5581" s="1788"/>
      <c r="D5581" s="533"/>
      <c r="E5581" s="533"/>
      <c r="F5581" s="533"/>
      <c r="G5581" s="533"/>
    </row>
    <row r="5582" spans="1:7">
      <c r="A5582" s="533"/>
      <c r="B5582" s="1787"/>
      <c r="C5582" s="1788"/>
      <c r="D5582" s="533"/>
      <c r="E5582" s="533"/>
      <c r="F5582" s="533"/>
      <c r="G5582" s="533"/>
    </row>
    <row r="5583" spans="1:7">
      <c r="A5583" s="533"/>
      <c r="B5583" s="1787"/>
      <c r="C5583" s="1788"/>
      <c r="D5583" s="533"/>
      <c r="E5583" s="533"/>
      <c r="F5583" s="533"/>
      <c r="G5583" s="533"/>
    </row>
    <row r="5584" spans="1:7">
      <c r="A5584" s="533"/>
      <c r="B5584" s="1787"/>
      <c r="C5584" s="1788"/>
      <c r="D5584" s="533"/>
      <c r="E5584" s="533"/>
      <c r="F5584" s="533"/>
      <c r="G5584" s="533"/>
    </row>
    <row r="5585" spans="1:7">
      <c r="A5585" s="533"/>
      <c r="B5585" s="1787"/>
      <c r="C5585" s="1788"/>
      <c r="D5585" s="533"/>
      <c r="E5585" s="533"/>
      <c r="F5585" s="533"/>
      <c r="G5585" s="533"/>
    </row>
    <row r="5586" spans="1:7">
      <c r="A5586" s="533"/>
      <c r="B5586" s="1787"/>
      <c r="C5586" s="1788"/>
      <c r="D5586" s="533"/>
      <c r="E5586" s="533"/>
      <c r="F5586" s="533"/>
      <c r="G5586" s="533"/>
    </row>
    <row r="5587" spans="1:7">
      <c r="A5587" s="533"/>
      <c r="B5587" s="1787"/>
      <c r="C5587" s="1788"/>
      <c r="D5587" s="533"/>
      <c r="E5587" s="533"/>
      <c r="F5587" s="533"/>
      <c r="G5587" s="533"/>
    </row>
    <row r="5588" spans="1:7">
      <c r="A5588" s="533"/>
      <c r="B5588" s="1787"/>
      <c r="C5588" s="1788"/>
      <c r="D5588" s="533"/>
      <c r="E5588" s="533"/>
      <c r="F5588" s="533"/>
      <c r="G5588" s="533"/>
    </row>
    <row r="5589" spans="1:7">
      <c r="A5589" s="533"/>
      <c r="B5589" s="1787"/>
      <c r="C5589" s="1788"/>
      <c r="D5589" s="533"/>
      <c r="E5589" s="533"/>
      <c r="F5589" s="533"/>
      <c r="G5589" s="533"/>
    </row>
    <row r="5590" spans="1:7">
      <c r="A5590" s="533"/>
      <c r="B5590" s="1787"/>
      <c r="C5590" s="1788"/>
      <c r="D5590" s="533"/>
      <c r="E5590" s="533"/>
      <c r="F5590" s="533"/>
      <c r="G5590" s="533"/>
    </row>
    <row r="5591" spans="1:7">
      <c r="A5591" s="533"/>
      <c r="B5591" s="1787"/>
      <c r="C5591" s="1788"/>
      <c r="D5591" s="533"/>
      <c r="E5591" s="533"/>
      <c r="F5591" s="533"/>
      <c r="G5591" s="533"/>
    </row>
    <row r="5592" spans="1:7">
      <c r="A5592" s="533"/>
      <c r="B5592" s="1787"/>
      <c r="C5592" s="1788"/>
      <c r="D5592" s="533"/>
      <c r="E5592" s="533"/>
      <c r="F5592" s="533"/>
      <c r="G5592" s="533"/>
    </row>
    <row r="5593" spans="1:7">
      <c r="A5593" s="533"/>
      <c r="B5593" s="1787"/>
      <c r="C5593" s="1788"/>
      <c r="D5593" s="533"/>
      <c r="E5593" s="533"/>
      <c r="F5593" s="533"/>
      <c r="G5593" s="533"/>
    </row>
    <row r="5594" spans="1:7">
      <c r="A5594" s="533"/>
      <c r="B5594" s="1787"/>
      <c r="C5594" s="1788"/>
      <c r="D5594" s="533"/>
      <c r="E5594" s="533"/>
      <c r="F5594" s="533"/>
      <c r="G5594" s="533"/>
    </row>
    <row r="5595" spans="1:7">
      <c r="A5595" s="533"/>
      <c r="B5595" s="1787"/>
      <c r="C5595" s="1788"/>
      <c r="D5595" s="533"/>
      <c r="E5595" s="533"/>
      <c r="F5595" s="533"/>
      <c r="G5595" s="533"/>
    </row>
    <row r="5596" spans="1:7">
      <c r="A5596" s="533"/>
      <c r="B5596" s="1787"/>
      <c r="C5596" s="1788"/>
      <c r="D5596" s="533"/>
      <c r="E5596" s="533"/>
      <c r="F5596" s="533"/>
      <c r="G5596" s="533"/>
    </row>
    <row r="5597" spans="1:7">
      <c r="A5597" s="533"/>
      <c r="B5597" s="1787"/>
      <c r="C5597" s="1788"/>
      <c r="D5597" s="533"/>
      <c r="E5597" s="533"/>
      <c r="F5597" s="533"/>
      <c r="G5597" s="533"/>
    </row>
    <row r="5598" spans="1:7">
      <c r="A5598" s="533"/>
      <c r="B5598" s="1787"/>
      <c r="C5598" s="1788"/>
      <c r="D5598" s="533"/>
      <c r="E5598" s="533"/>
      <c r="F5598" s="533"/>
      <c r="G5598" s="533"/>
    </row>
    <row r="5599" spans="1:7">
      <c r="A5599" s="533"/>
      <c r="B5599" s="1787"/>
      <c r="C5599" s="1788"/>
      <c r="D5599" s="533"/>
      <c r="E5599" s="533"/>
      <c r="F5599" s="533"/>
      <c r="G5599" s="533"/>
    </row>
    <row r="5600" spans="1:7">
      <c r="A5600" s="533"/>
      <c r="B5600" s="1787"/>
      <c r="C5600" s="1788"/>
      <c r="D5600" s="533"/>
      <c r="E5600" s="533"/>
      <c r="F5600" s="533"/>
      <c r="G5600" s="533"/>
    </row>
    <row r="5601" spans="1:7">
      <c r="A5601" s="533"/>
      <c r="B5601" s="1787"/>
      <c r="C5601" s="1788"/>
      <c r="D5601" s="533"/>
      <c r="E5601" s="533"/>
      <c r="F5601" s="533"/>
      <c r="G5601" s="533"/>
    </row>
    <row r="5602" spans="1:7">
      <c r="A5602" s="533"/>
      <c r="B5602" s="1787"/>
      <c r="C5602" s="1788"/>
      <c r="D5602" s="533"/>
      <c r="E5602" s="533"/>
      <c r="F5602" s="533"/>
      <c r="G5602" s="533"/>
    </row>
    <row r="5603" spans="1:7">
      <c r="A5603" s="533"/>
      <c r="B5603" s="1787"/>
      <c r="C5603" s="1788"/>
      <c r="D5603" s="533"/>
      <c r="E5603" s="533"/>
      <c r="F5603" s="533"/>
      <c r="G5603" s="533"/>
    </row>
    <row r="5604" spans="1:7">
      <c r="A5604" s="533"/>
      <c r="B5604" s="1787"/>
      <c r="C5604" s="1788"/>
      <c r="D5604" s="533"/>
      <c r="E5604" s="533"/>
      <c r="F5604" s="533"/>
      <c r="G5604" s="533"/>
    </row>
    <row r="5605" spans="1:7">
      <c r="A5605" s="533"/>
      <c r="B5605" s="1787"/>
      <c r="C5605" s="1788"/>
      <c r="D5605" s="533"/>
      <c r="E5605" s="533"/>
      <c r="F5605" s="533"/>
      <c r="G5605" s="533"/>
    </row>
    <row r="5606" spans="1:7">
      <c r="A5606" s="533"/>
      <c r="B5606" s="1787"/>
      <c r="C5606" s="1788"/>
      <c r="D5606" s="533"/>
      <c r="E5606" s="533"/>
      <c r="F5606" s="533"/>
      <c r="G5606" s="533"/>
    </row>
    <row r="5607" spans="1:7">
      <c r="A5607" s="533"/>
      <c r="B5607" s="1787"/>
      <c r="C5607" s="1788"/>
      <c r="D5607" s="533"/>
      <c r="E5607" s="533"/>
      <c r="F5607" s="533"/>
      <c r="G5607" s="533"/>
    </row>
    <row r="5608" spans="1:7">
      <c r="A5608" s="533"/>
      <c r="B5608" s="1787"/>
      <c r="C5608" s="1788"/>
      <c r="D5608" s="533"/>
      <c r="E5608" s="533"/>
      <c r="F5608" s="533"/>
      <c r="G5608" s="533"/>
    </row>
    <row r="5609" spans="1:7">
      <c r="A5609" s="533"/>
      <c r="B5609" s="1787"/>
      <c r="C5609" s="1788"/>
      <c r="D5609" s="533"/>
      <c r="E5609" s="533"/>
      <c r="F5609" s="533"/>
      <c r="G5609" s="533"/>
    </row>
    <row r="5610" spans="1:7">
      <c r="A5610" s="533"/>
      <c r="B5610" s="1787"/>
      <c r="C5610" s="1788"/>
      <c r="D5610" s="533"/>
      <c r="E5610" s="533"/>
      <c r="F5610" s="533"/>
      <c r="G5610" s="533"/>
    </row>
    <row r="5611" spans="1:7">
      <c r="A5611" s="533"/>
      <c r="B5611" s="1787"/>
      <c r="C5611" s="1788"/>
      <c r="D5611" s="533"/>
      <c r="E5611" s="533"/>
      <c r="F5611" s="533"/>
      <c r="G5611" s="533"/>
    </row>
    <row r="5612" spans="1:7">
      <c r="A5612" s="533"/>
      <c r="B5612" s="1787"/>
      <c r="C5612" s="1788"/>
      <c r="D5612" s="533"/>
      <c r="E5612" s="533"/>
      <c r="F5612" s="533"/>
      <c r="G5612" s="533"/>
    </row>
    <row r="5613" spans="1:7">
      <c r="A5613" s="533"/>
      <c r="B5613" s="1787"/>
      <c r="C5613" s="1788"/>
      <c r="D5613" s="533"/>
      <c r="E5613" s="533"/>
      <c r="F5613" s="533"/>
      <c r="G5613" s="533"/>
    </row>
    <row r="5614" spans="1:7">
      <c r="A5614" s="533"/>
      <c r="B5614" s="1787"/>
      <c r="C5614" s="1788"/>
      <c r="D5614" s="533"/>
      <c r="E5614" s="533"/>
      <c r="F5614" s="533"/>
      <c r="G5614" s="533"/>
    </row>
    <row r="5615" spans="1:7">
      <c r="A5615" s="533"/>
      <c r="B5615" s="1787"/>
      <c r="C5615" s="1788"/>
      <c r="D5615" s="533"/>
      <c r="E5615" s="533"/>
      <c r="F5615" s="533"/>
      <c r="G5615" s="533"/>
    </row>
    <row r="5616" spans="1:7">
      <c r="A5616" s="533"/>
      <c r="B5616" s="1787"/>
      <c r="C5616" s="1788"/>
      <c r="D5616" s="533"/>
      <c r="E5616" s="533"/>
      <c r="F5616" s="533"/>
      <c r="G5616" s="533"/>
    </row>
    <row r="5617" spans="1:7">
      <c r="A5617" s="533"/>
      <c r="B5617" s="1787"/>
      <c r="C5617" s="1788"/>
      <c r="D5617" s="533"/>
      <c r="E5617" s="533"/>
      <c r="F5617" s="533"/>
      <c r="G5617" s="533"/>
    </row>
    <row r="5618" spans="1:7">
      <c r="A5618" s="533"/>
      <c r="B5618" s="1787"/>
      <c r="C5618" s="1788"/>
      <c r="D5618" s="533"/>
      <c r="E5618" s="533"/>
      <c r="F5618" s="533"/>
      <c r="G5618" s="533"/>
    </row>
    <row r="5619" spans="1:7">
      <c r="A5619" s="533"/>
      <c r="B5619" s="1787"/>
      <c r="C5619" s="1788"/>
      <c r="D5619" s="533"/>
      <c r="E5619" s="533"/>
      <c r="F5619" s="533"/>
      <c r="G5619" s="533"/>
    </row>
    <row r="5620" spans="1:7">
      <c r="A5620" s="533"/>
      <c r="B5620" s="1787"/>
      <c r="C5620" s="1788"/>
      <c r="D5620" s="533"/>
      <c r="E5620" s="533"/>
      <c r="F5620" s="533"/>
      <c r="G5620" s="533"/>
    </row>
    <row r="5621" spans="1:7">
      <c r="A5621" s="533"/>
      <c r="B5621" s="1787"/>
      <c r="C5621" s="1788"/>
      <c r="D5621" s="533"/>
      <c r="E5621" s="533"/>
      <c r="F5621" s="533"/>
      <c r="G5621" s="533"/>
    </row>
    <row r="5622" spans="1:7">
      <c r="A5622" s="533"/>
      <c r="B5622" s="1787"/>
      <c r="C5622" s="1788"/>
      <c r="D5622" s="533"/>
      <c r="E5622" s="533"/>
      <c r="F5622" s="533"/>
      <c r="G5622" s="533"/>
    </row>
    <row r="5623" spans="1:7">
      <c r="A5623" s="533"/>
      <c r="B5623" s="1787"/>
      <c r="C5623" s="1788"/>
      <c r="D5623" s="533"/>
      <c r="E5623" s="533"/>
      <c r="F5623" s="533"/>
      <c r="G5623" s="533"/>
    </row>
    <row r="5624" spans="1:7">
      <c r="A5624" s="533"/>
      <c r="B5624" s="1787"/>
      <c r="C5624" s="1788"/>
      <c r="D5624" s="533"/>
      <c r="E5624" s="533"/>
      <c r="F5624" s="533"/>
      <c r="G5624" s="533"/>
    </row>
    <row r="5625" spans="1:7">
      <c r="A5625" s="533"/>
      <c r="B5625" s="1787"/>
      <c r="C5625" s="1788"/>
      <c r="D5625" s="533"/>
      <c r="E5625" s="533"/>
      <c r="F5625" s="533"/>
      <c r="G5625" s="533"/>
    </row>
    <row r="5626" spans="1:7">
      <c r="A5626" s="533"/>
      <c r="B5626" s="1787"/>
      <c r="C5626" s="1788"/>
      <c r="D5626" s="533"/>
      <c r="E5626" s="533"/>
      <c r="F5626" s="533"/>
      <c r="G5626" s="533"/>
    </row>
    <row r="5627" spans="1:7">
      <c r="A5627" s="533"/>
      <c r="B5627" s="1787"/>
      <c r="C5627" s="1788"/>
      <c r="D5627" s="533"/>
      <c r="E5627" s="533"/>
      <c r="F5627" s="533"/>
      <c r="G5627" s="533"/>
    </row>
    <row r="5628" spans="1:7">
      <c r="A5628" s="533"/>
      <c r="B5628" s="1787"/>
      <c r="C5628" s="1788"/>
      <c r="D5628" s="533"/>
      <c r="E5628" s="533"/>
      <c r="F5628" s="533"/>
      <c r="G5628" s="533"/>
    </row>
    <row r="5629" spans="1:7">
      <c r="A5629" s="533"/>
      <c r="B5629" s="1787"/>
      <c r="C5629" s="1788"/>
      <c r="D5629" s="533"/>
      <c r="E5629" s="533"/>
      <c r="F5629" s="533"/>
      <c r="G5629" s="533"/>
    </row>
    <row r="5630" spans="1:7">
      <c r="A5630" s="533"/>
      <c r="B5630" s="1787"/>
      <c r="C5630" s="1788"/>
      <c r="D5630" s="533"/>
      <c r="E5630" s="533"/>
      <c r="F5630" s="533"/>
      <c r="G5630" s="533"/>
    </row>
    <row r="5631" spans="1:7">
      <c r="A5631" s="533"/>
      <c r="B5631" s="1787"/>
      <c r="C5631" s="1788"/>
      <c r="D5631" s="533"/>
      <c r="E5631" s="533"/>
      <c r="F5631" s="533"/>
      <c r="G5631" s="533"/>
    </row>
    <row r="5632" spans="1:7">
      <c r="A5632" s="533"/>
      <c r="B5632" s="1787"/>
      <c r="C5632" s="1788"/>
      <c r="D5632" s="533"/>
      <c r="E5632" s="533"/>
      <c r="F5632" s="533"/>
      <c r="G5632" s="533"/>
    </row>
    <row r="5633" spans="1:7">
      <c r="A5633" s="533"/>
      <c r="B5633" s="1787"/>
      <c r="C5633" s="1788"/>
      <c r="D5633" s="533"/>
      <c r="E5633" s="533"/>
      <c r="F5633" s="533"/>
      <c r="G5633" s="533"/>
    </row>
    <row r="5634" spans="1:7">
      <c r="A5634" s="533"/>
      <c r="B5634" s="1787"/>
      <c r="C5634" s="1788"/>
      <c r="D5634" s="533"/>
      <c r="E5634" s="533"/>
      <c r="F5634" s="533"/>
      <c r="G5634" s="533"/>
    </row>
    <row r="5635" spans="1:7">
      <c r="A5635" s="533"/>
      <c r="B5635" s="1787"/>
      <c r="C5635" s="1788"/>
      <c r="D5635" s="533"/>
      <c r="E5635" s="533"/>
      <c r="F5635" s="533"/>
      <c r="G5635" s="533"/>
    </row>
    <row r="5636" spans="1:7">
      <c r="A5636" s="533"/>
      <c r="B5636" s="1787"/>
      <c r="C5636" s="1788"/>
      <c r="D5636" s="533"/>
      <c r="E5636" s="533"/>
      <c r="F5636" s="533"/>
      <c r="G5636" s="533"/>
    </row>
    <row r="5637" spans="1:7">
      <c r="A5637" s="533"/>
      <c r="B5637" s="1787"/>
      <c r="C5637" s="1788"/>
      <c r="D5637" s="533"/>
      <c r="E5637" s="533"/>
      <c r="F5637" s="533"/>
      <c r="G5637" s="533"/>
    </row>
    <row r="5638" spans="1:7">
      <c r="A5638" s="533"/>
      <c r="B5638" s="1787"/>
      <c r="C5638" s="1788"/>
      <c r="D5638" s="533"/>
      <c r="E5638" s="533"/>
      <c r="F5638" s="533"/>
      <c r="G5638" s="533"/>
    </row>
    <row r="5639" spans="1:7">
      <c r="A5639" s="533"/>
      <c r="B5639" s="1787"/>
      <c r="C5639" s="1788"/>
      <c r="D5639" s="533"/>
      <c r="E5639" s="533"/>
      <c r="F5639" s="533"/>
      <c r="G5639" s="533"/>
    </row>
    <row r="5640" spans="1:7">
      <c r="A5640" s="533"/>
      <c r="B5640" s="1787"/>
      <c r="C5640" s="1788"/>
      <c r="D5640" s="533"/>
      <c r="E5640" s="533"/>
      <c r="F5640" s="533"/>
      <c r="G5640" s="533"/>
    </row>
    <row r="5641" spans="1:7">
      <c r="A5641" s="533"/>
      <c r="B5641" s="1787"/>
      <c r="C5641" s="1788"/>
      <c r="D5641" s="533"/>
      <c r="E5641" s="533"/>
      <c r="F5641" s="533"/>
      <c r="G5641" s="533"/>
    </row>
    <row r="5642" spans="1:7">
      <c r="A5642" s="533"/>
      <c r="B5642" s="1787"/>
      <c r="C5642" s="1788"/>
      <c r="D5642" s="533"/>
      <c r="E5642" s="533"/>
      <c r="F5642" s="533"/>
      <c r="G5642" s="533"/>
    </row>
    <row r="5643" spans="1:7">
      <c r="A5643" s="533"/>
      <c r="B5643" s="1787"/>
      <c r="C5643" s="1788"/>
      <c r="D5643" s="533"/>
      <c r="E5643" s="533"/>
      <c r="F5643" s="533"/>
      <c r="G5643" s="533"/>
    </row>
    <row r="5644" spans="1:7">
      <c r="A5644" s="533"/>
      <c r="B5644" s="1787"/>
      <c r="C5644" s="1788"/>
      <c r="D5644" s="533"/>
      <c r="E5644" s="533"/>
      <c r="F5644" s="533"/>
      <c r="G5644" s="533"/>
    </row>
    <row r="5645" spans="1:7">
      <c r="A5645" s="533"/>
      <c r="B5645" s="1787"/>
      <c r="C5645" s="1788"/>
      <c r="D5645" s="533"/>
      <c r="E5645" s="533"/>
      <c r="F5645" s="533"/>
      <c r="G5645" s="533"/>
    </row>
    <row r="5646" spans="1:7">
      <c r="A5646" s="533"/>
      <c r="B5646" s="1787"/>
      <c r="C5646" s="1788"/>
      <c r="D5646" s="533"/>
      <c r="E5646" s="533"/>
      <c r="F5646" s="533"/>
      <c r="G5646" s="533"/>
    </row>
    <row r="5647" spans="1:7">
      <c r="A5647" s="533"/>
      <c r="B5647" s="1787"/>
      <c r="C5647" s="1788"/>
      <c r="D5647" s="533"/>
      <c r="E5647" s="533"/>
      <c r="F5647" s="533"/>
      <c r="G5647" s="533"/>
    </row>
    <row r="5648" spans="1:7">
      <c r="A5648" s="533"/>
      <c r="B5648" s="1787"/>
      <c r="C5648" s="1788"/>
      <c r="D5648" s="533"/>
      <c r="E5648" s="533"/>
      <c r="F5648" s="533"/>
      <c r="G5648" s="533"/>
    </row>
    <row r="5649" spans="1:7">
      <c r="A5649" s="533"/>
      <c r="B5649" s="1787"/>
      <c r="C5649" s="1788"/>
      <c r="D5649" s="533"/>
      <c r="E5649" s="533"/>
      <c r="F5649" s="533"/>
      <c r="G5649" s="533"/>
    </row>
    <row r="5650" spans="1:7">
      <c r="A5650" s="533"/>
      <c r="B5650" s="1787"/>
      <c r="C5650" s="1788"/>
      <c r="D5650" s="533"/>
      <c r="E5650" s="533"/>
      <c r="F5650" s="533"/>
      <c r="G5650" s="533"/>
    </row>
    <row r="5651" spans="1:7">
      <c r="A5651" s="533"/>
      <c r="B5651" s="1787"/>
      <c r="C5651" s="1788"/>
      <c r="D5651" s="533"/>
      <c r="E5651" s="533"/>
      <c r="F5651" s="533"/>
      <c r="G5651" s="533"/>
    </row>
    <row r="5652" spans="1:7">
      <c r="A5652" s="533"/>
      <c r="B5652" s="1787"/>
      <c r="C5652" s="1788"/>
      <c r="D5652" s="533"/>
      <c r="E5652" s="533"/>
      <c r="F5652" s="533"/>
      <c r="G5652" s="533"/>
    </row>
    <row r="5653" spans="1:7">
      <c r="A5653" s="533"/>
      <c r="B5653" s="1787"/>
      <c r="C5653" s="1788"/>
      <c r="D5653" s="533"/>
      <c r="E5653" s="533"/>
      <c r="F5653" s="533"/>
      <c r="G5653" s="533"/>
    </row>
    <row r="5654" spans="1:7">
      <c r="A5654" s="533"/>
      <c r="B5654" s="1787"/>
      <c r="C5654" s="1788"/>
      <c r="D5654" s="533"/>
      <c r="E5654" s="533"/>
      <c r="F5654" s="533"/>
      <c r="G5654" s="533"/>
    </row>
    <row r="5655" spans="1:7">
      <c r="A5655" s="533"/>
      <c r="B5655" s="1787"/>
      <c r="C5655" s="1788"/>
      <c r="D5655" s="533"/>
      <c r="E5655" s="533"/>
      <c r="F5655" s="533"/>
      <c r="G5655" s="533"/>
    </row>
    <row r="5656" spans="1:7">
      <c r="A5656" s="533"/>
      <c r="B5656" s="1787"/>
      <c r="C5656" s="1788"/>
      <c r="D5656" s="533"/>
      <c r="E5656" s="533"/>
      <c r="F5656" s="533"/>
      <c r="G5656" s="533"/>
    </row>
    <row r="5657" spans="1:7">
      <c r="A5657" s="533"/>
      <c r="B5657" s="1787"/>
      <c r="C5657" s="1788"/>
      <c r="D5657" s="533"/>
      <c r="E5657" s="533"/>
      <c r="F5657" s="533"/>
      <c r="G5657" s="533"/>
    </row>
    <row r="5658" spans="1:7">
      <c r="A5658" s="533"/>
      <c r="B5658" s="1787"/>
      <c r="C5658" s="1788"/>
      <c r="D5658" s="533"/>
      <c r="E5658" s="533"/>
      <c r="F5658" s="533"/>
      <c r="G5658" s="533"/>
    </row>
    <row r="5659" spans="1:7">
      <c r="A5659" s="533"/>
      <c r="B5659" s="1787"/>
      <c r="C5659" s="1788"/>
      <c r="D5659" s="533"/>
      <c r="E5659" s="533"/>
      <c r="F5659" s="533"/>
      <c r="G5659" s="533"/>
    </row>
    <row r="5660" spans="1:7">
      <c r="A5660" s="533"/>
      <c r="B5660" s="1787"/>
      <c r="C5660" s="1788"/>
      <c r="D5660" s="533"/>
      <c r="E5660" s="533"/>
      <c r="F5660" s="533"/>
      <c r="G5660" s="533"/>
    </row>
    <row r="5661" spans="1:7">
      <c r="A5661" s="533"/>
      <c r="B5661" s="1787"/>
      <c r="C5661" s="1788"/>
      <c r="D5661" s="533"/>
      <c r="E5661" s="533"/>
      <c r="F5661" s="533"/>
      <c r="G5661" s="533"/>
    </row>
    <row r="5662" spans="1:7">
      <c r="A5662" s="533"/>
      <c r="B5662" s="1787"/>
      <c r="C5662" s="1788"/>
      <c r="D5662" s="533"/>
      <c r="E5662" s="533"/>
      <c r="F5662" s="533"/>
      <c r="G5662" s="533"/>
    </row>
    <row r="5663" spans="1:7">
      <c r="A5663" s="533"/>
      <c r="B5663" s="1787"/>
      <c r="C5663" s="1788"/>
      <c r="D5663" s="533"/>
      <c r="E5663" s="533"/>
      <c r="F5663" s="533"/>
      <c r="G5663" s="533"/>
    </row>
    <row r="5664" spans="1:7">
      <c r="A5664" s="533"/>
      <c r="B5664" s="1787"/>
      <c r="C5664" s="1788"/>
      <c r="D5664" s="533"/>
      <c r="E5664" s="533"/>
      <c r="F5664" s="533"/>
      <c r="G5664" s="533"/>
    </row>
    <row r="5665" spans="1:7">
      <c r="A5665" s="533"/>
      <c r="B5665" s="1787"/>
      <c r="C5665" s="1788"/>
      <c r="D5665" s="533"/>
      <c r="E5665" s="533"/>
      <c r="F5665" s="533"/>
      <c r="G5665" s="533"/>
    </row>
    <row r="5666" spans="1:7">
      <c r="A5666" s="533"/>
      <c r="B5666" s="1787"/>
      <c r="C5666" s="1788"/>
      <c r="D5666" s="533"/>
      <c r="E5666" s="533"/>
      <c r="F5666" s="533"/>
      <c r="G5666" s="533"/>
    </row>
    <row r="5667" spans="1:7">
      <c r="A5667" s="533"/>
      <c r="B5667" s="1787"/>
      <c r="C5667" s="1788"/>
      <c r="D5667" s="533"/>
      <c r="E5667" s="533"/>
      <c r="F5667" s="533"/>
      <c r="G5667" s="533"/>
    </row>
    <row r="5668" spans="1:7">
      <c r="A5668" s="533"/>
      <c r="B5668" s="1787"/>
      <c r="C5668" s="1788"/>
      <c r="D5668" s="533"/>
      <c r="E5668" s="533"/>
      <c r="F5668" s="533"/>
      <c r="G5668" s="533"/>
    </row>
    <row r="5669" spans="1:7">
      <c r="A5669" s="533"/>
      <c r="B5669" s="1787"/>
      <c r="C5669" s="1788"/>
      <c r="D5669" s="533"/>
      <c r="E5669" s="533"/>
      <c r="F5669" s="533"/>
      <c r="G5669" s="533"/>
    </row>
    <row r="5670" spans="1:7">
      <c r="A5670" s="533"/>
      <c r="B5670" s="1787"/>
      <c r="C5670" s="1788"/>
      <c r="D5670" s="533"/>
      <c r="E5670" s="533"/>
      <c r="F5670" s="533"/>
      <c r="G5670" s="533"/>
    </row>
    <row r="5671" spans="1:7">
      <c r="A5671" s="533"/>
      <c r="B5671" s="1787"/>
      <c r="C5671" s="1788"/>
      <c r="D5671" s="533"/>
      <c r="E5671" s="533"/>
      <c r="F5671" s="533"/>
      <c r="G5671" s="533"/>
    </row>
    <row r="5672" spans="1:7">
      <c r="A5672" s="533"/>
      <c r="B5672" s="1787"/>
      <c r="C5672" s="1788"/>
      <c r="D5672" s="533"/>
      <c r="E5672" s="533"/>
      <c r="F5672" s="533"/>
      <c r="G5672" s="533"/>
    </row>
    <row r="5673" spans="1:7">
      <c r="A5673" s="533"/>
      <c r="B5673" s="1787"/>
      <c r="C5673" s="1788"/>
      <c r="D5673" s="533"/>
      <c r="E5673" s="533"/>
      <c r="F5673" s="533"/>
      <c r="G5673" s="533"/>
    </row>
    <row r="5674" spans="1:7">
      <c r="A5674" s="533"/>
      <c r="B5674" s="1787"/>
      <c r="C5674" s="1788"/>
      <c r="D5674" s="533"/>
      <c r="E5674" s="533"/>
      <c r="F5674" s="533"/>
      <c r="G5674" s="533"/>
    </row>
    <row r="5675" spans="1:7">
      <c r="A5675" s="533"/>
      <c r="B5675" s="1787"/>
      <c r="C5675" s="1788"/>
      <c r="D5675" s="533"/>
      <c r="E5675" s="533"/>
      <c r="F5675" s="533"/>
      <c r="G5675" s="533"/>
    </row>
    <row r="5676" spans="1:7">
      <c r="A5676" s="533"/>
      <c r="B5676" s="1787"/>
      <c r="C5676" s="1788"/>
      <c r="D5676" s="533"/>
      <c r="E5676" s="533"/>
      <c r="F5676" s="533"/>
      <c r="G5676" s="533"/>
    </row>
    <row r="5677" spans="1:7">
      <c r="A5677" s="533"/>
      <c r="B5677" s="1787"/>
      <c r="C5677" s="1788"/>
      <c r="D5677" s="533"/>
      <c r="E5677" s="533"/>
      <c r="F5677" s="533"/>
      <c r="G5677" s="533"/>
    </row>
    <row r="5678" spans="1:7">
      <c r="A5678" s="533"/>
      <c r="B5678" s="1787"/>
      <c r="C5678" s="1788"/>
      <c r="D5678" s="533"/>
      <c r="E5678" s="533"/>
      <c r="F5678" s="533"/>
      <c r="G5678" s="533"/>
    </row>
    <row r="5679" spans="1:7">
      <c r="A5679" s="533"/>
      <c r="B5679" s="1787"/>
      <c r="C5679" s="1788"/>
      <c r="D5679" s="533"/>
      <c r="E5679" s="533"/>
      <c r="F5679" s="533"/>
      <c r="G5679" s="533"/>
    </row>
    <row r="5680" spans="1:7">
      <c r="A5680" s="533"/>
      <c r="B5680" s="1787"/>
      <c r="C5680" s="1788"/>
      <c r="D5680" s="533"/>
      <c r="E5680" s="533"/>
      <c r="F5680" s="533"/>
      <c r="G5680" s="533"/>
    </row>
    <row r="5681" spans="1:7">
      <c r="A5681" s="533"/>
      <c r="B5681" s="1787"/>
      <c r="C5681" s="1788"/>
      <c r="D5681" s="533"/>
      <c r="E5681" s="533"/>
      <c r="F5681" s="533"/>
      <c r="G5681" s="533"/>
    </row>
    <row r="5682" spans="1:7">
      <c r="A5682" s="533"/>
      <c r="B5682" s="1787"/>
      <c r="C5682" s="1788"/>
      <c r="D5682" s="533"/>
      <c r="E5682" s="533"/>
      <c r="F5682" s="533"/>
      <c r="G5682" s="533"/>
    </row>
    <row r="5683" spans="1:7">
      <c r="A5683" s="533"/>
      <c r="B5683" s="1787"/>
      <c r="C5683" s="1788"/>
      <c r="D5683" s="533"/>
      <c r="E5683" s="533"/>
      <c r="F5683" s="533"/>
      <c r="G5683" s="533"/>
    </row>
    <row r="5684" spans="1:7">
      <c r="A5684" s="533"/>
      <c r="B5684" s="1787"/>
      <c r="C5684" s="1788"/>
      <c r="D5684" s="533"/>
      <c r="E5684" s="533"/>
      <c r="F5684" s="533"/>
      <c r="G5684" s="533"/>
    </row>
    <row r="5685" spans="1:7">
      <c r="A5685" s="533"/>
      <c r="B5685" s="1787"/>
      <c r="C5685" s="1788"/>
      <c r="D5685" s="533"/>
      <c r="E5685" s="533"/>
      <c r="F5685" s="533"/>
      <c r="G5685" s="533"/>
    </row>
    <row r="5686" spans="1:7">
      <c r="A5686" s="533"/>
      <c r="B5686" s="1787"/>
      <c r="C5686" s="1788"/>
      <c r="D5686" s="533"/>
      <c r="E5686" s="533"/>
      <c r="F5686" s="533"/>
      <c r="G5686" s="533"/>
    </row>
    <row r="5687" spans="1:7">
      <c r="A5687" s="533"/>
      <c r="B5687" s="1787"/>
      <c r="C5687" s="1788"/>
      <c r="D5687" s="533"/>
      <c r="E5687" s="533"/>
      <c r="F5687" s="533"/>
      <c r="G5687" s="533"/>
    </row>
    <row r="5688" spans="1:7">
      <c r="A5688" s="533"/>
      <c r="B5688" s="1787"/>
      <c r="C5688" s="1788"/>
      <c r="D5688" s="533"/>
      <c r="E5688" s="533"/>
      <c r="F5688" s="533"/>
      <c r="G5688" s="533"/>
    </row>
    <row r="5689" spans="1:7">
      <c r="A5689" s="533"/>
      <c r="B5689" s="1787"/>
      <c r="C5689" s="1788"/>
      <c r="D5689" s="533"/>
      <c r="E5689" s="533"/>
      <c r="F5689" s="533"/>
      <c r="G5689" s="533"/>
    </row>
    <row r="5690" spans="1:7">
      <c r="A5690" s="533"/>
      <c r="B5690" s="1787"/>
      <c r="C5690" s="1788"/>
      <c r="D5690" s="533"/>
      <c r="E5690" s="533"/>
      <c r="F5690" s="533"/>
      <c r="G5690" s="533"/>
    </row>
    <row r="5691" spans="1:7">
      <c r="A5691" s="533"/>
      <c r="B5691" s="1787"/>
      <c r="C5691" s="1788"/>
      <c r="D5691" s="533"/>
      <c r="E5691" s="533"/>
      <c r="F5691" s="533"/>
      <c r="G5691" s="533"/>
    </row>
    <row r="5692" spans="1:7">
      <c r="A5692" s="533"/>
      <c r="B5692" s="1787"/>
      <c r="C5692" s="1788"/>
      <c r="D5692" s="533"/>
      <c r="E5692" s="533"/>
      <c r="F5692" s="533"/>
      <c r="G5692" s="533"/>
    </row>
    <row r="5693" spans="1:7">
      <c r="A5693" s="533"/>
      <c r="B5693" s="1787"/>
      <c r="C5693" s="1788"/>
      <c r="D5693" s="533"/>
      <c r="E5693" s="533"/>
      <c r="F5693" s="533"/>
      <c r="G5693" s="533"/>
    </row>
    <row r="5694" spans="1:7">
      <c r="A5694" s="533"/>
      <c r="B5694" s="1787"/>
      <c r="C5694" s="1788"/>
      <c r="D5694" s="533"/>
      <c r="E5694" s="533"/>
      <c r="F5694" s="533"/>
      <c r="G5694" s="533"/>
    </row>
    <row r="5695" spans="1:7">
      <c r="A5695" s="533"/>
      <c r="B5695" s="1787"/>
      <c r="C5695" s="1788"/>
      <c r="D5695" s="533"/>
      <c r="E5695" s="533"/>
      <c r="F5695" s="533"/>
      <c r="G5695" s="533"/>
    </row>
    <row r="5696" spans="1:7">
      <c r="A5696" s="533"/>
      <c r="B5696" s="1787"/>
      <c r="C5696" s="1788"/>
      <c r="D5696" s="533"/>
      <c r="E5696" s="533"/>
      <c r="F5696" s="533"/>
      <c r="G5696" s="533"/>
    </row>
    <row r="5697" spans="1:7">
      <c r="A5697" s="533"/>
      <c r="B5697" s="1787"/>
      <c r="C5697" s="1788"/>
      <c r="D5697" s="533"/>
      <c r="E5697" s="533"/>
      <c r="F5697" s="533"/>
      <c r="G5697" s="533"/>
    </row>
    <row r="5698" spans="1:7">
      <c r="A5698" s="533"/>
      <c r="B5698" s="1787"/>
      <c r="C5698" s="1788"/>
      <c r="D5698" s="533"/>
      <c r="E5698" s="533"/>
      <c r="F5698" s="533"/>
      <c r="G5698" s="533"/>
    </row>
    <row r="5699" spans="1:7">
      <c r="A5699" s="533"/>
      <c r="B5699" s="1787"/>
      <c r="C5699" s="1788"/>
      <c r="D5699" s="533"/>
      <c r="E5699" s="533"/>
      <c r="F5699" s="533"/>
      <c r="G5699" s="533"/>
    </row>
    <row r="5700" spans="1:7">
      <c r="A5700" s="533"/>
      <c r="B5700" s="1787"/>
      <c r="C5700" s="1788"/>
      <c r="D5700" s="533"/>
      <c r="E5700" s="533"/>
      <c r="F5700" s="533"/>
      <c r="G5700" s="533"/>
    </row>
    <row r="5701" spans="1:7">
      <c r="A5701" s="533"/>
      <c r="B5701" s="1787"/>
      <c r="C5701" s="1788"/>
      <c r="D5701" s="533"/>
      <c r="E5701" s="533"/>
      <c r="F5701" s="533"/>
      <c r="G5701" s="533"/>
    </row>
    <row r="5702" spans="1:7">
      <c r="A5702" s="533"/>
      <c r="B5702" s="1787"/>
      <c r="C5702" s="1788"/>
      <c r="D5702" s="533"/>
      <c r="E5702" s="533"/>
      <c r="F5702" s="533"/>
      <c r="G5702" s="533"/>
    </row>
    <row r="5703" spans="1:7">
      <c r="A5703" s="533"/>
      <c r="B5703" s="1787"/>
      <c r="C5703" s="1788"/>
      <c r="D5703" s="533"/>
      <c r="E5703" s="533"/>
      <c r="F5703" s="533"/>
      <c r="G5703" s="533"/>
    </row>
    <row r="5704" spans="1:7">
      <c r="A5704" s="533"/>
      <c r="B5704" s="1787"/>
      <c r="C5704" s="1788"/>
      <c r="D5704" s="533"/>
      <c r="E5704" s="533"/>
      <c r="F5704" s="533"/>
      <c r="G5704" s="533"/>
    </row>
    <row r="5705" spans="1:7">
      <c r="A5705" s="533"/>
      <c r="B5705" s="1787"/>
      <c r="C5705" s="1788"/>
      <c r="D5705" s="533"/>
      <c r="E5705" s="533"/>
      <c r="F5705" s="533"/>
      <c r="G5705" s="533"/>
    </row>
    <row r="5706" spans="1:7">
      <c r="A5706" s="533"/>
      <c r="B5706" s="1787"/>
      <c r="C5706" s="1788"/>
      <c r="D5706" s="533"/>
      <c r="E5706" s="533"/>
      <c r="F5706" s="533"/>
      <c r="G5706" s="533"/>
    </row>
    <row r="5707" spans="1:7">
      <c r="A5707" s="533"/>
      <c r="B5707" s="1787"/>
      <c r="C5707" s="1788"/>
      <c r="D5707" s="533"/>
      <c r="E5707" s="533"/>
      <c r="F5707" s="533"/>
      <c r="G5707" s="533"/>
    </row>
    <row r="5708" spans="1:7">
      <c r="A5708" s="533"/>
      <c r="B5708" s="1787"/>
      <c r="C5708" s="1788"/>
      <c r="D5708" s="533"/>
      <c r="E5708" s="533"/>
      <c r="F5708" s="533"/>
      <c r="G5708" s="533"/>
    </row>
    <row r="5709" spans="1:7">
      <c r="A5709" s="533"/>
      <c r="B5709" s="1787"/>
      <c r="C5709" s="1788"/>
      <c r="D5709" s="533"/>
      <c r="E5709" s="533"/>
      <c r="F5709" s="533"/>
      <c r="G5709" s="533"/>
    </row>
    <row r="5710" spans="1:7">
      <c r="A5710" s="533"/>
      <c r="B5710" s="1787"/>
      <c r="C5710" s="1788"/>
      <c r="D5710" s="533"/>
      <c r="E5710" s="533"/>
      <c r="F5710" s="533"/>
      <c r="G5710" s="533"/>
    </row>
    <row r="5711" spans="1:7">
      <c r="A5711" s="533"/>
      <c r="B5711" s="1787"/>
      <c r="C5711" s="1788"/>
      <c r="D5711" s="533"/>
      <c r="E5711" s="533"/>
      <c r="F5711" s="533"/>
      <c r="G5711" s="533"/>
    </row>
    <row r="5712" spans="1:7">
      <c r="A5712" s="533"/>
      <c r="B5712" s="1787"/>
      <c r="C5712" s="1788"/>
      <c r="D5712" s="533"/>
      <c r="E5712" s="533"/>
      <c r="F5712" s="533"/>
      <c r="G5712" s="533"/>
    </row>
    <row r="5713" spans="1:7">
      <c r="A5713" s="533"/>
      <c r="B5713" s="1787"/>
      <c r="C5713" s="1788"/>
      <c r="D5713" s="533"/>
      <c r="E5713" s="533"/>
      <c r="F5713" s="533"/>
      <c r="G5713" s="533"/>
    </row>
    <row r="5714" spans="1:7">
      <c r="A5714" s="533"/>
      <c r="B5714" s="1787"/>
      <c r="C5714" s="1788"/>
      <c r="D5714" s="533"/>
      <c r="E5714" s="533"/>
      <c r="F5714" s="533"/>
      <c r="G5714" s="533"/>
    </row>
    <row r="5715" spans="1:7">
      <c r="A5715" s="533"/>
      <c r="B5715" s="1787"/>
      <c r="C5715" s="1788"/>
      <c r="D5715" s="533"/>
      <c r="E5715" s="533"/>
      <c r="F5715" s="533"/>
      <c r="G5715" s="533"/>
    </row>
    <row r="5716" spans="1:7">
      <c r="A5716" s="533"/>
      <c r="B5716" s="1787"/>
      <c r="C5716" s="1788"/>
      <c r="D5716" s="533"/>
      <c r="E5716" s="533"/>
      <c r="F5716" s="533"/>
      <c r="G5716" s="533"/>
    </row>
    <row r="5717" spans="1:7">
      <c r="A5717" s="533"/>
      <c r="B5717" s="1787"/>
      <c r="C5717" s="1788"/>
      <c r="D5717" s="533"/>
      <c r="E5717" s="533"/>
      <c r="F5717" s="533"/>
      <c r="G5717" s="533"/>
    </row>
    <row r="5718" spans="1:7">
      <c r="A5718" s="533"/>
      <c r="B5718" s="1787"/>
      <c r="C5718" s="1788"/>
      <c r="D5718" s="533"/>
      <c r="E5718" s="533"/>
      <c r="F5718" s="533"/>
      <c r="G5718" s="533"/>
    </row>
    <row r="5719" spans="1:7">
      <c r="A5719" s="533"/>
      <c r="B5719" s="1787"/>
      <c r="C5719" s="1788"/>
      <c r="D5719" s="533"/>
      <c r="E5719" s="533"/>
      <c r="F5719" s="533"/>
      <c r="G5719" s="533"/>
    </row>
    <row r="5720" spans="1:7">
      <c r="A5720" s="533"/>
      <c r="B5720" s="1787"/>
      <c r="C5720" s="1788"/>
      <c r="D5720" s="533"/>
      <c r="E5720" s="533"/>
      <c r="F5720" s="533"/>
      <c r="G5720" s="533"/>
    </row>
    <row r="5721" spans="1:7">
      <c r="A5721" s="533"/>
      <c r="B5721" s="1787"/>
      <c r="C5721" s="1788"/>
      <c r="D5721" s="533"/>
      <c r="E5721" s="533"/>
      <c r="F5721" s="533"/>
      <c r="G5721" s="533"/>
    </row>
    <row r="5722" spans="1:7">
      <c r="A5722" s="533"/>
      <c r="B5722" s="1787"/>
      <c r="C5722" s="1788"/>
      <c r="D5722" s="533"/>
      <c r="E5722" s="533"/>
      <c r="F5722" s="533"/>
      <c r="G5722" s="533"/>
    </row>
    <row r="5723" spans="1:7">
      <c r="A5723" s="533"/>
      <c r="B5723" s="1787"/>
      <c r="C5723" s="1788"/>
      <c r="D5723" s="533"/>
      <c r="E5723" s="533"/>
      <c r="F5723" s="533"/>
      <c r="G5723" s="533"/>
    </row>
    <row r="5724" spans="1:7">
      <c r="A5724" s="533"/>
      <c r="B5724" s="1787"/>
      <c r="C5724" s="1788"/>
      <c r="D5724" s="533"/>
      <c r="E5724" s="533"/>
      <c r="F5724" s="533"/>
      <c r="G5724" s="533"/>
    </row>
    <row r="5725" spans="1:7">
      <c r="A5725" s="533"/>
      <c r="B5725" s="1787"/>
      <c r="C5725" s="1788"/>
      <c r="D5725" s="533"/>
      <c r="E5725" s="533"/>
      <c r="F5725" s="533"/>
      <c r="G5725" s="533"/>
    </row>
    <row r="5726" spans="1:7">
      <c r="A5726" s="533"/>
      <c r="B5726" s="1787"/>
      <c r="C5726" s="1788"/>
      <c r="D5726" s="533"/>
      <c r="E5726" s="533"/>
      <c r="F5726" s="533"/>
      <c r="G5726" s="533"/>
    </row>
    <row r="5727" spans="1:7">
      <c r="A5727" s="533"/>
      <c r="B5727" s="1787"/>
      <c r="C5727" s="1788"/>
      <c r="D5727" s="533"/>
      <c r="E5727" s="533"/>
      <c r="F5727" s="533"/>
      <c r="G5727" s="533"/>
    </row>
    <row r="5728" spans="1:7">
      <c r="A5728" s="533"/>
      <c r="B5728" s="1787"/>
      <c r="C5728" s="1788"/>
      <c r="D5728" s="533"/>
      <c r="E5728" s="533"/>
      <c r="F5728" s="533"/>
      <c r="G5728" s="533"/>
    </row>
    <row r="5729" spans="1:7">
      <c r="A5729" s="533"/>
      <c r="B5729" s="1787"/>
      <c r="C5729" s="1788"/>
      <c r="D5729" s="533"/>
      <c r="E5729" s="533"/>
      <c r="F5729" s="533"/>
      <c r="G5729" s="533"/>
    </row>
    <row r="5730" spans="1:7">
      <c r="A5730" s="533"/>
      <c r="B5730" s="1787"/>
      <c r="C5730" s="1788"/>
      <c r="D5730" s="533"/>
      <c r="E5730" s="533"/>
      <c r="F5730" s="533"/>
      <c r="G5730" s="533"/>
    </row>
    <row r="5731" spans="1:7">
      <c r="A5731" s="533"/>
      <c r="B5731" s="1787"/>
      <c r="C5731" s="1788"/>
      <c r="D5731" s="533"/>
      <c r="E5731" s="533"/>
      <c r="F5731" s="533"/>
      <c r="G5731" s="533"/>
    </row>
    <row r="5732" spans="1:7">
      <c r="A5732" s="533"/>
      <c r="B5732" s="1787"/>
      <c r="C5732" s="1788"/>
      <c r="D5732" s="533"/>
      <c r="E5732" s="533"/>
      <c r="F5732" s="533"/>
      <c r="G5732" s="533"/>
    </row>
    <row r="5733" spans="1:7">
      <c r="A5733" s="533"/>
      <c r="B5733" s="1787"/>
      <c r="C5733" s="1788"/>
      <c r="D5733" s="533"/>
      <c r="E5733" s="533"/>
      <c r="F5733" s="533"/>
      <c r="G5733" s="533"/>
    </row>
    <row r="5734" spans="1:7">
      <c r="A5734" s="533"/>
      <c r="B5734" s="1787"/>
      <c r="C5734" s="1788"/>
      <c r="D5734" s="533"/>
      <c r="E5734" s="533"/>
      <c r="F5734" s="533"/>
      <c r="G5734" s="533"/>
    </row>
    <row r="5735" spans="1:7">
      <c r="A5735" s="533"/>
      <c r="B5735" s="1787"/>
      <c r="C5735" s="1788"/>
      <c r="D5735" s="533"/>
      <c r="E5735" s="533"/>
      <c r="F5735" s="533"/>
      <c r="G5735" s="533"/>
    </row>
    <row r="5736" spans="1:7">
      <c r="A5736" s="533"/>
      <c r="B5736" s="1787"/>
      <c r="C5736" s="1788"/>
      <c r="D5736" s="533"/>
      <c r="E5736" s="533"/>
      <c r="F5736" s="533"/>
      <c r="G5736" s="533"/>
    </row>
    <row r="5737" spans="1:7">
      <c r="A5737" s="533"/>
      <c r="B5737" s="1787"/>
      <c r="C5737" s="1788"/>
      <c r="D5737" s="533"/>
      <c r="E5737" s="533"/>
      <c r="F5737" s="533"/>
      <c r="G5737" s="533"/>
    </row>
    <row r="5738" spans="1:7">
      <c r="A5738" s="533"/>
      <c r="B5738" s="1787"/>
      <c r="C5738" s="1788"/>
      <c r="D5738" s="533"/>
      <c r="E5738" s="533"/>
      <c r="F5738" s="533"/>
      <c r="G5738" s="533"/>
    </row>
    <row r="5739" spans="1:7">
      <c r="A5739" s="533"/>
      <c r="B5739" s="1787"/>
      <c r="C5739" s="1788"/>
      <c r="D5739" s="533"/>
      <c r="E5739" s="533"/>
      <c r="F5739" s="533"/>
      <c r="G5739" s="533"/>
    </row>
    <row r="5740" spans="1:7">
      <c r="A5740" s="533"/>
      <c r="B5740" s="1787"/>
      <c r="C5740" s="1788"/>
      <c r="D5740" s="533"/>
      <c r="E5740" s="533"/>
      <c r="F5740" s="533"/>
      <c r="G5740" s="533"/>
    </row>
    <row r="5741" spans="1:7">
      <c r="A5741" s="533"/>
      <c r="B5741" s="1787"/>
      <c r="C5741" s="1788"/>
      <c r="D5741" s="533"/>
      <c r="E5741" s="533"/>
      <c r="F5741" s="533"/>
      <c r="G5741" s="533"/>
    </row>
    <row r="5742" spans="1:7">
      <c r="A5742" s="533"/>
      <c r="B5742" s="1787"/>
      <c r="C5742" s="1788"/>
      <c r="D5742" s="533"/>
      <c r="E5742" s="533"/>
      <c r="F5742" s="533"/>
      <c r="G5742" s="533"/>
    </row>
    <row r="5743" spans="1:7">
      <c r="A5743" s="533"/>
      <c r="B5743" s="1787"/>
      <c r="C5743" s="1788"/>
      <c r="D5743" s="533"/>
      <c r="E5743" s="533"/>
      <c r="F5743" s="533"/>
      <c r="G5743" s="533"/>
    </row>
    <row r="5744" spans="1:7">
      <c r="A5744" s="533"/>
      <c r="B5744" s="1787"/>
      <c r="C5744" s="1788"/>
      <c r="D5744" s="533"/>
      <c r="E5744" s="533"/>
      <c r="F5744" s="533"/>
      <c r="G5744" s="533"/>
    </row>
    <row r="5745" spans="1:7">
      <c r="A5745" s="533"/>
      <c r="B5745" s="1787"/>
      <c r="C5745" s="1788"/>
      <c r="D5745" s="533"/>
      <c r="E5745" s="533"/>
      <c r="F5745" s="533"/>
      <c r="G5745" s="533"/>
    </row>
    <row r="5746" spans="1:7">
      <c r="A5746" s="533"/>
      <c r="B5746" s="1787"/>
      <c r="C5746" s="1788"/>
      <c r="D5746" s="533"/>
      <c r="E5746" s="533"/>
      <c r="F5746" s="533"/>
      <c r="G5746" s="533"/>
    </row>
    <row r="5747" spans="1:7">
      <c r="A5747" s="533"/>
      <c r="B5747" s="1787"/>
      <c r="C5747" s="1788"/>
      <c r="D5747" s="533"/>
      <c r="E5747" s="533"/>
      <c r="F5747" s="533"/>
      <c r="G5747" s="533"/>
    </row>
    <row r="5748" spans="1:7">
      <c r="A5748" s="533"/>
      <c r="B5748" s="1787"/>
      <c r="C5748" s="1788"/>
      <c r="D5748" s="533"/>
      <c r="E5748" s="533"/>
      <c r="F5748" s="533"/>
      <c r="G5748" s="533"/>
    </row>
    <row r="5749" spans="1:7">
      <c r="A5749" s="533"/>
      <c r="B5749" s="1787"/>
      <c r="C5749" s="1788"/>
      <c r="D5749" s="533"/>
      <c r="E5749" s="533"/>
      <c r="F5749" s="533"/>
      <c r="G5749" s="533"/>
    </row>
    <row r="5750" spans="1:7">
      <c r="A5750" s="533"/>
      <c r="B5750" s="1787"/>
      <c r="C5750" s="1788"/>
      <c r="D5750" s="533"/>
      <c r="E5750" s="533"/>
      <c r="F5750" s="533"/>
      <c r="G5750" s="533"/>
    </row>
    <row r="5751" spans="1:7">
      <c r="A5751" s="533"/>
      <c r="B5751" s="1787"/>
      <c r="C5751" s="1788"/>
      <c r="D5751" s="533"/>
      <c r="E5751" s="533"/>
      <c r="F5751" s="533"/>
      <c r="G5751" s="533"/>
    </row>
    <row r="5752" spans="1:7">
      <c r="A5752" s="533"/>
      <c r="B5752" s="1787"/>
      <c r="C5752" s="1788"/>
      <c r="D5752" s="533"/>
      <c r="E5752" s="533"/>
      <c r="F5752" s="533"/>
      <c r="G5752" s="533"/>
    </row>
    <row r="5753" spans="1:7">
      <c r="A5753" s="533"/>
      <c r="B5753" s="1787"/>
      <c r="C5753" s="1788"/>
      <c r="D5753" s="533"/>
      <c r="E5753" s="533"/>
      <c r="F5753" s="533"/>
      <c r="G5753" s="533"/>
    </row>
    <row r="5754" spans="1:7">
      <c r="A5754" s="533"/>
      <c r="B5754" s="1787"/>
      <c r="C5754" s="1788"/>
      <c r="D5754" s="533"/>
      <c r="E5754" s="533"/>
      <c r="F5754" s="533"/>
      <c r="G5754" s="533"/>
    </row>
    <row r="5755" spans="1:7">
      <c r="A5755" s="533"/>
      <c r="B5755" s="1787"/>
      <c r="C5755" s="1788"/>
      <c r="D5755" s="533"/>
      <c r="E5755" s="533"/>
      <c r="F5755" s="533"/>
      <c r="G5755" s="533"/>
    </row>
    <row r="5756" spans="1:7">
      <c r="A5756" s="533"/>
      <c r="B5756" s="1787"/>
      <c r="C5756" s="1788"/>
      <c r="D5756" s="533"/>
      <c r="E5756" s="533"/>
      <c r="F5756" s="533"/>
      <c r="G5756" s="533"/>
    </row>
    <row r="5757" spans="1:7">
      <c r="A5757" s="533"/>
      <c r="B5757" s="1787"/>
      <c r="C5757" s="1788"/>
      <c r="D5757" s="533"/>
      <c r="E5757" s="533"/>
      <c r="F5757" s="533"/>
      <c r="G5757" s="533"/>
    </row>
    <row r="5758" spans="1:7">
      <c r="A5758" s="533"/>
      <c r="B5758" s="1787"/>
      <c r="C5758" s="1788"/>
      <c r="D5758" s="533"/>
      <c r="E5758" s="533"/>
      <c r="F5758" s="533"/>
      <c r="G5758" s="533"/>
    </row>
    <row r="5759" spans="1:7">
      <c r="A5759" s="533"/>
      <c r="B5759" s="1787"/>
      <c r="C5759" s="1788"/>
      <c r="D5759" s="533"/>
      <c r="E5759" s="533"/>
      <c r="F5759" s="533"/>
      <c r="G5759" s="533"/>
    </row>
    <row r="5760" spans="1:7">
      <c r="A5760" s="533"/>
      <c r="B5760" s="1787"/>
      <c r="C5760" s="1788"/>
      <c r="D5760" s="533"/>
      <c r="E5760" s="533"/>
      <c r="F5760" s="533"/>
      <c r="G5760" s="533"/>
    </row>
    <row r="5761" spans="1:7">
      <c r="A5761" s="533"/>
      <c r="B5761" s="1787"/>
      <c r="C5761" s="1788"/>
      <c r="D5761" s="533"/>
      <c r="E5761" s="533"/>
      <c r="F5761" s="533"/>
      <c r="G5761" s="533"/>
    </row>
    <row r="5762" spans="1:7">
      <c r="A5762" s="533"/>
      <c r="B5762" s="1787"/>
      <c r="C5762" s="1788"/>
      <c r="D5762" s="533"/>
      <c r="E5762" s="533"/>
      <c r="F5762" s="533"/>
      <c r="G5762" s="533"/>
    </row>
    <row r="5763" spans="1:7">
      <c r="A5763" s="533"/>
      <c r="B5763" s="1787"/>
      <c r="C5763" s="1788"/>
      <c r="D5763" s="533"/>
      <c r="E5763" s="533"/>
      <c r="F5763" s="533"/>
      <c r="G5763" s="533"/>
    </row>
    <row r="5764" spans="1:7">
      <c r="A5764" s="533"/>
      <c r="B5764" s="1787"/>
      <c r="C5764" s="1788"/>
      <c r="D5764" s="533"/>
      <c r="E5764" s="533"/>
      <c r="F5764" s="533"/>
      <c r="G5764" s="533"/>
    </row>
    <row r="5765" spans="1:7">
      <c r="A5765" s="533"/>
      <c r="B5765" s="1787"/>
      <c r="C5765" s="1788"/>
      <c r="D5765" s="533"/>
      <c r="E5765" s="533"/>
      <c r="F5765" s="533"/>
      <c r="G5765" s="533"/>
    </row>
    <row r="5766" spans="1:7">
      <c r="A5766" s="533"/>
      <c r="B5766" s="1787"/>
      <c r="C5766" s="1788"/>
      <c r="D5766" s="533"/>
      <c r="E5766" s="533"/>
      <c r="F5766" s="533"/>
      <c r="G5766" s="533"/>
    </row>
    <row r="5767" spans="1:7">
      <c r="A5767" s="533"/>
      <c r="B5767" s="1787"/>
      <c r="C5767" s="1788"/>
      <c r="D5767" s="533"/>
      <c r="E5767" s="533"/>
      <c r="F5767" s="533"/>
      <c r="G5767" s="533"/>
    </row>
    <row r="5768" spans="1:7">
      <c r="A5768" s="533"/>
      <c r="B5768" s="1787"/>
      <c r="C5768" s="1788"/>
      <c r="D5768" s="533"/>
      <c r="E5768" s="533"/>
      <c r="F5768" s="533"/>
      <c r="G5768" s="533"/>
    </row>
    <row r="5769" spans="1:7">
      <c r="A5769" s="533"/>
      <c r="B5769" s="1787"/>
      <c r="C5769" s="1788"/>
      <c r="D5769" s="533"/>
      <c r="E5769" s="533"/>
      <c r="F5769" s="533"/>
      <c r="G5769" s="533"/>
    </row>
    <row r="5770" spans="1:7">
      <c r="A5770" s="533"/>
      <c r="B5770" s="1787"/>
      <c r="C5770" s="1788"/>
      <c r="D5770" s="533"/>
      <c r="E5770" s="533"/>
      <c r="F5770" s="533"/>
      <c r="G5770" s="533"/>
    </row>
    <row r="5771" spans="1:7">
      <c r="A5771" s="533"/>
      <c r="B5771" s="1787"/>
      <c r="C5771" s="1788"/>
      <c r="D5771" s="533"/>
      <c r="E5771" s="533"/>
      <c r="F5771" s="533"/>
      <c r="G5771" s="533"/>
    </row>
    <row r="5772" spans="1:7">
      <c r="A5772" s="533"/>
      <c r="B5772" s="1787"/>
      <c r="C5772" s="1788"/>
      <c r="D5772" s="533"/>
      <c r="E5772" s="533"/>
      <c r="F5772" s="533"/>
      <c r="G5772" s="533"/>
    </row>
    <row r="5773" spans="1:7">
      <c r="A5773" s="533"/>
      <c r="B5773" s="1787"/>
      <c r="C5773" s="1788"/>
      <c r="D5773" s="533"/>
      <c r="E5773" s="533"/>
      <c r="F5773" s="533"/>
      <c r="G5773" s="533"/>
    </row>
    <row r="5774" spans="1:7">
      <c r="A5774" s="533"/>
      <c r="B5774" s="1787"/>
      <c r="C5774" s="1788"/>
      <c r="D5774" s="533"/>
      <c r="E5774" s="533"/>
      <c r="F5774" s="533"/>
      <c r="G5774" s="533"/>
    </row>
    <row r="5775" spans="1:7">
      <c r="A5775" s="533"/>
      <c r="B5775" s="1787"/>
      <c r="C5775" s="1788"/>
      <c r="D5775" s="533"/>
      <c r="E5775" s="533"/>
      <c r="F5775" s="533"/>
      <c r="G5775" s="533"/>
    </row>
    <row r="5776" spans="1:7">
      <c r="A5776" s="533"/>
      <c r="B5776" s="1787"/>
      <c r="C5776" s="1788"/>
      <c r="D5776" s="533"/>
      <c r="E5776" s="533"/>
      <c r="F5776" s="533"/>
      <c r="G5776" s="533"/>
    </row>
    <row r="5777" spans="1:7">
      <c r="A5777" s="533"/>
      <c r="B5777" s="1787"/>
      <c r="C5777" s="1788"/>
      <c r="D5777" s="533"/>
      <c r="E5777" s="533"/>
      <c r="F5777" s="533"/>
      <c r="G5777" s="533"/>
    </row>
    <row r="5778" spans="1:7">
      <c r="A5778" s="533"/>
      <c r="B5778" s="1787"/>
      <c r="C5778" s="1788"/>
      <c r="D5778" s="533"/>
      <c r="E5778" s="533"/>
      <c r="F5778" s="533"/>
      <c r="G5778" s="533"/>
    </row>
    <row r="5779" spans="1:7">
      <c r="A5779" s="533"/>
      <c r="B5779" s="1787"/>
      <c r="C5779" s="1788"/>
      <c r="D5779" s="533"/>
      <c r="E5779" s="533"/>
      <c r="F5779" s="533"/>
      <c r="G5779" s="533"/>
    </row>
    <row r="5780" spans="1:7">
      <c r="A5780" s="533"/>
      <c r="B5780" s="1787"/>
      <c r="C5780" s="1788"/>
      <c r="D5780" s="533"/>
      <c r="E5780" s="533"/>
      <c r="F5780" s="533"/>
      <c r="G5780" s="533"/>
    </row>
    <row r="5781" spans="1:7">
      <c r="A5781" s="533"/>
      <c r="B5781" s="1787"/>
      <c r="C5781" s="1788"/>
      <c r="D5781" s="533"/>
      <c r="E5781" s="533"/>
      <c r="F5781" s="533"/>
      <c r="G5781" s="533"/>
    </row>
    <row r="5782" spans="1:7">
      <c r="A5782" s="533"/>
      <c r="B5782" s="1787"/>
      <c r="C5782" s="1788"/>
      <c r="D5782" s="533"/>
      <c r="E5782" s="533"/>
      <c r="F5782" s="533"/>
      <c r="G5782" s="533"/>
    </row>
    <row r="5783" spans="1:7">
      <c r="A5783" s="533"/>
      <c r="B5783" s="1787"/>
      <c r="C5783" s="1788"/>
      <c r="D5783" s="533"/>
      <c r="E5783" s="533"/>
      <c r="F5783" s="533"/>
      <c r="G5783" s="533"/>
    </row>
    <row r="5784" spans="1:7">
      <c r="A5784" s="533"/>
      <c r="B5784" s="1787"/>
      <c r="C5784" s="1788"/>
      <c r="D5784" s="533"/>
      <c r="E5784" s="533"/>
      <c r="F5784" s="533"/>
      <c r="G5784" s="533"/>
    </row>
    <row r="5785" spans="1:7">
      <c r="A5785" s="533"/>
      <c r="B5785" s="1787"/>
      <c r="C5785" s="1788"/>
      <c r="D5785" s="533"/>
      <c r="E5785" s="533"/>
      <c r="F5785" s="533"/>
      <c r="G5785" s="533"/>
    </row>
    <row r="5786" spans="1:7">
      <c r="A5786" s="533"/>
      <c r="B5786" s="1787"/>
      <c r="C5786" s="1788"/>
      <c r="D5786" s="533"/>
      <c r="E5786" s="533"/>
      <c r="F5786" s="533"/>
      <c r="G5786" s="533"/>
    </row>
    <row r="5787" spans="1:7">
      <c r="A5787" s="533"/>
      <c r="B5787" s="1787"/>
      <c r="C5787" s="1788"/>
      <c r="D5787" s="533"/>
      <c r="E5787" s="533"/>
      <c r="F5787" s="533"/>
      <c r="G5787" s="533"/>
    </row>
    <row r="5788" spans="1:7">
      <c r="A5788" s="533"/>
      <c r="B5788" s="1787"/>
      <c r="C5788" s="1788"/>
      <c r="D5788" s="533"/>
      <c r="E5788" s="533"/>
      <c r="F5788" s="533"/>
      <c r="G5788" s="533"/>
    </row>
    <row r="5789" spans="1:7">
      <c r="A5789" s="533"/>
      <c r="B5789" s="1787"/>
      <c r="C5789" s="1788"/>
      <c r="D5789" s="533"/>
      <c r="E5789" s="533"/>
      <c r="F5789" s="533"/>
      <c r="G5789" s="533"/>
    </row>
    <row r="5790" spans="1:7">
      <c r="A5790" s="533"/>
      <c r="B5790" s="1787"/>
      <c r="C5790" s="1788"/>
      <c r="D5790" s="533"/>
      <c r="E5790" s="533"/>
      <c r="F5790" s="533"/>
      <c r="G5790" s="533"/>
    </row>
    <row r="5791" spans="1:7">
      <c r="A5791" s="533"/>
      <c r="B5791" s="1787"/>
      <c r="C5791" s="1788"/>
      <c r="D5791" s="533"/>
      <c r="E5791" s="533"/>
      <c r="F5791" s="533"/>
      <c r="G5791" s="533"/>
    </row>
    <row r="5792" spans="1:7">
      <c r="A5792" s="533"/>
      <c r="B5792" s="1787"/>
      <c r="C5792" s="1788"/>
      <c r="D5792" s="533"/>
      <c r="E5792" s="533"/>
      <c r="F5792" s="533"/>
      <c r="G5792" s="533"/>
    </row>
    <row r="5793" spans="1:7">
      <c r="A5793" s="533"/>
      <c r="B5793" s="1787"/>
      <c r="C5793" s="1788"/>
      <c r="D5793" s="533"/>
      <c r="E5793" s="533"/>
      <c r="F5793" s="533"/>
      <c r="G5793" s="533"/>
    </row>
    <row r="5794" spans="1:7">
      <c r="A5794" s="533"/>
      <c r="B5794" s="1787"/>
      <c r="C5794" s="1788"/>
      <c r="D5794" s="533"/>
      <c r="E5794" s="533"/>
      <c r="F5794" s="533"/>
      <c r="G5794" s="533"/>
    </row>
    <row r="5795" spans="1:7">
      <c r="A5795" s="533"/>
      <c r="B5795" s="1787"/>
      <c r="C5795" s="1788"/>
      <c r="D5795" s="533"/>
      <c r="E5795" s="533"/>
      <c r="F5795" s="533"/>
      <c r="G5795" s="533"/>
    </row>
    <row r="5796" spans="1:7">
      <c r="A5796" s="533"/>
      <c r="B5796" s="1787"/>
      <c r="C5796" s="1788"/>
      <c r="D5796" s="533"/>
      <c r="E5796" s="533"/>
      <c r="F5796" s="533"/>
      <c r="G5796" s="533"/>
    </row>
    <row r="5797" spans="1:7">
      <c r="A5797" s="533"/>
      <c r="B5797" s="1787"/>
      <c r="C5797" s="1788"/>
      <c r="D5797" s="533"/>
      <c r="E5797" s="533"/>
      <c r="F5797" s="533"/>
      <c r="G5797" s="533"/>
    </row>
    <row r="5798" spans="1:7">
      <c r="A5798" s="533"/>
      <c r="B5798" s="1787"/>
      <c r="C5798" s="1788"/>
      <c r="D5798" s="533"/>
      <c r="E5798" s="533"/>
      <c r="F5798" s="533"/>
      <c r="G5798" s="533"/>
    </row>
    <row r="5799" spans="1:7">
      <c r="A5799" s="533"/>
      <c r="B5799" s="1787"/>
      <c r="C5799" s="1788"/>
      <c r="D5799" s="533"/>
      <c r="E5799" s="533"/>
      <c r="F5799" s="533"/>
      <c r="G5799" s="533"/>
    </row>
    <row r="5800" spans="1:7">
      <c r="A5800" s="533"/>
      <c r="B5800" s="1787"/>
      <c r="C5800" s="1788"/>
      <c r="D5800" s="533"/>
      <c r="E5800" s="533"/>
      <c r="F5800" s="533"/>
      <c r="G5800" s="533"/>
    </row>
    <row r="5801" spans="1:7">
      <c r="A5801" s="533"/>
      <c r="B5801" s="1787"/>
      <c r="C5801" s="1788"/>
      <c r="D5801" s="533"/>
      <c r="E5801" s="533"/>
      <c r="F5801" s="533"/>
      <c r="G5801" s="533"/>
    </row>
    <row r="5802" spans="1:7">
      <c r="A5802" s="533"/>
      <c r="B5802" s="1787"/>
      <c r="C5802" s="1788"/>
      <c r="D5802" s="533"/>
      <c r="E5802" s="533"/>
      <c r="F5802" s="533"/>
      <c r="G5802" s="533"/>
    </row>
    <row r="5803" spans="1:7">
      <c r="A5803" s="533"/>
      <c r="B5803" s="1787"/>
      <c r="C5803" s="1788"/>
      <c r="D5803" s="533"/>
      <c r="E5803" s="533"/>
      <c r="F5803" s="533"/>
      <c r="G5803" s="533"/>
    </row>
    <row r="5804" spans="1:7">
      <c r="A5804" s="533"/>
      <c r="B5804" s="1787"/>
      <c r="C5804" s="1788"/>
      <c r="D5804" s="533"/>
      <c r="E5804" s="533"/>
      <c r="F5804" s="533"/>
      <c r="G5804" s="533"/>
    </row>
    <row r="5805" spans="1:7">
      <c r="A5805" s="533"/>
      <c r="B5805" s="1787"/>
      <c r="C5805" s="1788"/>
      <c r="D5805" s="533"/>
      <c r="E5805" s="533"/>
      <c r="F5805" s="533"/>
      <c r="G5805" s="533"/>
    </row>
    <row r="5806" spans="1:7">
      <c r="A5806" s="533"/>
      <c r="B5806" s="1787"/>
      <c r="C5806" s="1788"/>
      <c r="D5806" s="533"/>
      <c r="E5806" s="533"/>
      <c r="F5806" s="533"/>
      <c r="G5806" s="533"/>
    </row>
    <row r="5807" spans="1:7">
      <c r="A5807" s="533"/>
      <c r="B5807" s="1787"/>
      <c r="C5807" s="1788"/>
      <c r="D5807" s="533"/>
      <c r="E5807" s="533"/>
      <c r="F5807" s="533"/>
      <c r="G5807" s="533"/>
    </row>
    <row r="5808" spans="1:7">
      <c r="A5808" s="533"/>
      <c r="B5808" s="1787"/>
      <c r="C5808" s="1788"/>
      <c r="D5808" s="533"/>
      <c r="E5808" s="533"/>
      <c r="F5808" s="533"/>
      <c r="G5808" s="533"/>
    </row>
    <row r="5809" spans="1:7">
      <c r="A5809" s="533"/>
      <c r="B5809" s="1787"/>
      <c r="C5809" s="1788"/>
      <c r="D5809" s="533"/>
      <c r="E5809" s="533"/>
      <c r="F5809" s="533"/>
      <c r="G5809" s="533"/>
    </row>
    <row r="5810" spans="1:7">
      <c r="A5810" s="533"/>
      <c r="B5810" s="1787"/>
      <c r="C5810" s="1788"/>
      <c r="D5810" s="533"/>
      <c r="E5810" s="533"/>
      <c r="F5810" s="533"/>
      <c r="G5810" s="533"/>
    </row>
    <row r="5811" spans="1:7">
      <c r="A5811" s="533"/>
      <c r="B5811" s="1787"/>
      <c r="C5811" s="1788"/>
      <c r="D5811" s="533"/>
      <c r="E5811" s="533"/>
      <c r="F5811" s="533"/>
      <c r="G5811" s="533"/>
    </row>
    <row r="5812" spans="1:7">
      <c r="A5812" s="533"/>
      <c r="B5812" s="1787"/>
      <c r="C5812" s="1788"/>
      <c r="D5812" s="533"/>
      <c r="E5812" s="533"/>
      <c r="F5812" s="533"/>
      <c r="G5812" s="533"/>
    </row>
    <row r="5813" spans="1:7">
      <c r="A5813" s="533"/>
      <c r="B5813" s="1787"/>
      <c r="C5813" s="1788"/>
      <c r="D5813" s="533"/>
      <c r="E5813" s="533"/>
      <c r="F5813" s="533"/>
      <c r="G5813" s="533"/>
    </row>
    <row r="5814" spans="1:7">
      <c r="A5814" s="533"/>
      <c r="B5814" s="1787"/>
      <c r="C5814" s="1788"/>
      <c r="D5814" s="533"/>
      <c r="E5814" s="533"/>
      <c r="F5814" s="533"/>
      <c r="G5814" s="533"/>
    </row>
    <row r="5815" spans="1:7">
      <c r="A5815" s="533"/>
      <c r="B5815" s="1787"/>
      <c r="C5815" s="1788"/>
      <c r="D5815" s="533"/>
      <c r="E5815" s="533"/>
      <c r="F5815" s="533"/>
      <c r="G5815" s="533"/>
    </row>
    <row r="5816" spans="1:7">
      <c r="A5816" s="533"/>
      <c r="B5816" s="1787"/>
      <c r="C5816" s="1788"/>
      <c r="D5816" s="533"/>
      <c r="E5816" s="533"/>
      <c r="F5816" s="533"/>
      <c r="G5816" s="533"/>
    </row>
    <row r="5817" spans="1:7">
      <c r="A5817" s="533"/>
      <c r="B5817" s="1787"/>
      <c r="C5817" s="1788"/>
      <c r="D5817" s="533"/>
      <c r="E5817" s="533"/>
      <c r="F5817" s="533"/>
      <c r="G5817" s="533"/>
    </row>
    <row r="5818" spans="1:7">
      <c r="A5818" s="533"/>
      <c r="B5818" s="1787"/>
      <c r="C5818" s="1788"/>
      <c r="D5818" s="533"/>
      <c r="E5818" s="533"/>
      <c r="F5818" s="533"/>
      <c r="G5818" s="533"/>
    </row>
    <row r="5819" spans="1:7">
      <c r="A5819" s="533"/>
      <c r="B5819" s="1787"/>
      <c r="C5819" s="1788"/>
      <c r="D5819" s="533"/>
      <c r="E5819" s="533"/>
      <c r="F5819" s="533"/>
      <c r="G5819" s="533"/>
    </row>
    <row r="5820" spans="1:7">
      <c r="A5820" s="533"/>
      <c r="B5820" s="1787"/>
      <c r="C5820" s="1788"/>
      <c r="D5820" s="533"/>
      <c r="E5820" s="533"/>
      <c r="F5820" s="533"/>
      <c r="G5820" s="533"/>
    </row>
    <row r="5821" spans="1:7">
      <c r="A5821" s="533"/>
      <c r="B5821" s="1787"/>
      <c r="C5821" s="1788"/>
      <c r="D5821" s="533"/>
      <c r="E5821" s="533"/>
      <c r="F5821" s="533"/>
      <c r="G5821" s="533"/>
    </row>
    <row r="5822" spans="1:7">
      <c r="A5822" s="533"/>
      <c r="B5822" s="1787"/>
      <c r="C5822" s="1788"/>
      <c r="D5822" s="533"/>
      <c r="E5822" s="533"/>
      <c r="F5822" s="533"/>
      <c r="G5822" s="533"/>
    </row>
    <row r="5823" spans="1:7">
      <c r="A5823" s="533"/>
      <c r="B5823" s="1787"/>
      <c r="C5823" s="1788"/>
      <c r="D5823" s="533"/>
      <c r="E5823" s="533"/>
      <c r="F5823" s="533"/>
      <c r="G5823" s="533"/>
    </row>
    <row r="5824" spans="1:7">
      <c r="A5824" s="533"/>
      <c r="B5824" s="1787"/>
      <c r="C5824" s="1788"/>
      <c r="D5824" s="533"/>
      <c r="E5824" s="533"/>
      <c r="F5824" s="533"/>
      <c r="G5824" s="533"/>
    </row>
    <row r="5825" spans="1:7">
      <c r="A5825" s="533"/>
      <c r="B5825" s="1787"/>
      <c r="C5825" s="1788"/>
      <c r="D5825" s="533"/>
      <c r="E5825" s="533"/>
      <c r="F5825" s="533"/>
      <c r="G5825" s="533"/>
    </row>
    <row r="5826" spans="1:7">
      <c r="A5826" s="533"/>
      <c r="B5826" s="1787"/>
      <c r="C5826" s="1788"/>
      <c r="D5826" s="533"/>
      <c r="E5826" s="533"/>
      <c r="F5826" s="533"/>
      <c r="G5826" s="533"/>
    </row>
    <row r="5827" spans="1:7">
      <c r="A5827" s="533"/>
      <c r="B5827" s="1787"/>
      <c r="C5827" s="1788"/>
      <c r="D5827" s="533"/>
      <c r="E5827" s="533"/>
      <c r="F5827" s="533"/>
      <c r="G5827" s="533"/>
    </row>
    <row r="5828" spans="1:7">
      <c r="A5828" s="533"/>
      <c r="B5828" s="1787"/>
      <c r="C5828" s="1788"/>
      <c r="D5828" s="533"/>
      <c r="E5828" s="533"/>
      <c r="F5828" s="533"/>
      <c r="G5828" s="533"/>
    </row>
    <row r="5829" spans="1:7">
      <c r="A5829" s="533"/>
      <c r="B5829" s="1787"/>
      <c r="C5829" s="1788"/>
      <c r="D5829" s="533"/>
      <c r="E5829" s="533"/>
      <c r="F5829" s="533"/>
      <c r="G5829" s="533"/>
    </row>
    <row r="5830" spans="1:7">
      <c r="A5830" s="533"/>
      <c r="B5830" s="1787"/>
      <c r="C5830" s="1788"/>
      <c r="D5830" s="533"/>
      <c r="E5830" s="533"/>
      <c r="F5830" s="533"/>
      <c r="G5830" s="533"/>
    </row>
    <row r="5831" spans="1:7">
      <c r="A5831" s="533"/>
      <c r="B5831" s="1787"/>
      <c r="C5831" s="1788"/>
      <c r="D5831" s="533"/>
      <c r="E5831" s="533"/>
      <c r="F5831" s="533"/>
      <c r="G5831" s="533"/>
    </row>
    <row r="5832" spans="1:7">
      <c r="A5832" s="533"/>
      <c r="B5832" s="1787"/>
      <c r="C5832" s="1788"/>
      <c r="D5832" s="533"/>
      <c r="E5832" s="533"/>
      <c r="F5832" s="533"/>
      <c r="G5832" s="533"/>
    </row>
    <row r="5833" spans="1:7">
      <c r="A5833" s="533"/>
      <c r="B5833" s="1787"/>
      <c r="C5833" s="1788"/>
      <c r="D5833" s="533"/>
      <c r="E5833" s="533"/>
      <c r="F5833" s="533"/>
      <c r="G5833" s="533"/>
    </row>
    <row r="5834" spans="1:7">
      <c r="A5834" s="533"/>
      <c r="B5834" s="1787"/>
      <c r="C5834" s="1788"/>
      <c r="D5834" s="533"/>
      <c r="E5834" s="533"/>
      <c r="F5834" s="533"/>
      <c r="G5834" s="533"/>
    </row>
    <row r="5835" spans="1:7">
      <c r="A5835" s="533"/>
      <c r="B5835" s="1787"/>
      <c r="C5835" s="1788"/>
      <c r="D5835" s="533"/>
      <c r="E5835" s="533"/>
      <c r="F5835" s="533"/>
      <c r="G5835" s="533"/>
    </row>
    <row r="5836" spans="1:7">
      <c r="A5836" s="533"/>
      <c r="B5836" s="1787"/>
      <c r="C5836" s="1788"/>
      <c r="D5836" s="533"/>
      <c r="E5836" s="533"/>
      <c r="F5836" s="533"/>
      <c r="G5836" s="533"/>
    </row>
    <row r="5837" spans="1:7">
      <c r="A5837" s="533"/>
      <c r="B5837" s="1787"/>
      <c r="C5837" s="1788"/>
      <c r="D5837" s="533"/>
      <c r="E5837" s="533"/>
      <c r="F5837" s="533"/>
      <c r="G5837" s="533"/>
    </row>
    <row r="5838" spans="1:7">
      <c r="A5838" s="533"/>
      <c r="B5838" s="1787"/>
      <c r="C5838" s="1788"/>
      <c r="D5838" s="533"/>
      <c r="E5838" s="533"/>
      <c r="F5838" s="533"/>
      <c r="G5838" s="533"/>
    </row>
    <row r="5839" spans="1:7">
      <c r="A5839" s="533"/>
      <c r="B5839" s="1787"/>
      <c r="C5839" s="1788"/>
      <c r="D5839" s="533"/>
      <c r="E5839" s="533"/>
      <c r="F5839" s="533"/>
      <c r="G5839" s="533"/>
    </row>
    <row r="5840" spans="1:7">
      <c r="A5840" s="533"/>
      <c r="B5840" s="1787"/>
      <c r="C5840" s="1788"/>
      <c r="D5840" s="533"/>
      <c r="E5840" s="533"/>
      <c r="F5840" s="533"/>
      <c r="G5840" s="533"/>
    </row>
    <row r="5841" spans="1:7">
      <c r="A5841" s="533"/>
      <c r="B5841" s="1787"/>
      <c r="C5841" s="1788"/>
      <c r="D5841" s="533"/>
      <c r="E5841" s="533"/>
      <c r="F5841" s="533"/>
      <c r="G5841" s="533"/>
    </row>
    <row r="5842" spans="1:7">
      <c r="A5842" s="533"/>
      <c r="B5842" s="1787"/>
      <c r="C5842" s="1788"/>
      <c r="D5842" s="533"/>
      <c r="E5842" s="533"/>
      <c r="F5842" s="533"/>
      <c r="G5842" s="533"/>
    </row>
    <row r="5843" spans="1:7">
      <c r="A5843" s="533"/>
      <c r="B5843" s="1787"/>
      <c r="C5843" s="1788"/>
      <c r="D5843" s="533"/>
      <c r="E5843" s="533"/>
      <c r="F5843" s="533"/>
      <c r="G5843" s="533"/>
    </row>
    <row r="5844" spans="1:7">
      <c r="A5844" s="533"/>
      <c r="B5844" s="1787"/>
      <c r="C5844" s="1788"/>
      <c r="D5844" s="533"/>
      <c r="E5844" s="533"/>
      <c r="F5844" s="533"/>
      <c r="G5844" s="533"/>
    </row>
    <row r="5845" spans="1:7">
      <c r="A5845" s="533"/>
      <c r="B5845" s="1787"/>
      <c r="C5845" s="1788"/>
      <c r="D5845" s="533"/>
      <c r="E5845" s="533"/>
      <c r="F5845" s="533"/>
      <c r="G5845" s="533"/>
    </row>
    <row r="5846" spans="1:7">
      <c r="A5846" s="533"/>
      <c r="B5846" s="1787"/>
      <c r="C5846" s="1788"/>
      <c r="D5846" s="533"/>
      <c r="E5846" s="533"/>
      <c r="F5846" s="533"/>
      <c r="G5846" s="533"/>
    </row>
    <row r="5847" spans="1:7">
      <c r="A5847" s="533"/>
      <c r="B5847" s="1787"/>
      <c r="C5847" s="1788"/>
      <c r="D5847" s="533"/>
      <c r="E5847" s="533"/>
      <c r="F5847" s="533"/>
      <c r="G5847" s="533"/>
    </row>
    <row r="5848" spans="1:7">
      <c r="A5848" s="533"/>
      <c r="B5848" s="1787"/>
      <c r="C5848" s="1788"/>
      <c r="D5848" s="533"/>
      <c r="E5848" s="533"/>
      <c r="F5848" s="533"/>
      <c r="G5848" s="533"/>
    </row>
    <row r="5849" spans="1:7">
      <c r="A5849" s="533"/>
      <c r="B5849" s="1787"/>
      <c r="C5849" s="1788"/>
      <c r="D5849" s="533"/>
      <c r="E5849" s="533"/>
      <c r="F5849" s="533"/>
      <c r="G5849" s="533"/>
    </row>
    <row r="5850" spans="1:7">
      <c r="A5850" s="533"/>
      <c r="B5850" s="1787"/>
      <c r="C5850" s="1788"/>
      <c r="D5850" s="533"/>
      <c r="E5850" s="533"/>
      <c r="F5850" s="533"/>
      <c r="G5850" s="533"/>
    </row>
    <row r="5851" spans="1:7">
      <c r="A5851" s="533"/>
      <c r="B5851" s="1787"/>
      <c r="C5851" s="1788"/>
      <c r="D5851" s="533"/>
      <c r="E5851" s="533"/>
      <c r="F5851" s="533"/>
      <c r="G5851" s="533"/>
    </row>
    <row r="5852" spans="1:7">
      <c r="A5852" s="533"/>
      <c r="B5852" s="1787"/>
      <c r="C5852" s="1788"/>
      <c r="D5852" s="533"/>
      <c r="E5852" s="533"/>
      <c r="F5852" s="533"/>
      <c r="G5852" s="533"/>
    </row>
    <row r="5853" spans="1:7">
      <c r="A5853" s="533"/>
      <c r="B5853" s="1787"/>
      <c r="C5853" s="1788"/>
      <c r="D5853" s="533"/>
      <c r="E5853" s="533"/>
      <c r="F5853" s="533"/>
      <c r="G5853" s="533"/>
    </row>
    <row r="5854" spans="1:7">
      <c r="A5854" s="533"/>
      <c r="B5854" s="1787"/>
      <c r="C5854" s="1788"/>
      <c r="D5854" s="533"/>
      <c r="E5854" s="533"/>
      <c r="F5854" s="533"/>
      <c r="G5854" s="533"/>
    </row>
    <row r="5855" spans="1:7">
      <c r="A5855" s="533"/>
      <c r="B5855" s="1787"/>
      <c r="C5855" s="1788"/>
      <c r="D5855" s="533"/>
      <c r="E5855" s="533"/>
      <c r="F5855" s="533"/>
      <c r="G5855" s="533"/>
    </row>
    <row r="5856" spans="1:7">
      <c r="A5856" s="533"/>
      <c r="B5856" s="1787"/>
      <c r="C5856" s="1788"/>
      <c r="D5856" s="533"/>
      <c r="E5856" s="533"/>
      <c r="F5856" s="533"/>
      <c r="G5856" s="533"/>
    </row>
    <row r="5857" spans="1:7">
      <c r="A5857" s="533"/>
      <c r="B5857" s="1787"/>
      <c r="C5857" s="1788"/>
      <c r="D5857" s="533"/>
      <c r="E5857" s="533"/>
      <c r="F5857" s="533"/>
      <c r="G5857" s="533"/>
    </row>
    <row r="5858" spans="1:7">
      <c r="A5858" s="533"/>
      <c r="B5858" s="1787"/>
      <c r="C5858" s="1788"/>
      <c r="D5858" s="533"/>
      <c r="E5858" s="533"/>
      <c r="F5858" s="533"/>
      <c r="G5858" s="533"/>
    </row>
    <row r="5859" spans="1:7">
      <c r="A5859" s="533"/>
      <c r="B5859" s="1787"/>
      <c r="C5859" s="1788"/>
      <c r="D5859" s="533"/>
      <c r="E5859" s="533"/>
      <c r="F5859" s="533"/>
      <c r="G5859" s="533"/>
    </row>
    <row r="5860" spans="1:7">
      <c r="A5860" s="533"/>
      <c r="B5860" s="1787"/>
      <c r="C5860" s="1788"/>
      <c r="D5860" s="533"/>
      <c r="E5860" s="533"/>
      <c r="F5860" s="533"/>
      <c r="G5860" s="533"/>
    </row>
    <row r="5861" spans="1:7">
      <c r="A5861" s="533"/>
      <c r="B5861" s="1787"/>
      <c r="C5861" s="1788"/>
      <c r="D5861" s="533"/>
      <c r="E5861" s="533"/>
      <c r="F5861" s="533"/>
      <c r="G5861" s="533"/>
    </row>
    <row r="5862" spans="1:7">
      <c r="A5862" s="533"/>
      <c r="B5862" s="1787"/>
      <c r="C5862" s="1788"/>
      <c r="D5862" s="533"/>
      <c r="E5862" s="533"/>
      <c r="F5862" s="533"/>
      <c r="G5862" s="533"/>
    </row>
    <row r="5863" spans="1:7">
      <c r="A5863" s="533"/>
      <c r="B5863" s="1787"/>
      <c r="C5863" s="1788"/>
      <c r="D5863" s="533"/>
      <c r="E5863" s="533"/>
      <c r="F5863" s="533"/>
      <c r="G5863" s="533"/>
    </row>
    <row r="5864" spans="1:7">
      <c r="A5864" s="533"/>
      <c r="B5864" s="1787"/>
      <c r="C5864" s="1788"/>
      <c r="D5864" s="533"/>
      <c r="E5864" s="533"/>
      <c r="F5864" s="533"/>
      <c r="G5864" s="533"/>
    </row>
    <row r="5865" spans="1:7">
      <c r="A5865" s="533"/>
      <c r="B5865" s="1787"/>
      <c r="C5865" s="1788"/>
      <c r="D5865" s="533"/>
      <c r="E5865" s="533"/>
      <c r="F5865" s="533"/>
      <c r="G5865" s="533"/>
    </row>
    <row r="5866" spans="1:7">
      <c r="A5866" s="533"/>
      <c r="B5866" s="1787"/>
      <c r="C5866" s="1788"/>
      <c r="D5866" s="533"/>
      <c r="E5866" s="533"/>
      <c r="F5866" s="533"/>
      <c r="G5866" s="533"/>
    </row>
    <row r="5867" spans="1:7">
      <c r="A5867" s="533"/>
      <c r="B5867" s="1787"/>
      <c r="C5867" s="1788"/>
      <c r="D5867" s="533"/>
      <c r="E5867" s="533"/>
      <c r="F5867" s="533"/>
      <c r="G5867" s="533"/>
    </row>
    <row r="5868" spans="1:7">
      <c r="A5868" s="533"/>
      <c r="B5868" s="1787"/>
      <c r="C5868" s="1788"/>
      <c r="D5868" s="533"/>
      <c r="E5868" s="533"/>
      <c r="F5868" s="533"/>
      <c r="G5868" s="533"/>
    </row>
    <row r="5869" spans="1:7">
      <c r="A5869" s="533"/>
      <c r="B5869" s="1787"/>
      <c r="C5869" s="1788"/>
      <c r="D5869" s="533"/>
      <c r="E5869" s="533"/>
      <c r="F5869" s="533"/>
      <c r="G5869" s="533"/>
    </row>
    <row r="5870" spans="1:7">
      <c r="A5870" s="533"/>
      <c r="B5870" s="1787"/>
      <c r="C5870" s="1788"/>
      <c r="D5870" s="533"/>
      <c r="E5870" s="533"/>
      <c r="F5870" s="533"/>
      <c r="G5870" s="533"/>
    </row>
    <row r="5871" spans="1:7">
      <c r="A5871" s="533"/>
      <c r="B5871" s="1787"/>
      <c r="C5871" s="1788"/>
      <c r="D5871" s="533"/>
      <c r="E5871" s="533"/>
      <c r="F5871" s="533"/>
      <c r="G5871" s="533"/>
    </row>
    <row r="5872" spans="1:7">
      <c r="A5872" s="533"/>
      <c r="B5872" s="1787"/>
      <c r="C5872" s="1788"/>
      <c r="D5872" s="533"/>
      <c r="E5872" s="533"/>
      <c r="F5872" s="533"/>
      <c r="G5872" s="533"/>
    </row>
    <row r="5873" spans="1:7">
      <c r="A5873" s="533"/>
      <c r="B5873" s="1787"/>
      <c r="C5873" s="1788"/>
      <c r="D5873" s="533"/>
      <c r="E5873" s="533"/>
      <c r="F5873" s="533"/>
      <c r="G5873" s="533"/>
    </row>
    <row r="5874" spans="1:7">
      <c r="A5874" s="533"/>
      <c r="B5874" s="1787"/>
      <c r="C5874" s="1788"/>
      <c r="D5874" s="533"/>
      <c r="E5874" s="533"/>
      <c r="F5874" s="533"/>
      <c r="G5874" s="533"/>
    </row>
    <row r="5875" spans="1:7">
      <c r="A5875" s="533"/>
      <c r="B5875" s="1787"/>
      <c r="C5875" s="1788"/>
      <c r="D5875" s="533"/>
      <c r="E5875" s="533"/>
      <c r="F5875" s="533"/>
      <c r="G5875" s="533"/>
    </row>
    <row r="5876" spans="1:7">
      <c r="A5876" s="533"/>
      <c r="B5876" s="1787"/>
      <c r="C5876" s="1788"/>
      <c r="D5876" s="533"/>
      <c r="E5876" s="533"/>
      <c r="F5876" s="533"/>
      <c r="G5876" s="533"/>
    </row>
    <row r="5877" spans="1:7">
      <c r="A5877" s="533"/>
      <c r="B5877" s="1787"/>
      <c r="C5877" s="1788"/>
      <c r="D5877" s="533"/>
      <c r="E5877" s="533"/>
      <c r="F5877" s="533"/>
      <c r="G5877" s="533"/>
    </row>
    <row r="5878" spans="1:7">
      <c r="A5878" s="533"/>
      <c r="B5878" s="1787"/>
      <c r="C5878" s="1788"/>
      <c r="D5878" s="533"/>
      <c r="E5878" s="533"/>
      <c r="F5878" s="533"/>
      <c r="G5878" s="533"/>
    </row>
    <row r="5879" spans="1:7">
      <c r="A5879" s="533"/>
      <c r="B5879" s="1787"/>
      <c r="C5879" s="1788"/>
      <c r="D5879" s="533"/>
      <c r="E5879" s="533"/>
      <c r="F5879" s="533"/>
      <c r="G5879" s="533"/>
    </row>
    <row r="5880" spans="1:7">
      <c r="A5880" s="533"/>
      <c r="B5880" s="1787"/>
      <c r="C5880" s="1788"/>
      <c r="D5880" s="533"/>
      <c r="E5880" s="533"/>
      <c r="F5880" s="533"/>
      <c r="G5880" s="533"/>
    </row>
    <row r="5881" spans="1:7">
      <c r="A5881" s="533"/>
      <c r="B5881" s="1787"/>
      <c r="C5881" s="1788"/>
      <c r="D5881" s="533"/>
      <c r="E5881" s="533"/>
      <c r="F5881" s="533"/>
      <c r="G5881" s="533"/>
    </row>
    <row r="5882" spans="1:7">
      <c r="A5882" s="533"/>
      <c r="B5882" s="1787"/>
      <c r="C5882" s="1788"/>
      <c r="D5882" s="533"/>
      <c r="E5882" s="533"/>
      <c r="F5882" s="533"/>
      <c r="G5882" s="533"/>
    </row>
    <row r="5883" spans="1:7">
      <c r="A5883" s="533"/>
      <c r="B5883" s="1787"/>
      <c r="C5883" s="1788"/>
      <c r="D5883" s="533"/>
      <c r="E5883" s="533"/>
      <c r="F5883" s="533"/>
      <c r="G5883" s="533"/>
    </row>
    <row r="5884" spans="1:7">
      <c r="A5884" s="533"/>
      <c r="B5884" s="1787"/>
      <c r="C5884" s="1788"/>
      <c r="D5884" s="533"/>
      <c r="E5884" s="533"/>
      <c r="F5884" s="533"/>
      <c r="G5884" s="533"/>
    </row>
    <row r="5885" spans="1:7">
      <c r="A5885" s="533"/>
      <c r="B5885" s="1787"/>
      <c r="C5885" s="1788"/>
      <c r="D5885" s="533"/>
      <c r="E5885" s="533"/>
      <c r="F5885" s="533"/>
      <c r="G5885" s="533"/>
    </row>
    <row r="5886" spans="1:7">
      <c r="A5886" s="533"/>
      <c r="B5886" s="1787"/>
      <c r="C5886" s="1788"/>
      <c r="D5886" s="533"/>
      <c r="E5886" s="533"/>
      <c r="F5886" s="533"/>
      <c r="G5886" s="533"/>
    </row>
    <row r="5887" spans="1:7">
      <c r="A5887" s="533"/>
      <c r="B5887" s="1787"/>
      <c r="C5887" s="1788"/>
      <c r="D5887" s="533"/>
      <c r="E5887" s="533"/>
      <c r="F5887" s="533"/>
      <c r="G5887" s="533"/>
    </row>
    <row r="5888" spans="1:7">
      <c r="A5888" s="533"/>
      <c r="B5888" s="1787"/>
      <c r="C5888" s="1788"/>
      <c r="D5888" s="533"/>
      <c r="E5888" s="533"/>
      <c r="F5888" s="533"/>
      <c r="G5888" s="533"/>
    </row>
    <row r="5889" spans="1:7">
      <c r="A5889" s="533"/>
      <c r="B5889" s="1787"/>
      <c r="C5889" s="1788"/>
      <c r="D5889" s="533"/>
      <c r="E5889" s="533"/>
      <c r="F5889" s="533"/>
      <c r="G5889" s="533"/>
    </row>
    <row r="5890" spans="1:7">
      <c r="A5890" s="533"/>
      <c r="B5890" s="1787"/>
      <c r="C5890" s="1788"/>
      <c r="D5890" s="533"/>
      <c r="E5890" s="533"/>
      <c r="F5890" s="533"/>
      <c r="G5890" s="533"/>
    </row>
    <row r="5891" spans="1:7">
      <c r="A5891" s="533"/>
      <c r="B5891" s="1787"/>
      <c r="C5891" s="1788"/>
      <c r="D5891" s="533"/>
      <c r="E5891" s="533"/>
      <c r="F5891" s="533"/>
      <c r="G5891" s="533"/>
    </row>
    <row r="5892" spans="1:7">
      <c r="A5892" s="533"/>
      <c r="B5892" s="1787"/>
      <c r="C5892" s="1788"/>
      <c r="D5892" s="533"/>
      <c r="E5892" s="533"/>
      <c r="F5892" s="533"/>
      <c r="G5892" s="533"/>
    </row>
    <row r="5893" spans="1:7">
      <c r="A5893" s="533"/>
      <c r="B5893" s="1787"/>
      <c r="C5893" s="1788"/>
      <c r="D5893" s="533"/>
      <c r="E5893" s="533"/>
      <c r="F5893" s="533"/>
      <c r="G5893" s="533"/>
    </row>
    <row r="5894" spans="1:7">
      <c r="A5894" s="533"/>
      <c r="B5894" s="1787"/>
      <c r="C5894" s="1788"/>
      <c r="D5894" s="533"/>
      <c r="E5894" s="533"/>
      <c r="F5894" s="533"/>
      <c r="G5894" s="533"/>
    </row>
    <row r="5895" spans="1:7">
      <c r="A5895" s="533"/>
      <c r="B5895" s="1787"/>
      <c r="C5895" s="1788"/>
      <c r="D5895" s="533"/>
      <c r="E5895" s="533"/>
      <c r="F5895" s="533"/>
      <c r="G5895" s="533"/>
    </row>
    <row r="5896" spans="1:7">
      <c r="A5896" s="533"/>
      <c r="B5896" s="1787"/>
      <c r="C5896" s="1788"/>
      <c r="D5896" s="533"/>
      <c r="E5896" s="533"/>
      <c r="F5896" s="533"/>
      <c r="G5896" s="533"/>
    </row>
    <row r="5897" spans="1:7">
      <c r="A5897" s="533"/>
      <c r="B5897" s="1787"/>
      <c r="C5897" s="1788"/>
      <c r="D5897" s="533"/>
      <c r="E5897" s="533"/>
      <c r="F5897" s="533"/>
      <c r="G5897" s="533"/>
    </row>
    <row r="5898" spans="1:7">
      <c r="A5898" s="533"/>
      <c r="B5898" s="1787"/>
      <c r="C5898" s="1788"/>
      <c r="D5898" s="533"/>
      <c r="E5898" s="533"/>
      <c r="F5898" s="533"/>
      <c r="G5898" s="533"/>
    </row>
    <row r="5899" spans="1:7">
      <c r="A5899" s="533"/>
      <c r="B5899" s="1787"/>
      <c r="C5899" s="1788"/>
      <c r="D5899" s="533"/>
      <c r="E5899" s="533"/>
      <c r="F5899" s="533"/>
      <c r="G5899" s="533"/>
    </row>
    <row r="5900" spans="1:7">
      <c r="A5900" s="533"/>
      <c r="B5900" s="1787"/>
      <c r="C5900" s="1788"/>
      <c r="D5900" s="533"/>
      <c r="E5900" s="533"/>
      <c r="F5900" s="533"/>
      <c r="G5900" s="533"/>
    </row>
    <row r="5901" spans="1:7">
      <c r="A5901" s="533"/>
      <c r="B5901" s="1787"/>
      <c r="C5901" s="1788"/>
      <c r="D5901" s="533"/>
      <c r="E5901" s="533"/>
      <c r="F5901" s="533"/>
      <c r="G5901" s="533"/>
    </row>
    <row r="5902" spans="1:7">
      <c r="A5902" s="533"/>
      <c r="B5902" s="1787"/>
      <c r="C5902" s="1788"/>
      <c r="D5902" s="533"/>
      <c r="E5902" s="533"/>
      <c r="F5902" s="533"/>
      <c r="G5902" s="533"/>
    </row>
    <row r="5903" spans="1:7">
      <c r="A5903" s="533"/>
      <c r="B5903" s="1787"/>
      <c r="C5903" s="1788"/>
      <c r="D5903" s="533"/>
      <c r="E5903" s="533"/>
      <c r="F5903" s="533"/>
      <c r="G5903" s="533"/>
    </row>
    <row r="5904" spans="1:7">
      <c r="A5904" s="533"/>
      <c r="B5904" s="1787"/>
      <c r="C5904" s="1788"/>
      <c r="D5904" s="533"/>
      <c r="E5904" s="533"/>
      <c r="F5904" s="533"/>
      <c r="G5904" s="533"/>
    </row>
    <row r="5905" spans="1:7">
      <c r="A5905" s="533"/>
      <c r="B5905" s="1787"/>
      <c r="C5905" s="1788"/>
      <c r="D5905" s="533"/>
      <c r="E5905" s="533"/>
      <c r="F5905" s="533"/>
      <c r="G5905" s="533"/>
    </row>
    <row r="5906" spans="1:7">
      <c r="A5906" s="533"/>
      <c r="B5906" s="1787"/>
      <c r="C5906" s="1788"/>
      <c r="D5906" s="533"/>
      <c r="E5906" s="533"/>
      <c r="F5906" s="533"/>
      <c r="G5906" s="533"/>
    </row>
    <row r="5907" spans="1:7">
      <c r="A5907" s="533"/>
      <c r="B5907" s="1787"/>
      <c r="C5907" s="1788"/>
      <c r="D5907" s="533"/>
      <c r="E5907" s="533"/>
      <c r="F5907" s="533"/>
      <c r="G5907" s="533"/>
    </row>
    <row r="5908" spans="1:7">
      <c r="A5908" s="533"/>
      <c r="B5908" s="1787"/>
      <c r="C5908" s="1788"/>
      <c r="D5908" s="533"/>
      <c r="E5908" s="533"/>
      <c r="F5908" s="533"/>
      <c r="G5908" s="533"/>
    </row>
    <row r="5909" spans="1:7">
      <c r="A5909" s="533"/>
      <c r="B5909" s="1787"/>
      <c r="C5909" s="1788"/>
      <c r="D5909" s="533"/>
      <c r="E5909" s="533"/>
      <c r="F5909" s="533"/>
      <c r="G5909" s="533"/>
    </row>
    <row r="5910" spans="1:7">
      <c r="A5910" s="533"/>
      <c r="B5910" s="1787"/>
      <c r="C5910" s="1788"/>
      <c r="D5910" s="533"/>
      <c r="E5910" s="533"/>
      <c r="F5910" s="533"/>
      <c r="G5910" s="533"/>
    </row>
    <row r="5911" spans="1:7">
      <c r="A5911" s="533"/>
      <c r="B5911" s="1787"/>
      <c r="C5911" s="1788"/>
      <c r="D5911" s="533"/>
      <c r="E5911" s="533"/>
      <c r="F5911" s="533"/>
      <c r="G5911" s="533"/>
    </row>
    <row r="5912" spans="1:7">
      <c r="A5912" s="533"/>
      <c r="B5912" s="1787"/>
      <c r="C5912" s="1788"/>
      <c r="D5912" s="533"/>
      <c r="E5912" s="533"/>
      <c r="F5912" s="533"/>
      <c r="G5912" s="533"/>
    </row>
    <row r="5913" spans="1:7">
      <c r="A5913" s="533"/>
      <c r="B5913" s="1787"/>
      <c r="C5913" s="1788"/>
      <c r="D5913" s="533"/>
      <c r="E5913" s="533"/>
      <c r="F5913" s="533"/>
      <c r="G5913" s="533"/>
    </row>
    <row r="5914" spans="1:7">
      <c r="A5914" s="533"/>
      <c r="B5914" s="1787"/>
      <c r="C5914" s="1788"/>
      <c r="D5914" s="533"/>
      <c r="E5914" s="533"/>
      <c r="F5914" s="533"/>
      <c r="G5914" s="533"/>
    </row>
    <row r="5915" spans="1:7">
      <c r="A5915" s="533"/>
      <c r="B5915" s="1787"/>
      <c r="C5915" s="1788"/>
      <c r="D5915" s="533"/>
      <c r="E5915" s="533"/>
      <c r="F5915" s="533"/>
      <c r="G5915" s="533"/>
    </row>
    <row r="5916" spans="1:7">
      <c r="A5916" s="533"/>
      <c r="B5916" s="1787"/>
      <c r="C5916" s="1788"/>
      <c r="D5916" s="533"/>
      <c r="E5916" s="533"/>
      <c r="F5916" s="533"/>
      <c r="G5916" s="533"/>
    </row>
    <row r="5917" spans="1:7">
      <c r="A5917" s="533"/>
      <c r="B5917" s="1787"/>
      <c r="C5917" s="1788"/>
      <c r="D5917" s="533"/>
      <c r="E5917" s="533"/>
      <c r="F5917" s="533"/>
      <c r="G5917" s="533"/>
    </row>
    <row r="5918" spans="1:7">
      <c r="A5918" s="533"/>
      <c r="B5918" s="1787"/>
      <c r="C5918" s="1788"/>
      <c r="D5918" s="533"/>
      <c r="E5918" s="533"/>
      <c r="F5918" s="533"/>
      <c r="G5918" s="533"/>
    </row>
    <row r="5919" spans="1:7">
      <c r="A5919" s="533"/>
      <c r="B5919" s="1787"/>
      <c r="C5919" s="1788"/>
      <c r="D5919" s="533"/>
      <c r="E5919" s="533"/>
      <c r="F5919" s="533"/>
      <c r="G5919" s="533"/>
    </row>
    <row r="5920" spans="1:7">
      <c r="A5920" s="533"/>
      <c r="B5920" s="1787"/>
      <c r="C5920" s="1788"/>
      <c r="D5920" s="533"/>
      <c r="E5920" s="533"/>
      <c r="F5920" s="533"/>
      <c r="G5920" s="533"/>
    </row>
    <row r="5921" spans="1:7">
      <c r="A5921" s="533"/>
      <c r="B5921" s="1787"/>
      <c r="C5921" s="1788"/>
      <c r="D5921" s="533"/>
      <c r="E5921" s="533"/>
      <c r="F5921" s="533"/>
      <c r="G5921" s="533"/>
    </row>
    <row r="5922" spans="1:7">
      <c r="A5922" s="533"/>
      <c r="B5922" s="1787"/>
      <c r="C5922" s="1788"/>
      <c r="D5922" s="533"/>
      <c r="E5922" s="533"/>
      <c r="F5922" s="533"/>
      <c r="G5922" s="533"/>
    </row>
    <row r="5923" spans="1:7">
      <c r="A5923" s="533"/>
      <c r="B5923" s="1787"/>
      <c r="C5923" s="1788"/>
      <c r="D5923" s="533"/>
      <c r="E5923" s="533"/>
      <c r="F5923" s="533"/>
      <c r="G5923" s="533"/>
    </row>
    <row r="5924" spans="1:7">
      <c r="A5924" s="533"/>
      <c r="B5924" s="1787"/>
      <c r="C5924" s="1788"/>
      <c r="D5924" s="533"/>
      <c r="E5924" s="533"/>
      <c r="F5924" s="533"/>
      <c r="G5924" s="533"/>
    </row>
    <row r="5925" spans="1:7">
      <c r="A5925" s="533"/>
      <c r="B5925" s="1787"/>
      <c r="C5925" s="1788"/>
      <c r="D5925" s="533"/>
      <c r="E5925" s="533"/>
      <c r="F5925" s="533"/>
      <c r="G5925" s="533"/>
    </row>
    <row r="5926" spans="1:7">
      <c r="A5926" s="533"/>
      <c r="B5926" s="1787"/>
      <c r="C5926" s="1788"/>
      <c r="D5926" s="533"/>
      <c r="E5926" s="533"/>
      <c r="F5926" s="533"/>
      <c r="G5926" s="533"/>
    </row>
    <row r="5927" spans="1:7">
      <c r="A5927" s="533"/>
      <c r="B5927" s="1787"/>
      <c r="C5927" s="1788"/>
      <c r="D5927" s="533"/>
      <c r="E5927" s="533"/>
      <c r="F5927" s="533"/>
      <c r="G5927" s="533"/>
    </row>
    <row r="5928" spans="1:7">
      <c r="A5928" s="533"/>
      <c r="B5928" s="1787"/>
      <c r="C5928" s="1788"/>
      <c r="D5928" s="533"/>
      <c r="E5928" s="533"/>
      <c r="F5928" s="533"/>
      <c r="G5928" s="533"/>
    </row>
    <row r="5929" spans="1:7">
      <c r="A5929" s="533"/>
      <c r="B5929" s="1787"/>
      <c r="C5929" s="1788"/>
      <c r="D5929" s="533"/>
      <c r="E5929" s="533"/>
      <c r="F5929" s="533"/>
      <c r="G5929" s="533"/>
    </row>
    <row r="5930" spans="1:7">
      <c r="A5930" s="533"/>
      <c r="B5930" s="1787"/>
      <c r="C5930" s="1788"/>
      <c r="D5930" s="533"/>
      <c r="E5930" s="533"/>
      <c r="F5930" s="533"/>
      <c r="G5930" s="533"/>
    </row>
    <row r="5931" spans="1:7">
      <c r="A5931" s="533"/>
      <c r="B5931" s="1787"/>
      <c r="C5931" s="1788"/>
      <c r="D5931" s="533"/>
      <c r="E5931" s="533"/>
      <c r="F5931" s="533"/>
      <c r="G5931" s="533"/>
    </row>
    <row r="5932" spans="1:7">
      <c r="A5932" s="533"/>
      <c r="B5932" s="1787"/>
      <c r="C5932" s="1788"/>
      <c r="D5932" s="533"/>
      <c r="E5932" s="533"/>
      <c r="F5932" s="533"/>
      <c r="G5932" s="533"/>
    </row>
    <row r="5933" spans="1:7">
      <c r="A5933" s="533"/>
      <c r="B5933" s="1787"/>
      <c r="C5933" s="1788"/>
      <c r="D5933" s="533"/>
      <c r="E5933" s="533"/>
      <c r="F5933" s="533"/>
      <c r="G5933" s="533"/>
    </row>
    <row r="5934" spans="1:7">
      <c r="A5934" s="533"/>
      <c r="B5934" s="1787"/>
      <c r="C5934" s="1788"/>
      <c r="D5934" s="533"/>
      <c r="E5934" s="533"/>
      <c r="F5934" s="533"/>
      <c r="G5934" s="533"/>
    </row>
    <row r="5935" spans="1:7">
      <c r="A5935" s="533"/>
      <c r="B5935" s="1787"/>
      <c r="C5935" s="1788"/>
      <c r="D5935" s="533"/>
      <c r="E5935" s="533"/>
      <c r="F5935" s="533"/>
      <c r="G5935" s="533"/>
    </row>
    <row r="5936" spans="1:7">
      <c r="A5936" s="533"/>
      <c r="B5936" s="1787"/>
      <c r="C5936" s="1788"/>
      <c r="D5936" s="533"/>
      <c r="E5936" s="533"/>
      <c r="F5936" s="533"/>
      <c r="G5936" s="533"/>
    </row>
    <row r="5937" spans="1:7">
      <c r="A5937" s="533"/>
      <c r="B5937" s="1787"/>
      <c r="C5937" s="1788"/>
      <c r="D5937" s="533"/>
      <c r="E5937" s="533"/>
      <c r="F5937" s="533"/>
      <c r="G5937" s="533"/>
    </row>
    <row r="5938" spans="1:7">
      <c r="A5938" s="533"/>
      <c r="B5938" s="1787"/>
      <c r="C5938" s="1788"/>
      <c r="D5938" s="533"/>
      <c r="E5938" s="533"/>
      <c r="F5938" s="533"/>
      <c r="G5938" s="533"/>
    </row>
    <row r="5939" spans="1:7">
      <c r="A5939" s="533"/>
      <c r="B5939" s="1787"/>
      <c r="C5939" s="1788"/>
      <c r="D5939" s="533"/>
      <c r="E5939" s="533"/>
      <c r="F5939" s="533"/>
      <c r="G5939" s="533"/>
    </row>
    <row r="5940" spans="1:7">
      <c r="A5940" s="533"/>
      <c r="B5940" s="1787"/>
      <c r="C5940" s="1788"/>
      <c r="D5940" s="533"/>
      <c r="E5940" s="533"/>
      <c r="F5940" s="533"/>
      <c r="G5940" s="533"/>
    </row>
    <row r="5941" spans="1:7">
      <c r="A5941" s="533"/>
      <c r="B5941" s="1787"/>
      <c r="C5941" s="1788"/>
      <c r="D5941" s="533"/>
      <c r="E5941" s="533"/>
      <c r="F5941" s="533"/>
      <c r="G5941" s="533"/>
    </row>
    <row r="5942" spans="1:7">
      <c r="A5942" s="533"/>
      <c r="B5942" s="1787"/>
      <c r="C5942" s="1788"/>
      <c r="D5942" s="533"/>
      <c r="E5942" s="533"/>
      <c r="F5942" s="533"/>
      <c r="G5942" s="533"/>
    </row>
    <row r="5943" spans="1:7">
      <c r="A5943" s="533"/>
      <c r="B5943" s="1787"/>
      <c r="C5943" s="1788"/>
      <c r="D5943" s="533"/>
      <c r="E5943" s="533"/>
      <c r="F5943" s="533"/>
      <c r="G5943" s="533"/>
    </row>
    <row r="5944" spans="1:7">
      <c r="A5944" s="533"/>
      <c r="B5944" s="1787"/>
      <c r="C5944" s="1788"/>
      <c r="D5944" s="533"/>
      <c r="E5944" s="533"/>
      <c r="F5944" s="533"/>
      <c r="G5944" s="533"/>
    </row>
    <row r="5945" spans="1:7">
      <c r="A5945" s="533"/>
      <c r="B5945" s="1787"/>
      <c r="C5945" s="1788"/>
      <c r="D5945" s="533"/>
      <c r="E5945" s="533"/>
      <c r="F5945" s="533"/>
      <c r="G5945" s="533"/>
    </row>
    <row r="5946" spans="1:7">
      <c r="A5946" s="533"/>
      <c r="B5946" s="1787"/>
      <c r="C5946" s="1788"/>
      <c r="D5946" s="533"/>
      <c r="E5946" s="533"/>
      <c r="F5946" s="533"/>
      <c r="G5946" s="533"/>
    </row>
    <row r="5947" spans="1:7">
      <c r="A5947" s="533"/>
      <c r="B5947" s="1787"/>
      <c r="C5947" s="1788"/>
      <c r="D5947" s="533"/>
      <c r="E5947" s="533"/>
      <c r="F5947" s="533"/>
      <c r="G5947" s="533"/>
    </row>
    <row r="5948" spans="1:7">
      <c r="A5948" s="533"/>
      <c r="B5948" s="1787"/>
      <c r="C5948" s="1788"/>
      <c r="D5948" s="533"/>
      <c r="E5948" s="533"/>
      <c r="F5948" s="533"/>
      <c r="G5948" s="533"/>
    </row>
    <row r="5949" spans="1:7">
      <c r="A5949" s="533"/>
      <c r="B5949" s="1787"/>
      <c r="C5949" s="1788"/>
      <c r="D5949" s="533"/>
      <c r="E5949" s="533"/>
      <c r="F5949" s="533"/>
      <c r="G5949" s="533"/>
    </row>
    <row r="5950" spans="1:7">
      <c r="A5950" s="533"/>
      <c r="B5950" s="1787"/>
      <c r="C5950" s="1788"/>
      <c r="D5950" s="533"/>
      <c r="E5950" s="533"/>
      <c r="F5950" s="533"/>
      <c r="G5950" s="533"/>
    </row>
    <row r="5951" spans="1:7">
      <c r="A5951" s="533"/>
      <c r="B5951" s="1787"/>
      <c r="C5951" s="1788"/>
      <c r="D5951" s="533"/>
      <c r="E5951" s="533"/>
      <c r="F5951" s="533"/>
      <c r="G5951" s="533"/>
    </row>
    <row r="5952" spans="1:7">
      <c r="A5952" s="533"/>
      <c r="B5952" s="1787"/>
      <c r="C5952" s="1788"/>
      <c r="D5952" s="533"/>
      <c r="E5952" s="533"/>
      <c r="F5952" s="533"/>
      <c r="G5952" s="533"/>
    </row>
    <row r="5953" spans="1:7">
      <c r="A5953" s="533"/>
      <c r="B5953" s="1787"/>
      <c r="C5953" s="1788"/>
      <c r="D5953" s="533"/>
      <c r="E5953" s="533"/>
      <c r="F5953" s="533"/>
      <c r="G5953" s="533"/>
    </row>
    <row r="5954" spans="1:7">
      <c r="A5954" s="533"/>
      <c r="B5954" s="1787"/>
      <c r="C5954" s="1788"/>
      <c r="D5954" s="533"/>
      <c r="E5954" s="533"/>
      <c r="F5954" s="533"/>
      <c r="G5954" s="533"/>
    </row>
    <row r="5955" spans="1:7">
      <c r="A5955" s="533"/>
      <c r="B5955" s="1787"/>
      <c r="C5955" s="1788"/>
      <c r="D5955" s="533"/>
      <c r="E5955" s="533"/>
      <c r="F5955" s="533"/>
      <c r="G5955" s="533"/>
    </row>
    <row r="5956" spans="1:7">
      <c r="A5956" s="533"/>
      <c r="B5956" s="1787"/>
      <c r="C5956" s="1788"/>
      <c r="D5956" s="533"/>
      <c r="E5956" s="533"/>
      <c r="F5956" s="533"/>
      <c r="G5956" s="533"/>
    </row>
    <row r="5957" spans="1:7">
      <c r="A5957" s="533"/>
      <c r="B5957" s="1787"/>
      <c r="C5957" s="1788"/>
      <c r="D5957" s="533"/>
      <c r="E5957" s="533"/>
      <c r="F5957" s="533"/>
      <c r="G5957" s="533"/>
    </row>
    <row r="5958" spans="1:7">
      <c r="A5958" s="533"/>
      <c r="B5958" s="1787"/>
      <c r="C5958" s="1788"/>
      <c r="D5958" s="533"/>
      <c r="E5958" s="533"/>
      <c r="F5958" s="533"/>
      <c r="G5958" s="533"/>
    </row>
    <row r="5959" spans="1:7">
      <c r="A5959" s="533"/>
      <c r="B5959" s="1787"/>
      <c r="C5959" s="1788"/>
      <c r="D5959" s="533"/>
      <c r="E5959" s="533"/>
      <c r="F5959" s="533"/>
      <c r="G5959" s="533"/>
    </row>
    <row r="5960" spans="1:7">
      <c r="A5960" s="533"/>
      <c r="B5960" s="1787"/>
      <c r="C5960" s="1788"/>
      <c r="D5960" s="533"/>
      <c r="E5960" s="533"/>
      <c r="F5960" s="533"/>
      <c r="G5960" s="533"/>
    </row>
    <row r="5961" spans="1:7">
      <c r="A5961" s="533"/>
      <c r="B5961" s="1787"/>
      <c r="C5961" s="1788"/>
      <c r="D5961" s="533"/>
      <c r="E5961" s="533"/>
      <c r="F5961" s="533"/>
      <c r="G5961" s="533"/>
    </row>
    <row r="5962" spans="1:7">
      <c r="A5962" s="533"/>
      <c r="B5962" s="1787"/>
      <c r="C5962" s="1788"/>
      <c r="D5962" s="533"/>
      <c r="E5962" s="533"/>
      <c r="F5962" s="533"/>
      <c r="G5962" s="533"/>
    </row>
    <row r="5963" spans="1:7">
      <c r="A5963" s="533"/>
      <c r="B5963" s="1787"/>
      <c r="C5963" s="1788"/>
      <c r="D5963" s="533"/>
      <c r="E5963" s="533"/>
      <c r="F5963" s="533"/>
      <c r="G5963" s="533"/>
    </row>
    <row r="5964" spans="1:7">
      <c r="A5964" s="533"/>
      <c r="B5964" s="1787"/>
      <c r="C5964" s="1788"/>
      <c r="D5964" s="533"/>
      <c r="E5964" s="533"/>
      <c r="F5964" s="533"/>
      <c r="G5964" s="533"/>
    </row>
    <row r="5965" spans="1:7">
      <c r="A5965" s="533"/>
      <c r="B5965" s="1787"/>
      <c r="C5965" s="1788"/>
      <c r="D5965" s="533"/>
      <c r="E5965" s="533"/>
      <c r="F5965" s="533"/>
      <c r="G5965" s="533"/>
    </row>
    <row r="5966" spans="1:7">
      <c r="A5966" s="533"/>
      <c r="B5966" s="1787"/>
      <c r="C5966" s="1788"/>
      <c r="D5966" s="533"/>
      <c r="E5966" s="533"/>
      <c r="F5966" s="533"/>
      <c r="G5966" s="533"/>
    </row>
    <row r="5967" spans="1:7">
      <c r="A5967" s="533"/>
      <c r="B5967" s="1787"/>
      <c r="C5967" s="1788"/>
      <c r="D5967" s="533"/>
      <c r="E5967" s="533"/>
      <c r="F5967" s="533"/>
      <c r="G5967" s="533"/>
    </row>
    <row r="5968" spans="1:7">
      <c r="A5968" s="533"/>
      <c r="B5968" s="1787"/>
      <c r="C5968" s="1788"/>
      <c r="D5968" s="533"/>
      <c r="E5968" s="533"/>
      <c r="F5968" s="533"/>
      <c r="G5968" s="533"/>
    </row>
    <row r="5969" spans="1:7">
      <c r="A5969" s="533"/>
      <c r="B5969" s="1787"/>
      <c r="C5969" s="1788"/>
      <c r="D5969" s="533"/>
      <c r="E5969" s="533"/>
      <c r="F5969" s="533"/>
      <c r="G5969" s="533"/>
    </row>
    <row r="5970" spans="1:7">
      <c r="A5970" s="533"/>
      <c r="B5970" s="1787"/>
      <c r="C5970" s="1788"/>
      <c r="D5970" s="533"/>
      <c r="E5970" s="533"/>
      <c r="F5970" s="533"/>
      <c r="G5970" s="533"/>
    </row>
    <row r="5971" spans="1:7">
      <c r="A5971" s="533"/>
      <c r="B5971" s="1787"/>
      <c r="C5971" s="1788"/>
      <c r="D5971" s="533"/>
      <c r="E5971" s="533"/>
      <c r="F5971" s="533"/>
      <c r="G5971" s="533"/>
    </row>
    <row r="5972" spans="1:7">
      <c r="A5972" s="533"/>
      <c r="B5972" s="1787"/>
      <c r="C5972" s="1788"/>
      <c r="D5972" s="533"/>
      <c r="E5972" s="533"/>
      <c r="F5972" s="533"/>
      <c r="G5972" s="533"/>
    </row>
    <row r="5973" spans="1:7">
      <c r="A5973" s="533"/>
      <c r="B5973" s="1787"/>
      <c r="C5973" s="1788"/>
      <c r="D5973" s="533"/>
      <c r="E5973" s="533"/>
      <c r="F5973" s="533"/>
      <c r="G5973" s="533"/>
    </row>
    <row r="5974" spans="1:7">
      <c r="A5974" s="533"/>
      <c r="B5974" s="1787"/>
      <c r="C5974" s="1788"/>
      <c r="D5974" s="533"/>
      <c r="E5974" s="533"/>
      <c r="F5974" s="533"/>
      <c r="G5974" s="533"/>
    </row>
    <row r="5975" spans="1:7">
      <c r="A5975" s="533"/>
      <c r="B5975" s="1787"/>
      <c r="C5975" s="1788"/>
      <c r="D5975" s="533"/>
      <c r="E5975" s="533"/>
      <c r="F5975" s="533"/>
      <c r="G5975" s="533"/>
    </row>
    <row r="5976" spans="1:7">
      <c r="A5976" s="533"/>
      <c r="B5976" s="1787"/>
      <c r="C5976" s="1788"/>
      <c r="D5976" s="533"/>
      <c r="E5976" s="533"/>
      <c r="F5976" s="533"/>
      <c r="G5976" s="533"/>
    </row>
    <row r="5977" spans="1:7">
      <c r="A5977" s="533"/>
      <c r="B5977" s="1787"/>
      <c r="C5977" s="1788"/>
      <c r="D5977" s="533"/>
      <c r="E5977" s="533"/>
      <c r="F5977" s="533"/>
      <c r="G5977" s="533"/>
    </row>
    <row r="5978" spans="1:7">
      <c r="A5978" s="533"/>
      <c r="B5978" s="1787"/>
      <c r="C5978" s="1788"/>
      <c r="D5978" s="533"/>
      <c r="E5978" s="533"/>
      <c r="F5978" s="533"/>
      <c r="G5978" s="533"/>
    </row>
    <row r="5979" spans="1:7">
      <c r="A5979" s="533"/>
      <c r="B5979" s="1787"/>
      <c r="C5979" s="1788"/>
      <c r="D5979" s="533"/>
      <c r="E5979" s="533"/>
      <c r="F5979" s="533"/>
      <c r="G5979" s="533"/>
    </row>
    <row r="5980" spans="1:7">
      <c r="A5980" s="533"/>
      <c r="B5980" s="1787"/>
      <c r="C5980" s="1788"/>
      <c r="D5980" s="533"/>
      <c r="E5980" s="533"/>
      <c r="F5980" s="533"/>
      <c r="G5980" s="533"/>
    </row>
    <row r="5981" spans="1:7">
      <c r="A5981" s="533"/>
      <c r="B5981" s="1787"/>
      <c r="C5981" s="1788"/>
      <c r="D5981" s="533"/>
      <c r="E5981" s="533"/>
      <c r="F5981" s="533"/>
      <c r="G5981" s="533"/>
    </row>
    <row r="5982" spans="1:7">
      <c r="A5982" s="533"/>
      <c r="B5982" s="1787"/>
      <c r="C5982" s="1788"/>
      <c r="D5982" s="533"/>
      <c r="E5982" s="533"/>
      <c r="F5982" s="533"/>
      <c r="G5982" s="533"/>
    </row>
    <row r="5983" spans="1:7">
      <c r="A5983" s="533"/>
      <c r="B5983" s="1787"/>
      <c r="C5983" s="1788"/>
      <c r="D5983" s="533"/>
      <c r="E5983" s="533"/>
      <c r="F5983" s="533"/>
      <c r="G5983" s="533"/>
    </row>
    <row r="5984" spans="1:7">
      <c r="A5984" s="533"/>
      <c r="B5984" s="1787"/>
      <c r="C5984" s="1788"/>
      <c r="D5984" s="533"/>
      <c r="E5984" s="533"/>
      <c r="F5984" s="533"/>
      <c r="G5984" s="533"/>
    </row>
    <row r="5985" spans="1:7">
      <c r="A5985" s="533"/>
      <c r="B5985" s="1787"/>
      <c r="C5985" s="1788"/>
      <c r="D5985" s="533"/>
      <c r="E5985" s="533"/>
      <c r="F5985" s="533"/>
      <c r="G5985" s="533"/>
    </row>
    <row r="5986" spans="1:7">
      <c r="A5986" s="533"/>
      <c r="B5986" s="1787"/>
      <c r="C5986" s="1788"/>
      <c r="D5986" s="533"/>
      <c r="E5986" s="533"/>
      <c r="F5986" s="533"/>
      <c r="G5986" s="533"/>
    </row>
    <row r="5987" spans="1:7">
      <c r="A5987" s="533"/>
      <c r="B5987" s="1787"/>
      <c r="C5987" s="1788"/>
      <c r="D5987" s="533"/>
      <c r="E5987" s="533"/>
      <c r="F5987" s="533"/>
      <c r="G5987" s="533"/>
    </row>
    <row r="5988" spans="1:7">
      <c r="A5988" s="533"/>
      <c r="B5988" s="1787"/>
      <c r="C5988" s="1788"/>
      <c r="D5988" s="533"/>
      <c r="E5988" s="533"/>
      <c r="F5988" s="533"/>
      <c r="G5988" s="533"/>
    </row>
    <row r="5989" spans="1:7">
      <c r="A5989" s="533"/>
      <c r="B5989" s="1787"/>
      <c r="C5989" s="1788"/>
      <c r="D5989" s="533"/>
      <c r="E5989" s="533"/>
      <c r="F5989" s="533"/>
      <c r="G5989" s="533"/>
    </row>
    <row r="5990" spans="1:7">
      <c r="A5990" s="533"/>
      <c r="B5990" s="1787"/>
      <c r="C5990" s="1788"/>
      <c r="D5990" s="533"/>
      <c r="E5990" s="533"/>
      <c r="F5990" s="533"/>
      <c r="G5990" s="533"/>
    </row>
    <row r="5991" spans="1:7">
      <c r="A5991" s="533"/>
      <c r="B5991" s="1787"/>
      <c r="C5991" s="1788"/>
      <c r="D5991" s="533"/>
      <c r="E5991" s="533"/>
      <c r="F5991" s="533"/>
      <c r="G5991" s="533"/>
    </row>
    <row r="5992" spans="1:7">
      <c r="A5992" s="533"/>
      <c r="B5992" s="1787"/>
      <c r="C5992" s="1788"/>
      <c r="D5992" s="533"/>
      <c r="E5992" s="533"/>
      <c r="F5992" s="533"/>
      <c r="G5992" s="533"/>
    </row>
    <row r="5993" spans="1:7">
      <c r="A5993" s="533"/>
      <c r="B5993" s="1787"/>
      <c r="C5993" s="1788"/>
      <c r="D5993" s="533"/>
      <c r="E5993" s="533"/>
      <c r="F5993" s="533"/>
      <c r="G5993" s="533"/>
    </row>
    <row r="5994" spans="1:7">
      <c r="A5994" s="533"/>
      <c r="B5994" s="1787"/>
      <c r="C5994" s="1788"/>
      <c r="D5994" s="533"/>
      <c r="E5994" s="533"/>
      <c r="F5994" s="533"/>
      <c r="G5994" s="533"/>
    </row>
    <row r="5995" spans="1:7">
      <c r="A5995" s="533"/>
      <c r="B5995" s="1787"/>
      <c r="C5995" s="1788"/>
      <c r="D5995" s="533"/>
      <c r="E5995" s="533"/>
      <c r="F5995" s="533"/>
      <c r="G5995" s="533"/>
    </row>
    <row r="5996" spans="1:7">
      <c r="A5996" s="533"/>
      <c r="B5996" s="1787"/>
      <c r="C5996" s="1788"/>
      <c r="D5996" s="533"/>
      <c r="E5996" s="533"/>
      <c r="F5996" s="533"/>
      <c r="G5996" s="533"/>
    </row>
    <row r="5997" spans="1:7">
      <c r="A5997" s="533"/>
      <c r="B5997" s="1787"/>
      <c r="C5997" s="1788"/>
      <c r="D5997" s="533"/>
      <c r="E5997" s="533"/>
      <c r="F5997" s="533"/>
      <c r="G5997" s="533"/>
    </row>
    <row r="5998" spans="1:7">
      <c r="A5998" s="533"/>
      <c r="B5998" s="1787"/>
      <c r="C5998" s="1788"/>
      <c r="D5998" s="533"/>
      <c r="E5998" s="533"/>
      <c r="F5998" s="533"/>
      <c r="G5998" s="533"/>
    </row>
    <row r="5999" spans="1:7">
      <c r="A5999" s="533"/>
      <c r="B5999" s="1787"/>
      <c r="C5999" s="1788"/>
      <c r="D5999" s="533"/>
      <c r="E5999" s="533"/>
      <c r="F5999" s="533"/>
      <c r="G5999" s="533"/>
    </row>
    <row r="6000" spans="1:7">
      <c r="A6000" s="533"/>
      <c r="B6000" s="1787"/>
      <c r="C6000" s="1788"/>
      <c r="D6000" s="533"/>
      <c r="E6000" s="533"/>
      <c r="F6000" s="533"/>
      <c r="G6000" s="533"/>
    </row>
    <row r="6001" spans="1:7">
      <c r="A6001" s="533"/>
      <c r="B6001" s="1787"/>
      <c r="C6001" s="1788"/>
      <c r="D6001" s="533"/>
      <c r="E6001" s="533"/>
      <c r="F6001" s="533"/>
      <c r="G6001" s="533"/>
    </row>
    <row r="6002" spans="1:7">
      <c r="A6002" s="533"/>
      <c r="B6002" s="1787"/>
      <c r="C6002" s="1788"/>
      <c r="D6002" s="533"/>
      <c r="E6002" s="533"/>
      <c r="F6002" s="533"/>
      <c r="G6002" s="533"/>
    </row>
    <row r="6003" spans="1:7">
      <c r="A6003" s="533"/>
      <c r="B6003" s="1787"/>
      <c r="C6003" s="1788"/>
      <c r="D6003" s="533"/>
      <c r="E6003" s="533"/>
      <c r="F6003" s="533"/>
      <c r="G6003" s="533"/>
    </row>
    <row r="6004" spans="1:7">
      <c r="A6004" s="533"/>
      <c r="B6004" s="1787"/>
      <c r="C6004" s="1788"/>
      <c r="D6004" s="533"/>
      <c r="E6004" s="533"/>
      <c r="F6004" s="533"/>
      <c r="G6004" s="533"/>
    </row>
    <row r="6005" spans="1:7">
      <c r="A6005" s="533"/>
      <c r="B6005" s="1787"/>
      <c r="C6005" s="1788"/>
      <c r="D6005" s="533"/>
      <c r="E6005" s="533"/>
      <c r="F6005" s="533"/>
      <c r="G6005" s="533"/>
    </row>
    <row r="6006" spans="1:7">
      <c r="A6006" s="533"/>
      <c r="B6006" s="1787"/>
      <c r="C6006" s="1788"/>
      <c r="D6006" s="533"/>
      <c r="E6006" s="533"/>
      <c r="F6006" s="533"/>
      <c r="G6006" s="533"/>
    </row>
    <row r="6007" spans="1:7">
      <c r="A6007" s="533"/>
      <c r="B6007" s="1787"/>
      <c r="C6007" s="1788"/>
      <c r="D6007" s="533"/>
      <c r="E6007" s="533"/>
      <c r="F6007" s="533"/>
      <c r="G6007" s="533"/>
    </row>
    <row r="6008" spans="1:7">
      <c r="A6008" s="533"/>
      <c r="B6008" s="1787"/>
      <c r="C6008" s="1788"/>
      <c r="D6008" s="533"/>
      <c r="E6008" s="533"/>
      <c r="F6008" s="533"/>
      <c r="G6008" s="533"/>
    </row>
    <row r="6009" spans="1:7">
      <c r="A6009" s="533"/>
      <c r="B6009" s="1787"/>
      <c r="C6009" s="1788"/>
      <c r="D6009" s="533"/>
      <c r="E6009" s="533"/>
      <c r="F6009" s="533"/>
      <c r="G6009" s="533"/>
    </row>
    <row r="6010" spans="1:7">
      <c r="A6010" s="533"/>
      <c r="B6010" s="1787"/>
      <c r="C6010" s="1788"/>
      <c r="D6010" s="533"/>
      <c r="E6010" s="533"/>
      <c r="F6010" s="533"/>
      <c r="G6010" s="533"/>
    </row>
    <row r="6011" spans="1:7">
      <c r="A6011" s="533"/>
      <c r="B6011" s="1787"/>
      <c r="C6011" s="1788"/>
      <c r="D6011" s="533"/>
      <c r="E6011" s="533"/>
      <c r="F6011" s="533"/>
      <c r="G6011" s="533"/>
    </row>
    <row r="6012" spans="1:7">
      <c r="A6012" s="533"/>
      <c r="B6012" s="1787"/>
      <c r="C6012" s="1788"/>
      <c r="D6012" s="533"/>
      <c r="E6012" s="533"/>
      <c r="F6012" s="533"/>
      <c r="G6012" s="533"/>
    </row>
    <row r="6013" spans="1:7">
      <c r="A6013" s="533"/>
      <c r="B6013" s="1787"/>
      <c r="C6013" s="1788"/>
      <c r="D6013" s="533"/>
      <c r="E6013" s="533"/>
      <c r="F6013" s="533"/>
      <c r="G6013" s="533"/>
    </row>
    <row r="6014" spans="1:7">
      <c r="A6014" s="533"/>
      <c r="B6014" s="1787"/>
      <c r="C6014" s="1788"/>
      <c r="D6014" s="533"/>
      <c r="E6014" s="533"/>
      <c r="F6014" s="533"/>
      <c r="G6014" s="533"/>
    </row>
    <row r="6015" spans="1:7">
      <c r="A6015" s="533"/>
      <c r="B6015" s="1787"/>
      <c r="C6015" s="1788"/>
      <c r="D6015" s="533"/>
      <c r="E6015" s="533"/>
      <c r="F6015" s="533"/>
      <c r="G6015" s="533"/>
    </row>
    <row r="6016" spans="1:7">
      <c r="A6016" s="533"/>
      <c r="B6016" s="1787"/>
      <c r="C6016" s="1788"/>
      <c r="D6016" s="533"/>
      <c r="E6016" s="533"/>
      <c r="F6016" s="533"/>
      <c r="G6016" s="533"/>
    </row>
    <row r="6017" spans="1:7">
      <c r="A6017" s="533"/>
      <c r="B6017" s="1787"/>
      <c r="C6017" s="1788"/>
      <c r="D6017" s="533"/>
      <c r="E6017" s="533"/>
      <c r="F6017" s="533"/>
      <c r="G6017" s="533"/>
    </row>
    <row r="6018" spans="1:7">
      <c r="A6018" s="533"/>
      <c r="B6018" s="1787"/>
      <c r="C6018" s="1788"/>
      <c r="D6018" s="533"/>
      <c r="E6018" s="533"/>
      <c r="F6018" s="533"/>
      <c r="G6018" s="533"/>
    </row>
    <row r="6019" spans="1:7">
      <c r="A6019" s="533"/>
      <c r="B6019" s="1787"/>
      <c r="C6019" s="1788"/>
      <c r="D6019" s="533"/>
      <c r="E6019" s="533"/>
      <c r="F6019" s="533"/>
      <c r="G6019" s="533"/>
    </row>
    <row r="6020" spans="1:7">
      <c r="A6020" s="533"/>
      <c r="B6020" s="1787"/>
      <c r="C6020" s="1788"/>
      <c r="D6020" s="533"/>
      <c r="E6020" s="533"/>
      <c r="F6020" s="533"/>
      <c r="G6020" s="533"/>
    </row>
    <row r="6021" spans="1:7">
      <c r="A6021" s="533"/>
      <c r="B6021" s="1787"/>
      <c r="C6021" s="1788"/>
      <c r="D6021" s="533"/>
      <c r="E6021" s="533"/>
      <c r="F6021" s="533"/>
      <c r="G6021" s="533"/>
    </row>
    <row r="6022" spans="1:7">
      <c r="A6022" s="533"/>
      <c r="B6022" s="1787"/>
      <c r="C6022" s="1788"/>
      <c r="D6022" s="533"/>
      <c r="E6022" s="533"/>
      <c r="F6022" s="533"/>
      <c r="G6022" s="533"/>
    </row>
    <row r="6023" spans="1:7">
      <c r="A6023" s="533"/>
      <c r="B6023" s="1787"/>
      <c r="C6023" s="1788"/>
      <c r="D6023" s="533"/>
      <c r="E6023" s="533"/>
      <c r="F6023" s="533"/>
      <c r="G6023" s="533"/>
    </row>
    <row r="6024" spans="1:7">
      <c r="A6024" s="533"/>
      <c r="B6024" s="1787"/>
      <c r="C6024" s="1788"/>
      <c r="D6024" s="533"/>
      <c r="E6024" s="533"/>
      <c r="F6024" s="533"/>
      <c r="G6024" s="533"/>
    </row>
    <row r="6025" spans="1:7">
      <c r="A6025" s="533"/>
      <c r="B6025" s="1787"/>
      <c r="C6025" s="1788"/>
      <c r="D6025" s="533"/>
      <c r="E6025" s="533"/>
      <c r="F6025" s="533"/>
      <c r="G6025" s="533"/>
    </row>
    <row r="6026" spans="1:7">
      <c r="A6026" s="533"/>
      <c r="B6026" s="1787"/>
      <c r="C6026" s="1788"/>
      <c r="D6026" s="533"/>
      <c r="E6026" s="533"/>
      <c r="F6026" s="533"/>
      <c r="G6026" s="533"/>
    </row>
    <row r="6027" spans="1:7">
      <c r="A6027" s="533"/>
      <c r="B6027" s="1787"/>
      <c r="C6027" s="1788"/>
      <c r="D6027" s="533"/>
      <c r="E6027" s="533"/>
      <c r="F6027" s="533"/>
      <c r="G6027" s="533"/>
    </row>
    <row r="6028" spans="1:7">
      <c r="A6028" s="533"/>
      <c r="B6028" s="1787"/>
      <c r="C6028" s="1788"/>
      <c r="D6028" s="533"/>
      <c r="E6028" s="533"/>
      <c r="F6028" s="533"/>
      <c r="G6028" s="533"/>
    </row>
    <row r="6029" spans="1:7">
      <c r="A6029" s="533"/>
      <c r="B6029" s="1787"/>
      <c r="C6029" s="1788"/>
      <c r="D6029" s="533"/>
      <c r="E6029" s="533"/>
      <c r="F6029" s="533"/>
      <c r="G6029" s="533"/>
    </row>
    <row r="6030" spans="1:7">
      <c r="A6030" s="533"/>
      <c r="B6030" s="1787"/>
      <c r="C6030" s="1788"/>
      <c r="D6030" s="533"/>
      <c r="E6030" s="533"/>
      <c r="F6030" s="533"/>
      <c r="G6030" s="533"/>
    </row>
    <row r="6031" spans="1:7">
      <c r="A6031" s="533"/>
      <c r="B6031" s="1787"/>
      <c r="C6031" s="1788"/>
      <c r="D6031" s="533"/>
      <c r="E6031" s="533"/>
      <c r="F6031" s="533"/>
      <c r="G6031" s="533"/>
    </row>
    <row r="6032" spans="1:7">
      <c r="A6032" s="533"/>
      <c r="B6032" s="1787"/>
      <c r="C6032" s="1788"/>
      <c r="D6032" s="533"/>
      <c r="E6032" s="533"/>
      <c r="F6032" s="533"/>
      <c r="G6032" s="533"/>
    </row>
    <row r="6033" spans="1:7">
      <c r="A6033" s="533"/>
      <c r="B6033" s="1787"/>
      <c r="C6033" s="1788"/>
      <c r="D6033" s="533"/>
      <c r="E6033" s="533"/>
      <c r="F6033" s="533"/>
      <c r="G6033" s="533"/>
    </row>
    <row r="6034" spans="1:7">
      <c r="A6034" s="533"/>
      <c r="B6034" s="1787"/>
      <c r="C6034" s="1788"/>
      <c r="D6034" s="533"/>
      <c r="E6034" s="533"/>
      <c r="F6034" s="533"/>
      <c r="G6034" s="533"/>
    </row>
    <row r="6035" spans="1:7">
      <c r="A6035" s="533"/>
      <c r="B6035" s="1787"/>
      <c r="C6035" s="1788"/>
      <c r="D6035" s="533"/>
      <c r="E6035" s="533"/>
      <c r="F6035" s="533"/>
      <c r="G6035" s="533"/>
    </row>
    <row r="6036" spans="1:7">
      <c r="A6036" s="533"/>
      <c r="B6036" s="1787"/>
      <c r="C6036" s="1788"/>
      <c r="D6036" s="533"/>
      <c r="E6036" s="533"/>
      <c r="F6036" s="533"/>
      <c r="G6036" s="533"/>
    </row>
    <row r="6037" spans="1:7">
      <c r="A6037" s="533"/>
      <c r="B6037" s="1787"/>
      <c r="C6037" s="1788"/>
      <c r="D6037" s="533"/>
      <c r="E6037" s="533"/>
      <c r="F6037" s="533"/>
      <c r="G6037" s="533"/>
    </row>
    <row r="6038" spans="1:7">
      <c r="A6038" s="533"/>
      <c r="B6038" s="1787"/>
      <c r="C6038" s="1788"/>
      <c r="D6038" s="533"/>
      <c r="E6038" s="533"/>
      <c r="F6038" s="533"/>
      <c r="G6038" s="533"/>
    </row>
    <row r="6039" spans="1:7">
      <c r="A6039" s="533"/>
      <c r="B6039" s="1787"/>
      <c r="C6039" s="1788"/>
      <c r="D6039" s="533"/>
      <c r="E6039" s="533"/>
      <c r="F6039" s="533"/>
      <c r="G6039" s="533"/>
    </row>
    <row r="6040" spans="1:7">
      <c r="A6040" s="533"/>
      <c r="B6040" s="1787"/>
      <c r="C6040" s="1788"/>
      <c r="D6040" s="533"/>
      <c r="E6040" s="533"/>
      <c r="F6040" s="533"/>
      <c r="G6040" s="533"/>
    </row>
    <row r="6041" spans="1:7">
      <c r="A6041" s="533"/>
      <c r="B6041" s="1787"/>
      <c r="C6041" s="1788"/>
      <c r="D6041" s="533"/>
      <c r="E6041" s="533"/>
      <c r="F6041" s="533"/>
      <c r="G6041" s="533"/>
    </row>
    <row r="6042" spans="1:7">
      <c r="A6042" s="533"/>
      <c r="B6042" s="1787"/>
      <c r="C6042" s="1788"/>
      <c r="D6042" s="533"/>
      <c r="E6042" s="533"/>
      <c r="F6042" s="533"/>
      <c r="G6042" s="533"/>
    </row>
    <row r="6043" spans="1:7">
      <c r="A6043" s="533"/>
      <c r="B6043" s="1787"/>
      <c r="C6043" s="1788"/>
      <c r="D6043" s="533"/>
      <c r="E6043" s="533"/>
      <c r="F6043" s="533"/>
      <c r="G6043" s="533"/>
    </row>
    <row r="6044" spans="1:7">
      <c r="A6044" s="533"/>
      <c r="B6044" s="1787"/>
      <c r="C6044" s="1788"/>
      <c r="D6044" s="533"/>
      <c r="E6044" s="533"/>
      <c r="F6044" s="533"/>
      <c r="G6044" s="533"/>
    </row>
    <row r="6045" spans="1:7">
      <c r="A6045" s="533"/>
      <c r="B6045" s="1787"/>
      <c r="C6045" s="1788"/>
      <c r="D6045" s="533"/>
      <c r="E6045" s="533"/>
      <c r="F6045" s="533"/>
      <c r="G6045" s="533"/>
    </row>
    <row r="6046" spans="1:7">
      <c r="A6046" s="533"/>
      <c r="B6046" s="1787"/>
      <c r="C6046" s="1788"/>
      <c r="D6046" s="533"/>
      <c r="E6046" s="533"/>
      <c r="F6046" s="533"/>
      <c r="G6046" s="533"/>
    </row>
    <row r="6047" spans="1:7">
      <c r="A6047" s="533"/>
      <c r="B6047" s="1787"/>
      <c r="C6047" s="1788"/>
      <c r="D6047" s="533"/>
      <c r="E6047" s="533"/>
      <c r="F6047" s="533"/>
      <c r="G6047" s="533"/>
    </row>
    <row r="6048" spans="1:7">
      <c r="A6048" s="533"/>
      <c r="B6048" s="1787"/>
      <c r="C6048" s="1788"/>
      <c r="D6048" s="533"/>
      <c r="E6048" s="533"/>
      <c r="F6048" s="533"/>
      <c r="G6048" s="533"/>
    </row>
    <row r="6049" spans="1:7">
      <c r="A6049" s="533"/>
      <c r="B6049" s="1787"/>
      <c r="C6049" s="1788"/>
      <c r="D6049" s="533"/>
      <c r="E6049" s="533"/>
      <c r="F6049" s="533"/>
      <c r="G6049" s="533"/>
    </row>
    <row r="6050" spans="1:7">
      <c r="A6050" s="533"/>
      <c r="B6050" s="1787"/>
      <c r="C6050" s="1788"/>
      <c r="D6050" s="533"/>
      <c r="E6050" s="533"/>
      <c r="F6050" s="533"/>
      <c r="G6050" s="533"/>
    </row>
    <row r="6051" spans="1:7">
      <c r="A6051" s="533"/>
      <c r="B6051" s="1787"/>
      <c r="C6051" s="1788"/>
      <c r="D6051" s="533"/>
      <c r="E6051" s="533"/>
      <c r="F6051" s="533"/>
      <c r="G6051" s="533"/>
    </row>
    <row r="6052" spans="1:7">
      <c r="A6052" s="533"/>
      <c r="B6052" s="1787"/>
      <c r="C6052" s="1788"/>
      <c r="D6052" s="533"/>
      <c r="E6052" s="533"/>
      <c r="F6052" s="533"/>
      <c r="G6052" s="533"/>
    </row>
    <row r="6053" spans="1:7">
      <c r="A6053" s="533"/>
      <c r="B6053" s="1787"/>
      <c r="C6053" s="1788"/>
      <c r="D6053" s="533"/>
      <c r="E6053" s="533"/>
      <c r="F6053" s="533"/>
      <c r="G6053" s="533"/>
    </row>
    <row r="6054" spans="1:7">
      <c r="A6054" s="533"/>
      <c r="B6054" s="1787"/>
      <c r="C6054" s="1788"/>
      <c r="D6054" s="533"/>
      <c r="E6054" s="533"/>
      <c r="F6054" s="533"/>
      <c r="G6054" s="533"/>
    </row>
    <row r="6055" spans="1:7">
      <c r="A6055" s="533"/>
      <c r="B6055" s="1787"/>
      <c r="C6055" s="1788"/>
      <c r="D6055" s="533"/>
      <c r="E6055" s="533"/>
      <c r="F6055" s="533"/>
      <c r="G6055" s="533"/>
    </row>
    <row r="6056" spans="1:7">
      <c r="A6056" s="533"/>
      <c r="B6056" s="1787"/>
      <c r="C6056" s="1788"/>
      <c r="D6056" s="533"/>
      <c r="E6056" s="533"/>
      <c r="F6056" s="533"/>
      <c r="G6056" s="533"/>
    </row>
    <row r="6057" spans="1:7">
      <c r="A6057" s="533"/>
      <c r="B6057" s="1787"/>
      <c r="C6057" s="1788"/>
      <c r="D6057" s="533"/>
      <c r="E6057" s="533"/>
      <c r="F6057" s="533"/>
      <c r="G6057" s="533"/>
    </row>
    <row r="6058" spans="1:7">
      <c r="A6058" s="533"/>
      <c r="B6058" s="1787"/>
      <c r="C6058" s="1788"/>
      <c r="D6058" s="533"/>
      <c r="E6058" s="533"/>
      <c r="F6058" s="533"/>
      <c r="G6058" s="533"/>
    </row>
    <row r="6059" spans="1:7">
      <c r="A6059" s="533"/>
      <c r="B6059" s="1787"/>
      <c r="C6059" s="1788"/>
      <c r="D6059" s="533"/>
      <c r="E6059" s="533"/>
      <c r="F6059" s="533"/>
      <c r="G6059" s="533"/>
    </row>
    <row r="6060" spans="1:7">
      <c r="A6060" s="533"/>
      <c r="B6060" s="1787"/>
      <c r="C6060" s="1788"/>
      <c r="D6060" s="533"/>
      <c r="E6060" s="533"/>
      <c r="F6060" s="533"/>
      <c r="G6060" s="533"/>
    </row>
    <row r="6061" spans="1:7">
      <c r="A6061" s="533"/>
      <c r="B6061" s="1787"/>
      <c r="C6061" s="1788"/>
      <c r="D6061" s="533"/>
      <c r="E6061" s="533"/>
      <c r="F6061" s="533"/>
      <c r="G6061" s="533"/>
    </row>
    <row r="6062" spans="1:7">
      <c r="A6062" s="533"/>
      <c r="B6062" s="1787"/>
      <c r="C6062" s="1788"/>
      <c r="D6062" s="533"/>
      <c r="E6062" s="533"/>
      <c r="F6062" s="533"/>
      <c r="G6062" s="533"/>
    </row>
    <row r="6063" spans="1:7">
      <c r="A6063" s="533"/>
      <c r="B6063" s="1787"/>
      <c r="C6063" s="1788"/>
      <c r="D6063" s="533"/>
      <c r="E6063" s="533"/>
      <c r="F6063" s="533"/>
      <c r="G6063" s="533"/>
    </row>
    <row r="6064" spans="1:7">
      <c r="A6064" s="533"/>
      <c r="B6064" s="1787"/>
      <c r="C6064" s="1788"/>
      <c r="D6064" s="533"/>
      <c r="E6064" s="533"/>
      <c r="F6064" s="533"/>
      <c r="G6064" s="533"/>
    </row>
    <row r="6065" spans="1:7">
      <c r="A6065" s="533"/>
      <c r="B6065" s="1787"/>
      <c r="C6065" s="1788"/>
      <c r="D6065" s="533"/>
      <c r="E6065" s="533"/>
      <c r="F6065" s="533"/>
      <c r="G6065" s="533"/>
    </row>
    <row r="6066" spans="1:7">
      <c r="A6066" s="533"/>
      <c r="B6066" s="1787"/>
      <c r="C6066" s="1788"/>
      <c r="D6066" s="533"/>
      <c r="E6066" s="533"/>
      <c r="F6066" s="533"/>
      <c r="G6066" s="533"/>
    </row>
    <row r="6067" spans="1:7">
      <c r="A6067" s="533"/>
      <c r="B6067" s="1787"/>
      <c r="C6067" s="1788"/>
      <c r="D6067" s="533"/>
      <c r="E6067" s="533"/>
      <c r="F6067" s="533"/>
      <c r="G6067" s="533"/>
    </row>
    <row r="6068" spans="1:7">
      <c r="A6068" s="533"/>
      <c r="B6068" s="1787"/>
      <c r="C6068" s="1788"/>
      <c r="D6068" s="533"/>
      <c r="E6068" s="533"/>
      <c r="F6068" s="533"/>
      <c r="G6068" s="533"/>
    </row>
    <row r="6069" spans="1:7">
      <c r="A6069" s="533"/>
      <c r="B6069" s="1787"/>
      <c r="C6069" s="1788"/>
      <c r="D6069" s="533"/>
      <c r="E6069" s="533"/>
      <c r="F6069" s="533"/>
      <c r="G6069" s="533"/>
    </row>
    <row r="6070" spans="1:7">
      <c r="A6070" s="533"/>
      <c r="B6070" s="1787"/>
      <c r="C6070" s="1788"/>
      <c r="D6070" s="533"/>
      <c r="E6070" s="533"/>
      <c r="F6070" s="533"/>
      <c r="G6070" s="533"/>
    </row>
    <row r="6071" spans="1:7">
      <c r="A6071" s="533"/>
      <c r="B6071" s="1787"/>
      <c r="C6071" s="1788"/>
      <c r="D6071" s="533"/>
      <c r="E6071" s="533"/>
      <c r="F6071" s="533"/>
      <c r="G6071" s="533"/>
    </row>
    <row r="6072" spans="1:7">
      <c r="A6072" s="533"/>
      <c r="B6072" s="1787"/>
      <c r="C6072" s="1788"/>
      <c r="D6072" s="533"/>
      <c r="E6072" s="533"/>
      <c r="F6072" s="533"/>
      <c r="G6072" s="533"/>
    </row>
    <row r="6073" spans="1:7">
      <c r="A6073" s="533"/>
      <c r="B6073" s="1787"/>
      <c r="C6073" s="1788"/>
      <c r="D6073" s="533"/>
      <c r="E6073" s="533"/>
      <c r="F6073" s="533"/>
      <c r="G6073" s="533"/>
    </row>
    <row r="6074" spans="1:7">
      <c r="A6074" s="533"/>
      <c r="B6074" s="1787"/>
      <c r="C6074" s="1788"/>
      <c r="D6074" s="533"/>
      <c r="E6074" s="533"/>
      <c r="F6074" s="533"/>
      <c r="G6074" s="533"/>
    </row>
    <row r="6075" spans="1:7">
      <c r="A6075" s="533"/>
      <c r="B6075" s="1787"/>
      <c r="C6075" s="1788"/>
      <c r="D6075" s="533"/>
      <c r="E6075" s="533"/>
      <c r="F6075" s="533"/>
      <c r="G6075" s="533"/>
    </row>
    <row r="6076" spans="1:7">
      <c r="A6076" s="533"/>
      <c r="B6076" s="1787"/>
      <c r="C6076" s="1788"/>
      <c r="D6076" s="533"/>
      <c r="E6076" s="533"/>
      <c r="F6076" s="533"/>
      <c r="G6076" s="533"/>
    </row>
    <row r="6077" spans="1:7">
      <c r="A6077" s="533"/>
      <c r="B6077" s="1787"/>
      <c r="C6077" s="1788"/>
      <c r="D6077" s="533"/>
      <c r="E6077" s="533"/>
      <c r="F6077" s="533"/>
      <c r="G6077" s="533"/>
    </row>
    <row r="6078" spans="1:7">
      <c r="A6078" s="533"/>
      <c r="B6078" s="1787"/>
      <c r="C6078" s="1788"/>
      <c r="D6078" s="533"/>
      <c r="E6078" s="533"/>
      <c r="F6078" s="533"/>
      <c r="G6078" s="533"/>
    </row>
    <row r="6079" spans="1:7">
      <c r="A6079" s="533"/>
      <c r="B6079" s="1787"/>
      <c r="C6079" s="1788"/>
      <c r="D6079" s="533"/>
      <c r="E6079" s="533"/>
      <c r="F6079" s="533"/>
      <c r="G6079" s="533"/>
    </row>
    <row r="6080" spans="1:7">
      <c r="A6080" s="533"/>
      <c r="B6080" s="1787"/>
      <c r="C6080" s="1788"/>
      <c r="D6080" s="533"/>
      <c r="E6080" s="533"/>
      <c r="F6080" s="533"/>
      <c r="G6080" s="533"/>
    </row>
    <row r="6081" spans="1:7">
      <c r="A6081" s="533"/>
      <c r="B6081" s="1787"/>
      <c r="C6081" s="1788"/>
      <c r="D6081" s="533"/>
      <c r="E6081" s="533"/>
      <c r="F6081" s="533"/>
      <c r="G6081" s="533"/>
    </row>
    <row r="6082" spans="1:7">
      <c r="A6082" s="533"/>
      <c r="B6082" s="1787"/>
      <c r="C6082" s="1788"/>
      <c r="D6082" s="533"/>
      <c r="E6082" s="533"/>
      <c r="F6082" s="533"/>
      <c r="G6082" s="533"/>
    </row>
    <row r="6083" spans="1:7">
      <c r="A6083" s="533"/>
      <c r="B6083" s="1787"/>
      <c r="C6083" s="1788"/>
      <c r="D6083" s="533"/>
      <c r="E6083" s="533"/>
      <c r="F6083" s="533"/>
      <c r="G6083" s="533"/>
    </row>
    <row r="6084" spans="1:7">
      <c r="A6084" s="533"/>
      <c r="B6084" s="1787"/>
      <c r="C6084" s="1788"/>
      <c r="D6084" s="533"/>
      <c r="E6084" s="533"/>
      <c r="F6084" s="533"/>
      <c r="G6084" s="533"/>
    </row>
    <row r="6085" spans="1:7">
      <c r="A6085" s="533"/>
      <c r="B6085" s="1787"/>
      <c r="C6085" s="1788"/>
      <c r="D6085" s="533"/>
      <c r="E6085" s="533"/>
      <c r="F6085" s="533"/>
      <c r="G6085" s="533"/>
    </row>
    <row r="6086" spans="1:7">
      <c r="A6086" s="533"/>
      <c r="B6086" s="1787"/>
      <c r="C6086" s="1788"/>
      <c r="D6086" s="533"/>
      <c r="E6086" s="533"/>
      <c r="F6086" s="533"/>
      <c r="G6086" s="533"/>
    </row>
    <row r="6087" spans="1:7">
      <c r="A6087" s="533"/>
      <c r="B6087" s="1787"/>
      <c r="C6087" s="1788"/>
      <c r="D6087" s="533"/>
      <c r="E6087" s="533"/>
      <c r="F6087" s="533"/>
      <c r="G6087" s="533"/>
    </row>
    <row r="6088" spans="1:7">
      <c r="A6088" s="533"/>
      <c r="B6088" s="1787"/>
      <c r="C6088" s="1788"/>
      <c r="D6088" s="533"/>
      <c r="E6088" s="533"/>
      <c r="F6088" s="533"/>
      <c r="G6088" s="533"/>
    </row>
    <row r="6089" spans="1:7">
      <c r="A6089" s="533"/>
      <c r="B6089" s="1787"/>
      <c r="C6089" s="1788"/>
      <c r="D6089" s="533"/>
      <c r="E6089" s="533"/>
      <c r="F6089" s="533"/>
      <c r="G6089" s="533"/>
    </row>
    <row r="6090" spans="1:7">
      <c r="A6090" s="533"/>
      <c r="B6090" s="1787"/>
      <c r="C6090" s="1788"/>
      <c r="D6090" s="533"/>
      <c r="E6090" s="533"/>
      <c r="F6090" s="533"/>
      <c r="G6090" s="533"/>
    </row>
    <row r="6091" spans="1:7">
      <c r="A6091" s="533"/>
      <c r="B6091" s="1787"/>
      <c r="C6091" s="1788"/>
      <c r="D6091" s="533"/>
      <c r="E6091" s="533"/>
      <c r="F6091" s="533"/>
      <c r="G6091" s="533"/>
    </row>
    <row r="6092" spans="1:7">
      <c r="A6092" s="533"/>
      <c r="B6092" s="1787"/>
      <c r="C6092" s="1788"/>
      <c r="D6092" s="533"/>
      <c r="E6092" s="533"/>
      <c r="F6092" s="533"/>
      <c r="G6092" s="533"/>
    </row>
    <row r="6093" spans="1:7">
      <c r="A6093" s="533"/>
      <c r="B6093" s="1787"/>
      <c r="C6093" s="1788"/>
      <c r="D6093" s="533"/>
      <c r="E6093" s="533"/>
      <c r="F6093" s="533"/>
      <c r="G6093" s="533"/>
    </row>
    <row r="6094" spans="1:7">
      <c r="A6094" s="533"/>
      <c r="B6094" s="1787"/>
      <c r="C6094" s="1788"/>
      <c r="D6094" s="533"/>
      <c r="E6094" s="533"/>
      <c r="F6094" s="533"/>
      <c r="G6094" s="533"/>
    </row>
    <row r="6095" spans="1:7">
      <c r="A6095" s="533"/>
      <c r="B6095" s="1787"/>
      <c r="C6095" s="1788"/>
      <c r="D6095" s="533"/>
      <c r="E6095" s="533"/>
      <c r="F6095" s="533"/>
      <c r="G6095" s="533"/>
    </row>
    <row r="6096" spans="1:7">
      <c r="A6096" s="533"/>
      <c r="B6096" s="1787"/>
      <c r="C6096" s="1788"/>
      <c r="D6096" s="533"/>
      <c r="E6096" s="533"/>
      <c r="F6096" s="533"/>
      <c r="G6096" s="533"/>
    </row>
    <row r="6097" spans="1:7">
      <c r="A6097" s="533"/>
      <c r="B6097" s="1787"/>
      <c r="C6097" s="1788"/>
      <c r="D6097" s="533"/>
      <c r="E6097" s="533"/>
      <c r="F6097" s="533"/>
      <c r="G6097" s="533"/>
    </row>
    <row r="6098" spans="1:7">
      <c r="A6098" s="533"/>
      <c r="B6098" s="1787"/>
      <c r="C6098" s="1788"/>
      <c r="D6098" s="533"/>
      <c r="E6098" s="533"/>
      <c r="F6098" s="533"/>
      <c r="G6098" s="533"/>
    </row>
    <row r="6099" spans="1:7">
      <c r="A6099" s="533"/>
      <c r="B6099" s="1787"/>
      <c r="C6099" s="1788"/>
      <c r="D6099" s="533"/>
      <c r="E6099" s="533"/>
      <c r="F6099" s="533"/>
      <c r="G6099" s="533"/>
    </row>
    <row r="6100" spans="1:7">
      <c r="A6100" s="533"/>
      <c r="B6100" s="1787"/>
      <c r="C6100" s="1788"/>
      <c r="D6100" s="533"/>
      <c r="E6100" s="533"/>
      <c r="F6100" s="533"/>
      <c r="G6100" s="533"/>
    </row>
    <row r="6101" spans="1:7">
      <c r="A6101" s="533"/>
      <c r="B6101" s="1787"/>
      <c r="C6101" s="1788"/>
      <c r="D6101" s="533"/>
      <c r="E6101" s="533"/>
      <c r="F6101" s="533"/>
      <c r="G6101" s="533"/>
    </row>
    <row r="6102" spans="1:7">
      <c r="A6102" s="533"/>
      <c r="B6102" s="1787"/>
      <c r="C6102" s="1788"/>
      <c r="D6102" s="533"/>
      <c r="E6102" s="533"/>
      <c r="F6102" s="533"/>
      <c r="G6102" s="533"/>
    </row>
    <row r="6103" spans="1:7">
      <c r="A6103" s="533"/>
      <c r="B6103" s="1787"/>
      <c r="C6103" s="1788"/>
      <c r="D6103" s="533"/>
      <c r="E6103" s="533"/>
      <c r="F6103" s="533"/>
      <c r="G6103" s="533"/>
    </row>
    <row r="6104" spans="1:7">
      <c r="A6104" s="533"/>
      <c r="B6104" s="1787"/>
      <c r="C6104" s="1788"/>
      <c r="D6104" s="533"/>
      <c r="E6104" s="533"/>
      <c r="F6104" s="533"/>
      <c r="G6104" s="533"/>
    </row>
    <row r="6105" spans="1:7">
      <c r="A6105" s="533"/>
      <c r="B6105" s="1787"/>
      <c r="C6105" s="1788"/>
      <c r="D6105" s="533"/>
      <c r="E6105" s="533"/>
      <c r="F6105" s="533"/>
      <c r="G6105" s="533"/>
    </row>
    <row r="6106" spans="1:7">
      <c r="A6106" s="533"/>
      <c r="B6106" s="1787"/>
      <c r="C6106" s="1788"/>
      <c r="D6106" s="533"/>
      <c r="E6106" s="533"/>
      <c r="F6106" s="533"/>
      <c r="G6106" s="533"/>
    </row>
    <row r="6107" spans="1:7">
      <c r="A6107" s="533"/>
      <c r="B6107" s="1787"/>
      <c r="C6107" s="1788"/>
      <c r="D6107" s="533"/>
      <c r="E6107" s="533"/>
      <c r="F6107" s="533"/>
      <c r="G6107" s="533"/>
    </row>
    <row r="6108" spans="1:7">
      <c r="A6108" s="533"/>
      <c r="B6108" s="1787"/>
      <c r="C6108" s="1788"/>
      <c r="D6108" s="533"/>
      <c r="E6108" s="533"/>
      <c r="F6108" s="533"/>
      <c r="G6108" s="533"/>
    </row>
    <row r="6109" spans="1:7">
      <c r="A6109" s="533"/>
      <c r="B6109" s="1787"/>
      <c r="C6109" s="1788"/>
      <c r="D6109" s="533"/>
      <c r="E6109" s="533"/>
      <c r="F6109" s="533"/>
      <c r="G6109" s="533"/>
    </row>
    <row r="6110" spans="1:7">
      <c r="A6110" s="533"/>
      <c r="B6110" s="1787"/>
      <c r="C6110" s="1788"/>
      <c r="D6110" s="533"/>
      <c r="E6110" s="533"/>
      <c r="F6110" s="533"/>
      <c r="G6110" s="533"/>
    </row>
    <row r="6111" spans="1:7">
      <c r="A6111" s="533"/>
      <c r="B6111" s="1787"/>
      <c r="C6111" s="1788"/>
      <c r="D6111" s="533"/>
      <c r="E6111" s="533"/>
      <c r="F6111" s="533"/>
      <c r="G6111" s="533"/>
    </row>
    <row r="6112" spans="1:7">
      <c r="A6112" s="533"/>
      <c r="B6112" s="1787"/>
      <c r="C6112" s="1788"/>
      <c r="D6112" s="533"/>
      <c r="E6112" s="533"/>
      <c r="F6112" s="533"/>
      <c r="G6112" s="533"/>
    </row>
    <row r="6113" spans="1:7">
      <c r="A6113" s="533"/>
      <c r="B6113" s="1787"/>
      <c r="C6113" s="1788"/>
      <c r="D6113" s="533"/>
      <c r="E6113" s="533"/>
      <c r="F6113" s="533"/>
      <c r="G6113" s="533"/>
    </row>
    <row r="6114" spans="1:7">
      <c r="A6114" s="533"/>
      <c r="B6114" s="1787"/>
      <c r="C6114" s="1788"/>
      <c r="D6114" s="533"/>
      <c r="E6114" s="533"/>
      <c r="F6114" s="533"/>
      <c r="G6114" s="533"/>
    </row>
    <row r="6115" spans="1:7">
      <c r="A6115" s="533"/>
      <c r="B6115" s="1787"/>
      <c r="C6115" s="1788"/>
      <c r="D6115" s="533"/>
      <c r="E6115" s="533"/>
      <c r="F6115" s="533"/>
      <c r="G6115" s="533"/>
    </row>
    <row r="6116" spans="1:7">
      <c r="A6116" s="533"/>
      <c r="B6116" s="1787"/>
      <c r="C6116" s="1788"/>
      <c r="D6116" s="533"/>
      <c r="E6116" s="533"/>
      <c r="F6116" s="533"/>
      <c r="G6116" s="533"/>
    </row>
    <row r="6117" spans="1:7">
      <c r="A6117" s="533"/>
      <c r="B6117" s="1787"/>
      <c r="C6117" s="1788"/>
      <c r="D6117" s="533"/>
      <c r="E6117" s="533"/>
      <c r="F6117" s="533"/>
      <c r="G6117" s="533"/>
    </row>
    <row r="6118" spans="1:7">
      <c r="A6118" s="533"/>
      <c r="B6118" s="1787"/>
      <c r="C6118" s="1788"/>
      <c r="D6118" s="533"/>
      <c r="E6118" s="533"/>
      <c r="F6118" s="533"/>
      <c r="G6118" s="533"/>
    </row>
    <row r="6119" spans="1:7">
      <c r="A6119" s="533"/>
      <c r="B6119" s="1787"/>
      <c r="C6119" s="1788"/>
      <c r="D6119" s="533"/>
      <c r="E6119" s="533"/>
      <c r="F6119" s="533"/>
      <c r="G6119" s="533"/>
    </row>
    <row r="6120" spans="1:7">
      <c r="A6120" s="533"/>
      <c r="B6120" s="1787"/>
      <c r="C6120" s="1788"/>
      <c r="D6120" s="533"/>
      <c r="E6120" s="533"/>
      <c r="F6120" s="533"/>
      <c r="G6120" s="533"/>
    </row>
    <row r="6121" spans="1:7">
      <c r="A6121" s="533"/>
      <c r="B6121" s="1787"/>
      <c r="C6121" s="1788"/>
      <c r="D6121" s="533"/>
      <c r="E6121" s="533"/>
      <c r="F6121" s="533"/>
      <c r="G6121" s="533"/>
    </row>
    <row r="6122" spans="1:7">
      <c r="A6122" s="533"/>
      <c r="B6122" s="1787"/>
      <c r="C6122" s="1788"/>
      <c r="D6122" s="533"/>
      <c r="E6122" s="533"/>
      <c r="F6122" s="533"/>
      <c r="G6122" s="533"/>
    </row>
    <row r="6123" spans="1:7">
      <c r="A6123" s="533"/>
      <c r="B6123" s="1787"/>
      <c r="C6123" s="1788"/>
      <c r="D6123" s="533"/>
      <c r="E6123" s="533"/>
      <c r="F6123" s="533"/>
      <c r="G6123" s="533"/>
    </row>
    <row r="6124" spans="1:7">
      <c r="A6124" s="533"/>
      <c r="B6124" s="1787"/>
      <c r="C6124" s="1788"/>
      <c r="D6124" s="533"/>
      <c r="E6124" s="533"/>
      <c r="F6124" s="533"/>
      <c r="G6124" s="533"/>
    </row>
    <row r="6125" spans="1:7">
      <c r="A6125" s="533"/>
      <c r="B6125" s="1787"/>
      <c r="C6125" s="1788"/>
      <c r="D6125" s="533"/>
      <c r="E6125" s="533"/>
      <c r="F6125" s="533"/>
      <c r="G6125" s="533"/>
    </row>
    <row r="6126" spans="1:7">
      <c r="A6126" s="533"/>
      <c r="B6126" s="1787"/>
      <c r="C6126" s="1788"/>
      <c r="D6126" s="533"/>
      <c r="E6126" s="533"/>
      <c r="F6126" s="533"/>
      <c r="G6126" s="533"/>
    </row>
    <row r="6127" spans="1:7">
      <c r="A6127" s="533"/>
      <c r="B6127" s="1787"/>
      <c r="C6127" s="1788"/>
      <c r="D6127" s="533"/>
      <c r="E6127" s="533"/>
      <c r="F6127" s="533"/>
      <c r="G6127" s="533"/>
    </row>
    <row r="6128" spans="1:7">
      <c r="A6128" s="533"/>
      <c r="B6128" s="1787"/>
      <c r="C6128" s="1788"/>
      <c r="D6128" s="533"/>
      <c r="E6128" s="533"/>
      <c r="F6128" s="533"/>
      <c r="G6128" s="533"/>
    </row>
    <row r="6129" spans="1:7">
      <c r="A6129" s="533"/>
      <c r="B6129" s="1787"/>
      <c r="C6129" s="1788"/>
      <c r="D6129" s="533"/>
      <c r="E6129" s="533"/>
      <c r="F6129" s="533"/>
      <c r="G6129" s="533"/>
    </row>
    <row r="6130" spans="1:7">
      <c r="A6130" s="533"/>
      <c r="B6130" s="1787"/>
      <c r="C6130" s="1788"/>
      <c r="D6130" s="533"/>
      <c r="E6130" s="533"/>
      <c r="F6130" s="533"/>
      <c r="G6130" s="533"/>
    </row>
    <row r="6131" spans="1:7">
      <c r="A6131" s="533"/>
      <c r="B6131" s="1787"/>
      <c r="C6131" s="1788"/>
      <c r="D6131" s="533"/>
      <c r="E6131" s="533"/>
      <c r="F6131" s="533"/>
      <c r="G6131" s="533"/>
    </row>
    <row r="6132" spans="1:7">
      <c r="A6132" s="533"/>
      <c r="B6132" s="1787"/>
      <c r="C6132" s="1788"/>
      <c r="D6132" s="533"/>
      <c r="E6132" s="533"/>
      <c r="F6132" s="533"/>
      <c r="G6132" s="533"/>
    </row>
    <row r="6133" spans="1:7">
      <c r="A6133" s="533"/>
      <c r="B6133" s="1787"/>
      <c r="C6133" s="1788"/>
      <c r="D6133" s="533"/>
      <c r="E6133" s="533"/>
      <c r="F6133" s="533"/>
      <c r="G6133" s="533"/>
    </row>
    <row r="6134" spans="1:7">
      <c r="A6134" s="533"/>
      <c r="B6134" s="1787"/>
      <c r="C6134" s="1788"/>
      <c r="D6134" s="533"/>
      <c r="E6134" s="533"/>
      <c r="F6134" s="533"/>
      <c r="G6134" s="533"/>
    </row>
    <row r="6135" spans="1:7">
      <c r="A6135" s="533"/>
      <c r="B6135" s="1787"/>
      <c r="C6135" s="1788"/>
      <c r="D6135" s="533"/>
      <c r="E6135" s="533"/>
      <c r="F6135" s="533"/>
      <c r="G6135" s="533"/>
    </row>
    <row r="6136" spans="1:7">
      <c r="A6136" s="533"/>
      <c r="B6136" s="1787"/>
      <c r="C6136" s="1788"/>
      <c r="D6136" s="533"/>
      <c r="E6136" s="533"/>
      <c r="F6136" s="533"/>
      <c r="G6136" s="533"/>
    </row>
    <row r="6137" spans="1:7">
      <c r="A6137" s="533"/>
      <c r="B6137" s="1787"/>
      <c r="C6137" s="1788"/>
      <c r="D6137" s="533"/>
      <c r="E6137" s="533"/>
      <c r="F6137" s="533"/>
      <c r="G6137" s="533"/>
    </row>
    <row r="6138" spans="1:7">
      <c r="A6138" s="533"/>
      <c r="B6138" s="1787"/>
      <c r="C6138" s="1788"/>
      <c r="D6138" s="533"/>
      <c r="E6138" s="533"/>
      <c r="F6138" s="533"/>
      <c r="G6138" s="533"/>
    </row>
    <row r="6139" spans="1:7">
      <c r="A6139" s="533"/>
      <c r="B6139" s="1787"/>
      <c r="C6139" s="1788"/>
      <c r="D6139" s="533"/>
      <c r="E6139" s="533"/>
      <c r="F6139" s="533"/>
      <c r="G6139" s="533"/>
    </row>
    <row r="6140" spans="1:7">
      <c r="A6140" s="533"/>
      <c r="B6140" s="1787"/>
      <c r="C6140" s="1788"/>
      <c r="D6140" s="533"/>
      <c r="E6140" s="533"/>
      <c r="F6140" s="533"/>
      <c r="G6140" s="533"/>
    </row>
    <row r="6141" spans="1:7">
      <c r="A6141" s="533"/>
      <c r="B6141" s="1787"/>
      <c r="C6141" s="1788"/>
      <c r="D6141" s="533"/>
      <c r="E6141" s="533"/>
      <c r="F6141" s="533"/>
      <c r="G6141" s="533"/>
    </row>
    <row r="6142" spans="1:7">
      <c r="A6142" s="533"/>
      <c r="B6142" s="1787"/>
      <c r="C6142" s="1788"/>
      <c r="D6142" s="533"/>
      <c r="E6142" s="533"/>
      <c r="F6142" s="533"/>
      <c r="G6142" s="533"/>
    </row>
    <row r="6143" spans="1:7">
      <c r="A6143" s="533"/>
      <c r="B6143" s="1787"/>
      <c r="C6143" s="1788"/>
      <c r="D6143" s="533"/>
      <c r="E6143" s="533"/>
      <c r="F6143" s="533"/>
      <c r="G6143" s="533"/>
    </row>
    <row r="6144" spans="1:7">
      <c r="A6144" s="533"/>
      <c r="B6144" s="1787"/>
      <c r="C6144" s="1788"/>
      <c r="D6144" s="533"/>
      <c r="E6144" s="533"/>
      <c r="F6144" s="533"/>
      <c r="G6144" s="533"/>
    </row>
    <row r="6145" spans="1:7">
      <c r="A6145" s="533"/>
      <c r="B6145" s="1787"/>
      <c r="C6145" s="1788"/>
      <c r="D6145" s="533"/>
      <c r="E6145" s="533"/>
      <c r="F6145" s="533"/>
      <c r="G6145" s="533"/>
    </row>
    <row r="6146" spans="1:7">
      <c r="A6146" s="533"/>
      <c r="B6146" s="1787"/>
      <c r="C6146" s="1788"/>
      <c r="D6146" s="533"/>
      <c r="E6146" s="533"/>
      <c r="F6146" s="533"/>
      <c r="G6146" s="533"/>
    </row>
    <row r="6147" spans="1:7">
      <c r="A6147" s="533"/>
      <c r="B6147" s="1787"/>
      <c r="C6147" s="1788"/>
      <c r="D6147" s="533"/>
      <c r="E6147" s="533"/>
      <c r="F6147" s="533"/>
      <c r="G6147" s="533"/>
    </row>
    <row r="6148" spans="1:7">
      <c r="A6148" s="533"/>
      <c r="B6148" s="1787"/>
      <c r="C6148" s="1788"/>
      <c r="D6148" s="533"/>
      <c r="E6148" s="533"/>
      <c r="F6148" s="533"/>
      <c r="G6148" s="533"/>
    </row>
    <row r="6149" spans="1:7">
      <c r="A6149" s="533"/>
      <c r="B6149" s="1787"/>
      <c r="C6149" s="1788"/>
      <c r="D6149" s="533"/>
      <c r="E6149" s="533"/>
      <c r="F6149" s="533"/>
      <c r="G6149" s="533"/>
    </row>
    <row r="6150" spans="1:7">
      <c r="A6150" s="533"/>
      <c r="B6150" s="1787"/>
      <c r="C6150" s="1788"/>
      <c r="D6150" s="533"/>
      <c r="E6150" s="533"/>
      <c r="F6150" s="533"/>
      <c r="G6150" s="533"/>
    </row>
    <row r="6151" spans="1:7">
      <c r="A6151" s="533"/>
      <c r="B6151" s="1787"/>
      <c r="C6151" s="1788"/>
      <c r="D6151" s="533"/>
      <c r="E6151" s="533"/>
      <c r="F6151" s="533"/>
      <c r="G6151" s="533"/>
    </row>
    <row r="6152" spans="1:7">
      <c r="A6152" s="533"/>
      <c r="B6152" s="1787"/>
      <c r="C6152" s="1788"/>
      <c r="D6152" s="533"/>
      <c r="E6152" s="533"/>
      <c r="F6152" s="533"/>
      <c r="G6152" s="533"/>
    </row>
    <row r="6153" spans="1:7">
      <c r="A6153" s="533"/>
      <c r="B6153" s="1787"/>
      <c r="C6153" s="1788"/>
      <c r="D6153" s="533"/>
      <c r="E6153" s="533"/>
      <c r="F6153" s="533"/>
      <c r="G6153" s="533"/>
    </row>
    <row r="6154" spans="1:7">
      <c r="A6154" s="533"/>
      <c r="B6154" s="1787"/>
      <c r="C6154" s="1788"/>
      <c r="D6154" s="533"/>
      <c r="E6154" s="533"/>
      <c r="F6154" s="533"/>
      <c r="G6154" s="533"/>
    </row>
    <row r="6155" spans="1:7">
      <c r="A6155" s="533"/>
      <c r="B6155" s="1787"/>
      <c r="C6155" s="1788"/>
      <c r="D6155" s="533"/>
      <c r="E6155" s="533"/>
      <c r="F6155" s="533"/>
      <c r="G6155" s="533"/>
    </row>
    <row r="6156" spans="1:7">
      <c r="A6156" s="533"/>
      <c r="B6156" s="1787"/>
      <c r="C6156" s="1788"/>
      <c r="D6156" s="533"/>
      <c r="E6156" s="533"/>
      <c r="F6156" s="533"/>
      <c r="G6156" s="533"/>
    </row>
    <row r="6157" spans="1:7">
      <c r="A6157" s="533"/>
      <c r="B6157" s="1787"/>
      <c r="C6157" s="1788"/>
      <c r="D6157" s="533"/>
      <c r="E6157" s="533"/>
      <c r="F6157" s="533"/>
      <c r="G6157" s="533"/>
    </row>
    <row r="6158" spans="1:7">
      <c r="A6158" s="533"/>
      <c r="B6158" s="1787"/>
      <c r="C6158" s="1788"/>
      <c r="D6158" s="533"/>
      <c r="E6158" s="533"/>
      <c r="F6158" s="533"/>
      <c r="G6158" s="533"/>
    </row>
    <row r="6159" spans="1:7">
      <c r="A6159" s="533"/>
      <c r="B6159" s="1787"/>
      <c r="C6159" s="1788"/>
      <c r="D6159" s="533"/>
      <c r="E6159" s="533"/>
      <c r="F6159" s="533"/>
      <c r="G6159" s="533"/>
    </row>
    <row r="6160" spans="1:7">
      <c r="A6160" s="533"/>
      <c r="B6160" s="1787"/>
      <c r="C6160" s="1788"/>
      <c r="D6160" s="533"/>
      <c r="E6160" s="533"/>
      <c r="F6160" s="533"/>
      <c r="G6160" s="533"/>
    </row>
    <row r="6161" spans="1:7">
      <c r="A6161" s="533"/>
      <c r="B6161" s="1787"/>
      <c r="C6161" s="1788"/>
      <c r="D6161" s="533"/>
      <c r="E6161" s="533"/>
      <c r="F6161" s="533"/>
      <c r="G6161" s="533"/>
    </row>
    <row r="6162" spans="1:7">
      <c r="A6162" s="533"/>
      <c r="B6162" s="1787"/>
      <c r="C6162" s="1788"/>
      <c r="D6162" s="533"/>
      <c r="E6162" s="533"/>
      <c r="F6162" s="533"/>
      <c r="G6162" s="533"/>
    </row>
    <row r="6163" spans="1:7">
      <c r="A6163" s="533"/>
      <c r="B6163" s="1787"/>
      <c r="C6163" s="1788"/>
      <c r="D6163" s="533"/>
      <c r="E6163" s="533"/>
      <c r="F6163" s="533"/>
      <c r="G6163" s="533"/>
    </row>
    <row r="6164" spans="1:7">
      <c r="A6164" s="533"/>
      <c r="B6164" s="1787"/>
      <c r="C6164" s="1788"/>
      <c r="D6164" s="533"/>
      <c r="E6164" s="533"/>
      <c r="F6164" s="533"/>
      <c r="G6164" s="533"/>
    </row>
    <row r="6165" spans="1:7">
      <c r="A6165" s="533"/>
      <c r="B6165" s="1787"/>
      <c r="C6165" s="1788"/>
      <c r="D6165" s="533"/>
      <c r="E6165" s="533"/>
      <c r="F6165" s="533"/>
      <c r="G6165" s="533"/>
    </row>
    <row r="6166" spans="1:7">
      <c r="A6166" s="533"/>
      <c r="B6166" s="1787"/>
      <c r="C6166" s="1788"/>
      <c r="D6166" s="533"/>
      <c r="E6166" s="533"/>
      <c r="F6166" s="533"/>
      <c r="G6166" s="533"/>
    </row>
    <row r="6167" spans="1:7">
      <c r="A6167" s="533"/>
      <c r="B6167" s="1787"/>
      <c r="C6167" s="1788"/>
      <c r="D6167" s="533"/>
      <c r="E6167" s="533"/>
      <c r="F6167" s="533"/>
      <c r="G6167" s="533"/>
    </row>
    <row r="6168" spans="1:7">
      <c r="A6168" s="533"/>
      <c r="B6168" s="1787"/>
      <c r="C6168" s="1788"/>
      <c r="D6168" s="533"/>
      <c r="E6168" s="533"/>
      <c r="F6168" s="533"/>
      <c r="G6168" s="533"/>
    </row>
    <row r="6169" spans="1:7">
      <c r="A6169" s="533"/>
      <c r="B6169" s="1787"/>
      <c r="C6169" s="1788"/>
      <c r="D6169" s="533"/>
      <c r="E6169" s="533"/>
      <c r="F6169" s="533"/>
      <c r="G6169" s="533"/>
    </row>
    <row r="6170" spans="1:7">
      <c r="A6170" s="533"/>
      <c r="B6170" s="1787"/>
      <c r="C6170" s="1788"/>
      <c r="D6170" s="533"/>
      <c r="E6170" s="533"/>
      <c r="F6170" s="533"/>
      <c r="G6170" s="533"/>
    </row>
    <row r="6171" spans="1:7">
      <c r="A6171" s="533"/>
      <c r="B6171" s="1787"/>
      <c r="C6171" s="1788"/>
      <c r="D6171" s="533"/>
      <c r="E6171" s="533"/>
      <c r="F6171" s="533"/>
      <c r="G6171" s="533"/>
    </row>
    <row r="6172" spans="1:7">
      <c r="A6172" s="533"/>
      <c r="B6172" s="1787"/>
      <c r="C6172" s="1788"/>
      <c r="D6172" s="533"/>
      <c r="E6172" s="533"/>
      <c r="F6172" s="533"/>
      <c r="G6172" s="533"/>
    </row>
    <row r="6173" spans="1:7">
      <c r="A6173" s="533"/>
      <c r="B6173" s="1787"/>
      <c r="C6173" s="1788"/>
      <c r="D6173" s="533"/>
      <c r="E6173" s="533"/>
      <c r="F6173" s="533"/>
      <c r="G6173" s="533"/>
    </row>
    <row r="6174" spans="1:7">
      <c r="A6174" s="533"/>
      <c r="B6174" s="1787"/>
      <c r="C6174" s="1788"/>
      <c r="D6174" s="533"/>
      <c r="E6174" s="533"/>
      <c r="F6174" s="533"/>
      <c r="G6174" s="533"/>
    </row>
    <row r="6175" spans="1:7">
      <c r="A6175" s="533"/>
      <c r="B6175" s="1787"/>
      <c r="C6175" s="1788"/>
      <c r="D6175" s="533"/>
      <c r="E6175" s="533"/>
      <c r="F6175" s="533"/>
      <c r="G6175" s="533"/>
    </row>
    <row r="6176" spans="1:7">
      <c r="A6176" s="533"/>
      <c r="B6176" s="1787"/>
      <c r="C6176" s="1788"/>
      <c r="D6176" s="533"/>
      <c r="E6176" s="533"/>
      <c r="F6176" s="533"/>
      <c r="G6176" s="533"/>
    </row>
    <row r="6177" spans="1:7">
      <c r="A6177" s="533"/>
      <c r="B6177" s="1787"/>
      <c r="C6177" s="1788"/>
      <c r="D6177" s="533"/>
      <c r="E6177" s="533"/>
      <c r="F6177" s="533"/>
      <c r="G6177" s="533"/>
    </row>
    <row r="6178" spans="1:7">
      <c r="A6178" s="533"/>
      <c r="B6178" s="1787"/>
      <c r="C6178" s="1788"/>
      <c r="D6178" s="533"/>
      <c r="E6178" s="533"/>
      <c r="F6178" s="533"/>
      <c r="G6178" s="533"/>
    </row>
    <row r="6179" spans="1:7">
      <c r="A6179" s="533"/>
      <c r="B6179" s="1787"/>
      <c r="C6179" s="1788"/>
      <c r="D6179" s="533"/>
      <c r="E6179" s="533"/>
      <c r="F6179" s="533"/>
      <c r="G6179" s="533"/>
    </row>
    <row r="6180" spans="1:7">
      <c r="A6180" s="533"/>
      <c r="B6180" s="1787"/>
      <c r="C6180" s="1788"/>
      <c r="D6180" s="533"/>
      <c r="E6180" s="533"/>
      <c r="F6180" s="533"/>
      <c r="G6180" s="533"/>
    </row>
    <row r="6181" spans="1:7">
      <c r="A6181" s="533"/>
      <c r="B6181" s="1787"/>
      <c r="C6181" s="1788"/>
      <c r="D6181" s="533"/>
      <c r="E6181" s="533"/>
      <c r="F6181" s="533"/>
      <c r="G6181" s="533"/>
    </row>
    <row r="6182" spans="1:7">
      <c r="A6182" s="533"/>
      <c r="B6182" s="1787"/>
      <c r="C6182" s="1788"/>
      <c r="D6182" s="533"/>
      <c r="E6182" s="533"/>
      <c r="F6182" s="533"/>
      <c r="G6182" s="533"/>
    </row>
    <row r="6183" spans="1:7">
      <c r="A6183" s="533"/>
      <c r="B6183" s="1787"/>
      <c r="C6183" s="1788"/>
      <c r="D6183" s="533"/>
      <c r="E6183" s="533"/>
      <c r="F6183" s="533"/>
      <c r="G6183" s="533"/>
    </row>
    <row r="6184" spans="1:7">
      <c r="A6184" s="533"/>
      <c r="B6184" s="1787"/>
      <c r="C6184" s="1788"/>
      <c r="D6184" s="533"/>
      <c r="E6184" s="533"/>
      <c r="F6184" s="533"/>
      <c r="G6184" s="533"/>
    </row>
    <row r="6185" spans="1:7">
      <c r="A6185" s="533"/>
      <c r="B6185" s="1787"/>
      <c r="C6185" s="1788"/>
      <c r="D6185" s="533"/>
      <c r="E6185" s="533"/>
      <c r="F6185" s="533"/>
      <c r="G6185" s="533"/>
    </row>
    <row r="6186" spans="1:7">
      <c r="A6186" s="533"/>
      <c r="B6186" s="1787"/>
      <c r="C6186" s="1788"/>
      <c r="D6186" s="533"/>
      <c r="E6186" s="533"/>
      <c r="F6186" s="533"/>
      <c r="G6186" s="533"/>
    </row>
    <row r="6187" spans="1:7">
      <c r="A6187" s="533"/>
      <c r="B6187" s="1787"/>
      <c r="C6187" s="1788"/>
      <c r="D6187" s="533"/>
      <c r="E6187" s="533"/>
      <c r="F6187" s="533"/>
      <c r="G6187" s="533"/>
    </row>
    <row r="6188" spans="1:7">
      <c r="A6188" s="533"/>
      <c r="B6188" s="1787"/>
      <c r="C6188" s="1788"/>
      <c r="D6188" s="533"/>
      <c r="E6188" s="533"/>
      <c r="F6188" s="533"/>
      <c r="G6188" s="533"/>
    </row>
    <row r="6189" spans="1:7">
      <c r="A6189" s="533"/>
      <c r="B6189" s="1787"/>
      <c r="C6189" s="1788"/>
      <c r="D6189" s="533"/>
      <c r="E6189" s="533"/>
      <c r="F6189" s="533"/>
      <c r="G6189" s="533"/>
    </row>
    <row r="6190" spans="1:7">
      <c r="A6190" s="533"/>
      <c r="B6190" s="1787"/>
      <c r="C6190" s="1788"/>
      <c r="D6190" s="533"/>
      <c r="E6190" s="533"/>
      <c r="F6190" s="533"/>
      <c r="G6190" s="533"/>
    </row>
    <row r="6191" spans="1:7">
      <c r="A6191" s="533"/>
      <c r="B6191" s="1787"/>
      <c r="C6191" s="1788"/>
      <c r="D6191" s="533"/>
      <c r="E6191" s="533"/>
      <c r="F6191" s="533"/>
      <c r="G6191" s="533"/>
    </row>
    <row r="6192" spans="1:7">
      <c r="A6192" s="533"/>
      <c r="B6192" s="1787"/>
      <c r="C6192" s="1788"/>
      <c r="D6192" s="533"/>
      <c r="E6192" s="533"/>
      <c r="F6192" s="533"/>
      <c r="G6192" s="533"/>
    </row>
    <row r="6193" spans="1:7">
      <c r="A6193" s="533"/>
      <c r="B6193" s="1787"/>
      <c r="C6193" s="1788"/>
      <c r="D6193" s="533"/>
      <c r="E6193" s="533"/>
      <c r="F6193" s="533"/>
      <c r="G6193" s="533"/>
    </row>
    <row r="6194" spans="1:7">
      <c r="A6194" s="533"/>
      <c r="B6194" s="1787"/>
      <c r="C6194" s="1788"/>
      <c r="D6194" s="533"/>
      <c r="E6194" s="533"/>
      <c r="F6194" s="533"/>
      <c r="G6194" s="533"/>
    </row>
    <row r="6195" spans="1:7">
      <c r="A6195" s="533"/>
      <c r="B6195" s="1787"/>
      <c r="C6195" s="1788"/>
      <c r="D6195" s="533"/>
      <c r="E6195" s="533"/>
      <c r="F6195" s="533"/>
      <c r="G6195" s="533"/>
    </row>
    <row r="6196" spans="1:7">
      <c r="A6196" s="533"/>
      <c r="B6196" s="1787"/>
      <c r="C6196" s="1788"/>
      <c r="D6196" s="533"/>
      <c r="E6196" s="533"/>
      <c r="F6196" s="533"/>
      <c r="G6196" s="533"/>
    </row>
    <row r="6197" spans="1:7">
      <c r="A6197" s="533"/>
      <c r="B6197" s="1787"/>
      <c r="C6197" s="1788"/>
      <c r="D6197" s="533"/>
      <c r="E6197" s="533"/>
      <c r="F6197" s="533"/>
      <c r="G6197" s="533"/>
    </row>
    <row r="6198" spans="1:7">
      <c r="A6198" s="533"/>
      <c r="B6198" s="1787"/>
      <c r="C6198" s="1788"/>
      <c r="D6198" s="533"/>
      <c r="E6198" s="533"/>
      <c r="F6198" s="533"/>
      <c r="G6198" s="533"/>
    </row>
    <row r="6199" spans="1:7">
      <c r="A6199" s="533"/>
      <c r="B6199" s="1787"/>
      <c r="C6199" s="1788"/>
      <c r="D6199" s="533"/>
      <c r="E6199" s="533"/>
      <c r="F6199" s="533"/>
      <c r="G6199" s="533"/>
    </row>
    <row r="6200" spans="1:7">
      <c r="A6200" s="533"/>
      <c r="B6200" s="1787"/>
      <c r="C6200" s="1788"/>
      <c r="D6200" s="533"/>
      <c r="E6200" s="533"/>
      <c r="F6200" s="533"/>
      <c r="G6200" s="533"/>
    </row>
    <row r="6201" spans="1:7">
      <c r="A6201" s="533"/>
      <c r="B6201" s="1787"/>
      <c r="C6201" s="1788"/>
      <c r="D6201" s="533"/>
      <c r="E6201" s="533"/>
      <c r="F6201" s="533"/>
      <c r="G6201" s="533"/>
    </row>
    <row r="6202" spans="1:7">
      <c r="A6202" s="533"/>
      <c r="B6202" s="1787"/>
      <c r="C6202" s="1788"/>
      <c r="D6202" s="533"/>
      <c r="E6202" s="533"/>
      <c r="F6202" s="533"/>
      <c r="G6202" s="533"/>
    </row>
    <row r="6203" spans="1:7">
      <c r="A6203" s="533"/>
      <c r="B6203" s="1787"/>
      <c r="C6203" s="1788"/>
      <c r="D6203" s="533"/>
      <c r="E6203" s="533"/>
      <c r="F6203" s="533"/>
      <c r="G6203" s="533"/>
    </row>
    <row r="6204" spans="1:7">
      <c r="A6204" s="533"/>
      <c r="B6204" s="1787"/>
      <c r="C6204" s="1788"/>
      <c r="D6204" s="533"/>
      <c r="E6204" s="533"/>
      <c r="F6204" s="533"/>
      <c r="G6204" s="533"/>
    </row>
    <row r="6205" spans="1:7">
      <c r="A6205" s="533"/>
      <c r="B6205" s="1787"/>
      <c r="C6205" s="1788"/>
      <c r="D6205" s="533"/>
      <c r="E6205" s="533"/>
      <c r="F6205" s="533"/>
      <c r="G6205" s="533"/>
    </row>
    <row r="6206" spans="1:7">
      <c r="A6206" s="533"/>
      <c r="B6206" s="1787"/>
      <c r="C6206" s="1788"/>
      <c r="D6206" s="533"/>
      <c r="E6206" s="533"/>
      <c r="F6206" s="533"/>
      <c r="G6206" s="533"/>
    </row>
    <row r="6207" spans="1:7">
      <c r="A6207" s="533"/>
      <c r="B6207" s="1787"/>
      <c r="C6207" s="1788"/>
      <c r="D6207" s="533"/>
      <c r="E6207" s="533"/>
      <c r="F6207" s="533"/>
      <c r="G6207" s="533"/>
    </row>
    <row r="6208" spans="1:7">
      <c r="A6208" s="533"/>
      <c r="B6208" s="1787"/>
      <c r="C6208" s="1788"/>
      <c r="D6208" s="533"/>
      <c r="E6208" s="533"/>
      <c r="F6208" s="533"/>
      <c r="G6208" s="533"/>
    </row>
    <row r="6209" spans="1:7">
      <c r="A6209" s="533"/>
      <c r="B6209" s="1787"/>
      <c r="C6209" s="1788"/>
      <c r="D6209" s="533"/>
      <c r="E6209" s="533"/>
      <c r="F6209" s="533"/>
      <c r="G6209" s="533"/>
    </row>
    <row r="6210" spans="1:7">
      <c r="A6210" s="533"/>
      <c r="B6210" s="1787"/>
      <c r="C6210" s="1788"/>
      <c r="D6210" s="533"/>
      <c r="E6210" s="533"/>
      <c r="F6210" s="533"/>
      <c r="G6210" s="533"/>
    </row>
    <row r="6211" spans="1:7">
      <c r="A6211" s="533"/>
      <c r="B6211" s="1787"/>
      <c r="C6211" s="1788"/>
      <c r="D6211" s="533"/>
      <c r="E6211" s="533"/>
      <c r="F6211" s="533"/>
      <c r="G6211" s="533"/>
    </row>
    <row r="6212" spans="1:7">
      <c r="A6212" s="533"/>
      <c r="B6212" s="1787"/>
      <c r="C6212" s="1788"/>
      <c r="D6212" s="533"/>
      <c r="E6212" s="533"/>
      <c r="F6212" s="533"/>
      <c r="G6212" s="533"/>
    </row>
    <row r="6213" spans="1:7">
      <c r="A6213" s="533"/>
      <c r="B6213" s="1787"/>
      <c r="C6213" s="1788"/>
      <c r="D6213" s="533"/>
      <c r="E6213" s="533"/>
      <c r="F6213" s="533"/>
      <c r="G6213" s="533"/>
    </row>
    <row r="6214" spans="1:7">
      <c r="A6214" s="533"/>
      <c r="B6214" s="1787"/>
      <c r="C6214" s="1788"/>
      <c r="D6214" s="533"/>
      <c r="E6214" s="533"/>
      <c r="F6214" s="533"/>
      <c r="G6214" s="533"/>
    </row>
    <row r="6215" spans="1:7">
      <c r="A6215" s="533"/>
      <c r="B6215" s="1787"/>
      <c r="C6215" s="1788"/>
      <c r="D6215" s="533"/>
      <c r="E6215" s="533"/>
      <c r="F6215" s="533"/>
      <c r="G6215" s="533"/>
    </row>
    <row r="6216" spans="1:7">
      <c r="A6216" s="533"/>
      <c r="B6216" s="1787"/>
      <c r="C6216" s="1788"/>
      <c r="D6216" s="533"/>
      <c r="E6216" s="533"/>
      <c r="F6216" s="533"/>
      <c r="G6216" s="533"/>
    </row>
    <row r="6217" spans="1:7">
      <c r="A6217" s="533"/>
      <c r="B6217" s="1787"/>
      <c r="C6217" s="1788"/>
      <c r="D6217" s="533"/>
      <c r="E6217" s="533"/>
      <c r="F6217" s="533"/>
      <c r="G6217" s="533"/>
    </row>
    <row r="6218" spans="1:7">
      <c r="A6218" s="533"/>
      <c r="B6218" s="1787"/>
      <c r="C6218" s="1788"/>
      <c r="D6218" s="533"/>
      <c r="E6218" s="533"/>
      <c r="F6218" s="533"/>
      <c r="G6218" s="533"/>
    </row>
    <row r="6219" spans="1:7">
      <c r="A6219" s="533"/>
      <c r="B6219" s="1787"/>
      <c r="C6219" s="1788"/>
      <c r="D6219" s="533"/>
      <c r="E6219" s="533"/>
      <c r="F6219" s="533"/>
      <c r="G6219" s="533"/>
    </row>
    <row r="6220" spans="1:7">
      <c r="A6220" s="533"/>
      <c r="B6220" s="1787"/>
      <c r="C6220" s="1788"/>
      <c r="D6220" s="533"/>
      <c r="E6220" s="533"/>
      <c r="F6220" s="533"/>
      <c r="G6220" s="533"/>
    </row>
    <row r="6221" spans="1:7">
      <c r="A6221" s="533"/>
      <c r="B6221" s="1787"/>
      <c r="C6221" s="1788"/>
      <c r="D6221" s="533"/>
      <c r="E6221" s="533"/>
      <c r="F6221" s="533"/>
      <c r="G6221" s="533"/>
    </row>
    <row r="6222" spans="1:7">
      <c r="A6222" s="533"/>
      <c r="B6222" s="1787"/>
      <c r="C6222" s="1788"/>
      <c r="D6222" s="533"/>
      <c r="E6222" s="533"/>
      <c r="F6222" s="533"/>
      <c r="G6222" s="533"/>
    </row>
    <row r="6223" spans="1:7">
      <c r="A6223" s="533"/>
      <c r="B6223" s="1787"/>
      <c r="C6223" s="1788"/>
      <c r="D6223" s="533"/>
      <c r="E6223" s="533"/>
      <c r="F6223" s="533"/>
      <c r="G6223" s="533"/>
    </row>
    <row r="6224" spans="1:7">
      <c r="A6224" s="533"/>
      <c r="B6224" s="1787"/>
      <c r="C6224" s="1788"/>
      <c r="D6224" s="533"/>
      <c r="E6224" s="533"/>
      <c r="F6224" s="533"/>
      <c r="G6224" s="533"/>
    </row>
    <row r="6225" spans="1:7">
      <c r="A6225" s="533"/>
      <c r="B6225" s="1787"/>
      <c r="C6225" s="1788"/>
      <c r="D6225" s="533"/>
      <c r="E6225" s="533"/>
      <c r="F6225" s="533"/>
      <c r="G6225" s="533"/>
    </row>
    <row r="6226" spans="1:7">
      <c r="A6226" s="533"/>
      <c r="B6226" s="1787"/>
      <c r="C6226" s="1788"/>
      <c r="D6226" s="533"/>
      <c r="E6226" s="533"/>
      <c r="F6226" s="533"/>
      <c r="G6226" s="533"/>
    </row>
    <row r="6227" spans="1:7">
      <c r="A6227" s="533"/>
      <c r="B6227" s="1787"/>
      <c r="C6227" s="1788"/>
      <c r="D6227" s="533"/>
      <c r="E6227" s="533"/>
      <c r="F6227" s="533"/>
      <c r="G6227" s="533"/>
    </row>
    <row r="6228" spans="1:7">
      <c r="A6228" s="533"/>
      <c r="B6228" s="1787"/>
      <c r="C6228" s="1788"/>
      <c r="D6228" s="533"/>
      <c r="E6228" s="533"/>
      <c r="F6228" s="533"/>
      <c r="G6228" s="533"/>
    </row>
    <row r="6229" spans="1:7">
      <c r="A6229" s="533"/>
      <c r="B6229" s="1787"/>
      <c r="C6229" s="1788"/>
      <c r="D6229" s="533"/>
      <c r="E6229" s="533"/>
      <c r="F6229" s="533"/>
      <c r="G6229" s="533"/>
    </row>
    <row r="6230" spans="1:7">
      <c r="A6230" s="533"/>
      <c r="B6230" s="1787"/>
      <c r="C6230" s="1788"/>
      <c r="D6230" s="533"/>
      <c r="E6230" s="533"/>
      <c r="F6230" s="533"/>
      <c r="G6230" s="533"/>
    </row>
    <row r="6231" spans="1:7">
      <c r="A6231" s="533"/>
      <c r="B6231" s="1787"/>
      <c r="C6231" s="1788"/>
      <c r="D6231" s="533"/>
      <c r="E6231" s="533"/>
      <c r="F6231" s="533"/>
      <c r="G6231" s="533"/>
    </row>
    <row r="6232" spans="1:7">
      <c r="A6232" s="533"/>
      <c r="B6232" s="1787"/>
      <c r="C6232" s="1788"/>
      <c r="D6232" s="533"/>
      <c r="E6232" s="533"/>
      <c r="F6232" s="533"/>
      <c r="G6232" s="533"/>
    </row>
    <row r="6233" spans="1:7">
      <c r="A6233" s="533"/>
      <c r="B6233" s="1787"/>
      <c r="C6233" s="1788"/>
      <c r="D6233" s="533"/>
      <c r="E6233" s="533"/>
      <c r="F6233" s="533"/>
      <c r="G6233" s="533"/>
    </row>
    <row r="6234" spans="1:7">
      <c r="A6234" s="533"/>
      <c r="B6234" s="1787"/>
      <c r="C6234" s="1788"/>
      <c r="D6234" s="533"/>
      <c r="E6234" s="533"/>
      <c r="F6234" s="533"/>
      <c r="G6234" s="533"/>
    </row>
    <row r="6235" spans="1:7">
      <c r="A6235" s="533"/>
      <c r="B6235" s="1787"/>
      <c r="C6235" s="1788"/>
      <c r="D6235" s="533"/>
      <c r="E6235" s="533"/>
      <c r="F6235" s="533"/>
      <c r="G6235" s="533"/>
    </row>
    <row r="6236" spans="1:7">
      <c r="A6236" s="533"/>
      <c r="B6236" s="1787"/>
      <c r="C6236" s="1788"/>
      <c r="D6236" s="533"/>
      <c r="E6236" s="533"/>
      <c r="F6236" s="533"/>
      <c r="G6236" s="533"/>
    </row>
    <row r="6237" spans="1:7">
      <c r="A6237" s="533"/>
      <c r="B6237" s="1787"/>
      <c r="C6237" s="1788"/>
      <c r="D6237" s="533"/>
      <c r="E6237" s="533"/>
      <c r="F6237" s="533"/>
      <c r="G6237" s="533"/>
    </row>
    <row r="6238" spans="1:7">
      <c r="A6238" s="533"/>
      <c r="B6238" s="1787"/>
      <c r="C6238" s="1788"/>
      <c r="D6238" s="533"/>
      <c r="E6238" s="533"/>
      <c r="F6238" s="533"/>
      <c r="G6238" s="533"/>
    </row>
    <row r="6239" spans="1:7">
      <c r="A6239" s="533"/>
      <c r="B6239" s="1787"/>
      <c r="C6239" s="1788"/>
      <c r="D6239" s="533"/>
      <c r="E6239" s="533"/>
      <c r="F6239" s="533"/>
      <c r="G6239" s="533"/>
    </row>
    <row r="6240" spans="1:7">
      <c r="A6240" s="533"/>
      <c r="B6240" s="1787"/>
      <c r="C6240" s="1788"/>
      <c r="D6240" s="533"/>
      <c r="E6240" s="533"/>
      <c r="F6240" s="533"/>
      <c r="G6240" s="533"/>
    </row>
    <row r="6241" spans="1:7">
      <c r="A6241" s="533"/>
      <c r="B6241" s="1787"/>
      <c r="C6241" s="1788"/>
      <c r="D6241" s="533"/>
      <c r="E6241" s="533"/>
      <c r="F6241" s="533"/>
      <c r="G6241" s="533"/>
    </row>
    <row r="6242" spans="1:7">
      <c r="A6242" s="533"/>
      <c r="B6242" s="1787"/>
      <c r="C6242" s="1788"/>
      <c r="D6242" s="533"/>
      <c r="E6242" s="533"/>
      <c r="F6242" s="533"/>
      <c r="G6242" s="533"/>
    </row>
    <row r="6243" spans="1:7">
      <c r="A6243" s="533"/>
      <c r="B6243" s="1787"/>
      <c r="C6243" s="1788"/>
      <c r="D6243" s="533"/>
      <c r="E6243" s="533"/>
      <c r="F6243" s="533"/>
      <c r="G6243" s="533"/>
    </row>
    <row r="6244" spans="1:7">
      <c r="A6244" s="533"/>
      <c r="B6244" s="1787"/>
      <c r="C6244" s="1788"/>
      <c r="D6244" s="533"/>
      <c r="E6244" s="533"/>
      <c r="F6244" s="533"/>
      <c r="G6244" s="533"/>
    </row>
    <row r="6245" spans="1:7">
      <c r="A6245" s="533"/>
      <c r="B6245" s="1787"/>
      <c r="C6245" s="1788"/>
      <c r="D6245" s="533"/>
      <c r="E6245" s="533"/>
      <c r="F6245" s="533"/>
      <c r="G6245" s="533"/>
    </row>
    <row r="6246" spans="1:7">
      <c r="A6246" s="533"/>
      <c r="B6246" s="1787"/>
      <c r="C6246" s="1788"/>
      <c r="D6246" s="533"/>
      <c r="E6246" s="533"/>
      <c r="F6246" s="533"/>
      <c r="G6246" s="533"/>
    </row>
    <row r="6247" spans="1:7">
      <c r="A6247" s="533"/>
      <c r="B6247" s="1787"/>
      <c r="C6247" s="1788"/>
      <c r="D6247" s="533"/>
      <c r="E6247" s="533"/>
      <c r="F6247" s="533"/>
      <c r="G6247" s="533"/>
    </row>
    <row r="6248" spans="1:7">
      <c r="A6248" s="533"/>
      <c r="B6248" s="1787"/>
      <c r="C6248" s="1788"/>
      <c r="D6248" s="533"/>
      <c r="E6248" s="533"/>
      <c r="F6248" s="533"/>
      <c r="G6248" s="533"/>
    </row>
    <row r="6249" spans="1:7">
      <c r="A6249" s="533"/>
      <c r="B6249" s="1787"/>
      <c r="C6249" s="1788"/>
      <c r="D6249" s="533"/>
      <c r="E6249" s="533"/>
      <c r="F6249" s="533"/>
      <c r="G6249" s="533"/>
    </row>
    <row r="6250" spans="1:7">
      <c r="A6250" s="533"/>
      <c r="B6250" s="1787"/>
      <c r="C6250" s="1788"/>
      <c r="D6250" s="533"/>
      <c r="E6250" s="533"/>
      <c r="F6250" s="533"/>
      <c r="G6250" s="533"/>
    </row>
    <row r="6251" spans="1:7">
      <c r="A6251" s="533"/>
      <c r="B6251" s="1787"/>
      <c r="C6251" s="1788"/>
      <c r="D6251" s="533"/>
      <c r="E6251" s="533"/>
      <c r="F6251" s="533"/>
      <c r="G6251" s="533"/>
    </row>
    <row r="6252" spans="1:7">
      <c r="A6252" s="533"/>
      <c r="B6252" s="1787"/>
      <c r="C6252" s="1788"/>
      <c r="D6252" s="533"/>
      <c r="E6252" s="533"/>
      <c r="F6252" s="533"/>
      <c r="G6252" s="533"/>
    </row>
    <row r="6253" spans="1:7">
      <c r="A6253" s="533"/>
      <c r="B6253" s="1787"/>
      <c r="C6253" s="1788"/>
      <c r="D6253" s="533"/>
      <c r="E6253" s="533"/>
      <c r="F6253" s="533"/>
      <c r="G6253" s="533"/>
    </row>
    <row r="6254" spans="1:7">
      <c r="A6254" s="533"/>
      <c r="B6254" s="1787"/>
      <c r="C6254" s="1788"/>
      <c r="D6254" s="533"/>
      <c r="E6254" s="533"/>
      <c r="F6254" s="533"/>
      <c r="G6254" s="533"/>
    </row>
    <row r="6255" spans="1:7">
      <c r="A6255" s="533"/>
      <c r="B6255" s="1787"/>
      <c r="C6255" s="1788"/>
      <c r="D6255" s="533"/>
      <c r="E6255" s="533"/>
      <c r="F6255" s="533"/>
      <c r="G6255" s="533"/>
    </row>
    <row r="6256" spans="1:7">
      <c r="A6256" s="533"/>
      <c r="B6256" s="1787"/>
      <c r="C6256" s="1788"/>
      <c r="D6256" s="533"/>
      <c r="E6256" s="533"/>
      <c r="F6256" s="533"/>
      <c r="G6256" s="533"/>
    </row>
    <row r="6257" spans="1:7">
      <c r="A6257" s="533"/>
      <c r="B6257" s="1787"/>
      <c r="C6257" s="1788"/>
      <c r="D6257" s="533"/>
      <c r="E6257" s="533"/>
      <c r="F6257" s="533"/>
      <c r="G6257" s="533"/>
    </row>
    <row r="6258" spans="1:7">
      <c r="A6258" s="533"/>
      <c r="B6258" s="1787"/>
      <c r="C6258" s="1788"/>
      <c r="D6258" s="533"/>
      <c r="E6258" s="533"/>
      <c r="F6258" s="533"/>
      <c r="G6258" s="533"/>
    </row>
    <row r="6259" spans="1:7">
      <c r="A6259" s="533"/>
      <c r="B6259" s="1787"/>
      <c r="C6259" s="1788"/>
      <c r="D6259" s="533"/>
      <c r="E6259" s="533"/>
      <c r="F6259" s="533"/>
      <c r="G6259" s="533"/>
    </row>
    <row r="6260" spans="1:7">
      <c r="A6260" s="533"/>
      <c r="B6260" s="1787"/>
      <c r="C6260" s="1788"/>
      <c r="D6260" s="533"/>
      <c r="E6260" s="533"/>
      <c r="F6260" s="533"/>
      <c r="G6260" s="533"/>
    </row>
    <row r="6261" spans="1:7">
      <c r="A6261" s="533"/>
      <c r="B6261" s="1787"/>
      <c r="C6261" s="1788"/>
      <c r="D6261" s="533"/>
      <c r="E6261" s="533"/>
      <c r="F6261" s="533"/>
      <c r="G6261" s="533"/>
    </row>
    <row r="6262" spans="1:7">
      <c r="A6262" s="533"/>
      <c r="B6262" s="1787"/>
      <c r="C6262" s="1788"/>
      <c r="D6262" s="533"/>
      <c r="E6262" s="533"/>
      <c r="F6262" s="533"/>
      <c r="G6262" s="533"/>
    </row>
    <row r="6263" spans="1:7">
      <c r="A6263" s="533"/>
      <c r="B6263" s="1787"/>
      <c r="C6263" s="1788"/>
      <c r="D6263" s="533"/>
      <c r="E6263" s="533"/>
      <c r="F6263" s="533"/>
      <c r="G6263" s="533"/>
    </row>
    <row r="6264" spans="1:7">
      <c r="A6264" s="533"/>
      <c r="B6264" s="1787"/>
      <c r="C6264" s="1788"/>
      <c r="D6264" s="533"/>
      <c r="E6264" s="533"/>
      <c r="F6264" s="533"/>
      <c r="G6264" s="533"/>
    </row>
    <row r="6265" spans="1:7">
      <c r="A6265" s="533"/>
      <c r="B6265" s="1787"/>
      <c r="C6265" s="1788"/>
      <c r="D6265" s="533"/>
      <c r="E6265" s="533"/>
      <c r="F6265" s="533"/>
      <c r="G6265" s="533"/>
    </row>
    <row r="6266" spans="1:7">
      <c r="A6266" s="533"/>
      <c r="B6266" s="1787"/>
      <c r="C6266" s="1788"/>
      <c r="D6266" s="533"/>
      <c r="E6266" s="533"/>
      <c r="F6266" s="533"/>
      <c r="G6266" s="533"/>
    </row>
    <row r="6267" spans="1:7">
      <c r="A6267" s="533"/>
      <c r="B6267" s="1787"/>
      <c r="C6267" s="1788"/>
      <c r="D6267" s="533"/>
      <c r="E6267" s="533"/>
      <c r="F6267" s="533"/>
      <c r="G6267" s="533"/>
    </row>
    <row r="6268" spans="1:7">
      <c r="A6268" s="533"/>
      <c r="B6268" s="1787"/>
      <c r="C6268" s="1788"/>
      <c r="D6268" s="533"/>
      <c r="E6268" s="533"/>
      <c r="F6268" s="533"/>
      <c r="G6268" s="533"/>
    </row>
    <row r="6269" spans="1:7">
      <c r="A6269" s="533"/>
      <c r="B6269" s="1787"/>
      <c r="C6269" s="1788"/>
      <c r="D6269" s="533"/>
      <c r="E6269" s="533"/>
      <c r="F6269" s="533"/>
      <c r="G6269" s="533"/>
    </row>
    <row r="6270" spans="1:7">
      <c r="A6270" s="533"/>
      <c r="B6270" s="1787"/>
      <c r="C6270" s="1788"/>
      <c r="D6270" s="533"/>
      <c r="E6270" s="533"/>
      <c r="F6270" s="533"/>
      <c r="G6270" s="533"/>
    </row>
    <row r="6271" spans="1:7">
      <c r="A6271" s="533"/>
      <c r="B6271" s="1787"/>
      <c r="C6271" s="1788"/>
      <c r="D6271" s="533"/>
      <c r="E6271" s="533"/>
      <c r="F6271" s="533"/>
      <c r="G6271" s="533"/>
    </row>
    <row r="6272" spans="1:7">
      <c r="A6272" s="533"/>
      <c r="B6272" s="1787"/>
      <c r="C6272" s="1788"/>
      <c r="D6272" s="533"/>
      <c r="E6272" s="533"/>
      <c r="F6272" s="533"/>
      <c r="G6272" s="533"/>
    </row>
    <row r="6273" spans="1:7">
      <c r="A6273" s="533"/>
      <c r="B6273" s="1787"/>
      <c r="C6273" s="1788"/>
      <c r="D6273" s="533"/>
      <c r="E6273" s="533"/>
      <c r="F6273" s="533"/>
      <c r="G6273" s="533"/>
    </row>
    <row r="6274" spans="1:7">
      <c r="A6274" s="533"/>
      <c r="B6274" s="1787"/>
      <c r="C6274" s="1788"/>
      <c r="D6274" s="533"/>
      <c r="E6274" s="533"/>
      <c r="F6274" s="533"/>
      <c r="G6274" s="533"/>
    </row>
    <row r="6275" spans="1:7">
      <c r="A6275" s="533"/>
      <c r="B6275" s="1787"/>
      <c r="C6275" s="1788"/>
      <c r="D6275" s="533"/>
      <c r="E6275" s="533"/>
      <c r="F6275" s="533"/>
      <c r="G6275" s="533"/>
    </row>
    <row r="6276" spans="1:7">
      <c r="A6276" s="533"/>
      <c r="B6276" s="1787"/>
      <c r="C6276" s="1788"/>
      <c r="D6276" s="533"/>
      <c r="E6276" s="533"/>
      <c r="F6276" s="533"/>
      <c r="G6276" s="533"/>
    </row>
    <row r="6277" spans="1:7">
      <c r="A6277" s="533"/>
      <c r="B6277" s="1787"/>
      <c r="C6277" s="1788"/>
      <c r="D6277" s="533"/>
      <c r="E6277" s="533"/>
      <c r="F6277" s="533"/>
      <c r="G6277" s="533"/>
    </row>
    <row r="6278" spans="1:7">
      <c r="A6278" s="533"/>
      <c r="B6278" s="1787"/>
      <c r="C6278" s="1788"/>
      <c r="D6278" s="533"/>
      <c r="E6278" s="533"/>
      <c r="F6278" s="533"/>
      <c r="G6278" s="533"/>
    </row>
    <row r="6279" spans="1:7">
      <c r="A6279" s="533"/>
      <c r="B6279" s="1787"/>
      <c r="C6279" s="1788"/>
      <c r="D6279" s="533"/>
      <c r="E6279" s="533"/>
      <c r="F6279" s="533"/>
      <c r="G6279" s="533"/>
    </row>
    <row r="6280" spans="1:7">
      <c r="A6280" s="533"/>
      <c r="B6280" s="1787"/>
      <c r="C6280" s="1788"/>
      <c r="D6280" s="533"/>
      <c r="E6280" s="533"/>
      <c r="F6280" s="533"/>
      <c r="G6280" s="533"/>
    </row>
    <row r="6281" spans="1:7">
      <c r="A6281" s="533"/>
      <c r="B6281" s="1787"/>
      <c r="C6281" s="1788"/>
      <c r="D6281" s="533"/>
      <c r="E6281" s="533"/>
      <c r="F6281" s="533"/>
      <c r="G6281" s="533"/>
    </row>
    <row r="6282" spans="1:7">
      <c r="A6282" s="533"/>
      <c r="B6282" s="1787"/>
      <c r="C6282" s="1788"/>
      <c r="D6282" s="533"/>
      <c r="E6282" s="533"/>
      <c r="F6282" s="533"/>
      <c r="G6282" s="533"/>
    </row>
    <row r="6283" spans="1:7">
      <c r="A6283" s="533"/>
      <c r="B6283" s="1787"/>
      <c r="C6283" s="1788"/>
      <c r="D6283" s="533"/>
      <c r="E6283" s="533"/>
      <c r="F6283" s="533"/>
      <c r="G6283" s="533"/>
    </row>
    <row r="6284" spans="1:7">
      <c r="A6284" s="533"/>
      <c r="B6284" s="1787"/>
      <c r="C6284" s="1788"/>
      <c r="D6284" s="533"/>
      <c r="E6284" s="533"/>
      <c r="F6284" s="533"/>
      <c r="G6284" s="533"/>
    </row>
    <row r="6285" spans="1:7">
      <c r="A6285" s="533"/>
      <c r="B6285" s="1787"/>
      <c r="C6285" s="1788"/>
      <c r="D6285" s="533"/>
      <c r="E6285" s="533"/>
      <c r="F6285" s="533"/>
      <c r="G6285" s="533"/>
    </row>
    <row r="6286" spans="1:7">
      <c r="A6286" s="533"/>
      <c r="B6286" s="1787"/>
      <c r="C6286" s="1788"/>
      <c r="D6286" s="533"/>
      <c r="E6286" s="533"/>
      <c r="F6286" s="533"/>
      <c r="G6286" s="533"/>
    </row>
    <row r="6287" spans="1:7">
      <c r="A6287" s="533"/>
      <c r="B6287" s="1787"/>
      <c r="C6287" s="1788"/>
      <c r="D6287" s="533"/>
      <c r="E6287" s="533"/>
      <c r="F6287" s="533"/>
      <c r="G6287" s="533"/>
    </row>
    <row r="6288" spans="1:7">
      <c r="A6288" s="533"/>
      <c r="B6288" s="1787"/>
      <c r="C6288" s="1788"/>
      <c r="D6288" s="533"/>
      <c r="E6288" s="533"/>
      <c r="F6288" s="533"/>
      <c r="G6288" s="533"/>
    </row>
    <row r="6289" spans="1:7">
      <c r="A6289" s="533"/>
      <c r="B6289" s="1787"/>
      <c r="C6289" s="1788"/>
      <c r="D6289" s="533"/>
      <c r="E6289" s="533"/>
      <c r="F6289" s="533"/>
      <c r="G6289" s="533"/>
    </row>
    <row r="6290" spans="1:7">
      <c r="A6290" s="533"/>
      <c r="B6290" s="1787"/>
      <c r="C6290" s="1788"/>
      <c r="D6290" s="533"/>
      <c r="E6290" s="533"/>
      <c r="F6290" s="533"/>
      <c r="G6290" s="533"/>
    </row>
    <row r="6291" spans="1:7">
      <c r="A6291" s="533"/>
      <c r="B6291" s="1787"/>
      <c r="C6291" s="1788"/>
      <c r="D6291" s="533"/>
      <c r="E6291" s="533"/>
      <c r="F6291" s="533"/>
      <c r="G6291" s="533"/>
    </row>
    <row r="6292" spans="1:7">
      <c r="A6292" s="533"/>
      <c r="B6292" s="1787"/>
      <c r="C6292" s="1788"/>
      <c r="D6292" s="533"/>
      <c r="E6292" s="533"/>
      <c r="F6292" s="533"/>
      <c r="G6292" s="533"/>
    </row>
    <row r="6293" spans="1:7">
      <c r="A6293" s="533"/>
      <c r="B6293" s="1787"/>
      <c r="C6293" s="1788"/>
      <c r="D6293" s="533"/>
      <c r="E6293" s="533"/>
      <c r="F6293" s="533"/>
      <c r="G6293" s="533"/>
    </row>
    <row r="6294" spans="1:7">
      <c r="A6294" s="533"/>
      <c r="B6294" s="1787"/>
      <c r="C6294" s="1788"/>
      <c r="D6294" s="533"/>
      <c r="E6294" s="533"/>
      <c r="F6294" s="533"/>
      <c r="G6294" s="533"/>
    </row>
    <row r="6295" spans="1:7">
      <c r="A6295" s="533"/>
      <c r="B6295" s="1787"/>
      <c r="C6295" s="1788"/>
      <c r="D6295" s="533"/>
      <c r="E6295" s="533"/>
      <c r="F6295" s="533"/>
      <c r="G6295" s="533"/>
    </row>
    <row r="6296" spans="1:7">
      <c r="A6296" s="533"/>
      <c r="B6296" s="1787"/>
      <c r="C6296" s="1788"/>
      <c r="D6296" s="533"/>
      <c r="E6296" s="533"/>
      <c r="F6296" s="533"/>
      <c r="G6296" s="533"/>
    </row>
    <row r="6297" spans="1:7">
      <c r="A6297" s="533"/>
      <c r="B6297" s="1787"/>
      <c r="C6297" s="1788"/>
      <c r="D6297" s="533"/>
      <c r="E6297" s="533"/>
      <c r="F6297" s="533"/>
      <c r="G6297" s="533"/>
    </row>
    <row r="6298" spans="1:7">
      <c r="A6298" s="533"/>
      <c r="B6298" s="1787"/>
      <c r="C6298" s="1788"/>
      <c r="D6298" s="533"/>
      <c r="E6298" s="533"/>
      <c r="F6298" s="533"/>
      <c r="G6298" s="533"/>
    </row>
    <row r="6299" spans="1:7">
      <c r="A6299" s="533"/>
      <c r="B6299" s="1787"/>
      <c r="C6299" s="1788"/>
      <c r="D6299" s="533"/>
      <c r="E6299" s="533"/>
      <c r="F6299" s="533"/>
      <c r="G6299" s="533"/>
    </row>
    <row r="6300" spans="1:7">
      <c r="A6300" s="533"/>
      <c r="B6300" s="1787"/>
      <c r="C6300" s="1788"/>
      <c r="D6300" s="533"/>
      <c r="E6300" s="533"/>
      <c r="F6300" s="533"/>
      <c r="G6300" s="533"/>
    </row>
    <row r="6301" spans="1:7">
      <c r="A6301" s="533"/>
      <c r="B6301" s="1787"/>
      <c r="C6301" s="1788"/>
      <c r="D6301" s="533"/>
      <c r="E6301" s="533"/>
      <c r="F6301" s="533"/>
      <c r="G6301" s="533"/>
    </row>
    <row r="6302" spans="1:7">
      <c r="A6302" s="533"/>
      <c r="B6302" s="1787"/>
      <c r="C6302" s="1788"/>
      <c r="D6302" s="533"/>
      <c r="E6302" s="533"/>
      <c r="F6302" s="533"/>
      <c r="G6302" s="533"/>
    </row>
    <row r="6303" spans="1:7">
      <c r="A6303" s="533"/>
      <c r="B6303" s="1787"/>
      <c r="C6303" s="1788"/>
      <c r="D6303" s="533"/>
      <c r="E6303" s="533"/>
      <c r="F6303" s="533"/>
      <c r="G6303" s="533"/>
    </row>
    <row r="6304" spans="1:7">
      <c r="A6304" s="533"/>
      <c r="B6304" s="1787"/>
      <c r="C6304" s="1788"/>
      <c r="D6304" s="533"/>
      <c r="E6304" s="533"/>
      <c r="F6304" s="533"/>
      <c r="G6304" s="533"/>
    </row>
    <row r="6305" spans="1:7">
      <c r="A6305" s="533"/>
      <c r="B6305" s="1787"/>
      <c r="C6305" s="1788"/>
      <c r="D6305" s="533"/>
      <c r="E6305" s="533"/>
      <c r="F6305" s="533"/>
      <c r="G6305" s="533"/>
    </row>
    <row r="6306" spans="1:7">
      <c r="A6306" s="533"/>
      <c r="B6306" s="1787"/>
      <c r="C6306" s="1788"/>
      <c r="D6306" s="533"/>
      <c r="E6306" s="533"/>
      <c r="F6306" s="533"/>
      <c r="G6306" s="533"/>
    </row>
    <row r="6307" spans="1:7">
      <c r="A6307" s="533"/>
      <c r="B6307" s="1787"/>
      <c r="C6307" s="1788"/>
      <c r="D6307" s="533"/>
      <c r="E6307" s="533"/>
      <c r="F6307" s="533"/>
      <c r="G6307" s="533"/>
    </row>
    <row r="6308" spans="1:7">
      <c r="A6308" s="533"/>
      <c r="B6308" s="1787"/>
      <c r="C6308" s="1788"/>
      <c r="D6308" s="533"/>
      <c r="E6308" s="533"/>
      <c r="F6308" s="533"/>
      <c r="G6308" s="533"/>
    </row>
    <row r="6309" spans="1:7">
      <c r="A6309" s="533"/>
      <c r="B6309" s="1787"/>
      <c r="C6309" s="1788"/>
      <c r="D6309" s="533"/>
      <c r="E6309" s="533"/>
      <c r="F6309" s="533"/>
      <c r="G6309" s="533"/>
    </row>
    <row r="6310" spans="1:7">
      <c r="A6310" s="533"/>
      <c r="B6310" s="1787"/>
      <c r="C6310" s="1788"/>
      <c r="D6310" s="533"/>
      <c r="E6310" s="533"/>
      <c r="F6310" s="533"/>
      <c r="G6310" s="533"/>
    </row>
    <row r="6311" spans="1:7">
      <c r="A6311" s="533"/>
      <c r="B6311" s="1787"/>
      <c r="C6311" s="1788"/>
      <c r="D6311" s="533"/>
      <c r="E6311" s="533"/>
      <c r="F6311" s="533"/>
      <c r="G6311" s="533"/>
    </row>
    <row r="6312" spans="1:7">
      <c r="A6312" s="533"/>
      <c r="B6312" s="1787"/>
      <c r="C6312" s="1788"/>
      <c r="D6312" s="533"/>
      <c r="E6312" s="533"/>
      <c r="F6312" s="533"/>
      <c r="G6312" s="533"/>
    </row>
    <row r="6313" spans="1:7">
      <c r="A6313" s="533"/>
      <c r="B6313" s="1787"/>
      <c r="C6313" s="1788"/>
      <c r="D6313" s="533"/>
      <c r="E6313" s="533"/>
      <c r="F6313" s="533"/>
      <c r="G6313" s="533"/>
    </row>
    <row r="6314" spans="1:7">
      <c r="A6314" s="533"/>
      <c r="B6314" s="1787"/>
      <c r="C6314" s="1788"/>
      <c r="D6314" s="533"/>
      <c r="E6314" s="533"/>
      <c r="F6314" s="533"/>
      <c r="G6314" s="533"/>
    </row>
    <row r="6315" spans="1:7">
      <c r="A6315" s="533"/>
      <c r="B6315" s="1787"/>
      <c r="C6315" s="1788"/>
      <c r="D6315" s="533"/>
      <c r="E6315" s="533"/>
      <c r="F6315" s="533"/>
      <c r="G6315" s="533"/>
    </row>
    <row r="6316" spans="1:7">
      <c r="A6316" s="533"/>
      <c r="B6316" s="1787"/>
      <c r="C6316" s="1788"/>
      <c r="D6316" s="533"/>
      <c r="E6316" s="533"/>
      <c r="F6316" s="533"/>
      <c r="G6316" s="533"/>
    </row>
    <row r="6317" spans="1:7">
      <c r="A6317" s="533"/>
      <c r="B6317" s="1787"/>
      <c r="C6317" s="1788"/>
      <c r="D6317" s="533"/>
      <c r="E6317" s="533"/>
      <c r="F6317" s="533"/>
      <c r="G6317" s="533"/>
    </row>
    <row r="6318" spans="1:7">
      <c r="A6318" s="533"/>
      <c r="B6318" s="1787"/>
      <c r="C6318" s="1788"/>
      <c r="D6318" s="533"/>
      <c r="E6318" s="533"/>
      <c r="F6318" s="533"/>
      <c r="G6318" s="533"/>
    </row>
    <row r="6319" spans="1:7">
      <c r="A6319" s="533"/>
      <c r="B6319" s="1787"/>
      <c r="C6319" s="1788"/>
      <c r="D6319" s="533"/>
      <c r="E6319" s="533"/>
      <c r="F6319" s="533"/>
      <c r="G6319" s="533"/>
    </row>
    <row r="6320" spans="1:7">
      <c r="A6320" s="533"/>
      <c r="B6320" s="1787"/>
      <c r="C6320" s="1788"/>
      <c r="D6320" s="533"/>
      <c r="E6320" s="533"/>
      <c r="F6320" s="533"/>
      <c r="G6320" s="533"/>
    </row>
    <row r="6321" spans="1:7">
      <c r="A6321" s="533"/>
      <c r="B6321" s="1787"/>
      <c r="C6321" s="1788"/>
      <c r="D6321" s="533"/>
      <c r="E6321" s="533"/>
      <c r="F6321" s="533"/>
      <c r="G6321" s="533"/>
    </row>
    <row r="6322" spans="1:7">
      <c r="A6322" s="533"/>
      <c r="B6322" s="1787"/>
      <c r="C6322" s="1788"/>
      <c r="D6322" s="533"/>
      <c r="E6322" s="533"/>
      <c r="F6322" s="533"/>
      <c r="G6322" s="533"/>
    </row>
    <row r="6323" spans="1:7">
      <c r="A6323" s="533"/>
      <c r="B6323" s="1787"/>
      <c r="C6323" s="1788"/>
      <c r="D6323" s="533"/>
      <c r="E6323" s="533"/>
      <c r="F6323" s="533"/>
      <c r="G6323" s="533"/>
    </row>
    <row r="6324" spans="1:7">
      <c r="A6324" s="533"/>
      <c r="B6324" s="1787"/>
      <c r="C6324" s="1788"/>
      <c r="D6324" s="533"/>
      <c r="E6324" s="533"/>
      <c r="F6324" s="533"/>
      <c r="G6324" s="533"/>
    </row>
    <row r="6325" spans="1:7">
      <c r="A6325" s="533"/>
      <c r="B6325" s="1787"/>
      <c r="C6325" s="1788"/>
      <c r="D6325" s="533"/>
      <c r="E6325" s="533"/>
      <c r="F6325" s="533"/>
      <c r="G6325" s="533"/>
    </row>
    <row r="6326" spans="1:7">
      <c r="A6326" s="533"/>
      <c r="B6326" s="1787"/>
      <c r="C6326" s="1788"/>
      <c r="D6326" s="533"/>
      <c r="E6326" s="533"/>
      <c r="F6326" s="533"/>
      <c r="G6326" s="533"/>
    </row>
    <row r="6327" spans="1:7">
      <c r="A6327" s="533"/>
      <c r="B6327" s="1787"/>
      <c r="C6327" s="1788"/>
      <c r="D6327" s="533"/>
      <c r="E6327" s="533"/>
      <c r="F6327" s="533"/>
      <c r="G6327" s="533"/>
    </row>
    <row r="6328" spans="1:7">
      <c r="A6328" s="533"/>
      <c r="B6328" s="1787"/>
      <c r="C6328" s="1788"/>
      <c r="D6328" s="533"/>
      <c r="E6328" s="533"/>
      <c r="F6328" s="533"/>
      <c r="G6328" s="533"/>
    </row>
    <row r="6329" spans="1:7">
      <c r="A6329" s="533"/>
      <c r="B6329" s="1787"/>
      <c r="C6329" s="1788"/>
      <c r="D6329" s="533"/>
      <c r="E6329" s="533"/>
      <c r="F6329" s="533"/>
      <c r="G6329" s="533"/>
    </row>
    <row r="6330" spans="1:7">
      <c r="A6330" s="533"/>
      <c r="B6330" s="1787"/>
      <c r="C6330" s="1788"/>
      <c r="D6330" s="533"/>
      <c r="E6330" s="533"/>
      <c r="F6330" s="533"/>
      <c r="G6330" s="533"/>
    </row>
    <row r="6331" spans="1:7">
      <c r="A6331" s="533"/>
      <c r="B6331" s="1787"/>
      <c r="C6331" s="1788"/>
      <c r="D6331" s="533"/>
      <c r="E6331" s="533"/>
      <c r="F6331" s="533"/>
      <c r="G6331" s="533"/>
    </row>
    <row r="6332" spans="1:7">
      <c r="A6332" s="533"/>
      <c r="B6332" s="1787"/>
      <c r="C6332" s="1788"/>
      <c r="D6332" s="533"/>
      <c r="E6332" s="533"/>
      <c r="F6332" s="533"/>
      <c r="G6332" s="533"/>
    </row>
    <row r="6333" spans="1:7">
      <c r="A6333" s="533"/>
      <c r="B6333" s="1787"/>
      <c r="C6333" s="1788"/>
      <c r="D6333" s="533"/>
      <c r="E6333" s="533"/>
      <c r="F6333" s="533"/>
      <c r="G6333" s="533"/>
    </row>
    <row r="6334" spans="1:7">
      <c r="A6334" s="533"/>
      <c r="B6334" s="1787"/>
      <c r="C6334" s="1788"/>
      <c r="D6334" s="533"/>
      <c r="E6334" s="533"/>
      <c r="F6334" s="533"/>
      <c r="G6334" s="533"/>
    </row>
    <row r="6335" spans="1:7">
      <c r="A6335" s="533"/>
      <c r="B6335" s="1787"/>
      <c r="C6335" s="1788"/>
      <c r="D6335" s="533"/>
      <c r="E6335" s="533"/>
      <c r="F6335" s="533"/>
      <c r="G6335" s="533"/>
    </row>
    <row r="6336" spans="1:7">
      <c r="A6336" s="533"/>
      <c r="B6336" s="1787"/>
      <c r="C6336" s="1788"/>
      <c r="D6336" s="533"/>
      <c r="E6336" s="533"/>
      <c r="F6336" s="533"/>
      <c r="G6336" s="533"/>
    </row>
    <row r="6337" spans="1:7">
      <c r="A6337" s="533"/>
      <c r="B6337" s="1787"/>
      <c r="C6337" s="1788"/>
      <c r="D6337" s="533"/>
      <c r="E6337" s="533"/>
      <c r="F6337" s="533"/>
      <c r="G6337" s="533"/>
    </row>
    <row r="6338" spans="1:7">
      <c r="A6338" s="533"/>
      <c r="B6338" s="1787"/>
      <c r="C6338" s="1788"/>
      <c r="D6338" s="533"/>
      <c r="E6338" s="533"/>
      <c r="F6338" s="533"/>
      <c r="G6338" s="533"/>
    </row>
    <row r="6339" spans="1:7">
      <c r="A6339" s="533"/>
      <c r="B6339" s="1787"/>
      <c r="C6339" s="1788"/>
      <c r="D6339" s="533"/>
      <c r="E6339" s="533"/>
      <c r="F6339" s="533"/>
      <c r="G6339" s="533"/>
    </row>
    <row r="6340" spans="1:7">
      <c r="A6340" s="533"/>
      <c r="B6340" s="1787"/>
      <c r="C6340" s="1788"/>
      <c r="D6340" s="533"/>
      <c r="E6340" s="533"/>
      <c r="F6340" s="533"/>
      <c r="G6340" s="533"/>
    </row>
    <row r="6341" spans="1:7">
      <c r="A6341" s="533"/>
      <c r="B6341" s="1787"/>
      <c r="C6341" s="1788"/>
      <c r="D6341" s="533"/>
      <c r="E6341" s="533"/>
      <c r="F6341" s="533"/>
      <c r="G6341" s="533"/>
    </row>
    <row r="6342" spans="1:7">
      <c r="A6342" s="533"/>
      <c r="B6342" s="1787"/>
      <c r="C6342" s="1788"/>
      <c r="D6342" s="533"/>
      <c r="E6342" s="533"/>
      <c r="F6342" s="533"/>
      <c r="G6342" s="533"/>
    </row>
    <row r="6343" spans="1:7">
      <c r="A6343" s="533"/>
      <c r="B6343" s="1787"/>
      <c r="C6343" s="1788"/>
      <c r="D6343" s="533"/>
      <c r="E6343" s="533"/>
      <c r="F6343" s="533"/>
      <c r="G6343" s="533"/>
    </row>
    <row r="6344" spans="1:7">
      <c r="A6344" s="533"/>
      <c r="B6344" s="1787"/>
      <c r="C6344" s="1788"/>
      <c r="D6344" s="533"/>
      <c r="E6344" s="533"/>
      <c r="F6344" s="533"/>
      <c r="G6344" s="533"/>
    </row>
    <row r="6345" spans="1:7">
      <c r="A6345" s="533"/>
      <c r="B6345" s="1787"/>
      <c r="C6345" s="1788"/>
      <c r="D6345" s="533"/>
      <c r="E6345" s="533"/>
      <c r="F6345" s="533"/>
      <c r="G6345" s="533"/>
    </row>
    <row r="6346" spans="1:7">
      <c r="A6346" s="533"/>
      <c r="B6346" s="1787"/>
      <c r="C6346" s="1788"/>
      <c r="D6346" s="533"/>
      <c r="E6346" s="533"/>
      <c r="F6346" s="533"/>
      <c r="G6346" s="533"/>
    </row>
    <row r="6347" spans="1:7">
      <c r="A6347" s="533"/>
      <c r="B6347" s="1787"/>
      <c r="C6347" s="1788"/>
      <c r="D6347" s="533"/>
      <c r="E6347" s="533"/>
      <c r="F6347" s="533"/>
      <c r="G6347" s="533"/>
    </row>
    <row r="6348" spans="1:7">
      <c r="A6348" s="533"/>
      <c r="B6348" s="1787"/>
      <c r="C6348" s="1788"/>
      <c r="D6348" s="533"/>
      <c r="E6348" s="533"/>
      <c r="F6348" s="533"/>
      <c r="G6348" s="533"/>
    </row>
    <row r="6349" spans="1:7">
      <c r="A6349" s="533"/>
      <c r="B6349" s="1787"/>
      <c r="C6349" s="1788"/>
      <c r="D6349" s="533"/>
      <c r="E6349" s="533"/>
      <c r="F6349" s="533"/>
      <c r="G6349" s="533"/>
    </row>
    <row r="6350" spans="1:7">
      <c r="A6350" s="533"/>
      <c r="B6350" s="1787"/>
      <c r="C6350" s="1788"/>
      <c r="D6350" s="533"/>
      <c r="E6350" s="533"/>
      <c r="F6350" s="533"/>
      <c r="G6350" s="533"/>
    </row>
    <row r="6351" spans="1:7">
      <c r="A6351" s="533"/>
      <c r="B6351" s="1787"/>
      <c r="C6351" s="1788"/>
      <c r="D6351" s="533"/>
      <c r="E6351" s="533"/>
      <c r="F6351" s="533"/>
      <c r="G6351" s="533"/>
    </row>
    <row r="6352" spans="1:7">
      <c r="A6352" s="533"/>
      <c r="B6352" s="1787"/>
      <c r="C6352" s="1788"/>
      <c r="D6352" s="533"/>
      <c r="E6352" s="533"/>
      <c r="F6352" s="533"/>
      <c r="G6352" s="533"/>
    </row>
    <row r="6353" spans="1:7">
      <c r="A6353" s="533"/>
      <c r="B6353" s="1787"/>
      <c r="C6353" s="1788"/>
      <c r="D6353" s="533"/>
      <c r="E6353" s="533"/>
      <c r="F6353" s="533"/>
      <c r="G6353" s="533"/>
    </row>
    <row r="6354" spans="1:7">
      <c r="A6354" s="533"/>
      <c r="B6354" s="1787"/>
      <c r="C6354" s="1788"/>
      <c r="D6354" s="533"/>
      <c r="E6354" s="533"/>
      <c r="F6354" s="533"/>
      <c r="G6354" s="533"/>
    </row>
    <row r="6355" spans="1:7">
      <c r="A6355" s="533"/>
      <c r="B6355" s="1787"/>
      <c r="C6355" s="1788"/>
      <c r="D6355" s="533"/>
      <c r="E6355" s="533"/>
      <c r="F6355" s="533"/>
      <c r="G6355" s="533"/>
    </row>
    <row r="6356" spans="1:7">
      <c r="A6356" s="533"/>
      <c r="B6356" s="1787"/>
      <c r="C6356" s="1788"/>
      <c r="D6356" s="533"/>
      <c r="E6356" s="533"/>
      <c r="F6356" s="533"/>
      <c r="G6356" s="533"/>
    </row>
    <row r="6357" spans="1:7">
      <c r="A6357" s="533"/>
      <c r="B6357" s="1787"/>
      <c r="C6357" s="1788"/>
      <c r="D6357" s="533"/>
      <c r="E6357" s="533"/>
      <c r="F6357" s="533"/>
      <c r="G6357" s="533"/>
    </row>
    <row r="6358" spans="1:7">
      <c r="A6358" s="533"/>
      <c r="B6358" s="1787"/>
      <c r="C6358" s="1788"/>
      <c r="D6358" s="533"/>
      <c r="E6358" s="533"/>
      <c r="F6358" s="533"/>
      <c r="G6358" s="533"/>
    </row>
    <row r="6359" spans="1:7">
      <c r="A6359" s="533"/>
      <c r="B6359" s="1787"/>
      <c r="C6359" s="1788"/>
      <c r="D6359" s="533"/>
      <c r="E6359" s="533"/>
      <c r="F6359" s="533"/>
      <c r="G6359" s="533"/>
    </row>
    <row r="6360" spans="1:7">
      <c r="A6360" s="533"/>
      <c r="B6360" s="1787"/>
      <c r="C6360" s="1788"/>
      <c r="D6360" s="533"/>
      <c r="E6360" s="533"/>
      <c r="F6360" s="533"/>
      <c r="G6360" s="533"/>
    </row>
    <row r="6361" spans="1:7">
      <c r="A6361" s="533"/>
      <c r="B6361" s="1787"/>
      <c r="C6361" s="1788"/>
      <c r="D6361" s="533"/>
      <c r="E6361" s="533"/>
      <c r="F6361" s="533"/>
      <c r="G6361" s="533"/>
    </row>
    <row r="6362" spans="1:7">
      <c r="A6362" s="533"/>
      <c r="B6362" s="1787"/>
      <c r="C6362" s="1788"/>
      <c r="D6362" s="533"/>
      <c r="E6362" s="533"/>
      <c r="F6362" s="533"/>
      <c r="G6362" s="533"/>
    </row>
    <row r="6363" spans="1:7">
      <c r="A6363" s="533"/>
      <c r="B6363" s="1787"/>
      <c r="C6363" s="1788"/>
      <c r="D6363" s="533"/>
      <c r="E6363" s="533"/>
      <c r="F6363" s="533"/>
      <c r="G6363" s="533"/>
    </row>
    <row r="6364" spans="1:7">
      <c r="A6364" s="533"/>
      <c r="B6364" s="1787"/>
      <c r="C6364" s="1788"/>
      <c r="D6364" s="533"/>
      <c r="E6364" s="533"/>
      <c r="F6364" s="533"/>
      <c r="G6364" s="533"/>
    </row>
    <row r="6365" spans="1:7">
      <c r="A6365" s="533"/>
      <c r="B6365" s="1787"/>
      <c r="C6365" s="1788"/>
      <c r="D6365" s="533"/>
      <c r="E6365" s="533"/>
      <c r="F6365" s="533"/>
      <c r="G6365" s="533"/>
    </row>
    <row r="6366" spans="1:7">
      <c r="A6366" s="533"/>
      <c r="B6366" s="1787"/>
      <c r="C6366" s="1788"/>
      <c r="D6366" s="533"/>
      <c r="E6366" s="533"/>
      <c r="F6366" s="533"/>
      <c r="G6366" s="533"/>
    </row>
    <row r="6367" spans="1:7">
      <c r="A6367" s="533"/>
      <c r="B6367" s="1787"/>
      <c r="C6367" s="1788"/>
      <c r="D6367" s="533"/>
      <c r="E6367" s="533"/>
      <c r="F6367" s="533"/>
      <c r="G6367" s="533"/>
    </row>
    <row r="6368" spans="1:7">
      <c r="A6368" s="533"/>
      <c r="B6368" s="1787"/>
      <c r="C6368" s="1788"/>
      <c r="D6368" s="533"/>
      <c r="E6368" s="533"/>
      <c r="F6368" s="533"/>
      <c r="G6368" s="533"/>
    </row>
    <row r="6369" spans="1:7">
      <c r="A6369" s="533"/>
      <c r="B6369" s="1787"/>
      <c r="C6369" s="1788"/>
      <c r="D6369" s="533"/>
      <c r="E6369" s="533"/>
      <c r="F6369" s="533"/>
      <c r="G6369" s="533"/>
    </row>
    <row r="6370" spans="1:7">
      <c r="A6370" s="533"/>
      <c r="B6370" s="1787"/>
      <c r="C6370" s="1788"/>
      <c r="D6370" s="533"/>
      <c r="E6370" s="533"/>
      <c r="F6370" s="533"/>
      <c r="G6370" s="533"/>
    </row>
    <row r="6371" spans="1:7">
      <c r="A6371" s="533"/>
      <c r="B6371" s="1787"/>
      <c r="C6371" s="1788"/>
      <c r="D6371" s="533"/>
      <c r="E6371" s="533"/>
      <c r="F6371" s="533"/>
      <c r="G6371" s="533"/>
    </row>
    <row r="6372" spans="1:7">
      <c r="A6372" s="533"/>
      <c r="B6372" s="1787"/>
      <c r="C6372" s="1788"/>
      <c r="D6372" s="533"/>
      <c r="E6372" s="533"/>
      <c r="F6372" s="533"/>
      <c r="G6372" s="533"/>
    </row>
    <row r="6373" spans="1:7">
      <c r="A6373" s="533"/>
      <c r="B6373" s="1787"/>
      <c r="C6373" s="1788"/>
      <c r="D6373" s="533"/>
      <c r="E6373" s="533"/>
      <c r="F6373" s="533"/>
      <c r="G6373" s="533"/>
    </row>
    <row r="6374" spans="1:7">
      <c r="A6374" s="533"/>
      <c r="B6374" s="1787"/>
      <c r="C6374" s="1788"/>
      <c r="D6374" s="533"/>
      <c r="E6374" s="533"/>
      <c r="F6374" s="533"/>
      <c r="G6374" s="533"/>
    </row>
    <row r="6375" spans="1:7">
      <c r="A6375" s="533"/>
      <c r="B6375" s="1787"/>
      <c r="C6375" s="1788"/>
      <c r="D6375" s="533"/>
      <c r="E6375" s="533"/>
      <c r="F6375" s="533"/>
      <c r="G6375" s="533"/>
    </row>
    <row r="6376" spans="1:7">
      <c r="A6376" s="533"/>
      <c r="B6376" s="1787"/>
      <c r="C6376" s="1788"/>
      <c r="D6376" s="533"/>
      <c r="E6376" s="533"/>
      <c r="F6376" s="533"/>
      <c r="G6376" s="533"/>
    </row>
    <row r="6377" spans="1:7">
      <c r="A6377" s="533"/>
      <c r="B6377" s="1787"/>
      <c r="C6377" s="1788"/>
      <c r="D6377" s="533"/>
      <c r="E6377" s="533"/>
      <c r="F6377" s="533"/>
      <c r="G6377" s="533"/>
    </row>
    <row r="6378" spans="1:7">
      <c r="A6378" s="533"/>
      <c r="B6378" s="1787"/>
      <c r="C6378" s="1788"/>
      <c r="D6378" s="533"/>
      <c r="E6378" s="533"/>
      <c r="F6378" s="533"/>
      <c r="G6378" s="533"/>
    </row>
    <row r="6379" spans="1:7">
      <c r="A6379" s="533"/>
      <c r="B6379" s="1787"/>
      <c r="C6379" s="1788"/>
      <c r="D6379" s="533"/>
      <c r="E6379" s="533"/>
      <c r="F6379" s="533"/>
      <c r="G6379" s="533"/>
    </row>
    <row r="6380" spans="1:7">
      <c r="A6380" s="533"/>
      <c r="B6380" s="1787"/>
      <c r="C6380" s="1788"/>
      <c r="D6380" s="533"/>
      <c r="E6380" s="533"/>
      <c r="F6380" s="533"/>
      <c r="G6380" s="533"/>
    </row>
    <row r="6381" spans="1:7">
      <c r="A6381" s="533"/>
      <c r="B6381" s="1787"/>
      <c r="C6381" s="1788"/>
      <c r="D6381" s="533"/>
      <c r="E6381" s="533"/>
      <c r="F6381" s="533"/>
      <c r="G6381" s="533"/>
    </row>
    <row r="6382" spans="1:7">
      <c r="A6382" s="533"/>
      <c r="B6382" s="1787"/>
      <c r="C6382" s="1788"/>
      <c r="D6382" s="533"/>
      <c r="E6382" s="533"/>
      <c r="F6382" s="533"/>
      <c r="G6382" s="533"/>
    </row>
    <row r="6383" spans="1:7">
      <c r="A6383" s="533"/>
      <c r="B6383" s="1787"/>
      <c r="C6383" s="1788"/>
      <c r="D6383" s="533"/>
      <c r="E6383" s="533"/>
      <c r="F6383" s="533"/>
      <c r="G6383" s="533"/>
    </row>
    <row r="6384" spans="1:7">
      <c r="A6384" s="533"/>
      <c r="B6384" s="1787"/>
      <c r="C6384" s="1788"/>
      <c r="D6384" s="533"/>
      <c r="E6384" s="533"/>
      <c r="F6384" s="533"/>
      <c r="G6384" s="533"/>
    </row>
    <row r="6385" spans="1:7">
      <c r="A6385" s="533"/>
      <c r="B6385" s="1787"/>
      <c r="C6385" s="1788"/>
      <c r="D6385" s="533"/>
      <c r="E6385" s="533"/>
      <c r="F6385" s="533"/>
      <c r="G6385" s="533"/>
    </row>
    <row r="6386" spans="1:7">
      <c r="A6386" s="533"/>
      <c r="B6386" s="1787"/>
      <c r="C6386" s="1788"/>
      <c r="D6386" s="533"/>
      <c r="E6386" s="533"/>
      <c r="F6386" s="533"/>
      <c r="G6386" s="533"/>
    </row>
    <row r="6387" spans="1:7">
      <c r="A6387" s="533"/>
      <c r="B6387" s="1787"/>
      <c r="C6387" s="1788"/>
      <c r="D6387" s="533"/>
      <c r="E6387" s="533"/>
      <c r="F6387" s="533"/>
      <c r="G6387" s="533"/>
    </row>
    <row r="6388" spans="1:7">
      <c r="A6388" s="533"/>
      <c r="B6388" s="1787"/>
      <c r="C6388" s="1788"/>
      <c r="D6388" s="533"/>
      <c r="E6388" s="533"/>
      <c r="F6388" s="533"/>
      <c r="G6388" s="533"/>
    </row>
    <row r="6389" spans="1:7">
      <c r="A6389" s="533"/>
      <c r="B6389" s="1787"/>
      <c r="C6389" s="1788"/>
      <c r="D6389" s="533"/>
      <c r="E6389" s="533"/>
      <c r="F6389" s="533"/>
      <c r="G6389" s="533"/>
    </row>
    <row r="6390" spans="1:7">
      <c r="A6390" s="533"/>
      <c r="B6390" s="1787"/>
      <c r="C6390" s="1788"/>
      <c r="D6390" s="533"/>
      <c r="E6390" s="533"/>
      <c r="F6390" s="533"/>
      <c r="G6390" s="533"/>
    </row>
    <row r="6391" spans="1:7">
      <c r="A6391" s="533"/>
      <c r="B6391" s="1787"/>
      <c r="C6391" s="1788"/>
      <c r="D6391" s="533"/>
      <c r="E6391" s="533"/>
      <c r="F6391" s="533"/>
      <c r="G6391" s="533"/>
    </row>
    <row r="6392" spans="1:7">
      <c r="A6392" s="533"/>
      <c r="B6392" s="1787"/>
      <c r="C6392" s="1788"/>
      <c r="D6392" s="533"/>
      <c r="E6392" s="533"/>
      <c r="F6392" s="533"/>
      <c r="G6392" s="533"/>
    </row>
    <row r="6393" spans="1:7">
      <c r="A6393" s="533"/>
      <c r="B6393" s="1787"/>
      <c r="C6393" s="1788"/>
      <c r="D6393" s="533"/>
      <c r="E6393" s="533"/>
      <c r="F6393" s="533"/>
      <c r="G6393" s="533"/>
    </row>
    <row r="6394" spans="1:7">
      <c r="A6394" s="533"/>
      <c r="B6394" s="1787"/>
      <c r="C6394" s="1788"/>
      <c r="D6394" s="533"/>
      <c r="E6394" s="533"/>
      <c r="F6394" s="533"/>
      <c r="G6394" s="533"/>
    </row>
    <row r="6395" spans="1:7">
      <c r="A6395" s="533"/>
      <c r="B6395" s="1787"/>
      <c r="C6395" s="1788"/>
      <c r="D6395" s="533"/>
      <c r="E6395" s="533"/>
      <c r="F6395" s="533"/>
      <c r="G6395" s="533"/>
    </row>
    <row r="6396" spans="1:7">
      <c r="A6396" s="533"/>
      <c r="B6396" s="1787"/>
      <c r="C6396" s="1788"/>
      <c r="D6396" s="533"/>
      <c r="E6396" s="533"/>
      <c r="F6396" s="533"/>
      <c r="G6396" s="533"/>
    </row>
    <row r="6397" spans="1:7">
      <c r="A6397" s="533"/>
      <c r="B6397" s="1787"/>
      <c r="C6397" s="1788"/>
      <c r="D6397" s="533"/>
      <c r="E6397" s="533"/>
      <c r="F6397" s="533"/>
      <c r="G6397" s="533"/>
    </row>
    <row r="6398" spans="1:7">
      <c r="A6398" s="533"/>
      <c r="B6398" s="1787"/>
      <c r="C6398" s="1788"/>
      <c r="D6398" s="533"/>
      <c r="E6398" s="533"/>
      <c r="F6398" s="533"/>
      <c r="G6398" s="533"/>
    </row>
    <row r="6399" spans="1:7">
      <c r="A6399" s="533"/>
      <c r="B6399" s="1787"/>
      <c r="C6399" s="1788"/>
      <c r="D6399" s="533"/>
      <c r="E6399" s="533"/>
      <c r="F6399" s="533"/>
      <c r="G6399" s="533"/>
    </row>
    <row r="6400" spans="1:7">
      <c r="A6400" s="533"/>
      <c r="B6400" s="1787"/>
      <c r="C6400" s="1788"/>
      <c r="D6400" s="533"/>
      <c r="E6400" s="533"/>
      <c r="F6400" s="533"/>
      <c r="G6400" s="533"/>
    </row>
    <row r="6401" spans="1:7">
      <c r="A6401" s="533"/>
      <c r="B6401" s="1787"/>
      <c r="C6401" s="1788"/>
      <c r="D6401" s="533"/>
      <c r="E6401" s="533"/>
      <c r="F6401" s="533"/>
      <c r="G6401" s="533"/>
    </row>
    <row r="6402" spans="1:7">
      <c r="A6402" s="533"/>
      <c r="B6402" s="1787"/>
      <c r="C6402" s="1788"/>
      <c r="D6402" s="533"/>
      <c r="E6402" s="533"/>
      <c r="F6402" s="533"/>
      <c r="G6402" s="533"/>
    </row>
    <row r="6403" spans="1:7">
      <c r="A6403" s="533"/>
      <c r="B6403" s="1787"/>
      <c r="C6403" s="1788"/>
      <c r="D6403" s="533"/>
      <c r="E6403" s="533"/>
      <c r="F6403" s="533"/>
      <c r="G6403" s="533"/>
    </row>
    <row r="6404" spans="1:7">
      <c r="A6404" s="533"/>
      <c r="B6404" s="1787"/>
      <c r="C6404" s="1788"/>
      <c r="D6404" s="533"/>
      <c r="E6404" s="533"/>
      <c r="F6404" s="533"/>
      <c r="G6404" s="533"/>
    </row>
    <row r="6405" spans="1:7">
      <c r="A6405" s="533"/>
      <c r="B6405" s="1787"/>
      <c r="C6405" s="1788"/>
      <c r="D6405" s="533"/>
      <c r="E6405" s="533"/>
      <c r="F6405" s="533"/>
      <c r="G6405" s="533"/>
    </row>
    <row r="6406" spans="1:7">
      <c r="A6406" s="533"/>
      <c r="B6406" s="1787"/>
      <c r="C6406" s="1788"/>
      <c r="D6406" s="533"/>
      <c r="E6406" s="533"/>
      <c r="F6406" s="533"/>
      <c r="G6406" s="533"/>
    </row>
    <row r="6407" spans="1:7">
      <c r="A6407" s="533"/>
      <c r="B6407" s="1787"/>
      <c r="C6407" s="1788"/>
      <c r="D6407" s="533"/>
      <c r="E6407" s="533"/>
      <c r="F6407" s="533"/>
      <c r="G6407" s="533"/>
    </row>
    <row r="6408" spans="1:7">
      <c r="A6408" s="533"/>
      <c r="B6408" s="1787"/>
      <c r="C6408" s="1788"/>
      <c r="D6408" s="533"/>
      <c r="E6408" s="533"/>
      <c r="F6408" s="533"/>
      <c r="G6408" s="533"/>
    </row>
    <row r="6409" spans="1:7">
      <c r="A6409" s="533"/>
      <c r="B6409" s="1787"/>
      <c r="C6409" s="1788"/>
      <c r="D6409" s="533"/>
      <c r="E6409" s="533"/>
      <c r="F6409" s="533"/>
      <c r="G6409" s="533"/>
    </row>
    <row r="6410" spans="1:7">
      <c r="A6410" s="533"/>
      <c r="B6410" s="1787"/>
      <c r="C6410" s="1788"/>
      <c r="D6410" s="533"/>
      <c r="E6410" s="533"/>
      <c r="F6410" s="533"/>
      <c r="G6410" s="533"/>
    </row>
    <row r="6411" spans="1:7">
      <c r="A6411" s="533"/>
      <c r="B6411" s="1787"/>
      <c r="C6411" s="1788"/>
      <c r="D6411" s="533"/>
      <c r="E6411" s="533"/>
      <c r="F6411" s="533"/>
      <c r="G6411" s="533"/>
    </row>
    <row r="6412" spans="1:7">
      <c r="A6412" s="533"/>
      <c r="B6412" s="1787"/>
      <c r="C6412" s="1788"/>
      <c r="D6412" s="533"/>
      <c r="E6412" s="533"/>
      <c r="F6412" s="533"/>
      <c r="G6412" s="533"/>
    </row>
    <row r="6413" spans="1:7">
      <c r="A6413" s="533"/>
      <c r="B6413" s="1787"/>
      <c r="C6413" s="1788"/>
      <c r="D6413" s="533"/>
      <c r="E6413" s="533"/>
      <c r="F6413" s="533"/>
      <c r="G6413" s="533"/>
    </row>
    <row r="6414" spans="1:7">
      <c r="A6414" s="533"/>
      <c r="B6414" s="1787"/>
      <c r="C6414" s="1788"/>
      <c r="D6414" s="533"/>
      <c r="E6414" s="533"/>
      <c r="F6414" s="533"/>
      <c r="G6414" s="533"/>
    </row>
    <row r="6415" spans="1:7">
      <c r="A6415" s="533"/>
      <c r="B6415" s="1787"/>
      <c r="C6415" s="1788"/>
      <c r="D6415" s="533"/>
      <c r="E6415" s="533"/>
      <c r="F6415" s="533"/>
      <c r="G6415" s="533"/>
    </row>
    <row r="6416" spans="1:7">
      <c r="A6416" s="533"/>
      <c r="B6416" s="1787"/>
      <c r="C6416" s="1788"/>
      <c r="D6416" s="533"/>
      <c r="E6416" s="533"/>
      <c r="F6416" s="533"/>
      <c r="G6416" s="533"/>
    </row>
    <row r="6417" spans="1:7">
      <c r="A6417" s="533"/>
      <c r="B6417" s="1787"/>
      <c r="C6417" s="1788"/>
      <c r="D6417" s="533"/>
      <c r="E6417" s="533"/>
      <c r="F6417" s="533"/>
      <c r="G6417" s="533"/>
    </row>
    <row r="6418" spans="1:7">
      <c r="A6418" s="533"/>
      <c r="B6418" s="1787"/>
      <c r="C6418" s="1788"/>
      <c r="D6418" s="533"/>
      <c r="E6418" s="533"/>
      <c r="F6418" s="533"/>
      <c r="G6418" s="533"/>
    </row>
    <row r="6419" spans="1:7">
      <c r="A6419" s="533"/>
      <c r="B6419" s="1787"/>
      <c r="C6419" s="1788"/>
      <c r="D6419" s="533"/>
      <c r="E6419" s="533"/>
      <c r="F6419" s="533"/>
      <c r="G6419" s="533"/>
    </row>
    <row r="6420" spans="1:7">
      <c r="A6420" s="533"/>
      <c r="B6420" s="1787"/>
      <c r="C6420" s="1788"/>
      <c r="D6420" s="533"/>
      <c r="E6420" s="533"/>
      <c r="F6420" s="533"/>
      <c r="G6420" s="533"/>
    </row>
    <row r="6421" spans="1:7">
      <c r="A6421" s="533"/>
      <c r="B6421" s="1787"/>
      <c r="C6421" s="1788"/>
      <c r="D6421" s="533"/>
      <c r="E6421" s="533"/>
      <c r="F6421" s="533"/>
      <c r="G6421" s="533"/>
    </row>
    <row r="6422" spans="1:7">
      <c r="A6422" s="533"/>
      <c r="B6422" s="1787"/>
      <c r="C6422" s="1788"/>
      <c r="D6422" s="533"/>
      <c r="E6422" s="533"/>
      <c r="F6422" s="533"/>
      <c r="G6422" s="533"/>
    </row>
    <row r="6423" spans="1:7">
      <c r="A6423" s="533"/>
      <c r="B6423" s="1787"/>
      <c r="C6423" s="1788"/>
      <c r="D6423" s="533"/>
      <c r="E6423" s="533"/>
      <c r="F6423" s="533"/>
      <c r="G6423" s="533"/>
    </row>
    <row r="6424" spans="1:7">
      <c r="A6424" s="533"/>
      <c r="B6424" s="1787"/>
      <c r="C6424" s="1788"/>
      <c r="D6424" s="533"/>
      <c r="E6424" s="533"/>
      <c r="F6424" s="533"/>
      <c r="G6424" s="533"/>
    </row>
    <row r="6425" spans="1:7">
      <c r="A6425" s="533"/>
      <c r="B6425" s="1787"/>
      <c r="C6425" s="1788"/>
      <c r="D6425" s="533"/>
      <c r="E6425" s="533"/>
      <c r="F6425" s="533"/>
      <c r="G6425" s="533"/>
    </row>
    <row r="6426" spans="1:7">
      <c r="A6426" s="533"/>
      <c r="B6426" s="1787"/>
      <c r="C6426" s="1788"/>
      <c r="D6426" s="533"/>
      <c r="E6426" s="533"/>
      <c r="F6426" s="533"/>
      <c r="G6426" s="533"/>
    </row>
    <row r="6427" spans="1:7">
      <c r="A6427" s="533"/>
      <c r="B6427" s="1787"/>
      <c r="C6427" s="1788"/>
      <c r="D6427" s="533"/>
      <c r="E6427" s="533"/>
      <c r="F6427" s="533"/>
      <c r="G6427" s="533"/>
    </row>
    <row r="6428" spans="1:7">
      <c r="A6428" s="533"/>
      <c r="B6428" s="1787"/>
      <c r="C6428" s="1788"/>
      <c r="D6428" s="533"/>
      <c r="E6428" s="533"/>
      <c r="F6428" s="533"/>
      <c r="G6428" s="533"/>
    </row>
    <row r="6429" spans="1:7">
      <c r="A6429" s="533"/>
      <c r="B6429" s="1787"/>
      <c r="C6429" s="1788"/>
      <c r="D6429" s="533"/>
      <c r="E6429" s="533"/>
      <c r="F6429" s="533"/>
      <c r="G6429" s="533"/>
    </row>
    <row r="6430" spans="1:7">
      <c r="A6430" s="533"/>
      <c r="B6430" s="1787"/>
      <c r="C6430" s="1788"/>
      <c r="D6430" s="533"/>
      <c r="E6430" s="533"/>
      <c r="F6430" s="533"/>
      <c r="G6430" s="533"/>
    </row>
    <row r="6431" spans="1:7">
      <c r="A6431" s="533"/>
      <c r="B6431" s="1787"/>
      <c r="C6431" s="1788"/>
      <c r="D6431" s="533"/>
      <c r="E6431" s="533"/>
      <c r="F6431" s="533"/>
      <c r="G6431" s="533"/>
    </row>
    <row r="6432" spans="1:7">
      <c r="A6432" s="533"/>
      <c r="B6432" s="1787"/>
      <c r="C6432" s="1788"/>
      <c r="D6432" s="533"/>
      <c r="E6432" s="533"/>
      <c r="F6432" s="533"/>
      <c r="G6432" s="533"/>
    </row>
    <row r="6433" spans="1:7">
      <c r="A6433" s="533"/>
      <c r="B6433" s="1787"/>
      <c r="C6433" s="1788"/>
      <c r="D6433" s="533"/>
      <c r="E6433" s="533"/>
      <c r="F6433" s="533"/>
      <c r="G6433" s="533"/>
    </row>
    <row r="6434" spans="1:7">
      <c r="A6434" s="533"/>
      <c r="B6434" s="1787"/>
      <c r="C6434" s="1788"/>
      <c r="D6434" s="533"/>
      <c r="E6434" s="533"/>
      <c r="F6434" s="533"/>
      <c r="G6434" s="533"/>
    </row>
    <row r="6435" spans="1:7">
      <c r="A6435" s="533"/>
      <c r="B6435" s="1787"/>
      <c r="C6435" s="1788"/>
      <c r="D6435" s="533"/>
      <c r="E6435" s="533"/>
      <c r="F6435" s="533"/>
      <c r="G6435" s="533"/>
    </row>
    <row r="6436" spans="1:7">
      <c r="A6436" s="533"/>
      <c r="B6436" s="1787"/>
      <c r="C6436" s="1788"/>
      <c r="D6436" s="533"/>
      <c r="E6436" s="533"/>
      <c r="F6436" s="533"/>
      <c r="G6436" s="533"/>
    </row>
    <row r="6437" spans="1:7">
      <c r="A6437" s="533"/>
      <c r="B6437" s="1787"/>
      <c r="C6437" s="1788"/>
      <c r="D6437" s="533"/>
      <c r="E6437" s="533"/>
      <c r="F6437" s="533"/>
      <c r="G6437" s="533"/>
    </row>
    <row r="6438" spans="1:7">
      <c r="A6438" s="533"/>
      <c r="B6438" s="1787"/>
      <c r="C6438" s="1788"/>
      <c r="D6438" s="533"/>
      <c r="E6438" s="533"/>
      <c r="F6438" s="533"/>
      <c r="G6438" s="533"/>
    </row>
    <row r="6439" spans="1:7">
      <c r="A6439" s="533"/>
      <c r="B6439" s="1787"/>
      <c r="C6439" s="1788"/>
      <c r="D6439" s="533"/>
      <c r="E6439" s="533"/>
      <c r="F6439" s="533"/>
      <c r="G6439" s="533"/>
    </row>
    <row r="6440" spans="1:7">
      <c r="A6440" s="533"/>
      <c r="B6440" s="1787"/>
      <c r="C6440" s="1788"/>
      <c r="D6440" s="533"/>
      <c r="E6440" s="533"/>
      <c r="F6440" s="533"/>
      <c r="G6440" s="533"/>
    </row>
    <row r="6441" spans="1:7">
      <c r="A6441" s="533"/>
      <c r="B6441" s="1787"/>
      <c r="C6441" s="1788"/>
      <c r="D6441" s="533"/>
      <c r="E6441" s="533"/>
      <c r="F6441" s="533"/>
      <c r="G6441" s="533"/>
    </row>
    <row r="6442" spans="1:7">
      <c r="A6442" s="533"/>
      <c r="B6442" s="1787"/>
      <c r="C6442" s="1788"/>
      <c r="D6442" s="533"/>
      <c r="E6442" s="533"/>
      <c r="F6442" s="533"/>
      <c r="G6442" s="533"/>
    </row>
    <row r="6443" spans="1:7">
      <c r="A6443" s="533"/>
      <c r="B6443" s="1787"/>
      <c r="C6443" s="1788"/>
      <c r="D6443" s="533"/>
      <c r="E6443" s="533"/>
      <c r="F6443" s="533"/>
      <c r="G6443" s="533"/>
    </row>
    <row r="6444" spans="1:7">
      <c r="A6444" s="533"/>
      <c r="B6444" s="1787"/>
      <c r="C6444" s="1788"/>
      <c r="D6444" s="533"/>
      <c r="E6444" s="533"/>
      <c r="F6444" s="533"/>
      <c r="G6444" s="533"/>
    </row>
    <row r="6445" spans="1:7">
      <c r="A6445" s="533"/>
      <c r="B6445" s="1787"/>
      <c r="C6445" s="1788"/>
      <c r="D6445" s="533"/>
      <c r="E6445" s="533"/>
      <c r="F6445" s="533"/>
      <c r="G6445" s="533"/>
    </row>
    <row r="6446" spans="1:7">
      <c r="A6446" s="533"/>
      <c r="B6446" s="1787"/>
      <c r="C6446" s="1788"/>
      <c r="D6446" s="533"/>
      <c r="E6446" s="533"/>
      <c r="F6446" s="533"/>
      <c r="G6446" s="533"/>
    </row>
    <row r="6447" spans="1:7">
      <c r="A6447" s="533"/>
      <c r="B6447" s="1787"/>
      <c r="C6447" s="1788"/>
      <c r="D6447" s="533"/>
      <c r="E6447" s="533"/>
      <c r="F6447" s="533"/>
      <c r="G6447" s="533"/>
    </row>
    <row r="6448" spans="1:7">
      <c r="A6448" s="533"/>
      <c r="B6448" s="1787"/>
      <c r="C6448" s="1788"/>
      <c r="D6448" s="533"/>
      <c r="E6448" s="533"/>
      <c r="F6448" s="533"/>
      <c r="G6448" s="533"/>
    </row>
    <row r="6449" spans="1:7">
      <c r="A6449" s="533"/>
      <c r="B6449" s="1787"/>
      <c r="C6449" s="1788"/>
      <c r="D6449" s="533"/>
      <c r="E6449" s="533"/>
      <c r="F6449" s="533"/>
      <c r="G6449" s="533"/>
    </row>
    <row r="6450" spans="1:7">
      <c r="A6450" s="533"/>
      <c r="B6450" s="1787"/>
      <c r="C6450" s="1788"/>
      <c r="D6450" s="533"/>
      <c r="E6450" s="533"/>
      <c r="F6450" s="533"/>
      <c r="G6450" s="533"/>
    </row>
    <row r="6451" spans="1:7">
      <c r="A6451" s="533"/>
      <c r="B6451" s="1787"/>
      <c r="C6451" s="1788"/>
      <c r="D6451" s="533"/>
      <c r="E6451" s="533"/>
      <c r="F6451" s="533"/>
      <c r="G6451" s="533"/>
    </row>
    <row r="6452" spans="1:7">
      <c r="A6452" s="533"/>
      <c r="B6452" s="1787"/>
      <c r="C6452" s="1788"/>
      <c r="D6452" s="533"/>
      <c r="E6452" s="533"/>
      <c r="F6452" s="533"/>
      <c r="G6452" s="533"/>
    </row>
    <row r="6453" spans="1:7">
      <c r="A6453" s="533"/>
      <c r="B6453" s="1787"/>
      <c r="C6453" s="1788"/>
      <c r="D6453" s="533"/>
      <c r="E6453" s="533"/>
      <c r="F6453" s="533"/>
      <c r="G6453" s="533"/>
    </row>
    <row r="6454" spans="1:7">
      <c r="A6454" s="533"/>
      <c r="B6454" s="1787"/>
      <c r="C6454" s="1788"/>
      <c r="D6454" s="533"/>
      <c r="E6454" s="533"/>
      <c r="F6454" s="533"/>
      <c r="G6454" s="533"/>
    </row>
    <row r="6455" spans="1:7">
      <c r="A6455" s="533"/>
      <c r="B6455" s="1787"/>
      <c r="C6455" s="1788"/>
      <c r="D6455" s="533"/>
      <c r="E6455" s="533"/>
      <c r="F6455" s="533"/>
      <c r="G6455" s="533"/>
    </row>
    <row r="6456" spans="1:7">
      <c r="A6456" s="533"/>
      <c r="B6456" s="1787"/>
      <c r="C6456" s="1788"/>
      <c r="D6456" s="533"/>
      <c r="E6456" s="533"/>
      <c r="F6456" s="533"/>
      <c r="G6456" s="533"/>
    </row>
    <row r="6457" spans="1:7">
      <c r="A6457" s="533"/>
      <c r="B6457" s="1787"/>
      <c r="C6457" s="1788"/>
      <c r="D6457" s="533"/>
      <c r="E6457" s="533"/>
      <c r="F6457" s="533"/>
      <c r="G6457" s="533"/>
    </row>
    <row r="6458" spans="1:7">
      <c r="A6458" s="533"/>
      <c r="B6458" s="1787"/>
      <c r="C6458" s="1788"/>
      <c r="D6458" s="533"/>
      <c r="E6458" s="533"/>
      <c r="F6458" s="533"/>
      <c r="G6458" s="533"/>
    </row>
    <row r="6459" spans="1:7">
      <c r="A6459" s="533"/>
      <c r="B6459" s="1787"/>
      <c r="C6459" s="1788"/>
      <c r="D6459" s="533"/>
      <c r="E6459" s="533"/>
      <c r="F6459" s="533"/>
      <c r="G6459" s="533"/>
    </row>
    <row r="6460" spans="1:7">
      <c r="A6460" s="533"/>
      <c r="B6460" s="1787"/>
      <c r="C6460" s="1788"/>
      <c r="D6460" s="533"/>
      <c r="E6460" s="533"/>
      <c r="F6460" s="533"/>
      <c r="G6460" s="533"/>
    </row>
    <row r="6461" spans="1:7">
      <c r="A6461" s="533"/>
      <c r="B6461" s="1787"/>
      <c r="C6461" s="1788"/>
      <c r="D6461" s="533"/>
      <c r="E6461" s="533"/>
      <c r="F6461" s="533"/>
      <c r="G6461" s="533"/>
    </row>
    <row r="6462" spans="1:7">
      <c r="A6462" s="533"/>
      <c r="B6462" s="1787"/>
      <c r="C6462" s="1788"/>
      <c r="D6462" s="533"/>
      <c r="E6462" s="533"/>
      <c r="F6462" s="533"/>
      <c r="G6462" s="533"/>
    </row>
    <row r="6463" spans="1:7">
      <c r="A6463" s="533"/>
      <c r="B6463" s="1787"/>
      <c r="C6463" s="1788"/>
      <c r="D6463" s="533"/>
      <c r="E6463" s="533"/>
      <c r="F6463" s="533"/>
      <c r="G6463" s="533"/>
    </row>
    <row r="6464" spans="1:7">
      <c r="A6464" s="533"/>
      <c r="B6464" s="1787"/>
      <c r="C6464" s="1788"/>
      <c r="D6464" s="533"/>
      <c r="E6464" s="533"/>
      <c r="F6464" s="533"/>
      <c r="G6464" s="533"/>
    </row>
    <row r="6465" spans="1:7">
      <c r="A6465" s="533"/>
      <c r="B6465" s="1787"/>
      <c r="C6465" s="1788"/>
      <c r="D6465" s="533"/>
      <c r="E6465" s="533"/>
      <c r="F6465" s="533"/>
      <c r="G6465" s="533"/>
    </row>
    <row r="6466" spans="1:7">
      <c r="A6466" s="533"/>
      <c r="B6466" s="1787"/>
      <c r="C6466" s="1788"/>
      <c r="D6466" s="533"/>
      <c r="E6466" s="533"/>
      <c r="F6466" s="533"/>
      <c r="G6466" s="533"/>
    </row>
    <row r="6467" spans="1:7">
      <c r="A6467" s="533"/>
      <c r="B6467" s="1787"/>
      <c r="C6467" s="1788"/>
      <c r="D6467" s="533"/>
      <c r="E6467" s="533"/>
      <c r="F6467" s="533"/>
      <c r="G6467" s="533"/>
    </row>
    <row r="6468" spans="1:7">
      <c r="A6468" s="533"/>
      <c r="B6468" s="1787"/>
      <c r="C6468" s="1788"/>
      <c r="D6468" s="533"/>
      <c r="E6468" s="533"/>
      <c r="F6468" s="533"/>
      <c r="G6468" s="533"/>
    </row>
    <row r="6469" spans="1:7">
      <c r="A6469" s="533"/>
      <c r="B6469" s="1787"/>
      <c r="C6469" s="1788"/>
      <c r="D6469" s="533"/>
      <c r="E6469" s="533"/>
      <c r="F6469" s="533"/>
      <c r="G6469" s="533"/>
    </row>
    <row r="6470" spans="1:7">
      <c r="A6470" s="533"/>
      <c r="B6470" s="1787"/>
      <c r="C6470" s="1788"/>
      <c r="D6470" s="533"/>
      <c r="E6470" s="533"/>
      <c r="F6470" s="533"/>
      <c r="G6470" s="533"/>
    </row>
    <row r="6471" spans="1:7">
      <c r="A6471" s="533"/>
      <c r="B6471" s="1787"/>
      <c r="C6471" s="1788"/>
      <c r="D6471" s="533"/>
      <c r="E6471" s="533"/>
      <c r="F6471" s="533"/>
      <c r="G6471" s="533"/>
    </row>
    <row r="6472" spans="1:7">
      <c r="A6472" s="533"/>
      <c r="B6472" s="1787"/>
      <c r="C6472" s="1788"/>
      <c r="D6472" s="533"/>
      <c r="E6472" s="533"/>
      <c r="F6472" s="533"/>
      <c r="G6472" s="533"/>
    </row>
    <row r="6473" spans="1:7">
      <c r="A6473" s="533"/>
      <c r="B6473" s="1787"/>
      <c r="C6473" s="1788"/>
      <c r="D6473" s="533"/>
      <c r="E6473" s="533"/>
      <c r="F6473" s="533"/>
      <c r="G6473" s="533"/>
    </row>
    <row r="6474" spans="1:7">
      <c r="A6474" s="533"/>
      <c r="B6474" s="1787"/>
      <c r="C6474" s="1788"/>
      <c r="D6474" s="533"/>
      <c r="E6474" s="533"/>
      <c r="F6474" s="533"/>
      <c r="G6474" s="533"/>
    </row>
    <row r="6475" spans="1:7">
      <c r="A6475" s="533"/>
      <c r="B6475" s="1787"/>
      <c r="C6475" s="1788"/>
      <c r="D6475" s="533"/>
      <c r="E6475" s="533"/>
      <c r="F6475" s="533"/>
      <c r="G6475" s="533"/>
    </row>
    <row r="6476" spans="1:7">
      <c r="A6476" s="533"/>
      <c r="B6476" s="1787"/>
      <c r="C6476" s="1788"/>
      <c r="D6476" s="533"/>
      <c r="E6476" s="533"/>
      <c r="F6476" s="533"/>
      <c r="G6476" s="533"/>
    </row>
    <row r="6477" spans="1:7">
      <c r="A6477" s="533"/>
      <c r="B6477" s="1787"/>
      <c r="C6477" s="1788"/>
      <c r="D6477" s="533"/>
      <c r="E6477" s="533"/>
      <c r="F6477" s="533"/>
      <c r="G6477" s="533"/>
    </row>
    <row r="6478" spans="1:7">
      <c r="A6478" s="533"/>
      <c r="B6478" s="1787"/>
      <c r="C6478" s="1788"/>
      <c r="D6478" s="533"/>
      <c r="E6478" s="533"/>
      <c r="F6478" s="533"/>
      <c r="G6478" s="533"/>
    </row>
    <row r="6479" spans="1:7">
      <c r="A6479" s="533"/>
      <c r="B6479" s="1787"/>
      <c r="C6479" s="1788"/>
      <c r="D6479" s="533"/>
      <c r="E6479" s="533"/>
      <c r="F6479" s="533"/>
      <c r="G6479" s="533"/>
    </row>
    <row r="6480" spans="1:7">
      <c r="A6480" s="533"/>
      <c r="B6480" s="1787"/>
      <c r="C6480" s="1788"/>
      <c r="D6480" s="533"/>
      <c r="E6480" s="533"/>
      <c r="F6480" s="533"/>
      <c r="G6480" s="533"/>
    </row>
    <row r="6481" spans="1:7">
      <c r="A6481" s="533"/>
      <c r="B6481" s="1787"/>
      <c r="C6481" s="1788"/>
      <c r="D6481" s="533"/>
      <c r="E6481" s="533"/>
      <c r="F6481" s="533"/>
      <c r="G6481" s="533"/>
    </row>
    <row r="6482" spans="1:7">
      <c r="A6482" s="533"/>
      <c r="B6482" s="1787"/>
      <c r="C6482" s="1788"/>
      <c r="D6482" s="533"/>
      <c r="E6482" s="533"/>
      <c r="F6482" s="533"/>
      <c r="G6482" s="533"/>
    </row>
    <row r="6483" spans="1:7">
      <c r="A6483" s="533"/>
      <c r="B6483" s="1787"/>
      <c r="C6483" s="1788"/>
      <c r="D6483" s="533"/>
      <c r="E6483" s="533"/>
      <c r="F6483" s="533"/>
      <c r="G6483" s="533"/>
    </row>
    <row r="6484" spans="1:7">
      <c r="A6484" s="533"/>
      <c r="B6484" s="1787"/>
      <c r="C6484" s="1788"/>
      <c r="D6484" s="533"/>
      <c r="E6484" s="533"/>
      <c r="F6484" s="533"/>
      <c r="G6484" s="533"/>
    </row>
    <row r="6485" spans="1:7">
      <c r="A6485" s="533"/>
      <c r="B6485" s="1787"/>
      <c r="C6485" s="1788"/>
      <c r="D6485" s="533"/>
      <c r="E6485" s="533"/>
      <c r="F6485" s="533"/>
      <c r="G6485" s="533"/>
    </row>
    <row r="6486" spans="1:7">
      <c r="A6486" s="533"/>
      <c r="B6486" s="1787"/>
      <c r="C6486" s="1788"/>
      <c r="D6486" s="533"/>
      <c r="E6486" s="533"/>
      <c r="F6486" s="533"/>
      <c r="G6486" s="533"/>
    </row>
    <row r="6487" spans="1:7">
      <c r="A6487" s="533"/>
      <c r="B6487" s="1787"/>
      <c r="C6487" s="1788"/>
      <c r="D6487" s="533"/>
      <c r="E6487" s="533"/>
      <c r="F6487" s="533"/>
      <c r="G6487" s="533"/>
    </row>
    <row r="6488" spans="1:7">
      <c r="A6488" s="533"/>
      <c r="B6488" s="1787"/>
      <c r="C6488" s="1788"/>
      <c r="D6488" s="533"/>
      <c r="E6488" s="533"/>
      <c r="F6488" s="533"/>
      <c r="G6488" s="533"/>
    </row>
    <row r="6489" spans="1:7">
      <c r="A6489" s="533"/>
      <c r="B6489" s="1787"/>
      <c r="C6489" s="1788"/>
      <c r="D6489" s="533"/>
      <c r="E6489" s="533"/>
      <c r="F6489" s="533"/>
      <c r="G6489" s="533"/>
    </row>
    <row r="6490" spans="1:7">
      <c r="A6490" s="533"/>
      <c r="B6490" s="1787"/>
      <c r="C6490" s="1788"/>
      <c r="D6490" s="533"/>
      <c r="E6490" s="533"/>
      <c r="F6490" s="533"/>
      <c r="G6490" s="533"/>
    </row>
    <row r="6491" spans="1:7">
      <c r="A6491" s="533"/>
      <c r="B6491" s="1787"/>
      <c r="C6491" s="1788"/>
      <c r="D6491" s="533"/>
      <c r="E6491" s="533"/>
      <c r="F6491" s="533"/>
      <c r="G6491" s="533"/>
    </row>
    <row r="6492" spans="1:7">
      <c r="A6492" s="533"/>
      <c r="B6492" s="1787"/>
      <c r="C6492" s="1788"/>
      <c r="D6492" s="533"/>
      <c r="E6492" s="533"/>
      <c r="F6492" s="533"/>
      <c r="G6492" s="533"/>
    </row>
    <row r="6493" spans="1:7">
      <c r="A6493" s="533"/>
      <c r="B6493" s="1787"/>
      <c r="C6493" s="1788"/>
      <c r="D6493" s="533"/>
      <c r="E6493" s="533"/>
      <c r="F6493" s="533"/>
      <c r="G6493" s="533"/>
    </row>
    <row r="6494" spans="1:7">
      <c r="A6494" s="533"/>
      <c r="B6494" s="1787"/>
      <c r="C6494" s="1788"/>
      <c r="D6494" s="533"/>
      <c r="E6494" s="533"/>
      <c r="F6494" s="533"/>
      <c r="G6494" s="533"/>
    </row>
    <row r="6495" spans="1:7">
      <c r="A6495" s="533"/>
      <c r="B6495" s="1787"/>
      <c r="C6495" s="1788"/>
      <c r="D6495" s="533"/>
      <c r="E6495" s="533"/>
      <c r="F6495" s="533"/>
      <c r="G6495" s="533"/>
    </row>
    <row r="6496" spans="1:7">
      <c r="A6496" s="533"/>
      <c r="B6496" s="1787"/>
      <c r="C6496" s="1788"/>
      <c r="D6496" s="533"/>
      <c r="E6496" s="533"/>
      <c r="F6496" s="533"/>
      <c r="G6496" s="533"/>
    </row>
    <row r="6497" spans="1:7">
      <c r="A6497" s="533"/>
      <c r="B6497" s="1787"/>
      <c r="C6497" s="1788"/>
      <c r="D6497" s="533"/>
      <c r="E6497" s="533"/>
      <c r="F6497" s="533"/>
      <c r="G6497" s="533"/>
    </row>
    <row r="6498" spans="1:7">
      <c r="A6498" s="533"/>
      <c r="B6498" s="1787"/>
      <c r="C6498" s="1788"/>
      <c r="D6498" s="533"/>
      <c r="E6498" s="533"/>
      <c r="F6498" s="533"/>
      <c r="G6498" s="533"/>
    </row>
    <row r="6499" spans="1:7">
      <c r="A6499" s="533"/>
      <c r="B6499" s="1787"/>
      <c r="C6499" s="1788"/>
      <c r="D6499" s="533"/>
      <c r="E6499" s="533"/>
      <c r="F6499" s="533"/>
      <c r="G6499" s="533"/>
    </row>
    <row r="6500" spans="1:7">
      <c r="A6500" s="533"/>
      <c r="B6500" s="1787"/>
      <c r="C6500" s="1788"/>
      <c r="D6500" s="533"/>
      <c r="E6500" s="533"/>
      <c r="F6500" s="533"/>
      <c r="G6500" s="533"/>
    </row>
    <row r="6501" spans="1:7">
      <c r="A6501" s="533"/>
      <c r="B6501" s="1787"/>
      <c r="C6501" s="1788"/>
      <c r="D6501" s="533"/>
      <c r="E6501" s="533"/>
      <c r="F6501" s="533"/>
      <c r="G6501" s="533"/>
    </row>
    <row r="6502" spans="1:7">
      <c r="A6502" s="533"/>
      <c r="B6502" s="1787"/>
      <c r="C6502" s="1788"/>
      <c r="D6502" s="533"/>
      <c r="E6502" s="533"/>
      <c r="F6502" s="533"/>
      <c r="G6502" s="533"/>
    </row>
    <row r="6503" spans="1:7">
      <c r="A6503" s="533"/>
      <c r="B6503" s="1787"/>
      <c r="C6503" s="1788"/>
      <c r="D6503" s="533"/>
      <c r="E6503" s="533"/>
      <c r="F6503" s="533"/>
      <c r="G6503" s="533"/>
    </row>
    <row r="6504" spans="1:7">
      <c r="A6504" s="533"/>
      <c r="B6504" s="1787"/>
      <c r="C6504" s="1788"/>
      <c r="D6504" s="533"/>
      <c r="E6504" s="533"/>
      <c r="F6504" s="533"/>
      <c r="G6504" s="533"/>
    </row>
    <row r="6505" spans="1:7">
      <c r="A6505" s="533"/>
      <c r="B6505" s="1787"/>
      <c r="C6505" s="1788"/>
      <c r="D6505" s="533"/>
      <c r="E6505" s="533"/>
      <c r="F6505" s="533"/>
      <c r="G6505" s="533"/>
    </row>
    <row r="6506" spans="1:7">
      <c r="A6506" s="533"/>
      <c r="B6506" s="1787"/>
      <c r="C6506" s="1788"/>
      <c r="D6506" s="533"/>
      <c r="E6506" s="533"/>
      <c r="F6506" s="533"/>
      <c r="G6506" s="533"/>
    </row>
    <row r="6507" spans="1:7">
      <c r="A6507" s="533"/>
      <c r="B6507" s="1787"/>
      <c r="C6507" s="1788"/>
      <c r="D6507" s="533"/>
      <c r="E6507" s="533"/>
      <c r="F6507" s="533"/>
      <c r="G6507" s="533"/>
    </row>
    <row r="6508" spans="1:7">
      <c r="A6508" s="533"/>
      <c r="B6508" s="1787"/>
      <c r="C6508" s="1788"/>
      <c r="D6508" s="533"/>
      <c r="E6508" s="533"/>
      <c r="F6508" s="533"/>
      <c r="G6508" s="533"/>
    </row>
    <row r="6509" spans="1:7">
      <c r="A6509" s="533"/>
      <c r="B6509" s="1787"/>
      <c r="C6509" s="1788"/>
      <c r="D6509" s="533"/>
      <c r="E6509" s="533"/>
      <c r="F6509" s="533"/>
      <c r="G6509" s="533"/>
    </row>
    <row r="6510" spans="1:7">
      <c r="A6510" s="533"/>
      <c r="B6510" s="1787"/>
      <c r="C6510" s="1788"/>
      <c r="D6510" s="533"/>
      <c r="E6510" s="533"/>
      <c r="F6510" s="533"/>
      <c r="G6510" s="533"/>
    </row>
    <row r="6511" spans="1:7">
      <c r="A6511" s="533"/>
      <c r="B6511" s="1787"/>
      <c r="C6511" s="1788"/>
      <c r="D6511" s="533"/>
      <c r="E6511" s="533"/>
      <c r="F6511" s="533"/>
      <c r="G6511" s="533"/>
    </row>
    <row r="6512" spans="1:7">
      <c r="A6512" s="533"/>
      <c r="B6512" s="1787"/>
      <c r="C6512" s="1788"/>
      <c r="D6512" s="533"/>
      <c r="E6512" s="533"/>
      <c r="F6512" s="533"/>
      <c r="G6512" s="533"/>
    </row>
    <row r="6513" spans="1:7">
      <c r="A6513" s="533"/>
      <c r="B6513" s="1787"/>
      <c r="C6513" s="1788"/>
      <c r="D6513" s="533"/>
      <c r="E6513" s="533"/>
      <c r="F6513" s="533"/>
      <c r="G6513" s="533"/>
    </row>
    <row r="6514" spans="1:7">
      <c r="A6514" s="533"/>
      <c r="B6514" s="1787"/>
      <c r="C6514" s="1788"/>
      <c r="D6514" s="533"/>
      <c r="E6514" s="533"/>
      <c r="F6514" s="533"/>
      <c r="G6514" s="533"/>
    </row>
    <row r="6515" spans="1:7">
      <c r="A6515" s="533"/>
      <c r="B6515" s="1787"/>
      <c r="C6515" s="1788"/>
      <c r="D6515" s="533"/>
      <c r="E6515" s="533"/>
      <c r="F6515" s="533"/>
      <c r="G6515" s="533"/>
    </row>
    <row r="6516" spans="1:7">
      <c r="A6516" s="533"/>
      <c r="B6516" s="1787"/>
      <c r="C6516" s="1788"/>
      <c r="D6516" s="533"/>
      <c r="E6516" s="533"/>
      <c r="F6516" s="533"/>
      <c r="G6516" s="533"/>
    </row>
    <row r="6517" spans="1:7">
      <c r="A6517" s="533"/>
      <c r="B6517" s="1787"/>
      <c r="C6517" s="1788"/>
      <c r="D6517" s="533"/>
      <c r="E6517" s="533"/>
      <c r="F6517" s="533"/>
      <c r="G6517" s="533"/>
    </row>
    <row r="6518" spans="1:7">
      <c r="A6518" s="533"/>
      <c r="B6518" s="1787"/>
      <c r="C6518" s="1788"/>
      <c r="D6518" s="533"/>
      <c r="E6518" s="533"/>
      <c r="F6518" s="533"/>
      <c r="G6518" s="533"/>
    </row>
    <row r="6519" spans="1:7">
      <c r="A6519" s="533"/>
      <c r="B6519" s="1787"/>
      <c r="C6519" s="1788"/>
      <c r="D6519" s="533"/>
      <c r="E6519" s="533"/>
      <c r="F6519" s="533"/>
      <c r="G6519" s="533"/>
    </row>
    <row r="6520" spans="1:7">
      <c r="A6520" s="533"/>
      <c r="B6520" s="1787"/>
      <c r="C6520" s="1788"/>
      <c r="D6520" s="533"/>
      <c r="E6520" s="533"/>
      <c r="F6520" s="533"/>
      <c r="G6520" s="533"/>
    </row>
    <row r="6521" spans="1:7">
      <c r="A6521" s="533"/>
      <c r="B6521" s="1787"/>
      <c r="C6521" s="1788"/>
      <c r="D6521" s="533"/>
      <c r="E6521" s="533"/>
      <c r="F6521" s="533"/>
      <c r="G6521" s="533"/>
    </row>
    <row r="6522" spans="1:7">
      <c r="A6522" s="533"/>
      <c r="B6522" s="1787"/>
      <c r="C6522" s="1788"/>
      <c r="D6522" s="533"/>
      <c r="E6522" s="533"/>
      <c r="F6522" s="533"/>
      <c r="G6522" s="533"/>
    </row>
    <row r="6523" spans="1:7">
      <c r="A6523" s="533"/>
      <c r="B6523" s="1787"/>
      <c r="C6523" s="1788"/>
      <c r="D6523" s="533"/>
      <c r="E6523" s="533"/>
      <c r="F6523" s="533"/>
      <c r="G6523" s="533"/>
    </row>
    <row r="6524" spans="1:7">
      <c r="A6524" s="533"/>
      <c r="B6524" s="1787"/>
      <c r="C6524" s="1788"/>
      <c r="D6524" s="533"/>
      <c r="E6524" s="533"/>
      <c r="F6524" s="533"/>
      <c r="G6524" s="533"/>
    </row>
    <row r="6525" spans="1:7">
      <c r="A6525" s="533"/>
      <c r="B6525" s="1787"/>
      <c r="C6525" s="1788"/>
      <c r="D6525" s="533"/>
      <c r="E6525" s="533"/>
      <c r="F6525" s="533"/>
      <c r="G6525" s="533"/>
    </row>
    <row r="6526" spans="1:7">
      <c r="A6526" s="533"/>
      <c r="B6526" s="1787"/>
      <c r="C6526" s="1788"/>
      <c r="D6526" s="533"/>
      <c r="E6526" s="533"/>
      <c r="F6526" s="533"/>
      <c r="G6526" s="533"/>
    </row>
    <row r="6527" spans="1:7">
      <c r="A6527" s="533"/>
      <c r="B6527" s="1787"/>
      <c r="C6527" s="1788"/>
      <c r="D6527" s="533"/>
      <c r="E6527" s="533"/>
      <c r="F6527" s="533"/>
      <c r="G6527" s="533"/>
    </row>
    <row r="6528" spans="1:7">
      <c r="A6528" s="533"/>
      <c r="B6528" s="1787"/>
      <c r="C6528" s="1788"/>
      <c r="D6528" s="533"/>
      <c r="E6528" s="533"/>
      <c r="F6528" s="533"/>
      <c r="G6528" s="533"/>
    </row>
    <row r="6529" spans="1:7">
      <c r="A6529" s="533"/>
      <c r="B6529" s="1787"/>
      <c r="C6529" s="1788"/>
      <c r="D6529" s="533"/>
      <c r="E6529" s="533"/>
      <c r="F6529" s="533"/>
      <c r="G6529" s="533"/>
    </row>
    <row r="6530" spans="1:7">
      <c r="A6530" s="533"/>
      <c r="B6530" s="1787"/>
      <c r="C6530" s="1788"/>
      <c r="D6530" s="533"/>
      <c r="E6530" s="533"/>
      <c r="F6530" s="533"/>
      <c r="G6530" s="533"/>
    </row>
    <row r="6531" spans="1:7">
      <c r="A6531" s="533"/>
      <c r="B6531" s="1787"/>
      <c r="C6531" s="1788"/>
      <c r="D6531" s="533"/>
      <c r="E6531" s="533"/>
      <c r="F6531" s="533"/>
      <c r="G6531" s="533"/>
    </row>
    <row r="6532" spans="1:7">
      <c r="A6532" s="533"/>
      <c r="B6532" s="1787"/>
      <c r="C6532" s="1788"/>
      <c r="D6532" s="533"/>
      <c r="E6532" s="533"/>
      <c r="F6532" s="533"/>
      <c r="G6532" s="533"/>
    </row>
    <row r="6533" spans="1:7">
      <c r="A6533" s="533"/>
      <c r="B6533" s="1787"/>
      <c r="C6533" s="1788"/>
      <c r="D6533" s="533"/>
      <c r="E6533" s="533"/>
      <c r="F6533" s="533"/>
      <c r="G6533" s="533"/>
    </row>
    <row r="6534" spans="1:7">
      <c r="A6534" s="533"/>
      <c r="B6534" s="1787"/>
      <c r="C6534" s="1788"/>
      <c r="D6534" s="533"/>
      <c r="E6534" s="533"/>
      <c r="F6534" s="533"/>
      <c r="G6534" s="533"/>
    </row>
    <row r="6535" spans="1:7">
      <c r="A6535" s="533"/>
      <c r="B6535" s="1787"/>
      <c r="C6535" s="1788"/>
      <c r="D6535" s="533"/>
      <c r="E6535" s="533"/>
      <c r="F6535" s="533"/>
      <c r="G6535" s="533"/>
    </row>
    <row r="6536" spans="1:7">
      <c r="A6536" s="533"/>
      <c r="B6536" s="1787"/>
      <c r="C6536" s="1788"/>
      <c r="D6536" s="533"/>
      <c r="E6536" s="533"/>
      <c r="F6536" s="533"/>
      <c r="G6536" s="533"/>
    </row>
    <row r="6537" spans="1:7">
      <c r="A6537" s="533"/>
      <c r="B6537" s="1787"/>
      <c r="C6537" s="1788"/>
      <c r="D6537" s="533"/>
      <c r="E6537" s="533"/>
      <c r="F6537" s="533"/>
      <c r="G6537" s="533"/>
    </row>
    <row r="6538" spans="1:7">
      <c r="A6538" s="533"/>
      <c r="B6538" s="1787"/>
      <c r="C6538" s="1788"/>
      <c r="D6538" s="533"/>
      <c r="E6538" s="533"/>
      <c r="F6538" s="533"/>
      <c r="G6538" s="533"/>
    </row>
    <row r="6539" spans="1:7">
      <c r="A6539" s="533"/>
      <c r="B6539" s="1787"/>
      <c r="C6539" s="1788"/>
      <c r="D6539" s="533"/>
      <c r="E6539" s="533"/>
      <c r="F6539" s="533"/>
      <c r="G6539" s="533"/>
    </row>
    <row r="6540" spans="1:7">
      <c r="A6540" s="533"/>
      <c r="B6540" s="1787"/>
      <c r="C6540" s="1788"/>
      <c r="D6540" s="533"/>
      <c r="E6540" s="533"/>
      <c r="F6540" s="533"/>
      <c r="G6540" s="533"/>
    </row>
    <row r="6541" spans="1:7">
      <c r="A6541" s="533"/>
      <c r="B6541" s="1787"/>
      <c r="C6541" s="1788"/>
      <c r="D6541" s="533"/>
      <c r="E6541" s="533"/>
      <c r="F6541" s="533"/>
      <c r="G6541" s="533"/>
    </row>
    <row r="6542" spans="1:7">
      <c r="A6542" s="533"/>
      <c r="B6542" s="1787"/>
      <c r="C6542" s="1788"/>
      <c r="D6542" s="533"/>
      <c r="E6542" s="533"/>
      <c r="F6542" s="533"/>
      <c r="G6542" s="533"/>
    </row>
    <row r="6543" spans="1:7">
      <c r="A6543" s="533"/>
      <c r="B6543" s="1787"/>
      <c r="C6543" s="1788"/>
      <c r="D6543" s="533"/>
      <c r="E6543" s="533"/>
      <c r="F6543" s="533"/>
      <c r="G6543" s="533"/>
    </row>
    <row r="6544" spans="1:7">
      <c r="A6544" s="533"/>
      <c r="B6544" s="1787"/>
      <c r="C6544" s="1788"/>
      <c r="D6544" s="533"/>
      <c r="E6544" s="533"/>
      <c r="F6544" s="533"/>
      <c r="G6544" s="533"/>
    </row>
    <row r="6545" spans="1:7">
      <c r="A6545" s="533"/>
      <c r="B6545" s="1787"/>
      <c r="C6545" s="1788"/>
      <c r="D6545" s="533"/>
      <c r="E6545" s="533"/>
      <c r="F6545" s="533"/>
      <c r="G6545" s="533"/>
    </row>
    <row r="6546" spans="1:7">
      <c r="A6546" s="533"/>
      <c r="B6546" s="1787"/>
      <c r="C6546" s="1788"/>
      <c r="D6546" s="533"/>
      <c r="E6546" s="533"/>
      <c r="F6546" s="533"/>
      <c r="G6546" s="533"/>
    </row>
    <row r="6547" spans="1:7">
      <c r="A6547" s="533"/>
      <c r="B6547" s="1787"/>
      <c r="C6547" s="1788"/>
      <c r="D6547" s="533"/>
      <c r="E6547" s="533"/>
      <c r="F6547" s="533"/>
      <c r="G6547" s="533"/>
    </row>
    <row r="6548" spans="1:7">
      <c r="A6548" s="533"/>
      <c r="B6548" s="1787"/>
      <c r="C6548" s="1788"/>
      <c r="D6548" s="533"/>
      <c r="E6548" s="533"/>
      <c r="F6548" s="533"/>
      <c r="G6548" s="533"/>
    </row>
    <row r="6549" spans="1:7">
      <c r="A6549" s="533"/>
      <c r="B6549" s="1787"/>
      <c r="C6549" s="1788"/>
      <c r="D6549" s="533"/>
      <c r="E6549" s="533"/>
      <c r="F6549" s="533"/>
      <c r="G6549" s="533"/>
    </row>
    <row r="6550" spans="1:7">
      <c r="A6550" s="533"/>
      <c r="B6550" s="1787"/>
      <c r="C6550" s="1788"/>
      <c r="D6550" s="533"/>
      <c r="E6550" s="533"/>
      <c r="F6550" s="533"/>
      <c r="G6550" s="533"/>
    </row>
    <row r="6551" spans="1:7">
      <c r="A6551" s="533"/>
      <c r="B6551" s="1787"/>
      <c r="C6551" s="1788"/>
      <c r="D6551" s="533"/>
      <c r="E6551" s="533"/>
      <c r="F6551" s="533"/>
      <c r="G6551" s="533"/>
    </row>
    <row r="6552" spans="1:7">
      <c r="A6552" s="533"/>
      <c r="B6552" s="1787"/>
      <c r="C6552" s="1788"/>
      <c r="D6552" s="533"/>
      <c r="E6552" s="533"/>
      <c r="F6552" s="533"/>
      <c r="G6552" s="533"/>
    </row>
    <row r="6553" spans="1:7">
      <c r="A6553" s="533"/>
      <c r="B6553" s="1787"/>
      <c r="C6553" s="1788"/>
      <c r="D6553" s="533"/>
      <c r="E6553" s="533"/>
      <c r="F6553" s="533"/>
      <c r="G6553" s="533"/>
    </row>
    <row r="6554" spans="1:7">
      <c r="A6554" s="533"/>
      <c r="B6554" s="1787"/>
      <c r="C6554" s="1788"/>
      <c r="D6554" s="533"/>
      <c r="E6554" s="533"/>
      <c r="F6554" s="533"/>
      <c r="G6554" s="533"/>
    </row>
    <row r="6555" spans="1:7">
      <c r="A6555" s="533"/>
      <c r="B6555" s="1787"/>
      <c r="C6555" s="1788"/>
      <c r="D6555" s="533"/>
      <c r="E6555" s="533"/>
      <c r="F6555" s="533"/>
      <c r="G6555" s="533"/>
    </row>
    <row r="6556" spans="1:7">
      <c r="A6556" s="533"/>
      <c r="B6556" s="1787"/>
      <c r="C6556" s="1788"/>
      <c r="D6556" s="533"/>
      <c r="E6556" s="533"/>
      <c r="F6556" s="533"/>
      <c r="G6556" s="533"/>
    </row>
    <row r="6557" spans="1:7">
      <c r="A6557" s="533"/>
      <c r="B6557" s="1787"/>
      <c r="C6557" s="1788"/>
      <c r="D6557" s="533"/>
      <c r="E6557" s="533"/>
      <c r="F6557" s="533"/>
      <c r="G6557" s="533"/>
    </row>
    <row r="6558" spans="1:7">
      <c r="A6558" s="533"/>
      <c r="B6558" s="1787"/>
      <c r="C6558" s="1788"/>
      <c r="D6558" s="533"/>
      <c r="E6558" s="533"/>
      <c r="F6558" s="533"/>
      <c r="G6558" s="533"/>
    </row>
    <row r="6559" spans="1:7">
      <c r="A6559" s="533"/>
      <c r="B6559" s="1787"/>
      <c r="C6559" s="1788"/>
      <c r="D6559" s="533"/>
      <c r="E6559" s="533"/>
      <c r="F6559" s="533"/>
      <c r="G6559" s="533"/>
    </row>
    <row r="6560" spans="1:7">
      <c r="A6560" s="533"/>
      <c r="B6560" s="1787"/>
      <c r="C6560" s="1788"/>
      <c r="D6560" s="533"/>
      <c r="E6560" s="533"/>
      <c r="F6560" s="533"/>
      <c r="G6560" s="533"/>
    </row>
    <row r="6561" spans="1:7">
      <c r="A6561" s="533"/>
      <c r="B6561" s="1787"/>
      <c r="C6561" s="1788"/>
      <c r="D6561" s="533"/>
      <c r="E6561" s="533"/>
      <c r="F6561" s="533"/>
      <c r="G6561" s="533"/>
    </row>
    <row r="6562" spans="1:7">
      <c r="A6562" s="533"/>
      <c r="B6562" s="1787"/>
      <c r="C6562" s="1788"/>
      <c r="D6562" s="533"/>
      <c r="E6562" s="533"/>
      <c r="F6562" s="533"/>
      <c r="G6562" s="533"/>
    </row>
    <row r="6563" spans="1:7">
      <c r="A6563" s="533"/>
      <c r="B6563" s="1787"/>
      <c r="C6563" s="1788"/>
      <c r="D6563" s="533"/>
      <c r="E6563" s="533"/>
      <c r="F6563" s="533"/>
      <c r="G6563" s="533"/>
    </row>
    <row r="6564" spans="1:7">
      <c r="A6564" s="533"/>
      <c r="B6564" s="1787"/>
      <c r="C6564" s="1788"/>
      <c r="D6564" s="533"/>
      <c r="E6564" s="533"/>
      <c r="F6564" s="533"/>
      <c r="G6564" s="533"/>
    </row>
    <row r="6565" spans="1:7">
      <c r="A6565" s="533"/>
      <c r="B6565" s="1787"/>
      <c r="C6565" s="1788"/>
      <c r="D6565" s="533"/>
      <c r="E6565" s="533"/>
      <c r="F6565" s="533"/>
      <c r="G6565" s="533"/>
    </row>
    <row r="6566" spans="1:7">
      <c r="A6566" s="533"/>
      <c r="B6566" s="1787"/>
      <c r="C6566" s="1788"/>
      <c r="D6566" s="533"/>
      <c r="E6566" s="533"/>
      <c r="F6566" s="533"/>
      <c r="G6566" s="533"/>
    </row>
    <row r="6567" spans="1:7">
      <c r="A6567" s="533"/>
      <c r="B6567" s="1787"/>
      <c r="C6567" s="1788"/>
      <c r="D6567" s="533"/>
      <c r="E6567" s="533"/>
      <c r="F6567" s="533"/>
      <c r="G6567" s="533"/>
    </row>
    <row r="6568" spans="1:7">
      <c r="A6568" s="533"/>
      <c r="B6568" s="1787"/>
      <c r="C6568" s="1788"/>
      <c r="D6568" s="533"/>
      <c r="E6568" s="533"/>
      <c r="F6568" s="533"/>
      <c r="G6568" s="533"/>
    </row>
    <row r="6569" spans="1:7">
      <c r="A6569" s="533"/>
      <c r="B6569" s="1787"/>
      <c r="C6569" s="1788"/>
      <c r="D6569" s="533"/>
      <c r="E6569" s="533"/>
      <c r="F6569" s="533"/>
      <c r="G6569" s="533"/>
    </row>
    <row r="6570" spans="1:7">
      <c r="A6570" s="533"/>
      <c r="B6570" s="1787"/>
      <c r="C6570" s="1788"/>
      <c r="D6570" s="533"/>
      <c r="E6570" s="533"/>
      <c r="F6570" s="533"/>
      <c r="G6570" s="533"/>
    </row>
    <row r="6571" spans="1:7">
      <c r="A6571" s="533"/>
      <c r="B6571" s="1787"/>
      <c r="C6571" s="1788"/>
      <c r="D6571" s="533"/>
      <c r="E6571" s="533"/>
      <c r="F6571" s="533"/>
      <c r="G6571" s="533"/>
    </row>
    <row r="6572" spans="1:7">
      <c r="A6572" s="533"/>
      <c r="B6572" s="1787"/>
      <c r="C6572" s="1788"/>
      <c r="D6572" s="533"/>
      <c r="E6572" s="533"/>
      <c r="F6572" s="533"/>
      <c r="G6572" s="533"/>
    </row>
    <row r="6573" spans="1:7">
      <c r="A6573" s="533"/>
      <c r="B6573" s="1787"/>
      <c r="C6573" s="1788"/>
      <c r="D6573" s="533"/>
      <c r="E6573" s="533"/>
      <c r="F6573" s="533"/>
      <c r="G6573" s="533"/>
    </row>
    <row r="6574" spans="1:7">
      <c r="A6574" s="533"/>
      <c r="B6574" s="1787"/>
      <c r="C6574" s="1788"/>
      <c r="D6574" s="533"/>
      <c r="E6574" s="533"/>
      <c r="F6574" s="533"/>
      <c r="G6574" s="533"/>
    </row>
    <row r="6575" spans="1:7">
      <c r="A6575" s="533"/>
      <c r="B6575" s="1787"/>
      <c r="C6575" s="1788"/>
      <c r="D6575" s="533"/>
      <c r="E6575" s="533"/>
      <c r="F6575" s="533"/>
      <c r="G6575" s="533"/>
    </row>
    <row r="6576" spans="1:7">
      <c r="A6576" s="533"/>
      <c r="B6576" s="1787"/>
      <c r="C6576" s="1788"/>
      <c r="D6576" s="533"/>
      <c r="E6576" s="533"/>
      <c r="F6576" s="533"/>
      <c r="G6576" s="533"/>
    </row>
    <row r="6577" spans="1:7">
      <c r="A6577" s="533"/>
      <c r="B6577" s="1787"/>
      <c r="C6577" s="1788"/>
      <c r="D6577" s="533"/>
      <c r="E6577" s="533"/>
      <c r="F6577" s="533"/>
      <c r="G6577" s="533"/>
    </row>
    <row r="6578" spans="1:7">
      <c r="A6578" s="533"/>
      <c r="B6578" s="1787"/>
      <c r="C6578" s="1788"/>
      <c r="D6578" s="533"/>
      <c r="E6578" s="533"/>
      <c r="F6578" s="533"/>
      <c r="G6578" s="533"/>
    </row>
    <row r="6579" spans="1:7">
      <c r="A6579" s="533"/>
      <c r="B6579" s="1787"/>
      <c r="C6579" s="1788"/>
      <c r="D6579" s="533"/>
      <c r="E6579" s="533"/>
      <c r="F6579" s="533"/>
      <c r="G6579" s="533"/>
    </row>
    <row r="6580" spans="1:7">
      <c r="A6580" s="533"/>
      <c r="B6580" s="1787"/>
      <c r="C6580" s="1788"/>
      <c r="D6580" s="533"/>
      <c r="E6580" s="533"/>
      <c r="F6580" s="533"/>
      <c r="G6580" s="533"/>
    </row>
    <row r="6581" spans="1:7">
      <c r="A6581" s="533"/>
      <c r="B6581" s="1787"/>
      <c r="C6581" s="1788"/>
      <c r="D6581" s="533"/>
      <c r="E6581" s="533"/>
      <c r="F6581" s="533"/>
      <c r="G6581" s="533"/>
    </row>
    <row r="6582" spans="1:7">
      <c r="A6582" s="533"/>
      <c r="B6582" s="1787"/>
      <c r="C6582" s="1788"/>
      <c r="D6582" s="533"/>
      <c r="E6582" s="533"/>
      <c r="F6582" s="533"/>
      <c r="G6582" s="533"/>
    </row>
    <row r="6583" spans="1:7">
      <c r="A6583" s="533"/>
      <c r="B6583" s="1787"/>
      <c r="C6583" s="1788"/>
      <c r="D6583" s="533"/>
      <c r="E6583" s="533"/>
      <c r="F6583" s="533"/>
      <c r="G6583" s="533"/>
    </row>
    <row r="6584" spans="1:7">
      <c r="A6584" s="533"/>
      <c r="B6584" s="1787"/>
      <c r="C6584" s="1788"/>
      <c r="D6584" s="533"/>
      <c r="E6584" s="533"/>
      <c r="F6584" s="533"/>
      <c r="G6584" s="533"/>
    </row>
    <row r="6585" spans="1:7">
      <c r="A6585" s="533"/>
      <c r="B6585" s="1787"/>
      <c r="C6585" s="1788"/>
      <c r="D6585" s="533"/>
      <c r="E6585" s="533"/>
      <c r="F6585" s="533"/>
      <c r="G6585" s="533"/>
    </row>
    <row r="6586" spans="1:7">
      <c r="A6586" s="533"/>
      <c r="B6586" s="1787"/>
      <c r="C6586" s="1788"/>
      <c r="D6586" s="533"/>
      <c r="E6586" s="533"/>
      <c r="F6586" s="533"/>
      <c r="G6586" s="533"/>
    </row>
    <row r="6587" spans="1:7">
      <c r="A6587" s="533"/>
      <c r="B6587" s="1787"/>
      <c r="C6587" s="1788"/>
      <c r="D6587" s="533"/>
      <c r="E6587" s="533"/>
      <c r="F6587" s="533"/>
      <c r="G6587" s="533"/>
    </row>
    <row r="6588" spans="1:7">
      <c r="A6588" s="533"/>
      <c r="B6588" s="1787"/>
      <c r="C6588" s="1788"/>
      <c r="D6588" s="533"/>
      <c r="E6588" s="533"/>
      <c r="F6588" s="533"/>
      <c r="G6588" s="533"/>
    </row>
    <row r="6589" spans="1:7">
      <c r="A6589" s="533"/>
      <c r="B6589" s="1787"/>
      <c r="C6589" s="1788"/>
      <c r="D6589" s="533"/>
      <c r="E6589" s="533"/>
      <c r="F6589" s="533"/>
      <c r="G6589" s="533"/>
    </row>
    <row r="6590" spans="1:7">
      <c r="A6590" s="533"/>
      <c r="B6590" s="1787"/>
      <c r="C6590" s="1788"/>
      <c r="D6590" s="533"/>
      <c r="E6590" s="533"/>
      <c r="F6590" s="533"/>
      <c r="G6590" s="533"/>
    </row>
    <row r="6591" spans="1:7">
      <c r="A6591" s="533"/>
      <c r="B6591" s="1787"/>
      <c r="C6591" s="1788"/>
      <c r="D6591" s="533"/>
      <c r="E6591" s="533"/>
      <c r="F6591" s="533"/>
      <c r="G6591" s="533"/>
    </row>
    <row r="6592" spans="1:7">
      <c r="A6592" s="533"/>
      <c r="B6592" s="1787"/>
      <c r="C6592" s="1788"/>
      <c r="D6592" s="533"/>
      <c r="E6592" s="533"/>
      <c r="F6592" s="533"/>
      <c r="G6592" s="533"/>
    </row>
    <row r="6593" spans="1:7">
      <c r="A6593" s="533"/>
      <c r="B6593" s="1787"/>
      <c r="C6593" s="1788"/>
      <c r="D6593" s="533"/>
      <c r="E6593" s="533"/>
      <c r="F6593" s="533"/>
      <c r="G6593" s="533"/>
    </row>
    <row r="6594" spans="1:7">
      <c r="A6594" s="533"/>
      <c r="B6594" s="1787"/>
      <c r="C6594" s="1788"/>
      <c r="D6594" s="533"/>
      <c r="E6594" s="533"/>
      <c r="F6594" s="533"/>
      <c r="G6594" s="533"/>
    </row>
    <row r="6595" spans="1:7">
      <c r="A6595" s="533"/>
      <c r="B6595" s="1787"/>
      <c r="C6595" s="1788"/>
      <c r="D6595" s="533"/>
      <c r="E6595" s="533"/>
      <c r="F6595" s="533"/>
      <c r="G6595" s="533"/>
    </row>
    <row r="6596" spans="1:7">
      <c r="A6596" s="533"/>
      <c r="B6596" s="1787"/>
      <c r="C6596" s="1788"/>
      <c r="D6596" s="533"/>
      <c r="E6596" s="533"/>
      <c r="F6596" s="533"/>
      <c r="G6596" s="533"/>
    </row>
    <row r="6597" spans="1:7">
      <c r="A6597" s="533"/>
      <c r="B6597" s="1787"/>
      <c r="C6597" s="1788"/>
      <c r="D6597" s="533"/>
      <c r="E6597" s="533"/>
      <c r="F6597" s="533"/>
      <c r="G6597" s="533"/>
    </row>
    <row r="6598" spans="1:7">
      <c r="A6598" s="533"/>
      <c r="B6598" s="1787"/>
      <c r="C6598" s="1788"/>
      <c r="D6598" s="533"/>
      <c r="E6598" s="533"/>
      <c r="F6598" s="533"/>
      <c r="G6598" s="533"/>
    </row>
    <row r="6599" spans="1:7">
      <c r="A6599" s="533"/>
      <c r="B6599" s="1787"/>
      <c r="C6599" s="1788"/>
      <c r="D6599" s="533"/>
      <c r="E6599" s="533"/>
      <c r="F6599" s="533"/>
      <c r="G6599" s="533"/>
    </row>
    <row r="6600" spans="1:7">
      <c r="A6600" s="533"/>
      <c r="B6600" s="1787"/>
      <c r="C6600" s="1788"/>
      <c r="D6600" s="533"/>
      <c r="E6600" s="533"/>
      <c r="F6600" s="533"/>
      <c r="G6600" s="533"/>
    </row>
    <row r="6601" spans="1:7">
      <c r="A6601" s="533"/>
      <c r="B6601" s="1787"/>
      <c r="C6601" s="1788"/>
      <c r="D6601" s="533"/>
      <c r="E6601" s="533"/>
      <c r="F6601" s="533"/>
      <c r="G6601" s="533"/>
    </row>
    <row r="6602" spans="1:7">
      <c r="A6602" s="533"/>
      <c r="B6602" s="1787"/>
      <c r="C6602" s="1788"/>
      <c r="D6602" s="533"/>
      <c r="E6602" s="533"/>
      <c r="F6602" s="533"/>
      <c r="G6602" s="533"/>
    </row>
    <row r="6603" spans="1:7">
      <c r="A6603" s="533"/>
      <c r="B6603" s="1787"/>
      <c r="C6603" s="1788"/>
      <c r="D6603" s="533"/>
      <c r="E6603" s="533"/>
      <c r="F6603" s="533"/>
      <c r="G6603" s="533"/>
    </row>
    <row r="6604" spans="1:7">
      <c r="A6604" s="533"/>
      <c r="B6604" s="1787"/>
      <c r="C6604" s="1788"/>
      <c r="D6604" s="533"/>
      <c r="E6604" s="533"/>
      <c r="F6604" s="533"/>
      <c r="G6604" s="533"/>
    </row>
    <row r="6605" spans="1:7">
      <c r="A6605" s="533"/>
      <c r="B6605" s="1787"/>
      <c r="C6605" s="1788"/>
      <c r="D6605" s="533"/>
      <c r="E6605" s="533"/>
      <c r="F6605" s="533"/>
      <c r="G6605" s="533"/>
    </row>
    <row r="6606" spans="1:7">
      <c r="A6606" s="533"/>
      <c r="B6606" s="1787"/>
      <c r="C6606" s="1788"/>
      <c r="D6606" s="533"/>
      <c r="E6606" s="533"/>
      <c r="F6606" s="533"/>
      <c r="G6606" s="533"/>
    </row>
    <row r="6607" spans="1:7">
      <c r="A6607" s="533"/>
      <c r="B6607" s="1787"/>
      <c r="C6607" s="1788"/>
      <c r="D6607" s="533"/>
      <c r="E6607" s="533"/>
      <c r="F6607" s="533"/>
      <c r="G6607" s="533"/>
    </row>
    <row r="6608" spans="1:7">
      <c r="A6608" s="533"/>
      <c r="B6608" s="1787"/>
      <c r="C6608" s="1788"/>
      <c r="D6608" s="533"/>
      <c r="E6608" s="533"/>
      <c r="F6608" s="533"/>
      <c r="G6608" s="533"/>
    </row>
    <row r="6609" spans="1:7">
      <c r="A6609" s="533"/>
      <c r="B6609" s="1787"/>
      <c r="C6609" s="1788"/>
      <c r="D6609" s="533"/>
      <c r="E6609" s="533"/>
      <c r="F6609" s="533"/>
      <c r="G6609" s="533"/>
    </row>
    <row r="6610" spans="1:7">
      <c r="A6610" s="533"/>
      <c r="B6610" s="1787"/>
      <c r="C6610" s="1788"/>
      <c r="D6610" s="533"/>
      <c r="E6610" s="533"/>
      <c r="F6610" s="533"/>
      <c r="G6610" s="533"/>
    </row>
    <row r="6611" spans="1:7">
      <c r="A6611" s="533"/>
      <c r="B6611" s="1787"/>
      <c r="C6611" s="1788"/>
      <c r="D6611" s="533"/>
      <c r="E6611" s="533"/>
      <c r="F6611" s="533"/>
      <c r="G6611" s="533"/>
    </row>
    <row r="6612" spans="1:7">
      <c r="A6612" s="533"/>
      <c r="B6612" s="1787"/>
      <c r="C6612" s="1788"/>
      <c r="D6612" s="533"/>
      <c r="E6612" s="533"/>
      <c r="F6612" s="533"/>
      <c r="G6612" s="533"/>
    </row>
    <row r="6613" spans="1:7">
      <c r="A6613" s="533"/>
      <c r="B6613" s="1787"/>
      <c r="C6613" s="1788"/>
      <c r="D6613" s="533"/>
      <c r="E6613" s="533"/>
      <c r="F6613" s="533"/>
      <c r="G6613" s="533"/>
    </row>
    <row r="6614" spans="1:7">
      <c r="A6614" s="533"/>
      <c r="B6614" s="1787"/>
      <c r="C6614" s="1788"/>
      <c r="D6614" s="533"/>
      <c r="E6614" s="533"/>
      <c r="F6614" s="533"/>
      <c r="G6614" s="533"/>
    </row>
    <row r="6615" spans="1:7">
      <c r="A6615" s="533"/>
      <c r="B6615" s="1787"/>
      <c r="C6615" s="1788"/>
      <c r="D6615" s="533"/>
      <c r="E6615" s="533"/>
      <c r="F6615" s="533"/>
      <c r="G6615" s="533"/>
    </row>
    <row r="6616" spans="1:7">
      <c r="A6616" s="533"/>
      <c r="B6616" s="1787"/>
      <c r="C6616" s="1788"/>
      <c r="D6616" s="533"/>
      <c r="E6616" s="533"/>
      <c r="F6616" s="533"/>
      <c r="G6616" s="533"/>
    </row>
    <row r="6617" spans="1:7">
      <c r="A6617" s="533"/>
      <c r="B6617" s="1787"/>
      <c r="C6617" s="1788"/>
      <c r="D6617" s="533"/>
      <c r="E6617" s="533"/>
      <c r="F6617" s="533"/>
      <c r="G6617" s="533"/>
    </row>
    <row r="6618" spans="1:7">
      <c r="A6618" s="533"/>
      <c r="B6618" s="1787"/>
      <c r="C6618" s="1788"/>
      <c r="D6618" s="533"/>
      <c r="E6618" s="533"/>
      <c r="F6618" s="533"/>
      <c r="G6618" s="533"/>
    </row>
    <row r="6619" spans="1:7">
      <c r="A6619" s="533"/>
      <c r="B6619" s="1787"/>
      <c r="C6619" s="1788"/>
      <c r="D6619" s="533"/>
      <c r="E6619" s="533"/>
      <c r="F6619" s="533"/>
      <c r="G6619" s="533"/>
    </row>
    <row r="6620" spans="1:7">
      <c r="A6620" s="533"/>
      <c r="B6620" s="1787"/>
      <c r="C6620" s="1788"/>
      <c r="D6620" s="533"/>
      <c r="E6620" s="533"/>
      <c r="F6620" s="533"/>
      <c r="G6620" s="533"/>
    </row>
    <row r="6621" spans="1:7">
      <c r="A6621" s="533"/>
      <c r="B6621" s="1787"/>
      <c r="C6621" s="1788"/>
      <c r="D6621" s="533"/>
      <c r="E6621" s="533"/>
      <c r="F6621" s="533"/>
      <c r="G6621" s="533"/>
    </row>
    <row r="6622" spans="1:7">
      <c r="A6622" s="533"/>
      <c r="B6622" s="1787"/>
      <c r="C6622" s="1788"/>
      <c r="D6622" s="533"/>
      <c r="E6622" s="533"/>
      <c r="F6622" s="533"/>
      <c r="G6622" s="533"/>
    </row>
    <row r="6623" spans="1:7">
      <c r="A6623" s="533"/>
      <c r="B6623" s="1787"/>
      <c r="C6623" s="1788"/>
      <c r="D6623" s="533"/>
      <c r="E6623" s="533"/>
      <c r="F6623" s="533"/>
      <c r="G6623" s="533"/>
    </row>
    <row r="6624" spans="1:7">
      <c r="A6624" s="533"/>
      <c r="B6624" s="1787"/>
      <c r="C6624" s="1788"/>
      <c r="D6624" s="533"/>
      <c r="E6624" s="533"/>
      <c r="F6624" s="533"/>
      <c r="G6624" s="533"/>
    </row>
    <row r="6625" spans="1:7">
      <c r="A6625" s="533"/>
      <c r="B6625" s="1787"/>
      <c r="C6625" s="1788"/>
      <c r="D6625" s="533"/>
      <c r="E6625" s="533"/>
      <c r="F6625" s="533"/>
      <c r="G6625" s="533"/>
    </row>
    <row r="6626" spans="1:7">
      <c r="A6626" s="533"/>
      <c r="B6626" s="1787"/>
      <c r="C6626" s="1788"/>
      <c r="D6626" s="533"/>
      <c r="E6626" s="533"/>
      <c r="F6626" s="533"/>
      <c r="G6626" s="533"/>
    </row>
    <row r="6627" spans="1:7">
      <c r="A6627" s="533"/>
      <c r="B6627" s="1787"/>
      <c r="C6627" s="1788"/>
      <c r="D6627" s="533"/>
      <c r="E6627" s="533"/>
      <c r="F6627" s="533"/>
      <c r="G6627" s="533"/>
    </row>
    <row r="6628" spans="1:7">
      <c r="A6628" s="533"/>
      <c r="B6628" s="1787"/>
      <c r="C6628" s="1788"/>
      <c r="D6628" s="533"/>
      <c r="E6628" s="533"/>
      <c r="F6628" s="533"/>
      <c r="G6628" s="533"/>
    </row>
    <row r="6629" spans="1:7">
      <c r="A6629" s="533"/>
      <c r="B6629" s="1787"/>
      <c r="C6629" s="1788"/>
      <c r="D6629" s="533"/>
      <c r="E6629" s="533"/>
      <c r="F6629" s="533"/>
      <c r="G6629" s="533"/>
    </row>
    <row r="6630" spans="1:7">
      <c r="A6630" s="533"/>
      <c r="B6630" s="1787"/>
      <c r="C6630" s="1788"/>
      <c r="D6630" s="533"/>
      <c r="E6630" s="533"/>
      <c r="F6630" s="533"/>
      <c r="G6630" s="533"/>
    </row>
    <row r="6631" spans="1:7">
      <c r="A6631" s="533"/>
      <c r="B6631" s="1787"/>
      <c r="C6631" s="1788"/>
      <c r="D6631" s="533"/>
      <c r="E6631" s="533"/>
      <c r="F6631" s="533"/>
      <c r="G6631" s="533"/>
    </row>
    <row r="6632" spans="1:7">
      <c r="A6632" s="533"/>
      <c r="B6632" s="1787"/>
      <c r="C6632" s="1788"/>
      <c r="D6632" s="533"/>
      <c r="E6632" s="533"/>
      <c r="F6632" s="533"/>
      <c r="G6632" s="533"/>
    </row>
    <row r="6633" spans="1:7">
      <c r="A6633" s="533"/>
      <c r="B6633" s="1787"/>
      <c r="C6633" s="1788"/>
      <c r="D6633" s="533"/>
      <c r="E6633" s="533"/>
      <c r="F6633" s="533"/>
      <c r="G6633" s="533"/>
    </row>
    <row r="6634" spans="1:7">
      <c r="A6634" s="533"/>
      <c r="B6634" s="1787"/>
      <c r="C6634" s="1788"/>
      <c r="D6634" s="533"/>
      <c r="E6634" s="533"/>
      <c r="F6634" s="533"/>
      <c r="G6634" s="533"/>
    </row>
    <row r="6635" spans="1:7">
      <c r="A6635" s="533"/>
      <c r="B6635" s="1787"/>
      <c r="C6635" s="1788"/>
      <c r="D6635" s="533"/>
      <c r="E6635" s="533"/>
      <c r="F6635" s="533"/>
      <c r="G6635" s="533"/>
    </row>
    <row r="6636" spans="1:7">
      <c r="A6636" s="533"/>
      <c r="B6636" s="1787"/>
      <c r="C6636" s="1788"/>
      <c r="D6636" s="533"/>
      <c r="E6636" s="533"/>
      <c r="F6636" s="533"/>
      <c r="G6636" s="533"/>
    </row>
    <row r="6637" spans="1:7">
      <c r="A6637" s="533"/>
      <c r="B6637" s="1787"/>
      <c r="C6637" s="1788"/>
      <c r="D6637" s="533"/>
      <c r="E6637" s="533"/>
      <c r="F6637" s="533"/>
      <c r="G6637" s="533"/>
    </row>
    <row r="6638" spans="1:7">
      <c r="A6638" s="533"/>
      <c r="B6638" s="1787"/>
      <c r="C6638" s="1788"/>
      <c r="D6638" s="533"/>
      <c r="E6638" s="533"/>
      <c r="F6638" s="533"/>
      <c r="G6638" s="533"/>
    </row>
    <row r="6639" spans="1:7">
      <c r="A6639" s="533"/>
      <c r="B6639" s="1787"/>
      <c r="C6639" s="1788"/>
      <c r="D6639" s="533"/>
      <c r="E6639" s="533"/>
      <c r="F6639" s="533"/>
      <c r="G6639" s="533"/>
    </row>
    <row r="6640" spans="1:7">
      <c r="A6640" s="533"/>
      <c r="B6640" s="1787"/>
      <c r="C6640" s="1788"/>
      <c r="D6640" s="533"/>
      <c r="E6640" s="533"/>
      <c r="F6640" s="533"/>
      <c r="G6640" s="533"/>
    </row>
    <row r="6641" spans="1:7">
      <c r="A6641" s="533"/>
      <c r="B6641" s="1787"/>
      <c r="C6641" s="1788"/>
      <c r="D6641" s="533"/>
      <c r="E6641" s="533"/>
      <c r="F6641" s="533"/>
      <c r="G6641" s="533"/>
    </row>
    <row r="6642" spans="1:7">
      <c r="A6642" s="533"/>
      <c r="B6642" s="1787"/>
      <c r="C6642" s="1788"/>
      <c r="D6642" s="533"/>
      <c r="E6642" s="533"/>
      <c r="F6642" s="533"/>
      <c r="G6642" s="533"/>
    </row>
    <row r="6643" spans="1:7">
      <c r="A6643" s="533"/>
      <c r="B6643" s="1787"/>
      <c r="C6643" s="1788"/>
      <c r="D6643" s="533"/>
      <c r="E6643" s="533"/>
      <c r="F6643" s="533"/>
      <c r="G6643" s="533"/>
    </row>
    <row r="6644" spans="1:7">
      <c r="A6644" s="533"/>
      <c r="B6644" s="1787"/>
      <c r="C6644" s="1788"/>
      <c r="D6644" s="533"/>
      <c r="E6644" s="533"/>
      <c r="F6644" s="533"/>
      <c r="G6644" s="533"/>
    </row>
    <row r="6645" spans="1:7">
      <c r="A6645" s="533"/>
      <c r="B6645" s="1787"/>
      <c r="C6645" s="1788"/>
      <c r="D6645" s="533"/>
      <c r="E6645" s="533"/>
      <c r="F6645" s="533"/>
      <c r="G6645" s="533"/>
    </row>
    <row r="6646" spans="1:7">
      <c r="A6646" s="533"/>
      <c r="B6646" s="1787"/>
      <c r="C6646" s="1788"/>
      <c r="D6646" s="533"/>
      <c r="E6646" s="533"/>
      <c r="F6646" s="533"/>
      <c r="G6646" s="533"/>
    </row>
    <row r="6647" spans="1:7">
      <c r="A6647" s="533"/>
      <c r="B6647" s="1787"/>
      <c r="C6647" s="1788"/>
      <c r="D6647" s="533"/>
      <c r="E6647" s="533"/>
      <c r="F6647" s="533"/>
      <c r="G6647" s="533"/>
    </row>
    <row r="6648" spans="1:7">
      <c r="A6648" s="533"/>
      <c r="B6648" s="1787"/>
      <c r="C6648" s="1788"/>
      <c r="D6648" s="533"/>
      <c r="E6648" s="533"/>
      <c r="F6648" s="533"/>
      <c r="G6648" s="533"/>
    </row>
    <row r="6649" spans="1:7">
      <c r="A6649" s="533"/>
      <c r="B6649" s="1787"/>
      <c r="C6649" s="1788"/>
      <c r="D6649" s="533"/>
      <c r="E6649" s="533"/>
      <c r="F6649" s="533"/>
      <c r="G6649" s="533"/>
    </row>
    <row r="6650" spans="1:7">
      <c r="A6650" s="533"/>
      <c r="B6650" s="1787"/>
      <c r="C6650" s="1788"/>
      <c r="D6650" s="533"/>
      <c r="E6650" s="533"/>
      <c r="F6650" s="533"/>
      <c r="G6650" s="533"/>
    </row>
    <row r="6651" spans="1:7">
      <c r="A6651" s="533"/>
      <c r="B6651" s="1787"/>
      <c r="C6651" s="1788"/>
      <c r="D6651" s="533"/>
      <c r="E6651" s="533"/>
      <c r="F6651" s="533"/>
      <c r="G6651" s="533"/>
    </row>
    <row r="6652" spans="1:7">
      <c r="A6652" s="533"/>
      <c r="B6652" s="1787"/>
      <c r="C6652" s="1788"/>
      <c r="D6652" s="533"/>
      <c r="E6652" s="533"/>
      <c r="F6652" s="533"/>
      <c r="G6652" s="533"/>
    </row>
    <row r="6653" spans="1:7">
      <c r="A6653" s="533"/>
      <c r="B6653" s="1787"/>
      <c r="C6653" s="1788"/>
      <c r="D6653" s="533"/>
      <c r="E6653" s="533"/>
      <c r="F6653" s="533"/>
      <c r="G6653" s="533"/>
    </row>
    <row r="6654" spans="1:7">
      <c r="A6654" s="533"/>
      <c r="B6654" s="1787"/>
      <c r="C6654" s="1788"/>
      <c r="D6654" s="533"/>
      <c r="E6654" s="533"/>
      <c r="F6654" s="533"/>
      <c r="G6654" s="533"/>
    </row>
    <row r="6655" spans="1:7">
      <c r="A6655" s="533"/>
      <c r="B6655" s="1787"/>
      <c r="C6655" s="1788"/>
      <c r="D6655" s="533"/>
      <c r="E6655" s="533"/>
      <c r="F6655" s="533"/>
      <c r="G6655" s="533"/>
    </row>
    <row r="6656" spans="1:7">
      <c r="A6656" s="533"/>
      <c r="B6656" s="1787"/>
      <c r="C6656" s="1788"/>
      <c r="D6656" s="533"/>
      <c r="E6656" s="533"/>
      <c r="F6656" s="533"/>
      <c r="G6656" s="533"/>
    </row>
    <row r="6657" spans="1:7">
      <c r="A6657" s="533"/>
      <c r="B6657" s="1787"/>
      <c r="C6657" s="1788"/>
      <c r="D6657" s="533"/>
      <c r="E6657" s="533"/>
      <c r="F6657" s="533"/>
      <c r="G6657" s="533"/>
    </row>
    <row r="6658" spans="1:7">
      <c r="A6658" s="533"/>
      <c r="B6658" s="1787"/>
      <c r="C6658" s="1788"/>
      <c r="D6658" s="533"/>
      <c r="E6658" s="533"/>
      <c r="F6658" s="533"/>
      <c r="G6658" s="533"/>
    </row>
    <row r="6659" spans="1:7">
      <c r="A6659" s="533"/>
      <c r="B6659" s="1787"/>
      <c r="C6659" s="1788"/>
      <c r="D6659" s="533"/>
      <c r="E6659" s="533"/>
      <c r="F6659" s="533"/>
      <c r="G6659" s="533"/>
    </row>
    <row r="6660" spans="1:7">
      <c r="A6660" s="533"/>
      <c r="B6660" s="1787"/>
      <c r="C6660" s="1788"/>
      <c r="D6660" s="533"/>
      <c r="E6660" s="533"/>
      <c r="F6660" s="533"/>
      <c r="G6660" s="533"/>
    </row>
    <row r="6661" spans="1:7">
      <c r="A6661" s="533"/>
      <c r="B6661" s="1787"/>
      <c r="C6661" s="1788"/>
      <c r="D6661" s="533"/>
      <c r="E6661" s="533"/>
      <c r="F6661" s="533"/>
      <c r="G6661" s="533"/>
    </row>
    <row r="6662" spans="1:7">
      <c r="A6662" s="533"/>
      <c r="B6662" s="1787"/>
      <c r="C6662" s="1788"/>
      <c r="D6662" s="533"/>
      <c r="E6662" s="533"/>
      <c r="F6662" s="533"/>
      <c r="G6662" s="533"/>
    </row>
    <row r="6663" spans="1:7">
      <c r="A6663" s="533"/>
      <c r="B6663" s="1787"/>
      <c r="C6663" s="1788"/>
      <c r="D6663" s="533"/>
      <c r="E6663" s="533"/>
      <c r="F6663" s="533"/>
      <c r="G6663" s="533"/>
    </row>
    <row r="6664" spans="1:7">
      <c r="A6664" s="533"/>
      <c r="B6664" s="1787"/>
      <c r="C6664" s="1788"/>
      <c r="D6664" s="533"/>
      <c r="E6664" s="533"/>
      <c r="F6664" s="533"/>
      <c r="G6664" s="533"/>
    </row>
    <row r="6665" spans="1:7">
      <c r="A6665" s="533"/>
      <c r="B6665" s="1787"/>
      <c r="C6665" s="1788"/>
      <c r="D6665" s="533"/>
      <c r="E6665" s="533"/>
      <c r="F6665" s="533"/>
      <c r="G6665" s="533"/>
    </row>
    <row r="6666" spans="1:7">
      <c r="A6666" s="533"/>
      <c r="B6666" s="1787"/>
      <c r="C6666" s="1788"/>
      <c r="D6666" s="533"/>
      <c r="E6666" s="533"/>
      <c r="F6666" s="533"/>
      <c r="G6666" s="533"/>
    </row>
    <row r="6667" spans="1:7">
      <c r="A6667" s="533"/>
      <c r="B6667" s="1787"/>
      <c r="C6667" s="1788"/>
      <c r="D6667" s="533"/>
      <c r="E6667" s="533"/>
      <c r="F6667" s="533"/>
      <c r="G6667" s="533"/>
    </row>
    <row r="6668" spans="1:7">
      <c r="A6668" s="533"/>
      <c r="B6668" s="1787"/>
      <c r="C6668" s="1788"/>
      <c r="D6668" s="533"/>
      <c r="E6668" s="533"/>
      <c r="F6668" s="533"/>
      <c r="G6668" s="533"/>
    </row>
    <row r="6669" spans="1:7">
      <c r="A6669" s="533"/>
      <c r="B6669" s="1787"/>
      <c r="C6669" s="1788"/>
      <c r="D6669" s="533"/>
      <c r="E6669" s="533"/>
      <c r="F6669" s="533"/>
      <c r="G6669" s="533"/>
    </row>
    <row r="6670" spans="1:7">
      <c r="A6670" s="533"/>
      <c r="B6670" s="1787"/>
      <c r="C6670" s="1788"/>
      <c r="D6670" s="533"/>
      <c r="E6670" s="533"/>
      <c r="F6670" s="533"/>
      <c r="G6670" s="533"/>
    </row>
    <row r="6671" spans="1:7">
      <c r="A6671" s="533"/>
      <c r="B6671" s="1787"/>
      <c r="C6671" s="1788"/>
      <c r="D6671" s="533"/>
      <c r="E6671" s="533"/>
      <c r="F6671" s="533"/>
      <c r="G6671" s="533"/>
    </row>
    <row r="6672" spans="1:7">
      <c r="A6672" s="533"/>
      <c r="B6672" s="1787"/>
      <c r="C6672" s="1788"/>
      <c r="D6672" s="533"/>
      <c r="E6672" s="533"/>
      <c r="F6672" s="533"/>
      <c r="G6672" s="533"/>
    </row>
    <row r="6673" spans="1:7">
      <c r="A6673" s="533"/>
      <c r="B6673" s="1787"/>
      <c r="C6673" s="1788"/>
      <c r="D6673" s="533"/>
      <c r="E6673" s="533"/>
      <c r="F6673" s="533"/>
      <c r="G6673" s="533"/>
    </row>
    <row r="6674" spans="1:7">
      <c r="A6674" s="533"/>
      <c r="B6674" s="1787"/>
      <c r="C6674" s="1788"/>
      <c r="D6674" s="533"/>
      <c r="E6674" s="533"/>
      <c r="F6674" s="533"/>
      <c r="G6674" s="533"/>
    </row>
    <row r="6675" spans="1:7">
      <c r="A6675" s="533"/>
      <c r="B6675" s="1787"/>
      <c r="C6675" s="1788"/>
      <c r="D6675" s="533"/>
      <c r="E6675" s="533"/>
      <c r="F6675" s="533"/>
      <c r="G6675" s="533"/>
    </row>
    <row r="6676" spans="1:7">
      <c r="A6676" s="533"/>
      <c r="B6676" s="1787"/>
      <c r="C6676" s="1788"/>
      <c r="D6676" s="533"/>
      <c r="E6676" s="533"/>
      <c r="F6676" s="533"/>
      <c r="G6676" s="533"/>
    </row>
    <row r="6677" spans="1:7">
      <c r="A6677" s="533"/>
      <c r="B6677" s="1787"/>
      <c r="C6677" s="1788"/>
      <c r="D6677" s="533"/>
      <c r="E6677" s="533"/>
      <c r="F6677" s="533"/>
      <c r="G6677" s="533"/>
    </row>
    <row r="6678" spans="1:7">
      <c r="A6678" s="533"/>
      <c r="B6678" s="1787"/>
      <c r="C6678" s="1788"/>
      <c r="D6678" s="533"/>
      <c r="E6678" s="533"/>
      <c r="F6678" s="533"/>
      <c r="G6678" s="533"/>
    </row>
    <row r="6679" spans="1:7">
      <c r="A6679" s="533"/>
      <c r="B6679" s="1787"/>
      <c r="C6679" s="1788"/>
      <c r="D6679" s="533"/>
      <c r="E6679" s="533"/>
      <c r="F6679" s="533"/>
      <c r="G6679" s="533"/>
    </row>
    <row r="6680" spans="1:7">
      <c r="A6680" s="533"/>
      <c r="B6680" s="1787"/>
      <c r="C6680" s="1788"/>
      <c r="D6680" s="533"/>
      <c r="E6680" s="533"/>
      <c r="F6680" s="533"/>
      <c r="G6680" s="533"/>
    </row>
    <row r="6681" spans="1:7">
      <c r="A6681" s="533"/>
      <c r="B6681" s="1787"/>
      <c r="C6681" s="1788"/>
      <c r="D6681" s="533"/>
      <c r="E6681" s="533"/>
      <c r="F6681" s="533"/>
      <c r="G6681" s="533"/>
    </row>
    <row r="6682" spans="1:7">
      <c r="A6682" s="533"/>
      <c r="B6682" s="1787"/>
      <c r="C6682" s="1788"/>
      <c r="D6682" s="533"/>
      <c r="E6682" s="533"/>
      <c r="F6682" s="533"/>
      <c r="G6682" s="533"/>
    </row>
    <row r="6683" spans="1:7">
      <c r="A6683" s="533"/>
      <c r="B6683" s="1787"/>
      <c r="C6683" s="1788"/>
      <c r="D6683" s="533"/>
      <c r="E6683" s="533"/>
      <c r="F6683" s="533"/>
      <c r="G6683" s="533"/>
    </row>
    <row r="6684" spans="1:7">
      <c r="A6684" s="533"/>
      <c r="B6684" s="1787"/>
      <c r="C6684" s="1788"/>
      <c r="D6684" s="533"/>
      <c r="E6684" s="533"/>
      <c r="F6684" s="533"/>
      <c r="G6684" s="533"/>
    </row>
    <row r="6685" spans="1:7">
      <c r="A6685" s="533"/>
      <c r="B6685" s="1787"/>
      <c r="C6685" s="1788"/>
      <c r="D6685" s="533"/>
      <c r="E6685" s="533"/>
      <c r="F6685" s="533"/>
      <c r="G6685" s="533"/>
    </row>
    <row r="6686" spans="1:7">
      <c r="A6686" s="533"/>
      <c r="B6686" s="1787"/>
      <c r="C6686" s="1788"/>
      <c r="D6686" s="533"/>
      <c r="E6686" s="533"/>
      <c r="F6686" s="533"/>
      <c r="G6686" s="533"/>
    </row>
    <row r="6687" spans="1:7">
      <c r="A6687" s="533"/>
      <c r="B6687" s="1787"/>
      <c r="C6687" s="1788"/>
      <c r="D6687" s="533"/>
      <c r="E6687" s="533"/>
      <c r="F6687" s="533"/>
      <c r="G6687" s="533"/>
    </row>
    <row r="6688" spans="1:7">
      <c r="A6688" s="533"/>
      <c r="B6688" s="1787"/>
      <c r="C6688" s="1788"/>
      <c r="D6688" s="533"/>
      <c r="E6688" s="533"/>
      <c r="F6688" s="533"/>
      <c r="G6688" s="533"/>
    </row>
    <row r="6689" spans="1:7">
      <c r="A6689" s="533"/>
      <c r="B6689" s="1787"/>
      <c r="C6689" s="1788"/>
      <c r="D6689" s="533"/>
      <c r="E6689" s="533"/>
      <c r="F6689" s="533"/>
      <c r="G6689" s="533"/>
    </row>
    <row r="6690" spans="1:7">
      <c r="A6690" s="533"/>
      <c r="B6690" s="1787"/>
      <c r="C6690" s="1788"/>
      <c r="D6690" s="533"/>
      <c r="E6690" s="533"/>
      <c r="F6690" s="533"/>
      <c r="G6690" s="533"/>
    </row>
    <row r="6691" spans="1:7">
      <c r="A6691" s="533"/>
      <c r="B6691" s="1787"/>
      <c r="C6691" s="1788"/>
      <c r="D6691" s="533"/>
      <c r="E6691" s="533"/>
      <c r="F6691" s="533"/>
      <c r="G6691" s="533"/>
    </row>
    <row r="6692" spans="1:7">
      <c r="A6692" s="533"/>
      <c r="B6692" s="1787"/>
      <c r="C6692" s="1788"/>
      <c r="D6692" s="533"/>
      <c r="E6692" s="533"/>
      <c r="F6692" s="533"/>
      <c r="G6692" s="533"/>
    </row>
    <row r="6693" spans="1:7">
      <c r="A6693" s="533"/>
      <c r="B6693" s="1787"/>
      <c r="C6693" s="1788"/>
      <c r="D6693" s="533"/>
      <c r="E6693" s="533"/>
      <c r="F6693" s="533"/>
      <c r="G6693" s="533"/>
    </row>
    <row r="6694" spans="1:7">
      <c r="A6694" s="533"/>
      <c r="B6694" s="1787"/>
      <c r="C6694" s="1788"/>
      <c r="D6694" s="533"/>
      <c r="E6694" s="533"/>
      <c r="F6694" s="533"/>
      <c r="G6694" s="533"/>
    </row>
    <row r="6695" spans="1:7">
      <c r="A6695" s="533"/>
      <c r="B6695" s="1787"/>
      <c r="C6695" s="1788"/>
      <c r="D6695" s="533"/>
      <c r="E6695" s="533"/>
      <c r="F6695" s="533"/>
      <c r="G6695" s="533"/>
    </row>
    <row r="6696" spans="1:7">
      <c r="A6696" s="533"/>
      <c r="B6696" s="1787"/>
      <c r="C6696" s="1788"/>
      <c r="D6696" s="533"/>
      <c r="E6696" s="533"/>
      <c r="F6696" s="533"/>
      <c r="G6696" s="533"/>
    </row>
    <row r="6697" spans="1:7">
      <c r="A6697" s="533"/>
      <c r="B6697" s="1787"/>
      <c r="C6697" s="1788"/>
      <c r="D6697" s="533"/>
      <c r="E6697" s="533"/>
      <c r="F6697" s="533"/>
      <c r="G6697" s="533"/>
    </row>
    <row r="6698" spans="1:7">
      <c r="A6698" s="533"/>
      <c r="B6698" s="1787"/>
      <c r="C6698" s="1788"/>
      <c r="D6698" s="533"/>
      <c r="E6698" s="533"/>
      <c r="F6698" s="533"/>
      <c r="G6698" s="533"/>
    </row>
    <row r="6699" spans="1:7">
      <c r="A6699" s="533"/>
      <c r="B6699" s="1787"/>
      <c r="C6699" s="1788"/>
      <c r="D6699" s="533"/>
      <c r="E6699" s="533"/>
      <c r="F6699" s="533"/>
      <c r="G6699" s="533"/>
    </row>
    <row r="6700" spans="1:7">
      <c r="A6700" s="533"/>
      <c r="B6700" s="1787"/>
      <c r="C6700" s="1788"/>
      <c r="D6700" s="533"/>
      <c r="E6700" s="533"/>
      <c r="F6700" s="533"/>
      <c r="G6700" s="533"/>
    </row>
    <row r="6701" spans="1:7">
      <c r="A6701" s="533"/>
      <c r="B6701" s="1787"/>
      <c r="C6701" s="1788"/>
      <c r="D6701" s="533"/>
      <c r="E6701" s="533"/>
      <c r="F6701" s="533"/>
      <c r="G6701" s="533"/>
    </row>
    <row r="6702" spans="1:7">
      <c r="A6702" s="533"/>
      <c r="B6702" s="1787"/>
      <c r="C6702" s="1788"/>
      <c r="D6702" s="533"/>
      <c r="E6702" s="533"/>
      <c r="F6702" s="533"/>
      <c r="G6702" s="533"/>
    </row>
    <row r="6703" spans="1:7">
      <c r="A6703" s="533"/>
      <c r="B6703" s="1787"/>
      <c r="C6703" s="1788"/>
      <c r="D6703" s="533"/>
      <c r="E6703" s="533"/>
      <c r="F6703" s="533"/>
      <c r="G6703" s="533"/>
    </row>
    <row r="6704" spans="1:7">
      <c r="A6704" s="533"/>
      <c r="B6704" s="1787"/>
      <c r="C6704" s="1788"/>
      <c r="D6704" s="533"/>
      <c r="E6704" s="533"/>
      <c r="F6704" s="533"/>
      <c r="G6704" s="533"/>
    </row>
    <row r="6705" spans="1:7">
      <c r="A6705" s="533"/>
      <c r="B6705" s="1787"/>
      <c r="C6705" s="1788"/>
      <c r="D6705" s="533"/>
      <c r="E6705" s="533"/>
      <c r="F6705" s="533"/>
      <c r="G6705" s="533"/>
    </row>
    <row r="6706" spans="1:7">
      <c r="A6706" s="533"/>
      <c r="B6706" s="1787"/>
      <c r="C6706" s="1788"/>
      <c r="D6706" s="533"/>
      <c r="E6706" s="533"/>
      <c r="F6706" s="533"/>
      <c r="G6706" s="533"/>
    </row>
    <row r="6707" spans="1:7">
      <c r="A6707" s="533"/>
      <c r="B6707" s="1787"/>
      <c r="C6707" s="1788"/>
      <c r="D6707" s="533"/>
      <c r="E6707" s="533"/>
      <c r="F6707" s="533"/>
      <c r="G6707" s="533"/>
    </row>
    <row r="6708" spans="1:7">
      <c r="A6708" s="533"/>
      <c r="B6708" s="1787"/>
      <c r="C6708" s="1788"/>
      <c r="D6708" s="533"/>
      <c r="E6708" s="533"/>
      <c r="F6708" s="533"/>
      <c r="G6708" s="533"/>
    </row>
    <row r="6709" spans="1:7">
      <c r="A6709" s="533"/>
      <c r="B6709" s="1787"/>
      <c r="C6709" s="1788"/>
      <c r="D6709" s="533"/>
      <c r="E6709" s="533"/>
      <c r="F6709" s="533"/>
      <c r="G6709" s="533"/>
    </row>
    <row r="6710" spans="1:7">
      <c r="A6710" s="533"/>
      <c r="B6710" s="1787"/>
      <c r="C6710" s="1788"/>
      <c r="D6710" s="533"/>
      <c r="E6710" s="533"/>
      <c r="F6710" s="533"/>
      <c r="G6710" s="533"/>
    </row>
    <row r="6711" spans="1:7">
      <c r="A6711" s="533"/>
      <c r="B6711" s="1787"/>
      <c r="C6711" s="1788"/>
      <c r="D6711" s="533"/>
      <c r="E6711" s="533"/>
      <c r="F6711" s="533"/>
      <c r="G6711" s="533"/>
    </row>
    <row r="6712" spans="1:7">
      <c r="A6712" s="533"/>
      <c r="B6712" s="1787"/>
      <c r="C6712" s="1788"/>
      <c r="D6712" s="533"/>
      <c r="E6712" s="533"/>
      <c r="F6712" s="533"/>
      <c r="G6712" s="533"/>
    </row>
    <row r="6713" spans="1:7">
      <c r="A6713" s="533"/>
      <c r="B6713" s="1787"/>
      <c r="C6713" s="1788"/>
      <c r="D6713" s="533"/>
      <c r="E6713" s="533"/>
      <c r="F6713" s="533"/>
      <c r="G6713" s="533"/>
    </row>
    <row r="6714" spans="1:7">
      <c r="A6714" s="533"/>
      <c r="B6714" s="1787"/>
      <c r="C6714" s="1788"/>
      <c r="D6714" s="533"/>
      <c r="E6714" s="533"/>
      <c r="F6714" s="533"/>
      <c r="G6714" s="533"/>
    </row>
    <row r="6715" spans="1:7">
      <c r="A6715" s="533"/>
      <c r="B6715" s="1787"/>
      <c r="C6715" s="1788"/>
      <c r="D6715" s="533"/>
      <c r="E6715" s="533"/>
      <c r="F6715" s="533"/>
      <c r="G6715" s="533"/>
    </row>
    <row r="6716" spans="1:7">
      <c r="A6716" s="533"/>
      <c r="B6716" s="1787"/>
      <c r="C6716" s="1788"/>
      <c r="D6716" s="533"/>
      <c r="E6716" s="533"/>
      <c r="F6716" s="533"/>
      <c r="G6716" s="533"/>
    </row>
    <row r="6717" spans="1:7">
      <c r="A6717" s="533"/>
      <c r="B6717" s="1787"/>
      <c r="C6717" s="1788"/>
      <c r="D6717" s="533"/>
      <c r="E6717" s="533"/>
      <c r="F6717" s="533"/>
      <c r="G6717" s="533"/>
    </row>
    <row r="6718" spans="1:7">
      <c r="A6718" s="533"/>
      <c r="B6718" s="1787"/>
      <c r="C6718" s="1788"/>
      <c r="D6718" s="533"/>
      <c r="E6718" s="533"/>
      <c r="F6718" s="533"/>
      <c r="G6718" s="533"/>
    </row>
    <row r="6719" spans="1:7">
      <c r="A6719" s="533"/>
      <c r="B6719" s="1787"/>
      <c r="C6719" s="1788"/>
      <c r="D6719" s="533"/>
      <c r="E6719" s="533"/>
      <c r="F6719" s="533"/>
      <c r="G6719" s="533"/>
    </row>
    <row r="6720" spans="1:7">
      <c r="A6720" s="533"/>
      <c r="B6720" s="1787"/>
      <c r="C6720" s="1788"/>
      <c r="D6720" s="533"/>
      <c r="E6720" s="533"/>
      <c r="F6720" s="533"/>
      <c r="G6720" s="533"/>
    </row>
    <row r="6721" spans="1:7">
      <c r="A6721" s="533"/>
      <c r="B6721" s="1787"/>
      <c r="C6721" s="1788"/>
      <c r="D6721" s="533"/>
      <c r="E6721" s="533"/>
      <c r="F6721" s="533"/>
      <c r="G6721" s="533"/>
    </row>
    <row r="6722" spans="1:7">
      <c r="A6722" s="533"/>
      <c r="B6722" s="1787"/>
      <c r="C6722" s="1788"/>
      <c r="D6722" s="533"/>
      <c r="E6722" s="533"/>
      <c r="F6722" s="533"/>
      <c r="G6722" s="533"/>
    </row>
    <row r="6723" spans="1:7">
      <c r="A6723" s="533"/>
      <c r="B6723" s="1787"/>
      <c r="C6723" s="1788"/>
      <c r="D6723" s="533"/>
      <c r="E6723" s="533"/>
      <c r="F6723" s="533"/>
      <c r="G6723" s="533"/>
    </row>
    <row r="6724" spans="1:7">
      <c r="A6724" s="533"/>
      <c r="B6724" s="1787"/>
      <c r="C6724" s="1788"/>
      <c r="D6724" s="533"/>
      <c r="E6724" s="533"/>
      <c r="F6724" s="533"/>
      <c r="G6724" s="533"/>
    </row>
    <row r="6725" spans="1:7">
      <c r="A6725" s="533"/>
      <c r="B6725" s="1787"/>
      <c r="C6725" s="1788"/>
      <c r="D6725" s="533"/>
      <c r="E6725" s="533"/>
      <c r="F6725" s="533"/>
      <c r="G6725" s="533"/>
    </row>
    <row r="6726" spans="1:7">
      <c r="A6726" s="533"/>
      <c r="B6726" s="1787"/>
      <c r="C6726" s="1788"/>
      <c r="D6726" s="533"/>
      <c r="E6726" s="533"/>
      <c r="F6726" s="533"/>
      <c r="G6726" s="533"/>
    </row>
    <row r="6727" spans="1:7">
      <c r="A6727" s="533"/>
      <c r="B6727" s="1787"/>
      <c r="C6727" s="1788"/>
      <c r="D6727" s="533"/>
      <c r="E6727" s="533"/>
      <c r="F6727" s="533"/>
      <c r="G6727" s="533"/>
    </row>
    <row r="6728" spans="1:7">
      <c r="A6728" s="533"/>
      <c r="B6728" s="1787"/>
      <c r="C6728" s="1788"/>
      <c r="D6728" s="533"/>
      <c r="E6728" s="533"/>
      <c r="F6728" s="533"/>
      <c r="G6728" s="533"/>
    </row>
    <row r="6729" spans="1:7">
      <c r="A6729" s="533"/>
      <c r="B6729" s="1787"/>
      <c r="C6729" s="1788"/>
      <c r="D6729" s="533"/>
      <c r="E6729" s="533"/>
      <c r="F6729" s="533"/>
      <c r="G6729" s="533"/>
    </row>
    <row r="6730" spans="1:7">
      <c r="A6730" s="533"/>
      <c r="B6730" s="1787"/>
      <c r="C6730" s="1788"/>
      <c r="D6730" s="533"/>
      <c r="E6730" s="533"/>
      <c r="F6730" s="533"/>
      <c r="G6730" s="533"/>
    </row>
    <row r="6731" spans="1:7">
      <c r="A6731" s="533"/>
      <c r="B6731" s="1787"/>
      <c r="C6731" s="1788"/>
      <c r="D6731" s="533"/>
      <c r="E6731" s="533"/>
      <c r="F6731" s="533"/>
      <c r="G6731" s="533"/>
    </row>
    <row r="6732" spans="1:7">
      <c r="A6732" s="533"/>
      <c r="B6732" s="1787"/>
      <c r="C6732" s="1788"/>
      <c r="D6732" s="533"/>
      <c r="E6732" s="533"/>
      <c r="F6732" s="533"/>
      <c r="G6732" s="533"/>
    </row>
    <row r="6733" spans="1:7">
      <c r="A6733" s="533"/>
      <c r="B6733" s="1787"/>
      <c r="C6733" s="1788"/>
      <c r="D6733" s="533"/>
      <c r="E6733" s="533"/>
      <c r="F6733" s="533"/>
      <c r="G6733" s="533"/>
    </row>
    <row r="6734" spans="1:7">
      <c r="A6734" s="533"/>
      <c r="B6734" s="1787"/>
      <c r="C6734" s="1788"/>
      <c r="D6734" s="533"/>
      <c r="E6734" s="533"/>
      <c r="F6734" s="533"/>
      <c r="G6734" s="533"/>
    </row>
    <row r="6735" spans="1:7">
      <c r="A6735" s="533"/>
      <c r="B6735" s="1787"/>
      <c r="C6735" s="1788"/>
      <c r="D6735" s="533"/>
      <c r="E6735" s="533"/>
      <c r="F6735" s="533"/>
      <c r="G6735" s="533"/>
    </row>
    <row r="6736" spans="1:7">
      <c r="A6736" s="533"/>
      <c r="B6736" s="1787"/>
      <c r="C6736" s="1788"/>
      <c r="D6736" s="533"/>
      <c r="E6736" s="533"/>
      <c r="F6736" s="533"/>
      <c r="G6736" s="533"/>
    </row>
    <row r="6737" spans="1:7">
      <c r="A6737" s="533"/>
      <c r="B6737" s="1787"/>
      <c r="C6737" s="1788"/>
      <c r="D6737" s="533"/>
      <c r="E6737" s="533"/>
      <c r="F6737" s="533"/>
      <c r="G6737" s="533"/>
    </row>
    <row r="6738" spans="1:7">
      <c r="A6738" s="533"/>
      <c r="B6738" s="1787"/>
      <c r="C6738" s="1788"/>
      <c r="D6738" s="533"/>
      <c r="E6738" s="533"/>
      <c r="F6738" s="533"/>
      <c r="G6738" s="533"/>
    </row>
    <row r="6739" spans="1:7">
      <c r="A6739" s="533"/>
      <c r="B6739" s="1787"/>
      <c r="C6739" s="1788"/>
      <c r="D6739" s="533"/>
      <c r="E6739" s="533"/>
      <c r="F6739" s="533"/>
      <c r="G6739" s="533"/>
    </row>
    <row r="6740" spans="1:7">
      <c r="A6740" s="533"/>
      <c r="B6740" s="1787"/>
      <c r="C6740" s="1788"/>
      <c r="D6740" s="533"/>
      <c r="E6740" s="533"/>
      <c r="F6740" s="533"/>
      <c r="G6740" s="533"/>
    </row>
    <row r="6741" spans="1:7">
      <c r="A6741" s="533"/>
      <c r="B6741" s="1787"/>
      <c r="C6741" s="1788"/>
      <c r="D6741" s="533"/>
      <c r="E6741" s="533"/>
      <c r="F6741" s="533"/>
      <c r="G6741" s="533"/>
    </row>
    <row r="6742" spans="1:7">
      <c r="A6742" s="533"/>
      <c r="B6742" s="1787"/>
      <c r="C6742" s="1788"/>
      <c r="D6742" s="533"/>
      <c r="E6742" s="533"/>
      <c r="F6742" s="533"/>
      <c r="G6742" s="533"/>
    </row>
    <row r="6743" spans="1:7">
      <c r="A6743" s="533"/>
      <c r="B6743" s="1787"/>
      <c r="C6743" s="1788"/>
      <c r="D6743" s="533"/>
      <c r="E6743" s="533"/>
      <c r="F6743" s="533"/>
      <c r="G6743" s="533"/>
    </row>
    <row r="6744" spans="1:7">
      <c r="A6744" s="533"/>
      <c r="B6744" s="1787"/>
      <c r="C6744" s="1788"/>
      <c r="D6744" s="533"/>
      <c r="E6744" s="533"/>
      <c r="F6744" s="533"/>
      <c r="G6744" s="533"/>
    </row>
    <row r="6745" spans="1:7">
      <c r="A6745" s="533"/>
      <c r="B6745" s="1787"/>
      <c r="C6745" s="1788"/>
      <c r="D6745" s="533"/>
      <c r="E6745" s="533"/>
      <c r="F6745" s="533"/>
      <c r="G6745" s="533"/>
    </row>
    <row r="6746" spans="1:7">
      <c r="A6746" s="533"/>
      <c r="B6746" s="1787"/>
      <c r="C6746" s="1788"/>
      <c r="D6746" s="533"/>
      <c r="E6746" s="533"/>
      <c r="F6746" s="533"/>
      <c r="G6746" s="533"/>
    </row>
    <row r="6747" spans="1:7">
      <c r="A6747" s="533"/>
      <c r="B6747" s="1787"/>
      <c r="C6747" s="1788"/>
      <c r="D6747" s="533"/>
      <c r="E6747" s="533"/>
      <c r="F6747" s="533"/>
      <c r="G6747" s="533"/>
    </row>
    <row r="6748" spans="1:7">
      <c r="A6748" s="533"/>
      <c r="B6748" s="1787"/>
      <c r="C6748" s="1788"/>
      <c r="D6748" s="533"/>
      <c r="E6748" s="533"/>
      <c r="F6748" s="533"/>
      <c r="G6748" s="533"/>
    </row>
    <row r="6749" spans="1:7">
      <c r="A6749" s="533"/>
      <c r="B6749" s="1787"/>
      <c r="C6749" s="1788"/>
      <c r="D6749" s="533"/>
      <c r="E6749" s="533"/>
      <c r="F6749" s="533"/>
      <c r="G6749" s="533"/>
    </row>
    <row r="6750" spans="1:7">
      <c r="A6750" s="533"/>
      <c r="B6750" s="1787"/>
      <c r="C6750" s="1788"/>
      <c r="D6750" s="533"/>
      <c r="E6750" s="533"/>
      <c r="F6750" s="533"/>
      <c r="G6750" s="533"/>
    </row>
    <row r="6751" spans="1:7">
      <c r="A6751" s="533"/>
      <c r="B6751" s="1787"/>
      <c r="C6751" s="1788"/>
      <c r="D6751" s="533"/>
      <c r="E6751" s="533"/>
      <c r="F6751" s="533"/>
      <c r="G6751" s="533"/>
    </row>
    <row r="6752" spans="1:7">
      <c r="A6752" s="533"/>
      <c r="B6752" s="1787"/>
      <c r="C6752" s="1788"/>
      <c r="D6752" s="533"/>
      <c r="E6752" s="533"/>
      <c r="F6752" s="533"/>
      <c r="G6752" s="533"/>
    </row>
    <row r="6753" spans="1:7">
      <c r="A6753" s="533"/>
      <c r="B6753" s="1787"/>
      <c r="C6753" s="1788"/>
      <c r="D6753" s="533"/>
      <c r="E6753" s="533"/>
      <c r="F6753" s="533"/>
      <c r="G6753" s="533"/>
    </row>
    <row r="6754" spans="1:7">
      <c r="A6754" s="533"/>
      <c r="B6754" s="1787"/>
      <c r="C6754" s="1788"/>
      <c r="D6754" s="533"/>
      <c r="E6754" s="533"/>
      <c r="F6754" s="533"/>
      <c r="G6754" s="533"/>
    </row>
    <row r="6755" spans="1:7">
      <c r="A6755" s="533"/>
      <c r="B6755" s="1787"/>
      <c r="C6755" s="1788"/>
      <c r="D6755" s="533"/>
      <c r="E6755" s="533"/>
      <c r="F6755" s="533"/>
      <c r="G6755" s="533"/>
    </row>
    <row r="6756" spans="1:7">
      <c r="A6756" s="533"/>
      <c r="B6756" s="1787"/>
      <c r="C6756" s="1788"/>
      <c r="D6756" s="533"/>
      <c r="E6756" s="533"/>
      <c r="F6756" s="533"/>
      <c r="G6756" s="533"/>
    </row>
    <row r="6757" spans="1:7">
      <c r="A6757" s="533"/>
      <c r="B6757" s="1787"/>
      <c r="C6757" s="1788"/>
      <c r="D6757" s="533"/>
      <c r="E6757" s="533"/>
      <c r="F6757" s="533"/>
      <c r="G6757" s="533"/>
    </row>
    <row r="6758" spans="1:7">
      <c r="A6758" s="533"/>
      <c r="B6758" s="1787"/>
      <c r="C6758" s="1788"/>
      <c r="D6758" s="533"/>
      <c r="E6758" s="533"/>
      <c r="F6758" s="533"/>
      <c r="G6758" s="533"/>
    </row>
    <row r="6759" spans="1:7">
      <c r="A6759" s="533"/>
      <c r="B6759" s="1787"/>
      <c r="C6759" s="1788"/>
      <c r="D6759" s="533"/>
      <c r="E6759" s="533"/>
      <c r="F6759" s="533"/>
      <c r="G6759" s="533"/>
    </row>
    <row r="6760" spans="1:7">
      <c r="A6760" s="533"/>
      <c r="B6760" s="1787"/>
      <c r="C6760" s="1788"/>
      <c r="D6760" s="533"/>
      <c r="E6760" s="533"/>
      <c r="F6760" s="533"/>
      <c r="G6760" s="533"/>
    </row>
    <row r="6761" spans="1:7">
      <c r="A6761" s="533"/>
      <c r="B6761" s="1787"/>
      <c r="C6761" s="1788"/>
      <c r="D6761" s="533"/>
      <c r="E6761" s="533"/>
      <c r="F6761" s="533"/>
      <c r="G6761" s="533"/>
    </row>
    <row r="6762" spans="1:7">
      <c r="A6762" s="533"/>
      <c r="B6762" s="1787"/>
      <c r="C6762" s="1788"/>
      <c r="D6762" s="533"/>
      <c r="E6762" s="533"/>
      <c r="F6762" s="533"/>
      <c r="G6762" s="533"/>
    </row>
    <row r="6763" spans="1:7">
      <c r="A6763" s="533"/>
      <c r="B6763" s="1787"/>
      <c r="C6763" s="1788"/>
      <c r="D6763" s="533"/>
      <c r="E6763" s="533"/>
      <c r="F6763" s="533"/>
      <c r="G6763" s="533"/>
    </row>
    <row r="6764" spans="1:7">
      <c r="A6764" s="533"/>
      <c r="B6764" s="1787"/>
      <c r="C6764" s="1788"/>
      <c r="D6764" s="533"/>
      <c r="E6764" s="533"/>
      <c r="F6764" s="533"/>
      <c r="G6764" s="533"/>
    </row>
    <row r="6765" spans="1:7">
      <c r="A6765" s="533"/>
      <c r="B6765" s="1787"/>
      <c r="C6765" s="1788"/>
      <c r="D6765" s="533"/>
      <c r="E6765" s="533"/>
      <c r="F6765" s="533"/>
      <c r="G6765" s="533"/>
    </row>
    <row r="6766" spans="1:7">
      <c r="A6766" s="533"/>
      <c r="B6766" s="1787"/>
      <c r="C6766" s="1788"/>
      <c r="D6766" s="533"/>
      <c r="E6766" s="533"/>
      <c r="F6766" s="533"/>
      <c r="G6766" s="533"/>
    </row>
    <row r="6767" spans="1:7">
      <c r="A6767" s="533"/>
      <c r="B6767" s="1787"/>
      <c r="C6767" s="1788"/>
      <c r="D6767" s="533"/>
      <c r="E6767" s="533"/>
      <c r="F6767" s="533"/>
      <c r="G6767" s="533"/>
    </row>
    <row r="6768" spans="1:7">
      <c r="A6768" s="533"/>
      <c r="B6768" s="1787"/>
      <c r="C6768" s="1788"/>
      <c r="D6768" s="533"/>
      <c r="E6768" s="533"/>
      <c r="F6768" s="533"/>
      <c r="G6768" s="533"/>
    </row>
    <row r="6769" spans="1:7">
      <c r="A6769" s="533"/>
      <c r="B6769" s="1787"/>
      <c r="C6769" s="1788"/>
      <c r="D6769" s="533"/>
      <c r="E6769" s="533"/>
      <c r="F6769" s="533"/>
      <c r="G6769" s="533"/>
    </row>
    <row r="6770" spans="1:7">
      <c r="A6770" s="533"/>
      <c r="B6770" s="1787"/>
      <c r="C6770" s="1788"/>
      <c r="D6770" s="533"/>
      <c r="E6770" s="533"/>
      <c r="F6770" s="533"/>
      <c r="G6770" s="533"/>
    </row>
    <row r="6771" spans="1:7">
      <c r="A6771" s="533"/>
      <c r="B6771" s="1787"/>
      <c r="C6771" s="1788"/>
      <c r="D6771" s="533"/>
      <c r="E6771" s="533"/>
      <c r="F6771" s="533"/>
      <c r="G6771" s="533"/>
    </row>
    <row r="6772" spans="1:7">
      <c r="A6772" s="533"/>
      <c r="B6772" s="1787"/>
      <c r="C6772" s="1788"/>
      <c r="D6772" s="533"/>
      <c r="E6772" s="533"/>
      <c r="F6772" s="533"/>
      <c r="G6772" s="533"/>
    </row>
    <row r="6773" spans="1:7">
      <c r="A6773" s="533"/>
      <c r="B6773" s="1787"/>
      <c r="C6773" s="1788"/>
      <c r="D6773" s="533"/>
      <c r="E6773" s="533"/>
      <c r="F6773" s="533"/>
      <c r="G6773" s="533"/>
    </row>
    <row r="6774" spans="1:7">
      <c r="A6774" s="533"/>
      <c r="B6774" s="1787"/>
      <c r="C6774" s="1788"/>
      <c r="D6774" s="533"/>
      <c r="E6774" s="533"/>
      <c r="F6774" s="533"/>
      <c r="G6774" s="533"/>
    </row>
    <row r="6775" spans="1:7">
      <c r="A6775" s="533"/>
      <c r="B6775" s="1787"/>
      <c r="C6775" s="1788"/>
      <c r="D6775" s="533"/>
      <c r="E6775" s="533"/>
      <c r="F6775" s="533"/>
      <c r="G6775" s="533"/>
    </row>
    <row r="6776" spans="1:7">
      <c r="A6776" s="533"/>
      <c r="B6776" s="1787"/>
      <c r="C6776" s="1788"/>
      <c r="D6776" s="533"/>
      <c r="E6776" s="533"/>
      <c r="F6776" s="533"/>
      <c r="G6776" s="533"/>
    </row>
    <row r="6777" spans="1:7">
      <c r="A6777" s="533"/>
      <c r="B6777" s="1787"/>
      <c r="C6777" s="1788"/>
      <c r="D6777" s="533"/>
      <c r="E6777" s="533"/>
      <c r="F6777" s="533"/>
      <c r="G6777" s="533"/>
    </row>
    <row r="6778" spans="1:7">
      <c r="A6778" s="533"/>
      <c r="B6778" s="1787"/>
      <c r="C6778" s="1788"/>
      <c r="D6778" s="533"/>
      <c r="E6778" s="533"/>
      <c r="F6778" s="533"/>
      <c r="G6778" s="533"/>
    </row>
    <row r="6779" spans="1:7">
      <c r="A6779" s="533"/>
      <c r="B6779" s="1787"/>
      <c r="C6779" s="1788"/>
      <c r="D6779" s="533"/>
      <c r="E6779" s="533"/>
      <c r="F6779" s="533"/>
      <c r="G6779" s="533"/>
    </row>
    <row r="6780" spans="1:7">
      <c r="A6780" s="533"/>
      <c r="B6780" s="1787"/>
      <c r="C6780" s="1788"/>
      <c r="D6780" s="533"/>
      <c r="E6780" s="533"/>
      <c r="F6780" s="533"/>
      <c r="G6780" s="533"/>
    </row>
    <row r="6781" spans="1:7">
      <c r="A6781" s="533"/>
      <c r="B6781" s="1787"/>
      <c r="C6781" s="1788"/>
      <c r="D6781" s="533"/>
      <c r="E6781" s="533"/>
      <c r="F6781" s="533"/>
      <c r="G6781" s="533"/>
    </row>
    <row r="6782" spans="1:7">
      <c r="A6782" s="533"/>
      <c r="B6782" s="1787"/>
      <c r="C6782" s="1788"/>
      <c r="D6782" s="533"/>
      <c r="E6782" s="533"/>
      <c r="F6782" s="533"/>
      <c r="G6782" s="533"/>
    </row>
    <row r="6783" spans="1:7">
      <c r="A6783" s="533"/>
      <c r="B6783" s="1787"/>
      <c r="C6783" s="1788"/>
      <c r="D6783" s="533"/>
      <c r="E6783" s="533"/>
      <c r="F6783" s="533"/>
      <c r="G6783" s="533"/>
    </row>
    <row r="6784" spans="1:7">
      <c r="A6784" s="533"/>
      <c r="B6784" s="1787"/>
      <c r="C6784" s="1788"/>
      <c r="D6784" s="533"/>
      <c r="E6784" s="533"/>
      <c r="F6784" s="533"/>
      <c r="G6784" s="533"/>
    </row>
    <row r="6785" spans="1:7">
      <c r="A6785" s="533"/>
      <c r="B6785" s="1787"/>
      <c r="C6785" s="1788"/>
      <c r="D6785" s="533"/>
      <c r="E6785" s="533"/>
      <c r="F6785" s="533"/>
      <c r="G6785" s="533"/>
    </row>
    <row r="6786" spans="1:7">
      <c r="A6786" s="533"/>
      <c r="B6786" s="1787"/>
      <c r="C6786" s="1788"/>
      <c r="D6786" s="533"/>
      <c r="E6786" s="533"/>
      <c r="F6786" s="533"/>
      <c r="G6786" s="533"/>
    </row>
    <row r="6787" spans="1:7">
      <c r="A6787" s="533"/>
      <c r="B6787" s="1787"/>
      <c r="C6787" s="1788"/>
      <c r="D6787" s="533"/>
      <c r="E6787" s="533"/>
      <c r="F6787" s="533"/>
      <c r="G6787" s="533"/>
    </row>
    <row r="6788" spans="1:7">
      <c r="A6788" s="533"/>
      <c r="B6788" s="1787"/>
      <c r="C6788" s="1788"/>
      <c r="D6788" s="533"/>
      <c r="E6788" s="533"/>
      <c r="F6788" s="533"/>
      <c r="G6788" s="533"/>
    </row>
    <row r="6789" spans="1:7">
      <c r="A6789" s="533"/>
      <c r="B6789" s="1787"/>
      <c r="C6789" s="1788"/>
      <c r="D6789" s="533"/>
      <c r="E6789" s="533"/>
      <c r="F6789" s="533"/>
      <c r="G6789" s="533"/>
    </row>
    <row r="6790" spans="1:7">
      <c r="A6790" s="533"/>
      <c r="B6790" s="1787"/>
      <c r="C6790" s="1788"/>
      <c r="D6790" s="533"/>
      <c r="E6790" s="533"/>
      <c r="F6790" s="533"/>
      <c r="G6790" s="533"/>
    </row>
    <row r="6791" spans="1:7">
      <c r="A6791" s="533"/>
      <c r="B6791" s="1787"/>
      <c r="C6791" s="1788"/>
      <c r="D6791" s="533"/>
      <c r="E6791" s="533"/>
      <c r="F6791" s="533"/>
      <c r="G6791" s="533"/>
    </row>
    <row r="6792" spans="1:7">
      <c r="A6792" s="533"/>
      <c r="B6792" s="1787"/>
      <c r="C6792" s="1788"/>
      <c r="D6792" s="533"/>
      <c r="E6792" s="533"/>
      <c r="F6792" s="533"/>
      <c r="G6792" s="533"/>
    </row>
    <row r="6793" spans="1:7">
      <c r="A6793" s="533"/>
      <c r="B6793" s="1787"/>
      <c r="C6793" s="1788"/>
      <c r="D6793" s="533"/>
      <c r="E6793" s="533"/>
      <c r="F6793" s="533"/>
      <c r="G6793" s="533"/>
    </row>
    <row r="6794" spans="1:7">
      <c r="A6794" s="533"/>
      <c r="B6794" s="1787"/>
      <c r="C6794" s="1788"/>
      <c r="D6794" s="533"/>
      <c r="E6794" s="533"/>
      <c r="F6794" s="533"/>
      <c r="G6794" s="533"/>
    </row>
    <row r="6795" spans="1:7">
      <c r="A6795" s="533"/>
      <c r="B6795" s="1787"/>
      <c r="C6795" s="1788"/>
      <c r="D6795" s="533"/>
      <c r="E6795" s="533"/>
      <c r="F6795" s="533"/>
      <c r="G6795" s="533"/>
    </row>
    <row r="6796" spans="1:7">
      <c r="A6796" s="533"/>
      <c r="B6796" s="1787"/>
      <c r="C6796" s="1788"/>
      <c r="D6796" s="533"/>
      <c r="E6796" s="533"/>
      <c r="F6796" s="533"/>
      <c r="G6796" s="533"/>
    </row>
    <row r="6797" spans="1:7">
      <c r="A6797" s="533"/>
      <c r="B6797" s="1787"/>
      <c r="C6797" s="1788"/>
      <c r="D6797" s="533"/>
      <c r="E6797" s="533"/>
      <c r="F6797" s="533"/>
      <c r="G6797" s="533"/>
    </row>
    <row r="6798" spans="1:7">
      <c r="A6798" s="533"/>
      <c r="B6798" s="1787"/>
      <c r="C6798" s="1788"/>
      <c r="D6798" s="533"/>
      <c r="E6798" s="533"/>
      <c r="F6798" s="533"/>
      <c r="G6798" s="533"/>
    </row>
    <row r="6799" spans="1:7">
      <c r="A6799" s="533"/>
      <c r="B6799" s="1787"/>
      <c r="C6799" s="1788"/>
      <c r="D6799" s="533"/>
      <c r="E6799" s="533"/>
      <c r="F6799" s="533"/>
      <c r="G6799" s="533"/>
    </row>
    <row r="6800" spans="1:7">
      <c r="A6800" s="533"/>
      <c r="B6800" s="1787"/>
      <c r="C6800" s="1788"/>
      <c r="D6800" s="533"/>
      <c r="E6800" s="533"/>
      <c r="F6800" s="533"/>
      <c r="G6800" s="533"/>
    </row>
    <row r="6801" spans="1:7">
      <c r="A6801" s="533"/>
      <c r="B6801" s="1787"/>
      <c r="C6801" s="1788"/>
      <c r="D6801" s="533"/>
      <c r="E6801" s="533"/>
      <c r="F6801" s="533"/>
      <c r="G6801" s="533"/>
    </row>
    <row r="6802" spans="1:7">
      <c r="A6802" s="533"/>
      <c r="B6802" s="1787"/>
      <c r="C6802" s="1788"/>
      <c r="D6802" s="533"/>
      <c r="E6802" s="533"/>
      <c r="F6802" s="533"/>
      <c r="G6802" s="533"/>
    </row>
    <row r="6803" spans="1:7">
      <c r="A6803" s="533"/>
      <c r="B6803" s="1787"/>
      <c r="C6803" s="1788"/>
      <c r="D6803" s="533"/>
      <c r="E6803" s="533"/>
      <c r="F6803" s="533"/>
      <c r="G6803" s="533"/>
    </row>
    <row r="6804" spans="1:7">
      <c r="A6804" s="533"/>
      <c r="B6804" s="1787"/>
      <c r="C6804" s="1788"/>
      <c r="D6804" s="533"/>
      <c r="E6804" s="533"/>
      <c r="F6804" s="533"/>
      <c r="G6804" s="533"/>
    </row>
    <row r="6805" spans="1:7">
      <c r="A6805" s="533"/>
      <c r="B6805" s="1787"/>
      <c r="C6805" s="1788"/>
      <c r="D6805" s="533"/>
      <c r="E6805" s="533"/>
      <c r="F6805" s="533"/>
      <c r="G6805" s="533"/>
    </row>
    <row r="6806" spans="1:7">
      <c r="A6806" s="533"/>
      <c r="B6806" s="1787"/>
      <c r="C6806" s="1788"/>
      <c r="D6806" s="533"/>
      <c r="E6806" s="533"/>
      <c r="F6806" s="533"/>
      <c r="G6806" s="533"/>
    </row>
    <row r="6807" spans="1:7">
      <c r="A6807" s="533"/>
      <c r="B6807" s="1787"/>
      <c r="C6807" s="1788"/>
      <c r="D6807" s="533"/>
      <c r="E6807" s="533"/>
      <c r="F6807" s="533"/>
      <c r="G6807" s="533"/>
    </row>
    <row r="6808" spans="1:7">
      <c r="A6808" s="533"/>
      <c r="B6808" s="1787"/>
      <c r="C6808" s="1788"/>
      <c r="D6808" s="533"/>
      <c r="E6808" s="533"/>
      <c r="F6808" s="533"/>
      <c r="G6808" s="533"/>
    </row>
    <row r="6809" spans="1:7">
      <c r="A6809" s="533"/>
      <c r="B6809" s="1787"/>
      <c r="C6809" s="1788"/>
      <c r="D6809" s="533"/>
      <c r="E6809" s="533"/>
      <c r="F6809" s="533"/>
      <c r="G6809" s="533"/>
    </row>
    <row r="6810" spans="1:7">
      <c r="A6810" s="533"/>
      <c r="B6810" s="1787"/>
      <c r="C6810" s="1788"/>
      <c r="D6810" s="533"/>
      <c r="E6810" s="533"/>
      <c r="F6810" s="533"/>
      <c r="G6810" s="533"/>
    </row>
    <row r="6811" spans="1:7">
      <c r="A6811" s="533"/>
      <c r="B6811" s="1787"/>
      <c r="C6811" s="1788"/>
      <c r="D6811" s="533"/>
      <c r="E6811" s="533"/>
      <c r="F6811" s="533"/>
      <c r="G6811" s="533"/>
    </row>
    <row r="6812" spans="1:7">
      <c r="A6812" s="533"/>
      <c r="B6812" s="1787"/>
      <c r="C6812" s="1788"/>
      <c r="D6812" s="533"/>
      <c r="E6812" s="533"/>
      <c r="F6812" s="533"/>
      <c r="G6812" s="533"/>
    </row>
    <row r="6813" spans="1:7">
      <c r="A6813" s="533"/>
      <c r="B6813" s="1787"/>
      <c r="C6813" s="1788"/>
      <c r="D6813" s="533"/>
      <c r="E6813" s="533"/>
      <c r="F6813" s="533"/>
      <c r="G6813" s="533"/>
    </row>
    <row r="6814" spans="1:7">
      <c r="A6814" s="533"/>
      <c r="B6814" s="1787"/>
      <c r="C6814" s="1788"/>
      <c r="D6814" s="533"/>
      <c r="E6814" s="533"/>
      <c r="F6814" s="533"/>
      <c r="G6814" s="533"/>
    </row>
    <row r="6815" spans="1:7">
      <c r="A6815" s="533"/>
      <c r="B6815" s="1787"/>
      <c r="C6815" s="1788"/>
      <c r="D6815" s="533"/>
      <c r="E6815" s="533"/>
      <c r="F6815" s="533"/>
      <c r="G6815" s="533"/>
    </row>
    <row r="6816" spans="1:7">
      <c r="A6816" s="533"/>
      <c r="B6816" s="1787"/>
      <c r="C6816" s="1788"/>
      <c r="D6816" s="533"/>
      <c r="E6816" s="533"/>
      <c r="F6816" s="533"/>
      <c r="G6816" s="533"/>
    </row>
    <row r="6817" spans="1:7">
      <c r="A6817" s="533"/>
      <c r="B6817" s="1787"/>
      <c r="C6817" s="1788"/>
      <c r="D6817" s="533"/>
      <c r="E6817" s="533"/>
      <c r="F6817" s="533"/>
      <c r="G6817" s="533"/>
    </row>
    <row r="6818" spans="1:7">
      <c r="A6818" s="533"/>
      <c r="B6818" s="1787"/>
      <c r="C6818" s="1788"/>
      <c r="D6818" s="533"/>
      <c r="E6818" s="533"/>
      <c r="F6818" s="533"/>
      <c r="G6818" s="533"/>
    </row>
    <row r="6819" spans="1:7">
      <c r="A6819" s="533"/>
      <c r="B6819" s="1787"/>
      <c r="C6819" s="1788"/>
      <c r="D6819" s="533"/>
      <c r="E6819" s="533"/>
      <c r="F6819" s="533"/>
      <c r="G6819" s="533"/>
    </row>
    <row r="6820" spans="1:7">
      <c r="A6820" s="533"/>
      <c r="B6820" s="1787"/>
      <c r="C6820" s="1788"/>
      <c r="D6820" s="533"/>
      <c r="E6820" s="533"/>
      <c r="F6820" s="533"/>
      <c r="G6820" s="533"/>
    </row>
    <row r="6821" spans="1:7">
      <c r="A6821" s="533"/>
      <c r="B6821" s="1787"/>
      <c r="C6821" s="1788"/>
      <c r="D6821" s="533"/>
      <c r="E6821" s="533"/>
      <c r="F6821" s="533"/>
      <c r="G6821" s="533"/>
    </row>
    <row r="6822" spans="1:7">
      <c r="A6822" s="533"/>
      <c r="B6822" s="1787"/>
      <c r="C6822" s="1788"/>
      <c r="D6822" s="533"/>
      <c r="E6822" s="533"/>
      <c r="F6822" s="533"/>
      <c r="G6822" s="533"/>
    </row>
    <row r="6823" spans="1:7">
      <c r="A6823" s="533"/>
      <c r="B6823" s="1787"/>
      <c r="C6823" s="1788"/>
      <c r="D6823" s="533"/>
      <c r="E6823" s="533"/>
      <c r="F6823" s="533"/>
      <c r="G6823" s="533"/>
    </row>
    <row r="6824" spans="1:7">
      <c r="A6824" s="533"/>
      <c r="B6824" s="1787"/>
      <c r="C6824" s="1788"/>
      <c r="D6824" s="533"/>
      <c r="E6824" s="533"/>
      <c r="F6824" s="533"/>
      <c r="G6824" s="533"/>
    </row>
    <row r="6825" spans="1:7">
      <c r="A6825" s="533"/>
      <c r="B6825" s="1787"/>
      <c r="C6825" s="1788"/>
      <c r="D6825" s="533"/>
      <c r="E6825" s="533"/>
      <c r="F6825" s="533"/>
      <c r="G6825" s="533"/>
    </row>
    <row r="6826" spans="1:7">
      <c r="A6826" s="533"/>
      <c r="B6826" s="1787"/>
      <c r="C6826" s="1788"/>
      <c r="D6826" s="533"/>
      <c r="E6826" s="533"/>
      <c r="F6826" s="533"/>
      <c r="G6826" s="533"/>
    </row>
    <row r="6827" spans="1:7">
      <c r="A6827" s="533"/>
      <c r="B6827" s="1787"/>
      <c r="C6827" s="1788"/>
      <c r="D6827" s="533"/>
      <c r="E6827" s="533"/>
      <c r="F6827" s="533"/>
      <c r="G6827" s="533"/>
    </row>
    <row r="6828" spans="1:7">
      <c r="A6828" s="533"/>
      <c r="B6828" s="1787"/>
      <c r="C6828" s="1788"/>
      <c r="D6828" s="533"/>
      <c r="E6828" s="533"/>
      <c r="F6828" s="533"/>
      <c r="G6828" s="533"/>
    </row>
    <row r="6829" spans="1:7">
      <c r="A6829" s="533"/>
      <c r="B6829" s="1787"/>
      <c r="C6829" s="1788"/>
      <c r="D6829" s="533"/>
      <c r="E6829" s="533"/>
      <c r="F6829" s="533"/>
      <c r="G6829" s="533"/>
    </row>
    <row r="6830" spans="1:7">
      <c r="A6830" s="533"/>
      <c r="B6830" s="1787"/>
      <c r="C6830" s="1788"/>
      <c r="D6830" s="533"/>
      <c r="E6830" s="533"/>
      <c r="F6830" s="533"/>
      <c r="G6830" s="533"/>
    </row>
    <row r="6831" spans="1:7">
      <c r="A6831" s="533"/>
      <c r="B6831" s="1787"/>
      <c r="C6831" s="1788"/>
      <c r="D6831" s="533"/>
      <c r="E6831" s="533"/>
      <c r="F6831" s="533"/>
      <c r="G6831" s="533"/>
    </row>
    <row r="6832" spans="1:7">
      <c r="A6832" s="533"/>
      <c r="B6832" s="1787"/>
      <c r="C6832" s="1788"/>
      <c r="D6832" s="533"/>
      <c r="E6832" s="533"/>
      <c r="F6832" s="533"/>
      <c r="G6832" s="533"/>
    </row>
    <row r="6833" spans="1:7">
      <c r="A6833" s="533"/>
      <c r="B6833" s="1787"/>
      <c r="C6833" s="1788"/>
      <c r="D6833" s="533"/>
      <c r="E6833" s="533"/>
      <c r="F6833" s="533"/>
      <c r="G6833" s="533"/>
    </row>
    <row r="6834" spans="1:7">
      <c r="A6834" s="533"/>
      <c r="B6834" s="1787"/>
      <c r="C6834" s="1788"/>
      <c r="D6834" s="533"/>
      <c r="E6834" s="533"/>
      <c r="F6834" s="533"/>
      <c r="G6834" s="533"/>
    </row>
    <row r="6835" spans="1:7">
      <c r="A6835" s="533"/>
      <c r="B6835" s="1787"/>
      <c r="C6835" s="1788"/>
      <c r="D6835" s="533"/>
      <c r="E6835" s="533"/>
      <c r="F6835" s="533"/>
      <c r="G6835" s="533"/>
    </row>
    <row r="6836" spans="1:7">
      <c r="A6836" s="533"/>
      <c r="B6836" s="1787"/>
      <c r="C6836" s="1788"/>
      <c r="D6836" s="533"/>
      <c r="E6836" s="533"/>
      <c r="F6836" s="533"/>
      <c r="G6836" s="533"/>
    </row>
    <row r="6837" spans="1:7">
      <c r="A6837" s="533"/>
      <c r="B6837" s="1787"/>
      <c r="C6837" s="1788"/>
      <c r="D6837" s="533"/>
      <c r="E6837" s="533"/>
      <c r="F6837" s="533"/>
      <c r="G6837" s="533"/>
    </row>
    <row r="6838" spans="1:7">
      <c r="A6838" s="533"/>
      <c r="B6838" s="1787"/>
      <c r="C6838" s="1788"/>
      <c r="D6838" s="533"/>
      <c r="E6838" s="533"/>
      <c r="F6838" s="533"/>
      <c r="G6838" s="533"/>
    </row>
    <row r="6839" spans="1:7">
      <c r="A6839" s="533"/>
      <c r="B6839" s="1787"/>
      <c r="C6839" s="1788"/>
      <c r="D6839" s="533"/>
      <c r="E6839" s="533"/>
      <c r="F6839" s="533"/>
      <c r="G6839" s="533"/>
    </row>
    <row r="6840" spans="1:7">
      <c r="A6840" s="533"/>
      <c r="B6840" s="1787"/>
      <c r="C6840" s="1788"/>
      <c r="D6840" s="533"/>
      <c r="E6840" s="533"/>
      <c r="F6840" s="533"/>
      <c r="G6840" s="533"/>
    </row>
    <row r="6841" spans="1:7">
      <c r="A6841" s="533"/>
      <c r="B6841" s="1787"/>
      <c r="C6841" s="1788"/>
      <c r="D6841" s="533"/>
      <c r="E6841" s="533"/>
      <c r="F6841" s="533"/>
      <c r="G6841" s="533"/>
    </row>
    <row r="6842" spans="1:7">
      <c r="A6842" s="533"/>
      <c r="B6842" s="1787"/>
      <c r="C6842" s="1788"/>
      <c r="D6842" s="533"/>
      <c r="E6842" s="533"/>
      <c r="F6842" s="533"/>
      <c r="G6842" s="533"/>
    </row>
    <row r="6843" spans="1:7">
      <c r="A6843" s="533"/>
      <c r="B6843" s="1787"/>
      <c r="C6843" s="1788"/>
      <c r="D6843" s="533"/>
      <c r="E6843" s="533"/>
      <c r="F6843" s="533"/>
      <c r="G6843" s="533"/>
    </row>
    <row r="6844" spans="1:7">
      <c r="A6844" s="533"/>
      <c r="B6844" s="1787"/>
      <c r="C6844" s="1788"/>
      <c r="D6844" s="533"/>
      <c r="E6844" s="533"/>
      <c r="F6844" s="533"/>
      <c r="G6844" s="533"/>
    </row>
    <row r="6845" spans="1:7">
      <c r="A6845" s="533"/>
      <c r="B6845" s="1787"/>
      <c r="C6845" s="1788"/>
      <c r="D6845" s="533"/>
      <c r="E6845" s="533"/>
      <c r="F6845" s="533"/>
      <c r="G6845" s="533"/>
    </row>
    <row r="6846" spans="1:7">
      <c r="A6846" s="533"/>
      <c r="B6846" s="1787"/>
      <c r="C6846" s="1788"/>
      <c r="D6846" s="533"/>
      <c r="E6846" s="533"/>
      <c r="F6846" s="533"/>
      <c r="G6846" s="533"/>
    </row>
    <row r="6847" spans="1:7">
      <c r="A6847" s="533"/>
      <c r="B6847" s="1787"/>
      <c r="C6847" s="1788"/>
      <c r="D6847" s="533"/>
      <c r="E6847" s="533"/>
      <c r="F6847" s="533"/>
      <c r="G6847" s="533"/>
    </row>
    <row r="6848" spans="1:7">
      <c r="A6848" s="533"/>
      <c r="B6848" s="1787"/>
      <c r="C6848" s="1788"/>
      <c r="D6848" s="533"/>
      <c r="E6848" s="533"/>
      <c r="F6848" s="533"/>
      <c r="G6848" s="533"/>
    </row>
    <row r="6849" spans="1:7">
      <c r="A6849" s="533"/>
      <c r="B6849" s="1787"/>
      <c r="C6849" s="1788"/>
      <c r="D6849" s="533"/>
      <c r="E6849" s="533"/>
      <c r="F6849" s="533"/>
      <c r="G6849" s="533"/>
    </row>
    <row r="6850" spans="1:7">
      <c r="A6850" s="533"/>
      <c r="B6850" s="1787"/>
      <c r="C6850" s="1788"/>
      <c r="D6850" s="533"/>
      <c r="E6850" s="533"/>
      <c r="F6850" s="533"/>
      <c r="G6850" s="533"/>
    </row>
    <row r="6851" spans="1:7">
      <c r="A6851" s="533"/>
      <c r="B6851" s="1787"/>
      <c r="C6851" s="1788"/>
      <c r="D6851" s="533"/>
      <c r="E6851" s="533"/>
      <c r="F6851" s="533"/>
      <c r="G6851" s="533"/>
    </row>
    <row r="6852" spans="1:7">
      <c r="A6852" s="533"/>
      <c r="B6852" s="1787"/>
      <c r="C6852" s="1788"/>
      <c r="D6852" s="533"/>
      <c r="E6852" s="533"/>
      <c r="F6852" s="533"/>
      <c r="G6852" s="533"/>
    </row>
    <row r="6853" spans="1:7">
      <c r="A6853" s="533"/>
      <c r="B6853" s="1787"/>
      <c r="C6853" s="1788"/>
      <c r="D6853" s="533"/>
      <c r="E6853" s="533"/>
      <c r="F6853" s="533"/>
      <c r="G6853" s="533"/>
    </row>
    <row r="6854" spans="1:7">
      <c r="A6854" s="533"/>
      <c r="B6854" s="1787"/>
      <c r="C6854" s="1788"/>
      <c r="D6854" s="533"/>
      <c r="E6854" s="533"/>
      <c r="F6854" s="533"/>
      <c r="G6854" s="533"/>
    </row>
    <row r="6855" spans="1:7">
      <c r="A6855" s="533"/>
      <c r="B6855" s="1787"/>
      <c r="C6855" s="1788"/>
      <c r="D6855" s="533"/>
      <c r="E6855" s="533"/>
      <c r="F6855" s="533"/>
      <c r="G6855" s="533"/>
    </row>
    <row r="6856" spans="1:7">
      <c r="A6856" s="533"/>
      <c r="B6856" s="1787"/>
      <c r="C6856" s="1788"/>
      <c r="D6856" s="533"/>
      <c r="E6856" s="533"/>
      <c r="F6856" s="533"/>
      <c r="G6856" s="533"/>
    </row>
    <row r="6857" spans="1:7">
      <c r="A6857" s="533"/>
      <c r="B6857" s="1787"/>
      <c r="C6857" s="1788"/>
      <c r="D6857" s="533"/>
      <c r="E6857" s="533"/>
      <c r="F6857" s="533"/>
      <c r="G6857" s="533"/>
    </row>
    <row r="6858" spans="1:7">
      <c r="A6858" s="533"/>
      <c r="B6858" s="1787"/>
      <c r="C6858" s="1788"/>
      <c r="D6858" s="533"/>
      <c r="E6858" s="533"/>
      <c r="F6858" s="533"/>
      <c r="G6858" s="533"/>
    </row>
    <row r="6859" spans="1:7">
      <c r="A6859" s="533"/>
      <c r="B6859" s="1787"/>
      <c r="C6859" s="1788"/>
      <c r="D6859" s="533"/>
      <c r="E6859" s="533"/>
      <c r="F6859" s="533"/>
      <c r="G6859" s="533"/>
    </row>
    <row r="6860" spans="1:7">
      <c r="A6860" s="533"/>
      <c r="B6860" s="1787"/>
      <c r="C6860" s="1788"/>
      <c r="D6860" s="533"/>
      <c r="E6860" s="533"/>
      <c r="F6860" s="533"/>
      <c r="G6860" s="533"/>
    </row>
    <row r="6861" spans="1:7">
      <c r="A6861" s="533"/>
      <c r="B6861" s="1787"/>
      <c r="C6861" s="1788"/>
      <c r="D6861" s="533"/>
      <c r="E6861" s="533"/>
      <c r="F6861" s="533"/>
      <c r="G6861" s="533"/>
    </row>
    <row r="6862" spans="1:7">
      <c r="A6862" s="533"/>
      <c r="B6862" s="1787"/>
      <c r="C6862" s="1788"/>
      <c r="D6862" s="533"/>
      <c r="E6862" s="533"/>
      <c r="F6862" s="533"/>
      <c r="G6862" s="533"/>
    </row>
    <row r="6863" spans="1:7">
      <c r="A6863" s="533"/>
      <c r="B6863" s="1787"/>
      <c r="C6863" s="1788"/>
      <c r="D6863" s="533"/>
      <c r="E6863" s="533"/>
      <c r="F6863" s="533"/>
      <c r="G6863" s="533"/>
    </row>
    <row r="6864" spans="1:7">
      <c r="A6864" s="533"/>
      <c r="B6864" s="1787"/>
      <c r="C6864" s="1788"/>
      <c r="D6864" s="533"/>
      <c r="E6864" s="533"/>
      <c r="F6864" s="533"/>
      <c r="G6864" s="533"/>
    </row>
    <row r="6865" spans="1:7">
      <c r="A6865" s="533"/>
      <c r="B6865" s="1787"/>
      <c r="C6865" s="1788"/>
      <c r="D6865" s="533"/>
      <c r="E6865" s="533"/>
      <c r="F6865" s="533"/>
      <c r="G6865" s="533"/>
    </row>
    <row r="6866" spans="1:7">
      <c r="A6866" s="533"/>
      <c r="B6866" s="1787"/>
      <c r="C6866" s="1788"/>
      <c r="D6866" s="533"/>
      <c r="E6866" s="533"/>
      <c r="F6866" s="533"/>
      <c r="G6866" s="533"/>
    </row>
    <row r="6867" spans="1:7">
      <c r="A6867" s="533"/>
      <c r="B6867" s="1787"/>
      <c r="C6867" s="1788"/>
      <c r="D6867" s="533"/>
      <c r="E6867" s="533"/>
      <c r="F6867" s="533"/>
      <c r="G6867" s="533"/>
    </row>
    <row r="6868" spans="1:7">
      <c r="A6868" s="533"/>
      <c r="B6868" s="1787"/>
      <c r="C6868" s="1788"/>
      <c r="D6868" s="533"/>
      <c r="E6868" s="533"/>
      <c r="F6868" s="533"/>
      <c r="G6868" s="533"/>
    </row>
    <row r="6869" spans="1:7">
      <c r="A6869" s="533"/>
      <c r="B6869" s="1787"/>
      <c r="C6869" s="1788"/>
      <c r="D6869" s="533"/>
      <c r="E6869" s="533"/>
      <c r="F6869" s="533"/>
      <c r="G6869" s="533"/>
    </row>
    <row r="6870" spans="1:7">
      <c r="A6870" s="533"/>
      <c r="B6870" s="1787"/>
      <c r="C6870" s="1788"/>
      <c r="D6870" s="533"/>
      <c r="E6870" s="533"/>
      <c r="F6870" s="533"/>
      <c r="G6870" s="533"/>
    </row>
    <row r="6871" spans="1:7">
      <c r="A6871" s="533"/>
      <c r="B6871" s="1787"/>
      <c r="C6871" s="1788"/>
      <c r="D6871" s="533"/>
      <c r="E6871" s="533"/>
      <c r="F6871" s="533"/>
      <c r="G6871" s="533"/>
    </row>
    <row r="6872" spans="1:7">
      <c r="A6872" s="533"/>
      <c r="B6872" s="1787"/>
      <c r="C6872" s="1788"/>
      <c r="D6872" s="533"/>
      <c r="E6872" s="533"/>
      <c r="F6872" s="533"/>
      <c r="G6872" s="533"/>
    </row>
    <row r="6873" spans="1:7">
      <c r="A6873" s="533"/>
      <c r="B6873" s="1787"/>
      <c r="C6873" s="1788"/>
      <c r="D6873" s="533"/>
      <c r="E6873" s="533"/>
      <c r="F6873" s="533"/>
      <c r="G6873" s="533"/>
    </row>
    <row r="6874" spans="1:7">
      <c r="A6874" s="533"/>
      <c r="B6874" s="1787"/>
      <c r="C6874" s="1788"/>
      <c r="D6874" s="533"/>
      <c r="E6874" s="533"/>
      <c r="F6874" s="533"/>
      <c r="G6874" s="533"/>
    </row>
    <row r="6875" spans="1:7">
      <c r="A6875" s="533"/>
      <c r="B6875" s="1787"/>
      <c r="C6875" s="1788"/>
      <c r="D6875" s="533"/>
      <c r="E6875" s="533"/>
      <c r="F6875" s="533"/>
      <c r="G6875" s="533"/>
    </row>
    <row r="6876" spans="1:7">
      <c r="A6876" s="533"/>
      <c r="B6876" s="1787"/>
      <c r="C6876" s="1788"/>
      <c r="D6876" s="533"/>
      <c r="E6876" s="533"/>
      <c r="F6876" s="533"/>
      <c r="G6876" s="533"/>
    </row>
    <row r="6877" spans="1:7">
      <c r="A6877" s="533"/>
      <c r="B6877" s="1787"/>
      <c r="C6877" s="1788"/>
      <c r="D6877" s="533"/>
      <c r="E6877" s="533"/>
      <c r="F6877" s="533"/>
      <c r="G6877" s="533"/>
    </row>
    <row r="6878" spans="1:7">
      <c r="A6878" s="533"/>
      <c r="B6878" s="1787"/>
      <c r="C6878" s="1788"/>
      <c r="D6878" s="533"/>
      <c r="E6878" s="533"/>
      <c r="F6878" s="533"/>
      <c r="G6878" s="533"/>
    </row>
    <row r="6879" spans="1:7">
      <c r="A6879" s="533"/>
      <c r="B6879" s="1787"/>
      <c r="C6879" s="1788"/>
      <c r="D6879" s="533"/>
      <c r="E6879" s="533"/>
      <c r="F6879" s="533"/>
      <c r="G6879" s="533"/>
    </row>
    <row r="6880" spans="1:7">
      <c r="A6880" s="533"/>
      <c r="B6880" s="1787"/>
      <c r="C6880" s="1788"/>
      <c r="D6880" s="533"/>
      <c r="E6880" s="533"/>
      <c r="F6880" s="533"/>
      <c r="G6880" s="533"/>
    </row>
    <row r="6881" spans="1:7">
      <c r="A6881" s="533"/>
      <c r="B6881" s="1787"/>
      <c r="C6881" s="1788"/>
      <c r="D6881" s="533"/>
      <c r="E6881" s="533"/>
      <c r="F6881" s="533"/>
      <c r="G6881" s="533"/>
    </row>
    <row r="6882" spans="1:7">
      <c r="A6882" s="533"/>
      <c r="B6882" s="1787"/>
      <c r="C6882" s="1788"/>
      <c r="D6882" s="533"/>
      <c r="E6882" s="533"/>
      <c r="F6882" s="533"/>
      <c r="G6882" s="533"/>
    </row>
    <row r="6883" spans="1:7">
      <c r="A6883" s="533"/>
      <c r="B6883" s="1787"/>
      <c r="C6883" s="1788"/>
      <c r="D6883" s="533"/>
      <c r="E6883" s="533"/>
      <c r="F6883" s="533"/>
      <c r="G6883" s="533"/>
    </row>
    <row r="6884" spans="1:7">
      <c r="A6884" s="533"/>
      <c r="B6884" s="1787"/>
      <c r="C6884" s="1788"/>
      <c r="D6884" s="533"/>
      <c r="E6884" s="533"/>
      <c r="F6884" s="533"/>
      <c r="G6884" s="533"/>
    </row>
    <row r="6885" spans="1:7">
      <c r="A6885" s="533"/>
      <c r="B6885" s="1787"/>
      <c r="C6885" s="1788"/>
      <c r="D6885" s="533"/>
      <c r="E6885" s="533"/>
      <c r="F6885" s="533"/>
      <c r="G6885" s="533"/>
    </row>
    <row r="6886" spans="1:7">
      <c r="A6886" s="533"/>
      <c r="B6886" s="1787"/>
      <c r="C6886" s="1788"/>
      <c r="D6886" s="533"/>
      <c r="E6886" s="533"/>
      <c r="F6886" s="533"/>
      <c r="G6886" s="533"/>
    </row>
    <row r="6887" spans="1:7">
      <c r="A6887" s="533"/>
      <c r="B6887" s="1787"/>
      <c r="C6887" s="1788"/>
      <c r="D6887" s="533"/>
      <c r="E6887" s="533"/>
      <c r="F6887" s="533"/>
      <c r="G6887" s="533"/>
    </row>
    <row r="6888" spans="1:7">
      <c r="A6888" s="533"/>
      <c r="B6888" s="1787"/>
      <c r="C6888" s="1788"/>
      <c r="D6888" s="533"/>
      <c r="E6888" s="533"/>
      <c r="F6888" s="533"/>
      <c r="G6888" s="533"/>
    </row>
    <row r="6889" spans="1:7">
      <c r="A6889" s="533"/>
      <c r="B6889" s="1787"/>
      <c r="C6889" s="1788"/>
      <c r="D6889" s="533"/>
      <c r="E6889" s="533"/>
      <c r="F6889" s="533"/>
      <c r="G6889" s="533"/>
    </row>
    <row r="6890" spans="1:7">
      <c r="A6890" s="533"/>
      <c r="B6890" s="1787"/>
      <c r="C6890" s="1788"/>
      <c r="D6890" s="533"/>
      <c r="E6890" s="533"/>
      <c r="F6890" s="533"/>
      <c r="G6890" s="533"/>
    </row>
    <row r="6891" spans="1:7">
      <c r="A6891" s="533"/>
      <c r="B6891" s="1787"/>
      <c r="C6891" s="1788"/>
      <c r="D6891" s="533"/>
      <c r="E6891" s="533"/>
      <c r="F6891" s="533"/>
      <c r="G6891" s="533"/>
    </row>
    <row r="6892" spans="1:7">
      <c r="A6892" s="533"/>
      <c r="B6892" s="1787"/>
      <c r="C6892" s="1788"/>
      <c r="D6892" s="533"/>
      <c r="E6892" s="533"/>
      <c r="F6892" s="533"/>
      <c r="G6892" s="533"/>
    </row>
    <row r="6893" spans="1:7">
      <c r="A6893" s="533"/>
      <c r="B6893" s="1787"/>
      <c r="C6893" s="1788"/>
      <c r="D6893" s="533"/>
      <c r="E6893" s="533"/>
      <c r="F6893" s="533"/>
      <c r="G6893" s="533"/>
    </row>
    <row r="6894" spans="1:7">
      <c r="A6894" s="533"/>
      <c r="B6894" s="1787"/>
      <c r="C6894" s="1788"/>
      <c r="D6894" s="533"/>
      <c r="E6894" s="533"/>
      <c r="F6894" s="533"/>
      <c r="G6894" s="533"/>
    </row>
    <row r="6895" spans="1:7">
      <c r="A6895" s="533"/>
      <c r="B6895" s="1787"/>
      <c r="C6895" s="1788"/>
      <c r="D6895" s="533"/>
      <c r="E6895" s="533"/>
      <c r="F6895" s="533"/>
      <c r="G6895" s="533"/>
    </row>
    <row r="6896" spans="1:7">
      <c r="A6896" s="533"/>
      <c r="B6896" s="1787"/>
      <c r="C6896" s="1788"/>
      <c r="D6896" s="533"/>
      <c r="E6896" s="533"/>
      <c r="F6896" s="533"/>
      <c r="G6896" s="533"/>
    </row>
    <row r="6897" spans="1:7">
      <c r="A6897" s="533"/>
      <c r="B6897" s="1787"/>
      <c r="C6897" s="1788"/>
      <c r="D6897" s="533"/>
      <c r="E6897" s="533"/>
      <c r="F6897" s="533"/>
      <c r="G6897" s="533"/>
    </row>
    <row r="6898" spans="1:7">
      <c r="A6898" s="533"/>
      <c r="B6898" s="1787"/>
      <c r="C6898" s="1788"/>
      <c r="D6898" s="533"/>
      <c r="E6898" s="533"/>
      <c r="F6898" s="533"/>
      <c r="G6898" s="533"/>
    </row>
    <row r="6899" spans="1:7">
      <c r="A6899" s="533"/>
      <c r="B6899" s="1787"/>
      <c r="C6899" s="1788"/>
      <c r="D6899" s="533"/>
      <c r="E6899" s="533"/>
      <c r="F6899" s="533"/>
      <c r="G6899" s="533"/>
    </row>
    <row r="6900" spans="1:7">
      <c r="A6900" s="533"/>
      <c r="B6900" s="1787"/>
      <c r="C6900" s="1788"/>
      <c r="D6900" s="533"/>
      <c r="E6900" s="533"/>
      <c r="F6900" s="533"/>
      <c r="G6900" s="533"/>
    </row>
    <row r="6901" spans="1:7">
      <c r="A6901" s="533"/>
      <c r="B6901" s="1787"/>
      <c r="C6901" s="1788"/>
      <c r="D6901" s="533"/>
      <c r="E6901" s="533"/>
      <c r="F6901" s="533"/>
      <c r="G6901" s="533"/>
    </row>
    <row r="6902" spans="1:7">
      <c r="A6902" s="533"/>
      <c r="B6902" s="1787"/>
      <c r="C6902" s="1788"/>
      <c r="D6902" s="533"/>
      <c r="E6902" s="533"/>
      <c r="F6902" s="533"/>
      <c r="G6902" s="533"/>
    </row>
    <row r="6903" spans="1:7">
      <c r="A6903" s="533"/>
      <c r="B6903" s="1787"/>
      <c r="C6903" s="1788"/>
      <c r="D6903" s="533"/>
      <c r="E6903" s="533"/>
      <c r="F6903" s="533"/>
      <c r="G6903" s="533"/>
    </row>
    <row r="6904" spans="1:7">
      <c r="A6904" s="533"/>
      <c r="B6904" s="1787"/>
      <c r="C6904" s="1788"/>
      <c r="D6904" s="533"/>
      <c r="E6904" s="533"/>
      <c r="F6904" s="533"/>
      <c r="G6904" s="533"/>
    </row>
    <row r="6905" spans="1:7">
      <c r="A6905" s="533"/>
      <c r="B6905" s="1787"/>
      <c r="C6905" s="1788"/>
      <c r="D6905" s="533"/>
      <c r="E6905" s="533"/>
      <c r="F6905" s="533"/>
      <c r="G6905" s="533"/>
    </row>
    <row r="6906" spans="1:7">
      <c r="A6906" s="533"/>
      <c r="B6906" s="1787"/>
      <c r="C6906" s="1788"/>
      <c r="D6906" s="533"/>
      <c r="E6906" s="533"/>
      <c r="F6906" s="533"/>
      <c r="G6906" s="533"/>
    </row>
    <row r="6907" spans="1:7">
      <c r="A6907" s="533"/>
      <c r="B6907" s="1787"/>
      <c r="C6907" s="1788"/>
      <c r="D6907" s="533"/>
      <c r="E6907" s="533"/>
      <c r="F6907" s="533"/>
      <c r="G6907" s="533"/>
    </row>
    <row r="6908" spans="1:7">
      <c r="A6908" s="533"/>
      <c r="B6908" s="1787"/>
      <c r="C6908" s="1788"/>
      <c r="D6908" s="533"/>
      <c r="E6908" s="533"/>
      <c r="F6908" s="533"/>
      <c r="G6908" s="533"/>
    </row>
    <row r="6909" spans="1:7">
      <c r="A6909" s="533"/>
      <c r="B6909" s="1787"/>
      <c r="C6909" s="1788"/>
      <c r="D6909" s="533"/>
      <c r="E6909" s="533"/>
      <c r="F6909" s="533"/>
      <c r="G6909" s="533"/>
    </row>
    <row r="6910" spans="1:7">
      <c r="A6910" s="533"/>
      <c r="B6910" s="1787"/>
      <c r="C6910" s="1788"/>
      <c r="D6910" s="533"/>
      <c r="E6910" s="533"/>
      <c r="F6910" s="533"/>
      <c r="G6910" s="533"/>
    </row>
    <row r="6911" spans="1:7">
      <c r="A6911" s="533"/>
      <c r="B6911" s="1787"/>
      <c r="C6911" s="1788"/>
      <c r="D6911" s="533"/>
      <c r="E6911" s="533"/>
      <c r="F6911" s="533"/>
      <c r="G6911" s="533"/>
    </row>
    <row r="6912" spans="1:7">
      <c r="A6912" s="533"/>
      <c r="B6912" s="1787"/>
      <c r="C6912" s="1788"/>
      <c r="D6912" s="533"/>
      <c r="E6912" s="533"/>
      <c r="F6912" s="533"/>
      <c r="G6912" s="533"/>
    </row>
    <row r="6913" spans="1:7">
      <c r="A6913" s="533"/>
      <c r="B6913" s="1787"/>
      <c r="C6913" s="1788"/>
      <c r="D6913" s="533"/>
      <c r="E6913" s="533"/>
      <c r="F6913" s="533"/>
      <c r="G6913" s="533"/>
    </row>
    <row r="6914" spans="1:7">
      <c r="A6914" s="533"/>
      <c r="B6914" s="1787"/>
      <c r="C6914" s="1788"/>
      <c r="D6914" s="533"/>
      <c r="E6914" s="533"/>
      <c r="F6914" s="533"/>
      <c r="G6914" s="533"/>
    </row>
    <row r="6915" spans="1:7">
      <c r="A6915" s="533"/>
      <c r="B6915" s="1787"/>
      <c r="C6915" s="1788"/>
      <c r="D6915" s="533"/>
      <c r="E6915" s="533"/>
      <c r="F6915" s="533"/>
      <c r="G6915" s="533"/>
    </row>
    <row r="6916" spans="1:7">
      <c r="A6916" s="533"/>
      <c r="B6916" s="1787"/>
      <c r="C6916" s="1788"/>
      <c r="D6916" s="533"/>
      <c r="E6916" s="533"/>
      <c r="F6916" s="533"/>
      <c r="G6916" s="533"/>
    </row>
    <row r="6917" spans="1:7">
      <c r="A6917" s="533"/>
      <c r="B6917" s="1787"/>
      <c r="C6917" s="1788"/>
      <c r="D6917" s="533"/>
      <c r="E6917" s="533"/>
      <c r="F6917" s="533"/>
      <c r="G6917" s="533"/>
    </row>
    <row r="6918" spans="1:7">
      <c r="A6918" s="533"/>
      <c r="B6918" s="1787"/>
      <c r="C6918" s="1788"/>
      <c r="D6918" s="533"/>
      <c r="E6918" s="533"/>
      <c r="F6918" s="533"/>
      <c r="G6918" s="533"/>
    </row>
    <row r="6919" spans="1:7">
      <c r="A6919" s="533"/>
      <c r="B6919" s="1787"/>
      <c r="C6919" s="1788"/>
      <c r="D6919" s="533"/>
      <c r="E6919" s="533"/>
      <c r="F6919" s="533"/>
      <c r="G6919" s="533"/>
    </row>
    <row r="6920" spans="1:7">
      <c r="A6920" s="533"/>
      <c r="B6920" s="1787"/>
      <c r="C6920" s="1788"/>
      <c r="D6920" s="533"/>
      <c r="E6920" s="533"/>
      <c r="F6920" s="533"/>
      <c r="G6920" s="533"/>
    </row>
    <row r="6921" spans="1:7">
      <c r="A6921" s="533"/>
      <c r="B6921" s="1787"/>
      <c r="C6921" s="1788"/>
      <c r="D6921" s="533"/>
      <c r="E6921" s="533"/>
      <c r="F6921" s="533"/>
      <c r="G6921" s="533"/>
    </row>
    <row r="6922" spans="1:7">
      <c r="A6922" s="533"/>
      <c r="B6922" s="1787"/>
      <c r="C6922" s="1788"/>
      <c r="D6922" s="533"/>
      <c r="E6922" s="533"/>
      <c r="F6922" s="533"/>
      <c r="G6922" s="533"/>
    </row>
    <row r="6923" spans="1:7">
      <c r="A6923" s="533"/>
      <c r="B6923" s="1787"/>
      <c r="C6923" s="1788"/>
      <c r="D6923" s="533"/>
      <c r="E6923" s="533"/>
      <c r="F6923" s="533"/>
      <c r="G6923" s="533"/>
    </row>
    <row r="6924" spans="1:7">
      <c r="A6924" s="533"/>
      <c r="B6924" s="1787"/>
      <c r="C6924" s="1788"/>
      <c r="D6924" s="533"/>
      <c r="E6924" s="533"/>
      <c r="F6924" s="533"/>
      <c r="G6924" s="533"/>
    </row>
    <row r="6925" spans="1:7">
      <c r="A6925" s="533"/>
      <c r="B6925" s="1787"/>
      <c r="C6925" s="1788"/>
      <c r="D6925" s="533"/>
      <c r="E6925" s="533"/>
      <c r="F6925" s="533"/>
      <c r="G6925" s="533"/>
    </row>
    <row r="6926" spans="1:7">
      <c r="A6926" s="533"/>
      <c r="B6926" s="1787"/>
      <c r="C6926" s="1788"/>
      <c r="D6926" s="533"/>
      <c r="E6926" s="533"/>
      <c r="F6926" s="533"/>
      <c r="G6926" s="533"/>
    </row>
    <row r="6927" spans="1:7">
      <c r="A6927" s="533"/>
      <c r="B6927" s="1787"/>
      <c r="C6927" s="1788"/>
      <c r="D6927" s="533"/>
      <c r="E6927" s="533"/>
      <c r="F6927" s="533"/>
      <c r="G6927" s="533"/>
    </row>
    <row r="6928" spans="1:7">
      <c r="A6928" s="533"/>
      <c r="B6928" s="1787"/>
      <c r="C6928" s="1788"/>
      <c r="D6928" s="533"/>
      <c r="E6928" s="533"/>
      <c r="F6928" s="533"/>
      <c r="G6928" s="533"/>
    </row>
    <row r="6929" spans="1:7">
      <c r="A6929" s="533"/>
      <c r="B6929" s="1787"/>
      <c r="C6929" s="1788"/>
      <c r="D6929" s="533"/>
      <c r="E6929" s="533"/>
      <c r="F6929" s="533"/>
      <c r="G6929" s="533"/>
    </row>
    <row r="6930" spans="1:7">
      <c r="A6930" s="533"/>
      <c r="B6930" s="1787"/>
      <c r="C6930" s="1788"/>
      <c r="D6930" s="533"/>
      <c r="E6930" s="533"/>
      <c r="F6930" s="533"/>
      <c r="G6930" s="533"/>
    </row>
    <row r="6931" spans="1:7">
      <c r="A6931" s="533"/>
      <c r="B6931" s="1787"/>
      <c r="C6931" s="1788"/>
      <c r="D6931" s="533"/>
      <c r="E6931" s="533"/>
      <c r="F6931" s="533"/>
      <c r="G6931" s="533"/>
    </row>
    <row r="6932" spans="1:7">
      <c r="A6932" s="533"/>
      <c r="B6932" s="1787"/>
      <c r="C6932" s="1788"/>
      <c r="D6932" s="533"/>
      <c r="E6932" s="533"/>
      <c r="F6932" s="533"/>
      <c r="G6932" s="533"/>
    </row>
    <row r="6933" spans="1:7">
      <c r="A6933" s="533"/>
      <c r="B6933" s="1787"/>
      <c r="C6933" s="1788"/>
      <c r="D6933" s="533"/>
      <c r="E6933" s="533"/>
      <c r="F6933" s="533"/>
      <c r="G6933" s="533"/>
    </row>
    <row r="6934" spans="1:7">
      <c r="A6934" s="533"/>
      <c r="B6934" s="1787"/>
      <c r="C6934" s="1788"/>
      <c r="D6934" s="533"/>
      <c r="E6934" s="533"/>
      <c r="F6934" s="533"/>
      <c r="G6934" s="533"/>
    </row>
    <row r="6935" spans="1:7">
      <c r="A6935" s="533"/>
      <c r="B6935" s="1787"/>
      <c r="C6935" s="1788"/>
      <c r="D6935" s="533"/>
      <c r="E6935" s="533"/>
      <c r="F6935" s="533"/>
      <c r="G6935" s="533"/>
    </row>
    <row r="6936" spans="1:7">
      <c r="A6936" s="533"/>
      <c r="B6936" s="1787"/>
      <c r="C6936" s="1788"/>
      <c r="D6936" s="533"/>
      <c r="E6936" s="533"/>
      <c r="F6936" s="533"/>
      <c r="G6936" s="533"/>
    </row>
    <row r="6937" spans="1:7">
      <c r="A6937" s="533"/>
      <c r="B6937" s="1787"/>
      <c r="C6937" s="1788"/>
      <c r="D6937" s="533"/>
      <c r="E6937" s="533"/>
      <c r="F6937" s="533"/>
      <c r="G6937" s="533"/>
    </row>
    <row r="6938" spans="1:7">
      <c r="A6938" s="533"/>
      <c r="B6938" s="1787"/>
      <c r="C6938" s="1788"/>
      <c r="D6938" s="533"/>
      <c r="E6938" s="533"/>
      <c r="F6938" s="533"/>
      <c r="G6938" s="533"/>
    </row>
    <row r="6939" spans="1:7">
      <c r="A6939" s="533"/>
      <c r="B6939" s="1787"/>
      <c r="C6939" s="1788"/>
      <c r="D6939" s="533"/>
      <c r="E6939" s="533"/>
      <c r="F6939" s="533"/>
      <c r="G6939" s="533"/>
    </row>
    <row r="6940" spans="1:7">
      <c r="A6940" s="533"/>
      <c r="B6940" s="1787"/>
      <c r="C6940" s="1788"/>
      <c r="D6940" s="533"/>
      <c r="E6940" s="533"/>
      <c r="F6940" s="533"/>
      <c r="G6940" s="533"/>
    </row>
    <row r="6941" spans="1:7">
      <c r="A6941" s="533"/>
      <c r="B6941" s="1787"/>
      <c r="C6941" s="1788"/>
      <c r="D6941" s="533"/>
      <c r="E6941" s="533"/>
      <c r="F6941" s="533"/>
      <c r="G6941" s="533"/>
    </row>
    <row r="6942" spans="1:7">
      <c r="A6942" s="533"/>
      <c r="B6942" s="1787"/>
      <c r="C6942" s="1788"/>
      <c r="D6942" s="533"/>
      <c r="E6942" s="533"/>
      <c r="F6942" s="533"/>
      <c r="G6942" s="533"/>
    </row>
    <row r="6943" spans="1:7">
      <c r="A6943" s="533"/>
      <c r="B6943" s="1787"/>
      <c r="C6943" s="1788"/>
      <c r="D6943" s="533"/>
      <c r="E6943" s="533"/>
      <c r="F6943" s="533"/>
      <c r="G6943" s="533"/>
    </row>
    <row r="6944" spans="1:7">
      <c r="A6944" s="533"/>
      <c r="B6944" s="1787"/>
      <c r="C6944" s="1788"/>
      <c r="D6944" s="533"/>
      <c r="E6944" s="533"/>
      <c r="F6944" s="533"/>
      <c r="G6944" s="533"/>
    </row>
    <row r="6945" spans="1:7">
      <c r="A6945" s="533"/>
      <c r="B6945" s="1787"/>
      <c r="C6945" s="1788"/>
      <c r="D6945" s="533"/>
      <c r="E6945" s="533"/>
      <c r="F6945" s="533"/>
      <c r="G6945" s="533"/>
    </row>
    <row r="6946" spans="1:7">
      <c r="A6946" s="533"/>
      <c r="B6946" s="1787"/>
      <c r="C6946" s="1788"/>
      <c r="D6946" s="533"/>
      <c r="E6946" s="533"/>
      <c r="F6946" s="533"/>
      <c r="G6946" s="533"/>
    </row>
    <row r="6947" spans="1:7">
      <c r="A6947" s="533"/>
      <c r="B6947" s="1787"/>
      <c r="C6947" s="1788"/>
      <c r="D6947" s="533"/>
      <c r="E6947" s="533"/>
      <c r="F6947" s="533"/>
      <c r="G6947" s="533"/>
    </row>
    <row r="6948" spans="1:7">
      <c r="A6948" s="533"/>
      <c r="B6948" s="1787"/>
      <c r="C6948" s="1788"/>
      <c r="D6948" s="533"/>
      <c r="E6948" s="533"/>
      <c r="F6948" s="533"/>
      <c r="G6948" s="533"/>
    </row>
    <row r="6949" spans="1:7">
      <c r="A6949" s="533"/>
      <c r="B6949" s="1787"/>
      <c r="C6949" s="1788"/>
      <c r="D6949" s="533"/>
      <c r="E6949" s="533"/>
      <c r="F6949" s="533"/>
      <c r="G6949" s="533"/>
    </row>
    <row r="6950" spans="1:7">
      <c r="A6950" s="533"/>
      <c r="B6950" s="1787"/>
      <c r="C6950" s="1788"/>
      <c r="D6950" s="533"/>
      <c r="E6950" s="533"/>
      <c r="F6950" s="533"/>
      <c r="G6950" s="533"/>
    </row>
    <row r="6951" spans="1:7">
      <c r="A6951" s="533"/>
      <c r="B6951" s="1787"/>
      <c r="C6951" s="1788"/>
      <c r="D6951" s="533"/>
      <c r="E6951" s="533"/>
      <c r="F6951" s="533"/>
      <c r="G6951" s="533"/>
    </row>
    <row r="6952" spans="1:7">
      <c r="A6952" s="533"/>
      <c r="B6952" s="1787"/>
      <c r="C6952" s="1788"/>
      <c r="D6952" s="533"/>
      <c r="E6952" s="533"/>
      <c r="F6952" s="533"/>
      <c r="G6952" s="533"/>
    </row>
    <row r="6953" spans="1:7">
      <c r="A6953" s="533"/>
      <c r="B6953" s="1787"/>
      <c r="C6953" s="1788"/>
      <c r="D6953" s="533"/>
      <c r="E6953" s="533"/>
      <c r="F6953" s="533"/>
      <c r="G6953" s="533"/>
    </row>
    <row r="6954" spans="1:7">
      <c r="A6954" s="533"/>
      <c r="B6954" s="1787"/>
      <c r="C6954" s="1788"/>
      <c r="D6954" s="533"/>
      <c r="E6954" s="533"/>
      <c r="F6954" s="533"/>
      <c r="G6954" s="533"/>
    </row>
    <row r="6955" spans="1:7">
      <c r="A6955" s="533"/>
      <c r="B6955" s="1787"/>
      <c r="C6955" s="1788"/>
      <c r="D6955" s="533"/>
      <c r="E6955" s="533"/>
      <c r="F6955" s="533"/>
      <c r="G6955" s="533"/>
    </row>
    <row r="6956" spans="1:7">
      <c r="A6956" s="533"/>
      <c r="B6956" s="1787"/>
      <c r="C6956" s="1788"/>
      <c r="D6956" s="533"/>
      <c r="E6956" s="533"/>
      <c r="F6956" s="533"/>
      <c r="G6956" s="533"/>
    </row>
    <row r="6957" spans="1:7">
      <c r="A6957" s="533"/>
      <c r="B6957" s="1787"/>
      <c r="C6957" s="1788"/>
      <c r="D6957" s="533"/>
      <c r="E6957" s="533"/>
      <c r="F6957" s="533"/>
      <c r="G6957" s="533"/>
    </row>
    <row r="6958" spans="1:7">
      <c r="A6958" s="533"/>
      <c r="B6958" s="1787"/>
      <c r="C6958" s="1788"/>
      <c r="D6958" s="533"/>
      <c r="E6958" s="533"/>
      <c r="F6958" s="533"/>
      <c r="G6958" s="533"/>
    </row>
    <row r="6959" spans="1:7">
      <c r="A6959" s="533"/>
      <c r="B6959" s="1787"/>
      <c r="C6959" s="1788"/>
      <c r="D6959" s="533"/>
      <c r="E6959" s="533"/>
      <c r="F6959" s="533"/>
      <c r="G6959" s="533"/>
    </row>
    <row r="6960" spans="1:7">
      <c r="A6960" s="533"/>
      <c r="B6960" s="1787"/>
      <c r="C6960" s="1788"/>
      <c r="D6960" s="533"/>
      <c r="E6960" s="533"/>
      <c r="F6960" s="533"/>
      <c r="G6960" s="533"/>
    </row>
    <row r="6961" spans="1:7">
      <c r="A6961" s="533"/>
      <c r="B6961" s="1787"/>
      <c r="C6961" s="1788"/>
      <c r="D6961" s="533"/>
      <c r="E6961" s="533"/>
      <c r="F6961" s="533"/>
      <c r="G6961" s="533"/>
    </row>
    <row r="6962" spans="1:7">
      <c r="A6962" s="533"/>
      <c r="B6962" s="1787"/>
      <c r="C6962" s="1788"/>
      <c r="D6962" s="533"/>
      <c r="E6962" s="533"/>
      <c r="F6962" s="533"/>
      <c r="G6962" s="533"/>
    </row>
    <row r="6963" spans="1:7">
      <c r="A6963" s="533"/>
      <c r="B6963" s="1787"/>
      <c r="C6963" s="1788"/>
      <c r="D6963" s="533"/>
      <c r="E6963" s="533"/>
      <c r="F6963" s="533"/>
      <c r="G6963" s="533"/>
    </row>
    <row r="6964" spans="1:7">
      <c r="A6964" s="533"/>
      <c r="B6964" s="1787"/>
      <c r="C6964" s="1788"/>
      <c r="D6964" s="533"/>
      <c r="E6964" s="533"/>
      <c r="F6964" s="533"/>
      <c r="G6964" s="533"/>
    </row>
    <row r="6965" spans="1:7">
      <c r="A6965" s="533"/>
      <c r="B6965" s="1787"/>
      <c r="C6965" s="1788"/>
      <c r="D6965" s="533"/>
      <c r="E6965" s="533"/>
      <c r="F6965" s="533"/>
      <c r="G6965" s="533"/>
    </row>
    <row r="6966" spans="1:7">
      <c r="A6966" s="533"/>
      <c r="B6966" s="1787"/>
      <c r="C6966" s="1788"/>
      <c r="D6966" s="533"/>
      <c r="E6966" s="533"/>
      <c r="F6966" s="533"/>
      <c r="G6966" s="533"/>
    </row>
    <row r="6967" spans="1:7">
      <c r="A6967" s="533"/>
      <c r="B6967" s="1787"/>
      <c r="C6967" s="1788"/>
      <c r="D6967" s="533"/>
      <c r="E6967" s="533"/>
      <c r="F6967" s="533"/>
      <c r="G6967" s="533"/>
    </row>
    <row r="6968" spans="1:7">
      <c r="A6968" s="533"/>
      <c r="B6968" s="1787"/>
      <c r="C6968" s="1788"/>
      <c r="D6968" s="533"/>
      <c r="E6968" s="533"/>
      <c r="F6968" s="533"/>
      <c r="G6968" s="533"/>
    </row>
    <row r="6969" spans="1:7">
      <c r="A6969" s="533"/>
      <c r="B6969" s="1787"/>
      <c r="C6969" s="1788"/>
      <c r="D6969" s="533"/>
      <c r="E6969" s="533"/>
      <c r="F6969" s="533"/>
      <c r="G6969" s="533"/>
    </row>
    <row r="6970" spans="1:7">
      <c r="A6970" s="533"/>
      <c r="B6970" s="1787"/>
      <c r="C6970" s="1788"/>
      <c r="D6970" s="533"/>
      <c r="E6970" s="533"/>
      <c r="F6970" s="533"/>
      <c r="G6970" s="533"/>
    </row>
    <row r="6971" spans="1:7">
      <c r="A6971" s="533"/>
      <c r="B6971" s="1787"/>
      <c r="C6971" s="1788"/>
      <c r="D6971" s="533"/>
      <c r="E6971" s="533"/>
      <c r="F6971" s="533"/>
      <c r="G6971" s="533"/>
    </row>
    <row r="6972" spans="1:7">
      <c r="A6972" s="533"/>
      <c r="B6972" s="1787"/>
      <c r="C6972" s="1788"/>
      <c r="D6972" s="533"/>
      <c r="E6972" s="533"/>
      <c r="F6972" s="533"/>
      <c r="G6972" s="533"/>
    </row>
    <row r="6973" spans="1:7">
      <c r="A6973" s="533"/>
      <c r="B6973" s="1787"/>
      <c r="C6973" s="1788"/>
      <c r="D6973" s="533"/>
      <c r="E6973" s="533"/>
      <c r="F6973" s="533"/>
      <c r="G6973" s="533"/>
    </row>
    <row r="6974" spans="1:7">
      <c r="A6974" s="533"/>
      <c r="B6974" s="1787"/>
      <c r="C6974" s="1788"/>
      <c r="D6974" s="533"/>
      <c r="E6974" s="533"/>
      <c r="F6974" s="533"/>
      <c r="G6974" s="533"/>
    </row>
    <row r="6975" spans="1:7">
      <c r="A6975" s="533"/>
      <c r="B6975" s="1787"/>
      <c r="C6975" s="1788"/>
      <c r="D6975" s="533"/>
      <c r="E6975" s="533"/>
      <c r="F6975" s="533"/>
      <c r="G6975" s="533"/>
    </row>
    <row r="6976" spans="1:7">
      <c r="A6976" s="533"/>
      <c r="B6976" s="1787"/>
      <c r="C6976" s="1788"/>
      <c r="D6976" s="533"/>
      <c r="E6976" s="533"/>
      <c r="F6976" s="533"/>
      <c r="G6976" s="533"/>
    </row>
    <row r="6977" spans="1:7">
      <c r="A6977" s="533"/>
      <c r="B6977" s="1787"/>
      <c r="C6977" s="1788"/>
      <c r="D6977" s="533"/>
      <c r="E6977" s="533"/>
      <c r="F6977" s="533"/>
      <c r="G6977" s="533"/>
    </row>
    <row r="6978" spans="1:7">
      <c r="A6978" s="533"/>
      <c r="B6978" s="1787"/>
      <c r="C6978" s="1788"/>
      <c r="D6978" s="533"/>
      <c r="E6978" s="533"/>
      <c r="F6978" s="533"/>
      <c r="G6978" s="533"/>
    </row>
    <row r="6979" spans="1:7">
      <c r="A6979" s="533"/>
      <c r="B6979" s="1787"/>
      <c r="C6979" s="1788"/>
      <c r="D6979" s="533"/>
      <c r="E6979" s="533"/>
      <c r="F6979" s="533"/>
      <c r="G6979" s="533"/>
    </row>
    <row r="6980" spans="1:7">
      <c r="A6980" s="533"/>
      <c r="B6980" s="1787"/>
      <c r="C6980" s="1788"/>
      <c r="D6980" s="533"/>
      <c r="E6980" s="533"/>
      <c r="F6980" s="533"/>
      <c r="G6980" s="533"/>
    </row>
    <row r="6981" spans="1:7">
      <c r="A6981" s="533"/>
      <c r="B6981" s="1787"/>
      <c r="C6981" s="1788"/>
      <c r="D6981" s="533"/>
      <c r="E6981" s="533"/>
      <c r="F6981" s="533"/>
      <c r="G6981" s="533"/>
    </row>
    <row r="6982" spans="1:7">
      <c r="A6982" s="533"/>
      <c r="B6982" s="1787"/>
      <c r="C6982" s="1788"/>
      <c r="D6982" s="533"/>
      <c r="E6982" s="533"/>
      <c r="F6982" s="533"/>
      <c r="G6982" s="533"/>
    </row>
    <row r="6983" spans="1:7">
      <c r="A6983" s="533"/>
      <c r="B6983" s="1787"/>
      <c r="C6983" s="1788"/>
      <c r="D6983" s="533"/>
      <c r="E6983" s="533"/>
      <c r="F6983" s="533"/>
      <c r="G6983" s="533"/>
    </row>
    <row r="6984" spans="1:7">
      <c r="A6984" s="533"/>
      <c r="B6984" s="1787"/>
      <c r="C6984" s="1788"/>
      <c r="D6984" s="533"/>
      <c r="E6984" s="533"/>
      <c r="F6984" s="533"/>
      <c r="G6984" s="533"/>
    </row>
    <row r="6985" spans="1:7">
      <c r="A6985" s="533"/>
      <c r="B6985" s="1787"/>
      <c r="C6985" s="1788"/>
      <c r="D6985" s="533"/>
      <c r="E6985" s="533"/>
      <c r="F6985" s="533"/>
      <c r="G6985" s="533"/>
    </row>
    <row r="6986" spans="1:7">
      <c r="A6986" s="533"/>
      <c r="B6986" s="1787"/>
      <c r="C6986" s="1788"/>
      <c r="D6986" s="533"/>
      <c r="E6986" s="533"/>
      <c r="F6986" s="533"/>
      <c r="G6986" s="533"/>
    </row>
    <row r="6987" spans="1:7">
      <c r="A6987" s="533"/>
      <c r="B6987" s="1787"/>
      <c r="C6987" s="1788"/>
      <c r="D6987" s="533"/>
      <c r="E6987" s="533"/>
      <c r="F6987" s="533"/>
      <c r="G6987" s="533"/>
    </row>
    <row r="6988" spans="1:7">
      <c r="A6988" s="533"/>
      <c r="B6988" s="1787"/>
      <c r="C6988" s="1788"/>
      <c r="D6988" s="533"/>
      <c r="E6988" s="533"/>
      <c r="F6988" s="533"/>
      <c r="G6988" s="533"/>
    </row>
    <row r="6989" spans="1:7">
      <c r="A6989" s="533"/>
      <c r="B6989" s="1787"/>
      <c r="C6989" s="1788"/>
      <c r="D6989" s="533"/>
      <c r="E6989" s="533"/>
      <c r="F6989" s="533"/>
      <c r="G6989" s="533"/>
    </row>
    <row r="6990" spans="1:7">
      <c r="A6990" s="533"/>
      <c r="B6990" s="1787"/>
      <c r="C6990" s="1788"/>
      <c r="D6990" s="533"/>
      <c r="E6990" s="533"/>
      <c r="F6990" s="533"/>
      <c r="G6990" s="533"/>
    </row>
    <row r="6991" spans="1:7">
      <c r="A6991" s="533"/>
      <c r="B6991" s="1787"/>
      <c r="C6991" s="1788"/>
      <c r="D6991" s="533"/>
      <c r="E6991" s="533"/>
      <c r="F6991" s="533"/>
      <c r="G6991" s="533"/>
    </row>
    <row r="6992" spans="1:7">
      <c r="A6992" s="533"/>
      <c r="B6992" s="1787"/>
      <c r="C6992" s="1788"/>
      <c r="D6992" s="533"/>
      <c r="E6992" s="533"/>
      <c r="F6992" s="533"/>
      <c r="G6992" s="533"/>
    </row>
    <row r="6993" spans="1:7">
      <c r="A6993" s="533"/>
      <c r="B6993" s="1787"/>
      <c r="C6993" s="1788"/>
      <c r="D6993" s="533"/>
      <c r="E6993" s="533"/>
      <c r="F6993" s="533"/>
      <c r="G6993" s="533"/>
    </row>
    <row r="6994" spans="1:7">
      <c r="A6994" s="533"/>
      <c r="B6994" s="1787"/>
      <c r="C6994" s="1788"/>
      <c r="D6994" s="533"/>
      <c r="E6994" s="533"/>
      <c r="F6994" s="533"/>
      <c r="G6994" s="533"/>
    </row>
    <row r="6995" spans="1:7">
      <c r="A6995" s="533"/>
      <c r="B6995" s="1787"/>
      <c r="C6995" s="1788"/>
      <c r="D6995" s="533"/>
      <c r="E6995" s="533"/>
      <c r="F6995" s="533"/>
      <c r="G6995" s="533"/>
    </row>
    <row r="6996" spans="1:7">
      <c r="A6996" s="533"/>
      <c r="B6996" s="1787"/>
      <c r="C6996" s="1788"/>
      <c r="D6996" s="533"/>
      <c r="E6996" s="533"/>
      <c r="F6996" s="533"/>
      <c r="G6996" s="533"/>
    </row>
    <row r="6997" spans="1:7">
      <c r="A6997" s="533"/>
      <c r="B6997" s="1787"/>
      <c r="C6997" s="1788"/>
      <c r="D6997" s="533"/>
      <c r="E6997" s="533"/>
      <c r="F6997" s="533"/>
      <c r="G6997" s="533"/>
    </row>
    <row r="6998" spans="1:7">
      <c r="A6998" s="533"/>
      <c r="B6998" s="1787"/>
      <c r="C6998" s="1788"/>
      <c r="D6998" s="533"/>
      <c r="E6998" s="533"/>
      <c r="F6998" s="533"/>
      <c r="G6998" s="533"/>
    </row>
    <row r="6999" spans="1:7">
      <c r="A6999" s="533"/>
      <c r="B6999" s="1787"/>
      <c r="C6999" s="1788"/>
      <c r="D6999" s="533"/>
      <c r="E6999" s="533"/>
      <c r="F6999" s="533"/>
      <c r="G6999" s="533"/>
    </row>
    <row r="7000" spans="1:7">
      <c r="A7000" s="533"/>
      <c r="B7000" s="1787"/>
      <c r="C7000" s="1788"/>
      <c r="D7000" s="533"/>
      <c r="E7000" s="533"/>
      <c r="F7000" s="533"/>
      <c r="G7000" s="533"/>
    </row>
    <row r="7001" spans="1:7">
      <c r="A7001" s="533"/>
      <c r="B7001" s="1787"/>
      <c r="C7001" s="1788"/>
      <c r="D7001" s="533"/>
      <c r="E7001" s="533"/>
      <c r="F7001" s="533"/>
      <c r="G7001" s="533"/>
    </row>
    <row r="7002" spans="1:7">
      <c r="A7002" s="533"/>
      <c r="B7002" s="1787"/>
      <c r="C7002" s="1788"/>
      <c r="D7002" s="533"/>
      <c r="E7002" s="533"/>
      <c r="F7002" s="533"/>
      <c r="G7002" s="533"/>
    </row>
    <row r="7003" spans="1:7">
      <c r="A7003" s="533"/>
      <c r="B7003" s="1787"/>
      <c r="C7003" s="1788"/>
      <c r="D7003" s="533"/>
      <c r="E7003" s="533"/>
      <c r="F7003" s="533"/>
      <c r="G7003" s="533"/>
    </row>
    <row r="7004" spans="1:7">
      <c r="A7004" s="533"/>
      <c r="B7004" s="1787"/>
      <c r="C7004" s="1788"/>
      <c r="D7004" s="533"/>
      <c r="E7004" s="533"/>
      <c r="F7004" s="533"/>
      <c r="G7004" s="533"/>
    </row>
    <row r="7005" spans="1:7">
      <c r="A7005" s="533"/>
      <c r="B7005" s="1787"/>
      <c r="C7005" s="1788"/>
      <c r="D7005" s="533"/>
      <c r="E7005" s="533"/>
      <c r="F7005" s="533"/>
      <c r="G7005" s="533"/>
    </row>
    <row r="7006" spans="1:7">
      <c r="A7006" s="533"/>
      <c r="B7006" s="1787"/>
      <c r="C7006" s="1788"/>
      <c r="D7006" s="533"/>
      <c r="E7006" s="533"/>
      <c r="F7006" s="533"/>
      <c r="G7006" s="533"/>
    </row>
    <row r="7007" spans="1:7">
      <c r="A7007" s="533"/>
      <c r="B7007" s="1787"/>
      <c r="C7007" s="1788"/>
      <c r="D7007" s="533"/>
      <c r="E7007" s="533"/>
      <c r="F7007" s="533"/>
      <c r="G7007" s="533"/>
    </row>
    <row r="7008" spans="1:7">
      <c r="A7008" s="533"/>
      <c r="B7008" s="1787"/>
      <c r="C7008" s="1788"/>
      <c r="D7008" s="533"/>
      <c r="E7008" s="533"/>
      <c r="F7008" s="533"/>
      <c r="G7008" s="533"/>
    </row>
    <row r="7009" spans="1:7">
      <c r="A7009" s="533"/>
      <c r="B7009" s="1787"/>
      <c r="C7009" s="1788"/>
      <c r="D7009" s="533"/>
      <c r="E7009" s="533"/>
      <c r="F7009" s="533"/>
      <c r="G7009" s="533"/>
    </row>
    <row r="7010" spans="1:7">
      <c r="A7010" s="533"/>
      <c r="B7010" s="1787"/>
      <c r="C7010" s="1788"/>
      <c r="D7010" s="533"/>
      <c r="E7010" s="533"/>
      <c r="F7010" s="533"/>
      <c r="G7010" s="533"/>
    </row>
    <row r="7011" spans="1:7">
      <c r="A7011" s="533"/>
      <c r="B7011" s="1787"/>
      <c r="C7011" s="1788"/>
      <c r="D7011" s="533"/>
      <c r="E7011" s="533"/>
      <c r="F7011" s="533"/>
      <c r="G7011" s="533"/>
    </row>
    <row r="7012" spans="1:7">
      <c r="A7012" s="533"/>
      <c r="B7012" s="1787"/>
      <c r="C7012" s="1788"/>
      <c r="D7012" s="533"/>
      <c r="E7012" s="533"/>
      <c r="F7012" s="533"/>
      <c r="G7012" s="533"/>
    </row>
    <row r="7013" spans="1:7">
      <c r="A7013" s="533"/>
      <c r="B7013" s="1787"/>
      <c r="C7013" s="1788"/>
      <c r="D7013" s="533"/>
      <c r="E7013" s="533"/>
      <c r="F7013" s="533"/>
      <c r="G7013" s="533"/>
    </row>
    <row r="7014" spans="1:7">
      <c r="A7014" s="533"/>
      <c r="B7014" s="1787"/>
      <c r="C7014" s="1788"/>
      <c r="D7014" s="533"/>
      <c r="E7014" s="533"/>
      <c r="F7014" s="533"/>
      <c r="G7014" s="533"/>
    </row>
    <row r="7015" spans="1:7">
      <c r="A7015" s="533"/>
      <c r="B7015" s="1787"/>
      <c r="C7015" s="1788"/>
      <c r="D7015" s="533"/>
      <c r="E7015" s="533"/>
      <c r="F7015" s="533"/>
      <c r="G7015" s="533"/>
    </row>
    <row r="7016" spans="1:7">
      <c r="A7016" s="533"/>
      <c r="B7016" s="1787"/>
      <c r="C7016" s="1788"/>
      <c r="D7016" s="533"/>
      <c r="E7016" s="533"/>
      <c r="F7016" s="533"/>
      <c r="G7016" s="533"/>
    </row>
    <row r="7017" spans="1:7">
      <c r="A7017" s="533"/>
      <c r="B7017" s="1787"/>
      <c r="C7017" s="1788"/>
      <c r="D7017" s="533"/>
      <c r="E7017" s="533"/>
      <c r="F7017" s="533"/>
      <c r="G7017" s="533"/>
    </row>
    <row r="7018" spans="1:7">
      <c r="A7018" s="533"/>
      <c r="B7018" s="1787"/>
      <c r="C7018" s="1788"/>
      <c r="D7018" s="533"/>
      <c r="E7018" s="533"/>
      <c r="F7018" s="533"/>
      <c r="G7018" s="533"/>
    </row>
    <row r="7019" spans="1:7">
      <c r="A7019" s="533"/>
      <c r="B7019" s="1787"/>
      <c r="C7019" s="1788"/>
      <c r="D7019" s="533"/>
      <c r="E7019" s="533"/>
      <c r="F7019" s="533"/>
      <c r="G7019" s="533"/>
    </row>
    <row r="7020" spans="1:7">
      <c r="A7020" s="533"/>
      <c r="B7020" s="1787"/>
      <c r="C7020" s="1788"/>
      <c r="D7020" s="533"/>
      <c r="E7020" s="533"/>
      <c r="F7020" s="533"/>
      <c r="G7020" s="533"/>
    </row>
    <row r="7021" spans="1:7">
      <c r="A7021" s="533"/>
      <c r="B7021" s="1787"/>
      <c r="C7021" s="1788"/>
      <c r="D7021" s="533"/>
      <c r="E7021" s="533"/>
      <c r="F7021" s="533"/>
      <c r="G7021" s="533"/>
    </row>
    <row r="7022" spans="1:7">
      <c r="A7022" s="533"/>
      <c r="B7022" s="1787"/>
      <c r="C7022" s="1788"/>
      <c r="D7022" s="533"/>
      <c r="E7022" s="533"/>
      <c r="F7022" s="533"/>
      <c r="G7022" s="533"/>
    </row>
    <row r="7023" spans="1:7">
      <c r="A7023" s="533"/>
      <c r="B7023" s="1787"/>
      <c r="C7023" s="1788"/>
      <c r="D7023" s="533"/>
      <c r="E7023" s="533"/>
      <c r="F7023" s="533"/>
      <c r="G7023" s="533"/>
    </row>
    <row r="7024" spans="1:7">
      <c r="A7024" s="533"/>
      <c r="B7024" s="1787"/>
      <c r="C7024" s="1788"/>
      <c r="D7024" s="533"/>
      <c r="E7024" s="533"/>
      <c r="F7024" s="533"/>
      <c r="G7024" s="533"/>
    </row>
    <row r="7025" spans="1:7">
      <c r="A7025" s="533"/>
      <c r="B7025" s="1787"/>
      <c r="C7025" s="1788"/>
      <c r="D7025" s="533"/>
      <c r="E7025" s="533"/>
      <c r="F7025" s="533"/>
      <c r="G7025" s="533"/>
    </row>
    <row r="7026" spans="1:7">
      <c r="A7026" s="533"/>
      <c r="B7026" s="1787"/>
      <c r="C7026" s="1788"/>
      <c r="D7026" s="533"/>
      <c r="E7026" s="533"/>
      <c r="F7026" s="533"/>
      <c r="G7026" s="533"/>
    </row>
    <row r="7027" spans="1:7">
      <c r="A7027" s="533"/>
      <c r="B7027" s="1787"/>
      <c r="C7027" s="1788"/>
      <c r="D7027" s="533"/>
      <c r="E7027" s="533"/>
      <c r="F7027" s="533"/>
      <c r="G7027" s="533"/>
    </row>
    <row r="7028" spans="1:7">
      <c r="A7028" s="533"/>
      <c r="B7028" s="1787"/>
      <c r="C7028" s="1788"/>
      <c r="D7028" s="533"/>
      <c r="E7028" s="533"/>
      <c r="F7028" s="533"/>
      <c r="G7028" s="533"/>
    </row>
    <row r="7029" spans="1:7">
      <c r="A7029" s="533"/>
      <c r="B7029" s="1787"/>
      <c r="C7029" s="1788"/>
      <c r="D7029" s="533"/>
      <c r="E7029" s="533"/>
      <c r="F7029" s="533"/>
      <c r="G7029" s="533"/>
    </row>
    <row r="7030" spans="1:7">
      <c r="A7030" s="533"/>
      <c r="B7030" s="1787"/>
      <c r="C7030" s="1788"/>
      <c r="D7030" s="533"/>
      <c r="E7030" s="533"/>
      <c r="F7030" s="533"/>
      <c r="G7030" s="533"/>
    </row>
    <row r="7031" spans="1:7">
      <c r="A7031" s="533"/>
      <c r="B7031" s="1787"/>
      <c r="C7031" s="1788"/>
      <c r="D7031" s="533"/>
      <c r="E7031" s="533"/>
      <c r="F7031" s="533"/>
      <c r="G7031" s="533"/>
    </row>
    <row r="7032" spans="1:7">
      <c r="A7032" s="533"/>
      <c r="B7032" s="1787"/>
      <c r="C7032" s="1788"/>
      <c r="D7032" s="533"/>
      <c r="E7032" s="533"/>
      <c r="F7032" s="533"/>
      <c r="G7032" s="533"/>
    </row>
    <row r="7033" spans="1:7">
      <c r="A7033" s="533"/>
      <c r="B7033" s="1787"/>
      <c r="C7033" s="1788"/>
      <c r="D7033" s="533"/>
      <c r="E7033" s="533"/>
      <c r="F7033" s="533"/>
      <c r="G7033" s="533"/>
    </row>
    <row r="7034" spans="1:7">
      <c r="A7034" s="533"/>
      <c r="B7034" s="1787"/>
      <c r="C7034" s="1788"/>
      <c r="D7034" s="533"/>
      <c r="E7034" s="533"/>
      <c r="F7034" s="533"/>
      <c r="G7034" s="533"/>
    </row>
    <row r="7035" spans="1:7">
      <c r="A7035" s="533"/>
      <c r="B7035" s="1787"/>
      <c r="C7035" s="1788"/>
      <c r="D7035" s="533"/>
      <c r="E7035" s="533"/>
      <c r="F7035" s="533"/>
      <c r="G7035" s="533"/>
    </row>
    <row r="7036" spans="1:7">
      <c r="A7036" s="533"/>
      <c r="B7036" s="1787"/>
      <c r="C7036" s="1788"/>
      <c r="D7036" s="533"/>
      <c r="E7036" s="533"/>
      <c r="F7036" s="533"/>
      <c r="G7036" s="533"/>
    </row>
    <row r="7037" spans="1:7">
      <c r="A7037" s="533"/>
      <c r="B7037" s="1787"/>
      <c r="C7037" s="1788"/>
      <c r="D7037" s="533"/>
      <c r="E7037" s="533"/>
      <c r="F7037" s="533"/>
      <c r="G7037" s="533"/>
    </row>
    <row r="7038" spans="1:7">
      <c r="A7038" s="533"/>
      <c r="B7038" s="1787"/>
      <c r="C7038" s="1788"/>
      <c r="D7038" s="533"/>
      <c r="E7038" s="533"/>
      <c r="F7038" s="533"/>
      <c r="G7038" s="533"/>
    </row>
    <row r="7039" spans="1:7">
      <c r="A7039" s="533"/>
      <c r="B7039" s="1787"/>
      <c r="C7039" s="1788"/>
      <c r="D7039" s="533"/>
      <c r="E7039" s="533"/>
      <c r="F7039" s="533"/>
      <c r="G7039" s="533"/>
    </row>
    <row r="7040" spans="1:7">
      <c r="A7040" s="533"/>
      <c r="B7040" s="1787"/>
      <c r="C7040" s="1788"/>
      <c r="D7040" s="533"/>
      <c r="E7040" s="533"/>
      <c r="F7040" s="533"/>
      <c r="G7040" s="533"/>
    </row>
    <row r="7041" spans="1:7">
      <c r="A7041" s="533"/>
      <c r="B7041" s="1787"/>
      <c r="C7041" s="1788"/>
      <c r="D7041" s="533"/>
      <c r="E7041" s="533"/>
      <c r="F7041" s="533"/>
      <c r="G7041" s="533"/>
    </row>
    <row r="7042" spans="1:7">
      <c r="A7042" s="533"/>
      <c r="B7042" s="1787"/>
      <c r="C7042" s="1788"/>
      <c r="D7042" s="533"/>
      <c r="E7042" s="533"/>
      <c r="F7042" s="533"/>
      <c r="G7042" s="533"/>
    </row>
    <row r="7043" spans="1:7">
      <c r="A7043" s="533"/>
      <c r="B7043" s="1787"/>
      <c r="C7043" s="1788"/>
      <c r="D7043" s="533"/>
      <c r="E7043" s="533"/>
      <c r="F7043" s="533"/>
      <c r="G7043" s="533"/>
    </row>
    <row r="7044" spans="1:7">
      <c r="A7044" s="533"/>
      <c r="B7044" s="1787"/>
      <c r="C7044" s="1788"/>
      <c r="D7044" s="533"/>
      <c r="E7044" s="533"/>
      <c r="F7044" s="533"/>
      <c r="G7044" s="533"/>
    </row>
    <row r="7045" spans="1:7">
      <c r="A7045" s="533"/>
      <c r="B7045" s="1787"/>
      <c r="C7045" s="1788"/>
      <c r="D7045" s="533"/>
      <c r="E7045" s="533"/>
      <c r="F7045" s="533"/>
      <c r="G7045" s="533"/>
    </row>
    <row r="7046" spans="1:7">
      <c r="A7046" s="533"/>
      <c r="B7046" s="1787"/>
      <c r="C7046" s="1788"/>
      <c r="D7046" s="533"/>
      <c r="E7046" s="533"/>
      <c r="F7046" s="533"/>
      <c r="G7046" s="533"/>
    </row>
    <row r="7047" spans="1:7">
      <c r="A7047" s="533"/>
      <c r="B7047" s="1787"/>
      <c r="C7047" s="1788"/>
      <c r="D7047" s="533"/>
      <c r="E7047" s="533"/>
      <c r="F7047" s="533"/>
      <c r="G7047" s="533"/>
    </row>
    <row r="7048" spans="1:7">
      <c r="A7048" s="533"/>
      <c r="B7048" s="1787"/>
      <c r="C7048" s="1788"/>
      <c r="D7048" s="533"/>
      <c r="E7048" s="533"/>
      <c r="F7048" s="533"/>
      <c r="G7048" s="533"/>
    </row>
    <row r="7049" spans="1:7">
      <c r="A7049" s="533"/>
      <c r="B7049" s="1787"/>
      <c r="C7049" s="1788"/>
      <c r="D7049" s="533"/>
      <c r="E7049" s="533"/>
      <c r="F7049" s="533"/>
      <c r="G7049" s="533"/>
    </row>
    <row r="7050" spans="1:7">
      <c r="A7050" s="533"/>
      <c r="B7050" s="1787"/>
      <c r="C7050" s="1788"/>
      <c r="D7050" s="533"/>
      <c r="E7050" s="533"/>
      <c r="F7050" s="533"/>
      <c r="G7050" s="533"/>
    </row>
    <row r="7051" spans="1:7">
      <c r="A7051" s="533"/>
      <c r="B7051" s="1787"/>
      <c r="C7051" s="1788"/>
      <c r="D7051" s="533"/>
      <c r="E7051" s="533"/>
      <c r="F7051" s="533"/>
      <c r="G7051" s="533"/>
    </row>
    <row r="7052" spans="1:7">
      <c r="A7052" s="533"/>
      <c r="B7052" s="1787"/>
      <c r="C7052" s="1788"/>
      <c r="D7052" s="533"/>
      <c r="E7052" s="533"/>
      <c r="F7052" s="533"/>
      <c r="G7052" s="533"/>
    </row>
    <row r="7053" spans="1:7">
      <c r="A7053" s="533"/>
      <c r="B7053" s="1787"/>
      <c r="C7053" s="1788"/>
      <c r="D7053" s="533"/>
      <c r="E7053" s="533"/>
      <c r="F7053" s="533"/>
      <c r="G7053" s="533"/>
    </row>
    <row r="7054" spans="1:7">
      <c r="A7054" s="533"/>
      <c r="B7054" s="1787"/>
      <c r="C7054" s="1788"/>
      <c r="D7054" s="533"/>
      <c r="E7054" s="533"/>
      <c r="F7054" s="533"/>
      <c r="G7054" s="533"/>
    </row>
    <row r="7055" spans="1:7">
      <c r="A7055" s="533"/>
      <c r="B7055" s="1787"/>
      <c r="C7055" s="1788"/>
      <c r="D7055" s="533"/>
      <c r="E7055" s="533"/>
      <c r="F7055" s="533"/>
      <c r="G7055" s="533"/>
    </row>
    <row r="7056" spans="1:7">
      <c r="A7056" s="533"/>
      <c r="B7056" s="1787"/>
      <c r="C7056" s="1788"/>
      <c r="D7056" s="533"/>
      <c r="E7056" s="533"/>
      <c r="F7056" s="533"/>
      <c r="G7056" s="533"/>
    </row>
    <row r="7057" spans="1:7">
      <c r="A7057" s="533"/>
      <c r="B7057" s="1787"/>
      <c r="C7057" s="1788"/>
      <c r="D7057" s="533"/>
      <c r="E7057" s="533"/>
      <c r="F7057" s="533"/>
      <c r="G7057" s="533"/>
    </row>
    <row r="7058" spans="1:7">
      <c r="A7058" s="533"/>
      <c r="B7058" s="1787"/>
      <c r="C7058" s="1788"/>
      <c r="D7058" s="533"/>
      <c r="E7058" s="533"/>
      <c r="F7058" s="533"/>
      <c r="G7058" s="533"/>
    </row>
    <row r="7059" spans="1:7">
      <c r="A7059" s="533"/>
      <c r="B7059" s="1787"/>
      <c r="C7059" s="1788"/>
      <c r="D7059" s="533"/>
      <c r="E7059" s="533"/>
      <c r="F7059" s="533"/>
      <c r="G7059" s="533"/>
    </row>
    <row r="7060" spans="1:7">
      <c r="A7060" s="533"/>
      <c r="B7060" s="1787"/>
      <c r="C7060" s="1788"/>
      <c r="D7060" s="533"/>
      <c r="E7060" s="533"/>
      <c r="F7060" s="533"/>
      <c r="G7060" s="533"/>
    </row>
    <row r="7061" spans="1:7">
      <c r="A7061" s="533"/>
      <c r="B7061" s="1787"/>
      <c r="C7061" s="1788"/>
      <c r="D7061" s="533"/>
      <c r="E7061" s="533"/>
      <c r="F7061" s="533"/>
      <c r="G7061" s="533"/>
    </row>
    <row r="7062" spans="1:7">
      <c r="A7062" s="533"/>
      <c r="B7062" s="1787"/>
      <c r="C7062" s="1788"/>
      <c r="D7062" s="533"/>
      <c r="E7062" s="533"/>
      <c r="F7062" s="533"/>
      <c r="G7062" s="533"/>
    </row>
    <row r="7063" spans="1:7">
      <c r="A7063" s="533"/>
      <c r="B7063" s="1787"/>
      <c r="C7063" s="1788"/>
      <c r="D7063" s="533"/>
      <c r="E7063" s="533"/>
      <c r="F7063" s="533"/>
      <c r="G7063" s="533"/>
    </row>
    <row r="7064" spans="1:7">
      <c r="A7064" s="533"/>
      <c r="B7064" s="1787"/>
      <c r="C7064" s="1788"/>
      <c r="D7064" s="533"/>
      <c r="E7064" s="533"/>
      <c r="F7064" s="533"/>
      <c r="G7064" s="533"/>
    </row>
    <row r="7065" spans="1:7">
      <c r="A7065" s="533"/>
      <c r="B7065" s="1787"/>
      <c r="C7065" s="1788"/>
      <c r="D7065" s="533"/>
      <c r="E7065" s="533"/>
      <c r="F7065" s="533"/>
      <c r="G7065" s="533"/>
    </row>
    <row r="7066" spans="1:7">
      <c r="A7066" s="533"/>
      <c r="B7066" s="1787"/>
      <c r="C7066" s="1788"/>
      <c r="D7066" s="533"/>
      <c r="E7066" s="533"/>
      <c r="F7066" s="533"/>
      <c r="G7066" s="533"/>
    </row>
    <row r="7067" spans="1:7">
      <c r="A7067" s="533"/>
      <c r="B7067" s="1787"/>
      <c r="C7067" s="1788"/>
      <c r="D7067" s="533"/>
      <c r="E7067" s="533"/>
      <c r="F7067" s="533"/>
      <c r="G7067" s="533"/>
    </row>
    <row r="7068" spans="1:7">
      <c r="A7068" s="533"/>
      <c r="B7068" s="1787"/>
      <c r="C7068" s="1788"/>
      <c r="D7068" s="533"/>
      <c r="E7068" s="533"/>
      <c r="F7068" s="533"/>
      <c r="G7068" s="533"/>
    </row>
    <row r="7069" spans="1:7">
      <c r="A7069" s="533"/>
      <c r="B7069" s="1787"/>
      <c r="C7069" s="1788"/>
      <c r="D7069" s="533"/>
      <c r="E7069" s="533"/>
      <c r="F7069" s="533"/>
      <c r="G7069" s="533"/>
    </row>
    <row r="7070" spans="1:7">
      <c r="A7070" s="533"/>
      <c r="B7070" s="1787"/>
      <c r="C7070" s="1788"/>
      <c r="D7070" s="533"/>
      <c r="E7070" s="533"/>
      <c r="F7070" s="533"/>
      <c r="G7070" s="533"/>
    </row>
    <row r="7071" spans="1:7">
      <c r="A7071" s="533"/>
      <c r="B7071" s="1787"/>
      <c r="C7071" s="1788"/>
      <c r="D7071" s="533"/>
      <c r="E7071" s="533"/>
      <c r="F7071" s="533"/>
      <c r="G7071" s="533"/>
    </row>
    <row r="7072" spans="1:7">
      <c r="A7072" s="533"/>
      <c r="B7072" s="1787"/>
      <c r="C7072" s="1788"/>
      <c r="D7072" s="533"/>
      <c r="E7072" s="533"/>
      <c r="F7072" s="533"/>
      <c r="G7072" s="533"/>
    </row>
    <row r="7073" spans="1:7">
      <c r="A7073" s="533"/>
      <c r="B7073" s="1787"/>
      <c r="C7073" s="1788"/>
      <c r="D7073" s="533"/>
      <c r="E7073" s="533"/>
      <c r="F7073" s="533"/>
      <c r="G7073" s="533"/>
    </row>
    <row r="7074" spans="1:7">
      <c r="A7074" s="533"/>
      <c r="B7074" s="1787"/>
      <c r="C7074" s="1788"/>
      <c r="D7074" s="533"/>
      <c r="E7074" s="533"/>
      <c r="F7074" s="533"/>
      <c r="G7074" s="533"/>
    </row>
    <row r="7075" spans="1:7">
      <c r="A7075" s="533"/>
      <c r="B7075" s="1787"/>
      <c r="C7075" s="1788"/>
      <c r="D7075" s="533"/>
      <c r="E7075" s="533"/>
      <c r="F7075" s="533"/>
      <c r="G7075" s="533"/>
    </row>
    <row r="7076" spans="1:7">
      <c r="A7076" s="533"/>
      <c r="B7076" s="1787"/>
      <c r="C7076" s="1788"/>
      <c r="D7076" s="533"/>
      <c r="E7076" s="533"/>
      <c r="F7076" s="533"/>
      <c r="G7076" s="533"/>
    </row>
    <row r="7077" spans="1:7">
      <c r="A7077" s="533"/>
      <c r="B7077" s="1787"/>
      <c r="C7077" s="1788"/>
      <c r="D7077" s="533"/>
      <c r="E7077" s="533"/>
      <c r="F7077" s="533"/>
      <c r="G7077" s="533"/>
    </row>
    <row r="7078" spans="1:7">
      <c r="A7078" s="533"/>
      <c r="B7078" s="1787"/>
      <c r="C7078" s="1788"/>
      <c r="D7078" s="533"/>
      <c r="E7078" s="533"/>
      <c r="F7078" s="533"/>
      <c r="G7078" s="533"/>
    </row>
    <row r="7079" spans="1:7">
      <c r="A7079" s="533"/>
      <c r="B7079" s="1787"/>
      <c r="C7079" s="1788"/>
      <c r="D7079" s="533"/>
      <c r="E7079" s="533"/>
      <c r="F7079" s="533"/>
      <c r="G7079" s="533"/>
    </row>
    <row r="7080" spans="1:7">
      <c r="A7080" s="533"/>
      <c r="B7080" s="1787"/>
      <c r="C7080" s="1788"/>
      <c r="D7080" s="533"/>
      <c r="E7080" s="533"/>
      <c r="F7080" s="533"/>
      <c r="G7080" s="533"/>
    </row>
    <row r="7081" spans="1:7">
      <c r="A7081" s="533"/>
      <c r="B7081" s="1787"/>
      <c r="C7081" s="1788"/>
      <c r="D7081" s="533"/>
      <c r="E7081" s="533"/>
      <c r="F7081" s="533"/>
      <c r="G7081" s="533"/>
    </row>
    <row r="7082" spans="1:7">
      <c r="A7082" s="533"/>
      <c r="B7082" s="1787"/>
      <c r="C7082" s="1788"/>
      <c r="D7082" s="533"/>
      <c r="E7082" s="533"/>
      <c r="F7082" s="533"/>
      <c r="G7082" s="533"/>
    </row>
    <row r="7083" spans="1:7">
      <c r="A7083" s="533"/>
      <c r="B7083" s="1787"/>
      <c r="C7083" s="1788"/>
      <c r="D7083" s="533"/>
      <c r="E7083" s="533"/>
      <c r="F7083" s="533"/>
      <c r="G7083" s="533"/>
    </row>
    <row r="7084" spans="1:7">
      <c r="A7084" s="533"/>
      <c r="B7084" s="1787"/>
      <c r="C7084" s="1788"/>
      <c r="D7084" s="533"/>
      <c r="E7084" s="533"/>
      <c r="F7084" s="533"/>
      <c r="G7084" s="533"/>
    </row>
    <row r="7085" spans="1:7">
      <c r="A7085" s="533"/>
      <c r="B7085" s="1787"/>
      <c r="C7085" s="1788"/>
      <c r="D7085" s="533"/>
      <c r="E7085" s="533"/>
      <c r="F7085" s="533"/>
      <c r="G7085" s="533"/>
    </row>
    <row r="7086" spans="1:7">
      <c r="A7086" s="533"/>
      <c r="B7086" s="1787"/>
      <c r="C7086" s="1788"/>
      <c r="D7086" s="533"/>
      <c r="E7086" s="533"/>
      <c r="F7086" s="533"/>
      <c r="G7086" s="533"/>
    </row>
    <row r="7087" spans="1:7">
      <c r="A7087" s="533"/>
      <c r="B7087" s="1787"/>
      <c r="C7087" s="1788"/>
      <c r="D7087" s="533"/>
      <c r="E7087" s="533"/>
      <c r="F7087" s="533"/>
      <c r="G7087" s="533"/>
    </row>
    <row r="7088" spans="1:7">
      <c r="A7088" s="533"/>
      <c r="B7088" s="1787"/>
      <c r="C7088" s="1788"/>
      <c r="D7088" s="533"/>
      <c r="E7088" s="533"/>
      <c r="F7088" s="533"/>
      <c r="G7088" s="533"/>
    </row>
    <row r="7089" spans="1:7">
      <c r="A7089" s="533"/>
      <c r="B7089" s="1787"/>
      <c r="C7089" s="1788"/>
      <c r="D7089" s="533"/>
      <c r="E7089" s="533"/>
      <c r="F7089" s="533"/>
      <c r="G7089" s="533"/>
    </row>
    <row r="7090" spans="1:7">
      <c r="A7090" s="533"/>
      <c r="B7090" s="1787"/>
      <c r="C7090" s="1788"/>
      <c r="D7090" s="533"/>
      <c r="E7090" s="533"/>
      <c r="F7090" s="533"/>
      <c r="G7090" s="533"/>
    </row>
    <row r="7091" spans="1:7">
      <c r="A7091" s="533"/>
      <c r="B7091" s="1787"/>
      <c r="C7091" s="1788"/>
      <c r="D7091" s="533"/>
      <c r="E7091" s="533"/>
      <c r="F7091" s="533"/>
      <c r="G7091" s="533"/>
    </row>
    <row r="7092" spans="1:7">
      <c r="A7092" s="533"/>
      <c r="B7092" s="1787"/>
      <c r="C7092" s="1788"/>
      <c r="D7092" s="533"/>
      <c r="E7092" s="533"/>
      <c r="F7092" s="533"/>
      <c r="G7092" s="533"/>
    </row>
    <row r="7093" spans="1:7">
      <c r="A7093" s="533"/>
      <c r="B7093" s="1787"/>
      <c r="C7093" s="1788"/>
      <c r="D7093" s="533"/>
      <c r="E7093" s="533"/>
      <c r="F7093" s="533"/>
      <c r="G7093" s="533"/>
    </row>
    <row r="7094" spans="1:7">
      <c r="A7094" s="533"/>
      <c r="B7094" s="1787"/>
      <c r="C7094" s="1788"/>
      <c r="D7094" s="533"/>
      <c r="E7094" s="533"/>
      <c r="F7094" s="533"/>
      <c r="G7094" s="533"/>
    </row>
    <row r="7095" spans="1:7">
      <c r="A7095" s="533"/>
      <c r="B7095" s="1787"/>
      <c r="C7095" s="1788"/>
      <c r="D7095" s="533"/>
      <c r="E7095" s="533"/>
      <c r="F7095" s="533"/>
      <c r="G7095" s="533"/>
    </row>
    <row r="7096" spans="1:7">
      <c r="A7096" s="533"/>
      <c r="B7096" s="1787"/>
      <c r="C7096" s="1788"/>
      <c r="D7096" s="533"/>
      <c r="E7096" s="533"/>
      <c r="F7096" s="533"/>
      <c r="G7096" s="533"/>
    </row>
    <row r="7097" spans="1:7">
      <c r="A7097" s="533"/>
      <c r="B7097" s="1787"/>
      <c r="C7097" s="1788"/>
      <c r="D7097" s="533"/>
      <c r="E7097" s="533"/>
      <c r="F7097" s="533"/>
      <c r="G7097" s="533"/>
    </row>
    <row r="7098" spans="1:7">
      <c r="A7098" s="533"/>
      <c r="B7098" s="1787"/>
      <c r="C7098" s="1788"/>
      <c r="D7098" s="533"/>
      <c r="E7098" s="533"/>
      <c r="F7098" s="533"/>
      <c r="G7098" s="533"/>
    </row>
    <row r="7099" spans="1:7">
      <c r="A7099" s="533"/>
      <c r="B7099" s="1787"/>
      <c r="C7099" s="1788"/>
      <c r="D7099" s="533"/>
      <c r="E7099" s="533"/>
      <c r="F7099" s="533"/>
      <c r="G7099" s="533"/>
    </row>
    <row r="7100" spans="1:7">
      <c r="A7100" s="533"/>
      <c r="B7100" s="1787"/>
      <c r="C7100" s="1788"/>
      <c r="D7100" s="533"/>
      <c r="E7100" s="533"/>
      <c r="F7100" s="533"/>
      <c r="G7100" s="533"/>
    </row>
    <row r="7101" spans="1:7">
      <c r="A7101" s="533"/>
      <c r="B7101" s="1787"/>
      <c r="C7101" s="1788"/>
      <c r="D7101" s="533"/>
      <c r="E7101" s="533"/>
      <c r="F7101" s="533"/>
      <c r="G7101" s="533"/>
    </row>
    <row r="7102" spans="1:7">
      <c r="A7102" s="533"/>
      <c r="B7102" s="1787"/>
      <c r="C7102" s="1788"/>
      <c r="D7102" s="533"/>
      <c r="E7102" s="533"/>
      <c r="F7102" s="533"/>
      <c r="G7102" s="533"/>
    </row>
    <row r="7103" spans="1:7">
      <c r="A7103" s="533"/>
      <c r="B7103" s="1787"/>
      <c r="C7103" s="1788"/>
      <c r="D7103" s="533"/>
      <c r="E7103" s="533"/>
      <c r="F7103" s="533"/>
      <c r="G7103" s="533"/>
    </row>
    <row r="7104" spans="1:7">
      <c r="A7104" s="533"/>
      <c r="B7104" s="1787"/>
      <c r="C7104" s="1788"/>
      <c r="D7104" s="533"/>
      <c r="E7104" s="533"/>
      <c r="F7104" s="533"/>
      <c r="G7104" s="533"/>
    </row>
    <row r="7105" spans="1:7">
      <c r="A7105" s="533"/>
      <c r="B7105" s="1787"/>
      <c r="C7105" s="1788"/>
      <c r="D7105" s="533"/>
      <c r="E7105" s="533"/>
      <c r="F7105" s="533"/>
      <c r="G7105" s="533"/>
    </row>
    <row r="7106" spans="1:7">
      <c r="A7106" s="533"/>
      <c r="B7106" s="1787"/>
      <c r="C7106" s="1788"/>
      <c r="D7106" s="533"/>
      <c r="E7106" s="533"/>
      <c r="F7106" s="533"/>
      <c r="G7106" s="533"/>
    </row>
    <row r="7107" spans="1:7">
      <c r="A7107" s="533"/>
      <c r="B7107" s="1787"/>
      <c r="C7107" s="1788"/>
      <c r="D7107" s="533"/>
      <c r="E7107" s="533"/>
      <c r="F7107" s="533"/>
      <c r="G7107" s="533"/>
    </row>
    <row r="7108" spans="1:7">
      <c r="A7108" s="533"/>
      <c r="B7108" s="1787"/>
      <c r="C7108" s="1788"/>
      <c r="D7108" s="533"/>
      <c r="E7108" s="533"/>
      <c r="F7108" s="533"/>
      <c r="G7108" s="533"/>
    </row>
    <row r="7109" spans="1:7">
      <c r="A7109" s="533"/>
      <c r="B7109" s="1787"/>
      <c r="C7109" s="1788"/>
      <c r="D7109" s="533"/>
      <c r="E7109" s="533"/>
      <c r="F7109" s="533"/>
      <c r="G7109" s="533"/>
    </row>
    <row r="7110" spans="1:7">
      <c r="A7110" s="533"/>
      <c r="B7110" s="1787"/>
      <c r="C7110" s="1788"/>
      <c r="D7110" s="533"/>
      <c r="E7110" s="533"/>
      <c r="F7110" s="533"/>
      <c r="G7110" s="533"/>
    </row>
    <row r="7111" spans="1:7">
      <c r="A7111" s="533"/>
      <c r="B7111" s="1787"/>
      <c r="C7111" s="1788"/>
      <c r="D7111" s="533"/>
      <c r="E7111" s="533"/>
      <c r="F7111" s="533"/>
      <c r="G7111" s="533"/>
    </row>
    <row r="7112" spans="1:7">
      <c r="A7112" s="533"/>
      <c r="B7112" s="1787"/>
      <c r="C7112" s="1788"/>
      <c r="D7112" s="533"/>
      <c r="E7112" s="533"/>
      <c r="F7112" s="533"/>
      <c r="G7112" s="533"/>
    </row>
    <row r="7113" spans="1:7">
      <c r="A7113" s="533"/>
      <c r="B7113" s="1787"/>
      <c r="C7113" s="1788"/>
      <c r="D7113" s="533"/>
      <c r="E7113" s="533"/>
      <c r="F7113" s="533"/>
      <c r="G7113" s="533"/>
    </row>
    <row r="7114" spans="1:7">
      <c r="A7114" s="533"/>
      <c r="B7114" s="1787"/>
      <c r="C7114" s="1788"/>
      <c r="D7114" s="533"/>
      <c r="E7114" s="533"/>
      <c r="F7114" s="533"/>
      <c r="G7114" s="533"/>
    </row>
    <row r="7115" spans="1:7">
      <c r="A7115" s="533"/>
      <c r="B7115" s="1787"/>
      <c r="C7115" s="1788"/>
      <c r="D7115" s="533"/>
      <c r="E7115" s="533"/>
      <c r="F7115" s="533"/>
      <c r="G7115" s="533"/>
    </row>
    <row r="7116" spans="1:7">
      <c r="A7116" s="533"/>
      <c r="B7116" s="1787"/>
      <c r="C7116" s="1788"/>
      <c r="D7116" s="533"/>
      <c r="E7116" s="533"/>
      <c r="F7116" s="533"/>
      <c r="G7116" s="533"/>
    </row>
    <row r="7117" spans="1:7">
      <c r="A7117" s="533"/>
      <c r="B7117" s="1787"/>
      <c r="C7117" s="1788"/>
      <c r="D7117" s="533"/>
      <c r="E7117" s="533"/>
      <c r="F7117" s="533"/>
      <c r="G7117" s="533"/>
    </row>
    <row r="7118" spans="1:7">
      <c r="A7118" s="533"/>
      <c r="B7118" s="1787"/>
      <c r="C7118" s="1788"/>
      <c r="D7118" s="533"/>
      <c r="E7118" s="533"/>
      <c r="F7118" s="533"/>
      <c r="G7118" s="533"/>
    </row>
    <row r="7119" spans="1:7">
      <c r="A7119" s="533"/>
      <c r="B7119" s="1787"/>
      <c r="C7119" s="1788"/>
      <c r="D7119" s="533"/>
      <c r="E7119" s="533"/>
      <c r="F7119" s="533"/>
      <c r="G7119" s="533"/>
    </row>
    <row r="7120" spans="1:7">
      <c r="A7120" s="533"/>
      <c r="B7120" s="1787"/>
      <c r="C7120" s="1788"/>
      <c r="D7120" s="533"/>
      <c r="E7120" s="533"/>
      <c r="F7120" s="533"/>
      <c r="G7120" s="533"/>
    </row>
    <row r="7121" spans="1:7">
      <c r="A7121" s="533"/>
      <c r="B7121" s="1787"/>
      <c r="C7121" s="1788"/>
      <c r="D7121" s="533"/>
      <c r="E7121" s="533"/>
      <c r="F7121" s="533"/>
      <c r="G7121" s="533"/>
    </row>
    <row r="7122" spans="1:7">
      <c r="A7122" s="533"/>
      <c r="B7122" s="1787"/>
      <c r="C7122" s="1788"/>
      <c r="D7122" s="533"/>
      <c r="E7122" s="533"/>
      <c r="F7122" s="533"/>
      <c r="G7122" s="533"/>
    </row>
    <row r="7123" spans="1:7">
      <c r="A7123" s="533"/>
      <c r="B7123" s="1787"/>
      <c r="C7123" s="1788"/>
      <c r="D7123" s="533"/>
      <c r="E7123" s="533"/>
      <c r="F7123" s="533"/>
      <c r="G7123" s="533"/>
    </row>
    <row r="7124" spans="1:7">
      <c r="A7124" s="533"/>
      <c r="B7124" s="1787"/>
      <c r="C7124" s="1788"/>
      <c r="D7124" s="533"/>
      <c r="E7124" s="533"/>
      <c r="F7124" s="533"/>
      <c r="G7124" s="533"/>
    </row>
    <row r="7125" spans="1:7">
      <c r="A7125" s="533"/>
      <c r="B7125" s="1787"/>
      <c r="C7125" s="1788"/>
      <c r="D7125" s="533"/>
      <c r="E7125" s="533"/>
      <c r="F7125" s="533"/>
      <c r="G7125" s="533"/>
    </row>
    <row r="7126" spans="1:7">
      <c r="A7126" s="533"/>
      <c r="B7126" s="1787"/>
      <c r="C7126" s="1788"/>
      <c r="D7126" s="533"/>
      <c r="E7126" s="533"/>
      <c r="F7126" s="533"/>
      <c r="G7126" s="533"/>
    </row>
    <row r="7127" spans="1:7">
      <c r="A7127" s="533"/>
      <c r="B7127" s="1787"/>
      <c r="C7127" s="1788"/>
      <c r="D7127" s="533"/>
      <c r="E7127" s="533"/>
      <c r="F7127" s="533"/>
      <c r="G7127" s="533"/>
    </row>
    <row r="7128" spans="1:7">
      <c r="A7128" s="533"/>
      <c r="B7128" s="1787"/>
      <c r="C7128" s="1788"/>
      <c r="D7128" s="533"/>
      <c r="E7128" s="533"/>
      <c r="F7128" s="533"/>
      <c r="G7128" s="533"/>
    </row>
    <row r="7129" spans="1:7">
      <c r="A7129" s="533"/>
      <c r="B7129" s="1787"/>
      <c r="C7129" s="1788"/>
      <c r="D7129" s="533"/>
      <c r="E7129" s="533"/>
      <c r="F7129" s="533"/>
      <c r="G7129" s="533"/>
    </row>
    <row r="7130" spans="1:7">
      <c r="A7130" s="533"/>
      <c r="B7130" s="1787"/>
      <c r="C7130" s="1788"/>
      <c r="D7130" s="533"/>
      <c r="E7130" s="533"/>
      <c r="F7130" s="533"/>
      <c r="G7130" s="533"/>
    </row>
    <row r="7131" spans="1:7">
      <c r="A7131" s="533"/>
      <c r="B7131" s="1787"/>
      <c r="C7131" s="1788"/>
      <c r="D7131" s="533"/>
      <c r="E7131" s="533"/>
      <c r="F7131" s="533"/>
      <c r="G7131" s="533"/>
    </row>
    <row r="7132" spans="1:7">
      <c r="A7132" s="533"/>
      <c r="B7132" s="1787"/>
      <c r="C7132" s="1788"/>
      <c r="D7132" s="533"/>
      <c r="E7132" s="533"/>
      <c r="F7132" s="533"/>
      <c r="G7132" s="533"/>
    </row>
    <row r="7133" spans="1:7">
      <c r="A7133" s="533"/>
      <c r="B7133" s="1787"/>
      <c r="C7133" s="1788"/>
      <c r="D7133" s="533"/>
      <c r="E7133" s="533"/>
      <c r="F7133" s="533"/>
      <c r="G7133" s="533"/>
    </row>
    <row r="7134" spans="1:7">
      <c r="A7134" s="533"/>
      <c r="B7134" s="1787"/>
      <c r="C7134" s="1788"/>
      <c r="D7134" s="533"/>
      <c r="E7134" s="533"/>
      <c r="F7134" s="533"/>
      <c r="G7134" s="533"/>
    </row>
    <row r="7135" spans="1:7">
      <c r="A7135" s="533"/>
      <c r="B7135" s="1787"/>
      <c r="C7135" s="1788"/>
      <c r="D7135" s="533"/>
      <c r="E7135" s="533"/>
      <c r="F7135" s="533"/>
      <c r="G7135" s="533"/>
    </row>
    <row r="7136" spans="1:7">
      <c r="A7136" s="533"/>
      <c r="B7136" s="1787"/>
      <c r="C7136" s="1788"/>
      <c r="D7136" s="533"/>
      <c r="E7136" s="533"/>
      <c r="F7136" s="533"/>
      <c r="G7136" s="533"/>
    </row>
    <row r="7137" spans="1:7">
      <c r="A7137" s="533"/>
      <c r="B7137" s="1787"/>
      <c r="C7137" s="1788"/>
      <c r="D7137" s="533"/>
      <c r="E7137" s="533"/>
      <c r="F7137" s="533"/>
      <c r="G7137" s="533"/>
    </row>
    <row r="7138" spans="1:7">
      <c r="A7138" s="533"/>
      <c r="B7138" s="1787"/>
      <c r="C7138" s="1788"/>
      <c r="D7138" s="533"/>
      <c r="E7138" s="533"/>
      <c r="F7138" s="533"/>
      <c r="G7138" s="533"/>
    </row>
    <row r="7139" spans="1:7">
      <c r="A7139" s="533"/>
      <c r="B7139" s="1787"/>
      <c r="C7139" s="1788"/>
      <c r="D7139" s="533"/>
      <c r="E7139" s="533"/>
      <c r="F7139" s="533"/>
      <c r="G7139" s="533"/>
    </row>
    <row r="7140" spans="1:7">
      <c r="A7140" s="533"/>
      <c r="B7140" s="1787"/>
      <c r="C7140" s="1788"/>
      <c r="D7140" s="533"/>
      <c r="E7140" s="533"/>
      <c r="F7140" s="533"/>
      <c r="G7140" s="533"/>
    </row>
    <row r="7141" spans="1:7">
      <c r="A7141" s="533"/>
      <c r="B7141" s="1787"/>
      <c r="C7141" s="1788"/>
      <c r="D7141" s="533"/>
      <c r="E7141" s="533"/>
      <c r="F7141" s="533"/>
      <c r="G7141" s="533"/>
    </row>
    <row r="7142" spans="1:7">
      <c r="A7142" s="533"/>
      <c r="B7142" s="1787"/>
      <c r="C7142" s="1788"/>
      <c r="D7142" s="533"/>
      <c r="E7142" s="533"/>
      <c r="F7142" s="533"/>
      <c r="G7142" s="533"/>
    </row>
    <row r="7143" spans="1:7">
      <c r="A7143" s="533"/>
      <c r="B7143" s="1787"/>
      <c r="C7143" s="1788"/>
      <c r="D7143" s="533"/>
      <c r="E7143" s="533"/>
      <c r="F7143" s="533"/>
      <c r="G7143" s="533"/>
    </row>
    <row r="7144" spans="1:7">
      <c r="A7144" s="533"/>
      <c r="B7144" s="1787"/>
      <c r="C7144" s="1788"/>
      <c r="D7144" s="533"/>
      <c r="E7144" s="533"/>
      <c r="F7144" s="533"/>
      <c r="G7144" s="533"/>
    </row>
    <row r="7145" spans="1:7">
      <c r="A7145" s="533"/>
      <c r="B7145" s="1787"/>
      <c r="C7145" s="1788"/>
      <c r="D7145" s="533"/>
      <c r="E7145" s="533"/>
      <c r="F7145" s="533"/>
      <c r="G7145" s="533"/>
    </row>
    <row r="7146" spans="1:7">
      <c r="A7146" s="533"/>
      <c r="B7146" s="1787"/>
      <c r="C7146" s="1788"/>
      <c r="D7146" s="533"/>
      <c r="E7146" s="533"/>
      <c r="F7146" s="533"/>
      <c r="G7146" s="533"/>
    </row>
    <row r="7147" spans="1:7">
      <c r="A7147" s="533"/>
      <c r="B7147" s="1787"/>
      <c r="C7147" s="1788"/>
      <c r="D7147" s="533"/>
      <c r="E7147" s="533"/>
      <c r="F7147" s="533"/>
      <c r="G7147" s="533"/>
    </row>
    <row r="7148" spans="1:7">
      <c r="A7148" s="533"/>
      <c r="B7148" s="1787"/>
      <c r="C7148" s="1788"/>
      <c r="D7148" s="533"/>
      <c r="E7148" s="533"/>
      <c r="F7148" s="533"/>
      <c r="G7148" s="533"/>
    </row>
    <row r="7149" spans="1:7">
      <c r="A7149" s="533"/>
      <c r="B7149" s="1787"/>
      <c r="C7149" s="1788"/>
      <c r="D7149" s="533"/>
      <c r="E7149" s="533"/>
      <c r="F7149" s="533"/>
      <c r="G7149" s="533"/>
    </row>
    <row r="7150" spans="1:7">
      <c r="A7150" s="533"/>
      <c r="B7150" s="1787"/>
      <c r="C7150" s="1788"/>
      <c r="D7150" s="533"/>
      <c r="E7150" s="533"/>
      <c r="F7150" s="533"/>
      <c r="G7150" s="533"/>
    </row>
    <row r="7151" spans="1:7">
      <c r="A7151" s="533"/>
      <c r="B7151" s="1787"/>
      <c r="C7151" s="1788"/>
      <c r="D7151" s="533"/>
      <c r="E7151" s="533"/>
      <c r="F7151" s="533"/>
      <c r="G7151" s="533"/>
    </row>
    <row r="7152" spans="1:7">
      <c r="A7152" s="533"/>
      <c r="B7152" s="1787"/>
      <c r="C7152" s="1788"/>
      <c r="D7152" s="533"/>
      <c r="E7152" s="533"/>
      <c r="F7152" s="533"/>
      <c r="G7152" s="533"/>
    </row>
    <row r="7153" spans="1:7">
      <c r="A7153" s="533"/>
      <c r="B7153" s="1787"/>
      <c r="C7153" s="1788"/>
      <c r="D7153" s="533"/>
      <c r="E7153" s="533"/>
      <c r="F7153" s="533"/>
      <c r="G7153" s="533"/>
    </row>
    <row r="7154" spans="1:7">
      <c r="A7154" s="533"/>
      <c r="B7154" s="1787"/>
      <c r="C7154" s="1788"/>
      <c r="D7154" s="533"/>
      <c r="E7154" s="533"/>
      <c r="F7154" s="533"/>
      <c r="G7154" s="533"/>
    </row>
    <row r="7155" spans="1:7">
      <c r="A7155" s="533"/>
      <c r="B7155" s="1787"/>
      <c r="C7155" s="1788"/>
      <c r="D7155" s="533"/>
      <c r="E7155" s="533"/>
      <c r="F7155" s="533"/>
      <c r="G7155" s="533"/>
    </row>
    <row r="7156" spans="1:7">
      <c r="A7156" s="533"/>
      <c r="B7156" s="1787"/>
      <c r="C7156" s="1788"/>
      <c r="D7156" s="533"/>
      <c r="E7156" s="533"/>
      <c r="F7156" s="533"/>
      <c r="G7156" s="533"/>
    </row>
    <row r="7157" spans="1:7">
      <c r="A7157" s="533"/>
      <c r="B7157" s="1787"/>
      <c r="C7157" s="1788"/>
      <c r="D7157" s="533"/>
      <c r="E7157" s="533"/>
      <c r="F7157" s="533"/>
      <c r="G7157" s="533"/>
    </row>
    <row r="7158" spans="1:7">
      <c r="A7158" s="533"/>
      <c r="B7158" s="1787"/>
      <c r="C7158" s="1788"/>
      <c r="D7158" s="533"/>
      <c r="E7158" s="533"/>
      <c r="F7158" s="533"/>
      <c r="G7158" s="533"/>
    </row>
    <row r="7159" spans="1:7">
      <c r="A7159" s="533"/>
      <c r="B7159" s="1787"/>
      <c r="C7159" s="1788"/>
      <c r="D7159" s="533"/>
      <c r="E7159" s="533"/>
      <c r="F7159" s="533"/>
      <c r="G7159" s="533"/>
    </row>
    <row r="7160" spans="1:7">
      <c r="A7160" s="533"/>
      <c r="B7160" s="1787"/>
      <c r="C7160" s="1788"/>
      <c r="D7160" s="533"/>
      <c r="E7160" s="533"/>
      <c r="F7160" s="533"/>
      <c r="G7160" s="533"/>
    </row>
    <row r="7161" spans="1:7">
      <c r="A7161" s="533"/>
      <c r="B7161" s="1787"/>
      <c r="C7161" s="1788"/>
      <c r="D7161" s="533"/>
      <c r="E7161" s="533"/>
      <c r="F7161" s="533"/>
      <c r="G7161" s="533"/>
    </row>
    <row r="7162" spans="1:7">
      <c r="A7162" s="533"/>
      <c r="B7162" s="1787"/>
      <c r="C7162" s="1788"/>
      <c r="D7162" s="533"/>
      <c r="E7162" s="533"/>
      <c r="F7162" s="533"/>
      <c r="G7162" s="533"/>
    </row>
    <row r="7163" spans="1:7">
      <c r="A7163" s="533"/>
      <c r="B7163" s="1787"/>
      <c r="C7163" s="1788"/>
      <c r="D7163" s="533"/>
      <c r="E7163" s="533"/>
      <c r="F7163" s="533"/>
      <c r="G7163" s="533"/>
    </row>
    <row r="7164" spans="1:7">
      <c r="A7164" s="533"/>
      <c r="B7164" s="1787"/>
      <c r="C7164" s="1788"/>
      <c r="D7164" s="533"/>
      <c r="E7164" s="533"/>
      <c r="F7164" s="533"/>
      <c r="G7164" s="533"/>
    </row>
    <row r="7165" spans="1:7">
      <c r="A7165" s="533"/>
      <c r="B7165" s="1787"/>
      <c r="C7165" s="1788"/>
      <c r="D7165" s="533"/>
      <c r="E7165" s="533"/>
      <c r="F7165" s="533"/>
      <c r="G7165" s="533"/>
    </row>
    <row r="7166" spans="1:7">
      <c r="A7166" s="533"/>
      <c r="B7166" s="1787"/>
      <c r="C7166" s="1788"/>
      <c r="D7166" s="533"/>
      <c r="E7166" s="533"/>
      <c r="F7166" s="533"/>
      <c r="G7166" s="533"/>
    </row>
    <row r="7167" spans="1:7">
      <c r="A7167" s="533"/>
      <c r="B7167" s="1787"/>
      <c r="C7167" s="1788"/>
      <c r="D7167" s="533"/>
      <c r="E7167" s="533"/>
      <c r="F7167" s="533"/>
      <c r="G7167" s="533"/>
    </row>
    <row r="7168" spans="1:7">
      <c r="A7168" s="533"/>
      <c r="B7168" s="1787"/>
      <c r="C7168" s="1788"/>
      <c r="D7168" s="533"/>
      <c r="E7168" s="533"/>
      <c r="F7168" s="533"/>
      <c r="G7168" s="533"/>
    </row>
    <row r="7169" spans="1:7">
      <c r="A7169" s="533"/>
      <c r="B7169" s="1787"/>
      <c r="C7169" s="1788"/>
      <c r="D7169" s="533"/>
      <c r="E7169" s="533"/>
      <c r="F7169" s="533"/>
      <c r="G7169" s="533"/>
    </row>
    <row r="7170" spans="1:7">
      <c r="A7170" s="533"/>
      <c r="B7170" s="1787"/>
      <c r="C7170" s="1788"/>
      <c r="D7170" s="533"/>
      <c r="E7170" s="533"/>
      <c r="F7170" s="533"/>
      <c r="G7170" s="533"/>
    </row>
    <row r="7171" spans="1:7">
      <c r="A7171" s="533"/>
      <c r="B7171" s="1787"/>
      <c r="C7171" s="1788"/>
      <c r="D7171" s="533"/>
      <c r="E7171" s="533"/>
      <c r="F7171" s="533"/>
      <c r="G7171" s="533"/>
    </row>
    <row r="7172" spans="1:7">
      <c r="A7172" s="533"/>
      <c r="B7172" s="1787"/>
      <c r="C7172" s="1788"/>
      <c r="D7172" s="533"/>
      <c r="E7172" s="533"/>
      <c r="F7172" s="533"/>
      <c r="G7172" s="533"/>
    </row>
    <row r="7173" spans="1:7">
      <c r="A7173" s="533"/>
      <c r="B7173" s="1787"/>
      <c r="C7173" s="1788"/>
      <c r="D7173" s="533"/>
      <c r="E7173" s="533"/>
      <c r="F7173" s="533"/>
      <c r="G7173" s="533"/>
    </row>
    <row r="7174" spans="1:7">
      <c r="A7174" s="533"/>
      <c r="B7174" s="1787"/>
      <c r="C7174" s="1788"/>
      <c r="D7174" s="533"/>
      <c r="E7174" s="533"/>
      <c r="F7174" s="533"/>
      <c r="G7174" s="533"/>
    </row>
    <row r="7175" spans="1:7">
      <c r="A7175" s="533"/>
      <c r="B7175" s="1787"/>
      <c r="C7175" s="1788"/>
      <c r="D7175" s="533"/>
      <c r="E7175" s="533"/>
      <c r="F7175" s="533"/>
      <c r="G7175" s="533"/>
    </row>
    <row r="7176" spans="1:7">
      <c r="A7176" s="533"/>
      <c r="B7176" s="1787"/>
      <c r="C7176" s="1788"/>
      <c r="D7176" s="533"/>
      <c r="E7176" s="533"/>
      <c r="F7176" s="533"/>
      <c r="G7176" s="533"/>
    </row>
    <row r="7177" spans="1:7">
      <c r="A7177" s="533"/>
      <c r="B7177" s="1787"/>
      <c r="C7177" s="1788"/>
      <c r="D7177" s="533"/>
      <c r="E7177" s="533"/>
      <c r="F7177" s="533"/>
      <c r="G7177" s="533"/>
    </row>
    <row r="7178" spans="1:7">
      <c r="A7178" s="533"/>
      <c r="B7178" s="1787"/>
      <c r="C7178" s="1788"/>
      <c r="D7178" s="533"/>
      <c r="E7178" s="533"/>
      <c r="F7178" s="533"/>
      <c r="G7178" s="533"/>
    </row>
    <row r="7179" spans="1:7">
      <c r="A7179" s="533"/>
      <c r="B7179" s="1787"/>
      <c r="C7179" s="1788"/>
      <c r="D7179" s="533"/>
      <c r="E7179" s="533"/>
      <c r="F7179" s="533"/>
      <c r="G7179" s="533"/>
    </row>
    <row r="7180" spans="1:7">
      <c r="A7180" s="533"/>
      <c r="B7180" s="1787"/>
      <c r="C7180" s="1788"/>
      <c r="D7180" s="533"/>
      <c r="E7180" s="533"/>
      <c r="F7180" s="533"/>
      <c r="G7180" s="533"/>
    </row>
    <row r="7181" spans="1:7">
      <c r="A7181" s="533"/>
      <c r="B7181" s="1787"/>
      <c r="C7181" s="1788"/>
      <c r="D7181" s="533"/>
      <c r="E7181" s="533"/>
      <c r="F7181" s="533"/>
      <c r="G7181" s="533"/>
    </row>
    <row r="7182" spans="1:7">
      <c r="A7182" s="533"/>
      <c r="B7182" s="1787"/>
      <c r="C7182" s="1788"/>
      <c r="D7182" s="533"/>
      <c r="E7182" s="533"/>
      <c r="F7182" s="533"/>
      <c r="G7182" s="533"/>
    </row>
    <row r="7183" spans="1:7">
      <c r="A7183" s="533"/>
      <c r="B7183" s="1787"/>
      <c r="C7183" s="1788"/>
      <c r="D7183" s="533"/>
      <c r="E7183" s="533"/>
      <c r="F7183" s="533"/>
      <c r="G7183" s="533"/>
    </row>
    <row r="7184" spans="1:7">
      <c r="A7184" s="533"/>
      <c r="B7184" s="1787"/>
      <c r="C7184" s="1788"/>
      <c r="D7184" s="533"/>
      <c r="E7184" s="533"/>
      <c r="F7184" s="533"/>
      <c r="G7184" s="533"/>
    </row>
    <row r="7185" spans="1:7">
      <c r="A7185" s="533"/>
      <c r="B7185" s="1787"/>
      <c r="C7185" s="1788"/>
      <c r="D7185" s="533"/>
      <c r="E7185" s="533"/>
      <c r="F7185" s="533"/>
      <c r="G7185" s="533"/>
    </row>
    <row r="7186" spans="1:7">
      <c r="A7186" s="533"/>
      <c r="B7186" s="1787"/>
      <c r="C7186" s="1788"/>
      <c r="D7186" s="533"/>
      <c r="E7186" s="533"/>
      <c r="F7186" s="533"/>
      <c r="G7186" s="533"/>
    </row>
    <row r="7187" spans="1:7">
      <c r="A7187" s="533"/>
      <c r="B7187" s="1787"/>
      <c r="C7187" s="1788"/>
      <c r="D7187" s="533"/>
      <c r="E7187" s="533"/>
      <c r="F7187" s="533"/>
      <c r="G7187" s="533"/>
    </row>
    <row r="7188" spans="1:7">
      <c r="A7188" s="533"/>
      <c r="B7188" s="1787"/>
      <c r="C7188" s="1788"/>
      <c r="D7188" s="533"/>
      <c r="E7188" s="533"/>
      <c r="F7188" s="533"/>
      <c r="G7188" s="533"/>
    </row>
    <row r="7189" spans="1:7">
      <c r="A7189" s="533"/>
      <c r="B7189" s="1787"/>
      <c r="C7189" s="1788"/>
      <c r="D7189" s="533"/>
      <c r="E7189" s="533"/>
      <c r="F7189" s="533"/>
      <c r="G7189" s="533"/>
    </row>
    <row r="7190" spans="1:7">
      <c r="A7190" s="533"/>
      <c r="B7190" s="1787"/>
      <c r="C7190" s="1788"/>
      <c r="D7190" s="533"/>
      <c r="E7190" s="533"/>
      <c r="F7190" s="533"/>
      <c r="G7190" s="533"/>
    </row>
    <row r="7191" spans="1:7">
      <c r="A7191" s="533"/>
      <c r="B7191" s="1787"/>
      <c r="C7191" s="1788"/>
      <c r="D7191" s="533"/>
      <c r="E7191" s="533"/>
      <c r="F7191" s="533"/>
      <c r="G7191" s="533"/>
    </row>
    <row r="7192" spans="1:7">
      <c r="A7192" s="533"/>
      <c r="B7192" s="1787"/>
      <c r="C7192" s="1788"/>
      <c r="D7192" s="533"/>
      <c r="E7192" s="533"/>
      <c r="F7192" s="533"/>
      <c r="G7192" s="533"/>
    </row>
    <row r="7193" spans="1:7">
      <c r="A7193" s="533"/>
      <c r="B7193" s="1787"/>
      <c r="C7193" s="1788"/>
      <c r="D7193" s="533"/>
      <c r="E7193" s="533"/>
      <c r="F7193" s="533"/>
      <c r="G7193" s="533"/>
    </row>
    <row r="7194" spans="1:7">
      <c r="A7194" s="533"/>
      <c r="B7194" s="1787"/>
      <c r="C7194" s="1788"/>
      <c r="D7194" s="533"/>
      <c r="E7194" s="533"/>
      <c r="F7194" s="533"/>
      <c r="G7194" s="533"/>
    </row>
    <row r="7195" spans="1:7">
      <c r="A7195" s="533"/>
      <c r="B7195" s="1787"/>
      <c r="C7195" s="1788"/>
      <c r="D7195" s="533"/>
      <c r="E7195" s="533"/>
      <c r="F7195" s="533"/>
      <c r="G7195" s="533"/>
    </row>
    <row r="7196" spans="1:7">
      <c r="A7196" s="533"/>
      <c r="B7196" s="1787"/>
      <c r="C7196" s="1788"/>
      <c r="D7196" s="533"/>
      <c r="E7196" s="533"/>
      <c r="F7196" s="533"/>
      <c r="G7196" s="533"/>
    </row>
    <row r="7197" spans="1:7">
      <c r="A7197" s="533"/>
      <c r="B7197" s="1787"/>
      <c r="C7197" s="1788"/>
      <c r="D7197" s="533"/>
      <c r="E7197" s="533"/>
      <c r="F7197" s="533"/>
      <c r="G7197" s="533"/>
    </row>
    <row r="7198" spans="1:7">
      <c r="A7198" s="533"/>
      <c r="B7198" s="1787"/>
      <c r="C7198" s="1788"/>
      <c r="D7198" s="533"/>
      <c r="E7198" s="533"/>
      <c r="F7198" s="533"/>
      <c r="G7198" s="533"/>
    </row>
    <row r="7199" spans="1:7">
      <c r="A7199" s="533"/>
      <c r="B7199" s="1787"/>
      <c r="C7199" s="1788"/>
      <c r="D7199" s="533"/>
      <c r="E7199" s="533"/>
      <c r="F7199" s="533"/>
      <c r="G7199" s="533"/>
    </row>
    <row r="7200" spans="1:7">
      <c r="A7200" s="533"/>
      <c r="B7200" s="1787"/>
      <c r="C7200" s="1788"/>
      <c r="D7200" s="533"/>
      <c r="E7200" s="533"/>
      <c r="F7200" s="533"/>
      <c r="G7200" s="533"/>
    </row>
    <row r="7201" spans="1:7">
      <c r="A7201" s="533"/>
      <c r="B7201" s="1787"/>
      <c r="C7201" s="1788"/>
      <c r="D7201" s="533"/>
      <c r="E7201" s="533"/>
      <c r="F7201" s="533"/>
      <c r="G7201" s="533"/>
    </row>
    <row r="7202" spans="1:7">
      <c r="A7202" s="533"/>
      <c r="B7202" s="1787"/>
      <c r="C7202" s="1788"/>
      <c r="D7202" s="533"/>
      <c r="E7202" s="533"/>
      <c r="F7202" s="533"/>
      <c r="G7202" s="533"/>
    </row>
    <row r="7203" spans="1:7">
      <c r="A7203" s="533"/>
      <c r="B7203" s="1787"/>
      <c r="C7203" s="1788"/>
      <c r="D7203" s="533"/>
      <c r="E7203" s="533"/>
      <c r="F7203" s="533"/>
      <c r="G7203" s="533"/>
    </row>
    <row r="7204" spans="1:7">
      <c r="A7204" s="533"/>
      <c r="B7204" s="1787"/>
      <c r="C7204" s="1788"/>
      <c r="D7204" s="533"/>
      <c r="E7204" s="533"/>
      <c r="F7204" s="533"/>
      <c r="G7204" s="533"/>
    </row>
    <row r="7205" spans="1:7">
      <c r="A7205" s="533"/>
      <c r="B7205" s="1787"/>
      <c r="C7205" s="1788"/>
      <c r="D7205" s="533"/>
      <c r="E7205" s="533"/>
      <c r="F7205" s="533"/>
      <c r="G7205" s="533"/>
    </row>
    <row r="7206" spans="1:7">
      <c r="A7206" s="533"/>
      <c r="B7206" s="1787"/>
      <c r="C7206" s="1788"/>
      <c r="D7206" s="533"/>
      <c r="E7206" s="533"/>
      <c r="F7206" s="533"/>
      <c r="G7206" s="533"/>
    </row>
    <row r="7207" spans="1:7">
      <c r="A7207" s="533"/>
      <c r="B7207" s="1787"/>
      <c r="C7207" s="1788"/>
      <c r="D7207" s="533"/>
      <c r="E7207" s="533"/>
      <c r="F7207" s="533"/>
      <c r="G7207" s="533"/>
    </row>
    <row r="7208" spans="1:7">
      <c r="A7208" s="533"/>
      <c r="B7208" s="1787"/>
      <c r="C7208" s="1788"/>
      <c r="D7208" s="533"/>
      <c r="E7208" s="533"/>
      <c r="F7208" s="533"/>
      <c r="G7208" s="533"/>
    </row>
    <row r="7209" spans="1:7">
      <c r="A7209" s="533"/>
      <c r="B7209" s="1787"/>
      <c r="C7209" s="1788"/>
      <c r="D7209" s="533"/>
      <c r="E7209" s="533"/>
      <c r="F7209" s="533"/>
      <c r="G7209" s="533"/>
    </row>
    <row r="7210" spans="1:7">
      <c r="A7210" s="533"/>
      <c r="B7210" s="1787"/>
      <c r="C7210" s="1788"/>
      <c r="D7210" s="533"/>
      <c r="E7210" s="533"/>
      <c r="F7210" s="533"/>
      <c r="G7210" s="533"/>
    </row>
    <row r="7211" spans="1:7">
      <c r="A7211" s="533"/>
      <c r="B7211" s="1787"/>
      <c r="C7211" s="1788"/>
      <c r="D7211" s="533"/>
      <c r="E7211" s="533"/>
      <c r="F7211" s="533"/>
      <c r="G7211" s="533"/>
    </row>
    <row r="7212" spans="1:7">
      <c r="A7212" s="533"/>
      <c r="B7212" s="1787"/>
      <c r="C7212" s="1788"/>
      <c r="D7212" s="533"/>
      <c r="E7212" s="533"/>
      <c r="F7212" s="533"/>
      <c r="G7212" s="533"/>
    </row>
    <row r="7213" spans="1:7">
      <c r="A7213" s="533"/>
      <c r="B7213" s="1787"/>
      <c r="C7213" s="1788"/>
      <c r="D7213" s="533"/>
      <c r="E7213" s="533"/>
      <c r="F7213" s="533"/>
      <c r="G7213" s="533"/>
    </row>
    <row r="7214" spans="1:7">
      <c r="A7214" s="533"/>
      <c r="B7214" s="1787"/>
      <c r="C7214" s="1788"/>
      <c r="D7214" s="533"/>
      <c r="E7214" s="533"/>
      <c r="F7214" s="533"/>
      <c r="G7214" s="533"/>
    </row>
    <row r="7215" spans="1:7">
      <c r="A7215" s="533"/>
      <c r="B7215" s="1787"/>
      <c r="C7215" s="1788"/>
      <c r="D7215" s="533"/>
      <c r="E7215" s="533"/>
      <c r="F7215" s="533"/>
      <c r="G7215" s="533"/>
    </row>
    <row r="7216" spans="1:7">
      <c r="A7216" s="533"/>
      <c r="B7216" s="1787"/>
      <c r="C7216" s="1788"/>
      <c r="D7216" s="533"/>
      <c r="E7216" s="533"/>
      <c r="F7216" s="533"/>
      <c r="G7216" s="533"/>
    </row>
    <row r="7217" spans="1:7">
      <c r="A7217" s="533"/>
      <c r="B7217" s="1787"/>
      <c r="C7217" s="1788"/>
      <c r="D7217" s="533"/>
      <c r="E7217" s="533"/>
      <c r="F7217" s="533"/>
      <c r="G7217" s="533"/>
    </row>
    <row r="7218" spans="1:7">
      <c r="A7218" s="533"/>
      <c r="B7218" s="1787"/>
      <c r="C7218" s="1788"/>
      <c r="D7218" s="533"/>
      <c r="E7218" s="533"/>
      <c r="F7218" s="533"/>
      <c r="G7218" s="533"/>
    </row>
    <row r="7219" spans="1:7">
      <c r="A7219" s="533"/>
      <c r="B7219" s="1787"/>
      <c r="C7219" s="1788"/>
      <c r="D7219" s="533"/>
      <c r="E7219" s="533"/>
      <c r="F7219" s="533"/>
      <c r="G7219" s="533"/>
    </row>
    <row r="7220" spans="1:7">
      <c r="A7220" s="533"/>
      <c r="B7220" s="1787"/>
      <c r="C7220" s="1788"/>
      <c r="D7220" s="533"/>
      <c r="E7220" s="533"/>
      <c r="F7220" s="533"/>
      <c r="G7220" s="533"/>
    </row>
    <row r="7221" spans="1:7">
      <c r="A7221" s="533"/>
      <c r="B7221" s="1787"/>
      <c r="C7221" s="1788"/>
      <c r="D7221" s="533"/>
      <c r="E7221" s="533"/>
      <c r="F7221" s="533"/>
      <c r="G7221" s="533"/>
    </row>
    <row r="7222" spans="1:7">
      <c r="A7222" s="533"/>
      <c r="B7222" s="1787"/>
      <c r="C7222" s="1788"/>
      <c r="D7222" s="533"/>
      <c r="E7222" s="533"/>
      <c r="F7222" s="533"/>
      <c r="G7222" s="533"/>
    </row>
    <row r="7223" spans="1:7">
      <c r="A7223" s="533"/>
      <c r="B7223" s="1787"/>
      <c r="C7223" s="1788"/>
      <c r="D7223" s="533"/>
      <c r="E7223" s="533"/>
      <c r="F7223" s="533"/>
      <c r="G7223" s="533"/>
    </row>
    <row r="7224" spans="1:7">
      <c r="A7224" s="533"/>
      <c r="B7224" s="1787"/>
      <c r="C7224" s="1788"/>
      <c r="D7224" s="533"/>
      <c r="E7224" s="533"/>
      <c r="F7224" s="533"/>
      <c r="G7224" s="533"/>
    </row>
    <row r="7225" spans="1:7">
      <c r="A7225" s="533"/>
      <c r="B7225" s="1787"/>
      <c r="C7225" s="1788"/>
      <c r="D7225" s="533"/>
      <c r="E7225" s="533"/>
      <c r="F7225" s="533"/>
      <c r="G7225" s="533"/>
    </row>
    <row r="7226" spans="1:7">
      <c r="A7226" s="533"/>
      <c r="B7226" s="1787"/>
      <c r="C7226" s="1788"/>
      <c r="D7226" s="533"/>
      <c r="E7226" s="533"/>
      <c r="F7226" s="533"/>
      <c r="G7226" s="533"/>
    </row>
    <row r="7227" spans="1:7">
      <c r="A7227" s="533"/>
      <c r="B7227" s="1787"/>
      <c r="C7227" s="1788"/>
      <c r="D7227" s="533"/>
      <c r="E7227" s="533"/>
      <c r="F7227" s="533"/>
      <c r="G7227" s="533"/>
    </row>
    <row r="7228" spans="1:7">
      <c r="A7228" s="533"/>
      <c r="B7228" s="1787"/>
      <c r="C7228" s="1788"/>
      <c r="D7228" s="533"/>
      <c r="E7228" s="533"/>
      <c r="F7228" s="533"/>
      <c r="G7228" s="533"/>
    </row>
    <row r="7229" spans="1:7">
      <c r="A7229" s="533"/>
      <c r="B7229" s="1787"/>
      <c r="C7229" s="1788"/>
      <c r="D7229" s="533"/>
      <c r="E7229" s="533"/>
      <c r="F7229" s="533"/>
      <c r="G7229" s="533"/>
    </row>
    <row r="7230" spans="1:7">
      <c r="A7230" s="533"/>
      <c r="B7230" s="1787"/>
      <c r="C7230" s="1788"/>
      <c r="D7230" s="533"/>
      <c r="E7230" s="533"/>
      <c r="F7230" s="533"/>
      <c r="G7230" s="533"/>
    </row>
    <row r="7231" spans="1:7">
      <c r="A7231" s="533"/>
      <c r="B7231" s="1787"/>
      <c r="C7231" s="1788"/>
      <c r="D7231" s="533"/>
      <c r="E7231" s="533"/>
      <c r="F7231" s="533"/>
      <c r="G7231" s="533"/>
    </row>
    <row r="7232" spans="1:7">
      <c r="A7232" s="533"/>
      <c r="B7232" s="1787"/>
      <c r="C7232" s="1788"/>
      <c r="D7232" s="533"/>
      <c r="E7232" s="533"/>
      <c r="F7232" s="533"/>
      <c r="G7232" s="533"/>
    </row>
    <row r="7233" spans="1:7">
      <c r="A7233" s="533"/>
      <c r="B7233" s="1787"/>
      <c r="C7233" s="1788"/>
      <c r="D7233" s="533"/>
      <c r="E7233" s="533"/>
      <c r="F7233" s="533"/>
      <c r="G7233" s="533"/>
    </row>
    <row r="7234" spans="1:7">
      <c r="A7234" s="533"/>
      <c r="B7234" s="1787"/>
      <c r="C7234" s="1788"/>
      <c r="D7234" s="533"/>
      <c r="E7234" s="533"/>
      <c r="F7234" s="533"/>
      <c r="G7234" s="533"/>
    </row>
    <row r="7235" spans="1:7">
      <c r="A7235" s="533"/>
      <c r="B7235" s="1787"/>
      <c r="C7235" s="1788"/>
      <c r="D7235" s="533"/>
      <c r="E7235" s="533"/>
      <c r="F7235" s="533"/>
      <c r="G7235" s="533"/>
    </row>
    <row r="7236" spans="1:7">
      <c r="A7236" s="533"/>
      <c r="B7236" s="1787"/>
      <c r="C7236" s="1788"/>
      <c r="D7236" s="533"/>
      <c r="E7236" s="533"/>
      <c r="F7236" s="533"/>
      <c r="G7236" s="533"/>
    </row>
    <row r="7237" spans="1:7">
      <c r="A7237" s="533"/>
      <c r="B7237" s="1787"/>
      <c r="C7237" s="1788"/>
      <c r="D7237" s="533"/>
      <c r="E7237" s="533"/>
      <c r="F7237" s="533"/>
      <c r="G7237" s="533"/>
    </row>
    <row r="7238" spans="1:7">
      <c r="A7238" s="533"/>
      <c r="B7238" s="1787"/>
      <c r="C7238" s="1788"/>
      <c r="D7238" s="533"/>
      <c r="E7238" s="533"/>
      <c r="F7238" s="533"/>
      <c r="G7238" s="533"/>
    </row>
    <row r="7239" spans="1:7">
      <c r="A7239" s="533"/>
      <c r="B7239" s="1787"/>
      <c r="C7239" s="1788"/>
      <c r="D7239" s="533"/>
      <c r="E7239" s="533"/>
      <c r="F7239" s="533"/>
      <c r="G7239" s="533"/>
    </row>
    <row r="7240" spans="1:7">
      <c r="A7240" s="533"/>
      <c r="B7240" s="1787"/>
      <c r="C7240" s="1788"/>
      <c r="D7240" s="533"/>
      <c r="E7240" s="533"/>
      <c r="F7240" s="533"/>
      <c r="G7240" s="533"/>
    </row>
    <row r="7241" spans="1:7">
      <c r="A7241" s="533"/>
      <c r="B7241" s="1787"/>
      <c r="C7241" s="1788"/>
      <c r="D7241" s="533"/>
      <c r="E7241" s="533"/>
      <c r="F7241" s="533"/>
      <c r="G7241" s="533"/>
    </row>
    <row r="7242" spans="1:7">
      <c r="A7242" s="533"/>
      <c r="B7242" s="1787"/>
      <c r="C7242" s="1788"/>
      <c r="D7242" s="533"/>
      <c r="E7242" s="533"/>
      <c r="F7242" s="533"/>
      <c r="G7242" s="533"/>
    </row>
    <row r="7243" spans="1:7">
      <c r="A7243" s="533"/>
      <c r="B7243" s="1787"/>
      <c r="C7243" s="1788"/>
      <c r="D7243" s="533"/>
      <c r="E7243" s="533"/>
      <c r="F7243" s="533"/>
      <c r="G7243" s="533"/>
    </row>
    <row r="7244" spans="1:7">
      <c r="A7244" s="533"/>
      <c r="B7244" s="1787"/>
      <c r="C7244" s="1788"/>
      <c r="D7244" s="533"/>
      <c r="E7244" s="533"/>
      <c r="F7244" s="533"/>
      <c r="G7244" s="533"/>
    </row>
    <row r="7245" spans="1:7">
      <c r="A7245" s="533"/>
      <c r="B7245" s="1787"/>
      <c r="C7245" s="1788"/>
      <c r="D7245" s="533"/>
      <c r="E7245" s="533"/>
      <c r="F7245" s="533"/>
      <c r="G7245" s="533"/>
    </row>
    <row r="7246" spans="1:7">
      <c r="A7246" s="533"/>
      <c r="B7246" s="1787"/>
      <c r="C7246" s="1788"/>
      <c r="D7246" s="533"/>
      <c r="E7246" s="533"/>
      <c r="F7246" s="533"/>
      <c r="G7246" s="533"/>
    </row>
    <row r="7247" spans="1:7">
      <c r="A7247" s="533"/>
      <c r="B7247" s="1787"/>
      <c r="C7247" s="1788"/>
      <c r="D7247" s="533"/>
      <c r="E7247" s="533"/>
      <c r="F7247" s="533"/>
      <c r="G7247" s="533"/>
    </row>
    <row r="7248" spans="1:7">
      <c r="A7248" s="533"/>
      <c r="B7248" s="1787"/>
      <c r="C7248" s="1788"/>
      <c r="D7248" s="533"/>
      <c r="E7248" s="533"/>
      <c r="F7248" s="533"/>
      <c r="G7248" s="533"/>
    </row>
    <row r="7249" spans="1:7">
      <c r="A7249" s="533"/>
      <c r="B7249" s="1787"/>
      <c r="C7249" s="1788"/>
      <c r="D7249" s="533"/>
      <c r="E7249" s="533"/>
      <c r="F7249" s="533"/>
      <c r="G7249" s="533"/>
    </row>
    <row r="7250" spans="1:7">
      <c r="A7250" s="533"/>
      <c r="B7250" s="1787"/>
      <c r="C7250" s="1788"/>
      <c r="D7250" s="533"/>
      <c r="E7250" s="533"/>
      <c r="F7250" s="533"/>
      <c r="G7250" s="533"/>
    </row>
    <row r="7251" spans="1:7">
      <c r="A7251" s="533"/>
      <c r="B7251" s="1787"/>
      <c r="C7251" s="1788"/>
      <c r="D7251" s="533"/>
      <c r="E7251" s="533"/>
      <c r="F7251" s="533"/>
      <c r="G7251" s="533"/>
    </row>
    <row r="7252" spans="1:7">
      <c r="A7252" s="533"/>
      <c r="B7252" s="1787"/>
      <c r="C7252" s="1788"/>
      <c r="D7252" s="533"/>
      <c r="E7252" s="533"/>
      <c r="F7252" s="533"/>
      <c r="G7252" s="533"/>
    </row>
    <row r="7253" spans="1:7">
      <c r="A7253" s="533"/>
      <c r="B7253" s="1787"/>
      <c r="C7253" s="1788"/>
      <c r="D7253" s="533"/>
      <c r="E7253" s="533"/>
      <c r="F7253" s="533"/>
      <c r="G7253" s="533"/>
    </row>
    <row r="7254" spans="1:7">
      <c r="A7254" s="533"/>
      <c r="B7254" s="1787"/>
      <c r="C7254" s="1788"/>
      <c r="D7254" s="533"/>
      <c r="E7254" s="533"/>
      <c r="F7254" s="533"/>
      <c r="G7254" s="533"/>
    </row>
    <row r="7255" spans="1:7">
      <c r="A7255" s="533"/>
      <c r="B7255" s="1787"/>
      <c r="C7255" s="1788"/>
      <c r="D7255" s="533"/>
      <c r="E7255" s="533"/>
      <c r="F7255" s="533"/>
      <c r="G7255" s="533"/>
    </row>
    <row r="7256" spans="1:7">
      <c r="A7256" s="533"/>
      <c r="B7256" s="1787"/>
      <c r="C7256" s="1788"/>
      <c r="D7256" s="533"/>
      <c r="E7256" s="533"/>
      <c r="F7256" s="533"/>
      <c r="G7256" s="533"/>
    </row>
    <row r="7257" spans="1:7">
      <c r="A7257" s="533"/>
      <c r="B7257" s="1787"/>
      <c r="C7257" s="1788"/>
      <c r="D7257" s="533"/>
      <c r="E7257" s="533"/>
      <c r="F7257" s="533"/>
      <c r="G7257" s="533"/>
    </row>
    <row r="7258" spans="1:7">
      <c r="A7258" s="533"/>
      <c r="B7258" s="1787"/>
      <c r="C7258" s="1788"/>
      <c r="D7258" s="533"/>
      <c r="E7258" s="533"/>
      <c r="F7258" s="533"/>
      <c r="G7258" s="533"/>
    </row>
    <row r="7259" spans="1:7">
      <c r="A7259" s="533"/>
      <c r="B7259" s="1787"/>
      <c r="C7259" s="1788"/>
      <c r="D7259" s="533"/>
      <c r="E7259" s="533"/>
      <c r="F7259" s="533"/>
      <c r="G7259" s="533"/>
    </row>
    <row r="7260" spans="1:7">
      <c r="A7260" s="533"/>
      <c r="B7260" s="1787"/>
      <c r="C7260" s="1788"/>
      <c r="D7260" s="533"/>
      <c r="E7260" s="533"/>
      <c r="F7260" s="533"/>
      <c r="G7260" s="533"/>
    </row>
    <row r="7261" spans="1:7">
      <c r="A7261" s="533"/>
      <c r="B7261" s="1787"/>
      <c r="C7261" s="1788"/>
      <c r="D7261" s="533"/>
      <c r="E7261" s="533"/>
      <c r="F7261" s="533"/>
      <c r="G7261" s="533"/>
    </row>
    <row r="7262" spans="1:7">
      <c r="A7262" s="533"/>
      <c r="B7262" s="1787"/>
      <c r="C7262" s="1788"/>
      <c r="D7262" s="533"/>
      <c r="E7262" s="533"/>
      <c r="F7262" s="533"/>
      <c r="G7262" s="533"/>
    </row>
    <row r="7263" spans="1:7">
      <c r="A7263" s="533"/>
      <c r="B7263" s="1787"/>
      <c r="C7263" s="1788"/>
      <c r="D7263" s="533"/>
      <c r="E7263" s="533"/>
      <c r="F7263" s="533"/>
      <c r="G7263" s="533"/>
    </row>
    <row r="7264" spans="1:7">
      <c r="A7264" s="533"/>
      <c r="B7264" s="1787"/>
      <c r="C7264" s="1788"/>
      <c r="D7264" s="533"/>
      <c r="E7264" s="533"/>
      <c r="F7264" s="533"/>
      <c r="G7264" s="533"/>
    </row>
    <row r="7265" spans="1:7">
      <c r="A7265" s="533"/>
      <c r="B7265" s="1787"/>
      <c r="C7265" s="1788"/>
      <c r="D7265" s="533"/>
      <c r="E7265" s="533"/>
      <c r="F7265" s="533"/>
      <c r="G7265" s="533"/>
    </row>
    <row r="7266" spans="1:7">
      <c r="A7266" s="533"/>
      <c r="B7266" s="1787"/>
      <c r="C7266" s="1788"/>
      <c r="D7266" s="533"/>
      <c r="E7266" s="533"/>
      <c r="F7266" s="533"/>
      <c r="G7266" s="533"/>
    </row>
    <row r="7267" spans="1:7">
      <c r="A7267" s="533"/>
      <c r="B7267" s="1787"/>
      <c r="C7267" s="1788"/>
      <c r="D7267" s="533"/>
      <c r="E7267" s="533"/>
      <c r="F7267" s="533"/>
      <c r="G7267" s="533"/>
    </row>
    <row r="7268" spans="1:7">
      <c r="A7268" s="533"/>
      <c r="B7268" s="1787"/>
      <c r="C7268" s="1788"/>
      <c r="D7268" s="533"/>
      <c r="E7268" s="533"/>
      <c r="F7268" s="533"/>
      <c r="G7268" s="533"/>
    </row>
    <row r="7269" spans="1:7">
      <c r="A7269" s="533"/>
      <c r="B7269" s="1787"/>
      <c r="C7269" s="1788"/>
      <c r="D7269" s="533"/>
      <c r="E7269" s="533"/>
      <c r="F7269" s="533"/>
      <c r="G7269" s="533"/>
    </row>
    <row r="7270" spans="1:7">
      <c r="A7270" s="533"/>
      <c r="B7270" s="1787"/>
      <c r="C7270" s="1788"/>
      <c r="D7270" s="533"/>
      <c r="E7270" s="533"/>
      <c r="F7270" s="533"/>
      <c r="G7270" s="533"/>
    </row>
    <row r="7271" spans="1:7">
      <c r="A7271" s="533"/>
      <c r="B7271" s="1787"/>
      <c r="C7271" s="1788"/>
      <c r="D7271" s="533"/>
      <c r="E7271" s="533"/>
      <c r="F7271" s="533"/>
      <c r="G7271" s="533"/>
    </row>
    <row r="7272" spans="1:7">
      <c r="A7272" s="533"/>
      <c r="B7272" s="1787"/>
      <c r="C7272" s="1788"/>
      <c r="D7272" s="533"/>
      <c r="E7272" s="533"/>
      <c r="F7272" s="533"/>
      <c r="G7272" s="533"/>
    </row>
    <row r="7273" spans="1:7">
      <c r="A7273" s="533"/>
      <c r="B7273" s="1787"/>
      <c r="C7273" s="1788"/>
      <c r="D7273" s="533"/>
      <c r="E7273" s="533"/>
      <c r="F7273" s="533"/>
      <c r="G7273" s="533"/>
    </row>
    <row r="7274" spans="1:7">
      <c r="A7274" s="533"/>
      <c r="B7274" s="1787"/>
      <c r="C7274" s="1788"/>
      <c r="D7274" s="533"/>
      <c r="E7274" s="533"/>
      <c r="F7274" s="533"/>
      <c r="G7274" s="533"/>
    </row>
    <row r="7275" spans="1:7">
      <c r="A7275" s="533"/>
      <c r="B7275" s="1787"/>
      <c r="C7275" s="1788"/>
      <c r="D7275" s="533"/>
      <c r="E7275" s="533"/>
      <c r="F7275" s="533"/>
      <c r="G7275" s="533"/>
    </row>
    <row r="7276" spans="1:7">
      <c r="A7276" s="533"/>
      <c r="B7276" s="1787"/>
      <c r="C7276" s="1788"/>
      <c r="D7276" s="533"/>
      <c r="E7276" s="533"/>
      <c r="F7276" s="533"/>
      <c r="G7276" s="533"/>
    </row>
    <row r="7277" spans="1:7">
      <c r="A7277" s="533"/>
      <c r="B7277" s="1787"/>
      <c r="C7277" s="1788"/>
      <c r="D7277" s="533"/>
      <c r="E7277" s="533"/>
      <c r="F7277" s="533"/>
      <c r="G7277" s="533"/>
    </row>
    <row r="7278" spans="1:7">
      <c r="A7278" s="533"/>
      <c r="B7278" s="1787"/>
      <c r="C7278" s="1788"/>
      <c r="D7278" s="533"/>
      <c r="E7278" s="533"/>
      <c r="F7278" s="533"/>
      <c r="G7278" s="533"/>
    </row>
    <row r="7279" spans="1:7">
      <c r="A7279" s="533"/>
      <c r="B7279" s="1787"/>
      <c r="C7279" s="1788"/>
      <c r="D7279" s="533"/>
      <c r="E7279" s="533"/>
      <c r="F7279" s="533"/>
      <c r="G7279" s="533"/>
    </row>
    <row r="7280" spans="1:7">
      <c r="A7280" s="533"/>
      <c r="B7280" s="1787"/>
      <c r="C7280" s="1788"/>
      <c r="D7280" s="533"/>
      <c r="E7280" s="533"/>
      <c r="F7280" s="533"/>
      <c r="G7280" s="533"/>
    </row>
    <row r="7281" spans="1:7">
      <c r="A7281" s="533"/>
      <c r="B7281" s="1787"/>
      <c r="C7281" s="1788"/>
      <c r="D7281" s="533"/>
      <c r="E7281" s="533"/>
      <c r="F7281" s="533"/>
      <c r="G7281" s="533"/>
    </row>
    <row r="7282" spans="1:7">
      <c r="A7282" s="533"/>
      <c r="B7282" s="1787"/>
      <c r="C7282" s="1788"/>
      <c r="D7282" s="533"/>
      <c r="E7282" s="533"/>
      <c r="F7282" s="533"/>
      <c r="G7282" s="533"/>
    </row>
    <row r="7283" spans="1:7">
      <c r="A7283" s="533"/>
      <c r="B7283" s="1787"/>
      <c r="C7283" s="1788"/>
      <c r="D7283" s="533"/>
      <c r="E7283" s="533"/>
      <c r="F7283" s="533"/>
      <c r="G7283" s="533"/>
    </row>
    <row r="7284" spans="1:7">
      <c r="A7284" s="533"/>
      <c r="B7284" s="1787"/>
      <c r="C7284" s="1788"/>
      <c r="D7284" s="533"/>
      <c r="E7284" s="533"/>
      <c r="F7284" s="533"/>
      <c r="G7284" s="533"/>
    </row>
    <row r="7285" spans="1:7">
      <c r="A7285" s="533"/>
      <c r="B7285" s="1787"/>
      <c r="C7285" s="1788"/>
      <c r="D7285" s="533"/>
      <c r="E7285" s="533"/>
      <c r="F7285" s="533"/>
      <c r="G7285" s="533"/>
    </row>
    <row r="7286" spans="1:7">
      <c r="A7286" s="533"/>
      <c r="B7286" s="1787"/>
      <c r="C7286" s="1788"/>
      <c r="D7286" s="533"/>
      <c r="E7286" s="533"/>
      <c r="F7286" s="533"/>
      <c r="G7286" s="533"/>
    </row>
    <row r="7287" spans="1:7">
      <c r="A7287" s="533"/>
      <c r="B7287" s="1787"/>
      <c r="C7287" s="1788"/>
      <c r="D7287" s="533"/>
      <c r="E7287" s="533"/>
      <c r="F7287" s="533"/>
      <c r="G7287" s="533"/>
    </row>
    <row r="7288" spans="1:7">
      <c r="A7288" s="533"/>
      <c r="B7288" s="1787"/>
      <c r="C7288" s="1788"/>
      <c r="D7288" s="533"/>
      <c r="E7288" s="533"/>
      <c r="F7288" s="533"/>
      <c r="G7288" s="533"/>
    </row>
    <row r="7289" spans="1:7">
      <c r="A7289" s="533"/>
      <c r="B7289" s="1787"/>
      <c r="C7289" s="1788"/>
      <c r="D7289" s="533"/>
      <c r="E7289" s="533"/>
      <c r="F7289" s="533"/>
      <c r="G7289" s="533"/>
    </row>
    <row r="7290" spans="1:7">
      <c r="A7290" s="533"/>
      <c r="B7290" s="1787"/>
      <c r="C7290" s="1788"/>
      <c r="D7290" s="533"/>
      <c r="E7290" s="533"/>
      <c r="F7290" s="533"/>
      <c r="G7290" s="533"/>
    </row>
    <row r="7291" spans="1:7">
      <c r="A7291" s="533"/>
      <c r="B7291" s="1787"/>
      <c r="C7291" s="1788"/>
      <c r="D7291" s="533"/>
      <c r="E7291" s="533"/>
      <c r="F7291" s="533"/>
      <c r="G7291" s="533"/>
    </row>
    <row r="7292" spans="1:7">
      <c r="A7292" s="533"/>
      <c r="B7292" s="1787"/>
      <c r="C7292" s="1788"/>
      <c r="D7292" s="533"/>
      <c r="E7292" s="533"/>
      <c r="F7292" s="533"/>
      <c r="G7292" s="533"/>
    </row>
    <row r="7293" spans="1:7">
      <c r="A7293" s="533"/>
      <c r="B7293" s="1787"/>
      <c r="C7293" s="1788"/>
      <c r="D7293" s="533"/>
      <c r="E7293" s="533"/>
      <c r="F7293" s="533"/>
      <c r="G7293" s="533"/>
    </row>
    <row r="7294" spans="1:7">
      <c r="A7294" s="533"/>
      <c r="B7294" s="1787"/>
      <c r="C7294" s="1788"/>
      <c r="D7294" s="533"/>
      <c r="E7294" s="533"/>
      <c r="F7294" s="533"/>
      <c r="G7294" s="533"/>
    </row>
    <row r="7295" spans="1:7">
      <c r="A7295" s="533"/>
      <c r="B7295" s="1787"/>
      <c r="C7295" s="1788"/>
      <c r="D7295" s="533"/>
      <c r="E7295" s="533"/>
      <c r="F7295" s="533"/>
      <c r="G7295" s="533"/>
    </row>
    <row r="7296" spans="1:7">
      <c r="A7296" s="533"/>
      <c r="B7296" s="1787"/>
      <c r="C7296" s="1788"/>
      <c r="D7296" s="533"/>
      <c r="E7296" s="533"/>
      <c r="F7296" s="533"/>
      <c r="G7296" s="533"/>
    </row>
    <row r="7297" spans="1:7">
      <c r="A7297" s="533"/>
      <c r="B7297" s="1787"/>
      <c r="C7297" s="1788"/>
      <c r="D7297" s="533"/>
      <c r="E7297" s="533"/>
      <c r="F7297" s="533"/>
      <c r="G7297" s="533"/>
    </row>
    <row r="7298" spans="1:7">
      <c r="A7298" s="533"/>
      <c r="B7298" s="1787"/>
      <c r="C7298" s="1788"/>
      <c r="D7298" s="533"/>
      <c r="E7298" s="533"/>
      <c r="F7298" s="533"/>
      <c r="G7298" s="533"/>
    </row>
    <row r="7299" spans="1:7">
      <c r="A7299" s="533"/>
      <c r="B7299" s="1787"/>
      <c r="C7299" s="1788"/>
      <c r="D7299" s="533"/>
      <c r="E7299" s="533"/>
      <c r="F7299" s="533"/>
      <c r="G7299" s="533"/>
    </row>
    <row r="7300" spans="1:7">
      <c r="A7300" s="533"/>
      <c r="B7300" s="1787"/>
      <c r="C7300" s="1788"/>
      <c r="D7300" s="533"/>
      <c r="E7300" s="533"/>
      <c r="F7300" s="533"/>
      <c r="G7300" s="533"/>
    </row>
    <row r="7301" spans="1:7">
      <c r="A7301" s="533"/>
      <c r="B7301" s="1787"/>
      <c r="C7301" s="1788"/>
      <c r="D7301" s="533"/>
      <c r="E7301" s="533"/>
      <c r="F7301" s="533"/>
      <c r="G7301" s="533"/>
    </row>
    <row r="7302" spans="1:7">
      <c r="A7302" s="533"/>
      <c r="B7302" s="1787"/>
      <c r="C7302" s="1788"/>
      <c r="D7302" s="533"/>
      <c r="E7302" s="533"/>
      <c r="F7302" s="533"/>
      <c r="G7302" s="533"/>
    </row>
    <row r="7303" spans="1:7">
      <c r="A7303" s="533"/>
      <c r="B7303" s="1787"/>
      <c r="C7303" s="1788"/>
      <c r="D7303" s="533"/>
      <c r="E7303" s="533"/>
      <c r="F7303" s="533"/>
      <c r="G7303" s="533"/>
    </row>
    <row r="7304" spans="1:7">
      <c r="A7304" s="533"/>
      <c r="B7304" s="1787"/>
      <c r="C7304" s="1788"/>
      <c r="D7304" s="533"/>
      <c r="E7304" s="533"/>
      <c r="F7304" s="533"/>
      <c r="G7304" s="533"/>
    </row>
    <row r="7305" spans="1:7">
      <c r="A7305" s="533"/>
      <c r="B7305" s="1787"/>
      <c r="C7305" s="1788"/>
      <c r="D7305" s="533"/>
      <c r="E7305" s="533"/>
      <c r="F7305" s="533"/>
      <c r="G7305" s="533"/>
    </row>
    <row r="7306" spans="1:7">
      <c r="A7306" s="533"/>
      <c r="B7306" s="1787"/>
      <c r="C7306" s="1788"/>
      <c r="D7306" s="533"/>
      <c r="E7306" s="533"/>
      <c r="F7306" s="533"/>
      <c r="G7306" s="533"/>
    </row>
    <row r="7307" spans="1:7">
      <c r="A7307" s="533"/>
      <c r="B7307" s="1787"/>
      <c r="C7307" s="1788"/>
      <c r="D7307" s="533"/>
      <c r="E7307" s="533"/>
      <c r="F7307" s="533"/>
      <c r="G7307" s="533"/>
    </row>
    <row r="7308" spans="1:7">
      <c r="A7308" s="533"/>
      <c r="B7308" s="1787"/>
      <c r="C7308" s="1788"/>
      <c r="D7308" s="533"/>
      <c r="E7308" s="533"/>
      <c r="F7308" s="533"/>
      <c r="G7308" s="533"/>
    </row>
    <row r="7309" spans="1:7">
      <c r="A7309" s="533"/>
      <c r="B7309" s="1787"/>
      <c r="C7309" s="1788"/>
      <c r="D7309" s="533"/>
      <c r="E7309" s="533"/>
      <c r="F7309" s="533"/>
      <c r="G7309" s="533"/>
    </row>
    <row r="7310" spans="1:7">
      <c r="A7310" s="533"/>
      <c r="B7310" s="1787"/>
      <c r="C7310" s="1788"/>
      <c r="D7310" s="533"/>
      <c r="E7310" s="533"/>
      <c r="F7310" s="533"/>
      <c r="G7310" s="533"/>
    </row>
    <row r="7311" spans="1:7">
      <c r="A7311" s="533"/>
      <c r="B7311" s="1787"/>
      <c r="C7311" s="1788"/>
      <c r="D7311" s="533"/>
      <c r="E7311" s="533"/>
      <c r="F7311" s="533"/>
      <c r="G7311" s="533"/>
    </row>
    <row r="7312" spans="1:7">
      <c r="A7312" s="533"/>
      <c r="B7312" s="1787"/>
      <c r="C7312" s="1788"/>
      <c r="D7312" s="533"/>
      <c r="E7312" s="533"/>
      <c r="F7312" s="533"/>
      <c r="G7312" s="533"/>
    </row>
    <row r="7313" spans="1:7">
      <c r="A7313" s="533"/>
      <c r="B7313" s="1787"/>
      <c r="C7313" s="1788"/>
      <c r="D7313" s="533"/>
      <c r="E7313" s="533"/>
      <c r="F7313" s="533"/>
      <c r="G7313" s="533"/>
    </row>
    <row r="7314" spans="1:7">
      <c r="A7314" s="533"/>
      <c r="B7314" s="1787"/>
      <c r="C7314" s="1788"/>
      <c r="D7314" s="533"/>
      <c r="E7314" s="533"/>
      <c r="F7314" s="533"/>
      <c r="G7314" s="533"/>
    </row>
    <row r="7315" spans="1:7">
      <c r="A7315" s="533"/>
      <c r="B7315" s="1787"/>
      <c r="C7315" s="1788"/>
      <c r="D7315" s="533"/>
      <c r="E7315" s="533"/>
      <c r="F7315" s="533"/>
      <c r="G7315" s="533"/>
    </row>
    <row r="7316" spans="1:7">
      <c r="A7316" s="533"/>
      <c r="B7316" s="1787"/>
      <c r="C7316" s="1788"/>
      <c r="D7316" s="533"/>
      <c r="E7316" s="533"/>
      <c r="F7316" s="533"/>
      <c r="G7316" s="533"/>
    </row>
    <row r="7317" spans="1:7">
      <c r="A7317" s="533"/>
      <c r="B7317" s="1787"/>
      <c r="C7317" s="1788"/>
      <c r="D7317" s="533"/>
      <c r="E7317" s="533"/>
      <c r="F7317" s="533"/>
      <c r="G7317" s="533"/>
    </row>
    <row r="7318" spans="1:7">
      <c r="A7318" s="533"/>
      <c r="B7318" s="1787"/>
      <c r="C7318" s="1788"/>
      <c r="D7318" s="533"/>
      <c r="E7318" s="533"/>
      <c r="F7318" s="533"/>
      <c r="G7318" s="533"/>
    </row>
    <row r="7319" spans="1:7">
      <c r="A7319" s="533"/>
      <c r="B7319" s="1787"/>
      <c r="C7319" s="1788"/>
      <c r="D7319" s="533"/>
      <c r="E7319" s="533"/>
      <c r="F7319" s="533"/>
      <c r="G7319" s="533"/>
    </row>
    <row r="7320" spans="1:7">
      <c r="A7320" s="533"/>
      <c r="B7320" s="1787"/>
      <c r="C7320" s="1788"/>
      <c r="D7320" s="533"/>
      <c r="E7320" s="533"/>
      <c r="F7320" s="533"/>
      <c r="G7320" s="533"/>
    </row>
    <row r="7321" spans="1:7">
      <c r="A7321" s="533"/>
      <c r="B7321" s="1787"/>
      <c r="C7321" s="1788"/>
      <c r="D7321" s="533"/>
      <c r="E7321" s="533"/>
      <c r="F7321" s="533"/>
      <c r="G7321" s="533"/>
    </row>
    <row r="7322" spans="1:7">
      <c r="A7322" s="533"/>
      <c r="B7322" s="1787"/>
      <c r="C7322" s="1788"/>
      <c r="D7322" s="533"/>
      <c r="E7322" s="533"/>
      <c r="F7322" s="533"/>
      <c r="G7322" s="533"/>
    </row>
    <row r="7323" spans="1:7">
      <c r="A7323" s="533"/>
      <c r="B7323" s="1787"/>
      <c r="C7323" s="1788"/>
      <c r="D7323" s="533"/>
      <c r="E7323" s="533"/>
      <c r="F7323" s="533"/>
      <c r="G7323" s="533"/>
    </row>
    <row r="7324" spans="1:7">
      <c r="A7324" s="533"/>
      <c r="B7324" s="1787"/>
      <c r="C7324" s="1788"/>
      <c r="D7324" s="533"/>
      <c r="E7324" s="533"/>
      <c r="F7324" s="533"/>
      <c r="G7324" s="533"/>
    </row>
    <row r="7325" spans="1:7">
      <c r="A7325" s="533"/>
      <c r="B7325" s="1787"/>
      <c r="C7325" s="1788"/>
      <c r="D7325" s="533"/>
      <c r="E7325" s="533"/>
      <c r="F7325" s="533"/>
      <c r="G7325" s="533"/>
    </row>
    <row r="7326" spans="1:7">
      <c r="A7326" s="533"/>
      <c r="B7326" s="1787"/>
      <c r="C7326" s="1788"/>
      <c r="D7326" s="533"/>
      <c r="E7326" s="533"/>
      <c r="F7326" s="533"/>
      <c r="G7326" s="533"/>
    </row>
    <row r="7327" spans="1:7">
      <c r="A7327" s="533"/>
      <c r="B7327" s="1787"/>
      <c r="C7327" s="1788"/>
      <c r="D7327" s="533"/>
      <c r="E7327" s="533"/>
      <c r="F7327" s="533"/>
      <c r="G7327" s="533"/>
    </row>
    <row r="7328" spans="1:7">
      <c r="A7328" s="533"/>
      <c r="B7328" s="1787"/>
      <c r="C7328" s="1788"/>
      <c r="D7328" s="533"/>
      <c r="E7328" s="533"/>
      <c r="F7328" s="533"/>
      <c r="G7328" s="533"/>
    </row>
    <row r="7329" spans="1:7">
      <c r="A7329" s="533"/>
      <c r="B7329" s="1787"/>
      <c r="C7329" s="1788"/>
      <c r="D7329" s="533"/>
      <c r="E7329" s="533"/>
      <c r="F7329" s="533"/>
      <c r="G7329" s="533"/>
    </row>
    <row r="7330" spans="1:7">
      <c r="A7330" s="533"/>
      <c r="B7330" s="1787"/>
      <c r="C7330" s="1788"/>
      <c r="D7330" s="533"/>
      <c r="E7330" s="533"/>
      <c r="F7330" s="533"/>
      <c r="G7330" s="533"/>
    </row>
    <row r="7331" spans="1:7">
      <c r="A7331" s="533"/>
      <c r="B7331" s="1787"/>
      <c r="C7331" s="1788"/>
      <c r="D7331" s="533"/>
      <c r="E7331" s="533"/>
      <c r="F7331" s="533"/>
      <c r="G7331" s="533"/>
    </row>
    <row r="7332" spans="1:7">
      <c r="A7332" s="533"/>
      <c r="B7332" s="1787"/>
      <c r="C7332" s="1788"/>
      <c r="D7332" s="533"/>
      <c r="E7332" s="533"/>
      <c r="F7332" s="533"/>
      <c r="G7332" s="533"/>
    </row>
    <row r="7333" spans="1:7">
      <c r="A7333" s="533"/>
      <c r="B7333" s="1787"/>
      <c r="C7333" s="1788"/>
      <c r="D7333" s="533"/>
      <c r="E7333" s="533"/>
      <c r="F7333" s="533"/>
      <c r="G7333" s="533"/>
    </row>
    <row r="7334" spans="1:7">
      <c r="A7334" s="533"/>
      <c r="B7334" s="1787"/>
      <c r="C7334" s="1788"/>
      <c r="D7334" s="533"/>
      <c r="E7334" s="533"/>
      <c r="F7334" s="533"/>
      <c r="G7334" s="533"/>
    </row>
    <row r="7335" spans="1:7">
      <c r="A7335" s="533"/>
      <c r="B7335" s="1787"/>
      <c r="C7335" s="1788"/>
      <c r="D7335" s="533"/>
      <c r="E7335" s="533"/>
      <c r="F7335" s="533"/>
      <c r="G7335" s="533"/>
    </row>
    <row r="7336" spans="1:7">
      <c r="A7336" s="533"/>
      <c r="B7336" s="1787"/>
      <c r="C7336" s="1788"/>
      <c r="D7336" s="533"/>
      <c r="E7336" s="533"/>
      <c r="F7336" s="533"/>
      <c r="G7336" s="533"/>
    </row>
    <row r="7337" spans="1:7">
      <c r="A7337" s="533"/>
      <c r="B7337" s="1787"/>
      <c r="C7337" s="1788"/>
      <c r="D7337" s="533"/>
      <c r="E7337" s="533"/>
      <c r="F7337" s="533"/>
      <c r="G7337" s="533"/>
    </row>
    <row r="7338" spans="1:7">
      <c r="A7338" s="533"/>
      <c r="B7338" s="1787"/>
      <c r="C7338" s="1788"/>
      <c r="D7338" s="533"/>
      <c r="E7338" s="533"/>
      <c r="F7338" s="533"/>
      <c r="G7338" s="533"/>
    </row>
    <row r="7339" spans="1:7">
      <c r="A7339" s="533"/>
      <c r="B7339" s="1787"/>
      <c r="C7339" s="1788"/>
      <c r="D7339" s="533"/>
      <c r="E7339" s="533"/>
      <c r="F7339" s="533"/>
      <c r="G7339" s="533"/>
    </row>
    <row r="7340" spans="1:7">
      <c r="A7340" s="533"/>
      <c r="B7340" s="1787"/>
      <c r="C7340" s="1788"/>
      <c r="D7340" s="533"/>
      <c r="E7340" s="533"/>
      <c r="F7340" s="533"/>
      <c r="G7340" s="533"/>
    </row>
    <row r="7341" spans="1:7">
      <c r="A7341" s="533"/>
      <c r="B7341" s="1787"/>
      <c r="C7341" s="1788"/>
      <c r="D7341" s="533"/>
      <c r="E7341" s="533"/>
      <c r="F7341" s="533"/>
      <c r="G7341" s="533"/>
    </row>
    <row r="7342" spans="1:7">
      <c r="A7342" s="533"/>
      <c r="B7342" s="1787"/>
      <c r="C7342" s="1788"/>
      <c r="D7342" s="533"/>
      <c r="E7342" s="533"/>
      <c r="F7342" s="533"/>
      <c r="G7342" s="533"/>
    </row>
    <row r="7343" spans="1:7">
      <c r="A7343" s="533"/>
      <c r="B7343" s="1787"/>
      <c r="C7343" s="1788"/>
      <c r="D7343" s="533"/>
      <c r="E7343" s="533"/>
      <c r="F7343" s="533"/>
      <c r="G7343" s="533"/>
    </row>
    <row r="7344" spans="1:7">
      <c r="A7344" s="533"/>
      <c r="B7344" s="1787"/>
      <c r="C7344" s="1788"/>
      <c r="D7344" s="533"/>
      <c r="E7344" s="533"/>
      <c r="F7344" s="533"/>
      <c r="G7344" s="533"/>
    </row>
    <row r="7345" spans="1:7">
      <c r="A7345" s="533"/>
      <c r="B7345" s="1787"/>
      <c r="C7345" s="1788"/>
      <c r="D7345" s="533"/>
      <c r="E7345" s="533"/>
      <c r="F7345" s="533"/>
      <c r="G7345" s="533"/>
    </row>
    <row r="7346" spans="1:7">
      <c r="A7346" s="533"/>
      <c r="B7346" s="1787"/>
      <c r="C7346" s="1788"/>
      <c r="D7346" s="533"/>
      <c r="E7346" s="533"/>
      <c r="F7346" s="533"/>
      <c r="G7346" s="533"/>
    </row>
    <row r="7347" spans="1:7">
      <c r="A7347" s="533"/>
      <c r="B7347" s="1787"/>
      <c r="C7347" s="1788"/>
      <c r="D7347" s="533"/>
      <c r="E7347" s="533"/>
      <c r="F7347" s="533"/>
      <c r="G7347" s="533"/>
    </row>
    <row r="7348" spans="1:7">
      <c r="A7348" s="533"/>
      <c r="B7348" s="1787"/>
      <c r="C7348" s="1788"/>
      <c r="D7348" s="533"/>
      <c r="E7348" s="533"/>
      <c r="F7348" s="533"/>
      <c r="G7348" s="533"/>
    </row>
    <row r="7349" spans="1:7">
      <c r="A7349" s="533"/>
      <c r="B7349" s="1787"/>
      <c r="C7349" s="1788"/>
      <c r="D7349" s="533"/>
      <c r="E7349" s="533"/>
      <c r="F7349" s="533"/>
      <c r="G7349" s="533"/>
    </row>
    <row r="7350" spans="1:7">
      <c r="A7350" s="533"/>
      <c r="B7350" s="1787"/>
      <c r="C7350" s="1788"/>
      <c r="D7350" s="533"/>
      <c r="E7350" s="533"/>
      <c r="F7350" s="533"/>
      <c r="G7350" s="533"/>
    </row>
    <row r="7351" spans="1:7">
      <c r="A7351" s="533"/>
      <c r="B7351" s="1787"/>
      <c r="C7351" s="1788"/>
      <c r="D7351" s="533"/>
      <c r="E7351" s="533"/>
      <c r="F7351" s="533"/>
      <c r="G7351" s="533"/>
    </row>
    <row r="7352" spans="1:7">
      <c r="A7352" s="533"/>
      <c r="B7352" s="1787"/>
      <c r="C7352" s="1788"/>
      <c r="D7352" s="533"/>
      <c r="E7352" s="533"/>
      <c r="F7352" s="533"/>
      <c r="G7352" s="533"/>
    </row>
    <row r="7353" spans="1:7">
      <c r="A7353" s="533"/>
      <c r="B7353" s="1787"/>
      <c r="C7353" s="1788"/>
      <c r="D7353" s="533"/>
      <c r="E7353" s="533"/>
      <c r="F7353" s="533"/>
      <c r="G7353" s="533"/>
    </row>
    <row r="7354" spans="1:7">
      <c r="A7354" s="533"/>
      <c r="B7354" s="1787"/>
      <c r="C7354" s="1788"/>
      <c r="D7354" s="533"/>
      <c r="E7354" s="533"/>
      <c r="F7354" s="533"/>
      <c r="G7354" s="533"/>
    </row>
    <row r="7355" spans="1:7">
      <c r="A7355" s="533"/>
      <c r="B7355" s="1787"/>
      <c r="C7355" s="1788"/>
      <c r="D7355" s="533"/>
      <c r="E7355" s="533"/>
      <c r="F7355" s="533"/>
      <c r="G7355" s="533"/>
    </row>
    <row r="7356" spans="1:7">
      <c r="A7356" s="533"/>
      <c r="B7356" s="1787"/>
      <c r="C7356" s="1788"/>
      <c r="D7356" s="533"/>
      <c r="E7356" s="533"/>
      <c r="F7356" s="533"/>
      <c r="G7356" s="533"/>
    </row>
    <row r="7357" spans="1:7">
      <c r="A7357" s="533"/>
      <c r="B7357" s="1787"/>
      <c r="C7357" s="1788"/>
      <c r="D7357" s="533"/>
      <c r="E7357" s="533"/>
      <c r="F7357" s="533"/>
      <c r="G7357" s="533"/>
    </row>
    <row r="7358" spans="1:7">
      <c r="A7358" s="533"/>
      <c r="B7358" s="1787"/>
      <c r="C7358" s="1788"/>
      <c r="D7358" s="533"/>
      <c r="E7358" s="533"/>
      <c r="F7358" s="533"/>
      <c r="G7358" s="533"/>
    </row>
    <row r="7359" spans="1:7">
      <c r="A7359" s="533"/>
      <c r="B7359" s="1787"/>
      <c r="C7359" s="1788"/>
      <c r="D7359" s="533"/>
      <c r="E7359" s="533"/>
      <c r="F7359" s="533"/>
      <c r="G7359" s="533"/>
    </row>
    <row r="7360" spans="1:7">
      <c r="A7360" s="533"/>
      <c r="B7360" s="1787"/>
      <c r="C7360" s="1788"/>
      <c r="D7360" s="533"/>
      <c r="E7360" s="533"/>
      <c r="F7360" s="533"/>
      <c r="G7360" s="533"/>
    </row>
    <row r="7361" spans="1:7">
      <c r="A7361" s="533"/>
      <c r="B7361" s="1787"/>
      <c r="C7361" s="1788"/>
      <c r="D7361" s="533"/>
      <c r="E7361" s="533"/>
      <c r="F7361" s="533"/>
      <c r="G7361" s="533"/>
    </row>
    <row r="7362" spans="1:7">
      <c r="A7362" s="533"/>
      <c r="B7362" s="1787"/>
      <c r="C7362" s="1788"/>
      <c r="D7362" s="533"/>
      <c r="E7362" s="533"/>
      <c r="F7362" s="533"/>
      <c r="G7362" s="533"/>
    </row>
    <row r="7363" spans="1:7">
      <c r="A7363" s="533"/>
      <c r="B7363" s="1787"/>
      <c r="C7363" s="1788"/>
      <c r="D7363" s="533"/>
      <c r="E7363" s="533"/>
      <c r="F7363" s="533"/>
      <c r="G7363" s="533"/>
    </row>
    <row r="7364" spans="1:7">
      <c r="A7364" s="533"/>
      <c r="B7364" s="1787"/>
      <c r="C7364" s="1788"/>
      <c r="D7364" s="533"/>
      <c r="E7364" s="533"/>
      <c r="F7364" s="533"/>
      <c r="G7364" s="533"/>
    </row>
    <row r="7365" spans="1:7">
      <c r="A7365" s="533"/>
      <c r="B7365" s="1787"/>
      <c r="C7365" s="1788"/>
      <c r="D7365" s="533"/>
      <c r="E7365" s="533"/>
      <c r="F7365" s="533"/>
      <c r="G7365" s="533"/>
    </row>
    <row r="7366" spans="1:7">
      <c r="A7366" s="533"/>
      <c r="B7366" s="1787"/>
      <c r="C7366" s="1788"/>
      <c r="D7366" s="533"/>
      <c r="E7366" s="533"/>
      <c r="F7366" s="533"/>
      <c r="G7366" s="533"/>
    </row>
    <row r="7367" spans="1:7">
      <c r="A7367" s="533"/>
      <c r="B7367" s="1787"/>
      <c r="C7367" s="1788"/>
      <c r="D7367" s="533"/>
      <c r="E7367" s="533"/>
      <c r="F7367" s="533"/>
      <c r="G7367" s="533"/>
    </row>
    <row r="7368" spans="1:7">
      <c r="A7368" s="533"/>
      <c r="B7368" s="1787"/>
      <c r="C7368" s="1788"/>
      <c r="D7368" s="533"/>
      <c r="E7368" s="533"/>
      <c r="F7368" s="533"/>
      <c r="G7368" s="533"/>
    </row>
    <row r="7369" spans="1:7">
      <c r="A7369" s="533"/>
      <c r="B7369" s="1787"/>
      <c r="C7369" s="1788"/>
      <c r="D7369" s="533"/>
      <c r="E7369" s="533"/>
      <c r="F7369" s="533"/>
      <c r="G7369" s="533"/>
    </row>
    <row r="7370" spans="1:7">
      <c r="A7370" s="533"/>
      <c r="B7370" s="1787"/>
      <c r="C7370" s="1788"/>
      <c r="D7370" s="533"/>
      <c r="E7370" s="533"/>
      <c r="F7370" s="533"/>
      <c r="G7370" s="533"/>
    </row>
    <row r="7371" spans="1:7">
      <c r="A7371" s="533"/>
      <c r="B7371" s="1787"/>
      <c r="C7371" s="1788"/>
      <c r="D7371" s="533"/>
      <c r="E7371" s="533"/>
      <c r="F7371" s="533"/>
      <c r="G7371" s="533"/>
    </row>
    <row r="7372" spans="1:7">
      <c r="A7372" s="533"/>
      <c r="B7372" s="1787"/>
      <c r="C7372" s="1788"/>
      <c r="D7372" s="533"/>
      <c r="E7372" s="533"/>
      <c r="F7372" s="533"/>
      <c r="G7372" s="533"/>
    </row>
    <row r="7373" spans="1:7">
      <c r="A7373" s="533"/>
      <c r="B7373" s="1787"/>
      <c r="C7373" s="1788"/>
      <c r="D7373" s="533"/>
      <c r="E7373" s="533"/>
      <c r="F7373" s="533"/>
      <c r="G7373" s="533"/>
    </row>
    <row r="7374" spans="1:7">
      <c r="A7374" s="533"/>
      <c r="B7374" s="1787"/>
      <c r="C7374" s="1788"/>
      <c r="D7374" s="533"/>
      <c r="E7374" s="533"/>
      <c r="F7374" s="533"/>
      <c r="G7374" s="533"/>
    </row>
    <row r="7375" spans="1:7">
      <c r="A7375" s="533"/>
      <c r="B7375" s="1787"/>
      <c r="C7375" s="1788"/>
      <c r="D7375" s="533"/>
      <c r="E7375" s="533"/>
      <c r="F7375" s="533"/>
      <c r="G7375" s="533"/>
    </row>
    <row r="7376" spans="1:7">
      <c r="A7376" s="533"/>
      <c r="B7376" s="1787"/>
      <c r="C7376" s="1788"/>
      <c r="D7376" s="533"/>
      <c r="E7376" s="533"/>
      <c r="F7376" s="533"/>
      <c r="G7376" s="533"/>
    </row>
    <row r="7377" spans="1:7">
      <c r="A7377" s="533"/>
      <c r="B7377" s="1787"/>
      <c r="C7377" s="1788"/>
      <c r="D7377" s="533"/>
      <c r="E7377" s="533"/>
      <c r="F7377" s="533"/>
      <c r="G7377" s="533"/>
    </row>
    <row r="7378" spans="1:7">
      <c r="A7378" s="533"/>
      <c r="B7378" s="1787"/>
      <c r="C7378" s="1788"/>
      <c r="D7378" s="533"/>
      <c r="E7378" s="533"/>
      <c r="F7378" s="533"/>
      <c r="G7378" s="533"/>
    </row>
    <row r="7379" spans="1:7">
      <c r="A7379" s="533"/>
      <c r="B7379" s="1787"/>
      <c r="C7379" s="1788"/>
      <c r="D7379" s="533"/>
      <c r="E7379" s="533"/>
      <c r="F7379" s="533"/>
      <c r="G7379" s="533"/>
    </row>
    <row r="7380" spans="1:7">
      <c r="A7380" s="533"/>
      <c r="B7380" s="1787"/>
      <c r="C7380" s="1788"/>
      <c r="D7380" s="533"/>
      <c r="E7380" s="533"/>
      <c r="F7380" s="533"/>
      <c r="G7380" s="533"/>
    </row>
    <row r="7381" spans="1:7">
      <c r="A7381" s="533"/>
      <c r="B7381" s="1787"/>
      <c r="C7381" s="1788"/>
      <c r="D7381" s="533"/>
      <c r="E7381" s="533"/>
      <c r="F7381" s="533"/>
      <c r="G7381" s="533"/>
    </row>
    <row r="7382" spans="1:7">
      <c r="A7382" s="533"/>
      <c r="B7382" s="1787"/>
      <c r="C7382" s="1788"/>
      <c r="D7382" s="533"/>
      <c r="E7382" s="533"/>
      <c r="F7382" s="533"/>
      <c r="G7382" s="533"/>
    </row>
    <row r="7383" spans="1:7">
      <c r="A7383" s="533"/>
      <c r="B7383" s="1787"/>
      <c r="C7383" s="1788"/>
      <c r="D7383" s="533"/>
      <c r="E7383" s="533"/>
      <c r="F7383" s="533"/>
      <c r="G7383" s="533"/>
    </row>
    <row r="7384" spans="1:7">
      <c r="A7384" s="533"/>
      <c r="B7384" s="1787"/>
      <c r="C7384" s="1788"/>
      <c r="D7384" s="533"/>
      <c r="E7384" s="533"/>
      <c r="F7384" s="533"/>
      <c r="G7384" s="533"/>
    </row>
    <row r="7385" spans="1:7">
      <c r="A7385" s="533"/>
      <c r="B7385" s="1787"/>
      <c r="C7385" s="1788"/>
      <c r="D7385" s="533"/>
      <c r="E7385" s="533"/>
      <c r="F7385" s="533"/>
      <c r="G7385" s="533"/>
    </row>
    <row r="7386" spans="1:7">
      <c r="A7386" s="533"/>
      <c r="B7386" s="1787"/>
      <c r="C7386" s="1788"/>
      <c r="D7386" s="533"/>
      <c r="E7386" s="533"/>
      <c r="F7386" s="533"/>
      <c r="G7386" s="533"/>
    </row>
    <row r="7387" spans="1:7">
      <c r="A7387" s="533"/>
      <c r="B7387" s="1787"/>
      <c r="C7387" s="1788"/>
      <c r="D7387" s="533"/>
      <c r="E7387" s="533"/>
      <c r="F7387" s="533"/>
      <c r="G7387" s="533"/>
    </row>
    <row r="7388" spans="1:7">
      <c r="A7388" s="533"/>
      <c r="B7388" s="1787"/>
      <c r="C7388" s="1788"/>
      <c r="D7388" s="533"/>
      <c r="E7388" s="533"/>
      <c r="F7388" s="533"/>
      <c r="G7388" s="533"/>
    </row>
    <row r="7389" spans="1:7">
      <c r="A7389" s="533"/>
      <c r="B7389" s="1787"/>
      <c r="C7389" s="1788"/>
      <c r="D7389" s="533"/>
      <c r="E7389" s="533"/>
      <c r="F7389" s="533"/>
      <c r="G7389" s="533"/>
    </row>
    <row r="7390" spans="1:7">
      <c r="A7390" s="533"/>
      <c r="B7390" s="1787"/>
      <c r="C7390" s="1788"/>
      <c r="D7390" s="533"/>
      <c r="E7390" s="533"/>
      <c r="F7390" s="533"/>
      <c r="G7390" s="533"/>
    </row>
    <row r="7391" spans="1:7">
      <c r="A7391" s="533"/>
      <c r="B7391" s="1787"/>
      <c r="C7391" s="1788"/>
      <c r="D7391" s="533"/>
      <c r="E7391" s="533"/>
      <c r="F7391" s="533"/>
      <c r="G7391" s="533"/>
    </row>
    <row r="7392" spans="1:7">
      <c r="A7392" s="533"/>
      <c r="B7392" s="1787"/>
      <c r="C7392" s="1788"/>
      <c r="D7392" s="533"/>
      <c r="E7392" s="533"/>
      <c r="F7392" s="533"/>
      <c r="G7392" s="533"/>
    </row>
    <row r="7393" spans="1:7">
      <c r="A7393" s="533"/>
      <c r="B7393" s="1787"/>
      <c r="C7393" s="1788"/>
      <c r="D7393" s="533"/>
      <c r="E7393" s="533"/>
      <c r="F7393" s="533"/>
      <c r="G7393" s="533"/>
    </row>
    <row r="7394" spans="1:7">
      <c r="A7394" s="533"/>
      <c r="B7394" s="1787"/>
      <c r="C7394" s="1788"/>
      <c r="D7394" s="533"/>
      <c r="E7394" s="533"/>
      <c r="F7394" s="533"/>
      <c r="G7394" s="533"/>
    </row>
    <row r="7395" spans="1:7">
      <c r="A7395" s="533"/>
      <c r="B7395" s="1787"/>
      <c r="C7395" s="1788"/>
      <c r="D7395" s="533"/>
      <c r="E7395" s="533"/>
      <c r="F7395" s="533"/>
      <c r="G7395" s="533"/>
    </row>
    <row r="7396" spans="1:7">
      <c r="A7396" s="533"/>
      <c r="B7396" s="1787"/>
      <c r="C7396" s="1788"/>
      <c r="D7396" s="533"/>
      <c r="E7396" s="533"/>
      <c r="F7396" s="533"/>
      <c r="G7396" s="533"/>
    </row>
    <row r="7397" spans="1:7">
      <c r="A7397" s="533"/>
      <c r="B7397" s="1787"/>
      <c r="C7397" s="1788"/>
      <c r="D7397" s="533"/>
      <c r="E7397" s="533"/>
      <c r="F7397" s="533"/>
      <c r="G7397" s="533"/>
    </row>
    <row r="7398" spans="1:7">
      <c r="A7398" s="533"/>
      <c r="B7398" s="1787"/>
      <c r="C7398" s="1788"/>
      <c r="D7398" s="533"/>
      <c r="E7398" s="533"/>
      <c r="F7398" s="533"/>
      <c r="G7398" s="533"/>
    </row>
    <row r="7399" spans="1:7">
      <c r="A7399" s="533"/>
      <c r="B7399" s="1787"/>
      <c r="C7399" s="1788"/>
      <c r="D7399" s="533"/>
      <c r="E7399" s="533"/>
      <c r="F7399" s="533"/>
      <c r="G7399" s="533"/>
    </row>
    <row r="7400" spans="1:7">
      <c r="A7400" s="533"/>
      <c r="B7400" s="1787"/>
      <c r="C7400" s="1788"/>
      <c r="D7400" s="533"/>
      <c r="E7400" s="533"/>
      <c r="F7400" s="533"/>
      <c r="G7400" s="533"/>
    </row>
    <row r="7401" spans="1:7">
      <c r="A7401" s="533"/>
      <c r="B7401" s="1787"/>
      <c r="C7401" s="1788"/>
      <c r="D7401" s="533"/>
      <c r="E7401" s="533"/>
      <c r="F7401" s="533"/>
      <c r="G7401" s="533"/>
    </row>
    <row r="7402" spans="1:7">
      <c r="A7402" s="533"/>
      <c r="B7402" s="1787"/>
      <c r="C7402" s="1788"/>
      <c r="D7402" s="533"/>
      <c r="E7402" s="533"/>
      <c r="F7402" s="533"/>
      <c r="G7402" s="533"/>
    </row>
    <row r="7403" spans="1:7">
      <c r="A7403" s="533"/>
      <c r="B7403" s="1787"/>
      <c r="C7403" s="1788"/>
      <c r="D7403" s="533"/>
      <c r="E7403" s="533"/>
      <c r="F7403" s="533"/>
      <c r="G7403" s="533"/>
    </row>
    <row r="7404" spans="1:7">
      <c r="A7404" s="533"/>
      <c r="B7404" s="1787"/>
      <c r="C7404" s="1788"/>
      <c r="D7404" s="533"/>
      <c r="E7404" s="533"/>
      <c r="F7404" s="533"/>
      <c r="G7404" s="533"/>
    </row>
    <row r="7405" spans="1:7">
      <c r="A7405" s="533"/>
      <c r="B7405" s="1787"/>
      <c r="C7405" s="1788"/>
      <c r="D7405" s="533"/>
      <c r="E7405" s="533"/>
      <c r="F7405" s="533"/>
      <c r="G7405" s="533"/>
    </row>
    <row r="7406" spans="1:7">
      <c r="A7406" s="533"/>
      <c r="B7406" s="1787"/>
      <c r="C7406" s="1788"/>
      <c r="D7406" s="533"/>
      <c r="E7406" s="533"/>
      <c r="F7406" s="533"/>
      <c r="G7406" s="533"/>
    </row>
    <row r="7407" spans="1:7">
      <c r="A7407" s="533"/>
      <c r="B7407" s="1787"/>
      <c r="C7407" s="1788"/>
      <c r="D7407" s="533"/>
      <c r="E7407" s="533"/>
      <c r="F7407" s="533"/>
      <c r="G7407" s="533"/>
    </row>
    <row r="7408" spans="1:7">
      <c r="A7408" s="533"/>
      <c r="B7408" s="1787"/>
      <c r="C7408" s="1788"/>
      <c r="D7408" s="533"/>
      <c r="E7408" s="533"/>
      <c r="F7408" s="533"/>
      <c r="G7408" s="533"/>
    </row>
    <row r="7409" spans="1:7">
      <c r="A7409" s="533"/>
      <c r="B7409" s="1787"/>
      <c r="C7409" s="1788"/>
      <c r="D7409" s="533"/>
      <c r="E7409" s="533"/>
      <c r="F7409" s="533"/>
      <c r="G7409" s="533"/>
    </row>
    <row r="7410" spans="1:7">
      <c r="A7410" s="533"/>
      <c r="B7410" s="1787"/>
      <c r="C7410" s="1788"/>
      <c r="D7410" s="533"/>
      <c r="E7410" s="533"/>
      <c r="F7410" s="533"/>
      <c r="G7410" s="533"/>
    </row>
    <row r="7411" spans="1:7">
      <c r="A7411" s="533"/>
      <c r="B7411" s="1787"/>
      <c r="C7411" s="1788"/>
      <c r="D7411" s="533"/>
      <c r="E7411" s="533"/>
      <c r="F7411" s="533"/>
      <c r="G7411" s="533"/>
    </row>
    <row r="7412" spans="1:7">
      <c r="A7412" s="533"/>
      <c r="B7412" s="1787"/>
      <c r="C7412" s="1788"/>
      <c r="D7412" s="533"/>
      <c r="E7412" s="533"/>
      <c r="F7412" s="533"/>
      <c r="G7412" s="533"/>
    </row>
    <row r="7413" spans="1:7">
      <c r="A7413" s="533"/>
      <c r="B7413" s="1787"/>
      <c r="C7413" s="1788"/>
      <c r="D7413" s="533"/>
      <c r="E7413" s="533"/>
      <c r="F7413" s="533"/>
      <c r="G7413" s="533"/>
    </row>
    <row r="7414" spans="1:7">
      <c r="A7414" s="533"/>
      <c r="B7414" s="1787"/>
      <c r="C7414" s="1788"/>
      <c r="D7414" s="533"/>
      <c r="E7414" s="533"/>
      <c r="F7414" s="533"/>
      <c r="G7414" s="533"/>
    </row>
    <row r="7415" spans="1:7">
      <c r="A7415" s="533"/>
      <c r="B7415" s="1787"/>
      <c r="C7415" s="1788"/>
      <c r="D7415" s="533"/>
      <c r="E7415" s="533"/>
      <c r="F7415" s="533"/>
      <c r="G7415" s="533"/>
    </row>
    <row r="7416" spans="1:7">
      <c r="A7416" s="533"/>
      <c r="B7416" s="1787"/>
      <c r="C7416" s="1788"/>
      <c r="D7416" s="533"/>
      <c r="E7416" s="533"/>
      <c r="F7416" s="533"/>
      <c r="G7416" s="533"/>
    </row>
    <row r="7417" spans="1:7">
      <c r="A7417" s="533"/>
      <c r="B7417" s="1787"/>
      <c r="C7417" s="1788"/>
      <c r="D7417" s="533"/>
      <c r="E7417" s="533"/>
      <c r="F7417" s="533"/>
      <c r="G7417" s="533"/>
    </row>
    <row r="7418" spans="1:7">
      <c r="A7418" s="533"/>
      <c r="B7418" s="1787"/>
      <c r="C7418" s="1788"/>
      <c r="D7418" s="533"/>
      <c r="E7418" s="533"/>
      <c r="F7418" s="533"/>
      <c r="G7418" s="533"/>
    </row>
    <row r="7419" spans="1:7">
      <c r="A7419" s="533"/>
      <c r="B7419" s="1787"/>
      <c r="C7419" s="1788"/>
      <c r="D7419" s="533"/>
      <c r="E7419" s="533"/>
      <c r="F7419" s="533"/>
      <c r="G7419" s="533"/>
    </row>
    <row r="7420" spans="1:7">
      <c r="A7420" s="533"/>
      <c r="B7420" s="1787"/>
      <c r="C7420" s="1788"/>
      <c r="D7420" s="533"/>
      <c r="E7420" s="533"/>
      <c r="F7420" s="533"/>
      <c r="G7420" s="533"/>
    </row>
    <row r="7421" spans="1:7">
      <c r="A7421" s="533"/>
      <c r="B7421" s="1787"/>
      <c r="C7421" s="1788"/>
      <c r="D7421" s="533"/>
      <c r="E7421" s="533"/>
      <c r="F7421" s="533"/>
      <c r="G7421" s="533"/>
    </row>
    <row r="7422" spans="1:7">
      <c r="A7422" s="533"/>
      <c r="B7422" s="1787"/>
      <c r="C7422" s="1788"/>
      <c r="D7422" s="533"/>
      <c r="E7422" s="533"/>
      <c r="F7422" s="533"/>
      <c r="G7422" s="533"/>
    </row>
    <row r="7423" spans="1:7">
      <c r="A7423" s="533"/>
      <c r="B7423" s="1787"/>
      <c r="C7423" s="1788"/>
      <c r="D7423" s="533"/>
      <c r="E7423" s="533"/>
      <c r="F7423" s="533"/>
      <c r="G7423" s="533"/>
    </row>
    <row r="7424" spans="1:7">
      <c r="A7424" s="533"/>
      <c r="B7424" s="1787"/>
      <c r="C7424" s="1788"/>
      <c r="D7424" s="533"/>
      <c r="E7424" s="533"/>
      <c r="F7424" s="533"/>
      <c r="G7424" s="533"/>
    </row>
    <row r="7425" spans="1:7">
      <c r="A7425" s="533"/>
      <c r="B7425" s="1787"/>
      <c r="C7425" s="1788"/>
      <c r="D7425" s="533"/>
      <c r="E7425" s="533"/>
      <c r="F7425" s="533"/>
      <c r="G7425" s="533"/>
    </row>
    <row r="7426" spans="1:7">
      <c r="A7426" s="533"/>
      <c r="B7426" s="1787"/>
      <c r="C7426" s="1788"/>
      <c r="D7426" s="533"/>
      <c r="E7426" s="533"/>
      <c r="F7426" s="533"/>
      <c r="G7426" s="533"/>
    </row>
    <row r="7427" spans="1:7">
      <c r="A7427" s="533"/>
      <c r="B7427" s="1787"/>
      <c r="C7427" s="1788"/>
      <c r="D7427" s="533"/>
      <c r="E7427" s="533"/>
      <c r="F7427" s="533"/>
      <c r="G7427" s="533"/>
    </row>
    <row r="7428" spans="1:7">
      <c r="A7428" s="533"/>
      <c r="B7428" s="1787"/>
      <c r="C7428" s="1788"/>
      <c r="D7428" s="533"/>
      <c r="E7428" s="533"/>
      <c r="F7428" s="533"/>
      <c r="G7428" s="533"/>
    </row>
    <row r="7429" spans="1:7">
      <c r="A7429" s="533"/>
      <c r="B7429" s="1787"/>
      <c r="C7429" s="1788"/>
      <c r="D7429" s="533"/>
      <c r="E7429" s="533"/>
      <c r="F7429" s="533"/>
      <c r="G7429" s="533"/>
    </row>
    <row r="7430" spans="1:7">
      <c r="A7430" s="533"/>
      <c r="B7430" s="1787"/>
      <c r="C7430" s="1788"/>
      <c r="D7430" s="533"/>
      <c r="E7430" s="533"/>
      <c r="F7430" s="533"/>
      <c r="G7430" s="533"/>
    </row>
    <row r="7431" spans="1:7">
      <c r="A7431" s="533"/>
      <c r="B7431" s="1787"/>
      <c r="C7431" s="1788"/>
      <c r="D7431" s="533"/>
      <c r="E7431" s="533"/>
      <c r="F7431" s="533"/>
      <c r="G7431" s="533"/>
    </row>
    <row r="7432" spans="1:7">
      <c r="A7432" s="533"/>
      <c r="B7432" s="1787"/>
      <c r="C7432" s="1788"/>
      <c r="D7432" s="533"/>
      <c r="E7432" s="533"/>
      <c r="F7432" s="533"/>
      <c r="G7432" s="533"/>
    </row>
    <row r="7433" spans="1:7">
      <c r="A7433" s="533"/>
      <c r="B7433" s="1787"/>
      <c r="C7433" s="1788"/>
      <c r="D7433" s="533"/>
      <c r="E7433" s="533"/>
      <c r="F7433" s="533"/>
      <c r="G7433" s="533"/>
    </row>
    <row r="7434" spans="1:7">
      <c r="A7434" s="533"/>
      <c r="B7434" s="1787"/>
      <c r="C7434" s="1788"/>
      <c r="D7434" s="533"/>
      <c r="E7434" s="533"/>
      <c r="F7434" s="533"/>
      <c r="G7434" s="533"/>
    </row>
    <row r="7435" spans="1:7">
      <c r="A7435" s="533"/>
      <c r="B7435" s="1787"/>
      <c r="C7435" s="1788"/>
      <c r="D7435" s="533"/>
      <c r="E7435" s="533"/>
      <c r="F7435" s="533"/>
      <c r="G7435" s="533"/>
    </row>
    <row r="7436" spans="1:7">
      <c r="A7436" s="533"/>
      <c r="B7436" s="1787"/>
      <c r="C7436" s="1788"/>
      <c r="D7436" s="533"/>
      <c r="E7436" s="533"/>
      <c r="F7436" s="533"/>
      <c r="G7436" s="533"/>
    </row>
    <row r="7437" spans="1:7">
      <c r="A7437" s="533"/>
      <c r="B7437" s="1787"/>
      <c r="C7437" s="1788"/>
      <c r="D7437" s="533"/>
      <c r="E7437" s="533"/>
      <c r="F7437" s="533"/>
      <c r="G7437" s="533"/>
    </row>
    <row r="7438" spans="1:7">
      <c r="A7438" s="533"/>
      <c r="B7438" s="1787"/>
      <c r="C7438" s="1788"/>
      <c r="D7438" s="533"/>
      <c r="E7438" s="533"/>
      <c r="F7438" s="533"/>
      <c r="G7438" s="533"/>
    </row>
    <row r="7439" spans="1:7">
      <c r="A7439" s="533"/>
      <c r="B7439" s="1787"/>
      <c r="C7439" s="1788"/>
      <c r="D7439" s="533"/>
      <c r="E7439" s="533"/>
      <c r="F7439" s="533"/>
      <c r="G7439" s="533"/>
    </row>
    <row r="7440" spans="1:7">
      <c r="A7440" s="533"/>
      <c r="B7440" s="1787"/>
      <c r="C7440" s="1788"/>
      <c r="D7440" s="533"/>
      <c r="E7440" s="533"/>
      <c r="F7440" s="533"/>
      <c r="G7440" s="533"/>
    </row>
    <row r="7441" spans="1:7">
      <c r="A7441" s="533"/>
      <c r="B7441" s="1787"/>
      <c r="C7441" s="1788"/>
      <c r="D7441" s="533"/>
      <c r="E7441" s="533"/>
      <c r="F7441" s="533"/>
      <c r="G7441" s="533"/>
    </row>
    <row r="7442" spans="1:7">
      <c r="A7442" s="533"/>
      <c r="B7442" s="1787"/>
      <c r="C7442" s="1788"/>
      <c r="D7442" s="533"/>
      <c r="E7442" s="533"/>
      <c r="F7442" s="533"/>
      <c r="G7442" s="533"/>
    </row>
    <row r="7443" spans="1:7">
      <c r="A7443" s="533"/>
      <c r="B7443" s="1787"/>
      <c r="C7443" s="1788"/>
      <c r="D7443" s="533"/>
      <c r="E7443" s="533"/>
      <c r="F7443" s="533"/>
      <c r="G7443" s="533"/>
    </row>
    <row r="7444" spans="1:7">
      <c r="A7444" s="533"/>
      <c r="B7444" s="1787"/>
      <c r="C7444" s="1788"/>
      <c r="D7444" s="533"/>
      <c r="E7444" s="533"/>
      <c r="F7444" s="533"/>
      <c r="G7444" s="533"/>
    </row>
    <row r="7445" spans="1:7">
      <c r="A7445" s="533"/>
      <c r="B7445" s="1787"/>
      <c r="C7445" s="1788"/>
      <c r="D7445" s="533"/>
      <c r="E7445" s="533"/>
      <c r="F7445" s="533"/>
      <c r="G7445" s="533"/>
    </row>
    <row r="7446" spans="1:7">
      <c r="A7446" s="533"/>
      <c r="B7446" s="1787"/>
      <c r="C7446" s="1788"/>
      <c r="D7446" s="533"/>
      <c r="E7446" s="533"/>
      <c r="F7446" s="533"/>
      <c r="G7446" s="533"/>
    </row>
    <row r="7447" spans="1:7">
      <c r="A7447" s="533"/>
      <c r="B7447" s="1787"/>
      <c r="C7447" s="1788"/>
      <c r="D7447" s="533"/>
      <c r="E7447" s="533"/>
      <c r="F7447" s="533"/>
      <c r="G7447" s="533"/>
    </row>
    <row r="7448" spans="1:7">
      <c r="A7448" s="533"/>
      <c r="B7448" s="1787"/>
      <c r="C7448" s="1788"/>
      <c r="D7448" s="533"/>
      <c r="E7448" s="533"/>
      <c r="F7448" s="533"/>
      <c r="G7448" s="533"/>
    </row>
    <row r="7449" spans="1:7">
      <c r="A7449" s="533"/>
      <c r="B7449" s="1787"/>
      <c r="C7449" s="1788"/>
      <c r="D7449" s="533"/>
      <c r="E7449" s="533"/>
      <c r="F7449" s="533"/>
      <c r="G7449" s="533"/>
    </row>
    <row r="7450" spans="1:7">
      <c r="A7450" s="533"/>
      <c r="B7450" s="1787"/>
      <c r="C7450" s="1788"/>
      <c r="D7450" s="533"/>
      <c r="E7450" s="533"/>
      <c r="F7450" s="533"/>
      <c r="G7450" s="533"/>
    </row>
    <row r="7451" spans="1:7">
      <c r="A7451" s="533"/>
      <c r="B7451" s="1787"/>
      <c r="C7451" s="1788"/>
      <c r="D7451" s="533"/>
      <c r="E7451" s="533"/>
      <c r="F7451" s="533"/>
      <c r="G7451" s="533"/>
    </row>
    <row r="7452" spans="1:7">
      <c r="A7452" s="533"/>
      <c r="B7452" s="1787"/>
      <c r="C7452" s="1788"/>
      <c r="D7452" s="533"/>
      <c r="E7452" s="533"/>
      <c r="F7452" s="533"/>
      <c r="G7452" s="533"/>
    </row>
    <row r="7453" spans="1:7">
      <c r="A7453" s="533"/>
      <c r="B7453" s="1787"/>
      <c r="C7453" s="1788"/>
      <c r="D7453" s="533"/>
      <c r="E7453" s="533"/>
      <c r="F7453" s="533"/>
      <c r="G7453" s="533"/>
    </row>
    <row r="7454" spans="1:7">
      <c r="A7454" s="533"/>
      <c r="B7454" s="1787"/>
      <c r="C7454" s="1788"/>
      <c r="D7454" s="533"/>
      <c r="E7454" s="533"/>
      <c r="F7454" s="533"/>
      <c r="G7454" s="533"/>
    </row>
    <row r="7455" spans="1:7">
      <c r="A7455" s="533"/>
      <c r="B7455" s="1787"/>
      <c r="C7455" s="1788"/>
      <c r="D7455" s="533"/>
      <c r="E7455" s="533"/>
      <c r="F7455" s="533"/>
      <c r="G7455" s="533"/>
    </row>
    <row r="7456" spans="1:7">
      <c r="A7456" s="533"/>
      <c r="B7456" s="1787"/>
      <c r="C7456" s="1788"/>
      <c r="D7456" s="533"/>
      <c r="E7456" s="533"/>
      <c r="F7456" s="533"/>
      <c r="G7456" s="533"/>
    </row>
    <row r="7457" spans="1:7">
      <c r="A7457" s="533"/>
      <c r="B7457" s="1787"/>
      <c r="C7457" s="1788"/>
      <c r="D7457" s="533"/>
      <c r="E7457" s="533"/>
      <c r="F7457" s="533"/>
      <c r="G7457" s="533"/>
    </row>
    <row r="7458" spans="1:7">
      <c r="A7458" s="533"/>
      <c r="B7458" s="1787"/>
      <c r="C7458" s="1788"/>
      <c r="D7458" s="533"/>
      <c r="E7458" s="533"/>
      <c r="F7458" s="533"/>
      <c r="G7458" s="533"/>
    </row>
    <row r="7459" spans="1:7">
      <c r="A7459" s="533"/>
      <c r="B7459" s="1787"/>
      <c r="C7459" s="1788"/>
      <c r="D7459" s="533"/>
      <c r="E7459" s="533"/>
      <c r="F7459" s="533"/>
      <c r="G7459" s="533"/>
    </row>
    <row r="7460" spans="1:7">
      <c r="A7460" s="533"/>
      <c r="B7460" s="1787"/>
      <c r="C7460" s="1788"/>
      <c r="D7460" s="533"/>
      <c r="E7460" s="533"/>
      <c r="F7460" s="533"/>
      <c r="G7460" s="533"/>
    </row>
    <row r="7461" spans="1:7">
      <c r="A7461" s="533"/>
      <c r="B7461" s="1787"/>
      <c r="C7461" s="1788"/>
      <c r="D7461" s="533"/>
      <c r="E7461" s="533"/>
      <c r="F7461" s="533"/>
      <c r="G7461" s="533"/>
    </row>
    <row r="7462" spans="1:7">
      <c r="A7462" s="533"/>
      <c r="B7462" s="1787"/>
      <c r="C7462" s="1788"/>
      <c r="D7462" s="533"/>
      <c r="E7462" s="533"/>
      <c r="F7462" s="533"/>
      <c r="G7462" s="533"/>
    </row>
    <row r="7463" spans="1:7">
      <c r="A7463" s="533"/>
      <c r="B7463" s="1787"/>
      <c r="C7463" s="1788"/>
      <c r="D7463" s="533"/>
      <c r="E7463" s="533"/>
      <c r="F7463" s="533"/>
      <c r="G7463" s="533"/>
    </row>
    <row r="7464" spans="1:7">
      <c r="A7464" s="533"/>
      <c r="B7464" s="1787"/>
      <c r="C7464" s="1788"/>
      <c r="D7464" s="533"/>
      <c r="E7464" s="533"/>
      <c r="F7464" s="533"/>
      <c r="G7464" s="533"/>
    </row>
    <row r="7465" spans="1:7">
      <c r="A7465" s="533"/>
      <c r="B7465" s="1787"/>
      <c r="C7465" s="1788"/>
      <c r="D7465" s="533"/>
      <c r="E7465" s="533"/>
      <c r="F7465" s="533"/>
      <c r="G7465" s="533"/>
    </row>
    <row r="7466" spans="1:7">
      <c r="A7466" s="533"/>
      <c r="B7466" s="1787"/>
      <c r="C7466" s="1788"/>
      <c r="D7466" s="533"/>
      <c r="E7466" s="533"/>
      <c r="F7466" s="533"/>
      <c r="G7466" s="533"/>
    </row>
    <row r="7467" spans="1:7">
      <c r="A7467" s="533"/>
      <c r="B7467" s="1787"/>
      <c r="C7467" s="1788"/>
      <c r="D7467" s="533"/>
      <c r="E7467" s="533"/>
      <c r="F7467" s="533"/>
      <c r="G7467" s="533"/>
    </row>
    <row r="7468" spans="1:7">
      <c r="A7468" s="533"/>
      <c r="B7468" s="1787"/>
      <c r="C7468" s="1788"/>
      <c r="D7468" s="533"/>
      <c r="E7468" s="533"/>
      <c r="F7468" s="533"/>
      <c r="G7468" s="533"/>
    </row>
    <row r="7469" spans="1:7">
      <c r="A7469" s="533"/>
      <c r="B7469" s="1787"/>
      <c r="C7469" s="1788"/>
      <c r="D7469" s="533"/>
      <c r="E7469" s="533"/>
      <c r="F7469" s="533"/>
      <c r="G7469" s="533"/>
    </row>
    <row r="7470" spans="1:7">
      <c r="A7470" s="533"/>
      <c r="B7470" s="1787"/>
      <c r="C7470" s="1788"/>
      <c r="D7470" s="533"/>
      <c r="E7470" s="533"/>
      <c r="F7470" s="533"/>
      <c r="G7470" s="533"/>
    </row>
    <row r="7471" spans="1:7">
      <c r="A7471" s="533"/>
      <c r="B7471" s="1787"/>
      <c r="C7471" s="1788"/>
      <c r="D7471" s="533"/>
      <c r="E7471" s="533"/>
      <c r="F7471" s="533"/>
      <c r="G7471" s="533"/>
    </row>
    <row r="7472" spans="1:7">
      <c r="A7472" s="533"/>
      <c r="B7472" s="1787"/>
      <c r="C7472" s="1788"/>
      <c r="D7472" s="533"/>
      <c r="E7472" s="533"/>
      <c r="F7472" s="533"/>
      <c r="G7472" s="533"/>
    </row>
    <row r="7473" spans="1:7">
      <c r="A7473" s="533"/>
      <c r="B7473" s="1787"/>
      <c r="C7473" s="1788"/>
      <c r="D7473" s="533"/>
      <c r="E7473" s="533"/>
      <c r="F7473" s="533"/>
      <c r="G7473" s="533"/>
    </row>
    <row r="7474" spans="1:7">
      <c r="A7474" s="533"/>
      <c r="B7474" s="1787"/>
      <c r="C7474" s="1788"/>
      <c r="D7474" s="533"/>
      <c r="E7474" s="533"/>
      <c r="F7474" s="533"/>
      <c r="G7474" s="533"/>
    </row>
    <row r="7475" spans="1:7">
      <c r="A7475" s="533"/>
      <c r="B7475" s="1787"/>
      <c r="C7475" s="1788"/>
      <c r="D7475" s="533"/>
      <c r="E7475" s="533"/>
      <c r="F7475" s="533"/>
      <c r="G7475" s="533"/>
    </row>
    <row r="7476" spans="1:7">
      <c r="A7476" s="533"/>
      <c r="B7476" s="1787"/>
      <c r="C7476" s="1788"/>
      <c r="D7476" s="533"/>
      <c r="E7476" s="533"/>
      <c r="F7476" s="533"/>
      <c r="G7476" s="533"/>
    </row>
    <row r="7477" spans="1:7">
      <c r="A7477" s="533"/>
      <c r="B7477" s="1787"/>
      <c r="C7477" s="1788"/>
      <c r="D7477" s="533"/>
      <c r="E7477" s="533"/>
      <c r="F7477" s="533"/>
      <c r="G7477" s="533"/>
    </row>
    <row r="7478" spans="1:7">
      <c r="A7478" s="533"/>
      <c r="B7478" s="1787"/>
      <c r="C7478" s="1788"/>
      <c r="D7478" s="533"/>
      <c r="E7478" s="533"/>
      <c r="F7478" s="533"/>
      <c r="G7478" s="533"/>
    </row>
    <row r="7479" spans="1:7">
      <c r="A7479" s="533"/>
      <c r="B7479" s="1787"/>
      <c r="C7479" s="1788"/>
      <c r="D7479" s="533"/>
      <c r="E7479" s="533"/>
      <c r="F7479" s="533"/>
      <c r="G7479" s="533"/>
    </row>
    <row r="7480" spans="1:7">
      <c r="A7480" s="533"/>
      <c r="B7480" s="1787"/>
      <c r="C7480" s="1788"/>
      <c r="D7480" s="533"/>
      <c r="E7480" s="533"/>
      <c r="F7480" s="533"/>
      <c r="G7480" s="533"/>
    </row>
    <row r="7481" spans="1:7">
      <c r="A7481" s="533"/>
      <c r="B7481" s="1787"/>
      <c r="C7481" s="1788"/>
      <c r="D7481" s="533"/>
      <c r="E7481" s="533"/>
      <c r="F7481" s="533"/>
      <c r="G7481" s="533"/>
    </row>
    <row r="7482" spans="1:7">
      <c r="A7482" s="533"/>
      <c r="B7482" s="1787"/>
      <c r="C7482" s="1788"/>
      <c r="D7482" s="533"/>
      <c r="E7482" s="533"/>
      <c r="F7482" s="533"/>
      <c r="G7482" s="533"/>
    </row>
    <row r="7483" spans="1:7">
      <c r="A7483" s="533"/>
      <c r="B7483" s="1787"/>
      <c r="C7483" s="1788"/>
      <c r="D7483" s="533"/>
      <c r="E7483" s="533"/>
      <c r="F7483" s="533"/>
      <c r="G7483" s="533"/>
    </row>
    <row r="7484" spans="1:7">
      <c r="A7484" s="533"/>
      <c r="B7484" s="1787"/>
      <c r="C7484" s="1788"/>
      <c r="D7484" s="533"/>
      <c r="E7484" s="533"/>
      <c r="F7484" s="533"/>
      <c r="G7484" s="533"/>
    </row>
    <row r="7485" spans="1:7">
      <c r="A7485" s="533"/>
      <c r="B7485" s="1787"/>
      <c r="C7485" s="1788"/>
      <c r="D7485" s="533"/>
      <c r="E7485" s="533"/>
      <c r="F7485" s="533"/>
      <c r="G7485" s="533"/>
    </row>
    <row r="7486" spans="1:7">
      <c r="A7486" s="533"/>
      <c r="B7486" s="1787"/>
      <c r="C7486" s="1788"/>
      <c r="D7486" s="533"/>
      <c r="E7486" s="533"/>
      <c r="F7486" s="533"/>
      <c r="G7486" s="533"/>
    </row>
    <row r="7487" spans="1:7">
      <c r="A7487" s="533"/>
      <c r="B7487" s="1787"/>
      <c r="C7487" s="1788"/>
      <c r="D7487" s="533"/>
      <c r="E7487" s="533"/>
      <c r="F7487" s="533"/>
      <c r="G7487" s="533"/>
    </row>
    <row r="7488" spans="1:7">
      <c r="A7488" s="533"/>
      <c r="B7488" s="1787"/>
      <c r="C7488" s="1788"/>
      <c r="D7488" s="533"/>
      <c r="E7488" s="533"/>
      <c r="F7488" s="533"/>
      <c r="G7488" s="533"/>
    </row>
    <row r="7489" spans="1:7">
      <c r="A7489" s="533"/>
      <c r="B7489" s="1787"/>
      <c r="C7489" s="1788"/>
      <c r="D7489" s="533"/>
      <c r="E7489" s="533"/>
      <c r="F7489" s="533"/>
      <c r="G7489" s="533"/>
    </row>
    <row r="7490" spans="1:7">
      <c r="A7490" s="533"/>
      <c r="B7490" s="1787"/>
      <c r="C7490" s="1788"/>
      <c r="D7490" s="533"/>
      <c r="E7490" s="533"/>
      <c r="F7490" s="533"/>
      <c r="G7490" s="533"/>
    </row>
    <row r="7491" spans="1:7">
      <c r="A7491" s="533"/>
      <c r="B7491" s="1787"/>
      <c r="C7491" s="1788"/>
      <c r="D7491" s="533"/>
      <c r="E7491" s="533"/>
      <c r="F7491" s="533"/>
      <c r="G7491" s="533"/>
    </row>
    <row r="7492" spans="1:7">
      <c r="A7492" s="533"/>
      <c r="B7492" s="1787"/>
      <c r="C7492" s="1788"/>
      <c r="D7492" s="533"/>
      <c r="E7492" s="533"/>
      <c r="F7492" s="533"/>
      <c r="G7492" s="533"/>
    </row>
    <row r="7493" spans="1:7">
      <c r="A7493" s="533"/>
      <c r="B7493" s="1787"/>
      <c r="C7493" s="1788"/>
      <c r="D7493" s="533"/>
      <c r="E7493" s="533"/>
      <c r="F7493" s="533"/>
      <c r="G7493" s="533"/>
    </row>
    <row r="7494" spans="1:7">
      <c r="A7494" s="533"/>
      <c r="B7494" s="1787"/>
      <c r="C7494" s="1788"/>
      <c r="D7494" s="533"/>
      <c r="E7494" s="533"/>
      <c r="F7494" s="533"/>
      <c r="G7494" s="533"/>
    </row>
    <row r="7495" spans="1:7">
      <c r="A7495" s="533"/>
      <c r="B7495" s="1787"/>
      <c r="C7495" s="1788"/>
      <c r="D7495" s="533"/>
      <c r="E7495" s="533"/>
      <c r="F7495" s="533"/>
      <c r="G7495" s="533"/>
    </row>
    <row r="7496" spans="1:7">
      <c r="A7496" s="533"/>
      <c r="B7496" s="1787"/>
      <c r="C7496" s="1788"/>
      <c r="D7496" s="533"/>
      <c r="E7496" s="533"/>
      <c r="F7496" s="533"/>
      <c r="G7496" s="533"/>
    </row>
    <row r="7497" spans="1:7">
      <c r="A7497" s="533"/>
      <c r="B7497" s="1787"/>
      <c r="C7497" s="1788"/>
      <c r="D7497" s="533"/>
      <c r="E7497" s="533"/>
      <c r="F7497" s="533"/>
      <c r="G7497" s="533"/>
    </row>
    <row r="7498" spans="1:7">
      <c r="A7498" s="533"/>
      <c r="B7498" s="1787"/>
      <c r="C7498" s="1788"/>
      <c r="D7498" s="533"/>
      <c r="E7498" s="533"/>
      <c r="F7498" s="533"/>
      <c r="G7498" s="533"/>
    </row>
    <row r="7499" spans="1:7">
      <c r="A7499" s="533"/>
      <c r="B7499" s="1787"/>
      <c r="C7499" s="1788"/>
      <c r="D7499" s="533"/>
      <c r="E7499" s="533"/>
      <c r="F7499" s="533"/>
      <c r="G7499" s="533"/>
    </row>
    <row r="7500" spans="1:7">
      <c r="A7500" s="533"/>
      <c r="B7500" s="1787"/>
      <c r="C7500" s="1788"/>
      <c r="D7500" s="533"/>
      <c r="E7500" s="533"/>
      <c r="F7500" s="533"/>
      <c r="G7500" s="533"/>
    </row>
    <row r="7501" spans="1:7">
      <c r="A7501" s="533"/>
      <c r="B7501" s="1787"/>
      <c r="C7501" s="1788"/>
      <c r="D7501" s="533"/>
      <c r="E7501" s="533"/>
      <c r="F7501" s="533"/>
      <c r="G7501" s="533"/>
    </row>
    <row r="7502" spans="1:7">
      <c r="A7502" s="533"/>
      <c r="B7502" s="1787"/>
      <c r="C7502" s="1788"/>
      <c r="D7502" s="533"/>
      <c r="E7502" s="533"/>
      <c r="F7502" s="533"/>
      <c r="G7502" s="533"/>
    </row>
    <row r="7503" spans="1:7">
      <c r="A7503" s="533"/>
      <c r="B7503" s="1787"/>
      <c r="C7503" s="1788"/>
      <c r="D7503" s="533"/>
      <c r="E7503" s="533"/>
      <c r="F7503" s="533"/>
      <c r="G7503" s="533"/>
    </row>
    <row r="7504" spans="1:7">
      <c r="A7504" s="533"/>
      <c r="B7504" s="1787"/>
      <c r="C7504" s="1788"/>
      <c r="D7504" s="533"/>
      <c r="E7504" s="533"/>
      <c r="F7504" s="533"/>
      <c r="G7504" s="533"/>
    </row>
    <row r="7505" spans="1:7">
      <c r="A7505" s="533"/>
      <c r="B7505" s="1787"/>
      <c r="C7505" s="1788"/>
      <c r="D7505" s="533"/>
      <c r="E7505" s="533"/>
      <c r="F7505" s="533"/>
      <c r="G7505" s="533"/>
    </row>
    <row r="7506" spans="1:7">
      <c r="A7506" s="533"/>
      <c r="B7506" s="1787"/>
      <c r="C7506" s="1788"/>
      <c r="D7506" s="533"/>
      <c r="E7506" s="533"/>
      <c r="F7506" s="533"/>
      <c r="G7506" s="533"/>
    </row>
    <row r="7507" spans="1:7">
      <c r="A7507" s="533"/>
      <c r="B7507" s="1787"/>
      <c r="C7507" s="1788"/>
      <c r="D7507" s="533"/>
      <c r="E7507" s="533"/>
      <c r="F7507" s="533"/>
      <c r="G7507" s="533"/>
    </row>
    <row r="7508" spans="1:7">
      <c r="A7508" s="533"/>
      <c r="B7508" s="1787"/>
      <c r="C7508" s="1788"/>
      <c r="D7508" s="533"/>
      <c r="E7508" s="533"/>
      <c r="F7508" s="533"/>
      <c r="G7508" s="533"/>
    </row>
    <row r="7509" spans="1:7">
      <c r="A7509" s="533"/>
      <c r="B7509" s="1787"/>
      <c r="C7509" s="1788"/>
      <c r="D7509" s="533"/>
      <c r="E7509" s="533"/>
      <c r="F7509" s="533"/>
      <c r="G7509" s="533"/>
    </row>
    <row r="7510" spans="1:7">
      <c r="A7510" s="533"/>
      <c r="B7510" s="1787"/>
      <c r="C7510" s="1788"/>
      <c r="D7510" s="533"/>
      <c r="E7510" s="533"/>
      <c r="F7510" s="533"/>
      <c r="G7510" s="533"/>
    </row>
    <row r="7511" spans="1:7">
      <c r="A7511" s="533"/>
      <c r="B7511" s="1787"/>
      <c r="C7511" s="1788"/>
      <c r="D7511" s="533"/>
      <c r="E7511" s="533"/>
      <c r="F7511" s="533"/>
      <c r="G7511" s="533"/>
    </row>
    <row r="7512" spans="1:7">
      <c r="A7512" s="533"/>
      <c r="B7512" s="1787"/>
      <c r="C7512" s="1788"/>
      <c r="D7512" s="533"/>
      <c r="E7512" s="533"/>
      <c r="F7512" s="533"/>
      <c r="G7512" s="533"/>
    </row>
    <row r="7513" spans="1:7">
      <c r="A7513" s="533"/>
      <c r="B7513" s="1787"/>
      <c r="C7513" s="1788"/>
      <c r="D7513" s="533"/>
      <c r="E7513" s="533"/>
      <c r="F7513" s="533"/>
      <c r="G7513" s="533"/>
    </row>
    <row r="7514" spans="1:7">
      <c r="A7514" s="533"/>
      <c r="B7514" s="1787"/>
      <c r="C7514" s="1788"/>
      <c r="D7514" s="533"/>
      <c r="E7514" s="533"/>
      <c r="F7514" s="533"/>
      <c r="G7514" s="533"/>
    </row>
    <row r="7515" spans="1:7">
      <c r="A7515" s="533"/>
      <c r="B7515" s="1787"/>
      <c r="C7515" s="1788"/>
      <c r="D7515" s="533"/>
      <c r="E7515" s="533"/>
      <c r="F7515" s="533"/>
      <c r="G7515" s="533"/>
    </row>
    <row r="7516" spans="1:7">
      <c r="A7516" s="533"/>
      <c r="B7516" s="1787"/>
      <c r="C7516" s="1788"/>
      <c r="D7516" s="533"/>
      <c r="E7516" s="533"/>
      <c r="F7516" s="533"/>
      <c r="G7516" s="533"/>
    </row>
    <row r="7517" spans="1:7">
      <c r="A7517" s="533"/>
      <c r="B7517" s="1787"/>
      <c r="C7517" s="1788"/>
      <c r="D7517" s="533"/>
      <c r="E7517" s="533"/>
      <c r="F7517" s="533"/>
      <c r="G7517" s="533"/>
    </row>
    <row r="7518" spans="1:7">
      <c r="A7518" s="533"/>
      <c r="B7518" s="1787"/>
      <c r="C7518" s="1788"/>
      <c r="D7518" s="533"/>
      <c r="E7518" s="533"/>
      <c r="F7518" s="533"/>
      <c r="G7518" s="533"/>
    </row>
    <row r="7519" spans="1:7">
      <c r="A7519" s="533"/>
      <c r="B7519" s="1787"/>
      <c r="C7519" s="1788"/>
      <c r="D7519" s="533"/>
      <c r="E7519" s="533"/>
      <c r="F7519" s="533"/>
      <c r="G7519" s="533"/>
    </row>
    <row r="7520" spans="1:7">
      <c r="A7520" s="533"/>
      <c r="B7520" s="1787"/>
      <c r="C7520" s="1788"/>
      <c r="D7520" s="533"/>
      <c r="E7520" s="533"/>
      <c r="F7520" s="533"/>
      <c r="G7520" s="533"/>
    </row>
    <row r="7521" spans="1:7">
      <c r="A7521" s="533"/>
      <c r="B7521" s="1787"/>
      <c r="C7521" s="1788"/>
      <c r="D7521" s="533"/>
      <c r="E7521" s="533"/>
      <c r="F7521" s="533"/>
      <c r="G7521" s="533"/>
    </row>
    <row r="7522" spans="1:7">
      <c r="A7522" s="533"/>
      <c r="B7522" s="1787"/>
      <c r="C7522" s="1788"/>
      <c r="D7522" s="533"/>
      <c r="E7522" s="533"/>
      <c r="F7522" s="533"/>
      <c r="G7522" s="533"/>
    </row>
    <row r="7523" spans="1:7">
      <c r="A7523" s="533"/>
      <c r="B7523" s="1787"/>
      <c r="C7523" s="1788"/>
      <c r="D7523" s="533"/>
      <c r="E7523" s="533"/>
      <c r="F7523" s="533"/>
      <c r="G7523" s="533"/>
    </row>
    <row r="7524" spans="1:7">
      <c r="A7524" s="533"/>
      <c r="B7524" s="1787"/>
      <c r="C7524" s="1788"/>
      <c r="D7524" s="533"/>
      <c r="E7524" s="533"/>
      <c r="F7524" s="533"/>
      <c r="G7524" s="533"/>
    </row>
    <row r="7525" spans="1:7">
      <c r="A7525" s="533"/>
      <c r="B7525" s="1787"/>
      <c r="C7525" s="1788"/>
      <c r="D7525" s="533"/>
      <c r="E7525" s="533"/>
      <c r="F7525" s="533"/>
      <c r="G7525" s="533"/>
    </row>
    <row r="7526" spans="1:7">
      <c r="A7526" s="533"/>
      <c r="B7526" s="1787"/>
      <c r="C7526" s="1788"/>
      <c r="D7526" s="533"/>
      <c r="E7526" s="533"/>
      <c r="F7526" s="533"/>
      <c r="G7526" s="533"/>
    </row>
    <row r="7527" spans="1:7">
      <c r="A7527" s="533"/>
      <c r="B7527" s="1787"/>
      <c r="C7527" s="1788"/>
      <c r="D7527" s="533"/>
      <c r="E7527" s="533"/>
      <c r="F7527" s="533"/>
      <c r="G7527" s="533"/>
    </row>
    <row r="7528" spans="1:7">
      <c r="A7528" s="533"/>
      <c r="B7528" s="1787"/>
      <c r="C7528" s="1788"/>
      <c r="D7528" s="533"/>
      <c r="E7528" s="533"/>
      <c r="F7528" s="533"/>
      <c r="G7528" s="533"/>
    </row>
    <row r="7529" spans="1:7">
      <c r="A7529" s="533"/>
      <c r="B7529" s="1787"/>
      <c r="C7529" s="1788"/>
      <c r="D7529" s="533"/>
      <c r="E7529" s="533"/>
      <c r="F7529" s="533"/>
      <c r="G7529" s="533"/>
    </row>
    <row r="7530" spans="1:7">
      <c r="A7530" s="533"/>
      <c r="B7530" s="1787"/>
      <c r="C7530" s="1788"/>
      <c r="D7530" s="533"/>
      <c r="E7530" s="533"/>
      <c r="F7530" s="533"/>
      <c r="G7530" s="533"/>
    </row>
    <row r="7531" spans="1:7">
      <c r="A7531" s="533"/>
      <c r="B7531" s="1787"/>
      <c r="C7531" s="1788"/>
      <c r="D7531" s="533"/>
      <c r="E7531" s="533"/>
      <c r="F7531" s="533"/>
      <c r="G7531" s="533"/>
    </row>
    <row r="7532" spans="1:7">
      <c r="A7532" s="533"/>
      <c r="B7532" s="1787"/>
      <c r="C7532" s="1788"/>
      <c r="D7532" s="533"/>
      <c r="E7532" s="533"/>
      <c r="F7532" s="533"/>
      <c r="G7532" s="533"/>
    </row>
    <row r="7533" spans="1:7">
      <c r="A7533" s="533"/>
      <c r="B7533" s="1787"/>
      <c r="C7533" s="1788"/>
      <c r="D7533" s="533"/>
      <c r="E7533" s="533"/>
      <c r="F7533" s="533"/>
      <c r="G7533" s="533"/>
    </row>
    <row r="7534" spans="1:7">
      <c r="A7534" s="533"/>
      <c r="B7534" s="1787"/>
      <c r="C7534" s="1788"/>
      <c r="D7534" s="533"/>
      <c r="E7534" s="533"/>
      <c r="F7534" s="533"/>
      <c r="G7534" s="533"/>
    </row>
    <row r="7535" spans="1:7">
      <c r="A7535" s="533"/>
      <c r="B7535" s="1787"/>
      <c r="C7535" s="1788"/>
      <c r="D7535" s="533"/>
      <c r="E7535" s="533"/>
      <c r="F7535" s="533"/>
      <c r="G7535" s="533"/>
    </row>
    <row r="7536" spans="1:7">
      <c r="A7536" s="533"/>
      <c r="B7536" s="1787"/>
      <c r="C7536" s="1788"/>
      <c r="D7536" s="533"/>
      <c r="E7536" s="533"/>
      <c r="F7536" s="533"/>
      <c r="G7536" s="533"/>
    </row>
    <row r="7537" spans="1:7">
      <c r="A7537" s="533"/>
      <c r="B7537" s="1787"/>
      <c r="C7537" s="1788"/>
      <c r="D7537" s="533"/>
      <c r="E7537" s="533"/>
      <c r="F7537" s="533"/>
      <c r="G7537" s="533"/>
    </row>
    <row r="7538" spans="1:7">
      <c r="A7538" s="533"/>
      <c r="B7538" s="1787"/>
      <c r="C7538" s="1788"/>
      <c r="D7538" s="533"/>
      <c r="E7538" s="533"/>
      <c r="F7538" s="533"/>
      <c r="G7538" s="533"/>
    </row>
    <row r="7539" spans="1:7">
      <c r="A7539" s="533"/>
      <c r="B7539" s="1787"/>
      <c r="C7539" s="1788"/>
      <c r="D7539" s="533"/>
      <c r="E7539" s="533"/>
      <c r="F7539" s="533"/>
      <c r="G7539" s="533"/>
    </row>
    <row r="7540" spans="1:7">
      <c r="A7540" s="533"/>
      <c r="B7540" s="1787"/>
      <c r="C7540" s="1788"/>
      <c r="D7540" s="533"/>
      <c r="E7540" s="533"/>
      <c r="F7540" s="533"/>
      <c r="G7540" s="533"/>
    </row>
    <row r="7541" spans="1:7">
      <c r="A7541" s="533"/>
      <c r="B7541" s="1787"/>
      <c r="C7541" s="1788"/>
      <c r="D7541" s="533"/>
      <c r="E7541" s="533"/>
      <c r="F7541" s="533"/>
      <c r="G7541" s="533"/>
    </row>
    <row r="7542" spans="1:7">
      <c r="A7542" s="533"/>
      <c r="B7542" s="1787"/>
      <c r="C7542" s="1788"/>
      <c r="D7542" s="533"/>
      <c r="E7542" s="533"/>
      <c r="F7542" s="533"/>
      <c r="G7542" s="533"/>
    </row>
    <row r="7543" spans="1:7">
      <c r="A7543" s="533"/>
      <c r="B7543" s="1787"/>
      <c r="C7543" s="1788"/>
      <c r="D7543" s="533"/>
      <c r="E7543" s="533"/>
      <c r="F7543" s="533"/>
      <c r="G7543" s="533"/>
    </row>
    <row r="7544" spans="1:7">
      <c r="A7544" s="533"/>
      <c r="B7544" s="1787"/>
      <c r="C7544" s="1788"/>
      <c r="D7544" s="533"/>
      <c r="E7544" s="533"/>
      <c r="F7544" s="533"/>
      <c r="G7544" s="533"/>
    </row>
    <row r="7545" spans="1:7">
      <c r="A7545" s="533"/>
      <c r="B7545" s="1787"/>
      <c r="C7545" s="1788"/>
      <c r="D7545" s="533"/>
      <c r="E7545" s="533"/>
      <c r="F7545" s="533"/>
      <c r="G7545" s="533"/>
    </row>
    <row r="7546" spans="1:7">
      <c r="A7546" s="533"/>
      <c r="B7546" s="1787"/>
      <c r="C7546" s="1788"/>
      <c r="D7546" s="533"/>
      <c r="E7546" s="533"/>
      <c r="F7546" s="533"/>
      <c r="G7546" s="533"/>
    </row>
    <row r="7547" spans="1:7">
      <c r="A7547" s="533"/>
      <c r="B7547" s="1787"/>
      <c r="C7547" s="1788"/>
      <c r="D7547" s="533"/>
      <c r="E7547" s="533"/>
      <c r="F7547" s="533"/>
      <c r="G7547" s="533"/>
    </row>
    <row r="7548" spans="1:7">
      <c r="A7548" s="533"/>
      <c r="B7548" s="1787"/>
      <c r="C7548" s="1788"/>
      <c r="D7548" s="533"/>
      <c r="E7548" s="533"/>
      <c r="F7548" s="533"/>
      <c r="G7548" s="533"/>
    </row>
    <row r="7549" spans="1:7">
      <c r="A7549" s="533"/>
      <c r="B7549" s="1787"/>
      <c r="C7549" s="1788"/>
      <c r="D7549" s="533"/>
      <c r="E7549" s="533"/>
      <c r="F7549" s="533"/>
      <c r="G7549" s="533"/>
    </row>
    <row r="7550" spans="1:7">
      <c r="A7550" s="533"/>
      <c r="B7550" s="1787"/>
      <c r="C7550" s="1788"/>
      <c r="D7550" s="533"/>
      <c r="E7550" s="533"/>
      <c r="F7550" s="533"/>
      <c r="G7550" s="533"/>
    </row>
    <row r="7551" spans="1:7">
      <c r="A7551" s="533"/>
      <c r="B7551" s="1787"/>
      <c r="C7551" s="1788"/>
      <c r="D7551" s="533"/>
      <c r="E7551" s="533"/>
      <c r="F7551" s="533"/>
      <c r="G7551" s="533"/>
    </row>
    <row r="7552" spans="1:7">
      <c r="A7552" s="533"/>
      <c r="B7552" s="1787"/>
      <c r="C7552" s="1788"/>
      <c r="D7552" s="533"/>
      <c r="E7552" s="533"/>
      <c r="F7552" s="533"/>
      <c r="G7552" s="533"/>
    </row>
    <row r="7553" spans="1:7">
      <c r="A7553" s="533"/>
      <c r="B7553" s="1787"/>
      <c r="C7553" s="1788"/>
      <c r="D7553" s="533"/>
      <c r="E7553" s="533"/>
      <c r="F7553" s="533"/>
      <c r="G7553" s="533"/>
    </row>
    <row r="7554" spans="1:7">
      <c r="A7554" s="533"/>
      <c r="B7554" s="1787"/>
      <c r="C7554" s="1788"/>
      <c r="D7554" s="533"/>
      <c r="E7554" s="533"/>
      <c r="F7554" s="533"/>
      <c r="G7554" s="533"/>
    </row>
    <row r="7555" spans="1:7">
      <c r="A7555" s="533"/>
      <c r="B7555" s="1787"/>
      <c r="C7555" s="1788"/>
      <c r="D7555" s="533"/>
      <c r="E7555" s="533"/>
      <c r="F7555" s="533"/>
      <c r="G7555" s="533"/>
    </row>
    <row r="7556" spans="1:7">
      <c r="A7556" s="533"/>
      <c r="B7556" s="1787"/>
      <c r="C7556" s="1788"/>
      <c r="D7556" s="533"/>
      <c r="E7556" s="533"/>
      <c r="F7556" s="533"/>
      <c r="G7556" s="533"/>
    </row>
    <row r="7557" spans="1:7">
      <c r="A7557" s="533"/>
      <c r="B7557" s="1787"/>
      <c r="C7557" s="1788"/>
      <c r="D7557" s="533"/>
      <c r="E7557" s="533"/>
      <c r="F7557" s="533"/>
      <c r="G7557" s="533"/>
    </row>
    <row r="7558" spans="1:7">
      <c r="A7558" s="533"/>
      <c r="B7558" s="1787"/>
      <c r="C7558" s="1788"/>
      <c r="D7558" s="533"/>
      <c r="E7558" s="533"/>
      <c r="F7558" s="533"/>
      <c r="G7558" s="533"/>
    </row>
    <row r="7559" spans="1:7">
      <c r="A7559" s="533"/>
      <c r="B7559" s="1787"/>
      <c r="C7559" s="1788"/>
      <c r="D7559" s="533"/>
      <c r="E7559" s="533"/>
      <c r="F7559" s="533"/>
      <c r="G7559" s="533"/>
    </row>
    <row r="7560" spans="1:7">
      <c r="A7560" s="533"/>
      <c r="B7560" s="1787"/>
      <c r="C7560" s="1788"/>
      <c r="D7560" s="533"/>
      <c r="E7560" s="533"/>
      <c r="F7560" s="533"/>
      <c r="G7560" s="533"/>
    </row>
    <row r="7561" spans="1:7">
      <c r="A7561" s="533"/>
      <c r="B7561" s="1787"/>
      <c r="C7561" s="1788"/>
      <c r="D7561" s="533"/>
      <c r="E7561" s="533"/>
      <c r="F7561" s="533"/>
      <c r="G7561" s="533"/>
    </row>
    <row r="7562" spans="1:7">
      <c r="A7562" s="533"/>
      <c r="B7562" s="1787"/>
      <c r="C7562" s="1788"/>
      <c r="D7562" s="533"/>
      <c r="E7562" s="533"/>
      <c r="F7562" s="533"/>
      <c r="G7562" s="533"/>
    </row>
    <row r="7563" spans="1:7">
      <c r="A7563" s="533"/>
      <c r="B7563" s="1787"/>
      <c r="C7563" s="1788"/>
      <c r="D7563" s="533"/>
      <c r="E7563" s="533"/>
      <c r="F7563" s="533"/>
      <c r="G7563" s="533"/>
    </row>
    <row r="7564" spans="1:7">
      <c r="A7564" s="533"/>
      <c r="B7564" s="1787"/>
      <c r="C7564" s="1788"/>
      <c r="D7564" s="533"/>
      <c r="E7564" s="533"/>
      <c r="F7564" s="533"/>
      <c r="G7564" s="533"/>
    </row>
    <row r="7565" spans="1:7">
      <c r="A7565" s="533"/>
      <c r="B7565" s="1787"/>
      <c r="C7565" s="1788"/>
      <c r="D7565" s="533"/>
      <c r="E7565" s="533"/>
      <c r="F7565" s="533"/>
      <c r="G7565" s="533"/>
    </row>
    <row r="7566" spans="1:7">
      <c r="A7566" s="533"/>
      <c r="B7566" s="1787"/>
      <c r="C7566" s="1788"/>
      <c r="D7566" s="533"/>
      <c r="E7566" s="533"/>
      <c r="F7566" s="533"/>
      <c r="G7566" s="533"/>
    </row>
    <row r="7567" spans="1:7">
      <c r="A7567" s="533"/>
      <c r="B7567" s="1787"/>
      <c r="C7567" s="1788"/>
      <c r="D7567" s="533"/>
      <c r="E7567" s="533"/>
      <c r="F7567" s="533"/>
      <c r="G7567" s="533"/>
    </row>
    <row r="7568" spans="1:7">
      <c r="A7568" s="533"/>
      <c r="B7568" s="1787"/>
      <c r="C7568" s="1788"/>
      <c r="D7568" s="533"/>
      <c r="E7568" s="533"/>
      <c r="F7568" s="533"/>
      <c r="G7568" s="533"/>
    </row>
    <row r="7569" spans="1:7">
      <c r="A7569" s="533"/>
      <c r="B7569" s="1787"/>
      <c r="C7569" s="1788"/>
      <c r="D7569" s="533"/>
      <c r="E7569" s="533"/>
      <c r="F7569" s="533"/>
      <c r="G7569" s="533"/>
    </row>
    <row r="7570" spans="1:7">
      <c r="A7570" s="533"/>
      <c r="B7570" s="1787"/>
      <c r="C7570" s="1788"/>
      <c r="D7570" s="533"/>
      <c r="E7570" s="533"/>
      <c r="F7570" s="533"/>
      <c r="G7570" s="533"/>
    </row>
    <row r="7571" spans="1:7">
      <c r="A7571" s="533"/>
      <c r="B7571" s="1787"/>
      <c r="C7571" s="1788"/>
      <c r="D7571" s="533"/>
      <c r="E7571" s="533"/>
      <c r="F7571" s="533"/>
      <c r="G7571" s="533"/>
    </row>
    <row r="7572" spans="1:7">
      <c r="A7572" s="533"/>
      <c r="B7572" s="1787"/>
      <c r="C7572" s="1788"/>
      <c r="D7572" s="533"/>
      <c r="E7572" s="533"/>
      <c r="F7572" s="533"/>
      <c r="G7572" s="533"/>
    </row>
    <row r="7573" spans="1:7">
      <c r="A7573" s="533"/>
      <c r="B7573" s="1787"/>
      <c r="C7573" s="1788"/>
      <c r="D7573" s="533"/>
      <c r="E7573" s="533"/>
      <c r="F7573" s="533"/>
      <c r="G7573" s="533"/>
    </row>
    <row r="7574" spans="1:7">
      <c r="A7574" s="533"/>
      <c r="B7574" s="1787"/>
      <c r="C7574" s="1788"/>
      <c r="D7574" s="533"/>
      <c r="E7574" s="533"/>
      <c r="F7574" s="533"/>
      <c r="G7574" s="533"/>
    </row>
    <row r="7575" spans="1:7">
      <c r="A7575" s="533"/>
      <c r="B7575" s="1787"/>
      <c r="C7575" s="1788"/>
      <c r="D7575" s="533"/>
      <c r="E7575" s="533"/>
      <c r="F7575" s="533"/>
      <c r="G7575" s="533"/>
    </row>
    <row r="7576" spans="1:7">
      <c r="A7576" s="533"/>
      <c r="B7576" s="1787"/>
      <c r="C7576" s="1788"/>
      <c r="D7576" s="533"/>
      <c r="E7576" s="533"/>
      <c r="F7576" s="533"/>
      <c r="G7576" s="533"/>
    </row>
    <row r="7577" spans="1:7">
      <c r="A7577" s="533"/>
      <c r="B7577" s="1787"/>
      <c r="C7577" s="1788"/>
      <c r="D7577" s="533"/>
      <c r="E7577" s="533"/>
      <c r="F7577" s="533"/>
      <c r="G7577" s="533"/>
    </row>
    <row r="7578" spans="1:7">
      <c r="A7578" s="533"/>
      <c r="B7578" s="1787"/>
      <c r="C7578" s="1788"/>
      <c r="D7578" s="533"/>
      <c r="E7578" s="533"/>
      <c r="F7578" s="533"/>
      <c r="G7578" s="533"/>
    </row>
    <row r="7579" spans="1:7">
      <c r="A7579" s="533"/>
      <c r="B7579" s="1787"/>
      <c r="C7579" s="1788"/>
      <c r="D7579" s="533"/>
      <c r="E7579" s="533"/>
      <c r="F7579" s="533"/>
      <c r="G7579" s="533"/>
    </row>
    <row r="7580" spans="1:7">
      <c r="A7580" s="533"/>
      <c r="B7580" s="1787"/>
      <c r="C7580" s="1788"/>
      <c r="D7580" s="533"/>
      <c r="E7580" s="533"/>
      <c r="F7580" s="533"/>
      <c r="G7580" s="533"/>
    </row>
    <row r="7581" spans="1:7">
      <c r="A7581" s="533"/>
      <c r="B7581" s="1787"/>
      <c r="C7581" s="1788"/>
      <c r="D7581" s="533"/>
      <c r="E7581" s="533"/>
      <c r="F7581" s="533"/>
      <c r="G7581" s="533"/>
    </row>
    <row r="7582" spans="1:7">
      <c r="A7582" s="533"/>
      <c r="B7582" s="1787"/>
      <c r="C7582" s="1788"/>
      <c r="D7582" s="533"/>
      <c r="E7582" s="533"/>
      <c r="F7582" s="533"/>
      <c r="G7582" s="533"/>
    </row>
    <row r="7583" spans="1:7">
      <c r="A7583" s="533"/>
      <c r="B7583" s="1787"/>
      <c r="C7583" s="1788"/>
      <c r="D7583" s="533"/>
      <c r="E7583" s="533"/>
      <c r="F7583" s="533"/>
      <c r="G7583" s="533"/>
    </row>
    <row r="7584" spans="1:7">
      <c r="A7584" s="533"/>
      <c r="B7584" s="1787"/>
      <c r="C7584" s="1788"/>
      <c r="D7584" s="533"/>
      <c r="E7584" s="533"/>
      <c r="F7584" s="533"/>
      <c r="G7584" s="533"/>
    </row>
    <row r="7585" spans="1:7">
      <c r="A7585" s="533"/>
      <c r="B7585" s="1787"/>
      <c r="C7585" s="1788"/>
      <c r="D7585" s="533"/>
      <c r="E7585" s="533"/>
      <c r="F7585" s="533"/>
      <c r="G7585" s="533"/>
    </row>
    <row r="7586" spans="1:7">
      <c r="A7586" s="533"/>
      <c r="B7586" s="1787"/>
      <c r="C7586" s="1788"/>
      <c r="D7586" s="533"/>
      <c r="E7586" s="533"/>
      <c r="F7586" s="533"/>
      <c r="G7586" s="533"/>
    </row>
    <row r="7587" spans="1:7">
      <c r="A7587" s="533"/>
      <c r="B7587" s="1787"/>
      <c r="C7587" s="1788"/>
      <c r="D7587" s="533"/>
      <c r="E7587" s="533"/>
      <c r="F7587" s="533"/>
      <c r="G7587" s="533"/>
    </row>
    <row r="7588" spans="1:7">
      <c r="A7588" s="533"/>
      <c r="B7588" s="1787"/>
      <c r="C7588" s="1788"/>
      <c r="D7588" s="533"/>
      <c r="E7588" s="533"/>
      <c r="F7588" s="533"/>
      <c r="G7588" s="533"/>
    </row>
    <row r="7589" spans="1:7">
      <c r="A7589" s="533"/>
      <c r="B7589" s="1787"/>
      <c r="C7589" s="1788"/>
      <c r="D7589" s="533"/>
      <c r="E7589" s="533"/>
      <c r="F7589" s="533"/>
      <c r="G7589" s="533"/>
    </row>
    <row r="7590" spans="1:7">
      <c r="A7590" s="533"/>
      <c r="B7590" s="1787"/>
      <c r="C7590" s="1788"/>
      <c r="D7590" s="533"/>
      <c r="E7590" s="533"/>
      <c r="F7590" s="533"/>
      <c r="G7590" s="533"/>
    </row>
    <row r="7591" spans="1:7">
      <c r="A7591" s="533"/>
      <c r="B7591" s="1787"/>
      <c r="C7591" s="1788"/>
      <c r="D7591" s="533"/>
      <c r="E7591" s="533"/>
      <c r="F7591" s="533"/>
      <c r="G7591" s="533"/>
    </row>
    <row r="7592" spans="1:7">
      <c r="A7592" s="533"/>
      <c r="B7592" s="1787"/>
      <c r="C7592" s="1788"/>
      <c r="D7592" s="533"/>
      <c r="E7592" s="533"/>
      <c r="F7592" s="533"/>
      <c r="G7592" s="533"/>
    </row>
    <row r="7593" spans="1:7">
      <c r="A7593" s="533"/>
      <c r="B7593" s="1787"/>
      <c r="C7593" s="1788"/>
      <c r="D7593" s="533"/>
      <c r="E7593" s="533"/>
      <c r="F7593" s="533"/>
      <c r="G7593" s="533"/>
    </row>
    <row r="7594" spans="1:7">
      <c r="A7594" s="533"/>
      <c r="B7594" s="1787"/>
      <c r="C7594" s="1788"/>
      <c r="D7594" s="533"/>
      <c r="E7594" s="533"/>
      <c r="F7594" s="533"/>
      <c r="G7594" s="533"/>
    </row>
    <row r="7595" spans="1:7">
      <c r="A7595" s="533"/>
      <c r="B7595" s="1787"/>
      <c r="C7595" s="1788"/>
      <c r="D7595" s="533"/>
      <c r="E7595" s="533"/>
      <c r="F7595" s="533"/>
      <c r="G7595" s="533"/>
    </row>
    <row r="7596" spans="1:7">
      <c r="A7596" s="533"/>
      <c r="B7596" s="1787"/>
      <c r="C7596" s="1788"/>
      <c r="D7596" s="533"/>
      <c r="E7596" s="533"/>
      <c r="F7596" s="533"/>
      <c r="G7596" s="533"/>
    </row>
    <row r="7597" spans="1:7">
      <c r="A7597" s="533"/>
      <c r="B7597" s="1787"/>
      <c r="C7597" s="1788"/>
      <c r="D7597" s="533"/>
      <c r="E7597" s="533"/>
      <c r="F7597" s="533"/>
      <c r="G7597" s="533"/>
    </row>
    <row r="7598" spans="1:7">
      <c r="A7598" s="533"/>
      <c r="B7598" s="1787"/>
      <c r="C7598" s="1788"/>
      <c r="D7598" s="533"/>
      <c r="E7598" s="533"/>
      <c r="F7598" s="533"/>
      <c r="G7598" s="533"/>
    </row>
    <row r="7599" spans="1:7">
      <c r="A7599" s="533"/>
      <c r="B7599" s="1787"/>
      <c r="C7599" s="1788"/>
      <c r="D7599" s="533"/>
      <c r="E7599" s="533"/>
      <c r="F7599" s="533"/>
      <c r="G7599" s="533"/>
    </row>
    <row r="7600" spans="1:7">
      <c r="A7600" s="533"/>
      <c r="B7600" s="1787"/>
      <c r="C7600" s="1788"/>
      <c r="D7600" s="533"/>
      <c r="E7600" s="533"/>
      <c r="F7600" s="533"/>
      <c r="G7600" s="533"/>
    </row>
    <row r="7601" spans="1:7">
      <c r="A7601" s="533"/>
      <c r="B7601" s="1787"/>
      <c r="C7601" s="1788"/>
      <c r="D7601" s="533"/>
      <c r="E7601" s="533"/>
      <c r="F7601" s="533"/>
      <c r="G7601" s="533"/>
    </row>
    <row r="7602" spans="1:7">
      <c r="A7602" s="533"/>
      <c r="B7602" s="1787"/>
      <c r="C7602" s="1788"/>
      <c r="D7602" s="533"/>
      <c r="E7602" s="533"/>
      <c r="F7602" s="533"/>
      <c r="G7602" s="533"/>
    </row>
    <row r="7603" spans="1:7">
      <c r="A7603" s="533"/>
      <c r="B7603" s="1787"/>
      <c r="C7603" s="1788"/>
      <c r="D7603" s="533"/>
      <c r="E7603" s="533"/>
      <c r="F7603" s="533"/>
      <c r="G7603" s="533"/>
    </row>
    <row r="7604" spans="1:7">
      <c r="A7604" s="533"/>
      <c r="B7604" s="1787"/>
      <c r="C7604" s="1788"/>
      <c r="D7604" s="533"/>
      <c r="E7604" s="533"/>
      <c r="F7604" s="533"/>
      <c r="G7604" s="533"/>
    </row>
    <row r="7605" spans="1:7">
      <c r="A7605" s="533"/>
      <c r="B7605" s="1787"/>
      <c r="C7605" s="1788"/>
      <c r="D7605" s="533"/>
      <c r="E7605" s="533"/>
      <c r="F7605" s="533"/>
      <c r="G7605" s="533"/>
    </row>
    <row r="7606" spans="1:7">
      <c r="A7606" s="533"/>
      <c r="B7606" s="1787"/>
      <c r="C7606" s="1788"/>
      <c r="D7606" s="533"/>
      <c r="E7606" s="533"/>
      <c r="F7606" s="533"/>
      <c r="G7606" s="533"/>
    </row>
    <row r="7607" spans="1:7">
      <c r="A7607" s="533"/>
      <c r="B7607" s="1787"/>
      <c r="C7607" s="1788"/>
      <c r="D7607" s="533"/>
      <c r="E7607" s="533"/>
      <c r="F7607" s="533"/>
      <c r="G7607" s="533"/>
    </row>
    <row r="7608" spans="1:7">
      <c r="A7608" s="533"/>
      <c r="B7608" s="1787"/>
      <c r="C7608" s="1788"/>
      <c r="D7608" s="533"/>
      <c r="E7608" s="533"/>
      <c r="F7608" s="533"/>
      <c r="G7608" s="533"/>
    </row>
    <row r="7609" spans="1:7">
      <c r="A7609" s="533"/>
      <c r="B7609" s="1787"/>
      <c r="C7609" s="1788"/>
      <c r="D7609" s="533"/>
      <c r="E7609" s="533"/>
      <c r="F7609" s="533"/>
      <c r="G7609" s="533"/>
    </row>
    <row r="7610" spans="1:7">
      <c r="A7610" s="533"/>
      <c r="B7610" s="1787"/>
      <c r="C7610" s="1788"/>
      <c r="D7610" s="533"/>
      <c r="E7610" s="533"/>
      <c r="F7610" s="533"/>
      <c r="G7610" s="533"/>
    </row>
    <row r="7611" spans="1:7">
      <c r="A7611" s="533"/>
      <c r="B7611" s="1787"/>
      <c r="C7611" s="1788"/>
      <c r="D7611" s="533"/>
      <c r="E7611" s="533"/>
      <c r="F7611" s="533"/>
      <c r="G7611" s="533"/>
    </row>
    <row r="7612" spans="1:7">
      <c r="A7612" s="533"/>
      <c r="B7612" s="1787"/>
      <c r="C7612" s="1788"/>
      <c r="D7612" s="533"/>
      <c r="E7612" s="533"/>
      <c r="F7612" s="533"/>
      <c r="G7612" s="533"/>
    </row>
    <row r="7613" spans="1:7">
      <c r="A7613" s="533"/>
      <c r="B7613" s="1787"/>
      <c r="C7613" s="1788"/>
      <c r="D7613" s="533"/>
      <c r="E7613" s="533"/>
      <c r="F7613" s="533"/>
      <c r="G7613" s="533"/>
    </row>
    <row r="7614" spans="1:7">
      <c r="A7614" s="533"/>
      <c r="B7614" s="1787"/>
      <c r="C7614" s="1788"/>
      <c r="D7614" s="533"/>
      <c r="E7614" s="533"/>
      <c r="F7614" s="533"/>
      <c r="G7614" s="533"/>
    </row>
    <row r="7615" spans="1:7">
      <c r="A7615" s="533"/>
      <c r="B7615" s="1787"/>
      <c r="C7615" s="1788"/>
      <c r="D7615" s="533"/>
      <c r="E7615" s="533"/>
      <c r="F7615" s="533"/>
      <c r="G7615" s="533"/>
    </row>
    <row r="7616" spans="1:7">
      <c r="A7616" s="533"/>
      <c r="B7616" s="1787"/>
      <c r="C7616" s="1788"/>
      <c r="D7616" s="533"/>
      <c r="E7616" s="533"/>
      <c r="F7616" s="533"/>
      <c r="G7616" s="533"/>
    </row>
    <row r="7617" spans="1:7">
      <c r="A7617" s="533"/>
      <c r="B7617" s="1787"/>
      <c r="C7617" s="1788"/>
      <c r="D7617" s="533"/>
      <c r="E7617" s="533"/>
      <c r="F7617" s="533"/>
      <c r="G7617" s="533"/>
    </row>
    <row r="7618" spans="1:7">
      <c r="A7618" s="533"/>
      <c r="B7618" s="1787"/>
      <c r="C7618" s="1788"/>
      <c r="D7618" s="533"/>
      <c r="E7618" s="533"/>
      <c r="F7618" s="533"/>
      <c r="G7618" s="533"/>
    </row>
    <row r="7619" spans="1:7">
      <c r="A7619" s="533"/>
      <c r="B7619" s="1787"/>
      <c r="C7619" s="1788"/>
      <c r="D7619" s="533"/>
      <c r="E7619" s="533"/>
      <c r="F7619" s="533"/>
      <c r="G7619" s="533"/>
    </row>
    <row r="7620" spans="1:7">
      <c r="A7620" s="533"/>
      <c r="B7620" s="1787"/>
      <c r="C7620" s="1788"/>
      <c r="D7620" s="533"/>
      <c r="E7620" s="533"/>
      <c r="F7620" s="533"/>
      <c r="G7620" s="533"/>
    </row>
    <row r="7621" spans="1:7">
      <c r="A7621" s="533"/>
      <c r="B7621" s="1787"/>
      <c r="C7621" s="1788"/>
      <c r="D7621" s="533"/>
      <c r="E7621" s="533"/>
      <c r="F7621" s="533"/>
      <c r="G7621" s="533"/>
    </row>
    <row r="7622" spans="1:7">
      <c r="A7622" s="533"/>
      <c r="B7622" s="1787"/>
      <c r="C7622" s="1788"/>
      <c r="D7622" s="533"/>
      <c r="E7622" s="533"/>
      <c r="F7622" s="533"/>
      <c r="G7622" s="533"/>
    </row>
    <row r="7623" spans="1:7">
      <c r="A7623" s="533"/>
      <c r="B7623" s="1787"/>
      <c r="C7623" s="1788"/>
      <c r="D7623" s="533"/>
      <c r="E7623" s="533"/>
      <c r="F7623" s="533"/>
      <c r="G7623" s="533"/>
    </row>
    <row r="7624" spans="1:7">
      <c r="A7624" s="533"/>
      <c r="B7624" s="1787"/>
      <c r="C7624" s="1788"/>
      <c r="D7624" s="533"/>
      <c r="E7624" s="533"/>
      <c r="F7624" s="533"/>
      <c r="G7624" s="533"/>
    </row>
    <row r="7625" spans="1:7">
      <c r="A7625" s="533"/>
      <c r="B7625" s="1787"/>
      <c r="C7625" s="1788"/>
      <c r="D7625" s="533"/>
      <c r="E7625" s="533"/>
      <c r="F7625" s="533"/>
      <c r="G7625" s="533"/>
    </row>
    <row r="7626" spans="1:7">
      <c r="A7626" s="533"/>
      <c r="B7626" s="1787"/>
      <c r="C7626" s="1788"/>
      <c r="D7626" s="533"/>
      <c r="E7626" s="533"/>
      <c r="F7626" s="533"/>
      <c r="G7626" s="533"/>
    </row>
    <row r="7627" spans="1:7">
      <c r="A7627" s="533"/>
      <c r="B7627" s="1787"/>
      <c r="C7627" s="1788"/>
      <c r="D7627" s="533"/>
      <c r="E7627" s="533"/>
      <c r="F7627" s="533"/>
      <c r="G7627" s="533"/>
    </row>
    <row r="7628" spans="1:7">
      <c r="A7628" s="533"/>
      <c r="B7628" s="1787"/>
      <c r="C7628" s="1788"/>
      <c r="D7628" s="533"/>
      <c r="E7628" s="533"/>
      <c r="F7628" s="533"/>
      <c r="G7628" s="533"/>
    </row>
    <row r="7629" spans="1:7">
      <c r="A7629" s="533"/>
      <c r="B7629" s="1787"/>
      <c r="C7629" s="1788"/>
      <c r="D7629" s="533"/>
      <c r="E7629" s="533"/>
      <c r="F7629" s="533"/>
      <c r="G7629" s="533"/>
    </row>
    <row r="7630" spans="1:7">
      <c r="A7630" s="533"/>
      <c r="B7630" s="1787"/>
      <c r="C7630" s="1788"/>
      <c r="D7630" s="533"/>
      <c r="E7630" s="533"/>
      <c r="F7630" s="533"/>
      <c r="G7630" s="533"/>
    </row>
    <row r="7631" spans="1:7">
      <c r="A7631" s="533"/>
      <c r="B7631" s="1787"/>
      <c r="C7631" s="1788"/>
      <c r="D7631" s="533"/>
      <c r="E7631" s="533"/>
      <c r="F7631" s="533"/>
      <c r="G7631" s="533"/>
    </row>
    <row r="7632" spans="1:7">
      <c r="A7632" s="533"/>
      <c r="B7632" s="1787"/>
      <c r="C7632" s="1788"/>
      <c r="D7632" s="533"/>
      <c r="E7632" s="533"/>
      <c r="F7632" s="533"/>
      <c r="G7632" s="533"/>
    </row>
    <row r="7633" spans="1:7">
      <c r="A7633" s="533"/>
      <c r="B7633" s="1787"/>
      <c r="C7633" s="1788"/>
      <c r="D7633" s="533"/>
      <c r="E7633" s="533"/>
      <c r="F7633" s="533"/>
      <c r="G7633" s="533"/>
    </row>
    <row r="7634" spans="1:7">
      <c r="A7634" s="533"/>
      <c r="B7634" s="1787"/>
      <c r="C7634" s="1788"/>
      <c r="D7634" s="533"/>
      <c r="E7634" s="533"/>
      <c r="F7634" s="533"/>
      <c r="G7634" s="533"/>
    </row>
    <row r="7635" spans="1:7">
      <c r="A7635" s="533"/>
      <c r="B7635" s="1787"/>
      <c r="C7635" s="1788"/>
      <c r="D7635" s="533"/>
      <c r="E7635" s="533"/>
      <c r="F7635" s="533"/>
      <c r="G7635" s="533"/>
    </row>
    <row r="7636" spans="1:7">
      <c r="A7636" s="533"/>
      <c r="B7636" s="1787"/>
      <c r="C7636" s="1788"/>
      <c r="D7636" s="533"/>
      <c r="E7636" s="533"/>
      <c r="F7636" s="533"/>
      <c r="G7636" s="533"/>
    </row>
    <row r="7637" spans="1:7">
      <c r="A7637" s="533"/>
      <c r="B7637" s="1787"/>
      <c r="C7637" s="1788"/>
      <c r="D7637" s="533"/>
      <c r="E7637" s="533"/>
      <c r="F7637" s="533"/>
      <c r="G7637" s="533"/>
    </row>
    <row r="7638" spans="1:7">
      <c r="A7638" s="533"/>
      <c r="B7638" s="1787"/>
      <c r="C7638" s="1788"/>
      <c r="D7638" s="533"/>
      <c r="E7638" s="533"/>
      <c r="F7638" s="533"/>
      <c r="G7638" s="533"/>
    </row>
    <row r="7639" spans="1:7">
      <c r="A7639" s="533"/>
      <c r="B7639" s="1787"/>
      <c r="C7639" s="1788"/>
      <c r="D7639" s="533"/>
      <c r="E7639" s="533"/>
      <c r="F7639" s="533"/>
      <c r="G7639" s="533"/>
    </row>
    <row r="7640" spans="1:7">
      <c r="A7640" s="533"/>
      <c r="B7640" s="1787"/>
      <c r="C7640" s="1788"/>
      <c r="D7640" s="533"/>
      <c r="E7640" s="533"/>
      <c r="F7640" s="533"/>
      <c r="G7640" s="533"/>
    </row>
    <row r="7641" spans="1:7">
      <c r="A7641" s="533"/>
      <c r="B7641" s="1787"/>
      <c r="C7641" s="1788"/>
      <c r="D7641" s="533"/>
      <c r="E7641" s="533"/>
      <c r="F7641" s="533"/>
      <c r="G7641" s="533"/>
    </row>
    <row r="7642" spans="1:7">
      <c r="A7642" s="533"/>
      <c r="B7642" s="1787"/>
      <c r="C7642" s="1788"/>
      <c r="D7642" s="533"/>
      <c r="E7642" s="533"/>
      <c r="F7642" s="533"/>
      <c r="G7642" s="533"/>
    </row>
    <row r="7643" spans="1:7">
      <c r="A7643" s="533"/>
      <c r="B7643" s="1787"/>
      <c r="C7643" s="1788"/>
      <c r="D7643" s="533"/>
      <c r="E7643" s="533"/>
      <c r="F7643" s="533"/>
      <c r="G7643" s="533"/>
    </row>
    <row r="7644" spans="1:7">
      <c r="A7644" s="533"/>
      <c r="B7644" s="1787"/>
      <c r="C7644" s="1788"/>
      <c r="D7644" s="533"/>
      <c r="E7644" s="533"/>
      <c r="F7644" s="533"/>
      <c r="G7644" s="533"/>
    </row>
    <row r="7645" spans="1:7">
      <c r="A7645" s="533"/>
      <c r="B7645" s="1787"/>
      <c r="C7645" s="1788"/>
      <c r="D7645" s="533"/>
      <c r="E7645" s="533"/>
      <c r="F7645" s="533"/>
      <c r="G7645" s="533"/>
    </row>
    <row r="7646" spans="1:7">
      <c r="A7646" s="533"/>
      <c r="B7646" s="1787"/>
      <c r="C7646" s="1788"/>
      <c r="D7646" s="533"/>
      <c r="E7646" s="533"/>
      <c r="F7646" s="533"/>
      <c r="G7646" s="533"/>
    </row>
    <row r="7647" spans="1:7">
      <c r="A7647" s="533"/>
      <c r="B7647" s="1787"/>
      <c r="C7647" s="1788"/>
      <c r="D7647" s="533"/>
      <c r="E7647" s="533"/>
      <c r="F7647" s="533"/>
      <c r="G7647" s="533"/>
    </row>
    <row r="7648" spans="1:7">
      <c r="A7648" s="533"/>
      <c r="B7648" s="1787"/>
      <c r="C7648" s="1788"/>
      <c r="D7648" s="533"/>
      <c r="E7648" s="533"/>
      <c r="F7648" s="533"/>
      <c r="G7648" s="533"/>
    </row>
    <row r="7649" spans="1:7">
      <c r="A7649" s="533"/>
      <c r="B7649" s="1787"/>
      <c r="C7649" s="1788"/>
      <c r="D7649" s="533"/>
      <c r="E7649" s="533"/>
      <c r="F7649" s="533"/>
      <c r="G7649" s="533"/>
    </row>
    <row r="7650" spans="1:7">
      <c r="A7650" s="533"/>
      <c r="B7650" s="1787"/>
      <c r="C7650" s="1788"/>
      <c r="D7650" s="533"/>
      <c r="E7650" s="533"/>
      <c r="F7650" s="533"/>
      <c r="G7650" s="533"/>
    </row>
    <row r="7651" spans="1:7">
      <c r="A7651" s="533"/>
      <c r="B7651" s="1787"/>
      <c r="C7651" s="1788"/>
      <c r="D7651" s="533"/>
      <c r="E7651" s="533"/>
      <c r="F7651" s="533"/>
      <c r="G7651" s="533"/>
    </row>
    <row r="7652" spans="1:7">
      <c r="A7652" s="533"/>
      <c r="B7652" s="1787"/>
      <c r="C7652" s="1788"/>
      <c r="D7652" s="533"/>
      <c r="E7652" s="533"/>
      <c r="F7652" s="533"/>
      <c r="G7652" s="533"/>
    </row>
    <row r="7653" spans="1:7">
      <c r="A7653" s="533"/>
      <c r="B7653" s="1787"/>
      <c r="C7653" s="1788"/>
      <c r="D7653" s="533"/>
      <c r="E7653" s="533"/>
      <c r="F7653" s="533"/>
      <c r="G7653" s="533"/>
    </row>
    <row r="7654" spans="1:7">
      <c r="A7654" s="533"/>
      <c r="B7654" s="1787"/>
      <c r="C7654" s="1788"/>
      <c r="D7654" s="533"/>
      <c r="E7654" s="533"/>
      <c r="F7654" s="533"/>
      <c r="G7654" s="533"/>
    </row>
    <row r="7655" spans="1:7">
      <c r="A7655" s="533"/>
      <c r="B7655" s="1787"/>
      <c r="C7655" s="1788"/>
      <c r="D7655" s="533"/>
      <c r="E7655" s="533"/>
      <c r="F7655" s="533"/>
      <c r="G7655" s="533"/>
    </row>
    <row r="7656" spans="1:7">
      <c r="A7656" s="533"/>
      <c r="B7656" s="1787"/>
      <c r="C7656" s="1788"/>
      <c r="D7656" s="533"/>
      <c r="E7656" s="533"/>
      <c r="F7656" s="533"/>
      <c r="G7656" s="533"/>
    </row>
    <row r="7657" spans="1:7">
      <c r="A7657" s="533"/>
      <c r="B7657" s="1787"/>
      <c r="C7657" s="1788"/>
      <c r="D7657" s="533"/>
      <c r="E7657" s="533"/>
      <c r="F7657" s="533"/>
      <c r="G7657" s="533"/>
    </row>
    <row r="7658" spans="1:7">
      <c r="A7658" s="533"/>
      <c r="B7658" s="1787"/>
      <c r="C7658" s="1788"/>
      <c r="D7658" s="533"/>
      <c r="E7658" s="533"/>
      <c r="F7658" s="533"/>
      <c r="G7658" s="533"/>
    </row>
    <row r="7659" spans="1:7">
      <c r="A7659" s="533"/>
      <c r="B7659" s="1787"/>
      <c r="C7659" s="1788"/>
      <c r="D7659" s="533"/>
      <c r="E7659" s="533"/>
      <c r="F7659" s="533"/>
      <c r="G7659" s="533"/>
    </row>
    <row r="7660" spans="1:7">
      <c r="A7660" s="533"/>
      <c r="B7660" s="1787"/>
      <c r="C7660" s="1788"/>
      <c r="D7660" s="533"/>
      <c r="E7660" s="533"/>
      <c r="F7660" s="533"/>
      <c r="G7660" s="533"/>
    </row>
    <row r="7661" spans="1:7">
      <c r="A7661" s="533"/>
      <c r="B7661" s="1787"/>
      <c r="C7661" s="1788"/>
      <c r="D7661" s="533"/>
      <c r="E7661" s="533"/>
      <c r="F7661" s="533"/>
      <c r="G7661" s="533"/>
    </row>
    <row r="7662" spans="1:7">
      <c r="A7662" s="533"/>
      <c r="B7662" s="1787"/>
      <c r="C7662" s="1788"/>
      <c r="D7662" s="533"/>
      <c r="E7662" s="533"/>
      <c r="F7662" s="533"/>
      <c r="G7662" s="533"/>
    </row>
    <row r="7663" spans="1:7">
      <c r="A7663" s="533"/>
      <c r="B7663" s="1787"/>
      <c r="C7663" s="1788"/>
      <c r="D7663" s="533"/>
      <c r="E7663" s="533"/>
      <c r="F7663" s="533"/>
      <c r="G7663" s="533"/>
    </row>
    <row r="7664" spans="1:7">
      <c r="A7664" s="533"/>
      <c r="B7664" s="1787"/>
      <c r="C7664" s="1788"/>
      <c r="D7664" s="533"/>
      <c r="E7664" s="533"/>
      <c r="F7664" s="533"/>
      <c r="G7664" s="533"/>
    </row>
    <row r="7665" spans="1:7">
      <c r="A7665" s="533"/>
      <c r="B7665" s="1787"/>
      <c r="C7665" s="1788"/>
      <c r="D7665" s="533"/>
      <c r="E7665" s="533"/>
      <c r="F7665" s="533"/>
      <c r="G7665" s="533"/>
    </row>
    <row r="7666" spans="1:7">
      <c r="A7666" s="533"/>
      <c r="B7666" s="1787"/>
      <c r="C7666" s="1788"/>
      <c r="D7666" s="533"/>
      <c r="E7666" s="533"/>
      <c r="F7666" s="533"/>
      <c r="G7666" s="533"/>
    </row>
    <row r="7667" spans="1:7">
      <c r="A7667" s="533"/>
      <c r="B7667" s="1787"/>
      <c r="C7667" s="1788"/>
      <c r="D7667" s="533"/>
      <c r="E7667" s="533"/>
      <c r="F7667" s="533"/>
      <c r="G7667" s="533"/>
    </row>
    <row r="7668" spans="1:7">
      <c r="A7668" s="533"/>
      <c r="B7668" s="1787"/>
      <c r="C7668" s="1788"/>
      <c r="D7668" s="533"/>
      <c r="E7668" s="533"/>
      <c r="F7668" s="533"/>
      <c r="G7668" s="533"/>
    </row>
    <row r="7669" spans="1:7">
      <c r="A7669" s="533"/>
      <c r="B7669" s="1787"/>
      <c r="C7669" s="1788"/>
      <c r="D7669" s="533"/>
      <c r="E7669" s="533"/>
      <c r="F7669" s="533"/>
      <c r="G7669" s="533"/>
    </row>
    <row r="7670" spans="1:7">
      <c r="A7670" s="533"/>
      <c r="B7670" s="1787"/>
      <c r="C7670" s="1788"/>
      <c r="D7670" s="533"/>
      <c r="E7670" s="533"/>
      <c r="F7670" s="533"/>
      <c r="G7670" s="533"/>
    </row>
    <row r="7671" spans="1:7">
      <c r="A7671" s="533"/>
      <c r="B7671" s="1787"/>
      <c r="C7671" s="1788"/>
      <c r="D7671" s="533"/>
      <c r="E7671" s="533"/>
      <c r="F7671" s="533"/>
      <c r="G7671" s="533"/>
    </row>
    <row r="7672" spans="1:7">
      <c r="A7672" s="533"/>
      <c r="B7672" s="1787"/>
      <c r="C7672" s="1788"/>
      <c r="D7672" s="533"/>
      <c r="E7672" s="533"/>
      <c r="F7672" s="533"/>
      <c r="G7672" s="533"/>
    </row>
    <row r="7673" spans="1:7">
      <c r="A7673" s="533"/>
      <c r="B7673" s="1787"/>
      <c r="C7673" s="1788"/>
      <c r="D7673" s="533"/>
      <c r="E7673" s="533"/>
      <c r="F7673" s="533"/>
      <c r="G7673" s="533"/>
    </row>
    <row r="7674" spans="1:7">
      <c r="A7674" s="533"/>
      <c r="B7674" s="1787"/>
      <c r="C7674" s="1788"/>
      <c r="D7674" s="533"/>
      <c r="E7674" s="533"/>
      <c r="F7674" s="533"/>
      <c r="G7674" s="533"/>
    </row>
    <row r="7675" spans="1:7">
      <c r="A7675" s="533"/>
      <c r="B7675" s="1787"/>
      <c r="C7675" s="1788"/>
      <c r="D7675" s="533"/>
      <c r="E7675" s="533"/>
      <c r="F7675" s="533"/>
      <c r="G7675" s="533"/>
    </row>
    <row r="7676" spans="1:7">
      <c r="A7676" s="533"/>
      <c r="B7676" s="1787"/>
      <c r="C7676" s="1788"/>
      <c r="D7676" s="533"/>
      <c r="E7676" s="533"/>
      <c r="F7676" s="533"/>
      <c r="G7676" s="533"/>
    </row>
    <row r="7677" spans="1:7">
      <c r="A7677" s="533"/>
      <c r="B7677" s="1787"/>
      <c r="C7677" s="1788"/>
      <c r="D7677" s="533"/>
      <c r="E7677" s="533"/>
      <c r="F7677" s="533"/>
      <c r="G7677" s="533"/>
    </row>
    <row r="7678" spans="1:7">
      <c r="A7678" s="533"/>
      <c r="B7678" s="1787"/>
      <c r="C7678" s="1788"/>
      <c r="D7678" s="533"/>
      <c r="E7678" s="533"/>
      <c r="F7678" s="533"/>
      <c r="G7678" s="533"/>
    </row>
    <row r="7679" spans="1:7">
      <c r="A7679" s="533"/>
      <c r="B7679" s="1787"/>
      <c r="C7679" s="1788"/>
      <c r="D7679" s="533"/>
      <c r="E7679" s="533"/>
      <c r="F7679" s="533"/>
      <c r="G7679" s="533"/>
    </row>
    <row r="7680" spans="1:7">
      <c r="A7680" s="533"/>
      <c r="B7680" s="1787"/>
      <c r="C7680" s="1788"/>
      <c r="D7680" s="533"/>
      <c r="E7680" s="533"/>
      <c r="F7680" s="533"/>
      <c r="G7680" s="533"/>
    </row>
    <row r="7681" spans="1:7">
      <c r="A7681" s="533"/>
      <c r="B7681" s="1787"/>
      <c r="C7681" s="1788"/>
      <c r="D7681" s="533"/>
      <c r="E7681" s="533"/>
      <c r="F7681" s="533"/>
      <c r="G7681" s="533"/>
    </row>
    <row r="7682" spans="1:7">
      <c r="A7682" s="533"/>
      <c r="B7682" s="1787"/>
      <c r="C7682" s="1788"/>
      <c r="D7682" s="533"/>
      <c r="E7682" s="533"/>
      <c r="F7682" s="533"/>
      <c r="G7682" s="533"/>
    </row>
    <row r="7683" spans="1:7">
      <c r="A7683" s="533"/>
      <c r="B7683" s="1787"/>
      <c r="C7683" s="1788"/>
      <c r="D7683" s="533"/>
      <c r="E7683" s="533"/>
      <c r="F7683" s="533"/>
      <c r="G7683" s="533"/>
    </row>
    <row r="7684" spans="1:7">
      <c r="A7684" s="533"/>
      <c r="B7684" s="1787"/>
      <c r="C7684" s="1788"/>
      <c r="D7684" s="533"/>
      <c r="E7684" s="533"/>
      <c r="F7684" s="533"/>
      <c r="G7684" s="533"/>
    </row>
    <row r="7685" spans="1:7">
      <c r="A7685" s="533"/>
      <c r="B7685" s="1787"/>
      <c r="C7685" s="1788"/>
      <c r="D7685" s="533"/>
      <c r="E7685" s="533"/>
      <c r="F7685" s="533"/>
      <c r="G7685" s="533"/>
    </row>
    <row r="7686" spans="1:7">
      <c r="A7686" s="533"/>
      <c r="B7686" s="1787"/>
      <c r="C7686" s="1788"/>
      <c r="D7686" s="533"/>
      <c r="E7686" s="533"/>
      <c r="F7686" s="533"/>
      <c r="G7686" s="533"/>
    </row>
    <row r="7687" spans="1:7">
      <c r="A7687" s="533"/>
      <c r="B7687" s="1787"/>
      <c r="C7687" s="1788"/>
      <c r="D7687" s="533"/>
      <c r="E7687" s="533"/>
      <c r="F7687" s="533"/>
      <c r="G7687" s="533"/>
    </row>
    <row r="7688" spans="1:7">
      <c r="A7688" s="533"/>
      <c r="B7688" s="1787"/>
      <c r="C7688" s="1788"/>
      <c r="D7688" s="533"/>
      <c r="E7688" s="533"/>
      <c r="F7688" s="533"/>
      <c r="G7688" s="533"/>
    </row>
    <row r="7689" spans="1:7">
      <c r="A7689" s="533"/>
      <c r="B7689" s="1787"/>
      <c r="C7689" s="1788"/>
      <c r="D7689" s="533"/>
      <c r="E7689" s="533"/>
      <c r="F7689" s="533"/>
      <c r="G7689" s="533"/>
    </row>
    <row r="7690" spans="1:7">
      <c r="A7690" s="533"/>
      <c r="B7690" s="1787"/>
      <c r="C7690" s="1788"/>
      <c r="D7690" s="533"/>
      <c r="E7690" s="533"/>
      <c r="F7690" s="533"/>
      <c r="G7690" s="533"/>
    </row>
    <row r="7691" spans="1:7">
      <c r="A7691" s="533"/>
      <c r="B7691" s="1787"/>
      <c r="C7691" s="1788"/>
      <c r="D7691" s="533"/>
      <c r="E7691" s="533"/>
      <c r="F7691" s="533"/>
      <c r="G7691" s="533"/>
    </row>
    <row r="7692" spans="1:7">
      <c r="A7692" s="533"/>
      <c r="B7692" s="1787"/>
      <c r="C7692" s="1788"/>
      <c r="D7692" s="533"/>
      <c r="E7692" s="533"/>
      <c r="F7692" s="533"/>
      <c r="G7692" s="533"/>
    </row>
    <row r="7693" spans="1:7">
      <c r="A7693" s="533"/>
      <c r="B7693" s="1787"/>
      <c r="C7693" s="1788"/>
      <c r="D7693" s="533"/>
      <c r="E7693" s="533"/>
      <c r="F7693" s="533"/>
      <c r="G7693" s="533"/>
    </row>
    <row r="7694" spans="1:7">
      <c r="A7694" s="533"/>
      <c r="B7694" s="1787"/>
      <c r="C7694" s="1788"/>
      <c r="D7694" s="533"/>
      <c r="E7694" s="533"/>
      <c r="F7694" s="533"/>
      <c r="G7694" s="533"/>
    </row>
    <row r="7695" spans="1:7">
      <c r="A7695" s="533"/>
      <c r="B7695" s="1787"/>
      <c r="C7695" s="1788"/>
      <c r="D7695" s="533"/>
      <c r="E7695" s="533"/>
      <c r="F7695" s="533"/>
      <c r="G7695" s="533"/>
    </row>
    <row r="7696" spans="1:7">
      <c r="A7696" s="533"/>
      <c r="B7696" s="1787"/>
      <c r="C7696" s="1788"/>
      <c r="D7696" s="533"/>
      <c r="E7696" s="533"/>
      <c r="F7696" s="533"/>
      <c r="G7696" s="533"/>
    </row>
    <row r="7697" spans="1:7">
      <c r="A7697" s="533"/>
      <c r="B7697" s="1787"/>
      <c r="C7697" s="1788"/>
      <c r="D7697" s="533"/>
      <c r="E7697" s="533"/>
      <c r="F7697" s="533"/>
      <c r="G7697" s="533"/>
    </row>
    <row r="7698" spans="1:7">
      <c r="A7698" s="533"/>
      <c r="B7698" s="1787"/>
      <c r="C7698" s="1788"/>
      <c r="D7698" s="533"/>
      <c r="E7698" s="533"/>
      <c r="F7698" s="533"/>
      <c r="G7698" s="533"/>
    </row>
    <row r="7699" spans="1:7">
      <c r="A7699" s="533"/>
      <c r="B7699" s="1787"/>
      <c r="C7699" s="1788"/>
      <c r="D7699" s="533"/>
      <c r="E7699" s="533"/>
      <c r="F7699" s="533"/>
      <c r="G7699" s="533"/>
    </row>
    <row r="7700" spans="1:7">
      <c r="A7700" s="533"/>
      <c r="B7700" s="1787"/>
      <c r="C7700" s="1788"/>
      <c r="D7700" s="533"/>
      <c r="E7700" s="533"/>
      <c r="F7700" s="533"/>
      <c r="G7700" s="533"/>
    </row>
    <row r="7701" spans="1:7">
      <c r="A7701" s="533"/>
      <c r="B7701" s="1787"/>
      <c r="C7701" s="1788"/>
      <c r="D7701" s="533"/>
      <c r="E7701" s="533"/>
      <c r="F7701" s="533"/>
      <c r="G7701" s="533"/>
    </row>
    <row r="7702" spans="1:7">
      <c r="A7702" s="533"/>
      <c r="B7702" s="1787"/>
      <c r="C7702" s="1788"/>
      <c r="D7702" s="533"/>
      <c r="E7702" s="533"/>
      <c r="F7702" s="533"/>
      <c r="G7702" s="533"/>
    </row>
    <row r="7703" spans="1:7">
      <c r="A7703" s="533"/>
      <c r="B7703" s="1787"/>
      <c r="C7703" s="1788"/>
      <c r="D7703" s="533"/>
      <c r="E7703" s="533"/>
      <c r="F7703" s="533"/>
      <c r="G7703" s="533"/>
    </row>
    <row r="7704" spans="1:7">
      <c r="A7704" s="533"/>
      <c r="B7704" s="1787"/>
      <c r="C7704" s="1788"/>
      <c r="D7704" s="533"/>
      <c r="E7704" s="533"/>
      <c r="F7704" s="533"/>
      <c r="G7704" s="533"/>
    </row>
    <row r="7705" spans="1:7">
      <c r="A7705" s="533"/>
      <c r="B7705" s="1787"/>
      <c r="C7705" s="1788"/>
      <c r="D7705" s="533"/>
      <c r="E7705" s="533"/>
      <c r="F7705" s="533"/>
      <c r="G7705" s="533"/>
    </row>
    <row r="7706" spans="1:7">
      <c r="A7706" s="533"/>
      <c r="B7706" s="1787"/>
      <c r="C7706" s="1788"/>
      <c r="D7706" s="533"/>
      <c r="E7706" s="533"/>
      <c r="F7706" s="533"/>
      <c r="G7706" s="533"/>
    </row>
    <row r="7707" spans="1:7">
      <c r="A7707" s="533"/>
      <c r="B7707" s="1787"/>
      <c r="C7707" s="1788"/>
      <c r="D7707" s="533"/>
      <c r="E7707" s="533"/>
      <c r="F7707" s="533"/>
      <c r="G7707" s="533"/>
    </row>
    <row r="7708" spans="1:7">
      <c r="A7708" s="533"/>
      <c r="B7708" s="1787"/>
      <c r="C7708" s="1788"/>
      <c r="D7708" s="533"/>
      <c r="E7708" s="533"/>
      <c r="F7708" s="533"/>
      <c r="G7708" s="533"/>
    </row>
    <row r="7709" spans="1:7">
      <c r="A7709" s="533"/>
      <c r="B7709" s="1787"/>
      <c r="C7709" s="1788"/>
      <c r="D7709" s="533"/>
      <c r="E7709" s="533"/>
      <c r="F7709" s="533"/>
      <c r="G7709" s="533"/>
    </row>
    <row r="7710" spans="1:7">
      <c r="A7710" s="533"/>
      <c r="B7710" s="1787"/>
      <c r="C7710" s="1788"/>
      <c r="D7710" s="533"/>
      <c r="E7710" s="533"/>
      <c r="F7710" s="533"/>
      <c r="G7710" s="533"/>
    </row>
    <row r="7711" spans="1:7">
      <c r="A7711" s="533"/>
      <c r="B7711" s="1787"/>
      <c r="C7711" s="1788"/>
      <c r="D7711" s="533"/>
      <c r="E7711" s="533"/>
      <c r="F7711" s="533"/>
      <c r="G7711" s="533"/>
    </row>
    <row r="7712" spans="1:7">
      <c r="A7712" s="533"/>
      <c r="B7712" s="1787"/>
      <c r="C7712" s="1788"/>
      <c r="D7712" s="533"/>
      <c r="E7712" s="533"/>
      <c r="F7712" s="533"/>
      <c r="G7712" s="533"/>
    </row>
    <row r="7713" spans="1:7">
      <c r="A7713" s="533"/>
      <c r="B7713" s="1787"/>
      <c r="C7713" s="1788"/>
      <c r="D7713" s="533"/>
      <c r="E7713" s="533"/>
      <c r="F7713" s="533"/>
      <c r="G7713" s="533"/>
    </row>
    <row r="7714" spans="1:7">
      <c r="A7714" s="533"/>
      <c r="B7714" s="1787"/>
      <c r="C7714" s="1788"/>
      <c r="D7714" s="533"/>
      <c r="E7714" s="533"/>
      <c r="F7714" s="533"/>
      <c r="G7714" s="533"/>
    </row>
    <row r="7715" spans="1:7">
      <c r="A7715" s="533"/>
      <c r="B7715" s="1787"/>
      <c r="C7715" s="1788"/>
      <c r="D7715" s="533"/>
      <c r="E7715" s="533"/>
      <c r="F7715" s="533"/>
      <c r="G7715" s="533"/>
    </row>
    <row r="7716" spans="1:7">
      <c r="A7716" s="533"/>
      <c r="B7716" s="1787"/>
      <c r="C7716" s="1788"/>
      <c r="D7716" s="533"/>
      <c r="E7716" s="533"/>
      <c r="F7716" s="533"/>
      <c r="G7716" s="533"/>
    </row>
    <row r="7717" spans="1:7">
      <c r="A7717" s="533"/>
      <c r="B7717" s="1787"/>
      <c r="C7717" s="1788"/>
      <c r="D7717" s="533"/>
      <c r="E7717" s="533"/>
      <c r="F7717" s="533"/>
      <c r="G7717" s="533"/>
    </row>
    <row r="7718" spans="1:7">
      <c r="A7718" s="533"/>
      <c r="B7718" s="1787"/>
      <c r="C7718" s="1788"/>
      <c r="D7718" s="533"/>
      <c r="E7718" s="533"/>
      <c r="F7718" s="533"/>
      <c r="G7718" s="533"/>
    </row>
    <row r="7719" spans="1:7">
      <c r="A7719" s="533"/>
      <c r="B7719" s="1787"/>
      <c r="C7719" s="1788"/>
      <c r="D7719" s="533"/>
      <c r="E7719" s="533"/>
      <c r="F7719" s="533"/>
      <c r="G7719" s="533"/>
    </row>
    <row r="7720" spans="1:7">
      <c r="A7720" s="533"/>
      <c r="B7720" s="1787"/>
      <c r="C7720" s="1788"/>
      <c r="D7720" s="533"/>
      <c r="E7720" s="533"/>
      <c r="F7720" s="533"/>
      <c r="G7720" s="533"/>
    </row>
    <row r="7721" spans="1:7">
      <c r="A7721" s="533"/>
      <c r="B7721" s="1787"/>
      <c r="C7721" s="1788"/>
      <c r="D7721" s="533"/>
      <c r="E7721" s="533"/>
      <c r="F7721" s="533"/>
      <c r="G7721" s="533"/>
    </row>
    <row r="7722" spans="1:7">
      <c r="A7722" s="533"/>
      <c r="B7722" s="1787"/>
      <c r="C7722" s="1788"/>
      <c r="D7722" s="533"/>
      <c r="E7722" s="533"/>
      <c r="F7722" s="533"/>
      <c r="G7722" s="533"/>
    </row>
    <row r="7723" spans="1:7">
      <c r="A7723" s="533"/>
      <c r="B7723" s="1787"/>
      <c r="C7723" s="1788"/>
      <c r="D7723" s="533"/>
      <c r="E7723" s="533"/>
      <c r="F7723" s="533"/>
      <c r="G7723" s="533"/>
    </row>
    <row r="7724" spans="1:7">
      <c r="A7724" s="533"/>
      <c r="B7724" s="1787"/>
      <c r="C7724" s="1788"/>
      <c r="D7724" s="533"/>
      <c r="E7724" s="533"/>
      <c r="F7724" s="533"/>
      <c r="G7724" s="533"/>
    </row>
    <row r="7725" spans="1:7">
      <c r="A7725" s="533"/>
      <c r="B7725" s="1787"/>
      <c r="C7725" s="1788"/>
      <c r="D7725" s="533"/>
      <c r="E7725" s="533"/>
      <c r="F7725" s="533"/>
      <c r="G7725" s="533"/>
    </row>
    <row r="7726" spans="1:7">
      <c r="A7726" s="533"/>
      <c r="B7726" s="1787"/>
      <c r="C7726" s="1788"/>
      <c r="D7726" s="533"/>
      <c r="E7726" s="533"/>
      <c r="F7726" s="533"/>
      <c r="G7726" s="533"/>
    </row>
    <row r="7727" spans="1:7">
      <c r="A7727" s="533"/>
      <c r="B7727" s="1787"/>
      <c r="C7727" s="1788"/>
      <c r="D7727" s="533"/>
      <c r="E7727" s="533"/>
      <c r="F7727" s="533"/>
      <c r="G7727" s="533"/>
    </row>
    <row r="7728" spans="1:7">
      <c r="A7728" s="533"/>
      <c r="B7728" s="1787"/>
      <c r="C7728" s="1788"/>
      <c r="D7728" s="533"/>
      <c r="E7728" s="533"/>
      <c r="F7728" s="533"/>
      <c r="G7728" s="533"/>
    </row>
    <row r="7729" spans="1:7">
      <c r="A7729" s="533"/>
      <c r="B7729" s="1787"/>
      <c r="C7729" s="1788"/>
      <c r="D7729" s="533"/>
      <c r="E7729" s="533"/>
      <c r="F7729" s="533"/>
      <c r="G7729" s="533"/>
    </row>
    <row r="7730" spans="1:7">
      <c r="A7730" s="533"/>
      <c r="B7730" s="1787"/>
      <c r="C7730" s="1788"/>
      <c r="D7730" s="533"/>
      <c r="E7730" s="533"/>
      <c r="F7730" s="533"/>
      <c r="G7730" s="533"/>
    </row>
    <row r="7731" spans="1:7">
      <c r="A7731" s="533"/>
      <c r="B7731" s="1787"/>
      <c r="C7731" s="1788"/>
      <c r="D7731" s="533"/>
      <c r="E7731" s="533"/>
      <c r="F7731" s="533"/>
      <c r="G7731" s="533"/>
    </row>
    <row r="7732" spans="1:7">
      <c r="A7732" s="533"/>
      <c r="B7732" s="1787"/>
      <c r="C7732" s="1788"/>
      <c r="D7732" s="533"/>
      <c r="E7732" s="533"/>
      <c r="F7732" s="533"/>
      <c r="G7732" s="533"/>
    </row>
    <row r="7733" spans="1:7">
      <c r="A7733" s="533"/>
      <c r="B7733" s="1787"/>
      <c r="C7733" s="1788"/>
      <c r="D7733" s="533"/>
      <c r="E7733" s="533"/>
      <c r="F7733" s="533"/>
      <c r="G7733" s="533"/>
    </row>
    <row r="7734" spans="1:7">
      <c r="A7734" s="533"/>
      <c r="B7734" s="1787"/>
      <c r="C7734" s="1788"/>
      <c r="D7734" s="533"/>
      <c r="E7734" s="533"/>
      <c r="F7734" s="533"/>
      <c r="G7734" s="533"/>
    </row>
    <row r="7735" spans="1:7">
      <c r="A7735" s="533"/>
      <c r="B7735" s="1787"/>
      <c r="C7735" s="1788"/>
      <c r="D7735" s="533"/>
      <c r="E7735" s="533"/>
      <c r="F7735" s="533"/>
      <c r="G7735" s="533"/>
    </row>
    <row r="7736" spans="1:7">
      <c r="A7736" s="533"/>
      <c r="B7736" s="1787"/>
      <c r="C7736" s="1788"/>
      <c r="D7736" s="533"/>
      <c r="E7736" s="533"/>
      <c r="F7736" s="533"/>
      <c r="G7736" s="533"/>
    </row>
    <row r="7737" spans="1:7">
      <c r="A7737" s="533"/>
      <c r="B7737" s="1787"/>
      <c r="C7737" s="1788"/>
      <c r="D7737" s="533"/>
      <c r="E7737" s="533"/>
      <c r="F7737" s="533"/>
      <c r="G7737" s="533"/>
    </row>
    <row r="7738" spans="1:7">
      <c r="A7738" s="533"/>
      <c r="B7738" s="1787"/>
      <c r="C7738" s="1788"/>
      <c r="D7738" s="533"/>
      <c r="E7738" s="533"/>
      <c r="F7738" s="533"/>
      <c r="G7738" s="533"/>
    </row>
    <row r="7739" spans="1:7">
      <c r="A7739" s="533"/>
      <c r="B7739" s="1787"/>
      <c r="C7739" s="1788"/>
      <c r="D7739" s="533"/>
      <c r="E7739" s="533"/>
      <c r="F7739" s="533"/>
      <c r="G7739" s="533"/>
    </row>
    <row r="7740" spans="1:7">
      <c r="A7740" s="533"/>
      <c r="B7740" s="1787"/>
      <c r="C7740" s="1788"/>
      <c r="D7740" s="533"/>
      <c r="E7740" s="533"/>
      <c r="F7740" s="533"/>
      <c r="G7740" s="533"/>
    </row>
    <row r="7741" spans="1:7">
      <c r="A7741" s="533"/>
      <c r="B7741" s="1787"/>
      <c r="C7741" s="1788"/>
      <c r="D7741" s="533"/>
      <c r="E7741" s="533"/>
      <c r="F7741" s="533"/>
      <c r="G7741" s="533"/>
    </row>
    <row r="7742" spans="1:7">
      <c r="A7742" s="533"/>
      <c r="B7742" s="1787"/>
      <c r="C7742" s="1788"/>
      <c r="D7742" s="533"/>
      <c r="E7742" s="533"/>
      <c r="F7742" s="533"/>
      <c r="G7742" s="533"/>
    </row>
    <row r="7743" spans="1:7">
      <c r="A7743" s="533"/>
      <c r="B7743" s="1787"/>
      <c r="C7743" s="1788"/>
      <c r="D7743" s="533"/>
      <c r="E7743" s="533"/>
      <c r="F7743" s="533"/>
      <c r="G7743" s="533"/>
    </row>
    <row r="7744" spans="1:7">
      <c r="A7744" s="533"/>
      <c r="B7744" s="1787"/>
      <c r="C7744" s="1788"/>
      <c r="D7744" s="533"/>
      <c r="E7744" s="533"/>
      <c r="F7744" s="533"/>
      <c r="G7744" s="533"/>
    </row>
    <row r="7745" spans="1:7">
      <c r="A7745" s="533"/>
      <c r="B7745" s="1787"/>
      <c r="C7745" s="1788"/>
      <c r="D7745" s="533"/>
      <c r="E7745" s="533"/>
      <c r="F7745" s="533"/>
      <c r="G7745" s="533"/>
    </row>
    <row r="7746" spans="1:7">
      <c r="A7746" s="533"/>
      <c r="B7746" s="1787"/>
      <c r="C7746" s="1788"/>
      <c r="D7746" s="533"/>
      <c r="E7746" s="533"/>
      <c r="F7746" s="533"/>
      <c r="G7746" s="533"/>
    </row>
    <row r="7747" spans="1:7">
      <c r="A7747" s="533"/>
      <c r="B7747" s="1787"/>
      <c r="C7747" s="1788"/>
      <c r="D7747" s="533"/>
      <c r="E7747" s="533"/>
      <c r="F7747" s="533"/>
      <c r="G7747" s="533"/>
    </row>
    <row r="7748" spans="1:7">
      <c r="A7748" s="533"/>
      <c r="B7748" s="1787"/>
      <c r="C7748" s="1788"/>
      <c r="D7748" s="533"/>
      <c r="E7748" s="533"/>
      <c r="F7748" s="533"/>
      <c r="G7748" s="533"/>
    </row>
    <row r="7749" spans="1:7">
      <c r="A7749" s="533"/>
      <c r="B7749" s="1787"/>
      <c r="C7749" s="1788"/>
      <c r="D7749" s="533"/>
      <c r="E7749" s="533"/>
      <c r="F7749" s="533"/>
      <c r="G7749" s="533"/>
    </row>
    <row r="7750" spans="1:7">
      <c r="A7750" s="533"/>
      <c r="B7750" s="1787"/>
      <c r="C7750" s="1788"/>
      <c r="D7750" s="533"/>
      <c r="E7750" s="533"/>
      <c r="F7750" s="533"/>
      <c r="G7750" s="533"/>
    </row>
    <row r="7751" spans="1:7">
      <c r="A7751" s="533"/>
      <c r="B7751" s="1787"/>
      <c r="C7751" s="1788"/>
      <c r="D7751" s="533"/>
      <c r="E7751" s="533"/>
      <c r="F7751" s="533"/>
      <c r="G7751" s="533"/>
    </row>
    <row r="7752" spans="1:7">
      <c r="A7752" s="533"/>
      <c r="B7752" s="1787"/>
      <c r="C7752" s="1788"/>
      <c r="D7752" s="533"/>
      <c r="E7752" s="533"/>
      <c r="F7752" s="533"/>
      <c r="G7752" s="533"/>
    </row>
    <row r="7753" spans="1:7">
      <c r="A7753" s="533"/>
      <c r="B7753" s="1787"/>
      <c r="C7753" s="1788"/>
      <c r="D7753" s="533"/>
      <c r="E7753" s="533"/>
      <c r="F7753" s="533"/>
      <c r="G7753" s="533"/>
    </row>
    <row r="7754" spans="1:7">
      <c r="A7754" s="533"/>
      <c r="B7754" s="1787"/>
      <c r="C7754" s="1788"/>
      <c r="D7754" s="533"/>
      <c r="E7754" s="533"/>
      <c r="F7754" s="533"/>
      <c r="G7754" s="533"/>
    </row>
    <row r="7755" spans="1:7">
      <c r="A7755" s="533"/>
      <c r="B7755" s="1787"/>
      <c r="C7755" s="1788"/>
      <c r="D7755" s="533"/>
      <c r="E7755" s="533"/>
      <c r="F7755" s="533"/>
      <c r="G7755" s="533"/>
    </row>
    <row r="7756" spans="1:7">
      <c r="A7756" s="533"/>
      <c r="B7756" s="1787"/>
      <c r="C7756" s="1788"/>
      <c r="D7756" s="533"/>
      <c r="E7756" s="533"/>
      <c r="F7756" s="533"/>
      <c r="G7756" s="533"/>
    </row>
    <row r="7757" spans="1:7">
      <c r="A7757" s="533"/>
      <c r="B7757" s="1787"/>
      <c r="C7757" s="1788"/>
      <c r="D7757" s="533"/>
      <c r="E7757" s="533"/>
      <c r="F7757" s="533"/>
      <c r="G7757" s="533"/>
    </row>
    <row r="7758" spans="1:7">
      <c r="A7758" s="533"/>
      <c r="B7758" s="1787"/>
      <c r="C7758" s="1788"/>
      <c r="D7758" s="533"/>
      <c r="E7758" s="533"/>
      <c r="F7758" s="533"/>
      <c r="G7758" s="533"/>
    </row>
    <row r="7759" spans="1:7">
      <c r="A7759" s="533"/>
      <c r="B7759" s="1787"/>
      <c r="C7759" s="1788"/>
      <c r="D7759" s="533"/>
      <c r="E7759" s="533"/>
      <c r="F7759" s="533"/>
      <c r="G7759" s="533"/>
    </row>
    <row r="7760" spans="1:7">
      <c r="A7760" s="533"/>
      <c r="B7760" s="1787"/>
      <c r="C7760" s="1788"/>
      <c r="D7760" s="533"/>
      <c r="E7760" s="533"/>
      <c r="F7760" s="533"/>
      <c r="G7760" s="533"/>
    </row>
    <row r="7761" spans="1:7">
      <c r="A7761" s="533"/>
      <c r="B7761" s="1787"/>
      <c r="C7761" s="1788"/>
      <c r="D7761" s="533"/>
      <c r="E7761" s="533"/>
      <c r="F7761" s="533"/>
      <c r="G7761" s="533"/>
    </row>
    <row r="7762" spans="1:7">
      <c r="A7762" s="533"/>
      <c r="B7762" s="1787"/>
      <c r="C7762" s="1788"/>
      <c r="D7762" s="533"/>
      <c r="E7762" s="533"/>
      <c r="F7762" s="533"/>
      <c r="G7762" s="533"/>
    </row>
    <row r="7763" spans="1:7">
      <c r="A7763" s="533"/>
      <c r="B7763" s="1787"/>
      <c r="C7763" s="1788"/>
      <c r="D7763" s="533"/>
      <c r="E7763" s="533"/>
      <c r="F7763" s="533"/>
      <c r="G7763" s="533"/>
    </row>
    <row r="7764" spans="1:7">
      <c r="A7764" s="533"/>
      <c r="B7764" s="1787"/>
      <c r="C7764" s="1788"/>
      <c r="D7764" s="533"/>
      <c r="E7764" s="533"/>
      <c r="F7764" s="533"/>
      <c r="G7764" s="533"/>
    </row>
    <row r="7765" spans="1:7">
      <c r="A7765" s="533"/>
      <c r="B7765" s="1787"/>
      <c r="C7765" s="1788"/>
      <c r="D7765" s="533"/>
      <c r="E7765" s="533"/>
      <c r="F7765" s="533"/>
      <c r="G7765" s="533"/>
    </row>
    <row r="7766" spans="1:7">
      <c r="A7766" s="533"/>
      <c r="B7766" s="1787"/>
      <c r="C7766" s="1788"/>
      <c r="D7766" s="533"/>
      <c r="E7766" s="533"/>
      <c r="F7766" s="533"/>
      <c r="G7766" s="533"/>
    </row>
    <row r="7767" spans="1:7">
      <c r="A7767" s="533"/>
      <c r="B7767" s="1787"/>
      <c r="C7767" s="1788"/>
      <c r="D7767" s="533"/>
      <c r="E7767" s="533"/>
      <c r="F7767" s="533"/>
      <c r="G7767" s="533"/>
    </row>
    <row r="7768" spans="1:7">
      <c r="A7768" s="533"/>
      <c r="B7768" s="1787"/>
      <c r="C7768" s="1788"/>
      <c r="D7768" s="533"/>
      <c r="E7768" s="533"/>
      <c r="F7768" s="533"/>
      <c r="G7768" s="533"/>
    </row>
    <row r="7769" spans="1:7">
      <c r="A7769" s="533"/>
      <c r="B7769" s="1787"/>
      <c r="C7769" s="1788"/>
      <c r="D7769" s="533"/>
      <c r="E7769" s="533"/>
      <c r="F7769" s="533"/>
      <c r="G7769" s="533"/>
    </row>
    <row r="7770" spans="1:7">
      <c r="A7770" s="533"/>
      <c r="B7770" s="1787"/>
      <c r="C7770" s="1788"/>
      <c r="D7770" s="533"/>
      <c r="E7770" s="533"/>
      <c r="F7770" s="533"/>
      <c r="G7770" s="533"/>
    </row>
    <row r="7771" spans="1:7">
      <c r="A7771" s="533"/>
      <c r="B7771" s="1787"/>
      <c r="C7771" s="1788"/>
      <c r="D7771" s="533"/>
      <c r="E7771" s="533"/>
      <c r="F7771" s="533"/>
      <c r="G7771" s="533"/>
    </row>
    <row r="7772" spans="1:7">
      <c r="A7772" s="533"/>
      <c r="B7772" s="1787"/>
      <c r="C7772" s="1788"/>
      <c r="D7772" s="533"/>
      <c r="E7772" s="533"/>
      <c r="F7772" s="533"/>
      <c r="G7772" s="533"/>
    </row>
    <row r="7773" spans="1:7">
      <c r="A7773" s="533"/>
      <c r="B7773" s="1787"/>
      <c r="C7773" s="1788"/>
      <c r="D7773" s="533"/>
      <c r="E7773" s="533"/>
      <c r="F7773" s="533"/>
      <c r="G7773" s="533"/>
    </row>
    <row r="7774" spans="1:7">
      <c r="A7774" s="533"/>
      <c r="B7774" s="1787"/>
      <c r="C7774" s="1788"/>
      <c r="D7774" s="533"/>
      <c r="E7774" s="533"/>
      <c r="F7774" s="533"/>
      <c r="G7774" s="533"/>
    </row>
    <row r="7775" spans="1:7">
      <c r="A7775" s="533"/>
      <c r="B7775" s="1787"/>
      <c r="C7775" s="1788"/>
      <c r="D7775" s="533"/>
      <c r="E7775" s="533"/>
      <c r="F7775" s="533"/>
      <c r="G7775" s="533"/>
    </row>
    <row r="7776" spans="1:7">
      <c r="A7776" s="533"/>
      <c r="B7776" s="1787"/>
      <c r="C7776" s="1788"/>
      <c r="D7776" s="533"/>
      <c r="E7776" s="533"/>
      <c r="F7776" s="533"/>
      <c r="G7776" s="533"/>
    </row>
    <row r="7777" spans="1:7">
      <c r="A7777" s="533"/>
      <c r="B7777" s="1787"/>
      <c r="C7777" s="1788"/>
      <c r="D7777" s="533"/>
      <c r="E7777" s="533"/>
      <c r="F7777" s="533"/>
      <c r="G7777" s="533"/>
    </row>
    <row r="7778" spans="1:7">
      <c r="A7778" s="533"/>
      <c r="B7778" s="1787"/>
      <c r="C7778" s="1788"/>
      <c r="D7778" s="533"/>
      <c r="E7778" s="533"/>
      <c r="F7778" s="533"/>
      <c r="G7778" s="533"/>
    </row>
    <row r="7779" spans="1:7">
      <c r="A7779" s="533"/>
      <c r="B7779" s="1787"/>
      <c r="C7779" s="1788"/>
      <c r="D7779" s="533"/>
      <c r="E7779" s="533"/>
      <c r="F7779" s="533"/>
      <c r="G7779" s="533"/>
    </row>
    <row r="7780" spans="1:7">
      <c r="A7780" s="533"/>
      <c r="B7780" s="1787"/>
      <c r="C7780" s="1788"/>
      <c r="D7780" s="533"/>
      <c r="E7780" s="533"/>
      <c r="F7780" s="533"/>
      <c r="G7780" s="533"/>
    </row>
    <row r="7781" spans="1:7">
      <c r="A7781" s="533"/>
      <c r="B7781" s="1787"/>
      <c r="C7781" s="1788"/>
      <c r="D7781" s="533"/>
      <c r="E7781" s="533"/>
      <c r="F7781" s="533"/>
      <c r="G7781" s="533"/>
    </row>
    <row r="7782" spans="1:7">
      <c r="A7782" s="533"/>
      <c r="B7782" s="1787"/>
      <c r="C7782" s="1788"/>
      <c r="D7782" s="533"/>
      <c r="E7782" s="533"/>
      <c r="F7782" s="533"/>
      <c r="G7782" s="533"/>
    </row>
    <row r="7783" spans="1:7">
      <c r="A7783" s="533"/>
      <c r="B7783" s="1787"/>
      <c r="C7783" s="1788"/>
      <c r="D7783" s="533"/>
      <c r="E7783" s="533"/>
      <c r="F7783" s="533"/>
      <c r="G7783" s="533"/>
    </row>
    <row r="7784" spans="1:7">
      <c r="A7784" s="533"/>
      <c r="B7784" s="1787"/>
      <c r="C7784" s="1788"/>
      <c r="D7784" s="533"/>
      <c r="E7784" s="533"/>
      <c r="F7784" s="533"/>
      <c r="G7784" s="533"/>
    </row>
    <row r="7785" spans="1:7">
      <c r="A7785" s="533"/>
      <c r="B7785" s="1787"/>
      <c r="C7785" s="1788"/>
      <c r="D7785" s="533"/>
      <c r="E7785" s="533"/>
      <c r="F7785" s="533"/>
      <c r="G7785" s="533"/>
    </row>
    <row r="7786" spans="1:7">
      <c r="A7786" s="533"/>
      <c r="B7786" s="1787"/>
      <c r="C7786" s="1788"/>
      <c r="D7786" s="533"/>
      <c r="E7786" s="533"/>
      <c r="F7786" s="533"/>
      <c r="G7786" s="533"/>
    </row>
    <row r="7787" spans="1:7">
      <c r="A7787" s="533"/>
      <c r="B7787" s="1787"/>
      <c r="C7787" s="1788"/>
      <c r="D7787" s="533"/>
      <c r="E7787" s="533"/>
      <c r="F7787" s="533"/>
      <c r="G7787" s="533"/>
    </row>
    <row r="7788" spans="1:7">
      <c r="A7788" s="533"/>
      <c r="B7788" s="1787"/>
      <c r="C7788" s="1788"/>
      <c r="D7788" s="533"/>
      <c r="E7788" s="533"/>
      <c r="F7788" s="533"/>
      <c r="G7788" s="533"/>
    </row>
    <row r="7789" spans="1:7">
      <c r="A7789" s="533"/>
      <c r="B7789" s="1787"/>
      <c r="C7789" s="1788"/>
      <c r="D7789" s="533"/>
      <c r="E7789" s="533"/>
      <c r="F7789" s="533"/>
      <c r="G7789" s="533"/>
    </row>
    <row r="7790" spans="1:7">
      <c r="A7790" s="533"/>
      <c r="B7790" s="1787"/>
      <c r="C7790" s="1788"/>
      <c r="D7790" s="533"/>
      <c r="E7790" s="533"/>
      <c r="F7790" s="533"/>
      <c r="G7790" s="533"/>
    </row>
    <row r="7791" spans="1:7">
      <c r="A7791" s="533"/>
      <c r="B7791" s="1787"/>
      <c r="C7791" s="1788"/>
      <c r="D7791" s="533"/>
      <c r="E7791" s="533"/>
      <c r="F7791" s="533"/>
      <c r="G7791" s="533"/>
    </row>
    <row r="7792" spans="1:7">
      <c r="A7792" s="533"/>
      <c r="B7792" s="1787"/>
      <c r="C7792" s="1788"/>
      <c r="D7792" s="533"/>
      <c r="E7792" s="533"/>
      <c r="F7792" s="533"/>
      <c r="G7792" s="533"/>
    </row>
    <row r="7793" spans="1:7">
      <c r="A7793" s="533"/>
      <c r="B7793" s="1787"/>
      <c r="C7793" s="1788"/>
      <c r="D7793" s="533"/>
      <c r="E7793" s="533"/>
      <c r="F7793" s="533"/>
      <c r="G7793" s="533"/>
    </row>
    <row r="7794" spans="1:7">
      <c r="A7794" s="533"/>
      <c r="B7794" s="1787"/>
      <c r="C7794" s="1788"/>
      <c r="D7794" s="533"/>
      <c r="E7794" s="533"/>
      <c r="F7794" s="533"/>
      <c r="G7794" s="533"/>
    </row>
    <row r="7795" spans="1:7">
      <c r="A7795" s="533"/>
      <c r="B7795" s="1787"/>
      <c r="C7795" s="1788"/>
      <c r="D7795" s="533"/>
      <c r="E7795" s="533"/>
      <c r="F7795" s="533"/>
      <c r="G7795" s="533"/>
    </row>
    <row r="7796" spans="1:7">
      <c r="A7796" s="533"/>
      <c r="B7796" s="1787"/>
      <c r="C7796" s="1788"/>
      <c r="D7796" s="533"/>
      <c r="E7796" s="533"/>
      <c r="F7796" s="533"/>
      <c r="G7796" s="533"/>
    </row>
    <row r="7797" spans="1:7">
      <c r="A7797" s="533"/>
      <c r="B7797" s="1787"/>
      <c r="C7797" s="1788"/>
      <c r="D7797" s="533"/>
      <c r="E7797" s="533"/>
      <c r="F7797" s="533"/>
      <c r="G7797" s="533"/>
    </row>
    <row r="7798" spans="1:7">
      <c r="A7798" s="533"/>
      <c r="B7798" s="1787"/>
      <c r="C7798" s="1788"/>
      <c r="D7798" s="533"/>
      <c r="E7798" s="533"/>
      <c r="F7798" s="533"/>
      <c r="G7798" s="533"/>
    </row>
    <row r="7799" spans="1:7">
      <c r="A7799" s="533"/>
      <c r="B7799" s="1787"/>
      <c r="C7799" s="1788"/>
      <c r="D7799" s="533"/>
      <c r="E7799" s="533"/>
      <c r="F7799" s="533"/>
      <c r="G7799" s="533"/>
    </row>
    <row r="7800" spans="1:7">
      <c r="A7800" s="533"/>
      <c r="B7800" s="1787"/>
      <c r="C7800" s="1788"/>
      <c r="D7800" s="533"/>
      <c r="E7800" s="533"/>
      <c r="F7800" s="533"/>
      <c r="G7800" s="533"/>
    </row>
    <row r="7801" spans="1:7">
      <c r="A7801" s="533"/>
      <c r="B7801" s="1787"/>
      <c r="C7801" s="1788"/>
      <c r="D7801" s="533"/>
      <c r="E7801" s="533"/>
      <c r="F7801" s="533"/>
      <c r="G7801" s="533"/>
    </row>
    <row r="7802" spans="1:7">
      <c r="A7802" s="533"/>
      <c r="B7802" s="1787"/>
      <c r="C7802" s="1788"/>
      <c r="D7802" s="533"/>
      <c r="E7802" s="533"/>
      <c r="F7802" s="533"/>
      <c r="G7802" s="533"/>
    </row>
    <row r="7803" spans="1:7">
      <c r="A7803" s="533"/>
      <c r="B7803" s="1787"/>
      <c r="C7803" s="1788"/>
      <c r="D7803" s="533"/>
      <c r="E7803" s="533"/>
      <c r="F7803" s="533"/>
      <c r="G7803" s="533"/>
    </row>
    <row r="7804" spans="1:7">
      <c r="A7804" s="533"/>
      <c r="B7804" s="1787"/>
      <c r="C7804" s="1788"/>
      <c r="D7804" s="533"/>
      <c r="E7804" s="533"/>
      <c r="F7804" s="533"/>
      <c r="G7804" s="533"/>
    </row>
    <row r="7805" spans="1:7">
      <c r="A7805" s="533"/>
      <c r="B7805" s="1787"/>
      <c r="C7805" s="1788"/>
      <c r="D7805" s="533"/>
      <c r="E7805" s="533"/>
      <c r="F7805" s="533"/>
      <c r="G7805" s="533"/>
    </row>
    <row r="7806" spans="1:7">
      <c r="A7806" s="533"/>
      <c r="B7806" s="1787"/>
      <c r="C7806" s="1788"/>
      <c r="D7806" s="533"/>
      <c r="E7806" s="533"/>
      <c r="F7806" s="533"/>
      <c r="G7806" s="533"/>
    </row>
    <row r="7807" spans="1:7">
      <c r="A7807" s="533"/>
      <c r="B7807" s="1787"/>
      <c r="C7807" s="1788"/>
      <c r="D7807" s="533"/>
      <c r="E7807" s="533"/>
      <c r="F7807" s="533"/>
      <c r="G7807" s="533"/>
    </row>
    <row r="7808" spans="1:7">
      <c r="A7808" s="533"/>
      <c r="B7808" s="1787"/>
      <c r="C7808" s="1788"/>
      <c r="D7808" s="533"/>
      <c r="E7808" s="533"/>
      <c r="F7808" s="533"/>
      <c r="G7808" s="533"/>
    </row>
    <row r="7809" spans="1:7">
      <c r="A7809" s="533"/>
      <c r="B7809" s="1787"/>
      <c r="C7809" s="1788"/>
      <c r="D7809" s="533"/>
      <c r="E7809" s="533"/>
      <c r="F7809" s="533"/>
      <c r="G7809" s="533"/>
    </row>
    <row r="7810" spans="1:7">
      <c r="A7810" s="533"/>
      <c r="B7810" s="1787"/>
      <c r="C7810" s="1788"/>
      <c r="D7810" s="533"/>
      <c r="E7810" s="533"/>
      <c r="F7810" s="533"/>
      <c r="G7810" s="533"/>
    </row>
    <row r="7811" spans="1:7">
      <c r="A7811" s="533"/>
      <c r="B7811" s="1787"/>
      <c r="C7811" s="1788"/>
      <c r="D7811" s="533"/>
      <c r="E7811" s="533"/>
      <c r="F7811" s="533"/>
      <c r="G7811" s="533"/>
    </row>
    <row r="7812" spans="1:7">
      <c r="A7812" s="533"/>
      <c r="B7812" s="1787"/>
      <c r="C7812" s="1788"/>
      <c r="D7812" s="533"/>
      <c r="E7812" s="533"/>
      <c r="F7812" s="533"/>
      <c r="G7812" s="533"/>
    </row>
    <row r="7813" spans="1:7">
      <c r="A7813" s="533"/>
      <c r="B7813" s="1787"/>
      <c r="C7813" s="1788"/>
      <c r="D7813" s="533"/>
      <c r="E7813" s="533"/>
      <c r="F7813" s="533"/>
      <c r="G7813" s="533"/>
    </row>
    <row r="7814" spans="1:7">
      <c r="A7814" s="533"/>
      <c r="B7814" s="1787"/>
      <c r="C7814" s="1788"/>
      <c r="D7814" s="533"/>
      <c r="E7814" s="533"/>
      <c r="F7814" s="533"/>
      <c r="G7814" s="533"/>
    </row>
    <row r="7815" spans="1:7">
      <c r="A7815" s="533"/>
      <c r="B7815" s="1787"/>
      <c r="C7815" s="1788"/>
      <c r="D7815" s="533"/>
      <c r="E7815" s="533"/>
      <c r="F7815" s="533"/>
      <c r="G7815" s="533"/>
    </row>
    <row r="7816" spans="1:7">
      <c r="A7816" s="533"/>
      <c r="B7816" s="1787"/>
      <c r="C7816" s="1788"/>
      <c r="D7816" s="533"/>
      <c r="E7816" s="533"/>
      <c r="F7816" s="533"/>
      <c r="G7816" s="533"/>
    </row>
    <row r="7817" spans="1:7">
      <c r="A7817" s="533"/>
      <c r="B7817" s="1787"/>
      <c r="C7817" s="1788"/>
      <c r="D7817" s="533"/>
      <c r="E7817" s="533"/>
      <c r="F7817" s="533"/>
      <c r="G7817" s="533"/>
    </row>
    <row r="7818" spans="1:7">
      <c r="A7818" s="533"/>
      <c r="B7818" s="1787"/>
      <c r="C7818" s="1788"/>
      <c r="D7818" s="533"/>
      <c r="E7818" s="533"/>
      <c r="F7818" s="533"/>
      <c r="G7818" s="533"/>
    </row>
    <row r="7819" spans="1:7">
      <c r="A7819" s="533"/>
      <c r="B7819" s="1787"/>
      <c r="C7819" s="1788"/>
      <c r="D7819" s="533"/>
      <c r="E7819" s="533"/>
      <c r="F7819" s="533"/>
      <c r="G7819" s="533"/>
    </row>
    <row r="7820" spans="1:7">
      <c r="A7820" s="533"/>
      <c r="B7820" s="1787"/>
      <c r="C7820" s="1788"/>
      <c r="D7820" s="533"/>
      <c r="E7820" s="533"/>
      <c r="F7820" s="533"/>
      <c r="G7820" s="533"/>
    </row>
    <row r="7821" spans="1:7">
      <c r="A7821" s="533"/>
      <c r="B7821" s="1787"/>
      <c r="C7821" s="1788"/>
      <c r="D7821" s="533"/>
      <c r="E7821" s="533"/>
      <c r="F7821" s="533"/>
      <c r="G7821" s="533"/>
    </row>
    <row r="7822" spans="1:7">
      <c r="A7822" s="533"/>
      <c r="B7822" s="1787"/>
      <c r="C7822" s="1788"/>
      <c r="D7822" s="533"/>
      <c r="E7822" s="533"/>
      <c r="F7822" s="533"/>
      <c r="G7822" s="533"/>
    </row>
    <row r="7823" spans="1:7">
      <c r="A7823" s="533"/>
      <c r="B7823" s="1787"/>
      <c r="C7823" s="1788"/>
      <c r="D7823" s="533"/>
      <c r="E7823" s="533"/>
      <c r="F7823" s="533"/>
      <c r="G7823" s="533"/>
    </row>
    <row r="7824" spans="1:7">
      <c r="A7824" s="533"/>
      <c r="B7824" s="1787"/>
      <c r="C7824" s="1788"/>
      <c r="D7824" s="533"/>
      <c r="E7824" s="533"/>
      <c r="F7824" s="533"/>
      <c r="G7824" s="533"/>
    </row>
    <row r="7825" spans="1:7">
      <c r="A7825" s="533"/>
      <c r="B7825" s="1787"/>
      <c r="C7825" s="1788"/>
      <c r="D7825" s="533"/>
      <c r="E7825" s="533"/>
      <c r="F7825" s="533"/>
      <c r="G7825" s="533"/>
    </row>
    <row r="7826" spans="1:7">
      <c r="A7826" s="533"/>
      <c r="B7826" s="1787"/>
      <c r="C7826" s="1788"/>
      <c r="D7826" s="533"/>
      <c r="E7826" s="533"/>
      <c r="F7826" s="533"/>
      <c r="G7826" s="533"/>
    </row>
    <row r="7827" spans="1:7">
      <c r="A7827" s="533"/>
      <c r="B7827" s="1787"/>
      <c r="C7827" s="1788"/>
      <c r="D7827" s="533"/>
      <c r="E7827" s="533"/>
      <c r="F7827" s="533"/>
      <c r="G7827" s="533"/>
    </row>
    <row r="7828" spans="1:7">
      <c r="A7828" s="533"/>
      <c r="B7828" s="1787"/>
      <c r="C7828" s="1788"/>
      <c r="D7828" s="533"/>
      <c r="E7828" s="533"/>
      <c r="F7828" s="533"/>
      <c r="G7828" s="533"/>
    </row>
    <row r="7829" spans="1:7">
      <c r="A7829" s="533"/>
      <c r="B7829" s="1787"/>
      <c r="C7829" s="1788"/>
      <c r="D7829" s="533"/>
      <c r="E7829" s="533"/>
      <c r="F7829" s="533"/>
      <c r="G7829" s="533"/>
    </row>
    <row r="7830" spans="1:7">
      <c r="A7830" s="533"/>
      <c r="B7830" s="1787"/>
      <c r="C7830" s="1788"/>
      <c r="D7830" s="533"/>
      <c r="E7830" s="533"/>
      <c r="F7830" s="533"/>
      <c r="G7830" s="533"/>
    </row>
    <row r="7831" spans="1:7">
      <c r="A7831" s="533"/>
      <c r="B7831" s="1787"/>
      <c r="C7831" s="1788"/>
      <c r="D7831" s="533"/>
      <c r="E7831" s="533"/>
      <c r="F7831" s="533"/>
      <c r="G7831" s="533"/>
    </row>
    <row r="7832" spans="1:7">
      <c r="A7832" s="533"/>
      <c r="B7832" s="1787"/>
      <c r="C7832" s="1788"/>
      <c r="D7832" s="533"/>
      <c r="E7832" s="533"/>
      <c r="F7832" s="533"/>
      <c r="G7832" s="533"/>
    </row>
    <row r="7833" spans="1:7">
      <c r="A7833" s="533"/>
      <c r="B7833" s="1787"/>
      <c r="C7833" s="1788"/>
      <c r="D7833" s="533"/>
      <c r="E7833" s="533"/>
      <c r="F7833" s="533"/>
      <c r="G7833" s="533"/>
    </row>
    <row r="7834" spans="1:7">
      <c r="A7834" s="533"/>
      <c r="B7834" s="1787"/>
      <c r="C7834" s="1788"/>
      <c r="D7834" s="533"/>
      <c r="E7834" s="533"/>
      <c r="F7834" s="533"/>
      <c r="G7834" s="533"/>
    </row>
    <row r="7835" spans="1:7">
      <c r="A7835" s="533"/>
      <c r="B7835" s="1787"/>
      <c r="C7835" s="1788"/>
      <c r="D7835" s="533"/>
      <c r="E7835" s="533"/>
      <c r="F7835" s="533"/>
      <c r="G7835" s="533"/>
    </row>
    <row r="7836" spans="1:7">
      <c r="A7836" s="533"/>
      <c r="B7836" s="1787"/>
      <c r="C7836" s="1788"/>
      <c r="D7836" s="533"/>
      <c r="E7836" s="533"/>
      <c r="F7836" s="533"/>
      <c r="G7836" s="533"/>
    </row>
    <row r="7837" spans="1:7">
      <c r="A7837" s="533"/>
      <c r="B7837" s="1787"/>
      <c r="C7837" s="1788"/>
      <c r="D7837" s="533"/>
      <c r="E7837" s="533"/>
      <c r="F7837" s="533"/>
      <c r="G7837" s="533"/>
    </row>
    <row r="7838" spans="1:7">
      <c r="A7838" s="533"/>
      <c r="B7838" s="1787"/>
      <c r="C7838" s="1788"/>
      <c r="D7838" s="533"/>
      <c r="E7838" s="533"/>
      <c r="F7838" s="533"/>
      <c r="G7838" s="533"/>
    </row>
    <row r="7839" spans="1:7">
      <c r="A7839" s="533"/>
      <c r="B7839" s="1787"/>
      <c r="C7839" s="1788"/>
      <c r="D7839" s="533"/>
      <c r="E7839" s="533"/>
      <c r="F7839" s="533"/>
      <c r="G7839" s="533"/>
    </row>
    <row r="7840" spans="1:7">
      <c r="A7840" s="533"/>
      <c r="B7840" s="1787"/>
      <c r="C7840" s="1788"/>
      <c r="D7840" s="533"/>
      <c r="E7840" s="533"/>
      <c r="F7840" s="533"/>
      <c r="G7840" s="533"/>
    </row>
    <row r="7841" spans="1:7">
      <c r="A7841" s="533"/>
      <c r="B7841" s="1787"/>
      <c r="C7841" s="1788"/>
      <c r="D7841" s="533"/>
      <c r="E7841" s="533"/>
      <c r="F7841" s="533"/>
      <c r="G7841" s="533"/>
    </row>
    <row r="7842" spans="1:7">
      <c r="A7842" s="533"/>
      <c r="B7842" s="1787"/>
      <c r="C7842" s="1788"/>
      <c r="D7842" s="533"/>
      <c r="E7842" s="533"/>
      <c r="F7842" s="533"/>
      <c r="G7842" s="533"/>
    </row>
    <row r="7843" spans="1:7">
      <c r="A7843" s="533"/>
      <c r="B7843" s="1787"/>
      <c r="C7843" s="1788"/>
      <c r="D7843" s="533"/>
      <c r="E7843" s="533"/>
      <c r="F7843" s="533"/>
      <c r="G7843" s="533"/>
    </row>
    <row r="7844" spans="1:7">
      <c r="A7844" s="533"/>
      <c r="B7844" s="1787"/>
      <c r="C7844" s="1788"/>
      <c r="D7844" s="533"/>
      <c r="E7844" s="533"/>
      <c r="F7844" s="533"/>
      <c r="G7844" s="533"/>
    </row>
    <row r="7845" spans="1:7">
      <c r="A7845" s="533"/>
      <c r="B7845" s="1787"/>
      <c r="C7845" s="1788"/>
      <c r="D7845" s="533"/>
      <c r="E7845" s="533"/>
      <c r="F7845" s="533"/>
      <c r="G7845" s="533"/>
    </row>
    <row r="7846" spans="1:7">
      <c r="A7846" s="533"/>
      <c r="B7846" s="1787"/>
      <c r="C7846" s="1788"/>
      <c r="D7846" s="533"/>
      <c r="E7846" s="533"/>
      <c r="F7846" s="533"/>
      <c r="G7846" s="533"/>
    </row>
    <row r="7847" spans="1:7">
      <c r="A7847" s="533"/>
      <c r="B7847" s="1787"/>
      <c r="C7847" s="1788"/>
      <c r="D7847" s="533"/>
      <c r="E7847" s="533"/>
      <c r="F7847" s="533"/>
      <c r="G7847" s="533"/>
    </row>
    <row r="7848" spans="1:7">
      <c r="A7848" s="533"/>
      <c r="B7848" s="1787"/>
      <c r="C7848" s="1788"/>
      <c r="D7848" s="533"/>
      <c r="E7848" s="533"/>
      <c r="F7848" s="533"/>
      <c r="G7848" s="533"/>
    </row>
    <row r="7849" spans="1:7">
      <c r="A7849" s="533"/>
      <c r="B7849" s="1787"/>
      <c r="C7849" s="1788"/>
      <c r="D7849" s="533"/>
      <c r="E7849" s="533"/>
      <c r="F7849" s="533"/>
      <c r="G7849" s="533"/>
    </row>
    <row r="7850" spans="1:7">
      <c r="A7850" s="533"/>
      <c r="B7850" s="1787"/>
      <c r="C7850" s="1788"/>
      <c r="D7850" s="533"/>
      <c r="E7850" s="533"/>
      <c r="F7850" s="533"/>
      <c r="G7850" s="533"/>
    </row>
    <row r="7851" spans="1:7">
      <c r="A7851" s="533"/>
      <c r="B7851" s="1787"/>
      <c r="C7851" s="1788"/>
      <c r="D7851" s="533"/>
      <c r="E7851" s="533"/>
      <c r="F7851" s="533"/>
      <c r="G7851" s="533"/>
    </row>
    <row r="7852" spans="1:7">
      <c r="A7852" s="533"/>
      <c r="B7852" s="1787"/>
      <c r="C7852" s="1788"/>
      <c r="D7852" s="533"/>
      <c r="E7852" s="533"/>
      <c r="F7852" s="533"/>
      <c r="G7852" s="533"/>
    </row>
    <row r="7853" spans="1:7">
      <c r="A7853" s="533"/>
      <c r="B7853" s="1787"/>
      <c r="C7853" s="1788"/>
      <c r="D7853" s="533"/>
      <c r="E7853" s="533"/>
      <c r="F7853" s="533"/>
      <c r="G7853" s="533"/>
    </row>
    <row r="7854" spans="1:7">
      <c r="A7854" s="533"/>
      <c r="B7854" s="1787"/>
      <c r="C7854" s="1788"/>
      <c r="D7854" s="533"/>
      <c r="E7854" s="533"/>
      <c r="F7854" s="533"/>
      <c r="G7854" s="533"/>
    </row>
    <row r="7855" spans="1:7">
      <c r="A7855" s="533"/>
      <c r="B7855" s="1787"/>
      <c r="C7855" s="1788"/>
      <c r="D7855" s="533"/>
      <c r="E7855" s="533"/>
      <c r="F7855" s="533"/>
      <c r="G7855" s="533"/>
    </row>
    <row r="7856" spans="1:7">
      <c r="A7856" s="533"/>
      <c r="B7856" s="1787"/>
      <c r="C7856" s="1788"/>
      <c r="D7856" s="533"/>
      <c r="E7856" s="533"/>
      <c r="F7856" s="533"/>
      <c r="G7856" s="533"/>
    </row>
    <row r="7857" spans="1:7">
      <c r="A7857" s="533"/>
      <c r="B7857" s="1787"/>
      <c r="C7857" s="1788"/>
      <c r="D7857" s="533"/>
      <c r="E7857" s="533"/>
      <c r="F7857" s="533"/>
      <c r="G7857" s="533"/>
    </row>
    <row r="7858" spans="1:7">
      <c r="A7858" s="533"/>
      <c r="B7858" s="1787"/>
      <c r="C7858" s="1788"/>
      <c r="D7858" s="533"/>
      <c r="E7858" s="533"/>
      <c r="F7858" s="533"/>
      <c r="G7858" s="533"/>
    </row>
    <row r="7859" spans="1:7">
      <c r="A7859" s="533"/>
      <c r="B7859" s="1787"/>
      <c r="C7859" s="1788"/>
      <c r="D7859" s="533"/>
      <c r="E7859" s="533"/>
      <c r="F7859" s="533"/>
      <c r="G7859" s="533"/>
    </row>
    <row r="7860" spans="1:7">
      <c r="A7860" s="533"/>
      <c r="B7860" s="1787"/>
      <c r="C7860" s="1788"/>
      <c r="D7860" s="533"/>
      <c r="E7860" s="533"/>
      <c r="F7860" s="533"/>
      <c r="G7860" s="533"/>
    </row>
    <row r="7861" spans="1:7">
      <c r="A7861" s="533"/>
      <c r="B7861" s="1787"/>
      <c r="C7861" s="1788"/>
      <c r="D7861" s="533"/>
      <c r="E7861" s="533"/>
      <c r="F7861" s="533"/>
      <c r="G7861" s="533"/>
    </row>
    <row r="7862" spans="1:7">
      <c r="A7862" s="533"/>
      <c r="B7862" s="1787"/>
      <c r="C7862" s="1788"/>
      <c r="D7862" s="533"/>
      <c r="E7862" s="533"/>
      <c r="F7862" s="533"/>
      <c r="G7862" s="533"/>
    </row>
    <row r="7863" spans="1:7">
      <c r="A7863" s="533"/>
      <c r="B7863" s="1787"/>
      <c r="C7863" s="1788"/>
      <c r="D7863" s="533"/>
      <c r="E7863" s="533"/>
      <c r="F7863" s="533"/>
      <c r="G7863" s="533"/>
    </row>
    <row r="7864" spans="1:7">
      <c r="A7864" s="533"/>
      <c r="B7864" s="1787"/>
      <c r="C7864" s="1788"/>
      <c r="D7864" s="533"/>
      <c r="E7864" s="533"/>
      <c r="F7864" s="533"/>
      <c r="G7864" s="533"/>
    </row>
    <row r="7865" spans="1:7">
      <c r="A7865" s="533"/>
      <c r="B7865" s="1787"/>
      <c r="C7865" s="1788"/>
      <c r="D7865" s="533"/>
      <c r="E7865" s="533"/>
      <c r="F7865" s="533"/>
      <c r="G7865" s="533"/>
    </row>
    <row r="7866" spans="1:7">
      <c r="A7866" s="533"/>
      <c r="B7866" s="1787"/>
      <c r="C7866" s="1788"/>
      <c r="D7866" s="533"/>
      <c r="E7866" s="533"/>
      <c r="F7866" s="533"/>
      <c r="G7866" s="533"/>
    </row>
    <row r="7867" spans="1:7">
      <c r="A7867" s="533"/>
      <c r="B7867" s="1787"/>
      <c r="C7867" s="1788"/>
      <c r="D7867" s="533"/>
      <c r="E7867" s="533"/>
      <c r="F7867" s="533"/>
      <c r="G7867" s="533"/>
    </row>
    <row r="7868" spans="1:7">
      <c r="A7868" s="533"/>
      <c r="B7868" s="1787"/>
      <c r="C7868" s="1788"/>
      <c r="D7868" s="533"/>
      <c r="E7868" s="533"/>
      <c r="F7868" s="533"/>
      <c r="G7868" s="533"/>
    </row>
    <row r="7869" spans="1:7">
      <c r="A7869" s="533"/>
      <c r="B7869" s="1787"/>
      <c r="C7869" s="1788"/>
      <c r="D7869" s="533"/>
      <c r="E7869" s="533"/>
      <c r="F7869" s="533"/>
      <c r="G7869" s="533"/>
    </row>
    <row r="7870" spans="1:7">
      <c r="A7870" s="533"/>
      <c r="B7870" s="1787"/>
      <c r="C7870" s="1788"/>
      <c r="D7870" s="533"/>
      <c r="E7870" s="533"/>
      <c r="F7870" s="533"/>
      <c r="G7870" s="533"/>
    </row>
    <row r="7871" spans="1:7">
      <c r="A7871" s="533"/>
      <c r="B7871" s="1787"/>
      <c r="C7871" s="1788"/>
      <c r="D7871" s="533"/>
      <c r="E7871" s="533"/>
      <c r="F7871" s="533"/>
      <c r="G7871" s="533"/>
    </row>
    <row r="7872" spans="1:7">
      <c r="A7872" s="533"/>
      <c r="B7872" s="1787"/>
      <c r="C7872" s="1788"/>
      <c r="D7872" s="533"/>
      <c r="E7872" s="533"/>
      <c r="F7872" s="533"/>
      <c r="G7872" s="533"/>
    </row>
    <row r="7873" spans="1:7">
      <c r="A7873" s="533"/>
      <c r="B7873" s="1787"/>
      <c r="C7873" s="1788"/>
      <c r="D7873" s="533"/>
      <c r="E7873" s="533"/>
      <c r="F7873" s="533"/>
      <c r="G7873" s="533"/>
    </row>
    <row r="7874" spans="1:7">
      <c r="A7874" s="533"/>
      <c r="B7874" s="1787"/>
      <c r="C7874" s="1788"/>
      <c r="D7874" s="533"/>
      <c r="E7874" s="533"/>
      <c r="F7874" s="533"/>
      <c r="G7874" s="533"/>
    </row>
    <row r="7875" spans="1:7">
      <c r="A7875" s="533"/>
      <c r="B7875" s="1787"/>
      <c r="C7875" s="1788"/>
      <c r="D7875" s="533"/>
      <c r="E7875" s="533"/>
      <c r="F7875" s="533"/>
      <c r="G7875" s="533"/>
    </row>
    <row r="7876" spans="1:7">
      <c r="A7876" s="533"/>
      <c r="B7876" s="1787"/>
      <c r="C7876" s="1788"/>
      <c r="D7876" s="533"/>
      <c r="E7876" s="533"/>
      <c r="F7876" s="533"/>
      <c r="G7876" s="533"/>
    </row>
    <row r="7877" spans="1:7">
      <c r="A7877" s="533"/>
      <c r="B7877" s="1787"/>
      <c r="C7877" s="1788"/>
      <c r="D7877" s="533"/>
      <c r="E7877" s="533"/>
      <c r="F7877" s="533"/>
      <c r="G7877" s="533"/>
    </row>
    <row r="7878" spans="1:7">
      <c r="A7878" s="533"/>
      <c r="B7878" s="1787"/>
      <c r="C7878" s="1788"/>
      <c r="D7878" s="533"/>
      <c r="E7878" s="533"/>
      <c r="F7878" s="533"/>
      <c r="G7878" s="533"/>
    </row>
    <row r="7879" spans="1:7">
      <c r="A7879" s="533"/>
      <c r="B7879" s="1787"/>
      <c r="C7879" s="1788"/>
      <c r="D7879" s="533"/>
      <c r="E7879" s="533"/>
      <c r="F7879" s="533"/>
      <c r="G7879" s="533"/>
    </row>
    <row r="7880" spans="1:7">
      <c r="A7880" s="533"/>
      <c r="B7880" s="1787"/>
      <c r="C7880" s="1788"/>
      <c r="D7880" s="533"/>
      <c r="E7880" s="533"/>
      <c r="F7880" s="533"/>
      <c r="G7880" s="533"/>
    </row>
    <row r="7881" spans="1:7">
      <c r="A7881" s="533"/>
      <c r="B7881" s="1787"/>
      <c r="C7881" s="1788"/>
      <c r="D7881" s="533"/>
      <c r="E7881" s="533"/>
      <c r="F7881" s="533"/>
      <c r="G7881" s="533"/>
    </row>
    <row r="7882" spans="1:7">
      <c r="A7882" s="533"/>
      <c r="B7882" s="1787"/>
      <c r="C7882" s="1788"/>
      <c r="D7882" s="533"/>
      <c r="E7882" s="533"/>
      <c r="F7882" s="533"/>
      <c r="G7882" s="533"/>
    </row>
    <row r="7883" spans="1:7">
      <c r="A7883" s="533"/>
      <c r="B7883" s="1787"/>
      <c r="C7883" s="1788"/>
      <c r="D7883" s="533"/>
      <c r="E7883" s="533"/>
      <c r="F7883" s="533"/>
      <c r="G7883" s="533"/>
    </row>
    <row r="7884" spans="1:7">
      <c r="A7884" s="533"/>
      <c r="B7884" s="1787"/>
      <c r="C7884" s="1788"/>
      <c r="D7884" s="533"/>
      <c r="E7884" s="533"/>
      <c r="F7884" s="533"/>
      <c r="G7884" s="533"/>
    </row>
    <row r="7885" spans="1:7">
      <c r="A7885" s="533"/>
      <c r="B7885" s="1787"/>
      <c r="C7885" s="1788"/>
      <c r="D7885" s="533"/>
      <c r="E7885" s="533"/>
      <c r="F7885" s="533"/>
      <c r="G7885" s="533"/>
    </row>
    <row r="7886" spans="1:7">
      <c r="A7886" s="533"/>
      <c r="B7886" s="1787"/>
      <c r="C7886" s="1788"/>
      <c r="D7886" s="533"/>
      <c r="E7886" s="533"/>
      <c r="F7886" s="533"/>
      <c r="G7886" s="533"/>
    </row>
    <row r="7887" spans="1:7">
      <c r="A7887" s="533"/>
      <c r="B7887" s="1787"/>
      <c r="C7887" s="1788"/>
      <c r="D7887" s="533"/>
      <c r="E7887" s="533"/>
      <c r="F7887" s="533"/>
      <c r="G7887" s="533"/>
    </row>
    <row r="7888" spans="1:7">
      <c r="A7888" s="533"/>
      <c r="B7888" s="1787"/>
      <c r="C7888" s="1788"/>
      <c r="D7888" s="533"/>
      <c r="E7888" s="533"/>
      <c r="F7888" s="533"/>
      <c r="G7888" s="533"/>
    </row>
    <row r="7889" spans="1:7">
      <c r="A7889" s="533"/>
      <c r="B7889" s="1787"/>
      <c r="C7889" s="1788"/>
      <c r="D7889" s="533"/>
      <c r="E7889" s="533"/>
      <c r="F7889" s="533"/>
      <c r="G7889" s="533"/>
    </row>
    <row r="7890" spans="1:7">
      <c r="A7890" s="533"/>
      <c r="B7890" s="1787"/>
      <c r="C7890" s="1788"/>
      <c r="D7890" s="533"/>
      <c r="E7890" s="533"/>
      <c r="F7890" s="533"/>
      <c r="G7890" s="533"/>
    </row>
    <row r="7891" spans="1:7">
      <c r="A7891" s="533"/>
      <c r="B7891" s="1787"/>
      <c r="C7891" s="1788"/>
      <c r="D7891" s="533"/>
      <c r="E7891" s="533"/>
      <c r="F7891" s="533"/>
      <c r="G7891" s="533"/>
    </row>
    <row r="7892" spans="1:7">
      <c r="A7892" s="533"/>
      <c r="B7892" s="1787"/>
      <c r="C7892" s="1788"/>
      <c r="D7892" s="533"/>
      <c r="E7892" s="533"/>
      <c r="F7892" s="533"/>
      <c r="G7892" s="533"/>
    </row>
    <row r="7893" spans="1:7">
      <c r="A7893" s="533"/>
      <c r="B7893" s="1787"/>
      <c r="C7893" s="1788"/>
      <c r="D7893" s="533"/>
      <c r="E7893" s="533"/>
      <c r="F7893" s="533"/>
      <c r="G7893" s="533"/>
    </row>
    <row r="7894" spans="1:7">
      <c r="A7894" s="533"/>
      <c r="B7894" s="1787"/>
      <c r="C7894" s="1788"/>
      <c r="D7894" s="533"/>
      <c r="E7894" s="533"/>
      <c r="F7894" s="533"/>
      <c r="G7894" s="533"/>
    </row>
    <row r="7895" spans="1:7">
      <c r="A7895" s="533"/>
      <c r="B7895" s="1787"/>
      <c r="C7895" s="1788"/>
      <c r="D7895" s="533"/>
      <c r="E7895" s="533"/>
      <c r="F7895" s="533"/>
      <c r="G7895" s="533"/>
    </row>
    <row r="7896" spans="1:7">
      <c r="A7896" s="533"/>
      <c r="B7896" s="1787"/>
      <c r="C7896" s="1788"/>
      <c r="D7896" s="533"/>
      <c r="E7896" s="533"/>
      <c r="F7896" s="533"/>
      <c r="G7896" s="533"/>
    </row>
    <row r="7897" spans="1:7">
      <c r="A7897" s="533"/>
      <c r="B7897" s="1787"/>
      <c r="C7897" s="1788"/>
      <c r="D7897" s="533"/>
      <c r="E7897" s="533"/>
      <c r="F7897" s="533"/>
      <c r="G7897" s="533"/>
    </row>
    <row r="7898" spans="1:7">
      <c r="A7898" s="533"/>
      <c r="B7898" s="1787"/>
      <c r="C7898" s="1788"/>
      <c r="D7898" s="533"/>
      <c r="E7898" s="533"/>
      <c r="F7898" s="533"/>
      <c r="G7898" s="533"/>
    </row>
    <row r="7899" spans="1:7">
      <c r="A7899" s="533"/>
      <c r="B7899" s="1787"/>
      <c r="C7899" s="1788"/>
      <c r="D7899" s="533"/>
      <c r="E7899" s="533"/>
      <c r="F7899" s="533"/>
      <c r="G7899" s="533"/>
    </row>
    <row r="7900" spans="1:7">
      <c r="A7900" s="533"/>
      <c r="B7900" s="1787"/>
      <c r="C7900" s="1788"/>
      <c r="D7900" s="533"/>
      <c r="E7900" s="533"/>
      <c r="F7900" s="533"/>
      <c r="G7900" s="533"/>
    </row>
    <row r="7901" spans="1:7">
      <c r="A7901" s="533"/>
      <c r="B7901" s="1787"/>
      <c r="C7901" s="1788"/>
      <c r="D7901" s="533"/>
      <c r="E7901" s="533"/>
      <c r="F7901" s="533"/>
      <c r="G7901" s="533"/>
    </row>
    <row r="7902" spans="1:7">
      <c r="A7902" s="533"/>
      <c r="B7902" s="1787"/>
      <c r="C7902" s="1788"/>
      <c r="D7902" s="533"/>
      <c r="E7902" s="533"/>
      <c r="F7902" s="533"/>
      <c r="G7902" s="533"/>
    </row>
    <row r="7903" spans="1:7">
      <c r="A7903" s="533"/>
      <c r="B7903" s="1787"/>
      <c r="C7903" s="1788"/>
      <c r="D7903" s="533"/>
      <c r="E7903" s="533"/>
      <c r="F7903" s="533"/>
      <c r="G7903" s="533"/>
    </row>
    <row r="7904" spans="1:7">
      <c r="A7904" s="533"/>
      <c r="B7904" s="1787"/>
      <c r="C7904" s="1788"/>
      <c r="D7904" s="533"/>
      <c r="E7904" s="533"/>
      <c r="F7904" s="533"/>
      <c r="G7904" s="533"/>
    </row>
    <row r="7905" spans="1:7">
      <c r="A7905" s="533"/>
      <c r="B7905" s="1787"/>
      <c r="C7905" s="1788"/>
      <c r="D7905" s="533"/>
      <c r="E7905" s="533"/>
      <c r="F7905" s="533"/>
      <c r="G7905" s="533"/>
    </row>
    <row r="7906" spans="1:7">
      <c r="A7906" s="533"/>
      <c r="B7906" s="1787"/>
      <c r="C7906" s="1788"/>
      <c r="D7906" s="533"/>
      <c r="E7906" s="533"/>
      <c r="F7906" s="533"/>
      <c r="G7906" s="533"/>
    </row>
    <row r="7907" spans="1:7">
      <c r="A7907" s="533"/>
      <c r="B7907" s="1787"/>
      <c r="C7907" s="1788"/>
      <c r="D7907" s="533"/>
      <c r="E7907" s="533"/>
      <c r="F7907" s="533"/>
      <c r="G7907" s="533"/>
    </row>
    <row r="7908" spans="1:7">
      <c r="A7908" s="533"/>
      <c r="B7908" s="1787"/>
      <c r="C7908" s="1788"/>
      <c r="D7908" s="533"/>
      <c r="E7908" s="533"/>
      <c r="F7908" s="533"/>
      <c r="G7908" s="533"/>
    </row>
    <row r="7909" spans="1:7">
      <c r="A7909" s="533"/>
      <c r="B7909" s="1787"/>
      <c r="C7909" s="1788"/>
      <c r="D7909" s="533"/>
      <c r="E7909" s="533"/>
      <c r="F7909" s="533"/>
      <c r="G7909" s="533"/>
    </row>
    <row r="7910" spans="1:7">
      <c r="A7910" s="533"/>
      <c r="B7910" s="1787"/>
      <c r="C7910" s="1788"/>
      <c r="D7910" s="533"/>
      <c r="E7910" s="533"/>
      <c r="F7910" s="533"/>
      <c r="G7910" s="533"/>
    </row>
    <row r="7911" spans="1:7">
      <c r="A7911" s="533"/>
      <c r="B7911" s="1787"/>
      <c r="C7911" s="1788"/>
      <c r="D7911" s="533"/>
      <c r="E7911" s="533"/>
      <c r="F7911" s="533"/>
      <c r="G7911" s="533"/>
    </row>
    <row r="7912" spans="1:7">
      <c r="A7912" s="533"/>
      <c r="B7912" s="1787"/>
      <c r="C7912" s="1788"/>
      <c r="D7912" s="533"/>
      <c r="E7912" s="533"/>
      <c r="F7912" s="533"/>
      <c r="G7912" s="533"/>
    </row>
    <row r="7913" spans="1:7">
      <c r="A7913" s="533"/>
      <c r="B7913" s="1787"/>
      <c r="C7913" s="1788"/>
      <c r="D7913" s="533"/>
      <c r="E7913" s="533"/>
      <c r="F7913" s="533"/>
      <c r="G7913" s="533"/>
    </row>
    <row r="7914" spans="1:7">
      <c r="A7914" s="533"/>
      <c r="B7914" s="1787"/>
      <c r="C7914" s="1788"/>
      <c r="D7914" s="533"/>
      <c r="E7914" s="533"/>
      <c r="F7914" s="533"/>
      <c r="G7914" s="533"/>
    </row>
    <row r="7915" spans="1:7">
      <c r="A7915" s="533"/>
      <c r="B7915" s="1787"/>
      <c r="C7915" s="1788"/>
      <c r="D7915" s="533"/>
      <c r="E7915" s="533"/>
      <c r="F7915" s="533"/>
      <c r="G7915" s="533"/>
    </row>
    <row r="7916" spans="1:7">
      <c r="A7916" s="533"/>
      <c r="B7916" s="1787"/>
      <c r="C7916" s="1788"/>
      <c r="D7916" s="533"/>
      <c r="E7916" s="533"/>
      <c r="F7916" s="533"/>
      <c r="G7916" s="533"/>
    </row>
    <row r="7917" spans="1:7">
      <c r="A7917" s="533"/>
      <c r="B7917" s="1787"/>
      <c r="C7917" s="1788"/>
      <c r="D7917" s="533"/>
      <c r="E7917" s="533"/>
      <c r="F7917" s="533"/>
      <c r="G7917" s="533"/>
    </row>
    <row r="7918" spans="1:7">
      <c r="A7918" s="533"/>
      <c r="B7918" s="1787"/>
      <c r="C7918" s="1788"/>
      <c r="D7918" s="533"/>
      <c r="E7918" s="533"/>
      <c r="F7918" s="533"/>
      <c r="G7918" s="533"/>
    </row>
    <row r="7919" spans="1:7">
      <c r="A7919" s="533"/>
      <c r="B7919" s="1787"/>
      <c r="C7919" s="1788"/>
      <c r="D7919" s="533"/>
      <c r="E7919" s="533"/>
      <c r="F7919" s="533"/>
      <c r="G7919" s="533"/>
    </row>
    <row r="7920" spans="1:7">
      <c r="A7920" s="533"/>
      <c r="B7920" s="1787"/>
      <c r="C7920" s="1788"/>
      <c r="D7920" s="533"/>
      <c r="E7920" s="533"/>
      <c r="F7920" s="533"/>
      <c r="G7920" s="533"/>
    </row>
    <row r="7921" spans="1:7">
      <c r="A7921" s="533"/>
      <c r="B7921" s="1787"/>
      <c r="C7921" s="1788"/>
      <c r="D7921" s="533"/>
      <c r="E7921" s="533"/>
      <c r="F7921" s="533"/>
      <c r="G7921" s="533"/>
    </row>
    <row r="7922" spans="1:7">
      <c r="A7922" s="533"/>
      <c r="B7922" s="1787"/>
      <c r="C7922" s="1788"/>
      <c r="D7922" s="533"/>
      <c r="E7922" s="533"/>
      <c r="F7922" s="533"/>
      <c r="G7922" s="533"/>
    </row>
    <row r="7923" spans="1:7">
      <c r="A7923" s="533"/>
      <c r="B7923" s="1787"/>
      <c r="C7923" s="1788"/>
      <c r="D7923" s="533"/>
      <c r="E7923" s="533"/>
      <c r="F7923" s="533"/>
      <c r="G7923" s="533"/>
    </row>
    <row r="7924" spans="1:7">
      <c r="A7924" s="533"/>
      <c r="B7924" s="1787"/>
      <c r="C7924" s="1788"/>
      <c r="D7924" s="533"/>
      <c r="E7924" s="533"/>
      <c r="F7924" s="533"/>
      <c r="G7924" s="533"/>
    </row>
    <row r="7925" spans="1:7">
      <c r="A7925" s="533"/>
      <c r="B7925" s="1787"/>
      <c r="C7925" s="1788"/>
      <c r="D7925" s="533"/>
      <c r="E7925" s="533"/>
      <c r="F7925" s="533"/>
      <c r="G7925" s="533"/>
    </row>
    <row r="7926" spans="1:7">
      <c r="A7926" s="533"/>
      <c r="B7926" s="1787"/>
      <c r="C7926" s="1788"/>
      <c r="D7926" s="533"/>
      <c r="E7926" s="533"/>
      <c r="F7926" s="533"/>
      <c r="G7926" s="533"/>
    </row>
    <row r="7927" spans="1:7">
      <c r="A7927" s="533"/>
      <c r="B7927" s="1787"/>
      <c r="C7927" s="1788"/>
      <c r="D7927" s="533"/>
      <c r="E7927" s="533"/>
      <c r="F7927" s="533"/>
      <c r="G7927" s="533"/>
    </row>
    <row r="7928" spans="1:7">
      <c r="A7928" s="533"/>
      <c r="B7928" s="1787"/>
      <c r="C7928" s="1788"/>
      <c r="D7928" s="533"/>
      <c r="E7928" s="533"/>
      <c r="F7928" s="533"/>
      <c r="G7928" s="533"/>
    </row>
    <row r="7929" spans="1:7">
      <c r="A7929" s="533"/>
      <c r="B7929" s="1787"/>
      <c r="C7929" s="1788"/>
      <c r="D7929" s="533"/>
      <c r="E7929" s="533"/>
      <c r="F7929" s="533"/>
      <c r="G7929" s="533"/>
    </row>
    <row r="7930" spans="1:7">
      <c r="A7930" s="533"/>
      <c r="B7930" s="1787"/>
      <c r="C7930" s="1788"/>
      <c r="D7930" s="533"/>
      <c r="E7930" s="533"/>
      <c r="F7930" s="533"/>
      <c r="G7930" s="533"/>
    </row>
    <row r="7931" spans="1:7">
      <c r="A7931" s="533"/>
      <c r="B7931" s="1787"/>
      <c r="C7931" s="1788"/>
      <c r="D7931" s="533"/>
      <c r="E7931" s="533"/>
      <c r="F7931" s="533"/>
      <c r="G7931" s="533"/>
    </row>
    <row r="7932" spans="1:7">
      <c r="A7932" s="533"/>
      <c r="B7932" s="1787"/>
      <c r="C7932" s="1788"/>
      <c r="D7932" s="533"/>
      <c r="E7932" s="533"/>
      <c r="F7932" s="533"/>
      <c r="G7932" s="533"/>
    </row>
    <row r="7933" spans="1:7">
      <c r="A7933" s="533"/>
      <c r="B7933" s="1787"/>
      <c r="C7933" s="1788"/>
      <c r="D7933" s="533"/>
      <c r="E7933" s="533"/>
      <c r="F7933" s="533"/>
      <c r="G7933" s="533"/>
    </row>
    <row r="7934" spans="1:7">
      <c r="A7934" s="533"/>
      <c r="B7934" s="1787"/>
      <c r="C7934" s="1788"/>
      <c r="D7934" s="533"/>
      <c r="E7934" s="533"/>
      <c r="F7934" s="533"/>
      <c r="G7934" s="533"/>
    </row>
    <row r="7935" spans="1:7">
      <c r="A7935" s="533"/>
      <c r="B7935" s="1787"/>
      <c r="C7935" s="1788"/>
      <c r="D7935" s="533"/>
      <c r="E7935" s="533"/>
      <c r="F7935" s="533"/>
      <c r="G7935" s="533"/>
    </row>
    <row r="7936" spans="1:7">
      <c r="A7936" s="533"/>
      <c r="B7936" s="1787"/>
      <c r="C7936" s="1788"/>
      <c r="D7936" s="533"/>
      <c r="E7936" s="533"/>
      <c r="F7936" s="533"/>
      <c r="G7936" s="533"/>
    </row>
    <row r="7937" spans="1:7">
      <c r="A7937" s="533"/>
      <c r="B7937" s="1787"/>
      <c r="C7937" s="1788"/>
      <c r="D7937" s="533"/>
      <c r="E7937" s="533"/>
      <c r="F7937" s="533"/>
      <c r="G7937" s="533"/>
    </row>
    <row r="7938" spans="1:7">
      <c r="A7938" s="533"/>
      <c r="B7938" s="1787"/>
      <c r="C7938" s="1788"/>
      <c r="D7938" s="533"/>
      <c r="E7938" s="533"/>
      <c r="F7938" s="533"/>
      <c r="G7938" s="533"/>
    </row>
    <row r="7939" spans="1:7">
      <c r="A7939" s="533"/>
      <c r="B7939" s="1787"/>
      <c r="C7939" s="1788"/>
      <c r="D7939" s="533"/>
      <c r="E7939" s="533"/>
      <c r="F7939" s="533"/>
      <c r="G7939" s="533"/>
    </row>
    <row r="7940" spans="1:7">
      <c r="A7940" s="533"/>
      <c r="B7940" s="1787"/>
      <c r="C7940" s="1788"/>
      <c r="D7940" s="533"/>
      <c r="E7940" s="533"/>
      <c r="F7940" s="533"/>
      <c r="G7940" s="533"/>
    </row>
    <row r="7941" spans="1:7">
      <c r="A7941" s="533"/>
      <c r="B7941" s="1787"/>
      <c r="C7941" s="1788"/>
      <c r="D7941" s="533"/>
      <c r="E7941" s="533"/>
      <c r="F7941" s="533"/>
      <c r="G7941" s="533"/>
    </row>
    <row r="7942" spans="1:7">
      <c r="A7942" s="533"/>
      <c r="B7942" s="1787"/>
      <c r="C7942" s="1788"/>
      <c r="D7942" s="533"/>
      <c r="E7942" s="533"/>
      <c r="F7942" s="533"/>
      <c r="G7942" s="533"/>
    </row>
    <row r="7943" spans="1:7">
      <c r="A7943" s="533"/>
      <c r="B7943" s="1787"/>
      <c r="C7943" s="1788"/>
      <c r="D7943" s="533"/>
      <c r="E7943" s="533"/>
      <c r="F7943" s="533"/>
      <c r="G7943" s="533"/>
    </row>
    <row r="7944" spans="1:7">
      <c r="A7944" s="533"/>
      <c r="B7944" s="1787"/>
      <c r="C7944" s="1788"/>
      <c r="D7944" s="533"/>
      <c r="E7944" s="533"/>
      <c r="F7944" s="533"/>
      <c r="G7944" s="533"/>
    </row>
    <row r="7945" spans="1:7">
      <c r="A7945" s="533"/>
      <c r="B7945" s="1787"/>
      <c r="C7945" s="1788"/>
      <c r="D7945" s="533"/>
      <c r="E7945" s="533"/>
      <c r="F7945" s="533"/>
      <c r="G7945" s="533"/>
    </row>
    <row r="7946" spans="1:7">
      <c r="A7946" s="533"/>
      <c r="B7946" s="1787"/>
      <c r="C7946" s="1788"/>
      <c r="D7946" s="533"/>
      <c r="E7946" s="533"/>
      <c r="F7946" s="533"/>
      <c r="G7946" s="533"/>
    </row>
    <row r="7947" spans="1:7">
      <c r="A7947" s="533"/>
      <c r="B7947" s="1787"/>
      <c r="C7947" s="1788"/>
      <c r="D7947" s="533"/>
      <c r="E7947" s="533"/>
      <c r="F7947" s="533"/>
      <c r="G7947" s="533"/>
    </row>
    <row r="7948" spans="1:7">
      <c r="A7948" s="533"/>
      <c r="B7948" s="1787"/>
      <c r="C7948" s="1788"/>
      <c r="D7948" s="533"/>
      <c r="E7948" s="533"/>
      <c r="F7948" s="533"/>
      <c r="G7948" s="533"/>
    </row>
    <row r="7949" spans="1:7">
      <c r="A7949" s="533"/>
      <c r="B7949" s="1787"/>
      <c r="C7949" s="1788"/>
      <c r="D7949" s="533"/>
      <c r="E7949" s="533"/>
      <c r="F7949" s="533"/>
      <c r="G7949" s="533"/>
    </row>
    <row r="7950" spans="1:7">
      <c r="A7950" s="533"/>
      <c r="B7950" s="1787"/>
      <c r="C7950" s="1788"/>
      <c r="D7950" s="533"/>
      <c r="E7950" s="533"/>
      <c r="F7950" s="533"/>
      <c r="G7950" s="533"/>
    </row>
    <row r="7951" spans="1:7">
      <c r="A7951" s="533"/>
      <c r="B7951" s="1787"/>
      <c r="C7951" s="1788"/>
      <c r="D7951" s="533"/>
      <c r="E7951" s="533"/>
      <c r="F7951" s="533"/>
      <c r="G7951" s="533"/>
    </row>
    <row r="7952" spans="1:7">
      <c r="A7952" s="533"/>
      <c r="B7952" s="1787"/>
      <c r="C7952" s="1788"/>
      <c r="D7952" s="533"/>
      <c r="E7952" s="533"/>
      <c r="F7952" s="533"/>
      <c r="G7952" s="533"/>
    </row>
    <row r="7953" spans="1:7">
      <c r="A7953" s="533"/>
      <c r="B7953" s="1787"/>
      <c r="C7953" s="1788"/>
      <c r="D7953" s="533"/>
      <c r="E7953" s="533"/>
      <c r="F7953" s="533"/>
      <c r="G7953" s="533"/>
    </row>
    <row r="7954" spans="1:7">
      <c r="A7954" s="533"/>
      <c r="B7954" s="1787"/>
      <c r="C7954" s="1788"/>
      <c r="D7954" s="533"/>
      <c r="E7954" s="533"/>
      <c r="F7954" s="533"/>
      <c r="G7954" s="533"/>
    </row>
    <row r="7955" spans="1:7">
      <c r="A7955" s="533"/>
      <c r="B7955" s="1787"/>
      <c r="C7955" s="1788"/>
      <c r="D7955" s="533"/>
      <c r="E7955" s="533"/>
      <c r="F7955" s="533"/>
      <c r="G7955" s="533"/>
    </row>
    <row r="7956" spans="1:7">
      <c r="A7956" s="533"/>
      <c r="B7956" s="1787"/>
      <c r="C7956" s="1788"/>
      <c r="D7956" s="533"/>
      <c r="E7956" s="533"/>
      <c r="F7956" s="533"/>
      <c r="G7956" s="533"/>
    </row>
    <row r="7957" spans="1:7">
      <c r="A7957" s="533"/>
      <c r="B7957" s="1787"/>
      <c r="C7957" s="1788"/>
      <c r="D7957" s="533"/>
      <c r="E7957" s="533"/>
      <c r="F7957" s="533"/>
      <c r="G7957" s="533"/>
    </row>
    <row r="7958" spans="1:7">
      <c r="A7958" s="533"/>
      <c r="B7958" s="1787"/>
      <c r="C7958" s="1788"/>
      <c r="D7958" s="533"/>
      <c r="E7958" s="533"/>
      <c r="F7958" s="533"/>
      <c r="G7958" s="533"/>
    </row>
    <row r="7959" spans="1:7">
      <c r="A7959" s="533"/>
      <c r="B7959" s="1787"/>
      <c r="C7959" s="1788"/>
      <c r="D7959" s="533"/>
      <c r="E7959" s="533"/>
      <c r="F7959" s="533"/>
      <c r="G7959" s="533"/>
    </row>
    <row r="7960" spans="1:7">
      <c r="A7960" s="533"/>
      <c r="B7960" s="1787"/>
      <c r="C7960" s="1788"/>
      <c r="D7960" s="533"/>
      <c r="E7960" s="533"/>
      <c r="F7960" s="533"/>
      <c r="G7960" s="533"/>
    </row>
    <row r="7961" spans="1:7">
      <c r="A7961" s="533"/>
      <c r="B7961" s="1787"/>
      <c r="C7961" s="1788"/>
      <c r="D7961" s="533"/>
      <c r="E7961" s="533"/>
      <c r="F7961" s="533"/>
      <c r="G7961" s="533"/>
    </row>
    <row r="7962" spans="1:7">
      <c r="A7962" s="533"/>
      <c r="B7962" s="1787"/>
      <c r="C7962" s="1788"/>
      <c r="D7962" s="533"/>
      <c r="E7962" s="533"/>
      <c r="F7962" s="533"/>
      <c r="G7962" s="533"/>
    </row>
    <row r="7963" spans="1:7">
      <c r="A7963" s="533"/>
      <c r="B7963" s="1787"/>
      <c r="C7963" s="1788"/>
      <c r="D7963" s="533"/>
      <c r="E7963" s="533"/>
      <c r="F7963" s="533"/>
      <c r="G7963" s="533"/>
    </row>
    <row r="7964" spans="1:7">
      <c r="A7964" s="533"/>
      <c r="B7964" s="1787"/>
      <c r="C7964" s="1788"/>
      <c r="D7964" s="533"/>
      <c r="E7964" s="533"/>
      <c r="F7964" s="533"/>
      <c r="G7964" s="533"/>
    </row>
    <row r="7965" spans="1:7">
      <c r="A7965" s="533"/>
      <c r="B7965" s="1787"/>
      <c r="C7965" s="1788"/>
      <c r="D7965" s="533"/>
      <c r="E7965" s="533"/>
      <c r="F7965" s="533"/>
      <c r="G7965" s="533"/>
    </row>
    <row r="7966" spans="1:7">
      <c r="A7966" s="533"/>
      <c r="B7966" s="1787"/>
      <c r="C7966" s="1788"/>
      <c r="D7966" s="533"/>
      <c r="E7966" s="533"/>
      <c r="F7966" s="533"/>
      <c r="G7966" s="533"/>
    </row>
    <row r="7967" spans="1:7">
      <c r="A7967" s="533"/>
      <c r="B7967" s="1787"/>
      <c r="C7967" s="1788"/>
      <c r="D7967" s="533"/>
      <c r="E7967" s="533"/>
      <c r="F7967" s="533"/>
      <c r="G7967" s="533"/>
    </row>
    <row r="7968" spans="1:7">
      <c r="A7968" s="533"/>
      <c r="B7968" s="1787"/>
      <c r="C7968" s="1788"/>
      <c r="D7968" s="533"/>
      <c r="E7968" s="533"/>
      <c r="F7968" s="533"/>
      <c r="G7968" s="533"/>
    </row>
    <row r="7969" spans="1:7">
      <c r="A7969" s="533"/>
      <c r="B7969" s="1787"/>
      <c r="C7969" s="1788"/>
      <c r="D7969" s="533"/>
      <c r="E7969" s="533"/>
      <c r="F7969" s="533"/>
      <c r="G7969" s="533"/>
    </row>
    <row r="7970" spans="1:7">
      <c r="A7970" s="533"/>
      <c r="B7970" s="1787"/>
      <c r="C7970" s="1788"/>
      <c r="D7970" s="533"/>
      <c r="E7970" s="533"/>
      <c r="F7970" s="533"/>
      <c r="G7970" s="533"/>
    </row>
    <row r="7971" spans="1:7">
      <c r="A7971" s="533"/>
      <c r="B7971" s="1787"/>
      <c r="C7971" s="1788"/>
      <c r="D7971" s="533"/>
      <c r="E7971" s="533"/>
      <c r="F7971" s="533"/>
      <c r="G7971" s="533"/>
    </row>
    <row r="7972" spans="1:7">
      <c r="A7972" s="533"/>
      <c r="B7972" s="1787"/>
      <c r="C7972" s="1788"/>
      <c r="D7972" s="533"/>
      <c r="E7972" s="533"/>
      <c r="F7972" s="533"/>
      <c r="G7972" s="533"/>
    </row>
    <row r="7973" spans="1:7">
      <c r="A7973" s="533"/>
      <c r="B7973" s="1787"/>
      <c r="C7973" s="1788"/>
      <c r="D7973" s="533"/>
      <c r="E7973" s="533"/>
      <c r="F7973" s="533"/>
      <c r="G7973" s="533"/>
    </row>
    <row r="7974" spans="1:7">
      <c r="A7974" s="533"/>
      <c r="B7974" s="1787"/>
      <c r="C7974" s="1788"/>
      <c r="D7974" s="533"/>
      <c r="E7974" s="533"/>
      <c r="F7974" s="533"/>
      <c r="G7974" s="533"/>
    </row>
    <row r="7975" spans="1:7">
      <c r="A7975" s="533"/>
      <c r="B7975" s="1787"/>
      <c r="C7975" s="1788"/>
      <c r="D7975" s="533"/>
      <c r="E7975" s="533"/>
      <c r="F7975" s="533"/>
      <c r="G7975" s="533"/>
    </row>
    <row r="7976" spans="1:7">
      <c r="A7976" s="533"/>
      <c r="B7976" s="1787"/>
      <c r="C7976" s="1788"/>
      <c r="D7976" s="533"/>
      <c r="E7976" s="533"/>
      <c r="F7976" s="533"/>
      <c r="G7976" s="533"/>
    </row>
    <row r="7977" spans="1:7">
      <c r="A7977" s="533"/>
      <c r="B7977" s="1787"/>
      <c r="C7977" s="1788"/>
      <c r="D7977" s="533"/>
      <c r="E7977" s="533"/>
      <c r="F7977" s="533"/>
      <c r="G7977" s="533"/>
    </row>
    <row r="7978" spans="1:7">
      <c r="A7978" s="533"/>
      <c r="B7978" s="1787"/>
      <c r="C7978" s="1788"/>
      <c r="D7978" s="533"/>
      <c r="E7978" s="533"/>
      <c r="F7978" s="533"/>
      <c r="G7978" s="533"/>
    </row>
    <row r="7979" spans="1:7">
      <c r="A7979" s="533"/>
      <c r="B7979" s="1787"/>
      <c r="C7979" s="1788"/>
      <c r="D7979" s="533"/>
      <c r="E7979" s="533"/>
      <c r="F7979" s="533"/>
      <c r="G7979" s="533"/>
    </row>
    <row r="7980" spans="1:7">
      <c r="A7980" s="533"/>
      <c r="B7980" s="1787"/>
      <c r="C7980" s="1788"/>
      <c r="D7980" s="533"/>
      <c r="E7980" s="533"/>
      <c r="F7980" s="533"/>
      <c r="G7980" s="533"/>
    </row>
    <row r="7981" spans="1:7">
      <c r="A7981" s="533"/>
      <c r="B7981" s="1787"/>
      <c r="C7981" s="1788"/>
      <c r="D7981" s="533"/>
      <c r="E7981" s="533"/>
      <c r="F7981" s="533"/>
      <c r="G7981" s="533"/>
    </row>
    <row r="7982" spans="1:7">
      <c r="A7982" s="533"/>
      <c r="B7982" s="1787"/>
      <c r="C7982" s="1788"/>
      <c r="D7982" s="533"/>
      <c r="E7982" s="533"/>
      <c r="F7982" s="533"/>
      <c r="G7982" s="533"/>
    </row>
    <row r="7983" spans="1:7">
      <c r="A7983" s="533"/>
      <c r="B7983" s="1787"/>
      <c r="C7983" s="1788"/>
      <c r="D7983" s="533"/>
      <c r="E7983" s="533"/>
      <c r="F7983" s="533"/>
      <c r="G7983" s="533"/>
    </row>
    <row r="7984" spans="1:7">
      <c r="A7984" s="533"/>
      <c r="B7984" s="1787"/>
      <c r="C7984" s="1788"/>
      <c r="D7984" s="533"/>
      <c r="E7984" s="533"/>
      <c r="F7984" s="533"/>
      <c r="G7984" s="533"/>
    </row>
    <row r="7985" spans="1:7">
      <c r="A7985" s="533"/>
      <c r="B7985" s="1787"/>
      <c r="C7985" s="1788"/>
      <c r="D7985" s="533"/>
      <c r="E7985" s="533"/>
      <c r="F7985" s="533"/>
      <c r="G7985" s="533"/>
    </row>
    <row r="7986" spans="1:7">
      <c r="A7986" s="533"/>
      <c r="B7986" s="1787"/>
      <c r="C7986" s="1788"/>
      <c r="D7986" s="533"/>
      <c r="E7986" s="533"/>
      <c r="F7986" s="533"/>
      <c r="G7986" s="533"/>
    </row>
    <row r="7987" spans="1:7">
      <c r="A7987" s="533"/>
      <c r="B7987" s="1787"/>
      <c r="C7987" s="1788"/>
      <c r="D7987" s="533"/>
      <c r="E7987" s="533"/>
      <c r="F7987" s="533"/>
      <c r="G7987" s="533"/>
    </row>
    <row r="7988" spans="1:7">
      <c r="A7988" s="533"/>
      <c r="B7988" s="1787"/>
      <c r="C7988" s="1788"/>
      <c r="D7988" s="533"/>
      <c r="E7988" s="533"/>
      <c r="F7988" s="533"/>
      <c r="G7988" s="533"/>
    </row>
    <row r="7989" spans="1:7">
      <c r="A7989" s="533"/>
      <c r="B7989" s="1787"/>
      <c r="C7989" s="1788"/>
      <c r="D7989" s="533"/>
      <c r="E7989" s="533"/>
      <c r="F7989" s="533"/>
      <c r="G7989" s="533"/>
    </row>
    <row r="7990" spans="1:7">
      <c r="A7990" s="533"/>
      <c r="B7990" s="1787"/>
      <c r="C7990" s="1788"/>
      <c r="D7990" s="533"/>
      <c r="E7990" s="533"/>
      <c r="F7990" s="533"/>
      <c r="G7990" s="533"/>
    </row>
    <row r="7991" spans="1:7">
      <c r="A7991" s="533"/>
      <c r="B7991" s="1787"/>
      <c r="C7991" s="1788"/>
      <c r="D7991" s="533"/>
      <c r="E7991" s="533"/>
      <c r="F7991" s="533"/>
      <c r="G7991" s="533"/>
    </row>
    <row r="7992" spans="1:7">
      <c r="A7992" s="533"/>
      <c r="B7992" s="1787"/>
      <c r="C7992" s="1788"/>
      <c r="D7992" s="533"/>
      <c r="E7992" s="533"/>
      <c r="F7992" s="533"/>
      <c r="G7992" s="533"/>
    </row>
    <row r="7993" spans="1:7">
      <c r="A7993" s="533"/>
      <c r="B7993" s="1787"/>
      <c r="C7993" s="1788"/>
      <c r="D7993" s="533"/>
      <c r="E7993" s="533"/>
      <c r="F7993" s="533"/>
      <c r="G7993" s="533"/>
    </row>
    <row r="7994" spans="1:7">
      <c r="A7994" s="533"/>
      <c r="B7994" s="1787"/>
      <c r="C7994" s="1788"/>
      <c r="D7994" s="533"/>
      <c r="E7994" s="533"/>
      <c r="F7994" s="533"/>
      <c r="G7994" s="533"/>
    </row>
    <row r="7995" spans="1:7">
      <c r="A7995" s="533"/>
      <c r="B7995" s="1787"/>
      <c r="C7995" s="1788"/>
      <c r="D7995" s="533"/>
      <c r="E7995" s="533"/>
      <c r="F7995" s="533"/>
      <c r="G7995" s="533"/>
    </row>
    <row r="7996" spans="1:7">
      <c r="A7996" s="533"/>
      <c r="B7996" s="1787"/>
      <c r="C7996" s="1788"/>
      <c r="D7996" s="533"/>
      <c r="E7996" s="533"/>
      <c r="F7996" s="533"/>
      <c r="G7996" s="533"/>
    </row>
    <row r="7997" spans="1:7">
      <c r="A7997" s="533"/>
      <c r="B7997" s="1787"/>
      <c r="C7997" s="1788"/>
      <c r="D7997" s="533"/>
      <c r="E7997" s="533"/>
      <c r="F7997" s="533"/>
      <c r="G7997" s="533"/>
    </row>
    <row r="7998" spans="1:7">
      <c r="A7998" s="533"/>
      <c r="B7998" s="1787"/>
      <c r="C7998" s="1788"/>
      <c r="D7998" s="533"/>
      <c r="E7998" s="533"/>
      <c r="F7998" s="533"/>
      <c r="G7998" s="533"/>
    </row>
    <row r="7999" spans="1:7">
      <c r="A7999" s="533"/>
      <c r="B7999" s="1787"/>
      <c r="C7999" s="1788"/>
      <c r="D7999" s="533"/>
      <c r="E7999" s="533"/>
      <c r="F7999" s="533"/>
      <c r="G7999" s="533"/>
    </row>
    <row r="8000" spans="1:7">
      <c r="A8000" s="533"/>
      <c r="B8000" s="1787"/>
      <c r="C8000" s="1788"/>
      <c r="D8000" s="533"/>
      <c r="E8000" s="533"/>
      <c r="F8000" s="533"/>
      <c r="G8000" s="533"/>
    </row>
    <row r="8001" spans="1:7">
      <c r="A8001" s="533"/>
      <c r="B8001" s="1787"/>
      <c r="C8001" s="1788"/>
      <c r="D8001" s="533"/>
      <c r="E8001" s="533"/>
      <c r="F8001" s="533"/>
      <c r="G8001" s="533"/>
    </row>
    <row r="8002" spans="1:7">
      <c r="A8002" s="533"/>
      <c r="B8002" s="1787"/>
      <c r="C8002" s="1788"/>
      <c r="D8002" s="533"/>
      <c r="E8002" s="533"/>
      <c r="F8002" s="533"/>
      <c r="G8002" s="533"/>
    </row>
    <row r="8003" spans="1:7">
      <c r="A8003" s="533"/>
      <c r="B8003" s="1787"/>
      <c r="C8003" s="1788"/>
      <c r="D8003" s="533"/>
      <c r="E8003" s="533"/>
      <c r="F8003" s="533"/>
      <c r="G8003" s="533"/>
    </row>
    <row r="8004" spans="1:7">
      <c r="A8004" s="533"/>
      <c r="B8004" s="1787"/>
      <c r="C8004" s="1788"/>
      <c r="D8004" s="533"/>
      <c r="E8004" s="533"/>
      <c r="F8004" s="533"/>
      <c r="G8004" s="533"/>
    </row>
    <row r="8005" spans="1:7">
      <c r="A8005" s="533"/>
      <c r="B8005" s="1787"/>
      <c r="C8005" s="1788"/>
      <c r="D8005" s="533"/>
      <c r="E8005" s="533"/>
      <c r="F8005" s="533"/>
      <c r="G8005" s="533"/>
    </row>
    <row r="8006" spans="1:7">
      <c r="A8006" s="533"/>
      <c r="B8006" s="1787"/>
      <c r="C8006" s="1788"/>
      <c r="D8006" s="533"/>
      <c r="E8006" s="533"/>
      <c r="F8006" s="533"/>
      <c r="G8006" s="533"/>
    </row>
    <row r="8007" spans="1:7">
      <c r="A8007" s="533"/>
      <c r="B8007" s="1787"/>
      <c r="C8007" s="1788"/>
      <c r="D8007" s="533"/>
      <c r="E8007" s="533"/>
      <c r="F8007" s="533"/>
      <c r="G8007" s="533"/>
    </row>
    <row r="8008" spans="1:7">
      <c r="A8008" s="533"/>
      <c r="B8008" s="1787"/>
      <c r="C8008" s="1788"/>
      <c r="D8008" s="533"/>
      <c r="E8008" s="533"/>
      <c r="F8008" s="533"/>
      <c r="G8008" s="533"/>
    </row>
    <row r="8009" spans="1:7">
      <c r="A8009" s="533"/>
      <c r="B8009" s="1787"/>
      <c r="C8009" s="1788"/>
      <c r="D8009" s="533"/>
      <c r="E8009" s="533"/>
      <c r="F8009" s="533"/>
      <c r="G8009" s="533"/>
    </row>
    <row r="8010" spans="1:7">
      <c r="A8010" s="533"/>
      <c r="B8010" s="1787"/>
      <c r="C8010" s="1788"/>
      <c r="D8010" s="533"/>
      <c r="E8010" s="533"/>
      <c r="F8010" s="533"/>
      <c r="G8010" s="533"/>
    </row>
    <row r="8011" spans="1:7">
      <c r="A8011" s="533"/>
      <c r="B8011" s="1787"/>
      <c r="C8011" s="1788"/>
      <c r="D8011" s="533"/>
      <c r="E8011" s="533"/>
      <c r="F8011" s="533"/>
      <c r="G8011" s="533"/>
    </row>
    <row r="8012" spans="1:7">
      <c r="A8012" s="533"/>
      <c r="B8012" s="1787"/>
      <c r="C8012" s="1788"/>
      <c r="D8012" s="533"/>
      <c r="E8012" s="533"/>
      <c r="F8012" s="533"/>
      <c r="G8012" s="533"/>
    </row>
    <row r="8013" spans="1:7">
      <c r="A8013" s="533"/>
      <c r="B8013" s="1787"/>
      <c r="C8013" s="1788"/>
      <c r="D8013" s="533"/>
      <c r="E8013" s="533"/>
      <c r="F8013" s="533"/>
      <c r="G8013" s="533"/>
    </row>
    <row r="8014" spans="1:7">
      <c r="A8014" s="533"/>
      <c r="B8014" s="1787"/>
      <c r="C8014" s="1788"/>
      <c r="D8014" s="533"/>
      <c r="E8014" s="533"/>
      <c r="F8014" s="533"/>
      <c r="G8014" s="533"/>
    </row>
    <row r="8015" spans="1:7">
      <c r="A8015" s="533"/>
      <c r="B8015" s="1787"/>
      <c r="C8015" s="1788"/>
      <c r="D8015" s="533"/>
      <c r="E8015" s="533"/>
      <c r="F8015" s="533"/>
      <c r="G8015" s="533"/>
    </row>
    <row r="8016" spans="1:7">
      <c r="A8016" s="533"/>
      <c r="B8016" s="1787"/>
      <c r="C8016" s="1788"/>
      <c r="D8016" s="533"/>
      <c r="E8016" s="533"/>
      <c r="F8016" s="533"/>
      <c r="G8016" s="533"/>
    </row>
    <row r="8017" spans="1:7">
      <c r="A8017" s="533"/>
      <c r="B8017" s="1787"/>
      <c r="C8017" s="1788"/>
      <c r="D8017" s="533"/>
      <c r="E8017" s="533"/>
      <c r="F8017" s="533"/>
      <c r="G8017" s="533"/>
    </row>
    <row r="8018" spans="1:7">
      <c r="A8018" s="533"/>
      <c r="B8018" s="1787"/>
      <c r="C8018" s="1788"/>
      <c r="D8018" s="533"/>
      <c r="E8018" s="533"/>
      <c r="F8018" s="533"/>
      <c r="G8018" s="533"/>
    </row>
    <row r="8019" spans="1:7">
      <c r="A8019" s="533"/>
      <c r="B8019" s="1787"/>
      <c r="C8019" s="1788"/>
      <c r="D8019" s="533"/>
      <c r="E8019" s="533"/>
      <c r="F8019" s="533"/>
      <c r="G8019" s="533"/>
    </row>
    <row r="8020" spans="1:7">
      <c r="A8020" s="533"/>
      <c r="B8020" s="1787"/>
      <c r="C8020" s="1788"/>
      <c r="D8020" s="533"/>
      <c r="E8020" s="533"/>
      <c r="F8020" s="533"/>
      <c r="G8020" s="533"/>
    </row>
    <row r="8021" spans="1:7">
      <c r="A8021" s="533"/>
      <c r="B8021" s="1787"/>
      <c r="C8021" s="1788"/>
      <c r="D8021" s="533"/>
      <c r="E8021" s="533"/>
      <c r="F8021" s="533"/>
      <c r="G8021" s="533"/>
    </row>
    <row r="8022" spans="1:7">
      <c r="A8022" s="533"/>
      <c r="B8022" s="1787"/>
      <c r="C8022" s="1788"/>
      <c r="D8022" s="533"/>
      <c r="E8022" s="533"/>
      <c r="F8022" s="533"/>
      <c r="G8022" s="533"/>
    </row>
    <row r="8023" spans="1:7">
      <c r="A8023" s="533"/>
      <c r="B8023" s="1787"/>
      <c r="C8023" s="1788"/>
      <c r="D8023" s="533"/>
      <c r="E8023" s="533"/>
      <c r="F8023" s="533"/>
      <c r="G8023" s="533"/>
    </row>
    <row r="8024" spans="1:7">
      <c r="A8024" s="533"/>
      <c r="B8024" s="1787"/>
      <c r="C8024" s="1788"/>
      <c r="D8024" s="533"/>
      <c r="E8024" s="533"/>
      <c r="F8024" s="533"/>
      <c r="G8024" s="533"/>
    </row>
    <row r="8025" spans="1:7">
      <c r="A8025" s="533"/>
      <c r="B8025" s="1787"/>
      <c r="C8025" s="1788"/>
      <c r="D8025" s="533"/>
      <c r="E8025" s="533"/>
      <c r="F8025" s="533"/>
      <c r="G8025" s="533"/>
    </row>
    <row r="8026" spans="1:7">
      <c r="A8026" s="533"/>
      <c r="B8026" s="1787"/>
      <c r="C8026" s="1788"/>
      <c r="D8026" s="533"/>
      <c r="E8026" s="533"/>
      <c r="F8026" s="533"/>
      <c r="G8026" s="533"/>
    </row>
    <row r="8027" spans="1:7">
      <c r="A8027" s="533"/>
      <c r="B8027" s="1787"/>
      <c r="C8027" s="1788"/>
      <c r="D8027" s="533"/>
      <c r="E8027" s="533"/>
      <c r="F8027" s="533"/>
      <c r="G8027" s="533"/>
    </row>
    <row r="8028" spans="1:7">
      <c r="A8028" s="533"/>
      <c r="B8028" s="1787"/>
      <c r="C8028" s="1788"/>
      <c r="D8028" s="533"/>
      <c r="E8028" s="533"/>
      <c r="F8028" s="533"/>
      <c r="G8028" s="533"/>
    </row>
    <row r="8029" spans="1:7">
      <c r="A8029" s="533"/>
      <c r="B8029" s="1787"/>
      <c r="C8029" s="1788"/>
      <c r="D8029" s="533"/>
      <c r="E8029" s="533"/>
      <c r="F8029" s="533"/>
      <c r="G8029" s="533"/>
    </row>
    <row r="8030" spans="1:7">
      <c r="A8030" s="533"/>
      <c r="B8030" s="1787"/>
      <c r="C8030" s="1788"/>
      <c r="D8030" s="533"/>
      <c r="E8030" s="533"/>
      <c r="F8030" s="533"/>
      <c r="G8030" s="533"/>
    </row>
    <row r="8031" spans="1:7">
      <c r="A8031" s="533"/>
      <c r="B8031" s="1787"/>
      <c r="C8031" s="1788"/>
      <c r="D8031" s="533"/>
      <c r="E8031" s="533"/>
      <c r="F8031" s="533"/>
      <c r="G8031" s="533"/>
    </row>
    <row r="8032" spans="1:7">
      <c r="A8032" s="533"/>
      <c r="B8032" s="1787"/>
      <c r="C8032" s="1788"/>
      <c r="D8032" s="533"/>
      <c r="E8032" s="533"/>
      <c r="F8032" s="533"/>
      <c r="G8032" s="533"/>
    </row>
    <row r="8033" spans="1:7">
      <c r="A8033" s="533"/>
      <c r="B8033" s="1787"/>
      <c r="C8033" s="1788"/>
      <c r="D8033" s="533"/>
      <c r="E8033" s="533"/>
      <c r="F8033" s="533"/>
      <c r="G8033" s="533"/>
    </row>
    <row r="8034" spans="1:7">
      <c r="A8034" s="533"/>
      <c r="B8034" s="1787"/>
      <c r="C8034" s="1788"/>
      <c r="D8034" s="533"/>
      <c r="E8034" s="533"/>
      <c r="F8034" s="533"/>
      <c r="G8034" s="533"/>
    </row>
    <row r="8035" spans="1:7">
      <c r="A8035" s="533"/>
      <c r="B8035" s="1787"/>
      <c r="C8035" s="1788"/>
      <c r="D8035" s="533"/>
      <c r="E8035" s="533"/>
      <c r="F8035" s="533"/>
      <c r="G8035" s="533"/>
    </row>
    <row r="8036" spans="1:7">
      <c r="A8036" s="533"/>
      <c r="B8036" s="1787"/>
      <c r="C8036" s="1788"/>
      <c r="D8036" s="533"/>
      <c r="E8036" s="533"/>
      <c r="F8036" s="533"/>
      <c r="G8036" s="533"/>
    </row>
    <row r="8037" spans="1:7">
      <c r="A8037" s="533"/>
      <c r="B8037" s="1787"/>
      <c r="C8037" s="1788"/>
      <c r="D8037" s="533"/>
      <c r="E8037" s="533"/>
      <c r="F8037" s="533"/>
      <c r="G8037" s="533"/>
    </row>
    <row r="8038" spans="1:7">
      <c r="A8038" s="533"/>
      <c r="B8038" s="1787"/>
      <c r="C8038" s="1788"/>
      <c r="D8038" s="533"/>
      <c r="E8038" s="533"/>
      <c r="F8038" s="533"/>
      <c r="G8038" s="533"/>
    </row>
    <row r="8039" spans="1:7">
      <c r="A8039" s="533"/>
      <c r="B8039" s="1787"/>
      <c r="C8039" s="1788"/>
      <c r="D8039" s="533"/>
      <c r="E8039" s="533"/>
      <c r="F8039" s="533"/>
      <c r="G8039" s="533"/>
    </row>
    <row r="8040" spans="1:7">
      <c r="A8040" s="533"/>
      <c r="B8040" s="1787"/>
      <c r="C8040" s="1788"/>
      <c r="D8040" s="533"/>
      <c r="E8040" s="533"/>
      <c r="F8040" s="533"/>
      <c r="G8040" s="533"/>
    </row>
    <row r="8041" spans="1:7">
      <c r="A8041" s="533"/>
      <c r="B8041" s="1787"/>
      <c r="C8041" s="1788"/>
      <c r="D8041" s="533"/>
      <c r="E8041" s="533"/>
      <c r="F8041" s="533"/>
      <c r="G8041" s="533"/>
    </row>
    <row r="8042" spans="1:7">
      <c r="A8042" s="533"/>
      <c r="B8042" s="1787"/>
      <c r="C8042" s="1788"/>
      <c r="D8042" s="533"/>
      <c r="E8042" s="533"/>
      <c r="F8042" s="533"/>
      <c r="G8042" s="533"/>
    </row>
    <row r="8043" spans="1:7">
      <c r="A8043" s="533"/>
      <c r="B8043" s="1787"/>
      <c r="C8043" s="1788"/>
      <c r="D8043" s="533"/>
      <c r="E8043" s="533"/>
      <c r="F8043" s="533"/>
      <c r="G8043" s="533"/>
    </row>
    <row r="8044" spans="1:7">
      <c r="A8044" s="533"/>
      <c r="B8044" s="1787"/>
      <c r="C8044" s="1788"/>
      <c r="D8044" s="533"/>
      <c r="E8044" s="533"/>
      <c r="F8044" s="533"/>
      <c r="G8044" s="533"/>
    </row>
    <row r="8045" spans="1:7">
      <c r="A8045" s="533"/>
      <c r="B8045" s="1787"/>
      <c r="C8045" s="1788"/>
      <c r="D8045" s="533"/>
      <c r="E8045" s="533"/>
      <c r="F8045" s="533"/>
      <c r="G8045" s="533"/>
    </row>
    <row r="8046" spans="1:7">
      <c r="A8046" s="533"/>
      <c r="B8046" s="1787"/>
      <c r="C8046" s="1788"/>
      <c r="D8046" s="533"/>
      <c r="E8046" s="533"/>
      <c r="F8046" s="533"/>
      <c r="G8046" s="533"/>
    </row>
    <row r="8047" spans="1:7">
      <c r="A8047" s="533"/>
      <c r="B8047" s="1787"/>
      <c r="C8047" s="1788"/>
      <c r="D8047" s="533"/>
      <c r="E8047" s="533"/>
      <c r="F8047" s="533"/>
      <c r="G8047" s="533"/>
    </row>
    <row r="8048" spans="1:7">
      <c r="A8048" s="533"/>
      <c r="B8048" s="1787"/>
      <c r="C8048" s="1788"/>
      <c r="D8048" s="533"/>
      <c r="E8048" s="533"/>
      <c r="F8048" s="533"/>
      <c r="G8048" s="533"/>
    </row>
    <row r="8049" spans="1:7">
      <c r="A8049" s="533"/>
      <c r="B8049" s="1787"/>
      <c r="C8049" s="1788"/>
      <c r="D8049" s="533"/>
      <c r="E8049" s="533"/>
      <c r="F8049" s="533"/>
      <c r="G8049" s="533"/>
    </row>
    <row r="8050" spans="1:7">
      <c r="A8050" s="533"/>
      <c r="B8050" s="1787"/>
      <c r="C8050" s="1788"/>
      <c r="D8050" s="533"/>
      <c r="E8050" s="533"/>
      <c r="F8050" s="533"/>
      <c r="G8050" s="533"/>
    </row>
    <row r="8051" spans="1:7">
      <c r="A8051" s="533"/>
      <c r="B8051" s="1787"/>
      <c r="C8051" s="1788"/>
      <c r="D8051" s="533"/>
      <c r="E8051" s="533"/>
      <c r="F8051" s="533"/>
      <c r="G8051" s="533"/>
    </row>
    <row r="8052" spans="1:7">
      <c r="A8052" s="533"/>
      <c r="B8052" s="1787"/>
      <c r="C8052" s="1788"/>
      <c r="D8052" s="533"/>
      <c r="E8052" s="533"/>
      <c r="F8052" s="533"/>
      <c r="G8052" s="533"/>
    </row>
    <row r="8053" spans="1:7">
      <c r="A8053" s="533"/>
      <c r="B8053" s="1787"/>
      <c r="C8053" s="1788"/>
      <c r="D8053" s="533"/>
      <c r="E8053" s="533"/>
      <c r="F8053" s="533"/>
      <c r="G8053" s="533"/>
    </row>
    <row r="8054" spans="1:7">
      <c r="A8054" s="533"/>
      <c r="B8054" s="1787"/>
      <c r="C8054" s="1788"/>
      <c r="D8054" s="533"/>
      <c r="E8054" s="533"/>
      <c r="F8054" s="533"/>
      <c r="G8054" s="533"/>
    </row>
    <row r="8055" spans="1:7">
      <c r="A8055" s="533"/>
      <c r="B8055" s="1787"/>
      <c r="C8055" s="1788"/>
      <c r="D8055" s="533"/>
      <c r="E8055" s="533"/>
      <c r="F8055" s="533"/>
      <c r="G8055" s="533"/>
    </row>
    <row r="8056" spans="1:7">
      <c r="A8056" s="533"/>
      <c r="B8056" s="1787"/>
      <c r="C8056" s="1788"/>
      <c r="D8056" s="533"/>
      <c r="E8056" s="533"/>
      <c r="F8056" s="533"/>
      <c r="G8056" s="533"/>
    </row>
    <row r="8057" spans="1:7">
      <c r="A8057" s="533"/>
      <c r="B8057" s="1787"/>
      <c r="C8057" s="1788"/>
      <c r="D8057" s="533"/>
      <c r="E8057" s="533"/>
      <c r="F8057" s="533"/>
      <c r="G8057" s="533"/>
    </row>
    <row r="8058" spans="1:7">
      <c r="A8058" s="533"/>
      <c r="B8058" s="1787"/>
      <c r="C8058" s="1788"/>
      <c r="D8058" s="533"/>
      <c r="E8058" s="533"/>
      <c r="F8058" s="533"/>
      <c r="G8058" s="533"/>
    </row>
    <row r="8059" spans="1:7">
      <c r="A8059" s="533"/>
      <c r="B8059" s="1787"/>
      <c r="C8059" s="1788"/>
      <c r="D8059" s="533"/>
      <c r="E8059" s="533"/>
      <c r="F8059" s="533"/>
      <c r="G8059" s="533"/>
    </row>
    <row r="8060" spans="1:7">
      <c r="A8060" s="533"/>
      <c r="B8060" s="1787"/>
      <c r="C8060" s="1788"/>
      <c r="D8060" s="533"/>
      <c r="E8060" s="533"/>
      <c r="F8060" s="533"/>
      <c r="G8060" s="533"/>
    </row>
    <row r="8061" spans="1:7">
      <c r="A8061" s="533"/>
      <c r="B8061" s="1787"/>
      <c r="C8061" s="1788"/>
      <c r="D8061" s="533"/>
      <c r="E8061" s="533"/>
      <c r="F8061" s="533"/>
      <c r="G8061" s="533"/>
    </row>
    <row r="8062" spans="1:7">
      <c r="A8062" s="533"/>
      <c r="B8062" s="1787"/>
      <c r="C8062" s="1788"/>
      <c r="D8062" s="533"/>
      <c r="E8062" s="533"/>
      <c r="F8062" s="533"/>
      <c r="G8062" s="533"/>
    </row>
    <row r="8063" spans="1:7">
      <c r="A8063" s="533"/>
      <c r="B8063" s="1787"/>
      <c r="C8063" s="1788"/>
      <c r="D8063" s="533"/>
      <c r="E8063" s="533"/>
      <c r="F8063" s="533"/>
      <c r="G8063" s="533"/>
    </row>
    <row r="8064" spans="1:7">
      <c r="A8064" s="533"/>
      <c r="B8064" s="1787"/>
      <c r="C8064" s="1788"/>
      <c r="D8064" s="533"/>
      <c r="E8064" s="533"/>
      <c r="F8064" s="533"/>
      <c r="G8064" s="533"/>
    </row>
    <row r="8065" spans="1:7">
      <c r="A8065" s="533"/>
      <c r="B8065" s="1787"/>
      <c r="C8065" s="1788"/>
      <c r="D8065" s="533"/>
      <c r="E8065" s="533"/>
      <c r="F8065" s="533"/>
      <c r="G8065" s="533"/>
    </row>
    <row r="8066" spans="1:7">
      <c r="A8066" s="533"/>
      <c r="B8066" s="1787"/>
      <c r="C8066" s="1788"/>
      <c r="D8066" s="533"/>
      <c r="E8066" s="533"/>
      <c r="F8066" s="533"/>
      <c r="G8066" s="533"/>
    </row>
    <row r="8067" spans="1:7">
      <c r="A8067" s="533"/>
      <c r="B8067" s="1787"/>
      <c r="C8067" s="1788"/>
      <c r="D8067" s="533"/>
      <c r="E8067" s="533"/>
      <c r="F8067" s="533"/>
      <c r="G8067" s="533"/>
    </row>
    <row r="8068" spans="1:7">
      <c r="A8068" s="533"/>
      <c r="B8068" s="1787"/>
      <c r="C8068" s="1788"/>
      <c r="D8068" s="533"/>
      <c r="E8068" s="533"/>
      <c r="F8068" s="533"/>
      <c r="G8068" s="533"/>
    </row>
    <row r="8069" spans="1:7">
      <c r="A8069" s="533"/>
      <c r="B8069" s="1787"/>
      <c r="C8069" s="1788"/>
      <c r="D8069" s="533"/>
      <c r="E8069" s="533"/>
      <c r="F8069" s="533"/>
      <c r="G8069" s="533"/>
    </row>
    <row r="8070" spans="1:7">
      <c r="A8070" s="533"/>
      <c r="B8070" s="1787"/>
      <c r="C8070" s="1788"/>
      <c r="D8070" s="533"/>
      <c r="E8070" s="533"/>
      <c r="F8070" s="533"/>
      <c r="G8070" s="533"/>
    </row>
    <row r="8071" spans="1:7">
      <c r="A8071" s="533"/>
      <c r="B8071" s="1787"/>
      <c r="C8071" s="1788"/>
      <c r="D8071" s="533"/>
      <c r="E8071" s="533"/>
      <c r="F8071" s="533"/>
      <c r="G8071" s="533"/>
    </row>
    <row r="8072" spans="1:7">
      <c r="A8072" s="533"/>
      <c r="B8072" s="1787"/>
      <c r="C8072" s="1788"/>
      <c r="D8072" s="533"/>
      <c r="E8072" s="533"/>
      <c r="F8072" s="533"/>
      <c r="G8072" s="533"/>
    </row>
    <row r="8073" spans="1:7">
      <c r="A8073" s="533"/>
      <c r="B8073" s="1787"/>
      <c r="C8073" s="1788"/>
      <c r="D8073" s="533"/>
      <c r="E8073" s="533"/>
      <c r="F8073" s="533"/>
      <c r="G8073" s="533"/>
    </row>
    <row r="8074" spans="1:7">
      <c r="A8074" s="533"/>
      <c r="B8074" s="1787"/>
      <c r="C8074" s="1788"/>
      <c r="D8074" s="533"/>
      <c r="E8074" s="533"/>
      <c r="F8074" s="533"/>
      <c r="G8074" s="533"/>
    </row>
    <row r="8075" spans="1:7">
      <c r="A8075" s="533"/>
      <c r="B8075" s="1787"/>
      <c r="C8075" s="1788"/>
      <c r="D8075" s="533"/>
      <c r="E8075" s="533"/>
      <c r="F8075" s="533"/>
      <c r="G8075" s="533"/>
    </row>
    <row r="8076" spans="1:7">
      <c r="A8076" s="533"/>
      <c r="B8076" s="1787"/>
      <c r="C8076" s="1788"/>
      <c r="D8076" s="533"/>
      <c r="E8076" s="533"/>
      <c r="F8076" s="533"/>
      <c r="G8076" s="533"/>
    </row>
    <row r="8077" spans="1:7">
      <c r="A8077" s="533"/>
      <c r="B8077" s="1787"/>
      <c r="C8077" s="1788"/>
      <c r="D8077" s="533"/>
      <c r="E8077" s="533"/>
      <c r="F8077" s="533"/>
      <c r="G8077" s="533"/>
    </row>
    <row r="8078" spans="1:7">
      <c r="A8078" s="533"/>
      <c r="B8078" s="1787"/>
      <c r="C8078" s="1788"/>
      <c r="D8078" s="533"/>
      <c r="E8078" s="533"/>
      <c r="F8078" s="533"/>
      <c r="G8078" s="533"/>
    </row>
    <row r="8079" spans="1:7">
      <c r="A8079" s="533"/>
      <c r="B8079" s="1787"/>
      <c r="C8079" s="1788"/>
      <c r="D8079" s="533"/>
      <c r="E8079" s="533"/>
      <c r="F8079" s="533"/>
      <c r="G8079" s="533"/>
    </row>
    <row r="8080" spans="1:7">
      <c r="A8080" s="533"/>
      <c r="B8080" s="1787"/>
      <c r="C8080" s="1788"/>
      <c r="D8080" s="533"/>
      <c r="E8080" s="533"/>
      <c r="F8080" s="533"/>
      <c r="G8080" s="533"/>
    </row>
    <row r="8081" spans="1:7">
      <c r="A8081" s="533"/>
      <c r="B8081" s="1787"/>
      <c r="C8081" s="1788"/>
      <c r="D8081" s="533"/>
      <c r="E8081" s="533"/>
      <c r="F8081" s="533"/>
      <c r="G8081" s="533"/>
    </row>
    <row r="8082" spans="1:7">
      <c r="A8082" s="533"/>
      <c r="B8082" s="1787"/>
      <c r="C8082" s="1788"/>
      <c r="D8082" s="533"/>
      <c r="E8082" s="533"/>
      <c r="F8082" s="533"/>
      <c r="G8082" s="533"/>
    </row>
    <row r="8083" spans="1:7">
      <c r="A8083" s="533"/>
      <c r="B8083" s="1787"/>
      <c r="C8083" s="1788"/>
      <c r="D8083" s="533"/>
      <c r="E8083" s="533"/>
      <c r="F8083" s="533"/>
      <c r="G8083" s="533"/>
    </row>
    <row r="8084" spans="1:7">
      <c r="A8084" s="533"/>
      <c r="B8084" s="1787"/>
      <c r="C8084" s="1788"/>
      <c r="D8084" s="533"/>
      <c r="E8084" s="533"/>
      <c r="F8084" s="533"/>
      <c r="G8084" s="533"/>
    </row>
    <row r="8085" spans="1:7">
      <c r="A8085" s="533"/>
      <c r="B8085" s="1787"/>
      <c r="C8085" s="1788"/>
      <c r="D8085" s="533"/>
      <c r="E8085" s="533"/>
      <c r="F8085" s="533"/>
      <c r="G8085" s="533"/>
    </row>
    <row r="8086" spans="1:7">
      <c r="A8086" s="533"/>
      <c r="B8086" s="1787"/>
      <c r="C8086" s="1788"/>
      <c r="D8086" s="533"/>
      <c r="E8086" s="533"/>
      <c r="F8086" s="533"/>
      <c r="G8086" s="533"/>
    </row>
    <row r="8087" spans="1:7">
      <c r="A8087" s="533"/>
      <c r="B8087" s="1787"/>
      <c r="C8087" s="1788"/>
      <c r="D8087" s="533"/>
      <c r="E8087" s="533"/>
      <c r="F8087" s="533"/>
      <c r="G8087" s="533"/>
    </row>
    <row r="8088" spans="1:7">
      <c r="A8088" s="533"/>
      <c r="B8088" s="1787"/>
      <c r="C8088" s="1788"/>
      <c r="D8088" s="533"/>
      <c r="E8088" s="533"/>
      <c r="F8088" s="533"/>
      <c r="G8088" s="533"/>
    </row>
    <row r="8089" spans="1:7">
      <c r="A8089" s="533"/>
      <c r="B8089" s="1787"/>
      <c r="C8089" s="1788"/>
      <c r="D8089" s="533"/>
      <c r="E8089" s="533"/>
      <c r="F8089" s="533"/>
      <c r="G8089" s="533"/>
    </row>
    <row r="8090" spans="1:7">
      <c r="A8090" s="533"/>
      <c r="B8090" s="1787"/>
      <c r="C8090" s="1788"/>
      <c r="D8090" s="533"/>
      <c r="E8090" s="533"/>
      <c r="F8090" s="533"/>
      <c r="G8090" s="533"/>
    </row>
    <row r="8091" spans="1:7">
      <c r="A8091" s="533"/>
      <c r="B8091" s="1787"/>
      <c r="C8091" s="1788"/>
      <c r="D8091" s="533"/>
      <c r="E8091" s="533"/>
      <c r="F8091" s="533"/>
      <c r="G8091" s="533"/>
    </row>
    <row r="8092" spans="1:7">
      <c r="A8092" s="533"/>
      <c r="B8092" s="1787"/>
      <c r="C8092" s="1788"/>
      <c r="D8092" s="533"/>
      <c r="E8092" s="533"/>
      <c r="F8092" s="533"/>
      <c r="G8092" s="533"/>
    </row>
    <row r="8093" spans="1:7">
      <c r="A8093" s="533"/>
      <c r="B8093" s="1787"/>
      <c r="C8093" s="1788"/>
      <c r="D8093" s="533"/>
      <c r="E8093" s="533"/>
      <c r="F8093" s="533"/>
      <c r="G8093" s="533"/>
    </row>
    <row r="8094" spans="1:7">
      <c r="A8094" s="533"/>
      <c r="B8094" s="1787"/>
      <c r="C8094" s="1788"/>
      <c r="D8094" s="533"/>
      <c r="E8094" s="533"/>
      <c r="F8094" s="533"/>
      <c r="G8094" s="533"/>
    </row>
    <row r="8095" spans="1:7">
      <c r="A8095" s="533"/>
      <c r="B8095" s="1787"/>
      <c r="C8095" s="1788"/>
      <c r="D8095" s="533"/>
      <c r="E8095" s="533"/>
      <c r="F8095" s="533"/>
      <c r="G8095" s="533"/>
    </row>
    <row r="8096" spans="1:7">
      <c r="A8096" s="533"/>
      <c r="B8096" s="1787"/>
      <c r="C8096" s="1788"/>
      <c r="D8096" s="533"/>
      <c r="E8096" s="533"/>
      <c r="F8096" s="533"/>
      <c r="G8096" s="533"/>
    </row>
    <row r="8097" spans="1:7">
      <c r="A8097" s="533"/>
      <c r="B8097" s="1787"/>
      <c r="C8097" s="1788"/>
      <c r="D8097" s="533"/>
      <c r="E8097" s="533"/>
      <c r="F8097" s="533"/>
      <c r="G8097" s="533"/>
    </row>
    <row r="8098" spans="1:7">
      <c r="A8098" s="533"/>
      <c r="B8098" s="1787"/>
      <c r="C8098" s="1788"/>
      <c r="D8098" s="533"/>
      <c r="E8098" s="533"/>
      <c r="F8098" s="533"/>
      <c r="G8098" s="533"/>
    </row>
    <row r="8099" spans="1:7">
      <c r="A8099" s="533"/>
      <c r="B8099" s="1787"/>
      <c r="C8099" s="1788"/>
      <c r="D8099" s="533"/>
      <c r="E8099" s="533"/>
      <c r="F8099" s="533"/>
      <c r="G8099" s="533"/>
    </row>
    <row r="8100" spans="1:7">
      <c r="A8100" s="533"/>
      <c r="B8100" s="1787"/>
      <c r="C8100" s="1788"/>
      <c r="D8100" s="533"/>
      <c r="E8100" s="533"/>
      <c r="F8100" s="533"/>
      <c r="G8100" s="533"/>
    </row>
    <row r="8101" spans="1:7">
      <c r="A8101" s="533"/>
      <c r="B8101" s="1787"/>
      <c r="C8101" s="1788"/>
      <c r="D8101" s="533"/>
      <c r="E8101" s="533"/>
      <c r="F8101" s="533"/>
      <c r="G8101" s="533"/>
    </row>
    <row r="8102" spans="1:7">
      <c r="A8102" s="533"/>
      <c r="B8102" s="1787"/>
      <c r="C8102" s="1788"/>
      <c r="D8102" s="533"/>
      <c r="E8102" s="533"/>
      <c r="F8102" s="533"/>
      <c r="G8102" s="533"/>
    </row>
    <row r="8103" spans="1:7">
      <c r="A8103" s="533"/>
      <c r="B8103" s="1787"/>
      <c r="C8103" s="1788"/>
      <c r="D8103" s="533"/>
      <c r="E8103" s="533"/>
      <c r="F8103" s="533"/>
      <c r="G8103" s="533"/>
    </row>
    <row r="8104" spans="1:7">
      <c r="A8104" s="533"/>
      <c r="B8104" s="1787"/>
      <c r="C8104" s="1788"/>
      <c r="D8104" s="533"/>
      <c r="E8104" s="533"/>
      <c r="F8104" s="533"/>
      <c r="G8104" s="533"/>
    </row>
    <row r="8105" spans="1:7">
      <c r="A8105" s="533"/>
      <c r="B8105" s="1787"/>
      <c r="C8105" s="1788"/>
      <c r="D8105" s="533"/>
      <c r="E8105" s="533"/>
      <c r="F8105" s="533"/>
      <c r="G8105" s="533"/>
    </row>
    <row r="8106" spans="1:7">
      <c r="A8106" s="533"/>
      <c r="B8106" s="1787"/>
      <c r="C8106" s="1788"/>
      <c r="D8106" s="533"/>
      <c r="E8106" s="533"/>
      <c r="F8106" s="533"/>
      <c r="G8106" s="533"/>
    </row>
    <row r="8107" spans="1:7">
      <c r="A8107" s="533"/>
      <c r="B8107" s="1787"/>
      <c r="C8107" s="1788"/>
      <c r="D8107" s="533"/>
      <c r="E8107" s="533"/>
      <c r="F8107" s="533"/>
      <c r="G8107" s="533"/>
    </row>
    <row r="8108" spans="1:7">
      <c r="A8108" s="533"/>
      <c r="B8108" s="1787"/>
      <c r="C8108" s="1788"/>
      <c r="D8108" s="533"/>
      <c r="E8108" s="533"/>
      <c r="F8108" s="533"/>
      <c r="G8108" s="533"/>
    </row>
    <row r="8109" spans="1:7">
      <c r="A8109" s="533"/>
      <c r="B8109" s="1787"/>
      <c r="C8109" s="1788"/>
      <c r="D8109" s="533"/>
      <c r="E8109" s="533"/>
      <c r="F8109" s="533"/>
      <c r="G8109" s="533"/>
    </row>
    <row r="8110" spans="1:7">
      <c r="A8110" s="533"/>
      <c r="B8110" s="1787"/>
      <c r="C8110" s="1788"/>
      <c r="D8110" s="533"/>
      <c r="E8110" s="533"/>
      <c r="F8110" s="533"/>
      <c r="G8110" s="533"/>
    </row>
    <row r="8111" spans="1:7">
      <c r="A8111" s="533"/>
      <c r="B8111" s="1787"/>
      <c r="C8111" s="1788"/>
      <c r="D8111" s="533"/>
      <c r="E8111" s="533"/>
      <c r="F8111" s="533"/>
      <c r="G8111" s="533"/>
    </row>
    <row r="8112" spans="1:7">
      <c r="A8112" s="533"/>
      <c r="B8112" s="1787"/>
      <c r="C8112" s="1788"/>
      <c r="D8112" s="533"/>
      <c r="E8112" s="533"/>
      <c r="F8112" s="533"/>
      <c r="G8112" s="533"/>
    </row>
    <row r="8113" spans="1:7">
      <c r="A8113" s="533"/>
      <c r="B8113" s="1787"/>
      <c r="C8113" s="1788"/>
      <c r="D8113" s="533"/>
      <c r="E8113" s="533"/>
      <c r="F8113" s="533"/>
      <c r="G8113" s="533"/>
    </row>
    <row r="8114" spans="1:7">
      <c r="A8114" s="533"/>
      <c r="B8114" s="1787"/>
      <c r="C8114" s="1788"/>
      <c r="D8114" s="533"/>
      <c r="E8114" s="533"/>
      <c r="F8114" s="533"/>
      <c r="G8114" s="533"/>
    </row>
    <row r="8115" spans="1:7">
      <c r="A8115" s="533"/>
      <c r="B8115" s="1787"/>
      <c r="C8115" s="1788"/>
      <c r="D8115" s="533"/>
      <c r="E8115" s="533"/>
      <c r="F8115" s="533"/>
      <c r="G8115" s="533"/>
    </row>
    <row r="8116" spans="1:7">
      <c r="A8116" s="533"/>
      <c r="B8116" s="1787"/>
      <c r="C8116" s="1788"/>
      <c r="D8116" s="533"/>
      <c r="E8116" s="533"/>
      <c r="F8116" s="533"/>
      <c r="G8116" s="533"/>
    </row>
    <row r="8117" spans="1:7">
      <c r="A8117" s="533"/>
      <c r="B8117" s="1787"/>
      <c r="C8117" s="1788"/>
      <c r="D8117" s="533"/>
      <c r="E8117" s="533"/>
      <c r="F8117" s="533"/>
      <c r="G8117" s="533"/>
    </row>
    <row r="8118" spans="1:7">
      <c r="A8118" s="533"/>
      <c r="B8118" s="1787"/>
      <c r="C8118" s="1788"/>
      <c r="D8118" s="533"/>
      <c r="E8118" s="533"/>
      <c r="F8118" s="533"/>
      <c r="G8118" s="533"/>
    </row>
    <row r="8119" spans="1:7">
      <c r="A8119" s="533"/>
      <c r="B8119" s="1787"/>
      <c r="C8119" s="1788"/>
      <c r="D8119" s="533"/>
      <c r="E8119" s="533"/>
      <c r="F8119" s="533"/>
      <c r="G8119" s="533"/>
    </row>
    <row r="8120" spans="1:7">
      <c r="A8120" s="533"/>
      <c r="B8120" s="1787"/>
      <c r="C8120" s="1788"/>
      <c r="D8120" s="533"/>
      <c r="E8120" s="533"/>
      <c r="F8120" s="533"/>
      <c r="G8120" s="533"/>
    </row>
    <row r="8121" spans="1:7">
      <c r="A8121" s="533"/>
      <c r="B8121" s="1787"/>
      <c r="C8121" s="1788"/>
      <c r="D8121" s="533"/>
      <c r="E8121" s="533"/>
      <c r="F8121" s="533"/>
      <c r="G8121" s="533"/>
    </row>
    <row r="8122" spans="1:7">
      <c r="A8122" s="533"/>
      <c r="B8122" s="1787"/>
      <c r="C8122" s="1788"/>
      <c r="D8122" s="533"/>
      <c r="E8122" s="533"/>
      <c r="F8122" s="533"/>
      <c r="G8122" s="533"/>
    </row>
    <row r="8123" spans="1:7">
      <c r="A8123" s="533"/>
      <c r="B8123" s="1787"/>
      <c r="C8123" s="1788"/>
      <c r="D8123" s="533"/>
      <c r="E8123" s="533"/>
      <c r="F8123" s="533"/>
      <c r="G8123" s="533"/>
    </row>
    <row r="8124" spans="1:7">
      <c r="A8124" s="533"/>
      <c r="B8124" s="1787"/>
      <c r="C8124" s="1788"/>
      <c r="D8124" s="533"/>
      <c r="E8124" s="533"/>
      <c r="F8124" s="533"/>
      <c r="G8124" s="533"/>
    </row>
    <row r="8125" spans="1:7">
      <c r="A8125" s="533"/>
      <c r="B8125" s="1787"/>
      <c r="C8125" s="1788"/>
      <c r="D8125" s="533"/>
      <c r="E8125" s="533"/>
      <c r="F8125" s="533"/>
      <c r="G8125" s="533"/>
    </row>
    <row r="8126" spans="1:7">
      <c r="A8126" s="533"/>
      <c r="B8126" s="1787"/>
      <c r="C8126" s="1788"/>
      <c r="D8126" s="533"/>
      <c r="E8126" s="533"/>
      <c r="F8126" s="533"/>
      <c r="G8126" s="533"/>
    </row>
    <row r="8127" spans="1:7">
      <c r="A8127" s="533"/>
      <c r="B8127" s="1787"/>
      <c r="C8127" s="1788"/>
      <c r="D8127" s="533"/>
      <c r="E8127" s="533"/>
      <c r="F8127" s="533"/>
      <c r="G8127" s="533"/>
    </row>
    <row r="8128" spans="1:7">
      <c r="A8128" s="533"/>
      <c r="B8128" s="1787"/>
      <c r="C8128" s="1788"/>
      <c r="D8128" s="533"/>
      <c r="E8128" s="533"/>
      <c r="F8128" s="533"/>
      <c r="G8128" s="533"/>
    </row>
    <row r="8129" spans="1:7">
      <c r="A8129" s="533"/>
      <c r="B8129" s="1787"/>
      <c r="C8129" s="1788"/>
      <c r="D8129" s="533"/>
      <c r="E8129" s="533"/>
      <c r="F8129" s="533"/>
      <c r="G8129" s="533"/>
    </row>
    <row r="8130" spans="1:7">
      <c r="A8130" s="533"/>
      <c r="B8130" s="1787"/>
      <c r="C8130" s="1788"/>
      <c r="D8130" s="533"/>
      <c r="E8130" s="533"/>
      <c r="F8130" s="533"/>
      <c r="G8130" s="533"/>
    </row>
    <row r="8131" spans="1:7">
      <c r="A8131" s="533"/>
      <c r="B8131" s="1787"/>
      <c r="C8131" s="1788"/>
      <c r="D8131" s="533"/>
      <c r="E8131" s="533"/>
      <c r="F8131" s="533"/>
      <c r="G8131" s="533"/>
    </row>
    <row r="8132" spans="1:7">
      <c r="A8132" s="533"/>
      <c r="B8132" s="1787"/>
      <c r="C8132" s="1788"/>
      <c r="D8132" s="533"/>
      <c r="E8132" s="533"/>
      <c r="F8132" s="533"/>
      <c r="G8132" s="533"/>
    </row>
    <row r="8133" spans="1:7">
      <c r="A8133" s="533"/>
      <c r="B8133" s="1787"/>
      <c r="C8133" s="1788"/>
      <c r="D8133" s="533"/>
      <c r="E8133" s="533"/>
      <c r="F8133" s="533"/>
      <c r="G8133" s="533"/>
    </row>
    <row r="8134" spans="1:7">
      <c r="A8134" s="533"/>
      <c r="B8134" s="1787"/>
      <c r="C8134" s="1788"/>
      <c r="D8134" s="533"/>
      <c r="E8134" s="533"/>
      <c r="F8134" s="533"/>
      <c r="G8134" s="533"/>
    </row>
    <row r="8135" spans="1:7">
      <c r="A8135" s="533"/>
      <c r="B8135" s="1787"/>
      <c r="C8135" s="1788"/>
      <c r="D8135" s="533"/>
      <c r="E8135" s="533"/>
      <c r="F8135" s="533"/>
      <c r="G8135" s="533"/>
    </row>
    <row r="8136" spans="1:7">
      <c r="A8136" s="533"/>
      <c r="B8136" s="1787"/>
      <c r="C8136" s="1788"/>
      <c r="D8136" s="533"/>
      <c r="E8136" s="533"/>
      <c r="F8136" s="533"/>
      <c r="G8136" s="533"/>
    </row>
    <row r="8137" spans="1:7">
      <c r="A8137" s="533"/>
      <c r="B8137" s="1787"/>
      <c r="C8137" s="1788"/>
      <c r="D8137" s="533"/>
      <c r="E8137" s="533"/>
      <c r="F8137" s="533"/>
      <c r="G8137" s="533"/>
    </row>
    <row r="8138" spans="1:7">
      <c r="A8138" s="533"/>
      <c r="B8138" s="1787"/>
      <c r="C8138" s="1788"/>
      <c r="D8138" s="533"/>
      <c r="E8138" s="533"/>
      <c r="F8138" s="533"/>
      <c r="G8138" s="533"/>
    </row>
    <row r="8139" spans="1:7">
      <c r="A8139" s="533"/>
      <c r="B8139" s="1787"/>
      <c r="C8139" s="1788"/>
      <c r="D8139" s="533"/>
      <c r="E8139" s="533"/>
      <c r="F8139" s="533"/>
      <c r="G8139" s="533"/>
    </row>
    <row r="8140" spans="1:7">
      <c r="A8140" s="533"/>
      <c r="B8140" s="1787"/>
      <c r="C8140" s="1788"/>
      <c r="D8140" s="533"/>
      <c r="E8140" s="533"/>
      <c r="F8140" s="533"/>
      <c r="G8140" s="533"/>
    </row>
    <row r="8141" spans="1:7">
      <c r="A8141" s="533"/>
      <c r="B8141" s="1787"/>
      <c r="C8141" s="1788"/>
      <c r="D8141" s="533"/>
      <c r="E8141" s="533"/>
      <c r="F8141" s="533"/>
      <c r="G8141" s="533"/>
    </row>
    <row r="8142" spans="1:7">
      <c r="A8142" s="533"/>
      <c r="B8142" s="1787"/>
      <c r="C8142" s="1788"/>
      <c r="D8142" s="533"/>
      <c r="E8142" s="533"/>
      <c r="F8142" s="533"/>
      <c r="G8142" s="533"/>
    </row>
    <row r="8143" spans="1:7">
      <c r="A8143" s="533"/>
      <c r="B8143" s="1787"/>
      <c r="C8143" s="1788"/>
      <c r="D8143" s="533"/>
      <c r="E8143" s="533"/>
      <c r="F8143" s="533"/>
      <c r="G8143" s="533"/>
    </row>
    <row r="8144" spans="1:7">
      <c r="A8144" s="533"/>
      <c r="B8144" s="1787"/>
      <c r="C8144" s="1788"/>
      <c r="D8144" s="533"/>
      <c r="E8144" s="533"/>
      <c r="F8144" s="533"/>
      <c r="G8144" s="533"/>
    </row>
    <row r="8145" spans="1:7">
      <c r="A8145" s="533"/>
      <c r="B8145" s="1787"/>
      <c r="C8145" s="1788"/>
      <c r="D8145" s="533"/>
      <c r="E8145" s="533"/>
      <c r="F8145" s="533"/>
      <c r="G8145" s="533"/>
    </row>
    <row r="8146" spans="1:7">
      <c r="A8146" s="533"/>
      <c r="B8146" s="1787"/>
      <c r="C8146" s="1788"/>
      <c r="D8146" s="533"/>
      <c r="E8146" s="533"/>
      <c r="F8146" s="533"/>
      <c r="G8146" s="533"/>
    </row>
    <row r="8147" spans="1:7">
      <c r="A8147" s="533"/>
      <c r="B8147" s="1787"/>
      <c r="C8147" s="1788"/>
      <c r="D8147" s="533"/>
      <c r="E8147" s="533"/>
      <c r="F8147" s="533"/>
      <c r="G8147" s="533"/>
    </row>
    <row r="8148" spans="1:7">
      <c r="A8148" s="533"/>
      <c r="B8148" s="1787"/>
      <c r="C8148" s="1788"/>
      <c r="D8148" s="533"/>
      <c r="E8148" s="533"/>
      <c r="F8148" s="533"/>
      <c r="G8148" s="533"/>
    </row>
    <row r="8149" spans="1:7">
      <c r="A8149" s="533"/>
      <c r="B8149" s="1787"/>
      <c r="C8149" s="1788"/>
      <c r="D8149" s="533"/>
      <c r="E8149" s="533"/>
      <c r="F8149" s="533"/>
      <c r="G8149" s="533"/>
    </row>
    <row r="8150" spans="1:7">
      <c r="A8150" s="533"/>
      <c r="B8150" s="1787"/>
      <c r="C8150" s="1788"/>
      <c r="D8150" s="533"/>
      <c r="E8150" s="533"/>
      <c r="F8150" s="533"/>
      <c r="G8150" s="533"/>
    </row>
    <row r="8151" spans="1:7">
      <c r="A8151" s="533"/>
      <c r="B8151" s="1787"/>
      <c r="C8151" s="1788"/>
      <c r="D8151" s="533"/>
      <c r="E8151" s="533"/>
      <c r="F8151" s="533"/>
      <c r="G8151" s="533"/>
    </row>
    <row r="8152" spans="1:7">
      <c r="A8152" s="533"/>
      <c r="B8152" s="1787"/>
      <c r="C8152" s="1788"/>
      <c r="D8152" s="533"/>
      <c r="E8152" s="533"/>
      <c r="F8152" s="533"/>
      <c r="G8152" s="533"/>
    </row>
    <row r="8153" spans="1:7">
      <c r="A8153" s="533"/>
      <c r="B8153" s="1787"/>
      <c r="C8153" s="1788"/>
      <c r="D8153" s="533"/>
      <c r="E8153" s="533"/>
      <c r="F8153" s="533"/>
      <c r="G8153" s="533"/>
    </row>
    <row r="8154" spans="1:7">
      <c r="A8154" s="533"/>
      <c r="B8154" s="1787"/>
      <c r="C8154" s="1788"/>
      <c r="D8154" s="533"/>
      <c r="E8154" s="533"/>
      <c r="F8154" s="533"/>
      <c r="G8154" s="533"/>
    </row>
    <row r="8155" spans="1:7">
      <c r="A8155" s="533"/>
      <c r="B8155" s="1787"/>
      <c r="C8155" s="1788"/>
      <c r="D8155" s="533"/>
      <c r="E8155" s="533"/>
      <c r="F8155" s="533"/>
      <c r="G8155" s="533"/>
    </row>
    <row r="8156" spans="1:7">
      <c r="A8156" s="533"/>
      <c r="B8156" s="1787"/>
      <c r="C8156" s="1788"/>
      <c r="D8156" s="533"/>
      <c r="E8156" s="533"/>
      <c r="F8156" s="533"/>
      <c r="G8156" s="533"/>
    </row>
    <row r="8157" spans="1:7">
      <c r="A8157" s="533"/>
      <c r="B8157" s="1787"/>
      <c r="C8157" s="1788"/>
      <c r="D8157" s="533"/>
      <c r="E8157" s="533"/>
      <c r="F8157" s="533"/>
      <c r="G8157" s="533"/>
    </row>
    <row r="8158" spans="1:7">
      <c r="A8158" s="533"/>
      <c r="B8158" s="1787"/>
      <c r="C8158" s="1788"/>
      <c r="D8158" s="533"/>
      <c r="E8158" s="533"/>
      <c r="F8158" s="533"/>
      <c r="G8158" s="533"/>
    </row>
    <row r="8159" spans="1:7">
      <c r="A8159" s="533"/>
      <c r="B8159" s="1787"/>
      <c r="C8159" s="1788"/>
      <c r="D8159" s="533"/>
      <c r="E8159" s="533"/>
      <c r="F8159" s="533"/>
      <c r="G8159" s="533"/>
    </row>
    <row r="8160" spans="1:7">
      <c r="A8160" s="533"/>
      <c r="B8160" s="1787"/>
      <c r="C8160" s="1788"/>
      <c r="D8160" s="533"/>
      <c r="E8160" s="533"/>
      <c r="F8160" s="533"/>
      <c r="G8160" s="533"/>
    </row>
    <row r="8161" spans="1:7">
      <c r="A8161" s="533"/>
      <c r="B8161" s="1787"/>
      <c r="C8161" s="1788"/>
      <c r="D8161" s="533"/>
      <c r="E8161" s="533"/>
      <c r="F8161" s="533"/>
      <c r="G8161" s="533"/>
    </row>
    <row r="8162" spans="1:7">
      <c r="A8162" s="533"/>
      <c r="B8162" s="1787"/>
      <c r="C8162" s="1788"/>
      <c r="D8162" s="533"/>
      <c r="E8162" s="533"/>
      <c r="F8162" s="533"/>
      <c r="G8162" s="533"/>
    </row>
    <row r="8163" spans="1:7">
      <c r="A8163" s="533"/>
      <c r="B8163" s="1787"/>
      <c r="C8163" s="1788"/>
      <c r="D8163" s="533"/>
      <c r="E8163" s="533"/>
      <c r="F8163" s="533"/>
      <c r="G8163" s="533"/>
    </row>
    <row r="8164" spans="1:7">
      <c r="A8164" s="533"/>
      <c r="B8164" s="1787"/>
      <c r="C8164" s="1788"/>
      <c r="D8164" s="533"/>
      <c r="E8164" s="533"/>
      <c r="F8164" s="533"/>
      <c r="G8164" s="533"/>
    </row>
    <row r="8165" spans="1:7">
      <c r="A8165" s="533"/>
      <c r="B8165" s="1787"/>
      <c r="C8165" s="1788"/>
      <c r="D8165" s="533"/>
      <c r="E8165" s="533"/>
      <c r="F8165" s="533"/>
      <c r="G8165" s="533"/>
    </row>
    <row r="8166" spans="1:7">
      <c r="A8166" s="533"/>
      <c r="B8166" s="1787"/>
      <c r="C8166" s="1788"/>
      <c r="D8166" s="533"/>
      <c r="E8166" s="533"/>
      <c r="F8166" s="533"/>
      <c r="G8166" s="533"/>
    </row>
    <row r="8167" spans="1:7">
      <c r="A8167" s="533"/>
      <c r="B8167" s="1787"/>
      <c r="C8167" s="1788"/>
      <c r="D8167" s="533"/>
      <c r="E8167" s="533"/>
      <c r="F8167" s="533"/>
      <c r="G8167" s="533"/>
    </row>
    <row r="8168" spans="1:7">
      <c r="A8168" s="533"/>
      <c r="B8168" s="1787"/>
      <c r="C8168" s="1788"/>
      <c r="D8168" s="533"/>
      <c r="E8168" s="533"/>
      <c r="F8168" s="533"/>
      <c r="G8168" s="533"/>
    </row>
    <row r="8169" spans="1:7">
      <c r="A8169" s="533"/>
      <c r="B8169" s="1787"/>
      <c r="C8169" s="1788"/>
      <c r="D8169" s="533"/>
      <c r="E8169" s="533"/>
      <c r="F8169" s="533"/>
      <c r="G8169" s="533"/>
    </row>
    <row r="8170" spans="1:7">
      <c r="A8170" s="533"/>
      <c r="B8170" s="1787"/>
      <c r="C8170" s="1788"/>
      <c r="D8170" s="533"/>
      <c r="E8170" s="533"/>
      <c r="F8170" s="533"/>
      <c r="G8170" s="533"/>
    </row>
    <row r="8171" spans="1:7">
      <c r="A8171" s="533"/>
      <c r="B8171" s="1787"/>
      <c r="C8171" s="1788"/>
      <c r="D8171" s="533"/>
      <c r="E8171" s="533"/>
      <c r="F8171" s="533"/>
      <c r="G8171" s="533"/>
    </row>
    <row r="8172" spans="1:7">
      <c r="A8172" s="533"/>
      <c r="B8172" s="1787"/>
      <c r="C8172" s="1788"/>
      <c r="D8172" s="533"/>
      <c r="E8172" s="533"/>
      <c r="F8172" s="533"/>
      <c r="G8172" s="533"/>
    </row>
    <row r="8173" spans="1:7">
      <c r="A8173" s="533"/>
      <c r="B8173" s="1787"/>
      <c r="C8173" s="1788"/>
      <c r="D8173" s="533"/>
      <c r="E8173" s="533"/>
      <c r="F8173" s="533"/>
      <c r="G8173" s="533"/>
    </row>
    <row r="8174" spans="1:7">
      <c r="A8174" s="533"/>
      <c r="B8174" s="1787"/>
      <c r="C8174" s="1788"/>
      <c r="D8174" s="533"/>
      <c r="E8174" s="533"/>
      <c r="F8174" s="533"/>
      <c r="G8174" s="533"/>
    </row>
    <row r="8175" spans="1:7">
      <c r="A8175" s="533"/>
      <c r="B8175" s="1787"/>
      <c r="C8175" s="1788"/>
      <c r="D8175" s="533"/>
      <c r="E8175" s="533"/>
      <c r="F8175" s="533"/>
      <c r="G8175" s="533"/>
    </row>
    <row r="8176" spans="1:7">
      <c r="A8176" s="533"/>
      <c r="B8176" s="1787"/>
      <c r="C8176" s="1788"/>
      <c r="D8176" s="533"/>
      <c r="E8176" s="533"/>
      <c r="F8176" s="533"/>
      <c r="G8176" s="533"/>
    </row>
    <row r="8177" spans="1:7">
      <c r="A8177" s="533"/>
      <c r="B8177" s="1787"/>
      <c r="C8177" s="1788"/>
      <c r="D8177" s="533"/>
      <c r="E8177" s="533"/>
      <c r="F8177" s="533"/>
      <c r="G8177" s="533"/>
    </row>
    <row r="8178" spans="1:7">
      <c r="A8178" s="533"/>
      <c r="B8178" s="1787"/>
      <c r="C8178" s="1788"/>
      <c r="D8178" s="533"/>
      <c r="E8178" s="533"/>
      <c r="F8178" s="533"/>
      <c r="G8178" s="533"/>
    </row>
    <row r="8179" spans="1:7">
      <c r="A8179" s="533"/>
      <c r="B8179" s="1787"/>
      <c r="C8179" s="1788"/>
      <c r="D8179" s="533"/>
      <c r="E8179" s="533"/>
      <c r="F8179" s="533"/>
      <c r="G8179" s="533"/>
    </row>
    <row r="8180" spans="1:7">
      <c r="A8180" s="533"/>
      <c r="B8180" s="1787"/>
      <c r="C8180" s="1788"/>
      <c r="D8180" s="533"/>
      <c r="E8180" s="533"/>
      <c r="F8180" s="533"/>
      <c r="G8180" s="533"/>
    </row>
    <row r="8181" spans="1:7">
      <c r="A8181" s="533"/>
      <c r="B8181" s="1787"/>
      <c r="C8181" s="1788"/>
      <c r="D8181" s="533"/>
      <c r="E8181" s="533"/>
      <c r="F8181" s="533"/>
      <c r="G8181" s="533"/>
    </row>
    <row r="8182" spans="1:7">
      <c r="A8182" s="533"/>
      <c r="B8182" s="1787"/>
      <c r="C8182" s="1788"/>
      <c r="D8182" s="533"/>
      <c r="E8182" s="533"/>
      <c r="F8182" s="533"/>
      <c r="G8182" s="533"/>
    </row>
    <row r="8183" spans="1:7">
      <c r="A8183" s="533"/>
      <c r="B8183" s="1787"/>
      <c r="C8183" s="1788"/>
      <c r="D8183" s="533"/>
      <c r="E8183" s="533"/>
      <c r="F8183" s="533"/>
      <c r="G8183" s="533"/>
    </row>
    <row r="8184" spans="1:7">
      <c r="A8184" s="533"/>
      <c r="B8184" s="1787"/>
      <c r="C8184" s="1788"/>
      <c r="D8184" s="533"/>
      <c r="E8184" s="533"/>
      <c r="F8184" s="533"/>
      <c r="G8184" s="533"/>
    </row>
    <row r="8185" spans="1:7">
      <c r="A8185" s="533"/>
      <c r="B8185" s="1787"/>
      <c r="C8185" s="1788"/>
      <c r="D8185" s="533"/>
      <c r="E8185" s="533"/>
      <c r="F8185" s="533"/>
      <c r="G8185" s="533"/>
    </row>
    <row r="8186" spans="1:7">
      <c r="A8186" s="533"/>
      <c r="B8186" s="1787"/>
      <c r="C8186" s="1788"/>
      <c r="D8186" s="533"/>
      <c r="E8186" s="533"/>
      <c r="F8186" s="533"/>
      <c r="G8186" s="533"/>
    </row>
    <row r="8187" spans="1:7">
      <c r="A8187" s="533"/>
      <c r="B8187" s="1787"/>
      <c r="C8187" s="1788"/>
      <c r="D8187" s="533"/>
      <c r="E8187" s="533"/>
      <c r="F8187" s="533"/>
      <c r="G8187" s="533"/>
    </row>
    <row r="8188" spans="1:7">
      <c r="A8188" s="533"/>
      <c r="B8188" s="1787"/>
      <c r="C8188" s="1788"/>
      <c r="D8188" s="533"/>
      <c r="E8188" s="533"/>
      <c r="F8188" s="533"/>
      <c r="G8188" s="533"/>
    </row>
    <row r="8189" spans="1:7">
      <c r="A8189" s="533"/>
      <c r="B8189" s="1787"/>
      <c r="C8189" s="1788"/>
      <c r="D8189" s="533"/>
      <c r="E8189" s="533"/>
      <c r="F8189" s="533"/>
      <c r="G8189" s="533"/>
    </row>
    <row r="8190" spans="1:7">
      <c r="A8190" s="533"/>
      <c r="B8190" s="1787"/>
      <c r="C8190" s="1788"/>
      <c r="D8190" s="533"/>
      <c r="E8190" s="533"/>
      <c r="F8190" s="533"/>
      <c r="G8190" s="533"/>
    </row>
    <row r="8191" spans="1:7">
      <c r="A8191" s="533"/>
      <c r="B8191" s="1787"/>
      <c r="C8191" s="1788"/>
      <c r="D8191" s="533"/>
      <c r="E8191" s="533"/>
      <c r="F8191" s="533"/>
      <c r="G8191" s="533"/>
    </row>
    <row r="8192" spans="1:7">
      <c r="A8192" s="533"/>
      <c r="B8192" s="1787"/>
      <c r="C8192" s="1788"/>
      <c r="D8192" s="533"/>
      <c r="E8192" s="533"/>
      <c r="F8192" s="533"/>
      <c r="G8192" s="533"/>
    </row>
    <row r="8193" spans="1:7">
      <c r="A8193" s="533"/>
      <c r="B8193" s="1787"/>
      <c r="C8193" s="1788"/>
      <c r="D8193" s="533"/>
      <c r="E8193" s="533"/>
      <c r="F8193" s="533"/>
      <c r="G8193" s="533"/>
    </row>
    <row r="8194" spans="1:7">
      <c r="A8194" s="533"/>
      <c r="B8194" s="1787"/>
      <c r="C8194" s="1788"/>
      <c r="D8194" s="533"/>
      <c r="E8194" s="533"/>
      <c r="F8194" s="533"/>
      <c r="G8194" s="533"/>
    </row>
    <row r="8195" spans="1:7">
      <c r="A8195" s="533"/>
      <c r="B8195" s="1787"/>
      <c r="C8195" s="1788"/>
      <c r="D8195" s="533"/>
      <c r="E8195" s="533"/>
      <c r="F8195" s="533"/>
      <c r="G8195" s="533"/>
    </row>
    <row r="8196" spans="1:7">
      <c r="A8196" s="533"/>
      <c r="B8196" s="1787"/>
      <c r="C8196" s="1788"/>
      <c r="D8196" s="533"/>
      <c r="E8196" s="533"/>
      <c r="F8196" s="533"/>
      <c r="G8196" s="533"/>
    </row>
    <row r="8197" spans="1:7">
      <c r="A8197" s="533"/>
      <c r="B8197" s="1787"/>
      <c r="C8197" s="1788"/>
      <c r="D8197" s="533"/>
      <c r="E8197" s="533"/>
      <c r="F8197" s="533"/>
      <c r="G8197" s="533"/>
    </row>
    <row r="8198" spans="1:7">
      <c r="A8198" s="533"/>
      <c r="B8198" s="1787"/>
      <c r="C8198" s="1788"/>
      <c r="D8198" s="533"/>
      <c r="E8198" s="533"/>
      <c r="F8198" s="533"/>
      <c r="G8198" s="533"/>
    </row>
    <row r="8199" spans="1:7">
      <c r="A8199" s="533"/>
      <c r="B8199" s="1787"/>
      <c r="C8199" s="1788"/>
      <c r="D8199" s="533"/>
      <c r="E8199" s="533"/>
      <c r="F8199" s="533"/>
      <c r="G8199" s="533"/>
    </row>
    <row r="8200" spans="1:7">
      <c r="A8200" s="533"/>
      <c r="B8200" s="1787"/>
      <c r="C8200" s="1788"/>
      <c r="D8200" s="533"/>
      <c r="E8200" s="533"/>
      <c r="F8200" s="533"/>
      <c r="G8200" s="533"/>
    </row>
    <row r="8201" spans="1:7">
      <c r="A8201" s="533"/>
      <c r="B8201" s="1787"/>
      <c r="C8201" s="1788"/>
      <c r="D8201" s="533"/>
      <c r="E8201" s="533"/>
      <c r="F8201" s="533"/>
      <c r="G8201" s="533"/>
    </row>
    <row r="8202" spans="1:7">
      <c r="A8202" s="533"/>
      <c r="B8202" s="1787"/>
      <c r="C8202" s="1788"/>
      <c r="D8202" s="533"/>
      <c r="E8202" s="533"/>
      <c r="F8202" s="533"/>
      <c r="G8202" s="533"/>
    </row>
    <row r="8203" spans="1:7">
      <c r="A8203" s="533"/>
      <c r="B8203" s="1787"/>
      <c r="C8203" s="1788"/>
      <c r="D8203" s="533"/>
      <c r="E8203" s="533"/>
      <c r="F8203" s="533"/>
      <c r="G8203" s="533"/>
    </row>
    <row r="8204" spans="1:7">
      <c r="A8204" s="533"/>
      <c r="B8204" s="1787"/>
      <c r="C8204" s="1788"/>
      <c r="D8204" s="533"/>
      <c r="E8204" s="533"/>
      <c r="F8204" s="533"/>
      <c r="G8204" s="533"/>
    </row>
    <row r="8205" spans="1:7">
      <c r="A8205" s="533"/>
      <c r="B8205" s="1787"/>
      <c r="C8205" s="1788"/>
      <c r="D8205" s="533"/>
      <c r="E8205" s="533"/>
      <c r="F8205" s="533"/>
      <c r="G8205" s="533"/>
    </row>
    <row r="8206" spans="1:7">
      <c r="A8206" s="533"/>
      <c r="B8206" s="1787"/>
      <c r="C8206" s="1788"/>
      <c r="D8206" s="533"/>
      <c r="E8206" s="533"/>
      <c r="F8206" s="533"/>
      <c r="G8206" s="533"/>
    </row>
    <row r="8207" spans="1:7">
      <c r="A8207" s="533"/>
      <c r="B8207" s="1787"/>
      <c r="C8207" s="1788"/>
      <c r="D8207" s="533"/>
      <c r="E8207" s="533"/>
      <c r="F8207" s="533"/>
      <c r="G8207" s="533"/>
    </row>
    <row r="8208" spans="1:7">
      <c r="A8208" s="533"/>
      <c r="B8208" s="1787"/>
      <c r="C8208" s="1788"/>
      <c r="D8208" s="533"/>
      <c r="E8208" s="533"/>
      <c r="F8208" s="533"/>
      <c r="G8208" s="533"/>
    </row>
    <row r="8209" spans="1:7">
      <c r="A8209" s="533"/>
      <c r="B8209" s="1787"/>
      <c r="C8209" s="1788"/>
      <c r="D8209" s="533"/>
      <c r="E8209" s="533"/>
      <c r="F8209" s="533"/>
      <c r="G8209" s="533"/>
    </row>
    <row r="8210" spans="1:7">
      <c r="A8210" s="533"/>
      <c r="B8210" s="1787"/>
      <c r="C8210" s="1788"/>
      <c r="D8210" s="533"/>
      <c r="E8210" s="533"/>
      <c r="F8210" s="533"/>
      <c r="G8210" s="533"/>
    </row>
    <row r="8211" spans="1:7">
      <c r="A8211" s="533"/>
      <c r="B8211" s="1787"/>
      <c r="C8211" s="1788"/>
      <c r="D8211" s="533"/>
      <c r="E8211" s="533"/>
      <c r="F8211" s="533"/>
      <c r="G8211" s="533"/>
    </row>
    <row r="8212" spans="1:7">
      <c r="A8212" s="533"/>
      <c r="B8212" s="1787"/>
      <c r="C8212" s="1788"/>
      <c r="D8212" s="533"/>
      <c r="E8212" s="533"/>
      <c r="F8212" s="533"/>
      <c r="G8212" s="533"/>
    </row>
    <row r="8213" spans="1:7">
      <c r="A8213" s="533"/>
      <c r="B8213" s="1787"/>
      <c r="C8213" s="1788"/>
      <c r="D8213" s="533"/>
      <c r="E8213" s="533"/>
      <c r="F8213" s="533"/>
      <c r="G8213" s="533"/>
    </row>
    <row r="8214" spans="1:7">
      <c r="A8214" s="533"/>
      <c r="B8214" s="1787"/>
      <c r="C8214" s="1788"/>
      <c r="D8214" s="533"/>
      <c r="E8214" s="533"/>
      <c r="F8214" s="533"/>
      <c r="G8214" s="533"/>
    </row>
    <row r="8215" spans="1:7">
      <c r="A8215" s="533"/>
      <c r="B8215" s="1787"/>
      <c r="C8215" s="1788"/>
      <c r="D8215" s="533"/>
      <c r="E8215" s="533"/>
      <c r="F8215" s="533"/>
      <c r="G8215" s="533"/>
    </row>
    <row r="8216" spans="1:7">
      <c r="A8216" s="533"/>
      <c r="B8216" s="1787"/>
      <c r="C8216" s="1788"/>
      <c r="D8216" s="533"/>
      <c r="E8216" s="533"/>
      <c r="F8216" s="533"/>
      <c r="G8216" s="533"/>
    </row>
    <row r="8217" spans="1:7">
      <c r="A8217" s="533"/>
      <c r="B8217" s="1787"/>
      <c r="C8217" s="1788"/>
      <c r="D8217" s="533"/>
      <c r="E8217" s="533"/>
      <c r="F8217" s="533"/>
      <c r="G8217" s="533"/>
    </row>
    <row r="8218" spans="1:7">
      <c r="A8218" s="533"/>
      <c r="B8218" s="1787"/>
      <c r="C8218" s="1788"/>
      <c r="D8218" s="533"/>
      <c r="E8218" s="533"/>
      <c r="F8218" s="533"/>
      <c r="G8218" s="533"/>
    </row>
    <row r="8219" spans="1:7">
      <c r="A8219" s="533"/>
      <c r="B8219" s="1787"/>
      <c r="C8219" s="1788"/>
      <c r="D8219" s="533"/>
      <c r="E8219" s="533"/>
      <c r="F8219" s="533"/>
      <c r="G8219" s="533"/>
    </row>
    <row r="8220" spans="1:7">
      <c r="A8220" s="533"/>
      <c r="B8220" s="1787"/>
      <c r="C8220" s="1788"/>
      <c r="D8220" s="533"/>
      <c r="E8220" s="533"/>
      <c r="F8220" s="533"/>
      <c r="G8220" s="533"/>
    </row>
    <row r="8221" spans="1:7">
      <c r="A8221" s="533"/>
      <c r="B8221" s="1787"/>
      <c r="C8221" s="1788"/>
      <c r="D8221" s="533"/>
      <c r="E8221" s="533"/>
      <c r="F8221" s="533"/>
      <c r="G8221" s="533"/>
    </row>
    <row r="8222" spans="1:7">
      <c r="A8222" s="533"/>
      <c r="B8222" s="1787"/>
      <c r="C8222" s="1788"/>
      <c r="D8222" s="533"/>
      <c r="E8222" s="533"/>
      <c r="F8222" s="533"/>
      <c r="G8222" s="533"/>
    </row>
    <row r="8223" spans="1:7">
      <c r="A8223" s="533"/>
      <c r="B8223" s="1787"/>
      <c r="C8223" s="1788"/>
      <c r="D8223" s="533"/>
      <c r="E8223" s="533"/>
      <c r="F8223" s="533"/>
      <c r="G8223" s="533"/>
    </row>
    <row r="8224" spans="1:7">
      <c r="A8224" s="533"/>
      <c r="B8224" s="1787"/>
      <c r="C8224" s="1788"/>
      <c r="D8224" s="533"/>
      <c r="E8224" s="533"/>
      <c r="F8224" s="533"/>
      <c r="G8224" s="533"/>
    </row>
    <row r="8225" spans="1:7">
      <c r="A8225" s="533"/>
      <c r="B8225" s="1787"/>
      <c r="C8225" s="1788"/>
      <c r="D8225" s="533"/>
      <c r="E8225" s="533"/>
      <c r="F8225" s="533"/>
      <c r="G8225" s="533"/>
    </row>
    <row r="8226" spans="1:7">
      <c r="A8226" s="533"/>
      <c r="B8226" s="1787"/>
      <c r="C8226" s="1788"/>
      <c r="D8226" s="533"/>
      <c r="E8226" s="533"/>
      <c r="F8226" s="533"/>
      <c r="G8226" s="533"/>
    </row>
    <row r="8227" spans="1:7">
      <c r="A8227" s="533"/>
      <c r="B8227" s="1787"/>
      <c r="C8227" s="1788"/>
      <c r="D8227" s="533"/>
      <c r="E8227" s="533"/>
      <c r="F8227" s="533"/>
      <c r="G8227" s="533"/>
    </row>
    <row r="8228" spans="1:7">
      <c r="A8228" s="533"/>
      <c r="B8228" s="1787"/>
      <c r="C8228" s="1788"/>
      <c r="D8228" s="533"/>
      <c r="E8228" s="533"/>
      <c r="F8228" s="533"/>
      <c r="G8228" s="533"/>
    </row>
    <row r="8229" spans="1:7">
      <c r="A8229" s="533"/>
      <c r="B8229" s="1787"/>
      <c r="C8229" s="1788"/>
      <c r="D8229" s="533"/>
      <c r="E8229" s="533"/>
      <c r="F8229" s="533"/>
      <c r="G8229" s="533"/>
    </row>
    <row r="8230" spans="1:7">
      <c r="A8230" s="533"/>
      <c r="B8230" s="1787"/>
      <c r="C8230" s="1788"/>
      <c r="D8230" s="533"/>
      <c r="E8230" s="533"/>
      <c r="F8230" s="533"/>
      <c r="G8230" s="533"/>
    </row>
    <row r="8231" spans="1:7">
      <c r="A8231" s="533"/>
      <c r="B8231" s="1787"/>
      <c r="C8231" s="1788"/>
      <c r="D8231" s="533"/>
      <c r="E8231" s="533"/>
      <c r="F8231" s="533"/>
      <c r="G8231" s="533"/>
    </row>
    <row r="8232" spans="1:7">
      <c r="A8232" s="533"/>
      <c r="B8232" s="1787"/>
      <c r="C8232" s="1788"/>
      <c r="D8232" s="533"/>
      <c r="E8232" s="533"/>
      <c r="F8232" s="533"/>
      <c r="G8232" s="533"/>
    </row>
    <row r="8233" spans="1:7">
      <c r="A8233" s="533"/>
      <c r="B8233" s="1787"/>
      <c r="C8233" s="1788"/>
      <c r="D8233" s="533"/>
      <c r="E8233" s="533"/>
      <c r="F8233" s="533"/>
      <c r="G8233" s="533"/>
    </row>
    <row r="8234" spans="1:7">
      <c r="A8234" s="533"/>
      <c r="B8234" s="1787"/>
      <c r="C8234" s="1788"/>
      <c r="D8234" s="533"/>
      <c r="E8234" s="533"/>
      <c r="F8234" s="533"/>
      <c r="G8234" s="533"/>
    </row>
    <row r="8235" spans="1:7">
      <c r="A8235" s="533"/>
      <c r="B8235" s="1787"/>
      <c r="C8235" s="1788"/>
      <c r="D8235" s="533"/>
      <c r="E8235" s="533"/>
      <c r="F8235" s="533"/>
      <c r="G8235" s="533"/>
    </row>
    <row r="8236" spans="1:7">
      <c r="A8236" s="533"/>
      <c r="B8236" s="1787"/>
      <c r="C8236" s="1788"/>
      <c r="D8236" s="533"/>
      <c r="E8236" s="533"/>
      <c r="F8236" s="533"/>
      <c r="G8236" s="533"/>
    </row>
    <row r="8237" spans="1:7">
      <c r="A8237" s="533"/>
      <c r="B8237" s="1787"/>
      <c r="C8237" s="1788"/>
      <c r="D8237" s="533"/>
      <c r="E8237" s="533"/>
      <c r="F8237" s="533"/>
      <c r="G8237" s="533"/>
    </row>
    <row r="8238" spans="1:7">
      <c r="A8238" s="533"/>
      <c r="B8238" s="1787"/>
      <c r="C8238" s="1788"/>
      <c r="D8238" s="533"/>
      <c r="E8238" s="533"/>
      <c r="F8238" s="533"/>
      <c r="G8238" s="533"/>
    </row>
    <row r="8239" spans="1:7">
      <c r="A8239" s="533"/>
      <c r="B8239" s="1787"/>
      <c r="C8239" s="1788"/>
      <c r="D8239" s="533"/>
      <c r="E8239" s="533"/>
      <c r="F8239" s="533"/>
      <c r="G8239" s="533"/>
    </row>
    <row r="8240" spans="1:7">
      <c r="A8240" s="533"/>
      <c r="B8240" s="1787"/>
      <c r="C8240" s="1788"/>
      <c r="D8240" s="533"/>
      <c r="E8240" s="533"/>
      <c r="F8240" s="533"/>
      <c r="G8240" s="533"/>
    </row>
    <row r="8241" spans="1:7">
      <c r="A8241" s="533"/>
      <c r="B8241" s="1787"/>
      <c r="C8241" s="1788"/>
      <c r="D8241" s="533"/>
      <c r="E8241" s="533"/>
      <c r="F8241" s="533"/>
      <c r="G8241" s="533"/>
    </row>
    <row r="8242" spans="1:7">
      <c r="A8242" s="533"/>
      <c r="B8242" s="1787"/>
      <c r="C8242" s="1788"/>
      <c r="D8242" s="533"/>
      <c r="E8242" s="533"/>
      <c r="F8242" s="533"/>
      <c r="G8242" s="533"/>
    </row>
    <row r="8243" spans="1:7">
      <c r="A8243" s="533"/>
      <c r="B8243" s="1787"/>
      <c r="C8243" s="1788"/>
      <c r="D8243" s="533"/>
      <c r="E8243" s="533"/>
      <c r="F8243" s="533"/>
      <c r="G8243" s="533"/>
    </row>
    <row r="8244" spans="1:7">
      <c r="A8244" s="533"/>
      <c r="B8244" s="1787"/>
      <c r="C8244" s="1788"/>
      <c r="D8244" s="533"/>
      <c r="E8244" s="533"/>
      <c r="F8244" s="533"/>
      <c r="G8244" s="533"/>
    </row>
    <row r="8245" spans="1:7">
      <c r="A8245" s="533"/>
      <c r="B8245" s="1787"/>
      <c r="C8245" s="1788"/>
      <c r="D8245" s="533"/>
      <c r="E8245" s="533"/>
      <c r="F8245" s="533"/>
      <c r="G8245" s="533"/>
    </row>
    <row r="8246" spans="1:7">
      <c r="A8246" s="533"/>
      <c r="B8246" s="1787"/>
      <c r="C8246" s="1788"/>
      <c r="D8246" s="533"/>
      <c r="E8246" s="533"/>
      <c r="F8246" s="533"/>
      <c r="G8246" s="533"/>
    </row>
    <row r="8247" spans="1:7">
      <c r="A8247" s="533"/>
      <c r="B8247" s="1787"/>
      <c r="C8247" s="1788"/>
      <c r="D8247" s="533"/>
      <c r="E8247" s="533"/>
      <c r="F8247" s="533"/>
      <c r="G8247" s="533"/>
    </row>
    <row r="8248" spans="1:7">
      <c r="A8248" s="533"/>
      <c r="B8248" s="1787"/>
      <c r="C8248" s="1788"/>
      <c r="D8248" s="533"/>
      <c r="E8248" s="533"/>
      <c r="F8248" s="533"/>
      <c r="G8248" s="533"/>
    </row>
    <row r="8249" spans="1:7">
      <c r="A8249" s="533"/>
      <c r="B8249" s="1787"/>
      <c r="C8249" s="1788"/>
      <c r="D8249" s="533"/>
      <c r="E8249" s="533"/>
      <c r="F8249" s="533"/>
      <c r="G8249" s="533"/>
    </row>
    <row r="8250" spans="1:7">
      <c r="A8250" s="533"/>
      <c r="B8250" s="1787"/>
      <c r="C8250" s="1788"/>
      <c r="D8250" s="533"/>
      <c r="E8250" s="533"/>
      <c r="F8250" s="533"/>
      <c r="G8250" s="533"/>
    </row>
    <row r="8251" spans="1:7">
      <c r="A8251" s="533"/>
      <c r="B8251" s="1787"/>
      <c r="C8251" s="1788"/>
      <c r="D8251" s="533"/>
      <c r="E8251" s="533"/>
      <c r="F8251" s="533"/>
      <c r="G8251" s="533"/>
    </row>
    <row r="8252" spans="1:7">
      <c r="A8252" s="533"/>
      <c r="B8252" s="1787"/>
      <c r="C8252" s="1788"/>
      <c r="D8252" s="533"/>
      <c r="E8252" s="533"/>
      <c r="F8252" s="533"/>
      <c r="G8252" s="533"/>
    </row>
    <row r="8253" spans="1:7">
      <c r="A8253" s="533"/>
      <c r="B8253" s="1787"/>
      <c r="C8253" s="1788"/>
      <c r="D8253" s="533"/>
      <c r="E8253" s="533"/>
      <c r="F8253" s="533"/>
      <c r="G8253" s="533"/>
    </row>
    <row r="8254" spans="1:7">
      <c r="A8254" s="533"/>
      <c r="B8254" s="1787"/>
      <c r="C8254" s="1788"/>
      <c r="D8254" s="533"/>
      <c r="E8254" s="533"/>
      <c r="F8254" s="533"/>
      <c r="G8254" s="533"/>
    </row>
    <row r="8255" spans="1:7">
      <c r="A8255" s="533"/>
      <c r="B8255" s="1787"/>
      <c r="C8255" s="1788"/>
      <c r="D8255" s="533"/>
      <c r="E8255" s="533"/>
      <c r="F8255" s="533"/>
      <c r="G8255" s="533"/>
    </row>
    <row r="8256" spans="1:7">
      <c r="A8256" s="533"/>
      <c r="B8256" s="1787"/>
      <c r="C8256" s="1788"/>
      <c r="D8256" s="533"/>
      <c r="E8256" s="533"/>
      <c r="F8256" s="533"/>
      <c r="G8256" s="533"/>
    </row>
    <row r="8257" spans="1:7">
      <c r="A8257" s="533"/>
      <c r="B8257" s="1787"/>
      <c r="C8257" s="1788"/>
      <c r="D8257" s="533"/>
      <c r="E8257" s="533"/>
      <c r="F8257" s="533"/>
      <c r="G8257" s="533"/>
    </row>
    <row r="8258" spans="1:7">
      <c r="A8258" s="533"/>
      <c r="B8258" s="1787"/>
      <c r="C8258" s="1788"/>
      <c r="D8258" s="533"/>
      <c r="E8258" s="533"/>
      <c r="F8258" s="533"/>
      <c r="G8258" s="533"/>
    </row>
    <row r="8259" spans="1:7">
      <c r="A8259" s="533"/>
      <c r="B8259" s="1787"/>
      <c r="C8259" s="1788"/>
      <c r="D8259" s="533"/>
      <c r="E8259" s="533"/>
      <c r="F8259" s="533"/>
      <c r="G8259" s="533"/>
    </row>
    <row r="8260" spans="1:7">
      <c r="A8260" s="533"/>
      <c r="B8260" s="1787"/>
      <c r="C8260" s="1788"/>
      <c r="D8260" s="533"/>
      <c r="E8260" s="533"/>
      <c r="F8260" s="533"/>
      <c r="G8260" s="533"/>
    </row>
    <row r="8261" spans="1:7">
      <c r="A8261" s="533"/>
      <c r="B8261" s="1787"/>
      <c r="C8261" s="1788"/>
      <c r="D8261" s="533"/>
      <c r="E8261" s="533"/>
      <c r="F8261" s="533"/>
      <c r="G8261" s="533"/>
    </row>
    <row r="8262" spans="1:7">
      <c r="A8262" s="533"/>
      <c r="B8262" s="1787"/>
      <c r="C8262" s="1788"/>
      <c r="D8262" s="533"/>
      <c r="E8262" s="533"/>
      <c r="F8262" s="533"/>
      <c r="G8262" s="533"/>
    </row>
    <row r="8263" spans="1:7">
      <c r="A8263" s="533"/>
      <c r="B8263" s="1787"/>
      <c r="C8263" s="1788"/>
      <c r="D8263" s="533"/>
      <c r="E8263" s="533"/>
      <c r="F8263" s="533"/>
      <c r="G8263" s="533"/>
    </row>
    <row r="8264" spans="1:7">
      <c r="A8264" s="533"/>
      <c r="B8264" s="1787"/>
      <c r="C8264" s="1788"/>
      <c r="D8264" s="533"/>
      <c r="E8264" s="533"/>
      <c r="F8264" s="533"/>
      <c r="G8264" s="533"/>
    </row>
    <row r="8265" spans="1:7">
      <c r="A8265" s="533"/>
      <c r="B8265" s="1787"/>
      <c r="C8265" s="1788"/>
      <c r="D8265" s="533"/>
      <c r="E8265" s="533"/>
      <c r="F8265" s="533"/>
      <c r="G8265" s="533"/>
    </row>
    <row r="8266" spans="1:7">
      <c r="A8266" s="533"/>
      <c r="B8266" s="1787"/>
      <c r="C8266" s="1788"/>
      <c r="D8266" s="533"/>
      <c r="E8266" s="533"/>
      <c r="F8266" s="533"/>
      <c r="G8266" s="533"/>
    </row>
    <row r="8267" spans="1:7">
      <c r="A8267" s="533"/>
      <c r="B8267" s="1787"/>
      <c r="C8267" s="1788"/>
      <c r="D8267" s="533"/>
      <c r="E8267" s="533"/>
      <c r="F8267" s="533"/>
      <c r="G8267" s="533"/>
    </row>
    <row r="8268" spans="1:7">
      <c r="A8268" s="533"/>
      <c r="B8268" s="1787"/>
      <c r="C8268" s="1788"/>
      <c r="D8268" s="533"/>
      <c r="E8268" s="533"/>
      <c r="F8268" s="533"/>
      <c r="G8268" s="533"/>
    </row>
    <row r="8269" spans="1:7">
      <c r="A8269" s="533"/>
      <c r="B8269" s="1787"/>
      <c r="C8269" s="1788"/>
      <c r="D8269" s="533"/>
      <c r="E8269" s="533"/>
      <c r="F8269" s="533"/>
      <c r="G8269" s="533"/>
    </row>
    <row r="8270" spans="1:7">
      <c r="A8270" s="533"/>
      <c r="B8270" s="1787"/>
      <c r="C8270" s="1788"/>
      <c r="D8270" s="533"/>
      <c r="E8270" s="533"/>
      <c r="F8270" s="533"/>
      <c r="G8270" s="533"/>
    </row>
    <row r="8271" spans="1:7">
      <c r="A8271" s="533"/>
      <c r="B8271" s="1787"/>
      <c r="C8271" s="1788"/>
      <c r="D8271" s="533"/>
      <c r="E8271" s="533"/>
      <c r="F8271" s="533"/>
      <c r="G8271" s="533"/>
    </row>
    <row r="8272" spans="1:7">
      <c r="A8272" s="533"/>
      <c r="B8272" s="1787"/>
      <c r="C8272" s="1788"/>
      <c r="D8272" s="533"/>
      <c r="E8272" s="533"/>
      <c r="F8272" s="533"/>
      <c r="G8272" s="533"/>
    </row>
    <row r="8273" spans="1:7">
      <c r="A8273" s="533"/>
      <c r="B8273" s="1787"/>
      <c r="C8273" s="1788"/>
      <c r="D8273" s="533"/>
      <c r="E8273" s="533"/>
      <c r="F8273" s="533"/>
      <c r="G8273" s="533"/>
    </row>
    <row r="8274" spans="1:7">
      <c r="A8274" s="533"/>
      <c r="B8274" s="1787"/>
      <c r="C8274" s="1788"/>
      <c r="D8274" s="533"/>
      <c r="E8274" s="533"/>
      <c r="F8274" s="533"/>
      <c r="G8274" s="533"/>
    </row>
    <row r="8275" spans="1:7">
      <c r="A8275" s="533"/>
      <c r="B8275" s="1787"/>
      <c r="C8275" s="1788"/>
      <c r="D8275" s="533"/>
      <c r="E8275" s="533"/>
      <c r="F8275" s="533"/>
      <c r="G8275" s="533"/>
    </row>
    <row r="8276" spans="1:7">
      <c r="A8276" s="533"/>
      <c r="B8276" s="1787"/>
      <c r="C8276" s="1788"/>
      <c r="D8276" s="533"/>
      <c r="E8276" s="533"/>
      <c r="F8276" s="533"/>
      <c r="G8276" s="533"/>
    </row>
    <row r="8277" spans="1:7">
      <c r="A8277" s="533"/>
      <c r="B8277" s="1787"/>
      <c r="C8277" s="1788"/>
      <c r="D8277" s="533"/>
      <c r="E8277" s="533"/>
      <c r="F8277" s="533"/>
      <c r="G8277" s="533"/>
    </row>
    <row r="8278" spans="1:7">
      <c r="A8278" s="533"/>
      <c r="B8278" s="1787"/>
      <c r="C8278" s="1788"/>
      <c r="D8278" s="533"/>
      <c r="E8278" s="533"/>
      <c r="F8278" s="533"/>
      <c r="G8278" s="533"/>
    </row>
    <row r="8279" spans="1:7">
      <c r="A8279" s="533"/>
      <c r="B8279" s="1787"/>
      <c r="C8279" s="1788"/>
      <c r="D8279" s="533"/>
      <c r="E8279" s="533"/>
      <c r="F8279" s="533"/>
      <c r="G8279" s="533"/>
    </row>
    <row r="8280" spans="1:7">
      <c r="A8280" s="533"/>
      <c r="B8280" s="1787"/>
      <c r="C8280" s="1788"/>
      <c r="D8280" s="533"/>
      <c r="E8280" s="533"/>
      <c r="F8280" s="533"/>
      <c r="G8280" s="533"/>
    </row>
    <row r="8281" spans="1:7">
      <c r="A8281" s="533"/>
      <c r="B8281" s="1787"/>
      <c r="C8281" s="1788"/>
      <c r="D8281" s="533"/>
      <c r="E8281" s="533"/>
      <c r="F8281" s="533"/>
      <c r="G8281" s="533"/>
    </row>
    <row r="8282" spans="1:7">
      <c r="A8282" s="533"/>
      <c r="B8282" s="1787"/>
      <c r="C8282" s="1788"/>
      <c r="D8282" s="533"/>
      <c r="E8282" s="533"/>
      <c r="F8282" s="533"/>
      <c r="G8282" s="533"/>
    </row>
    <row r="8283" spans="1:7">
      <c r="A8283" s="533"/>
      <c r="B8283" s="1787"/>
      <c r="C8283" s="1788"/>
      <c r="D8283" s="533"/>
      <c r="E8283" s="533"/>
      <c r="F8283" s="533"/>
      <c r="G8283" s="533"/>
    </row>
    <row r="8284" spans="1:7">
      <c r="A8284" s="533"/>
      <c r="B8284" s="1787"/>
      <c r="C8284" s="1788"/>
      <c r="D8284" s="533"/>
      <c r="E8284" s="533"/>
      <c r="F8284" s="533"/>
      <c r="G8284" s="533"/>
    </row>
    <row r="8285" spans="1:7">
      <c r="A8285" s="533"/>
      <c r="B8285" s="1787"/>
      <c r="C8285" s="1788"/>
      <c r="D8285" s="533"/>
      <c r="E8285" s="533"/>
      <c r="F8285" s="533"/>
      <c r="G8285" s="533"/>
    </row>
    <row r="8286" spans="1:7">
      <c r="A8286" s="533"/>
      <c r="B8286" s="1787"/>
      <c r="C8286" s="1788"/>
      <c r="D8286" s="533"/>
      <c r="E8286" s="533"/>
      <c r="F8286" s="533"/>
      <c r="G8286" s="533"/>
    </row>
    <row r="8287" spans="1:7">
      <c r="A8287" s="533"/>
      <c r="B8287" s="1787"/>
      <c r="C8287" s="1788"/>
      <c r="D8287" s="533"/>
      <c r="E8287" s="533"/>
      <c r="F8287" s="533"/>
      <c r="G8287" s="533"/>
    </row>
    <row r="8288" spans="1:7">
      <c r="A8288" s="533"/>
      <c r="B8288" s="1787"/>
      <c r="C8288" s="1788"/>
      <c r="D8288" s="533"/>
      <c r="E8288" s="533"/>
      <c r="F8288" s="533"/>
      <c r="G8288" s="533"/>
    </row>
    <row r="8289" spans="1:7">
      <c r="A8289" s="533"/>
      <c r="B8289" s="1787"/>
      <c r="C8289" s="1788"/>
      <c r="D8289" s="533"/>
      <c r="E8289" s="533"/>
      <c r="F8289" s="533"/>
      <c r="G8289" s="533"/>
    </row>
    <row r="8290" spans="1:7">
      <c r="A8290" s="533"/>
      <c r="B8290" s="1787"/>
      <c r="C8290" s="1788"/>
      <c r="D8290" s="533"/>
      <c r="E8290" s="533"/>
      <c r="F8290" s="533"/>
      <c r="G8290" s="533"/>
    </row>
    <row r="8291" spans="1:7">
      <c r="A8291" s="533"/>
      <c r="B8291" s="1787"/>
      <c r="C8291" s="1788"/>
      <c r="D8291" s="533"/>
      <c r="E8291" s="533"/>
      <c r="F8291" s="533"/>
      <c r="G8291" s="533"/>
    </row>
    <row r="8292" spans="1:7">
      <c r="A8292" s="533"/>
      <c r="B8292" s="1787"/>
      <c r="C8292" s="1788"/>
      <c r="D8292" s="533"/>
      <c r="E8292" s="533"/>
      <c r="F8292" s="533"/>
      <c r="G8292" s="533"/>
    </row>
    <row r="8293" spans="1:7">
      <c r="A8293" s="533"/>
      <c r="B8293" s="1787"/>
      <c r="C8293" s="1788"/>
      <c r="D8293" s="533"/>
      <c r="E8293" s="533"/>
      <c r="F8293" s="533"/>
      <c r="G8293" s="533"/>
    </row>
    <row r="8294" spans="1:7">
      <c r="A8294" s="533"/>
      <c r="B8294" s="1787"/>
      <c r="C8294" s="1788"/>
      <c r="D8294" s="533"/>
      <c r="E8294" s="533"/>
      <c r="F8294" s="533"/>
      <c r="G8294" s="533"/>
    </row>
    <row r="8295" spans="1:7">
      <c r="A8295" s="533"/>
      <c r="B8295" s="1787"/>
      <c r="C8295" s="1788"/>
      <c r="D8295" s="533"/>
      <c r="E8295" s="533"/>
      <c r="F8295" s="533"/>
      <c r="G8295" s="533"/>
    </row>
    <row r="8296" spans="1:7">
      <c r="A8296" s="533"/>
      <c r="B8296" s="1787"/>
      <c r="C8296" s="1788"/>
      <c r="D8296" s="533"/>
      <c r="E8296" s="533"/>
      <c r="F8296" s="533"/>
      <c r="G8296" s="533"/>
    </row>
    <row r="8297" spans="1:7">
      <c r="A8297" s="533"/>
      <c r="B8297" s="1787"/>
      <c r="C8297" s="1788"/>
      <c r="D8297" s="533"/>
      <c r="E8297" s="533"/>
      <c r="F8297" s="533"/>
      <c r="G8297" s="533"/>
    </row>
    <row r="8298" spans="1:7">
      <c r="A8298" s="533"/>
      <c r="B8298" s="1787"/>
      <c r="C8298" s="1788"/>
      <c r="D8298" s="533"/>
      <c r="E8298" s="533"/>
      <c r="F8298" s="533"/>
      <c r="G8298" s="533"/>
    </row>
    <row r="8299" spans="1:7">
      <c r="A8299" s="533"/>
      <c r="B8299" s="1787"/>
      <c r="C8299" s="1788"/>
      <c r="D8299" s="533"/>
      <c r="E8299" s="533"/>
      <c r="F8299" s="533"/>
      <c r="G8299" s="533"/>
    </row>
    <row r="8300" spans="1:7">
      <c r="A8300" s="533"/>
      <c r="B8300" s="1787"/>
      <c r="C8300" s="1788"/>
      <c r="D8300" s="533"/>
      <c r="E8300" s="533"/>
      <c r="F8300" s="533"/>
      <c r="G8300" s="533"/>
    </row>
    <row r="8301" spans="1:7">
      <c r="A8301" s="533"/>
      <c r="B8301" s="1787"/>
      <c r="C8301" s="1788"/>
      <c r="D8301" s="533"/>
      <c r="E8301" s="533"/>
      <c r="F8301" s="533"/>
      <c r="G8301" s="533"/>
    </row>
    <row r="8302" spans="1:7">
      <c r="A8302" s="533"/>
      <c r="B8302" s="1787"/>
      <c r="C8302" s="1788"/>
      <c r="D8302" s="533"/>
      <c r="E8302" s="533"/>
      <c r="F8302" s="533"/>
      <c r="G8302" s="533"/>
    </row>
    <row r="8303" spans="1:7">
      <c r="A8303" s="533"/>
      <c r="B8303" s="1787"/>
      <c r="C8303" s="1788"/>
      <c r="D8303" s="533"/>
      <c r="E8303" s="533"/>
      <c r="F8303" s="533"/>
      <c r="G8303" s="533"/>
    </row>
    <row r="8304" spans="1:7">
      <c r="A8304" s="533"/>
      <c r="B8304" s="1787"/>
      <c r="C8304" s="1788"/>
      <c r="D8304" s="533"/>
      <c r="E8304" s="533"/>
      <c r="F8304" s="533"/>
      <c r="G8304" s="533"/>
    </row>
    <row r="8305" spans="1:7">
      <c r="A8305" s="533"/>
      <c r="B8305" s="1787"/>
      <c r="C8305" s="1788"/>
      <c r="D8305" s="533"/>
      <c r="E8305" s="533"/>
      <c r="F8305" s="533"/>
      <c r="G8305" s="533"/>
    </row>
    <row r="8306" spans="1:7">
      <c r="A8306" s="533"/>
      <c r="B8306" s="1787"/>
      <c r="C8306" s="1788"/>
      <c r="D8306" s="533"/>
      <c r="E8306" s="533"/>
      <c r="F8306" s="533"/>
      <c r="G8306" s="533"/>
    </row>
    <row r="8307" spans="1:7">
      <c r="A8307" s="533"/>
      <c r="B8307" s="1787"/>
      <c r="C8307" s="1788"/>
      <c r="D8307" s="533"/>
      <c r="E8307" s="533"/>
      <c r="F8307" s="533"/>
      <c r="G8307" s="533"/>
    </row>
    <row r="8308" spans="1:7">
      <c r="A8308" s="533"/>
      <c r="B8308" s="1787"/>
      <c r="C8308" s="1788"/>
      <c r="D8308" s="533"/>
      <c r="E8308" s="533"/>
      <c r="F8308" s="533"/>
      <c r="G8308" s="533"/>
    </row>
    <row r="8309" spans="1:7">
      <c r="A8309" s="533"/>
      <c r="B8309" s="1787"/>
      <c r="C8309" s="1788"/>
      <c r="D8309" s="533"/>
      <c r="E8309" s="533"/>
      <c r="F8309" s="533"/>
      <c r="G8309" s="533"/>
    </row>
    <row r="8310" spans="1:7">
      <c r="A8310" s="533"/>
      <c r="B8310" s="1787"/>
      <c r="C8310" s="1788"/>
      <c r="D8310" s="533"/>
      <c r="E8310" s="533"/>
      <c r="F8310" s="533"/>
      <c r="G8310" s="533"/>
    </row>
    <row r="8311" spans="1:7">
      <c r="A8311" s="533"/>
      <c r="B8311" s="1787"/>
      <c r="C8311" s="1788"/>
      <c r="D8311" s="533"/>
      <c r="E8311" s="533"/>
      <c r="F8311" s="533"/>
      <c r="G8311" s="533"/>
    </row>
    <row r="8312" spans="1:7">
      <c r="A8312" s="533"/>
      <c r="B8312" s="1787"/>
      <c r="C8312" s="1788"/>
      <c r="D8312" s="533"/>
      <c r="E8312" s="533"/>
      <c r="F8312" s="533"/>
      <c r="G8312" s="533"/>
    </row>
    <row r="8313" spans="1:7">
      <c r="A8313" s="533"/>
      <c r="B8313" s="1787"/>
      <c r="C8313" s="1788"/>
      <c r="D8313" s="533"/>
      <c r="E8313" s="533"/>
      <c r="F8313" s="533"/>
      <c r="G8313" s="533"/>
    </row>
    <row r="8314" spans="1:7">
      <c r="A8314" s="533"/>
      <c r="B8314" s="1787"/>
      <c r="C8314" s="1788"/>
      <c r="D8314" s="533"/>
      <c r="E8314" s="533"/>
      <c r="F8314" s="533"/>
      <c r="G8314" s="533"/>
    </row>
    <row r="8315" spans="1:7">
      <c r="A8315" s="533"/>
      <c r="B8315" s="1787"/>
      <c r="C8315" s="1788"/>
      <c r="D8315" s="533"/>
      <c r="E8315" s="533"/>
      <c r="F8315" s="533"/>
      <c r="G8315" s="533"/>
    </row>
    <row r="8316" spans="1:7">
      <c r="A8316" s="533"/>
      <c r="B8316" s="1787"/>
      <c r="C8316" s="1788"/>
      <c r="D8316" s="533"/>
      <c r="E8316" s="533"/>
      <c r="F8316" s="533"/>
      <c r="G8316" s="533"/>
    </row>
    <row r="8317" spans="1:7">
      <c r="A8317" s="533"/>
      <c r="B8317" s="1787"/>
      <c r="C8317" s="1788"/>
      <c r="D8317" s="533"/>
      <c r="E8317" s="533"/>
      <c r="F8317" s="533"/>
      <c r="G8317" s="533"/>
    </row>
    <row r="8318" spans="1:7">
      <c r="A8318" s="533"/>
      <c r="B8318" s="1787"/>
      <c r="C8318" s="1788"/>
      <c r="D8318" s="533"/>
      <c r="E8318" s="533"/>
      <c r="F8318" s="533"/>
      <c r="G8318" s="533"/>
    </row>
    <row r="8319" spans="1:7">
      <c r="A8319" s="533"/>
      <c r="B8319" s="1787"/>
      <c r="C8319" s="1788"/>
      <c r="D8319" s="533"/>
      <c r="E8319" s="533"/>
      <c r="F8319" s="533"/>
      <c r="G8319" s="533"/>
    </row>
    <row r="8320" spans="1:7">
      <c r="A8320" s="533"/>
      <c r="B8320" s="1787"/>
      <c r="C8320" s="1788"/>
      <c r="D8320" s="533"/>
      <c r="E8320" s="533"/>
      <c r="F8320" s="533"/>
      <c r="G8320" s="533"/>
    </row>
    <row r="8321" spans="1:7">
      <c r="A8321" s="533"/>
      <c r="B8321" s="1787"/>
      <c r="C8321" s="1788"/>
      <c r="D8321" s="533"/>
      <c r="E8321" s="533"/>
      <c r="F8321" s="533"/>
      <c r="G8321" s="533"/>
    </row>
    <row r="8322" spans="1:7">
      <c r="A8322" s="533"/>
      <c r="B8322" s="1787"/>
      <c r="C8322" s="1788"/>
      <c r="D8322" s="533"/>
      <c r="E8322" s="533"/>
      <c r="F8322" s="533"/>
      <c r="G8322" s="533"/>
    </row>
    <row r="8323" spans="1:7">
      <c r="A8323" s="533"/>
      <c r="B8323" s="1787"/>
      <c r="C8323" s="1788"/>
      <c r="D8323" s="533"/>
      <c r="E8323" s="533"/>
      <c r="F8323" s="533"/>
      <c r="G8323" s="533"/>
    </row>
    <row r="8324" spans="1:7">
      <c r="A8324" s="533"/>
      <c r="B8324" s="1787"/>
      <c r="C8324" s="1788"/>
      <c r="D8324" s="533"/>
      <c r="E8324" s="533"/>
      <c r="F8324" s="533"/>
      <c r="G8324" s="533"/>
    </row>
    <row r="8325" spans="1:7">
      <c r="A8325" s="533"/>
      <c r="B8325" s="1787"/>
      <c r="C8325" s="1788"/>
      <c r="D8325" s="533"/>
      <c r="E8325" s="533"/>
      <c r="F8325" s="533"/>
      <c r="G8325" s="533"/>
    </row>
    <row r="8326" spans="1:7">
      <c r="A8326" s="533"/>
      <c r="B8326" s="1787"/>
      <c r="C8326" s="1788"/>
      <c r="D8326" s="533"/>
      <c r="E8326" s="533"/>
      <c r="F8326" s="533"/>
      <c r="G8326" s="533"/>
    </row>
    <row r="8327" spans="1:7">
      <c r="A8327" s="533"/>
      <c r="B8327" s="1787"/>
      <c r="C8327" s="1788"/>
      <c r="D8327" s="533"/>
      <c r="E8327" s="533"/>
      <c r="F8327" s="533"/>
      <c r="G8327" s="533"/>
    </row>
    <row r="8328" spans="1:7">
      <c r="A8328" s="533"/>
      <c r="B8328" s="1787"/>
      <c r="C8328" s="1788"/>
      <c r="D8328" s="533"/>
      <c r="E8328" s="533"/>
      <c r="F8328" s="533"/>
      <c r="G8328" s="533"/>
    </row>
    <row r="8329" spans="1:7">
      <c r="A8329" s="533"/>
      <c r="B8329" s="1787"/>
      <c r="C8329" s="1788"/>
      <c r="D8329" s="533"/>
      <c r="E8329" s="533"/>
      <c r="F8329" s="533"/>
      <c r="G8329" s="533"/>
    </row>
    <row r="8330" spans="1:7">
      <c r="A8330" s="533"/>
      <c r="B8330" s="1787"/>
      <c r="C8330" s="1788"/>
      <c r="D8330" s="533"/>
      <c r="E8330" s="533"/>
      <c r="F8330" s="533"/>
      <c r="G8330" s="533"/>
    </row>
    <row r="8331" spans="1:7">
      <c r="A8331" s="533"/>
      <c r="B8331" s="1787"/>
      <c r="C8331" s="1788"/>
      <c r="D8331" s="533"/>
      <c r="E8331" s="533"/>
      <c r="F8331" s="533"/>
      <c r="G8331" s="533"/>
    </row>
    <row r="8332" spans="1:7">
      <c r="A8332" s="533"/>
      <c r="B8332" s="1787"/>
      <c r="C8332" s="1788"/>
      <c r="D8332" s="533"/>
      <c r="E8332" s="533"/>
      <c r="F8332" s="533"/>
      <c r="G8332" s="533"/>
    </row>
    <row r="8333" spans="1:7">
      <c r="A8333" s="533"/>
      <c r="B8333" s="1787"/>
      <c r="C8333" s="1788"/>
      <c r="D8333" s="533"/>
      <c r="E8333" s="533"/>
      <c r="F8333" s="533"/>
      <c r="G8333" s="533"/>
    </row>
    <row r="8334" spans="1:7">
      <c r="A8334" s="533"/>
      <c r="B8334" s="1787"/>
      <c r="C8334" s="1788"/>
      <c r="D8334" s="533"/>
      <c r="E8334" s="533"/>
      <c r="F8334" s="533"/>
      <c r="G8334" s="533"/>
    </row>
    <row r="8335" spans="1:7">
      <c r="A8335" s="533"/>
      <c r="B8335" s="1787"/>
      <c r="C8335" s="1788"/>
      <c r="D8335" s="533"/>
      <c r="E8335" s="533"/>
      <c r="F8335" s="533"/>
      <c r="G8335" s="533"/>
    </row>
    <row r="8336" spans="1:7">
      <c r="A8336" s="533"/>
      <c r="B8336" s="1787"/>
      <c r="C8336" s="1788"/>
      <c r="D8336" s="533"/>
      <c r="E8336" s="533"/>
      <c r="F8336" s="533"/>
      <c r="G8336" s="533"/>
    </row>
    <row r="8337" spans="1:7">
      <c r="A8337" s="533"/>
      <c r="B8337" s="1787"/>
      <c r="C8337" s="1788"/>
      <c r="D8337" s="533"/>
      <c r="E8337" s="533"/>
      <c r="F8337" s="533"/>
      <c r="G8337" s="533"/>
    </row>
    <row r="8338" spans="1:7">
      <c r="A8338" s="533"/>
      <c r="B8338" s="1787"/>
      <c r="C8338" s="1788"/>
      <c r="D8338" s="533"/>
      <c r="E8338" s="533"/>
      <c r="F8338" s="533"/>
      <c r="G8338" s="533"/>
    </row>
    <row r="8339" spans="1:7">
      <c r="A8339" s="533"/>
      <c r="B8339" s="1787"/>
      <c r="C8339" s="1788"/>
      <c r="D8339" s="533"/>
      <c r="E8339" s="533"/>
      <c r="F8339" s="533"/>
      <c r="G8339" s="533"/>
    </row>
    <row r="8340" spans="1:7">
      <c r="A8340" s="533"/>
      <c r="B8340" s="1787"/>
      <c r="C8340" s="1788"/>
      <c r="D8340" s="533"/>
      <c r="E8340" s="533"/>
      <c r="F8340" s="533"/>
      <c r="G8340" s="533"/>
    </row>
    <row r="8341" spans="1:7">
      <c r="A8341" s="533"/>
      <c r="B8341" s="1787"/>
      <c r="C8341" s="1788"/>
      <c r="D8341" s="533"/>
      <c r="E8341" s="533"/>
      <c r="F8341" s="533"/>
      <c r="G8341" s="533"/>
    </row>
    <row r="8342" spans="1:7">
      <c r="A8342" s="533"/>
      <c r="B8342" s="1787"/>
      <c r="C8342" s="1788"/>
      <c r="D8342" s="533"/>
      <c r="E8342" s="533"/>
      <c r="F8342" s="533"/>
      <c r="G8342" s="533"/>
    </row>
    <row r="8343" spans="1:7">
      <c r="A8343" s="533"/>
      <c r="B8343" s="1787"/>
      <c r="C8343" s="1788"/>
      <c r="D8343" s="533"/>
      <c r="E8343" s="533"/>
      <c r="F8343" s="533"/>
      <c r="G8343" s="533"/>
    </row>
    <row r="8344" spans="1:7">
      <c r="A8344" s="533"/>
      <c r="B8344" s="1787"/>
      <c r="C8344" s="1788"/>
      <c r="D8344" s="533"/>
      <c r="E8344" s="533"/>
      <c r="F8344" s="533"/>
      <c r="G8344" s="533"/>
    </row>
    <row r="8345" spans="1:7">
      <c r="A8345" s="533"/>
      <c r="B8345" s="1787"/>
      <c r="C8345" s="1788"/>
      <c r="D8345" s="533"/>
      <c r="E8345" s="533"/>
      <c r="F8345" s="533"/>
      <c r="G8345" s="533"/>
    </row>
    <row r="8346" spans="1:7">
      <c r="A8346" s="533"/>
      <c r="B8346" s="1787"/>
      <c r="C8346" s="1788"/>
      <c r="D8346" s="533"/>
      <c r="E8346" s="533"/>
      <c r="F8346" s="533"/>
      <c r="G8346" s="533"/>
    </row>
    <row r="8347" spans="1:7">
      <c r="A8347" s="533"/>
      <c r="B8347" s="1787"/>
      <c r="C8347" s="1788"/>
      <c r="D8347" s="533"/>
      <c r="E8347" s="533"/>
      <c r="F8347" s="533"/>
      <c r="G8347" s="533"/>
    </row>
    <row r="8348" spans="1:7">
      <c r="A8348" s="533"/>
      <c r="B8348" s="1787"/>
      <c r="C8348" s="1788"/>
      <c r="D8348" s="533"/>
      <c r="E8348" s="533"/>
      <c r="F8348" s="533"/>
      <c r="G8348" s="533"/>
    </row>
    <row r="8349" spans="1:7">
      <c r="A8349" s="533"/>
      <c r="B8349" s="1787"/>
      <c r="C8349" s="1788"/>
      <c r="D8349" s="533"/>
      <c r="E8349" s="533"/>
      <c r="F8349" s="533"/>
      <c r="G8349" s="533"/>
    </row>
    <row r="8350" spans="1:7">
      <c r="A8350" s="533"/>
      <c r="B8350" s="1787"/>
      <c r="C8350" s="1788"/>
      <c r="D8350" s="533"/>
      <c r="E8350" s="533"/>
      <c r="F8350" s="533"/>
      <c r="G8350" s="533"/>
    </row>
    <row r="8351" spans="1:7">
      <c r="A8351" s="533"/>
      <c r="B8351" s="1787"/>
      <c r="C8351" s="1788"/>
      <c r="D8351" s="533"/>
      <c r="E8351" s="533"/>
      <c r="F8351" s="533"/>
      <c r="G8351" s="533"/>
    </row>
    <row r="8352" spans="1:7">
      <c r="A8352" s="533"/>
      <c r="B8352" s="1787"/>
      <c r="C8352" s="1788"/>
      <c r="D8352" s="533"/>
      <c r="E8352" s="533"/>
      <c r="F8352" s="533"/>
      <c r="G8352" s="533"/>
    </row>
    <row r="8353" spans="1:7">
      <c r="A8353" s="533"/>
      <c r="B8353" s="1787"/>
      <c r="C8353" s="1788"/>
      <c r="D8353" s="533"/>
      <c r="E8353" s="533"/>
      <c r="F8353" s="533"/>
      <c r="G8353" s="533"/>
    </row>
    <row r="8354" spans="1:7">
      <c r="A8354" s="533"/>
      <c r="B8354" s="1787"/>
      <c r="C8354" s="1788"/>
      <c r="D8354" s="533"/>
      <c r="E8354" s="533"/>
      <c r="F8354" s="533"/>
      <c r="G8354" s="533"/>
    </row>
    <row r="8355" spans="1:7">
      <c r="A8355" s="533"/>
      <c r="B8355" s="1787"/>
      <c r="C8355" s="1788"/>
      <c r="D8355" s="533"/>
      <c r="E8355" s="533"/>
      <c r="F8355" s="533"/>
      <c r="G8355" s="533"/>
    </row>
    <row r="8356" spans="1:7">
      <c r="A8356" s="533"/>
      <c r="B8356" s="1787"/>
      <c r="C8356" s="1788"/>
      <c r="D8356" s="533"/>
      <c r="E8356" s="533"/>
      <c r="F8356" s="533"/>
      <c r="G8356" s="533"/>
    </row>
    <row r="8357" spans="1:7">
      <c r="A8357" s="533"/>
      <c r="B8357" s="1787"/>
      <c r="C8357" s="1788"/>
      <c r="D8357" s="533"/>
      <c r="E8357" s="533"/>
      <c r="F8357" s="533"/>
      <c r="G8357" s="533"/>
    </row>
    <row r="8358" spans="1:7">
      <c r="A8358" s="533"/>
      <c r="B8358" s="1787"/>
      <c r="C8358" s="1788"/>
      <c r="D8358" s="533"/>
      <c r="E8358" s="533"/>
      <c r="F8358" s="533"/>
      <c r="G8358" s="533"/>
    </row>
    <row r="8359" spans="1:7">
      <c r="A8359" s="533"/>
      <c r="B8359" s="1787"/>
      <c r="C8359" s="1788"/>
      <c r="D8359" s="533"/>
      <c r="E8359" s="533"/>
      <c r="F8359" s="533"/>
      <c r="G8359" s="533"/>
    </row>
    <row r="8360" spans="1:7">
      <c r="A8360" s="533"/>
      <c r="B8360" s="1787"/>
      <c r="C8360" s="1788"/>
      <c r="D8360" s="533"/>
      <c r="E8360" s="533"/>
      <c r="F8360" s="533"/>
      <c r="G8360" s="533"/>
    </row>
    <row r="8361" spans="1:7">
      <c r="A8361" s="533"/>
      <c r="B8361" s="1787"/>
      <c r="C8361" s="1788"/>
      <c r="D8361" s="533"/>
      <c r="E8361" s="533"/>
      <c r="F8361" s="533"/>
      <c r="G8361" s="533"/>
    </row>
    <row r="8362" spans="1:7">
      <c r="A8362" s="533"/>
      <c r="B8362" s="1787"/>
      <c r="C8362" s="1788"/>
      <c r="D8362" s="533"/>
      <c r="E8362" s="533"/>
      <c r="F8362" s="533"/>
      <c r="G8362" s="533"/>
    </row>
    <row r="8363" spans="1:7">
      <c r="A8363" s="533"/>
      <c r="B8363" s="1787"/>
      <c r="C8363" s="1788"/>
      <c r="D8363" s="533"/>
      <c r="E8363" s="533"/>
      <c r="F8363" s="533"/>
      <c r="G8363" s="533"/>
    </row>
    <row r="8364" spans="1:7">
      <c r="A8364" s="533"/>
      <c r="B8364" s="1787"/>
      <c r="C8364" s="1788"/>
      <c r="D8364" s="533"/>
      <c r="E8364" s="533"/>
      <c r="F8364" s="533"/>
      <c r="G8364" s="533"/>
    </row>
    <row r="8365" spans="1:7">
      <c r="A8365" s="533"/>
      <c r="B8365" s="1787"/>
      <c r="C8365" s="1788"/>
      <c r="D8365" s="533"/>
      <c r="E8365" s="533"/>
      <c r="F8365" s="533"/>
      <c r="G8365" s="533"/>
    </row>
    <row r="8366" spans="1:7">
      <c r="A8366" s="533"/>
      <c r="B8366" s="1787"/>
      <c r="C8366" s="1788"/>
      <c r="D8366" s="533"/>
      <c r="E8366" s="533"/>
      <c r="F8366" s="533"/>
      <c r="G8366" s="533"/>
    </row>
    <row r="8367" spans="1:7">
      <c r="A8367" s="533"/>
      <c r="B8367" s="1787"/>
      <c r="C8367" s="1788"/>
      <c r="D8367" s="533"/>
      <c r="E8367" s="533"/>
      <c r="F8367" s="533"/>
      <c r="G8367" s="533"/>
    </row>
    <row r="8368" spans="1:7">
      <c r="A8368" s="533"/>
      <c r="B8368" s="1787"/>
      <c r="C8368" s="1788"/>
      <c r="D8368" s="533"/>
      <c r="E8368" s="533"/>
      <c r="F8368" s="533"/>
      <c r="G8368" s="533"/>
    </row>
    <row r="8369" spans="1:7">
      <c r="A8369" s="533"/>
      <c r="B8369" s="1787"/>
      <c r="C8369" s="1788"/>
      <c r="D8369" s="533"/>
      <c r="E8369" s="533"/>
      <c r="F8369" s="533"/>
      <c r="G8369" s="533"/>
    </row>
    <row r="8370" spans="1:7">
      <c r="A8370" s="533"/>
      <c r="B8370" s="1787"/>
      <c r="C8370" s="1788"/>
      <c r="D8370" s="533"/>
      <c r="E8370" s="533"/>
      <c r="F8370" s="533"/>
      <c r="G8370" s="533"/>
    </row>
    <row r="8371" spans="1:7">
      <c r="A8371" s="533"/>
      <c r="B8371" s="1787"/>
      <c r="C8371" s="1788"/>
      <c r="D8371" s="533"/>
      <c r="E8371" s="533"/>
      <c r="F8371" s="533"/>
      <c r="G8371" s="533"/>
    </row>
    <row r="8372" spans="1:7">
      <c r="A8372" s="533"/>
      <c r="B8372" s="1787"/>
      <c r="C8372" s="1788"/>
      <c r="D8372" s="533"/>
      <c r="E8372" s="533"/>
      <c r="F8372" s="533"/>
      <c r="G8372" s="533"/>
    </row>
    <row r="8373" spans="1:7">
      <c r="A8373" s="533"/>
      <c r="B8373" s="1787"/>
      <c r="C8373" s="1788"/>
      <c r="D8373" s="533"/>
      <c r="E8373" s="533"/>
      <c r="F8373" s="533"/>
      <c r="G8373" s="533"/>
    </row>
    <row r="8374" spans="1:7">
      <c r="A8374" s="533"/>
      <c r="B8374" s="1787"/>
      <c r="C8374" s="1788"/>
      <c r="D8374" s="533"/>
      <c r="E8374" s="533"/>
      <c r="F8374" s="533"/>
      <c r="G8374" s="533"/>
    </row>
    <row r="8375" spans="1:7">
      <c r="A8375" s="533"/>
      <c r="B8375" s="1787"/>
      <c r="C8375" s="1788"/>
      <c r="D8375" s="533"/>
      <c r="E8375" s="533"/>
      <c r="F8375" s="533"/>
      <c r="G8375" s="533"/>
    </row>
    <row r="8376" spans="1:7">
      <c r="A8376" s="533"/>
      <c r="B8376" s="1787"/>
      <c r="C8376" s="1788"/>
      <c r="D8376" s="533"/>
      <c r="E8376" s="533"/>
      <c r="F8376" s="533"/>
      <c r="G8376" s="533"/>
    </row>
    <row r="8377" spans="1:7">
      <c r="A8377" s="533"/>
      <c r="B8377" s="1787"/>
      <c r="C8377" s="1788"/>
      <c r="D8377" s="533"/>
      <c r="E8377" s="533"/>
      <c r="F8377" s="533"/>
      <c r="G8377" s="533"/>
    </row>
    <row r="8378" spans="1:7">
      <c r="A8378" s="533"/>
      <c r="B8378" s="1787"/>
      <c r="C8378" s="1788"/>
      <c r="D8378" s="533"/>
      <c r="E8378" s="533"/>
      <c r="F8378" s="533"/>
      <c r="G8378" s="533"/>
    </row>
    <row r="8379" spans="1:7">
      <c r="A8379" s="533"/>
      <c r="B8379" s="1787"/>
      <c r="C8379" s="1788"/>
      <c r="D8379" s="533"/>
      <c r="E8379" s="533"/>
      <c r="F8379" s="533"/>
      <c r="G8379" s="533"/>
    </row>
    <row r="8380" spans="1:7">
      <c r="A8380" s="533"/>
      <c r="B8380" s="1787"/>
      <c r="C8380" s="1788"/>
      <c r="D8380" s="533"/>
      <c r="E8380" s="533"/>
      <c r="F8380" s="533"/>
      <c r="G8380" s="533"/>
    </row>
    <row r="8381" spans="1:7">
      <c r="A8381" s="533"/>
      <c r="B8381" s="1787"/>
      <c r="C8381" s="1788"/>
      <c r="D8381" s="533"/>
      <c r="E8381" s="533"/>
      <c r="F8381" s="533"/>
      <c r="G8381" s="533"/>
    </row>
    <row r="8382" spans="1:7">
      <c r="A8382" s="533"/>
      <c r="B8382" s="1787"/>
      <c r="C8382" s="1788"/>
      <c r="D8382" s="533"/>
      <c r="E8382" s="533"/>
      <c r="F8382" s="533"/>
      <c r="G8382" s="533"/>
    </row>
    <row r="8383" spans="1:7">
      <c r="A8383" s="533"/>
      <c r="B8383" s="1787"/>
      <c r="C8383" s="1788"/>
      <c r="D8383" s="533"/>
      <c r="E8383" s="533"/>
      <c r="F8383" s="533"/>
      <c r="G8383" s="533"/>
    </row>
    <row r="8384" spans="1:7">
      <c r="A8384" s="533"/>
      <c r="B8384" s="1787"/>
      <c r="C8384" s="1788"/>
      <c r="D8384" s="533"/>
      <c r="E8384" s="533"/>
      <c r="F8384" s="533"/>
      <c r="G8384" s="533"/>
    </row>
    <row r="8385" spans="1:7">
      <c r="A8385" s="533"/>
      <c r="B8385" s="1787"/>
      <c r="C8385" s="1788"/>
      <c r="D8385" s="533"/>
      <c r="E8385" s="533"/>
      <c r="F8385" s="533"/>
      <c r="G8385" s="533"/>
    </row>
    <row r="8386" spans="1:7">
      <c r="A8386" s="533"/>
      <c r="B8386" s="1787"/>
      <c r="C8386" s="1788"/>
      <c r="D8386" s="533"/>
      <c r="E8386" s="533"/>
      <c r="F8386" s="533"/>
      <c r="G8386" s="533"/>
    </row>
    <row r="8387" spans="1:7">
      <c r="A8387" s="533"/>
      <c r="B8387" s="1787"/>
      <c r="C8387" s="1788"/>
      <c r="D8387" s="533"/>
      <c r="E8387" s="533"/>
      <c r="F8387" s="533"/>
      <c r="G8387" s="533"/>
    </row>
    <row r="8388" spans="1:7">
      <c r="A8388" s="533"/>
      <c r="B8388" s="1787"/>
      <c r="C8388" s="1788"/>
      <c r="D8388" s="533"/>
      <c r="E8388" s="533"/>
      <c r="F8388" s="533"/>
      <c r="G8388" s="533"/>
    </row>
    <row r="8389" spans="1:7">
      <c r="A8389" s="533"/>
      <c r="B8389" s="1787"/>
      <c r="C8389" s="1788"/>
      <c r="D8389" s="533"/>
      <c r="E8389" s="533"/>
      <c r="F8389" s="533"/>
      <c r="G8389" s="533"/>
    </row>
    <row r="8390" spans="1:7">
      <c r="A8390" s="533"/>
      <c r="B8390" s="1787"/>
      <c r="C8390" s="1788"/>
      <c r="D8390" s="533"/>
      <c r="E8390" s="533"/>
      <c r="F8390" s="533"/>
      <c r="G8390" s="533"/>
    </row>
    <row r="8391" spans="1:7">
      <c r="A8391" s="533"/>
      <c r="B8391" s="1787"/>
      <c r="C8391" s="1788"/>
      <c r="D8391" s="533"/>
      <c r="E8391" s="533"/>
      <c r="F8391" s="533"/>
      <c r="G8391" s="533"/>
    </row>
    <row r="8392" spans="1:7">
      <c r="A8392" s="533"/>
      <c r="B8392" s="1787"/>
      <c r="C8392" s="1788"/>
      <c r="D8392" s="533"/>
      <c r="E8392" s="533"/>
      <c r="F8392" s="533"/>
      <c r="G8392" s="533"/>
    </row>
    <row r="8393" spans="1:7">
      <c r="A8393" s="533"/>
      <c r="B8393" s="1787"/>
      <c r="C8393" s="1788"/>
      <c r="D8393" s="533"/>
      <c r="E8393" s="533"/>
      <c r="F8393" s="533"/>
      <c r="G8393" s="533"/>
    </row>
    <row r="8394" spans="1:7">
      <c r="A8394" s="533"/>
      <c r="B8394" s="1787"/>
      <c r="C8394" s="1788"/>
      <c r="D8394" s="533"/>
      <c r="E8394" s="533"/>
      <c r="F8394" s="533"/>
      <c r="G8394" s="533"/>
    </row>
    <row r="8395" spans="1:7">
      <c r="A8395" s="533"/>
      <c r="B8395" s="1787"/>
      <c r="C8395" s="1788"/>
      <c r="D8395" s="533"/>
      <c r="E8395" s="533"/>
      <c r="F8395" s="533"/>
      <c r="G8395" s="533"/>
    </row>
    <row r="8396" spans="1:7">
      <c r="A8396" s="533"/>
      <c r="B8396" s="1787"/>
      <c r="C8396" s="1788"/>
      <c r="D8396" s="533"/>
      <c r="E8396" s="533"/>
      <c r="F8396" s="533"/>
      <c r="G8396" s="533"/>
    </row>
    <row r="8397" spans="1:7">
      <c r="A8397" s="533"/>
      <c r="B8397" s="1787"/>
      <c r="C8397" s="1788"/>
      <c r="D8397" s="533"/>
      <c r="E8397" s="533"/>
      <c r="F8397" s="533"/>
      <c r="G8397" s="533"/>
    </row>
    <row r="8398" spans="1:7">
      <c r="A8398" s="533"/>
      <c r="B8398" s="1787"/>
      <c r="C8398" s="1788"/>
      <c r="D8398" s="533"/>
      <c r="E8398" s="533"/>
      <c r="F8398" s="533"/>
      <c r="G8398" s="533"/>
    </row>
    <row r="8399" spans="1:7">
      <c r="A8399" s="533"/>
      <c r="B8399" s="1787"/>
      <c r="C8399" s="1788"/>
      <c r="D8399" s="533"/>
      <c r="E8399" s="533"/>
      <c r="F8399" s="533"/>
      <c r="G8399" s="533"/>
    </row>
    <row r="8400" spans="1:7">
      <c r="A8400" s="533"/>
      <c r="B8400" s="1787"/>
      <c r="C8400" s="1788"/>
      <c r="D8400" s="533"/>
      <c r="E8400" s="533"/>
      <c r="F8400" s="533"/>
      <c r="G8400" s="533"/>
    </row>
    <row r="8401" spans="1:7">
      <c r="A8401" s="533"/>
      <c r="B8401" s="1787"/>
      <c r="C8401" s="1788"/>
      <c r="D8401" s="533"/>
      <c r="E8401" s="533"/>
      <c r="F8401" s="533"/>
      <c r="G8401" s="533"/>
    </row>
    <row r="8402" spans="1:7">
      <c r="A8402" s="533"/>
      <c r="B8402" s="1787"/>
      <c r="C8402" s="1788"/>
      <c r="D8402" s="533"/>
      <c r="E8402" s="533"/>
      <c r="F8402" s="533"/>
      <c r="G8402" s="533"/>
    </row>
    <row r="8403" spans="1:7">
      <c r="A8403" s="533"/>
      <c r="B8403" s="1787"/>
      <c r="C8403" s="1788"/>
      <c r="D8403" s="533"/>
      <c r="E8403" s="533"/>
      <c r="F8403" s="533"/>
      <c r="G8403" s="533"/>
    </row>
    <row r="8404" spans="1:7">
      <c r="A8404" s="533"/>
      <c r="B8404" s="1787"/>
      <c r="C8404" s="1788"/>
      <c r="D8404" s="533"/>
      <c r="E8404" s="533"/>
      <c r="F8404" s="533"/>
      <c r="G8404" s="533"/>
    </row>
    <row r="8405" spans="1:7">
      <c r="A8405" s="533"/>
      <c r="B8405" s="1787"/>
      <c r="C8405" s="1788"/>
      <c r="D8405" s="533"/>
      <c r="E8405" s="533"/>
      <c r="F8405" s="533"/>
      <c r="G8405" s="533"/>
    </row>
    <row r="8406" spans="1:7">
      <c r="A8406" s="533"/>
      <c r="B8406" s="1787"/>
      <c r="C8406" s="1788"/>
      <c r="D8406" s="533"/>
      <c r="E8406" s="533"/>
      <c r="F8406" s="533"/>
      <c r="G8406" s="533"/>
    </row>
    <row r="8407" spans="1:7">
      <c r="A8407" s="533"/>
      <c r="B8407" s="1787"/>
      <c r="C8407" s="1788"/>
      <c r="D8407" s="533"/>
      <c r="E8407" s="533"/>
      <c r="F8407" s="533"/>
      <c r="G8407" s="533"/>
    </row>
    <row r="8408" spans="1:7">
      <c r="A8408" s="533"/>
      <c r="B8408" s="1787"/>
      <c r="C8408" s="1788"/>
      <c r="D8408" s="533"/>
      <c r="E8408" s="533"/>
      <c r="F8408" s="533"/>
      <c r="G8408" s="533"/>
    </row>
    <row r="8409" spans="1:7">
      <c r="A8409" s="533"/>
      <c r="B8409" s="1787"/>
      <c r="C8409" s="1788"/>
      <c r="D8409" s="533"/>
      <c r="E8409" s="533"/>
      <c r="F8409" s="533"/>
      <c r="G8409" s="533"/>
    </row>
    <row r="8410" spans="1:7">
      <c r="A8410" s="533"/>
      <c r="B8410" s="1787"/>
      <c r="C8410" s="1788"/>
      <c r="D8410" s="533"/>
      <c r="E8410" s="533"/>
      <c r="F8410" s="533"/>
      <c r="G8410" s="533"/>
    </row>
    <row r="8411" spans="1:7">
      <c r="A8411" s="533"/>
      <c r="B8411" s="1787"/>
      <c r="C8411" s="1788"/>
      <c r="D8411" s="533"/>
      <c r="E8411" s="533"/>
      <c r="F8411" s="533"/>
      <c r="G8411" s="533"/>
    </row>
    <row r="8412" spans="1:7">
      <c r="A8412" s="533"/>
      <c r="B8412" s="1787"/>
      <c r="C8412" s="1788"/>
      <c r="D8412" s="533"/>
      <c r="E8412" s="533"/>
      <c r="F8412" s="533"/>
      <c r="G8412" s="533"/>
    </row>
    <row r="8413" spans="1:7">
      <c r="A8413" s="533"/>
      <c r="B8413" s="1787"/>
      <c r="C8413" s="1788"/>
      <c r="D8413" s="533"/>
      <c r="E8413" s="533"/>
      <c r="F8413" s="533"/>
      <c r="G8413" s="533"/>
    </row>
    <row r="8414" spans="1:7">
      <c r="A8414" s="533"/>
      <c r="B8414" s="1787"/>
      <c r="C8414" s="1788"/>
      <c r="D8414" s="533"/>
      <c r="E8414" s="533"/>
      <c r="F8414" s="533"/>
      <c r="G8414" s="533"/>
    </row>
    <row r="8415" spans="1:7">
      <c r="A8415" s="533"/>
      <c r="B8415" s="1787"/>
      <c r="C8415" s="1788"/>
      <c r="D8415" s="533"/>
      <c r="E8415" s="533"/>
      <c r="F8415" s="533"/>
      <c r="G8415" s="533"/>
    </row>
    <row r="8416" spans="1:7">
      <c r="A8416" s="533"/>
      <c r="B8416" s="1787"/>
      <c r="C8416" s="1788"/>
      <c r="D8416" s="533"/>
      <c r="E8416" s="533"/>
      <c r="F8416" s="533"/>
      <c r="G8416" s="533"/>
    </row>
    <row r="8417" spans="1:7">
      <c r="A8417" s="533"/>
      <c r="B8417" s="1787"/>
      <c r="C8417" s="1788"/>
      <c r="D8417" s="533"/>
      <c r="E8417" s="533"/>
      <c r="F8417" s="533"/>
      <c r="G8417" s="533"/>
    </row>
    <row r="8418" spans="1:7">
      <c r="A8418" s="533"/>
      <c r="B8418" s="1787"/>
      <c r="C8418" s="1788"/>
      <c r="D8418" s="533"/>
      <c r="E8418" s="533"/>
      <c r="F8418" s="533"/>
      <c r="G8418" s="533"/>
    </row>
    <row r="8419" spans="1:7">
      <c r="A8419" s="533"/>
      <c r="B8419" s="1787"/>
      <c r="C8419" s="1788"/>
      <c r="D8419" s="533"/>
      <c r="E8419" s="533"/>
      <c r="F8419" s="533"/>
      <c r="G8419" s="533"/>
    </row>
    <row r="8420" spans="1:7">
      <c r="A8420" s="533"/>
      <c r="B8420" s="1787"/>
      <c r="C8420" s="1788"/>
      <c r="D8420" s="533"/>
      <c r="E8420" s="533"/>
      <c r="F8420" s="533"/>
      <c r="G8420" s="533"/>
    </row>
    <row r="8421" spans="1:7">
      <c r="A8421" s="533"/>
      <c r="B8421" s="1787"/>
      <c r="C8421" s="1788"/>
      <c r="D8421" s="533"/>
      <c r="E8421" s="533"/>
      <c r="F8421" s="533"/>
      <c r="G8421" s="533"/>
    </row>
    <row r="8422" spans="1:7">
      <c r="A8422" s="533"/>
      <c r="B8422" s="1787"/>
      <c r="C8422" s="1788"/>
      <c r="D8422" s="533"/>
      <c r="E8422" s="533"/>
      <c r="F8422" s="533"/>
      <c r="G8422" s="533"/>
    </row>
    <row r="8423" spans="1:7">
      <c r="A8423" s="533"/>
      <c r="B8423" s="1787"/>
      <c r="C8423" s="1788"/>
      <c r="D8423" s="533"/>
      <c r="E8423" s="533"/>
      <c r="F8423" s="533"/>
      <c r="G8423" s="533"/>
    </row>
    <row r="8424" spans="1:7">
      <c r="A8424" s="533"/>
      <c r="B8424" s="1787"/>
      <c r="C8424" s="1788"/>
      <c r="D8424" s="533"/>
      <c r="E8424" s="533"/>
      <c r="F8424" s="533"/>
      <c r="G8424" s="533"/>
    </row>
    <row r="8425" spans="1:7">
      <c r="A8425" s="533"/>
      <c r="B8425" s="1787"/>
      <c r="C8425" s="1788"/>
      <c r="D8425" s="533"/>
      <c r="E8425" s="533"/>
      <c r="F8425" s="533"/>
      <c r="G8425" s="533"/>
    </row>
    <row r="8426" spans="1:7">
      <c r="A8426" s="533"/>
      <c r="B8426" s="1787"/>
      <c r="C8426" s="1788"/>
      <c r="D8426" s="533"/>
      <c r="E8426" s="533"/>
      <c r="F8426" s="533"/>
      <c r="G8426" s="533"/>
    </row>
    <row r="8427" spans="1:7">
      <c r="A8427" s="533"/>
      <c r="B8427" s="1787"/>
      <c r="C8427" s="1788"/>
      <c r="D8427" s="533"/>
      <c r="E8427" s="533"/>
      <c r="F8427" s="533"/>
      <c r="G8427" s="533"/>
    </row>
    <row r="8428" spans="1:7">
      <c r="A8428" s="533"/>
      <c r="B8428" s="1787"/>
      <c r="C8428" s="1788"/>
      <c r="D8428" s="533"/>
      <c r="E8428" s="533"/>
      <c r="F8428" s="533"/>
      <c r="G8428" s="533"/>
    </row>
    <row r="8429" spans="1:7">
      <c r="A8429" s="533"/>
      <c r="B8429" s="1787"/>
      <c r="C8429" s="1788"/>
      <c r="D8429" s="533"/>
      <c r="E8429" s="533"/>
      <c r="F8429" s="533"/>
      <c r="G8429" s="533"/>
    </row>
    <row r="8430" spans="1:7">
      <c r="A8430" s="533"/>
      <c r="B8430" s="1787"/>
      <c r="C8430" s="1788"/>
      <c r="D8430" s="533"/>
      <c r="E8430" s="533"/>
      <c r="F8430" s="533"/>
      <c r="G8430" s="533"/>
    </row>
    <row r="8431" spans="1:7">
      <c r="A8431" s="533"/>
      <c r="B8431" s="1787"/>
      <c r="C8431" s="1788"/>
      <c r="D8431" s="533"/>
      <c r="E8431" s="533"/>
      <c r="F8431" s="533"/>
      <c r="G8431" s="533"/>
    </row>
    <row r="8432" spans="1:7">
      <c r="A8432" s="533"/>
      <c r="B8432" s="1787"/>
      <c r="C8432" s="1788"/>
      <c r="D8432" s="533"/>
      <c r="E8432" s="533"/>
      <c r="F8432" s="533"/>
      <c r="G8432" s="533"/>
    </row>
    <row r="8433" spans="1:7">
      <c r="A8433" s="533"/>
      <c r="B8433" s="1787"/>
      <c r="C8433" s="1788"/>
      <c r="D8433" s="533"/>
      <c r="E8433" s="533"/>
      <c r="F8433" s="533"/>
      <c r="G8433" s="533"/>
    </row>
    <row r="8434" spans="1:7">
      <c r="A8434" s="533"/>
      <c r="B8434" s="1787"/>
      <c r="C8434" s="1788"/>
      <c r="D8434" s="533"/>
      <c r="E8434" s="533"/>
      <c r="F8434" s="533"/>
      <c r="G8434" s="533"/>
    </row>
    <row r="8435" spans="1:7">
      <c r="A8435" s="533"/>
      <c r="B8435" s="1787"/>
      <c r="C8435" s="1788"/>
      <c r="D8435" s="533"/>
      <c r="E8435" s="533"/>
      <c r="F8435" s="533"/>
      <c r="G8435" s="533"/>
    </row>
    <row r="8436" spans="1:7">
      <c r="A8436" s="533"/>
      <c r="B8436" s="1787"/>
      <c r="C8436" s="1788"/>
      <c r="D8436" s="533"/>
      <c r="E8436" s="533"/>
      <c r="F8436" s="533"/>
      <c r="G8436" s="533"/>
    </row>
    <row r="8437" spans="1:7">
      <c r="A8437" s="533"/>
      <c r="B8437" s="1787"/>
      <c r="C8437" s="1788"/>
      <c r="D8437" s="533"/>
      <c r="E8437" s="533"/>
      <c r="F8437" s="533"/>
      <c r="G8437" s="533"/>
    </row>
    <row r="8438" spans="1:7">
      <c r="A8438" s="533"/>
      <c r="B8438" s="1787"/>
      <c r="C8438" s="1788"/>
      <c r="D8438" s="533"/>
      <c r="E8438" s="533"/>
      <c r="F8438" s="533"/>
      <c r="G8438" s="533"/>
    </row>
    <row r="8439" spans="1:7">
      <c r="A8439" s="533"/>
      <c r="B8439" s="1787"/>
      <c r="C8439" s="1788"/>
      <c r="D8439" s="533"/>
      <c r="E8439" s="533"/>
      <c r="F8439" s="533"/>
      <c r="G8439" s="533"/>
    </row>
    <row r="8440" spans="1:7">
      <c r="A8440" s="533"/>
      <c r="B8440" s="1787"/>
      <c r="C8440" s="1788"/>
      <c r="D8440" s="533"/>
      <c r="E8440" s="533"/>
      <c r="F8440" s="533"/>
      <c r="G8440" s="533"/>
    </row>
    <row r="8441" spans="1:7">
      <c r="A8441" s="533"/>
      <c r="B8441" s="1787"/>
      <c r="C8441" s="1788"/>
      <c r="D8441" s="533"/>
      <c r="E8441" s="533"/>
      <c r="F8441" s="533"/>
      <c r="G8441" s="533"/>
    </row>
    <row r="8442" spans="1:7">
      <c r="A8442" s="533"/>
      <c r="B8442" s="1787"/>
      <c r="C8442" s="1788"/>
      <c r="D8442" s="533"/>
      <c r="E8442" s="533"/>
      <c r="F8442" s="533"/>
      <c r="G8442" s="533"/>
    </row>
    <row r="8443" spans="1:7">
      <c r="A8443" s="533"/>
      <c r="B8443" s="1787"/>
      <c r="C8443" s="1788"/>
      <c r="D8443" s="533"/>
      <c r="E8443" s="533"/>
      <c r="F8443" s="533"/>
      <c r="G8443" s="533"/>
    </row>
    <row r="8444" spans="1:7">
      <c r="A8444" s="533"/>
      <c r="B8444" s="1787"/>
      <c r="C8444" s="1788"/>
      <c r="D8444" s="533"/>
      <c r="E8444" s="533"/>
      <c r="F8444" s="533"/>
      <c r="G8444" s="533"/>
    </row>
    <row r="8445" spans="1:7">
      <c r="A8445" s="533"/>
      <c r="B8445" s="1787"/>
      <c r="C8445" s="1788"/>
      <c r="D8445" s="533"/>
      <c r="E8445" s="533"/>
      <c r="F8445" s="533"/>
      <c r="G8445" s="533"/>
    </row>
    <row r="8446" spans="1:7">
      <c r="A8446" s="533"/>
      <c r="B8446" s="1787"/>
      <c r="C8446" s="1788"/>
      <c r="D8446" s="533"/>
      <c r="E8446" s="533"/>
      <c r="F8446" s="533"/>
      <c r="G8446" s="533"/>
    </row>
    <row r="8447" spans="1:7">
      <c r="A8447" s="533"/>
      <c r="B8447" s="1787"/>
      <c r="C8447" s="1788"/>
      <c r="D8447" s="533"/>
      <c r="E8447" s="533"/>
      <c r="F8447" s="533"/>
      <c r="G8447" s="533"/>
    </row>
    <row r="8448" spans="1:7">
      <c r="A8448" s="533"/>
      <c r="B8448" s="1787"/>
      <c r="C8448" s="1788"/>
      <c r="D8448" s="533"/>
      <c r="E8448" s="533"/>
      <c r="F8448" s="533"/>
      <c r="G8448" s="533"/>
    </row>
    <row r="8449" spans="1:7">
      <c r="A8449" s="533"/>
      <c r="B8449" s="1787"/>
      <c r="C8449" s="1788"/>
      <c r="D8449" s="533"/>
      <c r="E8449" s="533"/>
      <c r="F8449" s="533"/>
      <c r="G8449" s="533"/>
    </row>
    <row r="8450" spans="1:7">
      <c r="A8450" s="533"/>
      <c r="B8450" s="1787"/>
      <c r="C8450" s="1788"/>
      <c r="D8450" s="533"/>
      <c r="E8450" s="533"/>
      <c r="F8450" s="533"/>
      <c r="G8450" s="533"/>
    </row>
    <row r="8451" spans="1:7">
      <c r="A8451" s="533"/>
      <c r="B8451" s="1787"/>
      <c r="C8451" s="1788"/>
      <c r="D8451" s="533"/>
      <c r="E8451" s="533"/>
      <c r="F8451" s="533"/>
      <c r="G8451" s="533"/>
    </row>
    <row r="8452" spans="1:7">
      <c r="A8452" s="533"/>
      <c r="B8452" s="1787"/>
      <c r="C8452" s="1788"/>
      <c r="D8452" s="533"/>
      <c r="E8452" s="533"/>
      <c r="F8452" s="533"/>
      <c r="G8452" s="533"/>
    </row>
    <row r="8453" spans="1:7">
      <c r="A8453" s="533"/>
      <c r="B8453" s="1787"/>
      <c r="C8453" s="1788"/>
      <c r="D8453" s="533"/>
      <c r="E8453" s="533"/>
      <c r="F8453" s="533"/>
      <c r="G8453" s="533"/>
    </row>
    <row r="8454" spans="1:7">
      <c r="A8454" s="533"/>
      <c r="B8454" s="1787"/>
      <c r="C8454" s="1788"/>
      <c r="D8454" s="533"/>
      <c r="E8454" s="533"/>
      <c r="F8454" s="533"/>
      <c r="G8454" s="533"/>
    </row>
    <row r="8455" spans="1:7">
      <c r="A8455" s="533"/>
      <c r="B8455" s="1787"/>
      <c r="C8455" s="1788"/>
      <c r="D8455" s="533"/>
      <c r="E8455" s="533"/>
      <c r="F8455" s="533"/>
      <c r="G8455" s="533"/>
    </row>
    <row r="8456" spans="1:7">
      <c r="A8456" s="533"/>
      <c r="B8456" s="1787"/>
      <c r="C8456" s="1788"/>
      <c r="D8456" s="533"/>
      <c r="E8456" s="533"/>
      <c r="F8456" s="533"/>
      <c r="G8456" s="533"/>
    </row>
    <row r="8457" spans="1:7">
      <c r="A8457" s="533"/>
      <c r="B8457" s="1787"/>
      <c r="C8457" s="1788"/>
      <c r="D8457" s="533"/>
      <c r="E8457" s="533"/>
      <c r="F8457" s="533"/>
      <c r="G8457" s="533"/>
    </row>
    <row r="8458" spans="1:7">
      <c r="A8458" s="533"/>
      <c r="B8458" s="1787"/>
      <c r="C8458" s="1788"/>
      <c r="D8458" s="533"/>
      <c r="E8458" s="533"/>
      <c r="F8458" s="533"/>
      <c r="G8458" s="533"/>
    </row>
    <row r="8459" spans="1:7">
      <c r="A8459" s="533"/>
      <c r="B8459" s="1787"/>
      <c r="C8459" s="1788"/>
      <c r="D8459" s="533"/>
      <c r="E8459" s="533"/>
      <c r="F8459" s="533"/>
      <c r="G8459" s="533"/>
    </row>
    <row r="8460" spans="1:7">
      <c r="A8460" s="533"/>
      <c r="B8460" s="1787"/>
      <c r="C8460" s="1788"/>
      <c r="D8460" s="533"/>
      <c r="E8460" s="533"/>
      <c r="F8460" s="533"/>
      <c r="G8460" s="533"/>
    </row>
    <row r="8461" spans="1:7">
      <c r="A8461" s="533"/>
      <c r="B8461" s="1787"/>
      <c r="C8461" s="1788"/>
      <c r="D8461" s="533"/>
      <c r="E8461" s="533"/>
      <c r="F8461" s="533"/>
      <c r="G8461" s="533"/>
    </row>
    <row r="8462" spans="1:7">
      <c r="A8462" s="533"/>
      <c r="B8462" s="1787"/>
      <c r="C8462" s="1788"/>
      <c r="D8462" s="533"/>
      <c r="E8462" s="533"/>
      <c r="F8462" s="533"/>
      <c r="G8462" s="533"/>
    </row>
    <row r="8463" spans="1:7">
      <c r="A8463" s="533"/>
      <c r="B8463" s="1787"/>
      <c r="C8463" s="1788"/>
      <c r="D8463" s="533"/>
      <c r="E8463" s="533"/>
      <c r="F8463" s="533"/>
      <c r="G8463" s="533"/>
    </row>
    <row r="8464" spans="1:7">
      <c r="A8464" s="533"/>
      <c r="B8464" s="1787"/>
      <c r="C8464" s="1788"/>
      <c r="D8464" s="533"/>
      <c r="E8464" s="533"/>
      <c r="F8464" s="533"/>
      <c r="G8464" s="533"/>
    </row>
    <row r="8465" spans="1:7">
      <c r="A8465" s="533"/>
      <c r="B8465" s="1787"/>
      <c r="C8465" s="1788"/>
      <c r="D8465" s="533"/>
      <c r="E8465" s="533"/>
      <c r="F8465" s="533"/>
      <c r="G8465" s="533"/>
    </row>
    <row r="8466" spans="1:7">
      <c r="A8466" s="533"/>
      <c r="B8466" s="1787"/>
      <c r="C8466" s="1788"/>
      <c r="D8466" s="533"/>
      <c r="E8466" s="533"/>
      <c r="F8466" s="533"/>
      <c r="G8466" s="533"/>
    </row>
    <row r="8467" spans="1:7">
      <c r="A8467" s="533"/>
      <c r="B8467" s="1787"/>
      <c r="C8467" s="1788"/>
      <c r="D8467" s="533"/>
      <c r="E8467" s="533"/>
      <c r="F8467" s="533"/>
      <c r="G8467" s="533"/>
    </row>
    <row r="8468" spans="1:7">
      <c r="A8468" s="533"/>
      <c r="B8468" s="1787"/>
      <c r="C8468" s="1788"/>
      <c r="D8468" s="533"/>
      <c r="E8468" s="533"/>
      <c r="F8468" s="533"/>
      <c r="G8468" s="533"/>
    </row>
    <row r="8469" spans="1:7">
      <c r="A8469" s="533"/>
      <c r="B8469" s="1787"/>
      <c r="C8469" s="1788"/>
      <c r="D8469" s="533"/>
      <c r="E8469" s="533"/>
      <c r="F8469" s="533"/>
      <c r="G8469" s="533"/>
    </row>
    <row r="8470" spans="1:7">
      <c r="A8470" s="533"/>
      <c r="B8470" s="1787"/>
      <c r="C8470" s="1788"/>
      <c r="D8470" s="533"/>
      <c r="E8470" s="533"/>
      <c r="F8470" s="533"/>
      <c r="G8470" s="533"/>
    </row>
    <row r="8471" spans="1:7">
      <c r="A8471" s="533"/>
      <c r="B8471" s="1787"/>
      <c r="C8471" s="1788"/>
      <c r="D8471" s="533"/>
      <c r="E8471" s="533"/>
      <c r="F8471" s="533"/>
      <c r="G8471" s="533"/>
    </row>
    <row r="8472" spans="1:7">
      <c r="A8472" s="533"/>
      <c r="B8472" s="1787"/>
      <c r="C8472" s="1788"/>
      <c r="D8472" s="533"/>
      <c r="E8472" s="533"/>
      <c r="F8472" s="533"/>
      <c r="G8472" s="533"/>
    </row>
    <row r="8473" spans="1:7">
      <c r="A8473" s="533"/>
      <c r="B8473" s="1787"/>
      <c r="C8473" s="1788"/>
      <c r="D8473" s="533"/>
      <c r="E8473" s="533"/>
      <c r="F8473" s="533"/>
      <c r="G8473" s="533"/>
    </row>
    <row r="8474" spans="1:7">
      <c r="A8474" s="533"/>
      <c r="B8474" s="1787"/>
      <c r="C8474" s="1788"/>
      <c r="D8474" s="533"/>
      <c r="E8474" s="533"/>
      <c r="F8474" s="533"/>
      <c r="G8474" s="533"/>
    </row>
    <row r="8475" spans="1:7">
      <c r="A8475" s="533"/>
      <c r="B8475" s="1787"/>
      <c r="C8475" s="1788"/>
      <c r="D8475" s="533"/>
      <c r="E8475" s="533"/>
      <c r="F8475" s="533"/>
      <c r="G8475" s="533"/>
    </row>
    <row r="8476" spans="1:7">
      <c r="A8476" s="533"/>
      <c r="B8476" s="1787"/>
      <c r="C8476" s="1788"/>
      <c r="D8476" s="533"/>
      <c r="E8476" s="533"/>
      <c r="F8476" s="533"/>
      <c r="G8476" s="533"/>
    </row>
    <row r="8477" spans="1:7">
      <c r="A8477" s="533"/>
      <c r="B8477" s="1787"/>
      <c r="C8477" s="1788"/>
      <c r="D8477" s="533"/>
      <c r="E8477" s="533"/>
      <c r="F8477" s="533"/>
      <c r="G8477" s="533"/>
    </row>
    <row r="8478" spans="1:7">
      <c r="A8478" s="533"/>
      <c r="B8478" s="1787"/>
      <c r="C8478" s="1788"/>
      <c r="D8478" s="533"/>
      <c r="E8478" s="533"/>
      <c r="F8478" s="533"/>
      <c r="G8478" s="533"/>
    </row>
    <row r="8479" spans="1:7">
      <c r="A8479" s="533"/>
      <c r="B8479" s="1787"/>
      <c r="C8479" s="1788"/>
      <c r="D8479" s="533"/>
      <c r="E8479" s="533"/>
      <c r="F8479" s="533"/>
      <c r="G8479" s="533"/>
    </row>
    <row r="8480" spans="1:7">
      <c r="A8480" s="533"/>
      <c r="B8480" s="1787"/>
      <c r="C8480" s="1788"/>
      <c r="D8480" s="533"/>
      <c r="E8480" s="533"/>
      <c r="F8480" s="533"/>
      <c r="G8480" s="533"/>
    </row>
    <row r="8481" spans="1:7">
      <c r="A8481" s="533"/>
      <c r="B8481" s="1787"/>
      <c r="C8481" s="1788"/>
      <c r="D8481" s="533"/>
      <c r="E8481" s="533"/>
      <c r="F8481" s="533"/>
      <c r="G8481" s="533"/>
    </row>
    <row r="8482" spans="1:7">
      <c r="A8482" s="533"/>
      <c r="B8482" s="1787"/>
      <c r="C8482" s="1788"/>
      <c r="D8482" s="533"/>
      <c r="E8482" s="533"/>
      <c r="F8482" s="533"/>
      <c r="G8482" s="533"/>
    </row>
    <row r="8483" spans="1:7">
      <c r="A8483" s="533"/>
      <c r="B8483" s="1787"/>
      <c r="C8483" s="1788"/>
      <c r="D8483" s="533"/>
      <c r="E8483" s="533"/>
      <c r="F8483" s="533"/>
      <c r="G8483" s="533"/>
    </row>
    <row r="8484" spans="1:7">
      <c r="A8484" s="533"/>
      <c r="B8484" s="1787"/>
      <c r="C8484" s="1788"/>
      <c r="D8484" s="533"/>
      <c r="E8484" s="533"/>
      <c r="F8484" s="533"/>
      <c r="G8484" s="533"/>
    </row>
    <row r="8485" spans="1:7">
      <c r="A8485" s="533"/>
      <c r="B8485" s="1787"/>
      <c r="C8485" s="1788"/>
      <c r="D8485" s="533"/>
      <c r="E8485" s="533"/>
      <c r="F8485" s="533"/>
      <c r="G8485" s="533"/>
    </row>
    <row r="8486" spans="1:7">
      <c r="A8486" s="533"/>
      <c r="B8486" s="1787"/>
      <c r="C8486" s="1788"/>
      <c r="D8486" s="533"/>
      <c r="E8486" s="533"/>
      <c r="F8486" s="533"/>
      <c r="G8486" s="533"/>
    </row>
    <row r="8487" spans="1:7">
      <c r="A8487" s="533"/>
      <c r="B8487" s="1787"/>
      <c r="C8487" s="1788"/>
      <c r="D8487" s="533"/>
      <c r="E8487" s="533"/>
      <c r="F8487" s="533"/>
      <c r="G8487" s="533"/>
    </row>
    <row r="8488" spans="1:7">
      <c r="A8488" s="533"/>
      <c r="B8488" s="1787"/>
      <c r="C8488" s="1788"/>
      <c r="D8488" s="533"/>
      <c r="E8488" s="533"/>
      <c r="F8488" s="533"/>
      <c r="G8488" s="533"/>
    </row>
    <row r="8489" spans="1:7">
      <c r="A8489" s="533"/>
      <c r="B8489" s="1787"/>
      <c r="C8489" s="1788"/>
      <c r="D8489" s="533"/>
      <c r="E8489" s="533"/>
      <c r="F8489" s="533"/>
      <c r="G8489" s="533"/>
    </row>
    <row r="8490" spans="1:7">
      <c r="A8490" s="533"/>
      <c r="B8490" s="1787"/>
      <c r="C8490" s="1788"/>
      <c r="D8490" s="533"/>
      <c r="E8490" s="533"/>
      <c r="F8490" s="533"/>
      <c r="G8490" s="533"/>
    </row>
    <row r="8491" spans="1:7">
      <c r="A8491" s="533"/>
      <c r="B8491" s="1787"/>
      <c r="C8491" s="1788"/>
      <c r="D8491" s="533"/>
      <c r="E8491" s="533"/>
      <c r="F8491" s="533"/>
      <c r="G8491" s="533"/>
    </row>
    <row r="8492" spans="1:7">
      <c r="A8492" s="533"/>
      <c r="B8492" s="1787"/>
      <c r="C8492" s="1788"/>
      <c r="D8492" s="533"/>
      <c r="E8492" s="533"/>
      <c r="F8492" s="533"/>
      <c r="G8492" s="533"/>
    </row>
    <row r="8493" spans="1:7">
      <c r="A8493" s="533"/>
      <c r="B8493" s="1787"/>
      <c r="C8493" s="1788"/>
      <c r="D8493" s="533"/>
      <c r="E8493" s="533"/>
      <c r="F8493" s="533"/>
      <c r="G8493" s="533"/>
    </row>
    <row r="8494" spans="1:7">
      <c r="A8494" s="533"/>
      <c r="B8494" s="1787"/>
      <c r="C8494" s="1788"/>
      <c r="D8494" s="533"/>
      <c r="E8494" s="533"/>
      <c r="F8494" s="533"/>
      <c r="G8494" s="533"/>
    </row>
    <row r="8495" spans="1:7">
      <c r="A8495" s="533"/>
      <c r="B8495" s="1787"/>
      <c r="C8495" s="1788"/>
      <c r="D8495" s="533"/>
      <c r="E8495" s="533"/>
      <c r="F8495" s="533"/>
      <c r="G8495" s="533"/>
    </row>
    <row r="8496" spans="1:7">
      <c r="A8496" s="533"/>
      <c r="B8496" s="1787"/>
      <c r="C8496" s="1788"/>
      <c r="D8496" s="533"/>
      <c r="E8496" s="533"/>
      <c r="F8496" s="533"/>
      <c r="G8496" s="533"/>
    </row>
    <row r="8497" spans="1:7">
      <c r="A8497" s="533"/>
      <c r="B8497" s="1787"/>
      <c r="C8497" s="1788"/>
      <c r="D8497" s="533"/>
      <c r="E8497" s="533"/>
      <c r="F8497" s="533"/>
      <c r="G8497" s="533"/>
    </row>
    <row r="8498" spans="1:7">
      <c r="A8498" s="533"/>
      <c r="B8498" s="1787"/>
      <c r="C8498" s="1788"/>
      <c r="D8498" s="533"/>
      <c r="E8498" s="533"/>
      <c r="F8498" s="533"/>
      <c r="G8498" s="533"/>
    </row>
    <row r="8499" spans="1:7">
      <c r="A8499" s="533"/>
      <c r="B8499" s="1787"/>
      <c r="C8499" s="1788"/>
      <c r="D8499" s="533"/>
      <c r="E8499" s="533"/>
      <c r="F8499" s="533"/>
      <c r="G8499" s="533"/>
    </row>
    <row r="8500" spans="1:7">
      <c r="A8500" s="533"/>
      <c r="B8500" s="1787"/>
      <c r="C8500" s="1788"/>
      <c r="D8500" s="533"/>
      <c r="E8500" s="533"/>
      <c r="F8500" s="533"/>
      <c r="G8500" s="533"/>
    </row>
    <row r="8501" spans="1:7">
      <c r="A8501" s="533"/>
      <c r="B8501" s="1787"/>
      <c r="C8501" s="1788"/>
      <c r="D8501" s="533"/>
      <c r="E8501" s="533"/>
      <c r="F8501" s="533"/>
      <c r="G8501" s="533"/>
    </row>
    <row r="8502" spans="1:7">
      <c r="A8502" s="533"/>
      <c r="B8502" s="1787"/>
      <c r="C8502" s="1788"/>
      <c r="D8502" s="533"/>
      <c r="E8502" s="533"/>
      <c r="F8502" s="533"/>
      <c r="G8502" s="533"/>
    </row>
    <row r="8503" spans="1:7">
      <c r="A8503" s="533"/>
      <c r="B8503" s="1787"/>
      <c r="C8503" s="1788"/>
      <c r="D8503" s="533"/>
      <c r="E8503" s="533"/>
      <c r="F8503" s="533"/>
      <c r="G8503" s="533"/>
    </row>
    <row r="8504" spans="1:7">
      <c r="A8504" s="533"/>
      <c r="B8504" s="1787"/>
      <c r="C8504" s="1788"/>
      <c r="D8504" s="533"/>
      <c r="E8504" s="533"/>
      <c r="F8504" s="533"/>
      <c r="G8504" s="533"/>
    </row>
    <row r="8505" spans="1:7">
      <c r="A8505" s="533"/>
      <c r="B8505" s="1787"/>
      <c r="C8505" s="1788"/>
      <c r="D8505" s="533"/>
      <c r="E8505" s="533"/>
      <c r="F8505" s="533"/>
      <c r="G8505" s="533"/>
    </row>
    <row r="8506" spans="1:7">
      <c r="A8506" s="533"/>
      <c r="B8506" s="1787"/>
      <c r="C8506" s="1788"/>
      <c r="D8506" s="533"/>
      <c r="E8506" s="533"/>
      <c r="F8506" s="533"/>
      <c r="G8506" s="533"/>
    </row>
    <row r="8507" spans="1:7">
      <c r="A8507" s="533"/>
      <c r="B8507" s="1787"/>
      <c r="C8507" s="1788"/>
      <c r="D8507" s="533"/>
      <c r="E8507" s="533"/>
      <c r="F8507" s="533"/>
      <c r="G8507" s="533"/>
    </row>
    <row r="8508" spans="1:7">
      <c r="A8508" s="533"/>
      <c r="B8508" s="1787"/>
      <c r="C8508" s="1788"/>
      <c r="D8508" s="533"/>
      <c r="E8508" s="533"/>
      <c r="F8508" s="533"/>
      <c r="G8508" s="533"/>
    </row>
    <row r="8509" spans="1:7">
      <c r="A8509" s="533"/>
      <c r="B8509" s="1787"/>
      <c r="C8509" s="1788"/>
      <c r="D8509" s="533"/>
      <c r="E8509" s="533"/>
      <c r="F8509" s="533"/>
      <c r="G8509" s="533"/>
    </row>
    <row r="8510" spans="1:7">
      <c r="A8510" s="533"/>
      <c r="B8510" s="1787"/>
      <c r="C8510" s="1788"/>
      <c r="D8510" s="533"/>
      <c r="E8510" s="533"/>
      <c r="F8510" s="533"/>
      <c r="G8510" s="533"/>
    </row>
    <row r="8511" spans="1:7">
      <c r="A8511" s="533"/>
      <c r="B8511" s="1787"/>
      <c r="C8511" s="1788"/>
      <c r="D8511" s="533"/>
      <c r="E8511" s="533"/>
      <c r="F8511" s="533"/>
      <c r="G8511" s="533"/>
    </row>
    <row r="8512" spans="1:7">
      <c r="A8512" s="533"/>
      <c r="B8512" s="1787"/>
      <c r="C8512" s="1788"/>
      <c r="D8512" s="533"/>
      <c r="E8512" s="533"/>
      <c r="F8512" s="533"/>
      <c r="G8512" s="533"/>
    </row>
    <row r="8513" spans="1:7">
      <c r="A8513" s="533"/>
      <c r="B8513" s="1787"/>
      <c r="C8513" s="1788"/>
      <c r="D8513" s="533"/>
      <c r="E8513" s="533"/>
      <c r="F8513" s="533"/>
      <c r="G8513" s="533"/>
    </row>
    <row r="8514" spans="1:7">
      <c r="A8514" s="533"/>
      <c r="B8514" s="1787"/>
      <c r="C8514" s="1788"/>
      <c r="D8514" s="533"/>
      <c r="E8514" s="533"/>
      <c r="F8514" s="533"/>
      <c r="G8514" s="533"/>
    </row>
    <row r="8515" spans="1:7">
      <c r="A8515" s="533"/>
      <c r="B8515" s="1787"/>
      <c r="C8515" s="1788"/>
      <c r="D8515" s="533"/>
      <c r="E8515" s="533"/>
      <c r="F8515" s="533"/>
      <c r="G8515" s="533"/>
    </row>
    <row r="8516" spans="1:7">
      <c r="A8516" s="533"/>
      <c r="B8516" s="1787"/>
      <c r="C8516" s="1788"/>
      <c r="D8516" s="533"/>
      <c r="E8516" s="533"/>
      <c r="F8516" s="533"/>
      <c r="G8516" s="533"/>
    </row>
    <row r="8517" spans="1:7">
      <c r="A8517" s="533"/>
      <c r="B8517" s="1787"/>
      <c r="C8517" s="1788"/>
      <c r="D8517" s="533"/>
      <c r="E8517" s="533"/>
      <c r="F8517" s="533"/>
      <c r="G8517" s="533"/>
    </row>
    <row r="8518" spans="1:7">
      <c r="A8518" s="533"/>
      <c r="B8518" s="1787"/>
      <c r="C8518" s="1788"/>
      <c r="D8518" s="533"/>
      <c r="E8518" s="533"/>
      <c r="F8518" s="533"/>
      <c r="G8518" s="533"/>
    </row>
    <row r="8519" spans="1:7">
      <c r="A8519" s="533"/>
      <c r="B8519" s="1787"/>
      <c r="C8519" s="1788"/>
      <c r="D8519" s="533"/>
      <c r="E8519" s="533"/>
      <c r="F8519" s="533"/>
      <c r="G8519" s="533"/>
    </row>
    <row r="8520" spans="1:7">
      <c r="A8520" s="533"/>
      <c r="B8520" s="1787"/>
      <c r="C8520" s="1788"/>
      <c r="D8520" s="533"/>
      <c r="E8520" s="533"/>
      <c r="F8520" s="533"/>
      <c r="G8520" s="533"/>
    </row>
    <row r="8521" spans="1:7">
      <c r="A8521" s="533"/>
      <c r="B8521" s="1787"/>
      <c r="C8521" s="1788"/>
      <c r="D8521" s="533"/>
      <c r="E8521" s="533"/>
      <c r="F8521" s="533"/>
      <c r="G8521" s="533"/>
    </row>
    <row r="8522" spans="1:7">
      <c r="A8522" s="533"/>
      <c r="B8522" s="1787"/>
      <c r="C8522" s="1788"/>
      <c r="D8522" s="533"/>
      <c r="E8522" s="533"/>
      <c r="F8522" s="533"/>
      <c r="G8522" s="533"/>
    </row>
    <row r="8523" spans="1:7">
      <c r="A8523" s="533"/>
      <c r="B8523" s="1787"/>
      <c r="C8523" s="1788"/>
      <c r="D8523" s="533"/>
      <c r="E8523" s="533"/>
      <c r="F8523" s="533"/>
      <c r="G8523" s="533"/>
    </row>
    <row r="8524" spans="1:7">
      <c r="A8524" s="533"/>
      <c r="B8524" s="1787"/>
      <c r="C8524" s="1788"/>
      <c r="D8524" s="533"/>
      <c r="E8524" s="533"/>
      <c r="F8524" s="533"/>
      <c r="G8524" s="533"/>
    </row>
    <row r="8525" spans="1:7">
      <c r="A8525" s="533"/>
      <c r="B8525" s="1787"/>
      <c r="C8525" s="1788"/>
      <c r="D8525" s="533"/>
      <c r="E8525" s="533"/>
      <c r="F8525" s="533"/>
      <c r="G8525" s="533"/>
    </row>
    <row r="8526" spans="1:7">
      <c r="A8526" s="533"/>
      <c r="B8526" s="1787"/>
      <c r="C8526" s="1788"/>
      <c r="D8526" s="533"/>
      <c r="E8526" s="533"/>
      <c r="F8526" s="533"/>
      <c r="G8526" s="533"/>
    </row>
    <row r="8527" spans="1:7">
      <c r="A8527" s="533"/>
      <c r="B8527" s="1787"/>
      <c r="C8527" s="1788"/>
      <c r="D8527" s="533"/>
      <c r="E8527" s="533"/>
      <c r="F8527" s="533"/>
      <c r="G8527" s="533"/>
    </row>
    <row r="8528" spans="1:7">
      <c r="A8528" s="533"/>
      <c r="B8528" s="1787"/>
      <c r="C8528" s="1788"/>
      <c r="D8528" s="533"/>
      <c r="E8528" s="533"/>
      <c r="F8528" s="533"/>
      <c r="G8528" s="533"/>
    </row>
    <row r="8529" spans="1:7">
      <c r="A8529" s="533"/>
      <c r="B8529" s="1787"/>
      <c r="C8529" s="1788"/>
      <c r="D8529" s="533"/>
      <c r="E8529" s="533"/>
      <c r="F8529" s="533"/>
      <c r="G8529" s="533"/>
    </row>
    <row r="8530" spans="1:7">
      <c r="A8530" s="533"/>
      <c r="B8530" s="1787"/>
      <c r="C8530" s="1788"/>
      <c r="D8530" s="533"/>
      <c r="E8530" s="533"/>
      <c r="F8530" s="533"/>
      <c r="G8530" s="533"/>
    </row>
    <row r="8531" spans="1:7">
      <c r="A8531" s="533"/>
      <c r="B8531" s="1787"/>
      <c r="C8531" s="1788"/>
      <c r="D8531" s="533"/>
      <c r="E8531" s="533"/>
      <c r="F8531" s="533"/>
      <c r="G8531" s="533"/>
    </row>
    <row r="8532" spans="1:7">
      <c r="A8532" s="533"/>
      <c r="B8532" s="1787"/>
      <c r="C8532" s="1788"/>
      <c r="D8532" s="533"/>
      <c r="E8532" s="533"/>
      <c r="F8532" s="533"/>
      <c r="G8532" s="533"/>
    </row>
    <row r="8533" spans="1:7">
      <c r="A8533" s="533"/>
      <c r="B8533" s="1787"/>
      <c r="C8533" s="1788"/>
      <c r="D8533" s="533"/>
      <c r="E8533" s="533"/>
      <c r="F8533" s="533"/>
      <c r="G8533" s="533"/>
    </row>
    <row r="8534" spans="1:7">
      <c r="A8534" s="533"/>
      <c r="B8534" s="1787"/>
      <c r="C8534" s="1788"/>
      <c r="D8534" s="533"/>
      <c r="E8534" s="533"/>
      <c r="F8534" s="533"/>
      <c r="G8534" s="533"/>
    </row>
    <row r="8535" spans="1:7">
      <c r="A8535" s="533"/>
      <c r="B8535" s="1787"/>
      <c r="C8535" s="1788"/>
      <c r="D8535" s="533"/>
      <c r="E8535" s="533"/>
      <c r="F8535" s="533"/>
      <c r="G8535" s="533"/>
    </row>
    <row r="8536" spans="1:7">
      <c r="A8536" s="533"/>
      <c r="B8536" s="1787"/>
      <c r="C8536" s="1788"/>
      <c r="D8536" s="533"/>
      <c r="E8536" s="533"/>
      <c r="F8536" s="533"/>
      <c r="G8536" s="533"/>
    </row>
    <row r="8537" spans="1:7">
      <c r="A8537" s="533"/>
      <c r="B8537" s="1787"/>
      <c r="C8537" s="1788"/>
      <c r="D8537" s="533"/>
      <c r="E8537" s="533"/>
      <c r="F8537" s="533"/>
      <c r="G8537" s="533"/>
    </row>
    <row r="8538" spans="1:7">
      <c r="A8538" s="533"/>
      <c r="B8538" s="1787"/>
      <c r="C8538" s="1788"/>
      <c r="D8538" s="533"/>
      <c r="E8538" s="533"/>
      <c r="F8538" s="533"/>
      <c r="G8538" s="533"/>
    </row>
    <row r="8539" spans="1:7">
      <c r="A8539" s="533"/>
      <c r="B8539" s="1787"/>
      <c r="C8539" s="1788"/>
      <c r="D8539" s="533"/>
      <c r="E8539" s="533"/>
      <c r="F8539" s="533"/>
      <c r="G8539" s="533"/>
    </row>
    <row r="8540" spans="1:7">
      <c r="A8540" s="533"/>
      <c r="B8540" s="1787"/>
      <c r="C8540" s="1788"/>
      <c r="D8540" s="533"/>
      <c r="E8540" s="533"/>
      <c r="F8540" s="533"/>
      <c r="G8540" s="533"/>
    </row>
    <row r="8541" spans="1:7">
      <c r="A8541" s="533"/>
      <c r="B8541" s="1787"/>
      <c r="C8541" s="1788"/>
      <c r="D8541" s="533"/>
      <c r="E8541" s="533"/>
      <c r="F8541" s="533"/>
      <c r="G8541" s="533"/>
    </row>
    <row r="8542" spans="1:7">
      <c r="A8542" s="533"/>
      <c r="B8542" s="1787"/>
      <c r="C8542" s="1788"/>
      <c r="D8542" s="533"/>
      <c r="E8542" s="533"/>
      <c r="F8542" s="533"/>
      <c r="G8542" s="533"/>
    </row>
    <row r="8543" spans="1:7">
      <c r="A8543" s="533"/>
      <c r="B8543" s="1787"/>
      <c r="C8543" s="1788"/>
      <c r="D8543" s="533"/>
      <c r="E8543" s="533"/>
      <c r="F8543" s="533"/>
      <c r="G8543" s="533"/>
    </row>
    <row r="8544" spans="1:7">
      <c r="A8544" s="533"/>
      <c r="B8544" s="1787"/>
      <c r="C8544" s="1788"/>
      <c r="D8544" s="533"/>
      <c r="E8544" s="533"/>
      <c r="F8544" s="533"/>
      <c r="G8544" s="533"/>
    </row>
    <row r="8545" spans="1:7">
      <c r="A8545" s="533"/>
      <c r="B8545" s="1787"/>
      <c r="C8545" s="1788"/>
      <c r="D8545" s="533"/>
      <c r="E8545" s="533"/>
      <c r="F8545" s="533"/>
      <c r="G8545" s="533"/>
    </row>
    <row r="8546" spans="1:7">
      <c r="A8546" s="533"/>
      <c r="B8546" s="1787"/>
      <c r="C8546" s="1788"/>
      <c r="D8546" s="533"/>
      <c r="E8546" s="533"/>
      <c r="F8546" s="533"/>
      <c r="G8546" s="533"/>
    </row>
    <row r="8547" spans="1:7">
      <c r="A8547" s="533"/>
      <c r="B8547" s="1787"/>
      <c r="C8547" s="1788"/>
      <c r="D8547" s="533"/>
      <c r="E8547" s="533"/>
      <c r="F8547" s="533"/>
      <c r="G8547" s="533"/>
    </row>
    <row r="8548" spans="1:7">
      <c r="A8548" s="533"/>
      <c r="B8548" s="1787"/>
      <c r="C8548" s="1788"/>
      <c r="D8548" s="533"/>
      <c r="E8548" s="533"/>
      <c r="F8548" s="533"/>
      <c r="G8548" s="533"/>
    </row>
    <row r="8549" spans="1:7">
      <c r="A8549" s="533"/>
      <c r="B8549" s="1787"/>
      <c r="C8549" s="1788"/>
      <c r="D8549" s="533"/>
      <c r="E8549" s="533"/>
      <c r="F8549" s="533"/>
      <c r="G8549" s="533"/>
    </row>
    <row r="8550" spans="1:7">
      <c r="A8550" s="533"/>
      <c r="B8550" s="1787"/>
      <c r="C8550" s="1788"/>
      <c r="D8550" s="533"/>
      <c r="E8550" s="533"/>
      <c r="F8550" s="533"/>
      <c r="G8550" s="533"/>
    </row>
    <row r="8551" spans="1:7">
      <c r="A8551" s="533"/>
      <c r="B8551" s="1787"/>
      <c r="C8551" s="1788"/>
      <c r="D8551" s="533"/>
      <c r="E8551" s="533"/>
      <c r="F8551" s="533"/>
      <c r="G8551" s="533"/>
    </row>
    <row r="8552" spans="1:7">
      <c r="A8552" s="533"/>
      <c r="B8552" s="1787"/>
      <c r="C8552" s="1788"/>
      <c r="D8552" s="533"/>
      <c r="E8552" s="533"/>
      <c r="F8552" s="533"/>
      <c r="G8552" s="533"/>
    </row>
    <row r="8553" spans="1:7">
      <c r="A8553" s="533"/>
      <c r="B8553" s="1787"/>
      <c r="C8553" s="1788"/>
      <c r="D8553" s="533"/>
      <c r="E8553" s="533"/>
      <c r="F8553" s="533"/>
      <c r="G8553" s="533"/>
    </row>
    <row r="8554" spans="1:7">
      <c r="A8554" s="533"/>
      <c r="B8554" s="1787"/>
      <c r="C8554" s="1788"/>
      <c r="D8554" s="533"/>
      <c r="E8554" s="533"/>
      <c r="F8554" s="533"/>
      <c r="G8554" s="533"/>
    </row>
    <row r="8555" spans="1:7">
      <c r="A8555" s="533"/>
      <c r="B8555" s="1787"/>
      <c r="C8555" s="1788"/>
      <c r="D8555" s="533"/>
      <c r="E8555" s="533"/>
      <c r="F8555" s="533"/>
      <c r="G8555" s="533"/>
    </row>
    <row r="8556" spans="1:7">
      <c r="A8556" s="533"/>
      <c r="B8556" s="1787"/>
      <c r="C8556" s="1788"/>
      <c r="D8556" s="533"/>
      <c r="E8556" s="533"/>
      <c r="F8556" s="533"/>
      <c r="G8556" s="533"/>
    </row>
    <row r="8557" spans="1:7">
      <c r="A8557" s="533"/>
      <c r="B8557" s="1787"/>
      <c r="C8557" s="1788"/>
      <c r="D8557" s="533"/>
      <c r="E8557" s="533"/>
      <c r="F8557" s="533"/>
      <c r="G8557" s="533"/>
    </row>
    <row r="8558" spans="1:7">
      <c r="A8558" s="533"/>
      <c r="B8558" s="1787"/>
      <c r="C8558" s="1788"/>
      <c r="D8558" s="533"/>
      <c r="E8558" s="533"/>
      <c r="F8558" s="533"/>
      <c r="G8558" s="533"/>
    </row>
    <row r="8559" spans="1:7">
      <c r="A8559" s="533"/>
      <c r="B8559" s="1787"/>
      <c r="C8559" s="1788"/>
      <c r="D8559" s="533"/>
      <c r="E8559" s="533"/>
      <c r="F8559" s="533"/>
      <c r="G8559" s="533"/>
    </row>
    <row r="8560" spans="1:7">
      <c r="A8560" s="533"/>
      <c r="B8560" s="1787"/>
      <c r="C8560" s="1788"/>
      <c r="D8560" s="533"/>
      <c r="E8560" s="533"/>
      <c r="F8560" s="533"/>
      <c r="G8560" s="533"/>
    </row>
    <row r="8561" spans="1:7">
      <c r="A8561" s="533"/>
      <c r="B8561" s="1787"/>
      <c r="C8561" s="1788"/>
      <c r="D8561" s="533"/>
      <c r="E8561" s="533"/>
      <c r="F8561" s="533"/>
      <c r="G8561" s="533"/>
    </row>
    <row r="8562" spans="1:7">
      <c r="A8562" s="533"/>
      <c r="B8562" s="1787"/>
      <c r="C8562" s="1788"/>
      <c r="D8562" s="533"/>
      <c r="E8562" s="533"/>
      <c r="F8562" s="533"/>
      <c r="G8562" s="533"/>
    </row>
    <row r="8563" spans="1:7">
      <c r="A8563" s="533"/>
      <c r="B8563" s="1787"/>
      <c r="C8563" s="1788"/>
      <c r="D8563" s="533"/>
      <c r="E8563" s="533"/>
      <c r="F8563" s="533"/>
      <c r="G8563" s="533"/>
    </row>
    <row r="8564" spans="1:7">
      <c r="A8564" s="533"/>
      <c r="B8564" s="1787"/>
      <c r="C8564" s="1788"/>
      <c r="D8564" s="533"/>
      <c r="E8564" s="533"/>
      <c r="F8564" s="533"/>
      <c r="G8564" s="533"/>
    </row>
    <row r="8565" spans="1:7">
      <c r="A8565" s="533"/>
      <c r="B8565" s="1787"/>
      <c r="C8565" s="1788"/>
      <c r="D8565" s="533"/>
      <c r="E8565" s="533"/>
      <c r="F8565" s="533"/>
      <c r="G8565" s="533"/>
    </row>
    <row r="8566" spans="1:7">
      <c r="A8566" s="533"/>
      <c r="B8566" s="1787"/>
      <c r="C8566" s="1788"/>
      <c r="D8566" s="533"/>
      <c r="E8566" s="533"/>
      <c r="F8566" s="533"/>
      <c r="G8566" s="533"/>
    </row>
    <row r="8567" spans="1:7">
      <c r="A8567" s="533"/>
      <c r="B8567" s="1787"/>
      <c r="C8567" s="1788"/>
      <c r="D8567" s="533"/>
      <c r="E8567" s="533"/>
      <c r="F8567" s="533"/>
      <c r="G8567" s="533"/>
    </row>
    <row r="8568" spans="1:7">
      <c r="A8568" s="533"/>
      <c r="B8568" s="1787"/>
      <c r="C8568" s="1788"/>
      <c r="D8568" s="533"/>
      <c r="E8568" s="533"/>
      <c r="F8568" s="533"/>
      <c r="G8568" s="533"/>
    </row>
    <row r="8569" spans="1:7">
      <c r="A8569" s="533"/>
      <c r="B8569" s="1787"/>
      <c r="C8569" s="1788"/>
      <c r="D8569" s="533"/>
      <c r="E8569" s="533"/>
      <c r="F8569" s="533"/>
      <c r="G8569" s="533"/>
    </row>
    <row r="8570" spans="1:7">
      <c r="A8570" s="533"/>
      <c r="B8570" s="1787"/>
      <c r="C8570" s="1788"/>
      <c r="D8570" s="533"/>
      <c r="E8570" s="533"/>
      <c r="F8570" s="533"/>
      <c r="G8570" s="533"/>
    </row>
    <row r="8571" spans="1:7">
      <c r="A8571" s="533"/>
      <c r="B8571" s="1787"/>
      <c r="C8571" s="1788"/>
      <c r="D8571" s="533"/>
      <c r="E8571" s="533"/>
      <c r="F8571" s="533"/>
      <c r="G8571" s="533"/>
    </row>
    <row r="8572" spans="1:7">
      <c r="A8572" s="533"/>
      <c r="B8572" s="1787"/>
      <c r="C8572" s="1788"/>
      <c r="D8572" s="533"/>
      <c r="E8572" s="533"/>
      <c r="F8572" s="533"/>
      <c r="G8572" s="533"/>
    </row>
    <row r="8573" spans="1:7">
      <c r="A8573" s="533"/>
      <c r="B8573" s="1787"/>
      <c r="C8573" s="1788"/>
      <c r="D8573" s="533"/>
      <c r="E8573" s="533"/>
      <c r="F8573" s="533"/>
      <c r="G8573" s="533"/>
    </row>
    <row r="8574" spans="1:7">
      <c r="A8574" s="533"/>
      <c r="B8574" s="1787"/>
      <c r="C8574" s="1788"/>
      <c r="D8574" s="533"/>
      <c r="E8574" s="533"/>
      <c r="F8574" s="533"/>
      <c r="G8574" s="533"/>
    </row>
    <row r="8575" spans="1:7">
      <c r="A8575" s="533"/>
      <c r="B8575" s="1787"/>
      <c r="C8575" s="1788"/>
      <c r="D8575" s="533"/>
      <c r="E8575" s="533"/>
      <c r="F8575" s="533"/>
      <c r="G8575" s="533"/>
    </row>
    <row r="8576" spans="1:7">
      <c r="A8576" s="533"/>
      <c r="B8576" s="1787"/>
      <c r="C8576" s="1788"/>
      <c r="D8576" s="533"/>
      <c r="E8576" s="533"/>
      <c r="F8576" s="533"/>
      <c r="G8576" s="533"/>
    </row>
    <row r="8577" spans="1:7">
      <c r="A8577" s="533"/>
      <c r="B8577" s="1787"/>
      <c r="C8577" s="1788"/>
      <c r="D8577" s="533"/>
      <c r="E8577" s="533"/>
      <c r="F8577" s="533"/>
      <c r="G8577" s="533"/>
    </row>
    <row r="8578" spans="1:7">
      <c r="A8578" s="533"/>
      <c r="B8578" s="1787"/>
      <c r="C8578" s="1788"/>
      <c r="D8578" s="533"/>
      <c r="E8578" s="533"/>
      <c r="F8578" s="533"/>
      <c r="G8578" s="533"/>
    </row>
    <row r="8579" spans="1:7">
      <c r="A8579" s="533"/>
      <c r="B8579" s="1787"/>
      <c r="C8579" s="1788"/>
      <c r="D8579" s="533"/>
      <c r="E8579" s="533"/>
      <c r="F8579" s="533"/>
      <c r="G8579" s="533"/>
    </row>
    <row r="8580" spans="1:7">
      <c r="A8580" s="533"/>
      <c r="B8580" s="1787"/>
      <c r="C8580" s="1788"/>
      <c r="D8580" s="533"/>
      <c r="E8580" s="533"/>
      <c r="F8580" s="533"/>
      <c r="G8580" s="533"/>
    </row>
    <row r="8581" spans="1:7">
      <c r="A8581" s="533"/>
      <c r="B8581" s="1787"/>
      <c r="C8581" s="1788"/>
      <c r="D8581" s="533"/>
      <c r="E8581" s="533"/>
      <c r="F8581" s="533"/>
      <c r="G8581" s="533"/>
    </row>
    <row r="8582" spans="1:7">
      <c r="A8582" s="533"/>
      <c r="B8582" s="1787"/>
      <c r="C8582" s="1788"/>
      <c r="D8582" s="533"/>
      <c r="E8582" s="533"/>
      <c r="F8582" s="533"/>
      <c r="G8582" s="533"/>
    </row>
    <row r="8583" spans="1:7">
      <c r="A8583" s="533"/>
      <c r="B8583" s="1787"/>
      <c r="C8583" s="1788"/>
      <c r="D8583" s="533"/>
      <c r="E8583" s="533"/>
      <c r="F8583" s="533"/>
      <c r="G8583" s="533"/>
    </row>
    <row r="8584" spans="1:7">
      <c r="A8584" s="533"/>
      <c r="B8584" s="1787"/>
      <c r="C8584" s="1788"/>
      <c r="D8584" s="533"/>
      <c r="E8584" s="533"/>
      <c r="F8584" s="533"/>
      <c r="G8584" s="533"/>
    </row>
    <row r="8585" spans="1:7">
      <c r="A8585" s="533"/>
      <c r="B8585" s="1787"/>
      <c r="C8585" s="1788"/>
      <c r="D8585" s="533"/>
      <c r="E8585" s="533"/>
      <c r="F8585" s="533"/>
      <c r="G8585" s="533"/>
    </row>
    <row r="8586" spans="1:7">
      <c r="A8586" s="533"/>
      <c r="B8586" s="1787"/>
      <c r="C8586" s="1788"/>
      <c r="D8586" s="533"/>
      <c r="E8586" s="533"/>
      <c r="F8586" s="533"/>
      <c r="G8586" s="533"/>
    </row>
    <row r="8587" spans="1:7">
      <c r="A8587" s="533"/>
      <c r="B8587" s="1787"/>
      <c r="C8587" s="1788"/>
      <c r="D8587" s="533"/>
      <c r="E8587" s="533"/>
      <c r="F8587" s="533"/>
      <c r="G8587" s="533"/>
    </row>
    <row r="8588" spans="1:7">
      <c r="A8588" s="533"/>
      <c r="B8588" s="1787"/>
      <c r="C8588" s="1788"/>
      <c r="D8588" s="533"/>
      <c r="E8588" s="533"/>
      <c r="F8588" s="533"/>
      <c r="G8588" s="533"/>
    </row>
    <row r="8589" spans="1:7">
      <c r="A8589" s="533"/>
      <c r="B8589" s="1787"/>
      <c r="C8589" s="1788"/>
      <c r="D8589" s="533"/>
      <c r="E8589" s="533"/>
      <c r="F8589" s="533"/>
      <c r="G8589" s="533"/>
    </row>
    <row r="8590" spans="1:7">
      <c r="A8590" s="533"/>
      <c r="B8590" s="1787"/>
      <c r="C8590" s="1788"/>
      <c r="D8590" s="533"/>
      <c r="E8590" s="533"/>
      <c r="F8590" s="533"/>
      <c r="G8590" s="533"/>
    </row>
    <row r="8591" spans="1:7">
      <c r="A8591" s="533"/>
      <c r="B8591" s="1787"/>
      <c r="C8591" s="1788"/>
      <c r="D8591" s="533"/>
      <c r="E8591" s="533"/>
      <c r="F8591" s="533"/>
      <c r="G8591" s="533"/>
    </row>
    <row r="8592" spans="1:7">
      <c r="A8592" s="533"/>
      <c r="B8592" s="1787"/>
      <c r="C8592" s="1788"/>
      <c r="D8592" s="533"/>
      <c r="E8592" s="533"/>
      <c r="F8592" s="533"/>
      <c r="G8592" s="533"/>
    </row>
    <row r="8593" spans="1:7">
      <c r="A8593" s="533"/>
      <c r="B8593" s="1787"/>
      <c r="C8593" s="1788"/>
      <c r="D8593" s="533"/>
      <c r="E8593" s="533"/>
      <c r="F8593" s="533"/>
      <c r="G8593" s="533"/>
    </row>
    <row r="8594" spans="1:7">
      <c r="A8594" s="533"/>
      <c r="B8594" s="1787"/>
      <c r="C8594" s="1788"/>
      <c r="D8594" s="533"/>
      <c r="E8594" s="533"/>
      <c r="F8594" s="533"/>
      <c r="G8594" s="533"/>
    </row>
    <row r="8595" spans="1:7">
      <c r="A8595" s="533"/>
      <c r="B8595" s="1787"/>
      <c r="C8595" s="1788"/>
      <c r="D8595" s="533"/>
      <c r="E8595" s="533"/>
      <c r="F8595" s="533"/>
      <c r="G8595" s="533"/>
    </row>
    <row r="8596" spans="1:7">
      <c r="A8596" s="533"/>
      <c r="B8596" s="1787"/>
      <c r="C8596" s="1788"/>
      <c r="D8596" s="533"/>
      <c r="E8596" s="533"/>
      <c r="F8596" s="533"/>
      <c r="G8596" s="533"/>
    </row>
    <row r="8597" spans="1:7">
      <c r="A8597" s="533"/>
      <c r="B8597" s="1787"/>
      <c r="C8597" s="1788"/>
      <c r="D8597" s="533"/>
      <c r="E8597" s="533"/>
      <c r="F8597" s="533"/>
      <c r="G8597" s="533"/>
    </row>
    <row r="8598" spans="1:7">
      <c r="A8598" s="533"/>
      <c r="B8598" s="1787"/>
      <c r="C8598" s="1788"/>
      <c r="D8598" s="533"/>
      <c r="E8598" s="533"/>
      <c r="F8598" s="533"/>
      <c r="G8598" s="533"/>
    </row>
    <row r="8599" spans="1:7">
      <c r="A8599" s="533"/>
      <c r="B8599" s="1787"/>
      <c r="C8599" s="1788"/>
      <c r="D8599" s="533"/>
      <c r="E8599" s="533"/>
      <c r="F8599" s="533"/>
      <c r="G8599" s="533"/>
    </row>
    <row r="8600" spans="1:7">
      <c r="A8600" s="533"/>
      <c r="B8600" s="1787"/>
      <c r="C8600" s="1788"/>
      <c r="D8600" s="533"/>
      <c r="E8600" s="533"/>
      <c r="F8600" s="533"/>
      <c r="G8600" s="533"/>
    </row>
    <row r="8601" spans="1:7">
      <c r="A8601" s="533"/>
      <c r="B8601" s="1787"/>
      <c r="C8601" s="1788"/>
      <c r="D8601" s="533"/>
      <c r="E8601" s="533"/>
      <c r="F8601" s="533"/>
      <c r="G8601" s="533"/>
    </row>
    <row r="8602" spans="1:7">
      <c r="A8602" s="533"/>
      <c r="B8602" s="1787"/>
      <c r="C8602" s="1788"/>
      <c r="D8602" s="533"/>
      <c r="E8602" s="533"/>
      <c r="F8602" s="533"/>
      <c r="G8602" s="533"/>
    </row>
    <row r="8603" spans="1:7">
      <c r="A8603" s="533"/>
      <c r="B8603" s="1787"/>
      <c r="C8603" s="1788"/>
      <c r="D8603" s="533"/>
      <c r="E8603" s="533"/>
      <c r="F8603" s="533"/>
      <c r="G8603" s="533"/>
    </row>
    <row r="8604" spans="1:7">
      <c r="A8604" s="533"/>
      <c r="B8604" s="1787"/>
      <c r="C8604" s="1788"/>
      <c r="D8604" s="533"/>
      <c r="E8604" s="533"/>
      <c r="F8604" s="533"/>
      <c r="G8604" s="533"/>
    </row>
    <row r="8605" spans="1:7">
      <c r="A8605" s="533"/>
      <c r="B8605" s="1787"/>
      <c r="C8605" s="1788"/>
      <c r="D8605" s="533"/>
      <c r="E8605" s="533"/>
      <c r="F8605" s="533"/>
      <c r="G8605" s="533"/>
    </row>
    <row r="8606" spans="1:7">
      <c r="A8606" s="533"/>
      <c r="B8606" s="1787"/>
      <c r="C8606" s="1788"/>
      <c r="D8606" s="533"/>
      <c r="E8606" s="533"/>
      <c r="F8606" s="533"/>
      <c r="G8606" s="533"/>
    </row>
    <row r="8607" spans="1:7">
      <c r="A8607" s="533"/>
      <c r="B8607" s="1787"/>
      <c r="C8607" s="1788"/>
      <c r="D8607" s="533"/>
      <c r="E8607" s="533"/>
      <c r="F8607" s="533"/>
      <c r="G8607" s="533"/>
    </row>
    <row r="8608" spans="1:7">
      <c r="A8608" s="533"/>
      <c r="B8608" s="1787"/>
      <c r="C8608" s="1788"/>
      <c r="D8608" s="533"/>
      <c r="E8608" s="533"/>
      <c r="F8608" s="533"/>
      <c r="G8608" s="533"/>
    </row>
    <row r="8609" spans="1:7">
      <c r="A8609" s="533"/>
      <c r="B8609" s="1787"/>
      <c r="C8609" s="1788"/>
      <c r="D8609" s="533"/>
      <c r="E8609" s="533"/>
      <c r="F8609" s="533"/>
      <c r="G8609" s="533"/>
    </row>
    <row r="8610" spans="1:7">
      <c r="A8610" s="533"/>
      <c r="B8610" s="1787"/>
      <c r="C8610" s="1788"/>
      <c r="D8610" s="533"/>
      <c r="E8610" s="533"/>
      <c r="F8610" s="533"/>
      <c r="G8610" s="533"/>
    </row>
    <row r="8611" spans="1:7">
      <c r="A8611" s="533"/>
      <c r="B8611" s="1787"/>
      <c r="C8611" s="1788"/>
      <c r="D8611" s="533"/>
      <c r="E8611" s="533"/>
      <c r="F8611" s="533"/>
      <c r="G8611" s="533"/>
    </row>
    <row r="8612" spans="1:7">
      <c r="A8612" s="533"/>
      <c r="B8612" s="1787"/>
      <c r="C8612" s="1788"/>
      <c r="D8612" s="533"/>
      <c r="E8612" s="533"/>
      <c r="F8612" s="533"/>
      <c r="G8612" s="533"/>
    </row>
    <row r="8613" spans="1:7">
      <c r="A8613" s="533"/>
      <c r="B8613" s="1787"/>
      <c r="C8613" s="1788"/>
      <c r="D8613" s="533"/>
      <c r="E8613" s="533"/>
      <c r="F8613" s="533"/>
      <c r="G8613" s="533"/>
    </row>
    <row r="8614" spans="1:7">
      <c r="A8614" s="533"/>
      <c r="B8614" s="1787"/>
      <c r="C8614" s="1788"/>
      <c r="D8614" s="533"/>
      <c r="E8614" s="533"/>
      <c r="F8614" s="533"/>
      <c r="G8614" s="533"/>
    </row>
    <row r="8615" spans="1:7">
      <c r="A8615" s="533"/>
      <c r="B8615" s="1787"/>
      <c r="C8615" s="1788"/>
      <c r="D8615" s="533"/>
      <c r="E8615" s="533"/>
      <c r="F8615" s="533"/>
      <c r="G8615" s="533"/>
    </row>
    <row r="8616" spans="1:7">
      <c r="A8616" s="533"/>
      <c r="B8616" s="1787"/>
      <c r="C8616" s="1788"/>
      <c r="D8616" s="533"/>
      <c r="E8616" s="533"/>
      <c r="F8616" s="533"/>
      <c r="G8616" s="533"/>
    </row>
    <row r="8617" spans="1:7">
      <c r="A8617" s="533"/>
      <c r="B8617" s="1787"/>
      <c r="C8617" s="1788"/>
      <c r="D8617" s="533"/>
      <c r="E8617" s="533"/>
      <c r="F8617" s="533"/>
      <c r="G8617" s="533"/>
    </row>
    <row r="8618" spans="1:7">
      <c r="A8618" s="533"/>
      <c r="B8618" s="1787"/>
      <c r="C8618" s="1788"/>
      <c r="D8618" s="533"/>
      <c r="E8618" s="533"/>
      <c r="F8618" s="533"/>
      <c r="G8618" s="533"/>
    </row>
    <row r="8619" spans="1:7">
      <c r="A8619" s="533"/>
      <c r="B8619" s="1787"/>
      <c r="C8619" s="1788"/>
      <c r="D8619" s="533"/>
      <c r="E8619" s="533"/>
      <c r="F8619" s="533"/>
      <c r="G8619" s="533"/>
    </row>
    <row r="8620" spans="1:7">
      <c r="A8620" s="533"/>
      <c r="B8620" s="1787"/>
      <c r="C8620" s="1788"/>
      <c r="D8620" s="533"/>
      <c r="E8620" s="533"/>
      <c r="F8620" s="533"/>
      <c r="G8620" s="533"/>
    </row>
    <row r="8621" spans="1:7">
      <c r="A8621" s="533"/>
      <c r="B8621" s="1787"/>
      <c r="C8621" s="1788"/>
      <c r="D8621" s="533"/>
      <c r="E8621" s="533"/>
      <c r="F8621" s="533"/>
      <c r="G8621" s="533"/>
    </row>
    <row r="8622" spans="1:7">
      <c r="A8622" s="533"/>
      <c r="B8622" s="1787"/>
      <c r="C8622" s="1788"/>
      <c r="D8622" s="533"/>
      <c r="E8622" s="533"/>
      <c r="F8622" s="533"/>
      <c r="G8622" s="533"/>
    </row>
    <row r="8623" spans="1:7">
      <c r="A8623" s="533"/>
      <c r="B8623" s="1787"/>
      <c r="C8623" s="1788"/>
      <c r="D8623" s="533"/>
      <c r="E8623" s="533"/>
      <c r="F8623" s="533"/>
      <c r="G8623" s="533"/>
    </row>
    <row r="8624" spans="1:7">
      <c r="A8624" s="533"/>
      <c r="B8624" s="1787"/>
      <c r="C8624" s="1788"/>
      <c r="D8624" s="533"/>
      <c r="E8624" s="533"/>
      <c r="F8624" s="533"/>
      <c r="G8624" s="533"/>
    </row>
    <row r="8625" spans="1:7">
      <c r="A8625" s="533"/>
      <c r="B8625" s="1787"/>
      <c r="C8625" s="1788"/>
      <c r="D8625" s="533"/>
      <c r="E8625" s="533"/>
      <c r="F8625" s="533"/>
      <c r="G8625" s="533"/>
    </row>
    <row r="8626" spans="1:7">
      <c r="A8626" s="533"/>
      <c r="B8626" s="1787"/>
      <c r="C8626" s="1788"/>
      <c r="D8626" s="533"/>
      <c r="E8626" s="533"/>
      <c r="F8626" s="533"/>
      <c r="G8626" s="533"/>
    </row>
    <row r="8627" spans="1:7">
      <c r="A8627" s="533"/>
      <c r="B8627" s="1787"/>
      <c r="C8627" s="1788"/>
      <c r="D8627" s="533"/>
      <c r="E8627" s="533"/>
      <c r="F8627" s="533"/>
      <c r="G8627" s="533"/>
    </row>
    <row r="8628" spans="1:7">
      <c r="A8628" s="533"/>
      <c r="B8628" s="1787"/>
      <c r="C8628" s="1788"/>
      <c r="D8628" s="533"/>
      <c r="E8628" s="533"/>
      <c r="F8628" s="533"/>
      <c r="G8628" s="533"/>
    </row>
    <row r="8629" spans="1:7">
      <c r="A8629" s="533"/>
      <c r="B8629" s="1787"/>
      <c r="C8629" s="1788"/>
      <c r="D8629" s="533"/>
      <c r="E8629" s="533"/>
      <c r="F8629" s="533"/>
      <c r="G8629" s="533"/>
    </row>
    <row r="8630" spans="1:7">
      <c r="A8630" s="533"/>
      <c r="B8630" s="1787"/>
      <c r="C8630" s="1788"/>
      <c r="D8630" s="533"/>
      <c r="E8630" s="533"/>
      <c r="F8630" s="533"/>
      <c r="G8630" s="533"/>
    </row>
    <row r="8631" spans="1:7">
      <c r="A8631" s="533"/>
      <c r="B8631" s="1787"/>
      <c r="C8631" s="1788"/>
      <c r="D8631" s="533"/>
      <c r="E8631" s="533"/>
      <c r="F8631" s="533"/>
      <c r="G8631" s="533"/>
    </row>
    <row r="8632" spans="1:7">
      <c r="A8632" s="533"/>
      <c r="B8632" s="1787"/>
      <c r="C8632" s="1788"/>
      <c r="D8632" s="533"/>
      <c r="E8632" s="533"/>
      <c r="F8632" s="533"/>
      <c r="G8632" s="533"/>
    </row>
    <row r="8633" spans="1:7">
      <c r="A8633" s="533"/>
      <c r="B8633" s="1787"/>
      <c r="C8633" s="1788"/>
      <c r="D8633" s="533"/>
      <c r="E8633" s="533"/>
      <c r="F8633" s="533"/>
      <c r="G8633" s="533"/>
    </row>
    <row r="8634" spans="1:7">
      <c r="A8634" s="533"/>
      <c r="B8634" s="1787"/>
      <c r="C8634" s="1788"/>
      <c r="D8634" s="533"/>
      <c r="E8634" s="533"/>
      <c r="F8634" s="533"/>
      <c r="G8634" s="533"/>
    </row>
    <row r="8635" spans="1:7">
      <c r="A8635" s="533"/>
      <c r="B8635" s="1787"/>
      <c r="C8635" s="1788"/>
      <c r="D8635" s="533"/>
      <c r="E8635" s="533"/>
      <c r="F8635" s="533"/>
      <c r="G8635" s="533"/>
    </row>
    <row r="8636" spans="1:7">
      <c r="A8636" s="533"/>
      <c r="B8636" s="1787"/>
      <c r="C8636" s="1788"/>
      <c r="D8636" s="533"/>
      <c r="E8636" s="533"/>
      <c r="F8636" s="533"/>
      <c r="G8636" s="533"/>
    </row>
    <row r="8637" spans="1:7">
      <c r="A8637" s="533"/>
      <c r="B8637" s="1787"/>
      <c r="C8637" s="1788"/>
      <c r="D8637" s="533"/>
      <c r="E8637" s="533"/>
      <c r="F8637" s="533"/>
      <c r="G8637" s="533"/>
    </row>
    <row r="8638" spans="1:7">
      <c r="A8638" s="533"/>
      <c r="B8638" s="1787"/>
      <c r="C8638" s="1788"/>
      <c r="D8638" s="533"/>
      <c r="E8638" s="533"/>
      <c r="F8638" s="533"/>
      <c r="G8638" s="533"/>
    </row>
    <row r="8639" spans="1:7">
      <c r="A8639" s="533"/>
      <c r="B8639" s="1787"/>
      <c r="C8639" s="1788"/>
      <c r="D8639" s="533"/>
      <c r="E8639" s="533"/>
      <c r="F8639" s="533"/>
      <c r="G8639" s="533"/>
    </row>
    <row r="8640" spans="1:7">
      <c r="A8640" s="533"/>
      <c r="B8640" s="1787"/>
      <c r="C8640" s="1788"/>
      <c r="D8640" s="533"/>
      <c r="E8640" s="533"/>
      <c r="F8640" s="533"/>
      <c r="G8640" s="533"/>
    </row>
    <row r="8641" spans="1:7">
      <c r="A8641" s="533"/>
      <c r="B8641" s="1787"/>
      <c r="C8641" s="1788"/>
      <c r="D8641" s="533"/>
      <c r="E8641" s="533"/>
      <c r="F8641" s="533"/>
      <c r="G8641" s="533"/>
    </row>
    <row r="8642" spans="1:7">
      <c r="A8642" s="533"/>
      <c r="B8642" s="1787"/>
      <c r="C8642" s="1788"/>
      <c r="D8642" s="533"/>
      <c r="E8642" s="533"/>
      <c r="F8642" s="533"/>
      <c r="G8642" s="533"/>
    </row>
    <row r="8643" spans="1:7">
      <c r="A8643" s="533"/>
      <c r="B8643" s="1787"/>
      <c r="C8643" s="1788"/>
      <c r="D8643" s="533"/>
      <c r="E8643" s="533"/>
      <c r="F8643" s="533"/>
      <c r="G8643" s="533"/>
    </row>
    <row r="8644" spans="1:7">
      <c r="A8644" s="533"/>
      <c r="B8644" s="1787"/>
      <c r="C8644" s="1788"/>
      <c r="D8644" s="533"/>
      <c r="E8644" s="533"/>
      <c r="F8644" s="533"/>
      <c r="G8644" s="533"/>
    </row>
    <row r="8645" spans="1:7">
      <c r="A8645" s="533"/>
      <c r="B8645" s="1787"/>
      <c r="C8645" s="1788"/>
      <c r="D8645" s="533"/>
      <c r="E8645" s="533"/>
      <c r="F8645" s="533"/>
      <c r="G8645" s="533"/>
    </row>
    <row r="8646" spans="1:7">
      <c r="A8646" s="533"/>
      <c r="B8646" s="1787"/>
      <c r="C8646" s="1788"/>
      <c r="D8646" s="533"/>
      <c r="E8646" s="533"/>
      <c r="F8646" s="533"/>
      <c r="G8646" s="533"/>
    </row>
    <row r="8647" spans="1:7">
      <c r="A8647" s="533"/>
      <c r="B8647" s="1787"/>
      <c r="C8647" s="1788"/>
      <c r="D8647" s="533"/>
      <c r="E8647" s="533"/>
      <c r="F8647" s="533"/>
      <c r="G8647" s="533"/>
    </row>
    <row r="8648" spans="1:7">
      <c r="A8648" s="533"/>
      <c r="B8648" s="1787"/>
      <c r="C8648" s="1788"/>
      <c r="D8648" s="533"/>
      <c r="E8648" s="533"/>
      <c r="F8648" s="533"/>
      <c r="G8648" s="533"/>
    </row>
    <row r="8649" spans="1:7">
      <c r="A8649" s="533"/>
      <c r="B8649" s="1787"/>
      <c r="C8649" s="1788"/>
      <c r="D8649" s="533"/>
      <c r="E8649" s="533"/>
      <c r="F8649" s="533"/>
      <c r="G8649" s="533"/>
    </row>
    <row r="8650" spans="1:7">
      <c r="A8650" s="533"/>
      <c r="B8650" s="1787"/>
      <c r="C8650" s="1788"/>
      <c r="D8650" s="533"/>
      <c r="E8650" s="533"/>
      <c r="F8650" s="533"/>
      <c r="G8650" s="533"/>
    </row>
    <row r="8651" spans="1:7">
      <c r="A8651" s="533"/>
      <c r="B8651" s="1787"/>
      <c r="C8651" s="1788"/>
      <c r="D8651" s="533"/>
      <c r="E8651" s="533"/>
      <c r="F8651" s="533"/>
      <c r="G8651" s="533"/>
    </row>
    <row r="8652" spans="1:7">
      <c r="A8652" s="533"/>
      <c r="B8652" s="1787"/>
      <c r="C8652" s="1788"/>
      <c r="D8652" s="533"/>
      <c r="E8652" s="533"/>
      <c r="F8652" s="533"/>
      <c r="G8652" s="533"/>
    </row>
    <row r="8653" spans="1:7">
      <c r="A8653" s="533"/>
      <c r="B8653" s="1787"/>
      <c r="C8653" s="1788"/>
      <c r="D8653" s="533"/>
      <c r="E8653" s="533"/>
      <c r="F8653" s="533"/>
      <c r="G8653" s="533"/>
    </row>
    <row r="8654" spans="1:7">
      <c r="A8654" s="533"/>
      <c r="B8654" s="1787"/>
      <c r="C8654" s="1788"/>
      <c r="D8654" s="533"/>
      <c r="E8654" s="533"/>
      <c r="F8654" s="533"/>
      <c r="G8654" s="533"/>
    </row>
    <row r="8655" spans="1:7">
      <c r="A8655" s="533"/>
      <c r="B8655" s="1787"/>
      <c r="C8655" s="1788"/>
      <c r="D8655" s="533"/>
      <c r="E8655" s="533"/>
      <c r="F8655" s="533"/>
      <c r="G8655" s="533"/>
    </row>
    <row r="8656" spans="1:7">
      <c r="A8656" s="533"/>
      <c r="B8656" s="1787"/>
      <c r="C8656" s="1788"/>
      <c r="D8656" s="533"/>
      <c r="E8656" s="533"/>
      <c r="F8656" s="533"/>
      <c r="G8656" s="533"/>
    </row>
    <row r="8657" spans="1:7">
      <c r="A8657" s="533"/>
      <c r="B8657" s="1787"/>
      <c r="C8657" s="1788"/>
      <c r="D8657" s="533"/>
      <c r="E8657" s="533"/>
      <c r="F8657" s="533"/>
      <c r="G8657" s="533"/>
    </row>
    <row r="8658" spans="1:7">
      <c r="A8658" s="533"/>
      <c r="B8658" s="1787"/>
      <c r="C8658" s="1788"/>
      <c r="D8658" s="533"/>
      <c r="E8658" s="533"/>
      <c r="F8658" s="533"/>
      <c r="G8658" s="533"/>
    </row>
    <row r="8659" spans="1:7">
      <c r="A8659" s="533"/>
      <c r="B8659" s="1787"/>
      <c r="C8659" s="1788"/>
      <c r="D8659" s="533"/>
      <c r="E8659" s="533"/>
      <c r="F8659" s="533"/>
      <c r="G8659" s="533"/>
    </row>
    <row r="8660" spans="1:7">
      <c r="A8660" s="533"/>
      <c r="B8660" s="1787"/>
      <c r="C8660" s="1788"/>
      <c r="D8660" s="533"/>
      <c r="E8660" s="533"/>
      <c r="F8660" s="533"/>
      <c r="G8660" s="533"/>
    </row>
    <row r="8661" spans="1:7">
      <c r="A8661" s="533"/>
      <c r="B8661" s="1787"/>
      <c r="C8661" s="1788"/>
      <c r="D8661" s="533"/>
      <c r="E8661" s="533"/>
      <c r="F8661" s="533"/>
      <c r="G8661" s="533"/>
    </row>
    <row r="8662" spans="1:7">
      <c r="A8662" s="533"/>
      <c r="B8662" s="1787"/>
      <c r="C8662" s="1788"/>
      <c r="D8662" s="533"/>
      <c r="E8662" s="533"/>
      <c r="F8662" s="533"/>
      <c r="G8662" s="533"/>
    </row>
    <row r="8663" spans="1:7">
      <c r="A8663" s="533"/>
      <c r="B8663" s="1787"/>
      <c r="C8663" s="1788"/>
      <c r="D8663" s="533"/>
      <c r="E8663" s="533"/>
      <c r="F8663" s="533"/>
      <c r="G8663" s="533"/>
    </row>
    <row r="8664" spans="1:7">
      <c r="A8664" s="533"/>
      <c r="B8664" s="1787"/>
      <c r="C8664" s="1788"/>
      <c r="D8664" s="533"/>
      <c r="E8664" s="533"/>
      <c r="F8664" s="533"/>
      <c r="G8664" s="533"/>
    </row>
    <row r="8665" spans="1:7">
      <c r="A8665" s="533"/>
      <c r="B8665" s="1787"/>
      <c r="C8665" s="1788"/>
      <c r="D8665" s="533"/>
      <c r="E8665" s="533"/>
      <c r="F8665" s="533"/>
      <c r="G8665" s="533"/>
    </row>
    <row r="8666" spans="1:7">
      <c r="A8666" s="533"/>
      <c r="B8666" s="1787"/>
      <c r="C8666" s="1788"/>
      <c r="D8666" s="533"/>
      <c r="E8666" s="533"/>
      <c r="F8666" s="533"/>
      <c r="G8666" s="533"/>
    </row>
    <row r="8667" spans="1:7">
      <c r="A8667" s="533"/>
      <c r="B8667" s="1787"/>
      <c r="C8667" s="1788"/>
      <c r="D8667" s="533"/>
      <c r="E8667" s="533"/>
      <c r="F8667" s="533"/>
      <c r="G8667" s="533"/>
    </row>
    <row r="8668" spans="1:7">
      <c r="A8668" s="533"/>
      <c r="B8668" s="1787"/>
      <c r="C8668" s="1788"/>
      <c r="D8668" s="533"/>
      <c r="E8668" s="533"/>
      <c r="F8668" s="533"/>
      <c r="G8668" s="533"/>
    </row>
    <row r="8669" spans="1:7">
      <c r="A8669" s="533"/>
      <c r="B8669" s="1787"/>
      <c r="C8669" s="1788"/>
      <c r="D8669" s="533"/>
      <c r="E8669" s="533"/>
      <c r="F8669" s="533"/>
      <c r="G8669" s="533"/>
    </row>
    <row r="8670" spans="1:7">
      <c r="A8670" s="533"/>
      <c r="B8670" s="1787"/>
      <c r="C8670" s="1788"/>
      <c r="D8670" s="533"/>
      <c r="E8670" s="533"/>
      <c r="F8670" s="533"/>
      <c r="G8670" s="533"/>
    </row>
    <row r="8671" spans="1:7">
      <c r="A8671" s="533"/>
      <c r="B8671" s="1787"/>
      <c r="C8671" s="1788"/>
      <c r="D8671" s="533"/>
      <c r="E8671" s="533"/>
      <c r="F8671" s="533"/>
      <c r="G8671" s="533"/>
    </row>
    <row r="8672" spans="1:7">
      <c r="A8672" s="533"/>
      <c r="B8672" s="1787"/>
      <c r="C8672" s="1788"/>
      <c r="D8672" s="533"/>
      <c r="E8672" s="533"/>
      <c r="F8672" s="533"/>
      <c r="G8672" s="533"/>
    </row>
    <row r="8673" spans="1:7">
      <c r="A8673" s="533"/>
      <c r="B8673" s="1787"/>
      <c r="C8673" s="1788"/>
      <c r="D8673" s="533"/>
      <c r="E8673" s="533"/>
      <c r="F8673" s="533"/>
      <c r="G8673" s="533"/>
    </row>
    <row r="8674" spans="1:7">
      <c r="A8674" s="533"/>
      <c r="B8674" s="1787"/>
      <c r="C8674" s="1788"/>
      <c r="D8674" s="533"/>
      <c r="E8674" s="533"/>
      <c r="F8674" s="533"/>
      <c r="G8674" s="533"/>
    </row>
    <row r="8675" spans="1:7">
      <c r="A8675" s="533"/>
      <c r="B8675" s="1787"/>
      <c r="C8675" s="1788"/>
      <c r="D8675" s="533"/>
      <c r="E8675" s="533"/>
      <c r="F8675" s="533"/>
      <c r="G8675" s="533"/>
    </row>
    <row r="8676" spans="1:7">
      <c r="A8676" s="533"/>
      <c r="B8676" s="1787"/>
      <c r="C8676" s="1788"/>
      <c r="D8676" s="533"/>
      <c r="E8676" s="533"/>
      <c r="F8676" s="533"/>
      <c r="G8676" s="533"/>
    </row>
    <row r="8677" spans="1:7">
      <c r="A8677" s="533"/>
      <c r="B8677" s="1787"/>
      <c r="C8677" s="1788"/>
      <c r="D8677" s="533"/>
      <c r="E8677" s="533"/>
      <c r="F8677" s="533"/>
      <c r="G8677" s="533"/>
    </row>
    <row r="8678" spans="1:7">
      <c r="A8678" s="533"/>
      <c r="B8678" s="1787"/>
      <c r="C8678" s="1788"/>
      <c r="D8678" s="533"/>
      <c r="E8678" s="533"/>
      <c r="F8678" s="533"/>
      <c r="G8678" s="533"/>
    </row>
    <row r="8679" spans="1:7">
      <c r="A8679" s="533"/>
      <c r="B8679" s="1787"/>
      <c r="C8679" s="1788"/>
      <c r="D8679" s="533"/>
      <c r="E8679" s="533"/>
      <c r="F8679" s="533"/>
      <c r="G8679" s="533"/>
    </row>
    <row r="8680" spans="1:7">
      <c r="A8680" s="533"/>
      <c r="B8680" s="1787"/>
      <c r="C8680" s="1788"/>
      <c r="D8680" s="533"/>
      <c r="E8680" s="533"/>
      <c r="F8680" s="533"/>
      <c r="G8680" s="533"/>
    </row>
    <row r="8681" spans="1:7">
      <c r="A8681" s="533"/>
      <c r="B8681" s="1787"/>
      <c r="C8681" s="1788"/>
      <c r="D8681" s="533"/>
      <c r="E8681" s="533"/>
      <c r="F8681" s="533"/>
      <c r="G8681" s="533"/>
    </row>
    <row r="8682" spans="1:7">
      <c r="A8682" s="533"/>
      <c r="B8682" s="1787"/>
      <c r="C8682" s="1788"/>
      <c r="D8682" s="533"/>
      <c r="E8682" s="533"/>
      <c r="F8682" s="533"/>
      <c r="G8682" s="533"/>
    </row>
    <row r="8683" spans="1:7">
      <c r="A8683" s="533"/>
      <c r="B8683" s="1787"/>
      <c r="C8683" s="1788"/>
      <c r="D8683" s="533"/>
      <c r="E8683" s="533"/>
      <c r="F8683" s="533"/>
      <c r="G8683" s="533"/>
    </row>
    <row r="8684" spans="1:7">
      <c r="A8684" s="533"/>
      <c r="B8684" s="1787"/>
      <c r="C8684" s="1788"/>
      <c r="D8684" s="533"/>
      <c r="E8684" s="533"/>
      <c r="F8684" s="533"/>
      <c r="G8684" s="533"/>
    </row>
    <row r="8685" spans="1:7">
      <c r="A8685" s="533"/>
      <c r="B8685" s="1787"/>
      <c r="C8685" s="1788"/>
      <c r="D8685" s="533"/>
      <c r="E8685" s="533"/>
      <c r="F8685" s="533"/>
      <c r="G8685" s="533"/>
    </row>
    <row r="8686" spans="1:7">
      <c r="A8686" s="533"/>
      <c r="B8686" s="1787"/>
      <c r="C8686" s="1788"/>
      <c r="D8686" s="533"/>
      <c r="E8686" s="533"/>
      <c r="F8686" s="533"/>
      <c r="G8686" s="533"/>
    </row>
    <row r="8687" spans="1:7">
      <c r="A8687" s="533"/>
      <c r="B8687" s="1787"/>
      <c r="C8687" s="1788"/>
      <c r="D8687" s="533"/>
      <c r="E8687" s="533"/>
      <c r="F8687" s="533"/>
      <c r="G8687" s="533"/>
    </row>
    <row r="8688" spans="1:7">
      <c r="A8688" s="533"/>
      <c r="B8688" s="1787"/>
      <c r="C8688" s="1788"/>
      <c r="D8688" s="533"/>
      <c r="E8688" s="533"/>
      <c r="F8688" s="533"/>
      <c r="G8688" s="533"/>
    </row>
    <row r="8689" spans="1:7">
      <c r="A8689" s="533"/>
      <c r="B8689" s="1787"/>
      <c r="C8689" s="1788"/>
      <c r="D8689" s="533"/>
      <c r="E8689" s="533"/>
      <c r="F8689" s="533"/>
      <c r="G8689" s="533"/>
    </row>
    <row r="8690" spans="1:7">
      <c r="A8690" s="533"/>
      <c r="B8690" s="1787"/>
      <c r="C8690" s="1788"/>
      <c r="D8690" s="533"/>
      <c r="E8690" s="533"/>
      <c r="F8690" s="533"/>
      <c r="G8690" s="533"/>
    </row>
    <row r="8691" spans="1:7">
      <c r="A8691" s="533"/>
      <c r="B8691" s="1787"/>
      <c r="C8691" s="1788"/>
      <c r="D8691" s="533"/>
      <c r="E8691" s="533"/>
      <c r="F8691" s="533"/>
      <c r="G8691" s="533"/>
    </row>
    <row r="8692" spans="1:7">
      <c r="A8692" s="533"/>
      <c r="B8692" s="1787"/>
      <c r="C8692" s="1788"/>
      <c r="D8692" s="533"/>
      <c r="E8692" s="533"/>
      <c r="F8692" s="533"/>
      <c r="G8692" s="533"/>
    </row>
    <row r="8693" spans="1:7">
      <c r="A8693" s="533"/>
      <c r="B8693" s="1787"/>
      <c r="C8693" s="1788"/>
      <c r="D8693" s="533"/>
      <c r="E8693" s="533"/>
      <c r="F8693" s="533"/>
      <c r="G8693" s="533"/>
    </row>
    <row r="8694" spans="1:7">
      <c r="A8694" s="533"/>
      <c r="B8694" s="1787"/>
      <c r="C8694" s="1788"/>
      <c r="D8694" s="533"/>
      <c r="E8694" s="533"/>
      <c r="F8694" s="533"/>
      <c r="G8694" s="533"/>
    </row>
    <row r="8695" spans="1:7">
      <c r="A8695" s="533"/>
      <c r="B8695" s="1787"/>
      <c r="C8695" s="1788"/>
      <c r="D8695" s="533"/>
      <c r="E8695" s="533"/>
      <c r="F8695" s="533"/>
      <c r="G8695" s="533"/>
    </row>
    <row r="8696" spans="1:7">
      <c r="A8696" s="533"/>
      <c r="B8696" s="1787"/>
      <c r="C8696" s="1788"/>
      <c r="D8696" s="533"/>
      <c r="E8696" s="533"/>
      <c r="F8696" s="533"/>
      <c r="G8696" s="533"/>
    </row>
    <row r="8697" spans="1:7">
      <c r="A8697" s="533"/>
      <c r="B8697" s="1787"/>
      <c r="C8697" s="1788"/>
      <c r="D8697" s="533"/>
      <c r="E8697" s="533"/>
      <c r="F8697" s="533"/>
      <c r="G8697" s="533"/>
    </row>
    <row r="8698" spans="1:7">
      <c r="A8698" s="533"/>
      <c r="B8698" s="1787"/>
      <c r="C8698" s="1788"/>
      <c r="D8698" s="533"/>
      <c r="E8698" s="533"/>
      <c r="F8698" s="533"/>
      <c r="G8698" s="533"/>
    </row>
    <row r="8699" spans="1:7">
      <c r="A8699" s="533"/>
      <c r="B8699" s="1787"/>
      <c r="C8699" s="1788"/>
      <c r="D8699" s="533"/>
      <c r="E8699" s="533"/>
      <c r="F8699" s="533"/>
      <c r="G8699" s="533"/>
    </row>
    <row r="8700" spans="1:7">
      <c r="A8700" s="533"/>
      <c r="B8700" s="1787"/>
      <c r="C8700" s="1788"/>
      <c r="D8700" s="533"/>
      <c r="E8700" s="533"/>
      <c r="F8700" s="533"/>
      <c r="G8700" s="533"/>
    </row>
    <row r="8701" spans="1:7">
      <c r="A8701" s="533"/>
      <c r="B8701" s="1787"/>
      <c r="C8701" s="1788"/>
      <c r="D8701" s="533"/>
      <c r="E8701" s="533"/>
      <c r="F8701" s="533"/>
      <c r="G8701" s="533"/>
    </row>
    <row r="8702" spans="1:7">
      <c r="A8702" s="533"/>
      <c r="B8702" s="1787"/>
      <c r="C8702" s="1788"/>
      <c r="D8702" s="533"/>
      <c r="E8702" s="533"/>
      <c r="F8702" s="533"/>
      <c r="G8702" s="533"/>
    </row>
    <row r="8703" spans="1:7">
      <c r="A8703" s="533"/>
      <c r="B8703" s="1787"/>
      <c r="C8703" s="1788"/>
      <c r="D8703" s="533"/>
      <c r="E8703" s="533"/>
      <c r="F8703" s="533"/>
      <c r="G8703" s="533"/>
    </row>
    <row r="8704" spans="1:7">
      <c r="A8704" s="533"/>
      <c r="B8704" s="1787"/>
      <c r="C8704" s="1788"/>
      <c r="D8704" s="533"/>
      <c r="E8704" s="533"/>
      <c r="F8704" s="533"/>
      <c r="G8704" s="533"/>
    </row>
    <row r="8705" spans="1:7">
      <c r="A8705" s="533"/>
      <c r="B8705" s="1787"/>
      <c r="C8705" s="1788"/>
      <c r="D8705" s="533"/>
      <c r="E8705" s="533"/>
      <c r="F8705" s="533"/>
      <c r="G8705" s="533"/>
    </row>
    <row r="8706" spans="1:7">
      <c r="A8706" s="533"/>
      <c r="B8706" s="1787"/>
      <c r="C8706" s="1788"/>
      <c r="D8706" s="533"/>
      <c r="E8706" s="533"/>
      <c r="F8706" s="533"/>
      <c r="G8706" s="533"/>
    </row>
    <row r="8707" spans="1:7">
      <c r="A8707" s="533"/>
      <c r="B8707" s="1787"/>
      <c r="C8707" s="1788"/>
      <c r="D8707" s="533"/>
      <c r="E8707" s="533"/>
      <c r="F8707" s="533"/>
      <c r="G8707" s="533"/>
    </row>
    <row r="8708" spans="1:7">
      <c r="A8708" s="533"/>
      <c r="B8708" s="1787"/>
      <c r="C8708" s="1788"/>
      <c r="D8708" s="533"/>
      <c r="E8708" s="533"/>
      <c r="F8708" s="533"/>
      <c r="G8708" s="533"/>
    </row>
    <row r="8709" spans="1:7">
      <c r="A8709" s="533"/>
      <c r="B8709" s="1787"/>
      <c r="C8709" s="1788"/>
      <c r="D8709" s="533"/>
      <c r="E8709" s="533"/>
      <c r="F8709" s="533"/>
      <c r="G8709" s="533"/>
    </row>
    <row r="8710" spans="1:7">
      <c r="A8710" s="533"/>
      <c r="B8710" s="1787"/>
      <c r="C8710" s="1788"/>
      <c r="D8710" s="533"/>
      <c r="E8710" s="533"/>
      <c r="F8710" s="533"/>
      <c r="G8710" s="533"/>
    </row>
    <row r="8711" spans="1:7">
      <c r="A8711" s="533"/>
      <c r="B8711" s="1787"/>
      <c r="C8711" s="1788"/>
      <c r="D8711" s="533"/>
      <c r="E8711" s="533"/>
      <c r="F8711" s="533"/>
      <c r="G8711" s="533"/>
    </row>
    <row r="8712" spans="1:7">
      <c r="A8712" s="533"/>
      <c r="B8712" s="1787"/>
      <c r="C8712" s="1788"/>
      <c r="D8712" s="533"/>
      <c r="E8712" s="533"/>
      <c r="F8712" s="533"/>
      <c r="G8712" s="533"/>
    </row>
    <row r="8713" spans="1:7">
      <c r="A8713" s="533"/>
      <c r="B8713" s="1787"/>
      <c r="C8713" s="1788"/>
      <c r="D8713" s="533"/>
      <c r="E8713" s="533"/>
      <c r="F8713" s="533"/>
      <c r="G8713" s="533"/>
    </row>
    <row r="8714" spans="1:7">
      <c r="A8714" s="533"/>
      <c r="B8714" s="1787"/>
      <c r="C8714" s="1788"/>
      <c r="D8714" s="533"/>
      <c r="E8714" s="533"/>
      <c r="F8714" s="533"/>
      <c r="G8714" s="533"/>
    </row>
    <row r="8715" spans="1:7">
      <c r="A8715" s="533"/>
      <c r="B8715" s="1787"/>
      <c r="C8715" s="1788"/>
      <c r="D8715" s="533"/>
      <c r="E8715" s="533"/>
      <c r="F8715" s="533"/>
      <c r="G8715" s="533"/>
    </row>
    <row r="8716" spans="1:7">
      <c r="A8716" s="533"/>
      <c r="B8716" s="1787"/>
      <c r="C8716" s="1788"/>
      <c r="D8716" s="533"/>
      <c r="E8716" s="533"/>
      <c r="F8716" s="533"/>
      <c r="G8716" s="533"/>
    </row>
    <row r="8717" spans="1:7">
      <c r="A8717" s="533"/>
      <c r="B8717" s="1787"/>
      <c r="C8717" s="1788"/>
      <c r="D8717" s="533"/>
      <c r="E8717" s="533"/>
      <c r="F8717" s="533"/>
      <c r="G8717" s="533"/>
    </row>
    <row r="8718" spans="1:7">
      <c r="A8718" s="533"/>
      <c r="B8718" s="1787"/>
      <c r="C8718" s="1788"/>
      <c r="D8718" s="533"/>
      <c r="E8718" s="533"/>
      <c r="F8718" s="533"/>
      <c r="G8718" s="533"/>
    </row>
    <row r="8719" spans="1:7">
      <c r="A8719" s="533"/>
      <c r="B8719" s="1787"/>
      <c r="C8719" s="1788"/>
      <c r="D8719" s="533"/>
      <c r="E8719" s="533"/>
      <c r="F8719" s="533"/>
      <c r="G8719" s="533"/>
    </row>
    <row r="8720" spans="1:7">
      <c r="A8720" s="533"/>
      <c r="B8720" s="1787"/>
      <c r="C8720" s="1788"/>
      <c r="D8720" s="533"/>
      <c r="E8720" s="533"/>
      <c r="F8720" s="533"/>
      <c r="G8720" s="533"/>
    </row>
    <row r="8721" spans="1:7">
      <c r="A8721" s="533"/>
      <c r="B8721" s="1787"/>
      <c r="C8721" s="1788"/>
      <c r="D8721" s="533"/>
      <c r="E8721" s="533"/>
      <c r="F8721" s="533"/>
      <c r="G8721" s="533"/>
    </row>
    <row r="8722" spans="1:7">
      <c r="A8722" s="533"/>
      <c r="B8722" s="1787"/>
      <c r="C8722" s="1788"/>
      <c r="D8722" s="533"/>
      <c r="E8722" s="533"/>
      <c r="F8722" s="533"/>
      <c r="G8722" s="533"/>
    </row>
    <row r="8723" spans="1:7">
      <c r="A8723" s="533"/>
      <c r="B8723" s="1787"/>
      <c r="C8723" s="1788"/>
      <c r="D8723" s="533"/>
      <c r="E8723" s="533"/>
      <c r="F8723" s="533"/>
      <c r="G8723" s="533"/>
    </row>
    <row r="8724" spans="1:7">
      <c r="A8724" s="533"/>
      <c r="B8724" s="1787"/>
      <c r="C8724" s="1788"/>
      <c r="D8724" s="533"/>
      <c r="E8724" s="533"/>
      <c r="F8724" s="533"/>
      <c r="G8724" s="533"/>
    </row>
    <row r="8725" spans="1:7">
      <c r="A8725" s="533"/>
      <c r="B8725" s="1787"/>
      <c r="C8725" s="1788"/>
      <c r="D8725" s="533"/>
      <c r="E8725" s="533"/>
      <c r="F8725" s="533"/>
      <c r="G8725" s="533"/>
    </row>
    <row r="8726" spans="1:7">
      <c r="A8726" s="533"/>
      <c r="B8726" s="1787"/>
      <c r="C8726" s="1788"/>
      <c r="D8726" s="533"/>
      <c r="E8726" s="533"/>
      <c r="F8726" s="533"/>
      <c r="G8726" s="533"/>
    </row>
    <row r="8727" spans="1:7">
      <c r="A8727" s="533"/>
      <c r="B8727" s="1787"/>
      <c r="C8727" s="1788"/>
      <c r="D8727" s="533"/>
      <c r="E8727" s="533"/>
      <c r="F8727" s="533"/>
      <c r="G8727" s="533"/>
    </row>
    <row r="8728" spans="1:7">
      <c r="A8728" s="533"/>
      <c r="B8728" s="1787"/>
      <c r="C8728" s="1788"/>
      <c r="D8728" s="533"/>
      <c r="E8728" s="533"/>
      <c r="F8728" s="533"/>
      <c r="G8728" s="533"/>
    </row>
    <row r="8729" spans="1:7">
      <c r="A8729" s="533"/>
      <c r="B8729" s="1787"/>
      <c r="C8729" s="1788"/>
      <c r="D8729" s="533"/>
      <c r="E8729" s="533"/>
      <c r="F8729" s="533"/>
      <c r="G8729" s="533"/>
    </row>
    <row r="8730" spans="1:7">
      <c r="A8730" s="533"/>
      <c r="B8730" s="1787"/>
      <c r="C8730" s="1788"/>
      <c r="D8730" s="533"/>
      <c r="E8730" s="533"/>
      <c r="F8730" s="533"/>
      <c r="G8730" s="533"/>
    </row>
    <row r="8731" spans="1:7">
      <c r="A8731" s="533"/>
      <c r="B8731" s="1787"/>
      <c r="C8731" s="1788"/>
      <c r="D8731" s="533"/>
      <c r="E8731" s="533"/>
      <c r="F8731" s="533"/>
      <c r="G8731" s="533"/>
    </row>
    <row r="8732" spans="1:7">
      <c r="A8732" s="533"/>
      <c r="B8732" s="1787"/>
      <c r="C8732" s="1788"/>
      <c r="D8732" s="533"/>
      <c r="E8732" s="533"/>
      <c r="F8732" s="533"/>
      <c r="G8732" s="533"/>
    </row>
    <row r="8733" spans="1:7">
      <c r="A8733" s="533"/>
      <c r="B8733" s="1787"/>
      <c r="C8733" s="1788"/>
      <c r="D8733" s="533"/>
      <c r="E8733" s="533"/>
      <c r="F8733" s="533"/>
      <c r="G8733" s="533"/>
    </row>
    <row r="8734" spans="1:7">
      <c r="A8734" s="533"/>
      <c r="B8734" s="1787"/>
      <c r="C8734" s="1788"/>
      <c r="D8734" s="533"/>
      <c r="E8734" s="533"/>
      <c r="F8734" s="533"/>
      <c r="G8734" s="533"/>
    </row>
    <row r="8735" spans="1:7">
      <c r="A8735" s="533"/>
      <c r="B8735" s="1787"/>
      <c r="C8735" s="1788"/>
      <c r="D8735" s="533"/>
      <c r="E8735" s="533"/>
      <c r="F8735" s="533"/>
      <c r="G8735" s="533"/>
    </row>
    <row r="8736" spans="1:7">
      <c r="A8736" s="533"/>
      <c r="B8736" s="1787"/>
      <c r="C8736" s="1788"/>
      <c r="D8736" s="533"/>
      <c r="E8736" s="533"/>
      <c r="F8736" s="533"/>
      <c r="G8736" s="533"/>
    </row>
    <row r="8737" spans="1:7">
      <c r="A8737" s="533"/>
      <c r="B8737" s="1787"/>
      <c r="C8737" s="1788"/>
      <c r="D8737" s="533"/>
      <c r="E8737" s="533"/>
      <c r="F8737" s="533"/>
      <c r="G8737" s="533"/>
    </row>
    <row r="8738" spans="1:7">
      <c r="A8738" s="533"/>
      <c r="B8738" s="1787"/>
      <c r="C8738" s="1788"/>
      <c r="D8738" s="533"/>
      <c r="E8738" s="533"/>
      <c r="F8738" s="533"/>
      <c r="G8738" s="533"/>
    </row>
    <row r="8739" spans="1:7">
      <c r="A8739" s="533"/>
      <c r="B8739" s="1787"/>
      <c r="C8739" s="1788"/>
      <c r="D8739" s="533"/>
      <c r="E8739" s="533"/>
      <c r="F8739" s="533"/>
      <c r="G8739" s="533"/>
    </row>
    <row r="8740" spans="1:7">
      <c r="A8740" s="533"/>
      <c r="B8740" s="1787"/>
      <c r="C8740" s="1788"/>
      <c r="D8740" s="533"/>
      <c r="E8740" s="533"/>
      <c r="F8740" s="533"/>
      <c r="G8740" s="533"/>
    </row>
    <row r="8741" spans="1:7">
      <c r="A8741" s="533"/>
      <c r="B8741" s="1787"/>
      <c r="C8741" s="1788"/>
      <c r="D8741" s="533"/>
      <c r="E8741" s="533"/>
      <c r="F8741" s="533"/>
      <c r="G8741" s="533"/>
    </row>
    <row r="8742" spans="1:7">
      <c r="A8742" s="533"/>
      <c r="B8742" s="1787"/>
      <c r="C8742" s="1788"/>
      <c r="D8742" s="533"/>
      <c r="E8742" s="533"/>
      <c r="F8742" s="533"/>
      <c r="G8742" s="533"/>
    </row>
    <row r="8743" spans="1:7">
      <c r="A8743" s="533"/>
      <c r="B8743" s="1787"/>
      <c r="C8743" s="1788"/>
      <c r="D8743" s="533"/>
      <c r="E8743" s="533"/>
      <c r="F8743" s="533"/>
      <c r="G8743" s="533"/>
    </row>
    <row r="8744" spans="1:7">
      <c r="A8744" s="533"/>
      <c r="B8744" s="1787"/>
      <c r="C8744" s="1788"/>
      <c r="D8744" s="533"/>
      <c r="E8744" s="533"/>
      <c r="F8744" s="533"/>
      <c r="G8744" s="533"/>
    </row>
    <row r="8745" spans="1:7">
      <c r="A8745" s="533"/>
      <c r="B8745" s="1787"/>
      <c r="C8745" s="1788"/>
      <c r="D8745" s="533"/>
      <c r="E8745" s="533"/>
      <c r="F8745" s="533"/>
      <c r="G8745" s="533"/>
    </row>
    <row r="8746" spans="1:7">
      <c r="A8746" s="533"/>
      <c r="B8746" s="1787"/>
      <c r="C8746" s="1788"/>
      <c r="D8746" s="533"/>
      <c r="E8746" s="533"/>
      <c r="F8746" s="533"/>
      <c r="G8746" s="533"/>
    </row>
    <row r="8747" spans="1:7">
      <c r="A8747" s="533"/>
      <c r="B8747" s="1787"/>
      <c r="C8747" s="1788"/>
      <c r="D8747" s="533"/>
      <c r="E8747" s="533"/>
      <c r="F8747" s="533"/>
      <c r="G8747" s="533"/>
    </row>
    <row r="8748" spans="1:7">
      <c r="A8748" s="533"/>
      <c r="B8748" s="1787"/>
      <c r="C8748" s="1788"/>
      <c r="D8748" s="533"/>
      <c r="E8748" s="533"/>
      <c r="F8748" s="533"/>
      <c r="G8748" s="533"/>
    </row>
    <row r="8749" spans="1:7">
      <c r="A8749" s="533"/>
      <c r="B8749" s="1787"/>
      <c r="C8749" s="1788"/>
      <c r="D8749" s="533"/>
      <c r="E8749" s="533"/>
      <c r="F8749" s="533"/>
      <c r="G8749" s="533"/>
    </row>
    <row r="8750" spans="1:7">
      <c r="A8750" s="533"/>
      <c r="B8750" s="1787"/>
      <c r="C8750" s="1788"/>
      <c r="D8750" s="533"/>
      <c r="E8750" s="533"/>
      <c r="F8750" s="533"/>
      <c r="G8750" s="533"/>
    </row>
    <row r="8751" spans="1:7">
      <c r="A8751" s="533"/>
      <c r="B8751" s="1787"/>
      <c r="C8751" s="1788"/>
      <c r="D8751" s="533"/>
      <c r="E8751" s="533"/>
      <c r="F8751" s="533"/>
      <c r="G8751" s="533"/>
    </row>
    <row r="8752" spans="1:7">
      <c r="A8752" s="533"/>
      <c r="B8752" s="1787"/>
      <c r="C8752" s="1788"/>
      <c r="D8752" s="533"/>
      <c r="E8752" s="533"/>
      <c r="F8752" s="533"/>
      <c r="G8752" s="533"/>
    </row>
    <row r="8753" spans="1:7">
      <c r="A8753" s="533"/>
      <c r="B8753" s="1787"/>
      <c r="C8753" s="1788"/>
      <c r="D8753" s="533"/>
      <c r="E8753" s="533"/>
      <c r="F8753" s="533"/>
      <c r="G8753" s="533"/>
    </row>
    <row r="8754" spans="1:7">
      <c r="A8754" s="533"/>
      <c r="B8754" s="1787"/>
      <c r="C8754" s="1788"/>
      <c r="D8754" s="533"/>
      <c r="E8754" s="533"/>
      <c r="F8754" s="533"/>
      <c r="G8754" s="533"/>
    </row>
    <row r="8755" spans="1:7">
      <c r="A8755" s="533"/>
      <c r="B8755" s="1787"/>
      <c r="C8755" s="1788"/>
      <c r="D8755" s="533"/>
      <c r="E8755" s="533"/>
      <c r="F8755" s="533"/>
      <c r="G8755" s="533"/>
    </row>
    <row r="8756" spans="1:7">
      <c r="A8756" s="533"/>
      <c r="B8756" s="1787"/>
      <c r="C8756" s="1788"/>
      <c r="D8756" s="533"/>
      <c r="E8756" s="533"/>
      <c r="F8756" s="533"/>
      <c r="G8756" s="533"/>
    </row>
    <row r="8757" spans="1:7">
      <c r="A8757" s="533"/>
      <c r="B8757" s="1787"/>
      <c r="C8757" s="1788"/>
      <c r="D8757" s="533"/>
      <c r="E8757" s="533"/>
      <c r="F8757" s="533"/>
      <c r="G8757" s="533"/>
    </row>
    <row r="8758" spans="1:7">
      <c r="A8758" s="533"/>
      <c r="B8758" s="1787"/>
      <c r="C8758" s="1788"/>
      <c r="D8758" s="533"/>
      <c r="E8758" s="533"/>
      <c r="F8758" s="533"/>
      <c r="G8758" s="533"/>
    </row>
    <row r="8759" spans="1:7">
      <c r="A8759" s="533"/>
      <c r="B8759" s="1787"/>
      <c r="C8759" s="1788"/>
      <c r="D8759" s="533"/>
      <c r="E8759" s="533"/>
      <c r="F8759" s="533"/>
      <c r="G8759" s="533"/>
    </row>
    <row r="8760" spans="1:7">
      <c r="A8760" s="533"/>
      <c r="B8760" s="1787"/>
      <c r="C8760" s="1788"/>
      <c r="D8760" s="533"/>
      <c r="E8760" s="533"/>
      <c r="F8760" s="533"/>
      <c r="G8760" s="533"/>
    </row>
    <row r="8761" spans="1:7">
      <c r="A8761" s="533"/>
      <c r="B8761" s="1787"/>
      <c r="C8761" s="1788"/>
      <c r="D8761" s="533"/>
      <c r="E8761" s="533"/>
      <c r="F8761" s="533"/>
      <c r="G8761" s="533"/>
    </row>
    <row r="8762" spans="1:7">
      <c r="A8762" s="533"/>
      <c r="B8762" s="1787"/>
      <c r="C8762" s="1788"/>
      <c r="D8762" s="533"/>
      <c r="E8762" s="533"/>
      <c r="F8762" s="533"/>
      <c r="G8762" s="533"/>
    </row>
    <row r="8763" spans="1:7">
      <c r="A8763" s="533"/>
      <c r="B8763" s="1787"/>
      <c r="C8763" s="1788"/>
      <c r="D8763" s="533"/>
      <c r="E8763" s="533"/>
      <c r="F8763" s="533"/>
      <c r="G8763" s="533"/>
    </row>
    <row r="8764" spans="1:7">
      <c r="A8764" s="533"/>
      <c r="B8764" s="1787"/>
      <c r="C8764" s="1788"/>
      <c r="D8764" s="533"/>
      <c r="E8764" s="533"/>
      <c r="F8764" s="533"/>
      <c r="G8764" s="533"/>
    </row>
    <row r="8765" spans="1:7">
      <c r="A8765" s="533"/>
      <c r="B8765" s="1787"/>
      <c r="C8765" s="1788"/>
      <c r="D8765" s="533"/>
      <c r="E8765" s="533"/>
      <c r="F8765" s="533"/>
      <c r="G8765" s="533"/>
    </row>
    <row r="8766" spans="1:7">
      <c r="A8766" s="533"/>
      <c r="B8766" s="1787"/>
      <c r="C8766" s="1788"/>
      <c r="D8766" s="533"/>
      <c r="E8766" s="533"/>
      <c r="F8766" s="533"/>
      <c r="G8766" s="533"/>
    </row>
    <row r="8767" spans="1:7">
      <c r="A8767" s="533"/>
      <c r="B8767" s="1787"/>
      <c r="C8767" s="1788"/>
      <c r="D8767" s="533"/>
      <c r="E8767" s="533"/>
      <c r="F8767" s="533"/>
      <c r="G8767" s="533"/>
    </row>
    <row r="8768" spans="1:7">
      <c r="A8768" s="533"/>
      <c r="B8768" s="1787"/>
      <c r="C8768" s="1788"/>
      <c r="D8768" s="533"/>
      <c r="E8768" s="533"/>
      <c r="F8768" s="533"/>
      <c r="G8768" s="533"/>
    </row>
    <row r="8769" spans="1:7">
      <c r="A8769" s="533"/>
      <c r="B8769" s="1787"/>
      <c r="C8769" s="1788"/>
      <c r="D8769" s="533"/>
      <c r="E8769" s="533"/>
      <c r="F8769" s="533"/>
      <c r="G8769" s="533"/>
    </row>
    <row r="8770" spans="1:7">
      <c r="A8770" s="533"/>
      <c r="B8770" s="1787"/>
      <c r="C8770" s="1788"/>
      <c r="D8770" s="533"/>
      <c r="E8770" s="533"/>
      <c r="F8770" s="533"/>
      <c r="G8770" s="533"/>
    </row>
    <row r="8771" spans="1:7">
      <c r="A8771" s="533"/>
      <c r="B8771" s="1787"/>
      <c r="C8771" s="1788"/>
      <c r="D8771" s="533"/>
      <c r="E8771" s="533"/>
      <c r="F8771" s="533"/>
      <c r="G8771" s="533"/>
    </row>
    <row r="8772" spans="1:7">
      <c r="A8772" s="533"/>
      <c r="B8772" s="1787"/>
      <c r="C8772" s="1788"/>
      <c r="D8772" s="533"/>
      <c r="E8772" s="533"/>
      <c r="F8772" s="533"/>
      <c r="G8772" s="533"/>
    </row>
    <row r="8773" spans="1:7">
      <c r="A8773" s="533"/>
      <c r="B8773" s="1787"/>
      <c r="C8773" s="1788"/>
      <c r="D8773" s="533"/>
      <c r="E8773" s="533"/>
      <c r="F8773" s="533"/>
      <c r="G8773" s="533"/>
    </row>
    <row r="8774" spans="1:7">
      <c r="A8774" s="533"/>
      <c r="B8774" s="1787"/>
      <c r="C8774" s="1788"/>
      <c r="D8774" s="533"/>
      <c r="E8774" s="533"/>
      <c r="F8774" s="533"/>
      <c r="G8774" s="533"/>
    </row>
    <row r="8775" spans="1:7">
      <c r="A8775" s="533"/>
      <c r="B8775" s="1787"/>
      <c r="C8775" s="1788"/>
      <c r="D8775" s="533"/>
      <c r="E8775" s="533"/>
      <c r="F8775" s="533"/>
      <c r="G8775" s="533"/>
    </row>
    <row r="8776" spans="1:7">
      <c r="A8776" s="533"/>
      <c r="B8776" s="1787"/>
      <c r="C8776" s="1788"/>
      <c r="D8776" s="533"/>
      <c r="E8776" s="533"/>
      <c r="F8776" s="533"/>
      <c r="G8776" s="533"/>
    </row>
    <row r="8777" spans="1:7">
      <c r="A8777" s="533"/>
      <c r="B8777" s="1787"/>
      <c r="C8777" s="1788"/>
      <c r="D8777" s="533"/>
      <c r="E8777" s="533"/>
      <c r="F8777" s="533"/>
      <c r="G8777" s="533"/>
    </row>
    <row r="8778" spans="1:7">
      <c r="A8778" s="533"/>
      <c r="B8778" s="1787"/>
      <c r="C8778" s="1788"/>
      <c r="D8778" s="533"/>
      <c r="E8778" s="533"/>
      <c r="F8778" s="533"/>
      <c r="G8778" s="533"/>
    </row>
    <row r="8779" spans="1:7">
      <c r="A8779" s="533"/>
      <c r="B8779" s="1787"/>
      <c r="C8779" s="1788"/>
      <c r="D8779" s="533"/>
      <c r="E8779" s="533"/>
      <c r="F8779" s="533"/>
      <c r="G8779" s="533"/>
    </row>
    <row r="8780" spans="1:7">
      <c r="A8780" s="533"/>
      <c r="B8780" s="1787"/>
      <c r="C8780" s="1788"/>
      <c r="D8780" s="533"/>
      <c r="E8780" s="533"/>
      <c r="F8780" s="533"/>
      <c r="G8780" s="533"/>
    </row>
    <row r="8781" spans="1:7">
      <c r="A8781" s="533"/>
      <c r="B8781" s="1787"/>
      <c r="C8781" s="1788"/>
      <c r="D8781" s="533"/>
      <c r="E8781" s="533"/>
      <c r="F8781" s="533"/>
      <c r="G8781" s="533"/>
    </row>
    <row r="8782" spans="1:7">
      <c r="A8782" s="533"/>
      <c r="B8782" s="1787"/>
      <c r="C8782" s="1788"/>
      <c r="D8782" s="533"/>
      <c r="E8782" s="533"/>
      <c r="F8782" s="533"/>
      <c r="G8782" s="533"/>
    </row>
    <row r="8783" spans="1:7">
      <c r="A8783" s="533"/>
      <c r="B8783" s="1787"/>
      <c r="C8783" s="1788"/>
      <c r="D8783" s="533"/>
      <c r="E8783" s="533"/>
      <c r="F8783" s="533"/>
      <c r="G8783" s="533"/>
    </row>
    <row r="8784" spans="1:7">
      <c r="A8784" s="533"/>
      <c r="B8784" s="1787"/>
      <c r="C8784" s="1788"/>
      <c r="D8784" s="533"/>
      <c r="E8784" s="533"/>
      <c r="F8784" s="533"/>
      <c r="G8784" s="533"/>
    </row>
    <row r="8785" spans="1:7">
      <c r="A8785" s="533"/>
      <c r="B8785" s="1787"/>
      <c r="C8785" s="1788"/>
      <c r="D8785" s="533"/>
      <c r="E8785" s="533"/>
      <c r="F8785" s="533"/>
      <c r="G8785" s="533"/>
    </row>
    <row r="8786" spans="1:7">
      <c r="A8786" s="533"/>
      <c r="B8786" s="1787"/>
      <c r="C8786" s="1788"/>
      <c r="D8786" s="533"/>
      <c r="E8786" s="533"/>
      <c r="F8786" s="533"/>
      <c r="G8786" s="533"/>
    </row>
    <row r="8787" spans="1:7">
      <c r="A8787" s="533"/>
      <c r="B8787" s="1787"/>
      <c r="C8787" s="1788"/>
      <c r="D8787" s="533"/>
      <c r="E8787" s="533"/>
      <c r="F8787" s="533"/>
      <c r="G8787" s="533"/>
    </row>
    <row r="8788" spans="1:7">
      <c r="A8788" s="533"/>
      <c r="B8788" s="1787"/>
      <c r="C8788" s="1788"/>
      <c r="D8788" s="533"/>
      <c r="E8788" s="533"/>
      <c r="F8788" s="533"/>
      <c r="G8788" s="533"/>
    </row>
    <row r="8789" spans="1:7">
      <c r="A8789" s="533"/>
      <c r="B8789" s="1787"/>
      <c r="C8789" s="1788"/>
      <c r="D8789" s="533"/>
      <c r="E8789" s="533"/>
      <c r="F8789" s="533"/>
      <c r="G8789" s="533"/>
    </row>
    <row r="8790" spans="1:7">
      <c r="A8790" s="533"/>
      <c r="B8790" s="1787"/>
      <c r="C8790" s="1788"/>
      <c r="D8790" s="533"/>
      <c r="E8790" s="533"/>
      <c r="F8790" s="533"/>
      <c r="G8790" s="533"/>
    </row>
    <row r="8791" spans="1:7">
      <c r="A8791" s="533"/>
      <c r="B8791" s="1787"/>
      <c r="C8791" s="1788"/>
      <c r="D8791" s="533"/>
      <c r="E8791" s="533"/>
      <c r="F8791" s="533"/>
      <c r="G8791" s="533"/>
    </row>
    <row r="8792" spans="1:7">
      <c r="A8792" s="533"/>
      <c r="B8792" s="1787"/>
      <c r="C8792" s="1788"/>
      <c r="D8792" s="533"/>
      <c r="E8792" s="533"/>
      <c r="F8792" s="533"/>
      <c r="G8792" s="533"/>
    </row>
    <row r="8793" spans="1:7">
      <c r="A8793" s="533"/>
      <c r="B8793" s="1787"/>
      <c r="C8793" s="1788"/>
      <c r="D8793" s="533"/>
      <c r="E8793" s="533"/>
      <c r="F8793" s="533"/>
      <c r="G8793" s="533"/>
    </row>
    <row r="8794" spans="1:7">
      <c r="A8794" s="533"/>
      <c r="B8794" s="1787"/>
      <c r="C8794" s="1788"/>
      <c r="D8794" s="533"/>
      <c r="E8794" s="533"/>
      <c r="F8794" s="533"/>
      <c r="G8794" s="533"/>
    </row>
    <row r="8795" spans="1:7">
      <c r="A8795" s="533"/>
      <c r="B8795" s="1787"/>
      <c r="C8795" s="1788"/>
      <c r="D8795" s="533"/>
      <c r="E8795" s="533"/>
      <c r="F8795" s="533"/>
      <c r="G8795" s="533"/>
    </row>
    <row r="8796" spans="1:7">
      <c r="A8796" s="533"/>
      <c r="B8796" s="1787"/>
      <c r="C8796" s="1788"/>
      <c r="D8796" s="533"/>
      <c r="E8796" s="533"/>
      <c r="F8796" s="533"/>
      <c r="G8796" s="533"/>
    </row>
    <row r="8797" spans="1:7">
      <c r="A8797" s="533"/>
      <c r="B8797" s="1787"/>
      <c r="C8797" s="1788"/>
      <c r="D8797" s="533"/>
      <c r="E8797" s="533"/>
      <c r="F8797" s="533"/>
      <c r="G8797" s="533"/>
    </row>
    <row r="8798" spans="1:7">
      <c r="A8798" s="533"/>
      <c r="B8798" s="1787"/>
      <c r="C8798" s="1788"/>
      <c r="D8798" s="533"/>
      <c r="E8798" s="533"/>
      <c r="F8798" s="533"/>
      <c r="G8798" s="533"/>
    </row>
    <row r="8799" spans="1:7">
      <c r="A8799" s="533"/>
      <c r="B8799" s="1787"/>
      <c r="C8799" s="1788"/>
      <c r="D8799" s="533"/>
      <c r="E8799" s="533"/>
      <c r="F8799" s="533"/>
      <c r="G8799" s="533"/>
    </row>
    <row r="8800" spans="1:7">
      <c r="A8800" s="533"/>
      <c r="B8800" s="1787"/>
      <c r="C8800" s="1788"/>
      <c r="D8800" s="533"/>
      <c r="E8800" s="533"/>
      <c r="F8800" s="533"/>
      <c r="G8800" s="533"/>
    </row>
    <row r="8801" spans="1:7">
      <c r="A8801" s="533"/>
      <c r="B8801" s="1787"/>
      <c r="C8801" s="1788"/>
      <c r="D8801" s="533"/>
      <c r="E8801" s="533"/>
      <c r="F8801" s="533"/>
      <c r="G8801" s="533"/>
    </row>
    <row r="8802" spans="1:7">
      <c r="A8802" s="533"/>
      <c r="B8802" s="1787"/>
      <c r="C8802" s="1788"/>
      <c r="D8802" s="533"/>
      <c r="E8802" s="533"/>
      <c r="F8802" s="533"/>
      <c r="G8802" s="533"/>
    </row>
    <row r="8803" spans="1:7">
      <c r="A8803" s="533"/>
      <c r="B8803" s="1787"/>
      <c r="C8803" s="1788"/>
      <c r="D8803" s="533"/>
      <c r="E8803" s="533"/>
      <c r="F8803" s="533"/>
      <c r="G8803" s="533"/>
    </row>
    <row r="8804" spans="1:7">
      <c r="A8804" s="533"/>
      <c r="B8804" s="1787"/>
      <c r="C8804" s="1788"/>
      <c r="D8804" s="533"/>
      <c r="E8804" s="533"/>
      <c r="F8804" s="533"/>
      <c r="G8804" s="533"/>
    </row>
    <row r="8805" spans="1:7">
      <c r="A8805" s="533"/>
      <c r="B8805" s="1787"/>
      <c r="C8805" s="1788"/>
      <c r="D8805" s="533"/>
      <c r="E8805" s="533"/>
      <c r="F8805" s="533"/>
      <c r="G8805" s="533"/>
    </row>
    <row r="8806" spans="1:7">
      <c r="A8806" s="533"/>
      <c r="B8806" s="1787"/>
      <c r="C8806" s="1788"/>
      <c r="D8806" s="533"/>
      <c r="E8806" s="533"/>
      <c r="F8806" s="533"/>
      <c r="G8806" s="533"/>
    </row>
    <row r="8807" spans="1:7">
      <c r="A8807" s="533"/>
      <c r="B8807" s="1787"/>
      <c r="C8807" s="1788"/>
      <c r="D8807" s="533"/>
      <c r="E8807" s="533"/>
      <c r="F8807" s="533"/>
      <c r="G8807" s="533"/>
    </row>
    <row r="8808" spans="1:7">
      <c r="A8808" s="533"/>
      <c r="B8808" s="1787"/>
      <c r="C8808" s="1788"/>
      <c r="D8808" s="533"/>
      <c r="E8808" s="533"/>
      <c r="F8808" s="533"/>
      <c r="G8808" s="533"/>
    </row>
    <row r="8809" spans="1:7">
      <c r="A8809" s="533"/>
      <c r="B8809" s="1787"/>
      <c r="C8809" s="1788"/>
      <c r="D8809" s="533"/>
      <c r="E8809" s="533"/>
      <c r="F8809" s="533"/>
      <c r="G8809" s="533"/>
    </row>
    <row r="8810" spans="1:7">
      <c r="A8810" s="533"/>
      <c r="B8810" s="1787"/>
      <c r="C8810" s="1788"/>
      <c r="D8810" s="533"/>
      <c r="E8810" s="533"/>
      <c r="F8810" s="533"/>
      <c r="G8810" s="533"/>
    </row>
    <row r="8811" spans="1:7">
      <c r="A8811" s="533"/>
      <c r="B8811" s="1787"/>
      <c r="C8811" s="1788"/>
      <c r="D8811" s="533"/>
      <c r="E8811" s="533"/>
      <c r="F8811" s="533"/>
      <c r="G8811" s="533"/>
    </row>
    <row r="8812" spans="1:7">
      <c r="A8812" s="533"/>
      <c r="B8812" s="1787"/>
      <c r="C8812" s="1788"/>
      <c r="D8812" s="533"/>
      <c r="E8812" s="533"/>
      <c r="F8812" s="533"/>
      <c r="G8812" s="533"/>
    </row>
    <row r="8813" spans="1:7">
      <c r="A8813" s="533"/>
      <c r="B8813" s="1787"/>
      <c r="C8813" s="1788"/>
      <c r="D8813" s="533"/>
      <c r="E8813" s="533"/>
      <c r="F8813" s="533"/>
      <c r="G8813" s="533"/>
    </row>
    <row r="8814" spans="1:7">
      <c r="A8814" s="533"/>
      <c r="B8814" s="1787"/>
      <c r="C8814" s="1788"/>
      <c r="D8814" s="533"/>
      <c r="E8814" s="533"/>
      <c r="F8814" s="533"/>
      <c r="G8814" s="533"/>
    </row>
    <row r="8815" spans="1:7">
      <c r="A8815" s="533"/>
      <c r="B8815" s="1787"/>
      <c r="C8815" s="1788"/>
      <c r="D8815" s="533"/>
      <c r="E8815" s="533"/>
      <c r="F8815" s="533"/>
      <c r="G8815" s="533"/>
    </row>
    <row r="8816" spans="1:7">
      <c r="A8816" s="533"/>
      <c r="B8816" s="1787"/>
      <c r="C8816" s="1788"/>
      <c r="D8816" s="533"/>
      <c r="E8816" s="533"/>
      <c r="F8816" s="533"/>
      <c r="G8816" s="533"/>
    </row>
    <row r="8817" spans="1:7">
      <c r="A8817" s="533"/>
      <c r="B8817" s="1787"/>
      <c r="C8817" s="1788"/>
      <c r="D8817" s="533"/>
      <c r="E8817" s="533"/>
      <c r="F8817" s="533"/>
      <c r="G8817" s="533"/>
    </row>
    <row r="8818" spans="1:7">
      <c r="A8818" s="533"/>
      <c r="B8818" s="1787"/>
      <c r="C8818" s="1788"/>
      <c r="D8818" s="533"/>
      <c r="E8818" s="533"/>
      <c r="F8818" s="533"/>
      <c r="G8818" s="533"/>
    </row>
    <row r="8819" spans="1:7">
      <c r="A8819" s="533"/>
      <c r="B8819" s="1787"/>
      <c r="C8819" s="1788"/>
      <c r="D8819" s="533"/>
      <c r="E8819" s="533"/>
      <c r="F8819" s="533"/>
      <c r="G8819" s="533"/>
    </row>
    <row r="8820" spans="1:7">
      <c r="A8820" s="533"/>
      <c r="B8820" s="1787"/>
      <c r="C8820" s="1788"/>
      <c r="D8820" s="533"/>
      <c r="E8820" s="533"/>
      <c r="F8820" s="533"/>
      <c r="G8820" s="533"/>
    </row>
    <row r="8821" spans="1:7">
      <c r="A8821" s="533"/>
      <c r="B8821" s="1787"/>
      <c r="C8821" s="1788"/>
      <c r="D8821" s="533"/>
      <c r="E8821" s="533"/>
      <c r="F8821" s="533"/>
      <c r="G8821" s="533"/>
    </row>
    <row r="8822" spans="1:7">
      <c r="A8822" s="533"/>
      <c r="B8822" s="1787"/>
      <c r="C8822" s="1788"/>
      <c r="D8822" s="533"/>
      <c r="E8822" s="533"/>
      <c r="F8822" s="533"/>
      <c r="G8822" s="533"/>
    </row>
    <row r="8823" spans="1:7">
      <c r="A8823" s="533"/>
      <c r="B8823" s="1787"/>
      <c r="C8823" s="1788"/>
      <c r="D8823" s="533"/>
      <c r="E8823" s="533"/>
      <c r="F8823" s="533"/>
      <c r="G8823" s="533"/>
    </row>
    <row r="8824" spans="1:7">
      <c r="A8824" s="533"/>
      <c r="B8824" s="1787"/>
      <c r="C8824" s="1788"/>
      <c r="D8824" s="533"/>
      <c r="E8824" s="533"/>
      <c r="F8824" s="533"/>
      <c r="G8824" s="533"/>
    </row>
    <row r="8825" spans="1:7">
      <c r="A8825" s="533"/>
      <c r="B8825" s="1787"/>
      <c r="C8825" s="1788"/>
      <c r="D8825" s="533"/>
      <c r="E8825" s="533"/>
      <c r="F8825" s="533"/>
      <c r="G8825" s="533"/>
    </row>
    <row r="8826" spans="1:7">
      <c r="A8826" s="533"/>
      <c r="B8826" s="1787"/>
      <c r="C8826" s="1788"/>
      <c r="D8826" s="533"/>
      <c r="E8826" s="533"/>
      <c r="F8826" s="533"/>
      <c r="G8826" s="533"/>
    </row>
    <row r="8827" spans="1:7">
      <c r="A8827" s="533"/>
      <c r="B8827" s="1787"/>
      <c r="C8827" s="1788"/>
      <c r="D8827" s="533"/>
      <c r="E8827" s="533"/>
      <c r="F8827" s="533"/>
      <c r="G8827" s="533"/>
    </row>
    <row r="8828" spans="1:7">
      <c r="A8828" s="533"/>
      <c r="B8828" s="1787"/>
      <c r="C8828" s="1788"/>
      <c r="D8828" s="533"/>
      <c r="E8828" s="533"/>
      <c r="F8828" s="533"/>
      <c r="G8828" s="533"/>
    </row>
    <row r="8829" spans="1:7">
      <c r="A8829" s="533"/>
      <c r="B8829" s="1787"/>
      <c r="C8829" s="1788"/>
      <c r="D8829" s="533"/>
      <c r="E8829" s="533"/>
      <c r="F8829" s="533"/>
      <c r="G8829" s="533"/>
    </row>
    <row r="8830" spans="1:7">
      <c r="A8830" s="533"/>
      <c r="B8830" s="1787"/>
      <c r="C8830" s="1788"/>
      <c r="D8830" s="533"/>
      <c r="E8830" s="533"/>
      <c r="F8830" s="533"/>
      <c r="G8830" s="533"/>
    </row>
    <row r="8831" spans="1:7">
      <c r="A8831" s="533"/>
      <c r="B8831" s="1787"/>
      <c r="C8831" s="1788"/>
      <c r="D8831" s="533"/>
      <c r="E8831" s="533"/>
      <c r="F8831" s="533"/>
      <c r="G8831" s="533"/>
    </row>
    <row r="8832" spans="1:7">
      <c r="A8832" s="533"/>
      <c r="B8832" s="1787"/>
      <c r="C8832" s="1788"/>
      <c r="D8832" s="533"/>
      <c r="E8832" s="533"/>
      <c r="F8832" s="533"/>
      <c r="G8832" s="533"/>
    </row>
    <row r="8833" spans="1:7">
      <c r="A8833" s="533"/>
      <c r="B8833" s="1787"/>
      <c r="C8833" s="1788"/>
      <c r="D8833" s="533"/>
      <c r="E8833" s="533"/>
      <c r="F8833" s="533"/>
      <c r="G8833" s="533"/>
    </row>
    <row r="8834" spans="1:7">
      <c r="A8834" s="533"/>
      <c r="B8834" s="1787"/>
      <c r="C8834" s="1788"/>
      <c r="D8834" s="533"/>
      <c r="E8834" s="533"/>
      <c r="F8834" s="533"/>
      <c r="G8834" s="533"/>
    </row>
    <row r="8835" spans="1:7">
      <c r="A8835" s="533"/>
      <c r="B8835" s="1787"/>
      <c r="C8835" s="1788"/>
      <c r="D8835" s="533"/>
      <c r="E8835" s="533"/>
      <c r="F8835" s="533"/>
      <c r="G8835" s="533"/>
    </row>
    <row r="8836" spans="1:7">
      <c r="A8836" s="533"/>
      <c r="B8836" s="1787"/>
      <c r="C8836" s="1788"/>
      <c r="D8836" s="533"/>
      <c r="E8836" s="533"/>
      <c r="F8836" s="533"/>
      <c r="G8836" s="533"/>
    </row>
    <row r="8837" spans="1:7">
      <c r="A8837" s="533"/>
      <c r="B8837" s="1787"/>
      <c r="C8837" s="1788"/>
      <c r="D8837" s="533"/>
      <c r="E8837" s="533"/>
      <c r="F8837" s="533"/>
      <c r="G8837" s="533"/>
    </row>
    <row r="8838" spans="1:7">
      <c r="A8838" s="533"/>
      <c r="B8838" s="1787"/>
      <c r="C8838" s="1788"/>
      <c r="D8838" s="533"/>
      <c r="E8838" s="533"/>
      <c r="F8838" s="533"/>
      <c r="G8838" s="533"/>
    </row>
    <row r="8839" spans="1:7">
      <c r="A8839" s="533"/>
      <c r="B8839" s="1787"/>
      <c r="C8839" s="1788"/>
      <c r="D8839" s="533"/>
      <c r="E8839" s="533"/>
      <c r="F8839" s="533"/>
      <c r="G8839" s="533"/>
    </row>
    <row r="8840" spans="1:7">
      <c r="A8840" s="533"/>
      <c r="B8840" s="1787"/>
      <c r="C8840" s="1788"/>
      <c r="D8840" s="533"/>
      <c r="E8840" s="533"/>
      <c r="F8840" s="533"/>
      <c r="G8840" s="533"/>
    </row>
    <row r="8841" spans="1:7">
      <c r="A8841" s="533"/>
      <c r="B8841" s="1787"/>
      <c r="C8841" s="1788"/>
      <c r="D8841" s="533"/>
      <c r="E8841" s="533"/>
      <c r="F8841" s="533"/>
      <c r="G8841" s="533"/>
    </row>
    <row r="8842" spans="1:7">
      <c r="A8842" s="533"/>
      <c r="B8842" s="1787"/>
      <c r="C8842" s="1788"/>
      <c r="D8842" s="533"/>
      <c r="E8842" s="533"/>
      <c r="F8842" s="533"/>
      <c r="G8842" s="533"/>
    </row>
    <row r="8843" spans="1:7">
      <c r="A8843" s="533"/>
      <c r="B8843" s="1787"/>
      <c r="C8843" s="1788"/>
      <c r="D8843" s="533"/>
      <c r="E8843" s="533"/>
      <c r="F8843" s="533"/>
      <c r="G8843" s="533"/>
    </row>
    <row r="8844" spans="1:7">
      <c r="A8844" s="533"/>
      <c r="B8844" s="1787"/>
      <c r="C8844" s="1788"/>
      <c r="D8844" s="533"/>
      <c r="E8844" s="533"/>
      <c r="F8844" s="533"/>
      <c r="G8844" s="533"/>
    </row>
    <row r="8845" spans="1:7">
      <c r="A8845" s="533"/>
      <c r="B8845" s="1787"/>
      <c r="C8845" s="1788"/>
      <c r="D8845" s="533"/>
      <c r="E8845" s="533"/>
      <c r="F8845" s="533"/>
      <c r="G8845" s="533"/>
    </row>
    <row r="8846" spans="1:7">
      <c r="A8846" s="533"/>
      <c r="B8846" s="1787"/>
      <c r="C8846" s="1788"/>
      <c r="D8846" s="533"/>
      <c r="E8846" s="533"/>
      <c r="F8846" s="533"/>
      <c r="G8846" s="533"/>
    </row>
    <row r="8847" spans="1:7">
      <c r="A8847" s="533"/>
      <c r="B8847" s="1787"/>
      <c r="C8847" s="1788"/>
      <c r="D8847" s="533"/>
      <c r="E8847" s="533"/>
      <c r="F8847" s="533"/>
      <c r="G8847" s="533"/>
    </row>
    <row r="8848" spans="1:7">
      <c r="A8848" s="533"/>
      <c r="B8848" s="1787"/>
      <c r="C8848" s="1788"/>
      <c r="D8848" s="533"/>
      <c r="E8848" s="533"/>
      <c r="F8848" s="533"/>
      <c r="G8848" s="533"/>
    </row>
    <row r="8849" spans="1:7">
      <c r="A8849" s="533"/>
      <c r="B8849" s="1787"/>
      <c r="C8849" s="1788"/>
      <c r="D8849" s="533"/>
      <c r="E8849" s="533"/>
      <c r="F8849" s="533"/>
      <c r="G8849" s="533"/>
    </row>
    <row r="8850" spans="1:7">
      <c r="A8850" s="533"/>
      <c r="B8850" s="1787"/>
      <c r="C8850" s="1788"/>
      <c r="D8850" s="533"/>
      <c r="E8850" s="533"/>
      <c r="F8850" s="533"/>
      <c r="G8850" s="533"/>
    </row>
    <row r="8851" spans="1:7">
      <c r="A8851" s="533"/>
      <c r="B8851" s="1787"/>
      <c r="C8851" s="1788"/>
      <c r="D8851" s="533"/>
      <c r="E8851" s="533"/>
      <c r="F8851" s="533"/>
      <c r="G8851" s="533"/>
    </row>
    <row r="8852" spans="1:7">
      <c r="A8852" s="533"/>
      <c r="B8852" s="1787"/>
      <c r="C8852" s="1788"/>
      <c r="D8852" s="533"/>
      <c r="E8852" s="533"/>
      <c r="F8852" s="533"/>
      <c r="G8852" s="533"/>
    </row>
    <row r="8853" spans="1:7">
      <c r="A8853" s="533"/>
      <c r="B8853" s="1787"/>
      <c r="C8853" s="1788"/>
      <c r="D8853" s="533"/>
      <c r="E8853" s="533"/>
      <c r="F8853" s="533"/>
      <c r="G8853" s="533"/>
    </row>
    <row r="8854" spans="1:7">
      <c r="A8854" s="533"/>
      <c r="B8854" s="1787"/>
      <c r="C8854" s="1788"/>
      <c r="D8854" s="533"/>
      <c r="E8854" s="533"/>
      <c r="F8854" s="533"/>
      <c r="G8854" s="533"/>
    </row>
    <row r="8855" spans="1:7">
      <c r="A8855" s="533"/>
      <c r="B8855" s="1787"/>
      <c r="C8855" s="1788"/>
      <c r="D8855" s="533"/>
      <c r="E8855" s="533"/>
      <c r="F8855" s="533"/>
      <c r="G8855" s="533"/>
    </row>
    <row r="8856" spans="1:7">
      <c r="A8856" s="533"/>
      <c r="B8856" s="1787"/>
      <c r="C8856" s="1788"/>
      <c r="D8856" s="533"/>
      <c r="E8856" s="533"/>
      <c r="F8856" s="533"/>
      <c r="G8856" s="533"/>
    </row>
    <row r="8857" spans="1:7">
      <c r="A8857" s="533"/>
      <c r="B8857" s="1787"/>
      <c r="C8857" s="1788"/>
      <c r="D8857" s="533"/>
      <c r="E8857" s="533"/>
      <c r="F8857" s="533"/>
      <c r="G8857" s="533"/>
    </row>
    <row r="8858" spans="1:7">
      <c r="A8858" s="533"/>
      <c r="B8858" s="1787"/>
      <c r="C8858" s="1788"/>
      <c r="D8858" s="533"/>
      <c r="E8858" s="533"/>
      <c r="F8858" s="533"/>
      <c r="G8858" s="533"/>
    </row>
    <row r="8859" spans="1:7">
      <c r="A8859" s="533"/>
      <c r="B8859" s="1787"/>
      <c r="C8859" s="1788"/>
      <c r="D8859" s="533"/>
      <c r="E8859" s="533"/>
      <c r="F8859" s="533"/>
      <c r="G8859" s="533"/>
    </row>
    <row r="8860" spans="1:7">
      <c r="A8860" s="533"/>
      <c r="B8860" s="1787"/>
      <c r="C8860" s="1788"/>
      <c r="D8860" s="533"/>
      <c r="E8860" s="533"/>
      <c r="F8860" s="533"/>
      <c r="G8860" s="533"/>
    </row>
    <row r="8861" spans="1:7">
      <c r="A8861" s="533"/>
      <c r="B8861" s="1787"/>
      <c r="C8861" s="1788"/>
      <c r="D8861" s="533"/>
      <c r="E8861" s="533"/>
      <c r="F8861" s="533"/>
      <c r="G8861" s="533"/>
    </row>
    <row r="8862" spans="1:7">
      <c r="A8862" s="533"/>
      <c r="B8862" s="1787"/>
      <c r="C8862" s="1788"/>
      <c r="D8862" s="533"/>
      <c r="E8862" s="533"/>
      <c r="F8862" s="533"/>
      <c r="G8862" s="533"/>
    </row>
    <row r="8863" spans="1:7">
      <c r="A8863" s="533"/>
      <c r="B8863" s="1787"/>
      <c r="C8863" s="1788"/>
      <c r="D8863" s="533"/>
      <c r="E8863" s="533"/>
      <c r="F8863" s="533"/>
      <c r="G8863" s="533"/>
    </row>
    <row r="8864" spans="1:7">
      <c r="A8864" s="533"/>
      <c r="B8864" s="1787"/>
      <c r="C8864" s="1788"/>
      <c r="D8864" s="533"/>
      <c r="E8864" s="533"/>
      <c r="F8864" s="533"/>
      <c r="G8864" s="533"/>
    </row>
    <row r="8865" spans="1:7">
      <c r="A8865" s="533"/>
      <c r="B8865" s="1787"/>
      <c r="C8865" s="1788"/>
      <c r="D8865" s="533"/>
      <c r="E8865" s="533"/>
      <c r="F8865" s="533"/>
      <c r="G8865" s="533"/>
    </row>
    <row r="8866" spans="1:7">
      <c r="A8866" s="533"/>
      <c r="B8866" s="1787"/>
      <c r="C8866" s="1788"/>
      <c r="D8866" s="533"/>
      <c r="E8866" s="533"/>
      <c r="F8866" s="533"/>
      <c r="G8866" s="533"/>
    </row>
    <row r="8867" spans="1:7">
      <c r="A8867" s="533"/>
      <c r="B8867" s="1787"/>
      <c r="C8867" s="1788"/>
      <c r="D8867" s="533"/>
      <c r="E8867" s="533"/>
      <c r="F8867" s="533"/>
      <c r="G8867" s="533"/>
    </row>
    <row r="8868" spans="1:7">
      <c r="A8868" s="533"/>
      <c r="B8868" s="1787"/>
      <c r="C8868" s="1788"/>
      <c r="D8868" s="533"/>
      <c r="E8868" s="533"/>
      <c r="F8868" s="533"/>
      <c r="G8868" s="533"/>
    </row>
    <row r="8869" spans="1:7">
      <c r="A8869" s="533"/>
      <c r="B8869" s="1787"/>
      <c r="C8869" s="1788"/>
      <c r="D8869" s="533"/>
      <c r="E8869" s="533"/>
      <c r="F8869" s="533"/>
      <c r="G8869" s="533"/>
    </row>
    <row r="8870" spans="1:7">
      <c r="A8870" s="533"/>
      <c r="B8870" s="1787"/>
      <c r="C8870" s="1788"/>
      <c r="D8870" s="533"/>
      <c r="E8870" s="533"/>
      <c r="F8870" s="533"/>
      <c r="G8870" s="533"/>
    </row>
    <row r="8871" spans="1:7">
      <c r="A8871" s="533"/>
      <c r="B8871" s="1787"/>
      <c r="C8871" s="1788"/>
      <c r="D8871" s="533"/>
      <c r="E8871" s="533"/>
      <c r="F8871" s="533"/>
      <c r="G8871" s="533"/>
    </row>
    <row r="8872" spans="1:7">
      <c r="A8872" s="533"/>
      <c r="B8872" s="1787"/>
      <c r="C8872" s="1788"/>
      <c r="D8872" s="533"/>
      <c r="E8872" s="533"/>
      <c r="F8872" s="533"/>
      <c r="G8872" s="533"/>
    </row>
    <row r="8873" spans="1:7">
      <c r="A8873" s="533"/>
      <c r="B8873" s="1787"/>
      <c r="C8873" s="1788"/>
      <c r="D8873" s="533"/>
      <c r="E8873" s="533"/>
      <c r="F8873" s="533"/>
      <c r="G8873" s="533"/>
    </row>
    <row r="8874" spans="1:7">
      <c r="A8874" s="533"/>
      <c r="B8874" s="1787"/>
      <c r="C8874" s="1788"/>
      <c r="D8874" s="533"/>
      <c r="E8874" s="533"/>
      <c r="F8874" s="533"/>
      <c r="G8874" s="533"/>
    </row>
    <row r="8875" spans="1:7">
      <c r="A8875" s="533"/>
      <c r="B8875" s="1787"/>
      <c r="C8875" s="1788"/>
      <c r="D8875" s="533"/>
      <c r="E8875" s="533"/>
      <c r="F8875" s="533"/>
      <c r="G8875" s="533"/>
    </row>
    <row r="8876" spans="1:7">
      <c r="A8876" s="533"/>
      <c r="B8876" s="1787"/>
      <c r="C8876" s="1788"/>
      <c r="D8876" s="533"/>
      <c r="E8876" s="533"/>
      <c r="F8876" s="533"/>
      <c r="G8876" s="533"/>
    </row>
    <row r="8877" spans="1:7">
      <c r="A8877" s="533"/>
      <c r="B8877" s="1787"/>
      <c r="C8877" s="1788"/>
      <c r="D8877" s="533"/>
      <c r="E8877" s="533"/>
      <c r="F8877" s="533"/>
      <c r="G8877" s="533"/>
    </row>
    <row r="8878" spans="1:7">
      <c r="A8878" s="533"/>
      <c r="B8878" s="1787"/>
      <c r="C8878" s="1788"/>
      <c r="D8878" s="533"/>
      <c r="E8878" s="533"/>
      <c r="F8878" s="533"/>
      <c r="G8878" s="533"/>
    </row>
    <row r="8879" spans="1:7">
      <c r="A8879" s="533"/>
      <c r="B8879" s="1787"/>
      <c r="C8879" s="1788"/>
      <c r="D8879" s="533"/>
      <c r="E8879" s="533"/>
      <c r="F8879" s="533"/>
      <c r="G8879" s="533"/>
    </row>
    <row r="8880" spans="1:7">
      <c r="A8880" s="533"/>
      <c r="B8880" s="1787"/>
      <c r="C8880" s="1788"/>
      <c r="D8880" s="533"/>
      <c r="E8880" s="533"/>
      <c r="F8880" s="533"/>
      <c r="G8880" s="533"/>
    </row>
    <row r="8881" spans="1:7">
      <c r="A8881" s="533"/>
      <c r="B8881" s="1787"/>
      <c r="C8881" s="1788"/>
      <c r="D8881" s="533"/>
      <c r="E8881" s="533"/>
      <c r="F8881" s="533"/>
      <c r="G8881" s="533"/>
    </row>
    <row r="8882" spans="1:7">
      <c r="A8882" s="533"/>
      <c r="B8882" s="1787"/>
      <c r="C8882" s="1788"/>
      <c r="D8882" s="533"/>
      <c r="E8882" s="533"/>
      <c r="F8882" s="533"/>
      <c r="G8882" s="533"/>
    </row>
    <row r="8883" spans="1:7">
      <c r="A8883" s="533"/>
      <c r="B8883" s="1787"/>
      <c r="C8883" s="1788"/>
      <c r="D8883" s="533"/>
      <c r="E8883" s="533"/>
      <c r="F8883" s="533"/>
      <c r="G8883" s="533"/>
    </row>
    <row r="8884" spans="1:7">
      <c r="A8884" s="533"/>
      <c r="B8884" s="1787"/>
      <c r="C8884" s="1788"/>
      <c r="D8884" s="533"/>
      <c r="E8884" s="533"/>
      <c r="F8884" s="533"/>
      <c r="G8884" s="533"/>
    </row>
    <row r="8885" spans="1:7">
      <c r="A8885" s="533"/>
      <c r="B8885" s="1787"/>
      <c r="C8885" s="1788"/>
      <c r="D8885" s="533"/>
      <c r="E8885" s="533"/>
      <c r="F8885" s="533"/>
      <c r="G8885" s="533"/>
    </row>
    <row r="8886" spans="1:7">
      <c r="A8886" s="533"/>
      <c r="B8886" s="1787"/>
      <c r="C8886" s="1788"/>
      <c r="D8886" s="533"/>
      <c r="E8886" s="533"/>
      <c r="F8886" s="533"/>
      <c r="G8886" s="533"/>
    </row>
    <row r="8887" spans="1:7">
      <c r="A8887" s="533"/>
      <c r="B8887" s="1787"/>
      <c r="C8887" s="1788"/>
      <c r="D8887" s="533"/>
      <c r="E8887" s="533"/>
      <c r="F8887" s="533"/>
      <c r="G8887" s="533"/>
    </row>
    <row r="8888" spans="1:7">
      <c r="A8888" s="533"/>
      <c r="B8888" s="1787"/>
      <c r="C8888" s="1788"/>
      <c r="D8888" s="533"/>
      <c r="E8888" s="533"/>
      <c r="F8888" s="533"/>
      <c r="G8888" s="533"/>
    </row>
    <row r="8889" spans="1:7">
      <c r="A8889" s="533"/>
      <c r="B8889" s="1787"/>
      <c r="C8889" s="1788"/>
      <c r="D8889" s="533"/>
      <c r="E8889" s="533"/>
      <c r="F8889" s="533"/>
      <c r="G8889" s="533"/>
    </row>
    <row r="8890" spans="1:7">
      <c r="A8890" s="533"/>
      <c r="B8890" s="1787"/>
      <c r="C8890" s="1788"/>
      <c r="D8890" s="533"/>
      <c r="E8890" s="533"/>
      <c r="F8890" s="533"/>
      <c r="G8890" s="533"/>
    </row>
    <row r="8891" spans="1:7">
      <c r="A8891" s="533"/>
      <c r="B8891" s="1787"/>
      <c r="C8891" s="1788"/>
      <c r="D8891" s="533"/>
      <c r="E8891" s="533"/>
      <c r="F8891" s="533"/>
      <c r="G8891" s="533"/>
    </row>
    <row r="8892" spans="1:7">
      <c r="A8892" s="533"/>
      <c r="B8892" s="1787"/>
      <c r="C8892" s="1788"/>
      <c r="D8892" s="533"/>
      <c r="E8892" s="533"/>
      <c r="F8892" s="533"/>
      <c r="G8892" s="533"/>
    </row>
    <row r="8893" spans="1:7">
      <c r="A8893" s="533"/>
      <c r="B8893" s="1787"/>
      <c r="C8893" s="1788"/>
      <c r="D8893" s="533"/>
      <c r="E8893" s="533"/>
      <c r="F8893" s="533"/>
      <c r="G8893" s="533"/>
    </row>
    <row r="8894" spans="1:7">
      <c r="A8894" s="533"/>
      <c r="B8894" s="1787"/>
      <c r="C8894" s="1788"/>
      <c r="D8894" s="533"/>
      <c r="E8894" s="533"/>
      <c r="F8894" s="533"/>
      <c r="G8894" s="533"/>
    </row>
    <row r="8895" spans="1:7">
      <c r="A8895" s="533"/>
      <c r="B8895" s="1787"/>
      <c r="C8895" s="1788"/>
      <c r="D8895" s="533"/>
      <c r="E8895" s="533"/>
      <c r="F8895" s="533"/>
      <c r="G8895" s="533"/>
    </row>
    <row r="8896" spans="1:7">
      <c r="A8896" s="533"/>
      <c r="B8896" s="1787"/>
      <c r="C8896" s="1788"/>
      <c r="D8896" s="533"/>
      <c r="E8896" s="533"/>
      <c r="F8896" s="533"/>
      <c r="G8896" s="533"/>
    </row>
    <row r="8897" spans="1:7">
      <c r="A8897" s="533"/>
      <c r="B8897" s="1787"/>
      <c r="C8897" s="1788"/>
      <c r="D8897" s="533"/>
      <c r="E8897" s="533"/>
      <c r="F8897" s="533"/>
      <c r="G8897" s="533"/>
    </row>
    <row r="8898" spans="1:7">
      <c r="A8898" s="533"/>
      <c r="B8898" s="1787"/>
      <c r="C8898" s="1788"/>
      <c r="D8898" s="533"/>
      <c r="E8898" s="533"/>
      <c r="F8898" s="533"/>
      <c r="G8898" s="533"/>
    </row>
    <row r="8899" spans="1:7">
      <c r="A8899" s="533"/>
      <c r="B8899" s="1787"/>
      <c r="C8899" s="1788"/>
      <c r="D8899" s="533"/>
      <c r="E8899" s="533"/>
      <c r="F8899" s="533"/>
      <c r="G8899" s="533"/>
    </row>
    <row r="8900" spans="1:7">
      <c r="A8900" s="533"/>
      <c r="B8900" s="1787"/>
      <c r="C8900" s="1788"/>
      <c r="D8900" s="533"/>
      <c r="E8900" s="533"/>
      <c r="F8900" s="533"/>
      <c r="G8900" s="533"/>
    </row>
    <row r="8901" spans="1:7">
      <c r="A8901" s="533"/>
      <c r="B8901" s="1787"/>
      <c r="C8901" s="1788"/>
      <c r="D8901" s="533"/>
      <c r="E8901" s="533"/>
      <c r="F8901" s="533"/>
      <c r="G8901" s="533"/>
    </row>
    <row r="8902" spans="1:7">
      <c r="A8902" s="533"/>
      <c r="B8902" s="1787"/>
      <c r="C8902" s="1788"/>
      <c r="D8902" s="533"/>
      <c r="E8902" s="533"/>
      <c r="F8902" s="533"/>
      <c r="G8902" s="533"/>
    </row>
    <row r="8903" spans="1:7">
      <c r="A8903" s="533"/>
      <c r="B8903" s="1787"/>
      <c r="C8903" s="1788"/>
      <c r="D8903" s="533"/>
      <c r="E8903" s="533"/>
      <c r="F8903" s="533"/>
      <c r="G8903" s="533"/>
    </row>
    <row r="8904" spans="1:7">
      <c r="A8904" s="533"/>
      <c r="B8904" s="1787"/>
      <c r="C8904" s="1788"/>
      <c r="D8904" s="533"/>
      <c r="E8904" s="533"/>
      <c r="F8904" s="533"/>
      <c r="G8904" s="533"/>
    </row>
    <row r="8905" spans="1:7">
      <c r="A8905" s="533"/>
      <c r="B8905" s="1787"/>
      <c r="C8905" s="1788"/>
      <c r="D8905" s="533"/>
      <c r="E8905" s="533"/>
      <c r="F8905" s="533"/>
      <c r="G8905" s="533"/>
    </row>
    <row r="8906" spans="1:7">
      <c r="A8906" s="533"/>
      <c r="B8906" s="1787"/>
      <c r="C8906" s="1788"/>
      <c r="D8906" s="533"/>
      <c r="E8906" s="533"/>
      <c r="F8906" s="533"/>
      <c r="G8906" s="533"/>
    </row>
    <row r="8907" spans="1:7">
      <c r="A8907" s="533"/>
      <c r="B8907" s="1787"/>
      <c r="C8907" s="1788"/>
      <c r="D8907" s="533"/>
      <c r="E8907" s="533"/>
      <c r="F8907" s="533"/>
      <c r="G8907" s="533"/>
    </row>
    <row r="8908" spans="1:7">
      <c r="A8908" s="533"/>
      <c r="B8908" s="1787"/>
      <c r="C8908" s="1788"/>
      <c r="D8908" s="533"/>
      <c r="E8908" s="533"/>
      <c r="F8908" s="533"/>
      <c r="G8908" s="533"/>
    </row>
    <row r="8909" spans="1:7">
      <c r="A8909" s="533"/>
      <c r="B8909" s="1787"/>
      <c r="C8909" s="1788"/>
      <c r="D8909" s="533"/>
      <c r="E8909" s="533"/>
      <c r="F8909" s="533"/>
      <c r="G8909" s="533"/>
    </row>
    <row r="8910" spans="1:7">
      <c r="A8910" s="533"/>
      <c r="B8910" s="1787"/>
      <c r="C8910" s="1788"/>
      <c r="D8910" s="533"/>
      <c r="E8910" s="533"/>
      <c r="F8910" s="533"/>
      <c r="G8910" s="533"/>
    </row>
    <row r="8911" spans="1:7">
      <c r="A8911" s="533"/>
      <c r="B8911" s="1787"/>
      <c r="C8911" s="1788"/>
      <c r="D8911" s="533"/>
      <c r="E8911" s="533"/>
      <c r="F8911" s="533"/>
      <c r="G8911" s="533"/>
    </row>
    <row r="8912" spans="1:7">
      <c r="A8912" s="533"/>
      <c r="B8912" s="1787"/>
      <c r="C8912" s="1788"/>
      <c r="D8912" s="533"/>
      <c r="E8912" s="533"/>
      <c r="F8912" s="533"/>
      <c r="G8912" s="533"/>
    </row>
    <row r="8913" spans="1:7">
      <c r="A8913" s="533"/>
      <c r="B8913" s="1787"/>
      <c r="C8913" s="1788"/>
      <c r="D8913" s="533"/>
      <c r="E8913" s="533"/>
      <c r="F8913" s="533"/>
      <c r="G8913" s="533"/>
    </row>
    <row r="8914" spans="1:7">
      <c r="A8914" s="533"/>
      <c r="B8914" s="1787"/>
      <c r="C8914" s="1788"/>
      <c r="D8914" s="533"/>
      <c r="E8914" s="533"/>
      <c r="F8914" s="533"/>
      <c r="G8914" s="533"/>
    </row>
    <row r="8915" spans="1:7">
      <c r="A8915" s="533"/>
      <c r="B8915" s="1787"/>
      <c r="C8915" s="1788"/>
      <c r="D8915" s="533"/>
      <c r="E8915" s="533"/>
      <c r="F8915" s="533"/>
      <c r="G8915" s="533"/>
    </row>
    <row r="8916" spans="1:7">
      <c r="A8916" s="533"/>
      <c r="B8916" s="1787"/>
      <c r="C8916" s="1788"/>
      <c r="D8916" s="533"/>
      <c r="E8916" s="533"/>
      <c r="F8916" s="533"/>
      <c r="G8916" s="533"/>
    </row>
    <row r="8917" spans="1:7">
      <c r="A8917" s="533"/>
      <c r="B8917" s="1787"/>
      <c r="C8917" s="1788"/>
      <c r="D8917" s="533"/>
      <c r="E8917" s="533"/>
      <c r="F8917" s="533"/>
      <c r="G8917" s="533"/>
    </row>
    <row r="8918" spans="1:7">
      <c r="A8918" s="533"/>
      <c r="B8918" s="1787"/>
      <c r="C8918" s="1788"/>
      <c r="D8918" s="533"/>
      <c r="E8918" s="533"/>
      <c r="F8918" s="533"/>
      <c r="G8918" s="533"/>
    </row>
    <row r="8919" spans="1:7">
      <c r="A8919" s="533"/>
      <c r="B8919" s="1787"/>
      <c r="C8919" s="1788"/>
      <c r="D8919" s="533"/>
      <c r="E8919" s="533"/>
      <c r="F8919" s="533"/>
      <c r="G8919" s="533"/>
    </row>
    <row r="8920" spans="1:7">
      <c r="A8920" s="533"/>
      <c r="B8920" s="1787"/>
      <c r="C8920" s="1788"/>
      <c r="D8920" s="533"/>
      <c r="E8920" s="533"/>
      <c r="F8920" s="533"/>
      <c r="G8920" s="533"/>
    </row>
    <row r="8921" spans="1:7">
      <c r="A8921" s="533"/>
      <c r="B8921" s="1787"/>
      <c r="C8921" s="1788"/>
      <c r="D8921" s="533"/>
      <c r="E8921" s="533"/>
      <c r="F8921" s="533"/>
      <c r="G8921" s="533"/>
    </row>
    <row r="8922" spans="1:7">
      <c r="A8922" s="533"/>
      <c r="B8922" s="1787"/>
      <c r="C8922" s="1788"/>
      <c r="D8922" s="533"/>
      <c r="E8922" s="533"/>
      <c r="F8922" s="533"/>
      <c r="G8922" s="533"/>
    </row>
    <row r="8923" spans="1:7">
      <c r="A8923" s="533"/>
      <c r="B8923" s="1787"/>
      <c r="C8923" s="1788"/>
      <c r="D8923" s="533"/>
      <c r="E8923" s="533"/>
      <c r="F8923" s="533"/>
      <c r="G8923" s="533"/>
    </row>
    <row r="8924" spans="1:7">
      <c r="A8924" s="533"/>
      <c r="B8924" s="1787"/>
      <c r="C8924" s="1788"/>
      <c r="D8924" s="533"/>
      <c r="E8924" s="533"/>
      <c r="F8924" s="533"/>
      <c r="G8924" s="533"/>
    </row>
    <row r="8925" spans="1:7">
      <c r="A8925" s="533"/>
      <c r="B8925" s="1787"/>
      <c r="C8925" s="1788"/>
      <c r="D8925" s="533"/>
      <c r="E8925" s="533"/>
      <c r="F8925" s="533"/>
      <c r="G8925" s="533"/>
    </row>
    <row r="8926" spans="1:7">
      <c r="A8926" s="533"/>
      <c r="B8926" s="1787"/>
      <c r="C8926" s="1788"/>
      <c r="D8926" s="533"/>
      <c r="E8926" s="533"/>
      <c r="F8926" s="533"/>
      <c r="G8926" s="533"/>
    </row>
    <row r="8927" spans="1:7">
      <c r="A8927" s="533"/>
      <c r="B8927" s="1787"/>
      <c r="C8927" s="1788"/>
      <c r="D8927" s="533"/>
      <c r="E8927" s="533"/>
      <c r="F8927" s="533"/>
      <c r="G8927" s="533"/>
    </row>
    <row r="8928" spans="1:7">
      <c r="A8928" s="533"/>
      <c r="B8928" s="1787"/>
      <c r="C8928" s="1788"/>
      <c r="D8928" s="533"/>
      <c r="E8928" s="533"/>
      <c r="F8928" s="533"/>
      <c r="G8928" s="533"/>
    </row>
    <row r="8929" spans="1:7">
      <c r="A8929" s="533"/>
      <c r="B8929" s="1787"/>
      <c r="C8929" s="1788"/>
      <c r="D8929" s="533"/>
      <c r="E8929" s="533"/>
      <c r="F8929" s="533"/>
      <c r="G8929" s="533"/>
    </row>
    <row r="8930" spans="1:7">
      <c r="A8930" s="533"/>
      <c r="B8930" s="1787"/>
      <c r="C8930" s="1788"/>
      <c r="D8930" s="533"/>
      <c r="E8930" s="533"/>
      <c r="F8930" s="533"/>
      <c r="G8930" s="533"/>
    </row>
    <row r="8931" spans="1:7">
      <c r="A8931" s="533"/>
      <c r="B8931" s="1787"/>
      <c r="C8931" s="1788"/>
      <c r="D8931" s="533"/>
      <c r="E8931" s="533"/>
      <c r="F8931" s="533"/>
      <c r="G8931" s="533"/>
    </row>
    <row r="8932" spans="1:7">
      <c r="A8932" s="533"/>
      <c r="B8932" s="1787"/>
      <c r="C8932" s="1788"/>
      <c r="D8932" s="533"/>
      <c r="E8932" s="533"/>
      <c r="F8932" s="533"/>
      <c r="G8932" s="533"/>
    </row>
    <row r="8933" spans="1:7">
      <c r="A8933" s="533"/>
      <c r="B8933" s="1787"/>
      <c r="C8933" s="1788"/>
      <c r="D8933" s="533"/>
      <c r="E8933" s="533"/>
      <c r="F8933" s="533"/>
      <c r="G8933" s="533"/>
    </row>
    <row r="8934" spans="1:7">
      <c r="A8934" s="533"/>
      <c r="B8934" s="1787"/>
      <c r="C8934" s="1788"/>
      <c r="D8934" s="533"/>
      <c r="E8934" s="533"/>
      <c r="F8934" s="533"/>
      <c r="G8934" s="533"/>
    </row>
    <row r="8935" spans="1:7">
      <c r="A8935" s="533"/>
      <c r="B8935" s="1787"/>
      <c r="C8935" s="1788"/>
      <c r="D8935" s="533"/>
      <c r="E8935" s="533"/>
      <c r="F8935" s="533"/>
      <c r="G8935" s="533"/>
    </row>
    <row r="8936" spans="1:7">
      <c r="A8936" s="533"/>
      <c r="B8936" s="1787"/>
      <c r="C8936" s="1788"/>
      <c r="D8936" s="533"/>
      <c r="E8936" s="533"/>
      <c r="F8936" s="533"/>
      <c r="G8936" s="533"/>
    </row>
    <row r="8937" spans="1:7">
      <c r="A8937" s="533"/>
      <c r="B8937" s="1787"/>
      <c r="C8937" s="1788"/>
      <c r="D8937" s="533"/>
      <c r="E8937" s="533"/>
      <c r="F8937" s="533"/>
      <c r="G8937" s="533"/>
    </row>
    <row r="8938" spans="1:7">
      <c r="A8938" s="533"/>
      <c r="B8938" s="1787"/>
      <c r="C8938" s="1788"/>
      <c r="D8938" s="533"/>
      <c r="E8938" s="533"/>
      <c r="F8938" s="533"/>
      <c r="G8938" s="533"/>
    </row>
    <row r="8939" spans="1:7">
      <c r="A8939" s="533"/>
      <c r="B8939" s="1787"/>
      <c r="C8939" s="1788"/>
      <c r="D8939" s="533"/>
      <c r="E8939" s="533"/>
      <c r="F8939" s="533"/>
      <c r="G8939" s="533"/>
    </row>
    <row r="8940" spans="1:7">
      <c r="A8940" s="533"/>
      <c r="B8940" s="1787"/>
      <c r="C8940" s="1788"/>
      <c r="D8940" s="533"/>
      <c r="E8940" s="533"/>
      <c r="F8940" s="533"/>
      <c r="G8940" s="533"/>
    </row>
    <row r="8941" spans="1:7">
      <c r="A8941" s="533"/>
      <c r="B8941" s="1787"/>
      <c r="C8941" s="1788"/>
      <c r="D8941" s="533"/>
      <c r="E8941" s="533"/>
      <c r="F8941" s="533"/>
      <c r="G8941" s="533"/>
    </row>
    <row r="8942" spans="1:7">
      <c r="A8942" s="533"/>
      <c r="B8942" s="1787"/>
      <c r="C8942" s="1788"/>
      <c r="D8942" s="533"/>
      <c r="E8942" s="533"/>
      <c r="F8942" s="533"/>
      <c r="G8942" s="533"/>
    </row>
    <row r="8943" spans="1:7">
      <c r="A8943" s="533"/>
      <c r="B8943" s="1787"/>
      <c r="C8943" s="1788"/>
      <c r="D8943" s="533"/>
      <c r="E8943" s="533"/>
      <c r="F8943" s="533"/>
      <c r="G8943" s="533"/>
    </row>
    <row r="8944" spans="1:7">
      <c r="A8944" s="533"/>
      <c r="B8944" s="1787"/>
      <c r="C8944" s="1788"/>
      <c r="D8944" s="533"/>
      <c r="E8944" s="533"/>
      <c r="F8944" s="533"/>
      <c r="G8944" s="533"/>
    </row>
    <row r="8945" spans="1:7">
      <c r="A8945" s="533"/>
      <c r="B8945" s="1787"/>
      <c r="C8945" s="1788"/>
      <c r="D8945" s="533"/>
      <c r="E8945" s="533"/>
      <c r="F8945" s="533"/>
      <c r="G8945" s="533"/>
    </row>
    <row r="8946" spans="1:7">
      <c r="A8946" s="533"/>
      <c r="B8946" s="1787"/>
      <c r="C8946" s="1788"/>
      <c r="D8946" s="533"/>
      <c r="E8946" s="533"/>
      <c r="F8946" s="533"/>
      <c r="G8946" s="533"/>
    </row>
    <row r="8947" spans="1:7">
      <c r="A8947" s="533"/>
      <c r="B8947" s="1787"/>
      <c r="C8947" s="1788"/>
      <c r="D8947" s="533"/>
      <c r="E8947" s="533"/>
      <c r="F8947" s="533"/>
      <c r="G8947" s="533"/>
    </row>
    <row r="8948" spans="1:7">
      <c r="A8948" s="533"/>
      <c r="B8948" s="1787"/>
      <c r="C8948" s="1788"/>
      <c r="D8948" s="533"/>
      <c r="E8948" s="533"/>
      <c r="F8948" s="533"/>
      <c r="G8948" s="533"/>
    </row>
    <row r="8949" spans="1:7">
      <c r="A8949" s="533"/>
      <c r="B8949" s="1787"/>
      <c r="C8949" s="1788"/>
      <c r="D8949" s="533"/>
      <c r="E8949" s="533"/>
      <c r="F8949" s="533"/>
      <c r="G8949" s="533"/>
    </row>
    <row r="8950" spans="1:7">
      <c r="A8950" s="533"/>
      <c r="B8950" s="1787"/>
      <c r="C8950" s="1788"/>
      <c r="D8950" s="533"/>
      <c r="E8950" s="533"/>
      <c r="F8950" s="533"/>
      <c r="G8950" s="533"/>
    </row>
    <row r="8951" spans="1:7">
      <c r="A8951" s="533"/>
      <c r="B8951" s="1787"/>
      <c r="C8951" s="1788"/>
      <c r="D8951" s="533"/>
      <c r="E8951" s="533"/>
      <c r="F8951" s="533"/>
      <c r="G8951" s="533"/>
    </row>
    <row r="8952" spans="1:7">
      <c r="A8952" s="533"/>
      <c r="B8952" s="1787"/>
      <c r="C8952" s="1788"/>
      <c r="D8952" s="533"/>
      <c r="E8952" s="533"/>
      <c r="F8952" s="533"/>
      <c r="G8952" s="533"/>
    </row>
    <row r="8953" spans="1:7">
      <c r="A8953" s="533"/>
      <c r="B8953" s="1787"/>
      <c r="C8953" s="1788"/>
      <c r="D8953" s="533"/>
      <c r="E8953" s="533"/>
      <c r="F8953" s="533"/>
      <c r="G8953" s="533"/>
    </row>
    <row r="8954" spans="1:7">
      <c r="A8954" s="533"/>
      <c r="B8954" s="1787"/>
      <c r="C8954" s="1788"/>
      <c r="D8954" s="533"/>
      <c r="E8954" s="533"/>
      <c r="F8954" s="533"/>
      <c r="G8954" s="533"/>
    </row>
    <row r="8955" spans="1:7">
      <c r="A8955" s="533"/>
      <c r="B8955" s="1787"/>
      <c r="C8955" s="1788"/>
      <c r="D8955" s="533"/>
      <c r="E8955" s="533"/>
      <c r="F8955" s="533"/>
      <c r="G8955" s="533"/>
    </row>
    <row r="8956" spans="1:7">
      <c r="A8956" s="533"/>
      <c r="B8956" s="1787"/>
      <c r="C8956" s="1788"/>
      <c r="D8956" s="533"/>
      <c r="E8956" s="533"/>
      <c r="F8956" s="533"/>
      <c r="G8956" s="533"/>
    </row>
    <row r="8957" spans="1:7">
      <c r="A8957" s="533"/>
      <c r="B8957" s="1787"/>
      <c r="C8957" s="1788"/>
      <c r="D8957" s="533"/>
      <c r="E8957" s="533"/>
      <c r="F8957" s="533"/>
      <c r="G8957" s="533"/>
    </row>
    <row r="8958" spans="1:7">
      <c r="A8958" s="533"/>
      <c r="B8958" s="1787"/>
      <c r="C8958" s="1788"/>
      <c r="D8958" s="533"/>
      <c r="E8958" s="533"/>
      <c r="F8958" s="533"/>
      <c r="G8958" s="533"/>
    </row>
    <row r="8959" spans="1:7">
      <c r="A8959" s="533"/>
      <c r="B8959" s="1787"/>
      <c r="C8959" s="1788"/>
      <c r="D8959" s="533"/>
      <c r="E8959" s="533"/>
      <c r="F8959" s="533"/>
      <c r="G8959" s="533"/>
    </row>
    <row r="8960" spans="1:7">
      <c r="A8960" s="533"/>
      <c r="B8960" s="1787"/>
      <c r="C8960" s="1788"/>
      <c r="D8960" s="533"/>
      <c r="E8960" s="533"/>
      <c r="F8960" s="533"/>
      <c r="G8960" s="533"/>
    </row>
    <row r="8961" spans="1:7">
      <c r="A8961" s="533"/>
      <c r="B8961" s="1787"/>
      <c r="C8961" s="1788"/>
      <c r="D8961" s="533"/>
      <c r="E8961" s="533"/>
      <c r="F8961" s="533"/>
      <c r="G8961" s="533"/>
    </row>
    <row r="8962" spans="1:7">
      <c r="A8962" s="533"/>
      <c r="B8962" s="1787"/>
      <c r="C8962" s="1788"/>
      <c r="D8962" s="533"/>
      <c r="E8962" s="533"/>
      <c r="F8962" s="533"/>
      <c r="G8962" s="533"/>
    </row>
    <row r="8963" spans="1:7">
      <c r="A8963" s="533"/>
      <c r="B8963" s="1787"/>
      <c r="C8963" s="1788"/>
      <c r="D8963" s="533"/>
      <c r="E8963" s="533"/>
      <c r="F8963" s="533"/>
      <c r="G8963" s="533"/>
    </row>
    <row r="8964" spans="1:7">
      <c r="A8964" s="533"/>
      <c r="B8964" s="1787"/>
      <c r="C8964" s="1788"/>
      <c r="D8964" s="533"/>
      <c r="E8964" s="533"/>
      <c r="F8964" s="533"/>
      <c r="G8964" s="533"/>
    </row>
    <row r="8965" spans="1:7">
      <c r="A8965" s="533"/>
      <c r="B8965" s="1787"/>
      <c r="C8965" s="1788"/>
      <c r="D8965" s="533"/>
      <c r="E8965" s="533"/>
      <c r="F8965" s="533"/>
      <c r="G8965" s="533"/>
    </row>
    <row r="8966" spans="1:7">
      <c r="A8966" s="533"/>
      <c r="B8966" s="1787"/>
      <c r="C8966" s="1788"/>
      <c r="D8966" s="533"/>
      <c r="E8966" s="533"/>
      <c r="F8966" s="533"/>
      <c r="G8966" s="533"/>
    </row>
    <row r="8967" spans="1:7">
      <c r="A8967" s="533"/>
      <c r="B8967" s="1787"/>
      <c r="C8967" s="1788"/>
      <c r="D8967" s="533"/>
      <c r="E8967" s="533"/>
      <c r="F8967" s="533"/>
      <c r="G8967" s="533"/>
    </row>
    <row r="8968" spans="1:7">
      <c r="A8968" s="533"/>
      <c r="B8968" s="1787"/>
      <c r="C8968" s="1788"/>
      <c r="D8968" s="533"/>
      <c r="E8968" s="533"/>
      <c r="F8968" s="533"/>
      <c r="G8968" s="533"/>
    </row>
    <row r="8969" spans="1:7">
      <c r="A8969" s="533"/>
      <c r="B8969" s="1787"/>
      <c r="C8969" s="1788"/>
      <c r="D8969" s="533"/>
      <c r="E8969" s="533"/>
      <c r="F8969" s="533"/>
      <c r="G8969" s="533"/>
    </row>
    <row r="8970" spans="1:7">
      <c r="A8970" s="533"/>
      <c r="B8970" s="1787"/>
      <c r="C8970" s="1788"/>
      <c r="D8970" s="533"/>
      <c r="E8970" s="533"/>
      <c r="F8970" s="533"/>
      <c r="G8970" s="533"/>
    </row>
    <row r="8971" spans="1:7">
      <c r="A8971" s="533"/>
      <c r="B8971" s="1787"/>
      <c r="C8971" s="1788"/>
      <c r="D8971" s="533"/>
      <c r="E8971" s="533"/>
      <c r="F8971" s="533"/>
      <c r="G8971" s="533"/>
    </row>
    <row r="8972" spans="1:7">
      <c r="A8972" s="533"/>
      <c r="B8972" s="1787"/>
      <c r="C8972" s="1788"/>
      <c r="D8972" s="533"/>
      <c r="E8972" s="533"/>
      <c r="F8972" s="533"/>
      <c r="G8972" s="533"/>
    </row>
    <row r="8973" spans="1:7">
      <c r="A8973" s="533"/>
      <c r="B8973" s="1787"/>
      <c r="C8973" s="1788"/>
      <c r="D8973" s="533"/>
      <c r="E8973" s="533"/>
      <c r="F8973" s="533"/>
      <c r="G8973" s="533"/>
    </row>
    <row r="8974" spans="1:7">
      <c r="A8974" s="533"/>
      <c r="B8974" s="1787"/>
      <c r="C8974" s="1788"/>
      <c r="D8974" s="533"/>
      <c r="E8974" s="533"/>
      <c r="F8974" s="533"/>
      <c r="G8974" s="533"/>
    </row>
    <row r="8975" spans="1:7">
      <c r="A8975" s="533"/>
      <c r="B8975" s="1787"/>
      <c r="C8975" s="1788"/>
      <c r="D8975" s="533"/>
      <c r="E8975" s="533"/>
      <c r="F8975" s="533"/>
      <c r="G8975" s="533"/>
    </row>
    <row r="8976" spans="1:7">
      <c r="A8976" s="533"/>
      <c r="B8976" s="1787"/>
      <c r="C8976" s="1788"/>
      <c r="D8976" s="533"/>
      <c r="E8976" s="533"/>
      <c r="F8976" s="533"/>
      <c r="G8976" s="533"/>
    </row>
    <row r="8977" spans="1:7">
      <c r="A8977" s="533"/>
      <c r="B8977" s="1787"/>
      <c r="C8977" s="1788"/>
      <c r="D8977" s="533"/>
      <c r="E8977" s="533"/>
      <c r="F8977" s="533"/>
      <c r="G8977" s="533"/>
    </row>
    <row r="8978" spans="1:7">
      <c r="A8978" s="533"/>
      <c r="B8978" s="1787"/>
      <c r="C8978" s="1788"/>
      <c r="D8978" s="533"/>
      <c r="E8978" s="533"/>
      <c r="F8978" s="533"/>
      <c r="G8978" s="533"/>
    </row>
    <row r="8979" spans="1:7">
      <c r="A8979" s="533"/>
      <c r="B8979" s="1787"/>
      <c r="C8979" s="1788"/>
      <c r="D8979" s="533"/>
      <c r="E8979" s="533"/>
      <c r="F8979" s="533"/>
      <c r="G8979" s="533"/>
    </row>
    <row r="8980" spans="1:7">
      <c r="A8980" s="533"/>
      <c r="B8980" s="1787"/>
      <c r="C8980" s="1788"/>
      <c r="D8980" s="533"/>
      <c r="E8980" s="533"/>
      <c r="F8980" s="533"/>
      <c r="G8980" s="533"/>
    </row>
    <row r="8981" spans="1:7">
      <c r="A8981" s="533"/>
      <c r="B8981" s="1787"/>
      <c r="C8981" s="1788"/>
      <c r="D8981" s="533"/>
      <c r="E8981" s="533"/>
      <c r="F8981" s="533"/>
      <c r="G8981" s="533"/>
    </row>
    <row r="8982" spans="1:7">
      <c r="A8982" s="533"/>
      <c r="B8982" s="1787"/>
      <c r="C8982" s="1788"/>
      <c r="D8982" s="533"/>
      <c r="E8982" s="533"/>
      <c r="F8982" s="533"/>
      <c r="G8982" s="533"/>
    </row>
    <row r="8983" spans="1:7">
      <c r="A8983" s="533"/>
      <c r="B8983" s="1787"/>
      <c r="C8983" s="1788"/>
      <c r="D8983" s="533"/>
      <c r="E8983" s="533"/>
      <c r="F8983" s="533"/>
      <c r="G8983" s="533"/>
    </row>
    <row r="8984" spans="1:7">
      <c r="A8984" s="533"/>
      <c r="B8984" s="1787"/>
      <c r="C8984" s="1788"/>
      <c r="D8984" s="533"/>
      <c r="E8984" s="533"/>
      <c r="F8984" s="533"/>
      <c r="G8984" s="533"/>
    </row>
    <row r="8985" spans="1:7">
      <c r="A8985" s="533"/>
      <c r="B8985" s="1787"/>
      <c r="C8985" s="1788"/>
      <c r="D8985" s="533"/>
      <c r="E8985" s="533"/>
      <c r="F8985" s="533"/>
      <c r="G8985" s="533"/>
    </row>
    <row r="8986" spans="1:7">
      <c r="A8986" s="533"/>
      <c r="B8986" s="1787"/>
      <c r="C8986" s="1788"/>
      <c r="D8986" s="533"/>
      <c r="E8986" s="533"/>
      <c r="F8986" s="533"/>
      <c r="G8986" s="533"/>
    </row>
    <row r="8987" spans="1:7">
      <c r="A8987" s="533"/>
      <c r="B8987" s="1787"/>
      <c r="C8987" s="1788"/>
      <c r="D8987" s="533"/>
      <c r="E8987" s="533"/>
      <c r="F8987" s="533"/>
      <c r="G8987" s="533"/>
    </row>
    <row r="8988" spans="1:7">
      <c r="A8988" s="533"/>
      <c r="B8988" s="1787"/>
      <c r="C8988" s="1788"/>
      <c r="D8988" s="533"/>
      <c r="E8988" s="533"/>
      <c r="F8988" s="533"/>
      <c r="G8988" s="533"/>
    </row>
    <row r="8989" spans="1:7">
      <c r="A8989" s="533"/>
      <c r="B8989" s="1787"/>
      <c r="C8989" s="1788"/>
      <c r="D8989" s="533"/>
      <c r="E8989" s="533"/>
      <c r="F8989" s="533"/>
      <c r="G8989" s="533"/>
    </row>
    <row r="8990" spans="1:7">
      <c r="A8990" s="533"/>
      <c r="B8990" s="1787"/>
      <c r="C8990" s="1788"/>
      <c r="D8990" s="533"/>
      <c r="E8990" s="533"/>
      <c r="F8990" s="533"/>
      <c r="G8990" s="533"/>
    </row>
    <row r="8991" spans="1:7">
      <c r="A8991" s="533"/>
      <c r="B8991" s="1787"/>
      <c r="C8991" s="1788"/>
      <c r="D8991" s="533"/>
      <c r="E8991" s="533"/>
      <c r="F8991" s="533"/>
      <c r="G8991" s="533"/>
    </row>
    <row r="8992" spans="1:7">
      <c r="A8992" s="533"/>
      <c r="B8992" s="1787"/>
      <c r="C8992" s="1788"/>
      <c r="D8992" s="533"/>
      <c r="E8992" s="533"/>
      <c r="F8992" s="533"/>
      <c r="G8992" s="533"/>
    </row>
    <row r="8993" spans="1:7">
      <c r="A8993" s="533"/>
      <c r="B8993" s="1787"/>
      <c r="C8993" s="1788"/>
      <c r="D8993" s="533"/>
      <c r="E8993" s="533"/>
      <c r="F8993" s="533"/>
      <c r="G8993" s="533"/>
    </row>
    <row r="8994" spans="1:7">
      <c r="A8994" s="533"/>
      <c r="B8994" s="1787"/>
      <c r="C8994" s="1788"/>
      <c r="D8994" s="533"/>
      <c r="E8994" s="533"/>
      <c r="F8994" s="533"/>
      <c r="G8994" s="533"/>
    </row>
    <row r="8995" spans="1:7">
      <c r="A8995" s="533"/>
      <c r="B8995" s="1787"/>
      <c r="C8995" s="1788"/>
      <c r="D8995" s="533"/>
      <c r="E8995" s="533"/>
      <c r="F8995" s="533"/>
      <c r="G8995" s="533"/>
    </row>
    <row r="8996" spans="1:7">
      <c r="A8996" s="533"/>
      <c r="B8996" s="1787"/>
      <c r="C8996" s="1788"/>
      <c r="D8996" s="533"/>
      <c r="E8996" s="533"/>
      <c r="F8996" s="533"/>
      <c r="G8996" s="533"/>
    </row>
    <row r="8997" spans="1:7">
      <c r="A8997" s="533"/>
      <c r="B8997" s="1787"/>
      <c r="C8997" s="1788"/>
      <c r="D8997" s="533"/>
      <c r="E8997" s="533"/>
      <c r="F8997" s="533"/>
      <c r="G8997" s="533"/>
    </row>
    <row r="8998" spans="1:7">
      <c r="A8998" s="533"/>
      <c r="B8998" s="1787"/>
      <c r="C8998" s="1788"/>
      <c r="D8998" s="533"/>
      <c r="E8998" s="533"/>
      <c r="F8998" s="533"/>
      <c r="G8998" s="533"/>
    </row>
    <row r="8999" spans="1:7">
      <c r="A8999" s="533"/>
      <c r="B8999" s="1787"/>
      <c r="C8999" s="1788"/>
      <c r="D8999" s="533"/>
      <c r="E8999" s="533"/>
      <c r="F8999" s="533"/>
      <c r="G8999" s="533"/>
    </row>
    <row r="9000" spans="1:7">
      <c r="A9000" s="533"/>
      <c r="B9000" s="1787"/>
      <c r="C9000" s="1788"/>
      <c r="D9000" s="533"/>
      <c r="E9000" s="533"/>
      <c r="F9000" s="533"/>
      <c r="G9000" s="533"/>
    </row>
    <row r="9001" spans="1:7">
      <c r="A9001" s="533"/>
      <c r="B9001" s="1787"/>
      <c r="C9001" s="1788"/>
      <c r="D9001" s="533"/>
      <c r="E9001" s="533"/>
      <c r="F9001" s="533"/>
      <c r="G9001" s="533"/>
    </row>
    <row r="9002" spans="1:7">
      <c r="A9002" s="533"/>
      <c r="B9002" s="1787"/>
      <c r="C9002" s="1788"/>
      <c r="D9002" s="533"/>
      <c r="E9002" s="533"/>
      <c r="F9002" s="533"/>
      <c r="G9002" s="533"/>
    </row>
    <row r="9003" spans="1:7">
      <c r="A9003" s="533"/>
      <c r="B9003" s="1787"/>
      <c r="C9003" s="1788"/>
      <c r="D9003" s="533"/>
      <c r="E9003" s="533"/>
      <c r="F9003" s="533"/>
      <c r="G9003" s="533"/>
    </row>
    <row r="9004" spans="1:7">
      <c r="A9004" s="533"/>
      <c r="B9004" s="1787"/>
      <c r="C9004" s="1788"/>
      <c r="D9004" s="533"/>
      <c r="E9004" s="533"/>
      <c r="F9004" s="533"/>
      <c r="G9004" s="533"/>
    </row>
    <row r="9005" spans="1:7">
      <c r="A9005" s="533"/>
      <c r="B9005" s="1787"/>
      <c r="C9005" s="1788"/>
      <c r="D9005" s="533"/>
      <c r="E9005" s="533"/>
      <c r="F9005" s="533"/>
      <c r="G9005" s="533"/>
    </row>
    <row r="9006" spans="1:7">
      <c r="A9006" s="533"/>
      <c r="B9006" s="1787"/>
      <c r="C9006" s="1788"/>
      <c r="D9006" s="533"/>
      <c r="E9006" s="533"/>
      <c r="F9006" s="533"/>
      <c r="G9006" s="533"/>
    </row>
    <row r="9007" spans="1:7">
      <c r="A9007" s="533"/>
      <c r="B9007" s="1787"/>
      <c r="C9007" s="1788"/>
      <c r="D9007" s="533"/>
      <c r="E9007" s="533"/>
      <c r="F9007" s="533"/>
      <c r="G9007" s="533"/>
    </row>
    <row r="9008" spans="1:7">
      <c r="A9008" s="533"/>
      <c r="B9008" s="1787"/>
      <c r="C9008" s="1788"/>
      <c r="D9008" s="533"/>
      <c r="E9008" s="533"/>
      <c r="F9008" s="533"/>
      <c r="G9008" s="533"/>
    </row>
    <row r="9009" spans="1:7">
      <c r="A9009" s="533"/>
      <c r="B9009" s="1787"/>
      <c r="C9009" s="1788"/>
      <c r="D9009" s="533"/>
      <c r="E9009" s="533"/>
      <c r="F9009" s="533"/>
      <c r="G9009" s="533"/>
    </row>
    <row r="9010" spans="1:7">
      <c r="A9010" s="533"/>
      <c r="B9010" s="1787"/>
      <c r="C9010" s="1788"/>
      <c r="D9010" s="533"/>
      <c r="E9010" s="533"/>
      <c r="F9010" s="533"/>
      <c r="G9010" s="533"/>
    </row>
    <row r="9011" spans="1:7">
      <c r="A9011" s="533"/>
      <c r="B9011" s="1787"/>
      <c r="C9011" s="1788"/>
      <c r="D9011" s="533"/>
      <c r="E9011" s="533"/>
      <c r="F9011" s="533"/>
      <c r="G9011" s="533"/>
    </row>
    <row r="9012" spans="1:7">
      <c r="A9012" s="533"/>
      <c r="B9012" s="1787"/>
      <c r="C9012" s="1788"/>
      <c r="D9012" s="533"/>
      <c r="E9012" s="533"/>
      <c r="F9012" s="533"/>
      <c r="G9012" s="533"/>
    </row>
    <row r="9013" spans="1:7">
      <c r="A9013" s="533"/>
      <c r="B9013" s="1787"/>
      <c r="C9013" s="1788"/>
      <c r="D9013" s="533"/>
      <c r="E9013" s="533"/>
      <c r="F9013" s="533"/>
      <c r="G9013" s="533"/>
    </row>
    <row r="9014" spans="1:7">
      <c r="A9014" s="533"/>
      <c r="B9014" s="1787"/>
      <c r="C9014" s="1788"/>
      <c r="D9014" s="533"/>
      <c r="E9014" s="533"/>
      <c r="F9014" s="533"/>
      <c r="G9014" s="533"/>
    </row>
    <row r="9015" spans="1:7">
      <c r="A9015" s="533"/>
      <c r="B9015" s="1787"/>
      <c r="C9015" s="1788"/>
      <c r="D9015" s="533"/>
      <c r="E9015" s="533"/>
      <c r="F9015" s="533"/>
      <c r="G9015" s="533"/>
    </row>
    <row r="9016" spans="1:7">
      <c r="A9016" s="533"/>
      <c r="B9016" s="1787"/>
      <c r="C9016" s="1788"/>
      <c r="D9016" s="533"/>
      <c r="E9016" s="533"/>
      <c r="F9016" s="533"/>
      <c r="G9016" s="533"/>
    </row>
    <row r="9017" spans="1:7">
      <c r="A9017" s="533"/>
      <c r="B9017" s="1787"/>
      <c r="C9017" s="1788"/>
      <c r="D9017" s="533"/>
      <c r="E9017" s="533"/>
      <c r="F9017" s="533"/>
      <c r="G9017" s="533"/>
    </row>
    <row r="9018" spans="1:7">
      <c r="A9018" s="533"/>
      <c r="B9018" s="1787"/>
      <c r="C9018" s="1788"/>
      <c r="D9018" s="533"/>
      <c r="E9018" s="533"/>
      <c r="F9018" s="533"/>
      <c r="G9018" s="533"/>
    </row>
    <row r="9019" spans="1:7">
      <c r="A9019" s="533"/>
      <c r="B9019" s="1787"/>
      <c r="C9019" s="1788"/>
      <c r="D9019" s="533"/>
      <c r="E9019" s="533"/>
      <c r="F9019" s="533"/>
      <c r="G9019" s="533"/>
    </row>
    <row r="9020" spans="1:7">
      <c r="A9020" s="533"/>
      <c r="B9020" s="1787"/>
      <c r="C9020" s="1788"/>
      <c r="D9020" s="533"/>
      <c r="E9020" s="533"/>
      <c r="F9020" s="533"/>
      <c r="G9020" s="533"/>
    </row>
    <row r="9021" spans="1:7">
      <c r="A9021" s="533"/>
      <c r="B9021" s="1787"/>
      <c r="C9021" s="1788"/>
      <c r="D9021" s="533"/>
      <c r="E9021" s="533"/>
      <c r="F9021" s="533"/>
      <c r="G9021" s="533"/>
    </row>
    <row r="9022" spans="1:7">
      <c r="A9022" s="533"/>
      <c r="B9022" s="1787"/>
      <c r="C9022" s="1788"/>
      <c r="D9022" s="533"/>
      <c r="E9022" s="533"/>
      <c r="F9022" s="533"/>
      <c r="G9022" s="533"/>
    </row>
    <row r="9023" spans="1:7">
      <c r="A9023" s="533"/>
      <c r="B9023" s="1787"/>
      <c r="C9023" s="1788"/>
      <c r="D9023" s="533"/>
      <c r="E9023" s="533"/>
      <c r="F9023" s="533"/>
      <c r="G9023" s="533"/>
    </row>
    <row r="9024" spans="1:7">
      <c r="A9024" s="533"/>
      <c r="B9024" s="1787"/>
      <c r="C9024" s="1788"/>
      <c r="D9024" s="533"/>
      <c r="E9024" s="533"/>
      <c r="F9024" s="533"/>
      <c r="G9024" s="533"/>
    </row>
    <row r="9025" spans="1:7">
      <c r="A9025" s="533"/>
      <c r="B9025" s="1787"/>
      <c r="C9025" s="1788"/>
      <c r="D9025" s="533"/>
      <c r="E9025" s="533"/>
      <c r="F9025" s="533"/>
      <c r="G9025" s="533"/>
    </row>
    <row r="9026" spans="1:7">
      <c r="A9026" s="533"/>
      <c r="B9026" s="1787"/>
      <c r="C9026" s="1788"/>
      <c r="D9026" s="533"/>
      <c r="E9026" s="533"/>
      <c r="F9026" s="533"/>
      <c r="G9026" s="533"/>
    </row>
    <row r="9027" spans="1:7">
      <c r="A9027" s="533"/>
      <c r="B9027" s="1787"/>
      <c r="C9027" s="1788"/>
      <c r="D9027" s="533"/>
      <c r="E9027" s="533"/>
      <c r="F9027" s="533"/>
      <c r="G9027" s="533"/>
    </row>
    <row r="9028" spans="1:7">
      <c r="A9028" s="533"/>
      <c r="B9028" s="1787"/>
      <c r="C9028" s="1788"/>
      <c r="D9028" s="533"/>
      <c r="E9028" s="533"/>
      <c r="F9028" s="533"/>
      <c r="G9028" s="533"/>
    </row>
    <row r="9029" spans="1:7">
      <c r="A9029" s="533"/>
      <c r="B9029" s="1787"/>
      <c r="C9029" s="1788"/>
      <c r="D9029" s="533"/>
      <c r="E9029" s="533"/>
      <c r="F9029" s="533"/>
      <c r="G9029" s="533"/>
    </row>
    <row r="9030" spans="1:7">
      <c r="A9030" s="533"/>
      <c r="B9030" s="1787"/>
      <c r="C9030" s="1788"/>
      <c r="D9030" s="533"/>
      <c r="E9030" s="533"/>
      <c r="F9030" s="533"/>
      <c r="G9030" s="533"/>
    </row>
    <row r="9031" spans="1:7">
      <c r="A9031" s="533"/>
      <c r="B9031" s="1787"/>
      <c r="C9031" s="1788"/>
      <c r="D9031" s="533"/>
      <c r="E9031" s="533"/>
      <c r="F9031" s="533"/>
      <c r="G9031" s="533"/>
    </row>
    <row r="9032" spans="1:7">
      <c r="A9032" s="533"/>
      <c r="B9032" s="1787"/>
      <c r="C9032" s="1788"/>
      <c r="D9032" s="533"/>
      <c r="E9032" s="533"/>
      <c r="F9032" s="533"/>
      <c r="G9032" s="533"/>
    </row>
    <row r="9033" spans="1:7">
      <c r="A9033" s="533"/>
      <c r="B9033" s="1787"/>
      <c r="C9033" s="1788"/>
      <c r="D9033" s="533"/>
      <c r="E9033" s="533"/>
      <c r="F9033" s="533"/>
      <c r="G9033" s="533"/>
    </row>
    <row r="9034" spans="1:7">
      <c r="A9034" s="533"/>
      <c r="B9034" s="1787"/>
      <c r="C9034" s="1788"/>
      <c r="D9034" s="533"/>
      <c r="E9034" s="533"/>
      <c r="F9034" s="533"/>
      <c r="G9034" s="533"/>
    </row>
    <row r="9035" spans="1:7">
      <c r="A9035" s="533"/>
      <c r="B9035" s="1787"/>
      <c r="C9035" s="1788"/>
      <c r="D9035" s="533"/>
      <c r="E9035" s="533"/>
      <c r="F9035" s="533"/>
      <c r="G9035" s="533"/>
    </row>
    <row r="9036" spans="1:7">
      <c r="A9036" s="533"/>
      <c r="B9036" s="1787"/>
      <c r="C9036" s="1788"/>
      <c r="D9036" s="533"/>
      <c r="E9036" s="533"/>
      <c r="F9036" s="533"/>
      <c r="G9036" s="533"/>
    </row>
    <row r="9037" spans="1:7">
      <c r="A9037" s="533"/>
      <c r="B9037" s="1787"/>
      <c r="C9037" s="1788"/>
      <c r="D9037" s="533"/>
      <c r="E9037" s="533"/>
      <c r="F9037" s="533"/>
      <c r="G9037" s="533"/>
    </row>
    <row r="9038" spans="1:7">
      <c r="A9038" s="533"/>
      <c r="B9038" s="1787"/>
      <c r="C9038" s="1788"/>
      <c r="D9038" s="533"/>
      <c r="E9038" s="533"/>
      <c r="F9038" s="533"/>
      <c r="G9038" s="533"/>
    </row>
    <row r="9039" spans="1:7">
      <c r="A9039" s="533"/>
      <c r="B9039" s="1787"/>
      <c r="C9039" s="1788"/>
      <c r="D9039" s="533"/>
      <c r="E9039" s="533"/>
      <c r="F9039" s="533"/>
      <c r="G9039" s="533"/>
    </row>
    <row r="9040" spans="1:7">
      <c r="A9040" s="533"/>
      <c r="B9040" s="1787"/>
      <c r="C9040" s="1788"/>
      <c r="D9040" s="533"/>
      <c r="E9040" s="533"/>
      <c r="F9040" s="533"/>
      <c r="G9040" s="533"/>
    </row>
    <row r="9041" spans="1:7">
      <c r="A9041" s="533"/>
      <c r="B9041" s="1787"/>
      <c r="C9041" s="1788"/>
      <c r="D9041" s="533"/>
      <c r="E9041" s="533"/>
      <c r="F9041" s="533"/>
      <c r="G9041" s="533"/>
    </row>
    <row r="9042" spans="1:7">
      <c r="A9042" s="533"/>
      <c r="B9042" s="1787"/>
      <c r="C9042" s="1788"/>
      <c r="D9042" s="533"/>
      <c r="E9042" s="533"/>
      <c r="F9042" s="533"/>
      <c r="G9042" s="533"/>
    </row>
    <row r="9043" spans="1:7">
      <c r="A9043" s="533"/>
      <c r="B9043" s="1787"/>
      <c r="C9043" s="1788"/>
      <c r="D9043" s="533"/>
      <c r="E9043" s="533"/>
      <c r="F9043" s="533"/>
      <c r="G9043" s="533"/>
    </row>
    <row r="9044" spans="1:7">
      <c r="A9044" s="533"/>
      <c r="B9044" s="1787"/>
      <c r="C9044" s="1788"/>
      <c r="D9044" s="533"/>
      <c r="E9044" s="533"/>
      <c r="F9044" s="533"/>
      <c r="G9044" s="533"/>
    </row>
    <row r="9045" spans="1:7">
      <c r="A9045" s="533"/>
      <c r="B9045" s="1787"/>
      <c r="C9045" s="1788"/>
      <c r="D9045" s="533"/>
      <c r="E9045" s="533"/>
      <c r="F9045" s="533"/>
      <c r="G9045" s="533"/>
    </row>
    <row r="9046" spans="1:7">
      <c r="A9046" s="533"/>
      <c r="B9046" s="1787"/>
      <c r="C9046" s="1788"/>
      <c r="D9046" s="533"/>
      <c r="E9046" s="533"/>
      <c r="F9046" s="533"/>
      <c r="G9046" s="533"/>
    </row>
    <row r="9047" spans="1:7">
      <c r="A9047" s="533"/>
      <c r="B9047" s="1787"/>
      <c r="C9047" s="1788"/>
      <c r="D9047" s="533"/>
      <c r="E9047" s="533"/>
      <c r="F9047" s="533"/>
      <c r="G9047" s="533"/>
    </row>
    <row r="9048" spans="1:7">
      <c r="A9048" s="533"/>
      <c r="B9048" s="1787"/>
      <c r="C9048" s="1788"/>
      <c r="D9048" s="533"/>
      <c r="E9048" s="533"/>
      <c r="F9048" s="533"/>
      <c r="G9048" s="533"/>
    </row>
    <row r="9049" spans="1:7">
      <c r="A9049" s="533"/>
      <c r="B9049" s="1787"/>
      <c r="C9049" s="1788"/>
      <c r="D9049" s="533"/>
      <c r="E9049" s="533"/>
      <c r="F9049" s="533"/>
      <c r="G9049" s="533"/>
    </row>
    <row r="9050" spans="1:7">
      <c r="A9050" s="533"/>
      <c r="B9050" s="1787"/>
      <c r="C9050" s="1788"/>
      <c r="D9050" s="533"/>
      <c r="E9050" s="533"/>
      <c r="F9050" s="533"/>
      <c r="G9050" s="533"/>
    </row>
    <row r="9051" spans="1:7">
      <c r="A9051" s="533"/>
      <c r="B9051" s="1787"/>
      <c r="C9051" s="1788"/>
      <c r="D9051" s="533"/>
      <c r="E9051" s="533"/>
      <c r="F9051" s="533"/>
      <c r="G9051" s="533"/>
    </row>
    <row r="9052" spans="1:7">
      <c r="A9052" s="533"/>
      <c r="B9052" s="1787"/>
      <c r="C9052" s="1788"/>
      <c r="D9052" s="533"/>
      <c r="E9052" s="533"/>
      <c r="F9052" s="533"/>
      <c r="G9052" s="533"/>
    </row>
    <row r="9053" spans="1:7">
      <c r="A9053" s="533"/>
      <c r="B9053" s="1787"/>
      <c r="C9053" s="1788"/>
      <c r="D9053" s="533"/>
      <c r="E9053" s="533"/>
      <c r="F9053" s="533"/>
      <c r="G9053" s="533"/>
    </row>
    <row r="9054" spans="1:7">
      <c r="A9054" s="533"/>
      <c r="B9054" s="1787"/>
      <c r="C9054" s="1788"/>
      <c r="D9054" s="533"/>
      <c r="E9054" s="533"/>
      <c r="F9054" s="533"/>
      <c r="G9054" s="533"/>
    </row>
    <row r="9055" spans="1:7">
      <c r="A9055" s="533"/>
      <c r="B9055" s="1787"/>
      <c r="C9055" s="1788"/>
      <c r="D9055" s="533"/>
      <c r="E9055" s="533"/>
      <c r="F9055" s="533"/>
      <c r="G9055" s="533"/>
    </row>
    <row r="9056" spans="1:7">
      <c r="A9056" s="533"/>
      <c r="B9056" s="1787"/>
      <c r="C9056" s="1788"/>
      <c r="D9056" s="533"/>
      <c r="E9056" s="533"/>
      <c r="F9056" s="533"/>
      <c r="G9056" s="533"/>
    </row>
    <row r="9057" spans="1:7">
      <c r="A9057" s="533"/>
      <c r="B9057" s="1787"/>
      <c r="C9057" s="1788"/>
      <c r="D9057" s="533"/>
      <c r="E9057" s="533"/>
      <c r="F9057" s="533"/>
      <c r="G9057" s="533"/>
    </row>
    <row r="9058" spans="1:7">
      <c r="A9058" s="533"/>
      <c r="B9058" s="1787"/>
      <c r="C9058" s="1788"/>
      <c r="D9058" s="533"/>
      <c r="E9058" s="533"/>
      <c r="F9058" s="533"/>
      <c r="G9058" s="533"/>
    </row>
    <row r="9059" spans="1:7">
      <c r="A9059" s="533"/>
      <c r="B9059" s="1787"/>
      <c r="C9059" s="1788"/>
      <c r="D9059" s="533"/>
      <c r="E9059" s="533"/>
      <c r="F9059" s="533"/>
      <c r="G9059" s="533"/>
    </row>
    <row r="9060" spans="1:7">
      <c r="A9060" s="533"/>
      <c r="B9060" s="1787"/>
      <c r="C9060" s="1788"/>
      <c r="D9060" s="533"/>
      <c r="E9060" s="533"/>
      <c r="F9060" s="533"/>
      <c r="G9060" s="533"/>
    </row>
    <row r="9061" spans="1:7">
      <c r="A9061" s="533"/>
      <c r="B9061" s="1787"/>
      <c r="C9061" s="1788"/>
      <c r="D9061" s="533"/>
      <c r="E9061" s="533"/>
      <c r="F9061" s="533"/>
      <c r="G9061" s="533"/>
    </row>
    <row r="9062" spans="1:7">
      <c r="A9062" s="533"/>
      <c r="B9062" s="1787"/>
      <c r="C9062" s="1788"/>
      <c r="D9062" s="533"/>
      <c r="E9062" s="533"/>
      <c r="F9062" s="533"/>
      <c r="G9062" s="533"/>
    </row>
    <row r="9063" spans="1:7">
      <c r="A9063" s="533"/>
      <c r="B9063" s="1787"/>
      <c r="C9063" s="1788"/>
      <c r="D9063" s="533"/>
      <c r="E9063" s="533"/>
      <c r="F9063" s="533"/>
      <c r="G9063" s="533"/>
    </row>
    <row r="9064" spans="1:7">
      <c r="A9064" s="533"/>
      <c r="B9064" s="1787"/>
      <c r="C9064" s="1788"/>
      <c r="D9064" s="533"/>
      <c r="E9064" s="533"/>
      <c r="F9064" s="533"/>
      <c r="G9064" s="533"/>
    </row>
    <row r="9065" spans="1:7">
      <c r="A9065" s="533"/>
      <c r="B9065" s="1787"/>
      <c r="C9065" s="1788"/>
      <c r="D9065" s="533"/>
      <c r="E9065" s="533"/>
      <c r="F9065" s="533"/>
      <c r="G9065" s="533"/>
    </row>
    <row r="9066" spans="1:7">
      <c r="A9066" s="533"/>
      <c r="B9066" s="1787"/>
      <c r="C9066" s="1788"/>
      <c r="D9066" s="533"/>
      <c r="E9066" s="533"/>
      <c r="F9066" s="533"/>
      <c r="G9066" s="533"/>
    </row>
    <row r="9067" spans="1:7">
      <c r="A9067" s="533"/>
      <c r="B9067" s="1787"/>
      <c r="C9067" s="1788"/>
      <c r="D9067" s="533"/>
      <c r="E9067" s="533"/>
      <c r="F9067" s="533"/>
      <c r="G9067" s="533"/>
    </row>
    <row r="9068" spans="1:7">
      <c r="A9068" s="533"/>
      <c r="B9068" s="1787"/>
      <c r="C9068" s="1788"/>
      <c r="D9068" s="533"/>
      <c r="E9068" s="533"/>
      <c r="F9068" s="533"/>
      <c r="G9068" s="533"/>
    </row>
    <row r="9069" spans="1:7">
      <c r="A9069" s="533"/>
      <c r="B9069" s="1787"/>
      <c r="C9069" s="1788"/>
      <c r="D9069" s="533"/>
      <c r="E9069" s="533"/>
      <c r="F9069" s="533"/>
      <c r="G9069" s="533"/>
    </row>
    <row r="9070" spans="1:7">
      <c r="A9070" s="533"/>
      <c r="B9070" s="1787"/>
      <c r="C9070" s="1788"/>
      <c r="D9070" s="533"/>
      <c r="E9070" s="533"/>
      <c r="F9070" s="533"/>
      <c r="G9070" s="533"/>
    </row>
    <row r="9071" spans="1:7">
      <c r="A9071" s="533"/>
      <c r="B9071" s="1787"/>
      <c r="C9071" s="1788"/>
      <c r="D9071" s="533"/>
      <c r="E9071" s="533"/>
      <c r="F9071" s="533"/>
      <c r="G9071" s="533"/>
    </row>
    <row r="9072" spans="1:7">
      <c r="A9072" s="533"/>
      <c r="B9072" s="1787"/>
      <c r="C9072" s="1788"/>
      <c r="D9072" s="533"/>
      <c r="E9072" s="533"/>
      <c r="F9072" s="533"/>
      <c r="G9072" s="533"/>
    </row>
    <row r="9073" spans="1:7">
      <c r="A9073" s="533"/>
      <c r="B9073" s="1787"/>
      <c r="C9073" s="1788"/>
      <c r="D9073" s="533"/>
      <c r="E9073" s="533"/>
      <c r="F9073" s="533"/>
      <c r="G9073" s="533"/>
    </row>
    <row r="9074" spans="1:7">
      <c r="A9074" s="533"/>
      <c r="B9074" s="1787"/>
      <c r="C9074" s="1788"/>
      <c r="D9074" s="533"/>
      <c r="E9074" s="533"/>
      <c r="F9074" s="533"/>
      <c r="G9074" s="533"/>
    </row>
    <row r="9075" spans="1:7">
      <c r="A9075" s="533"/>
      <c r="B9075" s="1787"/>
      <c r="C9075" s="1788"/>
      <c r="D9075" s="533"/>
      <c r="E9075" s="533"/>
      <c r="F9075" s="533"/>
      <c r="G9075" s="533"/>
    </row>
    <row r="9076" spans="1:7">
      <c r="A9076" s="533"/>
      <c r="B9076" s="1787"/>
      <c r="C9076" s="1788"/>
      <c r="D9076" s="533"/>
      <c r="E9076" s="533"/>
      <c r="F9076" s="533"/>
      <c r="G9076" s="533"/>
    </row>
    <row r="9077" spans="1:7">
      <c r="A9077" s="533"/>
      <c r="B9077" s="1787"/>
      <c r="C9077" s="1788"/>
      <c r="D9077" s="533"/>
      <c r="E9077" s="533"/>
      <c r="F9077" s="533"/>
      <c r="G9077" s="533"/>
    </row>
    <row r="9078" spans="1:7">
      <c r="A9078" s="533"/>
      <c r="B9078" s="1787"/>
      <c r="C9078" s="1788"/>
      <c r="D9078" s="533"/>
      <c r="E9078" s="533"/>
      <c r="F9078" s="533"/>
      <c r="G9078" s="533"/>
    </row>
    <row r="9079" spans="1:7">
      <c r="A9079" s="533"/>
      <c r="B9079" s="1787"/>
      <c r="C9079" s="1788"/>
      <c r="D9079" s="533"/>
      <c r="E9079" s="533"/>
      <c r="F9079" s="533"/>
      <c r="G9079" s="533"/>
    </row>
    <row r="9080" spans="1:7">
      <c r="A9080" s="533"/>
      <c r="B9080" s="1787"/>
      <c r="C9080" s="1788"/>
      <c r="D9080" s="533"/>
      <c r="E9080" s="533"/>
      <c r="F9080" s="533"/>
      <c r="G9080" s="533"/>
    </row>
    <row r="9081" spans="1:7">
      <c r="A9081" s="533"/>
      <c r="B9081" s="1787"/>
      <c r="C9081" s="1788"/>
      <c r="D9081" s="533"/>
      <c r="E9081" s="533"/>
      <c r="F9081" s="533"/>
      <c r="G9081" s="533"/>
    </row>
    <row r="9082" spans="1:7">
      <c r="A9082" s="533"/>
      <c r="B9082" s="1787"/>
      <c r="C9082" s="1788"/>
      <c r="D9082" s="533"/>
      <c r="E9082" s="533"/>
      <c r="F9082" s="533"/>
      <c r="G9082" s="533"/>
    </row>
    <row r="9083" spans="1:7">
      <c r="A9083" s="533"/>
      <c r="B9083" s="1787"/>
      <c r="C9083" s="1788"/>
      <c r="D9083" s="533"/>
      <c r="E9083" s="533"/>
      <c r="F9083" s="533"/>
      <c r="G9083" s="533"/>
    </row>
    <row r="9084" spans="1:7">
      <c r="A9084" s="533"/>
      <c r="B9084" s="1787"/>
      <c r="C9084" s="1788"/>
      <c r="D9084" s="533"/>
      <c r="E9084" s="533"/>
      <c r="F9084" s="533"/>
      <c r="G9084" s="533"/>
    </row>
    <row r="9085" spans="1:7">
      <c r="A9085" s="533"/>
      <c r="B9085" s="1787"/>
      <c r="C9085" s="1788"/>
      <c r="D9085" s="533"/>
      <c r="E9085" s="533"/>
      <c r="F9085" s="533"/>
      <c r="G9085" s="533"/>
    </row>
    <row r="9086" spans="1:7">
      <c r="A9086" s="533"/>
      <c r="B9086" s="1787"/>
      <c r="C9086" s="1788"/>
      <c r="D9086" s="533"/>
      <c r="E9086" s="533"/>
      <c r="F9086" s="533"/>
      <c r="G9086" s="533"/>
    </row>
    <row r="9087" spans="1:7">
      <c r="A9087" s="533"/>
      <c r="B9087" s="1787"/>
      <c r="C9087" s="1788"/>
      <c r="D9087" s="533"/>
      <c r="E9087" s="533"/>
      <c r="F9087" s="533"/>
      <c r="G9087" s="533"/>
    </row>
    <row r="9088" spans="1:7">
      <c r="A9088" s="533"/>
      <c r="B9088" s="1787"/>
      <c r="C9088" s="1788"/>
      <c r="D9088" s="533"/>
      <c r="E9088" s="533"/>
      <c r="F9088" s="533"/>
      <c r="G9088" s="533"/>
    </row>
    <row r="9089" spans="1:7">
      <c r="A9089" s="533"/>
      <c r="B9089" s="1787"/>
      <c r="C9089" s="1788"/>
      <c r="D9089" s="533"/>
      <c r="E9089" s="533"/>
      <c r="F9089" s="533"/>
      <c r="G9089" s="533"/>
    </row>
    <row r="9090" spans="1:7">
      <c r="A9090" s="533"/>
      <c r="B9090" s="1787"/>
      <c r="C9090" s="1788"/>
      <c r="D9090" s="533"/>
      <c r="E9090" s="533"/>
      <c r="F9090" s="533"/>
      <c r="G9090" s="533"/>
    </row>
    <row r="9091" spans="1:7">
      <c r="A9091" s="533"/>
      <c r="B9091" s="1787"/>
      <c r="C9091" s="1788"/>
      <c r="D9091" s="533"/>
      <c r="E9091" s="533"/>
      <c r="F9091" s="533"/>
      <c r="G9091" s="533"/>
    </row>
    <row r="9092" spans="1:7">
      <c r="A9092" s="533"/>
      <c r="B9092" s="1787"/>
      <c r="C9092" s="1788"/>
      <c r="D9092" s="533"/>
      <c r="E9092" s="533"/>
      <c r="F9092" s="533"/>
      <c r="G9092" s="533"/>
    </row>
    <row r="9093" spans="1:7">
      <c r="A9093" s="533"/>
      <c r="B9093" s="1787"/>
      <c r="C9093" s="1788"/>
      <c r="D9093" s="533"/>
      <c r="E9093" s="533"/>
      <c r="F9093" s="533"/>
      <c r="G9093" s="533"/>
    </row>
    <row r="9094" spans="1:7">
      <c r="A9094" s="533"/>
      <c r="B9094" s="1787"/>
      <c r="C9094" s="1788"/>
      <c r="D9094" s="533"/>
      <c r="E9094" s="533"/>
      <c r="F9094" s="533"/>
      <c r="G9094" s="533"/>
    </row>
    <row r="9095" spans="1:7">
      <c r="A9095" s="533"/>
      <c r="B9095" s="1787"/>
      <c r="C9095" s="1788"/>
      <c r="D9095" s="533"/>
      <c r="E9095" s="533"/>
      <c r="F9095" s="533"/>
      <c r="G9095" s="533"/>
    </row>
    <row r="9096" spans="1:7">
      <c r="A9096" s="533"/>
      <c r="B9096" s="1787"/>
      <c r="C9096" s="1788"/>
      <c r="D9096" s="533"/>
      <c r="E9096" s="533"/>
      <c r="F9096" s="533"/>
      <c r="G9096" s="533"/>
    </row>
    <row r="9097" spans="1:7">
      <c r="A9097" s="533"/>
      <c r="B9097" s="1787"/>
      <c r="C9097" s="1788"/>
      <c r="D9097" s="533"/>
      <c r="E9097" s="533"/>
      <c r="F9097" s="533"/>
      <c r="G9097" s="533"/>
    </row>
    <row r="9098" spans="1:7">
      <c r="A9098" s="533"/>
      <c r="B9098" s="1787"/>
      <c r="C9098" s="1788"/>
      <c r="D9098" s="533"/>
      <c r="E9098" s="533"/>
      <c r="F9098" s="533"/>
      <c r="G9098" s="533"/>
    </row>
    <row r="9099" spans="1:7">
      <c r="A9099" s="533"/>
      <c r="B9099" s="1787"/>
      <c r="C9099" s="1788"/>
      <c r="D9099" s="533"/>
      <c r="E9099" s="533"/>
      <c r="F9099" s="533"/>
      <c r="G9099" s="533"/>
    </row>
    <row r="9100" spans="1:7">
      <c r="A9100" s="533"/>
      <c r="B9100" s="1787"/>
      <c r="C9100" s="1788"/>
      <c r="D9100" s="533"/>
      <c r="E9100" s="533"/>
      <c r="F9100" s="533"/>
      <c r="G9100" s="533"/>
    </row>
    <row r="9101" spans="1:7">
      <c r="A9101" s="533"/>
      <c r="B9101" s="1787"/>
      <c r="C9101" s="1788"/>
      <c r="D9101" s="533"/>
      <c r="E9101" s="533"/>
      <c r="F9101" s="533"/>
      <c r="G9101" s="533"/>
    </row>
    <row r="9102" spans="1:7">
      <c r="A9102" s="533"/>
      <c r="B9102" s="1787"/>
      <c r="C9102" s="1788"/>
      <c r="D9102" s="533"/>
      <c r="E9102" s="533"/>
      <c r="F9102" s="533"/>
      <c r="G9102" s="533"/>
    </row>
    <row r="9103" spans="1:7">
      <c r="A9103" s="533"/>
      <c r="B9103" s="1787"/>
      <c r="C9103" s="1788"/>
      <c r="D9103" s="533"/>
      <c r="E9103" s="533"/>
      <c r="F9103" s="533"/>
      <c r="G9103" s="533"/>
    </row>
    <row r="9104" spans="1:7">
      <c r="A9104" s="533"/>
      <c r="B9104" s="1787"/>
      <c r="C9104" s="1788"/>
      <c r="D9104" s="533"/>
      <c r="E9104" s="533"/>
      <c r="F9104" s="533"/>
      <c r="G9104" s="533"/>
    </row>
    <row r="9105" spans="1:7">
      <c r="A9105" s="533"/>
      <c r="B9105" s="1787"/>
      <c r="C9105" s="1788"/>
      <c r="D9105" s="533"/>
      <c r="E9105" s="533"/>
      <c r="F9105" s="533"/>
      <c r="G9105" s="533"/>
    </row>
    <row r="9106" spans="1:7">
      <c r="A9106" s="533"/>
      <c r="B9106" s="1787"/>
      <c r="C9106" s="1788"/>
      <c r="D9106" s="533"/>
      <c r="E9106" s="533"/>
      <c r="F9106" s="533"/>
      <c r="G9106" s="533"/>
    </row>
    <row r="9107" spans="1:7">
      <c r="A9107" s="533"/>
      <c r="B9107" s="1787"/>
      <c r="C9107" s="1788"/>
      <c r="D9107" s="533"/>
      <c r="E9107" s="533"/>
      <c r="F9107" s="533"/>
      <c r="G9107" s="533"/>
    </row>
    <row r="9108" spans="1:7">
      <c r="A9108" s="533"/>
      <c r="B9108" s="1787"/>
      <c r="C9108" s="1788"/>
      <c r="D9108" s="533"/>
      <c r="E9108" s="533"/>
      <c r="F9108" s="533"/>
      <c r="G9108" s="533"/>
    </row>
    <row r="9109" spans="1:7">
      <c r="A9109" s="533"/>
      <c r="B9109" s="1787"/>
      <c r="C9109" s="1788"/>
      <c r="D9109" s="533"/>
      <c r="E9109" s="533"/>
      <c r="F9109" s="533"/>
      <c r="G9109" s="533"/>
    </row>
    <row r="9110" spans="1:7">
      <c r="A9110" s="533"/>
      <c r="B9110" s="1787"/>
      <c r="C9110" s="1788"/>
      <c r="D9110" s="533"/>
      <c r="E9110" s="533"/>
      <c r="F9110" s="533"/>
      <c r="G9110" s="533"/>
    </row>
    <row r="9111" spans="1:7">
      <c r="A9111" s="533"/>
      <c r="B9111" s="1787"/>
      <c r="C9111" s="1788"/>
      <c r="D9111" s="533"/>
      <c r="E9111" s="533"/>
      <c r="F9111" s="533"/>
      <c r="G9111" s="533"/>
    </row>
    <row r="9112" spans="1:7">
      <c r="A9112" s="533"/>
      <c r="B9112" s="1787"/>
      <c r="C9112" s="1788"/>
      <c r="D9112" s="533"/>
      <c r="E9112" s="533"/>
      <c r="F9112" s="533"/>
      <c r="G9112" s="533"/>
    </row>
    <row r="9113" spans="1:7">
      <c r="A9113" s="533"/>
      <c r="B9113" s="1787"/>
      <c r="C9113" s="1788"/>
      <c r="D9113" s="533"/>
      <c r="E9113" s="533"/>
      <c r="F9113" s="533"/>
      <c r="G9113" s="533"/>
    </row>
    <row r="9114" spans="1:7">
      <c r="A9114" s="533"/>
      <c r="B9114" s="1787"/>
      <c r="C9114" s="1788"/>
      <c r="D9114" s="533"/>
      <c r="E9114" s="533"/>
      <c r="F9114" s="533"/>
      <c r="G9114" s="533"/>
    </row>
    <row r="9115" spans="1:7">
      <c r="A9115" s="533"/>
      <c r="B9115" s="1787"/>
      <c r="C9115" s="1788"/>
      <c r="D9115" s="533"/>
      <c r="E9115" s="533"/>
      <c r="F9115" s="533"/>
      <c r="G9115" s="533"/>
    </row>
    <row r="9116" spans="1:7">
      <c r="A9116" s="533"/>
      <c r="B9116" s="1787"/>
      <c r="C9116" s="1788"/>
      <c r="D9116" s="533"/>
      <c r="E9116" s="533"/>
      <c r="F9116" s="533"/>
      <c r="G9116" s="533"/>
    </row>
    <row r="9117" spans="1:7">
      <c r="A9117" s="533"/>
      <c r="B9117" s="1787"/>
      <c r="C9117" s="1788"/>
      <c r="D9117" s="533"/>
      <c r="E9117" s="533"/>
      <c r="F9117" s="533"/>
      <c r="G9117" s="533"/>
    </row>
    <row r="9118" spans="1:7">
      <c r="A9118" s="533"/>
      <c r="B9118" s="1787"/>
      <c r="C9118" s="1788"/>
      <c r="D9118" s="533"/>
      <c r="E9118" s="533"/>
      <c r="F9118" s="533"/>
      <c r="G9118" s="533"/>
    </row>
    <row r="9119" spans="1:7">
      <c r="A9119" s="533"/>
      <c r="B9119" s="1787"/>
      <c r="C9119" s="1788"/>
      <c r="D9119" s="533"/>
      <c r="E9119" s="533"/>
      <c r="F9119" s="533"/>
      <c r="G9119" s="533"/>
    </row>
    <row r="9120" spans="1:7">
      <c r="A9120" s="533"/>
      <c r="B9120" s="1787"/>
      <c r="C9120" s="1788"/>
      <c r="D9120" s="533"/>
      <c r="E9120" s="533"/>
      <c r="F9120" s="533"/>
      <c r="G9120" s="533"/>
    </row>
    <row r="9121" spans="1:7">
      <c r="A9121" s="533"/>
      <c r="B9121" s="1787"/>
      <c r="C9121" s="1788"/>
      <c r="D9121" s="533"/>
      <c r="E9121" s="533"/>
      <c r="F9121" s="533"/>
      <c r="G9121" s="533"/>
    </row>
    <row r="9122" spans="1:7">
      <c r="A9122" s="533"/>
      <c r="B9122" s="1787"/>
      <c r="C9122" s="1788"/>
      <c r="D9122" s="533"/>
      <c r="E9122" s="533"/>
      <c r="F9122" s="533"/>
      <c r="G9122" s="533"/>
    </row>
    <row r="9123" spans="1:7">
      <c r="A9123" s="533"/>
      <c r="B9123" s="1787"/>
      <c r="C9123" s="1788"/>
      <c r="D9123" s="533"/>
      <c r="E9123" s="533"/>
      <c r="F9123" s="533"/>
      <c r="G9123" s="533"/>
    </row>
    <row r="9124" spans="1:7">
      <c r="A9124" s="533"/>
      <c r="B9124" s="1787"/>
      <c r="C9124" s="1788"/>
      <c r="D9124" s="533"/>
      <c r="E9124" s="533"/>
      <c r="F9124" s="533"/>
      <c r="G9124" s="533"/>
    </row>
    <row r="9125" spans="1:7">
      <c r="A9125" s="533"/>
      <c r="B9125" s="1787"/>
      <c r="C9125" s="1788"/>
      <c r="D9125" s="533"/>
      <c r="E9125" s="533"/>
      <c r="F9125" s="533"/>
      <c r="G9125" s="533"/>
    </row>
    <row r="9126" spans="1:7">
      <c r="A9126" s="533"/>
      <c r="B9126" s="1787"/>
      <c r="C9126" s="1788"/>
      <c r="D9126" s="533"/>
      <c r="E9126" s="533"/>
      <c r="F9126" s="533"/>
      <c r="G9126" s="533"/>
    </row>
    <row r="9127" spans="1:7">
      <c r="A9127" s="533"/>
      <c r="B9127" s="1787"/>
      <c r="C9127" s="1788"/>
      <c r="D9127" s="533"/>
      <c r="E9127" s="533"/>
      <c r="F9127" s="533"/>
      <c r="G9127" s="533"/>
    </row>
    <row r="9128" spans="1:7">
      <c r="A9128" s="533"/>
      <c r="B9128" s="1787"/>
      <c r="C9128" s="1788"/>
      <c r="D9128" s="533"/>
      <c r="E9128" s="533"/>
      <c r="F9128" s="533"/>
      <c r="G9128" s="533"/>
    </row>
    <row r="9129" spans="1:7">
      <c r="A9129" s="533"/>
      <c r="B9129" s="1787"/>
      <c r="C9129" s="1788"/>
      <c r="D9129" s="533"/>
      <c r="E9129" s="533"/>
      <c r="F9129" s="533"/>
      <c r="G9129" s="533"/>
    </row>
    <row r="9130" spans="1:7">
      <c r="A9130" s="533"/>
      <c r="B9130" s="1787"/>
      <c r="C9130" s="1788"/>
      <c r="D9130" s="533"/>
      <c r="E9130" s="533"/>
      <c r="F9130" s="533"/>
      <c r="G9130" s="533"/>
    </row>
    <row r="9131" spans="1:7">
      <c r="A9131" s="533"/>
      <c r="B9131" s="1787"/>
      <c r="C9131" s="1788"/>
      <c r="D9131" s="533"/>
      <c r="E9131" s="533"/>
      <c r="F9131" s="533"/>
      <c r="G9131" s="533"/>
    </row>
    <row r="9132" spans="1:7">
      <c r="A9132" s="533"/>
      <c r="B9132" s="1787"/>
      <c r="C9132" s="1788"/>
      <c r="D9132" s="533"/>
      <c r="E9132" s="533"/>
      <c r="F9132" s="533"/>
      <c r="G9132" s="533"/>
    </row>
    <row r="9133" spans="1:7">
      <c r="A9133" s="533"/>
      <c r="B9133" s="1787"/>
      <c r="C9133" s="1788"/>
      <c r="D9133" s="533"/>
      <c r="E9133" s="533"/>
      <c r="F9133" s="533"/>
      <c r="G9133" s="533"/>
    </row>
    <row r="9134" spans="1:7">
      <c r="A9134" s="533"/>
      <c r="B9134" s="1787"/>
      <c r="C9134" s="1788"/>
      <c r="D9134" s="533"/>
      <c r="E9134" s="533"/>
      <c r="F9134" s="533"/>
      <c r="G9134" s="533"/>
    </row>
    <row r="9135" spans="1:7">
      <c r="A9135" s="533"/>
      <c r="B9135" s="1787"/>
      <c r="C9135" s="1788"/>
      <c r="D9135" s="533"/>
      <c r="E9135" s="533"/>
      <c r="F9135" s="533"/>
      <c r="G9135" s="533"/>
    </row>
    <row r="9136" spans="1:7">
      <c r="A9136" s="533"/>
      <c r="B9136" s="1787"/>
      <c r="C9136" s="1788"/>
      <c r="D9136" s="533"/>
      <c r="E9136" s="533"/>
      <c r="F9136" s="533"/>
      <c r="G9136" s="533"/>
    </row>
    <row r="9137" spans="1:7">
      <c r="A9137" s="533"/>
      <c r="B9137" s="1787"/>
      <c r="C9137" s="1788"/>
      <c r="D9137" s="533"/>
      <c r="E9137" s="533"/>
      <c r="F9137" s="533"/>
      <c r="G9137" s="533"/>
    </row>
    <row r="9138" spans="1:7">
      <c r="A9138" s="533"/>
      <c r="B9138" s="1787"/>
      <c r="C9138" s="1788"/>
      <c r="D9138" s="533"/>
      <c r="E9138" s="533"/>
      <c r="F9138" s="533"/>
      <c r="G9138" s="533"/>
    </row>
    <row r="9139" spans="1:7">
      <c r="A9139" s="533"/>
      <c r="B9139" s="1787"/>
      <c r="C9139" s="1788"/>
      <c r="D9139" s="533"/>
      <c r="E9139" s="533"/>
      <c r="F9139" s="533"/>
      <c r="G9139" s="533"/>
    </row>
    <row r="9140" spans="1:7">
      <c r="A9140" s="533"/>
      <c r="B9140" s="1787"/>
      <c r="C9140" s="1788"/>
      <c r="D9140" s="533"/>
      <c r="E9140" s="533"/>
      <c r="F9140" s="533"/>
      <c r="G9140" s="533"/>
    </row>
    <row r="9141" spans="1:7">
      <c r="A9141" s="533"/>
      <c r="B9141" s="1787"/>
      <c r="C9141" s="1788"/>
      <c r="D9141" s="533"/>
      <c r="E9141" s="533"/>
      <c r="F9141" s="533"/>
      <c r="G9141" s="533"/>
    </row>
    <row r="9142" spans="1:7">
      <c r="A9142" s="533"/>
      <c r="B9142" s="1787"/>
      <c r="C9142" s="1788"/>
      <c r="D9142" s="533"/>
      <c r="E9142" s="533"/>
      <c r="F9142" s="533"/>
      <c r="G9142" s="533"/>
    </row>
    <row r="9143" spans="1:7">
      <c r="A9143" s="533"/>
      <c r="B9143" s="1787"/>
      <c r="C9143" s="1788"/>
      <c r="D9143" s="533"/>
      <c r="E9143" s="533"/>
      <c r="F9143" s="533"/>
      <c r="G9143" s="533"/>
    </row>
    <row r="9144" spans="1:7">
      <c r="A9144" s="533"/>
      <c r="B9144" s="1787"/>
      <c r="C9144" s="1788"/>
      <c r="D9144" s="533"/>
      <c r="E9144" s="533"/>
      <c r="F9144" s="533"/>
      <c r="G9144" s="533"/>
    </row>
    <row r="9145" spans="1:7">
      <c r="A9145" s="533"/>
      <c r="B9145" s="1787"/>
      <c r="C9145" s="1788"/>
      <c r="D9145" s="533"/>
      <c r="E9145" s="533"/>
      <c r="F9145" s="533"/>
      <c r="G9145" s="533"/>
    </row>
    <row r="9146" spans="1:7">
      <c r="A9146" s="533"/>
      <c r="B9146" s="1787"/>
      <c r="C9146" s="1788"/>
      <c r="D9146" s="533"/>
      <c r="E9146" s="533"/>
      <c r="F9146" s="533"/>
      <c r="G9146" s="533"/>
    </row>
    <row r="9147" spans="1:7">
      <c r="A9147" s="533"/>
      <c r="B9147" s="1787"/>
      <c r="C9147" s="1788"/>
      <c r="D9147" s="533"/>
      <c r="E9147" s="533"/>
      <c r="F9147" s="533"/>
      <c r="G9147" s="533"/>
    </row>
    <row r="9148" spans="1:7">
      <c r="A9148" s="533"/>
      <c r="B9148" s="1787"/>
      <c r="C9148" s="1788"/>
      <c r="D9148" s="533"/>
      <c r="E9148" s="533"/>
      <c r="F9148" s="533"/>
      <c r="G9148" s="533"/>
    </row>
    <row r="9149" spans="1:7">
      <c r="A9149" s="533"/>
      <c r="B9149" s="1787"/>
      <c r="C9149" s="1788"/>
      <c r="D9149" s="533"/>
      <c r="E9149" s="533"/>
      <c r="F9149" s="533"/>
      <c r="G9149" s="533"/>
    </row>
    <row r="9150" spans="1:7">
      <c r="A9150" s="533"/>
      <c r="B9150" s="1787"/>
      <c r="C9150" s="1788"/>
      <c r="D9150" s="533"/>
      <c r="E9150" s="533"/>
      <c r="F9150" s="533"/>
      <c r="G9150" s="533"/>
    </row>
    <row r="9151" spans="1:7">
      <c r="A9151" s="533"/>
      <c r="B9151" s="1787"/>
      <c r="C9151" s="1788"/>
      <c r="D9151" s="533"/>
      <c r="E9151" s="533"/>
      <c r="F9151" s="533"/>
      <c r="G9151" s="533"/>
    </row>
    <row r="9152" spans="1:7">
      <c r="A9152" s="533"/>
      <c r="B9152" s="1787"/>
      <c r="C9152" s="1788"/>
      <c r="D9152" s="533"/>
      <c r="E9152" s="533"/>
      <c r="F9152" s="533"/>
      <c r="G9152" s="533"/>
    </row>
    <row r="9153" spans="1:7">
      <c r="A9153" s="533"/>
      <c r="B9153" s="1787"/>
      <c r="C9153" s="1788"/>
      <c r="D9153" s="533"/>
      <c r="E9153" s="533"/>
      <c r="F9153" s="533"/>
      <c r="G9153" s="533"/>
    </row>
    <row r="9154" spans="1:7">
      <c r="A9154" s="533"/>
      <c r="B9154" s="1787"/>
      <c r="C9154" s="1788"/>
      <c r="D9154" s="533"/>
      <c r="E9154" s="533"/>
      <c r="F9154" s="533"/>
      <c r="G9154" s="533"/>
    </row>
    <row r="9155" spans="1:7">
      <c r="A9155" s="533"/>
      <c r="B9155" s="1787"/>
      <c r="C9155" s="1788"/>
      <c r="D9155" s="533"/>
      <c r="E9155" s="533"/>
      <c r="F9155" s="533"/>
      <c r="G9155" s="533"/>
    </row>
    <row r="9156" spans="1:7">
      <c r="A9156" s="533"/>
      <c r="B9156" s="1787"/>
      <c r="C9156" s="1788"/>
      <c r="D9156" s="533"/>
      <c r="E9156" s="533"/>
      <c r="F9156" s="533"/>
      <c r="G9156" s="533"/>
    </row>
    <row r="9157" spans="1:7">
      <c r="A9157" s="533"/>
      <c r="B9157" s="1787"/>
      <c r="C9157" s="1788"/>
      <c r="D9157" s="533"/>
      <c r="E9157" s="533"/>
      <c r="F9157" s="533"/>
      <c r="G9157" s="533"/>
    </row>
    <row r="9158" spans="1:7">
      <c r="A9158" s="533"/>
      <c r="B9158" s="1787"/>
      <c r="C9158" s="1788"/>
      <c r="D9158" s="533"/>
      <c r="E9158" s="533"/>
      <c r="F9158" s="533"/>
      <c r="G9158" s="533"/>
    </row>
    <row r="9159" spans="1:7">
      <c r="A9159" s="533"/>
      <c r="B9159" s="1787"/>
      <c r="C9159" s="1788"/>
      <c r="D9159" s="533"/>
      <c r="E9159" s="533"/>
      <c r="F9159" s="533"/>
      <c r="G9159" s="533"/>
    </row>
    <row r="9160" spans="1:7">
      <c r="A9160" s="533"/>
      <c r="B9160" s="1787"/>
      <c r="C9160" s="1788"/>
      <c r="D9160" s="533"/>
      <c r="E9160" s="533"/>
      <c r="F9160" s="533"/>
      <c r="G9160" s="533"/>
    </row>
    <row r="9161" spans="1:7">
      <c r="A9161" s="533"/>
      <c r="B9161" s="1787"/>
      <c r="C9161" s="1788"/>
      <c r="D9161" s="533"/>
      <c r="E9161" s="533"/>
      <c r="F9161" s="533"/>
      <c r="G9161" s="533"/>
    </row>
    <row r="9162" spans="1:7">
      <c r="A9162" s="533"/>
      <c r="B9162" s="1787"/>
      <c r="C9162" s="1788"/>
      <c r="D9162" s="533"/>
      <c r="E9162" s="533"/>
      <c r="F9162" s="533"/>
      <c r="G9162" s="533"/>
    </row>
    <row r="9163" spans="1:7">
      <c r="A9163" s="533"/>
      <c r="B9163" s="1787"/>
      <c r="C9163" s="1788"/>
      <c r="D9163" s="533"/>
      <c r="E9163" s="533"/>
      <c r="F9163" s="533"/>
      <c r="G9163" s="533"/>
    </row>
    <row r="9164" spans="1:7">
      <c r="A9164" s="533"/>
      <c r="B9164" s="1787"/>
      <c r="C9164" s="1788"/>
      <c r="D9164" s="533"/>
      <c r="E9164" s="533"/>
      <c r="F9164" s="533"/>
      <c r="G9164" s="533"/>
    </row>
    <row r="9165" spans="1:7">
      <c r="A9165" s="533"/>
      <c r="B9165" s="1787"/>
      <c r="C9165" s="1788"/>
      <c r="D9165" s="533"/>
      <c r="E9165" s="533"/>
      <c r="F9165" s="533"/>
      <c r="G9165" s="533"/>
    </row>
    <row r="9166" spans="1:7">
      <c r="A9166" s="533"/>
      <c r="B9166" s="1787"/>
      <c r="C9166" s="1788"/>
      <c r="D9166" s="533"/>
      <c r="E9166" s="533"/>
      <c r="F9166" s="533"/>
      <c r="G9166" s="533"/>
    </row>
    <row r="9167" spans="1:7">
      <c r="A9167" s="533"/>
      <c r="B9167" s="1787"/>
      <c r="C9167" s="1788"/>
      <c r="D9167" s="533"/>
      <c r="E9167" s="533"/>
      <c r="F9167" s="533"/>
      <c r="G9167" s="533"/>
    </row>
    <row r="9168" spans="1:7">
      <c r="A9168" s="533"/>
      <c r="B9168" s="1787"/>
      <c r="C9168" s="1788"/>
      <c r="D9168" s="533"/>
      <c r="E9168" s="533"/>
      <c r="F9168" s="533"/>
      <c r="G9168" s="533"/>
    </row>
    <row r="9169" spans="1:7">
      <c r="A9169" s="533"/>
      <c r="B9169" s="1787"/>
      <c r="C9169" s="1788"/>
      <c r="D9169" s="533"/>
      <c r="E9169" s="533"/>
      <c r="F9169" s="533"/>
      <c r="G9169" s="533"/>
    </row>
    <row r="9170" spans="1:7">
      <c r="A9170" s="533"/>
      <c r="B9170" s="1787"/>
      <c r="C9170" s="1788"/>
      <c r="D9170" s="533"/>
      <c r="E9170" s="533"/>
      <c r="F9170" s="533"/>
      <c r="G9170" s="533"/>
    </row>
    <row r="9171" spans="1:7">
      <c r="A9171" s="533"/>
      <c r="B9171" s="1787"/>
      <c r="C9171" s="1788"/>
      <c r="D9171" s="533"/>
      <c r="E9171" s="533"/>
      <c r="F9171" s="533"/>
      <c r="G9171" s="533"/>
    </row>
    <row r="9172" spans="1:7">
      <c r="A9172" s="533"/>
      <c r="B9172" s="1787"/>
      <c r="C9172" s="1788"/>
      <c r="D9172" s="533"/>
      <c r="E9172" s="533"/>
      <c r="F9172" s="533"/>
      <c r="G9172" s="533"/>
    </row>
    <row r="9173" spans="1:7">
      <c r="A9173" s="533"/>
      <c r="B9173" s="1787"/>
      <c r="C9173" s="1788"/>
      <c r="D9173" s="533"/>
      <c r="E9173" s="533"/>
      <c r="F9173" s="533"/>
      <c r="G9173" s="533"/>
    </row>
    <row r="9174" spans="1:7">
      <c r="A9174" s="533"/>
      <c r="B9174" s="1787"/>
      <c r="C9174" s="1788"/>
      <c r="D9174" s="533"/>
      <c r="E9174" s="533"/>
      <c r="F9174" s="533"/>
      <c r="G9174" s="533"/>
    </row>
    <row r="9175" spans="1:7">
      <c r="A9175" s="533"/>
      <c r="B9175" s="1787"/>
      <c r="C9175" s="1788"/>
      <c r="D9175" s="533"/>
      <c r="E9175" s="533"/>
      <c r="F9175" s="533"/>
      <c r="G9175" s="533"/>
    </row>
    <row r="9176" spans="1:7">
      <c r="A9176" s="533"/>
      <c r="B9176" s="1787"/>
      <c r="C9176" s="1788"/>
      <c r="D9176" s="533"/>
      <c r="E9176" s="533"/>
      <c r="F9176" s="533"/>
      <c r="G9176" s="533"/>
    </row>
    <row r="9177" spans="1:7">
      <c r="A9177" s="533"/>
      <c r="B9177" s="1787"/>
      <c r="C9177" s="1788"/>
      <c r="D9177" s="533"/>
      <c r="E9177" s="533"/>
      <c r="F9177" s="533"/>
      <c r="G9177" s="533"/>
    </row>
    <row r="9178" spans="1:7">
      <c r="A9178" s="533"/>
      <c r="B9178" s="1787"/>
      <c r="C9178" s="1788"/>
      <c r="D9178" s="533"/>
      <c r="E9178" s="533"/>
      <c r="F9178" s="533"/>
      <c r="G9178" s="533"/>
    </row>
    <row r="9179" spans="1:7">
      <c r="A9179" s="533"/>
      <c r="B9179" s="1787"/>
      <c r="C9179" s="1788"/>
      <c r="D9179" s="533"/>
      <c r="E9179" s="533"/>
      <c r="F9179" s="533"/>
      <c r="G9179" s="533"/>
    </row>
    <row r="9180" spans="1:7">
      <c r="A9180" s="533"/>
      <c r="B9180" s="1787"/>
      <c r="C9180" s="1788"/>
      <c r="D9180" s="533"/>
      <c r="E9180" s="533"/>
      <c r="F9180" s="533"/>
      <c r="G9180" s="533"/>
    </row>
    <row r="9181" spans="1:7">
      <c r="A9181" s="533"/>
      <c r="B9181" s="1787"/>
      <c r="C9181" s="1788"/>
      <c r="D9181" s="533"/>
      <c r="E9181" s="533"/>
      <c r="F9181" s="533"/>
      <c r="G9181" s="533"/>
    </row>
    <row r="9182" spans="1:7">
      <c r="A9182" s="533"/>
      <c r="B9182" s="1787"/>
      <c r="C9182" s="1788"/>
      <c r="D9182" s="533"/>
      <c r="E9182" s="533"/>
      <c r="F9182" s="533"/>
      <c r="G9182" s="533"/>
    </row>
    <row r="9183" spans="1:7">
      <c r="A9183" s="533"/>
      <c r="B9183" s="1787"/>
      <c r="C9183" s="1788"/>
      <c r="D9183" s="533"/>
      <c r="E9183" s="533"/>
      <c r="F9183" s="533"/>
      <c r="G9183" s="533"/>
    </row>
    <row r="9184" spans="1:7">
      <c r="A9184" s="533"/>
      <c r="B9184" s="1787"/>
      <c r="C9184" s="1788"/>
      <c r="D9184" s="533"/>
      <c r="E9184" s="533"/>
      <c r="F9184" s="533"/>
      <c r="G9184" s="533"/>
    </row>
    <row r="9185" spans="1:7">
      <c r="A9185" s="533"/>
      <c r="B9185" s="1787"/>
      <c r="C9185" s="1788"/>
      <c r="D9185" s="533"/>
      <c r="E9185" s="533"/>
      <c r="F9185" s="533"/>
      <c r="G9185" s="533"/>
    </row>
    <row r="9186" spans="1:7">
      <c r="A9186" s="533"/>
      <c r="B9186" s="1787"/>
      <c r="C9186" s="1788"/>
      <c r="D9186" s="533"/>
      <c r="E9186" s="533"/>
      <c r="F9186" s="533"/>
      <c r="G9186" s="533"/>
    </row>
    <row r="9187" spans="1:7">
      <c r="A9187" s="533"/>
      <c r="B9187" s="1787"/>
      <c r="C9187" s="1788"/>
      <c r="D9187" s="533"/>
      <c r="E9187" s="533"/>
      <c r="F9187" s="533"/>
      <c r="G9187" s="533"/>
    </row>
    <row r="9188" spans="1:7">
      <c r="A9188" s="533"/>
      <c r="B9188" s="1787"/>
      <c r="C9188" s="1788"/>
      <c r="D9188" s="533"/>
      <c r="E9188" s="533"/>
      <c r="F9188" s="533"/>
      <c r="G9188" s="533"/>
    </row>
    <row r="9189" spans="1:7">
      <c r="A9189" s="533"/>
      <c r="B9189" s="1787"/>
      <c r="C9189" s="1788"/>
      <c r="D9189" s="533"/>
      <c r="E9189" s="533"/>
      <c r="F9189" s="533"/>
      <c r="G9189" s="533"/>
    </row>
    <row r="9190" spans="1:7">
      <c r="A9190" s="533"/>
      <c r="B9190" s="1787"/>
      <c r="C9190" s="1788"/>
      <c r="D9190" s="533"/>
      <c r="E9190" s="533"/>
      <c r="F9190" s="533"/>
      <c r="G9190" s="533"/>
    </row>
    <row r="9191" spans="1:7">
      <c r="A9191" s="533"/>
      <c r="B9191" s="1787"/>
      <c r="C9191" s="1788"/>
      <c r="D9191" s="533"/>
      <c r="E9191" s="533"/>
      <c r="F9191" s="533"/>
      <c r="G9191" s="533"/>
    </row>
    <row r="9192" spans="1:7">
      <c r="A9192" s="533"/>
      <c r="B9192" s="1787"/>
      <c r="C9192" s="1788"/>
      <c r="D9192" s="533"/>
      <c r="E9192" s="533"/>
      <c r="F9192" s="533"/>
      <c r="G9192" s="533"/>
    </row>
    <row r="9193" spans="1:7">
      <c r="A9193" s="533"/>
      <c r="B9193" s="1787"/>
      <c r="C9193" s="1788"/>
      <c r="D9193" s="533"/>
      <c r="E9193" s="533"/>
      <c r="F9193" s="533"/>
      <c r="G9193" s="533"/>
    </row>
    <row r="9194" spans="1:7">
      <c r="A9194" s="533"/>
      <c r="B9194" s="1787"/>
      <c r="C9194" s="1788"/>
      <c r="D9194" s="533"/>
      <c r="E9194" s="533"/>
      <c r="F9194" s="533"/>
      <c r="G9194" s="533"/>
    </row>
    <row r="9195" spans="1:7">
      <c r="A9195" s="533"/>
      <c r="B9195" s="1787"/>
      <c r="C9195" s="1788"/>
      <c r="D9195" s="533"/>
      <c r="E9195" s="533"/>
      <c r="F9195" s="533"/>
      <c r="G9195" s="533"/>
    </row>
    <row r="9196" spans="1:7">
      <c r="A9196" s="533"/>
      <c r="B9196" s="1787"/>
      <c r="C9196" s="1788"/>
      <c r="D9196" s="533"/>
      <c r="E9196" s="533"/>
      <c r="F9196" s="533"/>
      <c r="G9196" s="533"/>
    </row>
    <row r="9197" spans="1:7">
      <c r="A9197" s="533"/>
      <c r="B9197" s="1787"/>
      <c r="C9197" s="1788"/>
      <c r="D9197" s="533"/>
      <c r="E9197" s="533"/>
      <c r="F9197" s="533"/>
      <c r="G9197" s="533"/>
    </row>
    <row r="9198" spans="1:7">
      <c r="A9198" s="533"/>
      <c r="B9198" s="1787"/>
      <c r="C9198" s="1788"/>
      <c r="D9198" s="533"/>
      <c r="E9198" s="533"/>
      <c r="F9198" s="533"/>
      <c r="G9198" s="533"/>
    </row>
    <row r="9199" spans="1:7">
      <c r="A9199" s="533"/>
      <c r="B9199" s="1787"/>
      <c r="C9199" s="1788"/>
      <c r="D9199" s="533"/>
      <c r="E9199" s="533"/>
      <c r="F9199" s="533"/>
      <c r="G9199" s="533"/>
    </row>
    <row r="9200" spans="1:7">
      <c r="A9200" s="533"/>
      <c r="B9200" s="1787"/>
      <c r="C9200" s="1788"/>
      <c r="D9200" s="533"/>
      <c r="E9200" s="533"/>
      <c r="F9200" s="533"/>
      <c r="G9200" s="533"/>
    </row>
    <row r="9201" spans="1:7">
      <c r="A9201" s="533"/>
      <c r="B9201" s="1787"/>
      <c r="C9201" s="1788"/>
      <c r="D9201" s="533"/>
      <c r="E9201" s="533"/>
      <c r="F9201" s="533"/>
      <c r="G9201" s="533"/>
    </row>
    <row r="9202" spans="1:7">
      <c r="A9202" s="533"/>
      <c r="B9202" s="1787"/>
      <c r="C9202" s="1788"/>
      <c r="D9202" s="533"/>
      <c r="E9202" s="533"/>
      <c r="F9202" s="533"/>
      <c r="G9202" s="533"/>
    </row>
    <row r="9203" spans="1:7">
      <c r="A9203" s="533"/>
      <c r="B9203" s="1787"/>
      <c r="C9203" s="1788"/>
      <c r="D9203" s="533"/>
      <c r="E9203" s="533"/>
      <c r="F9203" s="533"/>
      <c r="G9203" s="533"/>
    </row>
    <row r="9204" spans="1:7">
      <c r="A9204" s="533"/>
      <c r="B9204" s="1787"/>
      <c r="C9204" s="1788"/>
      <c r="D9204" s="533"/>
      <c r="E9204" s="533"/>
      <c r="F9204" s="533"/>
      <c r="G9204" s="533"/>
    </row>
    <row r="9205" spans="1:7">
      <c r="A9205" s="533"/>
      <c r="B9205" s="1787"/>
      <c r="C9205" s="1788"/>
      <c r="D9205" s="533"/>
      <c r="E9205" s="533"/>
      <c r="F9205" s="533"/>
      <c r="G9205" s="533"/>
    </row>
    <row r="9206" spans="1:7">
      <c r="A9206" s="533"/>
      <c r="B9206" s="1787"/>
      <c r="C9206" s="1788"/>
      <c r="D9206" s="533"/>
      <c r="E9206" s="533"/>
      <c r="F9206" s="533"/>
      <c r="G9206" s="533"/>
    </row>
    <row r="9207" spans="1:7">
      <c r="A9207" s="533"/>
      <c r="B9207" s="1787"/>
      <c r="C9207" s="1788"/>
      <c r="D9207" s="533"/>
      <c r="E9207" s="533"/>
      <c r="F9207" s="533"/>
      <c r="G9207" s="533"/>
    </row>
    <row r="9208" spans="1:7">
      <c r="A9208" s="533"/>
      <c r="B9208" s="1787"/>
      <c r="C9208" s="1788"/>
      <c r="D9208" s="533"/>
      <c r="E9208" s="533"/>
      <c r="F9208" s="533"/>
      <c r="G9208" s="533"/>
    </row>
    <row r="9209" spans="1:7">
      <c r="A9209" s="533"/>
      <c r="B9209" s="1787"/>
      <c r="C9209" s="1788"/>
      <c r="D9209" s="533"/>
      <c r="E9209" s="533"/>
      <c r="F9209" s="533"/>
      <c r="G9209" s="533"/>
    </row>
    <row r="9210" spans="1:7">
      <c r="A9210" s="533"/>
      <c r="B9210" s="1787"/>
      <c r="C9210" s="1788"/>
      <c r="D9210" s="533"/>
      <c r="E9210" s="533"/>
      <c r="F9210" s="533"/>
      <c r="G9210" s="533"/>
    </row>
    <row r="9211" spans="1:7">
      <c r="A9211" s="533"/>
      <c r="B9211" s="1787"/>
      <c r="C9211" s="1788"/>
      <c r="D9211" s="533"/>
      <c r="E9211" s="533"/>
      <c r="F9211" s="533"/>
      <c r="G9211" s="533"/>
    </row>
    <row r="9212" spans="1:7">
      <c r="A9212" s="533"/>
      <c r="B9212" s="1787"/>
      <c r="C9212" s="1788"/>
      <c r="D9212" s="533"/>
      <c r="E9212" s="533"/>
      <c r="F9212" s="533"/>
      <c r="G9212" s="533"/>
    </row>
    <row r="9213" spans="1:7">
      <c r="A9213" s="533"/>
      <c r="B9213" s="1787"/>
      <c r="C9213" s="1788"/>
      <c r="D9213" s="533"/>
      <c r="E9213" s="533"/>
      <c r="F9213" s="533"/>
      <c r="G9213" s="533"/>
    </row>
    <row r="9214" spans="1:7">
      <c r="A9214" s="533"/>
      <c r="B9214" s="1787"/>
      <c r="C9214" s="1788"/>
      <c r="D9214" s="533"/>
      <c r="E9214" s="533"/>
      <c r="F9214" s="533"/>
      <c r="G9214" s="533"/>
    </row>
    <row r="9215" spans="1:7">
      <c r="A9215" s="533"/>
      <c r="B9215" s="1787"/>
      <c r="C9215" s="1788"/>
      <c r="D9215" s="533"/>
      <c r="E9215" s="533"/>
      <c r="F9215" s="533"/>
      <c r="G9215" s="533"/>
    </row>
    <row r="9216" spans="1:7">
      <c r="A9216" s="533"/>
      <c r="B9216" s="1787"/>
      <c r="C9216" s="1788"/>
      <c r="D9216" s="533"/>
      <c r="E9216" s="533"/>
      <c r="F9216" s="533"/>
      <c r="G9216" s="533"/>
    </row>
    <row r="9217" spans="1:7">
      <c r="A9217" s="533"/>
      <c r="B9217" s="1787"/>
      <c r="C9217" s="1788"/>
      <c r="D9217" s="533"/>
      <c r="E9217" s="533"/>
      <c r="F9217" s="533"/>
      <c r="G9217" s="533"/>
    </row>
    <row r="9218" spans="1:7">
      <c r="A9218" s="533"/>
      <c r="B9218" s="1787"/>
      <c r="C9218" s="1788"/>
      <c r="D9218" s="533"/>
      <c r="E9218" s="533"/>
      <c r="F9218" s="533"/>
      <c r="G9218" s="533"/>
    </row>
    <row r="9219" spans="1:7">
      <c r="A9219" s="533"/>
      <c r="B9219" s="1787"/>
      <c r="C9219" s="1788"/>
      <c r="D9219" s="533"/>
      <c r="E9219" s="533"/>
      <c r="F9219" s="533"/>
      <c r="G9219" s="533"/>
    </row>
    <row r="9220" spans="1:7">
      <c r="A9220" s="533"/>
      <c r="B9220" s="1787"/>
      <c r="C9220" s="1788"/>
      <c r="D9220" s="533"/>
      <c r="E9220" s="533"/>
      <c r="F9220" s="533"/>
      <c r="G9220" s="533"/>
    </row>
    <row r="9221" spans="1:7">
      <c r="A9221" s="533"/>
      <c r="B9221" s="1787"/>
      <c r="C9221" s="1788"/>
      <c r="D9221" s="533"/>
      <c r="E9221" s="533"/>
      <c r="F9221" s="533"/>
      <c r="G9221" s="533"/>
    </row>
    <row r="9222" spans="1:7">
      <c r="A9222" s="533"/>
      <c r="B9222" s="1787"/>
      <c r="C9222" s="1788"/>
      <c r="D9222" s="533"/>
      <c r="E9222" s="533"/>
      <c r="F9222" s="533"/>
      <c r="G9222" s="533"/>
    </row>
    <row r="9223" spans="1:7">
      <c r="A9223" s="533"/>
      <c r="B9223" s="1787"/>
      <c r="C9223" s="1788"/>
      <c r="D9223" s="533"/>
      <c r="E9223" s="533"/>
      <c r="F9223" s="533"/>
      <c r="G9223" s="533"/>
    </row>
    <row r="9224" spans="1:7">
      <c r="A9224" s="533"/>
      <c r="B9224" s="1787"/>
      <c r="C9224" s="1788"/>
      <c r="D9224" s="533"/>
      <c r="E9224" s="533"/>
      <c r="F9224" s="533"/>
      <c r="G9224" s="533"/>
    </row>
    <row r="9225" spans="1:7">
      <c r="A9225" s="533"/>
      <c r="B9225" s="1787"/>
      <c r="C9225" s="1788"/>
      <c r="D9225" s="533"/>
      <c r="E9225" s="533"/>
      <c r="F9225" s="533"/>
      <c r="G9225" s="533"/>
    </row>
    <row r="9226" spans="1:7">
      <c r="A9226" s="533"/>
      <c r="B9226" s="1787"/>
      <c r="C9226" s="1788"/>
      <c r="D9226" s="533"/>
      <c r="E9226" s="533"/>
      <c r="F9226" s="533"/>
      <c r="G9226" s="533"/>
    </row>
    <row r="9227" spans="1:7">
      <c r="A9227" s="533"/>
      <c r="B9227" s="1787"/>
      <c r="C9227" s="1788"/>
      <c r="D9227" s="533"/>
      <c r="E9227" s="533"/>
      <c r="F9227" s="533"/>
      <c r="G9227" s="533"/>
    </row>
    <row r="9228" spans="1:7">
      <c r="A9228" s="533"/>
      <c r="B9228" s="1787"/>
      <c r="C9228" s="1788"/>
      <c r="D9228" s="533"/>
      <c r="E9228" s="533"/>
      <c r="F9228" s="533"/>
      <c r="G9228" s="533"/>
    </row>
    <row r="9229" spans="1:7">
      <c r="A9229" s="533"/>
      <c r="B9229" s="1787"/>
      <c r="C9229" s="1788"/>
      <c r="D9229" s="533"/>
      <c r="E9229" s="533"/>
      <c r="F9229" s="533"/>
      <c r="G9229" s="533"/>
    </row>
    <row r="9230" spans="1:7">
      <c r="A9230" s="533"/>
      <c r="B9230" s="1787"/>
      <c r="C9230" s="1788"/>
      <c r="D9230" s="533"/>
      <c r="E9230" s="533"/>
      <c r="F9230" s="533"/>
      <c r="G9230" s="533"/>
    </row>
    <row r="9231" spans="1:7">
      <c r="A9231" s="533"/>
      <c r="B9231" s="1787"/>
      <c r="C9231" s="1788"/>
      <c r="D9231" s="533"/>
      <c r="E9231" s="533"/>
      <c r="F9231" s="533"/>
      <c r="G9231" s="533"/>
    </row>
    <row r="9232" spans="1:7">
      <c r="A9232" s="533"/>
      <c r="B9232" s="1787"/>
      <c r="C9232" s="1788"/>
      <c r="D9232" s="533"/>
      <c r="E9232" s="533"/>
      <c r="F9232" s="533"/>
      <c r="G9232" s="533"/>
    </row>
    <row r="9233" spans="1:7">
      <c r="A9233" s="533"/>
      <c r="B9233" s="1787"/>
      <c r="C9233" s="1788"/>
      <c r="D9233" s="533"/>
      <c r="E9233" s="533"/>
      <c r="F9233" s="533"/>
      <c r="G9233" s="533"/>
    </row>
    <row r="9234" spans="1:7">
      <c r="A9234" s="533"/>
      <c r="B9234" s="1787"/>
      <c r="C9234" s="1788"/>
      <c r="D9234" s="533"/>
      <c r="E9234" s="533"/>
      <c r="F9234" s="533"/>
      <c r="G9234" s="533"/>
    </row>
    <row r="9235" spans="1:7">
      <c r="A9235" s="533"/>
      <c r="B9235" s="1787"/>
      <c r="C9235" s="1788"/>
      <c r="D9235" s="533"/>
      <c r="E9235" s="533"/>
      <c r="F9235" s="533"/>
      <c r="G9235" s="533"/>
    </row>
    <row r="9236" spans="1:7">
      <c r="A9236" s="533"/>
      <c r="B9236" s="1787"/>
      <c r="C9236" s="1788"/>
      <c r="D9236" s="533"/>
      <c r="E9236" s="533"/>
      <c r="F9236" s="533"/>
      <c r="G9236" s="533"/>
    </row>
    <row r="9237" spans="1:7">
      <c r="A9237" s="533"/>
      <c r="B9237" s="1787"/>
      <c r="C9237" s="1788"/>
      <c r="D9237" s="533"/>
      <c r="E9237" s="533"/>
      <c r="F9237" s="533"/>
      <c r="G9237" s="533"/>
    </row>
    <row r="9238" spans="1:7">
      <c r="A9238" s="533"/>
      <c r="B9238" s="1787"/>
      <c r="C9238" s="1788"/>
      <c r="D9238" s="533"/>
      <c r="E9238" s="533"/>
      <c r="F9238" s="533"/>
      <c r="G9238" s="533"/>
    </row>
    <row r="9239" spans="1:7">
      <c r="A9239" s="533"/>
      <c r="B9239" s="1787"/>
      <c r="C9239" s="1788"/>
      <c r="D9239" s="533"/>
      <c r="E9239" s="533"/>
      <c r="F9239" s="533"/>
      <c r="G9239" s="533"/>
    </row>
    <row r="9240" spans="1:7">
      <c r="A9240" s="533"/>
      <c r="B9240" s="1787"/>
      <c r="C9240" s="1788"/>
      <c r="D9240" s="533"/>
      <c r="E9240" s="533"/>
      <c r="F9240" s="533"/>
      <c r="G9240" s="533"/>
    </row>
    <row r="9241" spans="1:7">
      <c r="A9241" s="533"/>
      <c r="B9241" s="1787"/>
      <c r="C9241" s="1788"/>
      <c r="D9241" s="533"/>
      <c r="E9241" s="533"/>
      <c r="F9241" s="533"/>
      <c r="G9241" s="533"/>
    </row>
    <row r="9242" spans="1:7">
      <c r="A9242" s="533"/>
      <c r="B9242" s="1787"/>
      <c r="C9242" s="1788"/>
      <c r="D9242" s="533"/>
      <c r="E9242" s="533"/>
      <c r="F9242" s="533"/>
      <c r="G9242" s="533"/>
    </row>
    <row r="9243" spans="1:7">
      <c r="A9243" s="533"/>
      <c r="B9243" s="1787"/>
      <c r="C9243" s="1788"/>
      <c r="D9243" s="533"/>
      <c r="E9243" s="533"/>
      <c r="F9243" s="533"/>
      <c r="G9243" s="533"/>
    </row>
    <row r="9244" spans="1:7">
      <c r="A9244" s="533"/>
      <c r="B9244" s="1787"/>
      <c r="C9244" s="1788"/>
      <c r="D9244" s="533"/>
      <c r="E9244" s="533"/>
      <c r="F9244" s="533"/>
      <c r="G9244" s="533"/>
    </row>
    <row r="9245" spans="1:7">
      <c r="A9245" s="533"/>
      <c r="B9245" s="1787"/>
      <c r="C9245" s="1788"/>
      <c r="D9245" s="533"/>
      <c r="E9245" s="533"/>
      <c r="F9245" s="533"/>
      <c r="G9245" s="533"/>
    </row>
    <row r="9246" spans="1:7">
      <c r="A9246" s="533"/>
      <c r="B9246" s="1787"/>
      <c r="C9246" s="1788"/>
      <c r="D9246" s="533"/>
      <c r="E9246" s="533"/>
      <c r="F9246" s="533"/>
      <c r="G9246" s="533"/>
    </row>
    <row r="9247" spans="1:7">
      <c r="A9247" s="533"/>
      <c r="B9247" s="1787"/>
      <c r="C9247" s="1788"/>
      <c r="D9247" s="533"/>
      <c r="E9247" s="533"/>
      <c r="F9247" s="533"/>
      <c r="G9247" s="533"/>
    </row>
    <row r="9248" spans="1:7">
      <c r="A9248" s="533"/>
      <c r="B9248" s="1787"/>
      <c r="C9248" s="1788"/>
      <c r="D9248" s="533"/>
      <c r="E9248" s="533"/>
      <c r="F9248" s="533"/>
      <c r="G9248" s="533"/>
    </row>
    <row r="9249" spans="1:7">
      <c r="A9249" s="533"/>
      <c r="B9249" s="1787"/>
      <c r="C9249" s="1788"/>
      <c r="D9249" s="533"/>
      <c r="E9249" s="533"/>
      <c r="F9249" s="533"/>
      <c r="G9249" s="533"/>
    </row>
    <row r="9250" spans="1:7">
      <c r="A9250" s="533"/>
      <c r="B9250" s="1787"/>
      <c r="C9250" s="1788"/>
      <c r="D9250" s="533"/>
      <c r="E9250" s="533"/>
      <c r="F9250" s="533"/>
      <c r="G9250" s="533"/>
    </row>
    <row r="9251" spans="1:7">
      <c r="A9251" s="533"/>
      <c r="B9251" s="1787"/>
      <c r="C9251" s="1788"/>
      <c r="D9251" s="533"/>
      <c r="E9251" s="533"/>
      <c r="F9251" s="533"/>
      <c r="G9251" s="533"/>
    </row>
    <row r="9252" spans="1:7">
      <c r="A9252" s="533"/>
      <c r="B9252" s="1787"/>
      <c r="C9252" s="1788"/>
      <c r="D9252" s="533"/>
      <c r="E9252" s="533"/>
      <c r="F9252" s="533"/>
      <c r="G9252" s="533"/>
    </row>
    <row r="9253" spans="1:7">
      <c r="A9253" s="533"/>
      <c r="B9253" s="1787"/>
      <c r="C9253" s="1788"/>
      <c r="D9253" s="533"/>
      <c r="E9253" s="533"/>
      <c r="F9253" s="533"/>
      <c r="G9253" s="533"/>
    </row>
    <row r="9254" spans="1:7">
      <c r="A9254" s="533"/>
      <c r="B9254" s="1787"/>
      <c r="C9254" s="1788"/>
      <c r="D9254" s="533"/>
      <c r="E9254" s="533"/>
      <c r="F9254" s="533"/>
      <c r="G9254" s="533"/>
    </row>
    <row r="9255" spans="1:7">
      <c r="A9255" s="533"/>
      <c r="B9255" s="1787"/>
      <c r="C9255" s="1788"/>
      <c r="D9255" s="533"/>
      <c r="E9255" s="533"/>
      <c r="F9255" s="533"/>
      <c r="G9255" s="533"/>
    </row>
    <row r="9256" spans="1:7">
      <c r="A9256" s="533"/>
      <c r="B9256" s="1787"/>
      <c r="C9256" s="1788"/>
      <c r="D9256" s="533"/>
      <c r="E9256" s="533"/>
      <c r="F9256" s="533"/>
      <c r="G9256" s="533"/>
    </row>
    <row r="9257" spans="1:7">
      <c r="A9257" s="533"/>
      <c r="B9257" s="1787"/>
      <c r="C9257" s="1788"/>
      <c r="D9257" s="533"/>
      <c r="E9257" s="533"/>
      <c r="F9257" s="533"/>
      <c r="G9257" s="533"/>
    </row>
    <row r="9258" spans="1:7">
      <c r="A9258" s="533"/>
      <c r="B9258" s="1787"/>
      <c r="C9258" s="1788"/>
      <c r="D9258" s="533"/>
      <c r="E9258" s="533"/>
      <c r="F9258" s="533"/>
      <c r="G9258" s="533"/>
    </row>
    <row r="9259" spans="1:7">
      <c r="A9259" s="533"/>
      <c r="B9259" s="1787"/>
      <c r="C9259" s="1788"/>
      <c r="D9259" s="533"/>
      <c r="E9259" s="533"/>
      <c r="F9259" s="533"/>
      <c r="G9259" s="533"/>
    </row>
    <row r="9260" spans="1:7">
      <c r="A9260" s="533"/>
      <c r="B9260" s="1787"/>
      <c r="C9260" s="1788"/>
      <c r="D9260" s="533"/>
      <c r="E9260" s="533"/>
      <c r="F9260" s="533"/>
      <c r="G9260" s="533"/>
    </row>
    <row r="9261" spans="1:7">
      <c r="A9261" s="533"/>
      <c r="B9261" s="1787"/>
      <c r="C9261" s="1788"/>
      <c r="D9261" s="533"/>
      <c r="E9261" s="533"/>
      <c r="F9261" s="533"/>
      <c r="G9261" s="533"/>
    </row>
    <row r="9262" spans="1:7">
      <c r="A9262" s="533"/>
      <c r="B9262" s="1787"/>
      <c r="C9262" s="1788"/>
      <c r="D9262" s="533"/>
      <c r="E9262" s="533"/>
      <c r="F9262" s="533"/>
      <c r="G9262" s="533"/>
    </row>
    <row r="9263" spans="1:7">
      <c r="A9263" s="533"/>
      <c r="B9263" s="1787"/>
      <c r="C9263" s="1788"/>
      <c r="D9263" s="533"/>
      <c r="E9263" s="533"/>
      <c r="F9263" s="533"/>
      <c r="G9263" s="533"/>
    </row>
    <row r="9264" spans="1:7">
      <c r="A9264" s="533"/>
      <c r="B9264" s="1787"/>
      <c r="C9264" s="1788"/>
      <c r="D9264" s="533"/>
      <c r="E9264" s="533"/>
      <c r="F9264" s="533"/>
      <c r="G9264" s="533"/>
    </row>
    <row r="9265" spans="1:7">
      <c r="A9265" s="533"/>
      <c r="B9265" s="1787"/>
      <c r="C9265" s="1788"/>
      <c r="D9265" s="533"/>
      <c r="E9265" s="533"/>
      <c r="F9265" s="533"/>
      <c r="G9265" s="533"/>
    </row>
    <row r="9266" spans="1:7">
      <c r="A9266" s="533"/>
      <c r="B9266" s="1787"/>
      <c r="C9266" s="1788"/>
      <c r="D9266" s="533"/>
      <c r="E9266" s="533"/>
      <c r="F9266" s="533"/>
      <c r="G9266" s="533"/>
    </row>
    <row r="9267" spans="1:7">
      <c r="A9267" s="533"/>
      <c r="B9267" s="1787"/>
      <c r="C9267" s="1788"/>
      <c r="D9267" s="533"/>
      <c r="E9267" s="533"/>
      <c r="F9267" s="533"/>
      <c r="G9267" s="533"/>
    </row>
    <row r="9268" spans="1:7">
      <c r="A9268" s="533"/>
      <c r="B9268" s="1787"/>
      <c r="C9268" s="1788"/>
      <c r="D9268" s="533"/>
      <c r="E9268" s="533"/>
      <c r="F9268" s="533"/>
      <c r="G9268" s="533"/>
    </row>
    <row r="9269" spans="1:7">
      <c r="A9269" s="533"/>
      <c r="B9269" s="1787"/>
      <c r="C9269" s="1788"/>
      <c r="D9269" s="533"/>
      <c r="E9269" s="533"/>
      <c r="F9269" s="533"/>
      <c r="G9269" s="533"/>
    </row>
    <row r="9270" spans="1:7">
      <c r="A9270" s="533"/>
      <c r="B9270" s="1787"/>
      <c r="C9270" s="1788"/>
      <c r="D9270" s="533"/>
      <c r="E9270" s="533"/>
      <c r="F9270" s="533"/>
      <c r="G9270" s="533"/>
    </row>
    <row r="9271" spans="1:7">
      <c r="A9271" s="533"/>
      <c r="B9271" s="1787"/>
      <c r="C9271" s="1788"/>
      <c r="D9271" s="533"/>
      <c r="E9271" s="533"/>
      <c r="F9271" s="533"/>
      <c r="G9271" s="533"/>
    </row>
    <row r="9272" spans="1:7">
      <c r="A9272" s="533"/>
      <c r="B9272" s="1787"/>
      <c r="C9272" s="1788"/>
      <c r="D9272" s="533"/>
      <c r="E9272" s="533"/>
      <c r="F9272" s="533"/>
      <c r="G9272" s="533"/>
    </row>
    <row r="9273" spans="1:7">
      <c r="A9273" s="533"/>
      <c r="B9273" s="1787"/>
      <c r="C9273" s="1788"/>
      <c r="D9273" s="533"/>
      <c r="E9273" s="533"/>
      <c r="F9273" s="533"/>
      <c r="G9273" s="533"/>
    </row>
    <row r="9274" spans="1:7">
      <c r="A9274" s="533"/>
      <c r="B9274" s="1787"/>
      <c r="C9274" s="1788"/>
      <c r="D9274" s="533"/>
      <c r="E9274" s="533"/>
      <c r="F9274" s="533"/>
      <c r="G9274" s="533"/>
    </row>
    <row r="9275" spans="1:7">
      <c r="A9275" s="533"/>
      <c r="B9275" s="1787"/>
      <c r="C9275" s="1788"/>
      <c r="D9275" s="533"/>
      <c r="E9275" s="533"/>
      <c r="F9275" s="533"/>
      <c r="G9275" s="533"/>
    </row>
    <row r="9276" spans="1:7">
      <c r="A9276" s="533"/>
      <c r="B9276" s="1787"/>
      <c r="C9276" s="1788"/>
      <c r="D9276" s="533"/>
      <c r="E9276" s="533"/>
      <c r="F9276" s="533"/>
      <c r="G9276" s="533"/>
    </row>
    <row r="9277" spans="1:7">
      <c r="A9277" s="533"/>
      <c r="B9277" s="1787"/>
      <c r="C9277" s="1788"/>
      <c r="D9277" s="533"/>
      <c r="E9277" s="533"/>
      <c r="F9277" s="533"/>
      <c r="G9277" s="533"/>
    </row>
    <row r="9278" spans="1:7">
      <c r="A9278" s="533"/>
      <c r="B9278" s="1787"/>
      <c r="C9278" s="1788"/>
      <c r="D9278" s="533"/>
      <c r="E9278" s="533"/>
      <c r="F9278" s="533"/>
      <c r="G9278" s="533"/>
    </row>
    <row r="9279" spans="1:7">
      <c r="A9279" s="533"/>
      <c r="B9279" s="1787"/>
      <c r="C9279" s="1788"/>
      <c r="D9279" s="533"/>
      <c r="E9279" s="533"/>
      <c r="F9279" s="533"/>
      <c r="G9279" s="533"/>
    </row>
    <row r="9280" spans="1:7">
      <c r="A9280" s="533"/>
      <c r="B9280" s="1787"/>
      <c r="C9280" s="1788"/>
      <c r="D9280" s="533"/>
      <c r="E9280" s="533"/>
      <c r="F9280" s="533"/>
      <c r="G9280" s="533"/>
    </row>
    <row r="9281" spans="1:7">
      <c r="A9281" s="533"/>
      <c r="B9281" s="1787"/>
      <c r="C9281" s="1788"/>
      <c r="D9281" s="533"/>
      <c r="E9281" s="533"/>
      <c r="F9281" s="533"/>
      <c r="G9281" s="533"/>
    </row>
    <row r="9282" spans="1:7">
      <c r="A9282" s="533"/>
      <c r="B9282" s="1787"/>
      <c r="C9282" s="1788"/>
      <c r="D9282" s="533"/>
      <c r="E9282" s="533"/>
      <c r="F9282" s="533"/>
      <c r="G9282" s="533"/>
    </row>
    <row r="9283" spans="1:7">
      <c r="A9283" s="533"/>
      <c r="B9283" s="1787"/>
      <c r="C9283" s="1788"/>
      <c r="D9283" s="533"/>
      <c r="E9283" s="533"/>
      <c r="F9283" s="533"/>
      <c r="G9283" s="533"/>
    </row>
    <row r="9284" spans="1:7">
      <c r="A9284" s="533"/>
      <c r="B9284" s="1787"/>
      <c r="C9284" s="1788"/>
      <c r="D9284" s="533"/>
      <c r="E9284" s="533"/>
      <c r="F9284" s="533"/>
      <c r="G9284" s="533"/>
    </row>
    <row r="9285" spans="1:7">
      <c r="A9285" s="533"/>
      <c r="B9285" s="1787"/>
      <c r="C9285" s="1788"/>
      <c r="D9285" s="533"/>
      <c r="E9285" s="533"/>
      <c r="F9285" s="533"/>
      <c r="G9285" s="533"/>
    </row>
    <row r="9286" spans="1:7">
      <c r="A9286" s="533"/>
      <c r="B9286" s="1787"/>
      <c r="C9286" s="1788"/>
      <c r="D9286" s="533"/>
      <c r="E9286" s="533"/>
      <c r="F9286" s="533"/>
      <c r="G9286" s="533"/>
    </row>
    <row r="9287" spans="1:7">
      <c r="A9287" s="533"/>
      <c r="B9287" s="1787"/>
      <c r="C9287" s="1788"/>
      <c r="D9287" s="533"/>
      <c r="E9287" s="533"/>
      <c r="F9287" s="533"/>
      <c r="G9287" s="533"/>
    </row>
    <row r="9288" spans="1:7">
      <c r="A9288" s="533"/>
      <c r="B9288" s="1787"/>
      <c r="C9288" s="1788"/>
      <c r="D9288" s="533"/>
      <c r="E9288" s="533"/>
      <c r="F9288" s="533"/>
      <c r="G9288" s="533"/>
    </row>
    <row r="9289" spans="1:7">
      <c r="A9289" s="533"/>
      <c r="B9289" s="1787"/>
      <c r="C9289" s="1788"/>
      <c r="D9289" s="533"/>
      <c r="E9289" s="533"/>
      <c r="F9289" s="533"/>
      <c r="G9289" s="533"/>
    </row>
    <row r="9290" spans="1:7">
      <c r="A9290" s="533"/>
      <c r="B9290" s="1787"/>
      <c r="C9290" s="1788"/>
      <c r="D9290" s="533"/>
      <c r="E9290" s="533"/>
      <c r="F9290" s="533"/>
      <c r="G9290" s="533"/>
    </row>
    <row r="9291" spans="1:7">
      <c r="A9291" s="533"/>
      <c r="B9291" s="1787"/>
      <c r="C9291" s="1788"/>
      <c r="D9291" s="533"/>
      <c r="E9291" s="533"/>
      <c r="F9291" s="533"/>
      <c r="G9291" s="533"/>
    </row>
    <row r="9292" spans="1:7">
      <c r="A9292" s="533"/>
      <c r="B9292" s="1787"/>
      <c r="C9292" s="1788"/>
      <c r="D9292" s="533"/>
      <c r="E9292" s="533"/>
      <c r="F9292" s="533"/>
      <c r="G9292" s="533"/>
    </row>
    <row r="9293" spans="1:7">
      <c r="A9293" s="533"/>
      <c r="B9293" s="1787"/>
      <c r="C9293" s="1788"/>
      <c r="D9293" s="533"/>
      <c r="E9293" s="533"/>
      <c r="F9293" s="533"/>
      <c r="G9293" s="533"/>
    </row>
    <row r="9294" spans="1:7">
      <c r="A9294" s="533"/>
      <c r="B9294" s="1787"/>
      <c r="C9294" s="1788"/>
      <c r="D9294" s="533"/>
      <c r="E9294" s="533"/>
      <c r="F9294" s="533"/>
      <c r="G9294" s="533"/>
    </row>
    <row r="9295" spans="1:7">
      <c r="A9295" s="533"/>
      <c r="B9295" s="1787"/>
      <c r="C9295" s="1788"/>
      <c r="D9295" s="533"/>
      <c r="E9295" s="533"/>
      <c r="F9295" s="533"/>
      <c r="G9295" s="533"/>
    </row>
    <row r="9296" spans="1:7">
      <c r="A9296" s="533"/>
      <c r="B9296" s="1787"/>
      <c r="C9296" s="1788"/>
      <c r="D9296" s="533"/>
      <c r="E9296" s="533"/>
      <c r="F9296" s="533"/>
      <c r="G9296" s="533"/>
    </row>
    <row r="9297" spans="1:7">
      <c r="A9297" s="533"/>
      <c r="B9297" s="1787"/>
      <c r="C9297" s="1788"/>
      <c r="D9297" s="533"/>
      <c r="E9297" s="533"/>
      <c r="F9297" s="533"/>
      <c r="G9297" s="533"/>
    </row>
    <row r="9298" spans="1:7">
      <c r="A9298" s="533"/>
      <c r="B9298" s="1787"/>
      <c r="C9298" s="1788"/>
      <c r="D9298" s="533"/>
      <c r="E9298" s="533"/>
      <c r="F9298" s="533"/>
      <c r="G9298" s="533"/>
    </row>
    <row r="9299" spans="1:7">
      <c r="A9299" s="533"/>
      <c r="B9299" s="1787"/>
      <c r="C9299" s="1788"/>
      <c r="D9299" s="533"/>
      <c r="E9299" s="533"/>
      <c r="F9299" s="533"/>
      <c r="G9299" s="533"/>
    </row>
    <row r="9300" spans="1:7">
      <c r="A9300" s="533"/>
      <c r="B9300" s="1787"/>
      <c r="C9300" s="1788"/>
      <c r="D9300" s="533"/>
      <c r="E9300" s="533"/>
      <c r="F9300" s="533"/>
      <c r="G9300" s="533"/>
    </row>
    <row r="9301" spans="1:7">
      <c r="A9301" s="533"/>
      <c r="B9301" s="1787"/>
      <c r="C9301" s="1788"/>
      <c r="D9301" s="533"/>
      <c r="E9301" s="533"/>
      <c r="F9301" s="533"/>
      <c r="G9301" s="533"/>
    </row>
    <row r="9302" spans="1:7">
      <c r="A9302" s="533"/>
      <c r="B9302" s="1787"/>
      <c r="C9302" s="1788"/>
      <c r="D9302" s="533"/>
      <c r="E9302" s="533"/>
      <c r="F9302" s="533"/>
      <c r="G9302" s="533"/>
    </row>
    <row r="9303" spans="1:7">
      <c r="A9303" s="533"/>
      <c r="B9303" s="1787"/>
      <c r="C9303" s="1788"/>
      <c r="D9303" s="533"/>
      <c r="E9303" s="533"/>
      <c r="F9303" s="533"/>
      <c r="G9303" s="533"/>
    </row>
    <row r="9304" spans="1:7">
      <c r="A9304" s="533"/>
      <c r="B9304" s="1787"/>
      <c r="C9304" s="1788"/>
      <c r="D9304" s="533"/>
      <c r="E9304" s="533"/>
      <c r="F9304" s="533"/>
      <c r="G9304" s="533"/>
    </row>
    <row r="9305" spans="1:7">
      <c r="A9305" s="533"/>
      <c r="B9305" s="1787"/>
      <c r="C9305" s="1788"/>
      <c r="D9305" s="533"/>
      <c r="E9305" s="533"/>
      <c r="F9305" s="533"/>
      <c r="G9305" s="533"/>
    </row>
    <row r="9306" spans="1:7">
      <c r="A9306" s="533"/>
      <c r="B9306" s="1787"/>
      <c r="C9306" s="1788"/>
      <c r="D9306" s="533"/>
      <c r="E9306" s="533"/>
      <c r="F9306" s="533"/>
      <c r="G9306" s="533"/>
    </row>
    <row r="9307" spans="1:7">
      <c r="A9307" s="533"/>
      <c r="B9307" s="1787"/>
      <c r="C9307" s="1788"/>
      <c r="D9307" s="533"/>
      <c r="E9307" s="533"/>
      <c r="F9307" s="533"/>
      <c r="G9307" s="533"/>
    </row>
    <row r="9308" spans="1:7">
      <c r="A9308" s="533"/>
      <c r="B9308" s="1787"/>
      <c r="C9308" s="1788"/>
      <c r="D9308" s="533"/>
      <c r="E9308" s="533"/>
      <c r="F9308" s="533"/>
      <c r="G9308" s="533"/>
    </row>
    <row r="9309" spans="1:7">
      <c r="A9309" s="533"/>
      <c r="B9309" s="1787"/>
      <c r="C9309" s="1788"/>
      <c r="D9309" s="533"/>
      <c r="E9309" s="533"/>
      <c r="F9309" s="533"/>
      <c r="G9309" s="533"/>
    </row>
    <row r="9310" spans="1:7">
      <c r="A9310" s="533"/>
      <c r="B9310" s="1787"/>
      <c r="C9310" s="1788"/>
      <c r="D9310" s="533"/>
      <c r="E9310" s="533"/>
      <c r="F9310" s="533"/>
      <c r="G9310" s="533"/>
    </row>
    <row r="9311" spans="1:7">
      <c r="A9311" s="533"/>
      <c r="B9311" s="1787"/>
      <c r="C9311" s="1788"/>
      <c r="D9311" s="533"/>
      <c r="E9311" s="533"/>
      <c r="F9311" s="533"/>
      <c r="G9311" s="533"/>
    </row>
    <row r="9312" spans="1:7">
      <c r="A9312" s="533"/>
      <c r="B9312" s="1787"/>
      <c r="C9312" s="1788"/>
      <c r="D9312" s="533"/>
      <c r="E9312" s="533"/>
      <c r="F9312" s="533"/>
      <c r="G9312" s="533"/>
    </row>
    <row r="9313" spans="1:7">
      <c r="A9313" s="533"/>
      <c r="B9313" s="1787"/>
      <c r="C9313" s="1788"/>
      <c r="D9313" s="533"/>
      <c r="E9313" s="533"/>
      <c r="F9313" s="533"/>
      <c r="G9313" s="533"/>
    </row>
    <row r="9314" spans="1:7">
      <c r="A9314" s="533"/>
      <c r="B9314" s="1787"/>
      <c r="C9314" s="1788"/>
      <c r="D9314" s="533"/>
      <c r="E9314" s="533"/>
      <c r="F9314" s="533"/>
      <c r="G9314" s="533"/>
    </row>
    <row r="9315" spans="1:7">
      <c r="A9315" s="533"/>
      <c r="B9315" s="1787"/>
      <c r="C9315" s="1788"/>
      <c r="D9315" s="533"/>
      <c r="E9315" s="533"/>
      <c r="F9315" s="533"/>
      <c r="G9315" s="533"/>
    </row>
    <row r="9316" spans="1:7">
      <c r="A9316" s="533"/>
      <c r="B9316" s="1787"/>
      <c r="C9316" s="1788"/>
      <c r="D9316" s="533"/>
      <c r="E9316" s="533"/>
      <c r="F9316" s="533"/>
      <c r="G9316" s="533"/>
    </row>
    <row r="9317" spans="1:7">
      <c r="A9317" s="533"/>
      <c r="B9317" s="1787"/>
      <c r="C9317" s="1788"/>
      <c r="D9317" s="533"/>
      <c r="E9317" s="533"/>
      <c r="F9317" s="533"/>
      <c r="G9317" s="533"/>
    </row>
    <row r="9318" spans="1:7">
      <c r="A9318" s="533"/>
      <c r="B9318" s="1787"/>
      <c r="C9318" s="1788"/>
      <c r="D9318" s="533"/>
      <c r="E9318" s="533"/>
      <c r="F9318" s="533"/>
      <c r="G9318" s="533"/>
    </row>
    <row r="9319" spans="1:7">
      <c r="A9319" s="533"/>
      <c r="B9319" s="1787"/>
      <c r="C9319" s="1788"/>
      <c r="D9319" s="533"/>
      <c r="E9319" s="533"/>
      <c r="F9319" s="533"/>
      <c r="G9319" s="533"/>
    </row>
    <row r="9320" spans="1:7">
      <c r="A9320" s="533"/>
      <c r="B9320" s="1787"/>
      <c r="C9320" s="1788"/>
      <c r="D9320" s="533"/>
      <c r="E9320" s="533"/>
      <c r="F9320" s="533"/>
      <c r="G9320" s="533"/>
    </row>
    <row r="9321" spans="1:7">
      <c r="A9321" s="533"/>
      <c r="B9321" s="1787"/>
      <c r="C9321" s="1788"/>
      <c r="D9321" s="533"/>
      <c r="E9321" s="533"/>
      <c r="F9321" s="533"/>
      <c r="G9321" s="533"/>
    </row>
    <row r="9322" spans="1:7">
      <c r="A9322" s="533"/>
      <c r="B9322" s="1787"/>
      <c r="C9322" s="1788"/>
      <c r="D9322" s="533"/>
      <c r="E9322" s="533"/>
      <c r="F9322" s="533"/>
      <c r="G9322" s="533"/>
    </row>
    <row r="9323" spans="1:7">
      <c r="A9323" s="533"/>
      <c r="B9323" s="1787"/>
      <c r="C9323" s="1788"/>
      <c r="D9323" s="533"/>
      <c r="E9323" s="533"/>
      <c r="F9323" s="533"/>
      <c r="G9323" s="533"/>
    </row>
    <row r="9324" spans="1:7">
      <c r="A9324" s="533"/>
      <c r="B9324" s="1787"/>
      <c r="C9324" s="1788"/>
      <c r="D9324" s="533"/>
      <c r="E9324" s="533"/>
      <c r="F9324" s="533"/>
      <c r="G9324" s="533"/>
    </row>
    <row r="9325" spans="1:7">
      <c r="A9325" s="533"/>
      <c r="B9325" s="1787"/>
      <c r="C9325" s="1788"/>
      <c r="D9325" s="533"/>
      <c r="E9325" s="533"/>
      <c r="F9325" s="533"/>
      <c r="G9325" s="533"/>
    </row>
    <row r="9326" spans="1:7">
      <c r="A9326" s="533"/>
      <c r="B9326" s="1787"/>
      <c r="C9326" s="1788"/>
      <c r="D9326" s="533"/>
      <c r="E9326" s="533"/>
      <c r="F9326" s="533"/>
      <c r="G9326" s="533"/>
    </row>
    <row r="9327" spans="1:7">
      <c r="A9327" s="533"/>
      <c r="B9327" s="1787"/>
      <c r="C9327" s="1788"/>
      <c r="D9327" s="533"/>
      <c r="E9327" s="533"/>
      <c r="F9327" s="533"/>
      <c r="G9327" s="533"/>
    </row>
    <row r="9328" spans="1:7">
      <c r="A9328" s="533"/>
      <c r="B9328" s="1787"/>
      <c r="C9328" s="1788"/>
      <c r="D9328" s="533"/>
      <c r="E9328" s="533"/>
      <c r="F9328" s="533"/>
      <c r="G9328" s="533"/>
    </row>
    <row r="9329" spans="1:7">
      <c r="A9329" s="533"/>
      <c r="B9329" s="1787"/>
      <c r="C9329" s="1788"/>
      <c r="D9329" s="533"/>
      <c r="E9329" s="533"/>
      <c r="F9329" s="533"/>
      <c r="G9329" s="533"/>
    </row>
    <row r="9330" spans="1:7">
      <c r="A9330" s="533"/>
      <c r="B9330" s="1787"/>
      <c r="C9330" s="1788"/>
      <c r="D9330" s="533"/>
      <c r="E9330" s="533"/>
      <c r="F9330" s="533"/>
      <c r="G9330" s="533"/>
    </row>
    <row r="9331" spans="1:7">
      <c r="A9331" s="533"/>
      <c r="B9331" s="1787"/>
      <c r="C9331" s="1788"/>
      <c r="D9331" s="533"/>
      <c r="E9331" s="533"/>
      <c r="F9331" s="533"/>
      <c r="G9331" s="533"/>
    </row>
    <row r="9332" spans="1:7">
      <c r="A9332" s="533"/>
      <c r="B9332" s="1787"/>
      <c r="C9332" s="1788"/>
      <c r="D9332" s="533"/>
      <c r="E9332" s="533"/>
      <c r="F9332" s="533"/>
      <c r="G9332" s="533"/>
    </row>
    <row r="9333" spans="1:7">
      <c r="A9333" s="533"/>
      <c r="B9333" s="1787"/>
      <c r="C9333" s="1788"/>
      <c r="D9333" s="533"/>
      <c r="E9333" s="533"/>
      <c r="F9333" s="533"/>
      <c r="G9333" s="533"/>
    </row>
    <row r="9334" spans="1:7">
      <c r="A9334" s="533"/>
      <c r="B9334" s="1787"/>
      <c r="C9334" s="1788"/>
      <c r="D9334" s="533"/>
      <c r="E9334" s="533"/>
      <c r="F9334" s="533"/>
      <c r="G9334" s="533"/>
    </row>
    <row r="9335" spans="1:7">
      <c r="A9335" s="533"/>
      <c r="B9335" s="1787"/>
      <c r="C9335" s="1788"/>
      <c r="D9335" s="533"/>
      <c r="E9335" s="533"/>
      <c r="F9335" s="533"/>
      <c r="G9335" s="533"/>
    </row>
    <row r="9336" spans="1:7">
      <c r="A9336" s="533"/>
      <c r="B9336" s="1787"/>
      <c r="C9336" s="1788"/>
      <c r="D9336" s="533"/>
      <c r="E9336" s="533"/>
      <c r="F9336" s="533"/>
      <c r="G9336" s="533"/>
    </row>
    <row r="9337" spans="1:7">
      <c r="A9337" s="533"/>
      <c r="B9337" s="1787"/>
      <c r="C9337" s="1788"/>
      <c r="D9337" s="533"/>
      <c r="E9337" s="533"/>
      <c r="F9337" s="533"/>
      <c r="G9337" s="533"/>
    </row>
    <row r="9338" spans="1:7">
      <c r="A9338" s="533"/>
      <c r="B9338" s="1787"/>
      <c r="C9338" s="1788"/>
      <c r="D9338" s="533"/>
      <c r="E9338" s="533"/>
      <c r="F9338" s="533"/>
      <c r="G9338" s="533"/>
    </row>
    <row r="9339" spans="1:7">
      <c r="A9339" s="533"/>
      <c r="B9339" s="1787"/>
      <c r="C9339" s="1788"/>
      <c r="D9339" s="533"/>
      <c r="E9339" s="533"/>
      <c r="F9339" s="533"/>
      <c r="G9339" s="533"/>
    </row>
    <row r="9340" spans="1:7">
      <c r="A9340" s="533"/>
      <c r="B9340" s="1787"/>
      <c r="C9340" s="1788"/>
      <c r="D9340" s="533"/>
      <c r="E9340" s="533"/>
      <c r="F9340" s="533"/>
      <c r="G9340" s="533"/>
    </row>
    <row r="9341" spans="1:7">
      <c r="A9341" s="533"/>
      <c r="B9341" s="1787"/>
      <c r="C9341" s="1788"/>
      <c r="D9341" s="533"/>
      <c r="E9341" s="533"/>
      <c r="F9341" s="533"/>
      <c r="G9341" s="533"/>
    </row>
    <row r="9342" spans="1:7">
      <c r="A9342" s="533"/>
      <c r="B9342" s="1787"/>
      <c r="C9342" s="1788"/>
      <c r="D9342" s="533"/>
      <c r="E9342" s="533"/>
      <c r="F9342" s="533"/>
      <c r="G9342" s="533"/>
    </row>
    <row r="9343" spans="1:7">
      <c r="A9343" s="533"/>
      <c r="B9343" s="1787"/>
      <c r="C9343" s="1788"/>
      <c r="D9343" s="533"/>
      <c r="E9343" s="533"/>
      <c r="F9343" s="533"/>
      <c r="G9343" s="533"/>
    </row>
    <row r="9344" spans="1:7">
      <c r="A9344" s="533"/>
      <c r="B9344" s="1787"/>
      <c r="C9344" s="1788"/>
      <c r="D9344" s="533"/>
      <c r="E9344" s="533"/>
      <c r="F9344" s="533"/>
      <c r="G9344" s="533"/>
    </row>
    <row r="9345" spans="1:7">
      <c r="A9345" s="533"/>
      <c r="B9345" s="1787"/>
      <c r="C9345" s="1788"/>
      <c r="D9345" s="533"/>
      <c r="E9345" s="533"/>
      <c r="F9345" s="533"/>
      <c r="G9345" s="533"/>
    </row>
    <row r="9346" spans="1:7">
      <c r="A9346" s="533"/>
      <c r="B9346" s="1787"/>
      <c r="C9346" s="1788"/>
      <c r="D9346" s="533"/>
      <c r="E9346" s="533"/>
      <c r="F9346" s="533"/>
      <c r="G9346" s="533"/>
    </row>
    <row r="9347" spans="1:7">
      <c r="A9347" s="533"/>
      <c r="B9347" s="1787"/>
      <c r="C9347" s="1788"/>
      <c r="D9347" s="533"/>
      <c r="E9347" s="533"/>
      <c r="F9347" s="533"/>
      <c r="G9347" s="533"/>
    </row>
    <row r="9348" spans="1:7">
      <c r="A9348" s="533"/>
      <c r="B9348" s="1787"/>
      <c r="C9348" s="1788"/>
      <c r="D9348" s="533"/>
      <c r="E9348" s="533"/>
      <c r="F9348" s="533"/>
      <c r="G9348" s="533"/>
    </row>
    <row r="9349" spans="1:7">
      <c r="A9349" s="533"/>
      <c r="B9349" s="1787"/>
      <c r="C9349" s="1788"/>
      <c r="D9349" s="533"/>
      <c r="E9349" s="533"/>
      <c r="F9349" s="533"/>
      <c r="G9349" s="533"/>
    </row>
    <row r="9350" spans="1:7">
      <c r="A9350" s="533"/>
      <c r="B9350" s="1787"/>
      <c r="C9350" s="1788"/>
      <c r="D9350" s="533"/>
      <c r="E9350" s="533"/>
      <c r="F9350" s="533"/>
      <c r="G9350" s="533"/>
    </row>
    <row r="9351" spans="1:7">
      <c r="A9351" s="533"/>
      <c r="B9351" s="1787"/>
      <c r="C9351" s="1788"/>
      <c r="D9351" s="533"/>
      <c r="E9351" s="533"/>
      <c r="F9351" s="533"/>
      <c r="G9351" s="533"/>
    </row>
    <row r="9352" spans="1:7">
      <c r="A9352" s="533"/>
      <c r="B9352" s="1787"/>
      <c r="C9352" s="1788"/>
      <c r="D9352" s="533"/>
      <c r="E9352" s="533"/>
      <c r="F9352" s="533"/>
      <c r="G9352" s="533"/>
    </row>
    <row r="9353" spans="1:7">
      <c r="A9353" s="533"/>
      <c r="B9353" s="1787"/>
      <c r="C9353" s="1788"/>
      <c r="D9353" s="533"/>
      <c r="E9353" s="533"/>
      <c r="F9353" s="533"/>
      <c r="G9353" s="533"/>
    </row>
    <row r="9354" spans="1:7">
      <c r="A9354" s="533"/>
      <c r="B9354" s="1787"/>
      <c r="C9354" s="1788"/>
      <c r="D9354" s="533"/>
      <c r="E9354" s="533"/>
      <c r="F9354" s="533"/>
      <c r="G9354" s="533"/>
    </row>
    <row r="9355" spans="1:7">
      <c r="A9355" s="533"/>
      <c r="B9355" s="1787"/>
      <c r="C9355" s="1788"/>
      <c r="D9355" s="533"/>
      <c r="E9355" s="533"/>
      <c r="F9355" s="533"/>
      <c r="G9355" s="533"/>
    </row>
    <row r="9356" spans="1:7">
      <c r="A9356" s="533"/>
      <c r="B9356" s="1787"/>
      <c r="C9356" s="1788"/>
      <c r="D9356" s="533"/>
      <c r="E9356" s="533"/>
      <c r="F9356" s="533"/>
      <c r="G9356" s="533"/>
    </row>
    <row r="9357" spans="1:7">
      <c r="A9357" s="533"/>
      <c r="B9357" s="1787"/>
      <c r="C9357" s="1788"/>
      <c r="D9357" s="533"/>
      <c r="E9357" s="533"/>
      <c r="F9357" s="533"/>
      <c r="G9357" s="533"/>
    </row>
    <row r="9358" spans="1:7">
      <c r="A9358" s="533"/>
      <c r="B9358" s="1787"/>
      <c r="C9358" s="1788"/>
      <c r="D9358" s="533"/>
      <c r="E9358" s="533"/>
      <c r="F9358" s="533"/>
      <c r="G9358" s="533"/>
    </row>
    <row r="9359" spans="1:7">
      <c r="A9359" s="533"/>
      <c r="B9359" s="1787"/>
      <c r="C9359" s="1788"/>
      <c r="D9359" s="533"/>
      <c r="E9359" s="533"/>
      <c r="F9359" s="533"/>
      <c r="G9359" s="533"/>
    </row>
    <row r="9360" spans="1:7">
      <c r="A9360" s="533"/>
      <c r="B9360" s="1787"/>
      <c r="C9360" s="1788"/>
      <c r="D9360" s="533"/>
      <c r="E9360" s="533"/>
      <c r="F9360" s="533"/>
      <c r="G9360" s="533"/>
    </row>
    <row r="9361" spans="1:7">
      <c r="A9361" s="533"/>
      <c r="B9361" s="1787"/>
      <c r="C9361" s="1788"/>
      <c r="D9361" s="533"/>
      <c r="E9361" s="533"/>
      <c r="F9361" s="533"/>
      <c r="G9361" s="533"/>
    </row>
    <row r="9362" spans="1:7">
      <c r="A9362" s="533"/>
      <c r="B9362" s="1787"/>
      <c r="C9362" s="1788"/>
      <c r="D9362" s="533"/>
      <c r="E9362" s="533"/>
      <c r="F9362" s="533"/>
      <c r="G9362" s="533"/>
    </row>
    <row r="9363" spans="1:7">
      <c r="A9363" s="533"/>
      <c r="B9363" s="1787"/>
      <c r="C9363" s="1788"/>
      <c r="D9363" s="533"/>
      <c r="E9363" s="533"/>
      <c r="F9363" s="533"/>
      <c r="G9363" s="533"/>
    </row>
    <row r="9364" spans="1:7">
      <c r="A9364" s="533"/>
      <c r="B9364" s="1787"/>
      <c r="C9364" s="1788"/>
      <c r="D9364" s="533"/>
      <c r="E9364" s="533"/>
      <c r="F9364" s="533"/>
      <c r="G9364" s="533"/>
    </row>
    <row r="9365" spans="1:7">
      <c r="A9365" s="533"/>
      <c r="B9365" s="1787"/>
      <c r="C9365" s="1788"/>
      <c r="D9365" s="533"/>
      <c r="E9365" s="533"/>
      <c r="F9365" s="533"/>
      <c r="G9365" s="533"/>
    </row>
    <row r="9366" spans="1:7">
      <c r="A9366" s="533"/>
      <c r="B9366" s="1787"/>
      <c r="C9366" s="1788"/>
      <c r="D9366" s="533"/>
      <c r="E9366" s="533"/>
      <c r="F9366" s="533"/>
      <c r="G9366" s="533"/>
    </row>
    <row r="9367" spans="1:7">
      <c r="A9367" s="533"/>
      <c r="B9367" s="1787"/>
      <c r="C9367" s="1788"/>
      <c r="D9367" s="533"/>
      <c r="E9367" s="533"/>
      <c r="F9367" s="533"/>
      <c r="G9367" s="533"/>
    </row>
    <row r="9368" spans="1:7">
      <c r="A9368" s="533"/>
      <c r="B9368" s="1787"/>
      <c r="C9368" s="1788"/>
      <c r="D9368" s="533"/>
      <c r="E9368" s="533"/>
      <c r="F9368" s="533"/>
      <c r="G9368" s="533"/>
    </row>
    <row r="9369" spans="1:7">
      <c r="A9369" s="533"/>
      <c r="B9369" s="1787"/>
      <c r="C9369" s="1788"/>
      <c r="D9369" s="533"/>
      <c r="E9369" s="533"/>
      <c r="F9369" s="533"/>
      <c r="G9369" s="533"/>
    </row>
    <row r="9370" spans="1:7">
      <c r="A9370" s="533"/>
      <c r="B9370" s="1787"/>
      <c r="C9370" s="1788"/>
      <c r="D9370" s="533"/>
      <c r="E9370" s="533"/>
      <c r="F9370" s="533"/>
      <c r="G9370" s="533"/>
    </row>
    <row r="9371" spans="1:7">
      <c r="A9371" s="533"/>
      <c r="B9371" s="1787"/>
      <c r="C9371" s="1788"/>
      <c r="D9371" s="533"/>
      <c r="E9371" s="533"/>
      <c r="F9371" s="533"/>
      <c r="G9371" s="533"/>
    </row>
    <row r="9372" spans="1:7">
      <c r="A9372" s="533"/>
      <c r="B9372" s="1787"/>
      <c r="C9372" s="1788"/>
      <c r="D9372" s="533"/>
      <c r="E9372" s="533"/>
      <c r="F9372" s="533"/>
      <c r="G9372" s="533"/>
    </row>
    <row r="9373" spans="1:7">
      <c r="A9373" s="533"/>
      <c r="B9373" s="1787"/>
      <c r="C9373" s="1788"/>
      <c r="D9373" s="533"/>
      <c r="E9373" s="533"/>
      <c r="F9373" s="533"/>
      <c r="G9373" s="533"/>
    </row>
    <row r="9374" spans="1:7">
      <c r="A9374" s="533"/>
      <c r="B9374" s="1787"/>
      <c r="C9374" s="1788"/>
      <c r="D9374" s="533"/>
      <c r="E9374" s="533"/>
      <c r="F9374" s="533"/>
      <c r="G9374" s="533"/>
    </row>
    <row r="9375" spans="1:7">
      <c r="A9375" s="533"/>
      <c r="B9375" s="1787"/>
      <c r="C9375" s="1788"/>
      <c r="D9375" s="533"/>
      <c r="E9375" s="533"/>
      <c r="F9375" s="533"/>
      <c r="G9375" s="533"/>
    </row>
    <row r="9376" spans="1:7">
      <c r="A9376" s="533"/>
      <c r="B9376" s="1787"/>
      <c r="C9376" s="1788"/>
      <c r="D9376" s="533"/>
      <c r="E9376" s="533"/>
      <c r="F9376" s="533"/>
      <c r="G9376" s="533"/>
    </row>
    <row r="9377" spans="1:7">
      <c r="A9377" s="533"/>
      <c r="B9377" s="1787"/>
      <c r="C9377" s="1788"/>
      <c r="D9377" s="533"/>
      <c r="E9377" s="533"/>
      <c r="F9377" s="533"/>
      <c r="G9377" s="533"/>
    </row>
    <row r="9378" spans="1:7">
      <c r="A9378" s="533"/>
      <c r="B9378" s="1787"/>
      <c r="C9378" s="1788"/>
      <c r="D9378" s="533"/>
      <c r="E9378" s="533"/>
      <c r="F9378" s="533"/>
      <c r="G9378" s="533"/>
    </row>
    <row r="9379" spans="1:7">
      <c r="A9379" s="533"/>
      <c r="B9379" s="1787"/>
      <c r="C9379" s="1788"/>
      <c r="D9379" s="533"/>
      <c r="E9379" s="533"/>
      <c r="F9379" s="533"/>
      <c r="G9379" s="533"/>
    </row>
    <row r="9380" spans="1:7">
      <c r="A9380" s="533"/>
      <c r="B9380" s="1787"/>
      <c r="C9380" s="1788"/>
      <c r="D9380" s="533"/>
      <c r="E9380" s="533"/>
      <c r="F9380" s="533"/>
      <c r="G9380" s="533"/>
    </row>
    <row r="9381" spans="1:7">
      <c r="A9381" s="533"/>
      <c r="B9381" s="1787"/>
      <c r="C9381" s="1788"/>
      <c r="D9381" s="533"/>
      <c r="E9381" s="533"/>
      <c r="F9381" s="533"/>
      <c r="G9381" s="533"/>
    </row>
    <row r="9382" spans="1:7">
      <c r="A9382" s="533"/>
      <c r="B9382" s="1787"/>
      <c r="C9382" s="1788"/>
      <c r="D9382" s="533"/>
      <c r="E9382" s="533"/>
      <c r="F9382" s="533"/>
      <c r="G9382" s="533"/>
    </row>
    <row r="9383" spans="1:7">
      <c r="A9383" s="533"/>
      <c r="B9383" s="1787"/>
      <c r="C9383" s="1788"/>
      <c r="D9383" s="533"/>
      <c r="E9383" s="533"/>
      <c r="F9383" s="533"/>
      <c r="G9383" s="533"/>
    </row>
    <row r="9384" spans="1:7">
      <c r="A9384" s="533"/>
      <c r="B9384" s="1787"/>
      <c r="C9384" s="1788"/>
      <c r="D9384" s="533"/>
      <c r="E9384" s="533"/>
      <c r="F9384" s="533"/>
      <c r="G9384" s="533"/>
    </row>
    <row r="9385" spans="1:7">
      <c r="A9385" s="533"/>
      <c r="B9385" s="1787"/>
      <c r="C9385" s="1788"/>
      <c r="D9385" s="533"/>
      <c r="E9385" s="533"/>
      <c r="F9385" s="533"/>
      <c r="G9385" s="533"/>
    </row>
    <row r="9386" spans="1:7">
      <c r="A9386" s="533"/>
      <c r="B9386" s="1787"/>
      <c r="C9386" s="1788"/>
      <c r="D9386" s="533"/>
      <c r="E9386" s="533"/>
      <c r="F9386" s="533"/>
      <c r="G9386" s="533"/>
    </row>
    <row r="9387" spans="1:7">
      <c r="A9387" s="533"/>
      <c r="B9387" s="1787"/>
      <c r="C9387" s="1788"/>
      <c r="D9387" s="533"/>
      <c r="E9387" s="533"/>
      <c r="F9387" s="533"/>
      <c r="G9387" s="533"/>
    </row>
    <row r="9388" spans="1:7">
      <c r="A9388" s="533"/>
      <c r="B9388" s="1787"/>
      <c r="C9388" s="1788"/>
      <c r="D9388" s="533"/>
      <c r="E9388" s="533"/>
      <c r="F9388" s="533"/>
      <c r="G9388" s="533"/>
    </row>
    <row r="9389" spans="1:7">
      <c r="A9389" s="533"/>
      <c r="B9389" s="1787"/>
      <c r="C9389" s="1788"/>
      <c r="D9389" s="533"/>
      <c r="E9389" s="533"/>
      <c r="F9389" s="533"/>
      <c r="G9389" s="533"/>
    </row>
    <row r="9390" spans="1:7">
      <c r="A9390" s="533"/>
      <c r="B9390" s="1787"/>
      <c r="C9390" s="1788"/>
      <c r="D9390" s="533"/>
      <c r="E9390" s="533"/>
      <c r="F9390" s="533"/>
      <c r="G9390" s="533"/>
    </row>
    <row r="9391" spans="1:7">
      <c r="A9391" s="533"/>
      <c r="B9391" s="1787"/>
      <c r="C9391" s="1788"/>
      <c r="D9391" s="533"/>
      <c r="E9391" s="533"/>
      <c r="F9391" s="533"/>
      <c r="G9391" s="533"/>
    </row>
    <row r="9392" spans="1:7">
      <c r="A9392" s="533"/>
      <c r="B9392" s="1787"/>
      <c r="C9392" s="1788"/>
      <c r="D9392" s="533"/>
      <c r="E9392" s="533"/>
      <c r="F9392" s="533"/>
      <c r="G9392" s="533"/>
    </row>
    <row r="9393" spans="1:7">
      <c r="A9393" s="533"/>
      <c r="B9393" s="1787"/>
      <c r="C9393" s="1788"/>
      <c r="D9393" s="533"/>
      <c r="E9393" s="533"/>
      <c r="F9393" s="533"/>
      <c r="G9393" s="533"/>
    </row>
    <row r="9394" spans="1:7">
      <c r="A9394" s="533"/>
      <c r="B9394" s="1787"/>
      <c r="C9394" s="1788"/>
      <c r="D9394" s="533"/>
      <c r="E9394" s="533"/>
      <c r="F9394" s="533"/>
      <c r="G9394" s="533"/>
    </row>
    <row r="9395" spans="1:7">
      <c r="A9395" s="533"/>
      <c r="B9395" s="1787"/>
      <c r="C9395" s="1788"/>
      <c r="D9395" s="533"/>
      <c r="E9395" s="533"/>
      <c r="F9395" s="533"/>
      <c r="G9395" s="533"/>
    </row>
    <row r="9396" spans="1:7">
      <c r="A9396" s="533"/>
      <c r="B9396" s="1787"/>
      <c r="C9396" s="1788"/>
      <c r="D9396" s="533"/>
      <c r="E9396" s="533"/>
      <c r="F9396" s="533"/>
      <c r="G9396" s="533"/>
    </row>
    <row r="9397" spans="1:7">
      <c r="A9397" s="533"/>
      <c r="B9397" s="1787"/>
      <c r="C9397" s="1788"/>
      <c r="D9397" s="533"/>
      <c r="E9397" s="533"/>
      <c r="F9397" s="533"/>
      <c r="G9397" s="533"/>
    </row>
    <row r="9398" spans="1:7">
      <c r="A9398" s="533"/>
      <c r="B9398" s="1787"/>
      <c r="C9398" s="1788"/>
      <c r="D9398" s="533"/>
      <c r="E9398" s="533"/>
      <c r="F9398" s="533"/>
      <c r="G9398" s="533"/>
    </row>
    <row r="9399" spans="1:7">
      <c r="A9399" s="533"/>
      <c r="B9399" s="1787"/>
      <c r="C9399" s="1788"/>
      <c r="D9399" s="533"/>
      <c r="E9399" s="533"/>
      <c r="F9399" s="533"/>
      <c r="G9399" s="533"/>
    </row>
    <row r="9400" spans="1:7">
      <c r="A9400" s="533"/>
      <c r="B9400" s="1787"/>
      <c r="C9400" s="1788"/>
      <c r="D9400" s="533"/>
      <c r="E9400" s="533"/>
      <c r="F9400" s="533"/>
      <c r="G9400" s="533"/>
    </row>
    <row r="9401" spans="1:7">
      <c r="A9401" s="533"/>
      <c r="B9401" s="1787"/>
      <c r="C9401" s="1788"/>
      <c r="D9401" s="533"/>
      <c r="E9401" s="533"/>
      <c r="F9401" s="533"/>
      <c r="G9401" s="533"/>
    </row>
    <row r="9402" spans="1:7">
      <c r="A9402" s="533"/>
      <c r="B9402" s="1787"/>
      <c r="C9402" s="1788"/>
      <c r="D9402" s="533"/>
      <c r="E9402" s="533"/>
      <c r="F9402" s="533"/>
      <c r="G9402" s="533"/>
    </row>
    <row r="9403" spans="1:7">
      <c r="A9403" s="533"/>
      <c r="B9403" s="1787"/>
      <c r="C9403" s="1788"/>
      <c r="D9403" s="533"/>
      <c r="E9403" s="533"/>
      <c r="F9403" s="533"/>
      <c r="G9403" s="533"/>
    </row>
    <row r="9404" spans="1:7">
      <c r="A9404" s="533"/>
      <c r="B9404" s="1787"/>
      <c r="C9404" s="1788"/>
      <c r="D9404" s="533"/>
      <c r="E9404" s="533"/>
      <c r="F9404" s="533"/>
      <c r="G9404" s="533"/>
    </row>
    <row r="9405" spans="1:7">
      <c r="A9405" s="533"/>
      <c r="B9405" s="1787"/>
      <c r="C9405" s="1788"/>
      <c r="D9405" s="533"/>
      <c r="E9405" s="533"/>
      <c r="F9405" s="533"/>
      <c r="G9405" s="533"/>
    </row>
    <row r="9406" spans="1:7">
      <c r="A9406" s="533"/>
      <c r="B9406" s="1787"/>
      <c r="C9406" s="1788"/>
      <c r="D9406" s="533"/>
      <c r="E9406" s="533"/>
      <c r="F9406" s="533"/>
      <c r="G9406" s="533"/>
    </row>
    <row r="9407" spans="1:7">
      <c r="A9407" s="533"/>
      <c r="B9407" s="1787"/>
      <c r="C9407" s="1788"/>
      <c r="D9407" s="533"/>
      <c r="E9407" s="533"/>
      <c r="F9407" s="533"/>
      <c r="G9407" s="533"/>
    </row>
    <row r="9408" spans="1:7">
      <c r="A9408" s="533"/>
      <c r="B9408" s="1787"/>
      <c r="C9408" s="1788"/>
      <c r="D9408" s="533"/>
      <c r="E9408" s="533"/>
      <c r="F9408" s="533"/>
      <c r="G9408" s="533"/>
    </row>
    <row r="9409" spans="1:7">
      <c r="A9409" s="533"/>
      <c r="B9409" s="1787"/>
      <c r="C9409" s="1788"/>
      <c r="D9409" s="533"/>
      <c r="E9409" s="533"/>
      <c r="F9409" s="533"/>
      <c r="G9409" s="533"/>
    </row>
    <row r="9410" spans="1:7">
      <c r="A9410" s="533"/>
      <c r="B9410" s="1787"/>
      <c r="C9410" s="1788"/>
      <c r="D9410" s="533"/>
      <c r="E9410" s="533"/>
      <c r="F9410" s="533"/>
      <c r="G9410" s="533"/>
    </row>
    <row r="9411" spans="1:7">
      <c r="A9411" s="533"/>
      <c r="B9411" s="1787"/>
      <c r="C9411" s="1788"/>
      <c r="D9411" s="533"/>
      <c r="E9411" s="533"/>
      <c r="F9411" s="533"/>
      <c r="G9411" s="533"/>
    </row>
    <row r="9412" spans="1:7">
      <c r="A9412" s="533"/>
      <c r="B9412" s="1787"/>
      <c r="C9412" s="1788"/>
      <c r="D9412" s="533"/>
      <c r="E9412" s="533"/>
      <c r="F9412" s="533"/>
      <c r="G9412" s="533"/>
    </row>
    <row r="9413" spans="1:7">
      <c r="A9413" s="533"/>
      <c r="B9413" s="1787"/>
      <c r="C9413" s="1788"/>
      <c r="D9413" s="533"/>
      <c r="E9413" s="533"/>
      <c r="F9413" s="533"/>
      <c r="G9413" s="533"/>
    </row>
    <row r="9414" spans="1:7">
      <c r="A9414" s="533"/>
      <c r="B9414" s="1787"/>
      <c r="C9414" s="1788"/>
      <c r="D9414" s="533"/>
      <c r="E9414" s="533"/>
      <c r="F9414" s="533"/>
      <c r="G9414" s="533"/>
    </row>
    <row r="9415" spans="1:7">
      <c r="A9415" s="533"/>
      <c r="B9415" s="1787"/>
      <c r="C9415" s="1788"/>
      <c r="D9415" s="533"/>
      <c r="E9415" s="533"/>
      <c r="F9415" s="533"/>
      <c r="G9415" s="533"/>
    </row>
    <row r="9416" spans="1:7">
      <c r="A9416" s="533"/>
      <c r="B9416" s="1787"/>
      <c r="C9416" s="1788"/>
      <c r="D9416" s="533"/>
      <c r="E9416" s="533"/>
      <c r="F9416" s="533"/>
      <c r="G9416" s="533"/>
    </row>
    <row r="9417" spans="1:7">
      <c r="A9417" s="533"/>
      <c r="B9417" s="1787"/>
      <c r="C9417" s="1788"/>
      <c r="D9417" s="533"/>
      <c r="E9417" s="533"/>
      <c r="F9417" s="533"/>
      <c r="G9417" s="533"/>
    </row>
    <row r="9418" spans="1:7">
      <c r="A9418" s="533"/>
      <c r="B9418" s="1787"/>
      <c r="C9418" s="1788"/>
      <c r="D9418" s="533"/>
      <c r="E9418" s="533"/>
      <c r="F9418" s="533"/>
      <c r="G9418" s="533"/>
    </row>
    <row r="9419" spans="1:7">
      <c r="A9419" s="533"/>
      <c r="B9419" s="1787"/>
      <c r="C9419" s="1788"/>
      <c r="D9419" s="533"/>
      <c r="E9419" s="533"/>
      <c r="F9419" s="533"/>
      <c r="G9419" s="533"/>
    </row>
    <row r="9420" spans="1:7">
      <c r="A9420" s="533"/>
      <c r="B9420" s="1787"/>
      <c r="C9420" s="1788"/>
      <c r="D9420" s="533"/>
      <c r="E9420" s="533"/>
      <c r="F9420" s="533"/>
      <c r="G9420" s="533"/>
    </row>
    <row r="9421" spans="1:7">
      <c r="A9421" s="533"/>
      <c r="B9421" s="1787"/>
      <c r="C9421" s="1788"/>
      <c r="D9421" s="533"/>
      <c r="E9421" s="533"/>
      <c r="F9421" s="533"/>
      <c r="G9421" s="533"/>
    </row>
    <row r="9422" spans="1:7">
      <c r="A9422" s="533"/>
      <c r="B9422" s="1787"/>
      <c r="C9422" s="1788"/>
      <c r="D9422" s="533"/>
      <c r="E9422" s="533"/>
      <c r="F9422" s="533"/>
      <c r="G9422" s="533"/>
    </row>
    <row r="9423" spans="1:7">
      <c r="A9423" s="533"/>
      <c r="B9423" s="1787"/>
      <c r="C9423" s="1788"/>
      <c r="D9423" s="533"/>
      <c r="E9423" s="533"/>
      <c r="F9423" s="533"/>
      <c r="G9423" s="533"/>
    </row>
    <row r="9424" spans="1:7">
      <c r="A9424" s="533"/>
      <c r="B9424" s="1787"/>
      <c r="C9424" s="1788"/>
      <c r="D9424" s="533"/>
      <c r="E9424" s="533"/>
      <c r="F9424" s="533"/>
      <c r="G9424" s="533"/>
    </row>
    <row r="9425" spans="1:7">
      <c r="A9425" s="533"/>
      <c r="B9425" s="1787"/>
      <c r="C9425" s="1788"/>
      <c r="D9425" s="533"/>
      <c r="E9425" s="533"/>
      <c r="F9425" s="533"/>
      <c r="G9425" s="533"/>
    </row>
    <row r="9426" spans="1:7">
      <c r="A9426" s="533"/>
      <c r="B9426" s="1787"/>
      <c r="C9426" s="1788"/>
      <c r="D9426" s="533"/>
      <c r="E9426" s="533"/>
      <c r="F9426" s="533"/>
      <c r="G9426" s="533"/>
    </row>
    <row r="9427" spans="1:7">
      <c r="A9427" s="533"/>
      <c r="B9427" s="1787"/>
      <c r="C9427" s="1788"/>
      <c r="D9427" s="533"/>
      <c r="E9427" s="533"/>
      <c r="F9427" s="533"/>
      <c r="G9427" s="533"/>
    </row>
    <row r="9428" spans="1:7">
      <c r="A9428" s="533"/>
      <c r="B9428" s="1787"/>
      <c r="C9428" s="1788"/>
      <c r="D9428" s="533"/>
      <c r="E9428" s="533"/>
      <c r="F9428" s="533"/>
      <c r="G9428" s="533"/>
    </row>
    <row r="9429" spans="1:7">
      <c r="A9429" s="533"/>
      <c r="B9429" s="1787"/>
      <c r="C9429" s="1788"/>
      <c r="D9429" s="533"/>
      <c r="E9429" s="533"/>
      <c r="F9429" s="533"/>
      <c r="G9429" s="533"/>
    </row>
    <row r="9430" spans="1:7">
      <c r="A9430" s="533"/>
      <c r="B9430" s="1787"/>
      <c r="C9430" s="1788"/>
      <c r="D9430" s="533"/>
      <c r="E9430" s="533"/>
      <c r="F9430" s="533"/>
      <c r="G9430" s="533"/>
    </row>
    <row r="9431" spans="1:7">
      <c r="A9431" s="533"/>
      <c r="B9431" s="1787"/>
      <c r="C9431" s="1788"/>
      <c r="D9431" s="533"/>
      <c r="E9431" s="533"/>
      <c r="F9431" s="533"/>
      <c r="G9431" s="533"/>
    </row>
    <row r="9432" spans="1:7">
      <c r="A9432" s="533"/>
      <c r="B9432" s="1787"/>
      <c r="C9432" s="1788"/>
      <c r="D9432" s="533"/>
      <c r="E9432" s="533"/>
      <c r="F9432" s="533"/>
      <c r="G9432" s="533"/>
    </row>
    <row r="9433" spans="1:7">
      <c r="A9433" s="533"/>
      <c r="B9433" s="1787"/>
      <c r="C9433" s="1788"/>
      <c r="D9433" s="533"/>
      <c r="E9433" s="533"/>
      <c r="F9433" s="533"/>
      <c r="G9433" s="533"/>
    </row>
    <row r="9434" spans="1:7">
      <c r="A9434" s="533"/>
      <c r="B9434" s="1787"/>
      <c r="C9434" s="1788"/>
      <c r="D9434" s="533"/>
      <c r="E9434" s="533"/>
      <c r="F9434" s="533"/>
      <c r="G9434" s="533"/>
    </row>
    <row r="9435" spans="1:7">
      <c r="A9435" s="533"/>
      <c r="B9435" s="1787"/>
      <c r="C9435" s="1788"/>
      <c r="D9435" s="533"/>
      <c r="E9435" s="533"/>
      <c r="F9435" s="533"/>
      <c r="G9435" s="533"/>
    </row>
    <row r="9436" spans="1:7">
      <c r="A9436" s="533"/>
      <c r="B9436" s="1787"/>
      <c r="C9436" s="1788"/>
      <c r="D9436" s="533"/>
      <c r="E9436" s="533"/>
      <c r="F9436" s="533"/>
      <c r="G9436" s="533"/>
    </row>
    <row r="9437" spans="1:7">
      <c r="A9437" s="533"/>
      <c r="B9437" s="1787"/>
      <c r="C9437" s="1788"/>
      <c r="D9437" s="533"/>
      <c r="E9437" s="533"/>
      <c r="F9437" s="533"/>
      <c r="G9437" s="533"/>
    </row>
    <row r="9438" spans="1:7">
      <c r="A9438" s="533"/>
      <c r="B9438" s="1787"/>
      <c r="C9438" s="1788"/>
      <c r="D9438" s="533"/>
      <c r="E9438" s="533"/>
      <c r="F9438" s="533"/>
      <c r="G9438" s="533"/>
    </row>
    <row r="9439" spans="1:7">
      <c r="A9439" s="533"/>
      <c r="B9439" s="1787"/>
      <c r="C9439" s="1788"/>
      <c r="D9439" s="533"/>
      <c r="E9439" s="533"/>
      <c r="F9439" s="533"/>
      <c r="G9439" s="533"/>
    </row>
    <row r="9440" spans="1:7">
      <c r="A9440" s="533"/>
      <c r="B9440" s="1787"/>
      <c r="C9440" s="1788"/>
      <c r="D9440" s="533"/>
      <c r="E9440" s="533"/>
      <c r="F9440" s="533"/>
      <c r="G9440" s="533"/>
    </row>
    <row r="9441" spans="1:7">
      <c r="A9441" s="533"/>
      <c r="B9441" s="1787"/>
      <c r="C9441" s="1788"/>
      <c r="D9441" s="533"/>
      <c r="E9441" s="533"/>
      <c r="F9441" s="533"/>
      <c r="G9441" s="533"/>
    </row>
    <row r="9442" spans="1:7">
      <c r="A9442" s="533"/>
      <c r="B9442" s="1787"/>
      <c r="C9442" s="1788"/>
      <c r="D9442" s="533"/>
      <c r="E9442" s="533"/>
      <c r="F9442" s="533"/>
      <c r="G9442" s="533"/>
    </row>
    <row r="9443" spans="1:7">
      <c r="A9443" s="533"/>
      <c r="B9443" s="1787"/>
      <c r="C9443" s="1788"/>
      <c r="D9443" s="533"/>
      <c r="E9443" s="533"/>
      <c r="F9443" s="533"/>
      <c r="G9443" s="533"/>
    </row>
    <row r="9444" spans="1:7">
      <c r="A9444" s="533"/>
      <c r="B9444" s="1787"/>
      <c r="C9444" s="1788"/>
      <c r="D9444" s="533"/>
      <c r="E9444" s="533"/>
      <c r="F9444" s="533"/>
      <c r="G9444" s="533"/>
    </row>
    <row r="9445" spans="1:7">
      <c r="A9445" s="533"/>
      <c r="B9445" s="1787"/>
      <c r="C9445" s="1788"/>
      <c r="D9445" s="533"/>
      <c r="E9445" s="533"/>
      <c r="F9445" s="533"/>
      <c r="G9445" s="533"/>
    </row>
    <row r="9446" spans="1:7">
      <c r="A9446" s="533"/>
      <c r="B9446" s="1787"/>
      <c r="C9446" s="1788"/>
      <c r="D9446" s="533"/>
      <c r="E9446" s="533"/>
      <c r="F9446" s="533"/>
      <c r="G9446" s="533"/>
    </row>
    <row r="9447" spans="1:7">
      <c r="A9447" s="533"/>
      <c r="B9447" s="1787"/>
      <c r="C9447" s="1788"/>
      <c r="D9447" s="533"/>
      <c r="E9447" s="533"/>
      <c r="F9447" s="533"/>
      <c r="G9447" s="533"/>
    </row>
    <row r="9448" spans="1:7">
      <c r="A9448" s="533"/>
      <c r="B9448" s="1787"/>
      <c r="C9448" s="1788"/>
      <c r="D9448" s="533"/>
      <c r="E9448" s="533"/>
      <c r="F9448" s="533"/>
      <c r="G9448" s="533"/>
    </row>
    <row r="9449" spans="1:7">
      <c r="A9449" s="533"/>
      <c r="B9449" s="1787"/>
      <c r="C9449" s="1788"/>
      <c r="D9449" s="533"/>
      <c r="E9449" s="533"/>
      <c r="F9449" s="533"/>
      <c r="G9449" s="533"/>
    </row>
    <row r="9450" spans="1:7">
      <c r="A9450" s="533"/>
      <c r="B9450" s="1787"/>
      <c r="C9450" s="1788"/>
      <c r="D9450" s="533"/>
      <c r="E9450" s="533"/>
      <c r="F9450" s="533"/>
      <c r="G9450" s="533"/>
    </row>
    <row r="9451" spans="1:7">
      <c r="A9451" s="533"/>
      <c r="B9451" s="1787"/>
      <c r="C9451" s="1788"/>
      <c r="D9451" s="533"/>
      <c r="E9451" s="533"/>
      <c r="F9451" s="533"/>
      <c r="G9451" s="533"/>
    </row>
    <row r="9452" spans="1:7">
      <c r="A9452" s="533"/>
      <c r="B9452" s="1787"/>
      <c r="C9452" s="1788"/>
      <c r="D9452" s="533"/>
      <c r="E9452" s="533"/>
      <c r="F9452" s="533"/>
      <c r="G9452" s="533"/>
    </row>
    <row r="9453" spans="1:7">
      <c r="A9453" s="533"/>
      <c r="B9453" s="1787"/>
      <c r="C9453" s="1788"/>
      <c r="D9453" s="533"/>
      <c r="E9453" s="533"/>
      <c r="F9453" s="533"/>
      <c r="G9453" s="533"/>
    </row>
    <row r="9454" spans="1:7">
      <c r="A9454" s="533"/>
      <c r="B9454" s="1787"/>
      <c r="C9454" s="1788"/>
      <c r="D9454" s="533"/>
      <c r="E9454" s="533"/>
      <c r="F9454" s="533"/>
      <c r="G9454" s="533"/>
    </row>
    <row r="9455" spans="1:7">
      <c r="A9455" s="533"/>
      <c r="B9455" s="1787"/>
      <c r="C9455" s="1788"/>
      <c r="D9455" s="533"/>
      <c r="E9455" s="533"/>
      <c r="F9455" s="533"/>
      <c r="G9455" s="533"/>
    </row>
    <row r="9456" spans="1:7">
      <c r="A9456" s="533"/>
      <c r="B9456" s="1787"/>
      <c r="C9456" s="1788"/>
      <c r="D9456" s="533"/>
      <c r="E9456" s="533"/>
      <c r="F9456" s="533"/>
      <c r="G9456" s="533"/>
    </row>
    <row r="9457" spans="1:7">
      <c r="A9457" s="533"/>
      <c r="B9457" s="1787"/>
      <c r="C9457" s="1788"/>
      <c r="D9457" s="533"/>
      <c r="E9457" s="533"/>
      <c r="F9457" s="533"/>
      <c r="G9457" s="533"/>
    </row>
    <row r="9458" spans="1:7">
      <c r="A9458" s="533"/>
      <c r="B9458" s="1787"/>
      <c r="C9458" s="1788"/>
      <c r="D9458" s="533"/>
      <c r="E9458" s="533"/>
      <c r="F9458" s="533"/>
      <c r="G9458" s="533"/>
    </row>
    <row r="9459" spans="1:7">
      <c r="A9459" s="533"/>
      <c r="B9459" s="1787"/>
      <c r="C9459" s="1788"/>
      <c r="D9459" s="533"/>
      <c r="E9459" s="533"/>
      <c r="F9459" s="533"/>
      <c r="G9459" s="533"/>
    </row>
    <row r="9460" spans="1:7">
      <c r="A9460" s="533"/>
      <c r="B9460" s="1787"/>
      <c r="C9460" s="1788"/>
      <c r="D9460" s="533"/>
      <c r="E9460" s="533"/>
      <c r="F9460" s="533"/>
      <c r="G9460" s="533"/>
    </row>
    <row r="9461" spans="1:7">
      <c r="A9461" s="533"/>
      <c r="B9461" s="1787"/>
      <c r="C9461" s="1788"/>
      <c r="D9461" s="533"/>
      <c r="E9461" s="533"/>
      <c r="F9461" s="533"/>
      <c r="G9461" s="533"/>
    </row>
    <row r="9462" spans="1:7">
      <c r="A9462" s="533"/>
      <c r="B9462" s="1787"/>
      <c r="C9462" s="1788"/>
      <c r="D9462" s="533"/>
      <c r="E9462" s="533"/>
      <c r="F9462" s="533"/>
      <c r="G9462" s="533"/>
    </row>
    <row r="9463" spans="1:7">
      <c r="A9463" s="533"/>
      <c r="B9463" s="1787"/>
      <c r="C9463" s="1788"/>
      <c r="D9463" s="533"/>
      <c r="E9463" s="533"/>
      <c r="F9463" s="533"/>
      <c r="G9463" s="533"/>
    </row>
    <row r="9464" spans="1:7">
      <c r="A9464" s="533"/>
      <c r="B9464" s="1787"/>
      <c r="C9464" s="1788"/>
      <c r="D9464" s="533"/>
      <c r="E9464" s="533"/>
      <c r="F9464" s="533"/>
      <c r="G9464" s="533"/>
    </row>
    <row r="9465" spans="1:7">
      <c r="A9465" s="533"/>
      <c r="B9465" s="1787"/>
      <c r="C9465" s="1788"/>
      <c r="D9465" s="533"/>
      <c r="E9465" s="533"/>
      <c r="F9465" s="533"/>
      <c r="G9465" s="533"/>
    </row>
    <row r="9466" spans="1:7">
      <c r="A9466" s="533"/>
      <c r="B9466" s="1787"/>
      <c r="C9466" s="1788"/>
      <c r="D9466" s="533"/>
      <c r="E9466" s="533"/>
      <c r="F9466" s="533"/>
      <c r="G9466" s="533"/>
    </row>
    <row r="9467" spans="1:7">
      <c r="A9467" s="533"/>
      <c r="B9467" s="1787"/>
      <c r="C9467" s="1788"/>
      <c r="D9467" s="533"/>
      <c r="E9467" s="533"/>
      <c r="F9467" s="533"/>
      <c r="G9467" s="533"/>
    </row>
    <row r="9468" spans="1:7">
      <c r="A9468" s="533"/>
      <c r="B9468" s="1787"/>
      <c r="C9468" s="1788"/>
      <c r="D9468" s="533"/>
      <c r="E9468" s="533"/>
      <c r="F9468" s="533"/>
      <c r="G9468" s="533"/>
    </row>
    <row r="9469" spans="1:7">
      <c r="A9469" s="533"/>
      <c r="B9469" s="1787"/>
      <c r="C9469" s="1788"/>
      <c r="D9469" s="533"/>
      <c r="E9469" s="533"/>
      <c r="F9469" s="533"/>
      <c r="G9469" s="533"/>
    </row>
    <row r="9470" spans="1:7">
      <c r="A9470" s="533"/>
      <c r="B9470" s="1787"/>
      <c r="C9470" s="1788"/>
      <c r="D9470" s="533"/>
      <c r="E9470" s="533"/>
      <c r="F9470" s="533"/>
      <c r="G9470" s="533"/>
    </row>
    <row r="9471" spans="1:7">
      <c r="A9471" s="533"/>
      <c r="B9471" s="1787"/>
      <c r="C9471" s="1788"/>
      <c r="D9471" s="533"/>
      <c r="E9471" s="533"/>
      <c r="F9471" s="533"/>
      <c r="G9471" s="533"/>
    </row>
    <row r="9472" spans="1:7">
      <c r="A9472" s="533"/>
      <c r="B9472" s="1787"/>
      <c r="C9472" s="1788"/>
      <c r="D9472" s="533"/>
      <c r="E9472" s="533"/>
      <c r="F9472" s="533"/>
      <c r="G9472" s="533"/>
    </row>
    <row r="9473" spans="1:7">
      <c r="A9473" s="533"/>
      <c r="B9473" s="1787"/>
      <c r="C9473" s="1788"/>
      <c r="D9473" s="533"/>
      <c r="E9473" s="533"/>
      <c r="F9473" s="533"/>
      <c r="G9473" s="533"/>
    </row>
    <row r="9474" spans="1:7">
      <c r="A9474" s="533"/>
      <c r="B9474" s="1787"/>
      <c r="C9474" s="1788"/>
      <c r="D9474" s="533"/>
      <c r="E9474" s="533"/>
      <c r="F9474" s="533"/>
      <c r="G9474" s="533"/>
    </row>
    <row r="9475" spans="1:7">
      <c r="A9475" s="533"/>
      <c r="B9475" s="1787"/>
      <c r="C9475" s="1788"/>
      <c r="D9475" s="533"/>
      <c r="E9475" s="533"/>
      <c r="F9475" s="533"/>
      <c r="G9475" s="533"/>
    </row>
    <row r="9476" spans="1:7">
      <c r="A9476" s="533"/>
      <c r="B9476" s="1787"/>
      <c r="C9476" s="1788"/>
      <c r="D9476" s="533"/>
      <c r="E9476" s="533"/>
      <c r="F9476" s="533"/>
      <c r="G9476" s="533"/>
    </row>
    <row r="9477" spans="1:7">
      <c r="A9477" s="533"/>
      <c r="B9477" s="1787"/>
      <c r="C9477" s="1788"/>
      <c r="D9477" s="533"/>
      <c r="E9477" s="533"/>
      <c r="F9477" s="533"/>
      <c r="G9477" s="533"/>
    </row>
    <row r="9478" spans="1:7">
      <c r="A9478" s="533"/>
      <c r="B9478" s="1787"/>
      <c r="C9478" s="1788"/>
      <c r="D9478" s="533"/>
      <c r="E9478" s="533"/>
      <c r="F9478" s="533"/>
      <c r="G9478" s="533"/>
    </row>
    <row r="9479" spans="1:7">
      <c r="A9479" s="533"/>
      <c r="B9479" s="1787"/>
      <c r="C9479" s="1788"/>
      <c r="D9479" s="533"/>
      <c r="E9479" s="533"/>
      <c r="F9479" s="533"/>
      <c r="G9479" s="533"/>
    </row>
    <row r="9480" spans="1:7">
      <c r="A9480" s="533"/>
      <c r="B9480" s="1787"/>
      <c r="C9480" s="1788"/>
      <c r="D9480" s="533"/>
      <c r="E9480" s="533"/>
      <c r="F9480" s="533"/>
      <c r="G9480" s="533"/>
    </row>
    <row r="9481" spans="1:7">
      <c r="A9481" s="533"/>
      <c r="B9481" s="1787"/>
      <c r="C9481" s="1788"/>
      <c r="D9481" s="533"/>
      <c r="E9481" s="533"/>
      <c r="F9481" s="533"/>
      <c r="G9481" s="533"/>
    </row>
    <row r="9482" spans="1:7">
      <c r="A9482" s="533"/>
      <c r="B9482" s="1787"/>
      <c r="C9482" s="1788"/>
      <c r="D9482" s="533"/>
      <c r="E9482" s="533"/>
      <c r="F9482" s="533"/>
      <c r="G9482" s="533"/>
    </row>
    <row r="9483" spans="1:7">
      <c r="A9483" s="533"/>
      <c r="B9483" s="1787"/>
      <c r="C9483" s="1788"/>
      <c r="D9483" s="533"/>
      <c r="E9483" s="533"/>
      <c r="F9483" s="533"/>
      <c r="G9483" s="533"/>
    </row>
    <row r="9484" spans="1:7">
      <c r="A9484" s="533"/>
      <c r="B9484" s="1787"/>
      <c r="C9484" s="1788"/>
      <c r="D9484" s="533"/>
      <c r="E9484" s="533"/>
      <c r="F9484" s="533"/>
      <c r="G9484" s="533"/>
    </row>
    <row r="9485" spans="1:7">
      <c r="A9485" s="533"/>
      <c r="B9485" s="1787"/>
      <c r="C9485" s="1788"/>
      <c r="D9485" s="533"/>
      <c r="E9485" s="533"/>
      <c r="F9485" s="533"/>
      <c r="G9485" s="533"/>
    </row>
    <row r="9486" spans="1:7">
      <c r="A9486" s="533"/>
      <c r="B9486" s="1787"/>
      <c r="C9486" s="1788"/>
      <c r="D9486" s="533"/>
      <c r="E9486" s="533"/>
      <c r="F9486" s="533"/>
      <c r="G9486" s="533"/>
    </row>
    <row r="9487" spans="1:7">
      <c r="A9487" s="533"/>
      <c r="B9487" s="1787"/>
      <c r="C9487" s="1788"/>
      <c r="D9487" s="533"/>
      <c r="E9487" s="533"/>
      <c r="F9487" s="533"/>
      <c r="G9487" s="533"/>
    </row>
    <row r="9488" spans="1:7">
      <c r="A9488" s="533"/>
      <c r="B9488" s="1787"/>
      <c r="C9488" s="1788"/>
      <c r="D9488" s="533"/>
      <c r="E9488" s="533"/>
      <c r="F9488" s="533"/>
      <c r="G9488" s="533"/>
    </row>
    <row r="9489" spans="1:7">
      <c r="A9489" s="533"/>
      <c r="B9489" s="1787"/>
      <c r="C9489" s="1788"/>
      <c r="D9489" s="533"/>
      <c r="E9489" s="533"/>
      <c r="F9489" s="533"/>
      <c r="G9489" s="533"/>
    </row>
    <row r="9490" spans="1:7">
      <c r="A9490" s="533"/>
      <c r="B9490" s="1787"/>
      <c r="C9490" s="1788"/>
      <c r="D9490" s="533"/>
      <c r="E9490" s="533"/>
      <c r="F9490" s="533"/>
      <c r="G9490" s="533"/>
    </row>
    <row r="9491" spans="1:7">
      <c r="A9491" s="533"/>
      <c r="B9491" s="1787"/>
      <c r="C9491" s="1788"/>
      <c r="D9491" s="533"/>
      <c r="E9491" s="533"/>
      <c r="F9491" s="533"/>
      <c r="G9491" s="533"/>
    </row>
    <row r="9492" spans="1:7">
      <c r="A9492" s="533"/>
      <c r="B9492" s="1787"/>
      <c r="C9492" s="1788"/>
      <c r="D9492" s="533"/>
      <c r="E9492" s="533"/>
      <c r="F9492" s="533"/>
      <c r="G9492" s="533"/>
    </row>
    <row r="9493" spans="1:7">
      <c r="A9493" s="533"/>
      <c r="B9493" s="1787"/>
      <c r="C9493" s="1788"/>
      <c r="D9493" s="533"/>
      <c r="E9493" s="533"/>
      <c r="F9493" s="533"/>
      <c r="G9493" s="533"/>
    </row>
    <row r="9494" spans="1:7">
      <c r="A9494" s="533"/>
      <c r="B9494" s="1787"/>
      <c r="C9494" s="1788"/>
      <c r="D9494" s="533"/>
      <c r="E9494" s="533"/>
      <c r="F9494" s="533"/>
      <c r="G9494" s="533"/>
    </row>
    <row r="9495" spans="1:7">
      <c r="A9495" s="533"/>
      <c r="B9495" s="1787"/>
      <c r="C9495" s="1788"/>
      <c r="D9495" s="533"/>
      <c r="E9495" s="533"/>
      <c r="F9495" s="533"/>
      <c r="G9495" s="533"/>
    </row>
    <row r="9496" spans="1:7">
      <c r="A9496" s="533"/>
      <c r="B9496" s="1787"/>
      <c r="C9496" s="1788"/>
      <c r="D9496" s="533"/>
      <c r="E9496" s="533"/>
      <c r="F9496" s="533"/>
      <c r="G9496" s="533"/>
    </row>
    <row r="9497" spans="1:7">
      <c r="A9497" s="533"/>
      <c r="B9497" s="1787"/>
      <c r="C9497" s="1788"/>
      <c r="D9497" s="533"/>
      <c r="E9497" s="533"/>
      <c r="F9497" s="533"/>
      <c r="G9497" s="533"/>
    </row>
    <row r="9498" spans="1:7">
      <c r="A9498" s="533"/>
      <c r="B9498" s="1787"/>
      <c r="C9498" s="1788"/>
      <c r="D9498" s="533"/>
      <c r="E9498" s="533"/>
      <c r="F9498" s="533"/>
      <c r="G9498" s="533"/>
    </row>
    <row r="9499" spans="1:7">
      <c r="A9499" s="533"/>
      <c r="B9499" s="1787"/>
      <c r="C9499" s="1788"/>
      <c r="D9499" s="533"/>
      <c r="E9499" s="533"/>
      <c r="F9499" s="533"/>
      <c r="G9499" s="533"/>
    </row>
    <row r="9500" spans="1:7">
      <c r="A9500" s="533"/>
      <c r="B9500" s="1787"/>
      <c r="C9500" s="1788"/>
      <c r="D9500" s="533"/>
      <c r="E9500" s="533"/>
      <c r="F9500" s="533"/>
      <c r="G9500" s="533"/>
    </row>
    <row r="9501" spans="1:7">
      <c r="A9501" s="533"/>
      <c r="B9501" s="1787"/>
      <c r="C9501" s="1788"/>
      <c r="D9501" s="533"/>
      <c r="E9501" s="533"/>
      <c r="F9501" s="533"/>
      <c r="G9501" s="533"/>
    </row>
    <row r="9502" spans="1:7">
      <c r="A9502" s="533"/>
      <c r="B9502" s="1787"/>
      <c r="C9502" s="1788"/>
      <c r="D9502" s="533"/>
      <c r="E9502" s="533"/>
      <c r="F9502" s="533"/>
      <c r="G9502" s="533"/>
    </row>
    <row r="9503" spans="1:7">
      <c r="A9503" s="533"/>
      <c r="B9503" s="1787"/>
      <c r="C9503" s="1788"/>
      <c r="D9503" s="533"/>
      <c r="E9503" s="533"/>
      <c r="F9503" s="533"/>
      <c r="G9503" s="533"/>
    </row>
    <row r="9504" spans="1:7">
      <c r="A9504" s="533"/>
      <c r="B9504" s="1787"/>
      <c r="C9504" s="1788"/>
      <c r="D9504" s="533"/>
      <c r="E9504" s="533"/>
      <c r="F9504" s="533"/>
      <c r="G9504" s="533"/>
    </row>
    <row r="9505" spans="1:7">
      <c r="A9505" s="533"/>
      <c r="B9505" s="1787"/>
      <c r="C9505" s="1788"/>
      <c r="D9505" s="533"/>
      <c r="E9505" s="533"/>
      <c r="F9505" s="533"/>
      <c r="G9505" s="533"/>
    </row>
    <row r="9506" spans="1:7">
      <c r="A9506" s="533"/>
      <c r="B9506" s="1787"/>
      <c r="C9506" s="1788"/>
      <c r="D9506" s="533"/>
      <c r="E9506" s="533"/>
      <c r="F9506" s="533"/>
      <c r="G9506" s="533"/>
    </row>
    <row r="9507" spans="1:7">
      <c r="A9507" s="533"/>
      <c r="B9507" s="1787"/>
      <c r="C9507" s="1788"/>
      <c r="D9507" s="533"/>
      <c r="E9507" s="533"/>
      <c r="F9507" s="533"/>
      <c r="G9507" s="533"/>
    </row>
    <row r="9508" spans="1:7">
      <c r="A9508" s="533"/>
      <c r="B9508" s="1787"/>
      <c r="C9508" s="1788"/>
      <c r="D9508" s="533"/>
      <c r="E9508" s="533"/>
      <c r="F9508" s="533"/>
      <c r="G9508" s="533"/>
    </row>
    <row r="9509" spans="1:7">
      <c r="A9509" s="533"/>
      <c r="B9509" s="1787"/>
      <c r="C9509" s="1788"/>
      <c r="D9509" s="533"/>
      <c r="E9509" s="533"/>
      <c r="F9509" s="533"/>
      <c r="G9509" s="533"/>
    </row>
    <row r="9510" spans="1:7">
      <c r="A9510" s="533"/>
      <c r="B9510" s="1787"/>
      <c r="C9510" s="1788"/>
      <c r="D9510" s="533"/>
      <c r="E9510" s="533"/>
      <c r="F9510" s="533"/>
      <c r="G9510" s="533"/>
    </row>
    <row r="9511" spans="1:7">
      <c r="A9511" s="533"/>
      <c r="B9511" s="1787"/>
      <c r="C9511" s="1788"/>
      <c r="D9511" s="533"/>
      <c r="E9511" s="533"/>
      <c r="F9511" s="533"/>
      <c r="G9511" s="533"/>
    </row>
    <row r="9512" spans="1:7">
      <c r="A9512" s="533"/>
      <c r="B9512" s="1787"/>
      <c r="C9512" s="1788"/>
      <c r="D9512" s="533"/>
      <c r="E9512" s="533"/>
      <c r="F9512" s="533"/>
      <c r="G9512" s="533"/>
    </row>
    <row r="9513" spans="1:7">
      <c r="A9513" s="533"/>
      <c r="B9513" s="1787"/>
      <c r="C9513" s="1788"/>
      <c r="D9513" s="533"/>
      <c r="E9513" s="533"/>
      <c r="F9513" s="533"/>
      <c r="G9513" s="533"/>
    </row>
    <row r="9514" spans="1:7">
      <c r="A9514" s="533"/>
      <c r="B9514" s="1787"/>
      <c r="C9514" s="1788"/>
      <c r="D9514" s="533"/>
      <c r="E9514" s="533"/>
      <c r="F9514" s="533"/>
      <c r="G9514" s="533"/>
    </row>
    <row r="9515" spans="1:7">
      <c r="A9515" s="533"/>
      <c r="B9515" s="1787"/>
      <c r="C9515" s="1788"/>
      <c r="D9515" s="533"/>
      <c r="E9515" s="533"/>
      <c r="F9515" s="533"/>
      <c r="G9515" s="533"/>
    </row>
    <row r="9516" spans="1:7">
      <c r="A9516" s="533"/>
      <c r="B9516" s="1787"/>
      <c r="C9516" s="1788"/>
      <c r="D9516" s="533"/>
      <c r="E9516" s="533"/>
      <c r="F9516" s="533"/>
      <c r="G9516" s="533"/>
    </row>
    <row r="9517" spans="1:7">
      <c r="A9517" s="533"/>
      <c r="B9517" s="1787"/>
      <c r="C9517" s="1788"/>
      <c r="D9517" s="533"/>
      <c r="E9517" s="533"/>
      <c r="F9517" s="533"/>
      <c r="G9517" s="533"/>
    </row>
    <row r="9518" spans="1:7">
      <c r="A9518" s="533"/>
      <c r="B9518" s="1787"/>
      <c r="C9518" s="1788"/>
      <c r="D9518" s="533"/>
      <c r="E9518" s="533"/>
      <c r="F9518" s="533"/>
      <c r="G9518" s="533"/>
    </row>
    <row r="9519" spans="1:7">
      <c r="A9519" s="533"/>
      <c r="B9519" s="1787"/>
      <c r="C9519" s="1788"/>
      <c r="D9519" s="533"/>
      <c r="E9519" s="533"/>
      <c r="F9519" s="533"/>
      <c r="G9519" s="533"/>
    </row>
    <row r="9520" spans="1:7">
      <c r="A9520" s="533"/>
      <c r="B9520" s="1787"/>
      <c r="C9520" s="1788"/>
      <c r="D9520" s="533"/>
      <c r="E9520" s="533"/>
      <c r="F9520" s="533"/>
      <c r="G9520" s="533"/>
    </row>
    <row r="9521" spans="1:7">
      <c r="A9521" s="533"/>
      <c r="B9521" s="1787"/>
      <c r="C9521" s="1788"/>
      <c r="D9521" s="533"/>
      <c r="E9521" s="533"/>
      <c r="F9521" s="533"/>
      <c r="G9521" s="533"/>
    </row>
    <row r="9522" spans="1:7">
      <c r="A9522" s="533"/>
      <c r="B9522" s="1787"/>
      <c r="C9522" s="1788"/>
      <c r="D9522" s="533"/>
      <c r="E9522" s="533"/>
      <c r="F9522" s="533"/>
      <c r="G9522" s="533"/>
    </row>
    <row r="9523" spans="1:7">
      <c r="A9523" s="533"/>
      <c r="B9523" s="1787"/>
      <c r="C9523" s="1788"/>
      <c r="D9523" s="533"/>
      <c r="E9523" s="533"/>
      <c r="F9523" s="533"/>
      <c r="G9523" s="533"/>
    </row>
    <row r="9524" spans="1:7">
      <c r="A9524" s="533"/>
      <c r="B9524" s="1787"/>
      <c r="C9524" s="1788"/>
      <c r="D9524" s="533"/>
      <c r="E9524" s="533"/>
      <c r="F9524" s="533"/>
      <c r="G9524" s="533"/>
    </row>
    <row r="9525" spans="1:7">
      <c r="A9525" s="533"/>
      <c r="B9525" s="1787"/>
      <c r="C9525" s="1788"/>
      <c r="D9525" s="533"/>
      <c r="E9525" s="533"/>
      <c r="F9525" s="533"/>
      <c r="G9525" s="533"/>
    </row>
    <row r="9526" spans="1:7">
      <c r="A9526" s="533"/>
      <c r="B9526" s="1787"/>
      <c r="C9526" s="1788"/>
      <c r="D9526" s="533"/>
      <c r="E9526" s="533"/>
      <c r="F9526" s="533"/>
      <c r="G9526" s="533"/>
    </row>
    <row r="9527" spans="1:7">
      <c r="A9527" s="533"/>
      <c r="B9527" s="1787"/>
      <c r="C9527" s="1788"/>
      <c r="D9527" s="533"/>
      <c r="E9527" s="533"/>
      <c r="F9527" s="533"/>
      <c r="G9527" s="533"/>
    </row>
    <row r="9528" spans="1:7">
      <c r="A9528" s="533"/>
      <c r="B9528" s="1787"/>
      <c r="C9528" s="1788"/>
      <c r="D9528" s="533"/>
      <c r="E9528" s="533"/>
      <c r="F9528" s="533"/>
      <c r="G9528" s="533"/>
    </row>
    <row r="9529" spans="1:7">
      <c r="A9529" s="533"/>
      <c r="B9529" s="1787"/>
      <c r="C9529" s="1788"/>
      <c r="D9529" s="533"/>
      <c r="E9529" s="533"/>
      <c r="F9529" s="533"/>
      <c r="G9529" s="533"/>
    </row>
    <row r="9530" spans="1:7">
      <c r="A9530" s="533"/>
      <c r="B9530" s="1787"/>
      <c r="C9530" s="1788"/>
      <c r="D9530" s="533"/>
      <c r="E9530" s="533"/>
      <c r="F9530" s="533"/>
      <c r="G9530" s="533"/>
    </row>
    <row r="9531" spans="1:7">
      <c r="A9531" s="533"/>
      <c r="B9531" s="1787"/>
      <c r="C9531" s="1788"/>
      <c r="D9531" s="533"/>
      <c r="E9531" s="533"/>
      <c r="F9531" s="533"/>
      <c r="G9531" s="533"/>
    </row>
    <row r="9532" spans="1:7">
      <c r="A9532" s="533"/>
      <c r="B9532" s="1787"/>
      <c r="C9532" s="1788"/>
      <c r="D9532" s="533"/>
      <c r="E9532" s="533"/>
      <c r="F9532" s="533"/>
      <c r="G9532" s="533"/>
    </row>
    <row r="9533" spans="1:7">
      <c r="A9533" s="533"/>
      <c r="B9533" s="1787"/>
      <c r="C9533" s="1788"/>
      <c r="D9533" s="533"/>
      <c r="E9533" s="533"/>
      <c r="F9533" s="533"/>
      <c r="G9533" s="533"/>
    </row>
    <row r="9534" spans="1:7">
      <c r="A9534" s="533"/>
      <c r="B9534" s="1787"/>
      <c r="C9534" s="1788"/>
      <c r="D9534" s="533"/>
      <c r="E9534" s="533"/>
      <c r="F9534" s="533"/>
      <c r="G9534" s="533"/>
    </row>
    <row r="9535" spans="1:7">
      <c r="A9535" s="533"/>
      <c r="B9535" s="1787"/>
      <c r="C9535" s="1788"/>
      <c r="D9535" s="533"/>
      <c r="E9535" s="533"/>
      <c r="F9535" s="533"/>
      <c r="G9535" s="533"/>
    </row>
    <row r="9536" spans="1:7">
      <c r="A9536" s="533"/>
      <c r="B9536" s="1787"/>
      <c r="C9536" s="1788"/>
      <c r="D9536" s="533"/>
      <c r="E9536" s="533"/>
      <c r="F9536" s="533"/>
      <c r="G9536" s="533"/>
    </row>
    <row r="9537" spans="1:7">
      <c r="A9537" s="533"/>
      <c r="B9537" s="1787"/>
      <c r="C9537" s="1788"/>
      <c r="D9537" s="533"/>
      <c r="E9537" s="533"/>
      <c r="F9537" s="533"/>
      <c r="G9537" s="533"/>
    </row>
    <row r="9538" spans="1:7">
      <c r="A9538" s="533"/>
      <c r="B9538" s="1787"/>
      <c r="C9538" s="1788"/>
      <c r="D9538" s="533"/>
      <c r="E9538" s="533"/>
      <c r="F9538" s="533"/>
      <c r="G9538" s="533"/>
    </row>
    <row r="9539" spans="1:7">
      <c r="A9539" s="533"/>
      <c r="B9539" s="1787"/>
      <c r="C9539" s="1788"/>
      <c r="D9539" s="533"/>
      <c r="E9539" s="533"/>
      <c r="F9539" s="533"/>
      <c r="G9539" s="533"/>
    </row>
    <row r="9540" spans="1:7">
      <c r="A9540" s="533"/>
      <c r="B9540" s="1787"/>
      <c r="C9540" s="1788"/>
      <c r="D9540" s="533"/>
      <c r="E9540" s="533"/>
      <c r="F9540" s="533"/>
      <c r="G9540" s="533"/>
    </row>
    <row r="9541" spans="1:7">
      <c r="A9541" s="533"/>
      <c r="B9541" s="1787"/>
      <c r="C9541" s="1788"/>
      <c r="D9541" s="533"/>
      <c r="E9541" s="533"/>
      <c r="F9541" s="533"/>
      <c r="G9541" s="533"/>
    </row>
    <row r="9542" spans="1:7">
      <c r="A9542" s="533"/>
      <c r="B9542" s="1787"/>
      <c r="C9542" s="1788"/>
      <c r="D9542" s="533"/>
      <c r="E9542" s="533"/>
      <c r="F9542" s="533"/>
      <c r="G9542" s="533"/>
    </row>
    <row r="9543" spans="1:7">
      <c r="A9543" s="533"/>
      <c r="B9543" s="1787"/>
      <c r="C9543" s="1788"/>
      <c r="D9543" s="533"/>
      <c r="E9543" s="533"/>
      <c r="F9543" s="533"/>
      <c r="G9543" s="533"/>
    </row>
    <row r="9544" spans="1:7">
      <c r="A9544" s="533"/>
      <c r="B9544" s="1787"/>
      <c r="C9544" s="1788"/>
      <c r="D9544" s="533"/>
      <c r="E9544" s="533"/>
      <c r="F9544" s="533"/>
      <c r="G9544" s="533"/>
    </row>
    <row r="9545" spans="1:7">
      <c r="A9545" s="533"/>
      <c r="B9545" s="1787"/>
      <c r="C9545" s="1788"/>
      <c r="D9545" s="533"/>
      <c r="E9545" s="533"/>
      <c r="F9545" s="533"/>
      <c r="G9545" s="533"/>
    </row>
    <row r="9546" spans="1:7">
      <c r="A9546" s="533"/>
      <c r="B9546" s="1787"/>
      <c r="C9546" s="1788"/>
      <c r="D9546" s="533"/>
      <c r="E9546" s="533"/>
      <c r="F9546" s="533"/>
      <c r="G9546" s="533"/>
    </row>
    <row r="9547" spans="1:7">
      <c r="A9547" s="533"/>
      <c r="B9547" s="1787"/>
      <c r="C9547" s="1788"/>
      <c r="D9547" s="533"/>
      <c r="E9547" s="533"/>
      <c r="F9547" s="533"/>
      <c r="G9547" s="533"/>
    </row>
    <row r="9548" spans="1:7">
      <c r="A9548" s="533"/>
      <c r="B9548" s="1787"/>
      <c r="C9548" s="1788"/>
      <c r="D9548" s="533"/>
      <c r="E9548" s="533"/>
      <c r="F9548" s="533"/>
      <c r="G9548" s="533"/>
    </row>
    <row r="9549" spans="1:7">
      <c r="A9549" s="533"/>
      <c r="B9549" s="1787"/>
      <c r="C9549" s="1788"/>
      <c r="D9549" s="533"/>
      <c r="E9549" s="533"/>
      <c r="F9549" s="533"/>
      <c r="G9549" s="533"/>
    </row>
    <row r="9550" spans="1:7">
      <c r="A9550" s="533"/>
      <c r="B9550" s="1787"/>
      <c r="C9550" s="1788"/>
      <c r="D9550" s="533"/>
      <c r="E9550" s="533"/>
      <c r="F9550" s="533"/>
      <c r="G9550" s="533"/>
    </row>
    <row r="9551" spans="1:7">
      <c r="A9551" s="533"/>
      <c r="B9551" s="1787"/>
      <c r="C9551" s="1788"/>
      <c r="D9551" s="533"/>
      <c r="E9551" s="533"/>
      <c r="F9551" s="533"/>
      <c r="G9551" s="533"/>
    </row>
    <row r="9552" spans="1:7">
      <c r="A9552" s="533"/>
      <c r="B9552" s="1787"/>
      <c r="C9552" s="1788"/>
      <c r="D9552" s="533"/>
      <c r="E9552" s="533"/>
      <c r="F9552" s="533"/>
      <c r="G9552" s="533"/>
    </row>
    <row r="9553" spans="1:7">
      <c r="A9553" s="533"/>
      <c r="B9553" s="1787"/>
      <c r="C9553" s="1788"/>
      <c r="D9553" s="533"/>
      <c r="E9553" s="533"/>
      <c r="F9553" s="533"/>
      <c r="G9553" s="533"/>
    </row>
    <row r="9554" spans="1:7">
      <c r="A9554" s="533"/>
      <c r="B9554" s="1787"/>
      <c r="C9554" s="1788"/>
      <c r="D9554" s="533"/>
      <c r="E9554" s="533"/>
      <c r="F9554" s="533"/>
      <c r="G9554" s="533"/>
    </row>
    <row r="9555" spans="1:7">
      <c r="A9555" s="533"/>
      <c r="B9555" s="1787"/>
      <c r="C9555" s="1788"/>
      <c r="D9555" s="533"/>
      <c r="E9555" s="533"/>
      <c r="F9555" s="533"/>
      <c r="G9555" s="533"/>
    </row>
    <row r="9556" spans="1:7">
      <c r="A9556" s="533"/>
      <c r="B9556" s="1787"/>
      <c r="C9556" s="1788"/>
      <c r="D9556" s="533"/>
      <c r="E9556" s="533"/>
      <c r="F9556" s="533"/>
      <c r="G9556" s="533"/>
    </row>
    <row r="9557" spans="1:7">
      <c r="A9557" s="533"/>
      <c r="B9557" s="1787"/>
      <c r="C9557" s="1788"/>
      <c r="D9557" s="533"/>
      <c r="E9557" s="533"/>
      <c r="F9557" s="533"/>
      <c r="G9557" s="533"/>
    </row>
    <row r="9558" spans="1:7">
      <c r="A9558" s="533"/>
      <c r="B9558" s="1787"/>
      <c r="C9558" s="1788"/>
      <c r="D9558" s="533"/>
      <c r="E9558" s="533"/>
      <c r="F9558" s="533"/>
      <c r="G9558" s="533"/>
    </row>
    <row r="9559" spans="1:7">
      <c r="A9559" s="533"/>
      <c r="B9559" s="1787"/>
      <c r="C9559" s="1788"/>
      <c r="D9559" s="533"/>
      <c r="E9559" s="533"/>
      <c r="F9559" s="533"/>
      <c r="G9559" s="533"/>
    </row>
    <row r="9560" spans="1:7">
      <c r="A9560" s="533"/>
      <c r="B9560" s="1787"/>
      <c r="C9560" s="1788"/>
      <c r="D9560" s="533"/>
      <c r="E9560" s="533"/>
      <c r="F9560" s="533"/>
      <c r="G9560" s="533"/>
    </row>
    <row r="9561" spans="1:7">
      <c r="A9561" s="533"/>
      <c r="B9561" s="1787"/>
      <c r="C9561" s="1788"/>
      <c r="D9561" s="533"/>
      <c r="E9561" s="533"/>
      <c r="F9561" s="533"/>
      <c r="G9561" s="533"/>
    </row>
    <row r="9562" spans="1:7">
      <c r="A9562" s="533"/>
      <c r="B9562" s="1787"/>
      <c r="C9562" s="1788"/>
      <c r="D9562" s="533"/>
      <c r="E9562" s="533"/>
      <c r="F9562" s="533"/>
      <c r="G9562" s="533"/>
    </row>
    <row r="9563" spans="1:7">
      <c r="A9563" s="533"/>
      <c r="B9563" s="1787"/>
      <c r="C9563" s="1788"/>
      <c r="D9563" s="533"/>
      <c r="E9563" s="533"/>
      <c r="F9563" s="533"/>
      <c r="G9563" s="533"/>
    </row>
    <row r="9564" spans="1:7">
      <c r="A9564" s="533"/>
      <c r="B9564" s="1787"/>
      <c r="C9564" s="1788"/>
      <c r="D9564" s="533"/>
      <c r="E9564" s="533"/>
      <c r="F9564" s="533"/>
      <c r="G9564" s="533"/>
    </row>
    <row r="9565" spans="1:7">
      <c r="A9565" s="533"/>
      <c r="B9565" s="1787"/>
      <c r="C9565" s="1788"/>
      <c r="D9565" s="533"/>
      <c r="E9565" s="533"/>
      <c r="F9565" s="533"/>
      <c r="G9565" s="533"/>
    </row>
    <row r="9566" spans="1:7">
      <c r="A9566" s="533"/>
      <c r="B9566" s="1787"/>
      <c r="C9566" s="1788"/>
      <c r="D9566" s="533"/>
      <c r="E9566" s="533"/>
      <c r="F9566" s="533"/>
      <c r="G9566" s="533"/>
    </row>
    <row r="9567" spans="1:7">
      <c r="A9567" s="533"/>
      <c r="B9567" s="1787"/>
      <c r="C9567" s="1788"/>
      <c r="D9567" s="533"/>
      <c r="E9567" s="533"/>
      <c r="F9567" s="533"/>
      <c r="G9567" s="533"/>
    </row>
    <row r="9568" spans="1:7">
      <c r="A9568" s="533"/>
      <c r="B9568" s="1787"/>
      <c r="C9568" s="1788"/>
      <c r="D9568" s="533"/>
      <c r="E9568" s="533"/>
      <c r="F9568" s="533"/>
      <c r="G9568" s="533"/>
    </row>
    <row r="9569" spans="1:7">
      <c r="A9569" s="533"/>
      <c r="B9569" s="1787"/>
      <c r="C9569" s="1788"/>
      <c r="D9569" s="533"/>
      <c r="E9569" s="533"/>
      <c r="F9569" s="533"/>
      <c r="G9569" s="533"/>
    </row>
    <row r="9570" spans="1:7">
      <c r="A9570" s="533"/>
      <c r="B9570" s="1787"/>
      <c r="C9570" s="1788"/>
      <c r="D9570" s="533"/>
      <c r="E9570" s="533"/>
      <c r="F9570" s="533"/>
      <c r="G9570" s="533"/>
    </row>
    <row r="9571" spans="1:7">
      <c r="A9571" s="533"/>
      <c r="B9571" s="1787"/>
      <c r="C9571" s="1788"/>
      <c r="D9571" s="533"/>
      <c r="E9571" s="533"/>
      <c r="F9571" s="533"/>
      <c r="G9571" s="533"/>
    </row>
    <row r="9572" spans="1:7">
      <c r="A9572" s="533"/>
      <c r="B9572" s="1787"/>
      <c r="C9572" s="1788"/>
      <c r="D9572" s="533"/>
      <c r="E9572" s="533"/>
      <c r="F9572" s="533"/>
      <c r="G9572" s="533"/>
    </row>
    <row r="9573" spans="1:7">
      <c r="A9573" s="533"/>
      <c r="B9573" s="1787"/>
      <c r="C9573" s="1788"/>
      <c r="D9573" s="533"/>
      <c r="E9573" s="533"/>
      <c r="F9573" s="533"/>
      <c r="G9573" s="533"/>
    </row>
    <row r="9574" spans="1:7">
      <c r="A9574" s="533"/>
      <c r="B9574" s="1787"/>
      <c r="C9574" s="1788"/>
      <c r="D9574" s="533"/>
      <c r="E9574" s="533"/>
      <c r="F9574" s="533"/>
      <c r="G9574" s="533"/>
    </row>
    <row r="9575" spans="1:7">
      <c r="A9575" s="533"/>
      <c r="B9575" s="1787"/>
      <c r="C9575" s="1788"/>
      <c r="D9575" s="533"/>
      <c r="E9575" s="533"/>
      <c r="F9575" s="533"/>
      <c r="G9575" s="533"/>
    </row>
    <row r="9576" spans="1:7">
      <c r="A9576" s="533"/>
      <c r="B9576" s="1787"/>
      <c r="C9576" s="1788"/>
      <c r="D9576" s="533"/>
      <c r="E9576" s="533"/>
      <c r="F9576" s="533"/>
      <c r="G9576" s="533"/>
    </row>
    <row r="9577" spans="1:7">
      <c r="A9577" s="533"/>
      <c r="B9577" s="1787"/>
      <c r="C9577" s="1788"/>
      <c r="D9577" s="533"/>
      <c r="E9577" s="533"/>
      <c r="F9577" s="533"/>
      <c r="G9577" s="533"/>
    </row>
    <row r="9578" spans="1:7">
      <c r="A9578" s="533"/>
      <c r="B9578" s="1787"/>
      <c r="C9578" s="1788"/>
      <c r="D9578" s="533"/>
      <c r="E9578" s="533"/>
      <c r="F9578" s="533"/>
      <c r="G9578" s="533"/>
    </row>
    <row r="9579" spans="1:7">
      <c r="A9579" s="533"/>
      <c r="B9579" s="1787"/>
      <c r="C9579" s="1788"/>
      <c r="D9579" s="533"/>
      <c r="E9579" s="533"/>
      <c r="F9579" s="533"/>
      <c r="G9579" s="533"/>
    </row>
    <row r="9580" spans="1:7">
      <c r="A9580" s="533"/>
      <c r="B9580" s="1787"/>
      <c r="C9580" s="1788"/>
      <c r="D9580" s="533"/>
      <c r="E9580" s="533"/>
      <c r="F9580" s="533"/>
      <c r="G9580" s="533"/>
    </row>
    <row r="9581" spans="1:7">
      <c r="A9581" s="533"/>
      <c r="B9581" s="1787"/>
      <c r="C9581" s="1788"/>
      <c r="D9581" s="533"/>
      <c r="E9581" s="533"/>
      <c r="F9581" s="533"/>
      <c r="G9581" s="533"/>
    </row>
    <row r="9582" spans="1:7">
      <c r="A9582" s="533"/>
      <c r="B9582" s="1787"/>
      <c r="C9582" s="1788"/>
      <c r="D9582" s="533"/>
      <c r="E9582" s="533"/>
      <c r="F9582" s="533"/>
      <c r="G9582" s="533"/>
    </row>
    <row r="9583" spans="1:7">
      <c r="A9583" s="533"/>
      <c r="B9583" s="1787"/>
      <c r="C9583" s="1788"/>
      <c r="D9583" s="533"/>
      <c r="E9583" s="533"/>
      <c r="F9583" s="533"/>
      <c r="G9583" s="533"/>
    </row>
    <row r="9584" spans="1:7">
      <c r="A9584" s="533"/>
      <c r="B9584" s="1787"/>
      <c r="C9584" s="1788"/>
      <c r="D9584" s="533"/>
      <c r="E9584" s="533"/>
      <c r="F9584" s="533"/>
      <c r="G9584" s="533"/>
    </row>
    <row r="9585" spans="1:7">
      <c r="A9585" s="533"/>
      <c r="B9585" s="1787"/>
      <c r="C9585" s="1788"/>
      <c r="D9585" s="533"/>
      <c r="E9585" s="533"/>
      <c r="F9585" s="533"/>
      <c r="G9585" s="533"/>
    </row>
    <row r="9586" spans="1:7">
      <c r="A9586" s="533"/>
      <c r="B9586" s="1787"/>
      <c r="C9586" s="1788"/>
      <c r="D9586" s="533"/>
      <c r="E9586" s="533"/>
      <c r="F9586" s="533"/>
      <c r="G9586" s="533"/>
    </row>
    <row r="9587" spans="1:7">
      <c r="A9587" s="533"/>
      <c r="B9587" s="1787"/>
      <c r="C9587" s="1788"/>
      <c r="D9587" s="533"/>
      <c r="E9587" s="533"/>
      <c r="F9587" s="533"/>
      <c r="G9587" s="533"/>
    </row>
    <row r="9588" spans="1:7">
      <c r="A9588" s="533"/>
      <c r="B9588" s="1787"/>
      <c r="C9588" s="1788"/>
      <c r="D9588" s="533"/>
      <c r="E9588" s="533"/>
      <c r="F9588" s="533"/>
      <c r="G9588" s="533"/>
    </row>
    <row r="9589" spans="1:7">
      <c r="A9589" s="533"/>
      <c r="B9589" s="1787"/>
      <c r="C9589" s="1788"/>
      <c r="D9589" s="533"/>
      <c r="E9589" s="533"/>
      <c r="F9589" s="533"/>
      <c r="G9589" s="533"/>
    </row>
    <row r="9590" spans="1:7">
      <c r="A9590" s="533"/>
      <c r="B9590" s="1787"/>
      <c r="C9590" s="1788"/>
      <c r="D9590" s="533"/>
      <c r="E9590" s="533"/>
      <c r="F9590" s="533"/>
      <c r="G9590" s="533"/>
    </row>
    <row r="9591" spans="1:7">
      <c r="A9591" s="533"/>
      <c r="B9591" s="1787"/>
      <c r="C9591" s="1788"/>
      <c r="D9591" s="533"/>
      <c r="E9591" s="533"/>
      <c r="F9591" s="533"/>
      <c r="G9591" s="533"/>
    </row>
    <row r="9592" spans="1:7">
      <c r="A9592" s="533"/>
      <c r="B9592" s="1787"/>
      <c r="C9592" s="1788"/>
      <c r="D9592" s="533"/>
      <c r="E9592" s="533"/>
      <c r="F9592" s="533"/>
      <c r="G9592" s="533"/>
    </row>
    <row r="9593" spans="1:7">
      <c r="A9593" s="533"/>
      <c r="B9593" s="1787"/>
      <c r="C9593" s="1788"/>
      <c r="D9593" s="533"/>
      <c r="E9593" s="533"/>
      <c r="F9593" s="533"/>
      <c r="G9593" s="533"/>
    </row>
    <row r="9594" spans="1:7">
      <c r="A9594" s="533"/>
      <c r="B9594" s="1787"/>
      <c r="C9594" s="1788"/>
      <c r="D9594" s="533"/>
      <c r="E9594" s="533"/>
      <c r="F9594" s="533"/>
      <c r="G9594" s="533"/>
    </row>
    <row r="9595" spans="1:7">
      <c r="A9595" s="533"/>
      <c r="B9595" s="1787"/>
      <c r="C9595" s="1788"/>
      <c r="D9595" s="533"/>
      <c r="E9595" s="533"/>
      <c r="F9595" s="533"/>
      <c r="G9595" s="533"/>
    </row>
    <row r="9596" spans="1:7">
      <c r="A9596" s="533"/>
      <c r="B9596" s="1787"/>
      <c r="C9596" s="1788"/>
      <c r="D9596" s="533"/>
      <c r="E9596" s="533"/>
      <c r="F9596" s="533"/>
      <c r="G9596" s="533"/>
    </row>
    <row r="9597" spans="1:7">
      <c r="A9597" s="533"/>
      <c r="B9597" s="1787"/>
      <c r="C9597" s="1788"/>
      <c r="D9597" s="533"/>
      <c r="E9597" s="533"/>
      <c r="F9597" s="533"/>
      <c r="G9597" s="533"/>
    </row>
    <row r="9598" spans="1:7">
      <c r="A9598" s="533"/>
      <c r="B9598" s="1787"/>
      <c r="C9598" s="1788"/>
      <c r="D9598" s="533"/>
      <c r="E9598" s="533"/>
      <c r="F9598" s="533"/>
      <c r="G9598" s="533"/>
    </row>
    <row r="9599" spans="1:7">
      <c r="A9599" s="533"/>
      <c r="B9599" s="1787"/>
      <c r="C9599" s="1788"/>
      <c r="D9599" s="533"/>
      <c r="E9599" s="533"/>
      <c r="F9599" s="533"/>
      <c r="G9599" s="533"/>
    </row>
    <row r="9600" spans="1:7">
      <c r="A9600" s="533"/>
      <c r="B9600" s="1787"/>
      <c r="C9600" s="1788"/>
      <c r="D9600" s="533"/>
      <c r="E9600" s="533"/>
      <c r="F9600" s="533"/>
      <c r="G9600" s="533"/>
    </row>
    <row r="9601" spans="1:7">
      <c r="A9601" s="533"/>
      <c r="B9601" s="1787"/>
      <c r="C9601" s="1788"/>
      <c r="D9601" s="533"/>
      <c r="E9601" s="533"/>
      <c r="F9601" s="533"/>
      <c r="G9601" s="533"/>
    </row>
    <row r="9602" spans="1:7">
      <c r="A9602" s="533"/>
      <c r="B9602" s="1787"/>
      <c r="C9602" s="1788"/>
      <c r="D9602" s="533"/>
      <c r="E9602" s="533"/>
      <c r="F9602" s="533"/>
      <c r="G9602" s="533"/>
    </row>
    <row r="9603" spans="1:7">
      <c r="A9603" s="533"/>
      <c r="B9603" s="1787"/>
      <c r="C9603" s="1788"/>
      <c r="D9603" s="533"/>
      <c r="E9603" s="533"/>
      <c r="F9603" s="533"/>
      <c r="G9603" s="533"/>
    </row>
    <row r="9604" spans="1:7">
      <c r="A9604" s="533"/>
      <c r="B9604" s="1787"/>
      <c r="C9604" s="1788"/>
      <c r="D9604" s="533"/>
      <c r="E9604" s="533"/>
      <c r="F9604" s="533"/>
      <c r="G9604" s="533"/>
    </row>
    <row r="9605" spans="1:7">
      <c r="A9605" s="533"/>
      <c r="B9605" s="1787"/>
      <c r="C9605" s="1788"/>
      <c r="D9605" s="533"/>
      <c r="E9605" s="533"/>
      <c r="F9605" s="533"/>
      <c r="G9605" s="533"/>
    </row>
    <row r="9606" spans="1:7">
      <c r="A9606" s="533"/>
      <c r="B9606" s="1787"/>
      <c r="C9606" s="1788"/>
      <c r="D9606" s="533"/>
      <c r="E9606" s="533"/>
      <c r="F9606" s="533"/>
      <c r="G9606" s="533"/>
    </row>
    <row r="9607" spans="1:7">
      <c r="A9607" s="533"/>
      <c r="B9607" s="1787"/>
      <c r="C9607" s="1788"/>
      <c r="D9607" s="533"/>
      <c r="E9607" s="533"/>
      <c r="F9607" s="533"/>
      <c r="G9607" s="533"/>
    </row>
    <row r="9608" spans="1:7">
      <c r="A9608" s="533"/>
      <c r="B9608" s="1787"/>
      <c r="C9608" s="1788"/>
      <c r="D9608" s="533"/>
      <c r="E9608" s="533"/>
      <c r="F9608" s="533"/>
      <c r="G9608" s="533"/>
    </row>
    <row r="9609" spans="1:7">
      <c r="A9609" s="533"/>
      <c r="B9609" s="1787"/>
      <c r="C9609" s="1788"/>
      <c r="D9609" s="533"/>
      <c r="E9609" s="533"/>
      <c r="F9609" s="533"/>
      <c r="G9609" s="533"/>
    </row>
    <row r="9610" spans="1:7">
      <c r="A9610" s="533"/>
      <c r="B9610" s="1787"/>
      <c r="C9610" s="1788"/>
      <c r="D9610" s="533"/>
      <c r="E9610" s="533"/>
      <c r="F9610" s="533"/>
      <c r="G9610" s="533"/>
    </row>
    <row r="9611" spans="1:7">
      <c r="A9611" s="533"/>
      <c r="B9611" s="1787"/>
      <c r="C9611" s="1788"/>
      <c r="D9611" s="533"/>
      <c r="E9611" s="533"/>
      <c r="F9611" s="533"/>
      <c r="G9611" s="533"/>
    </row>
    <row r="9612" spans="1:7">
      <c r="A9612" s="533"/>
      <c r="B9612" s="1787"/>
      <c r="C9612" s="1788"/>
      <c r="D9612" s="533"/>
      <c r="E9612" s="533"/>
      <c r="F9612" s="533"/>
      <c r="G9612" s="533"/>
    </row>
    <row r="9613" spans="1:7">
      <c r="A9613" s="533"/>
      <c r="B9613" s="1787"/>
      <c r="C9613" s="1788"/>
      <c r="D9613" s="533"/>
      <c r="E9613" s="533"/>
      <c r="F9613" s="533"/>
      <c r="G9613" s="533"/>
    </row>
    <row r="9614" spans="1:7">
      <c r="A9614" s="533"/>
      <c r="B9614" s="1787"/>
      <c r="C9614" s="1788"/>
      <c r="D9614" s="533"/>
      <c r="E9614" s="533"/>
      <c r="F9614" s="533"/>
      <c r="G9614" s="533"/>
    </row>
    <row r="9615" spans="1:7">
      <c r="A9615" s="533"/>
      <c r="B9615" s="1787"/>
      <c r="C9615" s="1788"/>
      <c r="D9615" s="533"/>
      <c r="E9615" s="533"/>
      <c r="F9615" s="533"/>
      <c r="G9615" s="533"/>
    </row>
    <row r="9616" spans="1:7">
      <c r="A9616" s="533"/>
      <c r="B9616" s="1787"/>
      <c r="C9616" s="1788"/>
      <c r="D9616" s="533"/>
      <c r="E9616" s="533"/>
      <c r="F9616" s="533"/>
      <c r="G9616" s="533"/>
    </row>
    <row r="9617" spans="1:7">
      <c r="A9617" s="533"/>
      <c r="B9617" s="1787"/>
      <c r="C9617" s="1788"/>
      <c r="D9617" s="533"/>
      <c r="E9617" s="533"/>
      <c r="F9617" s="533"/>
      <c r="G9617" s="533"/>
    </row>
    <row r="9618" spans="1:7">
      <c r="A9618" s="533"/>
      <c r="B9618" s="1787"/>
      <c r="C9618" s="1788"/>
      <c r="D9618" s="533"/>
      <c r="E9618" s="533"/>
      <c r="F9618" s="533"/>
      <c r="G9618" s="533"/>
    </row>
    <row r="9619" spans="1:7">
      <c r="A9619" s="533"/>
      <c r="B9619" s="1787"/>
      <c r="C9619" s="1788"/>
      <c r="D9619" s="533"/>
      <c r="E9619" s="533"/>
      <c r="F9619" s="533"/>
      <c r="G9619" s="533"/>
    </row>
    <row r="9620" spans="1:7">
      <c r="A9620" s="533"/>
      <c r="B9620" s="1787"/>
      <c r="C9620" s="1788"/>
      <c r="D9620" s="533"/>
      <c r="E9620" s="533"/>
      <c r="F9620" s="533"/>
      <c r="G9620" s="533"/>
    </row>
    <row r="9621" spans="1:7">
      <c r="A9621" s="533"/>
      <c r="B9621" s="1787"/>
      <c r="C9621" s="1788"/>
      <c r="D9621" s="533"/>
      <c r="E9621" s="533"/>
      <c r="F9621" s="533"/>
      <c r="G9621" s="533"/>
    </row>
    <row r="9622" spans="1:7">
      <c r="A9622" s="533"/>
      <c r="B9622" s="1787"/>
      <c r="C9622" s="1788"/>
      <c r="D9622" s="533"/>
      <c r="E9622" s="533"/>
      <c r="F9622" s="533"/>
      <c r="G9622" s="533"/>
    </row>
    <row r="9623" spans="1:7">
      <c r="A9623" s="533"/>
      <c r="B9623" s="1787"/>
      <c r="C9623" s="1788"/>
      <c r="D9623" s="533"/>
      <c r="E9623" s="533"/>
      <c r="F9623" s="533"/>
      <c r="G9623" s="533"/>
    </row>
    <row r="9624" spans="1:7">
      <c r="A9624" s="533"/>
      <c r="B9624" s="1787"/>
      <c r="C9624" s="1788"/>
      <c r="D9624" s="533"/>
      <c r="E9624" s="533"/>
      <c r="F9624" s="533"/>
      <c r="G9624" s="533"/>
    </row>
    <row r="9625" spans="1:7">
      <c r="A9625" s="533"/>
      <c r="B9625" s="1787"/>
      <c r="C9625" s="1788"/>
      <c r="D9625" s="533"/>
      <c r="E9625" s="533"/>
      <c r="F9625" s="533"/>
      <c r="G9625" s="533"/>
    </row>
    <row r="9626" spans="1:7">
      <c r="A9626" s="533"/>
      <c r="B9626" s="1787"/>
      <c r="C9626" s="1788"/>
      <c r="D9626" s="533"/>
      <c r="E9626" s="533"/>
      <c r="F9626" s="533"/>
      <c r="G9626" s="533"/>
    </row>
    <row r="9627" spans="1:7">
      <c r="A9627" s="533"/>
      <c r="B9627" s="1787"/>
      <c r="C9627" s="1788"/>
      <c r="D9627" s="533"/>
      <c r="E9627" s="533"/>
      <c r="F9627" s="533"/>
      <c r="G9627" s="533"/>
    </row>
    <row r="9628" spans="1:7">
      <c r="A9628" s="533"/>
      <c r="B9628" s="1787"/>
      <c r="C9628" s="1788"/>
      <c r="D9628" s="533"/>
      <c r="E9628" s="533"/>
      <c r="F9628" s="533"/>
      <c r="G9628" s="533"/>
    </row>
    <row r="9629" spans="1:7">
      <c r="A9629" s="533"/>
      <c r="B9629" s="1787"/>
      <c r="C9629" s="1788"/>
      <c r="D9629" s="533"/>
      <c r="E9629" s="533"/>
      <c r="F9629" s="533"/>
      <c r="G9629" s="533"/>
    </row>
    <row r="9630" spans="1:7">
      <c r="A9630" s="533"/>
      <c r="B9630" s="1787"/>
      <c r="C9630" s="1788"/>
      <c r="D9630" s="533"/>
      <c r="E9630" s="533"/>
      <c r="F9630" s="533"/>
      <c r="G9630" s="533"/>
    </row>
    <row r="9631" spans="1:7">
      <c r="A9631" s="533"/>
      <c r="B9631" s="1787"/>
      <c r="C9631" s="1788"/>
      <c r="D9631" s="533"/>
      <c r="E9631" s="533"/>
      <c r="F9631" s="533"/>
      <c r="G9631" s="533"/>
    </row>
    <row r="9632" spans="1:7">
      <c r="A9632" s="533"/>
      <c r="B9632" s="1787"/>
      <c r="C9632" s="1788"/>
      <c r="D9632" s="533"/>
      <c r="E9632" s="533"/>
      <c r="F9632" s="533"/>
      <c r="G9632" s="533"/>
    </row>
    <row r="9633" spans="1:7">
      <c r="A9633" s="533"/>
      <c r="B9633" s="1787"/>
      <c r="C9633" s="1788"/>
      <c r="D9633" s="533"/>
      <c r="E9633" s="533"/>
      <c r="F9633" s="533"/>
      <c r="G9633" s="533"/>
    </row>
    <row r="9634" spans="1:7">
      <c r="A9634" s="533"/>
      <c r="B9634" s="1787"/>
      <c r="C9634" s="1788"/>
      <c r="D9634" s="533"/>
      <c r="E9634" s="533"/>
      <c r="F9634" s="533"/>
      <c r="G9634" s="533"/>
    </row>
    <row r="9635" spans="1:7">
      <c r="A9635" s="533"/>
      <c r="B9635" s="1787"/>
      <c r="C9635" s="1788"/>
      <c r="D9635" s="533"/>
      <c r="E9635" s="533"/>
      <c r="F9635" s="533"/>
      <c r="G9635" s="533"/>
    </row>
    <row r="9636" spans="1:7">
      <c r="A9636" s="533"/>
      <c r="B9636" s="1787"/>
      <c r="C9636" s="1788"/>
      <c r="D9636" s="533"/>
      <c r="E9636" s="533"/>
      <c r="F9636" s="533"/>
      <c r="G9636" s="533"/>
    </row>
    <row r="9637" spans="1:7">
      <c r="A9637" s="533"/>
      <c r="B9637" s="1787"/>
      <c r="C9637" s="1788"/>
      <c r="D9637" s="533"/>
      <c r="E9637" s="533"/>
      <c r="F9637" s="533"/>
      <c r="G9637" s="533"/>
    </row>
    <row r="9638" spans="1:7">
      <c r="A9638" s="533"/>
      <c r="B9638" s="1787"/>
      <c r="C9638" s="1788"/>
      <c r="D9638" s="533"/>
      <c r="E9638" s="533"/>
      <c r="F9638" s="533"/>
      <c r="G9638" s="533"/>
    </row>
    <row r="9639" spans="1:7">
      <c r="A9639" s="533"/>
      <c r="B9639" s="1787"/>
      <c r="C9639" s="1788"/>
      <c r="D9639" s="533"/>
      <c r="E9639" s="533"/>
      <c r="F9639" s="533"/>
      <c r="G9639" s="533"/>
    </row>
    <row r="9640" spans="1:7">
      <c r="A9640" s="533"/>
      <c r="B9640" s="1787"/>
      <c r="C9640" s="1788"/>
      <c r="D9640" s="533"/>
      <c r="E9640" s="533"/>
      <c r="F9640" s="533"/>
      <c r="G9640" s="533"/>
    </row>
    <row r="9641" spans="1:7">
      <c r="A9641" s="533"/>
      <c r="B9641" s="1787"/>
      <c r="C9641" s="1788"/>
      <c r="D9641" s="533"/>
      <c r="E9641" s="533"/>
      <c r="F9641" s="533"/>
      <c r="G9641" s="533"/>
    </row>
    <row r="9642" spans="1:7">
      <c r="A9642" s="533"/>
      <c r="B9642" s="1787"/>
      <c r="C9642" s="1788"/>
      <c r="D9642" s="533"/>
      <c r="E9642" s="533"/>
      <c r="F9642" s="533"/>
      <c r="G9642" s="533"/>
    </row>
    <row r="9643" spans="1:7">
      <c r="A9643" s="533"/>
      <c r="B9643" s="1787"/>
      <c r="C9643" s="1788"/>
      <c r="D9643" s="533"/>
      <c r="E9643" s="533"/>
      <c r="F9643" s="533"/>
      <c r="G9643" s="533"/>
    </row>
    <row r="9644" spans="1:7">
      <c r="A9644" s="533"/>
      <c r="B9644" s="1787"/>
      <c r="C9644" s="1788"/>
      <c r="D9644" s="533"/>
      <c r="E9644" s="533"/>
      <c r="F9644" s="533"/>
      <c r="G9644" s="533"/>
    </row>
    <row r="9645" spans="1:7">
      <c r="A9645" s="533"/>
      <c r="B9645" s="1787"/>
      <c r="C9645" s="1788"/>
      <c r="D9645" s="533"/>
      <c r="E9645" s="533"/>
      <c r="F9645" s="533"/>
      <c r="G9645" s="533"/>
    </row>
    <row r="9646" spans="1:7">
      <c r="A9646" s="533"/>
      <c r="B9646" s="1787"/>
      <c r="C9646" s="1788"/>
      <c r="D9646" s="533"/>
      <c r="E9646" s="533"/>
      <c r="F9646" s="533"/>
      <c r="G9646" s="533"/>
    </row>
    <row r="9647" spans="1:7">
      <c r="A9647" s="533"/>
      <c r="B9647" s="1787"/>
      <c r="C9647" s="1788"/>
      <c r="D9647" s="533"/>
      <c r="E9647" s="533"/>
      <c r="F9647" s="533"/>
      <c r="G9647" s="533"/>
    </row>
    <row r="9648" spans="1:7">
      <c r="A9648" s="533"/>
      <c r="B9648" s="1787"/>
      <c r="C9648" s="1788"/>
      <c r="D9648" s="533"/>
      <c r="E9648" s="533"/>
      <c r="F9648" s="533"/>
      <c r="G9648" s="533"/>
    </row>
    <row r="9649" spans="1:7">
      <c r="A9649" s="533"/>
      <c r="B9649" s="1787"/>
      <c r="C9649" s="1788"/>
      <c r="D9649" s="533"/>
      <c r="E9649" s="533"/>
      <c r="F9649" s="533"/>
      <c r="G9649" s="533"/>
    </row>
    <row r="9650" spans="1:7">
      <c r="A9650" s="533"/>
      <c r="B9650" s="1787"/>
      <c r="C9650" s="1788"/>
      <c r="D9650" s="533"/>
      <c r="E9650" s="533"/>
      <c r="F9650" s="533"/>
      <c r="G9650" s="533"/>
    </row>
    <row r="9651" spans="1:7">
      <c r="A9651" s="533"/>
      <c r="B9651" s="1787"/>
      <c r="C9651" s="1788"/>
      <c r="D9651" s="533"/>
      <c r="E9651" s="533"/>
      <c r="F9651" s="533"/>
      <c r="G9651" s="533"/>
    </row>
    <row r="9652" spans="1:7">
      <c r="A9652" s="533"/>
      <c r="B9652" s="1787"/>
      <c r="C9652" s="1788"/>
      <c r="D9652" s="533"/>
      <c r="E9652" s="533"/>
      <c r="F9652" s="533"/>
      <c r="G9652" s="533"/>
    </row>
    <row r="9653" spans="1:7">
      <c r="A9653" s="533"/>
      <c r="B9653" s="1787"/>
      <c r="C9653" s="1788"/>
      <c r="D9653" s="533"/>
      <c r="E9653" s="533"/>
      <c r="F9653" s="533"/>
      <c r="G9653" s="533"/>
    </row>
    <row r="9654" spans="1:7">
      <c r="A9654" s="533"/>
      <c r="B9654" s="1787"/>
      <c r="C9654" s="1788"/>
      <c r="D9654" s="533"/>
      <c r="E9654" s="533"/>
      <c r="F9654" s="533"/>
      <c r="G9654" s="533"/>
    </row>
    <row r="9655" spans="1:7">
      <c r="A9655" s="533"/>
      <c r="B9655" s="1787"/>
      <c r="C9655" s="1788"/>
      <c r="D9655" s="533"/>
      <c r="E9655" s="533"/>
      <c r="F9655" s="533"/>
      <c r="G9655" s="533"/>
    </row>
    <row r="9656" spans="1:7">
      <c r="A9656" s="533"/>
      <c r="B9656" s="1787"/>
      <c r="C9656" s="1788"/>
      <c r="D9656" s="533"/>
      <c r="E9656" s="533"/>
      <c r="F9656" s="533"/>
      <c r="G9656" s="533"/>
    </row>
    <row r="9657" spans="1:7">
      <c r="A9657" s="533"/>
      <c r="B9657" s="1787"/>
      <c r="C9657" s="1788"/>
      <c r="D9657" s="533"/>
      <c r="E9657" s="533"/>
      <c r="F9657" s="533"/>
      <c r="G9657" s="533"/>
    </row>
    <row r="9658" spans="1:7">
      <c r="A9658" s="533"/>
      <c r="B9658" s="1787"/>
      <c r="C9658" s="1788"/>
      <c r="D9658" s="533"/>
      <c r="E9658" s="533"/>
      <c r="F9658" s="533"/>
      <c r="G9658" s="533"/>
    </row>
    <row r="9659" spans="1:7">
      <c r="A9659" s="533"/>
      <c r="B9659" s="1787"/>
      <c r="C9659" s="1788"/>
      <c r="D9659" s="533"/>
      <c r="E9659" s="533"/>
      <c r="F9659" s="533"/>
      <c r="G9659" s="533"/>
    </row>
    <row r="9660" spans="1:7">
      <c r="A9660" s="533"/>
      <c r="B9660" s="1787"/>
      <c r="C9660" s="1788"/>
      <c r="D9660" s="533"/>
      <c r="E9660" s="533"/>
      <c r="F9660" s="533"/>
      <c r="G9660" s="533"/>
    </row>
    <row r="9661" spans="1:7">
      <c r="A9661" s="533"/>
      <c r="B9661" s="1787"/>
      <c r="C9661" s="1788"/>
      <c r="D9661" s="533"/>
      <c r="E9661" s="533"/>
      <c r="F9661" s="533"/>
      <c r="G9661" s="533"/>
    </row>
    <row r="9662" spans="1:7">
      <c r="A9662" s="533"/>
      <c r="B9662" s="1787"/>
      <c r="C9662" s="1788"/>
      <c r="D9662" s="533"/>
      <c r="E9662" s="533"/>
      <c r="F9662" s="533"/>
      <c r="G9662" s="533"/>
    </row>
    <row r="9663" spans="1:7">
      <c r="A9663" s="533"/>
      <c r="B9663" s="1787"/>
      <c r="C9663" s="1788"/>
      <c r="D9663" s="533"/>
      <c r="E9663" s="533"/>
      <c r="F9663" s="533"/>
      <c r="G9663" s="533"/>
    </row>
    <row r="9664" spans="1:7">
      <c r="A9664" s="533"/>
      <c r="B9664" s="1787"/>
      <c r="C9664" s="1788"/>
      <c r="D9664" s="533"/>
      <c r="E9664" s="533"/>
      <c r="F9664" s="533"/>
      <c r="G9664" s="533"/>
    </row>
    <row r="9665" spans="1:7">
      <c r="A9665" s="533"/>
      <c r="B9665" s="1787"/>
      <c r="C9665" s="1788"/>
      <c r="D9665" s="533"/>
      <c r="E9665" s="533"/>
      <c r="F9665" s="533"/>
      <c r="G9665" s="533"/>
    </row>
    <row r="9666" spans="1:7">
      <c r="A9666" s="533"/>
      <c r="B9666" s="1787"/>
      <c r="C9666" s="1788"/>
      <c r="D9666" s="533"/>
      <c r="E9666" s="533"/>
      <c r="F9666" s="533"/>
      <c r="G9666" s="533"/>
    </row>
    <row r="9667" spans="1:7">
      <c r="A9667" s="533"/>
      <c r="B9667" s="1787"/>
      <c r="C9667" s="1788"/>
      <c r="D9667" s="533"/>
      <c r="E9667" s="533"/>
      <c r="F9667" s="533"/>
      <c r="G9667" s="533"/>
    </row>
    <row r="9668" spans="1:7">
      <c r="A9668" s="533"/>
      <c r="B9668" s="1787"/>
      <c r="C9668" s="1788"/>
      <c r="D9668" s="533"/>
      <c r="E9668" s="533"/>
      <c r="F9668" s="533"/>
      <c r="G9668" s="533"/>
    </row>
    <row r="9669" spans="1:7">
      <c r="A9669" s="533"/>
      <c r="B9669" s="1787"/>
      <c r="C9669" s="1788"/>
      <c r="D9669" s="533"/>
      <c r="E9669" s="533"/>
      <c r="F9669" s="533"/>
      <c r="G9669" s="533"/>
    </row>
    <row r="9670" spans="1:7">
      <c r="A9670" s="533"/>
      <c r="B9670" s="1787"/>
      <c r="C9670" s="1788"/>
      <c r="D9670" s="533"/>
      <c r="E9670" s="533"/>
      <c r="F9670" s="533"/>
      <c r="G9670" s="533"/>
    </row>
    <row r="9671" spans="1:7">
      <c r="A9671" s="533"/>
      <c r="B9671" s="1787"/>
      <c r="C9671" s="1788"/>
      <c r="D9671" s="533"/>
      <c r="E9671" s="533"/>
      <c r="F9671" s="533"/>
      <c r="G9671" s="533"/>
    </row>
    <row r="9672" spans="1:7">
      <c r="A9672" s="533"/>
      <c r="B9672" s="1787"/>
      <c r="C9672" s="1788"/>
      <c r="D9672" s="533"/>
      <c r="E9672" s="533"/>
      <c r="F9672" s="533"/>
      <c r="G9672" s="533"/>
    </row>
    <row r="9673" spans="1:7">
      <c r="A9673" s="533"/>
      <c r="B9673" s="1787"/>
      <c r="C9673" s="1788"/>
      <c r="D9673" s="533"/>
      <c r="E9673" s="533"/>
      <c r="F9673" s="533"/>
      <c r="G9673" s="533"/>
    </row>
    <row r="9674" spans="1:7">
      <c r="A9674" s="533"/>
      <c r="B9674" s="1787"/>
      <c r="C9674" s="1788"/>
      <c r="D9674" s="533"/>
      <c r="E9674" s="533"/>
      <c r="F9674" s="533"/>
      <c r="G9674" s="533"/>
    </row>
    <row r="9675" spans="1:7">
      <c r="A9675" s="533"/>
      <c r="B9675" s="1787"/>
      <c r="C9675" s="1788"/>
      <c r="D9675" s="533"/>
      <c r="E9675" s="533"/>
      <c r="F9675" s="533"/>
      <c r="G9675" s="533"/>
    </row>
    <row r="9676" spans="1:7">
      <c r="A9676" s="533"/>
      <c r="B9676" s="1787"/>
      <c r="C9676" s="1788"/>
      <c r="D9676" s="533"/>
      <c r="E9676" s="533"/>
      <c r="F9676" s="533"/>
      <c r="G9676" s="533"/>
    </row>
    <row r="9677" spans="1:7">
      <c r="A9677" s="533"/>
      <c r="B9677" s="1787"/>
      <c r="C9677" s="1788"/>
      <c r="D9677" s="533"/>
      <c r="E9677" s="533"/>
      <c r="F9677" s="533"/>
      <c r="G9677" s="533"/>
    </row>
    <row r="9678" spans="1:7">
      <c r="A9678" s="533"/>
      <c r="B9678" s="1787"/>
      <c r="C9678" s="1788"/>
      <c r="D9678" s="533"/>
      <c r="E9678" s="533"/>
      <c r="F9678" s="533"/>
      <c r="G9678" s="533"/>
    </row>
    <row r="9679" spans="1:7">
      <c r="A9679" s="533"/>
      <c r="B9679" s="1787"/>
      <c r="C9679" s="1788"/>
      <c r="D9679" s="533"/>
      <c r="E9679" s="533"/>
      <c r="F9679" s="533"/>
      <c r="G9679" s="533"/>
    </row>
    <row r="9680" spans="1:7">
      <c r="A9680" s="533"/>
      <c r="B9680" s="1787"/>
      <c r="C9680" s="1788"/>
      <c r="D9680" s="533"/>
      <c r="E9680" s="533"/>
      <c r="F9680" s="533"/>
      <c r="G9680" s="533"/>
    </row>
    <row r="9681" spans="1:7">
      <c r="A9681" s="533"/>
      <c r="B9681" s="1787"/>
      <c r="C9681" s="1788"/>
      <c r="D9681" s="533"/>
      <c r="E9681" s="533"/>
      <c r="F9681" s="533"/>
      <c r="G9681" s="533"/>
    </row>
    <row r="9682" spans="1:7">
      <c r="A9682" s="533"/>
      <c r="B9682" s="1787"/>
      <c r="C9682" s="1788"/>
      <c r="D9682" s="533"/>
      <c r="E9682" s="533"/>
      <c r="F9682" s="533"/>
      <c r="G9682" s="533"/>
    </row>
    <row r="9683" spans="1:7">
      <c r="A9683" s="533"/>
      <c r="B9683" s="1787"/>
      <c r="C9683" s="1788"/>
      <c r="D9683" s="533"/>
      <c r="E9683" s="533"/>
      <c r="F9683" s="533"/>
      <c r="G9683" s="533"/>
    </row>
    <row r="9684" spans="1:7">
      <c r="A9684" s="533"/>
      <c r="B9684" s="1787"/>
      <c r="C9684" s="1788"/>
      <c r="D9684" s="533"/>
      <c r="E9684" s="533"/>
      <c r="F9684" s="533"/>
      <c r="G9684" s="533"/>
    </row>
    <row r="9685" spans="1:7">
      <c r="A9685" s="533"/>
      <c r="B9685" s="1787"/>
      <c r="C9685" s="1788"/>
      <c r="D9685" s="533"/>
      <c r="E9685" s="533"/>
      <c r="F9685" s="533"/>
      <c r="G9685" s="533"/>
    </row>
    <row r="9686" spans="1:7">
      <c r="A9686" s="533"/>
      <c r="B9686" s="1787"/>
      <c r="C9686" s="1788"/>
      <c r="D9686" s="533"/>
      <c r="E9686" s="533"/>
      <c r="F9686" s="533"/>
      <c r="G9686" s="533"/>
    </row>
    <row r="9687" spans="1:7">
      <c r="A9687" s="533"/>
      <c r="B9687" s="1787"/>
      <c r="C9687" s="1788"/>
      <c r="D9687" s="533"/>
      <c r="E9687" s="533"/>
      <c r="F9687" s="533"/>
      <c r="G9687" s="533"/>
    </row>
    <row r="9688" spans="1:7">
      <c r="A9688" s="533"/>
      <c r="B9688" s="1787"/>
      <c r="C9688" s="1788"/>
      <c r="D9688" s="533"/>
      <c r="E9688" s="533"/>
      <c r="F9688" s="533"/>
      <c r="G9688" s="533"/>
    </row>
    <row r="9689" spans="1:7">
      <c r="A9689" s="533"/>
      <c r="B9689" s="1787"/>
      <c r="C9689" s="1788"/>
      <c r="D9689" s="533"/>
      <c r="E9689" s="533"/>
      <c r="F9689" s="533"/>
      <c r="G9689" s="533"/>
    </row>
    <row r="9690" spans="1:7">
      <c r="A9690" s="533"/>
      <c r="B9690" s="1787"/>
      <c r="C9690" s="1788"/>
      <c r="D9690" s="533"/>
      <c r="E9690" s="533"/>
      <c r="F9690" s="533"/>
      <c r="G9690" s="533"/>
    </row>
    <row r="9691" spans="1:7">
      <c r="A9691" s="533"/>
      <c r="B9691" s="1787"/>
      <c r="C9691" s="1788"/>
      <c r="D9691" s="533"/>
      <c r="E9691" s="533"/>
      <c r="F9691" s="533"/>
      <c r="G9691" s="533"/>
    </row>
    <row r="9692" spans="1:7">
      <c r="A9692" s="533"/>
      <c r="B9692" s="1787"/>
      <c r="C9692" s="1788"/>
      <c r="D9692" s="533"/>
      <c r="E9692" s="533"/>
      <c r="F9692" s="533"/>
      <c r="G9692" s="533"/>
    </row>
    <row r="9693" spans="1:7">
      <c r="A9693" s="533"/>
      <c r="B9693" s="1787"/>
      <c r="C9693" s="1788"/>
      <c r="D9693" s="533"/>
      <c r="E9693" s="533"/>
      <c r="F9693" s="533"/>
      <c r="G9693" s="533"/>
    </row>
    <row r="9694" spans="1:7">
      <c r="A9694" s="533"/>
      <c r="B9694" s="1787"/>
      <c r="C9694" s="1788"/>
      <c r="D9694" s="533"/>
      <c r="E9694" s="533"/>
      <c r="F9694" s="533"/>
      <c r="G9694" s="533"/>
    </row>
    <row r="9695" spans="1:7">
      <c r="A9695" s="533"/>
      <c r="B9695" s="1787"/>
      <c r="C9695" s="1788"/>
      <c r="D9695" s="533"/>
      <c r="E9695" s="533"/>
      <c r="F9695" s="533"/>
      <c r="G9695" s="533"/>
    </row>
    <row r="9696" spans="1:7">
      <c r="A9696" s="533"/>
      <c r="B9696" s="1787"/>
      <c r="C9696" s="1788"/>
      <c r="D9696" s="533"/>
      <c r="E9696" s="533"/>
      <c r="F9696" s="533"/>
      <c r="G9696" s="533"/>
    </row>
    <row r="9697" spans="1:7">
      <c r="A9697" s="533"/>
      <c r="B9697" s="1787"/>
      <c r="C9697" s="1788"/>
      <c r="D9697" s="533"/>
      <c r="E9697" s="533"/>
      <c r="F9697" s="533"/>
      <c r="G9697" s="533"/>
    </row>
    <row r="9698" spans="1:7">
      <c r="A9698" s="533"/>
      <c r="B9698" s="1787"/>
      <c r="C9698" s="1788"/>
      <c r="D9698" s="533"/>
      <c r="E9698" s="533"/>
      <c r="F9698" s="533"/>
      <c r="G9698" s="533"/>
    </row>
    <row r="9699" spans="1:7">
      <c r="A9699" s="533"/>
      <c r="B9699" s="1787"/>
      <c r="C9699" s="1788"/>
      <c r="D9699" s="533"/>
      <c r="E9699" s="533"/>
      <c r="F9699" s="533"/>
      <c r="G9699" s="533"/>
    </row>
    <row r="9700" spans="1:7">
      <c r="A9700" s="533"/>
      <c r="B9700" s="1787"/>
      <c r="C9700" s="1788"/>
      <c r="D9700" s="533"/>
      <c r="E9700" s="533"/>
      <c r="F9700" s="533"/>
      <c r="G9700" s="533"/>
    </row>
    <row r="9701" spans="1:7">
      <c r="A9701" s="533"/>
      <c r="B9701" s="1787"/>
      <c r="C9701" s="1788"/>
      <c r="D9701" s="533"/>
      <c r="E9701" s="533"/>
      <c r="F9701" s="533"/>
      <c r="G9701" s="533"/>
    </row>
    <row r="9702" spans="1:7">
      <c r="A9702" s="533"/>
      <c r="B9702" s="1787"/>
      <c r="C9702" s="1788"/>
      <c r="D9702" s="533"/>
      <c r="E9702" s="533"/>
      <c r="F9702" s="533"/>
      <c r="G9702" s="533"/>
    </row>
    <row r="9703" spans="1:7">
      <c r="A9703" s="533"/>
      <c r="B9703" s="1787"/>
      <c r="C9703" s="1788"/>
      <c r="D9703" s="533"/>
      <c r="E9703" s="533"/>
      <c r="F9703" s="533"/>
      <c r="G9703" s="533"/>
    </row>
    <row r="9704" spans="1:7">
      <c r="A9704" s="533"/>
      <c r="B9704" s="1787"/>
      <c r="C9704" s="1788"/>
      <c r="D9704" s="533"/>
      <c r="E9704" s="533"/>
      <c r="F9704" s="533"/>
      <c r="G9704" s="533"/>
    </row>
    <row r="9705" spans="1:7">
      <c r="A9705" s="533"/>
      <c r="B9705" s="1787"/>
      <c r="C9705" s="1788"/>
      <c r="D9705" s="533"/>
      <c r="E9705" s="533"/>
      <c r="F9705" s="533"/>
      <c r="G9705" s="533"/>
    </row>
    <row r="9706" spans="1:7">
      <c r="A9706" s="533"/>
      <c r="B9706" s="1787"/>
      <c r="C9706" s="1788"/>
      <c r="D9706" s="533"/>
      <c r="E9706" s="533"/>
      <c r="F9706" s="533"/>
      <c r="G9706" s="533"/>
    </row>
    <row r="9707" spans="1:7">
      <c r="A9707" s="533"/>
      <c r="B9707" s="1787"/>
      <c r="C9707" s="1788"/>
      <c r="D9707" s="533"/>
      <c r="E9707" s="533"/>
      <c r="F9707" s="533"/>
      <c r="G9707" s="533"/>
    </row>
    <row r="9708" spans="1:7">
      <c r="A9708" s="533"/>
      <c r="B9708" s="1787"/>
      <c r="C9708" s="1788"/>
      <c r="D9708" s="533"/>
      <c r="E9708" s="533"/>
      <c r="F9708" s="533"/>
      <c r="G9708" s="533"/>
    </row>
    <row r="9709" spans="1:7">
      <c r="A9709" s="533"/>
      <c r="B9709" s="1787"/>
      <c r="C9709" s="1788"/>
      <c r="D9709" s="533"/>
      <c r="E9709" s="533"/>
      <c r="F9709" s="533"/>
      <c r="G9709" s="533"/>
    </row>
    <row r="9710" spans="1:7">
      <c r="A9710" s="533"/>
      <c r="B9710" s="1787"/>
      <c r="C9710" s="1788"/>
      <c r="D9710" s="533"/>
      <c r="E9710" s="533"/>
      <c r="F9710" s="533"/>
      <c r="G9710" s="533"/>
    </row>
    <row r="9711" spans="1:7">
      <c r="A9711" s="533"/>
      <c r="B9711" s="1787"/>
      <c r="C9711" s="1788"/>
      <c r="D9711" s="533"/>
      <c r="E9711" s="533"/>
      <c r="F9711" s="533"/>
      <c r="G9711" s="533"/>
    </row>
    <row r="9712" spans="1:7">
      <c r="A9712" s="533"/>
      <c r="B9712" s="1787"/>
      <c r="C9712" s="1788"/>
      <c r="D9712" s="533"/>
      <c r="E9712" s="533"/>
      <c r="F9712" s="533"/>
      <c r="G9712" s="533"/>
    </row>
    <row r="9713" spans="1:7">
      <c r="A9713" s="533"/>
      <c r="B9713" s="1787"/>
      <c r="C9713" s="1788"/>
      <c r="D9713" s="533"/>
      <c r="E9713" s="533"/>
      <c r="F9713" s="533"/>
      <c r="G9713" s="533"/>
    </row>
    <row r="9714" spans="1:7">
      <c r="A9714" s="533"/>
      <c r="B9714" s="1787"/>
      <c r="C9714" s="1788"/>
      <c r="D9714" s="533"/>
      <c r="E9714" s="533"/>
      <c r="F9714" s="533"/>
      <c r="G9714" s="533"/>
    </row>
    <row r="9715" spans="1:7">
      <c r="A9715" s="533"/>
      <c r="B9715" s="1787"/>
      <c r="C9715" s="1788"/>
      <c r="D9715" s="533"/>
      <c r="E9715" s="533"/>
      <c r="F9715" s="533"/>
      <c r="G9715" s="533"/>
    </row>
    <row r="9716" spans="1:7">
      <c r="A9716" s="533"/>
      <c r="B9716" s="1787"/>
      <c r="C9716" s="1788"/>
      <c r="D9716" s="533"/>
      <c r="E9716" s="533"/>
      <c r="F9716" s="533"/>
      <c r="G9716" s="533"/>
    </row>
    <row r="9717" spans="1:7">
      <c r="A9717" s="533"/>
      <c r="B9717" s="1787"/>
      <c r="C9717" s="1788"/>
      <c r="D9717" s="533"/>
      <c r="E9717" s="533"/>
      <c r="F9717" s="533"/>
      <c r="G9717" s="533"/>
    </row>
    <row r="9718" spans="1:7">
      <c r="A9718" s="533"/>
      <c r="B9718" s="1787"/>
      <c r="C9718" s="1788"/>
      <c r="D9718" s="533"/>
      <c r="E9718" s="533"/>
      <c r="F9718" s="533"/>
      <c r="G9718" s="533"/>
    </row>
    <row r="9719" spans="1:7">
      <c r="A9719" s="533"/>
      <c r="B9719" s="1787"/>
      <c r="C9719" s="1788"/>
      <c r="D9719" s="533"/>
      <c r="E9719" s="533"/>
      <c r="F9719" s="533"/>
      <c r="G9719" s="533"/>
    </row>
    <row r="9720" spans="1:7">
      <c r="A9720" s="533"/>
      <c r="B9720" s="1787"/>
      <c r="C9720" s="1788"/>
      <c r="D9720" s="533"/>
      <c r="E9720" s="533"/>
      <c r="F9720" s="533"/>
      <c r="G9720" s="533"/>
    </row>
    <row r="9721" spans="1:7">
      <c r="A9721" s="533"/>
      <c r="B9721" s="1787"/>
      <c r="C9721" s="1788"/>
      <c r="D9721" s="533"/>
      <c r="E9721" s="533"/>
      <c r="F9721" s="533"/>
      <c r="G9721" s="533"/>
    </row>
    <row r="9722" spans="1:7">
      <c r="A9722" s="533"/>
      <c r="B9722" s="1787"/>
      <c r="C9722" s="1788"/>
      <c r="D9722" s="533"/>
      <c r="E9722" s="533"/>
      <c r="F9722" s="533"/>
      <c r="G9722" s="533"/>
    </row>
    <row r="9723" spans="1:7">
      <c r="A9723" s="533"/>
      <c r="B9723" s="1787"/>
      <c r="C9723" s="1788"/>
      <c r="D9723" s="533"/>
      <c r="E9723" s="533"/>
      <c r="F9723" s="533"/>
      <c r="G9723" s="533"/>
    </row>
    <row r="9724" spans="1:7">
      <c r="A9724" s="533"/>
      <c r="B9724" s="1787"/>
      <c r="C9724" s="1788"/>
      <c r="D9724" s="533"/>
      <c r="E9724" s="533"/>
      <c r="F9724" s="533"/>
      <c r="G9724" s="533"/>
    </row>
    <row r="9725" spans="1:7">
      <c r="A9725" s="533"/>
      <c r="B9725" s="1787"/>
      <c r="C9725" s="1788"/>
      <c r="D9725" s="533"/>
      <c r="E9725" s="533"/>
      <c r="F9725" s="533"/>
      <c r="G9725" s="533"/>
    </row>
    <row r="9726" spans="1:7">
      <c r="A9726" s="533"/>
      <c r="B9726" s="1787"/>
      <c r="C9726" s="1788"/>
      <c r="D9726" s="533"/>
      <c r="E9726" s="533"/>
      <c r="F9726" s="533"/>
      <c r="G9726" s="533"/>
    </row>
    <row r="9727" spans="1:7">
      <c r="A9727" s="533"/>
      <c r="B9727" s="1787"/>
      <c r="C9727" s="1788"/>
      <c r="D9727" s="533"/>
      <c r="E9727" s="533"/>
      <c r="F9727" s="533"/>
      <c r="G9727" s="533"/>
    </row>
    <row r="9728" spans="1:7">
      <c r="A9728" s="533"/>
      <c r="B9728" s="1787"/>
      <c r="C9728" s="1788"/>
      <c r="D9728" s="533"/>
      <c r="E9728" s="533"/>
      <c r="F9728" s="533"/>
      <c r="G9728" s="533"/>
    </row>
    <row r="9729" spans="1:7">
      <c r="A9729" s="533"/>
      <c r="B9729" s="1787"/>
      <c r="C9729" s="1788"/>
      <c r="D9729" s="533"/>
      <c r="E9729" s="533"/>
      <c r="F9729" s="533"/>
      <c r="G9729" s="533"/>
    </row>
    <row r="9730" spans="1:7">
      <c r="A9730" s="533"/>
      <c r="B9730" s="1787"/>
      <c r="C9730" s="1788"/>
      <c r="D9730" s="533"/>
      <c r="E9730" s="533"/>
      <c r="F9730" s="533"/>
      <c r="G9730" s="533"/>
    </row>
    <row r="9731" spans="1:7">
      <c r="A9731" s="533"/>
      <c r="B9731" s="1787"/>
      <c r="C9731" s="1788"/>
      <c r="D9731" s="533"/>
      <c r="E9731" s="533"/>
      <c r="F9731" s="533"/>
      <c r="G9731" s="533"/>
    </row>
    <row r="9732" spans="1:7">
      <c r="A9732" s="533"/>
      <c r="B9732" s="1787"/>
      <c r="C9732" s="1788"/>
      <c r="D9732" s="533"/>
      <c r="E9732" s="533"/>
      <c r="F9732" s="533"/>
      <c r="G9732" s="533"/>
    </row>
    <row r="9733" spans="1:7">
      <c r="A9733" s="533"/>
      <c r="B9733" s="1787"/>
      <c r="C9733" s="1788"/>
      <c r="D9733" s="533"/>
      <c r="E9733" s="533"/>
      <c r="F9733" s="533"/>
      <c r="G9733" s="533"/>
    </row>
    <row r="9734" spans="1:7">
      <c r="A9734" s="533"/>
      <c r="B9734" s="1787"/>
      <c r="C9734" s="1788"/>
      <c r="D9734" s="533"/>
      <c r="E9734" s="533"/>
      <c r="F9734" s="533"/>
      <c r="G9734" s="533"/>
    </row>
    <row r="9735" spans="1:7">
      <c r="A9735" s="533"/>
      <c r="B9735" s="1787"/>
      <c r="C9735" s="1788"/>
      <c r="D9735" s="533"/>
      <c r="E9735" s="533"/>
      <c r="F9735" s="533"/>
      <c r="G9735" s="533"/>
    </row>
    <row r="9736" spans="1:7">
      <c r="A9736" s="533"/>
      <c r="B9736" s="1787"/>
      <c r="C9736" s="1788"/>
      <c r="D9736" s="533"/>
      <c r="E9736" s="533"/>
      <c r="F9736" s="533"/>
      <c r="G9736" s="533"/>
    </row>
    <row r="9737" spans="1:7">
      <c r="A9737" s="533"/>
      <c r="B9737" s="1787"/>
      <c r="C9737" s="1788"/>
      <c r="D9737" s="533"/>
      <c r="E9737" s="533"/>
      <c r="F9737" s="533"/>
      <c r="G9737" s="533"/>
    </row>
    <row r="9738" spans="1:7">
      <c r="A9738" s="533"/>
      <c r="B9738" s="1787"/>
      <c r="C9738" s="1788"/>
      <c r="D9738" s="533"/>
      <c r="E9738" s="533"/>
      <c r="F9738" s="533"/>
      <c r="G9738" s="533"/>
    </row>
    <row r="9739" spans="1:7">
      <c r="A9739" s="533"/>
      <c r="B9739" s="1787"/>
      <c r="C9739" s="1788"/>
      <c r="D9739" s="533"/>
      <c r="E9739" s="533"/>
      <c r="F9739" s="533"/>
      <c r="G9739" s="533"/>
    </row>
    <row r="9740" spans="1:7">
      <c r="A9740" s="533"/>
      <c r="B9740" s="1787"/>
      <c r="C9740" s="1788"/>
      <c r="D9740" s="533"/>
      <c r="E9740" s="533"/>
      <c r="F9740" s="533"/>
      <c r="G9740" s="533"/>
    </row>
    <row r="9741" spans="1:7">
      <c r="A9741" s="533"/>
      <c r="B9741" s="1787"/>
      <c r="C9741" s="1788"/>
      <c r="D9741" s="533"/>
      <c r="E9741" s="533"/>
      <c r="F9741" s="533"/>
      <c r="G9741" s="533"/>
    </row>
    <row r="9742" spans="1:7">
      <c r="A9742" s="533"/>
      <c r="B9742" s="1787"/>
      <c r="C9742" s="1788"/>
      <c r="D9742" s="533"/>
      <c r="E9742" s="533"/>
      <c r="F9742" s="533"/>
      <c r="G9742" s="533"/>
    </row>
    <row r="9743" spans="1:7">
      <c r="A9743" s="533"/>
      <c r="B9743" s="1787"/>
      <c r="C9743" s="1788"/>
      <c r="D9743" s="533"/>
      <c r="E9743" s="533"/>
      <c r="F9743" s="533"/>
      <c r="G9743" s="533"/>
    </row>
    <row r="9744" spans="1:7">
      <c r="A9744" s="533"/>
      <c r="B9744" s="1787"/>
      <c r="C9744" s="1788"/>
      <c r="D9744" s="533"/>
      <c r="E9744" s="533"/>
      <c r="F9744" s="533"/>
      <c r="G9744" s="533"/>
    </row>
    <row r="9745" spans="1:7">
      <c r="A9745" s="533"/>
      <c r="B9745" s="1787"/>
      <c r="C9745" s="1788"/>
      <c r="D9745" s="533"/>
      <c r="E9745" s="533"/>
      <c r="F9745" s="533"/>
      <c r="G9745" s="533"/>
    </row>
    <row r="9746" spans="1:7">
      <c r="A9746" s="533"/>
      <c r="B9746" s="1787"/>
      <c r="C9746" s="1788"/>
      <c r="D9746" s="533"/>
      <c r="E9746" s="533"/>
      <c r="F9746" s="533"/>
      <c r="G9746" s="533"/>
    </row>
    <row r="9747" spans="1:7">
      <c r="A9747" s="533"/>
      <c r="B9747" s="1787"/>
      <c r="C9747" s="1788"/>
      <c r="D9747" s="533"/>
      <c r="E9747" s="533"/>
      <c r="F9747" s="533"/>
      <c r="G9747" s="533"/>
    </row>
    <row r="9748" spans="1:7">
      <c r="A9748" s="533"/>
      <c r="B9748" s="1787"/>
      <c r="C9748" s="1788"/>
      <c r="D9748" s="533"/>
      <c r="E9748" s="533"/>
      <c r="F9748" s="533"/>
      <c r="G9748" s="533"/>
    </row>
    <row r="9749" spans="1:7">
      <c r="A9749" s="533"/>
      <c r="B9749" s="1787"/>
      <c r="C9749" s="1788"/>
      <c r="D9749" s="533"/>
      <c r="E9749" s="533"/>
      <c r="F9749" s="533"/>
      <c r="G9749" s="533"/>
    </row>
    <row r="9750" spans="1:7">
      <c r="A9750" s="533"/>
      <c r="B9750" s="1787"/>
      <c r="C9750" s="1788"/>
      <c r="D9750" s="533"/>
      <c r="E9750" s="533"/>
      <c r="F9750" s="533"/>
      <c r="G9750" s="533"/>
    </row>
    <row r="9751" spans="1:7">
      <c r="A9751" s="533"/>
      <c r="B9751" s="1787"/>
      <c r="C9751" s="1788"/>
      <c r="D9751" s="533"/>
      <c r="E9751" s="533"/>
      <c r="F9751" s="533"/>
      <c r="G9751" s="533"/>
    </row>
    <row r="9752" spans="1:7">
      <c r="A9752" s="533"/>
      <c r="B9752" s="1787"/>
      <c r="C9752" s="1788"/>
      <c r="D9752" s="533"/>
      <c r="E9752" s="533"/>
      <c r="F9752" s="533"/>
      <c r="G9752" s="533"/>
    </row>
    <row r="9753" spans="1:7">
      <c r="A9753" s="533"/>
      <c r="B9753" s="1787"/>
      <c r="C9753" s="1788"/>
      <c r="D9753" s="533"/>
      <c r="E9753" s="533"/>
      <c r="F9753" s="533"/>
      <c r="G9753" s="533"/>
    </row>
    <row r="9754" spans="1:7">
      <c r="A9754" s="533"/>
      <c r="B9754" s="1787"/>
      <c r="C9754" s="1788"/>
      <c r="D9754" s="533"/>
      <c r="E9754" s="533"/>
      <c r="F9754" s="533"/>
      <c r="G9754" s="533"/>
    </row>
    <row r="9755" spans="1:7">
      <c r="A9755" s="533"/>
      <c r="B9755" s="1787"/>
      <c r="C9755" s="1788"/>
      <c r="D9755" s="533"/>
      <c r="E9755" s="533"/>
      <c r="F9755" s="533"/>
      <c r="G9755" s="533"/>
    </row>
    <row r="9756" spans="1:7">
      <c r="A9756" s="533"/>
      <c r="B9756" s="1787"/>
      <c r="C9756" s="1788"/>
      <c r="D9756" s="533"/>
      <c r="E9756" s="533"/>
      <c r="F9756" s="533"/>
      <c r="G9756" s="533"/>
    </row>
    <row r="9757" spans="1:7">
      <c r="A9757" s="533"/>
      <c r="B9757" s="1787"/>
      <c r="C9757" s="1788"/>
      <c r="D9757" s="533"/>
      <c r="E9757" s="533"/>
      <c r="F9757" s="533"/>
      <c r="G9757" s="533"/>
    </row>
    <row r="9758" spans="1:7">
      <c r="A9758" s="533"/>
      <c r="B9758" s="1787"/>
      <c r="C9758" s="1788"/>
      <c r="D9758" s="533"/>
      <c r="E9758" s="533"/>
      <c r="F9758" s="533"/>
      <c r="G9758" s="533"/>
    </row>
    <row r="9759" spans="1:7">
      <c r="A9759" s="533"/>
      <c r="B9759" s="1787"/>
      <c r="C9759" s="1788"/>
      <c r="D9759" s="533"/>
      <c r="E9759" s="533"/>
      <c r="F9759" s="533"/>
      <c r="G9759" s="533"/>
    </row>
    <row r="9760" spans="1:7">
      <c r="A9760" s="533"/>
      <c r="B9760" s="1787"/>
      <c r="C9760" s="1788"/>
      <c r="D9760" s="533"/>
      <c r="E9760" s="533"/>
      <c r="F9760" s="533"/>
      <c r="G9760" s="533"/>
    </row>
    <row r="9761" spans="1:7">
      <c r="A9761" s="533"/>
      <c r="B9761" s="1787"/>
      <c r="C9761" s="1788"/>
      <c r="D9761" s="533"/>
      <c r="E9761" s="533"/>
      <c r="F9761" s="533"/>
      <c r="G9761" s="533"/>
    </row>
    <row r="9762" spans="1:7">
      <c r="A9762" s="533"/>
      <c r="B9762" s="1787"/>
      <c r="C9762" s="1788"/>
      <c r="D9762" s="533"/>
      <c r="E9762" s="533"/>
      <c r="F9762" s="533"/>
      <c r="G9762" s="533"/>
    </row>
    <row r="9763" spans="1:7">
      <c r="A9763" s="533"/>
      <c r="B9763" s="1787"/>
      <c r="C9763" s="1788"/>
      <c r="D9763" s="533"/>
      <c r="E9763" s="533"/>
      <c r="F9763" s="533"/>
      <c r="G9763" s="533"/>
    </row>
    <row r="9764" spans="1:7">
      <c r="A9764" s="533"/>
      <c r="B9764" s="1787"/>
      <c r="C9764" s="1788"/>
      <c r="D9764" s="533"/>
      <c r="E9764" s="533"/>
      <c r="F9764" s="533"/>
      <c r="G9764" s="533"/>
    </row>
    <row r="9765" spans="1:7">
      <c r="A9765" s="533"/>
      <c r="B9765" s="1787"/>
      <c r="C9765" s="1788"/>
      <c r="D9765" s="533"/>
      <c r="E9765" s="533"/>
      <c r="F9765" s="533"/>
      <c r="G9765" s="533"/>
    </row>
    <row r="9766" spans="1:7">
      <c r="A9766" s="533"/>
      <c r="B9766" s="1787"/>
      <c r="C9766" s="1788"/>
      <c r="D9766" s="533"/>
      <c r="E9766" s="533"/>
      <c r="F9766" s="533"/>
      <c r="G9766" s="533"/>
    </row>
    <row r="9767" spans="1:7">
      <c r="A9767" s="533"/>
      <c r="B9767" s="1787"/>
      <c r="C9767" s="1788"/>
      <c r="D9767" s="533"/>
      <c r="E9767" s="533"/>
      <c r="F9767" s="533"/>
      <c r="G9767" s="533"/>
    </row>
    <row r="9768" spans="1:7">
      <c r="A9768" s="533"/>
      <c r="B9768" s="1787"/>
      <c r="C9768" s="1788"/>
      <c r="D9768" s="533"/>
      <c r="E9768" s="533"/>
      <c r="F9768" s="533"/>
      <c r="G9768" s="533"/>
    </row>
    <row r="9769" spans="1:7">
      <c r="A9769" s="533"/>
      <c r="B9769" s="1787"/>
      <c r="C9769" s="1788"/>
      <c r="D9769" s="533"/>
      <c r="E9769" s="533"/>
      <c r="F9769" s="533"/>
      <c r="G9769" s="533"/>
    </row>
    <row r="9770" spans="1:7">
      <c r="A9770" s="533"/>
      <c r="B9770" s="1787"/>
      <c r="C9770" s="1788"/>
      <c r="D9770" s="533"/>
      <c r="E9770" s="533"/>
      <c r="F9770" s="533"/>
      <c r="G9770" s="533"/>
    </row>
    <row r="9771" spans="1:7">
      <c r="A9771" s="533"/>
      <c r="B9771" s="1787"/>
      <c r="C9771" s="1788"/>
      <c r="D9771" s="533"/>
      <c r="E9771" s="533"/>
      <c r="F9771" s="533"/>
      <c r="G9771" s="533"/>
    </row>
    <row r="9772" spans="1:7">
      <c r="A9772" s="533"/>
      <c r="B9772" s="1787"/>
      <c r="C9772" s="1788"/>
      <c r="D9772" s="533"/>
      <c r="E9772" s="533"/>
      <c r="F9772" s="533"/>
      <c r="G9772" s="533"/>
    </row>
    <row r="9773" spans="1:7">
      <c r="A9773" s="533"/>
      <c r="B9773" s="1787"/>
      <c r="C9773" s="1788"/>
      <c r="D9773" s="533"/>
      <c r="E9773" s="533"/>
      <c r="F9773" s="533"/>
      <c r="G9773" s="533"/>
    </row>
    <row r="9774" spans="1:7">
      <c r="A9774" s="533"/>
      <c r="B9774" s="1787"/>
      <c r="C9774" s="1788"/>
      <c r="D9774" s="533"/>
      <c r="E9774" s="533"/>
      <c r="F9774" s="533"/>
      <c r="G9774" s="533"/>
    </row>
    <row r="9775" spans="1:7">
      <c r="A9775" s="533"/>
      <c r="B9775" s="1787"/>
      <c r="C9775" s="1788"/>
      <c r="D9775" s="533"/>
      <c r="E9775" s="533"/>
      <c r="F9775" s="533"/>
      <c r="G9775" s="533"/>
    </row>
    <row r="9776" spans="1:7">
      <c r="A9776" s="533"/>
      <c r="B9776" s="1787"/>
      <c r="C9776" s="1788"/>
      <c r="D9776" s="533"/>
      <c r="E9776" s="533"/>
      <c r="F9776" s="533"/>
      <c r="G9776" s="533"/>
    </row>
    <row r="9777" spans="1:7">
      <c r="A9777" s="533"/>
      <c r="B9777" s="1787"/>
      <c r="C9777" s="1788"/>
      <c r="D9777" s="533"/>
      <c r="E9777" s="533"/>
      <c r="F9777" s="533"/>
      <c r="G9777" s="533"/>
    </row>
    <row r="9778" spans="1:7">
      <c r="A9778" s="533"/>
      <c r="B9778" s="1787"/>
      <c r="C9778" s="1788"/>
      <c r="D9778" s="533"/>
      <c r="E9778" s="533"/>
      <c r="F9778" s="533"/>
      <c r="G9778" s="533"/>
    </row>
    <row r="9779" spans="1:7">
      <c r="A9779" s="533"/>
      <c r="B9779" s="1787"/>
      <c r="C9779" s="1788"/>
      <c r="D9779" s="533"/>
      <c r="E9779" s="533"/>
      <c r="F9779" s="533"/>
      <c r="G9779" s="533"/>
    </row>
    <row r="9780" spans="1:7">
      <c r="A9780" s="533"/>
      <c r="B9780" s="1787"/>
      <c r="C9780" s="1788"/>
      <c r="D9780" s="533"/>
      <c r="E9780" s="533"/>
      <c r="F9780" s="533"/>
      <c r="G9780" s="533"/>
    </row>
    <row r="9781" spans="1:7">
      <c r="A9781" s="533"/>
      <c r="B9781" s="1787"/>
      <c r="C9781" s="1788"/>
      <c r="D9781" s="533"/>
      <c r="E9781" s="533"/>
      <c r="F9781" s="533"/>
      <c r="G9781" s="533"/>
    </row>
    <row r="9782" spans="1:7">
      <c r="A9782" s="533"/>
      <c r="B9782" s="1787"/>
      <c r="C9782" s="1788"/>
      <c r="D9782" s="533"/>
      <c r="E9782" s="533"/>
      <c r="F9782" s="533"/>
      <c r="G9782" s="533"/>
    </row>
    <row r="9783" spans="1:7">
      <c r="A9783" s="533"/>
      <c r="B9783" s="1787"/>
      <c r="C9783" s="1788"/>
      <c r="D9783" s="533"/>
      <c r="E9783" s="533"/>
      <c r="F9783" s="533"/>
      <c r="G9783" s="533"/>
    </row>
    <row r="9784" spans="1:7">
      <c r="A9784" s="533"/>
      <c r="B9784" s="1787"/>
      <c r="C9784" s="1788"/>
      <c r="D9784" s="533"/>
      <c r="E9784" s="533"/>
      <c r="F9784" s="533"/>
      <c r="G9784" s="533"/>
    </row>
    <row r="9785" spans="1:7">
      <c r="A9785" s="533"/>
      <c r="B9785" s="1787"/>
      <c r="C9785" s="1788"/>
      <c r="D9785" s="533"/>
      <c r="E9785" s="533"/>
      <c r="F9785" s="533"/>
      <c r="G9785" s="533"/>
    </row>
    <row r="9786" spans="1:7">
      <c r="A9786" s="533"/>
      <c r="B9786" s="1787"/>
      <c r="C9786" s="1788"/>
      <c r="D9786" s="533"/>
      <c r="E9786" s="533"/>
      <c r="F9786" s="533"/>
      <c r="G9786" s="533"/>
    </row>
    <row r="9787" spans="1:7">
      <c r="A9787" s="533"/>
      <c r="B9787" s="1787"/>
      <c r="C9787" s="1788"/>
      <c r="D9787" s="533"/>
      <c r="E9787" s="533"/>
      <c r="F9787" s="533"/>
      <c r="G9787" s="533"/>
    </row>
    <row r="9788" spans="1:7">
      <c r="A9788" s="533"/>
      <c r="B9788" s="1787"/>
      <c r="C9788" s="1788"/>
      <c r="D9788" s="533"/>
      <c r="E9788" s="533"/>
      <c r="F9788" s="533"/>
      <c r="G9788" s="533"/>
    </row>
    <row r="9789" spans="1:7">
      <c r="A9789" s="533"/>
      <c r="B9789" s="1787"/>
      <c r="C9789" s="1788"/>
      <c r="D9789" s="533"/>
      <c r="E9789" s="533"/>
      <c r="F9789" s="533"/>
      <c r="G9789" s="533"/>
    </row>
    <row r="9790" spans="1:7">
      <c r="A9790" s="533"/>
      <c r="B9790" s="1787"/>
      <c r="C9790" s="1788"/>
      <c r="D9790" s="533"/>
      <c r="E9790" s="533"/>
      <c r="F9790" s="533"/>
      <c r="G9790" s="533"/>
    </row>
    <row r="9791" spans="1:7">
      <c r="A9791" s="533"/>
      <c r="B9791" s="1787"/>
      <c r="C9791" s="1788"/>
      <c r="D9791" s="533"/>
      <c r="E9791" s="533"/>
      <c r="F9791" s="533"/>
      <c r="G9791" s="533"/>
    </row>
    <row r="9792" spans="1:7">
      <c r="A9792" s="533"/>
      <c r="B9792" s="1787"/>
      <c r="C9792" s="1788"/>
      <c r="D9792" s="533"/>
      <c r="E9792" s="533"/>
      <c r="F9792" s="533"/>
      <c r="G9792" s="533"/>
    </row>
    <row r="9793" spans="1:7">
      <c r="A9793" s="533"/>
      <c r="B9793" s="1787"/>
      <c r="C9793" s="1788"/>
      <c r="D9793" s="533"/>
      <c r="E9793" s="533"/>
      <c r="F9793" s="533"/>
      <c r="G9793" s="533"/>
    </row>
    <row r="9794" spans="1:7">
      <c r="A9794" s="533"/>
      <c r="B9794" s="1787"/>
      <c r="C9794" s="1788"/>
      <c r="D9794" s="533"/>
      <c r="E9794" s="533"/>
      <c r="F9794" s="533"/>
      <c r="G9794" s="533"/>
    </row>
    <row r="9795" spans="1:7">
      <c r="A9795" s="533"/>
      <c r="B9795" s="1787"/>
      <c r="C9795" s="1788"/>
      <c r="D9795" s="533"/>
      <c r="E9795" s="533"/>
      <c r="F9795" s="533"/>
      <c r="G9795" s="533"/>
    </row>
    <row r="9796" spans="1:7">
      <c r="A9796" s="533"/>
      <c r="B9796" s="1787"/>
      <c r="C9796" s="1788"/>
      <c r="D9796" s="533"/>
      <c r="E9796" s="533"/>
      <c r="F9796" s="533"/>
      <c r="G9796" s="533"/>
    </row>
    <row r="9797" spans="1:7">
      <c r="A9797" s="533"/>
      <c r="B9797" s="1787"/>
      <c r="C9797" s="1788"/>
      <c r="D9797" s="533"/>
      <c r="E9797" s="533"/>
      <c r="F9797" s="533"/>
      <c r="G9797" s="533"/>
    </row>
    <row r="9798" spans="1:7">
      <c r="A9798" s="533"/>
      <c r="B9798" s="1787"/>
      <c r="C9798" s="1788"/>
      <c r="D9798" s="533"/>
      <c r="E9798" s="533"/>
      <c r="F9798" s="533"/>
      <c r="G9798" s="533"/>
    </row>
    <row r="9799" spans="1:7">
      <c r="A9799" s="533"/>
      <c r="B9799" s="1787"/>
      <c r="C9799" s="1788"/>
      <c r="D9799" s="533"/>
      <c r="E9799" s="533"/>
      <c r="F9799" s="533"/>
      <c r="G9799" s="533"/>
    </row>
    <row r="9800" spans="1:7">
      <c r="A9800" s="533"/>
      <c r="B9800" s="1787"/>
      <c r="C9800" s="1788"/>
      <c r="D9800" s="533"/>
      <c r="E9800" s="533"/>
      <c r="F9800" s="533"/>
      <c r="G9800" s="533"/>
    </row>
    <row r="9801" spans="1:7">
      <c r="A9801" s="533"/>
      <c r="B9801" s="1787"/>
      <c r="C9801" s="1788"/>
      <c r="D9801" s="533"/>
      <c r="E9801" s="533"/>
      <c r="F9801" s="533"/>
      <c r="G9801" s="533"/>
    </row>
    <row r="9802" spans="1:7">
      <c r="A9802" s="533"/>
      <c r="B9802" s="1787"/>
      <c r="C9802" s="1788"/>
      <c r="D9802" s="533"/>
      <c r="E9802" s="533"/>
      <c r="F9802" s="533"/>
      <c r="G9802" s="533"/>
    </row>
    <row r="9803" spans="1:7">
      <c r="A9803" s="533"/>
      <c r="B9803" s="1787"/>
      <c r="C9803" s="1788"/>
      <c r="D9803" s="533"/>
      <c r="E9803" s="533"/>
      <c r="F9803" s="533"/>
      <c r="G9803" s="533"/>
    </row>
    <row r="9804" spans="1:7">
      <c r="A9804" s="533"/>
      <c r="B9804" s="1787"/>
      <c r="C9804" s="1788"/>
      <c r="D9804" s="533"/>
      <c r="E9804" s="533"/>
      <c r="F9804" s="533"/>
      <c r="G9804" s="533"/>
    </row>
    <row r="9805" spans="1:7">
      <c r="A9805" s="533"/>
      <c r="B9805" s="1787"/>
      <c r="C9805" s="1788"/>
      <c r="D9805" s="533"/>
      <c r="E9805" s="533"/>
      <c r="F9805" s="533"/>
      <c r="G9805" s="533"/>
    </row>
    <row r="9806" spans="1:7">
      <c r="A9806" s="533"/>
      <c r="B9806" s="1787"/>
      <c r="C9806" s="1788"/>
      <c r="D9806" s="533"/>
      <c r="E9806" s="533"/>
      <c r="F9806" s="533"/>
      <c r="G9806" s="533"/>
    </row>
    <row r="9807" spans="1:7">
      <c r="A9807" s="533"/>
      <c r="B9807" s="1787"/>
      <c r="C9807" s="1788"/>
      <c r="D9807" s="533"/>
      <c r="E9807" s="533"/>
      <c r="F9807" s="533"/>
      <c r="G9807" s="533"/>
    </row>
    <row r="9808" spans="1:7">
      <c r="A9808" s="533"/>
      <c r="B9808" s="1787"/>
      <c r="C9808" s="1788"/>
      <c r="D9808" s="533"/>
      <c r="E9808" s="533"/>
      <c r="F9808" s="533"/>
      <c r="G9808" s="533"/>
    </row>
    <row r="9809" spans="1:7">
      <c r="A9809" s="533"/>
      <c r="B9809" s="1787"/>
      <c r="C9809" s="1788"/>
      <c r="D9809" s="533"/>
      <c r="E9809" s="533"/>
      <c r="F9809" s="533"/>
      <c r="G9809" s="533"/>
    </row>
    <row r="9810" spans="1:7">
      <c r="A9810" s="533"/>
      <c r="B9810" s="1787"/>
      <c r="C9810" s="1788"/>
      <c r="D9810" s="533"/>
      <c r="E9810" s="533"/>
      <c r="F9810" s="533"/>
      <c r="G9810" s="533"/>
    </row>
    <row r="9811" spans="1:7">
      <c r="A9811" s="533"/>
      <c r="B9811" s="1787"/>
      <c r="C9811" s="1788"/>
      <c r="D9811" s="533"/>
      <c r="E9811" s="533"/>
      <c r="F9811" s="533"/>
      <c r="G9811" s="533"/>
    </row>
    <row r="9812" spans="1:7">
      <c r="A9812" s="533"/>
      <c r="B9812" s="1787"/>
      <c r="C9812" s="1788"/>
      <c r="D9812" s="533"/>
      <c r="E9812" s="533"/>
      <c r="F9812" s="533"/>
      <c r="G9812" s="533"/>
    </row>
    <row r="9813" spans="1:7">
      <c r="A9813" s="533"/>
      <c r="B9813" s="1787"/>
      <c r="C9813" s="1788"/>
      <c r="D9813" s="533"/>
      <c r="E9813" s="533"/>
      <c r="F9813" s="533"/>
      <c r="G9813" s="533"/>
    </row>
    <row r="9814" spans="1:7">
      <c r="A9814" s="533"/>
      <c r="B9814" s="1787"/>
      <c r="C9814" s="1788"/>
      <c r="D9814" s="533"/>
      <c r="E9814" s="533"/>
      <c r="F9814" s="533"/>
      <c r="G9814" s="533"/>
    </row>
    <row r="9815" spans="1:7">
      <c r="A9815" s="533"/>
      <c r="B9815" s="1787"/>
      <c r="C9815" s="1788"/>
      <c r="D9815" s="533"/>
      <c r="E9815" s="533"/>
      <c r="F9815" s="533"/>
      <c r="G9815" s="533"/>
    </row>
    <row r="9816" spans="1:7">
      <c r="A9816" s="533"/>
      <c r="B9816" s="1787"/>
      <c r="C9816" s="1788"/>
      <c r="D9816" s="533"/>
      <c r="E9816" s="533"/>
      <c r="F9816" s="533"/>
      <c r="G9816" s="533"/>
    </row>
    <row r="9817" spans="1:7">
      <c r="A9817" s="533"/>
      <c r="B9817" s="1787"/>
      <c r="C9817" s="1788"/>
      <c r="D9817" s="533"/>
      <c r="E9817" s="533"/>
      <c r="F9817" s="533"/>
      <c r="G9817" s="533"/>
    </row>
    <row r="9818" spans="1:7">
      <c r="A9818" s="533"/>
      <c r="B9818" s="1787"/>
      <c r="C9818" s="1788"/>
      <c r="D9818" s="533"/>
      <c r="E9818" s="533"/>
      <c r="F9818" s="533"/>
      <c r="G9818" s="533"/>
    </row>
    <row r="9819" spans="1:7">
      <c r="A9819" s="533"/>
      <c r="B9819" s="1787"/>
      <c r="C9819" s="1788"/>
      <c r="D9819" s="533"/>
      <c r="E9819" s="533"/>
      <c r="F9819" s="533"/>
      <c r="G9819" s="533"/>
    </row>
    <row r="9820" spans="1:7">
      <c r="A9820" s="533"/>
      <c r="B9820" s="1787"/>
      <c r="C9820" s="1788"/>
      <c r="D9820" s="533"/>
      <c r="E9820" s="533"/>
      <c r="F9820" s="533"/>
      <c r="G9820" s="533"/>
    </row>
    <row r="9821" spans="1:7">
      <c r="A9821" s="533"/>
      <c r="B9821" s="1787"/>
      <c r="C9821" s="1788"/>
      <c r="D9821" s="533"/>
      <c r="E9821" s="533"/>
      <c r="F9821" s="533"/>
      <c r="G9821" s="533"/>
    </row>
    <row r="9822" spans="1:7">
      <c r="A9822" s="533"/>
      <c r="B9822" s="1787"/>
      <c r="C9822" s="1788"/>
      <c r="D9822" s="533"/>
      <c r="E9822" s="533"/>
      <c r="F9822" s="533"/>
      <c r="G9822" s="533"/>
    </row>
    <row r="9823" spans="1:7">
      <c r="A9823" s="533"/>
      <c r="B9823" s="1787"/>
      <c r="C9823" s="1788"/>
      <c r="D9823" s="533"/>
      <c r="E9823" s="533"/>
      <c r="F9823" s="533"/>
      <c r="G9823" s="533"/>
    </row>
    <row r="9824" spans="1:7">
      <c r="A9824" s="533"/>
      <c r="B9824" s="1787"/>
      <c r="C9824" s="1788"/>
      <c r="D9824" s="533"/>
      <c r="E9824" s="533"/>
      <c r="F9824" s="533"/>
      <c r="G9824" s="533"/>
    </row>
    <row r="9825" spans="1:7">
      <c r="A9825" s="533"/>
      <c r="B9825" s="1787"/>
      <c r="C9825" s="1788"/>
      <c r="D9825" s="533"/>
      <c r="E9825" s="533"/>
      <c r="F9825" s="533"/>
      <c r="G9825" s="533"/>
    </row>
    <row r="9826" spans="1:7">
      <c r="A9826" s="533"/>
      <c r="B9826" s="1787"/>
      <c r="C9826" s="1788"/>
      <c r="D9826" s="533"/>
      <c r="E9826" s="533"/>
      <c r="F9826" s="533"/>
      <c r="G9826" s="533"/>
    </row>
    <row r="9827" spans="1:7">
      <c r="A9827" s="533"/>
      <c r="B9827" s="1787"/>
      <c r="C9827" s="1788"/>
      <c r="D9827" s="533"/>
      <c r="E9827" s="533"/>
      <c r="F9827" s="533"/>
      <c r="G9827" s="533"/>
    </row>
    <row r="9828" spans="1:7">
      <c r="A9828" s="533"/>
      <c r="B9828" s="1787"/>
      <c r="C9828" s="1788"/>
      <c r="D9828" s="533"/>
      <c r="E9828" s="533"/>
      <c r="F9828" s="533"/>
      <c r="G9828" s="533"/>
    </row>
    <row r="9829" spans="1:7">
      <c r="A9829" s="533"/>
      <c r="B9829" s="1787"/>
      <c r="C9829" s="1788"/>
      <c r="D9829" s="533"/>
      <c r="E9829" s="533"/>
      <c r="F9829" s="533"/>
      <c r="G9829" s="533"/>
    </row>
    <row r="9830" spans="1:7">
      <c r="A9830" s="533"/>
      <c r="B9830" s="1787"/>
      <c r="C9830" s="1788"/>
      <c r="D9830" s="533"/>
      <c r="E9830" s="533"/>
      <c r="F9830" s="533"/>
      <c r="G9830" s="533"/>
    </row>
    <row r="9831" spans="1:7">
      <c r="A9831" s="533"/>
      <c r="B9831" s="1787"/>
      <c r="C9831" s="1788"/>
      <c r="D9831" s="533"/>
      <c r="E9831" s="533"/>
      <c r="F9831" s="533"/>
      <c r="G9831" s="533"/>
    </row>
    <row r="9832" spans="1:7">
      <c r="A9832" s="533"/>
      <c r="B9832" s="1787"/>
      <c r="C9832" s="1788"/>
      <c r="D9832" s="533"/>
      <c r="E9832" s="533"/>
      <c r="F9832" s="533"/>
      <c r="G9832" s="533"/>
    </row>
    <row r="9833" spans="1:7">
      <c r="A9833" s="533"/>
      <c r="B9833" s="1787"/>
      <c r="C9833" s="1788"/>
      <c r="D9833" s="533"/>
      <c r="E9833" s="533"/>
      <c r="F9833" s="533"/>
      <c r="G9833" s="533"/>
    </row>
    <row r="9834" spans="1:7">
      <c r="A9834" s="533"/>
      <c r="B9834" s="1787"/>
      <c r="C9834" s="1788"/>
      <c r="D9834" s="533"/>
      <c r="E9834" s="533"/>
      <c r="F9834" s="533"/>
      <c r="G9834" s="533"/>
    </row>
    <row r="9835" spans="1:7">
      <c r="A9835" s="533"/>
      <c r="B9835" s="1787"/>
      <c r="C9835" s="1788"/>
      <c r="D9835" s="533"/>
      <c r="E9835" s="533"/>
      <c r="F9835" s="533"/>
      <c r="G9835" s="533"/>
    </row>
    <row r="9836" spans="1:7">
      <c r="A9836" s="533"/>
      <c r="B9836" s="1787"/>
      <c r="C9836" s="1788"/>
      <c r="D9836" s="533"/>
      <c r="E9836" s="533"/>
      <c r="F9836" s="533"/>
      <c r="G9836" s="533"/>
    </row>
    <row r="9837" spans="1:7">
      <c r="A9837" s="533"/>
      <c r="B9837" s="1787"/>
      <c r="C9837" s="1788"/>
      <c r="D9837" s="533"/>
      <c r="E9837" s="533"/>
      <c r="F9837" s="533"/>
      <c r="G9837" s="533"/>
    </row>
    <row r="9838" spans="1:7">
      <c r="A9838" s="533"/>
      <c r="B9838" s="1787"/>
      <c r="C9838" s="1788"/>
      <c r="D9838" s="533"/>
      <c r="E9838" s="533"/>
      <c r="F9838" s="533"/>
      <c r="G9838" s="533"/>
    </row>
    <row r="9839" spans="1:7">
      <c r="A9839" s="533"/>
      <c r="B9839" s="1787"/>
      <c r="C9839" s="1788"/>
      <c r="D9839" s="533"/>
      <c r="E9839" s="533"/>
      <c r="F9839" s="533"/>
      <c r="G9839" s="533"/>
    </row>
    <row r="9840" spans="1:7">
      <c r="A9840" s="533"/>
      <c r="B9840" s="1787"/>
      <c r="C9840" s="1788"/>
      <c r="D9840" s="533"/>
      <c r="E9840" s="533"/>
      <c r="F9840" s="533"/>
      <c r="G9840" s="533"/>
    </row>
    <row r="9841" spans="1:7">
      <c r="A9841" s="533"/>
      <c r="B9841" s="1787"/>
      <c r="C9841" s="1788"/>
      <c r="D9841" s="533"/>
      <c r="E9841" s="533"/>
      <c r="F9841" s="533"/>
      <c r="G9841" s="533"/>
    </row>
    <row r="9842" spans="1:7">
      <c r="A9842" s="533"/>
      <c r="B9842" s="1787"/>
      <c r="C9842" s="1788"/>
      <c r="D9842" s="533"/>
      <c r="E9842" s="533"/>
      <c r="F9842" s="533"/>
      <c r="G9842" s="533"/>
    </row>
    <row r="9843" spans="1:7">
      <c r="A9843" s="533"/>
      <c r="B9843" s="1787"/>
      <c r="C9843" s="1788"/>
      <c r="D9843" s="533"/>
      <c r="E9843" s="533"/>
      <c r="F9843" s="533"/>
      <c r="G9843" s="533"/>
    </row>
    <row r="9844" spans="1:7">
      <c r="A9844" s="533"/>
      <c r="B9844" s="1787"/>
      <c r="C9844" s="1788"/>
      <c r="D9844" s="533"/>
      <c r="E9844" s="533"/>
      <c r="F9844" s="533"/>
      <c r="G9844" s="533"/>
    </row>
    <row r="9845" spans="1:7">
      <c r="A9845" s="533"/>
      <c r="B9845" s="1787"/>
      <c r="C9845" s="1788"/>
      <c r="D9845" s="533"/>
      <c r="E9845" s="533"/>
      <c r="F9845" s="533"/>
      <c r="G9845" s="533"/>
    </row>
    <row r="9846" spans="1:7">
      <c r="A9846" s="533"/>
      <c r="B9846" s="1787"/>
      <c r="C9846" s="1788"/>
      <c r="D9846" s="533"/>
      <c r="E9846" s="533"/>
      <c r="F9846" s="533"/>
      <c r="G9846" s="533"/>
    </row>
    <row r="9847" spans="1:7">
      <c r="A9847" s="533"/>
      <c r="B9847" s="1787"/>
      <c r="C9847" s="1788"/>
      <c r="D9847" s="533"/>
      <c r="E9847" s="533"/>
      <c r="F9847" s="533"/>
      <c r="G9847" s="533"/>
    </row>
    <row r="9848" spans="1:7">
      <c r="A9848" s="533"/>
      <c r="B9848" s="1787"/>
      <c r="C9848" s="1788"/>
      <c r="D9848" s="533"/>
      <c r="E9848" s="533"/>
      <c r="F9848" s="533"/>
      <c r="G9848" s="533"/>
    </row>
    <row r="9849" spans="1:7">
      <c r="A9849" s="533"/>
      <c r="B9849" s="1787"/>
      <c r="C9849" s="1788"/>
      <c r="D9849" s="533"/>
      <c r="E9849" s="533"/>
      <c r="F9849" s="533"/>
      <c r="G9849" s="533"/>
    </row>
    <row r="9850" spans="1:7">
      <c r="A9850" s="533"/>
      <c r="B9850" s="1787"/>
      <c r="C9850" s="1788"/>
      <c r="D9850" s="533"/>
      <c r="E9850" s="533"/>
      <c r="F9850" s="533"/>
      <c r="G9850" s="533"/>
    </row>
    <row r="9851" spans="1:7">
      <c r="A9851" s="533"/>
      <c r="B9851" s="1787"/>
      <c r="C9851" s="1788"/>
      <c r="D9851" s="533"/>
      <c r="E9851" s="533"/>
      <c r="F9851" s="533"/>
      <c r="G9851" s="533"/>
    </row>
    <row r="9852" spans="1:7">
      <c r="A9852" s="533"/>
      <c r="B9852" s="1787"/>
      <c r="C9852" s="1788"/>
      <c r="D9852" s="533"/>
      <c r="E9852" s="533"/>
      <c r="F9852" s="533"/>
      <c r="G9852" s="533"/>
    </row>
    <row r="9853" spans="1:7">
      <c r="A9853" s="533"/>
      <c r="B9853" s="1787"/>
      <c r="C9853" s="1788"/>
      <c r="D9853" s="533"/>
      <c r="E9853" s="533"/>
      <c r="F9853" s="533"/>
      <c r="G9853" s="533"/>
    </row>
    <row r="9854" spans="1:7">
      <c r="A9854" s="533"/>
      <c r="B9854" s="1787"/>
      <c r="C9854" s="1788"/>
      <c r="D9854" s="533"/>
      <c r="E9854" s="533"/>
      <c r="F9854" s="533"/>
      <c r="G9854" s="533"/>
    </row>
    <row r="9855" spans="1:7">
      <c r="A9855" s="533"/>
      <c r="B9855" s="1787"/>
      <c r="C9855" s="1788"/>
      <c r="D9855" s="533"/>
      <c r="E9855" s="533"/>
      <c r="F9855" s="533"/>
      <c r="G9855" s="533"/>
    </row>
    <row r="9856" spans="1:7">
      <c r="A9856" s="533"/>
      <c r="B9856" s="1787"/>
      <c r="C9856" s="1788"/>
      <c r="D9856" s="533"/>
      <c r="E9856" s="533"/>
      <c r="F9856" s="533"/>
      <c r="G9856" s="533"/>
    </row>
    <row r="9857" spans="1:7">
      <c r="A9857" s="533"/>
      <c r="B9857" s="1787"/>
      <c r="C9857" s="1788"/>
      <c r="D9857" s="533"/>
      <c r="E9857" s="533"/>
      <c r="F9857" s="533"/>
      <c r="G9857" s="533"/>
    </row>
    <row r="9858" spans="1:7">
      <c r="A9858" s="533"/>
      <c r="B9858" s="1787"/>
      <c r="C9858" s="1788"/>
      <c r="D9858" s="533"/>
      <c r="E9858" s="533"/>
      <c r="F9858" s="533"/>
      <c r="G9858" s="533"/>
    </row>
    <row r="9859" spans="1:7">
      <c r="A9859" s="533"/>
      <c r="B9859" s="1787"/>
      <c r="C9859" s="1788"/>
      <c r="D9859" s="533"/>
      <c r="E9859" s="533"/>
      <c r="F9859" s="533"/>
      <c r="G9859" s="533"/>
    </row>
    <row r="9860" spans="1:7">
      <c r="A9860" s="533"/>
      <c r="B9860" s="1787"/>
      <c r="C9860" s="1788"/>
      <c r="D9860" s="533"/>
      <c r="E9860" s="533"/>
      <c r="F9860" s="533"/>
      <c r="G9860" s="533"/>
    </row>
    <row r="9861" spans="1:7">
      <c r="A9861" s="533"/>
      <c r="B9861" s="1787"/>
      <c r="C9861" s="1788"/>
      <c r="D9861" s="533"/>
      <c r="E9861" s="533"/>
      <c r="F9861" s="533"/>
      <c r="G9861" s="533"/>
    </row>
    <row r="9862" spans="1:7">
      <c r="A9862" s="533"/>
      <c r="B9862" s="1787"/>
      <c r="C9862" s="1788"/>
      <c r="D9862" s="533"/>
      <c r="E9862" s="533"/>
      <c r="F9862" s="533"/>
      <c r="G9862" s="533"/>
    </row>
    <row r="9863" spans="1:7">
      <c r="A9863" s="533"/>
      <c r="B9863" s="1787"/>
      <c r="C9863" s="1788"/>
      <c r="D9863" s="533"/>
      <c r="E9863" s="533"/>
      <c r="F9863" s="533"/>
      <c r="G9863" s="533"/>
    </row>
    <row r="9864" spans="1:7">
      <c r="A9864" s="533"/>
      <c r="B9864" s="1787"/>
      <c r="C9864" s="1788"/>
      <c r="D9864" s="533"/>
      <c r="E9864" s="533"/>
      <c r="F9864" s="533"/>
      <c r="G9864" s="533"/>
    </row>
    <row r="9865" spans="1:7">
      <c r="A9865" s="533"/>
      <c r="B9865" s="1787"/>
      <c r="C9865" s="1788"/>
      <c r="D9865" s="533"/>
      <c r="E9865" s="533"/>
      <c r="F9865" s="533"/>
      <c r="G9865" s="533"/>
    </row>
    <row r="9866" spans="1:7">
      <c r="A9866" s="533"/>
      <c r="B9866" s="1787"/>
      <c r="C9866" s="1788"/>
      <c r="D9866" s="533"/>
      <c r="E9866" s="533"/>
      <c r="F9866" s="533"/>
      <c r="G9866" s="533"/>
    </row>
    <row r="9867" spans="1:7">
      <c r="A9867" s="533"/>
      <c r="B9867" s="1787"/>
      <c r="C9867" s="1788"/>
      <c r="D9867" s="533"/>
      <c r="E9867" s="533"/>
      <c r="F9867" s="533"/>
      <c r="G9867" s="533"/>
    </row>
    <row r="9868" spans="1:7">
      <c r="A9868" s="533"/>
      <c r="B9868" s="1787"/>
      <c r="C9868" s="1788"/>
      <c r="D9868" s="533"/>
      <c r="E9868" s="533"/>
      <c r="F9868" s="533"/>
      <c r="G9868" s="533"/>
    </row>
    <row r="9869" spans="1:7">
      <c r="A9869" s="533"/>
      <c r="B9869" s="1787"/>
      <c r="C9869" s="1788"/>
      <c r="D9869" s="533"/>
      <c r="E9869" s="533"/>
      <c r="F9869" s="533"/>
      <c r="G9869" s="533"/>
    </row>
    <row r="9870" spans="1:7">
      <c r="A9870" s="533"/>
      <c r="B9870" s="1787"/>
      <c r="C9870" s="1788"/>
      <c r="D9870" s="533"/>
      <c r="E9870" s="533"/>
      <c r="F9870" s="533"/>
      <c r="G9870" s="533"/>
    </row>
    <row r="9871" spans="1:7">
      <c r="A9871" s="533"/>
      <c r="B9871" s="1787"/>
      <c r="C9871" s="1788"/>
      <c r="D9871" s="533"/>
      <c r="E9871" s="533"/>
      <c r="F9871" s="533"/>
      <c r="G9871" s="533"/>
    </row>
    <row r="9872" spans="1:7">
      <c r="A9872" s="533"/>
      <c r="B9872" s="1787"/>
      <c r="C9872" s="1788"/>
      <c r="D9872" s="533"/>
      <c r="E9872" s="533"/>
      <c r="F9872" s="533"/>
      <c r="G9872" s="533"/>
    </row>
    <row r="9873" spans="1:7">
      <c r="A9873" s="533"/>
      <c r="B9873" s="1787"/>
      <c r="C9873" s="1788"/>
      <c r="D9873" s="533"/>
      <c r="E9873" s="533"/>
      <c r="F9873" s="533"/>
      <c r="G9873" s="533"/>
    </row>
    <row r="9874" spans="1:7">
      <c r="A9874" s="533"/>
      <c r="B9874" s="1787"/>
      <c r="C9874" s="1788"/>
      <c r="D9874" s="533"/>
      <c r="E9874" s="533"/>
      <c r="F9874" s="533"/>
      <c r="G9874" s="533"/>
    </row>
    <row r="9875" spans="1:7">
      <c r="A9875" s="533"/>
      <c r="B9875" s="1787"/>
      <c r="C9875" s="1788"/>
      <c r="D9875" s="533"/>
      <c r="E9875" s="533"/>
      <c r="F9875" s="533"/>
      <c r="G9875" s="533"/>
    </row>
    <row r="9876" spans="1:7">
      <c r="A9876" s="533"/>
      <c r="B9876" s="1787"/>
      <c r="C9876" s="1788"/>
      <c r="D9876" s="533"/>
      <c r="E9876" s="533"/>
      <c r="F9876" s="533"/>
      <c r="G9876" s="533"/>
    </row>
    <row r="9877" spans="1:7">
      <c r="A9877" s="533"/>
      <c r="B9877" s="1787"/>
      <c r="C9877" s="1788"/>
      <c r="D9877" s="533"/>
      <c r="E9877" s="533"/>
      <c r="F9877" s="533"/>
      <c r="G9877" s="533"/>
    </row>
    <row r="9878" spans="1:7">
      <c r="A9878" s="533"/>
      <c r="B9878" s="1787"/>
      <c r="C9878" s="1788"/>
      <c r="D9878" s="533"/>
      <c r="E9878" s="533"/>
      <c r="F9878" s="533"/>
      <c r="G9878" s="533"/>
    </row>
    <row r="9879" spans="1:7">
      <c r="A9879" s="533"/>
      <c r="B9879" s="1787"/>
      <c r="C9879" s="1788"/>
      <c r="D9879" s="533"/>
      <c r="E9879" s="533"/>
      <c r="F9879" s="533"/>
      <c r="G9879" s="533"/>
    </row>
    <row r="9880" spans="1:7">
      <c r="A9880" s="533"/>
      <c r="B9880" s="1787"/>
      <c r="C9880" s="1788"/>
      <c r="D9880" s="533"/>
      <c r="E9880" s="533"/>
      <c r="F9880" s="533"/>
      <c r="G9880" s="533"/>
    </row>
    <row r="9881" spans="1:7">
      <c r="A9881" s="533"/>
      <c r="B9881" s="1787"/>
      <c r="C9881" s="1788"/>
      <c r="D9881" s="533"/>
      <c r="E9881" s="533"/>
      <c r="F9881" s="533"/>
      <c r="G9881" s="533"/>
    </row>
    <row r="9882" spans="1:7">
      <c r="A9882" s="533"/>
      <c r="B9882" s="1787"/>
      <c r="C9882" s="1788"/>
      <c r="D9882" s="533"/>
      <c r="E9882" s="533"/>
      <c r="F9882" s="533"/>
      <c r="G9882" s="533"/>
    </row>
    <row r="9883" spans="1:7">
      <c r="A9883" s="533"/>
      <c r="B9883" s="1787"/>
      <c r="C9883" s="1788"/>
      <c r="D9883" s="533"/>
      <c r="E9883" s="533"/>
      <c r="F9883" s="533"/>
      <c r="G9883" s="533"/>
    </row>
    <row r="9884" spans="1:7">
      <c r="A9884" s="533"/>
      <c r="B9884" s="1787"/>
      <c r="C9884" s="1788"/>
      <c r="D9884" s="533"/>
      <c r="E9884" s="533"/>
      <c r="F9884" s="533"/>
      <c r="G9884" s="533"/>
    </row>
    <row r="9885" spans="1:7">
      <c r="A9885" s="533"/>
      <c r="B9885" s="1787"/>
      <c r="C9885" s="1788"/>
      <c r="D9885" s="533"/>
      <c r="E9885" s="533"/>
      <c r="F9885" s="533"/>
      <c r="G9885" s="533"/>
    </row>
    <row r="9886" spans="1:7">
      <c r="A9886" s="533"/>
      <c r="B9886" s="1787"/>
      <c r="C9886" s="1788"/>
      <c r="D9886" s="533"/>
      <c r="E9886" s="533"/>
      <c r="F9886" s="533"/>
      <c r="G9886" s="533"/>
    </row>
    <row r="9887" spans="1:7">
      <c r="A9887" s="533"/>
      <c r="B9887" s="1787"/>
      <c r="C9887" s="1788"/>
      <c r="D9887" s="533"/>
      <c r="E9887" s="533"/>
      <c r="F9887" s="533"/>
      <c r="G9887" s="533"/>
    </row>
    <row r="9888" spans="1:7">
      <c r="A9888" s="533"/>
      <c r="B9888" s="1787"/>
      <c r="C9888" s="1788"/>
      <c r="D9888" s="533"/>
      <c r="E9888" s="533"/>
      <c r="F9888" s="533"/>
      <c r="G9888" s="533"/>
    </row>
    <row r="9889" spans="1:7">
      <c r="A9889" s="533"/>
      <c r="B9889" s="1787"/>
      <c r="C9889" s="1788"/>
      <c r="D9889" s="533"/>
      <c r="E9889" s="533"/>
      <c r="F9889" s="533"/>
      <c r="G9889" s="533"/>
    </row>
    <row r="9890" spans="1:7">
      <c r="A9890" s="533"/>
      <c r="B9890" s="1787"/>
      <c r="C9890" s="1788"/>
      <c r="D9890" s="533"/>
      <c r="E9890" s="533"/>
      <c r="F9890" s="533"/>
      <c r="G9890" s="533"/>
    </row>
    <row r="9891" spans="1:7">
      <c r="A9891" s="533"/>
      <c r="B9891" s="1787"/>
      <c r="C9891" s="1788"/>
      <c r="D9891" s="533"/>
      <c r="E9891" s="533"/>
      <c r="F9891" s="533"/>
      <c r="G9891" s="533"/>
    </row>
    <row r="9892" spans="1:7">
      <c r="A9892" s="533"/>
      <c r="B9892" s="1787"/>
      <c r="C9892" s="1788"/>
      <c r="D9892" s="533"/>
      <c r="E9892" s="533"/>
      <c r="F9892" s="533"/>
      <c r="G9892" s="533"/>
    </row>
    <row r="9893" spans="1:7">
      <c r="A9893" s="533"/>
      <c r="B9893" s="1787"/>
      <c r="C9893" s="1788"/>
      <c r="D9893" s="533"/>
      <c r="E9893" s="533"/>
      <c r="F9893" s="533"/>
      <c r="G9893" s="533"/>
    </row>
    <row r="9894" spans="1:7">
      <c r="A9894" s="533"/>
      <c r="B9894" s="1787"/>
      <c r="C9894" s="1788"/>
      <c r="D9894" s="533"/>
      <c r="E9894" s="533"/>
      <c r="F9894" s="533"/>
      <c r="G9894" s="533"/>
    </row>
    <row r="9895" spans="1:7">
      <c r="A9895" s="533"/>
      <c r="B9895" s="1787"/>
      <c r="C9895" s="1788"/>
      <c r="D9895" s="533"/>
      <c r="E9895" s="533"/>
      <c r="F9895" s="533"/>
      <c r="G9895" s="533"/>
    </row>
    <row r="9896" spans="1:7">
      <c r="A9896" s="533"/>
      <c r="B9896" s="1787"/>
      <c r="C9896" s="1788"/>
      <c r="D9896" s="533"/>
      <c r="E9896" s="533"/>
      <c r="F9896" s="533"/>
      <c r="G9896" s="533"/>
    </row>
    <row r="9897" spans="1:7">
      <c r="A9897" s="533"/>
      <c r="B9897" s="1787"/>
      <c r="C9897" s="1788"/>
      <c r="D9897" s="533"/>
      <c r="E9897" s="533"/>
      <c r="F9897" s="533"/>
      <c r="G9897" s="533"/>
    </row>
    <row r="9898" spans="1:7">
      <c r="A9898" s="533"/>
      <c r="B9898" s="1787"/>
      <c r="C9898" s="1788"/>
      <c r="D9898" s="533"/>
      <c r="E9898" s="533"/>
      <c r="F9898" s="533"/>
      <c r="G9898" s="533"/>
    </row>
    <row r="9899" spans="1:7">
      <c r="A9899" s="533"/>
      <c r="B9899" s="1787"/>
      <c r="C9899" s="1788"/>
      <c r="D9899" s="533"/>
      <c r="E9899" s="533"/>
      <c r="F9899" s="533"/>
      <c r="G9899" s="533"/>
    </row>
    <row r="9900" spans="1:7">
      <c r="A9900" s="533"/>
      <c r="B9900" s="1787"/>
      <c r="C9900" s="1788"/>
      <c r="D9900" s="533"/>
      <c r="E9900" s="533"/>
      <c r="F9900" s="533"/>
      <c r="G9900" s="533"/>
    </row>
    <row r="9901" spans="1:7">
      <c r="A9901" s="533"/>
      <c r="B9901" s="1787"/>
      <c r="C9901" s="1788"/>
      <c r="D9901" s="533"/>
      <c r="E9901" s="533"/>
      <c r="F9901" s="533"/>
      <c r="G9901" s="533"/>
    </row>
    <row r="9902" spans="1:7">
      <c r="A9902" s="533"/>
      <c r="B9902" s="1787"/>
      <c r="C9902" s="1788"/>
      <c r="D9902" s="533"/>
      <c r="E9902" s="533"/>
      <c r="F9902" s="533"/>
      <c r="G9902" s="533"/>
    </row>
    <row r="9903" spans="1:7">
      <c r="A9903" s="533"/>
      <c r="B9903" s="1787"/>
      <c r="C9903" s="1788"/>
      <c r="D9903" s="533"/>
      <c r="E9903" s="533"/>
      <c r="F9903" s="533"/>
      <c r="G9903" s="533"/>
    </row>
    <row r="9904" spans="1:7">
      <c r="A9904" s="533"/>
      <c r="B9904" s="1787"/>
      <c r="C9904" s="1788"/>
      <c r="D9904" s="533"/>
      <c r="E9904" s="533"/>
      <c r="F9904" s="533"/>
      <c r="G9904" s="533"/>
    </row>
    <row r="9905" spans="1:7">
      <c r="A9905" s="533"/>
      <c r="B9905" s="1787"/>
      <c r="C9905" s="1788"/>
      <c r="D9905" s="533"/>
      <c r="E9905" s="533"/>
      <c r="F9905" s="533"/>
      <c r="G9905" s="533"/>
    </row>
    <row r="9906" spans="1:7">
      <c r="A9906" s="533"/>
      <c r="B9906" s="1787"/>
      <c r="C9906" s="1788"/>
      <c r="D9906" s="533"/>
      <c r="E9906" s="533"/>
      <c r="F9906" s="533"/>
      <c r="G9906" s="533"/>
    </row>
    <row r="9907" spans="1:7">
      <c r="A9907" s="533"/>
      <c r="B9907" s="1787"/>
      <c r="C9907" s="1788"/>
      <c r="D9907" s="533"/>
      <c r="E9907" s="533"/>
      <c r="F9907" s="533"/>
      <c r="G9907" s="533"/>
    </row>
    <row r="9908" spans="1:7">
      <c r="A9908" s="533"/>
      <c r="B9908" s="1787"/>
      <c r="C9908" s="1788"/>
      <c r="D9908" s="533"/>
      <c r="E9908" s="533"/>
      <c r="F9908" s="533"/>
      <c r="G9908" s="533"/>
    </row>
    <row r="9909" spans="1:7">
      <c r="A9909" s="533"/>
      <c r="B9909" s="1787"/>
      <c r="C9909" s="1788"/>
      <c r="D9909" s="533"/>
      <c r="E9909" s="533"/>
      <c r="F9909" s="533"/>
      <c r="G9909" s="533"/>
    </row>
    <row r="9910" spans="1:7">
      <c r="A9910" s="533"/>
      <c r="B9910" s="1787"/>
      <c r="C9910" s="1788"/>
      <c r="D9910" s="533"/>
      <c r="E9910" s="533"/>
      <c r="F9910" s="533"/>
      <c r="G9910" s="533"/>
    </row>
    <row r="9911" spans="1:7">
      <c r="A9911" s="533"/>
      <c r="B9911" s="1787"/>
      <c r="C9911" s="1788"/>
      <c r="D9911" s="533"/>
      <c r="E9911" s="533"/>
      <c r="F9911" s="533"/>
      <c r="G9911" s="533"/>
    </row>
    <row r="9912" spans="1:7">
      <c r="A9912" s="533"/>
      <c r="B9912" s="1787"/>
      <c r="C9912" s="1788"/>
      <c r="D9912" s="533"/>
      <c r="E9912" s="533"/>
      <c r="F9912" s="533"/>
      <c r="G9912" s="533"/>
    </row>
    <row r="9913" spans="1:7">
      <c r="A9913" s="533"/>
      <c r="B9913" s="1787"/>
      <c r="C9913" s="1788"/>
      <c r="D9913" s="533"/>
      <c r="E9913" s="533"/>
      <c r="F9913" s="533"/>
      <c r="G9913" s="533"/>
    </row>
    <row r="9914" spans="1:7">
      <c r="A9914" s="533"/>
      <c r="B9914" s="1787"/>
      <c r="C9914" s="1788"/>
      <c r="D9914" s="533"/>
      <c r="E9914" s="533"/>
      <c r="F9914" s="533"/>
      <c r="G9914" s="533"/>
    </row>
    <row r="9915" spans="1:7">
      <c r="A9915" s="533"/>
      <c r="B9915" s="1787"/>
      <c r="C9915" s="1788"/>
      <c r="D9915" s="533"/>
      <c r="E9915" s="533"/>
      <c r="F9915" s="533"/>
      <c r="G9915" s="533"/>
    </row>
    <row r="9916" spans="1:7">
      <c r="A9916" s="533"/>
      <c r="B9916" s="1787"/>
      <c r="C9916" s="1788"/>
      <c r="D9916" s="533"/>
      <c r="E9916" s="533"/>
      <c r="F9916" s="533"/>
      <c r="G9916" s="533"/>
    </row>
    <row r="9917" spans="1:7">
      <c r="A9917" s="533"/>
      <c r="B9917" s="1787"/>
      <c r="C9917" s="1788"/>
      <c r="D9917" s="533"/>
      <c r="E9917" s="533"/>
      <c r="F9917" s="533"/>
      <c r="G9917" s="533"/>
    </row>
    <row r="9918" spans="1:7">
      <c r="A9918" s="533"/>
      <c r="B9918" s="1787"/>
      <c r="C9918" s="1788"/>
      <c r="D9918" s="533"/>
      <c r="E9918" s="533"/>
      <c r="F9918" s="533"/>
      <c r="G9918" s="533"/>
    </row>
    <row r="9919" spans="1:7">
      <c r="A9919" s="533"/>
      <c r="B9919" s="1787"/>
      <c r="C9919" s="1788"/>
      <c r="D9919" s="533"/>
      <c r="E9919" s="533"/>
      <c r="F9919" s="533"/>
      <c r="G9919" s="533"/>
    </row>
    <row r="9920" spans="1:7">
      <c r="A9920" s="533"/>
      <c r="B9920" s="1787"/>
      <c r="C9920" s="1788"/>
      <c r="D9920" s="533"/>
      <c r="E9920" s="533"/>
      <c r="F9920" s="533"/>
      <c r="G9920" s="533"/>
    </row>
    <row r="9921" spans="1:7">
      <c r="A9921" s="533"/>
      <c r="B9921" s="1787"/>
      <c r="C9921" s="1788"/>
      <c r="D9921" s="533"/>
      <c r="E9921" s="533"/>
      <c r="F9921" s="533"/>
      <c r="G9921" s="533"/>
    </row>
    <row r="9922" spans="1:7">
      <c r="A9922" s="533"/>
      <c r="B9922" s="1787"/>
      <c r="C9922" s="1788"/>
      <c r="D9922" s="533"/>
      <c r="E9922" s="533"/>
      <c r="F9922" s="533"/>
      <c r="G9922" s="533"/>
    </row>
    <row r="9923" spans="1:7">
      <c r="A9923" s="533"/>
      <c r="B9923" s="1787"/>
      <c r="C9923" s="1788"/>
      <c r="D9923" s="533"/>
      <c r="E9923" s="533"/>
      <c r="F9923" s="533"/>
      <c r="G9923" s="533"/>
    </row>
    <row r="9924" spans="1:7">
      <c r="A9924" s="533"/>
      <c r="B9924" s="1787"/>
      <c r="C9924" s="1788"/>
      <c r="D9924" s="533"/>
      <c r="E9924" s="533"/>
      <c r="F9924" s="533"/>
      <c r="G9924" s="533"/>
    </row>
    <row r="9925" spans="1:7">
      <c r="A9925" s="533"/>
      <c r="B9925" s="1787"/>
      <c r="C9925" s="1788"/>
      <c r="D9925" s="533"/>
      <c r="E9925" s="533"/>
      <c r="F9925" s="533"/>
      <c r="G9925" s="533"/>
    </row>
    <row r="9926" spans="1:7">
      <c r="A9926" s="533"/>
      <c r="B9926" s="1787"/>
      <c r="C9926" s="1788"/>
      <c r="D9926" s="533"/>
      <c r="E9926" s="533"/>
      <c r="F9926" s="533"/>
      <c r="G9926" s="533"/>
    </row>
    <row r="9927" spans="1:7">
      <c r="A9927" s="533"/>
      <c r="B9927" s="1787"/>
      <c r="C9927" s="1788"/>
      <c r="D9927" s="533"/>
      <c r="E9927" s="533"/>
      <c r="F9927" s="533"/>
      <c r="G9927" s="533"/>
    </row>
    <row r="9928" spans="1:7">
      <c r="A9928" s="533"/>
      <c r="B9928" s="1787"/>
      <c r="C9928" s="1788"/>
      <c r="D9928" s="533"/>
      <c r="E9928" s="533"/>
      <c r="F9928" s="533"/>
      <c r="G9928" s="533"/>
    </row>
    <row r="9929" spans="1:7">
      <c r="A9929" s="533"/>
      <c r="B9929" s="1787"/>
      <c r="C9929" s="1788"/>
      <c r="D9929" s="533"/>
      <c r="E9929" s="533"/>
      <c r="F9929" s="533"/>
      <c r="G9929" s="533"/>
    </row>
    <row r="9930" spans="1:7">
      <c r="A9930" s="533"/>
      <c r="B9930" s="1787"/>
      <c r="C9930" s="1788"/>
      <c r="D9930" s="533"/>
      <c r="E9930" s="533"/>
      <c r="F9930" s="533"/>
      <c r="G9930" s="533"/>
    </row>
    <row r="9931" spans="1:7">
      <c r="A9931" s="533"/>
      <c r="B9931" s="1787"/>
      <c r="C9931" s="1788"/>
      <c r="D9931" s="533"/>
      <c r="E9931" s="533"/>
      <c r="F9931" s="533"/>
      <c r="G9931" s="533"/>
    </row>
    <row r="9932" spans="1:7">
      <c r="A9932" s="533"/>
      <c r="B9932" s="1787"/>
      <c r="C9932" s="1788"/>
      <c r="D9932" s="533"/>
      <c r="E9932" s="533"/>
      <c r="F9932" s="533"/>
      <c r="G9932" s="533"/>
    </row>
    <row r="9933" spans="1:7">
      <c r="A9933" s="533"/>
      <c r="B9933" s="1787"/>
      <c r="C9933" s="1788"/>
      <c r="D9933" s="533"/>
      <c r="E9933" s="533"/>
      <c r="F9933" s="533"/>
      <c r="G9933" s="533"/>
    </row>
    <row r="9934" spans="1:7">
      <c r="A9934" s="533"/>
      <c r="B9934" s="1787"/>
      <c r="C9934" s="1788"/>
      <c r="D9934" s="533"/>
      <c r="E9934" s="533"/>
      <c r="F9934" s="533"/>
      <c r="G9934" s="533"/>
    </row>
    <row r="9935" spans="1:7">
      <c r="A9935" s="533"/>
      <c r="B9935" s="1787"/>
      <c r="C9935" s="1788"/>
      <c r="D9935" s="533"/>
      <c r="E9935" s="533"/>
      <c r="F9935" s="533"/>
      <c r="G9935" s="533"/>
    </row>
    <row r="9936" spans="1:7">
      <c r="A9936" s="533"/>
      <c r="B9936" s="1787"/>
      <c r="C9936" s="1788"/>
      <c r="D9936" s="533"/>
      <c r="E9936" s="533"/>
      <c r="F9936" s="533"/>
      <c r="G9936" s="533"/>
    </row>
    <row r="9937" spans="1:7">
      <c r="A9937" s="533"/>
      <c r="B9937" s="1787"/>
      <c r="C9937" s="1788"/>
      <c r="D9937" s="533"/>
      <c r="E9937" s="533"/>
      <c r="F9937" s="533"/>
      <c r="G9937" s="533"/>
    </row>
    <row r="9938" spans="1:7">
      <c r="A9938" s="533"/>
      <c r="B9938" s="1787"/>
      <c r="C9938" s="1788"/>
      <c r="D9938" s="533"/>
      <c r="E9938" s="533"/>
      <c r="F9938" s="533"/>
      <c r="G9938" s="533"/>
    </row>
    <row r="9939" spans="1:7">
      <c r="A9939" s="533"/>
      <c r="B9939" s="1787"/>
      <c r="C9939" s="1788"/>
      <c r="D9939" s="533"/>
      <c r="E9939" s="533"/>
      <c r="F9939" s="533"/>
      <c r="G9939" s="533"/>
    </row>
    <row r="9940" spans="1:7">
      <c r="A9940" s="533"/>
      <c r="B9940" s="1787"/>
      <c r="C9940" s="1788"/>
      <c r="D9940" s="533"/>
      <c r="E9940" s="533"/>
      <c r="F9940" s="533"/>
      <c r="G9940" s="533"/>
    </row>
    <row r="9941" spans="1:7">
      <c r="A9941" s="533"/>
      <c r="B9941" s="1787"/>
      <c r="C9941" s="1788"/>
      <c r="D9941" s="533"/>
      <c r="E9941" s="533"/>
      <c r="F9941" s="533"/>
      <c r="G9941" s="533"/>
    </row>
    <row r="9942" spans="1:7">
      <c r="A9942" s="533"/>
      <c r="B9942" s="1787"/>
      <c r="C9942" s="1788"/>
      <c r="D9942" s="533"/>
      <c r="E9942" s="533"/>
      <c r="F9942" s="533"/>
      <c r="G9942" s="533"/>
    </row>
    <row r="9943" spans="1:7">
      <c r="A9943" s="533"/>
      <c r="B9943" s="1787"/>
      <c r="C9943" s="1788"/>
      <c r="D9943" s="533"/>
      <c r="E9943" s="533"/>
      <c r="F9943" s="533"/>
      <c r="G9943" s="533"/>
    </row>
    <row r="9944" spans="1:7">
      <c r="A9944" s="533"/>
      <c r="B9944" s="1787"/>
      <c r="C9944" s="1788"/>
      <c r="D9944" s="533"/>
      <c r="E9944" s="533"/>
      <c r="F9944" s="533"/>
      <c r="G9944" s="533"/>
    </row>
    <row r="9945" spans="1:7">
      <c r="A9945" s="533"/>
      <c r="B9945" s="1787"/>
      <c r="C9945" s="1788"/>
      <c r="D9945" s="533"/>
      <c r="E9945" s="533"/>
      <c r="F9945" s="533"/>
      <c r="G9945" s="533"/>
    </row>
    <row r="9946" spans="1:7">
      <c r="A9946" s="533"/>
      <c r="B9946" s="1787"/>
      <c r="C9946" s="1788"/>
      <c r="D9946" s="533"/>
      <c r="E9946" s="533"/>
      <c r="F9946" s="533"/>
      <c r="G9946" s="533"/>
    </row>
    <row r="9947" spans="1:7">
      <c r="A9947" s="533"/>
      <c r="B9947" s="1787"/>
      <c r="C9947" s="1788"/>
      <c r="D9947" s="533"/>
      <c r="E9947" s="533"/>
      <c r="F9947" s="533"/>
      <c r="G9947" s="533"/>
    </row>
    <row r="9948" spans="1:7">
      <c r="A9948" s="533"/>
      <c r="B9948" s="1787"/>
      <c r="C9948" s="1788"/>
      <c r="D9948" s="533"/>
      <c r="E9948" s="533"/>
      <c r="F9948" s="533"/>
      <c r="G9948" s="533"/>
    </row>
    <row r="9949" spans="1:7">
      <c r="A9949" s="533"/>
      <c r="B9949" s="1787"/>
      <c r="C9949" s="1788"/>
      <c r="D9949" s="533"/>
      <c r="E9949" s="533"/>
      <c r="F9949" s="533"/>
      <c r="G9949" s="533"/>
    </row>
    <row r="9950" spans="1:7">
      <c r="A9950" s="533"/>
      <c r="B9950" s="1787"/>
      <c r="C9950" s="1788"/>
      <c r="D9950" s="533"/>
      <c r="E9950" s="533"/>
      <c r="F9950" s="533"/>
      <c r="G9950" s="533"/>
    </row>
    <row r="9951" spans="1:7">
      <c r="A9951" s="533"/>
      <c r="B9951" s="1787"/>
      <c r="C9951" s="1788"/>
      <c r="D9951" s="533"/>
      <c r="E9951" s="533"/>
      <c r="F9951" s="533"/>
      <c r="G9951" s="533"/>
    </row>
    <row r="9952" spans="1:7">
      <c r="A9952" s="533"/>
      <c r="B9952" s="1787"/>
      <c r="C9952" s="1788"/>
      <c r="D9952" s="533"/>
      <c r="E9952" s="533"/>
      <c r="F9952" s="533"/>
      <c r="G9952" s="533"/>
    </row>
    <row r="9953" spans="1:7">
      <c r="A9953" s="533"/>
      <c r="B9953" s="1787"/>
      <c r="C9953" s="1788"/>
      <c r="D9953" s="533"/>
      <c r="E9953" s="533"/>
      <c r="F9953" s="533"/>
      <c r="G9953" s="533"/>
    </row>
    <row r="9954" spans="1:7">
      <c r="A9954" s="533"/>
      <c r="B9954" s="1787"/>
      <c r="C9954" s="1788"/>
      <c r="D9954" s="533"/>
      <c r="E9954" s="533"/>
      <c r="F9954" s="533"/>
      <c r="G9954" s="533"/>
    </row>
    <row r="9955" spans="1:7">
      <c r="A9955" s="533"/>
      <c r="B9955" s="1787"/>
      <c r="C9955" s="1788"/>
      <c r="D9955" s="533"/>
      <c r="E9955" s="533"/>
      <c r="F9955" s="533"/>
      <c r="G9955" s="533"/>
    </row>
    <row r="9956" spans="1:7">
      <c r="A9956" s="533"/>
      <c r="B9956" s="1787"/>
      <c r="C9956" s="1788"/>
      <c r="D9956" s="533"/>
      <c r="E9956" s="533"/>
      <c r="F9956" s="533"/>
      <c r="G9956" s="533"/>
    </row>
    <row r="9957" spans="1:7">
      <c r="A9957" s="533"/>
      <c r="B9957" s="1787"/>
      <c r="C9957" s="1788"/>
      <c r="D9957" s="533"/>
      <c r="E9957" s="533"/>
      <c r="F9957" s="533"/>
      <c r="G9957" s="533"/>
    </row>
    <row r="9958" spans="1:7">
      <c r="A9958" s="533"/>
      <c r="B9958" s="1787"/>
      <c r="C9958" s="1788"/>
      <c r="D9958" s="533"/>
      <c r="E9958" s="533"/>
      <c r="F9958" s="533"/>
      <c r="G9958" s="533"/>
    </row>
    <row r="9959" spans="1:7">
      <c r="A9959" s="533"/>
      <c r="B9959" s="1787"/>
      <c r="C9959" s="1788"/>
      <c r="D9959" s="533"/>
      <c r="E9959" s="533"/>
      <c r="F9959" s="533"/>
      <c r="G9959" s="533"/>
    </row>
    <row r="9960" spans="1:7">
      <c r="A9960" s="533"/>
      <c r="B9960" s="1787"/>
      <c r="C9960" s="1788"/>
      <c r="D9960" s="533"/>
      <c r="E9960" s="533"/>
      <c r="F9960" s="533"/>
      <c r="G9960" s="533"/>
    </row>
    <row r="9961" spans="1:7">
      <c r="A9961" s="533"/>
      <c r="B9961" s="1787"/>
      <c r="C9961" s="1788"/>
      <c r="D9961" s="533"/>
      <c r="E9961" s="533"/>
      <c r="F9961" s="533"/>
      <c r="G9961" s="533"/>
    </row>
    <row r="9962" spans="1:7">
      <c r="A9962" s="533"/>
      <c r="B9962" s="1787"/>
      <c r="C9962" s="1788"/>
      <c r="D9962" s="533"/>
      <c r="E9962" s="533"/>
      <c r="F9962" s="533"/>
      <c r="G9962" s="533"/>
    </row>
    <row r="9963" spans="1:7">
      <c r="A9963" s="533"/>
      <c r="B9963" s="1787"/>
      <c r="C9963" s="1788"/>
      <c r="D9963" s="533"/>
      <c r="E9963" s="533"/>
      <c r="F9963" s="533"/>
      <c r="G9963" s="533"/>
    </row>
    <row r="9964" spans="1:7">
      <c r="A9964" s="533"/>
      <c r="B9964" s="1787"/>
      <c r="C9964" s="1788"/>
      <c r="D9964" s="533"/>
      <c r="E9964" s="533"/>
      <c r="F9964" s="533"/>
      <c r="G9964" s="533"/>
    </row>
    <row r="9965" spans="1:7">
      <c r="A9965" s="533"/>
      <c r="B9965" s="1787"/>
      <c r="C9965" s="1788"/>
      <c r="D9965" s="533"/>
      <c r="E9965" s="533"/>
      <c r="F9965" s="533"/>
      <c r="G9965" s="533"/>
    </row>
    <row r="9966" spans="1:7">
      <c r="A9966" s="533"/>
      <c r="B9966" s="1787"/>
      <c r="C9966" s="1788"/>
      <c r="D9966" s="533"/>
      <c r="E9966" s="533"/>
      <c r="F9966" s="533"/>
      <c r="G9966" s="533"/>
    </row>
    <row r="9967" spans="1:7">
      <c r="A9967" s="533"/>
      <c r="B9967" s="1787"/>
      <c r="C9967" s="1788"/>
      <c r="D9967" s="533"/>
      <c r="E9967" s="533"/>
      <c r="F9967" s="533"/>
      <c r="G9967" s="533"/>
    </row>
    <row r="9968" spans="1:7">
      <c r="A9968" s="533"/>
      <c r="B9968" s="1787"/>
      <c r="C9968" s="1788"/>
      <c r="D9968" s="533"/>
      <c r="E9968" s="533"/>
      <c r="F9968" s="533"/>
      <c r="G9968" s="533"/>
    </row>
    <row r="9969" spans="1:7">
      <c r="A9969" s="533"/>
      <c r="B9969" s="1787"/>
      <c r="C9969" s="1788"/>
      <c r="D9969" s="533"/>
      <c r="E9969" s="533"/>
      <c r="F9969" s="533"/>
      <c r="G9969" s="533"/>
    </row>
    <row r="9970" spans="1:7">
      <c r="A9970" s="533"/>
      <c r="B9970" s="1787"/>
      <c r="C9970" s="1788"/>
      <c r="D9970" s="533"/>
      <c r="E9970" s="533"/>
      <c r="F9970" s="533"/>
      <c r="G9970" s="533"/>
    </row>
    <row r="9971" spans="1:7">
      <c r="A9971" s="533"/>
      <c r="B9971" s="1787"/>
      <c r="C9971" s="1788"/>
      <c r="D9971" s="533"/>
      <c r="E9971" s="533"/>
      <c r="F9971" s="533"/>
      <c r="G9971" s="533"/>
    </row>
    <row r="9972" spans="1:7">
      <c r="A9972" s="533"/>
      <c r="B9972" s="1787"/>
      <c r="C9972" s="1788"/>
      <c r="D9972" s="533"/>
      <c r="E9972" s="533"/>
      <c r="F9972" s="533"/>
      <c r="G9972" s="533"/>
    </row>
    <row r="9973" spans="1:7">
      <c r="A9973" s="533"/>
      <c r="B9973" s="1787"/>
      <c r="C9973" s="1788"/>
      <c r="D9973" s="533"/>
      <c r="E9973" s="533"/>
      <c r="F9973" s="533"/>
      <c r="G9973" s="533"/>
    </row>
    <row r="9974" spans="1:7">
      <c r="A9974" s="533"/>
      <c r="B9974" s="1787"/>
      <c r="C9974" s="1788"/>
      <c r="D9974" s="533"/>
      <c r="E9974" s="533"/>
      <c r="F9974" s="533"/>
      <c r="G9974" s="533"/>
    </row>
    <row r="9975" spans="1:7">
      <c r="A9975" s="533"/>
      <c r="B9975" s="1787"/>
      <c r="C9975" s="1788"/>
      <c r="D9975" s="533"/>
      <c r="E9975" s="533"/>
      <c r="F9975" s="533"/>
      <c r="G9975" s="533"/>
    </row>
    <row r="9976" spans="1:7">
      <c r="A9976" s="533"/>
      <c r="B9976" s="1787"/>
      <c r="C9976" s="1788"/>
      <c r="D9976" s="533"/>
      <c r="E9976" s="533"/>
      <c r="F9976" s="533"/>
      <c r="G9976" s="533"/>
    </row>
    <row r="9977" spans="1:7">
      <c r="A9977" s="533"/>
      <c r="B9977" s="1787"/>
      <c r="C9977" s="1788"/>
      <c r="D9977" s="533"/>
      <c r="E9977" s="533"/>
      <c r="F9977" s="533"/>
      <c r="G9977" s="533"/>
    </row>
    <row r="9978" spans="1:7">
      <c r="A9978" s="533"/>
      <c r="B9978" s="1787"/>
      <c r="C9978" s="1788"/>
      <c r="D9978" s="533"/>
      <c r="E9978" s="533"/>
      <c r="F9978" s="533"/>
      <c r="G9978" s="533"/>
    </row>
    <row r="9979" spans="1:7">
      <c r="A9979" s="533"/>
      <c r="B9979" s="1787"/>
      <c r="C9979" s="1788"/>
      <c r="D9979" s="533"/>
      <c r="E9979" s="533"/>
      <c r="F9979" s="533"/>
      <c r="G9979" s="533"/>
    </row>
    <row r="9980" spans="1:7">
      <c r="A9980" s="533"/>
      <c r="B9980" s="1787"/>
      <c r="C9980" s="1788"/>
      <c r="D9980" s="533"/>
      <c r="E9980" s="533"/>
      <c r="F9980" s="533"/>
      <c r="G9980" s="533"/>
    </row>
    <row r="9981" spans="1:7">
      <c r="A9981" s="533"/>
      <c r="B9981" s="1787"/>
      <c r="C9981" s="1788"/>
      <c r="D9981" s="533"/>
      <c r="E9981" s="533"/>
      <c r="F9981" s="533"/>
      <c r="G9981" s="533"/>
    </row>
    <row r="9982" spans="1:7">
      <c r="A9982" s="533"/>
      <c r="B9982" s="1787"/>
      <c r="C9982" s="1788"/>
      <c r="D9982" s="533"/>
      <c r="E9982" s="533"/>
      <c r="F9982" s="533"/>
      <c r="G9982" s="533"/>
    </row>
    <row r="9983" spans="1:7">
      <c r="A9983" s="533"/>
      <c r="B9983" s="1787"/>
      <c r="C9983" s="1788"/>
      <c r="D9983" s="533"/>
      <c r="E9983" s="533"/>
      <c r="F9983" s="533"/>
      <c r="G9983" s="533"/>
    </row>
    <row r="9984" spans="1:7">
      <c r="A9984" s="533"/>
      <c r="B9984" s="1787"/>
      <c r="C9984" s="1788"/>
      <c r="D9984" s="533"/>
      <c r="E9984" s="533"/>
      <c r="F9984" s="533"/>
      <c r="G9984" s="533"/>
    </row>
    <row r="9985" spans="1:7">
      <c r="A9985" s="533"/>
      <c r="B9985" s="1787"/>
      <c r="C9985" s="1788"/>
      <c r="D9985" s="533"/>
      <c r="E9985" s="533"/>
      <c r="F9985" s="533"/>
      <c r="G9985" s="533"/>
    </row>
    <row r="9986" spans="1:7">
      <c r="A9986" s="533"/>
      <c r="B9986" s="1787"/>
      <c r="C9986" s="1788"/>
      <c r="D9986" s="533"/>
      <c r="E9986" s="533"/>
      <c r="F9986" s="533"/>
      <c r="G9986" s="533"/>
    </row>
    <row r="9987" spans="1:7">
      <c r="A9987" s="533"/>
      <c r="B9987" s="1787"/>
      <c r="C9987" s="1788"/>
      <c r="D9987" s="533"/>
      <c r="E9987" s="533"/>
      <c r="F9987" s="533"/>
      <c r="G9987" s="533"/>
    </row>
    <row r="9988" spans="1:7">
      <c r="A9988" s="533"/>
      <c r="B9988" s="1787"/>
      <c r="C9988" s="1788"/>
      <c r="D9988" s="533"/>
      <c r="E9988" s="533"/>
      <c r="F9988" s="533"/>
      <c r="G9988" s="533"/>
    </row>
    <row r="9989" spans="1:7">
      <c r="A9989" s="533"/>
      <c r="B9989" s="1787"/>
      <c r="C9989" s="1788"/>
      <c r="D9989" s="533"/>
      <c r="E9989" s="533"/>
      <c r="F9989" s="533"/>
      <c r="G9989" s="533"/>
    </row>
    <row r="9990" spans="1:7">
      <c r="A9990" s="533"/>
      <c r="B9990" s="1787"/>
      <c r="C9990" s="1788"/>
      <c r="D9990" s="533"/>
      <c r="E9990" s="533"/>
      <c r="F9990" s="533"/>
      <c r="G9990" s="533"/>
    </row>
    <row r="9991" spans="1:7">
      <c r="A9991" s="533"/>
      <c r="B9991" s="1787"/>
      <c r="C9991" s="1788"/>
      <c r="D9991" s="533"/>
      <c r="E9991" s="533"/>
      <c r="F9991" s="533"/>
      <c r="G9991" s="533"/>
    </row>
    <row r="9992" spans="1:7">
      <c r="A9992" s="533"/>
      <c r="B9992" s="1787"/>
      <c r="C9992" s="1788"/>
      <c r="D9992" s="533"/>
      <c r="E9992" s="533"/>
      <c r="F9992" s="533"/>
      <c r="G9992" s="533"/>
    </row>
    <row r="9993" spans="1:7">
      <c r="A9993" s="533"/>
      <c r="B9993" s="1787"/>
      <c r="C9993" s="1788"/>
      <c r="D9993" s="533"/>
      <c r="E9993" s="533"/>
      <c r="F9993" s="533"/>
      <c r="G9993" s="533"/>
    </row>
    <row r="9994" spans="1:7">
      <c r="A9994" s="533"/>
      <c r="B9994" s="1787"/>
      <c r="C9994" s="1788"/>
      <c r="D9994" s="533"/>
      <c r="E9994" s="533"/>
      <c r="F9994" s="533"/>
      <c r="G9994" s="533"/>
    </row>
    <row r="9995" spans="1:7">
      <c r="A9995" s="533"/>
      <c r="B9995" s="1787"/>
      <c r="C9995" s="1788"/>
      <c r="D9995" s="533"/>
      <c r="E9995" s="533"/>
      <c r="F9995" s="533"/>
      <c r="G9995" s="533"/>
    </row>
    <row r="9996" spans="1:7">
      <c r="A9996" s="533"/>
      <c r="B9996" s="1787"/>
      <c r="C9996" s="1788"/>
      <c r="D9996" s="533"/>
      <c r="E9996" s="533"/>
      <c r="F9996" s="533"/>
      <c r="G9996" s="533"/>
    </row>
    <row r="9997" spans="1:7">
      <c r="A9997" s="533"/>
      <c r="B9997" s="1787"/>
      <c r="C9997" s="1788"/>
      <c r="D9997" s="533"/>
      <c r="E9997" s="533"/>
      <c r="F9997" s="533"/>
      <c r="G9997" s="533"/>
    </row>
    <row r="9998" spans="1:7">
      <c r="A9998" s="533"/>
      <c r="B9998" s="1787"/>
      <c r="C9998" s="1788"/>
      <c r="D9998" s="533"/>
      <c r="E9998" s="533"/>
      <c r="F9998" s="533"/>
      <c r="G9998" s="533"/>
    </row>
    <row r="9999" spans="1:7">
      <c r="A9999" s="533"/>
      <c r="B9999" s="1787"/>
      <c r="C9999" s="1788"/>
      <c r="D9999" s="533"/>
      <c r="E9999" s="533"/>
      <c r="F9999" s="533"/>
      <c r="G9999" s="533"/>
    </row>
    <row r="10000" spans="1:7">
      <c r="A10000" s="533"/>
      <c r="B10000" s="1787"/>
      <c r="C10000" s="1788"/>
      <c r="D10000" s="533"/>
      <c r="E10000" s="533"/>
      <c r="F10000" s="533"/>
      <c r="G10000" s="533"/>
    </row>
    <row r="10001" spans="1:7">
      <c r="A10001" s="533"/>
      <c r="B10001" s="1787"/>
      <c r="C10001" s="1788"/>
      <c r="D10001" s="533"/>
      <c r="E10001" s="533"/>
      <c r="F10001" s="533"/>
      <c r="G10001" s="533"/>
    </row>
    <row r="10002" spans="1:7">
      <c r="A10002" s="533"/>
      <c r="B10002" s="1787"/>
      <c r="C10002" s="1788"/>
      <c r="D10002" s="533"/>
      <c r="E10002" s="533"/>
      <c r="F10002" s="533"/>
      <c r="G10002" s="533"/>
    </row>
    <row r="10003" spans="1:7">
      <c r="A10003" s="533"/>
      <c r="B10003" s="1787"/>
      <c r="C10003" s="1788"/>
      <c r="D10003" s="533"/>
      <c r="E10003" s="533"/>
      <c r="F10003" s="533"/>
      <c r="G10003" s="533"/>
    </row>
    <row r="10004" spans="1:7">
      <c r="A10004" s="533"/>
      <c r="B10004" s="1787"/>
      <c r="C10004" s="1788"/>
      <c r="D10004" s="533"/>
      <c r="E10004" s="533"/>
      <c r="F10004" s="533"/>
      <c r="G10004" s="533"/>
    </row>
    <row r="10005" spans="1:7">
      <c r="A10005" s="533"/>
      <c r="B10005" s="1787"/>
      <c r="C10005" s="1788"/>
      <c r="D10005" s="533"/>
      <c r="E10005" s="533"/>
      <c r="F10005" s="533"/>
      <c r="G10005" s="533"/>
    </row>
    <row r="10006" spans="1:7">
      <c r="A10006" s="533"/>
      <c r="B10006" s="1787"/>
      <c r="C10006" s="1788"/>
      <c r="D10006" s="533"/>
      <c r="E10006" s="533"/>
      <c r="F10006" s="533"/>
      <c r="G10006" s="533"/>
    </row>
    <row r="10007" spans="1:7">
      <c r="A10007" s="533"/>
      <c r="B10007" s="1787"/>
      <c r="C10007" s="1788"/>
      <c r="D10007" s="533"/>
      <c r="E10007" s="533"/>
      <c r="F10007" s="533"/>
      <c r="G10007" s="533"/>
    </row>
    <row r="10008" spans="1:7">
      <c r="A10008" s="533"/>
      <c r="B10008" s="1787"/>
      <c r="C10008" s="1788"/>
      <c r="D10008" s="533"/>
      <c r="E10008" s="533"/>
      <c r="F10008" s="533"/>
      <c r="G10008" s="533"/>
    </row>
    <row r="10009" spans="1:7">
      <c r="A10009" s="533"/>
      <c r="B10009" s="1787"/>
      <c r="C10009" s="1788"/>
      <c r="D10009" s="533"/>
      <c r="E10009" s="533"/>
      <c r="F10009" s="533"/>
      <c r="G10009" s="533"/>
    </row>
    <row r="10010" spans="1:7">
      <c r="A10010" s="533"/>
      <c r="B10010" s="1787"/>
      <c r="C10010" s="1788"/>
      <c r="D10010" s="533"/>
      <c r="E10010" s="533"/>
      <c r="F10010" s="533"/>
      <c r="G10010" s="533"/>
    </row>
    <row r="10011" spans="1:7">
      <c r="A10011" s="533"/>
      <c r="B10011" s="1787"/>
      <c r="C10011" s="1788"/>
      <c r="D10011" s="533"/>
      <c r="E10011" s="533"/>
      <c r="F10011" s="533"/>
      <c r="G10011" s="533"/>
    </row>
    <row r="10012" spans="1:7">
      <c r="A10012" s="533"/>
      <c r="B10012" s="1787"/>
      <c r="C10012" s="1788"/>
      <c r="D10012" s="533"/>
      <c r="E10012" s="533"/>
      <c r="F10012" s="533"/>
      <c r="G10012" s="533"/>
    </row>
    <row r="10013" spans="1:7">
      <c r="A10013" s="533"/>
      <c r="B10013" s="1787"/>
      <c r="C10013" s="1788"/>
      <c r="D10013" s="533"/>
      <c r="E10013" s="533"/>
      <c r="F10013" s="533"/>
      <c r="G10013" s="533"/>
    </row>
    <row r="10014" spans="1:7">
      <c r="A10014" s="533"/>
      <c r="B10014" s="1787"/>
      <c r="C10014" s="1788"/>
      <c r="D10014" s="533"/>
      <c r="E10014" s="533"/>
      <c r="F10014" s="533"/>
      <c r="G10014" s="533"/>
    </row>
    <row r="10015" spans="1:7">
      <c r="A10015" s="533"/>
      <c r="B10015" s="1787"/>
      <c r="C10015" s="1788"/>
      <c r="D10015" s="533"/>
      <c r="E10015" s="533"/>
      <c r="F10015" s="533"/>
      <c r="G10015" s="533"/>
    </row>
    <row r="10016" spans="1:7">
      <c r="A10016" s="533"/>
      <c r="B10016" s="1787"/>
      <c r="C10016" s="1788"/>
      <c r="D10016" s="533"/>
      <c r="E10016" s="533"/>
      <c r="F10016" s="533"/>
      <c r="G10016" s="533"/>
    </row>
    <row r="10017" spans="1:7">
      <c r="A10017" s="533"/>
      <c r="B10017" s="1787"/>
      <c r="C10017" s="1788"/>
      <c r="D10017" s="533"/>
      <c r="E10017" s="533"/>
      <c r="F10017" s="533"/>
      <c r="G10017" s="533"/>
    </row>
    <row r="10018" spans="1:7">
      <c r="A10018" s="533"/>
      <c r="B10018" s="1787"/>
      <c r="C10018" s="1788"/>
      <c r="D10018" s="533"/>
      <c r="E10018" s="533"/>
      <c r="F10018" s="533"/>
      <c r="G10018" s="533"/>
    </row>
    <row r="10019" spans="1:7">
      <c r="A10019" s="533"/>
      <c r="B10019" s="1787"/>
      <c r="C10019" s="1788"/>
      <c r="D10019" s="533"/>
      <c r="E10019" s="533"/>
      <c r="F10019" s="533"/>
      <c r="G10019" s="533"/>
    </row>
    <row r="10020" spans="1:7">
      <c r="A10020" s="533"/>
      <c r="B10020" s="1787"/>
      <c r="C10020" s="1788"/>
      <c r="D10020" s="533"/>
      <c r="E10020" s="533"/>
      <c r="F10020" s="533"/>
      <c r="G10020" s="533"/>
    </row>
    <row r="10021" spans="1:7">
      <c r="A10021" s="533"/>
      <c r="B10021" s="1787"/>
      <c r="C10021" s="1788"/>
      <c r="D10021" s="533"/>
      <c r="E10021" s="533"/>
      <c r="F10021" s="533"/>
      <c r="G10021" s="533"/>
    </row>
    <row r="10022" spans="1:7">
      <c r="A10022" s="533"/>
      <c r="B10022" s="1787"/>
      <c r="C10022" s="1788"/>
      <c r="D10022" s="533"/>
      <c r="E10022" s="533"/>
      <c r="F10022" s="533"/>
      <c r="G10022" s="533"/>
    </row>
    <row r="10023" spans="1:7">
      <c r="A10023" s="533"/>
      <c r="B10023" s="1787"/>
      <c r="C10023" s="1788"/>
      <c r="D10023" s="533"/>
      <c r="E10023" s="533"/>
      <c r="F10023" s="533"/>
      <c r="G10023" s="533"/>
    </row>
    <row r="10024" spans="1:7">
      <c r="A10024" s="533"/>
      <c r="B10024" s="1787"/>
      <c r="C10024" s="1788"/>
      <c r="D10024" s="533"/>
      <c r="E10024" s="533"/>
      <c r="F10024" s="533"/>
      <c r="G10024" s="533"/>
    </row>
    <row r="10025" spans="1:7">
      <c r="A10025" s="533"/>
      <c r="B10025" s="1787"/>
      <c r="C10025" s="1788"/>
      <c r="D10025" s="533"/>
      <c r="E10025" s="533"/>
      <c r="F10025" s="533"/>
      <c r="G10025" s="533"/>
    </row>
    <row r="10026" spans="1:7">
      <c r="A10026" s="533"/>
      <c r="B10026" s="1787"/>
      <c r="C10026" s="1788"/>
      <c r="D10026" s="533"/>
      <c r="E10026" s="533"/>
      <c r="F10026" s="533"/>
      <c r="G10026" s="533"/>
    </row>
    <row r="10027" spans="1:7">
      <c r="A10027" s="533"/>
      <c r="B10027" s="1787"/>
      <c r="C10027" s="1788"/>
      <c r="D10027" s="533"/>
      <c r="E10027" s="533"/>
      <c r="F10027" s="533"/>
      <c r="G10027" s="533"/>
    </row>
    <row r="10028" spans="1:7">
      <c r="A10028" s="533"/>
      <c r="B10028" s="1787"/>
      <c r="C10028" s="1788"/>
      <c r="D10028" s="533"/>
      <c r="E10028" s="533"/>
      <c r="F10028" s="533"/>
      <c r="G10028" s="533"/>
    </row>
    <row r="10029" spans="1:7">
      <c r="A10029" s="533"/>
      <c r="B10029" s="1787"/>
      <c r="C10029" s="1788"/>
      <c r="D10029" s="533"/>
      <c r="E10029" s="533"/>
      <c r="F10029" s="533"/>
      <c r="G10029" s="533"/>
    </row>
    <row r="10030" spans="1:7">
      <c r="A10030" s="533"/>
      <c r="B10030" s="1787"/>
      <c r="C10030" s="1788"/>
      <c r="D10030" s="533"/>
      <c r="E10030" s="533"/>
      <c r="F10030" s="533"/>
      <c r="G10030" s="533"/>
    </row>
    <row r="10031" spans="1:7">
      <c r="A10031" s="533"/>
      <c r="B10031" s="1787"/>
      <c r="C10031" s="1788"/>
      <c r="D10031" s="533"/>
      <c r="E10031" s="533"/>
      <c r="F10031" s="533"/>
      <c r="G10031" s="533"/>
    </row>
    <row r="10032" spans="1:7">
      <c r="A10032" s="533"/>
      <c r="B10032" s="1787"/>
      <c r="C10032" s="1788"/>
      <c r="D10032" s="533"/>
      <c r="E10032" s="533"/>
      <c r="F10032" s="533"/>
      <c r="G10032" s="533"/>
    </row>
    <row r="10033" spans="1:7">
      <c r="A10033" s="533"/>
      <c r="B10033" s="1787"/>
      <c r="C10033" s="1788"/>
      <c r="D10033" s="533"/>
      <c r="E10033" s="533"/>
      <c r="F10033" s="533"/>
      <c r="G10033" s="533"/>
    </row>
    <row r="10034" spans="1:7">
      <c r="A10034" s="533"/>
      <c r="B10034" s="1787"/>
      <c r="C10034" s="1788"/>
      <c r="D10034" s="533"/>
      <c r="E10034" s="533"/>
      <c r="F10034" s="533"/>
      <c r="G10034" s="533"/>
    </row>
    <row r="10035" spans="1:7">
      <c r="A10035" s="533"/>
      <c r="B10035" s="1787"/>
      <c r="C10035" s="1788"/>
      <c r="D10035" s="533"/>
      <c r="E10035" s="533"/>
      <c r="F10035" s="533"/>
      <c r="G10035" s="533"/>
    </row>
    <row r="10036" spans="1:7">
      <c r="A10036" s="533"/>
      <c r="B10036" s="1787"/>
      <c r="C10036" s="1788"/>
      <c r="D10036" s="533"/>
      <c r="E10036" s="533"/>
      <c r="F10036" s="533"/>
      <c r="G10036" s="533"/>
    </row>
    <row r="10037" spans="1:7">
      <c r="A10037" s="533"/>
      <c r="B10037" s="1787"/>
      <c r="C10037" s="1788"/>
      <c r="D10037" s="533"/>
      <c r="E10037" s="533"/>
      <c r="F10037" s="533"/>
      <c r="G10037" s="533"/>
    </row>
    <row r="10038" spans="1:7">
      <c r="A10038" s="533"/>
      <c r="B10038" s="1787"/>
      <c r="C10038" s="1788"/>
      <c r="D10038" s="533"/>
      <c r="E10038" s="533"/>
      <c r="F10038" s="533"/>
      <c r="G10038" s="533"/>
    </row>
    <row r="10039" spans="1:7">
      <c r="A10039" s="533"/>
      <c r="B10039" s="1787"/>
      <c r="C10039" s="1788"/>
      <c r="D10039" s="533"/>
      <c r="E10039" s="533"/>
      <c r="F10039" s="533"/>
      <c r="G10039" s="533"/>
    </row>
    <row r="10040" spans="1:7">
      <c r="A10040" s="533"/>
      <c r="B10040" s="1787"/>
      <c r="C10040" s="1788"/>
      <c r="D10040" s="533"/>
      <c r="E10040" s="533"/>
      <c r="F10040" s="533"/>
      <c r="G10040" s="533"/>
    </row>
    <row r="10041" spans="1:7">
      <c r="A10041" s="533"/>
      <c r="B10041" s="1787"/>
      <c r="C10041" s="1788"/>
      <c r="D10041" s="533"/>
      <c r="E10041" s="533"/>
      <c r="F10041" s="533"/>
      <c r="G10041" s="533"/>
    </row>
    <row r="10042" spans="1:7">
      <c r="A10042" s="533"/>
      <c r="B10042" s="1787"/>
      <c r="C10042" s="1788"/>
      <c r="D10042" s="533"/>
      <c r="E10042" s="533"/>
      <c r="F10042" s="533"/>
      <c r="G10042" s="533"/>
    </row>
    <row r="10043" spans="1:7">
      <c r="A10043" s="533"/>
      <c r="B10043" s="1787"/>
      <c r="C10043" s="1788"/>
      <c r="D10043" s="533"/>
      <c r="E10043" s="533"/>
      <c r="F10043" s="533"/>
      <c r="G10043" s="533"/>
    </row>
    <row r="10044" spans="1:7">
      <c r="A10044" s="533"/>
      <c r="B10044" s="1787"/>
      <c r="C10044" s="1788"/>
      <c r="D10044" s="533"/>
      <c r="E10044" s="533"/>
      <c r="F10044" s="533"/>
      <c r="G10044" s="533"/>
    </row>
    <row r="10045" spans="1:7">
      <c r="A10045" s="533"/>
      <c r="B10045" s="1787"/>
      <c r="C10045" s="1788"/>
      <c r="D10045" s="533"/>
      <c r="E10045" s="533"/>
      <c r="F10045" s="533"/>
      <c r="G10045" s="533"/>
    </row>
    <row r="10046" spans="1:7">
      <c r="A10046" s="533"/>
      <c r="B10046" s="1787"/>
      <c r="C10046" s="1788"/>
      <c r="D10046" s="533"/>
      <c r="E10046" s="533"/>
      <c r="F10046" s="533"/>
      <c r="G10046" s="533"/>
    </row>
    <row r="10047" spans="1:7">
      <c r="A10047" s="533"/>
      <c r="B10047" s="1787"/>
      <c r="C10047" s="1788"/>
      <c r="D10047" s="533"/>
      <c r="E10047" s="533"/>
      <c r="F10047" s="533"/>
      <c r="G10047" s="533"/>
    </row>
    <row r="10048" spans="1:7">
      <c r="A10048" s="533"/>
      <c r="B10048" s="1787"/>
      <c r="C10048" s="1788"/>
      <c r="D10048" s="533"/>
      <c r="E10048" s="533"/>
      <c r="F10048" s="533"/>
      <c r="G10048" s="533"/>
    </row>
    <row r="10049" spans="1:7">
      <c r="A10049" s="533"/>
      <c r="B10049" s="1787"/>
      <c r="C10049" s="1788"/>
      <c r="D10049" s="533"/>
      <c r="E10049" s="533"/>
      <c r="F10049" s="533"/>
      <c r="G10049" s="533"/>
    </row>
    <row r="10050" spans="1:7">
      <c r="A10050" s="533"/>
      <c r="B10050" s="1787"/>
      <c r="C10050" s="1788"/>
      <c r="D10050" s="533"/>
      <c r="E10050" s="533"/>
      <c r="F10050" s="533"/>
      <c r="G10050" s="533"/>
    </row>
    <row r="10051" spans="1:7">
      <c r="A10051" s="533"/>
      <c r="B10051" s="1787"/>
      <c r="C10051" s="1788"/>
      <c r="D10051" s="533"/>
      <c r="E10051" s="533"/>
      <c r="F10051" s="533"/>
      <c r="G10051" s="533"/>
    </row>
    <row r="10052" spans="1:7">
      <c r="A10052" s="533"/>
      <c r="B10052" s="1787"/>
      <c r="C10052" s="1788"/>
      <c r="D10052" s="533"/>
      <c r="E10052" s="533"/>
      <c r="F10052" s="533"/>
      <c r="G10052" s="533"/>
    </row>
    <row r="10053" spans="1:7">
      <c r="A10053" s="533"/>
      <c r="B10053" s="1787"/>
      <c r="C10053" s="1788"/>
      <c r="D10053" s="533"/>
      <c r="E10053" s="533"/>
      <c r="F10053" s="533"/>
      <c r="G10053" s="533"/>
    </row>
    <row r="10054" spans="1:7">
      <c r="A10054" s="533"/>
      <c r="B10054" s="1787"/>
      <c r="C10054" s="1788"/>
      <c r="D10054" s="533"/>
      <c r="E10054" s="533"/>
      <c r="F10054" s="533"/>
      <c r="G10054" s="533"/>
    </row>
    <row r="10055" spans="1:7">
      <c r="A10055" s="533"/>
      <c r="B10055" s="1787"/>
      <c r="C10055" s="1788"/>
      <c r="D10055" s="533"/>
      <c r="E10055" s="533"/>
      <c r="F10055" s="533"/>
      <c r="G10055" s="533"/>
    </row>
    <row r="10056" spans="1:7">
      <c r="A10056" s="533"/>
      <c r="B10056" s="1787"/>
      <c r="C10056" s="1788"/>
      <c r="D10056" s="533"/>
      <c r="E10056" s="533"/>
      <c r="F10056" s="533"/>
      <c r="G10056" s="533"/>
    </row>
    <row r="10057" spans="1:7">
      <c r="A10057" s="533"/>
      <c r="B10057" s="1787"/>
      <c r="C10057" s="1788"/>
      <c r="D10057" s="533"/>
      <c r="E10057" s="533"/>
      <c r="F10057" s="533"/>
      <c r="G10057" s="533"/>
    </row>
    <row r="10058" spans="1:7">
      <c r="A10058" s="533"/>
      <c r="B10058" s="1787"/>
      <c r="C10058" s="1788"/>
      <c r="D10058" s="533"/>
      <c r="E10058" s="533"/>
      <c r="F10058" s="533"/>
      <c r="G10058" s="533"/>
    </row>
    <row r="10059" spans="1:7">
      <c r="A10059" s="533"/>
      <c r="B10059" s="1787"/>
      <c r="C10059" s="1788"/>
      <c r="D10059" s="533"/>
      <c r="E10059" s="533"/>
      <c r="F10059" s="533"/>
      <c r="G10059" s="533"/>
    </row>
    <row r="10060" spans="1:7">
      <c r="A10060" s="533"/>
      <c r="B10060" s="1787"/>
      <c r="C10060" s="1788"/>
      <c r="D10060" s="533"/>
      <c r="E10060" s="533"/>
      <c r="F10060" s="533"/>
      <c r="G10060" s="533"/>
    </row>
    <row r="10061" spans="1:7">
      <c r="A10061" s="533"/>
      <c r="B10061" s="1787"/>
      <c r="C10061" s="1788"/>
      <c r="D10061" s="533"/>
      <c r="E10061" s="533"/>
      <c r="F10061" s="533"/>
      <c r="G10061" s="533"/>
    </row>
    <row r="10062" spans="1:7">
      <c r="A10062" s="533"/>
      <c r="B10062" s="1787"/>
      <c r="C10062" s="1788"/>
      <c r="D10062" s="533"/>
      <c r="E10062" s="533"/>
      <c r="F10062" s="533"/>
      <c r="G10062" s="533"/>
    </row>
    <row r="10063" spans="1:7">
      <c r="A10063" s="533"/>
      <c r="B10063" s="1787"/>
      <c r="C10063" s="1788"/>
      <c r="D10063" s="533"/>
      <c r="E10063" s="533"/>
      <c r="F10063" s="533"/>
      <c r="G10063" s="533"/>
    </row>
    <row r="10064" spans="1:7">
      <c r="A10064" s="533"/>
      <c r="B10064" s="1787"/>
      <c r="C10064" s="1788"/>
      <c r="D10064" s="533"/>
      <c r="E10064" s="533"/>
      <c r="F10064" s="533"/>
      <c r="G10064" s="533"/>
    </row>
    <row r="10065" spans="1:7">
      <c r="A10065" s="533"/>
      <c r="B10065" s="1787"/>
      <c r="C10065" s="1788"/>
      <c r="D10065" s="533"/>
      <c r="E10065" s="533"/>
      <c r="F10065" s="533"/>
      <c r="G10065" s="533"/>
    </row>
    <row r="10066" spans="1:7">
      <c r="A10066" s="533"/>
      <c r="B10066" s="1787"/>
      <c r="C10066" s="1788"/>
      <c r="D10066" s="533"/>
      <c r="E10066" s="533"/>
      <c r="F10066" s="533"/>
      <c r="G10066" s="533"/>
    </row>
    <row r="10067" spans="1:7">
      <c r="A10067" s="533"/>
      <c r="B10067" s="1787"/>
      <c r="C10067" s="1788"/>
      <c r="D10067" s="533"/>
      <c r="E10067" s="533"/>
      <c r="F10067" s="533"/>
      <c r="G10067" s="533"/>
    </row>
    <row r="10068" spans="1:7">
      <c r="A10068" s="533"/>
      <c r="B10068" s="1787"/>
      <c r="C10068" s="1788"/>
      <c r="D10068" s="533"/>
      <c r="E10068" s="533"/>
      <c r="F10068" s="533"/>
      <c r="G10068" s="533"/>
    </row>
    <row r="10069" spans="1:7">
      <c r="A10069" s="533"/>
      <c r="B10069" s="1787"/>
      <c r="C10069" s="1788"/>
      <c r="D10069" s="533"/>
      <c r="E10069" s="533"/>
      <c r="F10069" s="533"/>
      <c r="G10069" s="533"/>
    </row>
    <row r="10070" spans="1:7">
      <c r="A10070" s="533"/>
      <c r="B10070" s="1787"/>
      <c r="C10070" s="1788"/>
      <c r="D10070" s="533"/>
      <c r="E10070" s="533"/>
      <c r="F10070" s="533"/>
      <c r="G10070" s="533"/>
    </row>
    <row r="10071" spans="1:7">
      <c r="A10071" s="533"/>
      <c r="B10071" s="1787"/>
      <c r="C10071" s="1788"/>
      <c r="D10071" s="533"/>
      <c r="E10071" s="533"/>
      <c r="F10071" s="533"/>
      <c r="G10071" s="533"/>
    </row>
    <row r="10072" spans="1:7">
      <c r="A10072" s="533"/>
      <c r="B10072" s="1787"/>
      <c r="C10072" s="1788"/>
      <c r="D10072" s="533"/>
      <c r="E10072" s="533"/>
      <c r="F10072" s="533"/>
      <c r="G10072" s="533"/>
    </row>
    <row r="10073" spans="1:7">
      <c r="A10073" s="533"/>
      <c r="B10073" s="1787"/>
      <c r="C10073" s="1788"/>
      <c r="D10073" s="533"/>
      <c r="E10073" s="533"/>
      <c r="F10073" s="533"/>
      <c r="G10073" s="533"/>
    </row>
    <row r="10074" spans="1:7">
      <c r="A10074" s="533"/>
      <c r="B10074" s="1787"/>
      <c r="C10074" s="1788"/>
      <c r="D10074" s="533"/>
      <c r="E10074" s="533"/>
      <c r="F10074" s="533"/>
      <c r="G10074" s="533"/>
    </row>
    <row r="10075" spans="1:7">
      <c r="A10075" s="533"/>
      <c r="B10075" s="1787"/>
      <c r="C10075" s="1788"/>
      <c r="D10075" s="533"/>
      <c r="E10075" s="533"/>
      <c r="F10075" s="533"/>
      <c r="G10075" s="533"/>
    </row>
    <row r="10076" spans="1:7">
      <c r="A10076" s="533"/>
      <c r="B10076" s="1787"/>
      <c r="C10076" s="1788"/>
      <c r="D10076" s="533"/>
      <c r="E10076" s="533"/>
      <c r="F10076" s="533"/>
      <c r="G10076" s="533"/>
    </row>
    <row r="10077" spans="1:7">
      <c r="A10077" s="533"/>
      <c r="B10077" s="1787"/>
      <c r="C10077" s="1788"/>
      <c r="D10077" s="533"/>
      <c r="E10077" s="533"/>
      <c r="F10077" s="533"/>
      <c r="G10077" s="533"/>
    </row>
    <row r="10078" spans="1:7">
      <c r="A10078" s="533"/>
      <c r="B10078" s="1787"/>
      <c r="C10078" s="1788"/>
      <c r="D10078" s="533"/>
      <c r="E10078" s="533"/>
      <c r="F10078" s="533"/>
      <c r="G10078" s="533"/>
    </row>
    <row r="10079" spans="1:7">
      <c r="A10079" s="533"/>
      <c r="B10079" s="1787"/>
      <c r="C10079" s="1788"/>
      <c r="D10079" s="533"/>
      <c r="E10079" s="533"/>
      <c r="F10079" s="533"/>
      <c r="G10079" s="533"/>
    </row>
    <row r="10080" spans="1:7">
      <c r="A10080" s="533"/>
      <c r="B10080" s="1787"/>
      <c r="C10080" s="1788"/>
      <c r="D10080" s="533"/>
      <c r="E10080" s="533"/>
      <c r="F10080" s="533"/>
      <c r="G10080" s="533"/>
    </row>
    <row r="10081" spans="1:7">
      <c r="A10081" s="533"/>
      <c r="B10081" s="1787"/>
      <c r="C10081" s="1788"/>
      <c r="D10081" s="533"/>
      <c r="E10081" s="533"/>
      <c r="F10081" s="533"/>
      <c r="G10081" s="533"/>
    </row>
    <row r="10082" spans="1:7">
      <c r="A10082" s="533"/>
      <c r="B10082" s="1787"/>
      <c r="C10082" s="1788"/>
      <c r="D10082" s="533"/>
      <c r="E10082" s="533"/>
      <c r="F10082" s="533"/>
      <c r="G10082" s="533"/>
    </row>
    <row r="10083" spans="1:7">
      <c r="A10083" s="533"/>
      <c r="B10083" s="1787"/>
      <c r="C10083" s="1788"/>
      <c r="D10083" s="533"/>
      <c r="E10083" s="533"/>
      <c r="F10083" s="533"/>
      <c r="G10083" s="533"/>
    </row>
    <row r="10084" spans="1:7">
      <c r="A10084" s="533"/>
      <c r="B10084" s="1787"/>
      <c r="C10084" s="1788"/>
      <c r="D10084" s="533"/>
      <c r="E10084" s="533"/>
      <c r="F10084" s="533"/>
      <c r="G10084" s="533"/>
    </row>
    <row r="10085" spans="1:7">
      <c r="A10085" s="533"/>
      <c r="B10085" s="1787"/>
      <c r="C10085" s="1788"/>
      <c r="D10085" s="533"/>
      <c r="E10085" s="533"/>
      <c r="F10085" s="533"/>
      <c r="G10085" s="533"/>
    </row>
    <row r="10086" spans="1:7">
      <c r="A10086" s="533"/>
      <c r="B10086" s="1787"/>
      <c r="C10086" s="1788"/>
      <c r="D10086" s="533"/>
      <c r="E10086" s="533"/>
      <c r="F10086" s="533"/>
      <c r="G10086" s="533"/>
    </row>
    <row r="10087" spans="1:7">
      <c r="A10087" s="533"/>
      <c r="B10087" s="1787"/>
      <c r="C10087" s="1788"/>
      <c r="D10087" s="533"/>
      <c r="E10087" s="533"/>
      <c r="F10087" s="533"/>
      <c r="G10087" s="533"/>
    </row>
    <row r="10088" spans="1:7">
      <c r="A10088" s="533"/>
      <c r="B10088" s="1787"/>
      <c r="C10088" s="1788"/>
      <c r="D10088" s="533"/>
      <c r="E10088" s="533"/>
      <c r="F10088" s="533"/>
      <c r="G10088" s="533"/>
    </row>
    <row r="10089" spans="1:7">
      <c r="A10089" s="533"/>
      <c r="B10089" s="1787"/>
      <c r="C10089" s="1788"/>
      <c r="D10089" s="533"/>
      <c r="E10089" s="533"/>
      <c r="F10089" s="533"/>
      <c r="G10089" s="533"/>
    </row>
    <row r="10090" spans="1:7">
      <c r="A10090" s="533"/>
      <c r="B10090" s="1787"/>
      <c r="C10090" s="1788"/>
      <c r="D10090" s="533"/>
      <c r="E10090" s="533"/>
      <c r="F10090" s="533"/>
      <c r="G10090" s="533"/>
    </row>
    <row r="10091" spans="1:7">
      <c r="A10091" s="533"/>
      <c r="B10091" s="1787"/>
      <c r="C10091" s="1788"/>
      <c r="D10091" s="533"/>
      <c r="E10091" s="533"/>
      <c r="F10091" s="533"/>
      <c r="G10091" s="533"/>
    </row>
    <row r="10092" spans="1:7">
      <c r="A10092" s="533"/>
      <c r="B10092" s="1787"/>
      <c r="C10092" s="1788"/>
      <c r="D10092" s="533"/>
      <c r="E10092" s="533"/>
      <c r="F10092" s="533"/>
      <c r="G10092" s="533"/>
    </row>
    <row r="10093" spans="1:7">
      <c r="A10093" s="533"/>
      <c r="B10093" s="1787"/>
      <c r="C10093" s="1788"/>
      <c r="D10093" s="533"/>
      <c r="E10093" s="533"/>
      <c r="F10093" s="533"/>
      <c r="G10093" s="533"/>
    </row>
    <row r="10094" spans="1:7">
      <c r="A10094" s="533"/>
      <c r="B10094" s="1787"/>
      <c r="C10094" s="1788"/>
      <c r="D10094" s="533"/>
      <c r="E10094" s="533"/>
      <c r="F10094" s="533"/>
      <c r="G10094" s="533"/>
    </row>
    <row r="10095" spans="1:7">
      <c r="A10095" s="533"/>
      <c r="B10095" s="1787"/>
      <c r="C10095" s="1788"/>
      <c r="D10095" s="533"/>
      <c r="E10095" s="533"/>
      <c r="F10095" s="533"/>
      <c r="G10095" s="533"/>
    </row>
    <row r="10096" spans="1:7">
      <c r="A10096" s="533"/>
      <c r="B10096" s="1787"/>
      <c r="C10096" s="1788"/>
      <c r="D10096" s="533"/>
      <c r="E10096" s="533"/>
      <c r="F10096" s="533"/>
      <c r="G10096" s="533"/>
    </row>
    <row r="10097" spans="1:7">
      <c r="A10097" s="533"/>
      <c r="B10097" s="1787"/>
      <c r="C10097" s="1788"/>
      <c r="D10097" s="533"/>
      <c r="E10097" s="533"/>
      <c r="F10097" s="533"/>
      <c r="G10097" s="533"/>
    </row>
    <row r="10098" spans="1:7">
      <c r="A10098" s="533"/>
      <c r="B10098" s="1787"/>
      <c r="C10098" s="1788"/>
      <c r="D10098" s="533"/>
      <c r="E10098" s="533"/>
      <c r="F10098" s="533"/>
      <c r="G10098" s="533"/>
    </row>
    <row r="10099" spans="1:7">
      <c r="A10099" s="533"/>
      <c r="B10099" s="1787"/>
      <c r="C10099" s="1788"/>
      <c r="D10099" s="533"/>
      <c r="E10099" s="533"/>
      <c r="F10099" s="533"/>
      <c r="G10099" s="533"/>
    </row>
    <row r="10100" spans="1:7">
      <c r="A10100" s="533"/>
      <c r="B10100" s="1787"/>
      <c r="C10100" s="1788"/>
      <c r="D10100" s="533"/>
      <c r="E10100" s="533"/>
      <c r="F10100" s="533"/>
      <c r="G10100" s="533"/>
    </row>
    <row r="10101" spans="1:7">
      <c r="A10101" s="533"/>
      <c r="B10101" s="1787"/>
      <c r="C10101" s="1788"/>
      <c r="D10101" s="533"/>
      <c r="E10101" s="533"/>
      <c r="F10101" s="533"/>
      <c r="G10101" s="533"/>
    </row>
    <row r="10102" spans="1:7">
      <c r="A10102" s="533"/>
      <c r="B10102" s="1787"/>
      <c r="C10102" s="1788"/>
      <c r="D10102" s="533"/>
      <c r="E10102" s="533"/>
      <c r="F10102" s="533"/>
      <c r="G10102" s="533"/>
    </row>
    <row r="10103" spans="1:7">
      <c r="A10103" s="533"/>
      <c r="B10103" s="1787"/>
      <c r="C10103" s="1788"/>
      <c r="D10103" s="533"/>
      <c r="E10103" s="533"/>
      <c r="F10103" s="533"/>
      <c r="G10103" s="533"/>
    </row>
    <row r="10104" spans="1:7">
      <c r="A10104" s="533"/>
      <c r="B10104" s="1787"/>
      <c r="C10104" s="1788"/>
      <c r="D10104" s="533"/>
      <c r="E10104" s="533"/>
      <c r="F10104" s="533"/>
      <c r="G10104" s="533"/>
    </row>
    <row r="10105" spans="1:7">
      <c r="A10105" s="533"/>
      <c r="B10105" s="1787"/>
      <c r="C10105" s="1788"/>
      <c r="D10105" s="533"/>
      <c r="E10105" s="533"/>
      <c r="F10105" s="533"/>
      <c r="G10105" s="533"/>
    </row>
    <row r="10106" spans="1:7">
      <c r="A10106" s="533"/>
      <c r="B10106" s="1787"/>
      <c r="C10106" s="1788"/>
      <c r="D10106" s="533"/>
      <c r="E10106" s="533"/>
      <c r="F10106" s="533"/>
      <c r="G10106" s="533"/>
    </row>
    <row r="10107" spans="1:7">
      <c r="A10107" s="533"/>
      <c r="B10107" s="1787"/>
      <c r="C10107" s="1788"/>
      <c r="D10107" s="533"/>
      <c r="E10107" s="533"/>
      <c r="F10107" s="533"/>
      <c r="G10107" s="533"/>
    </row>
    <row r="10108" spans="1:7">
      <c r="A10108" s="533"/>
      <c r="B10108" s="1787"/>
      <c r="C10108" s="1788"/>
      <c r="D10108" s="533"/>
      <c r="E10108" s="533"/>
      <c r="F10108" s="533"/>
      <c r="G10108" s="533"/>
    </row>
    <row r="10109" spans="1:7">
      <c r="A10109" s="533"/>
      <c r="B10109" s="1787"/>
      <c r="C10109" s="1788"/>
      <c r="D10109" s="533"/>
      <c r="E10109" s="533"/>
      <c r="F10109" s="533"/>
      <c r="G10109" s="533"/>
    </row>
    <row r="10110" spans="1:7">
      <c r="A10110" s="533"/>
      <c r="B10110" s="1787"/>
      <c r="C10110" s="1788"/>
      <c r="D10110" s="533"/>
      <c r="E10110" s="533"/>
      <c r="F10110" s="533"/>
      <c r="G10110" s="533"/>
    </row>
    <row r="10111" spans="1:7">
      <c r="A10111" s="533"/>
      <c r="B10111" s="1787"/>
      <c r="C10111" s="1788"/>
      <c r="D10111" s="533"/>
      <c r="E10111" s="533"/>
      <c r="F10111" s="533"/>
      <c r="G10111" s="533"/>
    </row>
    <row r="10112" spans="1:7">
      <c r="A10112" s="533"/>
      <c r="B10112" s="1787"/>
      <c r="C10112" s="1788"/>
      <c r="D10112" s="533"/>
      <c r="E10112" s="533"/>
      <c r="F10112" s="533"/>
      <c r="G10112" s="533"/>
    </row>
    <row r="10113" spans="1:7">
      <c r="A10113" s="533"/>
      <c r="B10113" s="1787"/>
      <c r="C10113" s="1788"/>
      <c r="D10113" s="533"/>
      <c r="E10113" s="533"/>
      <c r="F10113" s="533"/>
      <c r="G10113" s="533"/>
    </row>
    <row r="10114" spans="1:7">
      <c r="A10114" s="533"/>
      <c r="B10114" s="1787"/>
      <c r="C10114" s="1788"/>
      <c r="D10114" s="533"/>
      <c r="E10114" s="533"/>
      <c r="F10114" s="533"/>
      <c r="G10114" s="533"/>
    </row>
    <row r="10115" spans="1:7">
      <c r="A10115" s="533"/>
      <c r="B10115" s="1787"/>
      <c r="C10115" s="1788"/>
      <c r="D10115" s="533"/>
      <c r="E10115" s="533"/>
      <c r="F10115" s="533"/>
      <c r="G10115" s="533"/>
    </row>
    <row r="10116" spans="1:7">
      <c r="A10116" s="533"/>
      <c r="B10116" s="1787"/>
      <c r="C10116" s="1788"/>
      <c r="D10116" s="533"/>
      <c r="E10116" s="533"/>
      <c r="F10116" s="533"/>
      <c r="G10116" s="533"/>
    </row>
    <row r="10117" spans="1:7">
      <c r="A10117" s="533"/>
      <c r="B10117" s="1787"/>
      <c r="C10117" s="1788"/>
      <c r="D10117" s="533"/>
      <c r="E10117" s="533"/>
      <c r="F10117" s="533"/>
      <c r="G10117" s="533"/>
    </row>
    <row r="10118" spans="1:7">
      <c r="A10118" s="533"/>
      <c r="B10118" s="1787"/>
      <c r="C10118" s="1788"/>
      <c r="D10118" s="533"/>
      <c r="E10118" s="533"/>
      <c r="F10118" s="533"/>
      <c r="G10118" s="533"/>
    </row>
    <row r="10119" spans="1:7">
      <c r="A10119" s="533"/>
      <c r="B10119" s="1787"/>
      <c r="C10119" s="1788"/>
      <c r="D10119" s="533"/>
      <c r="E10119" s="533"/>
      <c r="F10119" s="533"/>
      <c r="G10119" s="533"/>
    </row>
    <row r="10120" spans="1:7">
      <c r="A10120" s="533"/>
      <c r="B10120" s="1787"/>
      <c r="C10120" s="1788"/>
      <c r="D10120" s="533"/>
      <c r="E10120" s="533"/>
      <c r="F10120" s="533"/>
      <c r="G10120" s="533"/>
    </row>
    <row r="10121" spans="1:7">
      <c r="A10121" s="533"/>
      <c r="B10121" s="1787"/>
      <c r="C10121" s="1788"/>
      <c r="D10121" s="533"/>
      <c r="E10121" s="533"/>
      <c r="F10121" s="533"/>
      <c r="G10121" s="533"/>
    </row>
    <row r="10122" spans="1:7">
      <c r="A10122" s="533"/>
      <c r="B10122" s="1787"/>
      <c r="C10122" s="1788"/>
      <c r="D10122" s="533"/>
      <c r="E10122" s="533"/>
      <c r="F10122" s="533"/>
      <c r="G10122" s="533"/>
    </row>
    <row r="10123" spans="1:7">
      <c r="A10123" s="533"/>
      <c r="B10123" s="1787"/>
      <c r="C10123" s="1788"/>
      <c r="D10123" s="533"/>
      <c r="E10123" s="533"/>
      <c r="F10123" s="533"/>
      <c r="G10123" s="533"/>
    </row>
    <row r="10124" spans="1:7">
      <c r="A10124" s="533"/>
      <c r="B10124" s="1787"/>
      <c r="C10124" s="1788"/>
      <c r="D10124" s="533"/>
      <c r="E10124" s="533"/>
      <c r="F10124" s="533"/>
      <c r="G10124" s="533"/>
    </row>
    <row r="10125" spans="1:7">
      <c r="A10125" s="533"/>
      <c r="B10125" s="1787"/>
      <c r="C10125" s="1788"/>
      <c r="D10125" s="533"/>
      <c r="E10125" s="533"/>
      <c r="F10125" s="533"/>
      <c r="G10125" s="533"/>
    </row>
    <row r="10126" spans="1:7">
      <c r="A10126" s="533"/>
      <c r="B10126" s="1787"/>
      <c r="C10126" s="1788"/>
      <c r="D10126" s="533"/>
      <c r="E10126" s="533"/>
      <c r="F10126" s="533"/>
      <c r="G10126" s="533"/>
    </row>
    <row r="10127" spans="1:7">
      <c r="A10127" s="533"/>
      <c r="B10127" s="1787"/>
      <c r="C10127" s="1788"/>
      <c r="D10127" s="533"/>
      <c r="E10127" s="533"/>
      <c r="F10127" s="533"/>
      <c r="G10127" s="533"/>
    </row>
    <row r="10128" spans="1:7">
      <c r="A10128" s="533"/>
      <c r="B10128" s="1787"/>
      <c r="C10128" s="1788"/>
      <c r="D10128" s="533"/>
      <c r="E10128" s="533"/>
      <c r="F10128" s="533"/>
      <c r="G10128" s="533"/>
    </row>
    <row r="10129" spans="1:7">
      <c r="A10129" s="533"/>
      <c r="B10129" s="1787"/>
      <c r="C10129" s="1788"/>
      <c r="D10129" s="533"/>
      <c r="E10129" s="533"/>
      <c r="F10129" s="533"/>
      <c r="G10129" s="533"/>
    </row>
    <row r="10130" spans="1:7">
      <c r="A10130" s="533"/>
      <c r="B10130" s="1787"/>
      <c r="C10130" s="1788"/>
      <c r="D10130" s="533"/>
      <c r="E10130" s="533"/>
      <c r="F10130" s="533"/>
      <c r="G10130" s="533"/>
    </row>
    <row r="10131" spans="1:7">
      <c r="A10131" s="533"/>
      <c r="B10131" s="1787"/>
      <c r="C10131" s="1788"/>
      <c r="D10131" s="533"/>
      <c r="E10131" s="533"/>
      <c r="F10131" s="533"/>
      <c r="G10131" s="533"/>
    </row>
    <row r="10132" spans="1:7">
      <c r="A10132" s="533"/>
      <c r="B10132" s="1787"/>
      <c r="C10132" s="1788"/>
      <c r="D10132" s="533"/>
      <c r="E10132" s="533"/>
      <c r="F10132" s="533"/>
      <c r="G10132" s="533"/>
    </row>
    <row r="10133" spans="1:7">
      <c r="A10133" s="533"/>
      <c r="B10133" s="1787"/>
      <c r="C10133" s="1788"/>
      <c r="D10133" s="533"/>
      <c r="E10133" s="533"/>
      <c r="F10133" s="533"/>
      <c r="G10133" s="533"/>
    </row>
    <row r="10134" spans="1:7">
      <c r="A10134" s="533"/>
      <c r="B10134" s="1787"/>
      <c r="C10134" s="1788"/>
      <c r="D10134" s="533"/>
      <c r="E10134" s="533"/>
      <c r="F10134" s="533"/>
      <c r="G10134" s="533"/>
    </row>
    <row r="10135" spans="1:7">
      <c r="A10135" s="533"/>
      <c r="B10135" s="1787"/>
      <c r="C10135" s="1788"/>
      <c r="D10135" s="533"/>
      <c r="E10135" s="533"/>
      <c r="F10135" s="533"/>
      <c r="G10135" s="533"/>
    </row>
    <row r="10136" spans="1:7">
      <c r="A10136" s="533"/>
      <c r="B10136" s="1787"/>
      <c r="C10136" s="1788"/>
      <c r="D10136" s="533"/>
      <c r="E10136" s="533"/>
      <c r="F10136" s="533"/>
      <c r="G10136" s="533"/>
    </row>
    <row r="10137" spans="1:7">
      <c r="A10137" s="533"/>
      <c r="B10137" s="1787"/>
      <c r="C10137" s="1788"/>
      <c r="D10137" s="533"/>
      <c r="E10137" s="533"/>
      <c r="F10137" s="533"/>
      <c r="G10137" s="533"/>
    </row>
    <row r="10138" spans="1:7">
      <c r="A10138" s="533"/>
      <c r="B10138" s="1787"/>
      <c r="C10138" s="1788"/>
      <c r="D10138" s="533"/>
      <c r="E10138" s="533"/>
      <c r="F10138" s="533"/>
      <c r="G10138" s="533"/>
    </row>
    <row r="10139" spans="1:7">
      <c r="A10139" s="533"/>
      <c r="B10139" s="1787"/>
      <c r="C10139" s="1788"/>
      <c r="D10139" s="533"/>
      <c r="E10139" s="533"/>
      <c r="F10139" s="533"/>
      <c r="G10139" s="533"/>
    </row>
    <row r="10140" spans="1:7">
      <c r="A10140" s="533"/>
      <c r="B10140" s="1787"/>
      <c r="C10140" s="1788"/>
      <c r="D10140" s="533"/>
      <c r="E10140" s="533"/>
      <c r="F10140" s="533"/>
      <c r="G10140" s="533"/>
    </row>
    <row r="10141" spans="1:7">
      <c r="A10141" s="533"/>
      <c r="B10141" s="1787"/>
      <c r="C10141" s="1788"/>
      <c r="D10141" s="533"/>
      <c r="E10141" s="533"/>
      <c r="F10141" s="533"/>
      <c r="G10141" s="533"/>
    </row>
    <row r="10142" spans="1:7">
      <c r="A10142" s="533"/>
      <c r="B10142" s="1787"/>
      <c r="C10142" s="1788"/>
      <c r="D10142" s="533"/>
      <c r="E10142" s="533"/>
      <c r="F10142" s="533"/>
      <c r="G10142" s="533"/>
    </row>
    <row r="10143" spans="1:7">
      <c r="A10143" s="533"/>
      <c r="B10143" s="1787"/>
      <c r="C10143" s="1788"/>
      <c r="D10143" s="533"/>
      <c r="E10143" s="533"/>
      <c r="F10143" s="533"/>
      <c r="G10143" s="533"/>
    </row>
    <row r="10144" spans="1:7">
      <c r="A10144" s="533"/>
      <c r="B10144" s="1787"/>
      <c r="C10144" s="1788"/>
      <c r="D10144" s="533"/>
      <c r="E10144" s="533"/>
      <c r="F10144" s="533"/>
      <c r="G10144" s="533"/>
    </row>
    <row r="10145" spans="1:7">
      <c r="A10145" s="533"/>
      <c r="B10145" s="1787"/>
      <c r="C10145" s="1788"/>
      <c r="D10145" s="533"/>
      <c r="E10145" s="533"/>
      <c r="F10145" s="533"/>
      <c r="G10145" s="533"/>
    </row>
    <row r="10146" spans="1:7">
      <c r="A10146" s="533"/>
      <c r="B10146" s="1787"/>
      <c r="C10146" s="1788"/>
      <c r="D10146" s="533"/>
      <c r="E10146" s="533"/>
      <c r="F10146" s="533"/>
      <c r="G10146" s="533"/>
    </row>
    <row r="10147" spans="1:7">
      <c r="A10147" s="533"/>
      <c r="B10147" s="1787"/>
      <c r="C10147" s="1788"/>
      <c r="D10147" s="533"/>
      <c r="E10147" s="533"/>
      <c r="F10147" s="533"/>
      <c r="G10147" s="533"/>
    </row>
    <row r="10148" spans="1:7">
      <c r="A10148" s="533"/>
      <c r="B10148" s="1787"/>
      <c r="C10148" s="1788"/>
      <c r="D10148" s="533"/>
      <c r="E10148" s="533"/>
      <c r="F10148" s="533"/>
      <c r="G10148" s="533"/>
    </row>
    <row r="10149" spans="1:7">
      <c r="A10149" s="533"/>
      <c r="B10149" s="1787"/>
      <c r="C10149" s="1788"/>
      <c r="D10149" s="533"/>
      <c r="E10149" s="533"/>
      <c r="F10149" s="533"/>
      <c r="G10149" s="533"/>
    </row>
    <row r="10150" spans="1:7">
      <c r="A10150" s="533"/>
      <c r="B10150" s="1787"/>
      <c r="C10150" s="1788"/>
      <c r="D10150" s="533"/>
      <c r="E10150" s="533"/>
      <c r="F10150" s="533"/>
      <c r="G10150" s="533"/>
    </row>
    <row r="10151" spans="1:7">
      <c r="A10151" s="533"/>
      <c r="B10151" s="1787"/>
      <c r="C10151" s="1788"/>
      <c r="D10151" s="533"/>
      <c r="E10151" s="533"/>
      <c r="F10151" s="533"/>
      <c r="G10151" s="533"/>
    </row>
    <row r="10152" spans="1:7">
      <c r="A10152" s="533"/>
      <c r="B10152" s="1787"/>
      <c r="C10152" s="1788"/>
      <c r="D10152" s="533"/>
      <c r="E10152" s="533"/>
      <c r="F10152" s="533"/>
      <c r="G10152" s="533"/>
    </row>
    <row r="10153" spans="1:7">
      <c r="A10153" s="533"/>
      <c r="B10153" s="1787"/>
      <c r="C10153" s="1788"/>
      <c r="D10153" s="533"/>
      <c r="E10153" s="533"/>
      <c r="F10153" s="533"/>
      <c r="G10153" s="533"/>
    </row>
    <row r="10154" spans="1:7">
      <c r="A10154" s="533"/>
      <c r="B10154" s="1787"/>
      <c r="C10154" s="1788"/>
      <c r="D10154" s="533"/>
      <c r="E10154" s="533"/>
      <c r="F10154" s="533"/>
      <c r="G10154" s="533"/>
    </row>
    <row r="10155" spans="1:7">
      <c r="A10155" s="533"/>
      <c r="B10155" s="1787"/>
      <c r="C10155" s="1788"/>
      <c r="D10155" s="533"/>
      <c r="E10155" s="533"/>
      <c r="F10155" s="533"/>
      <c r="G10155" s="533"/>
    </row>
    <row r="10156" spans="1:7">
      <c r="A10156" s="533"/>
      <c r="B10156" s="1787"/>
      <c r="C10156" s="1788"/>
      <c r="D10156" s="533"/>
      <c r="E10156" s="533"/>
      <c r="F10156" s="533"/>
      <c r="G10156" s="533"/>
    </row>
    <row r="10157" spans="1:7">
      <c r="A10157" s="533"/>
      <c r="B10157" s="1787"/>
      <c r="C10157" s="1788"/>
      <c r="D10157" s="533"/>
      <c r="E10157" s="533"/>
      <c r="F10157" s="533"/>
      <c r="G10157" s="533"/>
    </row>
    <row r="10158" spans="1:7">
      <c r="A10158" s="533"/>
      <c r="B10158" s="1787"/>
      <c r="C10158" s="1788"/>
      <c r="D10158" s="533"/>
      <c r="E10158" s="533"/>
      <c r="F10158" s="533"/>
      <c r="G10158" s="533"/>
    </row>
    <row r="10159" spans="1:7">
      <c r="A10159" s="533"/>
      <c r="B10159" s="1787"/>
      <c r="C10159" s="1788"/>
      <c r="D10159" s="533"/>
      <c r="E10159" s="533"/>
      <c r="F10159" s="533"/>
      <c r="G10159" s="533"/>
    </row>
    <row r="10160" spans="1:7">
      <c r="A10160" s="533"/>
      <c r="B10160" s="1787"/>
      <c r="C10160" s="1788"/>
      <c r="D10160" s="533"/>
      <c r="E10160" s="533"/>
      <c r="F10160" s="533"/>
      <c r="G10160" s="533"/>
    </row>
    <row r="10161" spans="1:7">
      <c r="A10161" s="533"/>
      <c r="B10161" s="1787"/>
      <c r="C10161" s="1788"/>
      <c r="D10161" s="533"/>
      <c r="E10161" s="533"/>
      <c r="F10161" s="533"/>
      <c r="G10161" s="533"/>
    </row>
    <row r="10162" spans="1:7">
      <c r="A10162" s="533"/>
      <c r="B10162" s="1787"/>
      <c r="C10162" s="1788"/>
      <c r="D10162" s="533"/>
      <c r="E10162" s="533"/>
      <c r="F10162" s="533"/>
      <c r="G10162" s="533"/>
    </row>
    <row r="10163" spans="1:7">
      <c r="A10163" s="533"/>
      <c r="B10163" s="1787"/>
      <c r="C10163" s="1788"/>
      <c r="D10163" s="533"/>
      <c r="E10163" s="533"/>
      <c r="F10163" s="533"/>
      <c r="G10163" s="533"/>
    </row>
    <row r="10164" spans="1:7">
      <c r="A10164" s="533"/>
      <c r="B10164" s="1787"/>
      <c r="C10164" s="1788"/>
      <c r="D10164" s="533"/>
      <c r="E10164" s="533"/>
      <c r="F10164" s="533"/>
      <c r="G10164" s="533"/>
    </row>
    <row r="10165" spans="1:7">
      <c r="A10165" s="533"/>
      <c r="B10165" s="1787"/>
      <c r="C10165" s="1788"/>
      <c r="D10165" s="533"/>
      <c r="E10165" s="533"/>
      <c r="F10165" s="533"/>
      <c r="G10165" s="533"/>
    </row>
    <row r="10166" spans="1:7">
      <c r="A10166" s="533"/>
      <c r="B10166" s="1787"/>
      <c r="C10166" s="1788"/>
      <c r="D10166" s="533"/>
      <c r="E10166" s="533"/>
      <c r="F10166" s="533"/>
      <c r="G10166" s="533"/>
    </row>
    <row r="10167" spans="1:7">
      <c r="A10167" s="533"/>
      <c r="B10167" s="1787"/>
      <c r="C10167" s="1788"/>
      <c r="D10167" s="533"/>
      <c r="E10167" s="533"/>
      <c r="F10167" s="533"/>
      <c r="G10167" s="533"/>
    </row>
    <row r="10168" spans="1:7">
      <c r="A10168" s="533"/>
      <c r="B10168" s="1787"/>
      <c r="C10168" s="1788"/>
      <c r="D10168" s="533"/>
      <c r="E10168" s="533"/>
      <c r="F10168" s="533"/>
      <c r="G10168" s="533"/>
    </row>
    <row r="10169" spans="1:7">
      <c r="A10169" s="533"/>
      <c r="B10169" s="1787"/>
      <c r="C10169" s="1788"/>
      <c r="D10169" s="533"/>
      <c r="E10169" s="533"/>
      <c r="F10169" s="533"/>
      <c r="G10169" s="533"/>
    </row>
    <row r="10170" spans="1:7">
      <c r="A10170" s="533"/>
      <c r="B10170" s="1787"/>
      <c r="C10170" s="1788"/>
      <c r="D10170" s="533"/>
      <c r="E10170" s="533"/>
      <c r="F10170" s="533"/>
      <c r="G10170" s="533"/>
    </row>
    <row r="10171" spans="1:7">
      <c r="A10171" s="533"/>
      <c r="B10171" s="1787"/>
      <c r="C10171" s="1788"/>
      <c r="D10171" s="533"/>
      <c r="E10171" s="533"/>
      <c r="F10171" s="533"/>
      <c r="G10171" s="533"/>
    </row>
    <row r="10172" spans="1:7">
      <c r="A10172" s="533"/>
      <c r="B10172" s="1787"/>
      <c r="C10172" s="1788"/>
      <c r="D10172" s="533"/>
      <c r="E10172" s="533"/>
      <c r="F10172" s="533"/>
      <c r="G10172" s="533"/>
    </row>
    <row r="10173" spans="1:7">
      <c r="A10173" s="533"/>
      <c r="B10173" s="1787"/>
      <c r="C10173" s="1788"/>
      <c r="D10173" s="533"/>
      <c r="E10173" s="533"/>
      <c r="F10173" s="533"/>
      <c r="G10173" s="533"/>
    </row>
    <row r="10174" spans="1:7">
      <c r="A10174" s="533"/>
      <c r="B10174" s="1787"/>
      <c r="C10174" s="1788"/>
      <c r="D10174" s="533"/>
      <c r="E10174" s="533"/>
      <c r="F10174" s="533"/>
      <c r="G10174" s="533"/>
    </row>
    <row r="10175" spans="1:7">
      <c r="A10175" s="533"/>
      <c r="B10175" s="1787"/>
      <c r="C10175" s="1788"/>
      <c r="D10175" s="533"/>
      <c r="E10175" s="533"/>
      <c r="F10175" s="533"/>
      <c r="G10175" s="533"/>
    </row>
    <row r="10176" spans="1:7">
      <c r="A10176" s="533"/>
      <c r="B10176" s="1787"/>
      <c r="C10176" s="1788"/>
      <c r="D10176" s="533"/>
      <c r="E10176" s="533"/>
      <c r="F10176" s="533"/>
      <c r="G10176" s="533"/>
    </row>
    <row r="10177" spans="1:7">
      <c r="A10177" s="533"/>
      <c r="B10177" s="1787"/>
      <c r="C10177" s="1788"/>
      <c r="D10177" s="533"/>
      <c r="E10177" s="533"/>
      <c r="F10177" s="533"/>
      <c r="G10177" s="533"/>
    </row>
    <row r="10178" spans="1:7">
      <c r="A10178" s="533"/>
      <c r="B10178" s="1787"/>
      <c r="C10178" s="1788"/>
      <c r="D10178" s="533"/>
      <c r="E10178" s="533"/>
      <c r="F10178" s="533"/>
      <c r="G10178" s="533"/>
    </row>
    <row r="10179" spans="1:7">
      <c r="A10179" s="533"/>
      <c r="B10179" s="1787"/>
      <c r="C10179" s="1788"/>
      <c r="D10179" s="533"/>
      <c r="E10179" s="533"/>
      <c r="F10179" s="533"/>
      <c r="G10179" s="533"/>
    </row>
    <row r="10180" spans="1:7">
      <c r="A10180" s="533"/>
      <c r="B10180" s="1787"/>
      <c r="C10180" s="1788"/>
      <c r="D10180" s="533"/>
      <c r="E10180" s="533"/>
      <c r="F10180" s="533"/>
      <c r="G10180" s="533"/>
    </row>
    <row r="10181" spans="1:7">
      <c r="A10181" s="533"/>
      <c r="B10181" s="1787"/>
      <c r="C10181" s="1788"/>
      <c r="D10181" s="533"/>
      <c r="E10181" s="533"/>
      <c r="F10181" s="533"/>
      <c r="G10181" s="533"/>
    </row>
    <row r="10182" spans="1:7">
      <c r="A10182" s="533"/>
      <c r="B10182" s="1787"/>
      <c r="C10182" s="1788"/>
      <c r="D10182" s="533"/>
      <c r="E10182" s="533"/>
      <c r="F10182" s="533"/>
      <c r="G10182" s="533"/>
    </row>
    <row r="10183" spans="1:7">
      <c r="A10183" s="533"/>
      <c r="B10183" s="1787"/>
      <c r="C10183" s="1788"/>
      <c r="D10183" s="533"/>
      <c r="E10183" s="533"/>
      <c r="F10183" s="533"/>
      <c r="G10183" s="533"/>
    </row>
    <row r="10184" spans="1:7">
      <c r="A10184" s="533"/>
      <c r="B10184" s="1787"/>
      <c r="C10184" s="1788"/>
      <c r="D10184" s="533"/>
      <c r="E10184" s="533"/>
      <c r="F10184" s="533"/>
      <c r="G10184" s="533"/>
    </row>
    <row r="10185" spans="1:7">
      <c r="A10185" s="533"/>
      <c r="B10185" s="1787"/>
      <c r="C10185" s="1788"/>
      <c r="D10185" s="533"/>
      <c r="E10185" s="533"/>
      <c r="F10185" s="533"/>
      <c r="G10185" s="533"/>
    </row>
    <row r="10186" spans="1:7">
      <c r="A10186" s="533"/>
      <c r="B10186" s="1787"/>
      <c r="C10186" s="1788"/>
      <c r="D10186" s="533"/>
      <c r="E10186" s="533"/>
      <c r="F10186" s="533"/>
      <c r="G10186" s="533"/>
    </row>
    <row r="10187" spans="1:7">
      <c r="A10187" s="533"/>
      <c r="B10187" s="1787"/>
      <c r="C10187" s="1788"/>
      <c r="D10187" s="533"/>
      <c r="E10187" s="533"/>
      <c r="F10187" s="533"/>
      <c r="G10187" s="533"/>
    </row>
    <row r="10188" spans="1:7">
      <c r="A10188" s="533"/>
      <c r="B10188" s="1787"/>
      <c r="C10188" s="1788"/>
      <c r="D10188" s="533"/>
      <c r="E10188" s="533"/>
      <c r="F10188" s="533"/>
      <c r="G10188" s="533"/>
    </row>
    <row r="10189" spans="1:7">
      <c r="A10189" s="533"/>
      <c r="B10189" s="1787"/>
      <c r="C10189" s="1788"/>
      <c r="D10189" s="533"/>
      <c r="E10189" s="533"/>
      <c r="F10189" s="533"/>
      <c r="G10189" s="533"/>
    </row>
    <row r="10190" spans="1:7">
      <c r="A10190" s="533"/>
      <c r="B10190" s="1787"/>
      <c r="C10190" s="1788"/>
      <c r="D10190" s="533"/>
      <c r="E10190" s="533"/>
      <c r="F10190" s="533"/>
      <c r="G10190" s="533"/>
    </row>
    <row r="10191" spans="1:7">
      <c r="A10191" s="533"/>
      <c r="B10191" s="1787"/>
      <c r="C10191" s="1788"/>
      <c r="D10191" s="533"/>
      <c r="E10191" s="533"/>
      <c r="F10191" s="533"/>
      <c r="G10191" s="533"/>
    </row>
    <row r="10192" spans="1:7">
      <c r="A10192" s="533"/>
      <c r="B10192" s="1787"/>
      <c r="C10192" s="1788"/>
      <c r="D10192" s="533"/>
      <c r="E10192" s="533"/>
      <c r="F10192" s="533"/>
      <c r="G10192" s="533"/>
    </row>
    <row r="10193" spans="1:7">
      <c r="A10193" s="533"/>
      <c r="B10193" s="1787"/>
      <c r="C10193" s="1788"/>
      <c r="D10193" s="533"/>
      <c r="E10193" s="533"/>
      <c r="F10193" s="533"/>
      <c r="G10193" s="533"/>
    </row>
    <row r="10194" spans="1:7">
      <c r="A10194" s="533"/>
      <c r="B10194" s="1787"/>
      <c r="C10194" s="1788"/>
      <c r="D10194" s="533"/>
      <c r="E10194" s="533"/>
      <c r="F10194" s="533"/>
      <c r="G10194" s="533"/>
    </row>
    <row r="10195" spans="1:7">
      <c r="A10195" s="533"/>
      <c r="B10195" s="1787"/>
      <c r="C10195" s="1788"/>
      <c r="D10195" s="533"/>
      <c r="E10195" s="533"/>
      <c r="F10195" s="533"/>
      <c r="G10195" s="533"/>
    </row>
    <row r="10196" spans="1:7">
      <c r="A10196" s="533"/>
      <c r="B10196" s="1787"/>
      <c r="C10196" s="1788"/>
      <c r="D10196" s="533"/>
      <c r="E10196" s="533"/>
      <c r="F10196" s="533"/>
      <c r="G10196" s="533"/>
    </row>
    <row r="10197" spans="1:7">
      <c r="A10197" s="533"/>
      <c r="B10197" s="1787"/>
      <c r="C10197" s="1788"/>
      <c r="D10197" s="533"/>
      <c r="E10197" s="533"/>
      <c r="F10197" s="533"/>
      <c r="G10197" s="533"/>
    </row>
    <row r="10198" spans="1:7">
      <c r="A10198" s="533"/>
      <c r="B10198" s="1787"/>
      <c r="C10198" s="1788"/>
      <c r="D10198" s="533"/>
      <c r="E10198" s="533"/>
      <c r="F10198" s="533"/>
      <c r="G10198" s="533"/>
    </row>
    <row r="10199" spans="1:7">
      <c r="A10199" s="533"/>
      <c r="B10199" s="1787"/>
      <c r="C10199" s="1788"/>
      <c r="D10199" s="533"/>
      <c r="E10199" s="533"/>
      <c r="F10199" s="533"/>
      <c r="G10199" s="533"/>
    </row>
    <row r="10200" spans="1:7">
      <c r="A10200" s="533"/>
      <c r="B10200" s="1787"/>
      <c r="C10200" s="1788"/>
      <c r="D10200" s="533"/>
      <c r="E10200" s="533"/>
      <c r="F10200" s="533"/>
      <c r="G10200" s="533"/>
    </row>
    <row r="10201" spans="1:7">
      <c r="A10201" s="533"/>
      <c r="B10201" s="1787"/>
      <c r="C10201" s="1788"/>
      <c r="D10201" s="533"/>
      <c r="E10201" s="533"/>
      <c r="F10201" s="533"/>
      <c r="G10201" s="533"/>
    </row>
    <row r="10202" spans="1:7">
      <c r="A10202" s="533"/>
      <c r="B10202" s="1787"/>
      <c r="C10202" s="1788"/>
      <c r="D10202" s="533"/>
      <c r="E10202" s="533"/>
      <c r="F10202" s="533"/>
      <c r="G10202" s="533"/>
    </row>
    <row r="10203" spans="1:7">
      <c r="A10203" s="533"/>
      <c r="B10203" s="1787"/>
      <c r="C10203" s="1788"/>
      <c r="D10203" s="533"/>
      <c r="E10203" s="533"/>
      <c r="F10203" s="533"/>
      <c r="G10203" s="533"/>
    </row>
    <row r="10204" spans="1:7">
      <c r="A10204" s="533"/>
      <c r="B10204" s="1787"/>
      <c r="C10204" s="1788"/>
      <c r="D10204" s="533"/>
      <c r="E10204" s="533"/>
      <c r="F10204" s="533"/>
      <c r="G10204" s="533"/>
    </row>
    <row r="10205" spans="1:7">
      <c r="A10205" s="533"/>
      <c r="B10205" s="1787"/>
      <c r="C10205" s="1788"/>
      <c r="D10205" s="533"/>
      <c r="E10205" s="533"/>
      <c r="F10205" s="533"/>
      <c r="G10205" s="533"/>
    </row>
    <row r="10206" spans="1:7">
      <c r="A10206" s="533"/>
      <c r="B10206" s="1787"/>
      <c r="C10206" s="1788"/>
      <c r="D10206" s="533"/>
      <c r="E10206" s="533"/>
      <c r="F10206" s="533"/>
      <c r="G10206" s="533"/>
    </row>
    <row r="10207" spans="1:7">
      <c r="A10207" s="533"/>
      <c r="B10207" s="1787"/>
      <c r="C10207" s="1788"/>
      <c r="D10207" s="533"/>
      <c r="E10207" s="533"/>
      <c r="F10207" s="533"/>
      <c r="G10207" s="533"/>
    </row>
    <row r="10208" spans="1:7">
      <c r="A10208" s="533"/>
      <c r="B10208" s="1787"/>
      <c r="C10208" s="1788"/>
      <c r="D10208" s="533"/>
      <c r="E10208" s="533"/>
      <c r="F10208" s="533"/>
      <c r="G10208" s="533"/>
    </row>
    <row r="10209" spans="1:7">
      <c r="A10209" s="533"/>
      <c r="B10209" s="1787"/>
      <c r="C10209" s="1788"/>
      <c r="D10209" s="533"/>
      <c r="E10209" s="533"/>
      <c r="F10209" s="533"/>
      <c r="G10209" s="533"/>
    </row>
    <row r="10210" spans="1:7">
      <c r="A10210" s="533"/>
      <c r="B10210" s="1787"/>
      <c r="C10210" s="1788"/>
      <c r="D10210" s="533"/>
      <c r="E10210" s="533"/>
      <c r="F10210" s="533"/>
      <c r="G10210" s="533"/>
    </row>
    <row r="10211" spans="1:7">
      <c r="A10211" s="533"/>
      <c r="B10211" s="1787"/>
      <c r="C10211" s="1788"/>
      <c r="D10211" s="533"/>
      <c r="E10211" s="533"/>
      <c r="F10211" s="533"/>
      <c r="G10211" s="533"/>
    </row>
    <row r="10212" spans="1:7">
      <c r="A10212" s="533"/>
      <c r="B10212" s="1787"/>
      <c r="C10212" s="1788"/>
      <c r="D10212" s="533"/>
      <c r="E10212" s="533"/>
      <c r="F10212" s="533"/>
      <c r="G10212" s="533"/>
    </row>
    <row r="10213" spans="1:7">
      <c r="A10213" s="533"/>
      <c r="B10213" s="1787"/>
      <c r="C10213" s="1788"/>
      <c r="D10213" s="533"/>
      <c r="E10213" s="533"/>
      <c r="F10213" s="533"/>
      <c r="G10213" s="533"/>
    </row>
    <row r="10214" spans="1:7">
      <c r="A10214" s="533"/>
      <c r="B10214" s="1787"/>
      <c r="C10214" s="1788"/>
      <c r="D10214" s="533"/>
      <c r="E10214" s="533"/>
      <c r="F10214" s="533"/>
      <c r="G10214" s="533"/>
    </row>
    <row r="10215" spans="1:7">
      <c r="A10215" s="533"/>
      <c r="B10215" s="1787"/>
      <c r="C10215" s="1788"/>
      <c r="D10215" s="533"/>
      <c r="E10215" s="533"/>
      <c r="F10215" s="533"/>
      <c r="G10215" s="533"/>
    </row>
    <row r="10216" spans="1:7">
      <c r="A10216" s="533"/>
      <c r="B10216" s="1787"/>
      <c r="C10216" s="1788"/>
      <c r="D10216" s="533"/>
      <c r="E10216" s="533"/>
      <c r="F10216" s="533"/>
      <c r="G10216" s="533"/>
    </row>
    <row r="10217" spans="1:7">
      <c r="A10217" s="533"/>
      <c r="B10217" s="1787"/>
      <c r="C10217" s="1788"/>
      <c r="D10217" s="533"/>
      <c r="E10217" s="533"/>
      <c r="F10217" s="533"/>
      <c r="G10217" s="533"/>
    </row>
    <row r="10218" spans="1:7">
      <c r="A10218" s="533"/>
      <c r="B10218" s="1787"/>
      <c r="C10218" s="1788"/>
      <c r="D10218" s="533"/>
      <c r="E10218" s="533"/>
      <c r="F10218" s="533"/>
      <c r="G10218" s="533"/>
    </row>
    <row r="10219" spans="1:7">
      <c r="A10219" s="533"/>
      <c r="B10219" s="1787"/>
      <c r="C10219" s="1788"/>
      <c r="D10219" s="533"/>
      <c r="E10219" s="533"/>
      <c r="F10219" s="533"/>
      <c r="G10219" s="533"/>
    </row>
    <row r="10220" spans="1:7">
      <c r="A10220" s="533"/>
      <c r="B10220" s="1787"/>
      <c r="C10220" s="1788"/>
      <c r="D10220" s="533"/>
      <c r="E10220" s="533"/>
      <c r="F10220" s="533"/>
      <c r="G10220" s="533"/>
    </row>
    <row r="10221" spans="1:7">
      <c r="A10221" s="533"/>
      <c r="B10221" s="1787"/>
      <c r="C10221" s="1788"/>
      <c r="D10221" s="533"/>
      <c r="E10221" s="533"/>
      <c r="F10221" s="533"/>
      <c r="G10221" s="533"/>
    </row>
    <row r="10222" spans="1:7">
      <c r="A10222" s="533"/>
      <c r="B10222" s="1787"/>
      <c r="C10222" s="1788"/>
      <c r="D10222" s="533"/>
      <c r="E10222" s="533"/>
      <c r="F10222" s="533"/>
      <c r="G10222" s="533"/>
    </row>
    <row r="10223" spans="1:7">
      <c r="A10223" s="533"/>
      <c r="B10223" s="1787"/>
      <c r="C10223" s="1788"/>
      <c r="D10223" s="533"/>
      <c r="E10223" s="533"/>
      <c r="F10223" s="533"/>
      <c r="G10223" s="533"/>
    </row>
    <row r="10224" spans="1:7">
      <c r="A10224" s="533"/>
      <c r="B10224" s="1787"/>
      <c r="C10224" s="1788"/>
      <c r="D10224" s="533"/>
      <c r="E10224" s="533"/>
      <c r="F10224" s="533"/>
      <c r="G10224" s="533"/>
    </row>
    <row r="10225" spans="1:7">
      <c r="A10225" s="533"/>
      <c r="B10225" s="1787"/>
      <c r="C10225" s="1788"/>
      <c r="D10225" s="533"/>
      <c r="E10225" s="533"/>
      <c r="F10225" s="533"/>
      <c r="G10225" s="533"/>
    </row>
    <row r="10226" spans="1:7">
      <c r="A10226" s="533"/>
      <c r="B10226" s="1787"/>
      <c r="C10226" s="1788"/>
      <c r="D10226" s="533"/>
      <c r="E10226" s="533"/>
      <c r="F10226" s="533"/>
      <c r="G10226" s="533"/>
    </row>
    <row r="10227" spans="1:7">
      <c r="A10227" s="533"/>
      <c r="B10227" s="1787"/>
      <c r="C10227" s="1788"/>
      <c r="D10227" s="533"/>
      <c r="E10227" s="533"/>
      <c r="F10227" s="533"/>
      <c r="G10227" s="533"/>
    </row>
    <row r="10228" spans="1:7">
      <c r="A10228" s="533"/>
      <c r="B10228" s="1787"/>
      <c r="C10228" s="1788"/>
      <c r="D10228" s="533"/>
      <c r="E10228" s="533"/>
      <c r="F10228" s="533"/>
      <c r="G10228" s="533"/>
    </row>
    <row r="10229" spans="1:7">
      <c r="A10229" s="533"/>
      <c r="B10229" s="1787"/>
      <c r="C10229" s="1788"/>
      <c r="D10229" s="533"/>
      <c r="E10229" s="533"/>
      <c r="F10229" s="533"/>
      <c r="G10229" s="533"/>
    </row>
    <row r="10230" spans="1:7">
      <c r="A10230" s="533"/>
      <c r="B10230" s="1787"/>
      <c r="C10230" s="1788"/>
      <c r="D10230" s="533"/>
      <c r="E10230" s="533"/>
      <c r="F10230" s="533"/>
      <c r="G10230" s="533"/>
    </row>
    <row r="10231" spans="1:7">
      <c r="A10231" s="533"/>
      <c r="B10231" s="1787"/>
      <c r="C10231" s="1788"/>
      <c r="D10231" s="533"/>
      <c r="E10231" s="533"/>
      <c r="F10231" s="533"/>
      <c r="G10231" s="533"/>
    </row>
    <row r="10232" spans="1:7">
      <c r="A10232" s="533"/>
      <c r="B10232" s="1787"/>
      <c r="C10232" s="1788"/>
      <c r="D10232" s="533"/>
      <c r="E10232" s="533"/>
      <c r="F10232" s="533"/>
      <c r="G10232" s="533"/>
    </row>
    <row r="10233" spans="1:7">
      <c r="A10233" s="533"/>
      <c r="B10233" s="1787"/>
      <c r="C10233" s="1788"/>
      <c r="D10233" s="533"/>
      <c r="E10233" s="533"/>
      <c r="F10233" s="533"/>
      <c r="G10233" s="533"/>
    </row>
    <row r="10234" spans="1:7">
      <c r="A10234" s="533"/>
      <c r="B10234" s="1787"/>
      <c r="C10234" s="1788"/>
      <c r="D10234" s="533"/>
      <c r="E10234" s="533"/>
      <c r="F10234" s="533"/>
      <c r="G10234" s="533"/>
    </row>
    <row r="10235" spans="1:7">
      <c r="A10235" s="533"/>
      <c r="B10235" s="1787"/>
      <c r="C10235" s="1788"/>
      <c r="D10235" s="533"/>
      <c r="E10235" s="533"/>
      <c r="F10235" s="533"/>
      <c r="G10235" s="533"/>
    </row>
    <row r="10236" spans="1:7">
      <c r="A10236" s="533"/>
      <c r="B10236" s="1787"/>
      <c r="C10236" s="1788"/>
      <c r="D10236" s="533"/>
      <c r="E10236" s="533"/>
      <c r="F10236" s="533"/>
      <c r="G10236" s="533"/>
    </row>
    <row r="10237" spans="1:7">
      <c r="A10237" s="533"/>
      <c r="B10237" s="1787"/>
      <c r="C10237" s="1788"/>
      <c r="D10237" s="533"/>
      <c r="E10237" s="533"/>
      <c r="F10237" s="533"/>
      <c r="G10237" s="533"/>
    </row>
    <row r="10238" spans="1:7">
      <c r="A10238" s="533"/>
      <c r="B10238" s="1787"/>
      <c r="C10238" s="1788"/>
      <c r="D10238" s="533"/>
      <c r="E10238" s="533"/>
      <c r="F10238" s="533"/>
      <c r="G10238" s="533"/>
    </row>
    <row r="10239" spans="1:7">
      <c r="A10239" s="533"/>
      <c r="B10239" s="1787"/>
      <c r="C10239" s="1788"/>
      <c r="D10239" s="533"/>
      <c r="E10239" s="533"/>
      <c r="F10239" s="533"/>
      <c r="G10239" s="533"/>
    </row>
    <row r="10240" spans="1:7">
      <c r="A10240" s="533"/>
      <c r="B10240" s="1787"/>
      <c r="C10240" s="1788"/>
      <c r="D10240" s="533"/>
      <c r="E10240" s="533"/>
      <c r="F10240" s="533"/>
      <c r="G10240" s="533"/>
    </row>
    <row r="10241" spans="1:7">
      <c r="A10241" s="533"/>
      <c r="B10241" s="1787"/>
      <c r="C10241" s="1788"/>
      <c r="D10241" s="533"/>
      <c r="E10241" s="533"/>
      <c r="F10241" s="533"/>
      <c r="G10241" s="533"/>
    </row>
    <row r="10242" spans="1:7">
      <c r="A10242" s="533"/>
      <c r="B10242" s="1787"/>
      <c r="C10242" s="1788"/>
      <c r="D10242" s="533"/>
      <c r="E10242" s="533"/>
      <c r="F10242" s="533"/>
      <c r="G10242" s="533"/>
    </row>
    <row r="10243" spans="1:7">
      <c r="A10243" s="533"/>
      <c r="B10243" s="1787"/>
      <c r="C10243" s="1788"/>
      <c r="D10243" s="533"/>
      <c r="E10243" s="533"/>
      <c r="F10243" s="533"/>
      <c r="G10243" s="533"/>
    </row>
    <row r="10244" spans="1:7">
      <c r="A10244" s="533"/>
      <c r="B10244" s="1787"/>
      <c r="C10244" s="1788"/>
      <c r="D10244" s="533"/>
      <c r="E10244" s="533"/>
      <c r="F10244" s="533"/>
      <c r="G10244" s="533"/>
    </row>
    <row r="10245" spans="1:7">
      <c r="A10245" s="533"/>
      <c r="B10245" s="1787"/>
      <c r="C10245" s="1788"/>
      <c r="D10245" s="533"/>
      <c r="E10245" s="533"/>
      <c r="F10245" s="533"/>
      <c r="G10245" s="533"/>
    </row>
    <row r="10246" spans="1:7">
      <c r="A10246" s="533"/>
      <c r="B10246" s="1787"/>
      <c r="C10246" s="1788"/>
      <c r="D10246" s="533"/>
      <c r="E10246" s="533"/>
      <c r="F10246" s="533"/>
      <c r="G10246" s="533"/>
    </row>
    <row r="10247" spans="1:7">
      <c r="A10247" s="533"/>
      <c r="B10247" s="1787"/>
      <c r="C10247" s="1788"/>
      <c r="D10247" s="533"/>
      <c r="E10247" s="533"/>
      <c r="F10247" s="533"/>
      <c r="G10247" s="533"/>
    </row>
    <row r="10248" spans="1:7">
      <c r="A10248" s="533"/>
      <c r="B10248" s="1787"/>
      <c r="C10248" s="1788"/>
      <c r="D10248" s="533"/>
      <c r="E10248" s="533"/>
      <c r="F10248" s="533"/>
      <c r="G10248" s="533"/>
    </row>
    <row r="10249" spans="1:7">
      <c r="A10249" s="533"/>
      <c r="B10249" s="1787"/>
      <c r="C10249" s="1788"/>
      <c r="D10249" s="533"/>
      <c r="E10249" s="533"/>
      <c r="F10249" s="533"/>
      <c r="G10249" s="533"/>
    </row>
    <row r="10250" spans="1:7">
      <c r="A10250" s="533"/>
      <c r="B10250" s="1787"/>
      <c r="C10250" s="1788"/>
      <c r="D10250" s="533"/>
      <c r="E10250" s="533"/>
      <c r="F10250" s="533"/>
      <c r="G10250" s="533"/>
    </row>
    <row r="10251" spans="1:7">
      <c r="A10251" s="533"/>
      <c r="B10251" s="1787"/>
      <c r="C10251" s="1788"/>
      <c r="D10251" s="533"/>
      <c r="E10251" s="533"/>
      <c r="F10251" s="533"/>
      <c r="G10251" s="533"/>
    </row>
    <row r="10252" spans="1:7">
      <c r="A10252" s="533"/>
      <c r="B10252" s="1787"/>
      <c r="C10252" s="1788"/>
      <c r="D10252" s="533"/>
      <c r="E10252" s="533"/>
      <c r="F10252" s="533"/>
      <c r="G10252" s="533"/>
    </row>
    <row r="10253" spans="1:7">
      <c r="A10253" s="533"/>
      <c r="B10253" s="1787"/>
      <c r="C10253" s="1788"/>
      <c r="D10253" s="533"/>
      <c r="E10253" s="533"/>
      <c r="F10253" s="533"/>
      <c r="G10253" s="533"/>
    </row>
    <row r="10254" spans="1:7">
      <c r="A10254" s="533"/>
      <c r="B10254" s="1787"/>
      <c r="C10254" s="1788"/>
      <c r="D10254" s="533"/>
      <c r="E10254" s="533"/>
      <c r="F10254" s="533"/>
      <c r="G10254" s="533"/>
    </row>
    <row r="10255" spans="1:7">
      <c r="A10255" s="533"/>
      <c r="B10255" s="1787"/>
      <c r="C10255" s="1788"/>
      <c r="D10255" s="533"/>
      <c r="E10255" s="533"/>
      <c r="F10255" s="533"/>
      <c r="G10255" s="533"/>
    </row>
    <row r="10256" spans="1:7">
      <c r="A10256" s="533"/>
      <c r="B10256" s="1787"/>
      <c r="C10256" s="1788"/>
      <c r="D10256" s="533"/>
      <c r="E10256" s="533"/>
      <c r="F10256" s="533"/>
      <c r="G10256" s="533"/>
    </row>
    <row r="10257" spans="1:7">
      <c r="A10257" s="533"/>
      <c r="B10257" s="1787"/>
      <c r="C10257" s="1788"/>
      <c r="D10257" s="533"/>
      <c r="E10257" s="533"/>
      <c r="F10257" s="533"/>
      <c r="G10257" s="533"/>
    </row>
    <row r="10258" spans="1:7">
      <c r="A10258" s="533"/>
      <c r="B10258" s="1787"/>
      <c r="C10258" s="1788"/>
      <c r="D10258" s="533"/>
      <c r="E10258" s="533"/>
      <c r="F10258" s="533"/>
      <c r="G10258" s="533"/>
    </row>
    <row r="10259" spans="1:7">
      <c r="A10259" s="533"/>
      <c r="B10259" s="1787"/>
      <c r="C10259" s="1788"/>
      <c r="D10259" s="533"/>
      <c r="E10259" s="533"/>
      <c r="F10259" s="533"/>
      <c r="G10259" s="533"/>
    </row>
    <row r="10260" spans="1:7">
      <c r="A10260" s="533"/>
      <c r="B10260" s="1787"/>
      <c r="C10260" s="1788"/>
      <c r="D10260" s="533"/>
      <c r="E10260" s="533"/>
      <c r="F10260" s="533"/>
      <c r="G10260" s="533"/>
    </row>
    <row r="10261" spans="1:7">
      <c r="A10261" s="533"/>
      <c r="B10261" s="1787"/>
      <c r="C10261" s="1788"/>
      <c r="D10261" s="533"/>
      <c r="E10261" s="533"/>
      <c r="F10261" s="533"/>
      <c r="G10261" s="533"/>
    </row>
    <row r="10262" spans="1:7">
      <c r="A10262" s="533"/>
      <c r="B10262" s="1787"/>
      <c r="C10262" s="1788"/>
      <c r="D10262" s="533"/>
      <c r="E10262" s="533"/>
      <c r="F10262" s="533"/>
      <c r="G10262" s="533"/>
    </row>
    <row r="10263" spans="1:7">
      <c r="A10263" s="533"/>
      <c r="B10263" s="1787"/>
      <c r="C10263" s="1788"/>
      <c r="D10263" s="533"/>
      <c r="E10263" s="533"/>
      <c r="F10263" s="533"/>
      <c r="G10263" s="533"/>
    </row>
    <row r="10264" spans="1:7">
      <c r="A10264" s="533"/>
      <c r="B10264" s="1787"/>
      <c r="C10264" s="1788"/>
      <c r="D10264" s="533"/>
      <c r="E10264" s="533"/>
      <c r="F10264" s="533"/>
      <c r="G10264" s="533"/>
    </row>
    <row r="10265" spans="1:7">
      <c r="A10265" s="533"/>
      <c r="B10265" s="1787"/>
      <c r="C10265" s="1788"/>
      <c r="D10265" s="533"/>
      <c r="E10265" s="533"/>
      <c r="F10265" s="533"/>
      <c r="G10265" s="533"/>
    </row>
    <row r="10266" spans="1:7">
      <c r="A10266" s="533"/>
      <c r="B10266" s="1787"/>
      <c r="C10266" s="1788"/>
      <c r="D10266" s="533"/>
      <c r="E10266" s="533"/>
      <c r="F10266" s="533"/>
      <c r="G10266" s="533"/>
    </row>
    <row r="10267" spans="1:7">
      <c r="A10267" s="533"/>
      <c r="B10267" s="1787"/>
      <c r="C10267" s="1788"/>
      <c r="D10267" s="533"/>
      <c r="E10267" s="533"/>
      <c r="F10267" s="533"/>
      <c r="G10267" s="533"/>
    </row>
    <row r="10268" spans="1:7">
      <c r="A10268" s="533"/>
      <c r="B10268" s="1787"/>
      <c r="C10268" s="1788"/>
      <c r="D10268" s="533"/>
      <c r="E10268" s="533"/>
      <c r="F10268" s="533"/>
      <c r="G10268" s="533"/>
    </row>
    <row r="10269" spans="1:7">
      <c r="A10269" s="533"/>
      <c r="B10269" s="1787"/>
      <c r="C10269" s="1788"/>
      <c r="D10269" s="533"/>
      <c r="E10269" s="533"/>
      <c r="F10269" s="533"/>
      <c r="G10269" s="533"/>
    </row>
    <row r="10270" spans="1:7">
      <c r="A10270" s="533"/>
      <c r="B10270" s="1787"/>
      <c r="C10270" s="1788"/>
      <c r="D10270" s="533"/>
      <c r="E10270" s="533"/>
      <c r="F10270" s="533"/>
      <c r="G10270" s="533"/>
    </row>
    <row r="10271" spans="1:7">
      <c r="A10271" s="533"/>
      <c r="B10271" s="1787"/>
      <c r="C10271" s="1788"/>
      <c r="D10271" s="533"/>
      <c r="E10271" s="533"/>
      <c r="F10271" s="533"/>
      <c r="G10271" s="533"/>
    </row>
    <row r="10272" spans="1:7">
      <c r="A10272" s="533"/>
      <c r="B10272" s="1787"/>
      <c r="C10272" s="1788"/>
      <c r="D10272" s="533"/>
      <c r="E10272" s="533"/>
      <c r="F10272" s="533"/>
      <c r="G10272" s="533"/>
    </row>
    <row r="10273" spans="1:7">
      <c r="A10273" s="533"/>
      <c r="B10273" s="1787"/>
      <c r="C10273" s="1788"/>
      <c r="D10273" s="533"/>
      <c r="E10273" s="533"/>
      <c r="F10273" s="533"/>
      <c r="G10273" s="533"/>
    </row>
    <row r="10274" spans="1:7">
      <c r="A10274" s="533"/>
      <c r="B10274" s="1787"/>
      <c r="C10274" s="1788"/>
      <c r="D10274" s="533"/>
      <c r="E10274" s="533"/>
      <c r="F10274" s="533"/>
      <c r="G10274" s="533"/>
    </row>
    <row r="10275" spans="1:7">
      <c r="A10275" s="533"/>
      <c r="B10275" s="1787"/>
      <c r="C10275" s="1788"/>
      <c r="D10275" s="533"/>
      <c r="E10275" s="533"/>
      <c r="F10275" s="533"/>
      <c r="G10275" s="533"/>
    </row>
    <row r="10276" spans="1:7">
      <c r="A10276" s="533"/>
      <c r="B10276" s="1787"/>
      <c r="C10276" s="1788"/>
      <c r="D10276" s="533"/>
      <c r="E10276" s="533"/>
      <c r="F10276" s="533"/>
      <c r="G10276" s="533"/>
    </row>
    <row r="10277" spans="1:7">
      <c r="A10277" s="533"/>
      <c r="B10277" s="1787"/>
      <c r="C10277" s="1788"/>
      <c r="D10277" s="533"/>
      <c r="E10277" s="533"/>
      <c r="F10277" s="533"/>
      <c r="G10277" s="533"/>
    </row>
    <row r="10278" spans="1:7">
      <c r="A10278" s="533"/>
      <c r="B10278" s="1787"/>
      <c r="C10278" s="1788"/>
      <c r="D10278" s="533"/>
      <c r="E10278" s="533"/>
      <c r="F10278" s="533"/>
      <c r="G10278" s="533"/>
    </row>
    <row r="10279" spans="1:7">
      <c r="A10279" s="533"/>
      <c r="B10279" s="1787"/>
      <c r="C10279" s="1788"/>
      <c r="D10279" s="533"/>
      <c r="E10279" s="533"/>
      <c r="F10279" s="533"/>
      <c r="G10279" s="533"/>
    </row>
    <row r="10280" spans="1:7">
      <c r="A10280" s="533"/>
      <c r="B10280" s="1787"/>
      <c r="C10280" s="1788"/>
      <c r="D10280" s="533"/>
      <c r="E10280" s="533"/>
      <c r="F10280" s="533"/>
      <c r="G10280" s="533"/>
    </row>
    <row r="10281" spans="1:7">
      <c r="A10281" s="533"/>
      <c r="B10281" s="1787"/>
      <c r="C10281" s="1788"/>
      <c r="D10281" s="533"/>
      <c r="E10281" s="533"/>
      <c r="F10281" s="533"/>
      <c r="G10281" s="533"/>
    </row>
    <row r="10282" spans="1:7">
      <c r="A10282" s="533"/>
      <c r="B10282" s="1787"/>
      <c r="C10282" s="1788"/>
      <c r="D10282" s="533"/>
      <c r="E10282" s="533"/>
      <c r="F10282" s="533"/>
      <c r="G10282" s="533"/>
    </row>
    <row r="10283" spans="1:7">
      <c r="A10283" s="533"/>
      <c r="B10283" s="1787"/>
      <c r="C10283" s="1788"/>
      <c r="D10283" s="533"/>
      <c r="E10283" s="533"/>
      <c r="F10283" s="533"/>
      <c r="G10283" s="533"/>
    </row>
    <row r="10284" spans="1:7">
      <c r="A10284" s="533"/>
      <c r="B10284" s="1787"/>
      <c r="C10284" s="1788"/>
      <c r="D10284" s="533"/>
      <c r="E10284" s="533"/>
      <c r="F10284" s="533"/>
      <c r="G10284" s="533"/>
    </row>
    <row r="10285" spans="1:7">
      <c r="A10285" s="533"/>
      <c r="B10285" s="1787"/>
      <c r="C10285" s="1788"/>
      <c r="D10285" s="533"/>
      <c r="E10285" s="533"/>
      <c r="F10285" s="533"/>
      <c r="G10285" s="533"/>
    </row>
    <row r="10286" spans="1:7">
      <c r="A10286" s="533"/>
      <c r="B10286" s="1787"/>
      <c r="C10286" s="1788"/>
      <c r="D10286" s="533"/>
      <c r="E10286" s="533"/>
      <c r="F10286" s="533"/>
      <c r="G10286" s="533"/>
    </row>
    <row r="10287" spans="1:7">
      <c r="A10287" s="533"/>
      <c r="B10287" s="1787"/>
      <c r="C10287" s="1788"/>
      <c r="D10287" s="533"/>
      <c r="E10287" s="533"/>
      <c r="F10287" s="533"/>
      <c r="G10287" s="533"/>
    </row>
    <row r="10288" spans="1:7">
      <c r="A10288" s="533"/>
      <c r="B10288" s="1787"/>
      <c r="C10288" s="1788"/>
      <c r="D10288" s="533"/>
      <c r="E10288" s="533"/>
      <c r="F10288" s="533"/>
      <c r="G10288" s="533"/>
    </row>
    <row r="10289" spans="1:7">
      <c r="A10289" s="533"/>
      <c r="B10289" s="1787"/>
      <c r="C10289" s="1788"/>
      <c r="D10289" s="533"/>
      <c r="E10289" s="533"/>
      <c r="F10289" s="533"/>
      <c r="G10289" s="533"/>
    </row>
    <row r="10290" spans="1:7">
      <c r="A10290" s="533"/>
      <c r="B10290" s="1787"/>
      <c r="C10290" s="1788"/>
      <c r="D10290" s="533"/>
      <c r="E10290" s="533"/>
      <c r="F10290" s="533"/>
      <c r="G10290" s="533"/>
    </row>
    <row r="10291" spans="1:7">
      <c r="A10291" s="533"/>
      <c r="B10291" s="1787"/>
      <c r="C10291" s="1788"/>
      <c r="D10291" s="533"/>
      <c r="E10291" s="533"/>
      <c r="F10291" s="533"/>
      <c r="G10291" s="533"/>
    </row>
    <row r="10292" spans="1:7">
      <c r="A10292" s="533"/>
      <c r="B10292" s="1787"/>
      <c r="C10292" s="1788"/>
      <c r="D10292" s="533"/>
      <c r="E10292" s="533"/>
      <c r="F10292" s="533"/>
      <c r="G10292" s="533"/>
    </row>
    <row r="10293" spans="1:7">
      <c r="A10293" s="533"/>
      <c r="B10293" s="1787"/>
      <c r="C10293" s="1788"/>
      <c r="D10293" s="533"/>
      <c r="E10293" s="533"/>
      <c r="F10293" s="533"/>
      <c r="G10293" s="533"/>
    </row>
    <row r="10294" spans="1:7">
      <c r="A10294" s="533"/>
      <c r="B10294" s="1787"/>
      <c r="C10294" s="1788"/>
      <c r="D10294" s="533"/>
      <c r="E10294" s="533"/>
      <c r="F10294" s="533"/>
      <c r="G10294" s="533"/>
    </row>
    <row r="10295" spans="1:7">
      <c r="A10295" s="533"/>
      <c r="B10295" s="1787"/>
      <c r="C10295" s="1788"/>
      <c r="D10295" s="533"/>
      <c r="E10295" s="533"/>
      <c r="F10295" s="533"/>
      <c r="G10295" s="533"/>
    </row>
    <row r="10296" spans="1:7">
      <c r="A10296" s="533"/>
      <c r="B10296" s="1787"/>
      <c r="C10296" s="1788"/>
      <c r="D10296" s="533"/>
      <c r="E10296" s="533"/>
      <c r="F10296" s="533"/>
      <c r="G10296" s="533"/>
    </row>
    <row r="10297" spans="1:7">
      <c r="A10297" s="533"/>
      <c r="B10297" s="1787"/>
      <c r="C10297" s="1788"/>
      <c r="D10297" s="533"/>
      <c r="E10297" s="533"/>
      <c r="F10297" s="533"/>
      <c r="G10297" s="533"/>
    </row>
    <row r="10298" spans="1:7">
      <c r="A10298" s="533"/>
      <c r="B10298" s="1787"/>
      <c r="C10298" s="1788"/>
      <c r="D10298" s="533"/>
      <c r="E10298" s="533"/>
      <c r="F10298" s="533"/>
      <c r="G10298" s="533"/>
    </row>
    <row r="10299" spans="1:7">
      <c r="A10299" s="533"/>
      <c r="B10299" s="1787"/>
      <c r="C10299" s="1788"/>
      <c r="D10299" s="533"/>
      <c r="E10299" s="533"/>
      <c r="F10299" s="533"/>
      <c r="G10299" s="533"/>
    </row>
    <row r="10300" spans="1:7">
      <c r="A10300" s="533"/>
      <c r="B10300" s="1787"/>
      <c r="C10300" s="1788"/>
      <c r="D10300" s="533"/>
      <c r="E10300" s="533"/>
      <c r="F10300" s="533"/>
      <c r="G10300" s="533"/>
    </row>
    <row r="10301" spans="1:7">
      <c r="A10301" s="533"/>
      <c r="B10301" s="1787"/>
      <c r="C10301" s="1788"/>
      <c r="D10301" s="533"/>
      <c r="E10301" s="533"/>
      <c r="F10301" s="533"/>
      <c r="G10301" s="533"/>
    </row>
    <row r="10302" spans="1:7">
      <c r="A10302" s="533"/>
      <c r="B10302" s="1787"/>
      <c r="C10302" s="1788"/>
      <c r="D10302" s="533"/>
      <c r="E10302" s="533"/>
      <c r="F10302" s="533"/>
      <c r="G10302" s="533"/>
    </row>
    <row r="10303" spans="1:7">
      <c r="A10303" s="533"/>
      <c r="B10303" s="1787"/>
      <c r="C10303" s="1788"/>
      <c r="D10303" s="533"/>
      <c r="E10303" s="533"/>
      <c r="F10303" s="533"/>
      <c r="G10303" s="533"/>
    </row>
    <row r="10304" spans="1:7">
      <c r="A10304" s="533"/>
      <c r="B10304" s="1787"/>
      <c r="C10304" s="1788"/>
      <c r="D10304" s="533"/>
      <c r="E10304" s="533"/>
      <c r="F10304" s="533"/>
      <c r="G10304" s="533"/>
    </row>
    <row r="10305" spans="1:7">
      <c r="A10305" s="533"/>
      <c r="B10305" s="1787"/>
      <c r="C10305" s="1788"/>
      <c r="D10305" s="533"/>
      <c r="E10305" s="533"/>
      <c r="F10305" s="533"/>
      <c r="G10305" s="533"/>
    </row>
    <row r="10306" spans="1:7">
      <c r="A10306" s="533"/>
      <c r="B10306" s="1787"/>
      <c r="C10306" s="1788"/>
      <c r="D10306" s="533"/>
      <c r="E10306" s="533"/>
      <c r="F10306" s="533"/>
      <c r="G10306" s="533"/>
    </row>
    <row r="10307" spans="1:7">
      <c r="A10307" s="533"/>
      <c r="B10307" s="1787"/>
      <c r="C10307" s="1788"/>
      <c r="D10307" s="533"/>
      <c r="E10307" s="533"/>
      <c r="F10307" s="533"/>
      <c r="G10307" s="533"/>
    </row>
    <row r="10308" spans="1:7">
      <c r="A10308" s="533"/>
      <c r="B10308" s="1787"/>
      <c r="C10308" s="1788"/>
      <c r="D10308" s="533"/>
      <c r="E10308" s="533"/>
      <c r="F10308" s="533"/>
      <c r="G10308" s="533"/>
    </row>
    <row r="10309" spans="1:7">
      <c r="A10309" s="533"/>
      <c r="B10309" s="1787"/>
      <c r="C10309" s="1788"/>
      <c r="D10309" s="533"/>
      <c r="E10309" s="533"/>
      <c r="F10309" s="533"/>
      <c r="G10309" s="533"/>
    </row>
    <row r="10310" spans="1:7">
      <c r="A10310" s="533"/>
      <c r="B10310" s="1787"/>
      <c r="C10310" s="1788"/>
      <c r="D10310" s="533"/>
      <c r="E10310" s="533"/>
      <c r="F10310" s="533"/>
      <c r="G10310" s="533"/>
    </row>
    <row r="10311" spans="1:7">
      <c r="A10311" s="533"/>
      <c r="B10311" s="1787"/>
      <c r="C10311" s="1788"/>
      <c r="D10311" s="533"/>
      <c r="E10311" s="533"/>
      <c r="F10311" s="533"/>
      <c r="G10311" s="533"/>
    </row>
    <row r="10312" spans="1:7">
      <c r="A10312" s="533"/>
      <c r="B10312" s="1787"/>
      <c r="C10312" s="1788"/>
      <c r="D10312" s="533"/>
      <c r="E10312" s="533"/>
      <c r="F10312" s="533"/>
      <c r="G10312" s="533"/>
    </row>
    <row r="10313" spans="1:7">
      <c r="A10313" s="533"/>
      <c r="B10313" s="1787"/>
      <c r="C10313" s="1788"/>
      <c r="D10313" s="533"/>
      <c r="E10313" s="533"/>
      <c r="F10313" s="533"/>
      <c r="G10313" s="533"/>
    </row>
    <row r="10314" spans="1:7">
      <c r="A10314" s="533"/>
      <c r="B10314" s="1787"/>
      <c r="C10314" s="1788"/>
      <c r="D10314" s="533"/>
      <c r="E10314" s="533"/>
      <c r="F10314" s="533"/>
      <c r="G10314" s="533"/>
    </row>
    <row r="10315" spans="1:7">
      <c r="A10315" s="533"/>
      <c r="B10315" s="1787"/>
      <c r="C10315" s="1788"/>
      <c r="D10315" s="533"/>
      <c r="E10315" s="533"/>
      <c r="F10315" s="533"/>
      <c r="G10315" s="533"/>
    </row>
    <row r="10316" spans="1:7">
      <c r="A10316" s="533"/>
      <c r="B10316" s="1787"/>
      <c r="C10316" s="1788"/>
      <c r="D10316" s="533"/>
      <c r="E10316" s="533"/>
      <c r="F10316" s="533"/>
      <c r="G10316" s="533"/>
    </row>
    <row r="10317" spans="1:7">
      <c r="A10317" s="533"/>
      <c r="B10317" s="1787"/>
      <c r="C10317" s="1788"/>
      <c r="D10317" s="533"/>
      <c r="E10317" s="533"/>
      <c r="F10317" s="533"/>
      <c r="G10317" s="533"/>
    </row>
    <row r="10318" spans="1:7">
      <c r="A10318" s="533"/>
      <c r="B10318" s="1787"/>
      <c r="C10318" s="1788"/>
      <c r="D10318" s="533"/>
      <c r="E10318" s="533"/>
      <c r="F10318" s="533"/>
      <c r="G10318" s="533"/>
    </row>
    <row r="10319" spans="1:7">
      <c r="A10319" s="533"/>
      <c r="B10319" s="1787"/>
      <c r="C10319" s="1788"/>
      <c r="D10319" s="533"/>
      <c r="E10319" s="533"/>
      <c r="F10319" s="533"/>
      <c r="G10319" s="533"/>
    </row>
    <row r="10320" spans="1:7">
      <c r="A10320" s="533"/>
      <c r="B10320" s="1787"/>
      <c r="C10320" s="1788"/>
      <c r="D10320" s="533"/>
      <c r="E10320" s="533"/>
      <c r="F10320" s="533"/>
      <c r="G10320" s="533"/>
    </row>
    <row r="10321" spans="1:7">
      <c r="A10321" s="533"/>
      <c r="B10321" s="1787"/>
      <c r="C10321" s="1788"/>
      <c r="D10321" s="533"/>
      <c r="E10321" s="533"/>
      <c r="F10321" s="533"/>
      <c r="G10321" s="533"/>
    </row>
    <row r="10322" spans="1:7">
      <c r="A10322" s="533"/>
      <c r="B10322" s="1787"/>
      <c r="C10322" s="1788"/>
      <c r="D10322" s="533"/>
      <c r="E10322" s="533"/>
      <c r="F10322" s="533"/>
      <c r="G10322" s="533"/>
    </row>
    <row r="10323" spans="1:7">
      <c r="A10323" s="533"/>
      <c r="B10323" s="1787"/>
      <c r="C10323" s="1788"/>
      <c r="D10323" s="533"/>
      <c r="E10323" s="533"/>
      <c r="F10323" s="533"/>
      <c r="G10323" s="533"/>
    </row>
    <row r="10324" spans="1:7">
      <c r="A10324" s="533"/>
      <c r="B10324" s="1787"/>
      <c r="C10324" s="1788"/>
      <c r="D10324" s="533"/>
      <c r="E10324" s="533"/>
      <c r="F10324" s="533"/>
      <c r="G10324" s="533"/>
    </row>
    <row r="10325" spans="1:7">
      <c r="A10325" s="533"/>
      <c r="B10325" s="1787"/>
      <c r="C10325" s="1788"/>
      <c r="D10325" s="533"/>
      <c r="E10325" s="533"/>
      <c r="F10325" s="533"/>
      <c r="G10325" s="533"/>
    </row>
    <row r="10326" spans="1:7">
      <c r="A10326" s="533"/>
      <c r="B10326" s="1787"/>
      <c r="C10326" s="1788"/>
      <c r="D10326" s="533"/>
      <c r="E10326" s="533"/>
      <c r="F10326" s="533"/>
      <c r="G10326" s="533"/>
    </row>
    <row r="10327" spans="1:7">
      <c r="A10327" s="533"/>
      <c r="B10327" s="1787"/>
      <c r="C10327" s="1788"/>
      <c r="D10327" s="533"/>
      <c r="E10327" s="533"/>
      <c r="F10327" s="533"/>
      <c r="G10327" s="533"/>
    </row>
    <row r="10328" spans="1:7">
      <c r="A10328" s="533"/>
      <c r="B10328" s="1787"/>
      <c r="C10328" s="1788"/>
      <c r="D10328" s="533"/>
      <c r="E10328" s="533"/>
      <c r="F10328" s="533"/>
      <c r="G10328" s="533"/>
    </row>
    <row r="10329" spans="1:7">
      <c r="A10329" s="533"/>
      <c r="B10329" s="1787"/>
      <c r="C10329" s="1788"/>
      <c r="D10329" s="533"/>
      <c r="E10329" s="533"/>
      <c r="F10329" s="533"/>
      <c r="G10329" s="533"/>
    </row>
    <row r="10330" spans="1:7">
      <c r="A10330" s="533"/>
      <c r="B10330" s="1787"/>
      <c r="C10330" s="1788"/>
      <c r="D10330" s="533"/>
      <c r="E10330" s="533"/>
      <c r="F10330" s="533"/>
      <c r="G10330" s="533"/>
    </row>
    <row r="10331" spans="1:7">
      <c r="A10331" s="533"/>
      <c r="B10331" s="1787"/>
      <c r="C10331" s="1788"/>
      <c r="D10331" s="533"/>
      <c r="E10331" s="533"/>
      <c r="F10331" s="533"/>
      <c r="G10331" s="533"/>
    </row>
    <row r="10332" spans="1:7">
      <c r="A10332" s="533"/>
      <c r="B10332" s="1787"/>
      <c r="C10332" s="1788"/>
      <c r="D10332" s="533"/>
      <c r="E10332" s="533"/>
      <c r="F10332" s="533"/>
      <c r="G10332" s="533"/>
    </row>
    <row r="10333" spans="1:7">
      <c r="A10333" s="533"/>
      <c r="B10333" s="1787"/>
      <c r="C10333" s="1788"/>
      <c r="D10333" s="533"/>
      <c r="E10333" s="533"/>
      <c r="F10333" s="533"/>
      <c r="G10333" s="533"/>
    </row>
    <row r="10334" spans="1:7">
      <c r="A10334" s="533"/>
      <c r="B10334" s="1787"/>
      <c r="C10334" s="1788"/>
      <c r="D10334" s="533"/>
      <c r="E10334" s="533"/>
      <c r="F10334" s="533"/>
      <c r="G10334" s="533"/>
    </row>
    <row r="10335" spans="1:7">
      <c r="A10335" s="533"/>
      <c r="B10335" s="1787"/>
      <c r="C10335" s="1788"/>
      <c r="D10335" s="533"/>
      <c r="E10335" s="533"/>
      <c r="F10335" s="533"/>
      <c r="G10335" s="533"/>
    </row>
    <row r="10336" spans="1:7">
      <c r="A10336" s="533"/>
      <c r="B10336" s="1787"/>
      <c r="C10336" s="1788"/>
      <c r="D10336" s="533"/>
      <c r="E10336" s="533"/>
      <c r="F10336" s="533"/>
      <c r="G10336" s="533"/>
    </row>
    <row r="10337" spans="1:7">
      <c r="A10337" s="533"/>
      <c r="B10337" s="1787"/>
      <c r="C10337" s="1788"/>
      <c r="D10337" s="533"/>
      <c r="E10337" s="533"/>
      <c r="F10337" s="533"/>
      <c r="G10337" s="533"/>
    </row>
    <row r="10338" spans="1:7">
      <c r="A10338" s="533"/>
      <c r="B10338" s="1787"/>
      <c r="C10338" s="1788"/>
      <c r="D10338" s="533"/>
      <c r="E10338" s="533"/>
      <c r="F10338" s="533"/>
      <c r="G10338" s="533"/>
    </row>
    <row r="10339" spans="1:7">
      <c r="A10339" s="533"/>
      <c r="B10339" s="1787"/>
      <c r="C10339" s="1788"/>
      <c r="D10339" s="533"/>
      <c r="E10339" s="533"/>
      <c r="F10339" s="533"/>
      <c r="G10339" s="533"/>
    </row>
    <row r="10340" spans="1:7">
      <c r="A10340" s="533"/>
      <c r="B10340" s="1787"/>
      <c r="C10340" s="1788"/>
      <c r="D10340" s="533"/>
      <c r="E10340" s="533"/>
      <c r="F10340" s="533"/>
      <c r="G10340" s="533"/>
    </row>
    <row r="10341" spans="1:7">
      <c r="A10341" s="533"/>
      <c r="B10341" s="1787"/>
      <c r="C10341" s="1788"/>
      <c r="D10341" s="533"/>
      <c r="E10341" s="533"/>
      <c r="F10341" s="533"/>
      <c r="G10341" s="533"/>
    </row>
    <row r="10342" spans="1:7">
      <c r="A10342" s="533"/>
      <c r="B10342" s="1787"/>
      <c r="C10342" s="1788"/>
      <c r="D10342" s="533"/>
      <c r="E10342" s="533"/>
      <c r="F10342" s="533"/>
      <c r="G10342" s="533"/>
    </row>
    <row r="10343" spans="1:7">
      <c r="A10343" s="533"/>
      <c r="B10343" s="1787"/>
      <c r="C10343" s="1788"/>
      <c r="D10343" s="533"/>
      <c r="E10343" s="533"/>
      <c r="F10343" s="533"/>
      <c r="G10343" s="533"/>
    </row>
    <row r="10344" spans="1:7">
      <c r="A10344" s="533"/>
      <c r="B10344" s="1787"/>
      <c r="C10344" s="1788"/>
      <c r="D10344" s="533"/>
      <c r="E10344" s="533"/>
      <c r="F10344" s="533"/>
      <c r="G10344" s="533"/>
    </row>
    <row r="10345" spans="1:7">
      <c r="A10345" s="533"/>
      <c r="B10345" s="1787"/>
      <c r="C10345" s="1788"/>
      <c r="D10345" s="533"/>
      <c r="E10345" s="533"/>
      <c r="F10345" s="533"/>
      <c r="G10345" s="533"/>
    </row>
    <row r="10346" spans="1:7">
      <c r="A10346" s="533"/>
      <c r="B10346" s="1787"/>
      <c r="C10346" s="1788"/>
      <c r="D10346" s="533"/>
      <c r="E10346" s="533"/>
      <c r="F10346" s="533"/>
      <c r="G10346" s="533"/>
    </row>
    <row r="10347" spans="1:7">
      <c r="A10347" s="533"/>
      <c r="B10347" s="1787"/>
      <c r="C10347" s="1788"/>
      <c r="D10347" s="533"/>
      <c r="E10347" s="533"/>
      <c r="F10347" s="533"/>
      <c r="G10347" s="533"/>
    </row>
    <row r="10348" spans="1:7">
      <c r="A10348" s="533"/>
      <c r="B10348" s="1787"/>
      <c r="C10348" s="1788"/>
      <c r="D10348" s="533"/>
      <c r="E10348" s="533"/>
      <c r="F10348" s="533"/>
      <c r="G10348" s="533"/>
    </row>
    <row r="10349" spans="1:7">
      <c r="A10349" s="533"/>
      <c r="B10349" s="1787"/>
      <c r="C10349" s="1788"/>
      <c r="D10349" s="533"/>
      <c r="E10349" s="533"/>
      <c r="F10349" s="533"/>
      <c r="G10349" s="533"/>
    </row>
    <row r="10350" spans="1:7">
      <c r="A10350" s="533"/>
      <c r="B10350" s="1787"/>
      <c r="C10350" s="1788"/>
      <c r="D10350" s="533"/>
      <c r="E10350" s="533"/>
      <c r="F10350" s="533"/>
      <c r="G10350" s="533"/>
    </row>
    <row r="10351" spans="1:7">
      <c r="A10351" s="533"/>
      <c r="B10351" s="1787"/>
      <c r="C10351" s="1788"/>
      <c r="D10351" s="533"/>
      <c r="E10351" s="533"/>
      <c r="F10351" s="533"/>
      <c r="G10351" s="533"/>
    </row>
    <row r="10352" spans="1:7">
      <c r="A10352" s="533"/>
      <c r="B10352" s="1787"/>
      <c r="C10352" s="1788"/>
      <c r="D10352" s="533"/>
      <c r="E10352" s="533"/>
      <c r="F10352" s="533"/>
      <c r="G10352" s="533"/>
    </row>
    <row r="10353" spans="1:7">
      <c r="A10353" s="533"/>
      <c r="B10353" s="1787"/>
      <c r="C10353" s="1788"/>
      <c r="D10353" s="533"/>
      <c r="E10353" s="533"/>
      <c r="F10353" s="533"/>
      <c r="G10353" s="533"/>
    </row>
    <row r="10354" spans="1:7">
      <c r="A10354" s="533"/>
      <c r="B10354" s="1787"/>
      <c r="C10354" s="1788"/>
      <c r="D10354" s="533"/>
      <c r="E10354" s="533"/>
      <c r="F10354" s="533"/>
      <c r="G10354" s="533"/>
    </row>
    <row r="10355" spans="1:7">
      <c r="A10355" s="533"/>
      <c r="B10355" s="1787"/>
      <c r="C10355" s="1788"/>
      <c r="D10355" s="533"/>
      <c r="E10355" s="533"/>
      <c r="F10355" s="533"/>
      <c r="G10355" s="533"/>
    </row>
    <row r="10356" spans="1:7">
      <c r="A10356" s="533"/>
      <c r="B10356" s="1787"/>
      <c r="C10356" s="1788"/>
      <c r="D10356" s="533"/>
      <c r="E10356" s="533"/>
      <c r="F10356" s="533"/>
      <c r="G10356" s="533"/>
    </row>
    <row r="10357" spans="1:7">
      <c r="A10357" s="533"/>
      <c r="B10357" s="1787"/>
      <c r="C10357" s="1788"/>
      <c r="D10357" s="533"/>
      <c r="E10357" s="533"/>
      <c r="F10357" s="533"/>
      <c r="G10357" s="533"/>
    </row>
    <row r="10358" spans="1:7">
      <c r="A10358" s="533"/>
      <c r="B10358" s="1787"/>
      <c r="C10358" s="1788"/>
      <c r="D10358" s="533"/>
      <c r="E10358" s="533"/>
      <c r="F10358" s="533"/>
      <c r="G10358" s="533"/>
    </row>
    <row r="10359" spans="1:7">
      <c r="A10359" s="533"/>
      <c r="B10359" s="1787"/>
      <c r="C10359" s="1788"/>
      <c r="D10359" s="533"/>
      <c r="E10359" s="533"/>
      <c r="F10359" s="533"/>
      <c r="G10359" s="533"/>
    </row>
    <row r="10360" spans="1:7">
      <c r="A10360" s="533"/>
      <c r="B10360" s="1787"/>
      <c r="C10360" s="1788"/>
      <c r="D10360" s="533"/>
      <c r="E10360" s="533"/>
      <c r="F10360" s="533"/>
      <c r="G10360" s="533"/>
    </row>
    <row r="10361" spans="1:7">
      <c r="A10361" s="533"/>
      <c r="B10361" s="1787"/>
      <c r="C10361" s="1788"/>
      <c r="D10361" s="533"/>
      <c r="E10361" s="533"/>
      <c r="F10361" s="533"/>
      <c r="G10361" s="533"/>
    </row>
    <row r="10362" spans="1:7">
      <c r="A10362" s="533"/>
      <c r="B10362" s="1787"/>
      <c r="C10362" s="1788"/>
      <c r="D10362" s="533"/>
      <c r="E10362" s="533"/>
      <c r="F10362" s="533"/>
      <c r="G10362" s="533"/>
    </row>
    <row r="10363" spans="1:7">
      <c r="A10363" s="533"/>
      <c r="B10363" s="1787"/>
      <c r="C10363" s="1788"/>
      <c r="D10363" s="533"/>
      <c r="E10363" s="533"/>
      <c r="F10363" s="533"/>
      <c r="G10363" s="533"/>
    </row>
    <row r="10364" spans="1:7">
      <c r="A10364" s="533"/>
      <c r="B10364" s="1787"/>
      <c r="C10364" s="1788"/>
      <c r="D10364" s="533"/>
      <c r="E10364" s="533"/>
      <c r="F10364" s="533"/>
      <c r="G10364" s="533"/>
    </row>
    <row r="10365" spans="1:7">
      <c r="A10365" s="533"/>
      <c r="B10365" s="1787"/>
      <c r="C10365" s="1788"/>
      <c r="D10365" s="533"/>
      <c r="E10365" s="533"/>
      <c r="F10365" s="533"/>
      <c r="G10365" s="533"/>
    </row>
    <row r="10366" spans="1:7">
      <c r="A10366" s="533"/>
      <c r="B10366" s="1787"/>
      <c r="C10366" s="1788"/>
      <c r="D10366" s="533"/>
      <c r="E10366" s="533"/>
      <c r="F10366" s="533"/>
      <c r="G10366" s="533"/>
    </row>
    <row r="10367" spans="1:7">
      <c r="A10367" s="533"/>
      <c r="B10367" s="1787"/>
      <c r="C10367" s="1788"/>
      <c r="D10367" s="533"/>
      <c r="E10367" s="533"/>
      <c r="F10367" s="533"/>
      <c r="G10367" s="533"/>
    </row>
    <row r="10368" spans="1:7">
      <c r="A10368" s="533"/>
      <c r="B10368" s="1787"/>
      <c r="C10368" s="1788"/>
      <c r="D10368" s="533"/>
      <c r="E10368" s="533"/>
      <c r="F10368" s="533"/>
      <c r="G10368" s="533"/>
    </row>
    <row r="10369" spans="1:7">
      <c r="A10369" s="533"/>
      <c r="B10369" s="1787"/>
      <c r="C10369" s="1788"/>
      <c r="D10369" s="533"/>
      <c r="E10369" s="533"/>
      <c r="F10369" s="533"/>
      <c r="G10369" s="533"/>
    </row>
    <row r="10370" spans="1:7">
      <c r="A10370" s="533"/>
      <c r="B10370" s="1787"/>
      <c r="C10370" s="1788"/>
      <c r="D10370" s="533"/>
      <c r="E10370" s="533"/>
      <c r="F10370" s="533"/>
      <c r="G10370" s="533"/>
    </row>
    <row r="10371" spans="1:7">
      <c r="A10371" s="533"/>
      <c r="B10371" s="1787"/>
      <c r="C10371" s="1788"/>
      <c r="D10371" s="533"/>
      <c r="E10371" s="533"/>
      <c r="F10371" s="533"/>
      <c r="G10371" s="533"/>
    </row>
    <row r="10372" spans="1:7">
      <c r="A10372" s="533"/>
      <c r="B10372" s="1787"/>
      <c r="C10372" s="1788"/>
      <c r="D10372" s="533"/>
      <c r="E10372" s="533"/>
      <c r="F10372" s="533"/>
      <c r="G10372" s="533"/>
    </row>
    <row r="10373" spans="1:7">
      <c r="A10373" s="533"/>
      <c r="B10373" s="1787"/>
      <c r="C10373" s="1788"/>
      <c r="D10373" s="533"/>
      <c r="E10373" s="533"/>
      <c r="F10373" s="533"/>
      <c r="G10373" s="533"/>
    </row>
    <row r="10374" spans="1:7">
      <c r="A10374" s="533"/>
      <c r="B10374" s="1787"/>
      <c r="C10374" s="1788"/>
      <c r="D10374" s="533"/>
      <c r="E10374" s="533"/>
      <c r="F10374" s="533"/>
      <c r="G10374" s="533"/>
    </row>
    <row r="10375" spans="1:7">
      <c r="A10375" s="533"/>
      <c r="B10375" s="1787"/>
      <c r="C10375" s="1788"/>
      <c r="D10375" s="533"/>
      <c r="E10375" s="533"/>
      <c r="F10375" s="533"/>
      <c r="G10375" s="533"/>
    </row>
    <row r="10376" spans="1:7">
      <c r="A10376" s="533"/>
      <c r="B10376" s="1787"/>
      <c r="C10376" s="1788"/>
      <c r="D10376" s="533"/>
      <c r="E10376" s="533"/>
      <c r="F10376" s="533"/>
      <c r="G10376" s="533"/>
    </row>
    <row r="10377" spans="1:7">
      <c r="A10377" s="533"/>
      <c r="B10377" s="1787"/>
      <c r="C10377" s="1788"/>
      <c r="D10377" s="533"/>
      <c r="E10377" s="533"/>
      <c r="F10377" s="533"/>
      <c r="G10377" s="533"/>
    </row>
    <row r="10378" spans="1:7">
      <c r="A10378" s="533"/>
      <c r="B10378" s="1787"/>
      <c r="C10378" s="1788"/>
      <c r="D10378" s="533"/>
      <c r="E10378" s="533"/>
      <c r="F10378" s="533"/>
      <c r="G10378" s="533"/>
    </row>
    <row r="10379" spans="1:7">
      <c r="A10379" s="533"/>
      <c r="B10379" s="1787"/>
      <c r="C10379" s="1788"/>
      <c r="D10379" s="533"/>
      <c r="E10379" s="533"/>
      <c r="F10379" s="533"/>
      <c r="G10379" s="533"/>
    </row>
    <row r="10380" spans="1:7">
      <c r="A10380" s="533"/>
      <c r="B10380" s="1787"/>
      <c r="C10380" s="1788"/>
      <c r="D10380" s="533"/>
      <c r="E10380" s="533"/>
      <c r="F10380" s="533"/>
      <c r="G10380" s="533"/>
    </row>
    <row r="10381" spans="1:7">
      <c r="A10381" s="533"/>
      <c r="B10381" s="1787"/>
      <c r="C10381" s="1788"/>
      <c r="D10381" s="533"/>
      <c r="E10381" s="533"/>
      <c r="F10381" s="533"/>
      <c r="G10381" s="533"/>
    </row>
    <row r="10382" spans="1:7">
      <c r="A10382" s="533"/>
      <c r="B10382" s="1787"/>
      <c r="C10382" s="1788"/>
      <c r="D10382" s="533"/>
      <c r="E10382" s="533"/>
      <c r="F10382" s="533"/>
      <c r="G10382" s="533"/>
    </row>
    <row r="10383" spans="1:7">
      <c r="A10383" s="533"/>
      <c r="B10383" s="1787"/>
      <c r="C10383" s="1788"/>
      <c r="D10383" s="533"/>
      <c r="E10383" s="533"/>
      <c r="F10383" s="533"/>
      <c r="G10383" s="533"/>
    </row>
    <row r="10384" spans="1:7">
      <c r="A10384" s="533"/>
      <c r="B10384" s="1787"/>
      <c r="C10384" s="1788"/>
      <c r="D10384" s="533"/>
      <c r="E10384" s="533"/>
      <c r="F10384" s="533"/>
      <c r="G10384" s="533"/>
    </row>
    <row r="10385" spans="1:7">
      <c r="A10385" s="533"/>
      <c r="B10385" s="1787"/>
      <c r="C10385" s="1788"/>
      <c r="D10385" s="533"/>
      <c r="E10385" s="533"/>
      <c r="F10385" s="533"/>
      <c r="G10385" s="533"/>
    </row>
    <row r="10386" spans="1:7">
      <c r="A10386" s="533"/>
      <c r="B10386" s="1787"/>
      <c r="C10386" s="1788"/>
      <c r="D10386" s="533"/>
      <c r="E10386" s="533"/>
      <c r="F10386" s="533"/>
      <c r="G10386" s="533"/>
    </row>
    <row r="10387" spans="1:7">
      <c r="A10387" s="533"/>
      <c r="B10387" s="1787"/>
      <c r="C10387" s="1788"/>
      <c r="D10387" s="533"/>
      <c r="E10387" s="533"/>
      <c r="F10387" s="533"/>
      <c r="G10387" s="533"/>
    </row>
    <row r="10388" spans="1:7">
      <c r="A10388" s="533"/>
      <c r="B10388" s="1787"/>
      <c r="C10388" s="1788"/>
      <c r="D10388" s="533"/>
      <c r="E10388" s="533"/>
      <c r="F10388" s="533"/>
      <c r="G10388" s="533"/>
    </row>
    <row r="10389" spans="1:7">
      <c r="A10389" s="533"/>
      <c r="B10389" s="1787"/>
      <c r="C10389" s="1788"/>
      <c r="D10389" s="533"/>
      <c r="E10389" s="533"/>
      <c r="F10389" s="533"/>
      <c r="G10389" s="533"/>
    </row>
    <row r="10390" spans="1:7">
      <c r="A10390" s="533"/>
      <c r="B10390" s="1787"/>
      <c r="C10390" s="1788"/>
      <c r="D10390" s="533"/>
      <c r="E10390" s="533"/>
      <c r="F10390" s="533"/>
      <c r="G10390" s="533"/>
    </row>
    <row r="10391" spans="1:7">
      <c r="A10391" s="533"/>
      <c r="B10391" s="1787"/>
      <c r="C10391" s="1788"/>
      <c r="D10391" s="533"/>
      <c r="E10391" s="533"/>
      <c r="F10391" s="533"/>
      <c r="G10391" s="533"/>
    </row>
    <row r="10392" spans="1:7">
      <c r="A10392" s="533"/>
      <c r="B10392" s="1787"/>
      <c r="C10392" s="1788"/>
      <c r="D10392" s="533"/>
      <c r="E10392" s="533"/>
      <c r="F10392" s="533"/>
      <c r="G10392" s="533"/>
    </row>
    <row r="10393" spans="1:7">
      <c r="A10393" s="533"/>
      <c r="B10393" s="1787"/>
      <c r="C10393" s="1788"/>
      <c r="D10393" s="533"/>
      <c r="E10393" s="533"/>
      <c r="F10393" s="533"/>
      <c r="G10393" s="533"/>
    </row>
    <row r="10394" spans="1:7">
      <c r="A10394" s="533"/>
      <c r="B10394" s="1787"/>
      <c r="C10394" s="1788"/>
      <c r="D10394" s="533"/>
      <c r="E10394" s="533"/>
      <c r="F10394" s="533"/>
      <c r="G10394" s="533"/>
    </row>
    <row r="10395" spans="1:7">
      <c r="A10395" s="533"/>
      <c r="B10395" s="1787"/>
      <c r="C10395" s="1788"/>
      <c r="D10395" s="533"/>
      <c r="E10395" s="533"/>
      <c r="F10395" s="533"/>
      <c r="G10395" s="533"/>
    </row>
    <row r="10396" spans="1:7">
      <c r="A10396" s="533"/>
      <c r="B10396" s="1787"/>
      <c r="C10396" s="1788"/>
      <c r="D10396" s="533"/>
      <c r="E10396" s="533"/>
      <c r="F10396" s="533"/>
      <c r="G10396" s="533"/>
    </row>
    <row r="10397" spans="1:7">
      <c r="A10397" s="533"/>
      <c r="B10397" s="1787"/>
      <c r="C10397" s="1788"/>
      <c r="D10397" s="533"/>
      <c r="E10397" s="533"/>
      <c r="F10397" s="533"/>
      <c r="G10397" s="533"/>
    </row>
    <row r="10398" spans="1:7">
      <c r="A10398" s="533"/>
      <c r="B10398" s="1787"/>
      <c r="C10398" s="1788"/>
      <c r="D10398" s="533"/>
      <c r="E10398" s="533"/>
      <c r="F10398" s="533"/>
      <c r="G10398" s="533"/>
    </row>
    <row r="10399" spans="1:7">
      <c r="A10399" s="533"/>
      <c r="B10399" s="1787"/>
      <c r="C10399" s="1788"/>
      <c r="D10399" s="533"/>
      <c r="E10399" s="533"/>
      <c r="F10399" s="533"/>
      <c r="G10399" s="533"/>
    </row>
    <row r="10400" spans="1:7">
      <c r="A10400" s="533"/>
      <c r="B10400" s="1787"/>
      <c r="C10400" s="1788"/>
      <c r="D10400" s="533"/>
      <c r="E10400" s="533"/>
      <c r="F10400" s="533"/>
      <c r="G10400" s="533"/>
    </row>
    <row r="10401" spans="1:7">
      <c r="A10401" s="533"/>
      <c r="B10401" s="1787"/>
      <c r="C10401" s="1788"/>
      <c r="D10401" s="533"/>
      <c r="E10401" s="533"/>
      <c r="F10401" s="533"/>
      <c r="G10401" s="533"/>
    </row>
    <row r="10402" spans="1:7">
      <c r="A10402" s="533"/>
      <c r="B10402" s="1787"/>
      <c r="C10402" s="1788"/>
      <c r="D10402" s="533"/>
      <c r="E10402" s="533"/>
      <c r="F10402" s="533"/>
      <c r="G10402" s="533"/>
    </row>
    <row r="10403" spans="1:7">
      <c r="A10403" s="533"/>
      <c r="B10403" s="1787"/>
      <c r="C10403" s="1788"/>
      <c r="D10403" s="533"/>
      <c r="E10403" s="533"/>
      <c r="F10403" s="533"/>
      <c r="G10403" s="533"/>
    </row>
    <row r="10404" spans="1:7">
      <c r="A10404" s="533"/>
      <c r="B10404" s="1787"/>
      <c r="C10404" s="1788"/>
      <c r="D10404" s="533"/>
      <c r="E10404" s="533"/>
      <c r="F10404" s="533"/>
      <c r="G10404" s="533"/>
    </row>
    <row r="10405" spans="1:7">
      <c r="A10405" s="533"/>
      <c r="B10405" s="1787"/>
      <c r="C10405" s="1788"/>
      <c r="D10405" s="533"/>
      <c r="E10405" s="533"/>
      <c r="F10405" s="533"/>
      <c r="G10405" s="533"/>
    </row>
    <row r="10406" spans="1:7">
      <c r="A10406" s="533"/>
      <c r="B10406" s="1787"/>
      <c r="C10406" s="1788"/>
      <c r="D10406" s="533"/>
      <c r="E10406" s="533"/>
      <c r="F10406" s="533"/>
      <c r="G10406" s="533"/>
    </row>
    <row r="10407" spans="1:7">
      <c r="A10407" s="533"/>
      <c r="B10407" s="1787"/>
      <c r="C10407" s="1788"/>
      <c r="D10407" s="533"/>
      <c r="E10407" s="533"/>
      <c r="F10407" s="533"/>
      <c r="G10407" s="533"/>
    </row>
    <row r="10408" spans="1:7">
      <c r="A10408" s="533"/>
      <c r="B10408" s="1787"/>
      <c r="C10408" s="1788"/>
      <c r="D10408" s="533"/>
      <c r="E10408" s="533"/>
      <c r="F10408" s="533"/>
      <c r="G10408" s="533"/>
    </row>
    <row r="10409" spans="1:7">
      <c r="A10409" s="533"/>
      <c r="B10409" s="1787"/>
      <c r="C10409" s="1788"/>
      <c r="D10409" s="533"/>
      <c r="E10409" s="533"/>
      <c r="F10409" s="533"/>
      <c r="G10409" s="533"/>
    </row>
    <row r="10410" spans="1:7">
      <c r="A10410" s="533"/>
      <c r="B10410" s="1787"/>
      <c r="C10410" s="1788"/>
      <c r="D10410" s="533"/>
      <c r="E10410" s="533"/>
      <c r="F10410" s="533"/>
      <c r="G10410" s="533"/>
    </row>
    <row r="10411" spans="1:7">
      <c r="A10411" s="533"/>
      <c r="B10411" s="1787"/>
      <c r="C10411" s="1788"/>
      <c r="D10411" s="533"/>
      <c r="E10411" s="533"/>
      <c r="F10411" s="533"/>
      <c r="G10411" s="533"/>
    </row>
    <row r="10412" spans="1:7">
      <c r="A10412" s="533"/>
      <c r="B10412" s="1787"/>
      <c r="C10412" s="1788"/>
      <c r="D10412" s="533"/>
      <c r="E10412" s="533"/>
      <c r="F10412" s="533"/>
      <c r="G10412" s="533"/>
    </row>
    <row r="10413" spans="1:7">
      <c r="A10413" s="533"/>
      <c r="B10413" s="1787"/>
      <c r="C10413" s="1788"/>
      <c r="D10413" s="533"/>
      <c r="E10413" s="533"/>
      <c r="F10413" s="533"/>
      <c r="G10413" s="533"/>
    </row>
    <row r="10414" spans="1:7">
      <c r="A10414" s="533"/>
      <c r="B10414" s="1787"/>
      <c r="C10414" s="1788"/>
      <c r="D10414" s="533"/>
      <c r="E10414" s="533"/>
      <c r="F10414" s="533"/>
      <c r="G10414" s="533"/>
    </row>
    <row r="10415" spans="1:7">
      <c r="A10415" s="533"/>
      <c r="B10415" s="1787"/>
      <c r="C10415" s="1788"/>
      <c r="D10415" s="533"/>
      <c r="E10415" s="533"/>
      <c r="F10415" s="533"/>
      <c r="G10415" s="533"/>
    </row>
    <row r="10416" spans="1:7">
      <c r="A10416" s="533"/>
      <c r="B10416" s="1787"/>
      <c r="C10416" s="1788"/>
      <c r="D10416" s="533"/>
      <c r="E10416" s="533"/>
      <c r="F10416" s="533"/>
      <c r="G10416" s="533"/>
    </row>
    <row r="10417" spans="1:7">
      <c r="A10417" s="533"/>
      <c r="B10417" s="1787"/>
      <c r="C10417" s="1788"/>
      <c r="D10417" s="533"/>
      <c r="E10417" s="533"/>
      <c r="F10417" s="533"/>
      <c r="G10417" s="533"/>
    </row>
    <row r="10418" spans="1:7">
      <c r="A10418" s="533"/>
      <c r="B10418" s="1787"/>
      <c r="C10418" s="1788"/>
      <c r="D10418" s="533"/>
      <c r="E10418" s="533"/>
      <c r="F10418" s="533"/>
      <c r="G10418" s="533"/>
    </row>
    <row r="10419" spans="1:7">
      <c r="A10419" s="533"/>
      <c r="B10419" s="1787"/>
      <c r="C10419" s="1788"/>
      <c r="D10419" s="533"/>
      <c r="E10419" s="533"/>
      <c r="F10419" s="533"/>
      <c r="G10419" s="533"/>
    </row>
    <row r="10420" spans="1:7">
      <c r="A10420" s="533"/>
      <c r="B10420" s="1787"/>
      <c r="C10420" s="1788"/>
      <c r="D10420" s="533"/>
      <c r="E10420" s="533"/>
      <c r="F10420" s="533"/>
      <c r="G10420" s="533"/>
    </row>
    <row r="10421" spans="1:7">
      <c r="A10421" s="533"/>
      <c r="B10421" s="1787"/>
      <c r="C10421" s="1788"/>
      <c r="D10421" s="533"/>
      <c r="E10421" s="533"/>
      <c r="F10421" s="533"/>
      <c r="G10421" s="533"/>
    </row>
    <row r="10422" spans="1:7">
      <c r="A10422" s="533"/>
      <c r="B10422" s="1787"/>
      <c r="C10422" s="1788"/>
      <c r="D10422" s="533"/>
      <c r="E10422" s="533"/>
      <c r="F10422" s="533"/>
      <c r="G10422" s="533"/>
    </row>
    <row r="10423" spans="1:7">
      <c r="A10423" s="533"/>
      <c r="B10423" s="1787"/>
      <c r="C10423" s="1788"/>
      <c r="D10423" s="533"/>
      <c r="E10423" s="533"/>
      <c r="F10423" s="533"/>
      <c r="G10423" s="533"/>
    </row>
    <row r="10424" spans="1:7">
      <c r="A10424" s="533"/>
      <c r="B10424" s="1787"/>
      <c r="C10424" s="1788"/>
      <c r="D10424" s="533"/>
      <c r="E10424" s="533"/>
      <c r="F10424" s="533"/>
      <c r="G10424" s="533"/>
    </row>
    <row r="10425" spans="1:7">
      <c r="A10425" s="533"/>
      <c r="B10425" s="1787"/>
      <c r="C10425" s="1788"/>
      <c r="D10425" s="533"/>
      <c r="E10425" s="533"/>
      <c r="F10425" s="533"/>
      <c r="G10425" s="533"/>
    </row>
    <row r="10426" spans="1:7">
      <c r="A10426" s="533"/>
      <c r="B10426" s="1787"/>
      <c r="C10426" s="1788"/>
      <c r="D10426" s="533"/>
      <c r="E10426" s="533"/>
      <c r="F10426" s="533"/>
      <c r="G10426" s="533"/>
    </row>
    <row r="10427" spans="1:7">
      <c r="A10427" s="533"/>
      <c r="B10427" s="1787"/>
      <c r="C10427" s="1788"/>
      <c r="D10427" s="533"/>
      <c r="E10427" s="533"/>
      <c r="F10427" s="533"/>
      <c r="G10427" s="533"/>
    </row>
    <row r="10428" spans="1:7">
      <c r="A10428" s="533"/>
      <c r="B10428" s="1787"/>
      <c r="C10428" s="1788"/>
      <c r="D10428" s="533"/>
      <c r="E10428" s="533"/>
      <c r="F10428" s="533"/>
      <c r="G10428" s="533"/>
    </row>
    <row r="10429" spans="1:7">
      <c r="A10429" s="533"/>
      <c r="B10429" s="1787"/>
      <c r="C10429" s="1788"/>
      <c r="D10429" s="533"/>
      <c r="E10429" s="533"/>
      <c r="F10429" s="533"/>
      <c r="G10429" s="533"/>
    </row>
    <row r="10430" spans="1:7">
      <c r="A10430" s="533"/>
      <c r="B10430" s="1787"/>
      <c r="C10430" s="1788"/>
      <c r="D10430" s="533"/>
      <c r="E10430" s="533"/>
      <c r="F10430" s="533"/>
      <c r="G10430" s="533"/>
    </row>
    <row r="10431" spans="1:7">
      <c r="A10431" s="533"/>
      <c r="B10431" s="1787"/>
      <c r="C10431" s="1788"/>
      <c r="D10431" s="533"/>
      <c r="E10431" s="533"/>
      <c r="F10431" s="533"/>
      <c r="G10431" s="533"/>
    </row>
    <row r="10432" spans="1:7">
      <c r="A10432" s="533"/>
      <c r="B10432" s="1787"/>
      <c r="C10432" s="1788"/>
      <c r="D10432" s="533"/>
      <c r="E10432" s="533"/>
      <c r="F10432" s="533"/>
      <c r="G10432" s="533"/>
    </row>
    <row r="10433" spans="1:7">
      <c r="A10433" s="533"/>
      <c r="B10433" s="1787"/>
      <c r="C10433" s="1788"/>
      <c r="D10433" s="533"/>
      <c r="E10433" s="533"/>
      <c r="F10433" s="533"/>
      <c r="G10433" s="533"/>
    </row>
    <row r="10434" spans="1:7">
      <c r="A10434" s="533"/>
      <c r="B10434" s="1787"/>
      <c r="C10434" s="1788"/>
      <c r="D10434" s="533"/>
      <c r="E10434" s="533"/>
      <c r="F10434" s="533"/>
      <c r="G10434" s="533"/>
    </row>
    <row r="10435" spans="1:7">
      <c r="A10435" s="533"/>
      <c r="B10435" s="1787"/>
      <c r="C10435" s="1788"/>
      <c r="D10435" s="533"/>
      <c r="E10435" s="533"/>
      <c r="F10435" s="533"/>
      <c r="G10435" s="533"/>
    </row>
    <row r="10436" spans="1:7">
      <c r="A10436" s="533"/>
      <c r="B10436" s="1787"/>
      <c r="C10436" s="1788"/>
      <c r="D10436" s="533"/>
      <c r="E10436" s="533"/>
      <c r="F10436" s="533"/>
      <c r="G10436" s="533"/>
    </row>
    <row r="10437" spans="1:7">
      <c r="A10437" s="533"/>
      <c r="B10437" s="1787"/>
      <c r="C10437" s="1788"/>
      <c r="D10437" s="533"/>
      <c r="E10437" s="533"/>
      <c r="F10437" s="533"/>
      <c r="G10437" s="533"/>
    </row>
    <row r="10438" spans="1:7">
      <c r="A10438" s="533"/>
      <c r="B10438" s="1787"/>
      <c r="C10438" s="1788"/>
      <c r="D10438" s="533"/>
      <c r="E10438" s="533"/>
      <c r="F10438" s="533"/>
      <c r="G10438" s="533"/>
    </row>
    <row r="10439" spans="1:7">
      <c r="A10439" s="533"/>
      <c r="B10439" s="1787"/>
      <c r="C10439" s="1788"/>
      <c r="D10439" s="533"/>
      <c r="E10439" s="533"/>
      <c r="F10439" s="533"/>
      <c r="G10439" s="533"/>
    </row>
    <row r="10440" spans="1:7">
      <c r="A10440" s="533"/>
      <c r="B10440" s="1787"/>
      <c r="C10440" s="1788"/>
      <c r="D10440" s="533"/>
      <c r="E10440" s="533"/>
      <c r="F10440" s="533"/>
      <c r="G10440" s="533"/>
    </row>
    <row r="10441" spans="1:7">
      <c r="A10441" s="533"/>
      <c r="B10441" s="1787"/>
      <c r="C10441" s="1788"/>
      <c r="D10441" s="533"/>
      <c r="E10441" s="533"/>
      <c r="F10441" s="533"/>
      <c r="G10441" s="533"/>
    </row>
    <row r="10442" spans="1:7">
      <c r="A10442" s="533"/>
      <c r="B10442" s="1787"/>
      <c r="C10442" s="1788"/>
      <c r="D10442" s="533"/>
      <c r="E10442" s="533"/>
      <c r="F10442" s="533"/>
      <c r="G10442" s="533"/>
    </row>
    <row r="10443" spans="1:7">
      <c r="A10443" s="533"/>
      <c r="B10443" s="1787"/>
      <c r="C10443" s="1788"/>
      <c r="D10443" s="533"/>
      <c r="E10443" s="533"/>
      <c r="F10443" s="533"/>
      <c r="G10443" s="533"/>
    </row>
    <row r="10444" spans="1:7">
      <c r="A10444" s="533"/>
      <c r="B10444" s="1787"/>
      <c r="C10444" s="1788"/>
      <c r="D10444" s="533"/>
      <c r="E10444" s="533"/>
      <c r="F10444" s="533"/>
      <c r="G10444" s="533"/>
    </row>
    <row r="10445" spans="1:7">
      <c r="A10445" s="533"/>
      <c r="B10445" s="1787"/>
      <c r="C10445" s="1788"/>
      <c r="D10445" s="533"/>
      <c r="E10445" s="533"/>
      <c r="F10445" s="533"/>
      <c r="G10445" s="533"/>
    </row>
    <row r="10446" spans="1:7">
      <c r="A10446" s="533"/>
      <c r="B10446" s="1787"/>
      <c r="C10446" s="1788"/>
      <c r="D10446" s="533"/>
      <c r="E10446" s="533"/>
      <c r="F10446" s="533"/>
      <c r="G10446" s="533"/>
    </row>
    <row r="10447" spans="1:7">
      <c r="A10447" s="533"/>
      <c r="B10447" s="1787"/>
      <c r="C10447" s="1788"/>
      <c r="D10447" s="533"/>
      <c r="E10447" s="533"/>
      <c r="F10447" s="533"/>
      <c r="G10447" s="533"/>
    </row>
    <row r="10448" spans="1:7">
      <c r="A10448" s="533"/>
      <c r="B10448" s="1787"/>
      <c r="C10448" s="1788"/>
      <c r="D10448" s="533"/>
      <c r="E10448" s="533"/>
      <c r="F10448" s="533"/>
      <c r="G10448" s="533"/>
    </row>
    <row r="10449" spans="1:7">
      <c r="A10449" s="533"/>
      <c r="B10449" s="1787"/>
      <c r="C10449" s="1788"/>
      <c r="D10449" s="533"/>
      <c r="E10449" s="533"/>
      <c r="F10449" s="533"/>
      <c r="G10449" s="533"/>
    </row>
    <row r="10450" spans="1:7">
      <c r="A10450" s="533"/>
      <c r="B10450" s="1787"/>
      <c r="C10450" s="1788"/>
      <c r="D10450" s="533"/>
      <c r="E10450" s="533"/>
      <c r="F10450" s="533"/>
      <c r="G10450" s="533"/>
    </row>
    <row r="10451" spans="1:7">
      <c r="A10451" s="533"/>
      <c r="B10451" s="1787"/>
      <c r="C10451" s="1788"/>
      <c r="D10451" s="533"/>
      <c r="E10451" s="533"/>
      <c r="F10451" s="533"/>
      <c r="G10451" s="533"/>
    </row>
    <row r="10452" spans="1:7">
      <c r="A10452" s="533"/>
      <c r="B10452" s="1787"/>
      <c r="C10452" s="1788"/>
      <c r="D10452" s="533"/>
      <c r="E10452" s="533"/>
      <c r="F10452" s="533"/>
      <c r="G10452" s="533"/>
    </row>
    <row r="10453" spans="1:7">
      <c r="A10453" s="533"/>
      <c r="B10453" s="1787"/>
      <c r="C10453" s="1788"/>
      <c r="D10453" s="533"/>
      <c r="E10453" s="533"/>
      <c r="F10453" s="533"/>
      <c r="G10453" s="533"/>
    </row>
    <row r="10454" spans="1:7">
      <c r="A10454" s="533"/>
      <c r="B10454" s="1787"/>
      <c r="C10454" s="1788"/>
      <c r="D10454" s="533"/>
      <c r="E10454" s="533"/>
      <c r="F10454" s="533"/>
      <c r="G10454" s="533"/>
    </row>
    <row r="10455" spans="1:7">
      <c r="A10455" s="533"/>
      <c r="B10455" s="1787"/>
      <c r="C10455" s="1788"/>
      <c r="D10455" s="533"/>
      <c r="E10455" s="533"/>
      <c r="F10455" s="533"/>
      <c r="G10455" s="533"/>
    </row>
    <row r="10456" spans="1:7">
      <c r="A10456" s="533"/>
      <c r="B10456" s="1787"/>
      <c r="C10456" s="1788"/>
      <c r="D10456" s="533"/>
      <c r="E10456" s="533"/>
      <c r="F10456" s="533"/>
      <c r="G10456" s="533"/>
    </row>
    <row r="10457" spans="1:7">
      <c r="A10457" s="533"/>
      <c r="B10457" s="1787"/>
      <c r="C10457" s="1788"/>
      <c r="D10457" s="533"/>
      <c r="E10457" s="533"/>
      <c r="F10457" s="533"/>
      <c r="G10457" s="533"/>
    </row>
    <row r="10458" spans="1:7">
      <c r="A10458" s="533"/>
      <c r="B10458" s="1787"/>
      <c r="C10458" s="1788"/>
      <c r="D10458" s="533"/>
      <c r="E10458" s="533"/>
      <c r="F10458" s="533"/>
      <c r="G10458" s="533"/>
    </row>
    <row r="10459" spans="1:7">
      <c r="A10459" s="533"/>
      <c r="B10459" s="1787"/>
      <c r="C10459" s="1788"/>
      <c r="D10459" s="533"/>
      <c r="E10459" s="533"/>
      <c r="F10459" s="533"/>
      <c r="G10459" s="533"/>
    </row>
    <row r="10460" spans="1:7">
      <c r="A10460" s="533"/>
      <c r="B10460" s="1787"/>
      <c r="C10460" s="1788"/>
      <c r="D10460" s="533"/>
      <c r="E10460" s="533"/>
      <c r="F10460" s="533"/>
      <c r="G10460" s="533"/>
    </row>
    <row r="10461" spans="1:7">
      <c r="A10461" s="533"/>
      <c r="B10461" s="1787"/>
      <c r="C10461" s="1788"/>
      <c r="D10461" s="533"/>
      <c r="E10461" s="533"/>
      <c r="F10461" s="533"/>
      <c r="G10461" s="533"/>
    </row>
    <row r="10462" spans="1:7">
      <c r="A10462" s="533"/>
      <c r="B10462" s="1787"/>
      <c r="C10462" s="1788"/>
      <c r="D10462" s="533"/>
      <c r="E10462" s="533"/>
      <c r="F10462" s="533"/>
      <c r="G10462" s="533"/>
    </row>
    <row r="10463" spans="1:7">
      <c r="A10463" s="533"/>
      <c r="B10463" s="1787"/>
      <c r="C10463" s="1788"/>
      <c r="D10463" s="533"/>
      <c r="E10463" s="533"/>
      <c r="F10463" s="533"/>
      <c r="G10463" s="533"/>
    </row>
    <row r="10464" spans="1:7">
      <c r="A10464" s="533"/>
      <c r="B10464" s="1787"/>
      <c r="C10464" s="1788"/>
      <c r="D10464" s="533"/>
      <c r="E10464" s="533"/>
      <c r="F10464" s="533"/>
      <c r="G10464" s="533"/>
    </row>
    <row r="10465" spans="1:7">
      <c r="A10465" s="533"/>
      <c r="B10465" s="1787"/>
      <c r="C10465" s="1788"/>
      <c r="D10465" s="533"/>
      <c r="E10465" s="533"/>
      <c r="F10465" s="533"/>
      <c r="G10465" s="533"/>
    </row>
    <row r="10466" spans="1:7">
      <c r="A10466" s="533"/>
      <c r="B10466" s="1787"/>
      <c r="C10466" s="1788"/>
      <c r="D10466" s="533"/>
      <c r="E10466" s="533"/>
      <c r="F10466" s="533"/>
      <c r="G10466" s="533"/>
    </row>
    <row r="10467" spans="1:7">
      <c r="A10467" s="533"/>
      <c r="B10467" s="1787"/>
      <c r="C10467" s="1788"/>
      <c r="D10467" s="533"/>
      <c r="E10467" s="533"/>
      <c r="F10467" s="533"/>
      <c r="G10467" s="533"/>
    </row>
    <row r="10468" spans="1:7">
      <c r="A10468" s="533"/>
      <c r="B10468" s="1787"/>
      <c r="C10468" s="1788"/>
      <c r="D10468" s="533"/>
      <c r="E10468" s="533"/>
      <c r="F10468" s="533"/>
      <c r="G10468" s="533"/>
    </row>
    <row r="10469" spans="1:7">
      <c r="A10469" s="533"/>
      <c r="B10469" s="1787"/>
      <c r="C10469" s="1788"/>
      <c r="D10469" s="533"/>
      <c r="E10469" s="533"/>
      <c r="F10469" s="533"/>
      <c r="G10469" s="533"/>
    </row>
    <row r="10470" spans="1:7">
      <c r="A10470" s="533"/>
      <c r="B10470" s="1787"/>
      <c r="C10470" s="1788"/>
      <c r="D10470" s="533"/>
      <c r="E10470" s="533"/>
      <c r="F10470" s="533"/>
      <c r="G10470" s="533"/>
    </row>
    <row r="10471" spans="1:7">
      <c r="A10471" s="533"/>
      <c r="B10471" s="1787"/>
      <c r="C10471" s="1788"/>
      <c r="D10471" s="533"/>
      <c r="E10471" s="533"/>
      <c r="F10471" s="533"/>
      <c r="G10471" s="533"/>
    </row>
    <row r="10472" spans="1:7">
      <c r="A10472" s="533"/>
      <c r="B10472" s="1787"/>
      <c r="C10472" s="1788"/>
      <c r="D10472" s="533"/>
      <c r="E10472" s="533"/>
      <c r="F10472" s="533"/>
      <c r="G10472" s="533"/>
    </row>
    <row r="10473" spans="1:7">
      <c r="A10473" s="533"/>
      <c r="B10473" s="1787"/>
      <c r="C10473" s="1788"/>
      <c r="D10473" s="533"/>
      <c r="E10473" s="533"/>
      <c r="F10473" s="533"/>
      <c r="G10473" s="533"/>
    </row>
    <row r="10474" spans="1:7">
      <c r="A10474" s="533"/>
      <c r="B10474" s="1787"/>
      <c r="C10474" s="1788"/>
      <c r="D10474" s="533"/>
      <c r="E10474" s="533"/>
      <c r="F10474" s="533"/>
      <c r="G10474" s="533"/>
    </row>
    <row r="10475" spans="1:7">
      <c r="A10475" s="533"/>
      <c r="B10475" s="1787"/>
      <c r="C10475" s="1788"/>
      <c r="D10475" s="533"/>
      <c r="E10475" s="533"/>
      <c r="F10475" s="533"/>
      <c r="G10475" s="533"/>
    </row>
    <row r="10476" spans="1:7">
      <c r="A10476" s="533"/>
      <c r="B10476" s="1787"/>
      <c r="C10476" s="1788"/>
      <c r="D10476" s="533"/>
      <c r="E10476" s="533"/>
      <c r="F10476" s="533"/>
      <c r="G10476" s="533"/>
    </row>
    <row r="10477" spans="1:7">
      <c r="A10477" s="533"/>
      <c r="B10477" s="1787"/>
      <c r="C10477" s="1788"/>
      <c r="D10477" s="533"/>
      <c r="E10477" s="533"/>
      <c r="F10477" s="533"/>
      <c r="G10477" s="533"/>
    </row>
    <row r="10478" spans="1:7">
      <c r="A10478" s="533"/>
      <c r="B10478" s="1787"/>
      <c r="C10478" s="1788"/>
      <c r="D10478" s="533"/>
      <c r="E10478" s="533"/>
      <c r="F10478" s="533"/>
      <c r="G10478" s="533"/>
    </row>
    <row r="10479" spans="1:7">
      <c r="A10479" s="533"/>
      <c r="B10479" s="1787"/>
      <c r="C10479" s="1788"/>
      <c r="D10479" s="533"/>
      <c r="E10479" s="533"/>
      <c r="F10479" s="533"/>
      <c r="G10479" s="533"/>
    </row>
    <row r="10480" spans="1:7">
      <c r="A10480" s="533"/>
      <c r="B10480" s="1787"/>
      <c r="C10480" s="1788"/>
      <c r="D10480" s="533"/>
      <c r="E10480" s="533"/>
      <c r="F10480" s="533"/>
      <c r="G10480" s="533"/>
    </row>
    <row r="10481" spans="1:7">
      <c r="A10481" s="533"/>
      <c r="B10481" s="1787"/>
      <c r="C10481" s="1788"/>
      <c r="D10481" s="533"/>
      <c r="E10481" s="533"/>
      <c r="F10481" s="533"/>
      <c r="G10481" s="533"/>
    </row>
    <row r="10482" spans="1:7">
      <c r="A10482" s="533"/>
      <c r="B10482" s="1787"/>
      <c r="C10482" s="1788"/>
      <c r="D10482" s="533"/>
      <c r="E10482" s="533"/>
      <c r="F10482" s="533"/>
      <c r="G10482" s="533"/>
    </row>
    <row r="10483" spans="1:7">
      <c r="A10483" s="533"/>
      <c r="B10483" s="1787"/>
      <c r="C10483" s="1788"/>
      <c r="D10483" s="533"/>
      <c r="E10483" s="533"/>
      <c r="F10483" s="533"/>
      <c r="G10483" s="533"/>
    </row>
    <row r="10484" spans="1:7">
      <c r="A10484" s="533"/>
      <c r="B10484" s="1787"/>
      <c r="C10484" s="1788"/>
      <c r="D10484" s="533"/>
      <c r="E10484" s="533"/>
      <c r="F10484" s="533"/>
      <c r="G10484" s="533"/>
    </row>
    <row r="10485" spans="1:7">
      <c r="A10485" s="533"/>
      <c r="B10485" s="1787"/>
      <c r="C10485" s="1788"/>
      <c r="D10485" s="533"/>
      <c r="E10485" s="533"/>
      <c r="F10485" s="533"/>
      <c r="G10485" s="533"/>
    </row>
    <row r="10486" spans="1:7">
      <c r="A10486" s="533"/>
      <c r="B10486" s="1787"/>
      <c r="C10486" s="1788"/>
      <c r="D10486" s="533"/>
      <c r="E10486" s="533"/>
      <c r="F10486" s="533"/>
      <c r="G10486" s="533"/>
    </row>
    <row r="10487" spans="1:7">
      <c r="A10487" s="533"/>
      <c r="B10487" s="1787"/>
      <c r="C10487" s="1788"/>
      <c r="D10487" s="533"/>
      <c r="E10487" s="533"/>
      <c r="F10487" s="533"/>
      <c r="G10487" s="533"/>
    </row>
    <row r="10488" spans="1:7">
      <c r="A10488" s="533"/>
      <c r="B10488" s="1787"/>
      <c r="C10488" s="1788"/>
      <c r="D10488" s="533"/>
      <c r="E10488" s="533"/>
      <c r="F10488" s="533"/>
      <c r="G10488" s="533"/>
    </row>
    <row r="10489" spans="1:7">
      <c r="A10489" s="533"/>
      <c r="B10489" s="1787"/>
      <c r="C10489" s="1788"/>
      <c r="D10489" s="533"/>
      <c r="E10489" s="533"/>
      <c r="F10489" s="533"/>
      <c r="G10489" s="533"/>
    </row>
    <row r="10490" spans="1:7">
      <c r="A10490" s="533"/>
      <c r="B10490" s="1787"/>
      <c r="C10490" s="1788"/>
      <c r="D10490" s="533"/>
      <c r="E10490" s="533"/>
      <c r="F10490" s="533"/>
      <c r="G10490" s="533"/>
    </row>
    <row r="10491" spans="1:7">
      <c r="A10491" s="533"/>
      <c r="B10491" s="1787"/>
      <c r="C10491" s="1788"/>
      <c r="D10491" s="533"/>
      <c r="E10491" s="533"/>
      <c r="F10491" s="533"/>
      <c r="G10491" s="533"/>
    </row>
    <row r="10492" spans="1:7">
      <c r="A10492" s="533"/>
      <c r="B10492" s="1787"/>
      <c r="C10492" s="1788"/>
      <c r="D10492" s="533"/>
      <c r="E10492" s="533"/>
      <c r="F10492" s="533"/>
      <c r="G10492" s="533"/>
    </row>
    <row r="10493" spans="1:7">
      <c r="A10493" s="533"/>
      <c r="B10493" s="1787"/>
      <c r="C10493" s="1788"/>
      <c r="D10493" s="533"/>
      <c r="E10493" s="533"/>
      <c r="F10493" s="533"/>
      <c r="G10493" s="533"/>
    </row>
    <row r="10494" spans="1:7">
      <c r="A10494" s="533"/>
      <c r="B10494" s="1787"/>
      <c r="C10494" s="1788"/>
      <c r="D10494" s="533"/>
      <c r="E10494" s="533"/>
      <c r="F10494" s="533"/>
      <c r="G10494" s="533"/>
    </row>
    <row r="10495" spans="1:7">
      <c r="A10495" s="533"/>
      <c r="B10495" s="1787"/>
      <c r="C10495" s="1788"/>
      <c r="D10495" s="533"/>
      <c r="E10495" s="533"/>
      <c r="F10495" s="533"/>
      <c r="G10495" s="533"/>
    </row>
    <row r="10496" spans="1:7">
      <c r="A10496" s="533"/>
      <c r="B10496" s="1787"/>
      <c r="C10496" s="1788"/>
      <c r="D10496" s="533"/>
      <c r="E10496" s="533"/>
      <c r="F10496" s="533"/>
      <c r="G10496" s="533"/>
    </row>
    <row r="10497" spans="1:7">
      <c r="A10497" s="533"/>
      <c r="B10497" s="1787"/>
      <c r="C10497" s="1788"/>
      <c r="D10497" s="533"/>
      <c r="E10497" s="533"/>
      <c r="F10497" s="533"/>
      <c r="G10497" s="533"/>
    </row>
    <row r="10498" spans="1:7">
      <c r="A10498" s="533"/>
      <c r="B10498" s="1787"/>
      <c r="C10498" s="1788"/>
      <c r="D10498" s="533"/>
      <c r="E10498" s="533"/>
      <c r="F10498" s="533"/>
      <c r="G10498" s="533"/>
    </row>
    <row r="10499" spans="1:7">
      <c r="A10499" s="533"/>
      <c r="B10499" s="1787"/>
      <c r="C10499" s="1788"/>
      <c r="D10499" s="533"/>
      <c r="E10499" s="533"/>
      <c r="F10499" s="533"/>
      <c r="G10499" s="533"/>
    </row>
    <row r="10500" spans="1:7">
      <c r="A10500" s="533"/>
      <c r="B10500" s="1787"/>
      <c r="C10500" s="1788"/>
      <c r="D10500" s="533"/>
      <c r="E10500" s="533"/>
      <c r="F10500" s="533"/>
      <c r="G10500" s="533"/>
    </row>
    <row r="10501" spans="1:7">
      <c r="A10501" s="533"/>
      <c r="B10501" s="1787"/>
      <c r="C10501" s="1788"/>
      <c r="D10501" s="533"/>
      <c r="E10501" s="533"/>
      <c r="F10501" s="533"/>
      <c r="G10501" s="533"/>
    </row>
    <row r="10502" spans="1:7">
      <c r="A10502" s="533"/>
      <c r="B10502" s="1787"/>
      <c r="C10502" s="1788"/>
      <c r="D10502" s="533"/>
      <c r="E10502" s="533"/>
      <c r="F10502" s="533"/>
      <c r="G10502" s="533"/>
    </row>
    <row r="10503" spans="1:7">
      <c r="A10503" s="533"/>
      <c r="B10503" s="1787"/>
      <c r="C10503" s="1788"/>
      <c r="D10503" s="533"/>
      <c r="E10503" s="533"/>
      <c r="F10503" s="533"/>
      <c r="G10503" s="533"/>
    </row>
    <row r="10504" spans="1:7">
      <c r="A10504" s="533"/>
      <c r="B10504" s="1787"/>
      <c r="C10504" s="1788"/>
      <c r="D10504" s="533"/>
      <c r="E10504" s="533"/>
      <c r="F10504" s="533"/>
      <c r="G10504" s="533"/>
    </row>
    <row r="10505" spans="1:7">
      <c r="A10505" s="533"/>
      <c r="B10505" s="1787"/>
      <c r="C10505" s="1788"/>
      <c r="D10505" s="533"/>
      <c r="E10505" s="533"/>
      <c r="F10505" s="533"/>
      <c r="G10505" s="533"/>
    </row>
    <row r="10506" spans="1:7">
      <c r="A10506" s="533"/>
      <c r="B10506" s="1787"/>
      <c r="C10506" s="1788"/>
      <c r="D10506" s="533"/>
      <c r="E10506" s="533"/>
      <c r="F10506" s="533"/>
      <c r="G10506" s="533"/>
    </row>
    <row r="10507" spans="1:7">
      <c r="A10507" s="533"/>
      <c r="B10507" s="1787"/>
      <c r="C10507" s="1788"/>
      <c r="D10507" s="533"/>
      <c r="E10507" s="533"/>
      <c r="F10507" s="533"/>
      <c r="G10507" s="533"/>
    </row>
    <row r="10508" spans="1:7">
      <c r="A10508" s="533"/>
      <c r="B10508" s="1787"/>
      <c r="C10508" s="1788"/>
      <c r="D10508" s="533"/>
      <c r="E10508" s="533"/>
      <c r="F10508" s="533"/>
      <c r="G10508" s="533"/>
    </row>
    <row r="10509" spans="1:7">
      <c r="A10509" s="533"/>
      <c r="B10509" s="1787"/>
      <c r="C10509" s="1788"/>
      <c r="D10509" s="533"/>
      <c r="E10509" s="533"/>
      <c r="F10509" s="533"/>
      <c r="G10509" s="533"/>
    </row>
    <row r="10510" spans="1:7">
      <c r="A10510" s="533"/>
      <c r="B10510" s="1787"/>
      <c r="C10510" s="1788"/>
      <c r="D10510" s="533"/>
      <c r="E10510" s="533"/>
      <c r="F10510" s="533"/>
      <c r="G10510" s="533"/>
    </row>
    <row r="10511" spans="1:7">
      <c r="A10511" s="533"/>
      <c r="B10511" s="1787"/>
      <c r="C10511" s="1788"/>
      <c r="D10511" s="533"/>
      <c r="E10511" s="533"/>
      <c r="F10511" s="533"/>
      <c r="G10511" s="533"/>
    </row>
    <row r="10512" spans="1:7">
      <c r="A10512" s="533"/>
      <c r="B10512" s="1787"/>
      <c r="C10512" s="1788"/>
      <c r="D10512" s="533"/>
      <c r="E10512" s="533"/>
      <c r="F10512" s="533"/>
      <c r="G10512" s="533"/>
    </row>
    <row r="10513" spans="1:7">
      <c r="A10513" s="533"/>
      <c r="B10513" s="1787"/>
      <c r="C10513" s="1788"/>
      <c r="D10513" s="533"/>
      <c r="E10513" s="533"/>
      <c r="F10513" s="533"/>
      <c r="G10513" s="533"/>
    </row>
    <row r="10514" spans="1:7">
      <c r="A10514" s="533"/>
      <c r="B10514" s="1787"/>
      <c r="C10514" s="1788"/>
      <c r="D10514" s="533"/>
      <c r="E10514" s="533"/>
      <c r="F10514" s="533"/>
      <c r="G10514" s="533"/>
    </row>
    <row r="10515" spans="1:7">
      <c r="A10515" s="533"/>
      <c r="B10515" s="1787"/>
      <c r="C10515" s="1788"/>
      <c r="D10515" s="533"/>
      <c r="E10515" s="533"/>
      <c r="F10515" s="533"/>
      <c r="G10515" s="533"/>
    </row>
    <row r="10516" spans="1:7">
      <c r="A10516" s="533"/>
      <c r="B10516" s="1787"/>
      <c r="C10516" s="1788"/>
      <c r="D10516" s="533"/>
      <c r="E10516" s="533"/>
      <c r="F10516" s="533"/>
      <c r="G10516" s="533"/>
    </row>
    <row r="10517" spans="1:7">
      <c r="A10517" s="533"/>
      <c r="B10517" s="1787"/>
      <c r="C10517" s="1788"/>
      <c r="D10517" s="533"/>
      <c r="E10517" s="533"/>
      <c r="F10517" s="533"/>
      <c r="G10517" s="533"/>
    </row>
    <row r="10518" spans="1:7">
      <c r="A10518" s="533"/>
      <c r="B10518" s="1787"/>
      <c r="C10518" s="1788"/>
      <c r="D10518" s="533"/>
      <c r="E10518" s="533"/>
      <c r="F10518" s="533"/>
      <c r="G10518" s="533"/>
    </row>
    <row r="10519" spans="1:7">
      <c r="A10519" s="533"/>
      <c r="B10519" s="1787"/>
      <c r="C10519" s="1788"/>
      <c r="D10519" s="533"/>
      <c r="E10519" s="533"/>
      <c r="F10519" s="533"/>
      <c r="G10519" s="533"/>
    </row>
    <row r="10520" spans="1:7">
      <c r="A10520" s="533"/>
      <c r="B10520" s="1787"/>
      <c r="C10520" s="1788"/>
      <c r="D10520" s="533"/>
      <c r="E10520" s="533"/>
      <c r="F10520" s="533"/>
      <c r="G10520" s="533"/>
    </row>
    <row r="10521" spans="1:7">
      <c r="A10521" s="533"/>
      <c r="B10521" s="1787"/>
      <c r="C10521" s="1788"/>
      <c r="D10521" s="533"/>
      <c r="E10521" s="533"/>
      <c r="F10521" s="533"/>
      <c r="G10521" s="533"/>
    </row>
    <row r="10522" spans="1:7">
      <c r="A10522" s="533"/>
      <c r="B10522" s="1787"/>
      <c r="C10522" s="1788"/>
      <c r="D10522" s="533"/>
      <c r="E10522" s="533"/>
      <c r="F10522" s="533"/>
      <c r="G10522" s="533"/>
    </row>
    <row r="10523" spans="1:7">
      <c r="A10523" s="533"/>
      <c r="B10523" s="1787"/>
      <c r="C10523" s="1788"/>
      <c r="D10523" s="533"/>
      <c r="E10523" s="533"/>
      <c r="F10523" s="533"/>
      <c r="G10523" s="533"/>
    </row>
    <row r="10524" spans="1:7">
      <c r="A10524" s="533"/>
      <c r="B10524" s="1787"/>
      <c r="C10524" s="1788"/>
      <c r="D10524" s="533"/>
      <c r="E10524" s="533"/>
      <c r="F10524" s="533"/>
      <c r="G10524" s="533"/>
    </row>
    <row r="10525" spans="1:7">
      <c r="A10525" s="533"/>
      <c r="B10525" s="1787"/>
      <c r="C10525" s="1788"/>
      <c r="D10525" s="533"/>
      <c r="E10525" s="533"/>
      <c r="F10525" s="533"/>
      <c r="G10525" s="533"/>
    </row>
    <row r="10526" spans="1:7">
      <c r="A10526" s="533"/>
      <c r="B10526" s="1787"/>
      <c r="C10526" s="1788"/>
      <c r="D10526" s="533"/>
      <c r="E10526" s="533"/>
      <c r="F10526" s="533"/>
      <c r="G10526" s="533"/>
    </row>
    <row r="10527" spans="1:7">
      <c r="A10527" s="533"/>
      <c r="B10527" s="1787"/>
      <c r="C10527" s="1788"/>
      <c r="D10527" s="533"/>
      <c r="E10527" s="533"/>
      <c r="F10527" s="533"/>
      <c r="G10527" s="533"/>
    </row>
    <row r="10528" spans="1:7">
      <c r="A10528" s="533"/>
      <c r="B10528" s="1787"/>
      <c r="C10528" s="1788"/>
      <c r="D10528" s="533"/>
      <c r="E10528" s="533"/>
      <c r="F10528" s="533"/>
      <c r="G10528" s="533"/>
    </row>
    <row r="10529" spans="1:7">
      <c r="A10529" s="533"/>
      <c r="B10529" s="1787"/>
      <c r="C10529" s="1788"/>
      <c r="D10529" s="533"/>
      <c r="E10529" s="533"/>
      <c r="F10529" s="533"/>
      <c r="G10529" s="533"/>
    </row>
    <row r="10530" spans="1:7">
      <c r="A10530" s="533"/>
      <c r="B10530" s="1787"/>
      <c r="C10530" s="1788"/>
      <c r="D10530" s="533"/>
      <c r="E10530" s="533"/>
      <c r="F10530" s="533"/>
      <c r="G10530" s="533"/>
    </row>
    <row r="10531" spans="1:7">
      <c r="A10531" s="533"/>
      <c r="B10531" s="1787"/>
      <c r="C10531" s="1788"/>
      <c r="D10531" s="533"/>
      <c r="E10531" s="533"/>
      <c r="F10531" s="533"/>
      <c r="G10531" s="533"/>
    </row>
    <row r="10532" spans="1:7">
      <c r="A10532" s="533"/>
      <c r="B10532" s="1787"/>
      <c r="C10532" s="1788"/>
      <c r="D10532" s="533"/>
      <c r="E10532" s="533"/>
      <c r="F10532" s="533"/>
      <c r="G10532" s="533"/>
    </row>
    <row r="10533" spans="1:7">
      <c r="A10533" s="533"/>
      <c r="B10533" s="1787"/>
      <c r="C10533" s="1788"/>
      <c r="D10533" s="533"/>
      <c r="E10533" s="533"/>
      <c r="F10533" s="533"/>
      <c r="G10533" s="533"/>
    </row>
    <row r="10534" spans="1:7">
      <c r="A10534" s="533"/>
      <c r="B10534" s="1787"/>
      <c r="C10534" s="1788"/>
      <c r="D10534" s="533"/>
      <c r="E10534" s="533"/>
      <c r="F10534" s="533"/>
      <c r="G10534" s="533"/>
    </row>
    <row r="10535" spans="1:7">
      <c r="A10535" s="533"/>
      <c r="B10535" s="1787"/>
      <c r="C10535" s="1788"/>
      <c r="D10535" s="533"/>
      <c r="E10535" s="533"/>
      <c r="F10535" s="533"/>
      <c r="G10535" s="533"/>
    </row>
    <row r="10536" spans="1:7">
      <c r="A10536" s="533"/>
      <c r="B10536" s="1787"/>
      <c r="C10536" s="1788"/>
      <c r="D10536" s="533"/>
      <c r="E10536" s="533"/>
      <c r="F10536" s="533"/>
      <c r="G10536" s="533"/>
    </row>
    <row r="10537" spans="1:7">
      <c r="A10537" s="533"/>
      <c r="B10537" s="1787"/>
      <c r="C10537" s="1788"/>
      <c r="D10537" s="533"/>
      <c r="E10537" s="533"/>
      <c r="F10537" s="533"/>
      <c r="G10537" s="533"/>
    </row>
    <row r="10538" spans="1:7">
      <c r="A10538" s="533"/>
      <c r="B10538" s="1787"/>
      <c r="C10538" s="1788"/>
      <c r="D10538" s="533"/>
      <c r="E10538" s="533"/>
      <c r="F10538" s="533"/>
      <c r="G10538" s="533"/>
    </row>
    <row r="10539" spans="1:7">
      <c r="A10539" s="533"/>
      <c r="B10539" s="1787"/>
      <c r="C10539" s="1788"/>
      <c r="D10539" s="533"/>
      <c r="E10539" s="533"/>
      <c r="F10539" s="533"/>
      <c r="G10539" s="533"/>
    </row>
    <row r="10540" spans="1:7">
      <c r="A10540" s="533"/>
      <c r="B10540" s="1787"/>
      <c r="C10540" s="1788"/>
      <c r="D10540" s="533"/>
      <c r="E10540" s="533"/>
      <c r="F10540" s="533"/>
      <c r="G10540" s="533"/>
    </row>
    <row r="10541" spans="1:7">
      <c r="A10541" s="533"/>
      <c r="B10541" s="1787"/>
      <c r="C10541" s="1788"/>
      <c r="D10541" s="533"/>
      <c r="E10541" s="533"/>
      <c r="F10541" s="533"/>
      <c r="G10541" s="533"/>
    </row>
    <row r="10542" spans="1:7">
      <c r="A10542" s="533"/>
      <c r="B10542" s="1787"/>
      <c r="C10542" s="1788"/>
      <c r="D10542" s="533"/>
      <c r="E10542" s="533"/>
      <c r="F10542" s="533"/>
      <c r="G10542" s="533"/>
    </row>
    <row r="10543" spans="1:7">
      <c r="A10543" s="533"/>
      <c r="B10543" s="1787"/>
      <c r="C10543" s="1788"/>
      <c r="D10543" s="533"/>
      <c r="E10543" s="533"/>
      <c r="F10543" s="533"/>
      <c r="G10543" s="533"/>
    </row>
    <row r="10544" spans="1:7">
      <c r="A10544" s="533"/>
      <c r="B10544" s="1787"/>
      <c r="C10544" s="1788"/>
      <c r="D10544" s="533"/>
      <c r="E10544" s="533"/>
      <c r="F10544" s="533"/>
      <c r="G10544" s="533"/>
    </row>
    <row r="10545" spans="1:7">
      <c r="A10545" s="533"/>
      <c r="B10545" s="1787"/>
      <c r="C10545" s="1788"/>
      <c r="D10545" s="533"/>
      <c r="E10545" s="533"/>
      <c r="F10545" s="533"/>
      <c r="G10545" s="533"/>
    </row>
    <row r="10546" spans="1:7">
      <c r="A10546" s="533"/>
      <c r="B10546" s="1787"/>
      <c r="C10546" s="1788"/>
      <c r="D10546" s="533"/>
      <c r="E10546" s="533"/>
      <c r="F10546" s="533"/>
      <c r="G10546" s="533"/>
    </row>
    <row r="10547" spans="1:7">
      <c r="A10547" s="533"/>
      <c r="B10547" s="1787"/>
      <c r="C10547" s="1788"/>
      <c r="D10547" s="533"/>
      <c r="E10547" s="533"/>
      <c r="F10547" s="533"/>
      <c r="G10547" s="533"/>
    </row>
    <row r="10548" spans="1:7">
      <c r="A10548" s="533"/>
      <c r="B10548" s="1787"/>
      <c r="C10548" s="1788"/>
      <c r="D10548" s="533"/>
      <c r="E10548" s="533"/>
      <c r="F10548" s="533"/>
      <c r="G10548" s="533"/>
    </row>
    <row r="10549" spans="1:7">
      <c r="A10549" s="533"/>
      <c r="B10549" s="1787"/>
      <c r="C10549" s="1788"/>
      <c r="D10549" s="533"/>
      <c r="E10549" s="533"/>
      <c r="F10549" s="533"/>
      <c r="G10549" s="533"/>
    </row>
    <row r="10550" spans="1:7">
      <c r="A10550" s="533"/>
      <c r="B10550" s="1787"/>
      <c r="C10550" s="1788"/>
      <c r="D10550" s="533"/>
      <c r="E10550" s="533"/>
      <c r="F10550" s="533"/>
      <c r="G10550" s="533"/>
    </row>
    <row r="10551" spans="1:7">
      <c r="A10551" s="533"/>
      <c r="B10551" s="1787"/>
      <c r="C10551" s="1788"/>
      <c r="D10551" s="533"/>
      <c r="E10551" s="533"/>
      <c r="F10551" s="533"/>
      <c r="G10551" s="533"/>
    </row>
    <row r="10552" spans="1:7">
      <c r="A10552" s="533"/>
      <c r="B10552" s="1787"/>
      <c r="C10552" s="1788"/>
      <c r="D10552" s="533"/>
      <c r="E10552" s="533"/>
      <c r="F10552" s="533"/>
      <c r="G10552" s="533"/>
    </row>
    <row r="10553" spans="1:7">
      <c r="A10553" s="533"/>
      <c r="B10553" s="1787"/>
      <c r="C10553" s="1788"/>
      <c r="D10553" s="533"/>
      <c r="E10553" s="533"/>
      <c r="F10553" s="533"/>
      <c r="G10553" s="533"/>
    </row>
    <row r="10554" spans="1:7">
      <c r="A10554" s="533"/>
      <c r="B10554" s="1787"/>
      <c r="C10554" s="1788"/>
      <c r="D10554" s="533"/>
      <c r="E10554" s="533"/>
      <c r="F10554" s="533"/>
      <c r="G10554" s="533"/>
    </row>
    <row r="10555" spans="1:7">
      <c r="A10555" s="533"/>
      <c r="B10555" s="1787"/>
      <c r="C10555" s="1788"/>
      <c r="D10555" s="533"/>
      <c r="E10555" s="533"/>
      <c r="F10555" s="533"/>
      <c r="G10555" s="533"/>
    </row>
    <row r="10556" spans="1:7">
      <c r="A10556" s="533"/>
      <c r="B10556" s="1787"/>
      <c r="C10556" s="1788"/>
      <c r="D10556" s="533"/>
      <c r="E10556" s="533"/>
      <c r="F10556" s="533"/>
      <c r="G10556" s="533"/>
    </row>
    <row r="10557" spans="1:7">
      <c r="A10557" s="533"/>
      <c r="B10557" s="1787"/>
      <c r="C10557" s="1788"/>
      <c r="D10557" s="533"/>
      <c r="E10557" s="533"/>
      <c r="F10557" s="533"/>
      <c r="G10557" s="533"/>
    </row>
    <row r="10558" spans="1:7">
      <c r="A10558" s="533"/>
      <c r="B10558" s="1787"/>
      <c r="C10558" s="1788"/>
      <c r="D10558" s="533"/>
      <c r="E10558" s="533"/>
      <c r="F10558" s="533"/>
      <c r="G10558" s="533"/>
    </row>
    <row r="10559" spans="1:7">
      <c r="A10559" s="533"/>
      <c r="B10559" s="1787"/>
      <c r="C10559" s="1788"/>
      <c r="D10559" s="533"/>
      <c r="E10559" s="533"/>
      <c r="F10559" s="533"/>
      <c r="G10559" s="533"/>
    </row>
    <row r="10560" spans="1:7">
      <c r="A10560" s="533"/>
      <c r="B10560" s="1787"/>
      <c r="C10560" s="1788"/>
      <c r="D10560" s="533"/>
      <c r="E10560" s="533"/>
      <c r="F10560" s="533"/>
      <c r="G10560" s="533"/>
    </row>
    <row r="10561" spans="1:7">
      <c r="A10561" s="533"/>
      <c r="B10561" s="1787"/>
      <c r="C10561" s="1788"/>
      <c r="D10561" s="533"/>
      <c r="E10561" s="533"/>
      <c r="F10561" s="533"/>
      <c r="G10561" s="533"/>
    </row>
    <row r="10562" spans="1:7">
      <c r="A10562" s="533"/>
      <c r="B10562" s="1787"/>
      <c r="C10562" s="1788"/>
      <c r="D10562" s="533"/>
      <c r="E10562" s="533"/>
      <c r="F10562" s="533"/>
      <c r="G10562" s="533"/>
    </row>
    <row r="10563" spans="1:7">
      <c r="A10563" s="533"/>
      <c r="B10563" s="1787"/>
      <c r="C10563" s="1788"/>
      <c r="D10563" s="533"/>
      <c r="E10563" s="533"/>
      <c r="F10563" s="533"/>
      <c r="G10563" s="533"/>
    </row>
    <row r="10564" spans="1:7">
      <c r="A10564" s="533"/>
      <c r="B10564" s="1787"/>
      <c r="C10564" s="1788"/>
      <c r="D10564" s="533"/>
      <c r="E10564" s="533"/>
      <c r="F10564" s="533"/>
      <c r="G10564" s="533"/>
    </row>
    <row r="10565" spans="1:7">
      <c r="A10565" s="533"/>
      <c r="B10565" s="1787"/>
      <c r="C10565" s="1788"/>
      <c r="D10565" s="533"/>
      <c r="E10565" s="533"/>
      <c r="F10565" s="533"/>
      <c r="G10565" s="533"/>
    </row>
    <row r="10566" spans="1:7">
      <c r="A10566" s="533"/>
      <c r="B10566" s="1787"/>
      <c r="C10566" s="1788"/>
      <c r="D10566" s="533"/>
      <c r="E10566" s="533"/>
      <c r="F10566" s="533"/>
      <c r="G10566" s="533"/>
    </row>
    <row r="10567" spans="1:7">
      <c r="A10567" s="533"/>
      <c r="B10567" s="1787"/>
      <c r="C10567" s="1788"/>
      <c r="D10567" s="533"/>
      <c r="E10567" s="533"/>
      <c r="F10567" s="533"/>
      <c r="G10567" s="533"/>
    </row>
    <row r="10568" spans="1:7">
      <c r="A10568" s="533"/>
      <c r="B10568" s="1787"/>
      <c r="C10568" s="1788"/>
      <c r="D10568" s="533"/>
      <c r="E10568" s="533"/>
      <c r="F10568" s="533"/>
      <c r="G10568" s="533"/>
    </row>
    <row r="10569" spans="1:7">
      <c r="A10569" s="533"/>
      <c r="B10569" s="1787"/>
      <c r="C10569" s="1788"/>
      <c r="D10569" s="533"/>
      <c r="E10569" s="533"/>
      <c r="F10569" s="533"/>
      <c r="G10569" s="533"/>
    </row>
    <row r="10570" spans="1:7">
      <c r="A10570" s="533"/>
      <c r="B10570" s="1787"/>
      <c r="C10570" s="1788"/>
      <c r="D10570" s="533"/>
      <c r="E10570" s="533"/>
      <c r="F10570" s="533"/>
      <c r="G10570" s="533"/>
    </row>
    <row r="10571" spans="1:7">
      <c r="A10571" s="533"/>
      <c r="B10571" s="1787"/>
      <c r="C10571" s="1788"/>
      <c r="D10571" s="533"/>
      <c r="E10571" s="533"/>
      <c r="F10571" s="533"/>
      <c r="G10571" s="533"/>
    </row>
    <row r="10572" spans="1:7">
      <c r="A10572" s="533"/>
      <c r="B10572" s="1787"/>
      <c r="C10572" s="1788"/>
      <c r="D10572" s="533"/>
      <c r="E10572" s="533"/>
      <c r="F10572" s="533"/>
      <c r="G10572" s="533"/>
    </row>
    <row r="10573" spans="1:7">
      <c r="A10573" s="533"/>
      <c r="B10573" s="1787"/>
      <c r="C10573" s="1788"/>
      <c r="D10573" s="533"/>
      <c r="E10573" s="533"/>
      <c r="F10573" s="533"/>
      <c r="G10573" s="533"/>
    </row>
    <row r="10574" spans="1:7">
      <c r="A10574" s="533"/>
      <c r="B10574" s="1787"/>
      <c r="C10574" s="1788"/>
      <c r="D10574" s="533"/>
      <c r="E10574" s="533"/>
      <c r="F10574" s="533"/>
      <c r="G10574" s="533"/>
    </row>
    <row r="10575" spans="1:7">
      <c r="A10575" s="533"/>
      <c r="B10575" s="1787"/>
      <c r="C10575" s="1788"/>
      <c r="D10575" s="533"/>
      <c r="E10575" s="533"/>
      <c r="F10575" s="533"/>
      <c r="G10575" s="533"/>
    </row>
    <row r="10576" spans="1:7">
      <c r="A10576" s="533"/>
      <c r="B10576" s="1787"/>
      <c r="C10576" s="1788"/>
      <c r="D10576" s="533"/>
      <c r="E10576" s="533"/>
      <c r="F10576" s="533"/>
      <c r="G10576" s="533"/>
    </row>
    <row r="10577" spans="1:7">
      <c r="A10577" s="533"/>
      <c r="B10577" s="1787"/>
      <c r="C10577" s="1788"/>
      <c r="D10577" s="533"/>
      <c r="E10577" s="533"/>
      <c r="F10577" s="533"/>
      <c r="G10577" s="533"/>
    </row>
    <row r="10578" spans="1:7">
      <c r="A10578" s="533"/>
      <c r="B10578" s="1787"/>
      <c r="C10578" s="1788"/>
      <c r="D10578" s="533"/>
      <c r="E10578" s="533"/>
      <c r="F10578" s="533"/>
      <c r="G10578" s="533"/>
    </row>
    <row r="10579" spans="1:7">
      <c r="A10579" s="533"/>
      <c r="B10579" s="1787"/>
      <c r="C10579" s="1788"/>
      <c r="D10579" s="533"/>
      <c r="E10579" s="533"/>
      <c r="F10579" s="533"/>
      <c r="G10579" s="533"/>
    </row>
    <row r="10580" spans="1:7">
      <c r="A10580" s="533"/>
      <c r="B10580" s="1787"/>
      <c r="C10580" s="1788"/>
      <c r="D10580" s="533"/>
      <c r="E10580" s="533"/>
      <c r="F10580" s="533"/>
      <c r="G10580" s="533"/>
    </row>
    <row r="10581" spans="1:7">
      <c r="A10581" s="533"/>
      <c r="B10581" s="1787"/>
      <c r="C10581" s="1788"/>
      <c r="D10581" s="533"/>
      <c r="E10581" s="533"/>
      <c r="F10581" s="533"/>
      <c r="G10581" s="533"/>
    </row>
    <row r="10582" spans="1:7">
      <c r="A10582" s="533"/>
      <c r="B10582" s="1787"/>
      <c r="C10582" s="1788"/>
      <c r="D10582" s="533"/>
      <c r="E10582" s="533"/>
      <c r="F10582" s="533"/>
      <c r="G10582" s="533"/>
    </row>
    <row r="10583" spans="1:7">
      <c r="A10583" s="533"/>
      <c r="B10583" s="1787"/>
      <c r="C10583" s="1788"/>
      <c r="D10583" s="533"/>
      <c r="E10583" s="533"/>
      <c r="F10583" s="533"/>
      <c r="G10583" s="533"/>
    </row>
    <row r="10584" spans="1:7">
      <c r="A10584" s="533"/>
      <c r="B10584" s="1787"/>
      <c r="C10584" s="1788"/>
      <c r="D10584" s="533"/>
      <c r="E10584" s="533"/>
      <c r="F10584" s="533"/>
      <c r="G10584" s="533"/>
    </row>
    <row r="10585" spans="1:7">
      <c r="A10585" s="533"/>
      <c r="B10585" s="1787"/>
      <c r="C10585" s="1788"/>
      <c r="D10585" s="533"/>
      <c r="E10585" s="533"/>
      <c r="F10585" s="533"/>
      <c r="G10585" s="533"/>
    </row>
    <row r="10586" spans="1:7">
      <c r="A10586" s="533"/>
      <c r="B10586" s="1787"/>
      <c r="C10586" s="1788"/>
      <c r="D10586" s="533"/>
      <c r="E10586" s="533"/>
      <c r="F10586" s="533"/>
      <c r="G10586" s="533"/>
    </row>
    <row r="10587" spans="1:7">
      <c r="A10587" s="533"/>
      <c r="B10587" s="1787"/>
      <c r="C10587" s="1788"/>
      <c r="D10587" s="533"/>
      <c r="E10587" s="533"/>
      <c r="F10587" s="533"/>
      <c r="G10587" s="533"/>
    </row>
    <row r="10588" spans="1:7">
      <c r="A10588" s="533"/>
      <c r="B10588" s="1787"/>
      <c r="C10588" s="1788"/>
      <c r="D10588" s="533"/>
      <c r="E10588" s="533"/>
      <c r="F10588" s="533"/>
      <c r="G10588" s="533"/>
    </row>
    <row r="10589" spans="1:7">
      <c r="A10589" s="533"/>
      <c r="B10589" s="1787"/>
      <c r="C10589" s="1788"/>
      <c r="D10589" s="533"/>
      <c r="E10589" s="533"/>
      <c r="F10589" s="533"/>
      <c r="G10589" s="533"/>
    </row>
    <row r="10590" spans="1:7">
      <c r="A10590" s="533"/>
      <c r="B10590" s="1787"/>
      <c r="C10590" s="1788"/>
      <c r="D10590" s="533"/>
      <c r="E10590" s="533"/>
      <c r="F10590" s="533"/>
      <c r="G10590" s="533"/>
    </row>
    <row r="10591" spans="1:7">
      <c r="A10591" s="533"/>
      <c r="B10591" s="1787"/>
      <c r="C10591" s="1788"/>
      <c r="D10591" s="533"/>
      <c r="E10591" s="533"/>
      <c r="F10591" s="533"/>
      <c r="G10591" s="533"/>
    </row>
    <row r="10592" spans="1:7">
      <c r="A10592" s="533"/>
      <c r="B10592" s="1787"/>
      <c r="C10592" s="1788"/>
      <c r="D10592" s="533"/>
      <c r="E10592" s="533"/>
      <c r="F10592" s="533"/>
      <c r="G10592" s="533"/>
    </row>
    <row r="10593" spans="1:7">
      <c r="A10593" s="533"/>
      <c r="B10593" s="1787"/>
      <c r="C10593" s="1788"/>
      <c r="D10593" s="533"/>
      <c r="E10593" s="533"/>
      <c r="F10593" s="533"/>
      <c r="G10593" s="533"/>
    </row>
    <row r="10594" spans="1:7">
      <c r="A10594" s="533"/>
      <c r="B10594" s="1787"/>
      <c r="C10594" s="1788"/>
      <c r="D10594" s="533"/>
      <c r="E10594" s="533"/>
      <c r="F10594" s="533"/>
      <c r="G10594" s="533"/>
    </row>
    <row r="10595" spans="1:7">
      <c r="A10595" s="533"/>
      <c r="B10595" s="1787"/>
      <c r="C10595" s="1788"/>
      <c r="D10595" s="533"/>
      <c r="E10595" s="533"/>
      <c r="F10595" s="533"/>
      <c r="G10595" s="533"/>
    </row>
    <row r="10596" spans="1:7">
      <c r="A10596" s="533"/>
      <c r="B10596" s="1787"/>
      <c r="C10596" s="1788"/>
      <c r="D10596" s="533"/>
      <c r="E10596" s="533"/>
      <c r="F10596" s="533"/>
      <c r="G10596" s="533"/>
    </row>
    <row r="10597" spans="1:7">
      <c r="A10597" s="533"/>
      <c r="B10597" s="1787"/>
      <c r="C10597" s="1788"/>
      <c r="D10597" s="533"/>
      <c r="E10597" s="533"/>
      <c r="F10597" s="533"/>
      <c r="G10597" s="533"/>
    </row>
    <row r="10598" spans="1:7">
      <c r="A10598" s="533"/>
      <c r="B10598" s="1787"/>
      <c r="C10598" s="1788"/>
      <c r="D10598" s="533"/>
      <c r="E10598" s="533"/>
      <c r="F10598" s="533"/>
      <c r="G10598" s="533"/>
    </row>
    <row r="10599" spans="1:7">
      <c r="A10599" s="533"/>
      <c r="B10599" s="1787"/>
      <c r="C10599" s="1788"/>
      <c r="D10599" s="533"/>
      <c r="E10599" s="533"/>
      <c r="F10599" s="533"/>
      <c r="G10599" s="533"/>
    </row>
    <row r="10600" spans="1:7">
      <c r="A10600" s="533"/>
      <c r="B10600" s="1787"/>
      <c r="C10600" s="1788"/>
      <c r="D10600" s="533"/>
      <c r="E10600" s="533"/>
      <c r="F10600" s="533"/>
      <c r="G10600" s="533"/>
    </row>
    <row r="10601" spans="1:7">
      <c r="A10601" s="533"/>
      <c r="B10601" s="1787"/>
      <c r="C10601" s="1788"/>
      <c r="D10601" s="533"/>
      <c r="E10601" s="533"/>
      <c r="F10601" s="533"/>
      <c r="G10601" s="533"/>
    </row>
    <row r="10602" spans="1:7">
      <c r="A10602" s="533"/>
      <c r="B10602" s="1787"/>
      <c r="C10602" s="1788"/>
      <c r="D10602" s="533"/>
      <c r="E10602" s="533"/>
      <c r="F10602" s="533"/>
      <c r="G10602" s="533"/>
    </row>
    <row r="10603" spans="1:7">
      <c r="A10603" s="533"/>
      <c r="B10603" s="1787"/>
      <c r="C10603" s="1788"/>
      <c r="D10603" s="533"/>
      <c r="E10603" s="533"/>
      <c r="F10603" s="533"/>
      <c r="G10603" s="533"/>
    </row>
    <row r="10604" spans="1:7">
      <c r="A10604" s="533"/>
      <c r="B10604" s="1787"/>
      <c r="C10604" s="1788"/>
      <c r="D10604" s="533"/>
      <c r="E10604" s="533"/>
      <c r="F10604" s="533"/>
      <c r="G10604" s="533"/>
    </row>
    <row r="10605" spans="1:7">
      <c r="A10605" s="533"/>
      <c r="B10605" s="1787"/>
      <c r="C10605" s="1788"/>
      <c r="D10605" s="533"/>
      <c r="E10605" s="533"/>
      <c r="F10605" s="533"/>
      <c r="G10605" s="533"/>
    </row>
    <row r="10606" spans="1:7">
      <c r="A10606" s="533"/>
      <c r="B10606" s="1787"/>
      <c r="C10606" s="1788"/>
      <c r="D10606" s="533"/>
      <c r="E10606" s="533"/>
      <c r="F10606" s="533"/>
      <c r="G10606" s="533"/>
    </row>
    <row r="10607" spans="1:7">
      <c r="A10607" s="533"/>
      <c r="B10607" s="1787"/>
      <c r="C10607" s="1788"/>
      <c r="D10607" s="533"/>
      <c r="E10607" s="533"/>
      <c r="F10607" s="533"/>
      <c r="G10607" s="533"/>
    </row>
    <row r="10608" spans="1:7">
      <c r="A10608" s="533"/>
      <c r="B10608" s="1787"/>
      <c r="C10608" s="1788"/>
      <c r="D10608" s="533"/>
      <c r="E10608" s="533"/>
      <c r="F10608" s="533"/>
      <c r="G10608" s="533"/>
    </row>
    <row r="10609" spans="1:7">
      <c r="A10609" s="533"/>
      <c r="B10609" s="1787"/>
      <c r="C10609" s="1788"/>
      <c r="D10609" s="533"/>
      <c r="E10609" s="533"/>
      <c r="F10609" s="533"/>
      <c r="G10609" s="533"/>
    </row>
    <row r="10610" spans="1:7">
      <c r="A10610" s="533"/>
      <c r="B10610" s="1787"/>
      <c r="C10610" s="1788"/>
      <c r="D10610" s="533"/>
      <c r="E10610" s="533"/>
      <c r="F10610" s="533"/>
      <c r="G10610" s="533"/>
    </row>
    <row r="10611" spans="1:7">
      <c r="A10611" s="533"/>
      <c r="B10611" s="1787"/>
      <c r="C10611" s="1788"/>
      <c r="D10611" s="533"/>
      <c r="E10611" s="533"/>
      <c r="F10611" s="533"/>
      <c r="G10611" s="533"/>
    </row>
    <row r="10612" spans="1:7">
      <c r="A10612" s="533"/>
      <c r="B10612" s="1787"/>
      <c r="C10612" s="1788"/>
      <c r="D10612" s="533"/>
      <c r="E10612" s="533"/>
      <c r="F10612" s="533"/>
      <c r="G10612" s="533"/>
    </row>
    <row r="10613" spans="1:7">
      <c r="A10613" s="533"/>
      <c r="B10613" s="1787"/>
      <c r="C10613" s="1788"/>
      <c r="D10613" s="533"/>
      <c r="E10613" s="533"/>
      <c r="F10613" s="533"/>
      <c r="G10613" s="533"/>
    </row>
    <row r="10614" spans="1:7">
      <c r="A10614" s="533"/>
      <c r="B10614" s="1787"/>
      <c r="C10614" s="1788"/>
      <c r="D10614" s="533"/>
      <c r="E10614" s="533"/>
      <c r="F10614" s="533"/>
      <c r="G10614" s="533"/>
    </row>
    <row r="10615" spans="1:7">
      <c r="A10615" s="533"/>
      <c r="B10615" s="1787"/>
      <c r="C10615" s="1788"/>
      <c r="D10615" s="533"/>
      <c r="E10615" s="533"/>
      <c r="F10615" s="533"/>
      <c r="G10615" s="533"/>
    </row>
    <row r="10616" spans="1:7">
      <c r="A10616" s="533"/>
      <c r="B10616" s="1787"/>
      <c r="C10616" s="1788"/>
      <c r="D10616" s="533"/>
      <c r="E10616" s="533"/>
      <c r="F10616" s="533"/>
      <c r="G10616" s="533"/>
    </row>
    <row r="10617" spans="1:7">
      <c r="A10617" s="533"/>
      <c r="B10617" s="1787"/>
      <c r="C10617" s="1788"/>
      <c r="D10617" s="533"/>
      <c r="E10617" s="533"/>
      <c r="F10617" s="533"/>
      <c r="G10617" s="533"/>
    </row>
    <row r="10618" spans="1:7">
      <c r="A10618" s="533"/>
      <c r="B10618" s="1787"/>
      <c r="C10618" s="1788"/>
      <c r="D10618" s="533"/>
      <c r="E10618" s="533"/>
      <c r="F10618" s="533"/>
      <c r="G10618" s="533"/>
    </row>
    <row r="10619" spans="1:7">
      <c r="A10619" s="533"/>
      <c r="B10619" s="1787"/>
      <c r="C10619" s="1788"/>
      <c r="D10619" s="533"/>
      <c r="E10619" s="533"/>
      <c r="F10619" s="533"/>
      <c r="G10619" s="533"/>
    </row>
    <row r="10620" spans="1:7">
      <c r="A10620" s="533"/>
      <c r="B10620" s="1787"/>
      <c r="C10620" s="1788"/>
      <c r="D10620" s="533"/>
      <c r="E10620" s="533"/>
      <c r="F10620" s="533"/>
      <c r="G10620" s="533"/>
    </row>
    <row r="10621" spans="1:7">
      <c r="A10621" s="533"/>
      <c r="B10621" s="1787"/>
      <c r="C10621" s="1788"/>
      <c r="D10621" s="533"/>
      <c r="E10621" s="533"/>
      <c r="F10621" s="533"/>
      <c r="G10621" s="533"/>
    </row>
    <row r="10622" spans="1:7">
      <c r="A10622" s="533"/>
      <c r="B10622" s="1787"/>
      <c r="C10622" s="1788"/>
      <c r="D10622" s="533"/>
      <c r="E10622" s="533"/>
      <c r="F10622" s="533"/>
      <c r="G10622" s="533"/>
    </row>
    <row r="10623" spans="1:7">
      <c r="A10623" s="533"/>
      <c r="B10623" s="1787"/>
      <c r="C10623" s="1788"/>
      <c r="D10623" s="533"/>
      <c r="E10623" s="533"/>
      <c r="F10623" s="533"/>
      <c r="G10623" s="533"/>
    </row>
    <row r="10624" spans="1:7">
      <c r="A10624" s="533"/>
      <c r="B10624" s="1787"/>
      <c r="C10624" s="1788"/>
      <c r="D10624" s="533"/>
      <c r="E10624" s="533"/>
      <c r="F10624" s="533"/>
      <c r="G10624" s="533"/>
    </row>
    <row r="10625" spans="1:7">
      <c r="A10625" s="533"/>
      <c r="B10625" s="1787"/>
      <c r="C10625" s="1788"/>
      <c r="D10625" s="533"/>
      <c r="E10625" s="533"/>
      <c r="F10625" s="533"/>
      <c r="G10625" s="533"/>
    </row>
    <row r="10626" spans="1:7">
      <c r="A10626" s="533"/>
      <c r="B10626" s="1787"/>
      <c r="C10626" s="1788"/>
      <c r="D10626" s="533"/>
      <c r="E10626" s="533"/>
      <c r="F10626" s="533"/>
      <c r="G10626" s="533"/>
    </row>
    <row r="10627" spans="1:7">
      <c r="A10627" s="533"/>
      <c r="B10627" s="1787"/>
      <c r="C10627" s="1788"/>
      <c r="D10627" s="533"/>
      <c r="E10627" s="533"/>
      <c r="F10627" s="533"/>
      <c r="G10627" s="533"/>
    </row>
    <row r="10628" spans="1:7">
      <c r="A10628" s="533"/>
      <c r="B10628" s="1787"/>
      <c r="C10628" s="1788"/>
      <c r="D10628" s="533"/>
      <c r="E10628" s="533"/>
      <c r="F10628" s="533"/>
      <c r="G10628" s="533"/>
    </row>
    <row r="10629" spans="1:7">
      <c r="A10629" s="533"/>
      <c r="B10629" s="1787"/>
      <c r="C10629" s="1788"/>
      <c r="D10629" s="533"/>
      <c r="E10629" s="533"/>
      <c r="F10629" s="533"/>
      <c r="G10629" s="533"/>
    </row>
    <row r="10630" spans="1:7">
      <c r="A10630" s="533"/>
      <c r="B10630" s="1787"/>
      <c r="C10630" s="1788"/>
      <c r="D10630" s="533"/>
      <c r="E10630" s="533"/>
      <c r="F10630" s="533"/>
      <c r="G10630" s="533"/>
    </row>
    <row r="10631" spans="1:7">
      <c r="A10631" s="533"/>
      <c r="B10631" s="1787"/>
      <c r="C10631" s="1788"/>
      <c r="D10631" s="533"/>
      <c r="E10631" s="533"/>
      <c r="F10631" s="533"/>
      <c r="G10631" s="533"/>
    </row>
    <row r="10632" spans="1:7">
      <c r="A10632" s="533"/>
      <c r="B10632" s="1787"/>
      <c r="C10632" s="1788"/>
      <c r="D10632" s="533"/>
      <c r="E10632" s="533"/>
      <c r="F10632" s="533"/>
      <c r="G10632" s="533"/>
    </row>
    <row r="10633" spans="1:7">
      <c r="A10633" s="533"/>
      <c r="B10633" s="1787"/>
      <c r="C10633" s="1788"/>
      <c r="D10633" s="533"/>
      <c r="E10633" s="533"/>
      <c r="F10633" s="533"/>
      <c r="G10633" s="533"/>
    </row>
    <row r="10634" spans="1:7">
      <c r="A10634" s="533"/>
      <c r="B10634" s="1787"/>
      <c r="C10634" s="1788"/>
      <c r="D10634" s="533"/>
      <c r="E10634" s="533"/>
      <c r="F10634" s="533"/>
      <c r="G10634" s="533"/>
    </row>
    <row r="10635" spans="1:7">
      <c r="A10635" s="533"/>
      <c r="B10635" s="1787"/>
      <c r="C10635" s="1788"/>
      <c r="D10635" s="533"/>
      <c r="E10635" s="533"/>
      <c r="F10635" s="533"/>
      <c r="G10635" s="533"/>
    </row>
    <row r="10636" spans="1:7">
      <c r="A10636" s="533"/>
      <c r="B10636" s="1787"/>
      <c r="C10636" s="1788"/>
      <c r="D10636" s="533"/>
      <c r="E10636" s="533"/>
      <c r="F10636" s="533"/>
      <c r="G10636" s="533"/>
    </row>
    <row r="10637" spans="1:7">
      <c r="A10637" s="533"/>
      <c r="B10637" s="1787"/>
      <c r="C10637" s="1788"/>
      <c r="D10637" s="533"/>
      <c r="E10637" s="533"/>
      <c r="F10637" s="533"/>
      <c r="G10637" s="533"/>
    </row>
    <row r="10638" spans="1:7">
      <c r="A10638" s="533"/>
      <c r="B10638" s="1787"/>
      <c r="C10638" s="1788"/>
      <c r="D10638" s="533"/>
      <c r="E10638" s="533"/>
      <c r="F10638" s="533"/>
      <c r="G10638" s="533"/>
    </row>
    <row r="10639" spans="1:7">
      <c r="A10639" s="533"/>
      <c r="B10639" s="1787"/>
      <c r="C10639" s="1788"/>
      <c r="D10639" s="533"/>
      <c r="E10639" s="533"/>
      <c r="F10639" s="533"/>
      <c r="G10639" s="533"/>
    </row>
    <row r="10640" spans="1:7">
      <c r="A10640" s="533"/>
      <c r="B10640" s="1787"/>
      <c r="C10640" s="1788"/>
      <c r="D10640" s="533"/>
      <c r="E10640" s="533"/>
      <c r="F10640" s="533"/>
      <c r="G10640" s="533"/>
    </row>
    <row r="10641" spans="1:7">
      <c r="A10641" s="533"/>
      <c r="B10641" s="1787"/>
      <c r="C10641" s="1788"/>
      <c r="D10641" s="533"/>
      <c r="E10641" s="533"/>
      <c r="F10641" s="533"/>
      <c r="G10641" s="533"/>
    </row>
    <row r="10642" spans="1:7">
      <c r="A10642" s="533"/>
      <c r="B10642" s="1787"/>
      <c r="C10642" s="1788"/>
      <c r="D10642" s="533"/>
      <c r="E10642" s="533"/>
      <c r="F10642" s="533"/>
      <c r="G10642" s="533"/>
    </row>
    <row r="10643" spans="1:7">
      <c r="A10643" s="533"/>
      <c r="B10643" s="1787"/>
      <c r="C10643" s="1788"/>
      <c r="D10643" s="533"/>
      <c r="E10643" s="533"/>
      <c r="F10643" s="533"/>
      <c r="G10643" s="533"/>
    </row>
    <row r="10644" spans="1:7">
      <c r="A10644" s="533"/>
      <c r="B10644" s="1787"/>
      <c r="C10644" s="1788"/>
      <c r="D10644" s="533"/>
      <c r="E10644" s="533"/>
      <c r="F10644" s="533"/>
      <c r="G10644" s="533"/>
    </row>
    <row r="10645" spans="1:7">
      <c r="A10645" s="533"/>
      <c r="B10645" s="1787"/>
      <c r="C10645" s="1788"/>
      <c r="D10645" s="533"/>
      <c r="E10645" s="533"/>
      <c r="F10645" s="533"/>
      <c r="G10645" s="533"/>
    </row>
    <row r="10646" spans="1:7">
      <c r="A10646" s="533"/>
      <c r="B10646" s="1787"/>
      <c r="C10646" s="1788"/>
      <c r="D10646" s="533"/>
      <c r="E10646" s="533"/>
      <c r="F10646" s="533"/>
      <c r="G10646" s="533"/>
    </row>
    <row r="10647" spans="1:7">
      <c r="A10647" s="533"/>
      <c r="B10647" s="1787"/>
      <c r="C10647" s="1788"/>
      <c r="D10647" s="533"/>
      <c r="E10647" s="533"/>
      <c r="F10647" s="533"/>
      <c r="G10647" s="533"/>
    </row>
    <row r="10648" spans="1:7">
      <c r="A10648" s="533"/>
      <c r="B10648" s="1787"/>
      <c r="C10648" s="1788"/>
      <c r="D10648" s="533"/>
      <c r="E10648" s="533"/>
      <c r="F10648" s="533"/>
      <c r="G10648" s="533"/>
    </row>
    <row r="10649" spans="1:7">
      <c r="A10649" s="533"/>
      <c r="B10649" s="1787"/>
      <c r="C10649" s="1788"/>
      <c r="D10649" s="533"/>
      <c r="E10649" s="533"/>
      <c r="F10649" s="533"/>
      <c r="G10649" s="533"/>
    </row>
    <row r="10650" spans="1:7">
      <c r="A10650" s="533"/>
      <c r="B10650" s="1787"/>
      <c r="C10650" s="1788"/>
      <c r="D10650" s="533"/>
      <c r="E10650" s="533"/>
      <c r="F10650" s="533"/>
      <c r="G10650" s="533"/>
    </row>
    <row r="10651" spans="1:7">
      <c r="A10651" s="533"/>
      <c r="B10651" s="1787"/>
      <c r="C10651" s="1788"/>
      <c r="D10651" s="533"/>
      <c r="E10651" s="533"/>
      <c r="F10651" s="533"/>
      <c r="G10651" s="533"/>
    </row>
    <row r="10652" spans="1:7">
      <c r="A10652" s="533"/>
      <c r="B10652" s="1787"/>
      <c r="C10652" s="1788"/>
      <c r="D10652" s="533"/>
      <c r="E10652" s="533"/>
      <c r="F10652" s="533"/>
      <c r="G10652" s="533"/>
    </row>
    <row r="10653" spans="1:7">
      <c r="A10653" s="533"/>
      <c r="B10653" s="1787"/>
      <c r="C10653" s="1788"/>
      <c r="D10653" s="533"/>
      <c r="E10653" s="533"/>
      <c r="F10653" s="533"/>
      <c r="G10653" s="533"/>
    </row>
    <row r="10654" spans="1:7">
      <c r="A10654" s="533"/>
      <c r="B10654" s="1787"/>
      <c r="C10654" s="1788"/>
      <c r="D10654" s="533"/>
      <c r="E10654" s="533"/>
      <c r="F10654" s="533"/>
      <c r="G10654" s="533"/>
    </row>
    <row r="10655" spans="1:7">
      <c r="A10655" s="533"/>
      <c r="B10655" s="1787"/>
      <c r="C10655" s="1788"/>
      <c r="D10655" s="533"/>
      <c r="E10655" s="533"/>
      <c r="F10655" s="533"/>
      <c r="G10655" s="533"/>
    </row>
    <row r="10656" spans="1:7">
      <c r="A10656" s="533"/>
      <c r="B10656" s="1787"/>
      <c r="C10656" s="1788"/>
      <c r="D10656" s="533"/>
      <c r="E10656" s="533"/>
      <c r="F10656" s="533"/>
      <c r="G10656" s="533"/>
    </row>
    <row r="10657" spans="1:7">
      <c r="A10657" s="533"/>
      <c r="B10657" s="1787"/>
      <c r="C10657" s="1788"/>
      <c r="D10657" s="533"/>
      <c r="E10657" s="533"/>
      <c r="F10657" s="533"/>
      <c r="G10657" s="533"/>
    </row>
    <row r="10658" spans="1:7">
      <c r="A10658" s="533"/>
      <c r="B10658" s="1787"/>
      <c r="C10658" s="1788"/>
      <c r="D10658" s="533"/>
      <c r="E10658" s="533"/>
      <c r="F10658" s="533"/>
      <c r="G10658" s="533"/>
    </row>
    <row r="10659" spans="1:7">
      <c r="A10659" s="533"/>
      <c r="B10659" s="1787"/>
      <c r="C10659" s="1788"/>
      <c r="D10659" s="533"/>
      <c r="E10659" s="533"/>
      <c r="F10659" s="533"/>
      <c r="G10659" s="533"/>
    </row>
    <row r="10660" spans="1:7">
      <c r="A10660" s="533"/>
      <c r="B10660" s="1787"/>
      <c r="C10660" s="1788"/>
      <c r="D10660" s="533"/>
      <c r="E10660" s="533"/>
      <c r="F10660" s="533"/>
      <c r="G10660" s="533"/>
    </row>
    <row r="10661" spans="1:7">
      <c r="A10661" s="533"/>
      <c r="B10661" s="1787"/>
      <c r="C10661" s="1788"/>
      <c r="D10661" s="533"/>
      <c r="E10661" s="533"/>
      <c r="F10661" s="533"/>
      <c r="G10661" s="533"/>
    </row>
    <row r="10662" spans="1:7">
      <c r="A10662" s="533"/>
      <c r="B10662" s="1787"/>
      <c r="C10662" s="1788"/>
      <c r="D10662" s="533"/>
      <c r="E10662" s="533"/>
      <c r="F10662" s="533"/>
      <c r="G10662" s="533"/>
    </row>
    <row r="10663" spans="1:7">
      <c r="A10663" s="533"/>
      <c r="B10663" s="1787"/>
      <c r="C10663" s="1788"/>
      <c r="D10663" s="533"/>
      <c r="E10663" s="533"/>
      <c r="F10663" s="533"/>
      <c r="G10663" s="533"/>
    </row>
    <row r="10664" spans="1:7">
      <c r="A10664" s="533"/>
      <c r="B10664" s="1787"/>
      <c r="C10664" s="1788"/>
      <c r="D10664" s="533"/>
      <c r="E10664" s="533"/>
      <c r="F10664" s="533"/>
      <c r="G10664" s="533"/>
    </row>
    <row r="10665" spans="1:7">
      <c r="A10665" s="533"/>
      <c r="B10665" s="1787"/>
      <c r="C10665" s="1788"/>
      <c r="D10665" s="533"/>
      <c r="E10665" s="533"/>
      <c r="F10665" s="533"/>
      <c r="G10665" s="533"/>
    </row>
    <row r="10666" spans="1:7">
      <c r="A10666" s="533"/>
      <c r="B10666" s="1787"/>
      <c r="C10666" s="1788"/>
      <c r="D10666" s="533"/>
      <c r="E10666" s="533"/>
      <c r="F10666" s="533"/>
      <c r="G10666" s="533"/>
    </row>
    <row r="10667" spans="1:7">
      <c r="A10667" s="533"/>
      <c r="B10667" s="1787"/>
      <c r="C10667" s="1788"/>
      <c r="D10667" s="533"/>
      <c r="E10667" s="533"/>
      <c r="F10667" s="533"/>
      <c r="G10667" s="533"/>
    </row>
    <row r="10668" spans="1:7">
      <c r="A10668" s="533"/>
      <c r="B10668" s="1787"/>
      <c r="C10668" s="1788"/>
      <c r="D10668" s="533"/>
      <c r="E10668" s="533"/>
      <c r="F10668" s="533"/>
      <c r="G10668" s="533"/>
    </row>
    <row r="10669" spans="1:7">
      <c r="A10669" s="533"/>
      <c r="B10669" s="1787"/>
      <c r="C10669" s="1788"/>
      <c r="D10669" s="533"/>
      <c r="E10669" s="533"/>
      <c r="F10669" s="533"/>
      <c r="G10669" s="533"/>
    </row>
    <row r="10670" spans="1:7">
      <c r="A10670" s="533"/>
      <c r="B10670" s="1787"/>
      <c r="C10670" s="1788"/>
      <c r="D10670" s="533"/>
      <c r="E10670" s="533"/>
      <c r="F10670" s="533"/>
      <c r="G10670" s="533"/>
    </row>
    <row r="10671" spans="1:7">
      <c r="A10671" s="533"/>
      <c r="B10671" s="1787"/>
      <c r="C10671" s="1788"/>
      <c r="D10671" s="533"/>
      <c r="E10671" s="533"/>
      <c r="F10671" s="533"/>
      <c r="G10671" s="533"/>
    </row>
    <row r="10672" spans="1:7">
      <c r="A10672" s="533"/>
      <c r="B10672" s="1787"/>
      <c r="C10672" s="1788"/>
      <c r="D10672" s="533"/>
      <c r="E10672" s="533"/>
      <c r="F10672" s="533"/>
      <c r="G10672" s="533"/>
    </row>
    <row r="10673" spans="1:7">
      <c r="A10673" s="533"/>
      <c r="B10673" s="1787"/>
      <c r="C10673" s="1788"/>
      <c r="D10673" s="533"/>
      <c r="E10673" s="533"/>
      <c r="F10673" s="533"/>
      <c r="G10673" s="533"/>
    </row>
    <row r="10674" spans="1:7">
      <c r="A10674" s="533"/>
      <c r="B10674" s="1787"/>
      <c r="C10674" s="1788"/>
      <c r="D10674" s="533"/>
      <c r="E10674" s="533"/>
      <c r="F10674" s="533"/>
      <c r="G10674" s="533"/>
    </row>
    <row r="10675" spans="1:7">
      <c r="A10675" s="533"/>
      <c r="B10675" s="1787"/>
      <c r="C10675" s="1788"/>
      <c r="D10675" s="533"/>
      <c r="E10675" s="533"/>
      <c r="F10675" s="533"/>
      <c r="G10675" s="533"/>
    </row>
    <row r="10676" spans="1:7">
      <c r="A10676" s="533"/>
      <c r="B10676" s="1787"/>
      <c r="C10676" s="1788"/>
      <c r="D10676" s="533"/>
      <c r="E10676" s="533"/>
      <c r="F10676" s="533"/>
      <c r="G10676" s="533"/>
    </row>
    <row r="10677" spans="1:7">
      <c r="A10677" s="533"/>
      <c r="B10677" s="1787"/>
      <c r="C10677" s="1788"/>
      <c r="D10677" s="533"/>
      <c r="E10677" s="533"/>
      <c r="F10677" s="533"/>
      <c r="G10677" s="533"/>
    </row>
    <row r="10678" spans="1:7">
      <c r="A10678" s="533"/>
      <c r="B10678" s="1787"/>
      <c r="C10678" s="1788"/>
      <c r="D10678" s="533"/>
      <c r="E10678" s="533"/>
      <c r="F10678" s="533"/>
      <c r="G10678" s="533"/>
    </row>
    <row r="10679" spans="1:7">
      <c r="A10679" s="533"/>
      <c r="B10679" s="1787"/>
      <c r="C10679" s="1788"/>
      <c r="D10679" s="533"/>
      <c r="E10679" s="533"/>
      <c r="F10679" s="533"/>
      <c r="G10679" s="533"/>
    </row>
    <row r="10680" spans="1:7">
      <c r="A10680" s="533"/>
      <c r="B10680" s="1787"/>
      <c r="C10680" s="1788"/>
      <c r="D10680" s="533"/>
      <c r="E10680" s="533"/>
      <c r="F10680" s="533"/>
      <c r="G10680" s="533"/>
    </row>
    <row r="10681" spans="1:7">
      <c r="A10681" s="533"/>
      <c r="B10681" s="1787"/>
      <c r="C10681" s="1788"/>
      <c r="D10681" s="533"/>
      <c r="E10681" s="533"/>
      <c r="F10681" s="533"/>
      <c r="G10681" s="533"/>
    </row>
    <row r="10682" spans="1:7">
      <c r="A10682" s="533"/>
      <c r="B10682" s="1787"/>
      <c r="C10682" s="1788"/>
      <c r="D10682" s="533"/>
      <c r="E10682" s="533"/>
      <c r="F10682" s="533"/>
      <c r="G10682" s="533"/>
    </row>
    <row r="10683" spans="1:7">
      <c r="A10683" s="533"/>
      <c r="B10683" s="1787"/>
      <c r="C10683" s="1788"/>
      <c r="D10683" s="533"/>
      <c r="E10683" s="533"/>
      <c r="F10683" s="533"/>
      <c r="G10683" s="533"/>
    </row>
    <row r="10684" spans="1:7">
      <c r="A10684" s="533"/>
      <c r="B10684" s="1787"/>
      <c r="C10684" s="1788"/>
      <c r="D10684" s="533"/>
      <c r="E10684" s="533"/>
      <c r="F10684" s="533"/>
      <c r="G10684" s="533"/>
    </row>
    <row r="10685" spans="1:7">
      <c r="A10685" s="533"/>
      <c r="B10685" s="1787"/>
      <c r="C10685" s="1788"/>
      <c r="D10685" s="533"/>
      <c r="E10685" s="533"/>
      <c r="F10685" s="533"/>
      <c r="G10685" s="533"/>
    </row>
    <row r="10686" spans="1:7">
      <c r="A10686" s="533"/>
      <c r="B10686" s="1787"/>
      <c r="C10686" s="1788"/>
      <c r="D10686" s="533"/>
      <c r="E10686" s="533"/>
      <c r="F10686" s="533"/>
      <c r="G10686" s="533"/>
    </row>
    <row r="10687" spans="1:7">
      <c r="A10687" s="533"/>
      <c r="B10687" s="1787"/>
      <c r="C10687" s="1788"/>
      <c r="D10687" s="533"/>
      <c r="E10687" s="533"/>
      <c r="F10687" s="533"/>
      <c r="G10687" s="533"/>
    </row>
    <row r="10688" spans="1:7">
      <c r="A10688" s="533"/>
      <c r="B10688" s="1787"/>
      <c r="C10688" s="1788"/>
      <c r="D10688" s="533"/>
      <c r="E10688" s="533"/>
      <c r="F10688" s="533"/>
      <c r="G10688" s="533"/>
    </row>
    <row r="10689" spans="1:7">
      <c r="A10689" s="533"/>
      <c r="B10689" s="1787"/>
      <c r="C10689" s="1788"/>
      <c r="D10689" s="533"/>
      <c r="E10689" s="533"/>
      <c r="F10689" s="533"/>
      <c r="G10689" s="533"/>
    </row>
    <row r="10690" spans="1:7">
      <c r="A10690" s="533"/>
      <c r="B10690" s="1787"/>
      <c r="C10690" s="1788"/>
      <c r="D10690" s="533"/>
      <c r="E10690" s="533"/>
      <c r="F10690" s="533"/>
      <c r="G10690" s="533"/>
    </row>
    <row r="10691" spans="1:7">
      <c r="A10691" s="533"/>
      <c r="B10691" s="1787"/>
      <c r="C10691" s="1788"/>
      <c r="D10691" s="533"/>
      <c r="E10691" s="533"/>
      <c r="F10691" s="533"/>
      <c r="G10691" s="533"/>
    </row>
    <row r="10692" spans="1:7">
      <c r="A10692" s="533"/>
      <c r="B10692" s="1787"/>
      <c r="C10692" s="1788"/>
      <c r="D10692" s="533"/>
      <c r="E10692" s="533"/>
      <c r="F10692" s="533"/>
      <c r="G10692" s="533"/>
    </row>
    <row r="10693" spans="1:7">
      <c r="A10693" s="533"/>
      <c r="B10693" s="1787"/>
      <c r="C10693" s="1788"/>
      <c r="D10693" s="533"/>
      <c r="E10693" s="533"/>
      <c r="F10693" s="533"/>
      <c r="G10693" s="533"/>
    </row>
    <row r="10694" spans="1:7">
      <c r="A10694" s="533"/>
      <c r="B10694" s="1787"/>
      <c r="C10694" s="1788"/>
      <c r="D10694" s="533"/>
      <c r="E10694" s="533"/>
      <c r="F10694" s="533"/>
      <c r="G10694" s="533"/>
    </row>
    <row r="10695" spans="1:7">
      <c r="A10695" s="533"/>
      <c r="B10695" s="1787"/>
      <c r="C10695" s="1788"/>
      <c r="D10695" s="533"/>
      <c r="E10695" s="533"/>
      <c r="F10695" s="533"/>
      <c r="G10695" s="533"/>
    </row>
    <row r="10696" spans="1:7">
      <c r="A10696" s="533"/>
      <c r="B10696" s="1787"/>
      <c r="C10696" s="1788"/>
      <c r="D10696" s="533"/>
      <c r="E10696" s="533"/>
      <c r="F10696" s="533"/>
      <c r="G10696" s="533"/>
    </row>
    <row r="10697" spans="1:7">
      <c r="A10697" s="533"/>
      <c r="B10697" s="1787"/>
      <c r="C10697" s="1788"/>
      <c r="D10697" s="533"/>
      <c r="E10697" s="533"/>
      <c r="F10697" s="533"/>
      <c r="G10697" s="533"/>
    </row>
    <row r="10698" spans="1:7">
      <c r="A10698" s="533"/>
      <c r="B10698" s="1787"/>
      <c r="C10698" s="1788"/>
      <c r="D10698" s="533"/>
      <c r="E10698" s="533"/>
      <c r="F10698" s="533"/>
      <c r="G10698" s="533"/>
    </row>
    <row r="10699" spans="1:7">
      <c r="A10699" s="533"/>
      <c r="B10699" s="1787"/>
      <c r="C10699" s="1788"/>
      <c r="D10699" s="533"/>
      <c r="E10699" s="533"/>
      <c r="F10699" s="533"/>
      <c r="G10699" s="533"/>
    </row>
    <row r="10700" spans="1:7">
      <c r="A10700" s="533"/>
      <c r="B10700" s="1787"/>
      <c r="C10700" s="1788"/>
      <c r="D10700" s="533"/>
      <c r="E10700" s="533"/>
      <c r="F10700" s="533"/>
      <c r="G10700" s="533"/>
    </row>
    <row r="10701" spans="1:7">
      <c r="A10701" s="533"/>
      <c r="B10701" s="1787"/>
      <c r="C10701" s="1788"/>
      <c r="D10701" s="533"/>
      <c r="E10701" s="533"/>
      <c r="F10701" s="533"/>
      <c r="G10701" s="533"/>
    </row>
    <row r="10702" spans="1:7">
      <c r="A10702" s="533"/>
      <c r="B10702" s="1787"/>
      <c r="C10702" s="1788"/>
      <c r="D10702" s="533"/>
      <c r="E10702" s="533"/>
      <c r="F10702" s="533"/>
      <c r="G10702" s="533"/>
    </row>
    <row r="10703" spans="1:7">
      <c r="A10703" s="533"/>
      <c r="B10703" s="1787"/>
      <c r="C10703" s="1788"/>
      <c r="D10703" s="533"/>
      <c r="E10703" s="533"/>
      <c r="F10703" s="533"/>
      <c r="G10703" s="533"/>
    </row>
    <row r="10704" spans="1:7">
      <c r="A10704" s="533"/>
      <c r="B10704" s="1787"/>
      <c r="C10704" s="1788"/>
      <c r="D10704" s="533"/>
      <c r="E10704" s="533"/>
      <c r="F10704" s="533"/>
      <c r="G10704" s="533"/>
    </row>
    <row r="10705" spans="1:7">
      <c r="A10705" s="533"/>
      <c r="B10705" s="1787"/>
      <c r="C10705" s="1788"/>
      <c r="D10705" s="533"/>
      <c r="E10705" s="533"/>
      <c r="F10705" s="533"/>
      <c r="G10705" s="533"/>
    </row>
    <row r="10706" spans="1:7">
      <c r="A10706" s="533"/>
      <c r="B10706" s="1787"/>
      <c r="C10706" s="1788"/>
      <c r="D10706" s="533"/>
      <c r="E10706" s="533"/>
      <c r="F10706" s="533"/>
      <c r="G10706" s="533"/>
    </row>
    <row r="10707" spans="1:7">
      <c r="A10707" s="533"/>
      <c r="B10707" s="1787"/>
      <c r="C10707" s="1788"/>
      <c r="D10707" s="533"/>
      <c r="E10707" s="533"/>
      <c r="F10707" s="533"/>
      <c r="G10707" s="533"/>
    </row>
    <row r="10708" spans="1:7">
      <c r="A10708" s="533"/>
      <c r="B10708" s="1787"/>
      <c r="C10708" s="1788"/>
      <c r="D10708" s="533"/>
      <c r="E10708" s="533"/>
      <c r="F10708" s="533"/>
      <c r="G10708" s="533"/>
    </row>
    <row r="10709" spans="1:7">
      <c r="A10709" s="533"/>
      <c r="B10709" s="1787"/>
      <c r="C10709" s="1788"/>
      <c r="D10709" s="533"/>
      <c r="E10709" s="533"/>
      <c r="F10709" s="533"/>
      <c r="G10709" s="533"/>
    </row>
    <row r="10710" spans="1:7">
      <c r="A10710" s="533"/>
      <c r="B10710" s="1787"/>
      <c r="C10710" s="1788"/>
      <c r="D10710" s="533"/>
      <c r="E10710" s="533"/>
      <c r="F10710" s="533"/>
      <c r="G10710" s="533"/>
    </row>
    <row r="10711" spans="1:7">
      <c r="A10711" s="533"/>
      <c r="B10711" s="1787"/>
      <c r="C10711" s="1788"/>
      <c r="D10711" s="533"/>
      <c r="E10711" s="533"/>
      <c r="F10711" s="533"/>
      <c r="G10711" s="533"/>
    </row>
    <row r="10712" spans="1:7">
      <c r="A10712" s="533"/>
      <c r="B10712" s="1787"/>
      <c r="C10712" s="1788"/>
      <c r="D10712" s="533"/>
      <c r="E10712" s="533"/>
      <c r="F10712" s="533"/>
      <c r="G10712" s="533"/>
    </row>
    <row r="10713" spans="1:7">
      <c r="A10713" s="533"/>
      <c r="B10713" s="1787"/>
      <c r="C10713" s="1788"/>
      <c r="D10713" s="533"/>
      <c r="E10713" s="533"/>
      <c r="F10713" s="533"/>
      <c r="G10713" s="533"/>
    </row>
    <row r="10714" spans="1:7">
      <c r="A10714" s="533"/>
      <c r="B10714" s="1787"/>
      <c r="C10714" s="1788"/>
      <c r="D10714" s="533"/>
      <c r="E10714" s="533"/>
      <c r="F10714" s="533"/>
      <c r="G10714" s="533"/>
    </row>
    <row r="10715" spans="1:7">
      <c r="A10715" s="533"/>
      <c r="B10715" s="1787"/>
      <c r="C10715" s="1788"/>
      <c r="D10715" s="533"/>
      <c r="E10715" s="533"/>
      <c r="F10715" s="533"/>
      <c r="G10715" s="533"/>
    </row>
    <row r="10716" spans="1:7">
      <c r="A10716" s="533"/>
      <c r="B10716" s="1787"/>
      <c r="C10716" s="1788"/>
      <c r="D10716" s="533"/>
      <c r="E10716" s="533"/>
      <c r="F10716" s="533"/>
      <c r="G10716" s="533"/>
    </row>
    <row r="10717" spans="1:7">
      <c r="A10717" s="533"/>
      <c r="B10717" s="1787"/>
      <c r="C10717" s="1788"/>
      <c r="D10717" s="533"/>
      <c r="E10717" s="533"/>
      <c r="F10717" s="533"/>
      <c r="G10717" s="533"/>
    </row>
    <row r="10718" spans="1:7">
      <c r="A10718" s="533"/>
      <c r="B10718" s="1787"/>
      <c r="C10718" s="1788"/>
      <c r="D10718" s="533"/>
      <c r="E10718" s="533"/>
      <c r="F10718" s="533"/>
      <c r="G10718" s="533"/>
    </row>
    <row r="10719" spans="1:7">
      <c r="A10719" s="533"/>
      <c r="B10719" s="1787"/>
      <c r="C10719" s="1788"/>
      <c r="D10719" s="533"/>
      <c r="E10719" s="533"/>
      <c r="F10719" s="533"/>
      <c r="G10719" s="533"/>
    </row>
    <row r="10720" spans="1:7">
      <c r="A10720" s="533"/>
      <c r="B10720" s="1787"/>
      <c r="C10720" s="1788"/>
      <c r="D10720" s="533"/>
      <c r="E10720" s="533"/>
      <c r="F10720" s="533"/>
      <c r="G10720" s="533"/>
    </row>
    <row r="10721" spans="1:7">
      <c r="A10721" s="533"/>
      <c r="B10721" s="1787"/>
      <c r="C10721" s="1788"/>
      <c r="D10721" s="533"/>
      <c r="E10721" s="533"/>
      <c r="F10721" s="533"/>
      <c r="G10721" s="533"/>
    </row>
    <row r="10722" spans="1:7">
      <c r="A10722" s="533"/>
      <c r="B10722" s="1787"/>
      <c r="C10722" s="1788"/>
      <c r="D10722" s="533"/>
      <c r="E10722" s="533"/>
      <c r="F10722" s="533"/>
      <c r="G10722" s="533"/>
    </row>
    <row r="10723" spans="1:7">
      <c r="A10723" s="533"/>
      <c r="B10723" s="1787"/>
      <c r="C10723" s="1788"/>
      <c r="D10723" s="533"/>
      <c r="E10723" s="533"/>
      <c r="F10723" s="533"/>
      <c r="G10723" s="533"/>
    </row>
    <row r="10724" spans="1:7">
      <c r="A10724" s="533"/>
      <c r="B10724" s="1787"/>
      <c r="C10724" s="1788"/>
      <c r="D10724" s="533"/>
      <c r="E10724" s="533"/>
      <c r="F10724" s="533"/>
      <c r="G10724" s="533"/>
    </row>
    <row r="10725" spans="1:7">
      <c r="A10725" s="533"/>
      <c r="B10725" s="1787"/>
      <c r="C10725" s="1788"/>
      <c r="D10725" s="533"/>
      <c r="E10725" s="533"/>
      <c r="F10725" s="533"/>
      <c r="G10725" s="533"/>
    </row>
    <row r="10726" spans="1:7">
      <c r="A10726" s="533"/>
      <c r="B10726" s="1787"/>
      <c r="C10726" s="1788"/>
      <c r="D10726" s="533"/>
      <c r="E10726" s="533"/>
      <c r="F10726" s="533"/>
      <c r="G10726" s="533"/>
    </row>
    <row r="10727" spans="1:7">
      <c r="A10727" s="533"/>
      <c r="B10727" s="1787"/>
      <c r="C10727" s="1788"/>
      <c r="D10727" s="533"/>
      <c r="E10727" s="533"/>
      <c r="F10727" s="533"/>
      <c r="G10727" s="533"/>
    </row>
    <row r="10728" spans="1:7">
      <c r="A10728" s="533"/>
      <c r="B10728" s="1787"/>
      <c r="C10728" s="1788"/>
      <c r="D10728" s="533"/>
      <c r="E10728" s="533"/>
      <c r="F10728" s="533"/>
      <c r="G10728" s="533"/>
    </row>
    <row r="10729" spans="1:7">
      <c r="A10729" s="533"/>
      <c r="B10729" s="1787"/>
      <c r="C10729" s="1788"/>
      <c r="D10729" s="533"/>
      <c r="E10729" s="533"/>
      <c r="F10729" s="533"/>
      <c r="G10729" s="533"/>
    </row>
    <row r="10730" spans="1:7">
      <c r="A10730" s="533"/>
      <c r="B10730" s="1787"/>
      <c r="C10730" s="1788"/>
      <c r="D10730" s="533"/>
      <c r="E10730" s="533"/>
      <c r="F10730" s="533"/>
      <c r="G10730" s="533"/>
    </row>
    <row r="10731" spans="1:7">
      <c r="A10731" s="533"/>
      <c r="B10731" s="1787"/>
      <c r="C10731" s="1788"/>
      <c r="D10731" s="533"/>
      <c r="E10731" s="533"/>
      <c r="F10731" s="533"/>
      <c r="G10731" s="533"/>
    </row>
    <row r="10732" spans="1:7">
      <c r="A10732" s="533"/>
      <c r="B10732" s="1787"/>
      <c r="C10732" s="1788"/>
      <c r="D10732" s="533"/>
      <c r="E10732" s="533"/>
      <c r="F10732" s="533"/>
      <c r="G10732" s="533"/>
    </row>
    <row r="10733" spans="1:7">
      <c r="A10733" s="533"/>
      <c r="B10733" s="1787"/>
      <c r="C10733" s="1788"/>
      <c r="D10733" s="533"/>
      <c r="E10733" s="533"/>
      <c r="F10733" s="533"/>
      <c r="G10733" s="533"/>
    </row>
    <row r="10734" spans="1:7">
      <c r="A10734" s="533"/>
      <c r="B10734" s="1787"/>
      <c r="C10734" s="1788"/>
      <c r="D10734" s="533"/>
      <c r="E10734" s="533"/>
      <c r="F10734" s="533"/>
      <c r="G10734" s="533"/>
    </row>
    <row r="10735" spans="1:7">
      <c r="A10735" s="533"/>
      <c r="B10735" s="1787"/>
      <c r="C10735" s="1788"/>
      <c r="D10735" s="533"/>
      <c r="E10735" s="533"/>
      <c r="F10735" s="533"/>
      <c r="G10735" s="533"/>
    </row>
    <row r="10736" spans="1:7">
      <c r="A10736" s="533"/>
      <c r="B10736" s="1787"/>
      <c r="C10736" s="1788"/>
      <c r="D10736" s="533"/>
      <c r="E10736" s="533"/>
      <c r="F10736" s="533"/>
      <c r="G10736" s="533"/>
    </row>
    <row r="10737" spans="1:7">
      <c r="A10737" s="533"/>
      <c r="B10737" s="1787"/>
      <c r="C10737" s="1788"/>
      <c r="D10737" s="533"/>
      <c r="E10737" s="533"/>
      <c r="F10737" s="533"/>
      <c r="G10737" s="533"/>
    </row>
    <row r="10738" spans="1:7">
      <c r="A10738" s="533"/>
      <c r="B10738" s="1787"/>
      <c r="C10738" s="1788"/>
      <c r="D10738" s="533"/>
      <c r="E10738" s="533"/>
      <c r="F10738" s="533"/>
      <c r="G10738" s="533"/>
    </row>
    <row r="10739" spans="1:7">
      <c r="A10739" s="533"/>
      <c r="B10739" s="1787"/>
      <c r="C10739" s="1788"/>
      <c r="D10739" s="533"/>
      <c r="E10739" s="533"/>
      <c r="F10739" s="533"/>
      <c r="G10739" s="533"/>
    </row>
    <row r="10740" spans="1:7">
      <c r="A10740" s="533"/>
      <c r="B10740" s="1787"/>
      <c r="C10740" s="1788"/>
      <c r="D10740" s="533"/>
      <c r="E10740" s="533"/>
      <c r="F10740" s="533"/>
      <c r="G10740" s="533"/>
    </row>
    <row r="10741" spans="1:7">
      <c r="A10741" s="533"/>
      <c r="B10741" s="1787"/>
      <c r="C10741" s="1788"/>
      <c r="D10741" s="533"/>
      <c r="E10741" s="533"/>
      <c r="F10741" s="533"/>
      <c r="G10741" s="533"/>
    </row>
    <row r="10742" spans="1:7">
      <c r="A10742" s="533"/>
      <c r="B10742" s="1787"/>
      <c r="C10742" s="1788"/>
      <c r="D10742" s="533"/>
      <c r="E10742" s="533"/>
      <c r="F10742" s="533"/>
      <c r="G10742" s="533"/>
    </row>
    <row r="10743" spans="1:7">
      <c r="A10743" s="533"/>
      <c r="B10743" s="1787"/>
      <c r="C10743" s="1788"/>
      <c r="D10743" s="533"/>
      <c r="E10743" s="533"/>
      <c r="F10743" s="533"/>
      <c r="G10743" s="533"/>
    </row>
    <row r="10744" spans="1:7">
      <c r="A10744" s="533"/>
      <c r="B10744" s="1787"/>
      <c r="C10744" s="1788"/>
      <c r="D10744" s="533"/>
      <c r="E10744" s="533"/>
      <c r="F10744" s="533"/>
      <c r="G10744" s="533"/>
    </row>
    <row r="10745" spans="1:7">
      <c r="A10745" s="533"/>
      <c r="B10745" s="1787"/>
      <c r="C10745" s="1788"/>
      <c r="D10745" s="533"/>
      <c r="E10745" s="533"/>
      <c r="F10745" s="533"/>
      <c r="G10745" s="533"/>
    </row>
    <row r="10746" spans="1:7">
      <c r="A10746" s="533"/>
      <c r="B10746" s="1787"/>
      <c r="C10746" s="1788"/>
      <c r="D10746" s="533"/>
      <c r="E10746" s="533"/>
      <c r="F10746" s="533"/>
      <c r="G10746" s="533"/>
    </row>
    <row r="10747" spans="1:7">
      <c r="A10747" s="533"/>
      <c r="B10747" s="1787"/>
      <c r="C10747" s="1788"/>
      <c r="D10747" s="533"/>
      <c r="E10747" s="533"/>
      <c r="F10747" s="533"/>
      <c r="G10747" s="533"/>
    </row>
    <row r="10748" spans="1:7">
      <c r="A10748" s="533"/>
      <c r="B10748" s="1787"/>
      <c r="C10748" s="1788"/>
      <c r="D10748" s="533"/>
      <c r="E10748" s="533"/>
      <c r="F10748" s="533"/>
      <c r="G10748" s="533"/>
    </row>
    <row r="10749" spans="1:7">
      <c r="A10749" s="533"/>
      <c r="B10749" s="1787"/>
      <c r="C10749" s="1788"/>
      <c r="D10749" s="533"/>
      <c r="E10749" s="533"/>
      <c r="F10749" s="533"/>
      <c r="G10749" s="533"/>
    </row>
    <row r="10750" spans="1:7">
      <c r="A10750" s="533"/>
      <c r="B10750" s="1787"/>
      <c r="C10750" s="1788"/>
      <c r="D10750" s="533"/>
      <c r="E10750" s="533"/>
      <c r="F10750" s="533"/>
      <c r="G10750" s="533"/>
    </row>
    <row r="10751" spans="1:7">
      <c r="A10751" s="533"/>
      <c r="B10751" s="1787"/>
      <c r="C10751" s="1788"/>
      <c r="D10751" s="533"/>
      <c r="E10751" s="533"/>
      <c r="F10751" s="533"/>
      <c r="G10751" s="533"/>
    </row>
    <row r="10752" spans="1:7">
      <c r="A10752" s="533"/>
      <c r="B10752" s="1787"/>
      <c r="C10752" s="1788"/>
      <c r="D10752" s="533"/>
      <c r="E10752" s="533"/>
      <c r="F10752" s="533"/>
      <c r="G10752" s="533"/>
    </row>
    <row r="10753" spans="1:7">
      <c r="A10753" s="533"/>
      <c r="B10753" s="1787"/>
      <c r="C10753" s="1788"/>
      <c r="D10753" s="533"/>
      <c r="E10753" s="533"/>
      <c r="F10753" s="533"/>
      <c r="G10753" s="533"/>
    </row>
    <row r="10754" spans="1:7">
      <c r="A10754" s="533"/>
      <c r="B10754" s="1787"/>
      <c r="C10754" s="1788"/>
      <c r="D10754" s="533"/>
      <c r="E10754" s="533"/>
      <c r="F10754" s="533"/>
      <c r="G10754" s="533"/>
    </row>
    <row r="10755" spans="1:7">
      <c r="A10755" s="533"/>
      <c r="B10755" s="1787"/>
      <c r="C10755" s="1788"/>
      <c r="D10755" s="533"/>
      <c r="E10755" s="533"/>
      <c r="F10755" s="533"/>
      <c r="G10755" s="533"/>
    </row>
    <row r="10756" spans="1:7">
      <c r="A10756" s="533"/>
      <c r="B10756" s="1787"/>
      <c r="C10756" s="1788"/>
      <c r="D10756" s="533"/>
      <c r="E10756" s="533"/>
      <c r="F10756" s="533"/>
      <c r="G10756" s="533"/>
    </row>
    <row r="10757" spans="1:7">
      <c r="A10757" s="533"/>
      <c r="B10757" s="1787"/>
      <c r="C10757" s="1788"/>
      <c r="D10757" s="533"/>
      <c r="E10757" s="533"/>
      <c r="F10757" s="533"/>
      <c r="G10757" s="533"/>
    </row>
    <row r="10758" spans="1:7">
      <c r="A10758" s="533"/>
      <c r="B10758" s="1787"/>
      <c r="C10758" s="1788"/>
      <c r="D10758" s="533"/>
      <c r="E10758" s="533"/>
      <c r="F10758" s="533"/>
      <c r="G10758" s="533"/>
    </row>
    <row r="10759" spans="1:7">
      <c r="A10759" s="533"/>
      <c r="B10759" s="1787"/>
      <c r="C10759" s="1788"/>
      <c r="D10759" s="533"/>
      <c r="E10759" s="533"/>
      <c r="F10759" s="533"/>
      <c r="G10759" s="533"/>
    </row>
    <row r="10760" spans="1:7">
      <c r="A10760" s="533"/>
      <c r="B10760" s="1787"/>
      <c r="C10760" s="1788"/>
      <c r="D10760" s="533"/>
      <c r="E10760" s="533"/>
      <c r="F10760" s="533"/>
      <c r="G10760" s="533"/>
    </row>
    <row r="10761" spans="1:7">
      <c r="A10761" s="533"/>
      <c r="B10761" s="1787"/>
      <c r="C10761" s="1788"/>
      <c r="D10761" s="533"/>
      <c r="E10761" s="533"/>
      <c r="F10761" s="533"/>
      <c r="G10761" s="533"/>
    </row>
    <row r="10762" spans="1:7">
      <c r="A10762" s="533"/>
      <c r="B10762" s="1787"/>
      <c r="C10762" s="1788"/>
      <c r="D10762" s="533"/>
      <c r="E10762" s="533"/>
      <c r="F10762" s="533"/>
      <c r="G10762" s="533"/>
    </row>
    <row r="10763" spans="1:7">
      <c r="A10763" s="533"/>
      <c r="B10763" s="1787"/>
      <c r="C10763" s="1788"/>
      <c r="D10763" s="533"/>
      <c r="E10763" s="533"/>
      <c r="F10763" s="533"/>
      <c r="G10763" s="533"/>
    </row>
    <row r="10764" spans="1:7">
      <c r="A10764" s="533"/>
      <c r="B10764" s="1787"/>
      <c r="C10764" s="1788"/>
      <c r="D10764" s="533"/>
      <c r="E10764" s="533"/>
      <c r="F10764" s="533"/>
      <c r="G10764" s="533"/>
    </row>
    <row r="10765" spans="1:7">
      <c r="A10765" s="533"/>
      <c r="B10765" s="1787"/>
      <c r="C10765" s="1788"/>
      <c r="D10765" s="533"/>
      <c r="E10765" s="533"/>
      <c r="F10765" s="533"/>
      <c r="G10765" s="533"/>
    </row>
    <row r="10766" spans="1:7">
      <c r="A10766" s="533"/>
      <c r="B10766" s="1787"/>
      <c r="C10766" s="1788"/>
      <c r="D10766" s="533"/>
      <c r="E10766" s="533"/>
      <c r="F10766" s="533"/>
      <c r="G10766" s="533"/>
    </row>
    <row r="10767" spans="1:7">
      <c r="A10767" s="533"/>
      <c r="B10767" s="1787"/>
      <c r="C10767" s="1788"/>
      <c r="D10767" s="533"/>
      <c r="E10767" s="533"/>
      <c r="F10767" s="533"/>
      <c r="G10767" s="533"/>
    </row>
    <row r="10768" spans="1:7">
      <c r="A10768" s="533"/>
      <c r="B10768" s="1787"/>
      <c r="C10768" s="1788"/>
      <c r="D10768" s="533"/>
      <c r="E10768" s="533"/>
      <c r="F10768" s="533"/>
      <c r="G10768" s="533"/>
    </row>
    <row r="10769" spans="1:7">
      <c r="A10769" s="533"/>
      <c r="B10769" s="1787"/>
      <c r="C10769" s="1788"/>
      <c r="D10769" s="533"/>
      <c r="E10769" s="533"/>
      <c r="F10769" s="533"/>
      <c r="G10769" s="533"/>
    </row>
    <row r="10770" spans="1:7">
      <c r="A10770" s="533"/>
      <c r="B10770" s="1787"/>
      <c r="C10770" s="1788"/>
      <c r="D10770" s="533"/>
      <c r="E10770" s="533"/>
      <c r="F10770" s="533"/>
      <c r="G10770" s="533"/>
    </row>
    <row r="10771" spans="1:7">
      <c r="A10771" s="533"/>
      <c r="B10771" s="1787"/>
      <c r="C10771" s="1788"/>
      <c r="D10771" s="533"/>
      <c r="E10771" s="533"/>
      <c r="F10771" s="533"/>
      <c r="G10771" s="533"/>
    </row>
    <row r="10772" spans="1:7">
      <c r="A10772" s="533"/>
      <c r="B10772" s="1787"/>
      <c r="C10772" s="1788"/>
      <c r="D10772" s="533"/>
      <c r="E10772" s="533"/>
      <c r="F10772" s="533"/>
      <c r="G10772" s="533"/>
    </row>
    <row r="10773" spans="1:7">
      <c r="A10773" s="533"/>
      <c r="B10773" s="1787"/>
      <c r="C10773" s="1788"/>
      <c r="D10773" s="533"/>
      <c r="E10773" s="533"/>
      <c r="F10773" s="533"/>
      <c r="G10773" s="533"/>
    </row>
    <row r="10774" spans="1:7">
      <c r="A10774" s="533"/>
      <c r="B10774" s="1787"/>
      <c r="C10774" s="1788"/>
      <c r="D10774" s="533"/>
      <c r="E10774" s="533"/>
      <c r="F10774" s="533"/>
      <c r="G10774" s="533"/>
    </row>
    <row r="10775" spans="1:7">
      <c r="A10775" s="533"/>
      <c r="B10775" s="1787"/>
      <c r="C10775" s="1788"/>
      <c r="D10775" s="533"/>
      <c r="E10775" s="533"/>
      <c r="F10775" s="533"/>
      <c r="G10775" s="533"/>
    </row>
    <row r="10776" spans="1:7">
      <c r="A10776" s="533"/>
      <c r="B10776" s="1787"/>
      <c r="C10776" s="1788"/>
      <c r="D10776" s="533"/>
      <c r="E10776" s="533"/>
      <c r="F10776" s="533"/>
      <c r="G10776" s="533"/>
    </row>
    <row r="10777" spans="1:7">
      <c r="A10777" s="533"/>
      <c r="B10777" s="1787"/>
      <c r="C10777" s="1788"/>
      <c r="D10777" s="533"/>
      <c r="E10777" s="533"/>
      <c r="F10777" s="533"/>
      <c r="G10777" s="533"/>
    </row>
    <row r="10778" spans="1:7">
      <c r="A10778" s="533"/>
      <c r="B10778" s="1787"/>
      <c r="C10778" s="1788"/>
      <c r="D10778" s="533"/>
      <c r="E10778" s="533"/>
      <c r="F10778" s="533"/>
      <c r="G10778" s="533"/>
    </row>
    <row r="10779" spans="1:7">
      <c r="A10779" s="533"/>
      <c r="B10779" s="1787"/>
      <c r="C10779" s="1788"/>
      <c r="D10779" s="533"/>
      <c r="E10779" s="533"/>
      <c r="F10779" s="533"/>
      <c r="G10779" s="533"/>
    </row>
    <row r="10780" spans="1:7">
      <c r="A10780" s="533"/>
      <c r="B10780" s="1787"/>
      <c r="C10780" s="1788"/>
      <c r="D10780" s="533"/>
      <c r="E10780" s="533"/>
      <c r="F10780" s="533"/>
      <c r="G10780" s="533"/>
    </row>
    <row r="10781" spans="1:7">
      <c r="A10781" s="533"/>
      <c r="B10781" s="1787"/>
      <c r="C10781" s="1788"/>
      <c r="D10781" s="533"/>
      <c r="E10781" s="533"/>
      <c r="F10781" s="533"/>
      <c r="G10781" s="533"/>
    </row>
    <row r="10782" spans="1:7">
      <c r="A10782" s="533"/>
      <c r="B10782" s="1787"/>
      <c r="C10782" s="1788"/>
      <c r="D10782" s="533"/>
      <c r="E10782" s="533"/>
      <c r="F10782" s="533"/>
      <c r="G10782" s="533"/>
    </row>
    <row r="10783" spans="1:7">
      <c r="A10783" s="533"/>
      <c r="B10783" s="1787"/>
      <c r="C10783" s="1788"/>
      <c r="D10783" s="533"/>
      <c r="E10783" s="533"/>
      <c r="F10783" s="533"/>
      <c r="G10783" s="533"/>
    </row>
    <row r="10784" spans="1:7">
      <c r="A10784" s="533"/>
      <c r="B10784" s="1787"/>
      <c r="C10784" s="1788"/>
      <c r="D10784" s="533"/>
      <c r="E10784" s="533"/>
      <c r="F10784" s="533"/>
      <c r="G10784" s="533"/>
    </row>
    <row r="10785" spans="1:7">
      <c r="A10785" s="533"/>
      <c r="B10785" s="1787"/>
      <c r="C10785" s="1788"/>
      <c r="D10785" s="533"/>
      <c r="E10785" s="533"/>
      <c r="F10785" s="533"/>
      <c r="G10785" s="533"/>
    </row>
    <row r="10786" spans="1:7">
      <c r="A10786" s="533"/>
      <c r="B10786" s="1787"/>
      <c r="C10786" s="1788"/>
      <c r="D10786" s="533"/>
      <c r="E10786" s="533"/>
      <c r="F10786" s="533"/>
      <c r="G10786" s="533"/>
    </row>
    <row r="10787" spans="1:7">
      <c r="A10787" s="533"/>
      <c r="B10787" s="1787"/>
      <c r="C10787" s="1788"/>
      <c r="D10787" s="533"/>
      <c r="E10787" s="533"/>
      <c r="F10787" s="533"/>
      <c r="G10787" s="533"/>
    </row>
    <row r="10788" spans="1:7">
      <c r="A10788" s="533"/>
      <c r="B10788" s="1787"/>
      <c r="C10788" s="1788"/>
      <c r="D10788" s="533"/>
      <c r="E10788" s="533"/>
      <c r="F10788" s="533"/>
      <c r="G10788" s="533"/>
    </row>
    <row r="10789" spans="1:7">
      <c r="A10789" s="533"/>
      <c r="B10789" s="1787"/>
      <c r="C10789" s="1788"/>
      <c r="D10789" s="533"/>
      <c r="E10789" s="533"/>
      <c r="F10789" s="533"/>
      <c r="G10789" s="533"/>
    </row>
    <row r="10790" spans="1:7">
      <c r="A10790" s="533"/>
      <c r="B10790" s="1787"/>
      <c r="C10790" s="1788"/>
      <c r="D10790" s="533"/>
      <c r="E10790" s="533"/>
      <c r="F10790" s="533"/>
      <c r="G10790" s="533"/>
    </row>
    <row r="10791" spans="1:7">
      <c r="A10791" s="533"/>
      <c r="B10791" s="1787"/>
      <c r="C10791" s="1788"/>
      <c r="D10791" s="533"/>
      <c r="E10791" s="533"/>
      <c r="F10791" s="533"/>
      <c r="G10791" s="533"/>
    </row>
    <row r="10792" spans="1:7">
      <c r="A10792" s="533"/>
      <c r="B10792" s="1787"/>
      <c r="C10792" s="1788"/>
      <c r="D10792" s="533"/>
      <c r="E10792" s="533"/>
      <c r="F10792" s="533"/>
      <c r="G10792" s="533"/>
    </row>
    <row r="10793" spans="1:7">
      <c r="A10793" s="533"/>
      <c r="B10793" s="1787"/>
      <c r="C10793" s="1788"/>
      <c r="D10793" s="533"/>
      <c r="E10793" s="533"/>
      <c r="F10793" s="533"/>
      <c r="G10793" s="533"/>
    </row>
    <row r="10794" spans="1:7">
      <c r="A10794" s="533"/>
      <c r="B10794" s="1787"/>
      <c r="C10794" s="1788"/>
      <c r="D10794" s="533"/>
      <c r="E10794" s="533"/>
      <c r="F10794" s="533"/>
      <c r="G10794" s="533"/>
    </row>
    <row r="10795" spans="1:7">
      <c r="A10795" s="533"/>
      <c r="B10795" s="1787"/>
      <c r="C10795" s="1788"/>
      <c r="D10795" s="533"/>
      <c r="E10795" s="533"/>
      <c r="F10795" s="533"/>
      <c r="G10795" s="533"/>
    </row>
    <row r="10796" spans="1:7">
      <c r="A10796" s="533"/>
      <c r="B10796" s="1787"/>
      <c r="C10796" s="1788"/>
      <c r="D10796" s="533"/>
      <c r="E10796" s="533"/>
      <c r="F10796" s="533"/>
      <c r="G10796" s="533"/>
    </row>
    <row r="10797" spans="1:7">
      <c r="A10797" s="533"/>
      <c r="B10797" s="1787"/>
      <c r="C10797" s="1788"/>
      <c r="D10797" s="533"/>
      <c r="E10797" s="533"/>
      <c r="F10797" s="533"/>
      <c r="G10797" s="533"/>
    </row>
    <row r="10798" spans="1:7">
      <c r="A10798" s="533"/>
      <c r="B10798" s="1787"/>
      <c r="C10798" s="1788"/>
      <c r="D10798" s="533"/>
      <c r="E10798" s="533"/>
      <c r="F10798" s="533"/>
      <c r="G10798" s="533"/>
    </row>
    <row r="10799" spans="1:7">
      <c r="A10799" s="533"/>
      <c r="B10799" s="1787"/>
      <c r="C10799" s="1788"/>
      <c r="D10799" s="533"/>
      <c r="E10799" s="533"/>
      <c r="F10799" s="533"/>
      <c r="G10799" s="533"/>
    </row>
    <row r="10800" spans="1:7">
      <c r="A10800" s="533"/>
      <c r="B10800" s="1787"/>
      <c r="C10800" s="1788"/>
      <c r="D10800" s="533"/>
      <c r="E10800" s="533"/>
      <c r="F10800" s="533"/>
      <c r="G10800" s="533"/>
    </row>
    <row r="10801" spans="1:7">
      <c r="A10801" s="533"/>
      <c r="B10801" s="1787"/>
      <c r="C10801" s="1788"/>
      <c r="D10801" s="533"/>
      <c r="E10801" s="533"/>
      <c r="F10801" s="533"/>
      <c r="G10801" s="533"/>
    </row>
    <row r="10802" spans="1:7">
      <c r="A10802" s="533"/>
      <c r="B10802" s="1787"/>
      <c r="C10802" s="1788"/>
      <c r="D10802" s="533"/>
      <c r="E10802" s="533"/>
      <c r="F10802" s="533"/>
      <c r="G10802" s="533"/>
    </row>
    <row r="10803" spans="1:7">
      <c r="A10803" s="533"/>
      <c r="B10803" s="1787"/>
      <c r="C10803" s="1788"/>
      <c r="D10803" s="533"/>
      <c r="E10803" s="533"/>
      <c r="F10803" s="533"/>
      <c r="G10803" s="533"/>
    </row>
    <row r="10804" spans="1:7">
      <c r="A10804" s="533"/>
      <c r="B10804" s="1787"/>
      <c r="C10804" s="1788"/>
      <c r="D10804" s="533"/>
      <c r="E10804" s="533"/>
      <c r="F10804" s="533"/>
      <c r="G10804" s="533"/>
    </row>
    <row r="10805" spans="1:7">
      <c r="A10805" s="533"/>
      <c r="B10805" s="1787"/>
      <c r="C10805" s="1788"/>
      <c r="D10805" s="533"/>
      <c r="E10805" s="533"/>
      <c r="F10805" s="533"/>
      <c r="G10805" s="533"/>
    </row>
    <row r="10806" spans="1:7">
      <c r="A10806" s="533"/>
      <c r="B10806" s="1787"/>
      <c r="C10806" s="1788"/>
      <c r="D10806" s="533"/>
      <c r="E10806" s="533"/>
      <c r="F10806" s="533"/>
      <c r="G10806" s="533"/>
    </row>
    <row r="10807" spans="1:7">
      <c r="A10807" s="533"/>
      <c r="B10807" s="1787"/>
      <c r="C10807" s="1788"/>
      <c r="D10807" s="533"/>
      <c r="E10807" s="533"/>
      <c r="F10807" s="533"/>
      <c r="G10807" s="533"/>
    </row>
    <row r="10808" spans="1:7">
      <c r="A10808" s="533"/>
      <c r="B10808" s="1787"/>
      <c r="C10808" s="1788"/>
      <c r="D10808" s="533"/>
      <c r="E10808" s="533"/>
      <c r="F10808" s="533"/>
      <c r="G10808" s="533"/>
    </row>
    <row r="10809" spans="1:7">
      <c r="A10809" s="533"/>
      <c r="B10809" s="1787"/>
      <c r="C10809" s="1788"/>
      <c r="D10809" s="533"/>
      <c r="E10809" s="533"/>
      <c r="F10809" s="533"/>
      <c r="G10809" s="533"/>
    </row>
    <row r="10810" spans="1:7">
      <c r="A10810" s="533"/>
      <c r="B10810" s="1787"/>
      <c r="C10810" s="1788"/>
      <c r="D10810" s="533"/>
      <c r="E10810" s="533"/>
      <c r="F10810" s="533"/>
      <c r="G10810" s="533"/>
    </row>
    <row r="10811" spans="1:7">
      <c r="A10811" s="533"/>
      <c r="B10811" s="1787"/>
      <c r="C10811" s="1788"/>
      <c r="D10811" s="533"/>
      <c r="E10811" s="533"/>
      <c r="F10811" s="533"/>
      <c r="G10811" s="533"/>
    </row>
    <row r="10812" spans="1:7">
      <c r="A10812" s="533"/>
      <c r="B10812" s="1787"/>
      <c r="C10812" s="1788"/>
      <c r="D10812" s="533"/>
      <c r="E10812" s="533"/>
      <c r="F10812" s="533"/>
      <c r="G10812" s="533"/>
    </row>
    <row r="10813" spans="1:7">
      <c r="A10813" s="533"/>
      <c r="B10813" s="1787"/>
      <c r="C10813" s="1788"/>
      <c r="D10813" s="533"/>
      <c r="E10813" s="533"/>
      <c r="F10813" s="533"/>
      <c r="G10813" s="533"/>
    </row>
    <row r="10814" spans="1:7">
      <c r="A10814" s="533"/>
      <c r="B10814" s="1787"/>
      <c r="C10814" s="1788"/>
      <c r="D10814" s="533"/>
      <c r="E10814" s="533"/>
      <c r="F10814" s="533"/>
      <c r="G10814" s="533"/>
    </row>
    <row r="10815" spans="1:7">
      <c r="A10815" s="533"/>
      <c r="B10815" s="1787"/>
      <c r="C10815" s="1788"/>
      <c r="D10815" s="533"/>
      <c r="E10815" s="533"/>
      <c r="F10815" s="533"/>
      <c r="G10815" s="533"/>
    </row>
    <row r="10816" spans="1:7">
      <c r="A10816" s="533"/>
      <c r="B10816" s="1787"/>
      <c r="C10816" s="1788"/>
      <c r="D10816" s="533"/>
      <c r="E10816" s="533"/>
      <c r="F10816" s="533"/>
      <c r="G10816" s="533"/>
    </row>
    <row r="10817" spans="1:7">
      <c r="A10817" s="533"/>
      <c r="B10817" s="1787"/>
      <c r="C10817" s="1788"/>
      <c r="D10817" s="533"/>
      <c r="E10817" s="533"/>
      <c r="F10817" s="533"/>
      <c r="G10817" s="533"/>
    </row>
    <row r="10818" spans="1:7">
      <c r="A10818" s="533"/>
      <c r="B10818" s="1787"/>
      <c r="C10818" s="1788"/>
      <c r="D10818" s="533"/>
      <c r="E10818" s="533"/>
      <c r="F10818" s="533"/>
      <c r="G10818" s="533"/>
    </row>
    <row r="10819" spans="1:7">
      <c r="A10819" s="533"/>
      <c r="B10819" s="1787"/>
      <c r="C10819" s="1788"/>
      <c r="D10819" s="533"/>
      <c r="E10819" s="533"/>
      <c r="F10819" s="533"/>
      <c r="G10819" s="533"/>
    </row>
    <row r="10820" spans="1:7">
      <c r="A10820" s="533"/>
      <c r="B10820" s="1787"/>
      <c r="C10820" s="1788"/>
      <c r="D10820" s="533"/>
      <c r="E10820" s="533"/>
      <c r="F10820" s="533"/>
      <c r="G10820" s="533"/>
    </row>
    <row r="10821" spans="1:7">
      <c r="A10821" s="533"/>
      <c r="B10821" s="1787"/>
      <c r="C10821" s="1788"/>
      <c r="D10821" s="533"/>
      <c r="E10821" s="533"/>
      <c r="F10821" s="533"/>
      <c r="G10821" s="533"/>
    </row>
    <row r="10822" spans="1:7">
      <c r="A10822" s="533"/>
      <c r="B10822" s="1787"/>
      <c r="C10822" s="1788"/>
      <c r="D10822" s="533"/>
      <c r="E10822" s="533"/>
      <c r="F10822" s="533"/>
      <c r="G10822" s="533"/>
    </row>
    <row r="10823" spans="1:7">
      <c r="A10823" s="533"/>
      <c r="B10823" s="1787"/>
      <c r="C10823" s="1788"/>
      <c r="D10823" s="533"/>
      <c r="E10823" s="533"/>
      <c r="F10823" s="533"/>
      <c r="G10823" s="533"/>
    </row>
    <row r="10824" spans="1:7">
      <c r="A10824" s="533"/>
      <c r="B10824" s="1787"/>
      <c r="C10824" s="1788"/>
      <c r="D10824" s="533"/>
      <c r="E10824" s="533"/>
      <c r="F10824" s="533"/>
      <c r="G10824" s="533"/>
    </row>
    <row r="10825" spans="1:7">
      <c r="A10825" s="533"/>
      <c r="B10825" s="1787"/>
      <c r="C10825" s="1788"/>
      <c r="D10825" s="533"/>
      <c r="E10825" s="533"/>
      <c r="F10825" s="533"/>
      <c r="G10825" s="533"/>
    </row>
    <row r="10826" spans="1:7">
      <c r="A10826" s="533"/>
      <c r="B10826" s="1787"/>
      <c r="C10826" s="1788"/>
      <c r="D10826" s="533"/>
      <c r="E10826" s="533"/>
      <c r="F10826" s="533"/>
      <c r="G10826" s="533"/>
    </row>
    <row r="10827" spans="1:7">
      <c r="A10827" s="533"/>
      <c r="B10827" s="1787"/>
      <c r="C10827" s="1788"/>
      <c r="D10827" s="533"/>
      <c r="E10827" s="533"/>
      <c r="F10827" s="533"/>
      <c r="G10827" s="533"/>
    </row>
    <row r="10828" spans="1:7">
      <c r="A10828" s="533"/>
      <c r="B10828" s="1787"/>
      <c r="C10828" s="1788"/>
      <c r="D10828" s="533"/>
      <c r="E10828" s="533"/>
      <c r="F10828" s="533"/>
      <c r="G10828" s="533"/>
    </row>
    <row r="10829" spans="1:7">
      <c r="A10829" s="533"/>
      <c r="B10829" s="1787"/>
      <c r="C10829" s="1788"/>
      <c r="D10829" s="533"/>
      <c r="E10829" s="533"/>
      <c r="F10829" s="533"/>
      <c r="G10829" s="533"/>
    </row>
    <row r="10830" spans="1:7">
      <c r="A10830" s="533"/>
      <c r="B10830" s="1787"/>
      <c r="C10830" s="1788"/>
      <c r="D10830" s="533"/>
      <c r="E10830" s="533"/>
      <c r="F10830" s="533"/>
      <c r="G10830" s="533"/>
    </row>
    <row r="10831" spans="1:7">
      <c r="A10831" s="533"/>
      <c r="B10831" s="1787"/>
      <c r="C10831" s="1788"/>
      <c r="D10831" s="533"/>
      <c r="E10831" s="533"/>
      <c r="F10831" s="533"/>
      <c r="G10831" s="533"/>
    </row>
    <row r="10832" spans="1:7">
      <c r="A10832" s="533"/>
      <c r="B10832" s="1787"/>
      <c r="C10832" s="1788"/>
      <c r="D10832" s="533"/>
      <c r="E10832" s="533"/>
      <c r="F10832" s="533"/>
      <c r="G10832" s="533"/>
    </row>
    <row r="10833" spans="1:7">
      <c r="A10833" s="533"/>
      <c r="B10833" s="1787"/>
      <c r="C10833" s="1788"/>
      <c r="D10833" s="533"/>
      <c r="E10833" s="533"/>
      <c r="F10833" s="533"/>
      <c r="G10833" s="533"/>
    </row>
    <row r="10834" spans="1:7">
      <c r="A10834" s="533"/>
      <c r="B10834" s="1787"/>
      <c r="C10834" s="1788"/>
      <c r="D10834" s="533"/>
      <c r="E10834" s="533"/>
      <c r="F10834" s="533"/>
      <c r="G10834" s="533"/>
    </row>
    <row r="10835" spans="1:7">
      <c r="A10835" s="533"/>
      <c r="B10835" s="1787"/>
      <c r="C10835" s="1788"/>
      <c r="D10835" s="533"/>
      <c r="E10835" s="533"/>
      <c r="F10835" s="533"/>
      <c r="G10835" s="533"/>
    </row>
    <row r="10836" spans="1:7">
      <c r="A10836" s="533"/>
      <c r="B10836" s="1787"/>
      <c r="C10836" s="1788"/>
      <c r="D10836" s="533"/>
      <c r="E10836" s="533"/>
      <c r="F10836" s="533"/>
      <c r="G10836" s="533"/>
    </row>
    <row r="10837" spans="1:7">
      <c r="A10837" s="533"/>
      <c r="B10837" s="1787"/>
      <c r="C10837" s="1788"/>
      <c r="D10837" s="533"/>
      <c r="E10837" s="533"/>
      <c r="F10837" s="533"/>
      <c r="G10837" s="533"/>
    </row>
    <row r="10838" spans="1:7">
      <c r="A10838" s="533"/>
      <c r="B10838" s="1787"/>
      <c r="C10838" s="1788"/>
      <c r="D10838" s="533"/>
      <c r="E10838" s="533"/>
      <c r="F10838" s="533"/>
      <c r="G10838" s="533"/>
    </row>
    <row r="10839" spans="1:7">
      <c r="A10839" s="533"/>
      <c r="B10839" s="1787"/>
      <c r="C10839" s="1788"/>
      <c r="D10839" s="533"/>
      <c r="E10839" s="533"/>
      <c r="F10839" s="533"/>
      <c r="G10839" s="533"/>
    </row>
    <row r="10840" spans="1:7">
      <c r="A10840" s="533"/>
      <c r="B10840" s="1787"/>
      <c r="C10840" s="1788"/>
      <c r="D10840" s="533"/>
      <c r="E10840" s="533"/>
      <c r="F10840" s="533"/>
      <c r="G10840" s="533"/>
    </row>
    <row r="10841" spans="1:7">
      <c r="A10841" s="533"/>
      <c r="B10841" s="1787"/>
      <c r="C10841" s="1788"/>
      <c r="D10841" s="533"/>
      <c r="E10841" s="533"/>
      <c r="F10841" s="533"/>
      <c r="G10841" s="533"/>
    </row>
    <row r="10842" spans="1:7">
      <c r="A10842" s="533"/>
      <c r="B10842" s="1787"/>
      <c r="C10842" s="1788"/>
      <c r="D10842" s="533"/>
      <c r="E10842" s="533"/>
      <c r="F10842" s="533"/>
      <c r="G10842" s="533"/>
    </row>
    <row r="10843" spans="1:7">
      <c r="A10843" s="533"/>
      <c r="B10843" s="1787"/>
      <c r="C10843" s="1788"/>
      <c r="D10843" s="533"/>
      <c r="E10843" s="533"/>
      <c r="F10843" s="533"/>
      <c r="G10843" s="533"/>
    </row>
    <row r="10844" spans="1:7">
      <c r="A10844" s="533"/>
      <c r="B10844" s="1787"/>
      <c r="C10844" s="1788"/>
      <c r="D10844" s="533"/>
      <c r="E10844" s="533"/>
      <c r="F10844" s="533"/>
      <c r="G10844" s="533"/>
    </row>
    <row r="10845" spans="1:7">
      <c r="A10845" s="533"/>
      <c r="B10845" s="1787"/>
      <c r="C10845" s="1788"/>
      <c r="D10845" s="533"/>
      <c r="E10845" s="533"/>
      <c r="F10845" s="533"/>
      <c r="G10845" s="533"/>
    </row>
    <row r="10846" spans="1:7">
      <c r="A10846" s="533"/>
      <c r="B10846" s="1787"/>
      <c r="C10846" s="1788"/>
      <c r="D10846" s="533"/>
      <c r="E10846" s="533"/>
      <c r="F10846" s="533"/>
      <c r="G10846" s="533"/>
    </row>
    <row r="10847" spans="1:7">
      <c r="A10847" s="533"/>
      <c r="B10847" s="1787"/>
      <c r="C10847" s="1788"/>
      <c r="D10847" s="533"/>
      <c r="E10847" s="533"/>
      <c r="F10847" s="533"/>
      <c r="G10847" s="533"/>
    </row>
    <row r="10848" spans="1:7">
      <c r="A10848" s="533"/>
      <c r="B10848" s="1787"/>
      <c r="C10848" s="1788"/>
      <c r="D10848" s="533"/>
      <c r="E10848" s="533"/>
      <c r="F10848" s="533"/>
      <c r="G10848" s="533"/>
    </row>
    <row r="10849" spans="1:7">
      <c r="A10849" s="533"/>
      <c r="B10849" s="1787"/>
      <c r="C10849" s="1788"/>
      <c r="D10849" s="533"/>
      <c r="E10849" s="533"/>
      <c r="F10849" s="533"/>
      <c r="G10849" s="533"/>
    </row>
    <row r="10850" spans="1:7">
      <c r="A10850" s="533"/>
      <c r="B10850" s="1787"/>
      <c r="C10850" s="1788"/>
      <c r="D10850" s="533"/>
      <c r="E10850" s="533"/>
      <c r="F10850" s="533"/>
      <c r="G10850" s="533"/>
    </row>
    <row r="10851" spans="1:7">
      <c r="A10851" s="533"/>
      <c r="B10851" s="1787"/>
      <c r="C10851" s="1788"/>
      <c r="D10851" s="533"/>
      <c r="E10851" s="533"/>
      <c r="F10851" s="533"/>
      <c r="G10851" s="533"/>
    </row>
    <row r="10852" spans="1:7">
      <c r="A10852" s="533"/>
      <c r="B10852" s="1787"/>
      <c r="C10852" s="1788"/>
      <c r="D10852" s="533"/>
      <c r="E10852" s="533"/>
      <c r="F10852" s="533"/>
      <c r="G10852" s="533"/>
    </row>
    <row r="10853" spans="1:7">
      <c r="A10853" s="533"/>
      <c r="B10853" s="1787"/>
      <c r="C10853" s="1788"/>
      <c r="D10853" s="533"/>
      <c r="E10853" s="533"/>
      <c r="F10853" s="533"/>
      <c r="G10853" s="533"/>
    </row>
    <row r="10854" spans="1:7">
      <c r="A10854" s="533"/>
      <c r="B10854" s="1787"/>
      <c r="C10854" s="1788"/>
      <c r="D10854" s="533"/>
      <c r="E10854" s="533"/>
      <c r="F10854" s="533"/>
      <c r="G10854" s="533"/>
    </row>
    <row r="10855" spans="1:7">
      <c r="A10855" s="533"/>
      <c r="B10855" s="1787"/>
      <c r="C10855" s="1788"/>
      <c r="D10855" s="533"/>
      <c r="E10855" s="533"/>
      <c r="F10855" s="533"/>
      <c r="G10855" s="533"/>
    </row>
    <row r="10856" spans="1:7">
      <c r="A10856" s="533"/>
      <c r="B10856" s="1787"/>
      <c r="C10856" s="1788"/>
      <c r="D10856" s="533"/>
      <c r="E10856" s="533"/>
      <c r="F10856" s="533"/>
      <c r="G10856" s="533"/>
    </row>
    <row r="10857" spans="1:7">
      <c r="A10857" s="533"/>
      <c r="B10857" s="1787"/>
      <c r="C10857" s="1788"/>
      <c r="D10857" s="533"/>
      <c r="E10857" s="533"/>
      <c r="F10857" s="533"/>
      <c r="G10857" s="533"/>
    </row>
    <row r="10858" spans="1:7">
      <c r="A10858" s="533"/>
      <c r="B10858" s="1787"/>
      <c r="C10858" s="1788"/>
      <c r="D10858" s="533"/>
      <c r="E10858" s="533"/>
      <c r="F10858" s="533"/>
      <c r="G10858" s="533"/>
    </row>
    <row r="10859" spans="1:7">
      <c r="A10859" s="533"/>
      <c r="B10859" s="1787"/>
      <c r="C10859" s="1788"/>
      <c r="D10859" s="533"/>
      <c r="E10859" s="533"/>
      <c r="F10859" s="533"/>
      <c r="G10859" s="533"/>
    </row>
    <row r="10860" spans="1:7">
      <c r="A10860" s="533"/>
      <c r="B10860" s="1787"/>
      <c r="C10860" s="1788"/>
      <c r="D10860" s="533"/>
      <c r="E10860" s="533"/>
      <c r="F10860" s="533"/>
      <c r="G10860" s="533"/>
    </row>
    <row r="10861" spans="1:7">
      <c r="A10861" s="533"/>
      <c r="B10861" s="1787"/>
      <c r="C10861" s="1788"/>
      <c r="D10861" s="533"/>
      <c r="E10861" s="533"/>
      <c r="F10861" s="533"/>
      <c r="G10861" s="533"/>
    </row>
    <row r="10862" spans="1:7">
      <c r="A10862" s="533"/>
      <c r="B10862" s="1787"/>
      <c r="C10862" s="1788"/>
      <c r="D10862" s="533"/>
      <c r="E10862" s="533"/>
      <c r="F10862" s="533"/>
      <c r="G10862" s="533"/>
    </row>
    <row r="10863" spans="1:7">
      <c r="A10863" s="533"/>
      <c r="B10863" s="1787"/>
      <c r="C10863" s="1788"/>
      <c r="D10863" s="533"/>
      <c r="E10863" s="533"/>
      <c r="F10863" s="533"/>
      <c r="G10863" s="533"/>
    </row>
    <row r="10864" spans="1:7">
      <c r="A10864" s="533"/>
      <c r="B10864" s="1787"/>
      <c r="C10864" s="1788"/>
      <c r="D10864" s="533"/>
      <c r="E10864" s="533"/>
      <c r="F10864" s="533"/>
      <c r="G10864" s="533"/>
    </row>
    <row r="10865" spans="1:7">
      <c r="A10865" s="533"/>
      <c r="B10865" s="1787"/>
      <c r="C10865" s="1788"/>
      <c r="D10865" s="533"/>
      <c r="E10865" s="533"/>
      <c r="F10865" s="533"/>
      <c r="G10865" s="533"/>
    </row>
    <row r="10866" spans="1:7">
      <c r="A10866" s="533"/>
      <c r="B10866" s="1787"/>
      <c r="C10866" s="1788"/>
      <c r="D10866" s="533"/>
      <c r="E10866" s="533"/>
      <c r="F10866" s="533"/>
      <c r="G10866" s="533"/>
    </row>
    <row r="10867" spans="1:7">
      <c r="A10867" s="533"/>
      <c r="B10867" s="1787"/>
      <c r="C10867" s="1788"/>
      <c r="D10867" s="533"/>
      <c r="E10867" s="533"/>
      <c r="F10867" s="533"/>
      <c r="G10867" s="533"/>
    </row>
    <row r="10868" spans="1:7">
      <c r="A10868" s="533"/>
      <c r="B10868" s="1787"/>
      <c r="C10868" s="1788"/>
      <c r="D10868" s="533"/>
      <c r="E10868" s="533"/>
      <c r="F10868" s="533"/>
      <c r="G10868" s="533"/>
    </row>
    <row r="10869" spans="1:7">
      <c r="A10869" s="533"/>
      <c r="B10869" s="1787"/>
      <c r="C10869" s="1788"/>
      <c r="D10869" s="533"/>
      <c r="E10869" s="533"/>
      <c r="F10869" s="533"/>
      <c r="G10869" s="533"/>
    </row>
    <row r="10870" spans="1:7">
      <c r="A10870" s="533"/>
      <c r="B10870" s="1787"/>
      <c r="C10870" s="1788"/>
      <c r="D10870" s="533"/>
      <c r="E10870" s="533"/>
      <c r="F10870" s="533"/>
      <c r="G10870" s="533"/>
    </row>
    <row r="10871" spans="1:7">
      <c r="A10871" s="533"/>
      <c r="B10871" s="1787"/>
      <c r="C10871" s="1788"/>
      <c r="D10871" s="533"/>
      <c r="E10871" s="533"/>
      <c r="F10871" s="533"/>
      <c r="G10871" s="533"/>
    </row>
    <row r="10872" spans="1:7">
      <c r="A10872" s="533"/>
      <c r="B10872" s="1787"/>
      <c r="C10872" s="1788"/>
      <c r="D10872" s="533"/>
      <c r="E10872" s="533"/>
      <c r="F10872" s="533"/>
      <c r="G10872" s="533"/>
    </row>
    <row r="10873" spans="1:7">
      <c r="A10873" s="533"/>
      <c r="B10873" s="1787"/>
      <c r="C10873" s="1788"/>
      <c r="D10873" s="533"/>
      <c r="E10873" s="533"/>
      <c r="F10873" s="533"/>
      <c r="G10873" s="533"/>
    </row>
    <row r="10874" spans="1:7">
      <c r="A10874" s="533"/>
      <c r="B10874" s="1787"/>
      <c r="C10874" s="1788"/>
      <c r="D10874" s="533"/>
      <c r="E10874" s="533"/>
      <c r="F10874" s="533"/>
      <c r="G10874" s="533"/>
    </row>
    <row r="10875" spans="1:7">
      <c r="A10875" s="533"/>
      <c r="B10875" s="1787"/>
      <c r="C10875" s="1788"/>
      <c r="D10875" s="533"/>
      <c r="E10875" s="533"/>
      <c r="F10875" s="533"/>
      <c r="G10875" s="533"/>
    </row>
    <row r="10876" spans="1:7">
      <c r="A10876" s="533"/>
      <c r="B10876" s="1787"/>
      <c r="C10876" s="1788"/>
      <c r="D10876" s="533"/>
      <c r="E10876" s="533"/>
      <c r="F10876" s="533"/>
      <c r="G10876" s="533"/>
    </row>
    <row r="10877" spans="1:7">
      <c r="A10877" s="533"/>
      <c r="B10877" s="1787"/>
      <c r="C10877" s="1788"/>
      <c r="D10877" s="533"/>
      <c r="E10877" s="533"/>
      <c r="F10877" s="533"/>
      <c r="G10877" s="533"/>
    </row>
    <row r="10878" spans="1:7">
      <c r="A10878" s="533"/>
      <c r="B10878" s="1787"/>
      <c r="C10878" s="1788"/>
      <c r="D10878" s="533"/>
      <c r="E10878" s="533"/>
      <c r="F10878" s="533"/>
      <c r="G10878" s="533"/>
    </row>
    <row r="10879" spans="1:7">
      <c r="A10879" s="533"/>
      <c r="B10879" s="1787"/>
      <c r="C10879" s="1788"/>
      <c r="D10879" s="533"/>
      <c r="E10879" s="533"/>
      <c r="F10879" s="533"/>
      <c r="G10879" s="533"/>
    </row>
    <row r="10880" spans="1:7">
      <c r="A10880" s="533"/>
      <c r="B10880" s="1787"/>
      <c r="C10880" s="1788"/>
      <c r="D10880" s="533"/>
      <c r="E10880" s="533"/>
      <c r="F10880" s="533"/>
      <c r="G10880" s="533"/>
    </row>
    <row r="10881" spans="1:7">
      <c r="A10881" s="533"/>
      <c r="B10881" s="1787"/>
      <c r="C10881" s="1788"/>
      <c r="D10881" s="533"/>
      <c r="E10881" s="533"/>
      <c r="F10881" s="533"/>
      <c r="G10881" s="533"/>
    </row>
    <row r="10882" spans="1:7">
      <c r="A10882" s="533"/>
      <c r="B10882" s="1787"/>
      <c r="C10882" s="1788"/>
      <c r="D10882" s="533"/>
      <c r="E10882" s="533"/>
      <c r="F10882" s="533"/>
      <c r="G10882" s="533"/>
    </row>
    <row r="10883" spans="1:7">
      <c r="A10883" s="533"/>
      <c r="B10883" s="1787"/>
      <c r="C10883" s="1788"/>
      <c r="D10883" s="533"/>
      <c r="E10883" s="533"/>
      <c r="F10883" s="533"/>
      <c r="G10883" s="533"/>
    </row>
    <row r="10884" spans="1:7">
      <c r="A10884" s="533"/>
      <c r="B10884" s="1787"/>
      <c r="C10884" s="1788"/>
      <c r="D10884" s="533"/>
      <c r="E10884" s="533"/>
      <c r="F10884" s="533"/>
      <c r="G10884" s="533"/>
    </row>
    <row r="10885" spans="1:7">
      <c r="A10885" s="533"/>
      <c r="B10885" s="1787"/>
      <c r="C10885" s="1788"/>
      <c r="D10885" s="533"/>
      <c r="E10885" s="533"/>
      <c r="F10885" s="533"/>
      <c r="G10885" s="533"/>
    </row>
    <row r="10886" spans="1:7">
      <c r="A10886" s="533"/>
      <c r="B10886" s="1787"/>
      <c r="C10886" s="1788"/>
      <c r="D10886" s="533"/>
      <c r="E10886" s="533"/>
      <c r="F10886" s="533"/>
      <c r="G10886" s="533"/>
    </row>
    <row r="10887" spans="1:7">
      <c r="A10887" s="533"/>
      <c r="B10887" s="1787"/>
      <c r="C10887" s="1788"/>
      <c r="D10887" s="533"/>
      <c r="E10887" s="533"/>
      <c r="F10887" s="533"/>
      <c r="G10887" s="533"/>
    </row>
    <row r="10888" spans="1:7">
      <c r="A10888" s="533"/>
      <c r="B10888" s="1787"/>
      <c r="C10888" s="1788"/>
      <c r="D10888" s="533"/>
      <c r="E10888" s="533"/>
      <c r="F10888" s="533"/>
      <c r="G10888" s="533"/>
    </row>
    <row r="10889" spans="1:7">
      <c r="A10889" s="533"/>
      <c r="B10889" s="1787"/>
      <c r="C10889" s="1788"/>
      <c r="D10889" s="533"/>
      <c r="E10889" s="533"/>
      <c r="F10889" s="533"/>
      <c r="G10889" s="533"/>
    </row>
    <row r="10890" spans="1:7">
      <c r="A10890" s="533"/>
      <c r="B10890" s="1787"/>
      <c r="C10890" s="1788"/>
      <c r="D10890" s="533"/>
      <c r="E10890" s="533"/>
      <c r="F10890" s="533"/>
      <c r="G10890" s="533"/>
    </row>
    <row r="10891" spans="1:7">
      <c r="A10891" s="533"/>
      <c r="B10891" s="1787"/>
      <c r="C10891" s="1788"/>
      <c r="D10891" s="533"/>
      <c r="E10891" s="533"/>
      <c r="F10891" s="533"/>
      <c r="G10891" s="533"/>
    </row>
    <row r="10892" spans="1:7">
      <c r="A10892" s="533"/>
      <c r="B10892" s="1787"/>
      <c r="C10892" s="1788"/>
      <c r="D10892" s="533"/>
      <c r="E10892" s="533"/>
      <c r="F10892" s="533"/>
      <c r="G10892" s="533"/>
    </row>
    <row r="10893" spans="1:7">
      <c r="A10893" s="533"/>
      <c r="B10893" s="1787"/>
      <c r="C10893" s="1788"/>
      <c r="D10893" s="533"/>
      <c r="E10893" s="533"/>
      <c r="F10893" s="533"/>
      <c r="G10893" s="533"/>
    </row>
    <row r="10894" spans="1:7">
      <c r="A10894" s="533"/>
      <c r="B10894" s="1787"/>
      <c r="C10894" s="1788"/>
      <c r="D10894" s="533"/>
      <c r="E10894" s="533"/>
      <c r="F10894" s="533"/>
      <c r="G10894" s="533"/>
    </row>
    <row r="10895" spans="1:7">
      <c r="A10895" s="533"/>
      <c r="B10895" s="1787"/>
      <c r="C10895" s="1788"/>
      <c r="D10895" s="533"/>
      <c r="E10895" s="533"/>
      <c r="F10895" s="533"/>
      <c r="G10895" s="533"/>
    </row>
    <row r="10896" spans="1:7">
      <c r="A10896" s="533"/>
      <c r="B10896" s="1787"/>
      <c r="C10896" s="1788"/>
      <c r="D10896" s="533"/>
      <c r="E10896" s="533"/>
      <c r="F10896" s="533"/>
      <c r="G10896" s="533"/>
    </row>
    <row r="10897" spans="1:7">
      <c r="A10897" s="533"/>
      <c r="B10897" s="1787"/>
      <c r="C10897" s="1788"/>
      <c r="D10897" s="533"/>
      <c r="E10897" s="533"/>
      <c r="F10897" s="533"/>
      <c r="G10897" s="533"/>
    </row>
    <row r="10898" spans="1:7">
      <c r="A10898" s="533"/>
      <c r="B10898" s="1787"/>
      <c r="C10898" s="1788"/>
      <c r="D10898" s="533"/>
      <c r="E10898" s="533"/>
      <c r="F10898" s="533"/>
      <c r="G10898" s="533"/>
    </row>
    <row r="10899" spans="1:7">
      <c r="A10899" s="533"/>
      <c r="B10899" s="1787"/>
      <c r="C10899" s="1788"/>
      <c r="D10899" s="533"/>
      <c r="E10899" s="533"/>
      <c r="F10899" s="533"/>
      <c r="G10899" s="533"/>
    </row>
    <row r="10900" spans="1:7">
      <c r="A10900" s="533"/>
      <c r="B10900" s="1787"/>
      <c r="C10900" s="1788"/>
      <c r="D10900" s="533"/>
      <c r="E10900" s="533"/>
      <c r="F10900" s="533"/>
      <c r="G10900" s="533"/>
    </row>
    <row r="10901" spans="1:7">
      <c r="A10901" s="533"/>
      <c r="B10901" s="1787"/>
      <c r="C10901" s="1788"/>
      <c r="D10901" s="533"/>
      <c r="E10901" s="533"/>
      <c r="F10901" s="533"/>
      <c r="G10901" s="533"/>
    </row>
    <row r="10902" spans="1:7">
      <c r="A10902" s="533"/>
      <c r="B10902" s="1787"/>
      <c r="C10902" s="1788"/>
      <c r="D10902" s="533"/>
      <c r="E10902" s="533"/>
      <c r="F10902" s="533"/>
      <c r="G10902" s="533"/>
    </row>
    <row r="10903" spans="1:7">
      <c r="A10903" s="533"/>
      <c r="B10903" s="1787"/>
      <c r="C10903" s="1788"/>
      <c r="D10903" s="533"/>
      <c r="E10903" s="533"/>
      <c r="F10903" s="533"/>
      <c r="G10903" s="533"/>
    </row>
    <row r="10904" spans="1:7">
      <c r="A10904" s="533"/>
      <c r="B10904" s="1787"/>
      <c r="C10904" s="1788"/>
      <c r="D10904" s="533"/>
      <c r="E10904" s="533"/>
      <c r="F10904" s="533"/>
      <c r="G10904" s="533"/>
    </row>
    <row r="10905" spans="1:7">
      <c r="A10905" s="533"/>
      <c r="B10905" s="1787"/>
      <c r="C10905" s="1788"/>
      <c r="D10905" s="533"/>
      <c r="E10905" s="533"/>
      <c r="F10905" s="533"/>
      <c r="G10905" s="533"/>
    </row>
    <row r="10906" spans="1:7">
      <c r="A10906" s="533"/>
      <c r="B10906" s="1787"/>
      <c r="C10906" s="1788"/>
      <c r="D10906" s="533"/>
      <c r="E10906" s="533"/>
      <c r="F10906" s="533"/>
      <c r="G10906" s="533"/>
    </row>
    <row r="10907" spans="1:7">
      <c r="A10907" s="533"/>
      <c r="B10907" s="1787"/>
      <c r="C10907" s="1788"/>
      <c r="D10907" s="533"/>
      <c r="E10907" s="533"/>
      <c r="F10907" s="533"/>
      <c r="G10907" s="533"/>
    </row>
    <row r="10908" spans="1:7">
      <c r="A10908" s="533"/>
      <c r="B10908" s="1787"/>
      <c r="C10908" s="1788"/>
      <c r="D10908" s="533"/>
      <c r="E10908" s="533"/>
      <c r="F10908" s="533"/>
      <c r="G10908" s="533"/>
    </row>
    <row r="10909" spans="1:7">
      <c r="A10909" s="533"/>
      <c r="B10909" s="1787"/>
      <c r="C10909" s="1788"/>
      <c r="D10909" s="533"/>
      <c r="E10909" s="533"/>
      <c r="F10909" s="533"/>
      <c r="G10909" s="533"/>
    </row>
    <row r="10910" spans="1:7">
      <c r="A10910" s="533"/>
      <c r="B10910" s="1787"/>
      <c r="C10910" s="1788"/>
      <c r="D10910" s="533"/>
      <c r="E10910" s="533"/>
      <c r="F10910" s="533"/>
      <c r="G10910" s="533"/>
    </row>
    <row r="10911" spans="1:7">
      <c r="A10911" s="533"/>
      <c r="B10911" s="1787"/>
      <c r="C10911" s="1788"/>
      <c r="D10911" s="533"/>
      <c r="E10911" s="533"/>
      <c r="F10911" s="533"/>
      <c r="G10911" s="533"/>
    </row>
    <row r="10912" spans="1:7">
      <c r="A10912" s="533"/>
      <c r="B10912" s="1787"/>
      <c r="C10912" s="1788"/>
      <c r="D10912" s="533"/>
      <c r="E10912" s="533"/>
      <c r="F10912" s="533"/>
      <c r="G10912" s="533"/>
    </row>
    <row r="10913" spans="1:7">
      <c r="A10913" s="533"/>
      <c r="B10913" s="1787"/>
      <c r="C10913" s="1788"/>
      <c r="D10913" s="533"/>
      <c r="E10913" s="533"/>
      <c r="F10913" s="533"/>
      <c r="G10913" s="533"/>
    </row>
    <row r="10914" spans="1:7">
      <c r="A10914" s="533"/>
      <c r="B10914" s="1787"/>
      <c r="C10914" s="1788"/>
      <c r="D10914" s="533"/>
      <c r="E10914" s="533"/>
      <c r="F10914" s="533"/>
      <c r="G10914" s="533"/>
    </row>
    <row r="10915" spans="1:7">
      <c r="A10915" s="533"/>
      <c r="B10915" s="1787"/>
      <c r="C10915" s="1788"/>
      <c r="D10915" s="533"/>
      <c r="E10915" s="533"/>
      <c r="F10915" s="533"/>
      <c r="G10915" s="533"/>
    </row>
    <row r="10916" spans="1:7">
      <c r="A10916" s="533"/>
      <c r="B10916" s="1787"/>
      <c r="C10916" s="1788"/>
      <c r="D10916" s="533"/>
      <c r="E10916" s="533"/>
      <c r="F10916" s="533"/>
      <c r="G10916" s="533"/>
    </row>
    <row r="10917" spans="1:7">
      <c r="A10917" s="533"/>
      <c r="B10917" s="1787"/>
      <c r="C10917" s="1788"/>
      <c r="D10917" s="533"/>
      <c r="E10917" s="533"/>
      <c r="F10917" s="533"/>
      <c r="G10917" s="533"/>
    </row>
    <row r="10918" spans="1:7">
      <c r="A10918" s="533"/>
      <c r="B10918" s="1787"/>
      <c r="C10918" s="1788"/>
      <c r="D10918" s="533"/>
      <c r="E10918" s="533"/>
      <c r="F10918" s="533"/>
      <c r="G10918" s="533"/>
    </row>
    <row r="10919" spans="1:7">
      <c r="A10919" s="533"/>
      <c r="B10919" s="1787"/>
      <c r="C10919" s="1788"/>
      <c r="D10919" s="533"/>
      <c r="E10919" s="533"/>
      <c r="F10919" s="533"/>
      <c r="G10919" s="533"/>
    </row>
    <row r="10920" spans="1:7">
      <c r="A10920" s="533"/>
      <c r="B10920" s="1787"/>
      <c r="C10920" s="1788"/>
      <c r="D10920" s="533"/>
      <c r="E10920" s="533"/>
      <c r="F10920" s="533"/>
      <c r="G10920" s="533"/>
    </row>
    <row r="10921" spans="1:7">
      <c r="A10921" s="533"/>
      <c r="B10921" s="1787"/>
      <c r="C10921" s="1788"/>
      <c r="D10921" s="533"/>
      <c r="E10921" s="533"/>
      <c r="F10921" s="533"/>
      <c r="G10921" s="533"/>
    </row>
    <row r="10922" spans="1:7">
      <c r="A10922" s="533"/>
      <c r="B10922" s="1787"/>
      <c r="C10922" s="1788"/>
      <c r="D10922" s="533"/>
      <c r="E10922" s="533"/>
      <c r="F10922" s="533"/>
      <c r="G10922" s="533"/>
    </row>
    <row r="10923" spans="1:7">
      <c r="A10923" s="533"/>
      <c r="B10923" s="1787"/>
      <c r="C10923" s="1788"/>
      <c r="D10923" s="533"/>
      <c r="E10923" s="533"/>
      <c r="F10923" s="533"/>
      <c r="G10923" s="533"/>
    </row>
    <row r="10924" spans="1:7">
      <c r="A10924" s="533"/>
      <c r="B10924" s="1787"/>
      <c r="C10924" s="1788"/>
      <c r="D10924" s="533"/>
      <c r="E10924" s="533"/>
      <c r="F10924" s="533"/>
      <c r="G10924" s="533"/>
    </row>
    <row r="10925" spans="1:7">
      <c r="A10925" s="533"/>
      <c r="B10925" s="1787"/>
      <c r="C10925" s="1788"/>
      <c r="D10925" s="533"/>
      <c r="E10925" s="533"/>
      <c r="F10925" s="533"/>
      <c r="G10925" s="533"/>
    </row>
    <row r="10926" spans="1:7">
      <c r="A10926" s="533"/>
      <c r="B10926" s="1787"/>
      <c r="C10926" s="1788"/>
      <c r="D10926" s="533"/>
      <c r="E10926" s="533"/>
      <c r="F10926" s="533"/>
      <c r="G10926" s="533"/>
    </row>
    <row r="10927" spans="1:7">
      <c r="A10927" s="533"/>
      <c r="B10927" s="1787"/>
      <c r="C10927" s="1788"/>
      <c r="D10927" s="533"/>
      <c r="E10927" s="533"/>
      <c r="F10927" s="533"/>
      <c r="G10927" s="533"/>
    </row>
    <row r="10928" spans="1:7">
      <c r="A10928" s="533"/>
      <c r="B10928" s="1787"/>
      <c r="C10928" s="1788"/>
      <c r="D10928" s="533"/>
      <c r="E10928" s="533"/>
      <c r="F10928" s="533"/>
      <c r="G10928" s="533"/>
    </row>
    <row r="10929" spans="1:7">
      <c r="A10929" s="533"/>
      <c r="B10929" s="1787"/>
      <c r="C10929" s="1788"/>
      <c r="D10929" s="533"/>
      <c r="E10929" s="533"/>
      <c r="F10929" s="533"/>
      <c r="G10929" s="533"/>
    </row>
    <row r="10930" spans="1:7">
      <c r="A10930" s="533"/>
      <c r="B10930" s="1787"/>
      <c r="C10930" s="1788"/>
      <c r="D10930" s="533"/>
      <c r="E10930" s="533"/>
      <c r="F10930" s="533"/>
      <c r="G10930" s="533"/>
    </row>
    <row r="10931" spans="1:7">
      <c r="A10931" s="533"/>
      <c r="B10931" s="1787"/>
      <c r="C10931" s="1788"/>
      <c r="D10931" s="533"/>
      <c r="E10931" s="533"/>
      <c r="F10931" s="533"/>
      <c r="G10931" s="533"/>
    </row>
    <row r="10932" spans="1:7">
      <c r="A10932" s="533"/>
      <c r="B10932" s="1787"/>
      <c r="C10932" s="1788"/>
      <c r="D10932" s="533"/>
      <c r="E10932" s="533"/>
      <c r="F10932" s="533"/>
      <c r="G10932" s="533"/>
    </row>
    <row r="10933" spans="1:7">
      <c r="A10933" s="533"/>
      <c r="B10933" s="1787"/>
      <c r="C10933" s="1788"/>
      <c r="D10933" s="533"/>
      <c r="E10933" s="533"/>
      <c r="F10933" s="533"/>
      <c r="G10933" s="533"/>
    </row>
    <row r="10934" spans="1:7">
      <c r="A10934" s="533"/>
      <c r="B10934" s="1787"/>
      <c r="C10934" s="1788"/>
      <c r="D10934" s="533"/>
      <c r="E10934" s="533"/>
      <c r="F10934" s="533"/>
      <c r="G10934" s="533"/>
    </row>
    <row r="10935" spans="1:7">
      <c r="A10935" s="533"/>
      <c r="B10935" s="1787"/>
      <c r="C10935" s="1788"/>
      <c r="D10935" s="533"/>
      <c r="E10935" s="533"/>
      <c r="F10935" s="533"/>
      <c r="G10935" s="533"/>
    </row>
    <row r="10936" spans="1:7">
      <c r="A10936" s="533"/>
      <c r="B10936" s="1787"/>
      <c r="C10936" s="1788"/>
      <c r="D10936" s="533"/>
      <c r="E10936" s="533"/>
      <c r="F10936" s="533"/>
      <c r="G10936" s="533"/>
    </row>
    <row r="10937" spans="1:7">
      <c r="A10937" s="533"/>
      <c r="B10937" s="1787"/>
      <c r="C10937" s="1788"/>
      <c r="D10937" s="533"/>
      <c r="E10937" s="533"/>
      <c r="F10937" s="533"/>
      <c r="G10937" s="533"/>
    </row>
    <row r="10938" spans="1:7">
      <c r="A10938" s="533"/>
      <c r="B10938" s="1787"/>
      <c r="C10938" s="1788"/>
      <c r="D10938" s="533"/>
      <c r="E10938" s="533"/>
      <c r="F10938" s="533"/>
      <c r="G10938" s="533"/>
    </row>
    <row r="10939" spans="1:7">
      <c r="A10939" s="533"/>
      <c r="B10939" s="1787"/>
      <c r="C10939" s="1788"/>
      <c r="D10939" s="533"/>
      <c r="E10939" s="533"/>
      <c r="F10939" s="533"/>
      <c r="G10939" s="533"/>
    </row>
    <row r="10940" spans="1:7">
      <c r="A10940" s="533"/>
      <c r="B10940" s="1787"/>
      <c r="C10940" s="1788"/>
      <c r="D10940" s="533"/>
      <c r="E10940" s="533"/>
      <c r="F10940" s="533"/>
      <c r="G10940" s="533"/>
    </row>
    <row r="10941" spans="1:7">
      <c r="A10941" s="533"/>
      <c r="B10941" s="1787"/>
      <c r="C10941" s="1788"/>
      <c r="D10941" s="533"/>
      <c r="E10941" s="533"/>
      <c r="F10941" s="533"/>
      <c r="G10941" s="533"/>
    </row>
    <row r="10942" spans="1:7">
      <c r="A10942" s="533"/>
      <c r="B10942" s="1787"/>
      <c r="C10942" s="1788"/>
      <c r="D10942" s="533"/>
      <c r="E10942" s="533"/>
      <c r="F10942" s="533"/>
      <c r="G10942" s="533"/>
    </row>
    <row r="10943" spans="1:7">
      <c r="A10943" s="533"/>
      <c r="B10943" s="1787"/>
      <c r="C10943" s="1788"/>
      <c r="D10943" s="533"/>
      <c r="E10943" s="533"/>
      <c r="F10943" s="533"/>
      <c r="G10943" s="533"/>
    </row>
    <row r="10944" spans="1:7">
      <c r="A10944" s="533"/>
      <c r="B10944" s="1787"/>
      <c r="C10944" s="1788"/>
      <c r="D10944" s="533"/>
      <c r="E10944" s="533"/>
      <c r="F10944" s="533"/>
      <c r="G10944" s="533"/>
    </row>
    <row r="10945" spans="1:7">
      <c r="A10945" s="533"/>
      <c r="B10945" s="1787"/>
      <c r="C10945" s="1788"/>
      <c r="D10945" s="533"/>
      <c r="E10945" s="533"/>
      <c r="F10945" s="533"/>
      <c r="G10945" s="533"/>
    </row>
    <row r="10946" spans="1:7">
      <c r="A10946" s="533"/>
      <c r="B10946" s="1787"/>
      <c r="C10946" s="1788"/>
      <c r="D10946" s="533"/>
      <c r="E10946" s="533"/>
      <c r="F10946" s="533"/>
      <c r="G10946" s="533"/>
    </row>
    <row r="10947" spans="1:7">
      <c r="A10947" s="533"/>
      <c r="B10947" s="1787"/>
      <c r="C10947" s="1788"/>
      <c r="D10947" s="533"/>
      <c r="E10947" s="533"/>
      <c r="F10947" s="533"/>
      <c r="G10947" s="533"/>
    </row>
    <row r="10948" spans="1:7">
      <c r="A10948" s="533"/>
      <c r="B10948" s="1787"/>
      <c r="C10948" s="1788"/>
      <c r="D10948" s="533"/>
      <c r="E10948" s="533"/>
      <c r="F10948" s="533"/>
      <c r="G10948" s="533"/>
    </row>
    <row r="10949" spans="1:7">
      <c r="A10949" s="533"/>
      <c r="B10949" s="1787"/>
      <c r="C10949" s="1788"/>
      <c r="D10949" s="533"/>
      <c r="E10949" s="533"/>
      <c r="F10949" s="533"/>
      <c r="G10949" s="533"/>
    </row>
    <row r="10950" spans="1:7">
      <c r="A10950" s="533"/>
      <c r="B10950" s="1787"/>
      <c r="C10950" s="1788"/>
      <c r="D10950" s="533"/>
      <c r="E10950" s="533"/>
      <c r="F10950" s="533"/>
      <c r="G10950" s="533"/>
    </row>
    <row r="10951" spans="1:7">
      <c r="A10951" s="533"/>
      <c r="B10951" s="1787"/>
      <c r="C10951" s="1788"/>
      <c r="D10951" s="533"/>
      <c r="E10951" s="533"/>
      <c r="F10951" s="533"/>
      <c r="G10951" s="533"/>
    </row>
    <row r="10952" spans="1:7">
      <c r="A10952" s="533"/>
      <c r="B10952" s="1787"/>
      <c r="C10952" s="1788"/>
      <c r="D10952" s="533"/>
      <c r="E10952" s="533"/>
      <c r="F10952" s="533"/>
      <c r="G10952" s="533"/>
    </row>
    <row r="10953" spans="1:7">
      <c r="A10953" s="533"/>
      <c r="B10953" s="1787"/>
      <c r="C10953" s="1788"/>
      <c r="D10953" s="533"/>
      <c r="E10953" s="533"/>
      <c r="F10953" s="533"/>
      <c r="G10953" s="533"/>
    </row>
    <row r="10954" spans="1:7">
      <c r="A10954" s="533"/>
      <c r="B10954" s="1787"/>
      <c r="C10954" s="1788"/>
      <c r="D10954" s="533"/>
      <c r="E10954" s="533"/>
      <c r="F10954" s="533"/>
      <c r="G10954" s="533"/>
    </row>
    <row r="10955" spans="1:7">
      <c r="A10955" s="533"/>
      <c r="B10955" s="1787"/>
      <c r="C10955" s="1788"/>
      <c r="D10955" s="533"/>
      <c r="E10955" s="533"/>
      <c r="F10955" s="533"/>
      <c r="G10955" s="533"/>
    </row>
    <row r="10956" spans="1:7">
      <c r="A10956" s="533"/>
      <c r="B10956" s="1787"/>
      <c r="C10956" s="1788"/>
      <c r="D10956" s="533"/>
      <c r="E10956" s="533"/>
      <c r="F10956" s="533"/>
      <c r="G10956" s="533"/>
    </row>
    <row r="10957" spans="1:7">
      <c r="A10957" s="533"/>
      <c r="B10957" s="1787"/>
      <c r="C10957" s="1788"/>
      <c r="D10957" s="533"/>
      <c r="E10957" s="533"/>
      <c r="F10957" s="533"/>
      <c r="G10957" s="533"/>
    </row>
    <row r="10958" spans="1:7">
      <c r="A10958" s="533"/>
      <c r="B10958" s="1787"/>
      <c r="C10958" s="1788"/>
      <c r="D10958" s="533"/>
      <c r="E10958" s="533"/>
      <c r="F10958" s="533"/>
      <c r="G10958" s="533"/>
    </row>
    <row r="10959" spans="1:7">
      <c r="A10959" s="533"/>
      <c r="B10959" s="1787"/>
      <c r="C10959" s="1788"/>
      <c r="D10959" s="533"/>
      <c r="E10959" s="533"/>
      <c r="F10959" s="533"/>
      <c r="G10959" s="533"/>
    </row>
    <row r="10960" spans="1:7">
      <c r="A10960" s="533"/>
      <c r="B10960" s="1787"/>
      <c r="C10960" s="1788"/>
      <c r="D10960" s="533"/>
      <c r="E10960" s="533"/>
      <c r="F10960" s="533"/>
      <c r="G10960" s="533"/>
    </row>
    <row r="10961" spans="1:7">
      <c r="A10961" s="533"/>
      <c r="B10961" s="1787"/>
      <c r="C10961" s="1788"/>
      <c r="D10961" s="533"/>
      <c r="E10961" s="533"/>
      <c r="F10961" s="533"/>
      <c r="G10961" s="533"/>
    </row>
    <row r="10962" spans="1:7">
      <c r="A10962" s="533"/>
      <c r="B10962" s="1787"/>
      <c r="C10962" s="1788"/>
      <c r="D10962" s="533"/>
      <c r="E10962" s="533"/>
      <c r="F10962" s="533"/>
      <c r="G10962" s="533"/>
    </row>
    <row r="10963" spans="1:7">
      <c r="A10963" s="533"/>
      <c r="B10963" s="1787"/>
      <c r="C10963" s="1788"/>
      <c r="D10963" s="533"/>
      <c r="E10963" s="533"/>
      <c r="F10963" s="533"/>
      <c r="G10963" s="533"/>
    </row>
    <row r="10964" spans="1:7">
      <c r="A10964" s="533"/>
      <c r="B10964" s="1787"/>
      <c r="C10964" s="1788"/>
      <c r="D10964" s="533"/>
      <c r="E10964" s="533"/>
      <c r="F10964" s="533"/>
      <c r="G10964" s="533"/>
    </row>
    <row r="10965" spans="1:7">
      <c r="A10965" s="533"/>
      <c r="B10965" s="1787"/>
      <c r="C10965" s="1788"/>
      <c r="D10965" s="533"/>
      <c r="E10965" s="533"/>
      <c r="F10965" s="533"/>
      <c r="G10965" s="533"/>
    </row>
    <row r="10966" spans="1:7">
      <c r="A10966" s="533"/>
      <c r="B10966" s="1787"/>
      <c r="C10966" s="1788"/>
      <c r="D10966" s="533"/>
      <c r="E10966" s="533"/>
      <c r="F10966" s="533"/>
      <c r="G10966" s="533"/>
    </row>
    <row r="10967" spans="1:7">
      <c r="A10967" s="533"/>
      <c r="B10967" s="1787"/>
      <c r="C10967" s="1788"/>
      <c r="D10967" s="533"/>
      <c r="E10967" s="533"/>
      <c r="F10967" s="533"/>
      <c r="G10967" s="533"/>
    </row>
    <row r="10968" spans="1:7">
      <c r="A10968" s="533"/>
      <c r="B10968" s="1787"/>
      <c r="C10968" s="1788"/>
      <c r="D10968" s="533"/>
      <c r="E10968" s="533"/>
      <c r="F10968" s="533"/>
      <c r="G10968" s="533"/>
    </row>
    <row r="10969" spans="1:7">
      <c r="A10969" s="533"/>
      <c r="B10969" s="1787"/>
      <c r="C10969" s="1788"/>
      <c r="D10969" s="533"/>
      <c r="E10969" s="533"/>
      <c r="F10969" s="533"/>
      <c r="G10969" s="533"/>
    </row>
    <row r="10970" spans="1:7">
      <c r="A10970" s="533"/>
      <c r="B10970" s="1787"/>
      <c r="C10970" s="1788"/>
      <c r="D10970" s="533"/>
      <c r="E10970" s="533"/>
      <c r="F10970" s="533"/>
      <c r="G10970" s="533"/>
    </row>
    <row r="10971" spans="1:7">
      <c r="A10971" s="533"/>
      <c r="B10971" s="1787"/>
      <c r="C10971" s="1788"/>
      <c r="D10971" s="533"/>
      <c r="E10971" s="533"/>
      <c r="F10971" s="533"/>
      <c r="G10971" s="533"/>
    </row>
    <row r="10972" spans="1:7">
      <c r="A10972" s="533"/>
      <c r="B10972" s="1787"/>
      <c r="C10972" s="1788"/>
      <c r="D10972" s="533"/>
      <c r="E10972" s="533"/>
      <c r="F10972" s="533"/>
      <c r="G10972" s="533"/>
    </row>
    <row r="10973" spans="1:7">
      <c r="A10973" s="533"/>
      <c r="B10973" s="1787"/>
      <c r="C10973" s="1788"/>
      <c r="D10973" s="533"/>
      <c r="E10973" s="533"/>
      <c r="F10973" s="533"/>
      <c r="G10973" s="533"/>
    </row>
    <row r="10974" spans="1:7">
      <c r="A10974" s="533"/>
      <c r="B10974" s="1787"/>
      <c r="C10974" s="1788"/>
      <c r="D10974" s="533"/>
      <c r="E10974" s="533"/>
      <c r="F10974" s="533"/>
      <c r="G10974" s="533"/>
    </row>
    <row r="10975" spans="1:7">
      <c r="A10975" s="533"/>
      <c r="B10975" s="1787"/>
      <c r="C10975" s="1788"/>
      <c r="D10975" s="533"/>
      <c r="E10975" s="533"/>
      <c r="F10975" s="533"/>
      <c r="G10975" s="533"/>
    </row>
    <row r="10976" spans="1:7">
      <c r="A10976" s="533"/>
      <c r="B10976" s="1787"/>
      <c r="C10976" s="1788"/>
      <c r="D10976" s="533"/>
      <c r="E10976" s="533"/>
      <c r="F10976" s="533"/>
      <c r="G10976" s="533"/>
    </row>
    <row r="10977" spans="1:7">
      <c r="A10977" s="533"/>
      <c r="B10977" s="1787"/>
      <c r="C10977" s="1788"/>
      <c r="D10977" s="533"/>
      <c r="E10977" s="533"/>
      <c r="F10977" s="533"/>
      <c r="G10977" s="533"/>
    </row>
    <row r="10978" spans="1:7">
      <c r="A10978" s="533"/>
      <c r="B10978" s="1787"/>
      <c r="C10978" s="1788"/>
      <c r="D10978" s="533"/>
      <c r="E10978" s="533"/>
      <c r="F10978" s="533"/>
      <c r="G10978" s="533"/>
    </row>
    <row r="10979" spans="1:7">
      <c r="A10979" s="533"/>
      <c r="B10979" s="1787"/>
      <c r="C10979" s="1788"/>
      <c r="D10979" s="533"/>
      <c r="E10979" s="533"/>
      <c r="F10979" s="533"/>
      <c r="G10979" s="533"/>
    </row>
    <row r="10980" spans="1:7">
      <c r="A10980" s="533"/>
      <c r="B10980" s="1787"/>
      <c r="C10980" s="1788"/>
      <c r="D10980" s="533"/>
      <c r="E10980" s="533"/>
      <c r="F10980" s="533"/>
      <c r="G10980" s="533"/>
    </row>
    <row r="10981" spans="1:7">
      <c r="A10981" s="533"/>
      <c r="B10981" s="1787"/>
      <c r="C10981" s="1788"/>
      <c r="D10981" s="533"/>
      <c r="E10981" s="533"/>
      <c r="F10981" s="533"/>
      <c r="G10981" s="533"/>
    </row>
    <row r="10982" spans="1:7">
      <c r="A10982" s="533"/>
      <c r="B10982" s="1787"/>
      <c r="C10982" s="1788"/>
      <c r="D10982" s="533"/>
      <c r="E10982" s="533"/>
      <c r="F10982" s="533"/>
      <c r="G10982" s="533"/>
    </row>
    <row r="10983" spans="1:7">
      <c r="A10983" s="533"/>
      <c r="B10983" s="1787"/>
      <c r="C10983" s="1788"/>
      <c r="D10983" s="533"/>
      <c r="E10983" s="533"/>
      <c r="F10983" s="533"/>
      <c r="G10983" s="533"/>
    </row>
    <row r="10984" spans="1:7">
      <c r="A10984" s="533"/>
      <c r="B10984" s="1787"/>
      <c r="C10984" s="1788"/>
      <c r="D10984" s="533"/>
      <c r="E10984" s="533"/>
      <c r="F10984" s="533"/>
      <c r="G10984" s="533"/>
    </row>
    <row r="10985" spans="1:7">
      <c r="A10985" s="533"/>
      <c r="B10985" s="1787"/>
      <c r="C10985" s="1788"/>
      <c r="D10985" s="533"/>
      <c r="E10985" s="533"/>
      <c r="F10985" s="533"/>
      <c r="G10985" s="533"/>
    </row>
    <row r="10986" spans="1:7">
      <c r="A10986" s="533"/>
      <c r="B10986" s="1787"/>
      <c r="C10986" s="1788"/>
      <c r="D10986" s="533"/>
      <c r="E10986" s="533"/>
      <c r="F10986" s="533"/>
      <c r="G10986" s="533"/>
    </row>
    <row r="10987" spans="1:7">
      <c r="A10987" s="533"/>
      <c r="B10987" s="1787"/>
      <c r="C10987" s="1788"/>
      <c r="D10987" s="533"/>
      <c r="E10987" s="533"/>
      <c r="F10987" s="533"/>
      <c r="G10987" s="533"/>
    </row>
    <row r="10988" spans="1:7">
      <c r="A10988" s="533"/>
      <c r="B10988" s="1787"/>
      <c r="C10988" s="1788"/>
      <c r="D10988" s="533"/>
      <c r="E10988" s="533"/>
      <c r="F10988" s="533"/>
      <c r="G10988" s="533"/>
    </row>
    <row r="10989" spans="1:7">
      <c r="A10989" s="533"/>
      <c r="B10989" s="1787"/>
      <c r="C10989" s="1788"/>
      <c r="D10989" s="533"/>
      <c r="E10989" s="533"/>
      <c r="F10989" s="533"/>
      <c r="G10989" s="533"/>
    </row>
    <row r="10990" spans="1:7">
      <c r="A10990" s="533"/>
      <c r="B10990" s="1787"/>
      <c r="C10990" s="1788"/>
      <c r="D10990" s="533"/>
      <c r="E10990" s="533"/>
      <c r="F10990" s="533"/>
      <c r="G10990" s="533"/>
    </row>
    <row r="10991" spans="1:7">
      <c r="A10991" s="533"/>
      <c r="B10991" s="1787"/>
      <c r="C10991" s="1788"/>
      <c r="D10991" s="533"/>
      <c r="E10991" s="533"/>
      <c r="F10991" s="533"/>
      <c r="G10991" s="533"/>
    </row>
    <row r="10992" spans="1:7">
      <c r="A10992" s="533"/>
      <c r="B10992" s="1787"/>
      <c r="C10992" s="1788"/>
      <c r="D10992" s="533"/>
      <c r="E10992" s="533"/>
      <c r="F10992" s="533"/>
      <c r="G10992" s="533"/>
    </row>
    <row r="10993" spans="1:7">
      <c r="A10993" s="533"/>
      <c r="B10993" s="1787"/>
      <c r="C10993" s="1788"/>
      <c r="D10993" s="533"/>
      <c r="E10993" s="533"/>
      <c r="F10993" s="533"/>
      <c r="G10993" s="533"/>
    </row>
    <row r="10994" spans="1:7">
      <c r="A10994" s="533"/>
      <c r="B10994" s="1787"/>
      <c r="C10994" s="1788"/>
      <c r="D10994" s="533"/>
      <c r="E10994" s="533"/>
      <c r="F10994" s="533"/>
      <c r="G10994" s="533"/>
    </row>
    <row r="10995" spans="1:7">
      <c r="A10995" s="533"/>
      <c r="B10995" s="1787"/>
      <c r="C10995" s="1788"/>
      <c r="D10995" s="533"/>
      <c r="E10995" s="533"/>
      <c r="F10995" s="533"/>
      <c r="G10995" s="533"/>
    </row>
    <row r="10996" spans="1:7">
      <c r="A10996" s="533"/>
      <c r="B10996" s="1787"/>
      <c r="C10996" s="1788"/>
      <c r="D10996" s="533"/>
      <c r="E10996" s="533"/>
      <c r="F10996" s="533"/>
      <c r="G10996" s="533"/>
    </row>
    <row r="10997" spans="1:7">
      <c r="A10997" s="533"/>
      <c r="B10997" s="1787"/>
      <c r="C10997" s="1788"/>
      <c r="D10997" s="533"/>
      <c r="E10997" s="533"/>
      <c r="F10997" s="533"/>
      <c r="G10997" s="533"/>
    </row>
    <row r="10998" spans="1:7">
      <c r="A10998" s="533"/>
      <c r="B10998" s="1787"/>
      <c r="C10998" s="1788"/>
      <c r="D10998" s="533"/>
      <c r="E10998" s="533"/>
      <c r="F10998" s="533"/>
      <c r="G10998" s="533"/>
    </row>
    <row r="10999" spans="1:7">
      <c r="A10999" s="533"/>
      <c r="B10999" s="1787"/>
      <c r="C10999" s="1788"/>
      <c r="D10999" s="533"/>
      <c r="E10999" s="533"/>
      <c r="F10999" s="533"/>
      <c r="G10999" s="533"/>
    </row>
    <row r="11000" spans="1:7">
      <c r="A11000" s="533"/>
      <c r="B11000" s="1787"/>
      <c r="C11000" s="1788"/>
      <c r="D11000" s="533"/>
      <c r="E11000" s="533"/>
      <c r="F11000" s="533"/>
      <c r="G11000" s="533"/>
    </row>
    <row r="11001" spans="1:7">
      <c r="A11001" s="533"/>
      <c r="B11001" s="1787"/>
      <c r="C11001" s="1788"/>
      <c r="D11001" s="533"/>
      <c r="E11001" s="533"/>
      <c r="F11001" s="533"/>
      <c r="G11001" s="533"/>
    </row>
    <row r="11002" spans="1:7">
      <c r="A11002" s="533"/>
      <c r="B11002" s="1787"/>
      <c r="C11002" s="1788"/>
      <c r="D11002" s="533"/>
      <c r="E11002" s="533"/>
      <c r="F11002" s="533"/>
      <c r="G11002" s="533"/>
    </row>
    <row r="11003" spans="1:7">
      <c r="A11003" s="533"/>
      <c r="B11003" s="1787"/>
      <c r="C11003" s="1788"/>
      <c r="D11003" s="533"/>
      <c r="E11003" s="533"/>
      <c r="F11003" s="533"/>
      <c r="G11003" s="533"/>
    </row>
    <row r="11004" spans="1:7">
      <c r="A11004" s="533"/>
      <c r="B11004" s="1787"/>
      <c r="C11004" s="1788"/>
      <c r="D11004" s="533"/>
      <c r="E11004" s="533"/>
      <c r="F11004" s="533"/>
      <c r="G11004" s="533"/>
    </row>
    <row r="11005" spans="1:7">
      <c r="A11005" s="533"/>
      <c r="B11005" s="1787"/>
      <c r="C11005" s="1788"/>
      <c r="D11005" s="533"/>
      <c r="E11005" s="533"/>
      <c r="F11005" s="533"/>
      <c r="G11005" s="533"/>
    </row>
    <row r="11006" spans="1:7">
      <c r="A11006" s="533"/>
      <c r="B11006" s="1787"/>
      <c r="C11006" s="1788"/>
      <c r="D11006" s="533"/>
      <c r="E11006" s="533"/>
      <c r="F11006" s="533"/>
      <c r="G11006" s="533"/>
    </row>
    <row r="11007" spans="1:7">
      <c r="A11007" s="533"/>
      <c r="B11007" s="1787"/>
      <c r="C11007" s="1788"/>
      <c r="D11007" s="533"/>
      <c r="E11007" s="533"/>
      <c r="F11007" s="533"/>
      <c r="G11007" s="533"/>
    </row>
    <row r="11008" spans="1:7">
      <c r="A11008" s="533"/>
      <c r="B11008" s="1787"/>
      <c r="C11008" s="1788"/>
      <c r="D11008" s="533"/>
      <c r="E11008" s="533"/>
      <c r="F11008" s="533"/>
      <c r="G11008" s="533"/>
    </row>
    <row r="11009" spans="1:7">
      <c r="A11009" s="533"/>
      <c r="B11009" s="1787"/>
      <c r="C11009" s="1788"/>
      <c r="D11009" s="533"/>
      <c r="E11009" s="533"/>
      <c r="F11009" s="533"/>
      <c r="G11009" s="533"/>
    </row>
    <row r="11010" spans="1:7">
      <c r="A11010" s="533"/>
      <c r="B11010" s="1787"/>
      <c r="C11010" s="1788"/>
      <c r="D11010" s="533"/>
      <c r="E11010" s="533"/>
      <c r="F11010" s="533"/>
      <c r="G11010" s="533"/>
    </row>
    <row r="11011" spans="1:7">
      <c r="A11011" s="533"/>
      <c r="B11011" s="1787"/>
      <c r="C11011" s="1788"/>
      <c r="D11011" s="533"/>
      <c r="E11011" s="533"/>
      <c r="F11011" s="533"/>
      <c r="G11011" s="533"/>
    </row>
    <row r="11012" spans="1:7">
      <c r="A11012" s="533"/>
      <c r="B11012" s="1787"/>
      <c r="C11012" s="1788"/>
      <c r="D11012" s="533"/>
      <c r="E11012" s="533"/>
      <c r="F11012" s="533"/>
      <c r="G11012" s="533"/>
    </row>
    <row r="11013" spans="1:7">
      <c r="A11013" s="533"/>
      <c r="B11013" s="1787"/>
      <c r="C11013" s="1788"/>
      <c r="D11013" s="533"/>
      <c r="E11013" s="533"/>
      <c r="F11013" s="533"/>
      <c r="G11013" s="533"/>
    </row>
    <row r="11014" spans="1:7">
      <c r="A11014" s="533"/>
      <c r="B11014" s="1787"/>
      <c r="C11014" s="1788"/>
      <c r="D11014" s="533"/>
      <c r="E11014" s="533"/>
      <c r="F11014" s="533"/>
      <c r="G11014" s="533"/>
    </row>
    <row r="11015" spans="1:7">
      <c r="A11015" s="533"/>
      <c r="B11015" s="1787"/>
      <c r="C11015" s="1788"/>
      <c r="D11015" s="533"/>
      <c r="E11015" s="533"/>
      <c r="F11015" s="533"/>
      <c r="G11015" s="533"/>
    </row>
    <row r="11016" spans="1:7">
      <c r="A11016" s="533"/>
      <c r="B11016" s="1787"/>
      <c r="C11016" s="1788"/>
      <c r="D11016" s="533"/>
      <c r="E11016" s="533"/>
      <c r="F11016" s="533"/>
      <c r="G11016" s="533"/>
    </row>
    <row r="11017" spans="1:7">
      <c r="A11017" s="533"/>
      <c r="B11017" s="1787"/>
      <c r="C11017" s="1788"/>
      <c r="D11017" s="533"/>
      <c r="E11017" s="533"/>
      <c r="F11017" s="533"/>
      <c r="G11017" s="533"/>
    </row>
    <row r="11018" spans="1:7">
      <c r="A11018" s="533"/>
      <c r="B11018" s="1787"/>
      <c r="C11018" s="1788"/>
      <c r="D11018" s="533"/>
      <c r="E11018" s="533"/>
      <c r="F11018" s="533"/>
      <c r="G11018" s="533"/>
    </row>
    <row r="11019" spans="1:7">
      <c r="A11019" s="533"/>
      <c r="B11019" s="1787"/>
      <c r="C11019" s="1788"/>
      <c r="D11019" s="533"/>
      <c r="E11019" s="533"/>
      <c r="F11019" s="533"/>
      <c r="G11019" s="533"/>
    </row>
    <row r="11020" spans="1:7">
      <c r="A11020" s="533"/>
      <c r="B11020" s="1787"/>
      <c r="C11020" s="1788"/>
      <c r="D11020" s="533"/>
      <c r="E11020" s="533"/>
      <c r="F11020" s="533"/>
      <c r="G11020" s="533"/>
    </row>
    <row r="11021" spans="1:7">
      <c r="A11021" s="533"/>
      <c r="B11021" s="1787"/>
      <c r="C11021" s="1788"/>
      <c r="D11021" s="533"/>
      <c r="E11021" s="533"/>
      <c r="F11021" s="533"/>
      <c r="G11021" s="533"/>
    </row>
    <row r="11022" spans="1:7">
      <c r="A11022" s="533"/>
      <c r="B11022" s="1787"/>
      <c r="C11022" s="1788"/>
      <c r="D11022" s="533"/>
      <c r="E11022" s="533"/>
      <c r="F11022" s="533"/>
      <c r="G11022" s="533"/>
    </row>
    <row r="11023" spans="1:7">
      <c r="A11023" s="533"/>
      <c r="B11023" s="1787"/>
      <c r="C11023" s="1788"/>
      <c r="D11023" s="533"/>
      <c r="E11023" s="533"/>
      <c r="F11023" s="533"/>
      <c r="G11023" s="533"/>
    </row>
    <row r="11024" spans="1:7">
      <c r="A11024" s="533"/>
      <c r="B11024" s="1787"/>
      <c r="C11024" s="1788"/>
      <c r="D11024" s="533"/>
      <c r="E11024" s="533"/>
      <c r="F11024" s="533"/>
      <c r="G11024" s="533"/>
    </row>
    <row r="11025" spans="1:7">
      <c r="A11025" s="533"/>
      <c r="B11025" s="1787"/>
      <c r="C11025" s="1788"/>
      <c r="D11025" s="533"/>
      <c r="E11025" s="533"/>
      <c r="F11025" s="533"/>
      <c r="G11025" s="533"/>
    </row>
    <row r="11026" spans="1:7">
      <c r="A11026" s="533"/>
      <c r="B11026" s="1787"/>
      <c r="C11026" s="1788"/>
      <c r="D11026" s="533"/>
      <c r="E11026" s="533"/>
      <c r="F11026" s="533"/>
      <c r="G11026" s="533"/>
    </row>
    <row r="11027" spans="1:7">
      <c r="A11027" s="533"/>
      <c r="B11027" s="1787"/>
      <c r="C11027" s="1788"/>
      <c r="D11027" s="533"/>
      <c r="E11027" s="533"/>
      <c r="F11027" s="533"/>
      <c r="G11027" s="533"/>
    </row>
    <row r="11028" spans="1:7">
      <c r="A11028" s="533"/>
      <c r="B11028" s="1787"/>
      <c r="C11028" s="1788"/>
      <c r="D11028" s="533"/>
      <c r="E11028" s="533"/>
      <c r="F11028" s="533"/>
      <c r="G11028" s="533"/>
    </row>
    <row r="11029" spans="1:7">
      <c r="A11029" s="533"/>
      <c r="B11029" s="1787"/>
      <c r="C11029" s="1788"/>
      <c r="D11029" s="533"/>
      <c r="E11029" s="533"/>
      <c r="F11029" s="533"/>
      <c r="G11029" s="533"/>
    </row>
    <row r="11030" spans="1:7">
      <c r="A11030" s="533"/>
      <c r="B11030" s="1787"/>
      <c r="C11030" s="1788"/>
      <c r="D11030" s="533"/>
      <c r="E11030" s="533"/>
      <c r="F11030" s="533"/>
      <c r="G11030" s="533"/>
    </row>
    <row r="11031" spans="1:7">
      <c r="A11031" s="533"/>
      <c r="B11031" s="1787"/>
      <c r="C11031" s="1788"/>
      <c r="D11031" s="533"/>
      <c r="E11031" s="533"/>
      <c r="F11031" s="533"/>
      <c r="G11031" s="533"/>
    </row>
    <row r="11032" spans="1:7">
      <c r="A11032" s="533"/>
      <c r="B11032" s="1787"/>
      <c r="C11032" s="1788"/>
      <c r="D11032" s="533"/>
      <c r="E11032" s="533"/>
      <c r="F11032" s="533"/>
      <c r="G11032" s="533"/>
    </row>
    <row r="11033" spans="1:7">
      <c r="A11033" s="533"/>
      <c r="B11033" s="1787"/>
      <c r="C11033" s="1788"/>
      <c r="D11033" s="533"/>
      <c r="E11033" s="533"/>
      <c r="F11033" s="533"/>
      <c r="G11033" s="533"/>
    </row>
    <row r="11034" spans="1:7">
      <c r="A11034" s="533"/>
      <c r="B11034" s="1787"/>
      <c r="C11034" s="1788"/>
      <c r="D11034" s="533"/>
      <c r="E11034" s="533"/>
      <c r="F11034" s="533"/>
      <c r="G11034" s="533"/>
    </row>
    <row r="11035" spans="1:7">
      <c r="A11035" s="533"/>
      <c r="B11035" s="1787"/>
      <c r="C11035" s="1788"/>
      <c r="D11035" s="533"/>
      <c r="E11035" s="533"/>
      <c r="F11035" s="533"/>
      <c r="G11035" s="533"/>
    </row>
    <row r="11036" spans="1:7">
      <c r="A11036" s="533"/>
      <c r="B11036" s="1787"/>
      <c r="C11036" s="1788"/>
      <c r="D11036" s="533"/>
      <c r="E11036" s="533"/>
      <c r="F11036" s="533"/>
      <c r="G11036" s="533"/>
    </row>
    <row r="11037" spans="1:7">
      <c r="A11037" s="533"/>
      <c r="B11037" s="1787"/>
      <c r="C11037" s="1788"/>
      <c r="D11037" s="533"/>
      <c r="E11037" s="533"/>
      <c r="F11037" s="533"/>
      <c r="G11037" s="533"/>
    </row>
    <row r="11038" spans="1:7">
      <c r="A11038" s="533"/>
      <c r="B11038" s="1787"/>
      <c r="C11038" s="1788"/>
      <c r="D11038" s="533"/>
      <c r="E11038" s="533"/>
      <c r="F11038" s="533"/>
      <c r="G11038" s="533"/>
    </row>
    <row r="11039" spans="1:7">
      <c r="A11039" s="533"/>
      <c r="B11039" s="1787"/>
      <c r="C11039" s="1788"/>
      <c r="D11039" s="533"/>
      <c r="E11039" s="533"/>
      <c r="F11039" s="533"/>
      <c r="G11039" s="533"/>
    </row>
    <row r="11040" spans="1:7">
      <c r="A11040" s="533"/>
      <c r="B11040" s="1787"/>
      <c r="C11040" s="1788"/>
      <c r="D11040" s="533"/>
      <c r="E11040" s="533"/>
      <c r="F11040" s="533"/>
      <c r="G11040" s="533"/>
    </row>
    <row r="11041" spans="1:7">
      <c r="A11041" s="533"/>
      <c r="B11041" s="1787"/>
      <c r="C11041" s="1788"/>
      <c r="D11041" s="533"/>
      <c r="E11041" s="533"/>
      <c r="F11041" s="533"/>
      <c r="G11041" s="533"/>
    </row>
    <row r="11042" spans="1:7">
      <c r="A11042" s="533"/>
      <c r="B11042" s="1787"/>
      <c r="C11042" s="1788"/>
      <c r="D11042" s="533"/>
      <c r="E11042" s="533"/>
      <c r="F11042" s="533"/>
      <c r="G11042" s="533"/>
    </row>
    <row r="11043" spans="1:7">
      <c r="A11043" s="533"/>
      <c r="B11043" s="1787"/>
      <c r="C11043" s="1788"/>
      <c r="D11043" s="533"/>
      <c r="E11043" s="533"/>
      <c r="F11043" s="533"/>
      <c r="G11043" s="533"/>
    </row>
    <row r="11044" spans="1:7">
      <c r="A11044" s="533"/>
      <c r="B11044" s="1787"/>
      <c r="C11044" s="1788"/>
      <c r="D11044" s="533"/>
      <c r="E11044" s="533"/>
      <c r="F11044" s="533"/>
      <c r="G11044" s="533"/>
    </row>
    <row r="11045" spans="1:7">
      <c r="A11045" s="533"/>
      <c r="B11045" s="1787"/>
      <c r="C11045" s="1788"/>
      <c r="D11045" s="533"/>
      <c r="E11045" s="533"/>
      <c r="F11045" s="533"/>
      <c r="G11045" s="533"/>
    </row>
    <row r="11046" spans="1:7">
      <c r="A11046" s="533"/>
      <c r="B11046" s="1787"/>
      <c r="C11046" s="1788"/>
      <c r="D11046" s="533"/>
      <c r="E11046" s="533"/>
      <c r="F11046" s="533"/>
      <c r="G11046" s="533"/>
    </row>
    <row r="11047" spans="1:7">
      <c r="A11047" s="533"/>
      <c r="B11047" s="1787"/>
      <c r="C11047" s="1788"/>
      <c r="D11047" s="533"/>
      <c r="E11047" s="533"/>
      <c r="F11047" s="533"/>
      <c r="G11047" s="533"/>
    </row>
    <row r="11048" spans="1:7">
      <c r="A11048" s="533"/>
      <c r="B11048" s="1787"/>
      <c r="C11048" s="1788"/>
      <c r="D11048" s="533"/>
      <c r="E11048" s="533"/>
      <c r="F11048" s="533"/>
      <c r="G11048" s="533"/>
    </row>
    <row r="11049" spans="1:7">
      <c r="A11049" s="533"/>
      <c r="B11049" s="1787"/>
      <c r="C11049" s="1788"/>
      <c r="D11049" s="533"/>
      <c r="E11049" s="533"/>
      <c r="F11049" s="533"/>
      <c r="G11049" s="533"/>
    </row>
    <row r="11050" spans="1:7">
      <c r="A11050" s="533"/>
      <c r="B11050" s="1787"/>
      <c r="C11050" s="1788"/>
      <c r="D11050" s="533"/>
      <c r="E11050" s="533"/>
      <c r="F11050" s="533"/>
      <c r="G11050" s="533"/>
    </row>
    <row r="11051" spans="1:7">
      <c r="A11051" s="533"/>
      <c r="B11051" s="1787"/>
      <c r="C11051" s="1788"/>
      <c r="D11051" s="533"/>
      <c r="E11051" s="533"/>
      <c r="F11051" s="533"/>
      <c r="G11051" s="533"/>
    </row>
    <row r="11052" spans="1:7">
      <c r="A11052" s="533"/>
      <c r="B11052" s="1787"/>
      <c r="C11052" s="1788"/>
      <c r="D11052" s="533"/>
      <c r="E11052" s="533"/>
      <c r="F11052" s="533"/>
      <c r="G11052" s="533"/>
    </row>
    <row r="11053" spans="1:7">
      <c r="A11053" s="533"/>
      <c r="B11053" s="1787"/>
      <c r="C11053" s="1788"/>
      <c r="D11053" s="533"/>
      <c r="E11053" s="533"/>
      <c r="F11053" s="533"/>
      <c r="G11053" s="533"/>
    </row>
    <row r="11054" spans="1:7">
      <c r="A11054" s="533"/>
      <c r="B11054" s="1787"/>
      <c r="C11054" s="1788"/>
      <c r="D11054" s="533"/>
      <c r="E11054" s="533"/>
      <c r="F11054" s="533"/>
      <c r="G11054" s="533"/>
    </row>
    <row r="11055" spans="1:7">
      <c r="A11055" s="533"/>
      <c r="B11055" s="1787"/>
      <c r="C11055" s="1788"/>
      <c r="D11055" s="533"/>
      <c r="E11055" s="533"/>
      <c r="F11055" s="533"/>
      <c r="G11055" s="533"/>
    </row>
    <row r="11056" spans="1:7">
      <c r="A11056" s="533"/>
      <c r="B11056" s="1787"/>
      <c r="C11056" s="1788"/>
      <c r="D11056" s="533"/>
      <c r="E11056" s="533"/>
      <c r="F11056" s="533"/>
      <c r="G11056" s="533"/>
    </row>
    <row r="11057" spans="1:7">
      <c r="A11057" s="533"/>
      <c r="B11057" s="1787"/>
      <c r="C11057" s="1788"/>
      <c r="D11057" s="533"/>
      <c r="E11057" s="533"/>
      <c r="F11057" s="533"/>
      <c r="G11057" s="533"/>
    </row>
    <row r="11058" spans="1:7">
      <c r="A11058" s="533"/>
      <c r="B11058" s="1787"/>
      <c r="C11058" s="1788"/>
      <c r="D11058" s="533"/>
      <c r="E11058" s="533"/>
      <c r="F11058" s="533"/>
      <c r="G11058" s="533"/>
    </row>
    <row r="11059" spans="1:7">
      <c r="A11059" s="533"/>
      <c r="B11059" s="1787"/>
      <c r="C11059" s="1788"/>
      <c r="D11059" s="533"/>
      <c r="E11059" s="533"/>
      <c r="F11059" s="533"/>
      <c r="G11059" s="533"/>
    </row>
    <row r="11060" spans="1:7">
      <c r="A11060" s="533"/>
      <c r="B11060" s="1787"/>
      <c r="C11060" s="1788"/>
      <c r="D11060" s="533"/>
      <c r="E11060" s="533"/>
      <c r="F11060" s="533"/>
      <c r="G11060" s="533"/>
    </row>
    <row r="11061" spans="1:7">
      <c r="A11061" s="533"/>
      <c r="B11061" s="1787"/>
      <c r="C11061" s="1788"/>
      <c r="D11061" s="533"/>
      <c r="E11061" s="533"/>
      <c r="F11061" s="533"/>
      <c r="G11061" s="533"/>
    </row>
    <row r="11062" spans="1:7">
      <c r="A11062" s="533"/>
      <c r="B11062" s="1787"/>
      <c r="C11062" s="1788"/>
      <c r="D11062" s="533"/>
      <c r="E11062" s="533"/>
      <c r="F11062" s="533"/>
      <c r="G11062" s="533"/>
    </row>
    <row r="11063" spans="1:7">
      <c r="A11063" s="533"/>
      <c r="B11063" s="1787"/>
      <c r="C11063" s="1788"/>
      <c r="D11063" s="533"/>
      <c r="E11063" s="533"/>
      <c r="F11063" s="533"/>
      <c r="G11063" s="533"/>
    </row>
    <row r="11064" spans="1:7">
      <c r="A11064" s="533"/>
      <c r="B11064" s="1787"/>
      <c r="C11064" s="1788"/>
      <c r="D11064" s="533"/>
      <c r="E11064" s="533"/>
      <c r="F11064" s="533"/>
      <c r="G11064" s="533"/>
    </row>
    <row r="11065" spans="1:7">
      <c r="A11065" s="533"/>
      <c r="B11065" s="1787"/>
      <c r="C11065" s="1788"/>
      <c r="D11065" s="533"/>
      <c r="E11065" s="533"/>
      <c r="F11065" s="533"/>
      <c r="G11065" s="533"/>
    </row>
    <row r="11066" spans="1:7">
      <c r="A11066" s="533"/>
      <c r="B11066" s="1787"/>
      <c r="C11066" s="1788"/>
      <c r="D11066" s="533"/>
      <c r="E11066" s="533"/>
      <c r="F11066" s="533"/>
      <c r="G11066" s="533"/>
    </row>
    <row r="11067" spans="1:7">
      <c r="A11067" s="533"/>
      <c r="B11067" s="1787"/>
      <c r="C11067" s="1788"/>
      <c r="D11067" s="533"/>
      <c r="E11067" s="533"/>
      <c r="F11067" s="533"/>
      <c r="G11067" s="533"/>
    </row>
    <row r="11068" spans="1:7">
      <c r="A11068" s="533"/>
      <c r="B11068" s="1787"/>
      <c r="C11068" s="1788"/>
      <c r="D11068" s="533"/>
      <c r="E11068" s="533"/>
      <c r="F11068" s="533"/>
      <c r="G11068" s="533"/>
    </row>
    <row r="11069" spans="1:7">
      <c r="A11069" s="533"/>
      <c r="B11069" s="1787"/>
      <c r="C11069" s="1788"/>
      <c r="D11069" s="533"/>
      <c r="E11069" s="533"/>
      <c r="F11069" s="533"/>
      <c r="G11069" s="533"/>
    </row>
    <row r="11070" spans="1:7">
      <c r="A11070" s="533"/>
      <c r="B11070" s="1787"/>
      <c r="C11070" s="1788"/>
      <c r="D11070" s="533"/>
      <c r="E11070" s="533"/>
      <c r="F11070" s="533"/>
      <c r="G11070" s="533"/>
    </row>
    <row r="11071" spans="1:7">
      <c r="A11071" s="533"/>
      <c r="B11071" s="1787"/>
      <c r="C11071" s="1788"/>
      <c r="D11071" s="533"/>
      <c r="E11071" s="533"/>
      <c r="F11071" s="533"/>
      <c r="G11071" s="533"/>
    </row>
    <row r="11072" spans="1:7">
      <c r="A11072" s="533"/>
      <c r="B11072" s="1787"/>
      <c r="C11072" s="1788"/>
      <c r="D11072" s="533"/>
      <c r="E11072" s="533"/>
      <c r="F11072" s="533"/>
      <c r="G11072" s="533"/>
    </row>
    <row r="11073" spans="1:7">
      <c r="A11073" s="533"/>
      <c r="B11073" s="1787"/>
      <c r="C11073" s="1788"/>
      <c r="D11073" s="533"/>
      <c r="E11073" s="533"/>
      <c r="F11073" s="533"/>
      <c r="G11073" s="533"/>
    </row>
    <row r="11074" spans="1:7">
      <c r="A11074" s="533"/>
      <c r="B11074" s="1787"/>
      <c r="C11074" s="1788"/>
      <c r="D11074" s="533"/>
      <c r="E11074" s="533"/>
      <c r="F11074" s="533"/>
      <c r="G11074" s="533"/>
    </row>
    <row r="11075" spans="1:7">
      <c r="A11075" s="533"/>
      <c r="B11075" s="1787"/>
      <c r="C11075" s="1788"/>
      <c r="D11075" s="533"/>
      <c r="E11075" s="533"/>
      <c r="F11075" s="533"/>
      <c r="G11075" s="533"/>
    </row>
    <row r="11076" spans="1:7">
      <c r="A11076" s="533"/>
      <c r="B11076" s="1787"/>
      <c r="C11076" s="1788"/>
      <c r="D11076" s="533"/>
      <c r="E11076" s="533"/>
      <c r="F11076" s="533"/>
      <c r="G11076" s="533"/>
    </row>
    <row r="11077" spans="1:7">
      <c r="A11077" s="533"/>
      <c r="B11077" s="1787"/>
      <c r="C11077" s="1788"/>
      <c r="D11077" s="533"/>
      <c r="E11077" s="533"/>
      <c r="F11077" s="533"/>
      <c r="G11077" s="533"/>
    </row>
    <row r="11078" spans="1:7">
      <c r="A11078" s="533"/>
      <c r="B11078" s="1787"/>
      <c r="C11078" s="1788"/>
      <c r="D11078" s="533"/>
      <c r="E11078" s="533"/>
      <c r="F11078" s="533"/>
      <c r="G11078" s="533"/>
    </row>
    <row r="11079" spans="1:7">
      <c r="A11079" s="533"/>
      <c r="B11079" s="1787"/>
      <c r="C11079" s="1788"/>
      <c r="D11079" s="533"/>
      <c r="E11079" s="533"/>
      <c r="F11079" s="533"/>
      <c r="G11079" s="533"/>
    </row>
    <row r="11080" spans="1:7">
      <c r="A11080" s="533"/>
      <c r="B11080" s="1787"/>
      <c r="C11080" s="1788"/>
      <c r="D11080" s="533"/>
      <c r="E11080" s="533"/>
      <c r="F11080" s="533"/>
      <c r="G11080" s="533"/>
    </row>
    <row r="11081" spans="1:7">
      <c r="A11081" s="533"/>
      <c r="B11081" s="1787"/>
      <c r="C11081" s="1788"/>
      <c r="D11081" s="533"/>
      <c r="E11081" s="533"/>
      <c r="F11081" s="533"/>
      <c r="G11081" s="533"/>
    </row>
    <row r="11082" spans="1:7">
      <c r="A11082" s="533"/>
      <c r="B11082" s="1787"/>
      <c r="C11082" s="1788"/>
      <c r="D11082" s="533"/>
      <c r="E11082" s="533"/>
      <c r="F11082" s="533"/>
      <c r="G11082" s="533"/>
    </row>
    <row r="11083" spans="1:7">
      <c r="A11083" s="533"/>
      <c r="B11083" s="1787"/>
      <c r="C11083" s="1788"/>
      <c r="D11083" s="533"/>
      <c r="E11083" s="533"/>
      <c r="F11083" s="533"/>
      <c r="G11083" s="533"/>
    </row>
    <row r="11084" spans="1:7">
      <c r="A11084" s="533"/>
      <c r="B11084" s="1787"/>
      <c r="C11084" s="1788"/>
      <c r="D11084" s="533"/>
      <c r="E11084" s="533"/>
      <c r="F11084" s="533"/>
      <c r="G11084" s="533"/>
    </row>
    <row r="11085" spans="1:7">
      <c r="A11085" s="533"/>
      <c r="B11085" s="1787"/>
      <c r="C11085" s="1788"/>
      <c r="D11085" s="533"/>
      <c r="E11085" s="533"/>
      <c r="F11085" s="533"/>
      <c r="G11085" s="533"/>
    </row>
    <row r="11086" spans="1:7">
      <c r="A11086" s="533"/>
      <c r="B11086" s="1787"/>
      <c r="C11086" s="1788"/>
      <c r="D11086" s="533"/>
      <c r="E11086" s="533"/>
      <c r="F11086" s="533"/>
      <c r="G11086" s="533"/>
    </row>
    <row r="11087" spans="1:7">
      <c r="A11087" s="533"/>
      <c r="B11087" s="1787"/>
      <c r="C11087" s="1788"/>
      <c r="D11087" s="533"/>
      <c r="E11087" s="533"/>
      <c r="F11087" s="533"/>
      <c r="G11087" s="533"/>
    </row>
    <row r="11088" spans="1:7">
      <c r="A11088" s="533"/>
      <c r="B11088" s="1787"/>
      <c r="C11088" s="1788"/>
      <c r="D11088" s="533"/>
      <c r="E11088" s="533"/>
      <c r="F11088" s="533"/>
      <c r="G11088" s="533"/>
    </row>
    <row r="11089" spans="1:7">
      <c r="A11089" s="533"/>
      <c r="B11089" s="1787"/>
      <c r="C11089" s="1788"/>
      <c r="D11089" s="533"/>
      <c r="E11089" s="533"/>
      <c r="F11089" s="533"/>
      <c r="G11089" s="533"/>
    </row>
    <row r="11090" spans="1:7">
      <c r="A11090" s="533"/>
      <c r="B11090" s="1787"/>
      <c r="C11090" s="1788"/>
      <c r="D11090" s="533"/>
      <c r="E11090" s="533"/>
      <c r="F11090" s="533"/>
      <c r="G11090" s="533"/>
    </row>
    <row r="11091" spans="1:7">
      <c r="A11091" s="533"/>
      <c r="B11091" s="1787"/>
      <c r="C11091" s="1788"/>
      <c r="D11091" s="533"/>
      <c r="E11091" s="533"/>
      <c r="F11091" s="533"/>
      <c r="G11091" s="533"/>
    </row>
    <row r="11092" spans="1:7">
      <c r="A11092" s="533"/>
      <c r="B11092" s="1787"/>
      <c r="C11092" s="1788"/>
      <c r="D11092" s="533"/>
      <c r="E11092" s="533"/>
      <c r="F11092" s="533"/>
      <c r="G11092" s="533"/>
    </row>
    <row r="11093" spans="1:7">
      <c r="A11093" s="533"/>
      <c r="B11093" s="1787"/>
      <c r="C11093" s="1788"/>
      <c r="D11093" s="533"/>
      <c r="E11093" s="533"/>
      <c r="F11093" s="533"/>
      <c r="G11093" s="533"/>
    </row>
    <row r="11094" spans="1:7">
      <c r="A11094" s="533"/>
      <c r="B11094" s="1787"/>
      <c r="C11094" s="1788"/>
      <c r="D11094" s="533"/>
      <c r="E11094" s="533"/>
      <c r="F11094" s="533"/>
      <c r="G11094" s="533"/>
    </row>
    <row r="11095" spans="1:7">
      <c r="A11095" s="533"/>
      <c r="B11095" s="1787"/>
      <c r="C11095" s="1788"/>
      <c r="D11095" s="533"/>
      <c r="E11095" s="533"/>
      <c r="F11095" s="533"/>
      <c r="G11095" s="533"/>
    </row>
    <row r="11096" spans="1:7">
      <c r="A11096" s="533"/>
      <c r="B11096" s="1787"/>
      <c r="C11096" s="1788"/>
      <c r="D11096" s="533"/>
      <c r="E11096" s="533"/>
      <c r="F11096" s="533"/>
      <c r="G11096" s="533"/>
    </row>
    <row r="11097" spans="1:7">
      <c r="A11097" s="533"/>
      <c r="B11097" s="1787"/>
      <c r="C11097" s="1788"/>
      <c r="D11097" s="533"/>
      <c r="E11097" s="533"/>
      <c r="F11097" s="533"/>
      <c r="G11097" s="533"/>
    </row>
    <row r="11098" spans="1:7">
      <c r="A11098" s="533"/>
      <c r="B11098" s="1787"/>
      <c r="C11098" s="1788"/>
      <c r="D11098" s="533"/>
      <c r="E11098" s="533"/>
      <c r="F11098" s="533"/>
      <c r="G11098" s="533"/>
    </row>
    <row r="11099" spans="1:7">
      <c r="A11099" s="533"/>
      <c r="B11099" s="1787"/>
      <c r="C11099" s="1788"/>
      <c r="D11099" s="533"/>
      <c r="E11099" s="533"/>
      <c r="F11099" s="533"/>
      <c r="G11099" s="533"/>
    </row>
    <row r="11100" spans="1:7">
      <c r="A11100" s="533"/>
      <c r="B11100" s="1787"/>
      <c r="C11100" s="1788"/>
      <c r="D11100" s="533"/>
      <c r="E11100" s="533"/>
      <c r="F11100" s="533"/>
      <c r="G11100" s="533"/>
    </row>
    <row r="11101" spans="1:7">
      <c r="A11101" s="533"/>
      <c r="B11101" s="1787"/>
      <c r="C11101" s="1788"/>
      <c r="D11101" s="533"/>
      <c r="E11101" s="533"/>
      <c r="F11101" s="533"/>
      <c r="G11101" s="533"/>
    </row>
    <row r="11102" spans="1:7">
      <c r="A11102" s="533"/>
      <c r="B11102" s="1787"/>
      <c r="C11102" s="1788"/>
      <c r="D11102" s="533"/>
      <c r="E11102" s="533"/>
      <c r="F11102" s="533"/>
      <c r="G11102" s="533"/>
    </row>
    <row r="11103" spans="1:7">
      <c r="A11103" s="533"/>
      <c r="B11103" s="1787"/>
      <c r="C11103" s="1788"/>
      <c r="D11103" s="533"/>
      <c r="E11103" s="533"/>
      <c r="F11103" s="533"/>
      <c r="G11103" s="533"/>
    </row>
    <row r="11104" spans="1:7">
      <c r="A11104" s="533"/>
      <c r="B11104" s="1787"/>
      <c r="C11104" s="1788"/>
      <c r="D11104" s="533"/>
      <c r="E11104" s="533"/>
      <c r="F11104" s="533"/>
      <c r="G11104" s="533"/>
    </row>
    <row r="11105" spans="1:7">
      <c r="A11105" s="533"/>
      <c r="B11105" s="1787"/>
      <c r="C11105" s="1788"/>
      <c r="D11105" s="533"/>
      <c r="E11105" s="533"/>
      <c r="F11105" s="533"/>
      <c r="G11105" s="533"/>
    </row>
    <row r="11106" spans="1:7">
      <c r="A11106" s="533"/>
      <c r="B11106" s="1787"/>
      <c r="C11106" s="1788"/>
      <c r="D11106" s="533"/>
      <c r="E11106" s="533"/>
      <c r="F11106" s="533"/>
      <c r="G11106" s="533"/>
    </row>
    <row r="11107" spans="1:7">
      <c r="A11107" s="533"/>
      <c r="B11107" s="1787"/>
      <c r="C11107" s="1788"/>
      <c r="D11107" s="533"/>
      <c r="E11107" s="533"/>
      <c r="F11107" s="533"/>
      <c r="G11107" s="533"/>
    </row>
    <row r="11108" spans="1:7">
      <c r="A11108" s="533"/>
      <c r="B11108" s="1787"/>
      <c r="C11108" s="1788"/>
      <c r="D11108" s="533"/>
      <c r="E11108" s="533"/>
      <c r="F11108" s="533"/>
      <c r="G11108" s="533"/>
    </row>
    <row r="11109" spans="1:7">
      <c r="A11109" s="533"/>
      <c r="B11109" s="1787"/>
      <c r="C11109" s="1788"/>
      <c r="D11109" s="533"/>
      <c r="E11109" s="533"/>
      <c r="F11109" s="533"/>
      <c r="G11109" s="533"/>
    </row>
    <row r="11110" spans="1:7">
      <c r="A11110" s="533"/>
      <c r="B11110" s="1787"/>
      <c r="C11110" s="1788"/>
      <c r="D11110" s="533"/>
      <c r="E11110" s="533"/>
      <c r="F11110" s="533"/>
      <c r="G11110" s="533"/>
    </row>
    <row r="11111" spans="1:7">
      <c r="A11111" s="533"/>
      <c r="B11111" s="1787"/>
      <c r="C11111" s="1788"/>
      <c r="D11111" s="533"/>
      <c r="E11111" s="533"/>
      <c r="F11111" s="533"/>
      <c r="G11111" s="533"/>
    </row>
    <row r="11112" spans="1:7">
      <c r="A11112" s="533"/>
      <c r="B11112" s="1787"/>
      <c r="C11112" s="1788"/>
      <c r="D11112" s="533"/>
      <c r="E11112" s="533"/>
      <c r="F11112" s="533"/>
      <c r="G11112" s="533"/>
    </row>
    <row r="11113" spans="1:7">
      <c r="A11113" s="533"/>
      <c r="B11113" s="1787"/>
      <c r="C11113" s="1788"/>
      <c r="D11113" s="533"/>
      <c r="E11113" s="533"/>
      <c r="F11113" s="533"/>
      <c r="G11113" s="533"/>
    </row>
    <row r="11114" spans="1:7">
      <c r="A11114" s="533"/>
      <c r="B11114" s="1787"/>
      <c r="C11114" s="1788"/>
      <c r="D11114" s="533"/>
      <c r="E11114" s="533"/>
      <c r="F11114" s="533"/>
      <c r="G11114" s="533"/>
    </row>
    <row r="11115" spans="1:7">
      <c r="A11115" s="533"/>
      <c r="B11115" s="1787"/>
      <c r="C11115" s="1788"/>
      <c r="D11115" s="533"/>
      <c r="E11115" s="533"/>
      <c r="F11115" s="533"/>
      <c r="G11115" s="533"/>
    </row>
    <row r="11116" spans="1:7">
      <c r="A11116" s="533"/>
      <c r="B11116" s="1787"/>
      <c r="C11116" s="1788"/>
      <c r="D11116" s="533"/>
      <c r="E11116" s="533"/>
      <c r="F11116" s="533"/>
      <c r="G11116" s="533"/>
    </row>
    <row r="11117" spans="1:7">
      <c r="A11117" s="533"/>
      <c r="B11117" s="1787"/>
      <c r="C11117" s="1788"/>
      <c r="D11117" s="533"/>
      <c r="E11117" s="533"/>
      <c r="F11117" s="533"/>
      <c r="G11117" s="533"/>
    </row>
    <row r="11118" spans="1:7">
      <c r="A11118" s="533"/>
      <c r="B11118" s="1787"/>
      <c r="C11118" s="1788"/>
      <c r="D11118" s="533"/>
      <c r="E11118" s="533"/>
      <c r="F11118" s="533"/>
      <c r="G11118" s="533"/>
    </row>
    <row r="11119" spans="1:7">
      <c r="A11119" s="533"/>
      <c r="B11119" s="1787"/>
      <c r="C11119" s="1788"/>
      <c r="D11119" s="533"/>
      <c r="E11119" s="533"/>
      <c r="F11119" s="533"/>
      <c r="G11119" s="533"/>
    </row>
    <row r="11120" spans="1:7">
      <c r="A11120" s="533"/>
      <c r="B11120" s="1787"/>
      <c r="C11120" s="1788"/>
      <c r="D11120" s="533"/>
      <c r="E11120" s="533"/>
      <c r="F11120" s="533"/>
      <c r="G11120" s="533"/>
    </row>
    <row r="11121" spans="1:7">
      <c r="A11121" s="533"/>
      <c r="B11121" s="1787"/>
      <c r="C11121" s="1788"/>
      <c r="D11121" s="533"/>
      <c r="E11121" s="533"/>
      <c r="F11121" s="533"/>
      <c r="G11121" s="533"/>
    </row>
    <row r="11122" spans="1:7">
      <c r="A11122" s="533"/>
      <c r="B11122" s="1787"/>
      <c r="C11122" s="1788"/>
      <c r="D11122" s="533"/>
      <c r="E11122" s="533"/>
      <c r="F11122" s="533"/>
      <c r="G11122" s="533"/>
    </row>
    <row r="11123" spans="1:7">
      <c r="A11123" s="533"/>
      <c r="B11123" s="1787"/>
      <c r="C11123" s="1788"/>
      <c r="D11123" s="533"/>
      <c r="E11123" s="533"/>
      <c r="F11123" s="533"/>
      <c r="G11123" s="533"/>
    </row>
    <row r="11124" spans="1:7">
      <c r="A11124" s="533"/>
      <c r="B11124" s="1787"/>
      <c r="C11124" s="1788"/>
      <c r="D11124" s="533"/>
      <c r="E11124" s="533"/>
      <c r="F11124" s="533"/>
      <c r="G11124" s="533"/>
    </row>
    <row r="11125" spans="1:7">
      <c r="A11125" s="533"/>
      <c r="B11125" s="1787"/>
      <c r="C11125" s="1788"/>
      <c r="D11125" s="533"/>
      <c r="E11125" s="533"/>
      <c r="F11125" s="533"/>
      <c r="G11125" s="533"/>
    </row>
    <row r="11126" spans="1:7">
      <c r="A11126" s="533"/>
      <c r="B11126" s="1787"/>
      <c r="C11126" s="1788"/>
      <c r="D11126" s="533"/>
      <c r="E11126" s="533"/>
      <c r="F11126" s="533"/>
      <c r="G11126" s="533"/>
    </row>
    <row r="11127" spans="1:7">
      <c r="A11127" s="533"/>
      <c r="B11127" s="1787"/>
      <c r="C11127" s="1788"/>
      <c r="D11127" s="533"/>
      <c r="E11127" s="533"/>
      <c r="F11127" s="533"/>
      <c r="G11127" s="533"/>
    </row>
    <row r="11128" spans="1:7">
      <c r="A11128" s="533"/>
      <c r="B11128" s="1787"/>
      <c r="C11128" s="1788"/>
      <c r="D11128" s="533"/>
      <c r="E11128" s="533"/>
      <c r="F11128" s="533"/>
      <c r="G11128" s="533"/>
    </row>
    <row r="11129" spans="1:7">
      <c r="A11129" s="533"/>
      <c r="B11129" s="1787"/>
      <c r="C11129" s="1788"/>
      <c r="D11129" s="533"/>
      <c r="E11129" s="533"/>
      <c r="F11129" s="533"/>
      <c r="G11129" s="533"/>
    </row>
    <row r="11130" spans="1:7">
      <c r="A11130" s="533"/>
      <c r="B11130" s="1787"/>
      <c r="C11130" s="1788"/>
      <c r="D11130" s="533"/>
      <c r="E11130" s="533"/>
      <c r="F11130" s="533"/>
      <c r="G11130" s="533"/>
    </row>
    <row r="11131" spans="1:7">
      <c r="A11131" s="533"/>
      <c r="B11131" s="1787"/>
      <c r="C11131" s="1788"/>
      <c r="D11131" s="533"/>
      <c r="E11131" s="533"/>
      <c r="F11131" s="533"/>
      <c r="G11131" s="533"/>
    </row>
    <row r="11132" spans="1:7">
      <c r="A11132" s="533"/>
      <c r="B11132" s="1787"/>
      <c r="C11132" s="1788"/>
      <c r="D11132" s="533"/>
      <c r="E11132" s="533"/>
      <c r="F11132" s="533"/>
      <c r="G11132" s="533"/>
    </row>
    <row r="11133" spans="1:7">
      <c r="A11133" s="533"/>
      <c r="B11133" s="1787"/>
      <c r="C11133" s="1788"/>
      <c r="D11133" s="533"/>
      <c r="E11133" s="533"/>
      <c r="F11133" s="533"/>
      <c r="G11133" s="533"/>
    </row>
    <row r="11134" spans="1:7">
      <c r="A11134" s="533"/>
      <c r="B11134" s="1787"/>
      <c r="C11134" s="1788"/>
      <c r="D11134" s="533"/>
      <c r="E11134" s="533"/>
      <c r="F11134" s="533"/>
      <c r="G11134" s="533"/>
    </row>
    <row r="11135" spans="1:7">
      <c r="A11135" s="533"/>
      <c r="B11135" s="1787"/>
      <c r="C11135" s="1788"/>
      <c r="D11135" s="533"/>
      <c r="E11135" s="533"/>
      <c r="F11135" s="533"/>
      <c r="G11135" s="533"/>
    </row>
    <row r="11136" spans="1:7">
      <c r="A11136" s="533"/>
      <c r="B11136" s="1787"/>
      <c r="C11136" s="1788"/>
      <c r="D11136" s="533"/>
      <c r="E11136" s="533"/>
      <c r="F11136" s="533"/>
      <c r="G11136" s="533"/>
    </row>
    <row r="11137" spans="1:7">
      <c r="A11137" s="533"/>
      <c r="B11137" s="1787"/>
      <c r="C11137" s="1788"/>
      <c r="D11137" s="533"/>
      <c r="E11137" s="533"/>
      <c r="F11137" s="533"/>
      <c r="G11137" s="533"/>
    </row>
    <row r="11138" spans="1:7">
      <c r="A11138" s="533"/>
      <c r="B11138" s="1787"/>
      <c r="C11138" s="1788"/>
      <c r="D11138" s="533"/>
      <c r="E11138" s="533"/>
      <c r="F11138" s="533"/>
      <c r="G11138" s="533"/>
    </row>
    <row r="11139" spans="1:7">
      <c r="A11139" s="533"/>
      <c r="B11139" s="1787"/>
      <c r="C11139" s="1788"/>
      <c r="D11139" s="533"/>
      <c r="E11139" s="533"/>
      <c r="F11139" s="533"/>
      <c r="G11139" s="533"/>
    </row>
    <row r="11140" spans="1:7">
      <c r="A11140" s="533"/>
      <c r="B11140" s="1787"/>
      <c r="C11140" s="1788"/>
      <c r="D11140" s="533"/>
      <c r="E11140" s="533"/>
      <c r="F11140" s="533"/>
      <c r="G11140" s="533"/>
    </row>
    <row r="11141" spans="1:7">
      <c r="A11141" s="533"/>
      <c r="B11141" s="1787"/>
      <c r="C11141" s="1788"/>
      <c r="D11141" s="533"/>
      <c r="E11141" s="533"/>
      <c r="F11141" s="533"/>
      <c r="G11141" s="533"/>
    </row>
    <row r="11142" spans="1:7">
      <c r="A11142" s="533"/>
      <c r="B11142" s="1787"/>
      <c r="C11142" s="1788"/>
      <c r="D11142" s="533"/>
      <c r="E11142" s="533"/>
      <c r="F11142" s="533"/>
      <c r="G11142" s="533"/>
    </row>
    <row r="11143" spans="1:7">
      <c r="A11143" s="533"/>
      <c r="B11143" s="1787"/>
      <c r="C11143" s="1788"/>
      <c r="D11143" s="533"/>
      <c r="E11143" s="533"/>
      <c r="F11143" s="533"/>
      <c r="G11143" s="533"/>
    </row>
    <row r="11144" spans="1:7">
      <c r="A11144" s="533"/>
      <c r="B11144" s="1787"/>
      <c r="C11144" s="1788"/>
      <c r="D11144" s="533"/>
      <c r="E11144" s="533"/>
      <c r="F11144" s="533"/>
      <c r="G11144" s="533"/>
    </row>
    <row r="11145" spans="1:7">
      <c r="A11145" s="533"/>
      <c r="B11145" s="1787"/>
      <c r="C11145" s="1788"/>
      <c r="D11145" s="533"/>
      <c r="E11145" s="533"/>
      <c r="F11145" s="533"/>
      <c r="G11145" s="533"/>
    </row>
    <row r="11146" spans="1:7">
      <c r="A11146" s="533"/>
      <c r="B11146" s="1787"/>
      <c r="C11146" s="1788"/>
      <c r="D11146" s="533"/>
      <c r="E11146" s="533"/>
      <c r="F11146" s="533"/>
      <c r="G11146" s="533"/>
    </row>
    <row r="11147" spans="1:7">
      <c r="A11147" s="533"/>
      <c r="B11147" s="1787"/>
      <c r="C11147" s="1788"/>
      <c r="D11147" s="533"/>
      <c r="E11147" s="533"/>
      <c r="F11147" s="533"/>
      <c r="G11147" s="533"/>
    </row>
    <row r="11148" spans="1:7">
      <c r="A11148" s="533"/>
      <c r="B11148" s="1787"/>
      <c r="C11148" s="1788"/>
      <c r="D11148" s="533"/>
      <c r="E11148" s="533"/>
      <c r="F11148" s="533"/>
      <c r="G11148" s="533"/>
    </row>
    <row r="11149" spans="1:7">
      <c r="A11149" s="533"/>
      <c r="B11149" s="1787"/>
      <c r="C11149" s="1788"/>
      <c r="D11149" s="533"/>
      <c r="E11149" s="533"/>
      <c r="F11149" s="533"/>
      <c r="G11149" s="533"/>
    </row>
    <row r="11150" spans="1:7">
      <c r="A11150" s="533"/>
      <c r="B11150" s="1787"/>
      <c r="C11150" s="1788"/>
      <c r="D11150" s="533"/>
      <c r="E11150" s="533"/>
      <c r="F11150" s="533"/>
      <c r="G11150" s="533"/>
    </row>
    <row r="11151" spans="1:7">
      <c r="A11151" s="533"/>
      <c r="B11151" s="1787"/>
      <c r="C11151" s="1788"/>
      <c r="D11151" s="533"/>
      <c r="E11151" s="533"/>
      <c r="F11151" s="533"/>
      <c r="G11151" s="533"/>
    </row>
    <row r="11152" spans="1:7">
      <c r="A11152" s="533"/>
      <c r="B11152" s="1787"/>
      <c r="C11152" s="1788"/>
      <c r="D11152" s="533"/>
      <c r="E11152" s="533"/>
      <c r="F11152" s="533"/>
      <c r="G11152" s="533"/>
    </row>
    <row r="11153" spans="1:7">
      <c r="A11153" s="533"/>
      <c r="B11153" s="1787"/>
      <c r="C11153" s="1788"/>
      <c r="D11153" s="533"/>
      <c r="E11153" s="533"/>
      <c r="F11153" s="533"/>
      <c r="G11153" s="533"/>
    </row>
    <row r="11154" spans="1:7">
      <c r="A11154" s="533"/>
      <c r="B11154" s="1787"/>
      <c r="C11154" s="1788"/>
      <c r="D11154" s="533"/>
      <c r="E11154" s="533"/>
      <c r="F11154" s="533"/>
      <c r="G11154" s="533"/>
    </row>
    <row r="11155" spans="1:7">
      <c r="A11155" s="533"/>
      <c r="B11155" s="1787"/>
      <c r="C11155" s="1788"/>
      <c r="D11155" s="533"/>
      <c r="E11155" s="533"/>
      <c r="F11155" s="533"/>
      <c r="G11155" s="533"/>
    </row>
    <row r="11156" spans="1:7">
      <c r="A11156" s="533"/>
      <c r="B11156" s="1787"/>
      <c r="C11156" s="1788"/>
      <c r="D11156" s="533"/>
      <c r="E11156" s="533"/>
      <c r="F11156" s="533"/>
      <c r="G11156" s="533"/>
    </row>
    <row r="11157" spans="1:7">
      <c r="A11157" s="533"/>
      <c r="B11157" s="1787"/>
      <c r="C11157" s="1788"/>
      <c r="D11157" s="533"/>
      <c r="E11157" s="533"/>
      <c r="F11157" s="533"/>
      <c r="G11157" s="533"/>
    </row>
    <row r="11158" spans="1:7">
      <c r="A11158" s="533"/>
      <c r="B11158" s="1787"/>
      <c r="C11158" s="1788"/>
      <c r="D11158" s="533"/>
      <c r="E11158" s="533"/>
      <c r="F11158" s="533"/>
      <c r="G11158" s="533"/>
    </row>
    <row r="11159" spans="1:7">
      <c r="A11159" s="533"/>
      <c r="B11159" s="1787"/>
      <c r="C11159" s="1788"/>
      <c r="D11159" s="533"/>
      <c r="E11159" s="533"/>
      <c r="F11159" s="533"/>
      <c r="G11159" s="533"/>
    </row>
    <row r="11160" spans="1:7">
      <c r="A11160" s="533"/>
      <c r="B11160" s="1787"/>
      <c r="C11160" s="1788"/>
      <c r="D11160" s="533"/>
      <c r="E11160" s="533"/>
      <c r="F11160" s="533"/>
      <c r="G11160" s="533"/>
    </row>
    <row r="11161" spans="1:7">
      <c r="A11161" s="533"/>
      <c r="B11161" s="1787"/>
      <c r="C11161" s="1788"/>
      <c r="D11161" s="533"/>
      <c r="E11161" s="533"/>
      <c r="F11161" s="533"/>
      <c r="G11161" s="533"/>
    </row>
    <row r="11162" spans="1:7">
      <c r="A11162" s="533"/>
      <c r="B11162" s="1787"/>
      <c r="C11162" s="1788"/>
      <c r="D11162" s="533"/>
      <c r="E11162" s="533"/>
      <c r="F11162" s="533"/>
      <c r="G11162" s="533"/>
    </row>
    <row r="11163" spans="1:7">
      <c r="A11163" s="533"/>
      <c r="B11163" s="1787"/>
      <c r="C11163" s="1788"/>
      <c r="D11163" s="533"/>
      <c r="E11163" s="533"/>
      <c r="F11163" s="533"/>
      <c r="G11163" s="533"/>
    </row>
    <row r="11164" spans="1:7">
      <c r="A11164" s="533"/>
      <c r="B11164" s="1787"/>
      <c r="C11164" s="1788"/>
      <c r="D11164" s="533"/>
      <c r="E11164" s="533"/>
      <c r="F11164" s="533"/>
      <c r="G11164" s="533"/>
    </row>
    <row r="11165" spans="1:7">
      <c r="A11165" s="533"/>
      <c r="B11165" s="1787"/>
      <c r="C11165" s="1788"/>
      <c r="D11165" s="533"/>
      <c r="E11165" s="533"/>
      <c r="F11165" s="533"/>
      <c r="G11165" s="533"/>
    </row>
    <row r="11166" spans="1:7">
      <c r="A11166" s="533"/>
      <c r="B11166" s="1787"/>
      <c r="C11166" s="1788"/>
      <c r="D11166" s="533"/>
      <c r="E11166" s="533"/>
      <c r="F11166" s="533"/>
      <c r="G11166" s="533"/>
    </row>
    <row r="11167" spans="1:7">
      <c r="A11167" s="533"/>
      <c r="B11167" s="1787"/>
      <c r="C11167" s="1788"/>
      <c r="D11167" s="533"/>
      <c r="E11167" s="533"/>
      <c r="F11167" s="533"/>
      <c r="G11167" s="533"/>
    </row>
    <row r="11168" spans="1:7">
      <c r="A11168" s="533"/>
      <c r="B11168" s="1787"/>
      <c r="C11168" s="1788"/>
      <c r="D11168" s="533"/>
      <c r="E11168" s="533"/>
      <c r="F11168" s="533"/>
      <c r="G11168" s="533"/>
    </row>
    <row r="11169" spans="1:7">
      <c r="A11169" s="533"/>
      <c r="B11169" s="1787"/>
      <c r="C11169" s="1788"/>
      <c r="D11169" s="533"/>
      <c r="E11169" s="533"/>
      <c r="F11169" s="533"/>
      <c r="G11169" s="533"/>
    </row>
    <row r="11170" spans="1:7">
      <c r="A11170" s="533"/>
      <c r="B11170" s="1787"/>
      <c r="C11170" s="1788"/>
      <c r="D11170" s="533"/>
      <c r="E11170" s="533"/>
      <c r="F11170" s="533"/>
      <c r="G11170" s="533"/>
    </row>
    <row r="11171" spans="1:7">
      <c r="A11171" s="533"/>
      <c r="B11171" s="1787"/>
      <c r="C11171" s="1788"/>
      <c r="D11171" s="533"/>
      <c r="E11171" s="533"/>
      <c r="F11171" s="533"/>
      <c r="G11171" s="533"/>
    </row>
    <row r="11172" spans="1:7">
      <c r="A11172" s="533"/>
      <c r="B11172" s="1787"/>
      <c r="C11172" s="1788"/>
      <c r="D11172" s="533"/>
      <c r="E11172" s="533"/>
      <c r="F11172" s="533"/>
      <c r="G11172" s="533"/>
    </row>
    <row r="11173" spans="1:7">
      <c r="A11173" s="533"/>
      <c r="B11173" s="1787"/>
      <c r="C11173" s="1788"/>
      <c r="D11173" s="533"/>
      <c r="E11173" s="533"/>
      <c r="F11173" s="533"/>
      <c r="G11173" s="533"/>
    </row>
    <row r="11174" spans="1:7">
      <c r="A11174" s="533"/>
      <c r="B11174" s="1787"/>
      <c r="C11174" s="1788"/>
      <c r="D11174" s="533"/>
      <c r="E11174" s="533"/>
      <c r="F11174" s="533"/>
      <c r="G11174" s="533"/>
    </row>
    <row r="11175" spans="1:7">
      <c r="A11175" s="533"/>
      <c r="B11175" s="1787"/>
      <c r="C11175" s="1788"/>
      <c r="D11175" s="533"/>
      <c r="E11175" s="533"/>
      <c r="F11175" s="533"/>
      <c r="G11175" s="533"/>
    </row>
    <row r="11176" spans="1:7">
      <c r="A11176" s="533"/>
      <c r="B11176" s="1787"/>
      <c r="C11176" s="1788"/>
      <c r="D11176" s="533"/>
      <c r="E11176" s="533"/>
      <c r="F11176" s="533"/>
      <c r="G11176" s="533"/>
    </row>
    <row r="11177" spans="1:7">
      <c r="A11177" s="533"/>
      <c r="B11177" s="1787"/>
      <c r="C11177" s="1788"/>
      <c r="D11177" s="533"/>
      <c r="E11177" s="533"/>
      <c r="F11177" s="533"/>
      <c r="G11177" s="533"/>
    </row>
    <row r="11178" spans="1:7">
      <c r="A11178" s="533"/>
      <c r="B11178" s="1787"/>
      <c r="C11178" s="1788"/>
      <c r="D11178" s="533"/>
      <c r="E11178" s="533"/>
      <c r="F11178" s="533"/>
      <c r="G11178" s="533"/>
    </row>
    <row r="11179" spans="1:7">
      <c r="A11179" s="533"/>
      <c r="B11179" s="1787"/>
      <c r="C11179" s="1788"/>
      <c r="D11179" s="533"/>
      <c r="E11179" s="533"/>
      <c r="F11179" s="533"/>
      <c r="G11179" s="533"/>
    </row>
    <row r="11180" spans="1:7">
      <c r="A11180" s="533"/>
      <c r="B11180" s="1787"/>
      <c r="C11180" s="1788"/>
      <c r="D11180" s="533"/>
      <c r="E11180" s="533"/>
      <c r="F11180" s="533"/>
      <c r="G11180" s="533"/>
    </row>
    <row r="11181" spans="1:7">
      <c r="A11181" s="533"/>
      <c r="B11181" s="1787"/>
      <c r="C11181" s="1788"/>
      <c r="D11181" s="533"/>
      <c r="E11181" s="533"/>
      <c r="F11181" s="533"/>
      <c r="G11181" s="533"/>
    </row>
    <row r="11182" spans="1:7">
      <c r="A11182" s="533"/>
      <c r="B11182" s="1787"/>
      <c r="C11182" s="1788"/>
      <c r="D11182" s="533"/>
      <c r="E11182" s="533"/>
      <c r="F11182" s="533"/>
      <c r="G11182" s="533"/>
    </row>
    <row r="11183" spans="1:7">
      <c r="A11183" s="533"/>
      <c r="B11183" s="1787"/>
      <c r="C11183" s="1788"/>
      <c r="D11183" s="533"/>
      <c r="E11183" s="533"/>
      <c r="F11183" s="533"/>
      <c r="G11183" s="533"/>
    </row>
    <row r="11184" spans="1:7">
      <c r="A11184" s="533"/>
      <c r="B11184" s="1787"/>
      <c r="C11184" s="1788"/>
      <c r="D11184" s="533"/>
      <c r="E11184" s="533"/>
      <c r="F11184" s="533"/>
      <c r="G11184" s="533"/>
    </row>
    <row r="11185" spans="1:7">
      <c r="A11185" s="533"/>
      <c r="B11185" s="1787"/>
      <c r="C11185" s="1788"/>
      <c r="D11185" s="533"/>
      <c r="E11185" s="533"/>
      <c r="F11185" s="533"/>
      <c r="G11185" s="533"/>
    </row>
    <row r="11186" spans="1:7">
      <c r="A11186" s="533"/>
      <c r="B11186" s="1787"/>
      <c r="C11186" s="1788"/>
      <c r="D11186" s="533"/>
      <c r="E11186" s="533"/>
      <c r="F11186" s="533"/>
      <c r="G11186" s="533"/>
    </row>
    <row r="11187" spans="1:7">
      <c r="A11187" s="533"/>
      <c r="B11187" s="1787"/>
      <c r="C11187" s="1788"/>
      <c r="D11187" s="533"/>
      <c r="E11187" s="533"/>
      <c r="F11187" s="533"/>
      <c r="G11187" s="533"/>
    </row>
    <row r="11188" spans="1:7">
      <c r="A11188" s="533"/>
      <c r="B11188" s="1787"/>
      <c r="C11188" s="1788"/>
      <c r="D11188" s="533"/>
      <c r="E11188" s="533"/>
      <c r="F11188" s="533"/>
      <c r="G11188" s="533"/>
    </row>
    <row r="11189" spans="1:7">
      <c r="A11189" s="533"/>
      <c r="B11189" s="1787"/>
      <c r="C11189" s="1788"/>
      <c r="D11189" s="533"/>
      <c r="E11189" s="533"/>
      <c r="F11189" s="533"/>
      <c r="G11189" s="533"/>
    </row>
    <row r="11190" spans="1:7">
      <c r="A11190" s="533"/>
      <c r="B11190" s="1787"/>
      <c r="C11190" s="1788"/>
      <c r="D11190" s="533"/>
      <c r="E11190" s="533"/>
      <c r="F11190" s="533"/>
      <c r="G11190" s="533"/>
    </row>
    <row r="11191" spans="1:7">
      <c r="A11191" s="533"/>
      <c r="B11191" s="1787"/>
      <c r="C11191" s="1788"/>
      <c r="D11191" s="533"/>
      <c r="E11191" s="533"/>
      <c r="F11191" s="533"/>
      <c r="G11191" s="533"/>
    </row>
    <row r="11192" spans="1:7">
      <c r="A11192" s="533"/>
      <c r="B11192" s="1787"/>
      <c r="C11192" s="1788"/>
      <c r="D11192" s="533"/>
      <c r="E11192" s="533"/>
      <c r="F11192" s="533"/>
      <c r="G11192" s="533"/>
    </row>
    <row r="11193" spans="1:7">
      <c r="A11193" s="533"/>
      <c r="B11193" s="1787"/>
      <c r="C11193" s="1788"/>
      <c r="D11193" s="533"/>
      <c r="E11193" s="533"/>
      <c r="F11193" s="533"/>
      <c r="G11193" s="533"/>
    </row>
    <row r="11194" spans="1:7">
      <c r="A11194" s="533"/>
      <c r="B11194" s="1787"/>
      <c r="C11194" s="1788"/>
      <c r="D11194" s="533"/>
      <c r="E11194" s="533"/>
      <c r="F11194" s="533"/>
      <c r="G11194" s="533"/>
    </row>
    <row r="11195" spans="1:7">
      <c r="A11195" s="533"/>
      <c r="B11195" s="1787"/>
      <c r="C11195" s="1788"/>
      <c r="D11195" s="533"/>
      <c r="E11195" s="533"/>
      <c r="F11195" s="533"/>
      <c r="G11195" s="533"/>
    </row>
    <row r="11196" spans="1:7">
      <c r="A11196" s="533"/>
      <c r="B11196" s="1787"/>
      <c r="C11196" s="1788"/>
      <c r="D11196" s="533"/>
      <c r="E11196" s="533"/>
      <c r="F11196" s="533"/>
      <c r="G11196" s="533"/>
    </row>
    <row r="11197" spans="1:7">
      <c r="A11197" s="533"/>
      <c r="B11197" s="1787"/>
      <c r="C11197" s="1788"/>
      <c r="D11197" s="533"/>
      <c r="E11197" s="533"/>
      <c r="F11197" s="533"/>
      <c r="G11197" s="533"/>
    </row>
    <row r="11198" spans="1:7">
      <c r="A11198" s="533"/>
      <c r="B11198" s="1787"/>
      <c r="C11198" s="1788"/>
      <c r="D11198" s="533"/>
      <c r="E11198" s="533"/>
      <c r="F11198" s="533"/>
      <c r="G11198" s="533"/>
    </row>
    <row r="11199" spans="1:7">
      <c r="A11199" s="533"/>
      <c r="B11199" s="1787"/>
      <c r="C11199" s="1788"/>
      <c r="D11199" s="533"/>
      <c r="E11199" s="533"/>
      <c r="F11199" s="533"/>
      <c r="G11199" s="533"/>
    </row>
    <row r="11200" spans="1:7">
      <c r="A11200" s="533"/>
      <c r="B11200" s="1787"/>
      <c r="C11200" s="1788"/>
      <c r="D11200" s="533"/>
      <c r="E11200" s="533"/>
      <c r="F11200" s="533"/>
      <c r="G11200" s="533"/>
    </row>
    <row r="11201" spans="1:7">
      <c r="A11201" s="533"/>
      <c r="B11201" s="1787"/>
      <c r="C11201" s="1788"/>
      <c r="D11201" s="533"/>
      <c r="E11201" s="533"/>
      <c r="F11201" s="533"/>
      <c r="G11201" s="533"/>
    </row>
    <row r="11202" spans="1:7">
      <c r="A11202" s="533"/>
      <c r="B11202" s="1787"/>
      <c r="C11202" s="1788"/>
      <c r="D11202" s="533"/>
      <c r="E11202" s="533"/>
      <c r="F11202" s="533"/>
      <c r="G11202" s="533"/>
    </row>
    <row r="11203" spans="1:7">
      <c r="A11203" s="533"/>
      <c r="B11203" s="1787"/>
      <c r="C11203" s="1788"/>
      <c r="D11203" s="533"/>
      <c r="E11203" s="533"/>
      <c r="F11203" s="533"/>
      <c r="G11203" s="533"/>
    </row>
    <row r="11204" spans="1:7">
      <c r="A11204" s="533"/>
      <c r="B11204" s="1787"/>
      <c r="C11204" s="1788"/>
      <c r="D11204" s="533"/>
      <c r="E11204" s="533"/>
      <c r="F11204" s="533"/>
      <c r="G11204" s="533"/>
    </row>
    <row r="11205" spans="1:7">
      <c r="A11205" s="533"/>
      <c r="B11205" s="1787"/>
      <c r="C11205" s="1788"/>
      <c r="D11205" s="533"/>
      <c r="E11205" s="533"/>
      <c r="F11205" s="533"/>
      <c r="G11205" s="533"/>
    </row>
    <row r="11206" spans="1:7">
      <c r="A11206" s="533"/>
      <c r="B11206" s="1787"/>
      <c r="C11206" s="1788"/>
      <c r="D11206" s="533"/>
      <c r="E11206" s="533"/>
      <c r="F11206" s="533"/>
      <c r="G11206" s="533"/>
    </row>
    <row r="11207" spans="1:7">
      <c r="A11207" s="533"/>
      <c r="B11207" s="1787"/>
      <c r="C11207" s="1788"/>
      <c r="D11207" s="533"/>
      <c r="E11207" s="533"/>
      <c r="F11207" s="533"/>
      <c r="G11207" s="533"/>
    </row>
    <row r="11208" spans="1:7">
      <c r="A11208" s="533"/>
      <c r="B11208" s="1787"/>
      <c r="C11208" s="1788"/>
      <c r="D11208" s="533"/>
      <c r="E11208" s="533"/>
      <c r="F11208" s="533"/>
      <c r="G11208" s="533"/>
    </row>
    <row r="11209" spans="1:7">
      <c r="A11209" s="533"/>
      <c r="B11209" s="1787"/>
      <c r="C11209" s="1788"/>
      <c r="D11209" s="533"/>
      <c r="E11209" s="533"/>
      <c r="F11209" s="533"/>
      <c r="G11209" s="533"/>
    </row>
    <row r="11210" spans="1:7">
      <c r="A11210" s="533"/>
      <c r="B11210" s="1787"/>
      <c r="C11210" s="1788"/>
      <c r="D11210" s="533"/>
      <c r="E11210" s="533"/>
      <c r="F11210" s="533"/>
      <c r="G11210" s="533"/>
    </row>
    <row r="11211" spans="1:7">
      <c r="A11211" s="533"/>
      <c r="B11211" s="1787"/>
      <c r="C11211" s="1788"/>
      <c r="D11211" s="533"/>
      <c r="E11211" s="533"/>
      <c r="F11211" s="533"/>
      <c r="G11211" s="533"/>
    </row>
    <row r="11212" spans="1:7">
      <c r="A11212" s="533"/>
      <c r="B11212" s="1787"/>
      <c r="C11212" s="1788"/>
      <c r="D11212" s="533"/>
      <c r="E11212" s="533"/>
      <c r="F11212" s="533"/>
      <c r="G11212" s="533"/>
    </row>
    <row r="11213" spans="1:7">
      <c r="A11213" s="533"/>
      <c r="B11213" s="1787"/>
      <c r="C11213" s="1788"/>
      <c r="D11213" s="533"/>
      <c r="E11213" s="533"/>
      <c r="F11213" s="533"/>
      <c r="G11213" s="533"/>
    </row>
    <row r="11214" spans="1:7">
      <c r="A11214" s="533"/>
      <c r="B11214" s="1787"/>
      <c r="C11214" s="1788"/>
      <c r="D11214" s="533"/>
      <c r="E11214" s="533"/>
      <c r="F11214" s="533"/>
      <c r="G11214" s="533"/>
    </row>
    <row r="11215" spans="1:7">
      <c r="A11215" s="533"/>
      <c r="B11215" s="1787"/>
      <c r="C11215" s="1788"/>
      <c r="D11215" s="533"/>
      <c r="E11215" s="533"/>
      <c r="F11215" s="533"/>
      <c r="G11215" s="533"/>
    </row>
    <row r="11216" spans="1:7">
      <c r="A11216" s="533"/>
      <c r="B11216" s="1787"/>
      <c r="C11216" s="1788"/>
      <c r="D11216" s="533"/>
      <c r="E11216" s="533"/>
      <c r="F11216" s="533"/>
      <c r="G11216" s="533"/>
    </row>
    <row r="11217" spans="1:7">
      <c r="A11217" s="533"/>
      <c r="B11217" s="1787"/>
      <c r="C11217" s="1788"/>
      <c r="D11217" s="533"/>
      <c r="E11217" s="533"/>
      <c r="F11217" s="533"/>
      <c r="G11217" s="533"/>
    </row>
    <row r="11218" spans="1:7">
      <c r="A11218" s="533"/>
      <c r="B11218" s="1787"/>
      <c r="C11218" s="1788"/>
      <c r="D11218" s="533"/>
      <c r="E11218" s="533"/>
      <c r="F11218" s="533"/>
      <c r="G11218" s="533"/>
    </row>
    <row r="11219" spans="1:7">
      <c r="A11219" s="533"/>
      <c r="B11219" s="1787"/>
      <c r="C11219" s="1788"/>
      <c r="D11219" s="533"/>
      <c r="E11219" s="533"/>
      <c r="F11219" s="533"/>
      <c r="G11219" s="533"/>
    </row>
    <row r="11220" spans="1:7">
      <c r="A11220" s="533"/>
      <c r="B11220" s="1787"/>
      <c r="C11220" s="1788"/>
      <c r="D11220" s="533"/>
      <c r="E11220" s="533"/>
      <c r="F11220" s="533"/>
      <c r="G11220" s="533"/>
    </row>
    <row r="11221" spans="1:7">
      <c r="A11221" s="533"/>
      <c r="B11221" s="1787"/>
      <c r="C11221" s="1788"/>
      <c r="D11221" s="533"/>
      <c r="E11221" s="533"/>
      <c r="F11221" s="533"/>
      <c r="G11221" s="533"/>
    </row>
    <row r="11222" spans="1:7">
      <c r="A11222" s="533"/>
      <c r="B11222" s="1787"/>
      <c r="C11222" s="1788"/>
      <c r="D11222" s="533"/>
      <c r="E11222" s="533"/>
      <c r="F11222" s="533"/>
      <c r="G11222" s="533"/>
    </row>
    <row r="11223" spans="1:7">
      <c r="A11223" s="533"/>
      <c r="B11223" s="1787"/>
      <c r="C11223" s="1788"/>
      <c r="D11223" s="533"/>
      <c r="E11223" s="533"/>
      <c r="F11223" s="533"/>
      <c r="G11223" s="533"/>
    </row>
    <row r="11224" spans="1:7">
      <c r="A11224" s="533"/>
      <c r="B11224" s="1787"/>
      <c r="C11224" s="1788"/>
      <c r="D11224" s="533"/>
      <c r="E11224" s="533"/>
      <c r="F11224" s="533"/>
      <c r="G11224" s="533"/>
    </row>
    <row r="11225" spans="1:7">
      <c r="A11225" s="533"/>
      <c r="B11225" s="1787"/>
      <c r="C11225" s="1788"/>
      <c r="D11225" s="533"/>
      <c r="E11225" s="533"/>
      <c r="F11225" s="533"/>
      <c r="G11225" s="533"/>
    </row>
    <row r="11226" spans="1:7">
      <c r="A11226" s="533"/>
      <c r="B11226" s="1787"/>
      <c r="C11226" s="1788"/>
      <c r="D11226" s="533"/>
      <c r="E11226" s="533"/>
      <c r="F11226" s="533"/>
      <c r="G11226" s="533"/>
    </row>
    <row r="11227" spans="1:7">
      <c r="A11227" s="533"/>
      <c r="B11227" s="1787"/>
      <c r="C11227" s="1788"/>
      <c r="D11227" s="533"/>
      <c r="E11227" s="533"/>
      <c r="F11227" s="533"/>
      <c r="G11227" s="533"/>
    </row>
    <row r="11228" spans="1:7">
      <c r="A11228" s="533"/>
      <c r="B11228" s="1787"/>
      <c r="C11228" s="1788"/>
      <c r="D11228" s="533"/>
      <c r="E11228" s="533"/>
      <c r="F11228" s="533"/>
      <c r="G11228" s="533"/>
    </row>
    <row r="11229" spans="1:7">
      <c r="A11229" s="533"/>
      <c r="B11229" s="1787"/>
      <c r="C11229" s="1788"/>
      <c r="D11229" s="533"/>
      <c r="E11229" s="533"/>
      <c r="F11229" s="533"/>
      <c r="G11229" s="533"/>
    </row>
    <row r="11230" spans="1:7">
      <c r="A11230" s="533"/>
      <c r="B11230" s="1787"/>
      <c r="C11230" s="1788"/>
      <c r="D11230" s="533"/>
      <c r="E11230" s="533"/>
      <c r="F11230" s="533"/>
      <c r="G11230" s="533"/>
    </row>
    <row r="11231" spans="1:7">
      <c r="A11231" s="533"/>
      <c r="B11231" s="1787"/>
      <c r="C11231" s="1788"/>
      <c r="D11231" s="533"/>
      <c r="E11231" s="533"/>
      <c r="F11231" s="533"/>
      <c r="G11231" s="533"/>
    </row>
    <row r="11232" spans="1:7">
      <c r="A11232" s="533"/>
      <c r="B11232" s="1787"/>
      <c r="C11232" s="1788"/>
      <c r="D11232" s="533"/>
      <c r="E11232" s="533"/>
      <c r="F11232" s="533"/>
      <c r="G11232" s="533"/>
    </row>
    <row r="11233" spans="1:7">
      <c r="A11233" s="533"/>
      <c r="B11233" s="1787"/>
      <c r="C11233" s="1788"/>
      <c r="D11233" s="533"/>
      <c r="E11233" s="533"/>
      <c r="F11233" s="533"/>
      <c r="G11233" s="533"/>
    </row>
    <row r="11234" spans="1:7">
      <c r="A11234" s="533"/>
      <c r="B11234" s="1787"/>
      <c r="C11234" s="1788"/>
      <c r="D11234" s="533"/>
      <c r="E11234" s="533"/>
      <c r="F11234" s="533"/>
      <c r="G11234" s="533"/>
    </row>
    <row r="11235" spans="1:7">
      <c r="A11235" s="533"/>
      <c r="B11235" s="1787"/>
      <c r="C11235" s="1788"/>
      <c r="D11235" s="533"/>
      <c r="E11235" s="533"/>
      <c r="F11235" s="533"/>
      <c r="G11235" s="533"/>
    </row>
    <row r="11236" spans="1:7">
      <c r="A11236" s="533"/>
      <c r="B11236" s="1787"/>
      <c r="C11236" s="1788"/>
      <c r="D11236" s="533"/>
      <c r="E11236" s="533"/>
      <c r="F11236" s="533"/>
      <c r="G11236" s="533"/>
    </row>
    <row r="11237" spans="1:7">
      <c r="A11237" s="533"/>
      <c r="B11237" s="1787"/>
      <c r="C11237" s="1788"/>
      <c r="D11237" s="533"/>
      <c r="E11237" s="533"/>
      <c r="F11237" s="533"/>
      <c r="G11237" s="533"/>
    </row>
    <row r="11238" spans="1:7">
      <c r="A11238" s="533"/>
      <c r="B11238" s="1787"/>
      <c r="C11238" s="1788"/>
      <c r="D11238" s="533"/>
      <c r="E11238" s="533"/>
      <c r="F11238" s="533"/>
      <c r="G11238" s="533"/>
    </row>
    <row r="11239" spans="1:7">
      <c r="A11239" s="533"/>
      <c r="B11239" s="1787"/>
      <c r="C11239" s="1788"/>
      <c r="D11239" s="533"/>
      <c r="E11239" s="533"/>
      <c r="F11239" s="533"/>
      <c r="G11239" s="533"/>
    </row>
    <row r="11240" spans="1:7">
      <c r="A11240" s="533"/>
      <c r="B11240" s="1787"/>
      <c r="C11240" s="1788"/>
      <c r="D11240" s="533"/>
      <c r="E11240" s="533"/>
      <c r="F11240" s="533"/>
      <c r="G11240" s="533"/>
    </row>
    <row r="11241" spans="1:7">
      <c r="A11241" s="533"/>
      <c r="B11241" s="1787"/>
      <c r="C11241" s="1788"/>
      <c r="D11241" s="533"/>
      <c r="E11241" s="533"/>
      <c r="F11241" s="533"/>
      <c r="G11241" s="533"/>
    </row>
    <row r="11242" spans="1:7">
      <c r="A11242" s="533"/>
      <c r="B11242" s="1787"/>
      <c r="C11242" s="1788"/>
      <c r="D11242" s="533"/>
      <c r="E11242" s="533"/>
      <c r="F11242" s="533"/>
      <c r="G11242" s="533"/>
    </row>
    <row r="11243" spans="1:7">
      <c r="A11243" s="533"/>
      <c r="B11243" s="1787"/>
      <c r="C11243" s="1788"/>
      <c r="D11243" s="533"/>
      <c r="E11243" s="533"/>
      <c r="F11243" s="533"/>
      <c r="G11243" s="533"/>
    </row>
    <row r="11244" spans="1:7">
      <c r="A11244" s="533"/>
      <c r="B11244" s="1787"/>
      <c r="C11244" s="1788"/>
      <c r="D11244" s="533"/>
      <c r="E11244" s="533"/>
      <c r="F11244" s="533"/>
      <c r="G11244" s="533"/>
    </row>
    <row r="11245" spans="1:7">
      <c r="A11245" s="533"/>
      <c r="B11245" s="1787"/>
      <c r="C11245" s="1788"/>
      <c r="D11245" s="533"/>
      <c r="E11245" s="533"/>
      <c r="F11245" s="533"/>
      <c r="G11245" s="533"/>
    </row>
    <row r="11246" spans="1:7">
      <c r="A11246" s="533"/>
      <c r="B11246" s="1787"/>
      <c r="C11246" s="1788"/>
      <c r="D11246" s="533"/>
      <c r="E11246" s="533"/>
      <c r="F11246" s="533"/>
      <c r="G11246" s="533"/>
    </row>
    <row r="11247" spans="1:7">
      <c r="A11247" s="533"/>
      <c r="B11247" s="1787"/>
      <c r="C11247" s="1788"/>
      <c r="D11247" s="533"/>
      <c r="E11247" s="533"/>
      <c r="F11247" s="533"/>
      <c r="G11247" s="533"/>
    </row>
    <row r="11248" spans="1:7">
      <c r="A11248" s="533"/>
      <c r="B11248" s="1787"/>
      <c r="C11248" s="1788"/>
      <c r="D11248" s="533"/>
      <c r="E11248" s="533"/>
      <c r="F11248" s="533"/>
      <c r="G11248" s="533"/>
    </row>
    <row r="11249" spans="1:7">
      <c r="A11249" s="533"/>
      <c r="B11249" s="1787"/>
      <c r="C11249" s="1788"/>
      <c r="D11249" s="533"/>
      <c r="E11249" s="533"/>
      <c r="F11249" s="533"/>
      <c r="G11249" s="533"/>
    </row>
    <row r="11250" spans="1:7">
      <c r="A11250" s="533"/>
      <c r="B11250" s="1787"/>
      <c r="C11250" s="1788"/>
      <c r="D11250" s="533"/>
      <c r="E11250" s="533"/>
      <c r="F11250" s="533"/>
      <c r="G11250" s="533"/>
    </row>
    <row r="11251" spans="1:7">
      <c r="A11251" s="533"/>
      <c r="B11251" s="1787"/>
      <c r="C11251" s="1788"/>
      <c r="D11251" s="533"/>
      <c r="E11251" s="533"/>
      <c r="F11251" s="533"/>
      <c r="G11251" s="533"/>
    </row>
    <row r="11252" spans="1:7">
      <c r="A11252" s="533"/>
      <c r="B11252" s="1787"/>
      <c r="C11252" s="1788"/>
      <c r="D11252" s="533"/>
      <c r="E11252" s="533"/>
      <c r="F11252" s="533"/>
      <c r="G11252" s="533"/>
    </row>
    <row r="11253" spans="1:7">
      <c r="A11253" s="533"/>
      <c r="B11253" s="1787"/>
      <c r="C11253" s="1788"/>
      <c r="D11253" s="533"/>
      <c r="E11253" s="533"/>
      <c r="F11253" s="533"/>
      <c r="G11253" s="533"/>
    </row>
    <row r="11254" spans="1:7">
      <c r="A11254" s="533"/>
      <c r="B11254" s="1787"/>
      <c r="C11254" s="1788"/>
      <c r="D11254" s="533"/>
      <c r="E11254" s="533"/>
      <c r="F11254" s="533"/>
      <c r="G11254" s="533"/>
    </row>
    <row r="11255" spans="1:7">
      <c r="A11255" s="533"/>
      <c r="B11255" s="1787"/>
      <c r="C11255" s="1788"/>
      <c r="D11255" s="533"/>
      <c r="E11255" s="533"/>
      <c r="F11255" s="533"/>
      <c r="G11255" s="533"/>
    </row>
    <row r="11256" spans="1:7">
      <c r="A11256" s="533"/>
      <c r="B11256" s="1787"/>
      <c r="C11256" s="1788"/>
      <c r="D11256" s="533"/>
      <c r="E11256" s="533"/>
      <c r="F11256" s="533"/>
      <c r="G11256" s="533"/>
    </row>
    <row r="11257" spans="1:7">
      <c r="A11257" s="533"/>
      <c r="B11257" s="1787"/>
      <c r="C11257" s="1788"/>
      <c r="D11257" s="533"/>
      <c r="E11257" s="533"/>
      <c r="F11257" s="533"/>
      <c r="G11257" s="533"/>
    </row>
    <row r="11258" spans="1:7">
      <c r="A11258" s="533"/>
      <c r="B11258" s="1787"/>
      <c r="C11258" s="1788"/>
      <c r="D11258" s="533"/>
      <c r="E11258" s="533"/>
      <c r="F11258" s="533"/>
      <c r="G11258" s="533"/>
    </row>
    <row r="11259" spans="1:7">
      <c r="A11259" s="533"/>
      <c r="B11259" s="1787"/>
      <c r="C11259" s="1788"/>
      <c r="D11259" s="533"/>
      <c r="E11259" s="533"/>
      <c r="F11259" s="533"/>
      <c r="G11259" s="533"/>
    </row>
    <row r="11260" spans="1:7">
      <c r="A11260" s="533"/>
      <c r="B11260" s="1787"/>
      <c r="C11260" s="1788"/>
      <c r="D11260" s="533"/>
      <c r="E11260" s="533"/>
      <c r="F11260" s="533"/>
      <c r="G11260" s="533"/>
    </row>
    <row r="11261" spans="1:7">
      <c r="A11261" s="533"/>
      <c r="B11261" s="1787"/>
      <c r="C11261" s="1788"/>
      <c r="D11261" s="533"/>
      <c r="E11261" s="533"/>
      <c r="F11261" s="533"/>
      <c r="G11261" s="533"/>
    </row>
    <row r="11262" spans="1:7">
      <c r="A11262" s="533"/>
      <c r="B11262" s="1787"/>
      <c r="C11262" s="1788"/>
      <c r="D11262" s="533"/>
      <c r="E11262" s="533"/>
      <c r="F11262" s="533"/>
      <c r="G11262" s="533"/>
    </row>
    <row r="11263" spans="1:7">
      <c r="A11263" s="533"/>
      <c r="B11263" s="1787"/>
      <c r="C11263" s="1788"/>
      <c r="D11263" s="533"/>
      <c r="E11263" s="533"/>
      <c r="F11263" s="533"/>
      <c r="G11263" s="533"/>
    </row>
    <row r="11264" spans="1:7">
      <c r="A11264" s="533"/>
      <c r="B11264" s="1787"/>
      <c r="C11264" s="1788"/>
      <c r="D11264" s="533"/>
      <c r="E11264" s="533"/>
      <c r="F11264" s="533"/>
      <c r="G11264" s="533"/>
    </row>
    <row r="11265" spans="1:7">
      <c r="A11265" s="533"/>
      <c r="B11265" s="1787"/>
      <c r="C11265" s="1788"/>
      <c r="D11265" s="533"/>
      <c r="E11265" s="533"/>
      <c r="F11265" s="533"/>
      <c r="G11265" s="533"/>
    </row>
    <row r="11266" spans="1:7">
      <c r="A11266" s="533"/>
      <c r="B11266" s="1787"/>
      <c r="C11266" s="1788"/>
      <c r="D11266" s="533"/>
      <c r="E11266" s="533"/>
      <c r="F11266" s="533"/>
      <c r="G11266" s="533"/>
    </row>
    <row r="11267" spans="1:7">
      <c r="A11267" s="533"/>
      <c r="B11267" s="1787"/>
      <c r="C11267" s="1788"/>
      <c r="D11267" s="533"/>
      <c r="E11267" s="533"/>
      <c r="F11267" s="533"/>
      <c r="G11267" s="533"/>
    </row>
    <row r="11268" spans="1:7">
      <c r="A11268" s="533"/>
      <c r="B11268" s="1787"/>
      <c r="C11268" s="1788"/>
      <c r="D11268" s="533"/>
      <c r="E11268" s="533"/>
      <c r="F11268" s="533"/>
      <c r="G11268" s="533"/>
    </row>
    <row r="11269" spans="1:7">
      <c r="A11269" s="533"/>
      <c r="B11269" s="1787"/>
      <c r="C11269" s="1788"/>
      <c r="D11269" s="533"/>
      <c r="E11269" s="533"/>
      <c r="F11269" s="533"/>
      <c r="G11269" s="533"/>
    </row>
    <row r="11270" spans="1:7">
      <c r="A11270" s="533"/>
      <c r="B11270" s="1787"/>
      <c r="C11270" s="1788"/>
      <c r="D11270" s="533"/>
      <c r="E11270" s="533"/>
      <c r="F11270" s="533"/>
      <c r="G11270" s="533"/>
    </row>
    <row r="11271" spans="1:7">
      <c r="A11271" s="533"/>
      <c r="B11271" s="1787"/>
      <c r="C11271" s="1788"/>
      <c r="D11271" s="533"/>
      <c r="E11271" s="533"/>
      <c r="F11271" s="533"/>
      <c r="G11271" s="533"/>
    </row>
    <row r="11272" spans="1:7">
      <c r="A11272" s="533"/>
      <c r="B11272" s="1787"/>
      <c r="C11272" s="1788"/>
      <c r="D11272" s="533"/>
      <c r="E11272" s="533"/>
      <c r="F11272" s="533"/>
      <c r="G11272" s="533"/>
    </row>
    <row r="11273" spans="1:7">
      <c r="A11273" s="533"/>
      <c r="B11273" s="1787"/>
      <c r="C11273" s="1788"/>
      <c r="D11273" s="533"/>
      <c r="E11273" s="533"/>
      <c r="F11273" s="533"/>
      <c r="G11273" s="533"/>
    </row>
    <row r="11274" spans="1:7">
      <c r="A11274" s="533"/>
      <c r="B11274" s="1787"/>
      <c r="C11274" s="1788"/>
      <c r="D11274" s="533"/>
      <c r="E11274" s="533"/>
      <c r="F11274" s="533"/>
      <c r="G11274" s="533"/>
    </row>
    <row r="11275" spans="1:7">
      <c r="A11275" s="533"/>
      <c r="B11275" s="1787"/>
      <c r="C11275" s="1788"/>
      <c r="D11275" s="533"/>
      <c r="E11275" s="533"/>
      <c r="F11275" s="533"/>
      <c r="G11275" s="533"/>
    </row>
    <row r="11276" spans="1:7">
      <c r="A11276" s="533"/>
      <c r="B11276" s="1787"/>
      <c r="C11276" s="1788"/>
      <c r="D11276" s="533"/>
      <c r="E11276" s="533"/>
      <c r="F11276" s="533"/>
      <c r="G11276" s="533"/>
    </row>
    <row r="11277" spans="1:7">
      <c r="A11277" s="533"/>
      <c r="B11277" s="1787"/>
      <c r="C11277" s="1788"/>
      <c r="D11277" s="533"/>
      <c r="E11277" s="533"/>
      <c r="F11277" s="533"/>
      <c r="G11277" s="533"/>
    </row>
    <row r="11278" spans="1:7">
      <c r="A11278" s="533"/>
      <c r="B11278" s="1787"/>
      <c r="C11278" s="1788"/>
      <c r="D11278" s="533"/>
      <c r="E11278" s="533"/>
      <c r="F11278" s="533"/>
      <c r="G11278" s="533"/>
    </row>
    <row r="11279" spans="1:7">
      <c r="A11279" s="533"/>
      <c r="B11279" s="1787"/>
      <c r="C11279" s="1788"/>
      <c r="D11279" s="533"/>
      <c r="E11279" s="533"/>
      <c r="F11279" s="533"/>
      <c r="G11279" s="533"/>
    </row>
    <row r="11280" spans="1:7">
      <c r="A11280" s="533"/>
      <c r="B11280" s="1787"/>
      <c r="C11280" s="1788"/>
      <c r="D11280" s="533"/>
      <c r="E11280" s="533"/>
      <c r="F11280" s="533"/>
      <c r="G11280" s="533"/>
    </row>
    <row r="11281" spans="1:7">
      <c r="A11281" s="533"/>
      <c r="B11281" s="1787"/>
      <c r="C11281" s="1788"/>
      <c r="D11281" s="533"/>
      <c r="E11281" s="533"/>
      <c r="F11281" s="533"/>
      <c r="G11281" s="533"/>
    </row>
    <row r="11282" spans="1:7">
      <c r="A11282" s="533"/>
      <c r="B11282" s="1787"/>
      <c r="C11282" s="1788"/>
      <c r="D11282" s="533"/>
      <c r="E11282" s="533"/>
      <c r="F11282" s="533"/>
      <c r="G11282" s="533"/>
    </row>
    <row r="11283" spans="1:7">
      <c r="A11283" s="533"/>
      <c r="B11283" s="1787"/>
      <c r="C11283" s="1788"/>
      <c r="D11283" s="533"/>
      <c r="E11283" s="533"/>
      <c r="F11283" s="533"/>
      <c r="G11283" s="533"/>
    </row>
    <row r="11284" spans="1:7">
      <c r="A11284" s="533"/>
      <c r="B11284" s="1787"/>
      <c r="C11284" s="1788"/>
      <c r="D11284" s="533"/>
      <c r="E11284" s="533"/>
      <c r="F11284" s="533"/>
      <c r="G11284" s="533"/>
    </row>
    <row r="11285" spans="1:7">
      <c r="A11285" s="533"/>
      <c r="B11285" s="1787"/>
      <c r="C11285" s="1788"/>
      <c r="D11285" s="533"/>
      <c r="E11285" s="533"/>
      <c r="F11285" s="533"/>
      <c r="G11285" s="533"/>
    </row>
    <row r="11286" spans="1:7">
      <c r="A11286" s="533"/>
      <c r="B11286" s="1787"/>
      <c r="C11286" s="1788"/>
      <c r="D11286" s="533"/>
      <c r="E11286" s="533"/>
      <c r="F11286" s="533"/>
      <c r="G11286" s="533"/>
    </row>
    <row r="11287" spans="1:7">
      <c r="A11287" s="533"/>
      <c r="B11287" s="1787"/>
      <c r="C11287" s="1788"/>
      <c r="D11287" s="533"/>
      <c r="E11287" s="533"/>
      <c r="F11287" s="533"/>
      <c r="G11287" s="533"/>
    </row>
    <row r="11288" spans="1:7">
      <c r="A11288" s="533"/>
      <c r="B11288" s="1787"/>
      <c r="C11288" s="1788"/>
      <c r="D11288" s="533"/>
      <c r="E11288" s="533"/>
      <c r="F11288" s="533"/>
      <c r="G11288" s="533"/>
    </row>
    <row r="11289" spans="1:7">
      <c r="A11289" s="533"/>
      <c r="B11289" s="1787"/>
      <c r="C11289" s="1788"/>
      <c r="D11289" s="533"/>
      <c r="E11289" s="533"/>
      <c r="F11289" s="533"/>
      <c r="G11289" s="533"/>
    </row>
    <row r="11290" spans="1:7">
      <c r="A11290" s="533"/>
      <c r="B11290" s="1787"/>
      <c r="C11290" s="1788"/>
      <c r="D11290" s="533"/>
      <c r="E11290" s="533"/>
      <c r="F11290" s="533"/>
      <c r="G11290" s="533"/>
    </row>
    <row r="11291" spans="1:7">
      <c r="A11291" s="533"/>
      <c r="B11291" s="1787"/>
      <c r="C11291" s="1788"/>
      <c r="D11291" s="533"/>
      <c r="E11291" s="533"/>
      <c r="F11291" s="533"/>
      <c r="G11291" s="533"/>
    </row>
    <row r="11292" spans="1:7">
      <c r="A11292" s="533"/>
      <c r="B11292" s="1787"/>
      <c r="C11292" s="1788"/>
      <c r="D11292" s="533"/>
      <c r="E11292" s="533"/>
      <c r="F11292" s="533"/>
      <c r="G11292" s="533"/>
    </row>
    <row r="11293" spans="1:7">
      <c r="A11293" s="533"/>
      <c r="B11293" s="1787"/>
      <c r="C11293" s="1788"/>
      <c r="D11293" s="533"/>
      <c r="E11293" s="533"/>
      <c r="F11293" s="533"/>
      <c r="G11293" s="533"/>
    </row>
    <row r="11294" spans="1:7">
      <c r="A11294" s="533"/>
      <c r="B11294" s="1787"/>
      <c r="C11294" s="1788"/>
      <c r="D11294" s="533"/>
      <c r="E11294" s="533"/>
      <c r="F11294" s="533"/>
      <c r="G11294" s="533"/>
    </row>
    <row r="11295" spans="1:7">
      <c r="A11295" s="533"/>
      <c r="B11295" s="1787"/>
      <c r="C11295" s="1788"/>
      <c r="D11295" s="533"/>
      <c r="E11295" s="533"/>
      <c r="F11295" s="533"/>
      <c r="G11295" s="533"/>
    </row>
    <row r="11296" spans="1:7">
      <c r="A11296" s="533"/>
      <c r="B11296" s="1787"/>
      <c r="C11296" s="1788"/>
      <c r="D11296" s="533"/>
      <c r="E11296" s="533"/>
      <c r="F11296" s="533"/>
      <c r="G11296" s="533"/>
    </row>
    <row r="11297" spans="1:7">
      <c r="A11297" s="533"/>
      <c r="B11297" s="1787"/>
      <c r="C11297" s="1788"/>
      <c r="D11297" s="533"/>
      <c r="E11297" s="533"/>
      <c r="F11297" s="533"/>
      <c r="G11297" s="533"/>
    </row>
    <row r="11298" spans="1:7">
      <c r="A11298" s="533"/>
      <c r="B11298" s="1787"/>
      <c r="C11298" s="1788"/>
      <c r="D11298" s="533"/>
      <c r="E11298" s="533"/>
      <c r="F11298" s="533"/>
      <c r="G11298" s="533"/>
    </row>
    <row r="11299" spans="1:7">
      <c r="A11299" s="533"/>
      <c r="B11299" s="1787"/>
      <c r="C11299" s="1788"/>
      <c r="D11299" s="533"/>
      <c r="E11299" s="533"/>
      <c r="F11299" s="533"/>
      <c r="G11299" s="533"/>
    </row>
    <row r="11300" spans="1:7">
      <c r="A11300" s="533"/>
      <c r="B11300" s="1787"/>
      <c r="C11300" s="1788"/>
      <c r="D11300" s="533"/>
      <c r="E11300" s="533"/>
      <c r="F11300" s="533"/>
      <c r="G11300" s="533"/>
    </row>
    <row r="11301" spans="1:7">
      <c r="A11301" s="533"/>
      <c r="B11301" s="1787"/>
      <c r="C11301" s="1788"/>
      <c r="D11301" s="533"/>
      <c r="E11301" s="533"/>
      <c r="F11301" s="533"/>
      <c r="G11301" s="533"/>
    </row>
    <row r="11302" spans="1:7">
      <c r="A11302" s="533"/>
      <c r="B11302" s="1787"/>
      <c r="C11302" s="1788"/>
      <c r="D11302" s="533"/>
      <c r="E11302" s="533"/>
      <c r="F11302" s="533"/>
      <c r="G11302" s="533"/>
    </row>
    <row r="11303" spans="1:7">
      <c r="A11303" s="533"/>
      <c r="B11303" s="1787"/>
      <c r="C11303" s="1788"/>
      <c r="D11303" s="533"/>
      <c r="E11303" s="533"/>
      <c r="F11303" s="533"/>
      <c r="G11303" s="533"/>
    </row>
    <row r="11304" spans="1:7">
      <c r="A11304" s="533"/>
      <c r="B11304" s="1787"/>
      <c r="C11304" s="1788"/>
      <c r="D11304" s="533"/>
      <c r="E11304" s="533"/>
      <c r="F11304" s="533"/>
      <c r="G11304" s="533"/>
    </row>
    <row r="11305" spans="1:7">
      <c r="A11305" s="533"/>
      <c r="B11305" s="1787"/>
      <c r="C11305" s="1788"/>
      <c r="D11305" s="533"/>
      <c r="E11305" s="533"/>
      <c r="F11305" s="533"/>
      <c r="G11305" s="533"/>
    </row>
    <row r="11306" spans="1:7">
      <c r="A11306" s="533"/>
      <c r="B11306" s="1787"/>
      <c r="C11306" s="1788"/>
      <c r="D11306" s="533"/>
      <c r="E11306" s="533"/>
      <c r="F11306" s="533"/>
      <c r="G11306" s="533"/>
    </row>
    <row r="11307" spans="1:7">
      <c r="A11307" s="533"/>
      <c r="B11307" s="1787"/>
      <c r="C11307" s="1788"/>
      <c r="D11307" s="533"/>
      <c r="E11307" s="533"/>
      <c r="F11307" s="533"/>
      <c r="G11307" s="533"/>
    </row>
    <row r="11308" spans="1:7">
      <c r="A11308" s="533"/>
      <c r="B11308" s="1787"/>
      <c r="C11308" s="1788"/>
      <c r="D11308" s="533"/>
      <c r="E11308" s="533"/>
      <c r="F11308" s="533"/>
      <c r="G11308" s="533"/>
    </row>
    <row r="11309" spans="1:7">
      <c r="A11309" s="533"/>
      <c r="B11309" s="1787"/>
      <c r="C11309" s="1788"/>
      <c r="D11309" s="533"/>
      <c r="E11309" s="533"/>
      <c r="F11309" s="533"/>
      <c r="G11309" s="533"/>
    </row>
    <row r="11310" spans="1:7">
      <c r="A11310" s="533"/>
      <c r="B11310" s="1787"/>
      <c r="C11310" s="1788"/>
      <c r="D11310" s="533"/>
      <c r="E11310" s="533"/>
      <c r="F11310" s="533"/>
      <c r="G11310" s="533"/>
    </row>
    <row r="11311" spans="1:7">
      <c r="A11311" s="533"/>
      <c r="B11311" s="1787"/>
      <c r="C11311" s="1788"/>
      <c r="D11311" s="533"/>
      <c r="E11311" s="533"/>
      <c r="F11311" s="533"/>
      <c r="G11311" s="533"/>
    </row>
    <row r="11312" spans="1:7">
      <c r="A11312" s="533"/>
      <c r="B11312" s="1787"/>
      <c r="C11312" s="1788"/>
      <c r="D11312" s="533"/>
      <c r="E11312" s="533"/>
      <c r="F11312" s="533"/>
      <c r="G11312" s="533"/>
    </row>
    <row r="11313" spans="1:7">
      <c r="A11313" s="533"/>
      <c r="B11313" s="1787"/>
      <c r="C11313" s="1788"/>
      <c r="D11313" s="533"/>
      <c r="E11313" s="533"/>
      <c r="F11313" s="533"/>
      <c r="G11313" s="533"/>
    </row>
    <row r="11314" spans="1:7">
      <c r="A11314" s="533"/>
      <c r="B11314" s="1787"/>
      <c r="C11314" s="1788"/>
      <c r="D11314" s="533"/>
      <c r="E11314" s="533"/>
      <c r="F11314" s="533"/>
      <c r="G11314" s="533"/>
    </row>
    <row r="11315" spans="1:7">
      <c r="A11315" s="533"/>
      <c r="B11315" s="1787"/>
      <c r="C11315" s="1788"/>
      <c r="D11315" s="533"/>
      <c r="E11315" s="533"/>
      <c r="F11315" s="533"/>
      <c r="G11315" s="533"/>
    </row>
    <row r="11316" spans="1:7">
      <c r="A11316" s="533"/>
      <c r="B11316" s="1787"/>
      <c r="C11316" s="1788"/>
      <c r="D11316" s="533"/>
      <c r="E11316" s="533"/>
      <c r="F11316" s="533"/>
      <c r="G11316" s="533"/>
    </row>
    <row r="11317" spans="1:7">
      <c r="A11317" s="533"/>
      <c r="B11317" s="1787"/>
      <c r="C11317" s="1788"/>
      <c r="D11317" s="533"/>
      <c r="E11317" s="533"/>
      <c r="F11317" s="533"/>
      <c r="G11317" s="533"/>
    </row>
    <row r="11318" spans="1:7">
      <c r="A11318" s="533"/>
      <c r="B11318" s="1787"/>
      <c r="C11318" s="1788"/>
      <c r="D11318" s="533"/>
      <c r="E11318" s="533"/>
      <c r="F11318" s="533"/>
      <c r="G11318" s="533"/>
    </row>
    <row r="11319" spans="1:7">
      <c r="A11319" s="533"/>
      <c r="B11319" s="1787"/>
      <c r="C11319" s="1788"/>
      <c r="D11319" s="533"/>
      <c r="E11319" s="533"/>
      <c r="F11319" s="533"/>
      <c r="G11319" s="533"/>
    </row>
    <row r="11320" spans="1:7">
      <c r="A11320" s="533"/>
      <c r="B11320" s="1787"/>
      <c r="C11320" s="1788"/>
      <c r="D11320" s="533"/>
      <c r="E11320" s="533"/>
      <c r="F11320" s="533"/>
      <c r="G11320" s="533"/>
    </row>
    <row r="11321" spans="1:7">
      <c r="A11321" s="533"/>
      <c r="B11321" s="1787"/>
      <c r="C11321" s="1788"/>
      <c r="D11321" s="533"/>
      <c r="E11321" s="533"/>
      <c r="F11321" s="533"/>
      <c r="G11321" s="533"/>
    </row>
    <row r="11322" spans="1:7">
      <c r="A11322" s="533"/>
      <c r="B11322" s="1787"/>
      <c r="C11322" s="1788"/>
      <c r="D11322" s="533"/>
      <c r="E11322" s="533"/>
      <c r="F11322" s="533"/>
      <c r="G11322" s="533"/>
    </row>
    <row r="11323" spans="1:7">
      <c r="A11323" s="533"/>
      <c r="B11323" s="1787"/>
      <c r="C11323" s="1788"/>
      <c r="D11323" s="533"/>
      <c r="E11323" s="533"/>
      <c r="F11323" s="533"/>
      <c r="G11323" s="533"/>
    </row>
    <row r="11324" spans="1:7">
      <c r="A11324" s="533"/>
      <c r="B11324" s="1787"/>
      <c r="C11324" s="1788"/>
      <c r="D11324" s="533"/>
      <c r="E11324" s="533"/>
      <c r="F11324" s="533"/>
      <c r="G11324" s="533"/>
    </row>
    <row r="11325" spans="1:7">
      <c r="A11325" s="533"/>
      <c r="B11325" s="1787"/>
      <c r="C11325" s="1788"/>
      <c r="D11325" s="533"/>
      <c r="E11325" s="533"/>
      <c r="F11325" s="533"/>
      <c r="G11325" s="533"/>
    </row>
    <row r="11326" spans="1:7">
      <c r="A11326" s="533"/>
      <c r="B11326" s="1787"/>
      <c r="C11326" s="1788"/>
      <c r="D11326" s="533"/>
      <c r="E11326" s="533"/>
      <c r="F11326" s="533"/>
      <c r="G11326" s="533"/>
    </row>
    <row r="11327" spans="1:7">
      <c r="A11327" s="533"/>
      <c r="B11327" s="1787"/>
      <c r="C11327" s="1788"/>
      <c r="D11327" s="533"/>
      <c r="E11327" s="533"/>
      <c r="F11327" s="533"/>
      <c r="G11327" s="533"/>
    </row>
    <row r="11328" spans="1:7">
      <c r="A11328" s="533"/>
      <c r="B11328" s="1787"/>
      <c r="C11328" s="1788"/>
      <c r="D11328" s="533"/>
      <c r="E11328" s="533"/>
      <c r="F11328" s="533"/>
      <c r="G11328" s="533"/>
    </row>
    <row r="11329" spans="1:7">
      <c r="A11329" s="533"/>
      <c r="B11329" s="1787"/>
      <c r="C11329" s="1788"/>
      <c r="D11329" s="533"/>
      <c r="E11329" s="533"/>
      <c r="F11329" s="533"/>
      <c r="G11329" s="533"/>
    </row>
    <row r="11330" spans="1:7">
      <c r="A11330" s="533"/>
      <c r="B11330" s="1787"/>
      <c r="C11330" s="1788"/>
      <c r="D11330" s="533"/>
      <c r="E11330" s="533"/>
      <c r="F11330" s="533"/>
      <c r="G11330" s="533"/>
    </row>
    <row r="11331" spans="1:7">
      <c r="A11331" s="533"/>
      <c r="B11331" s="1787"/>
      <c r="C11331" s="1788"/>
      <c r="D11331" s="533"/>
      <c r="E11331" s="533"/>
      <c r="F11331" s="533"/>
      <c r="G11331" s="533"/>
    </row>
    <row r="11332" spans="1:7">
      <c r="A11332" s="533"/>
      <c r="B11332" s="1787"/>
      <c r="C11332" s="1788"/>
      <c r="D11332" s="533"/>
      <c r="E11332" s="533"/>
      <c r="F11332" s="533"/>
      <c r="G11332" s="533"/>
    </row>
    <row r="11333" spans="1:7">
      <c r="A11333" s="533"/>
      <c r="B11333" s="1787"/>
      <c r="C11333" s="1788"/>
      <c r="D11333" s="533"/>
      <c r="E11333" s="533"/>
      <c r="F11333" s="533"/>
      <c r="G11333" s="533"/>
    </row>
    <row r="11334" spans="1:7">
      <c r="A11334" s="533"/>
      <c r="B11334" s="1787"/>
      <c r="C11334" s="1788"/>
      <c r="D11334" s="533"/>
      <c r="E11334" s="533"/>
      <c r="F11334" s="533"/>
      <c r="G11334" s="533"/>
    </row>
    <row r="11335" spans="1:7">
      <c r="A11335" s="533"/>
      <c r="B11335" s="1787"/>
      <c r="C11335" s="1788"/>
      <c r="D11335" s="533"/>
      <c r="E11335" s="533"/>
      <c r="F11335" s="533"/>
      <c r="G11335" s="533"/>
    </row>
    <row r="11336" spans="1:7">
      <c r="A11336" s="533"/>
      <c r="B11336" s="1787"/>
      <c r="C11336" s="1788"/>
      <c r="D11336" s="533"/>
      <c r="E11336" s="533"/>
      <c r="F11336" s="533"/>
      <c r="G11336" s="533"/>
    </row>
    <row r="11337" spans="1:7">
      <c r="A11337" s="533"/>
      <c r="B11337" s="1787"/>
      <c r="C11337" s="1788"/>
      <c r="D11337" s="533"/>
      <c r="E11337" s="533"/>
      <c r="F11337" s="533"/>
      <c r="G11337" s="533"/>
    </row>
    <row r="11338" spans="1:7">
      <c r="A11338" s="533"/>
      <c r="B11338" s="1787"/>
      <c r="C11338" s="1788"/>
      <c r="D11338" s="533"/>
      <c r="E11338" s="533"/>
      <c r="F11338" s="533"/>
      <c r="G11338" s="533"/>
    </row>
    <row r="11339" spans="1:7">
      <c r="A11339" s="533"/>
      <c r="B11339" s="1787"/>
      <c r="C11339" s="1788"/>
      <c r="D11339" s="533"/>
      <c r="E11339" s="533"/>
      <c r="F11339" s="533"/>
      <c r="G11339" s="533"/>
    </row>
    <row r="11340" spans="1:7">
      <c r="A11340" s="533"/>
      <c r="B11340" s="1787"/>
      <c r="C11340" s="1788"/>
      <c r="D11340" s="533"/>
      <c r="E11340" s="533"/>
      <c r="F11340" s="533"/>
      <c r="G11340" s="533"/>
    </row>
    <row r="11341" spans="1:7">
      <c r="A11341" s="533"/>
      <c r="B11341" s="1787"/>
      <c r="C11341" s="1788"/>
      <c r="D11341" s="533"/>
      <c r="E11341" s="533"/>
      <c r="F11341" s="533"/>
      <c r="G11341" s="533"/>
    </row>
    <row r="11342" spans="1:7">
      <c r="A11342" s="533"/>
      <c r="B11342" s="1787"/>
      <c r="C11342" s="1788"/>
      <c r="D11342" s="533"/>
      <c r="E11342" s="533"/>
      <c r="F11342" s="533"/>
      <c r="G11342" s="533"/>
    </row>
    <row r="11343" spans="1:7">
      <c r="A11343" s="533"/>
      <c r="B11343" s="1787"/>
      <c r="C11343" s="1788"/>
      <c r="D11343" s="533"/>
      <c r="E11343" s="533"/>
      <c r="F11343" s="533"/>
      <c r="G11343" s="533"/>
    </row>
    <row r="11344" spans="1:7">
      <c r="A11344" s="533"/>
      <c r="B11344" s="1787"/>
      <c r="C11344" s="1788"/>
      <c r="D11344" s="533"/>
      <c r="E11344" s="533"/>
      <c r="F11344" s="533"/>
      <c r="G11344" s="533"/>
    </row>
    <row r="11345" spans="1:7">
      <c r="A11345" s="533"/>
      <c r="B11345" s="1787"/>
      <c r="C11345" s="1788"/>
      <c r="D11345" s="533"/>
      <c r="E11345" s="533"/>
      <c r="F11345" s="533"/>
      <c r="G11345" s="533"/>
    </row>
    <row r="11346" spans="1:7">
      <c r="A11346" s="533"/>
      <c r="B11346" s="1787"/>
      <c r="C11346" s="1788"/>
      <c r="D11346" s="533"/>
      <c r="E11346" s="533"/>
      <c r="F11346" s="533"/>
      <c r="G11346" s="533"/>
    </row>
    <row r="11347" spans="1:7">
      <c r="A11347" s="533"/>
      <c r="B11347" s="1787"/>
      <c r="C11347" s="1788"/>
      <c r="D11347" s="533"/>
      <c r="E11347" s="533"/>
      <c r="F11347" s="533"/>
      <c r="G11347" s="533"/>
    </row>
    <row r="11348" spans="1:7">
      <c r="A11348" s="533"/>
      <c r="B11348" s="1787"/>
      <c r="C11348" s="1788"/>
      <c r="D11348" s="533"/>
      <c r="E11348" s="533"/>
      <c r="F11348" s="533"/>
      <c r="G11348" s="533"/>
    </row>
    <row r="11349" spans="1:7">
      <c r="A11349" s="533"/>
      <c r="B11349" s="1787"/>
      <c r="C11349" s="1788"/>
      <c r="D11349" s="533"/>
      <c r="E11349" s="533"/>
      <c r="F11349" s="533"/>
      <c r="G11349" s="533"/>
    </row>
    <row r="11350" spans="1:7">
      <c r="A11350" s="533"/>
      <c r="B11350" s="1787"/>
      <c r="C11350" s="1788"/>
      <c r="D11350" s="533"/>
      <c r="E11350" s="533"/>
      <c r="F11350" s="533"/>
      <c r="G11350" s="533"/>
    </row>
    <row r="11351" spans="1:7">
      <c r="A11351" s="533"/>
      <c r="B11351" s="1787"/>
      <c r="C11351" s="1788"/>
      <c r="D11351" s="533"/>
      <c r="E11351" s="533"/>
      <c r="F11351" s="533"/>
      <c r="G11351" s="533"/>
    </row>
    <row r="11352" spans="1:7">
      <c r="A11352" s="533"/>
      <c r="B11352" s="1787"/>
      <c r="C11352" s="1788"/>
      <c r="D11352" s="533"/>
      <c r="E11352" s="533"/>
      <c r="F11352" s="533"/>
      <c r="G11352" s="533"/>
    </row>
    <row r="11353" spans="1:7">
      <c r="A11353" s="533"/>
      <c r="B11353" s="1787"/>
      <c r="C11353" s="1788"/>
      <c r="D11353" s="533"/>
      <c r="E11353" s="533"/>
      <c r="F11353" s="533"/>
      <c r="G11353" s="533"/>
    </row>
    <row r="11354" spans="1:7">
      <c r="A11354" s="533"/>
      <c r="B11354" s="1787"/>
      <c r="C11354" s="1788"/>
      <c r="D11354" s="533"/>
      <c r="E11354" s="533"/>
      <c r="F11354" s="533"/>
      <c r="G11354" s="533"/>
    </row>
    <row r="11355" spans="1:7">
      <c r="A11355" s="533"/>
      <c r="B11355" s="1787"/>
      <c r="C11355" s="1788"/>
      <c r="D11355" s="533"/>
      <c r="E11355" s="533"/>
      <c r="F11355" s="533"/>
      <c r="G11355" s="533"/>
    </row>
    <row r="11356" spans="1:7">
      <c r="A11356" s="533"/>
      <c r="B11356" s="1787"/>
      <c r="C11356" s="1788"/>
      <c r="D11356" s="533"/>
      <c r="E11356" s="533"/>
      <c r="F11356" s="533"/>
      <c r="G11356" s="533"/>
    </row>
    <row r="11357" spans="1:7">
      <c r="A11357" s="533"/>
      <c r="B11357" s="1787"/>
      <c r="C11357" s="1788"/>
      <c r="D11357" s="533"/>
      <c r="E11357" s="533"/>
      <c r="F11357" s="533"/>
      <c r="G11357" s="533"/>
    </row>
    <row r="11358" spans="1:7">
      <c r="A11358" s="533"/>
      <c r="B11358" s="1787"/>
      <c r="C11358" s="1788"/>
      <c r="D11358" s="533"/>
      <c r="E11358" s="533"/>
      <c r="F11358" s="533"/>
      <c r="G11358" s="533"/>
    </row>
    <row r="11359" spans="1:7">
      <c r="A11359" s="533"/>
      <c r="B11359" s="1787"/>
      <c r="C11359" s="1788"/>
      <c r="D11359" s="533"/>
      <c r="E11359" s="533"/>
      <c r="F11359" s="533"/>
      <c r="G11359" s="533"/>
    </row>
    <row r="11360" spans="1:7">
      <c r="A11360" s="533"/>
      <c r="B11360" s="1787"/>
      <c r="C11360" s="1788"/>
      <c r="D11360" s="533"/>
      <c r="E11360" s="533"/>
      <c r="F11360" s="533"/>
      <c r="G11360" s="533"/>
    </row>
    <row r="11361" spans="1:7">
      <c r="A11361" s="533"/>
      <c r="B11361" s="1787"/>
      <c r="C11361" s="1788"/>
      <c r="D11361" s="533"/>
      <c r="E11361" s="533"/>
      <c r="F11361" s="533"/>
      <c r="G11361" s="533"/>
    </row>
    <row r="11362" spans="1:7">
      <c r="A11362" s="533"/>
      <c r="B11362" s="1787"/>
      <c r="C11362" s="1788"/>
      <c r="D11362" s="533"/>
      <c r="E11362" s="533"/>
      <c r="F11362" s="533"/>
      <c r="G11362" s="533"/>
    </row>
    <row r="11363" spans="1:7">
      <c r="A11363" s="533"/>
      <c r="B11363" s="1787"/>
      <c r="C11363" s="1788"/>
      <c r="D11363" s="533"/>
      <c r="E11363" s="533"/>
      <c r="F11363" s="533"/>
      <c r="G11363" s="533"/>
    </row>
    <row r="11364" spans="1:7">
      <c r="A11364" s="533"/>
      <c r="B11364" s="1787"/>
      <c r="C11364" s="1788"/>
      <c r="D11364" s="533"/>
      <c r="E11364" s="533"/>
      <c r="F11364" s="533"/>
      <c r="G11364" s="533"/>
    </row>
    <row r="11365" spans="1:7">
      <c r="A11365" s="533"/>
      <c r="B11365" s="1787"/>
      <c r="C11365" s="1788"/>
      <c r="D11365" s="533"/>
      <c r="E11365" s="533"/>
      <c r="F11365" s="533"/>
      <c r="G11365" s="533"/>
    </row>
    <row r="11366" spans="1:7">
      <c r="A11366" s="533"/>
      <c r="B11366" s="1787"/>
      <c r="C11366" s="1788"/>
      <c r="D11366" s="533"/>
      <c r="E11366" s="533"/>
      <c r="F11366" s="533"/>
      <c r="G11366" s="533"/>
    </row>
    <row r="11367" spans="1:7">
      <c r="A11367" s="533"/>
      <c r="B11367" s="1787"/>
      <c r="C11367" s="1788"/>
      <c r="D11367" s="533"/>
      <c r="E11367" s="533"/>
      <c r="F11367" s="533"/>
      <c r="G11367" s="533"/>
    </row>
    <row r="11368" spans="1:7">
      <c r="A11368" s="533"/>
      <c r="B11368" s="1787"/>
      <c r="C11368" s="1788"/>
      <c r="D11368" s="533"/>
      <c r="E11368" s="533"/>
      <c r="F11368" s="533"/>
      <c r="G11368" s="533"/>
    </row>
    <row r="11369" spans="1:7">
      <c r="A11369" s="533"/>
      <c r="B11369" s="1787"/>
      <c r="C11369" s="1788"/>
      <c r="D11369" s="533"/>
      <c r="E11369" s="533"/>
      <c r="F11369" s="533"/>
      <c r="G11369" s="533"/>
    </row>
    <row r="11370" spans="1:7">
      <c r="A11370" s="533"/>
      <c r="B11370" s="1787"/>
      <c r="C11370" s="1788"/>
      <c r="D11370" s="533"/>
      <c r="E11370" s="533"/>
      <c r="F11370" s="533"/>
      <c r="G11370" s="533"/>
    </row>
    <row r="11371" spans="1:7">
      <c r="A11371" s="533"/>
      <c r="B11371" s="1787"/>
      <c r="C11371" s="1788"/>
      <c r="D11371" s="533"/>
      <c r="E11371" s="533"/>
      <c r="F11371" s="533"/>
      <c r="G11371" s="533"/>
    </row>
    <row r="11372" spans="1:7">
      <c r="A11372" s="533"/>
      <c r="B11372" s="1787"/>
      <c r="C11372" s="1788"/>
      <c r="D11372" s="533"/>
      <c r="E11372" s="533"/>
      <c r="F11372" s="533"/>
      <c r="G11372" s="533"/>
    </row>
    <row r="11373" spans="1:7">
      <c r="A11373" s="533"/>
      <c r="B11373" s="1787"/>
      <c r="C11373" s="1788"/>
      <c r="D11373" s="533"/>
      <c r="E11373" s="533"/>
      <c r="F11373" s="533"/>
      <c r="G11373" s="533"/>
    </row>
    <row r="11374" spans="1:7">
      <c r="A11374" s="533"/>
      <c r="B11374" s="1787"/>
      <c r="C11374" s="1788"/>
      <c r="D11374" s="533"/>
      <c r="E11374" s="533"/>
      <c r="F11374" s="533"/>
      <c r="G11374" s="533"/>
    </row>
    <row r="11375" spans="1:7">
      <c r="A11375" s="533"/>
      <c r="B11375" s="1787"/>
      <c r="C11375" s="1788"/>
      <c r="D11375" s="533"/>
      <c r="E11375" s="533"/>
      <c r="F11375" s="533"/>
      <c r="G11375" s="533"/>
    </row>
    <row r="11376" spans="1:7">
      <c r="A11376" s="533"/>
      <c r="B11376" s="1787"/>
      <c r="C11376" s="1788"/>
      <c r="D11376" s="533"/>
      <c r="E11376" s="533"/>
      <c r="F11376" s="533"/>
      <c r="G11376" s="533"/>
    </row>
    <row r="11377" spans="1:7">
      <c r="A11377" s="533"/>
      <c r="B11377" s="1787"/>
      <c r="C11377" s="1788"/>
      <c r="D11377" s="533"/>
      <c r="E11377" s="533"/>
      <c r="F11377" s="533"/>
      <c r="G11377" s="533"/>
    </row>
    <row r="11378" spans="1:7">
      <c r="A11378" s="533"/>
      <c r="B11378" s="1787"/>
      <c r="C11378" s="1788"/>
      <c r="D11378" s="533"/>
      <c r="E11378" s="533"/>
      <c r="F11378" s="533"/>
      <c r="G11378" s="533"/>
    </row>
    <row r="11379" spans="1:7">
      <c r="A11379" s="533"/>
      <c r="B11379" s="1787"/>
      <c r="C11379" s="1788"/>
      <c r="D11379" s="533"/>
      <c r="E11379" s="533"/>
      <c r="F11379" s="533"/>
      <c r="G11379" s="533"/>
    </row>
    <row r="11380" spans="1:7">
      <c r="A11380" s="533"/>
      <c r="B11380" s="1787"/>
      <c r="C11380" s="1788"/>
      <c r="D11380" s="533"/>
      <c r="E11380" s="533"/>
      <c r="F11380" s="533"/>
      <c r="G11380" s="533"/>
    </row>
    <row r="11381" spans="1:7">
      <c r="A11381" s="533"/>
      <c r="B11381" s="1787"/>
      <c r="C11381" s="1788"/>
      <c r="D11381" s="533"/>
      <c r="E11381" s="533"/>
      <c r="F11381" s="533"/>
      <c r="G11381" s="533"/>
    </row>
    <row r="11382" spans="1:7">
      <c r="A11382" s="533"/>
      <c r="B11382" s="1787"/>
      <c r="C11382" s="1788"/>
      <c r="D11382" s="533"/>
      <c r="E11382" s="533"/>
      <c r="F11382" s="533"/>
      <c r="G11382" s="533"/>
    </row>
    <row r="11383" spans="1:7">
      <c r="A11383" s="533"/>
      <c r="B11383" s="1787"/>
      <c r="C11383" s="1788"/>
      <c r="D11383" s="533"/>
      <c r="E11383" s="533"/>
      <c r="F11383" s="533"/>
      <c r="G11383" s="533"/>
    </row>
    <row r="11384" spans="1:7">
      <c r="A11384" s="533"/>
      <c r="B11384" s="1787"/>
      <c r="C11384" s="1788"/>
      <c r="D11384" s="533"/>
      <c r="E11384" s="533"/>
      <c r="F11384" s="533"/>
      <c r="G11384" s="533"/>
    </row>
    <row r="11385" spans="1:7">
      <c r="A11385" s="533"/>
      <c r="B11385" s="1787"/>
      <c r="C11385" s="1788"/>
      <c r="D11385" s="533"/>
      <c r="E11385" s="533"/>
      <c r="F11385" s="533"/>
      <c r="G11385" s="533"/>
    </row>
    <row r="11386" spans="1:7">
      <c r="A11386" s="533"/>
      <c r="B11386" s="1787"/>
      <c r="C11386" s="1788"/>
      <c r="D11386" s="533"/>
      <c r="E11386" s="533"/>
      <c r="F11386" s="533"/>
      <c r="G11386" s="533"/>
    </row>
    <row r="11387" spans="1:7">
      <c r="A11387" s="533"/>
      <c r="B11387" s="1787"/>
      <c r="C11387" s="1788"/>
      <c r="D11387" s="533"/>
      <c r="E11387" s="533"/>
      <c r="F11387" s="533"/>
      <c r="G11387" s="533"/>
    </row>
    <row r="11388" spans="1:7">
      <c r="A11388" s="533"/>
      <c r="B11388" s="1787"/>
      <c r="C11388" s="1788"/>
      <c r="D11388" s="533"/>
      <c r="E11388" s="533"/>
      <c r="F11388" s="533"/>
      <c r="G11388" s="533"/>
    </row>
    <row r="11389" spans="1:7">
      <c r="A11389" s="533"/>
      <c r="B11389" s="1787"/>
      <c r="C11389" s="1788"/>
      <c r="D11389" s="533"/>
      <c r="E11389" s="533"/>
      <c r="F11389" s="533"/>
      <c r="G11389" s="533"/>
    </row>
    <row r="11390" spans="1:7">
      <c r="A11390" s="533"/>
      <c r="B11390" s="1787"/>
      <c r="C11390" s="1788"/>
      <c r="D11390" s="533"/>
      <c r="E11390" s="533"/>
      <c r="F11390" s="533"/>
      <c r="G11390" s="533"/>
    </row>
    <row r="11391" spans="1:7">
      <c r="A11391" s="533"/>
      <c r="B11391" s="1787"/>
      <c r="C11391" s="1788"/>
      <c r="D11391" s="533"/>
      <c r="E11391" s="533"/>
      <c r="F11391" s="533"/>
      <c r="G11391" s="533"/>
    </row>
    <row r="11392" spans="1:7">
      <c r="A11392" s="533"/>
      <c r="B11392" s="1787"/>
      <c r="C11392" s="1788"/>
      <c r="D11392" s="533"/>
      <c r="E11392" s="533"/>
      <c r="F11392" s="533"/>
      <c r="G11392" s="533"/>
    </row>
    <row r="11393" spans="1:7">
      <c r="A11393" s="533"/>
      <c r="B11393" s="1787"/>
      <c r="C11393" s="1788"/>
      <c r="D11393" s="533"/>
      <c r="E11393" s="533"/>
      <c r="F11393" s="533"/>
      <c r="G11393" s="533"/>
    </row>
    <row r="11394" spans="1:7">
      <c r="A11394" s="533"/>
      <c r="B11394" s="1787"/>
      <c r="C11394" s="1788"/>
      <c r="D11394" s="533"/>
      <c r="E11394" s="533"/>
      <c r="F11394" s="533"/>
      <c r="G11394" s="533"/>
    </row>
    <row r="11395" spans="1:7">
      <c r="A11395" s="533"/>
      <c r="B11395" s="1787"/>
      <c r="C11395" s="1788"/>
      <c r="D11395" s="533"/>
      <c r="E11395" s="533"/>
      <c r="F11395" s="533"/>
      <c r="G11395" s="533"/>
    </row>
    <row r="11396" spans="1:7">
      <c r="A11396" s="533"/>
      <c r="B11396" s="1787"/>
      <c r="C11396" s="1788"/>
      <c r="D11396" s="533"/>
      <c r="E11396" s="533"/>
      <c r="F11396" s="533"/>
      <c r="G11396" s="533"/>
    </row>
    <row r="11397" spans="1:7">
      <c r="A11397" s="533"/>
      <c r="B11397" s="1787"/>
      <c r="C11397" s="1788"/>
      <c r="D11397" s="533"/>
      <c r="E11397" s="533"/>
      <c r="F11397" s="533"/>
      <c r="G11397" s="533"/>
    </row>
    <row r="11398" spans="1:7">
      <c r="A11398" s="533"/>
      <c r="B11398" s="1787"/>
      <c r="C11398" s="1788"/>
      <c r="D11398" s="533"/>
      <c r="E11398" s="533"/>
      <c r="F11398" s="533"/>
      <c r="G11398" s="533"/>
    </row>
    <row r="11399" spans="1:7">
      <c r="A11399" s="533"/>
      <c r="B11399" s="1787"/>
      <c r="C11399" s="1788"/>
      <c r="D11399" s="533"/>
      <c r="E11399" s="533"/>
      <c r="F11399" s="533"/>
      <c r="G11399" s="533"/>
    </row>
    <row r="11400" spans="1:7">
      <c r="A11400" s="533"/>
      <c r="B11400" s="1787"/>
      <c r="C11400" s="1788"/>
      <c r="D11400" s="533"/>
      <c r="E11400" s="533"/>
      <c r="F11400" s="533"/>
      <c r="G11400" s="533"/>
    </row>
    <row r="11401" spans="1:7">
      <c r="A11401" s="533"/>
      <c r="B11401" s="1787"/>
      <c r="C11401" s="1788"/>
      <c r="D11401" s="533"/>
      <c r="E11401" s="533"/>
      <c r="F11401" s="533"/>
      <c r="G11401" s="533"/>
    </row>
    <row r="11402" spans="1:7">
      <c r="A11402" s="533"/>
      <c r="B11402" s="1787"/>
      <c r="C11402" s="1788"/>
      <c r="D11402" s="533"/>
      <c r="E11402" s="533"/>
      <c r="F11402" s="533"/>
      <c r="G11402" s="533"/>
    </row>
    <row r="11403" spans="1:7">
      <c r="A11403" s="533"/>
      <c r="B11403" s="1787"/>
      <c r="C11403" s="1788"/>
      <c r="D11403" s="533"/>
      <c r="E11403" s="533"/>
      <c r="F11403" s="533"/>
      <c r="G11403" s="533"/>
    </row>
    <row r="11404" spans="1:7">
      <c r="A11404" s="533"/>
      <c r="B11404" s="1787"/>
      <c r="C11404" s="1788"/>
      <c r="D11404" s="533"/>
      <c r="E11404" s="533"/>
      <c r="F11404" s="533"/>
      <c r="G11404" s="533"/>
    </row>
    <row r="11405" spans="1:7">
      <c r="A11405" s="533"/>
      <c r="B11405" s="1787"/>
      <c r="C11405" s="1788"/>
      <c r="D11405" s="533"/>
      <c r="E11405" s="533"/>
      <c r="F11405" s="533"/>
      <c r="G11405" s="533"/>
    </row>
    <row r="11406" spans="1:7">
      <c r="A11406" s="533"/>
      <c r="B11406" s="1787"/>
      <c r="C11406" s="1788"/>
      <c r="D11406" s="533"/>
      <c r="E11406" s="533"/>
      <c r="F11406" s="533"/>
      <c r="G11406" s="533"/>
    </row>
    <row r="11407" spans="1:7">
      <c r="A11407" s="533"/>
      <c r="B11407" s="1787"/>
      <c r="C11407" s="1788"/>
      <c r="D11407" s="533"/>
      <c r="E11407" s="533"/>
      <c r="F11407" s="533"/>
      <c r="G11407" s="533"/>
    </row>
    <row r="11408" spans="1:7">
      <c r="A11408" s="533"/>
      <c r="B11408" s="1787"/>
      <c r="C11408" s="1788"/>
      <c r="D11408" s="533"/>
      <c r="E11408" s="533"/>
      <c r="F11408" s="533"/>
      <c r="G11408" s="533"/>
    </row>
    <row r="11409" spans="1:7">
      <c r="A11409" s="533"/>
      <c r="B11409" s="1787"/>
      <c r="C11409" s="1788"/>
      <c r="D11409" s="533"/>
      <c r="E11409" s="533"/>
      <c r="F11409" s="533"/>
      <c r="G11409" s="533"/>
    </row>
    <row r="11410" spans="1:7">
      <c r="A11410" s="533"/>
      <c r="B11410" s="1787"/>
      <c r="C11410" s="1788"/>
      <c r="D11410" s="533"/>
      <c r="E11410" s="533"/>
      <c r="F11410" s="533"/>
      <c r="G11410" s="533"/>
    </row>
    <row r="11411" spans="1:7">
      <c r="A11411" s="533"/>
      <c r="B11411" s="1787"/>
      <c r="C11411" s="1788"/>
      <c r="D11411" s="533"/>
      <c r="E11411" s="533"/>
      <c r="F11411" s="533"/>
      <c r="G11411" s="533"/>
    </row>
    <row r="11412" spans="1:7">
      <c r="A11412" s="533"/>
      <c r="B11412" s="1787"/>
      <c r="C11412" s="1788"/>
      <c r="D11412" s="533"/>
      <c r="E11412" s="533"/>
      <c r="F11412" s="533"/>
      <c r="G11412" s="533"/>
    </row>
    <row r="11413" spans="1:7">
      <c r="A11413" s="533"/>
      <c r="B11413" s="1787"/>
      <c r="C11413" s="1788"/>
      <c r="D11413" s="533"/>
      <c r="E11413" s="533"/>
      <c r="F11413" s="533"/>
      <c r="G11413" s="533"/>
    </row>
    <row r="11414" spans="1:7">
      <c r="A11414" s="533"/>
      <c r="B11414" s="1787"/>
      <c r="C11414" s="1788"/>
      <c r="D11414" s="533"/>
      <c r="E11414" s="533"/>
      <c r="F11414" s="533"/>
      <c r="G11414" s="533"/>
    </row>
    <row r="11415" spans="1:7">
      <c r="A11415" s="533"/>
      <c r="B11415" s="1787"/>
      <c r="C11415" s="1788"/>
      <c r="D11415" s="533"/>
      <c r="E11415" s="533"/>
      <c r="F11415" s="533"/>
      <c r="G11415" s="533"/>
    </row>
    <row r="11416" spans="1:7">
      <c r="A11416" s="533"/>
      <c r="B11416" s="1787"/>
      <c r="C11416" s="1788"/>
      <c r="D11416" s="533"/>
      <c r="E11416" s="533"/>
      <c r="F11416" s="533"/>
      <c r="G11416" s="533"/>
    </row>
    <row r="11417" spans="1:7">
      <c r="A11417" s="533"/>
      <c r="B11417" s="1787"/>
      <c r="C11417" s="1788"/>
      <c r="D11417" s="533"/>
      <c r="E11417" s="533"/>
      <c r="F11417" s="533"/>
      <c r="G11417" s="533"/>
    </row>
    <row r="11418" spans="1:7">
      <c r="A11418" s="533"/>
      <c r="B11418" s="1787"/>
      <c r="C11418" s="1788"/>
      <c r="D11418" s="533"/>
      <c r="E11418" s="533"/>
      <c r="F11418" s="533"/>
      <c r="G11418" s="533"/>
    </row>
    <row r="11419" spans="1:7">
      <c r="A11419" s="533"/>
      <c r="B11419" s="1787"/>
      <c r="C11419" s="1788"/>
      <c r="D11419" s="533"/>
      <c r="E11419" s="533"/>
      <c r="F11419" s="533"/>
      <c r="G11419" s="533"/>
    </row>
    <row r="11420" spans="1:7">
      <c r="A11420" s="533"/>
      <c r="B11420" s="1787"/>
      <c r="C11420" s="1788"/>
      <c r="D11420" s="533"/>
      <c r="E11420" s="533"/>
      <c r="F11420" s="533"/>
      <c r="G11420" s="533"/>
    </row>
    <row r="11421" spans="1:7">
      <c r="A11421" s="533"/>
      <c r="B11421" s="1787"/>
      <c r="C11421" s="1788"/>
      <c r="D11421" s="533"/>
      <c r="E11421" s="533"/>
      <c r="F11421" s="533"/>
      <c r="G11421" s="533"/>
    </row>
    <row r="11422" spans="1:7">
      <c r="A11422" s="533"/>
      <c r="B11422" s="1787"/>
      <c r="C11422" s="1788"/>
      <c r="D11422" s="533"/>
      <c r="E11422" s="533"/>
      <c r="F11422" s="533"/>
      <c r="G11422" s="533"/>
    </row>
    <row r="11423" spans="1:7">
      <c r="A11423" s="533"/>
      <c r="B11423" s="1787"/>
      <c r="C11423" s="1788"/>
      <c r="D11423" s="533"/>
      <c r="E11423" s="533"/>
      <c r="F11423" s="533"/>
      <c r="G11423" s="533"/>
    </row>
    <row r="11424" spans="1:7">
      <c r="A11424" s="533"/>
      <c r="B11424" s="1787"/>
      <c r="C11424" s="1788"/>
      <c r="D11424" s="533"/>
      <c r="E11424" s="533"/>
      <c r="F11424" s="533"/>
      <c r="G11424" s="533"/>
    </row>
    <row r="11425" spans="1:7">
      <c r="A11425" s="533"/>
      <c r="B11425" s="1787"/>
      <c r="C11425" s="1788"/>
      <c r="D11425" s="533"/>
      <c r="E11425" s="533"/>
      <c r="F11425" s="533"/>
      <c r="G11425" s="533"/>
    </row>
    <row r="11426" spans="1:7">
      <c r="A11426" s="533"/>
      <c r="B11426" s="1787"/>
      <c r="C11426" s="1788"/>
      <c r="D11426" s="533"/>
      <c r="E11426" s="533"/>
      <c r="F11426" s="533"/>
      <c r="G11426" s="533"/>
    </row>
    <row r="11427" spans="1:7">
      <c r="A11427" s="533"/>
      <c r="B11427" s="1787"/>
      <c r="C11427" s="1788"/>
      <c r="D11427" s="533"/>
      <c r="E11427" s="533"/>
      <c r="F11427" s="533"/>
      <c r="G11427" s="533"/>
    </row>
    <row r="11428" spans="1:7">
      <c r="A11428" s="533"/>
      <c r="B11428" s="1787"/>
      <c r="C11428" s="1788"/>
      <c r="D11428" s="533"/>
      <c r="E11428" s="533"/>
      <c r="F11428" s="533"/>
      <c r="G11428" s="533"/>
    </row>
    <row r="11429" spans="1:7">
      <c r="A11429" s="533"/>
      <c r="B11429" s="1787"/>
      <c r="C11429" s="1788"/>
      <c r="D11429" s="533"/>
      <c r="E11429" s="533"/>
      <c r="F11429" s="533"/>
      <c r="G11429" s="533"/>
    </row>
    <row r="11430" spans="1:7">
      <c r="A11430" s="533"/>
      <c r="B11430" s="1787"/>
      <c r="C11430" s="1788"/>
      <c r="D11430" s="533"/>
      <c r="E11430" s="533"/>
      <c r="F11430" s="533"/>
      <c r="G11430" s="533"/>
    </row>
    <row r="11431" spans="1:7">
      <c r="A11431" s="533"/>
      <c r="B11431" s="1787"/>
      <c r="C11431" s="1788"/>
      <c r="D11431" s="533"/>
      <c r="E11431" s="533"/>
      <c r="F11431" s="533"/>
      <c r="G11431" s="533"/>
    </row>
    <row r="11432" spans="1:7">
      <c r="A11432" s="533"/>
      <c r="B11432" s="1787"/>
      <c r="C11432" s="1788"/>
      <c r="D11432" s="533"/>
      <c r="E11432" s="533"/>
      <c r="F11432" s="533"/>
      <c r="G11432" s="533"/>
    </row>
    <row r="11433" spans="1:7">
      <c r="A11433" s="533"/>
      <c r="B11433" s="1787"/>
      <c r="C11433" s="1788"/>
      <c r="D11433" s="533"/>
      <c r="E11433" s="533"/>
      <c r="F11433" s="533"/>
      <c r="G11433" s="533"/>
    </row>
    <row r="11434" spans="1:7">
      <c r="A11434" s="533"/>
      <c r="B11434" s="1787"/>
      <c r="C11434" s="1788"/>
      <c r="D11434" s="533"/>
      <c r="E11434" s="533"/>
      <c r="F11434" s="533"/>
      <c r="G11434" s="533"/>
    </row>
    <row r="11435" spans="1:7">
      <c r="A11435" s="533"/>
      <c r="B11435" s="1787"/>
      <c r="C11435" s="1788"/>
      <c r="D11435" s="533"/>
      <c r="E11435" s="533"/>
      <c r="F11435" s="533"/>
      <c r="G11435" s="533"/>
    </row>
    <row r="11436" spans="1:7">
      <c r="A11436" s="533"/>
      <c r="B11436" s="1787"/>
      <c r="C11436" s="1788"/>
      <c r="D11436" s="533"/>
      <c r="E11436" s="533"/>
      <c r="F11436" s="533"/>
      <c r="G11436" s="533"/>
    </row>
    <row r="11437" spans="1:7">
      <c r="A11437" s="533"/>
      <c r="B11437" s="1787"/>
      <c r="C11437" s="1788"/>
      <c r="D11437" s="533"/>
      <c r="E11437" s="533"/>
      <c r="F11437" s="533"/>
      <c r="G11437" s="533"/>
    </row>
    <row r="11438" spans="1:7">
      <c r="A11438" s="533"/>
      <c r="B11438" s="1787"/>
      <c r="C11438" s="1788"/>
      <c r="D11438" s="533"/>
      <c r="E11438" s="533"/>
      <c r="F11438" s="533"/>
      <c r="G11438" s="533"/>
    </row>
    <row r="11439" spans="1:7">
      <c r="A11439" s="533"/>
      <c r="B11439" s="1787"/>
      <c r="C11439" s="1788"/>
      <c r="D11439" s="533"/>
      <c r="E11439" s="533"/>
      <c r="F11439" s="533"/>
      <c r="G11439" s="533"/>
    </row>
    <row r="11440" spans="1:7">
      <c r="A11440" s="533"/>
      <c r="B11440" s="1787"/>
      <c r="C11440" s="1788"/>
      <c r="D11440" s="533"/>
      <c r="E11440" s="533"/>
      <c r="F11440" s="533"/>
      <c r="G11440" s="533"/>
    </row>
    <row r="11441" spans="1:7">
      <c r="A11441" s="533"/>
      <c r="B11441" s="1787"/>
      <c r="C11441" s="1788"/>
      <c r="D11441" s="533"/>
      <c r="E11441" s="533"/>
      <c r="F11441" s="533"/>
      <c r="G11441" s="533"/>
    </row>
    <row r="11442" spans="1:7">
      <c r="A11442" s="533"/>
      <c r="B11442" s="1787"/>
      <c r="C11442" s="1788"/>
      <c r="D11442" s="533"/>
      <c r="E11442" s="533"/>
      <c r="F11442" s="533"/>
      <c r="G11442" s="533"/>
    </row>
    <row r="11443" spans="1:7">
      <c r="A11443" s="533"/>
      <c r="B11443" s="1787"/>
      <c r="C11443" s="1788"/>
      <c r="D11443" s="533"/>
      <c r="E11443" s="533"/>
      <c r="F11443" s="533"/>
      <c r="G11443" s="533"/>
    </row>
    <row r="11444" spans="1:7">
      <c r="A11444" s="533"/>
      <c r="B11444" s="1787"/>
      <c r="C11444" s="1788"/>
      <c r="D11444" s="533"/>
      <c r="E11444" s="533"/>
      <c r="F11444" s="533"/>
      <c r="G11444" s="533"/>
    </row>
    <row r="11445" spans="1:7">
      <c r="A11445" s="533"/>
      <c r="B11445" s="1787"/>
      <c r="C11445" s="1788"/>
      <c r="D11445" s="533"/>
      <c r="E11445" s="533"/>
      <c r="F11445" s="533"/>
      <c r="G11445" s="533"/>
    </row>
    <row r="11446" spans="1:7">
      <c r="A11446" s="533"/>
      <c r="B11446" s="1787"/>
      <c r="C11446" s="1788"/>
      <c r="D11446" s="533"/>
      <c r="E11446" s="533"/>
      <c r="F11446" s="533"/>
      <c r="G11446" s="533"/>
    </row>
    <row r="11447" spans="1:7">
      <c r="A11447" s="533"/>
      <c r="B11447" s="1787"/>
      <c r="C11447" s="1788"/>
      <c r="D11447" s="533"/>
      <c r="E11447" s="533"/>
      <c r="F11447" s="533"/>
      <c r="G11447" s="533"/>
    </row>
    <row r="11448" spans="1:7">
      <c r="A11448" s="533"/>
      <c r="B11448" s="1787"/>
      <c r="C11448" s="1788"/>
      <c r="D11448" s="533"/>
      <c r="E11448" s="533"/>
      <c r="F11448" s="533"/>
      <c r="G11448" s="533"/>
    </row>
    <row r="11449" spans="1:7">
      <c r="A11449" s="533"/>
      <c r="B11449" s="1787"/>
      <c r="C11449" s="1788"/>
      <c r="D11449" s="533"/>
      <c r="E11449" s="533"/>
      <c r="F11449" s="533"/>
      <c r="G11449" s="533"/>
    </row>
    <row r="11450" spans="1:7">
      <c r="A11450" s="533"/>
      <c r="B11450" s="1787"/>
      <c r="C11450" s="1788"/>
      <c r="D11450" s="533"/>
      <c r="E11450" s="533"/>
      <c r="F11450" s="533"/>
      <c r="G11450" s="533"/>
    </row>
    <row r="11451" spans="1:7">
      <c r="A11451" s="533"/>
      <c r="B11451" s="1787"/>
      <c r="C11451" s="1788"/>
      <c r="D11451" s="533"/>
      <c r="E11451" s="533"/>
      <c r="F11451" s="533"/>
      <c r="G11451" s="533"/>
    </row>
    <row r="11452" spans="1:7">
      <c r="A11452" s="533"/>
      <c r="B11452" s="1787"/>
      <c r="C11452" s="1788"/>
      <c r="D11452" s="533"/>
      <c r="E11452" s="533"/>
      <c r="F11452" s="533"/>
      <c r="G11452" s="533"/>
    </row>
    <row r="11453" spans="1:7">
      <c r="A11453" s="533"/>
      <c r="B11453" s="1787"/>
      <c r="C11453" s="1788"/>
      <c r="D11453" s="533"/>
      <c r="E11453" s="533"/>
      <c r="F11453" s="533"/>
      <c r="G11453" s="533"/>
    </row>
    <row r="11454" spans="1:7">
      <c r="A11454" s="533"/>
      <c r="B11454" s="1787"/>
      <c r="C11454" s="1788"/>
      <c r="D11454" s="533"/>
      <c r="E11454" s="533"/>
      <c r="F11454" s="533"/>
      <c r="G11454" s="533"/>
    </row>
    <row r="11455" spans="1:7">
      <c r="A11455" s="533"/>
      <c r="B11455" s="1787"/>
      <c r="C11455" s="1788"/>
      <c r="D11455" s="533"/>
      <c r="E11455" s="533"/>
      <c r="F11455" s="533"/>
      <c r="G11455" s="533"/>
    </row>
    <row r="11456" spans="1:7">
      <c r="A11456" s="533"/>
      <c r="B11456" s="1787"/>
      <c r="C11456" s="1788"/>
      <c r="D11456" s="533"/>
      <c r="E11456" s="533"/>
      <c r="F11456" s="533"/>
      <c r="G11456" s="533"/>
    </row>
    <row r="11457" spans="1:7">
      <c r="A11457" s="533"/>
      <c r="B11457" s="1787"/>
      <c r="C11457" s="1788"/>
      <c r="D11457" s="533"/>
      <c r="E11457" s="533"/>
      <c r="F11457" s="533"/>
      <c r="G11457" s="533"/>
    </row>
    <row r="11458" spans="1:7">
      <c r="A11458" s="533"/>
      <c r="B11458" s="1787"/>
      <c r="C11458" s="1788"/>
      <c r="D11458" s="533"/>
      <c r="E11458" s="533"/>
      <c r="F11458" s="533"/>
      <c r="G11458" s="533"/>
    </row>
    <row r="11459" spans="1:7">
      <c r="A11459" s="533"/>
      <c r="B11459" s="1787"/>
      <c r="C11459" s="1788"/>
      <c r="D11459" s="533"/>
      <c r="E11459" s="533"/>
      <c r="F11459" s="533"/>
      <c r="G11459" s="533"/>
    </row>
    <row r="11460" spans="1:7">
      <c r="A11460" s="533"/>
      <c r="B11460" s="1787"/>
      <c r="C11460" s="1788"/>
      <c r="D11460" s="533"/>
      <c r="E11460" s="533"/>
      <c r="F11460" s="533"/>
      <c r="G11460" s="533"/>
    </row>
    <row r="11461" spans="1:7">
      <c r="A11461" s="533"/>
      <c r="B11461" s="1787"/>
      <c r="C11461" s="1788"/>
      <c r="D11461" s="533"/>
      <c r="E11461" s="533"/>
      <c r="F11461" s="533"/>
      <c r="G11461" s="533"/>
    </row>
    <row r="11462" spans="1:7">
      <c r="A11462" s="533"/>
      <c r="B11462" s="1787"/>
      <c r="C11462" s="1788"/>
      <c r="D11462" s="533"/>
      <c r="E11462" s="533"/>
      <c r="F11462" s="533"/>
      <c r="G11462" s="533"/>
    </row>
    <row r="11463" spans="1:7">
      <c r="A11463" s="533"/>
      <c r="B11463" s="1787"/>
      <c r="C11463" s="1788"/>
      <c r="D11463" s="533"/>
      <c r="E11463" s="533"/>
      <c r="F11463" s="533"/>
      <c r="G11463" s="533"/>
    </row>
    <row r="11464" spans="1:7">
      <c r="A11464" s="533"/>
      <c r="B11464" s="1787"/>
      <c r="C11464" s="1788"/>
      <c r="D11464" s="533"/>
      <c r="E11464" s="533"/>
      <c r="F11464" s="533"/>
      <c r="G11464" s="533"/>
    </row>
    <row r="11465" spans="1:7">
      <c r="A11465" s="533"/>
      <c r="B11465" s="1787"/>
      <c r="C11465" s="1788"/>
      <c r="D11465" s="533"/>
      <c r="E11465" s="533"/>
      <c r="F11465" s="533"/>
      <c r="G11465" s="533"/>
    </row>
    <row r="11466" spans="1:7">
      <c r="A11466" s="533"/>
      <c r="B11466" s="1787"/>
      <c r="C11466" s="1788"/>
      <c r="D11466" s="533"/>
      <c r="E11466" s="533"/>
      <c r="F11466" s="533"/>
      <c r="G11466" s="533"/>
    </row>
    <row r="11467" spans="1:7">
      <c r="A11467" s="533"/>
      <c r="B11467" s="1787"/>
      <c r="C11467" s="1788"/>
      <c r="D11467" s="533"/>
      <c r="E11467" s="533"/>
      <c r="F11467" s="533"/>
      <c r="G11467" s="533"/>
    </row>
    <row r="11468" spans="1:7">
      <c r="A11468" s="533"/>
      <c r="B11468" s="1787"/>
      <c r="C11468" s="1788"/>
      <c r="D11468" s="533"/>
      <c r="E11468" s="533"/>
      <c r="F11468" s="533"/>
      <c r="G11468" s="533"/>
    </row>
    <row r="11469" spans="1:7">
      <c r="A11469" s="533"/>
      <c r="B11469" s="1787"/>
      <c r="C11469" s="1788"/>
      <c r="D11469" s="533"/>
      <c r="E11469" s="533"/>
      <c r="F11469" s="533"/>
      <c r="G11469" s="533"/>
    </row>
    <row r="11470" spans="1:7">
      <c r="A11470" s="533"/>
      <c r="B11470" s="1787"/>
      <c r="C11470" s="1788"/>
      <c r="D11470" s="533"/>
      <c r="E11470" s="533"/>
      <c r="F11470" s="533"/>
      <c r="G11470" s="533"/>
    </row>
    <row r="11471" spans="1:7">
      <c r="A11471" s="533"/>
      <c r="B11471" s="1787"/>
      <c r="C11471" s="1788"/>
      <c r="D11471" s="533"/>
      <c r="E11471" s="533"/>
      <c r="F11471" s="533"/>
      <c r="G11471" s="533"/>
    </row>
    <row r="11472" spans="1:7">
      <c r="A11472" s="533"/>
      <c r="B11472" s="1787"/>
      <c r="C11472" s="1788"/>
      <c r="D11472" s="533"/>
      <c r="E11472" s="533"/>
      <c r="F11472" s="533"/>
      <c r="G11472" s="533"/>
    </row>
    <row r="11473" spans="1:7">
      <c r="A11473" s="533"/>
      <c r="B11473" s="1787"/>
      <c r="C11473" s="1788"/>
      <c r="D11473" s="533"/>
      <c r="E11473" s="533"/>
      <c r="F11473" s="533"/>
      <c r="G11473" s="533"/>
    </row>
    <row r="11474" spans="1:7">
      <c r="A11474" s="533"/>
      <c r="B11474" s="1787"/>
      <c r="C11474" s="1788"/>
      <c r="D11474" s="533"/>
      <c r="E11474" s="533"/>
      <c r="F11474" s="533"/>
      <c r="G11474" s="533"/>
    </row>
    <row r="11475" spans="1:7">
      <c r="A11475" s="533"/>
      <c r="B11475" s="1787"/>
      <c r="C11475" s="1788"/>
      <c r="D11475" s="533"/>
      <c r="E11475" s="533"/>
      <c r="F11475" s="533"/>
      <c r="G11475" s="533"/>
    </row>
    <row r="11476" spans="1:7">
      <c r="A11476" s="533"/>
      <c r="B11476" s="1787"/>
      <c r="C11476" s="1788"/>
      <c r="D11476" s="533"/>
      <c r="E11476" s="533"/>
      <c r="F11476" s="533"/>
      <c r="G11476" s="533"/>
    </row>
    <row r="11477" spans="1:7">
      <c r="A11477" s="533"/>
      <c r="B11477" s="1787"/>
      <c r="C11477" s="1788"/>
      <c r="D11477" s="533"/>
      <c r="E11477" s="533"/>
      <c r="F11477" s="533"/>
      <c r="G11477" s="533"/>
    </row>
    <row r="11478" spans="1:7">
      <c r="A11478" s="533"/>
      <c r="B11478" s="1787"/>
      <c r="C11478" s="1788"/>
      <c r="D11478" s="533"/>
      <c r="E11478" s="533"/>
      <c r="F11478" s="533"/>
      <c r="G11478" s="533"/>
    </row>
    <row r="11479" spans="1:7">
      <c r="A11479" s="533"/>
      <c r="B11479" s="1787"/>
      <c r="C11479" s="1788"/>
      <c r="D11479" s="533"/>
      <c r="E11479" s="533"/>
      <c r="F11479" s="533"/>
      <c r="G11479" s="533"/>
    </row>
    <row r="11480" spans="1:7">
      <c r="A11480" s="533"/>
      <c r="B11480" s="1787"/>
      <c r="C11480" s="1788"/>
      <c r="D11480" s="533"/>
      <c r="E11480" s="533"/>
      <c r="F11480" s="533"/>
      <c r="G11480" s="533"/>
    </row>
    <row r="11481" spans="1:7">
      <c r="A11481" s="533"/>
      <c r="B11481" s="1787"/>
      <c r="C11481" s="1788"/>
      <c r="D11481" s="533"/>
      <c r="E11481" s="533"/>
      <c r="F11481" s="533"/>
      <c r="G11481" s="533"/>
    </row>
    <row r="11482" spans="1:7">
      <c r="A11482" s="533"/>
      <c r="B11482" s="1787"/>
      <c r="C11482" s="1788"/>
      <c r="D11482" s="533"/>
      <c r="E11482" s="533"/>
      <c r="F11482" s="533"/>
      <c r="G11482" s="533"/>
    </row>
    <row r="11483" spans="1:7">
      <c r="A11483" s="533"/>
      <c r="B11483" s="1787"/>
      <c r="C11483" s="1788"/>
      <c r="D11483" s="533"/>
      <c r="E11483" s="533"/>
      <c r="F11483" s="533"/>
      <c r="G11483" s="533"/>
    </row>
    <row r="11484" spans="1:7">
      <c r="A11484" s="533"/>
      <c r="B11484" s="1787"/>
      <c r="C11484" s="1788"/>
      <c r="D11484" s="533"/>
      <c r="E11484" s="533"/>
      <c r="F11484" s="533"/>
      <c r="G11484" s="533"/>
    </row>
    <row r="11485" spans="1:7">
      <c r="A11485" s="533"/>
      <c r="B11485" s="1787"/>
      <c r="C11485" s="1788"/>
      <c r="D11485" s="533"/>
      <c r="E11485" s="533"/>
      <c r="F11485" s="533"/>
      <c r="G11485" s="533"/>
    </row>
    <row r="11486" spans="1:7">
      <c r="A11486" s="533"/>
      <c r="B11486" s="1787"/>
      <c r="C11486" s="1788"/>
      <c r="D11486" s="533"/>
      <c r="E11486" s="533"/>
      <c r="F11486" s="533"/>
      <c r="G11486" s="533"/>
    </row>
    <row r="11487" spans="1:7">
      <c r="A11487" s="533"/>
      <c r="B11487" s="1787"/>
      <c r="C11487" s="1788"/>
      <c r="D11487" s="533"/>
      <c r="E11487" s="533"/>
      <c r="F11487" s="533"/>
      <c r="G11487" s="533"/>
    </row>
    <row r="11488" spans="1:7">
      <c r="A11488" s="533"/>
      <c r="B11488" s="1787"/>
      <c r="C11488" s="1788"/>
      <c r="D11488" s="533"/>
      <c r="E11488" s="533"/>
      <c r="F11488" s="533"/>
      <c r="G11488" s="533"/>
    </row>
    <row r="11489" spans="1:7">
      <c r="A11489" s="533"/>
      <c r="B11489" s="1787"/>
      <c r="C11489" s="1788"/>
      <c r="D11489" s="533"/>
      <c r="E11489" s="533"/>
      <c r="F11489" s="533"/>
      <c r="G11489" s="533"/>
    </row>
    <row r="11490" spans="1:7">
      <c r="A11490" s="533"/>
      <c r="B11490" s="1787"/>
      <c r="C11490" s="1788"/>
      <c r="D11490" s="533"/>
      <c r="E11490" s="533"/>
      <c r="F11490" s="533"/>
      <c r="G11490" s="533"/>
    </row>
    <row r="11491" spans="1:7">
      <c r="A11491" s="533"/>
      <c r="B11491" s="1787"/>
      <c r="C11491" s="1788"/>
      <c r="D11491" s="533"/>
      <c r="E11491" s="533"/>
      <c r="F11491" s="533"/>
      <c r="G11491" s="533"/>
    </row>
    <row r="11492" spans="1:7">
      <c r="A11492" s="533"/>
      <c r="B11492" s="1787"/>
      <c r="C11492" s="1788"/>
      <c r="D11492" s="533"/>
      <c r="E11492" s="533"/>
      <c r="F11492" s="533"/>
      <c r="G11492" s="533"/>
    </row>
    <row r="11493" spans="1:7">
      <c r="A11493" s="533"/>
      <c r="B11493" s="1787"/>
      <c r="C11493" s="1788"/>
      <c r="D11493" s="533"/>
      <c r="E11493" s="533"/>
      <c r="F11493" s="533"/>
      <c r="G11493" s="533"/>
    </row>
    <row r="11494" spans="1:7">
      <c r="A11494" s="533"/>
      <c r="B11494" s="1787"/>
      <c r="C11494" s="1788"/>
      <c r="D11494" s="533"/>
      <c r="E11494" s="533"/>
      <c r="F11494" s="533"/>
      <c r="G11494" s="533"/>
    </row>
    <row r="11495" spans="1:7">
      <c r="A11495" s="533"/>
      <c r="B11495" s="1787"/>
      <c r="C11495" s="1788"/>
      <c r="D11495" s="533"/>
      <c r="E11495" s="533"/>
      <c r="F11495" s="533"/>
      <c r="G11495" s="533"/>
    </row>
    <row r="11496" spans="1:7">
      <c r="A11496" s="533"/>
      <c r="B11496" s="1787"/>
      <c r="C11496" s="1788"/>
      <c r="D11496" s="533"/>
      <c r="E11496" s="533"/>
      <c r="F11496" s="533"/>
      <c r="G11496" s="533"/>
    </row>
    <row r="11497" spans="1:7">
      <c r="A11497" s="533"/>
      <c r="B11497" s="1787"/>
      <c r="C11497" s="1788"/>
      <c r="D11497" s="533"/>
      <c r="E11497" s="533"/>
      <c r="F11497" s="533"/>
      <c r="G11497" s="533"/>
    </row>
    <row r="11498" spans="1:7">
      <c r="A11498" s="533"/>
      <c r="B11498" s="1787"/>
      <c r="C11498" s="1788"/>
      <c r="D11498" s="533"/>
      <c r="E11498" s="533"/>
      <c r="F11498" s="533"/>
      <c r="G11498" s="533"/>
    </row>
    <row r="11499" spans="1:7">
      <c r="A11499" s="533"/>
      <c r="B11499" s="1787"/>
      <c r="C11499" s="1788"/>
      <c r="D11499" s="533"/>
      <c r="E11499" s="533"/>
      <c r="F11499" s="533"/>
      <c r="G11499" s="533"/>
    </row>
    <row r="11500" spans="1:7">
      <c r="A11500" s="533"/>
      <c r="B11500" s="1787"/>
      <c r="C11500" s="1788"/>
      <c r="D11500" s="533"/>
      <c r="E11500" s="533"/>
      <c r="F11500" s="533"/>
      <c r="G11500" s="533"/>
    </row>
    <row r="11501" spans="1:7">
      <c r="A11501" s="533"/>
      <c r="B11501" s="1787"/>
      <c r="C11501" s="1788"/>
      <c r="D11501" s="533"/>
      <c r="E11501" s="533"/>
      <c r="F11501" s="533"/>
      <c r="G11501" s="533"/>
    </row>
    <row r="11502" spans="1:7">
      <c r="A11502" s="533"/>
      <c r="B11502" s="1787"/>
      <c r="C11502" s="1788"/>
      <c r="D11502" s="533"/>
      <c r="E11502" s="533"/>
      <c r="F11502" s="533"/>
      <c r="G11502" s="533"/>
    </row>
    <row r="11503" spans="1:7">
      <c r="A11503" s="533"/>
      <c r="B11503" s="1787"/>
      <c r="C11503" s="1788"/>
      <c r="D11503" s="533"/>
      <c r="E11503" s="533"/>
      <c r="F11503" s="533"/>
      <c r="G11503" s="533"/>
    </row>
    <row r="11504" spans="1:7">
      <c r="A11504" s="533"/>
      <c r="B11504" s="1787"/>
      <c r="C11504" s="1788"/>
      <c r="D11504" s="533"/>
      <c r="E11504" s="533"/>
      <c r="F11504" s="533"/>
      <c r="G11504" s="533"/>
    </row>
    <row r="11505" spans="1:7">
      <c r="A11505" s="533"/>
      <c r="B11505" s="1787"/>
      <c r="C11505" s="1788"/>
      <c r="D11505" s="533"/>
      <c r="E11505" s="533"/>
      <c r="F11505" s="533"/>
      <c r="G11505" s="533"/>
    </row>
    <row r="11506" spans="1:7">
      <c r="A11506" s="533"/>
      <c r="B11506" s="1787"/>
      <c r="C11506" s="1788"/>
      <c r="D11506" s="533"/>
      <c r="E11506" s="533"/>
      <c r="F11506" s="533"/>
      <c r="G11506" s="533"/>
    </row>
    <row r="11507" spans="1:7">
      <c r="A11507" s="533"/>
      <c r="B11507" s="1787"/>
      <c r="C11507" s="1788"/>
      <c r="D11507" s="533"/>
      <c r="E11507" s="533"/>
      <c r="F11507" s="533"/>
      <c r="G11507" s="533"/>
    </row>
    <row r="11508" spans="1:7">
      <c r="A11508" s="533"/>
      <c r="B11508" s="1787"/>
      <c r="C11508" s="1788"/>
      <c r="D11508" s="533"/>
      <c r="E11508" s="533"/>
      <c r="F11508" s="533"/>
      <c r="G11508" s="533"/>
    </row>
    <row r="11509" spans="1:7">
      <c r="A11509" s="533"/>
      <c r="B11509" s="1787"/>
      <c r="C11509" s="1788"/>
      <c r="D11509" s="533"/>
      <c r="E11509" s="533"/>
      <c r="F11509" s="533"/>
      <c r="G11509" s="533"/>
    </row>
    <row r="11510" spans="1:7">
      <c r="A11510" s="533"/>
      <c r="B11510" s="1787"/>
      <c r="C11510" s="1788"/>
      <c r="D11510" s="533"/>
      <c r="E11510" s="533"/>
      <c r="F11510" s="533"/>
      <c r="G11510" s="533"/>
    </row>
    <row r="11511" spans="1:7">
      <c r="A11511" s="533"/>
      <c r="B11511" s="1787"/>
      <c r="C11511" s="1788"/>
      <c r="D11511" s="533"/>
      <c r="E11511" s="533"/>
      <c r="F11511" s="533"/>
      <c r="G11511" s="533"/>
    </row>
    <row r="11512" spans="1:7">
      <c r="A11512" s="533"/>
      <c r="B11512" s="1787"/>
      <c r="C11512" s="1788"/>
      <c r="D11512" s="533"/>
      <c r="E11512" s="533"/>
      <c r="F11512" s="533"/>
      <c r="G11512" s="533"/>
    </row>
    <row r="11513" spans="1:7">
      <c r="A11513" s="533"/>
      <c r="B11513" s="1787"/>
      <c r="C11513" s="1788"/>
      <c r="D11513" s="533"/>
      <c r="E11513" s="533"/>
      <c r="F11513" s="533"/>
      <c r="G11513" s="533"/>
    </row>
    <row r="11514" spans="1:7">
      <c r="A11514" s="533"/>
      <c r="B11514" s="1787"/>
      <c r="C11514" s="1788"/>
      <c r="D11514" s="533"/>
      <c r="E11514" s="533"/>
      <c r="F11514" s="533"/>
      <c r="G11514" s="533"/>
    </row>
    <row r="11515" spans="1:7">
      <c r="A11515" s="533"/>
      <c r="B11515" s="1787"/>
      <c r="C11515" s="1788"/>
      <c r="D11515" s="533"/>
      <c r="E11515" s="533"/>
      <c r="F11515" s="533"/>
      <c r="G11515" s="533"/>
    </row>
    <row r="11516" spans="1:7">
      <c r="A11516" s="533"/>
      <c r="B11516" s="1787"/>
      <c r="C11516" s="1788"/>
      <c r="D11516" s="533"/>
      <c r="E11516" s="533"/>
      <c r="F11516" s="533"/>
      <c r="G11516" s="533"/>
    </row>
    <row r="11517" spans="1:7">
      <c r="A11517" s="533"/>
      <c r="B11517" s="1787"/>
      <c r="C11517" s="1788"/>
      <c r="D11517" s="533"/>
      <c r="E11517" s="533"/>
      <c r="F11517" s="533"/>
      <c r="G11517" s="533"/>
    </row>
    <row r="11518" spans="1:7">
      <c r="A11518" s="533"/>
      <c r="B11518" s="1787"/>
      <c r="C11518" s="1788"/>
      <c r="D11518" s="533"/>
      <c r="E11518" s="533"/>
      <c r="F11518" s="533"/>
      <c r="G11518" s="533"/>
    </row>
    <row r="11519" spans="1:7">
      <c r="A11519" s="533"/>
      <c r="B11519" s="1787"/>
      <c r="C11519" s="1788"/>
      <c r="D11519" s="533"/>
      <c r="E11519" s="533"/>
      <c r="F11519" s="533"/>
      <c r="G11519" s="533"/>
    </row>
    <row r="11520" spans="1:7">
      <c r="A11520" s="533"/>
      <c r="B11520" s="1787"/>
      <c r="C11520" s="1788"/>
      <c r="D11520" s="533"/>
      <c r="E11520" s="533"/>
      <c r="F11520" s="533"/>
      <c r="G11520" s="533"/>
    </row>
    <row r="11521" spans="1:7">
      <c r="A11521" s="533"/>
      <c r="B11521" s="1787"/>
      <c r="C11521" s="1788"/>
      <c r="D11521" s="533"/>
      <c r="E11521" s="533"/>
      <c r="F11521" s="533"/>
      <c r="G11521" s="533"/>
    </row>
    <row r="11522" spans="1:7">
      <c r="A11522" s="533"/>
      <c r="B11522" s="1787"/>
      <c r="C11522" s="1788"/>
      <c r="D11522" s="533"/>
      <c r="E11522" s="533"/>
      <c r="F11522" s="533"/>
      <c r="G11522" s="533"/>
    </row>
    <row r="11523" spans="1:7">
      <c r="A11523" s="533"/>
      <c r="B11523" s="1787"/>
      <c r="C11523" s="1788"/>
      <c r="D11523" s="533"/>
      <c r="E11523" s="533"/>
      <c r="F11523" s="533"/>
      <c r="G11523" s="533"/>
    </row>
    <row r="11524" spans="1:7">
      <c r="A11524" s="533"/>
      <c r="B11524" s="1787"/>
      <c r="C11524" s="1788"/>
      <c r="D11524" s="533"/>
      <c r="E11524" s="533"/>
      <c r="F11524" s="533"/>
      <c r="G11524" s="533"/>
    </row>
    <row r="11525" spans="1:7">
      <c r="A11525" s="533"/>
      <c r="B11525" s="1787"/>
      <c r="C11525" s="1788"/>
      <c r="D11525" s="533"/>
      <c r="E11525" s="533"/>
      <c r="F11525" s="533"/>
      <c r="G11525" s="533"/>
    </row>
    <row r="11526" spans="1:7">
      <c r="A11526" s="533"/>
      <c r="B11526" s="1787"/>
      <c r="C11526" s="1788"/>
      <c r="D11526" s="533"/>
      <c r="E11526" s="533"/>
      <c r="F11526" s="533"/>
      <c r="G11526" s="533"/>
    </row>
    <row r="11527" spans="1:7">
      <c r="A11527" s="533"/>
      <c r="B11527" s="1787"/>
      <c r="C11527" s="1788"/>
      <c r="D11527" s="533"/>
      <c r="E11527" s="533"/>
      <c r="F11527" s="533"/>
      <c r="G11527" s="533"/>
    </row>
    <row r="11528" spans="1:7">
      <c r="A11528" s="533"/>
      <c r="B11528" s="1787"/>
      <c r="C11528" s="1788"/>
      <c r="D11528" s="533"/>
      <c r="E11528" s="533"/>
      <c r="F11528" s="533"/>
      <c r="G11528" s="533"/>
    </row>
    <row r="11529" spans="1:7">
      <c r="A11529" s="533"/>
      <c r="B11529" s="1787"/>
      <c r="C11529" s="1788"/>
      <c r="D11529" s="533"/>
      <c r="E11529" s="533"/>
      <c r="F11529" s="533"/>
      <c r="G11529" s="533"/>
    </row>
    <row r="11530" spans="1:7">
      <c r="A11530" s="533"/>
      <c r="B11530" s="1787"/>
      <c r="C11530" s="1788"/>
      <c r="D11530" s="533"/>
      <c r="E11530" s="533"/>
      <c r="F11530" s="533"/>
      <c r="G11530" s="533"/>
    </row>
    <row r="11531" spans="1:7">
      <c r="A11531" s="533"/>
      <c r="B11531" s="1787"/>
      <c r="C11531" s="1788"/>
      <c r="D11531" s="533"/>
      <c r="E11531" s="533"/>
      <c r="F11531" s="533"/>
      <c r="G11531" s="533"/>
    </row>
    <row r="11532" spans="1:7">
      <c r="A11532" s="533"/>
      <c r="B11532" s="1787"/>
      <c r="C11532" s="1788"/>
      <c r="D11532" s="533"/>
      <c r="E11532" s="533"/>
      <c r="F11532" s="533"/>
      <c r="G11532" s="533"/>
    </row>
    <row r="11533" spans="1:7">
      <c r="A11533" s="533"/>
      <c r="B11533" s="1787"/>
      <c r="C11533" s="1788"/>
      <c r="D11533" s="533"/>
      <c r="E11533" s="533"/>
      <c r="F11533" s="533"/>
      <c r="G11533" s="533"/>
    </row>
    <row r="11534" spans="1:7">
      <c r="A11534" s="533"/>
      <c r="B11534" s="1787"/>
      <c r="C11534" s="1788"/>
      <c r="D11534" s="533"/>
      <c r="E11534" s="533"/>
      <c r="F11534" s="533"/>
      <c r="G11534" s="533"/>
    </row>
    <row r="11535" spans="1:7">
      <c r="A11535" s="533"/>
      <c r="B11535" s="1787"/>
      <c r="C11535" s="1788"/>
      <c r="D11535" s="533"/>
      <c r="E11535" s="533"/>
      <c r="F11535" s="533"/>
      <c r="G11535" s="533"/>
    </row>
    <row r="11536" spans="1:7">
      <c r="A11536" s="533"/>
      <c r="B11536" s="1787"/>
      <c r="C11536" s="1788"/>
      <c r="D11536" s="533"/>
      <c r="E11536" s="533"/>
      <c r="F11536" s="533"/>
      <c r="G11536" s="533"/>
    </row>
    <row r="11537" spans="1:7">
      <c r="A11537" s="533"/>
      <c r="B11537" s="1787"/>
      <c r="C11537" s="1788"/>
      <c r="D11537" s="533"/>
      <c r="E11537" s="533"/>
      <c r="F11537" s="533"/>
      <c r="G11537" s="533"/>
    </row>
    <row r="11538" spans="1:7">
      <c r="A11538" s="533"/>
      <c r="B11538" s="1787"/>
      <c r="C11538" s="1788"/>
      <c r="D11538" s="533"/>
      <c r="E11538" s="533"/>
      <c r="F11538" s="533"/>
      <c r="G11538" s="533"/>
    </row>
    <row r="11539" spans="1:7">
      <c r="A11539" s="533"/>
      <c r="B11539" s="1787"/>
      <c r="C11539" s="1788"/>
      <c r="D11539" s="533"/>
      <c r="E11539" s="533"/>
      <c r="F11539" s="533"/>
      <c r="G11539" s="533"/>
    </row>
    <row r="11540" spans="1:7">
      <c r="A11540" s="533"/>
      <c r="B11540" s="1787"/>
      <c r="C11540" s="1788"/>
      <c r="D11540" s="533"/>
      <c r="E11540" s="533"/>
      <c r="F11540" s="533"/>
      <c r="G11540" s="533"/>
    </row>
    <row r="11541" spans="1:7">
      <c r="A11541" s="533"/>
      <c r="B11541" s="1787"/>
      <c r="C11541" s="1788"/>
      <c r="D11541" s="533"/>
      <c r="E11541" s="533"/>
      <c r="F11541" s="533"/>
      <c r="G11541" s="533"/>
    </row>
    <row r="11542" spans="1:7">
      <c r="A11542" s="533"/>
      <c r="B11542" s="1787"/>
      <c r="C11542" s="1788"/>
      <c r="D11542" s="533"/>
      <c r="E11542" s="533"/>
      <c r="F11542" s="533"/>
      <c r="G11542" s="533"/>
    </row>
    <row r="11543" spans="1:7">
      <c r="A11543" s="533"/>
      <c r="B11543" s="1787"/>
      <c r="C11543" s="1788"/>
      <c r="D11543" s="533"/>
      <c r="E11543" s="533"/>
      <c r="F11543" s="533"/>
      <c r="G11543" s="533"/>
    </row>
    <row r="11544" spans="1:7">
      <c r="A11544" s="533"/>
      <c r="B11544" s="1787"/>
      <c r="C11544" s="1788"/>
      <c r="D11544" s="533"/>
      <c r="E11544" s="533"/>
      <c r="F11544" s="533"/>
      <c r="G11544" s="533"/>
    </row>
    <row r="11545" spans="1:7">
      <c r="A11545" s="533"/>
      <c r="B11545" s="1787"/>
      <c r="C11545" s="1788"/>
      <c r="D11545" s="533"/>
      <c r="E11545" s="533"/>
      <c r="F11545" s="533"/>
      <c r="G11545" s="533"/>
    </row>
    <row r="11546" spans="1:7">
      <c r="A11546" s="533"/>
      <c r="B11546" s="1787"/>
      <c r="C11546" s="1788"/>
      <c r="D11546" s="533"/>
      <c r="E11546" s="533"/>
      <c r="F11546" s="533"/>
      <c r="G11546" s="533"/>
    </row>
    <row r="11547" spans="1:7">
      <c r="A11547" s="533"/>
      <c r="B11547" s="1787"/>
      <c r="C11547" s="1788"/>
      <c r="D11547" s="533"/>
      <c r="E11547" s="533"/>
      <c r="F11547" s="533"/>
      <c r="G11547" s="533"/>
    </row>
    <row r="11548" spans="1:7">
      <c r="A11548" s="533"/>
      <c r="B11548" s="1787"/>
      <c r="C11548" s="1788"/>
      <c r="D11548" s="533"/>
      <c r="E11548" s="533"/>
      <c r="F11548" s="533"/>
      <c r="G11548" s="533"/>
    </row>
    <row r="11549" spans="1:7">
      <c r="A11549" s="533"/>
      <c r="B11549" s="1787"/>
      <c r="C11549" s="1788"/>
      <c r="D11549" s="533"/>
      <c r="E11549" s="533"/>
      <c r="F11549" s="533"/>
      <c r="G11549" s="533"/>
    </row>
    <row r="11550" spans="1:7">
      <c r="A11550" s="533"/>
      <c r="B11550" s="1787"/>
      <c r="C11550" s="1788"/>
      <c r="D11550" s="533"/>
      <c r="E11550" s="533"/>
      <c r="F11550" s="533"/>
      <c r="G11550" s="533"/>
    </row>
    <row r="11551" spans="1:7">
      <c r="A11551" s="533"/>
      <c r="B11551" s="1787"/>
      <c r="C11551" s="1788"/>
      <c r="D11551" s="533"/>
      <c r="E11551" s="533"/>
      <c r="F11551" s="533"/>
      <c r="G11551" s="533"/>
    </row>
    <row r="11552" spans="1:7">
      <c r="A11552" s="533"/>
      <c r="B11552" s="1787"/>
      <c r="C11552" s="1788"/>
      <c r="D11552" s="533"/>
      <c r="E11552" s="533"/>
      <c r="F11552" s="533"/>
      <c r="G11552" s="533"/>
    </row>
    <row r="11553" spans="1:7">
      <c r="A11553" s="533"/>
      <c r="B11553" s="1787"/>
      <c r="C11553" s="1788"/>
      <c r="D11553" s="533"/>
      <c r="E11553" s="533"/>
      <c r="F11553" s="533"/>
      <c r="G11553" s="533"/>
    </row>
    <row r="11554" spans="1:7">
      <c r="A11554" s="533"/>
      <c r="B11554" s="1787"/>
      <c r="C11554" s="1788"/>
      <c r="D11554" s="533"/>
      <c r="E11554" s="533"/>
      <c r="F11554" s="533"/>
      <c r="G11554" s="533"/>
    </row>
    <row r="11555" spans="1:7">
      <c r="A11555" s="533"/>
      <c r="B11555" s="1787"/>
      <c r="C11555" s="1788"/>
      <c r="D11555" s="533"/>
      <c r="E11555" s="533"/>
      <c r="F11555" s="533"/>
      <c r="G11555" s="533"/>
    </row>
    <row r="11556" spans="1:7">
      <c r="A11556" s="533"/>
      <c r="B11556" s="1787"/>
      <c r="C11556" s="1788"/>
      <c r="D11556" s="533"/>
      <c r="E11556" s="533"/>
      <c r="F11556" s="533"/>
      <c r="G11556" s="533"/>
    </row>
    <row r="11557" spans="1:7">
      <c r="A11557" s="533"/>
      <c r="B11557" s="1787"/>
      <c r="C11557" s="1788"/>
      <c r="D11557" s="533"/>
      <c r="E11557" s="533"/>
      <c r="F11557" s="533"/>
      <c r="G11557" s="533"/>
    </row>
    <row r="11558" spans="1:7">
      <c r="A11558" s="533"/>
      <c r="B11558" s="1787"/>
      <c r="C11558" s="1788"/>
      <c r="D11558" s="533"/>
      <c r="E11558" s="533"/>
      <c r="F11558" s="533"/>
      <c r="G11558" s="533"/>
    </row>
    <row r="11559" spans="1:7">
      <c r="A11559" s="533"/>
      <c r="B11559" s="1787"/>
      <c r="C11559" s="1788"/>
      <c r="D11559" s="533"/>
      <c r="E11559" s="533"/>
      <c r="F11559" s="533"/>
      <c r="G11559" s="533"/>
    </row>
    <row r="11560" spans="1:7">
      <c r="A11560" s="533"/>
      <c r="B11560" s="1787"/>
      <c r="C11560" s="1788"/>
      <c r="D11560" s="533"/>
      <c r="E11560" s="533"/>
      <c r="F11560" s="533"/>
      <c r="G11560" s="533"/>
    </row>
    <row r="11561" spans="1:7">
      <c r="A11561" s="533"/>
      <c r="B11561" s="1787"/>
      <c r="C11561" s="1788"/>
      <c r="D11561" s="533"/>
      <c r="E11561" s="533"/>
      <c r="F11561" s="533"/>
      <c r="G11561" s="533"/>
    </row>
    <row r="11562" spans="1:7">
      <c r="A11562" s="533"/>
      <c r="B11562" s="1787"/>
      <c r="C11562" s="1788"/>
      <c r="D11562" s="533"/>
      <c r="E11562" s="533"/>
      <c r="F11562" s="533"/>
      <c r="G11562" s="533"/>
    </row>
    <row r="11563" spans="1:7">
      <c r="A11563" s="533"/>
      <c r="B11563" s="1787"/>
      <c r="C11563" s="1788"/>
      <c r="D11563" s="533"/>
      <c r="E11563" s="533"/>
      <c r="F11563" s="533"/>
      <c r="G11563" s="533"/>
    </row>
    <row r="11564" spans="1:7">
      <c r="A11564" s="533"/>
      <c r="B11564" s="1787"/>
      <c r="C11564" s="1788"/>
      <c r="D11564" s="533"/>
      <c r="E11564" s="533"/>
      <c r="F11564" s="533"/>
      <c r="G11564" s="533"/>
    </row>
    <row r="11565" spans="1:7">
      <c r="A11565" s="533"/>
      <c r="B11565" s="1787"/>
      <c r="C11565" s="1788"/>
      <c r="D11565" s="533"/>
      <c r="E11565" s="533"/>
      <c r="F11565" s="533"/>
      <c r="G11565" s="533"/>
    </row>
    <row r="11566" spans="1:7">
      <c r="A11566" s="533"/>
      <c r="B11566" s="1787"/>
      <c r="C11566" s="1788"/>
      <c r="D11566" s="533"/>
      <c r="E11566" s="533"/>
      <c r="F11566" s="533"/>
      <c r="G11566" s="533"/>
    </row>
    <row r="11567" spans="1:7">
      <c r="A11567" s="533"/>
      <c r="B11567" s="1787"/>
      <c r="C11567" s="1788"/>
      <c r="D11567" s="533"/>
      <c r="E11567" s="533"/>
      <c r="F11567" s="533"/>
      <c r="G11567" s="533"/>
    </row>
    <row r="11568" spans="1:7">
      <c r="A11568" s="533"/>
      <c r="B11568" s="1787"/>
      <c r="C11568" s="1788"/>
      <c r="D11568" s="533"/>
      <c r="E11568" s="533"/>
      <c r="F11568" s="533"/>
      <c r="G11568" s="533"/>
    </row>
    <row r="11569" spans="1:7">
      <c r="A11569" s="533"/>
      <c r="B11569" s="1787"/>
      <c r="C11569" s="1788"/>
      <c r="D11569" s="533"/>
      <c r="E11569" s="533"/>
      <c r="F11569" s="533"/>
      <c r="G11569" s="533"/>
    </row>
    <row r="11570" spans="1:7">
      <c r="A11570" s="533"/>
      <c r="B11570" s="1787"/>
      <c r="C11570" s="1788"/>
      <c r="D11570" s="533"/>
      <c r="E11570" s="533"/>
      <c r="F11570" s="533"/>
      <c r="G11570" s="533"/>
    </row>
    <row r="11571" spans="1:7">
      <c r="A11571" s="533"/>
      <c r="B11571" s="1787"/>
      <c r="C11571" s="1788"/>
      <c r="D11571" s="533"/>
      <c r="E11571" s="533"/>
      <c r="F11571" s="533"/>
      <c r="G11571" s="533"/>
    </row>
    <row r="11572" spans="1:7">
      <c r="A11572" s="533"/>
      <c r="B11572" s="1787"/>
      <c r="C11572" s="1788"/>
      <c r="D11572" s="533"/>
      <c r="E11572" s="533"/>
      <c r="F11572" s="533"/>
      <c r="G11572" s="533"/>
    </row>
    <row r="11573" spans="1:7">
      <c r="A11573" s="533"/>
      <c r="B11573" s="1787"/>
      <c r="C11573" s="1788"/>
      <c r="D11573" s="533"/>
      <c r="E11573" s="533"/>
      <c r="F11573" s="533"/>
      <c r="G11573" s="533"/>
    </row>
    <row r="11574" spans="1:7">
      <c r="A11574" s="533"/>
      <c r="B11574" s="1787"/>
      <c r="C11574" s="1788"/>
      <c r="D11574" s="533"/>
      <c r="E11574" s="533"/>
      <c r="F11574" s="533"/>
      <c r="G11574" s="533"/>
    </row>
    <row r="11575" spans="1:7">
      <c r="A11575" s="533"/>
      <c r="B11575" s="1787"/>
      <c r="C11575" s="1788"/>
      <c r="D11575" s="533"/>
      <c r="E11575" s="533"/>
      <c r="F11575" s="533"/>
      <c r="G11575" s="533"/>
    </row>
    <row r="11576" spans="1:7">
      <c r="A11576" s="533"/>
      <c r="B11576" s="1787"/>
      <c r="C11576" s="1788"/>
      <c r="D11576" s="533"/>
      <c r="E11576" s="533"/>
      <c r="F11576" s="533"/>
      <c r="G11576" s="533"/>
    </row>
    <row r="11577" spans="1:7">
      <c r="A11577" s="533"/>
      <c r="B11577" s="1787"/>
      <c r="C11577" s="1788"/>
      <c r="D11577" s="533"/>
      <c r="E11577" s="533"/>
      <c r="F11577" s="533"/>
      <c r="G11577" s="533"/>
    </row>
    <row r="11578" spans="1:7">
      <c r="A11578" s="533"/>
      <c r="B11578" s="1787"/>
      <c r="C11578" s="1788"/>
      <c r="D11578" s="533"/>
      <c r="E11578" s="533"/>
      <c r="F11578" s="533"/>
      <c r="G11578" s="533"/>
    </row>
    <row r="11579" spans="1:7">
      <c r="A11579" s="533"/>
      <c r="B11579" s="1787"/>
      <c r="C11579" s="1788"/>
      <c r="D11579" s="533"/>
      <c r="E11579" s="533"/>
      <c r="F11579" s="533"/>
      <c r="G11579" s="533"/>
    </row>
    <row r="11580" spans="1:7">
      <c r="A11580" s="533"/>
      <c r="B11580" s="1787"/>
      <c r="C11580" s="1788"/>
      <c r="D11580" s="533"/>
      <c r="E11580" s="533"/>
      <c r="F11580" s="533"/>
      <c r="G11580" s="533"/>
    </row>
    <row r="11581" spans="1:7">
      <c r="A11581" s="533"/>
      <c r="B11581" s="1787"/>
      <c r="C11581" s="1788"/>
      <c r="D11581" s="533"/>
      <c r="E11581" s="533"/>
      <c r="F11581" s="533"/>
      <c r="G11581" s="533"/>
    </row>
    <row r="11582" spans="1:7">
      <c r="A11582" s="533"/>
      <c r="B11582" s="1787"/>
      <c r="C11582" s="1788"/>
      <c r="D11582" s="533"/>
      <c r="E11582" s="533"/>
      <c r="F11582" s="533"/>
      <c r="G11582" s="533"/>
    </row>
    <row r="11583" spans="1:7">
      <c r="A11583" s="533"/>
      <c r="B11583" s="1787"/>
      <c r="C11583" s="1788"/>
      <c r="D11583" s="533"/>
      <c r="E11583" s="533"/>
      <c r="F11583" s="533"/>
      <c r="G11583" s="533"/>
    </row>
    <row r="11584" spans="1:7">
      <c r="A11584" s="533"/>
      <c r="B11584" s="1787"/>
      <c r="C11584" s="1788"/>
      <c r="D11584" s="533"/>
      <c r="E11584" s="533"/>
      <c r="F11584" s="533"/>
      <c r="G11584" s="533"/>
    </row>
    <row r="11585" spans="1:7">
      <c r="A11585" s="533"/>
      <c r="B11585" s="1787"/>
      <c r="C11585" s="1788"/>
      <c r="D11585" s="533"/>
      <c r="E11585" s="533"/>
      <c r="F11585" s="533"/>
      <c r="G11585" s="533"/>
    </row>
    <row r="11586" spans="1:7">
      <c r="A11586" s="533"/>
      <c r="B11586" s="1787"/>
      <c r="C11586" s="1788"/>
      <c r="D11586" s="533"/>
      <c r="E11586" s="533"/>
      <c r="F11586" s="533"/>
      <c r="G11586" s="533"/>
    </row>
    <row r="11587" spans="1:7">
      <c r="A11587" s="533"/>
      <c r="B11587" s="1787"/>
      <c r="C11587" s="1788"/>
      <c r="D11587" s="533"/>
      <c r="E11587" s="533"/>
      <c r="F11587" s="533"/>
      <c r="G11587" s="533"/>
    </row>
    <row r="11588" spans="1:7">
      <c r="A11588" s="533"/>
      <c r="B11588" s="1787"/>
      <c r="C11588" s="1788"/>
      <c r="D11588" s="533"/>
      <c r="E11588" s="533"/>
      <c r="F11588" s="533"/>
      <c r="G11588" s="533"/>
    </row>
    <row r="11589" spans="1:7">
      <c r="A11589" s="533"/>
      <c r="B11589" s="1787"/>
      <c r="C11589" s="1788"/>
      <c r="D11589" s="533"/>
      <c r="E11589" s="533"/>
      <c r="F11589" s="533"/>
      <c r="G11589" s="533"/>
    </row>
    <row r="11590" spans="1:7">
      <c r="A11590" s="533"/>
      <c r="B11590" s="1787"/>
      <c r="C11590" s="1788"/>
      <c r="D11590" s="533"/>
      <c r="E11590" s="533"/>
      <c r="F11590" s="533"/>
      <c r="G11590" s="533"/>
    </row>
    <row r="11591" spans="1:7">
      <c r="A11591" s="533"/>
      <c r="B11591" s="1787"/>
      <c r="C11591" s="1788"/>
      <c r="D11591" s="533"/>
      <c r="E11591" s="533"/>
      <c r="F11591" s="533"/>
      <c r="G11591" s="533"/>
    </row>
    <row r="11592" spans="1:7">
      <c r="A11592" s="533"/>
      <c r="B11592" s="1787"/>
      <c r="C11592" s="1788"/>
      <c r="D11592" s="533"/>
      <c r="E11592" s="533"/>
      <c r="F11592" s="533"/>
      <c r="G11592" s="533"/>
    </row>
    <row r="11593" spans="1:7">
      <c r="A11593" s="533"/>
      <c r="B11593" s="1787"/>
      <c r="C11593" s="1788"/>
      <c r="D11593" s="533"/>
      <c r="E11593" s="533"/>
      <c r="F11593" s="533"/>
      <c r="G11593" s="533"/>
    </row>
    <row r="11594" spans="1:7">
      <c r="A11594" s="533"/>
      <c r="B11594" s="1787"/>
      <c r="C11594" s="1788"/>
      <c r="D11594" s="533"/>
      <c r="E11594" s="533"/>
      <c r="F11594" s="533"/>
      <c r="G11594" s="533"/>
    </row>
    <row r="11595" spans="1:7">
      <c r="A11595" s="533"/>
      <c r="B11595" s="1787"/>
      <c r="C11595" s="1788"/>
      <c r="D11595" s="533"/>
      <c r="E11595" s="533"/>
      <c r="F11595" s="533"/>
      <c r="G11595" s="533"/>
    </row>
    <row r="11596" spans="1:7">
      <c r="A11596" s="533"/>
      <c r="B11596" s="1787"/>
      <c r="C11596" s="1788"/>
      <c r="D11596" s="533"/>
      <c r="E11596" s="533"/>
      <c r="F11596" s="533"/>
      <c r="G11596" s="533"/>
    </row>
    <row r="11597" spans="1:7">
      <c r="A11597" s="533"/>
      <c r="B11597" s="1787"/>
      <c r="C11597" s="1788"/>
      <c r="D11597" s="533"/>
      <c r="E11597" s="533"/>
      <c r="F11597" s="533"/>
      <c r="G11597" s="533"/>
    </row>
    <row r="11598" spans="1:7">
      <c r="A11598" s="533"/>
      <c r="B11598" s="1787"/>
      <c r="C11598" s="1788"/>
      <c r="D11598" s="533"/>
      <c r="E11598" s="533"/>
      <c r="F11598" s="533"/>
      <c r="G11598" s="533"/>
    </row>
    <row r="11599" spans="1:7">
      <c r="A11599" s="533"/>
      <c r="B11599" s="1787"/>
      <c r="C11599" s="1788"/>
      <c r="D11599" s="533"/>
      <c r="E11599" s="533"/>
      <c r="F11599" s="533"/>
      <c r="G11599" s="533"/>
    </row>
    <row r="11600" spans="1:7">
      <c r="A11600" s="533"/>
      <c r="B11600" s="1787"/>
      <c r="C11600" s="1788"/>
      <c r="D11600" s="533"/>
      <c r="E11600" s="533"/>
      <c r="F11600" s="533"/>
      <c r="G11600" s="533"/>
    </row>
    <row r="11601" spans="1:7">
      <c r="A11601" s="533"/>
      <c r="B11601" s="1787"/>
      <c r="C11601" s="1788"/>
      <c r="D11601" s="533"/>
      <c r="E11601" s="533"/>
      <c r="F11601" s="533"/>
      <c r="G11601" s="533"/>
    </row>
    <row r="11602" spans="1:7">
      <c r="A11602" s="533"/>
      <c r="B11602" s="1787"/>
      <c r="C11602" s="1788"/>
      <c r="D11602" s="533"/>
      <c r="E11602" s="533"/>
      <c r="F11602" s="533"/>
      <c r="G11602" s="533"/>
    </row>
    <row r="11603" spans="1:7">
      <c r="A11603" s="533"/>
      <c r="B11603" s="1787"/>
      <c r="C11603" s="1788"/>
      <c r="D11603" s="533"/>
      <c r="E11603" s="533"/>
      <c r="F11603" s="533"/>
      <c r="G11603" s="533"/>
    </row>
    <row r="11604" spans="1:7">
      <c r="A11604" s="533"/>
      <c r="B11604" s="1787"/>
      <c r="C11604" s="1788"/>
      <c r="D11604" s="533"/>
      <c r="E11604" s="533"/>
      <c r="F11604" s="533"/>
      <c r="G11604" s="533"/>
    </row>
    <row r="11605" spans="1:7">
      <c r="A11605" s="533"/>
      <c r="B11605" s="1787"/>
      <c r="C11605" s="1788"/>
      <c r="D11605" s="533"/>
      <c r="E11605" s="533"/>
      <c r="F11605" s="533"/>
      <c r="G11605" s="533"/>
    </row>
    <row r="11606" spans="1:7">
      <c r="A11606" s="533"/>
      <c r="B11606" s="1787"/>
      <c r="C11606" s="1788"/>
      <c r="D11606" s="533"/>
      <c r="E11606" s="533"/>
      <c r="F11606" s="533"/>
      <c r="G11606" s="533"/>
    </row>
    <row r="11607" spans="1:7">
      <c r="A11607" s="533"/>
      <c r="B11607" s="1787"/>
      <c r="C11607" s="1788"/>
      <c r="D11607" s="533"/>
      <c r="E11607" s="533"/>
      <c r="F11607" s="533"/>
      <c r="G11607" s="533"/>
    </row>
    <row r="11608" spans="1:7">
      <c r="A11608" s="533"/>
      <c r="B11608" s="1787"/>
      <c r="C11608" s="1788"/>
      <c r="D11608" s="533"/>
      <c r="E11608" s="533"/>
      <c r="F11608" s="533"/>
      <c r="G11608" s="533"/>
    </row>
    <row r="11609" spans="1:7">
      <c r="A11609" s="533"/>
      <c r="B11609" s="1787"/>
      <c r="C11609" s="1788"/>
      <c r="D11609" s="533"/>
      <c r="E11609" s="533"/>
      <c r="F11609" s="533"/>
      <c r="G11609" s="533"/>
    </row>
    <row r="11610" spans="1:7">
      <c r="A11610" s="533"/>
      <c r="B11610" s="1787"/>
      <c r="C11610" s="1788"/>
      <c r="D11610" s="533"/>
      <c r="E11610" s="533"/>
      <c r="F11610" s="533"/>
      <c r="G11610" s="533"/>
    </row>
    <row r="11611" spans="1:7">
      <c r="A11611" s="533"/>
      <c r="B11611" s="1787"/>
      <c r="C11611" s="1788"/>
      <c r="D11611" s="533"/>
      <c r="E11611" s="533"/>
      <c r="F11611" s="533"/>
      <c r="G11611" s="533"/>
    </row>
    <row r="11612" spans="1:7">
      <c r="A11612" s="533"/>
      <c r="B11612" s="1787"/>
      <c r="C11612" s="1788"/>
      <c r="D11612" s="533"/>
      <c r="E11612" s="533"/>
      <c r="F11612" s="533"/>
      <c r="G11612" s="533"/>
    </row>
    <row r="11613" spans="1:7">
      <c r="A11613" s="533"/>
      <c r="B11613" s="1787"/>
      <c r="C11613" s="1788"/>
      <c r="D11613" s="533"/>
      <c r="E11613" s="533"/>
      <c r="F11613" s="533"/>
      <c r="G11613" s="533"/>
    </row>
    <row r="11614" spans="1:7">
      <c r="A11614" s="533"/>
      <c r="B11614" s="1787"/>
      <c r="C11614" s="1788"/>
      <c r="D11614" s="533"/>
      <c r="E11614" s="533"/>
      <c r="F11614" s="533"/>
      <c r="G11614" s="533"/>
    </row>
    <row r="11615" spans="1:7">
      <c r="A11615" s="533"/>
      <c r="B11615" s="1787"/>
      <c r="C11615" s="1788"/>
      <c r="D11615" s="533"/>
      <c r="E11615" s="533"/>
      <c r="F11615" s="533"/>
      <c r="G11615" s="533"/>
    </row>
    <row r="11616" spans="1:7">
      <c r="A11616" s="533"/>
      <c r="B11616" s="1787"/>
      <c r="C11616" s="1788"/>
      <c r="D11616" s="533"/>
      <c r="E11616" s="533"/>
      <c r="F11616" s="533"/>
      <c r="G11616" s="533"/>
    </row>
    <row r="11617" spans="1:7">
      <c r="A11617" s="533"/>
      <c r="B11617" s="1787"/>
      <c r="C11617" s="1788"/>
      <c r="D11617" s="533"/>
      <c r="E11617" s="533"/>
      <c r="F11617" s="533"/>
      <c r="G11617" s="533"/>
    </row>
    <row r="11618" spans="1:7">
      <c r="A11618" s="533"/>
      <c r="B11618" s="1787"/>
      <c r="C11618" s="1788"/>
      <c r="D11618" s="533"/>
      <c r="E11618" s="533"/>
      <c r="F11618" s="533"/>
      <c r="G11618" s="533"/>
    </row>
    <row r="11619" spans="1:7">
      <c r="A11619" s="533"/>
      <c r="B11619" s="1787"/>
      <c r="C11619" s="1788"/>
      <c r="D11619" s="533"/>
      <c r="E11619" s="533"/>
      <c r="F11619" s="533"/>
      <c r="G11619" s="533"/>
    </row>
    <row r="11620" spans="1:7">
      <c r="A11620" s="533"/>
      <c r="B11620" s="1787"/>
      <c r="C11620" s="1788"/>
      <c r="D11620" s="533"/>
      <c r="E11620" s="533"/>
      <c r="F11620" s="533"/>
      <c r="G11620" s="533"/>
    </row>
    <row r="11621" spans="1:7">
      <c r="A11621" s="533"/>
      <c r="B11621" s="1787"/>
      <c r="C11621" s="1788"/>
      <c r="D11621" s="533"/>
      <c r="E11621" s="533"/>
      <c r="F11621" s="533"/>
      <c r="G11621" s="533"/>
    </row>
    <row r="11622" spans="1:7">
      <c r="A11622" s="533"/>
      <c r="B11622" s="1787"/>
      <c r="C11622" s="1788"/>
      <c r="D11622" s="533"/>
      <c r="E11622" s="533"/>
      <c r="F11622" s="533"/>
      <c r="G11622" s="533"/>
    </row>
    <row r="11623" spans="1:7">
      <c r="A11623" s="533"/>
      <c r="B11623" s="1787"/>
      <c r="C11623" s="1788"/>
      <c r="D11623" s="533"/>
      <c r="E11623" s="533"/>
      <c r="F11623" s="533"/>
      <c r="G11623" s="533"/>
    </row>
    <row r="11624" spans="1:7">
      <c r="A11624" s="533"/>
      <c r="B11624" s="1787"/>
      <c r="C11624" s="1788"/>
      <c r="D11624" s="533"/>
      <c r="E11624" s="533"/>
      <c r="F11624" s="533"/>
      <c r="G11624" s="533"/>
    </row>
    <row r="11625" spans="1:7">
      <c r="A11625" s="533"/>
      <c r="B11625" s="1787"/>
      <c r="C11625" s="1788"/>
      <c r="D11625" s="533"/>
      <c r="E11625" s="533"/>
      <c r="F11625" s="533"/>
      <c r="G11625" s="533"/>
    </row>
    <row r="11626" spans="1:7">
      <c r="A11626" s="533"/>
      <c r="B11626" s="1787"/>
      <c r="C11626" s="1788"/>
      <c r="D11626" s="533"/>
      <c r="E11626" s="533"/>
      <c r="F11626" s="533"/>
      <c r="G11626" s="533"/>
    </row>
    <row r="11627" spans="1:7">
      <c r="A11627" s="533"/>
      <c r="B11627" s="1787"/>
      <c r="C11627" s="1788"/>
      <c r="D11627" s="533"/>
      <c r="E11627" s="533"/>
      <c r="F11627" s="533"/>
      <c r="G11627" s="533"/>
    </row>
    <row r="11628" spans="1:7">
      <c r="A11628" s="533"/>
      <c r="B11628" s="1787"/>
      <c r="C11628" s="1788"/>
      <c r="D11628" s="533"/>
      <c r="E11628" s="533"/>
      <c r="F11628" s="533"/>
      <c r="G11628" s="533"/>
    </row>
    <row r="11629" spans="1:7">
      <c r="A11629" s="533"/>
      <c r="B11629" s="1787"/>
      <c r="C11629" s="1788"/>
      <c r="D11629" s="533"/>
      <c r="E11629" s="533"/>
      <c r="F11629" s="533"/>
      <c r="G11629" s="533"/>
    </row>
    <row r="11630" spans="1:7">
      <c r="A11630" s="533"/>
      <c r="B11630" s="1787"/>
      <c r="C11630" s="1788"/>
      <c r="D11630" s="533"/>
      <c r="E11630" s="533"/>
      <c r="F11630" s="533"/>
      <c r="G11630" s="533"/>
    </row>
    <row r="11631" spans="1:7">
      <c r="A11631" s="533"/>
      <c r="B11631" s="1787"/>
      <c r="C11631" s="1788"/>
      <c r="D11631" s="533"/>
      <c r="E11631" s="533"/>
      <c r="F11631" s="533"/>
      <c r="G11631" s="533"/>
    </row>
    <row r="11632" spans="1:7">
      <c r="A11632" s="533"/>
      <c r="B11632" s="1787"/>
      <c r="C11632" s="1788"/>
      <c r="D11632" s="533"/>
      <c r="E11632" s="533"/>
      <c r="F11632" s="533"/>
      <c r="G11632" s="533"/>
    </row>
    <row r="11633" spans="1:7">
      <c r="A11633" s="533"/>
      <c r="B11633" s="1787"/>
      <c r="C11633" s="1788"/>
      <c r="D11633" s="533"/>
      <c r="E11633" s="533"/>
      <c r="F11633" s="533"/>
      <c r="G11633" s="533"/>
    </row>
    <row r="11634" spans="1:7">
      <c r="A11634" s="533"/>
      <c r="B11634" s="1787"/>
      <c r="C11634" s="1788"/>
      <c r="D11634" s="533"/>
      <c r="E11634" s="533"/>
      <c r="F11634" s="533"/>
      <c r="G11634" s="533"/>
    </row>
    <row r="11635" spans="1:7">
      <c r="A11635" s="533"/>
      <c r="B11635" s="1787"/>
      <c r="C11635" s="1788"/>
      <c r="D11635" s="533"/>
      <c r="E11635" s="533"/>
      <c r="F11635" s="533"/>
      <c r="G11635" s="533"/>
    </row>
    <row r="11636" spans="1:7">
      <c r="A11636" s="533"/>
      <c r="B11636" s="1787"/>
      <c r="C11636" s="1788"/>
      <c r="D11636" s="533"/>
      <c r="E11636" s="533"/>
      <c r="F11636" s="533"/>
      <c r="G11636" s="533"/>
    </row>
    <row r="11637" spans="1:7">
      <c r="A11637" s="533"/>
      <c r="B11637" s="1787"/>
      <c r="C11637" s="1788"/>
      <c r="D11637" s="533"/>
      <c r="E11637" s="533"/>
      <c r="F11637" s="533"/>
      <c r="G11637" s="533"/>
    </row>
    <row r="11638" spans="1:7">
      <c r="A11638" s="533"/>
      <c r="B11638" s="1787"/>
      <c r="C11638" s="1788"/>
      <c r="D11638" s="533"/>
      <c r="E11638" s="533"/>
      <c r="F11638" s="533"/>
      <c r="G11638" s="533"/>
    </row>
    <row r="11639" spans="1:7">
      <c r="A11639" s="533"/>
      <c r="B11639" s="1787"/>
      <c r="C11639" s="1788"/>
      <c r="D11639" s="533"/>
      <c r="E11639" s="533"/>
      <c r="F11639" s="533"/>
      <c r="G11639" s="533"/>
    </row>
    <row r="11640" spans="1:7">
      <c r="A11640" s="533"/>
      <c r="B11640" s="1787"/>
      <c r="C11640" s="1788"/>
      <c r="D11640" s="533"/>
      <c r="E11640" s="533"/>
      <c r="F11640" s="533"/>
      <c r="G11640" s="533"/>
    </row>
    <row r="11641" spans="1:7">
      <c r="A11641" s="533"/>
      <c r="B11641" s="1787"/>
      <c r="C11641" s="1788"/>
      <c r="D11641" s="533"/>
      <c r="E11641" s="533"/>
      <c r="F11641" s="533"/>
      <c r="G11641" s="533"/>
    </row>
    <row r="11642" spans="1:7">
      <c r="A11642" s="533"/>
      <c r="B11642" s="1787"/>
      <c r="C11642" s="1788"/>
      <c r="D11642" s="533"/>
      <c r="E11642" s="533"/>
      <c r="F11642" s="533"/>
      <c r="G11642" s="533"/>
    </row>
    <row r="11643" spans="1:7">
      <c r="A11643" s="533"/>
      <c r="B11643" s="1787"/>
      <c r="C11643" s="1788"/>
      <c r="D11643" s="533"/>
      <c r="E11643" s="533"/>
      <c r="F11643" s="533"/>
      <c r="G11643" s="533"/>
    </row>
    <row r="11644" spans="1:7">
      <c r="A11644" s="533"/>
      <c r="B11644" s="1787"/>
      <c r="C11644" s="1788"/>
      <c r="D11644" s="533"/>
      <c r="E11644" s="533"/>
      <c r="F11644" s="533"/>
      <c r="G11644" s="533"/>
    </row>
    <row r="11645" spans="1:7">
      <c r="A11645" s="533"/>
      <c r="B11645" s="1787"/>
      <c r="C11645" s="1788"/>
      <c r="D11645" s="533"/>
      <c r="E11645" s="533"/>
      <c r="F11645" s="533"/>
      <c r="G11645" s="533"/>
    </row>
    <row r="11646" spans="1:7">
      <c r="A11646" s="533"/>
      <c r="B11646" s="1787"/>
      <c r="C11646" s="1788"/>
      <c r="D11646" s="533"/>
      <c r="E11646" s="533"/>
      <c r="F11646" s="533"/>
      <c r="G11646" s="533"/>
    </row>
    <row r="11647" spans="1:7">
      <c r="A11647" s="533"/>
      <c r="B11647" s="1787"/>
      <c r="C11647" s="1788"/>
      <c r="D11647" s="533"/>
      <c r="E11647" s="533"/>
      <c r="F11647" s="533"/>
      <c r="G11647" s="533"/>
    </row>
    <row r="11648" spans="1:7">
      <c r="A11648" s="533"/>
      <c r="B11648" s="1787"/>
      <c r="C11648" s="1788"/>
      <c r="D11648" s="533"/>
      <c r="E11648" s="533"/>
      <c r="F11648" s="533"/>
      <c r="G11648" s="533"/>
    </row>
    <row r="11649" spans="1:7">
      <c r="A11649" s="533"/>
      <c r="B11649" s="1787"/>
      <c r="C11649" s="1788"/>
      <c r="D11649" s="533"/>
      <c r="E11649" s="533"/>
      <c r="F11649" s="533"/>
      <c r="G11649" s="533"/>
    </row>
    <row r="11650" spans="1:7">
      <c r="A11650" s="533"/>
      <c r="B11650" s="1787"/>
      <c r="C11650" s="1788"/>
      <c r="D11650" s="533"/>
      <c r="E11650" s="533"/>
      <c r="F11650" s="533"/>
      <c r="G11650" s="533"/>
    </row>
    <row r="11651" spans="1:7">
      <c r="A11651" s="533"/>
      <c r="B11651" s="1787"/>
      <c r="C11651" s="1788"/>
      <c r="D11651" s="533"/>
      <c r="E11651" s="533"/>
      <c r="F11651" s="533"/>
      <c r="G11651" s="533"/>
    </row>
    <row r="11652" spans="1:7">
      <c r="A11652" s="533"/>
      <c r="B11652" s="1787"/>
      <c r="C11652" s="1788"/>
      <c r="D11652" s="533"/>
      <c r="E11652" s="533"/>
      <c r="F11652" s="533"/>
      <c r="G11652" s="533"/>
    </row>
    <row r="11653" spans="1:7">
      <c r="A11653" s="533"/>
      <c r="B11653" s="1787"/>
      <c r="C11653" s="1788"/>
      <c r="D11653" s="533"/>
      <c r="E11653" s="533"/>
      <c r="F11653" s="533"/>
      <c r="G11653" s="533"/>
    </row>
    <row r="11654" spans="1:7">
      <c r="A11654" s="533"/>
      <c r="B11654" s="1787"/>
      <c r="C11654" s="1788"/>
      <c r="D11654" s="533"/>
      <c r="E11654" s="533"/>
      <c r="F11654" s="533"/>
      <c r="G11654" s="533"/>
    </row>
    <row r="11655" spans="1:7">
      <c r="A11655" s="533"/>
      <c r="B11655" s="1787"/>
      <c r="C11655" s="1788"/>
      <c r="D11655" s="533"/>
      <c r="E11655" s="533"/>
      <c r="F11655" s="533"/>
      <c r="G11655" s="533"/>
    </row>
    <row r="11656" spans="1:7">
      <c r="A11656" s="533"/>
      <c r="B11656" s="1787"/>
      <c r="C11656" s="1788"/>
      <c r="D11656" s="533"/>
      <c r="E11656" s="533"/>
      <c r="F11656" s="533"/>
      <c r="G11656" s="533"/>
    </row>
    <row r="11657" spans="1:7">
      <c r="A11657" s="533"/>
      <c r="B11657" s="1787"/>
      <c r="C11657" s="1788"/>
      <c r="D11657" s="533"/>
      <c r="E11657" s="533"/>
      <c r="F11657" s="533"/>
      <c r="G11657" s="533"/>
    </row>
    <row r="11658" spans="1:7">
      <c r="A11658" s="533"/>
      <c r="B11658" s="1787"/>
      <c r="C11658" s="1788"/>
      <c r="D11658" s="533"/>
      <c r="E11658" s="533"/>
      <c r="F11658" s="533"/>
      <c r="G11658" s="533"/>
    </row>
    <row r="11659" spans="1:7">
      <c r="A11659" s="533"/>
      <c r="B11659" s="1787"/>
      <c r="C11659" s="1788"/>
      <c r="D11659" s="533"/>
      <c r="E11659" s="533"/>
      <c r="F11659" s="533"/>
      <c r="G11659" s="533"/>
    </row>
    <row r="11660" spans="1:7">
      <c r="A11660" s="533"/>
      <c r="B11660" s="1787"/>
      <c r="C11660" s="1788"/>
      <c r="D11660" s="533"/>
      <c r="E11660" s="533"/>
      <c r="F11660" s="533"/>
      <c r="G11660" s="533"/>
    </row>
    <row r="11661" spans="1:7">
      <c r="A11661" s="533"/>
      <c r="B11661" s="1787"/>
      <c r="C11661" s="1788"/>
      <c r="D11661" s="533"/>
      <c r="E11661" s="533"/>
      <c r="F11661" s="533"/>
      <c r="G11661" s="533"/>
    </row>
    <row r="11662" spans="1:7">
      <c r="A11662" s="533"/>
      <c r="B11662" s="1787"/>
      <c r="C11662" s="1788"/>
      <c r="D11662" s="533"/>
      <c r="E11662" s="533"/>
      <c r="F11662" s="533"/>
      <c r="G11662" s="533"/>
    </row>
    <row r="11663" spans="1:7">
      <c r="A11663" s="533"/>
      <c r="B11663" s="1787"/>
      <c r="C11663" s="1788"/>
      <c r="D11663" s="533"/>
      <c r="E11663" s="533"/>
      <c r="F11663" s="533"/>
      <c r="G11663" s="533"/>
    </row>
    <row r="11664" spans="1:7">
      <c r="A11664" s="533"/>
      <c r="B11664" s="1787"/>
      <c r="C11664" s="1788"/>
      <c r="D11664" s="533"/>
      <c r="E11664" s="533"/>
      <c r="F11664" s="533"/>
      <c r="G11664" s="533"/>
    </row>
    <row r="11665" spans="1:7">
      <c r="A11665" s="533"/>
      <c r="B11665" s="1787"/>
      <c r="C11665" s="1788"/>
      <c r="D11665" s="533"/>
      <c r="E11665" s="533"/>
      <c r="F11665" s="533"/>
      <c r="G11665" s="533"/>
    </row>
    <row r="11666" spans="1:7">
      <c r="A11666" s="533"/>
      <c r="B11666" s="1787"/>
      <c r="C11666" s="1788"/>
      <c r="D11666" s="533"/>
      <c r="E11666" s="533"/>
      <c r="F11666" s="533"/>
      <c r="G11666" s="533"/>
    </row>
    <row r="11667" spans="1:7">
      <c r="A11667" s="533"/>
      <c r="B11667" s="1787"/>
      <c r="C11667" s="1788"/>
      <c r="D11667" s="533"/>
      <c r="E11667" s="533"/>
      <c r="F11667" s="533"/>
      <c r="G11667" s="533"/>
    </row>
    <row r="11668" spans="1:7">
      <c r="A11668" s="533"/>
      <c r="B11668" s="1787"/>
      <c r="C11668" s="1788"/>
      <c r="D11668" s="533"/>
      <c r="E11668" s="533"/>
      <c r="F11668" s="533"/>
      <c r="G11668" s="533"/>
    </row>
    <row r="11669" spans="1:7">
      <c r="A11669" s="533"/>
      <c r="B11669" s="1787"/>
      <c r="C11669" s="1788"/>
      <c r="D11669" s="533"/>
      <c r="E11669" s="533"/>
      <c r="F11669" s="533"/>
      <c r="G11669" s="533"/>
    </row>
    <row r="11670" spans="1:7">
      <c r="A11670" s="533"/>
      <c r="B11670" s="1787"/>
      <c r="C11670" s="1788"/>
      <c r="D11670" s="533"/>
      <c r="E11670" s="533"/>
      <c r="F11670" s="533"/>
      <c r="G11670" s="533"/>
    </row>
    <row r="11671" spans="1:7">
      <c r="A11671" s="533"/>
      <c r="B11671" s="1787"/>
      <c r="C11671" s="1788"/>
      <c r="D11671" s="533"/>
      <c r="E11671" s="533"/>
      <c r="F11671" s="533"/>
      <c r="G11671" s="533"/>
    </row>
    <row r="11672" spans="1:7">
      <c r="A11672" s="533"/>
      <c r="B11672" s="1787"/>
      <c r="C11672" s="1788"/>
      <c r="D11672" s="533"/>
      <c r="E11672" s="533"/>
      <c r="F11672" s="533"/>
      <c r="G11672" s="533"/>
    </row>
    <row r="11673" spans="1:7">
      <c r="A11673" s="533"/>
      <c r="B11673" s="1787"/>
      <c r="C11673" s="1788"/>
      <c r="D11673" s="533"/>
      <c r="E11673" s="533"/>
      <c r="F11673" s="533"/>
      <c r="G11673" s="533"/>
    </row>
    <row r="11674" spans="1:7">
      <c r="A11674" s="533"/>
      <c r="B11674" s="1787"/>
      <c r="C11674" s="1788"/>
      <c r="D11674" s="533"/>
      <c r="E11674" s="533"/>
      <c r="F11674" s="533"/>
      <c r="G11674" s="533"/>
    </row>
    <row r="11675" spans="1:7">
      <c r="A11675" s="533"/>
      <c r="B11675" s="1787"/>
      <c r="C11675" s="1788"/>
      <c r="D11675" s="533"/>
      <c r="E11675" s="533"/>
      <c r="F11675" s="533"/>
      <c r="G11675" s="533"/>
    </row>
    <row r="11676" spans="1:7">
      <c r="A11676" s="533"/>
      <c r="B11676" s="1787"/>
      <c r="C11676" s="1788"/>
      <c r="D11676" s="533"/>
      <c r="E11676" s="533"/>
      <c r="F11676" s="533"/>
      <c r="G11676" s="533"/>
    </row>
    <row r="11677" spans="1:7">
      <c r="A11677" s="533"/>
      <c r="B11677" s="1787"/>
      <c r="C11677" s="1788"/>
      <c r="D11677" s="533"/>
      <c r="E11677" s="533"/>
      <c r="F11677" s="533"/>
      <c r="G11677" s="533"/>
    </row>
    <row r="11678" spans="1:7">
      <c r="A11678" s="533"/>
      <c r="B11678" s="1787"/>
      <c r="C11678" s="1788"/>
      <c r="D11678" s="533"/>
      <c r="E11678" s="533"/>
      <c r="F11678" s="533"/>
      <c r="G11678" s="533"/>
    </row>
    <row r="11679" spans="1:7">
      <c r="A11679" s="533"/>
      <c r="B11679" s="1787"/>
      <c r="C11679" s="1788"/>
      <c r="D11679" s="533"/>
      <c r="E11679" s="533"/>
      <c r="F11679" s="533"/>
      <c r="G11679" s="533"/>
    </row>
    <row r="11680" spans="1:7">
      <c r="A11680" s="533"/>
      <c r="B11680" s="1787"/>
      <c r="C11680" s="1788"/>
      <c r="D11680" s="533"/>
      <c r="E11680" s="533"/>
      <c r="F11680" s="533"/>
      <c r="G11680" s="533"/>
    </row>
    <row r="11681" spans="1:7">
      <c r="A11681" s="533"/>
      <c r="B11681" s="1787"/>
      <c r="C11681" s="1788"/>
      <c r="D11681" s="533"/>
      <c r="E11681" s="533"/>
      <c r="F11681" s="533"/>
      <c r="G11681" s="533"/>
    </row>
    <row r="11682" spans="1:7">
      <c r="A11682" s="533"/>
      <c r="B11682" s="1787"/>
      <c r="C11682" s="1788"/>
      <c r="D11682" s="533"/>
      <c r="E11682" s="533"/>
      <c r="F11682" s="533"/>
      <c r="G11682" s="533"/>
    </row>
    <row r="11683" spans="1:7">
      <c r="A11683" s="533"/>
      <c r="B11683" s="1787"/>
      <c r="C11683" s="1788"/>
      <c r="D11683" s="533"/>
      <c r="E11683" s="533"/>
      <c r="F11683" s="533"/>
      <c r="G11683" s="533"/>
    </row>
    <row r="11684" spans="1:7">
      <c r="A11684" s="533"/>
      <c r="B11684" s="1787"/>
      <c r="C11684" s="1788"/>
      <c r="D11684" s="533"/>
      <c r="E11684" s="533"/>
      <c r="F11684" s="533"/>
      <c r="G11684" s="533"/>
    </row>
    <row r="11685" spans="1:7">
      <c r="A11685" s="533"/>
      <c r="B11685" s="1787"/>
      <c r="C11685" s="1788"/>
      <c r="D11685" s="533"/>
      <c r="E11685" s="533"/>
      <c r="F11685" s="533"/>
      <c r="G11685" s="533"/>
    </row>
    <row r="11686" spans="1:7">
      <c r="A11686" s="533"/>
      <c r="B11686" s="1787"/>
      <c r="C11686" s="1788"/>
      <c r="D11686" s="533"/>
      <c r="E11686" s="533"/>
      <c r="F11686" s="533"/>
      <c r="G11686" s="533"/>
    </row>
    <row r="11687" spans="1:7">
      <c r="A11687" s="533"/>
      <c r="B11687" s="1787"/>
      <c r="C11687" s="1788"/>
      <c r="D11687" s="533"/>
      <c r="E11687" s="533"/>
      <c r="F11687" s="533"/>
      <c r="G11687" s="533"/>
    </row>
    <row r="11688" spans="1:7">
      <c r="A11688" s="533"/>
      <c r="B11688" s="1787"/>
      <c r="C11688" s="1788"/>
      <c r="D11688" s="533"/>
      <c r="E11688" s="533"/>
      <c r="F11688" s="533"/>
      <c r="G11688" s="533"/>
    </row>
    <row r="11689" spans="1:7">
      <c r="A11689" s="533"/>
      <c r="B11689" s="1787"/>
      <c r="C11689" s="1788"/>
      <c r="D11689" s="533"/>
      <c r="E11689" s="533"/>
      <c r="F11689" s="533"/>
      <c r="G11689" s="533"/>
    </row>
    <row r="11690" spans="1:7">
      <c r="A11690" s="533"/>
      <c r="B11690" s="1787"/>
      <c r="C11690" s="1788"/>
      <c r="D11690" s="533"/>
      <c r="E11690" s="533"/>
      <c r="F11690" s="533"/>
      <c r="G11690" s="533"/>
    </row>
    <row r="11691" spans="1:7">
      <c r="A11691" s="533"/>
      <c r="B11691" s="1787"/>
      <c r="C11691" s="1788"/>
      <c r="D11691" s="533"/>
      <c r="E11691" s="533"/>
      <c r="F11691" s="533"/>
      <c r="G11691" s="533"/>
    </row>
    <row r="11692" spans="1:7">
      <c r="A11692" s="533"/>
      <c r="B11692" s="1787"/>
      <c r="C11692" s="1788"/>
      <c r="D11692" s="533"/>
      <c r="E11692" s="533"/>
      <c r="F11692" s="533"/>
      <c r="G11692" s="533"/>
    </row>
    <row r="11693" spans="1:7">
      <c r="A11693" s="533"/>
      <c r="B11693" s="1787"/>
      <c r="C11693" s="1788"/>
      <c r="D11693" s="533"/>
      <c r="E11693" s="533"/>
      <c r="F11693" s="533"/>
      <c r="G11693" s="533"/>
    </row>
    <row r="11694" spans="1:7">
      <c r="A11694" s="533"/>
      <c r="B11694" s="1787"/>
      <c r="C11694" s="1788"/>
      <c r="D11694" s="533"/>
      <c r="E11694" s="533"/>
      <c r="F11694" s="533"/>
      <c r="G11694" s="533"/>
    </row>
    <row r="11695" spans="1:7">
      <c r="A11695" s="533"/>
      <c r="B11695" s="1787"/>
      <c r="C11695" s="1788"/>
      <c r="D11695" s="533"/>
      <c r="E11695" s="533"/>
      <c r="F11695" s="533"/>
      <c r="G11695" s="533"/>
    </row>
    <row r="11696" spans="1:7">
      <c r="A11696" s="533"/>
      <c r="B11696" s="1787"/>
      <c r="C11696" s="1788"/>
      <c r="D11696" s="533"/>
      <c r="E11696" s="533"/>
      <c r="F11696" s="533"/>
      <c r="G11696" s="533"/>
    </row>
    <row r="11697" spans="1:7">
      <c r="A11697" s="533"/>
      <c r="B11697" s="1787"/>
      <c r="C11697" s="1788"/>
      <c r="D11697" s="533"/>
      <c r="E11697" s="533"/>
      <c r="F11697" s="533"/>
      <c r="G11697" s="533"/>
    </row>
    <row r="11698" spans="1:7">
      <c r="A11698" s="533"/>
      <c r="B11698" s="1787"/>
      <c r="C11698" s="1788"/>
      <c r="D11698" s="533"/>
      <c r="E11698" s="533"/>
      <c r="F11698" s="533"/>
      <c r="G11698" s="533"/>
    </row>
    <row r="11699" spans="1:7">
      <c r="A11699" s="533"/>
      <c r="B11699" s="1787"/>
      <c r="C11699" s="1788"/>
      <c r="D11699" s="533"/>
      <c r="E11699" s="533"/>
      <c r="F11699" s="533"/>
      <c r="G11699" s="533"/>
    </row>
    <row r="11700" spans="1:7">
      <c r="A11700" s="533"/>
      <c r="B11700" s="1787"/>
      <c r="C11700" s="1788"/>
      <c r="D11700" s="533"/>
      <c r="E11700" s="533"/>
      <c r="F11700" s="533"/>
      <c r="G11700" s="533"/>
    </row>
    <row r="11701" spans="1:7">
      <c r="A11701" s="533"/>
      <c r="B11701" s="1787"/>
      <c r="C11701" s="1788"/>
      <c r="D11701" s="533"/>
      <c r="E11701" s="533"/>
      <c r="F11701" s="533"/>
      <c r="G11701" s="533"/>
    </row>
    <row r="11702" spans="1:7">
      <c r="A11702" s="533"/>
      <c r="B11702" s="1787"/>
      <c r="C11702" s="1788"/>
      <c r="D11702" s="533"/>
      <c r="E11702" s="533"/>
      <c r="F11702" s="533"/>
      <c r="G11702" s="533"/>
    </row>
    <row r="11703" spans="1:7">
      <c r="A11703" s="533"/>
      <c r="B11703" s="1787"/>
      <c r="C11703" s="1788"/>
      <c r="D11703" s="533"/>
      <c r="E11703" s="533"/>
      <c r="F11703" s="533"/>
      <c r="G11703" s="533"/>
    </row>
    <row r="11704" spans="1:7">
      <c r="A11704" s="533"/>
      <c r="B11704" s="1787"/>
      <c r="C11704" s="1788"/>
      <c r="D11704" s="533"/>
      <c r="E11704" s="533"/>
      <c r="F11704" s="533"/>
      <c r="G11704" s="533"/>
    </row>
    <row r="11705" spans="1:7">
      <c r="A11705" s="533"/>
      <c r="B11705" s="1787"/>
      <c r="C11705" s="1788"/>
      <c r="D11705" s="533"/>
      <c r="E11705" s="533"/>
      <c r="F11705" s="533"/>
      <c r="G11705" s="533"/>
    </row>
    <row r="11706" spans="1:7">
      <c r="A11706" s="533"/>
      <c r="B11706" s="1787"/>
      <c r="C11706" s="1788"/>
      <c r="D11706" s="533"/>
      <c r="E11706" s="533"/>
      <c r="F11706" s="533"/>
      <c r="G11706" s="533"/>
    </row>
    <row r="11707" spans="1:7">
      <c r="A11707" s="533"/>
      <c r="B11707" s="1787"/>
      <c r="C11707" s="1788"/>
      <c r="D11707" s="533"/>
      <c r="E11707" s="533"/>
      <c r="F11707" s="533"/>
      <c r="G11707" s="533"/>
    </row>
    <row r="11708" spans="1:7">
      <c r="A11708" s="533"/>
      <c r="B11708" s="1787"/>
      <c r="C11708" s="1788"/>
      <c r="D11708" s="533"/>
      <c r="E11708" s="533"/>
      <c r="F11708" s="533"/>
      <c r="G11708" s="533"/>
    </row>
    <row r="11709" spans="1:7">
      <c r="A11709" s="533"/>
      <c r="B11709" s="1787"/>
      <c r="C11709" s="1788"/>
      <c r="D11709" s="533"/>
      <c r="E11709" s="533"/>
      <c r="F11709" s="533"/>
      <c r="G11709" s="533"/>
    </row>
    <row r="11710" spans="1:7">
      <c r="A11710" s="533"/>
      <c r="B11710" s="1787"/>
      <c r="C11710" s="1788"/>
      <c r="D11710" s="533"/>
      <c r="E11710" s="533"/>
      <c r="F11710" s="533"/>
      <c r="G11710" s="533"/>
    </row>
    <row r="11711" spans="1:7">
      <c r="A11711" s="533"/>
      <c r="B11711" s="1787"/>
      <c r="C11711" s="1788"/>
      <c r="D11711" s="533"/>
      <c r="E11711" s="533"/>
      <c r="F11711" s="533"/>
      <c r="G11711" s="533"/>
    </row>
    <row r="11712" spans="1:7">
      <c r="A11712" s="533"/>
      <c r="B11712" s="1787"/>
      <c r="C11712" s="1788"/>
      <c r="D11712" s="533"/>
      <c r="E11712" s="533"/>
      <c r="F11712" s="533"/>
      <c r="G11712" s="533"/>
    </row>
    <row r="11713" spans="1:7">
      <c r="A11713" s="533"/>
      <c r="B11713" s="1787"/>
      <c r="C11713" s="1788"/>
      <c r="D11713" s="533"/>
      <c r="E11713" s="533"/>
      <c r="F11713" s="533"/>
      <c r="G11713" s="533"/>
    </row>
    <row r="11714" spans="1:7">
      <c r="A11714" s="533"/>
      <c r="B11714" s="1787"/>
      <c r="C11714" s="1788"/>
      <c r="D11714" s="533"/>
      <c r="E11714" s="533"/>
      <c r="F11714" s="533"/>
      <c r="G11714" s="533"/>
    </row>
    <row r="11715" spans="1:7">
      <c r="A11715" s="533"/>
      <c r="B11715" s="1787"/>
      <c r="C11715" s="1788"/>
      <c r="D11715" s="533"/>
      <c r="E11715" s="533"/>
      <c r="F11715" s="533"/>
      <c r="G11715" s="533"/>
    </row>
    <row r="11716" spans="1:7">
      <c r="A11716" s="533"/>
      <c r="B11716" s="1787"/>
      <c r="C11716" s="1788"/>
      <c r="D11716" s="533"/>
      <c r="E11716" s="533"/>
      <c r="F11716" s="533"/>
      <c r="G11716" s="533"/>
    </row>
    <row r="11717" spans="1:7">
      <c r="A11717" s="533"/>
      <c r="B11717" s="1787"/>
      <c r="C11717" s="1788"/>
      <c r="D11717" s="533"/>
      <c r="E11717" s="533"/>
      <c r="F11717" s="533"/>
      <c r="G11717" s="533"/>
    </row>
    <row r="11718" spans="1:7">
      <c r="A11718" s="533"/>
      <c r="B11718" s="1787"/>
      <c r="C11718" s="1788"/>
      <c r="D11718" s="533"/>
      <c r="E11718" s="533"/>
      <c r="F11718" s="533"/>
      <c r="G11718" s="533"/>
    </row>
    <row r="11719" spans="1:7">
      <c r="A11719" s="533"/>
      <c r="B11719" s="1787"/>
      <c r="C11719" s="1788"/>
      <c r="D11719" s="533"/>
      <c r="E11719" s="533"/>
      <c r="F11719" s="533"/>
      <c r="G11719" s="533"/>
    </row>
    <row r="11720" spans="1:7">
      <c r="A11720" s="533"/>
      <c r="B11720" s="1787"/>
      <c r="C11720" s="1788"/>
      <c r="D11720" s="533"/>
      <c r="E11720" s="533"/>
      <c r="F11720" s="533"/>
      <c r="G11720" s="533"/>
    </row>
    <row r="11721" spans="1:7">
      <c r="A11721" s="533"/>
      <c r="B11721" s="1787"/>
      <c r="C11721" s="1788"/>
      <c r="D11721" s="533"/>
      <c r="E11721" s="533"/>
      <c r="F11721" s="533"/>
      <c r="G11721" s="533"/>
    </row>
    <row r="11722" spans="1:7">
      <c r="A11722" s="533"/>
      <c r="B11722" s="1787"/>
      <c r="C11722" s="1788"/>
      <c r="D11722" s="533"/>
      <c r="E11722" s="533"/>
      <c r="F11722" s="533"/>
      <c r="G11722" s="533"/>
    </row>
    <row r="11723" spans="1:7">
      <c r="A11723" s="533"/>
      <c r="B11723" s="1787"/>
      <c r="C11723" s="1788"/>
      <c r="D11723" s="533"/>
      <c r="E11723" s="533"/>
      <c r="F11723" s="533"/>
      <c r="G11723" s="533"/>
    </row>
    <row r="11724" spans="1:7">
      <c r="A11724" s="533"/>
      <c r="B11724" s="1787"/>
      <c r="C11724" s="1788"/>
      <c r="D11724" s="533"/>
      <c r="E11724" s="533"/>
      <c r="F11724" s="533"/>
      <c r="G11724" s="533"/>
    </row>
    <row r="11725" spans="1:7">
      <c r="A11725" s="533"/>
      <c r="B11725" s="1787"/>
      <c r="C11725" s="1788"/>
      <c r="D11725" s="533"/>
      <c r="E11725" s="533"/>
      <c r="F11725" s="533"/>
      <c r="G11725" s="533"/>
    </row>
    <row r="11726" spans="1:7">
      <c r="A11726" s="533"/>
      <c r="B11726" s="1787"/>
      <c r="C11726" s="1788"/>
      <c r="D11726" s="533"/>
      <c r="E11726" s="533"/>
      <c r="F11726" s="533"/>
      <c r="G11726" s="533"/>
    </row>
    <row r="11727" spans="1:7">
      <c r="A11727" s="533"/>
      <c r="B11727" s="1787"/>
      <c r="C11727" s="1788"/>
      <c r="D11727" s="533"/>
      <c r="E11727" s="533"/>
      <c r="F11727" s="533"/>
      <c r="G11727" s="533"/>
    </row>
    <row r="11728" spans="1:7">
      <c r="A11728" s="533"/>
      <c r="B11728" s="1787"/>
      <c r="C11728" s="1788"/>
      <c r="D11728" s="533"/>
      <c r="E11728" s="533"/>
      <c r="F11728" s="533"/>
      <c r="G11728" s="533"/>
    </row>
    <row r="11729" spans="1:7">
      <c r="A11729" s="533"/>
      <c r="B11729" s="1787"/>
      <c r="C11729" s="1788"/>
      <c r="D11729" s="533"/>
      <c r="E11729" s="533"/>
      <c r="F11729" s="533"/>
      <c r="G11729" s="533"/>
    </row>
    <row r="11730" spans="1:7">
      <c r="A11730" s="533"/>
      <c r="B11730" s="1787"/>
      <c r="C11730" s="1788"/>
      <c r="D11730" s="533"/>
      <c r="E11730" s="533"/>
      <c r="F11730" s="533"/>
      <c r="G11730" s="533"/>
    </row>
    <row r="11731" spans="1:7">
      <c r="A11731" s="533"/>
      <c r="B11731" s="1787"/>
      <c r="C11731" s="1788"/>
      <c r="D11731" s="533"/>
      <c r="E11731" s="533"/>
      <c r="F11731" s="533"/>
      <c r="G11731" s="533"/>
    </row>
    <row r="11732" spans="1:7">
      <c r="A11732" s="533"/>
      <c r="B11732" s="1787"/>
      <c r="C11732" s="1788"/>
      <c r="D11732" s="533"/>
      <c r="E11732" s="533"/>
      <c r="F11732" s="533"/>
      <c r="G11732" s="533"/>
    </row>
    <row r="11733" spans="1:7">
      <c r="A11733" s="533"/>
      <c r="B11733" s="1787"/>
      <c r="C11733" s="1788"/>
      <c r="D11733" s="533"/>
      <c r="E11733" s="533"/>
      <c r="F11733" s="533"/>
      <c r="G11733" s="533"/>
    </row>
    <row r="11734" spans="1:7">
      <c r="A11734" s="533"/>
      <c r="B11734" s="1787"/>
      <c r="C11734" s="1788"/>
      <c r="D11734" s="533"/>
      <c r="E11734" s="533"/>
      <c r="F11734" s="533"/>
      <c r="G11734" s="533"/>
    </row>
    <row r="11735" spans="1:7">
      <c r="A11735" s="533"/>
      <c r="B11735" s="1787"/>
      <c r="C11735" s="1788"/>
      <c r="D11735" s="533"/>
      <c r="E11735" s="533"/>
      <c r="F11735" s="533"/>
      <c r="G11735" s="533"/>
    </row>
    <row r="11736" spans="1:7">
      <c r="A11736" s="533"/>
      <c r="B11736" s="1787"/>
      <c r="C11736" s="1788"/>
      <c r="D11736" s="533"/>
      <c r="E11736" s="533"/>
      <c r="F11736" s="533"/>
      <c r="G11736" s="533"/>
    </row>
    <row r="11737" spans="1:7">
      <c r="A11737" s="533"/>
      <c r="B11737" s="1787"/>
      <c r="C11737" s="1788"/>
      <c r="D11737" s="533"/>
      <c r="E11737" s="533"/>
      <c r="F11737" s="533"/>
      <c r="G11737" s="533"/>
    </row>
    <row r="11738" spans="1:7">
      <c r="A11738" s="533"/>
      <c r="B11738" s="1787"/>
      <c r="C11738" s="1788"/>
      <c r="D11738" s="533"/>
      <c r="E11738" s="533"/>
      <c r="F11738" s="533"/>
      <c r="G11738" s="533"/>
    </row>
    <row r="11739" spans="1:7">
      <c r="A11739" s="533"/>
      <c r="B11739" s="1787"/>
      <c r="C11739" s="1788"/>
      <c r="D11739" s="533"/>
      <c r="E11739" s="533"/>
      <c r="F11739" s="533"/>
      <c r="G11739" s="533"/>
    </row>
    <row r="11740" spans="1:7">
      <c r="A11740" s="533"/>
      <c r="B11740" s="1787"/>
      <c r="C11740" s="1788"/>
      <c r="D11740" s="533"/>
      <c r="E11740" s="533"/>
      <c r="F11740" s="533"/>
      <c r="G11740" s="533"/>
    </row>
    <row r="11741" spans="1:7">
      <c r="A11741" s="533"/>
      <c r="B11741" s="1787"/>
      <c r="C11741" s="1788"/>
      <c r="D11741" s="533"/>
      <c r="E11741" s="533"/>
      <c r="F11741" s="533"/>
      <c r="G11741" s="533"/>
    </row>
    <row r="11742" spans="1:7">
      <c r="A11742" s="533"/>
      <c r="B11742" s="1787"/>
      <c r="C11742" s="1788"/>
      <c r="D11742" s="533"/>
      <c r="E11742" s="533"/>
      <c r="F11742" s="533"/>
      <c r="G11742" s="533"/>
    </row>
    <row r="11743" spans="1:7">
      <c r="A11743" s="533"/>
      <c r="B11743" s="1787"/>
      <c r="C11743" s="1788"/>
      <c r="D11743" s="533"/>
      <c r="E11743" s="533"/>
      <c r="F11743" s="533"/>
      <c r="G11743" s="533"/>
    </row>
    <row r="11744" spans="1:7">
      <c r="A11744" s="533"/>
      <c r="B11744" s="1787"/>
      <c r="C11744" s="1788"/>
      <c r="D11744" s="533"/>
      <c r="E11744" s="533"/>
      <c r="F11744" s="533"/>
      <c r="G11744" s="533"/>
    </row>
    <row r="11745" spans="1:7">
      <c r="A11745" s="533"/>
      <c r="B11745" s="1787"/>
      <c r="C11745" s="1788"/>
      <c r="D11745" s="533"/>
      <c r="E11745" s="533"/>
      <c r="F11745" s="533"/>
      <c r="G11745" s="533"/>
    </row>
    <row r="11746" spans="1:7">
      <c r="A11746" s="533"/>
      <c r="B11746" s="1787"/>
      <c r="C11746" s="1788"/>
      <c r="D11746" s="533"/>
      <c r="E11746" s="533"/>
      <c r="F11746" s="533"/>
      <c r="G11746" s="533"/>
    </row>
    <row r="11747" spans="1:7">
      <c r="A11747" s="533"/>
      <c r="B11747" s="1787"/>
      <c r="C11747" s="1788"/>
      <c r="D11747" s="533"/>
      <c r="E11747" s="533"/>
      <c r="F11747" s="533"/>
      <c r="G11747" s="533"/>
    </row>
    <row r="11748" spans="1:7">
      <c r="A11748" s="533"/>
      <c r="B11748" s="1787"/>
      <c r="C11748" s="1788"/>
      <c r="D11748" s="533"/>
      <c r="E11748" s="533"/>
      <c r="F11748" s="533"/>
      <c r="G11748" s="533"/>
    </row>
    <row r="11749" spans="1:7">
      <c r="A11749" s="533"/>
      <c r="B11749" s="1787"/>
      <c r="C11749" s="1788"/>
      <c r="D11749" s="533"/>
      <c r="E11749" s="533"/>
      <c r="F11749" s="533"/>
      <c r="G11749" s="533"/>
    </row>
    <row r="11750" spans="1:7">
      <c r="A11750" s="533"/>
      <c r="B11750" s="1787"/>
      <c r="C11750" s="1788"/>
      <c r="D11750" s="533"/>
      <c r="E11750" s="533"/>
      <c r="F11750" s="533"/>
      <c r="G11750" s="533"/>
    </row>
    <row r="11751" spans="1:7">
      <c r="A11751" s="533"/>
      <c r="B11751" s="1787"/>
      <c r="C11751" s="1788"/>
      <c r="D11751" s="533"/>
      <c r="E11751" s="533"/>
      <c r="F11751" s="533"/>
      <c r="G11751" s="533"/>
    </row>
    <row r="11752" spans="1:7">
      <c r="A11752" s="533"/>
      <c r="B11752" s="1787"/>
      <c r="C11752" s="1788"/>
      <c r="D11752" s="533"/>
      <c r="E11752" s="533"/>
      <c r="F11752" s="533"/>
      <c r="G11752" s="533"/>
    </row>
    <row r="11753" spans="1:7">
      <c r="A11753" s="533"/>
      <c r="B11753" s="1787"/>
      <c r="C11753" s="1788"/>
      <c r="D11753" s="533"/>
      <c r="E11753" s="533"/>
      <c r="F11753" s="533"/>
      <c r="G11753" s="533"/>
    </row>
    <row r="11754" spans="1:7">
      <c r="A11754" s="533"/>
      <c r="B11754" s="1787"/>
      <c r="C11754" s="1788"/>
      <c r="D11754" s="533"/>
      <c r="E11754" s="533"/>
      <c r="F11754" s="533"/>
      <c r="G11754" s="533"/>
    </row>
    <row r="11755" spans="1:7">
      <c r="A11755" s="533"/>
      <c r="B11755" s="1787"/>
      <c r="C11755" s="1788"/>
      <c r="D11755" s="533"/>
      <c r="E11755" s="533"/>
      <c r="F11755" s="533"/>
      <c r="G11755" s="533"/>
    </row>
    <row r="11756" spans="1:7">
      <c r="A11756" s="533"/>
      <c r="B11756" s="1787"/>
      <c r="C11756" s="1788"/>
      <c r="D11756" s="533"/>
      <c r="E11756" s="533"/>
      <c r="F11756" s="533"/>
      <c r="G11756" s="533"/>
    </row>
    <row r="11757" spans="1:7">
      <c r="A11757" s="533"/>
      <c r="B11757" s="1787"/>
      <c r="C11757" s="1788"/>
      <c r="D11757" s="533"/>
      <c r="E11757" s="533"/>
      <c r="F11757" s="533"/>
      <c r="G11757" s="533"/>
    </row>
    <row r="11758" spans="1:7">
      <c r="A11758" s="533"/>
      <c r="B11758" s="1787"/>
      <c r="C11758" s="1788"/>
      <c r="D11758" s="533"/>
      <c r="E11758" s="533"/>
      <c r="F11758" s="533"/>
      <c r="G11758" s="533"/>
    </row>
    <row r="11759" spans="1:7">
      <c r="A11759" s="533"/>
      <c r="B11759" s="1787"/>
      <c r="C11759" s="1788"/>
      <c r="D11759" s="533"/>
      <c r="E11759" s="533"/>
      <c r="F11759" s="533"/>
      <c r="G11759" s="533"/>
    </row>
    <row r="11760" spans="1:7">
      <c r="A11760" s="533"/>
      <c r="B11760" s="1787"/>
      <c r="C11760" s="1788"/>
      <c r="D11760" s="533"/>
      <c r="E11760" s="533"/>
      <c r="F11760" s="533"/>
      <c r="G11760" s="533"/>
    </row>
    <row r="11761" spans="1:7">
      <c r="A11761" s="533"/>
      <c r="B11761" s="1787"/>
      <c r="C11761" s="1788"/>
      <c r="D11761" s="533"/>
      <c r="E11761" s="533"/>
      <c r="F11761" s="533"/>
      <c r="G11761" s="533"/>
    </row>
    <row r="11762" spans="1:7">
      <c r="A11762" s="533"/>
      <c r="B11762" s="1787"/>
      <c r="C11762" s="1788"/>
      <c r="D11762" s="533"/>
      <c r="E11762" s="533"/>
      <c r="F11762" s="533"/>
      <c r="G11762" s="533"/>
    </row>
    <row r="11763" spans="1:7">
      <c r="A11763" s="533"/>
      <c r="B11763" s="1787"/>
      <c r="C11763" s="1788"/>
      <c r="D11763" s="533"/>
      <c r="E11763" s="533"/>
      <c r="F11763" s="533"/>
      <c r="G11763" s="533"/>
    </row>
    <row r="11764" spans="1:7">
      <c r="A11764" s="533"/>
      <c r="B11764" s="1787"/>
      <c r="C11764" s="1788"/>
      <c r="D11764" s="533"/>
      <c r="E11764" s="533"/>
      <c r="F11764" s="533"/>
      <c r="G11764" s="533"/>
    </row>
    <row r="11765" spans="1:7">
      <c r="A11765" s="533"/>
      <c r="B11765" s="1787"/>
      <c r="C11765" s="1788"/>
      <c r="D11765" s="533"/>
      <c r="E11765" s="533"/>
      <c r="F11765" s="533"/>
      <c r="G11765" s="533"/>
    </row>
    <row r="11766" spans="1:7">
      <c r="A11766" s="533"/>
      <c r="B11766" s="1787"/>
      <c r="C11766" s="1788"/>
      <c r="D11766" s="533"/>
      <c r="E11766" s="533"/>
      <c r="F11766" s="533"/>
      <c r="G11766" s="533"/>
    </row>
    <row r="11767" spans="1:7">
      <c r="A11767" s="533"/>
      <c r="B11767" s="1787"/>
      <c r="C11767" s="1788"/>
      <c r="D11767" s="533"/>
      <c r="E11767" s="533"/>
      <c r="F11767" s="533"/>
      <c r="G11767" s="533"/>
    </row>
    <row r="11768" spans="1:7">
      <c r="A11768" s="533"/>
      <c r="B11768" s="1787"/>
      <c r="C11768" s="1788"/>
      <c r="D11768" s="533"/>
      <c r="E11768" s="533"/>
      <c r="F11768" s="533"/>
      <c r="G11768" s="533"/>
    </row>
    <row r="11769" spans="1:7">
      <c r="A11769" s="533"/>
      <c r="B11769" s="1787"/>
      <c r="C11769" s="1788"/>
      <c r="D11769" s="533"/>
      <c r="E11769" s="533"/>
      <c r="F11769" s="533"/>
      <c r="G11769" s="533"/>
    </row>
    <row r="11770" spans="1:7">
      <c r="A11770" s="533"/>
      <c r="B11770" s="1787"/>
      <c r="C11770" s="1788"/>
      <c r="D11770" s="533"/>
      <c r="E11770" s="533"/>
      <c r="F11770" s="533"/>
      <c r="G11770" s="533"/>
    </row>
    <row r="11771" spans="1:7">
      <c r="A11771" s="533"/>
      <c r="B11771" s="1787"/>
      <c r="C11771" s="1788"/>
      <c r="D11771" s="533"/>
      <c r="E11771" s="533"/>
      <c r="F11771" s="533"/>
      <c r="G11771" s="533"/>
    </row>
    <row r="11772" spans="1:7">
      <c r="A11772" s="533"/>
      <c r="B11772" s="1787"/>
      <c r="C11772" s="1788"/>
      <c r="D11772" s="533"/>
      <c r="E11772" s="533"/>
      <c r="F11772" s="533"/>
      <c r="G11772" s="533"/>
    </row>
    <row r="11773" spans="1:7">
      <c r="A11773" s="533"/>
      <c r="B11773" s="1787"/>
      <c r="C11773" s="1788"/>
      <c r="D11773" s="533"/>
      <c r="E11773" s="533"/>
      <c r="F11773" s="533"/>
      <c r="G11773" s="533"/>
    </row>
    <row r="11774" spans="1:7">
      <c r="A11774" s="533"/>
      <c r="B11774" s="1787"/>
      <c r="C11774" s="1788"/>
      <c r="D11774" s="533"/>
      <c r="E11774" s="533"/>
      <c r="F11774" s="533"/>
      <c r="G11774" s="533"/>
    </row>
    <row r="11775" spans="1:7">
      <c r="A11775" s="533"/>
      <c r="B11775" s="1787"/>
      <c r="C11775" s="1788"/>
      <c r="D11775" s="533"/>
      <c r="E11775" s="533"/>
      <c r="F11775" s="533"/>
      <c r="G11775" s="533"/>
    </row>
    <row r="11776" spans="1:7">
      <c r="A11776" s="533"/>
      <c r="B11776" s="1787"/>
      <c r="C11776" s="1788"/>
      <c r="D11776" s="533"/>
      <c r="E11776" s="533"/>
      <c r="F11776" s="533"/>
      <c r="G11776" s="533"/>
    </row>
    <row r="11777" spans="1:7">
      <c r="A11777" s="533"/>
      <c r="B11777" s="1787"/>
      <c r="C11777" s="1788"/>
      <c r="D11777" s="533"/>
      <c r="E11777" s="533"/>
      <c r="F11777" s="533"/>
      <c r="G11777" s="533"/>
    </row>
    <row r="11778" spans="1:7">
      <c r="A11778" s="533"/>
      <c r="B11778" s="1787"/>
      <c r="C11778" s="1788"/>
      <c r="D11778" s="533"/>
      <c r="E11778" s="533"/>
      <c r="F11778" s="533"/>
      <c r="G11778" s="533"/>
    </row>
    <row r="11779" spans="1:7">
      <c r="A11779" s="533"/>
      <c r="B11779" s="1787"/>
      <c r="C11779" s="1788"/>
      <c r="D11779" s="533"/>
      <c r="E11779" s="533"/>
      <c r="F11779" s="533"/>
      <c r="G11779" s="533"/>
    </row>
    <row r="11780" spans="1:7">
      <c r="A11780" s="533"/>
      <c r="B11780" s="1787"/>
      <c r="C11780" s="1788"/>
      <c r="D11780" s="533"/>
      <c r="E11780" s="533"/>
      <c r="F11780" s="533"/>
      <c r="G11780" s="533"/>
    </row>
    <row r="11781" spans="1:7">
      <c r="A11781" s="533"/>
      <c r="B11781" s="1787"/>
      <c r="C11781" s="1788"/>
      <c r="D11781" s="533"/>
      <c r="E11781" s="533"/>
      <c r="F11781" s="533"/>
      <c r="G11781" s="533"/>
    </row>
    <row r="11782" spans="1:7">
      <c r="A11782" s="533"/>
      <c r="B11782" s="1787"/>
      <c r="C11782" s="1788"/>
      <c r="D11782" s="533"/>
      <c r="E11782" s="533"/>
      <c r="F11782" s="533"/>
      <c r="G11782" s="533"/>
    </row>
    <row r="11783" spans="1:7">
      <c r="A11783" s="533"/>
      <c r="B11783" s="1787"/>
      <c r="C11783" s="1788"/>
      <c r="D11783" s="533"/>
      <c r="E11783" s="533"/>
      <c r="F11783" s="533"/>
      <c r="G11783" s="533"/>
    </row>
    <row r="11784" spans="1:7">
      <c r="A11784" s="533"/>
      <c r="B11784" s="1787"/>
      <c r="C11784" s="1788"/>
      <c r="D11784" s="533"/>
      <c r="E11784" s="533"/>
      <c r="F11784" s="533"/>
      <c r="G11784" s="533"/>
    </row>
    <row r="11785" spans="1:7">
      <c r="A11785" s="533"/>
      <c r="B11785" s="1787"/>
      <c r="C11785" s="1788"/>
      <c r="D11785" s="533"/>
      <c r="E11785" s="533"/>
      <c r="F11785" s="533"/>
      <c r="G11785" s="533"/>
    </row>
    <row r="11786" spans="1:7">
      <c r="A11786" s="533"/>
      <c r="B11786" s="1787"/>
      <c r="C11786" s="1788"/>
      <c r="D11786" s="533"/>
      <c r="E11786" s="533"/>
      <c r="F11786" s="533"/>
      <c r="G11786" s="533"/>
    </row>
    <row r="11787" spans="1:7">
      <c r="A11787" s="533"/>
      <c r="B11787" s="1787"/>
      <c r="C11787" s="1788"/>
      <c r="D11787" s="533"/>
      <c r="E11787" s="533"/>
      <c r="F11787" s="533"/>
      <c r="G11787" s="533"/>
    </row>
    <row r="11788" spans="1:7">
      <c r="A11788" s="533"/>
      <c r="B11788" s="1787"/>
      <c r="C11788" s="1788"/>
      <c r="D11788" s="533"/>
      <c r="E11788" s="533"/>
      <c r="F11788" s="533"/>
      <c r="G11788" s="533"/>
    </row>
    <row r="11789" spans="1:7">
      <c r="A11789" s="533"/>
      <c r="B11789" s="1787"/>
      <c r="C11789" s="1788"/>
      <c r="D11789" s="533"/>
      <c r="E11789" s="533"/>
      <c r="F11789" s="533"/>
      <c r="G11789" s="533"/>
    </row>
    <row r="11790" spans="1:7">
      <c r="A11790" s="533"/>
      <c r="B11790" s="1787"/>
      <c r="C11790" s="1788"/>
      <c r="D11790" s="533"/>
      <c r="E11790" s="533"/>
      <c r="F11790" s="533"/>
      <c r="G11790" s="533"/>
    </row>
    <row r="11791" spans="1:7">
      <c r="A11791" s="533"/>
      <c r="B11791" s="1787"/>
      <c r="C11791" s="1788"/>
      <c r="D11791" s="533"/>
      <c r="E11791" s="533"/>
      <c r="F11791" s="533"/>
      <c r="G11791" s="533"/>
    </row>
    <row r="11792" spans="1:7">
      <c r="A11792" s="533"/>
      <c r="B11792" s="1787"/>
      <c r="C11792" s="1788"/>
      <c r="D11792" s="533"/>
      <c r="E11792" s="533"/>
      <c r="F11792" s="533"/>
      <c r="G11792" s="533"/>
    </row>
    <row r="11793" spans="1:7">
      <c r="A11793" s="533"/>
      <c r="B11793" s="1787"/>
      <c r="C11793" s="1788"/>
      <c r="D11793" s="533"/>
      <c r="E11793" s="533"/>
      <c r="F11793" s="533"/>
      <c r="G11793" s="533"/>
    </row>
    <row r="11794" spans="1:7">
      <c r="A11794" s="533"/>
      <c r="B11794" s="1787"/>
      <c r="C11794" s="1788"/>
      <c r="D11794" s="533"/>
      <c r="E11794" s="533"/>
      <c r="F11794" s="533"/>
      <c r="G11794" s="533"/>
    </row>
    <row r="11795" spans="1:7">
      <c r="A11795" s="533"/>
      <c r="B11795" s="1787"/>
      <c r="C11795" s="1788"/>
      <c r="D11795" s="533"/>
      <c r="E11795" s="533"/>
      <c r="F11795" s="533"/>
      <c r="G11795" s="533"/>
    </row>
    <row r="11796" spans="1:7">
      <c r="A11796" s="533"/>
      <c r="B11796" s="1787"/>
      <c r="C11796" s="1788"/>
      <c r="D11796" s="533"/>
      <c r="E11796" s="533"/>
      <c r="F11796" s="533"/>
      <c r="G11796" s="533"/>
    </row>
    <row r="11797" spans="1:7">
      <c r="A11797" s="533"/>
      <c r="B11797" s="1787"/>
      <c r="C11797" s="1788"/>
      <c r="D11797" s="533"/>
      <c r="E11797" s="533"/>
      <c r="F11797" s="533"/>
      <c r="G11797" s="533"/>
    </row>
    <row r="11798" spans="1:7">
      <c r="A11798" s="533"/>
      <c r="B11798" s="1787"/>
      <c r="C11798" s="1788"/>
      <c r="D11798" s="533"/>
      <c r="E11798" s="533"/>
      <c r="F11798" s="533"/>
      <c r="G11798" s="533"/>
    </row>
    <row r="11799" spans="1:7">
      <c r="A11799" s="533"/>
      <c r="B11799" s="1787"/>
      <c r="C11799" s="1788"/>
      <c r="D11799" s="533"/>
      <c r="E11799" s="533"/>
      <c r="F11799" s="533"/>
      <c r="G11799" s="533"/>
    </row>
    <row r="11800" spans="1:7">
      <c r="A11800" s="533"/>
      <c r="B11800" s="1787"/>
      <c r="C11800" s="1788"/>
      <c r="D11800" s="533"/>
      <c r="E11800" s="533"/>
      <c r="F11800" s="533"/>
      <c r="G11800" s="533"/>
    </row>
    <row r="11801" spans="1:7">
      <c r="A11801" s="533"/>
      <c r="B11801" s="1787"/>
      <c r="C11801" s="1788"/>
      <c r="D11801" s="533"/>
      <c r="E11801" s="533"/>
      <c r="F11801" s="533"/>
      <c r="G11801" s="533"/>
    </row>
    <row r="11802" spans="1:7">
      <c r="A11802" s="533"/>
      <c r="B11802" s="1787"/>
      <c r="C11802" s="1788"/>
      <c r="D11802" s="533"/>
      <c r="E11802" s="533"/>
      <c r="F11802" s="533"/>
      <c r="G11802" s="533"/>
    </row>
    <row r="11803" spans="1:7">
      <c r="A11803" s="533"/>
      <c r="B11803" s="1787"/>
      <c r="C11803" s="1788"/>
      <c r="D11803" s="533"/>
      <c r="E11803" s="533"/>
      <c r="F11803" s="533"/>
      <c r="G11803" s="533"/>
    </row>
    <row r="11804" spans="1:7">
      <c r="A11804" s="533"/>
      <c r="B11804" s="1787"/>
      <c r="C11804" s="1788"/>
      <c r="D11804" s="533"/>
      <c r="E11804" s="533"/>
      <c r="F11804" s="533"/>
      <c r="G11804" s="533"/>
    </row>
    <row r="11805" spans="1:7">
      <c r="A11805" s="533"/>
      <c r="B11805" s="1787"/>
      <c r="C11805" s="1788"/>
      <c r="D11805" s="533"/>
      <c r="E11805" s="533"/>
      <c r="F11805" s="533"/>
      <c r="G11805" s="533"/>
    </row>
    <row r="11806" spans="1:7">
      <c r="A11806" s="533"/>
      <c r="B11806" s="1787"/>
      <c r="C11806" s="1788"/>
      <c r="D11806" s="533"/>
      <c r="E11806" s="533"/>
      <c r="F11806" s="533"/>
      <c r="G11806" s="533"/>
    </row>
    <row r="11807" spans="1:7">
      <c r="A11807" s="533"/>
      <c r="B11807" s="1787"/>
      <c r="C11807" s="1788"/>
      <c r="D11807" s="533"/>
      <c r="E11807" s="533"/>
      <c r="F11807" s="533"/>
      <c r="G11807" s="533"/>
    </row>
    <row r="11808" spans="1:7">
      <c r="A11808" s="533"/>
      <c r="B11808" s="1787"/>
      <c r="C11808" s="1788"/>
      <c r="D11808" s="533"/>
      <c r="E11808" s="533"/>
      <c r="F11808" s="533"/>
      <c r="G11808" s="533"/>
    </row>
    <row r="11809" spans="1:7">
      <c r="A11809" s="533"/>
      <c r="B11809" s="1787"/>
      <c r="C11809" s="1788"/>
      <c r="D11809" s="533"/>
      <c r="E11809" s="533"/>
      <c r="F11809" s="533"/>
      <c r="G11809" s="533"/>
    </row>
    <row r="11810" spans="1:7">
      <c r="A11810" s="533"/>
      <c r="B11810" s="1787"/>
      <c r="C11810" s="1788"/>
      <c r="D11810" s="533"/>
      <c r="E11810" s="533"/>
      <c r="F11810" s="533"/>
      <c r="G11810" s="533"/>
    </row>
    <row r="11811" spans="1:7">
      <c r="A11811" s="533"/>
      <c r="B11811" s="1787"/>
      <c r="C11811" s="1788"/>
      <c r="D11811" s="533"/>
      <c r="E11811" s="533"/>
      <c r="F11811" s="533"/>
      <c r="G11811" s="533"/>
    </row>
    <row r="11812" spans="1:7">
      <c r="A11812" s="533"/>
      <c r="B11812" s="1787"/>
      <c r="C11812" s="1788"/>
      <c r="D11812" s="533"/>
      <c r="E11812" s="533"/>
      <c r="F11812" s="533"/>
      <c r="G11812" s="533"/>
    </row>
    <row r="11813" spans="1:7">
      <c r="A11813" s="533"/>
      <c r="B11813" s="1787"/>
      <c r="C11813" s="1788"/>
      <c r="D11813" s="533"/>
      <c r="E11813" s="533"/>
      <c r="F11813" s="533"/>
      <c r="G11813" s="533"/>
    </row>
    <row r="11814" spans="1:7">
      <c r="A11814" s="533"/>
      <c r="B11814" s="1787"/>
      <c r="C11814" s="1788"/>
      <c r="D11814" s="533"/>
      <c r="E11814" s="533"/>
      <c r="F11814" s="533"/>
      <c r="G11814" s="533"/>
    </row>
    <row r="11815" spans="1:7">
      <c r="A11815" s="533"/>
      <c r="B11815" s="1787"/>
      <c r="C11815" s="1788"/>
      <c r="D11815" s="533"/>
      <c r="E11815" s="533"/>
      <c r="F11815" s="533"/>
      <c r="G11815" s="533"/>
    </row>
    <row r="11816" spans="1:7">
      <c r="A11816" s="533"/>
      <c r="B11816" s="1787"/>
      <c r="C11816" s="1788"/>
      <c r="D11816" s="533"/>
      <c r="E11816" s="533"/>
      <c r="F11816" s="533"/>
      <c r="G11816" s="533"/>
    </row>
    <row r="11817" spans="1:7">
      <c r="A11817" s="533"/>
      <c r="B11817" s="1787"/>
      <c r="C11817" s="1788"/>
      <c r="D11817" s="533"/>
      <c r="E11817" s="533"/>
      <c r="F11817" s="533"/>
      <c r="G11817" s="533"/>
    </row>
    <row r="11818" spans="1:7">
      <c r="A11818" s="533"/>
      <c r="B11818" s="1787"/>
      <c r="C11818" s="1788"/>
      <c r="D11818" s="533"/>
      <c r="E11818" s="533"/>
      <c r="F11818" s="533"/>
      <c r="G11818" s="533"/>
    </row>
    <row r="11819" spans="1:7">
      <c r="A11819" s="533"/>
      <c r="B11819" s="1787"/>
      <c r="C11819" s="1788"/>
      <c r="D11819" s="533"/>
      <c r="E11819" s="533"/>
      <c r="F11819" s="533"/>
      <c r="G11819" s="533"/>
    </row>
    <row r="11820" spans="1:7">
      <c r="A11820" s="533"/>
      <c r="B11820" s="1787"/>
      <c r="C11820" s="1788"/>
      <c r="D11820" s="533"/>
      <c r="E11820" s="533"/>
      <c r="F11820" s="533"/>
      <c r="G11820" s="533"/>
    </row>
    <row r="11821" spans="1:7">
      <c r="A11821" s="533"/>
      <c r="B11821" s="1787"/>
      <c r="C11821" s="1788"/>
      <c r="D11821" s="533"/>
      <c r="E11821" s="533"/>
      <c r="F11821" s="533"/>
      <c r="G11821" s="533"/>
    </row>
    <row r="11822" spans="1:7">
      <c r="A11822" s="533"/>
      <c r="B11822" s="1787"/>
      <c r="C11822" s="1788"/>
      <c r="D11822" s="533"/>
      <c r="E11822" s="533"/>
      <c r="F11822" s="533"/>
      <c r="G11822" s="533"/>
    </row>
    <row r="11823" spans="1:7">
      <c r="A11823" s="533"/>
      <c r="B11823" s="1787"/>
      <c r="C11823" s="1788"/>
      <c r="D11823" s="533"/>
      <c r="E11823" s="533"/>
      <c r="F11823" s="533"/>
      <c r="G11823" s="533"/>
    </row>
    <row r="11824" spans="1:7">
      <c r="A11824" s="533"/>
      <c r="B11824" s="1787"/>
      <c r="C11824" s="1788"/>
      <c r="D11824" s="533"/>
      <c r="E11824" s="533"/>
      <c r="F11824" s="533"/>
      <c r="G11824" s="533"/>
    </row>
    <row r="11825" spans="1:7">
      <c r="A11825" s="533"/>
      <c r="B11825" s="1787"/>
      <c r="C11825" s="1788"/>
      <c r="D11825" s="533"/>
      <c r="E11825" s="533"/>
      <c r="F11825" s="533"/>
      <c r="G11825" s="533"/>
    </row>
    <row r="11826" spans="1:7">
      <c r="A11826" s="533"/>
      <c r="B11826" s="1787"/>
      <c r="C11826" s="1788"/>
      <c r="D11826" s="533"/>
      <c r="E11826" s="533"/>
      <c r="F11826" s="533"/>
      <c r="G11826" s="533"/>
    </row>
    <row r="11827" spans="1:7">
      <c r="A11827" s="533"/>
      <c r="B11827" s="1787"/>
      <c r="C11827" s="1788"/>
      <c r="D11827" s="533"/>
      <c r="E11827" s="533"/>
      <c r="F11827" s="533"/>
      <c r="G11827" s="533"/>
    </row>
    <row r="11828" spans="1:7">
      <c r="A11828" s="533"/>
      <c r="B11828" s="1787"/>
      <c r="C11828" s="1788"/>
      <c r="D11828" s="533"/>
      <c r="E11828" s="533"/>
      <c r="F11828" s="533"/>
      <c r="G11828" s="533"/>
    </row>
    <row r="11829" spans="1:7">
      <c r="A11829" s="533"/>
      <c r="B11829" s="1787"/>
      <c r="C11829" s="1788"/>
      <c r="D11829" s="533"/>
      <c r="E11829" s="533"/>
      <c r="F11829" s="533"/>
      <c r="G11829" s="533"/>
    </row>
    <row r="11830" spans="1:7">
      <c r="A11830" s="533"/>
      <c r="B11830" s="1787"/>
      <c r="C11830" s="1788"/>
      <c r="D11830" s="533"/>
      <c r="E11830" s="533"/>
      <c r="F11830" s="533"/>
      <c r="G11830" s="533"/>
    </row>
    <row r="11831" spans="1:7">
      <c r="A11831" s="533"/>
      <c r="B11831" s="1787"/>
      <c r="C11831" s="1788"/>
      <c r="D11831" s="533"/>
      <c r="E11831" s="533"/>
      <c r="F11831" s="533"/>
      <c r="G11831" s="533"/>
    </row>
    <row r="11832" spans="1:7">
      <c r="A11832" s="533"/>
      <c r="B11832" s="1787"/>
      <c r="C11832" s="1788"/>
      <c r="D11832" s="533"/>
      <c r="E11832" s="533"/>
      <c r="F11832" s="533"/>
      <c r="G11832" s="533"/>
    </row>
    <row r="11833" spans="1:7">
      <c r="A11833" s="533"/>
      <c r="B11833" s="1787"/>
      <c r="C11833" s="1788"/>
      <c r="D11833" s="533"/>
      <c r="E11833" s="533"/>
      <c r="F11833" s="533"/>
      <c r="G11833" s="533"/>
    </row>
    <row r="11834" spans="1:7">
      <c r="A11834" s="533"/>
      <c r="B11834" s="1787"/>
      <c r="C11834" s="1788"/>
      <c r="D11834" s="533"/>
      <c r="E11834" s="533"/>
      <c r="F11834" s="533"/>
      <c r="G11834" s="533"/>
    </row>
    <row r="11835" spans="1:7">
      <c r="A11835" s="533"/>
      <c r="B11835" s="1787"/>
      <c r="C11835" s="1788"/>
      <c r="D11835" s="533"/>
      <c r="E11835" s="533"/>
      <c r="F11835" s="533"/>
      <c r="G11835" s="533"/>
    </row>
    <row r="11836" spans="1:7">
      <c r="A11836" s="533"/>
      <c r="B11836" s="1787"/>
      <c r="C11836" s="1788"/>
      <c r="D11836" s="533"/>
      <c r="E11836" s="533"/>
      <c r="F11836" s="533"/>
      <c r="G11836" s="533"/>
    </row>
    <row r="11837" spans="1:7">
      <c r="A11837" s="533"/>
      <c r="B11837" s="1787"/>
      <c r="C11837" s="1788"/>
      <c r="D11837" s="533"/>
      <c r="E11837" s="533"/>
      <c r="F11837" s="533"/>
      <c r="G11837" s="533"/>
    </row>
    <row r="11838" spans="1:7">
      <c r="A11838" s="533"/>
      <c r="B11838" s="1787"/>
      <c r="C11838" s="1788"/>
      <c r="D11838" s="533"/>
      <c r="E11838" s="533"/>
      <c r="F11838" s="533"/>
      <c r="G11838" s="533"/>
    </row>
    <row r="11839" spans="1:7">
      <c r="A11839" s="533"/>
      <c r="B11839" s="1787"/>
      <c r="C11839" s="1788"/>
      <c r="D11839" s="533"/>
      <c r="E11839" s="533"/>
      <c r="F11839" s="533"/>
      <c r="G11839" s="533"/>
    </row>
    <row r="11840" spans="1:7">
      <c r="A11840" s="533"/>
      <c r="B11840" s="1787"/>
      <c r="C11840" s="1788"/>
      <c r="D11840" s="533"/>
      <c r="E11840" s="533"/>
      <c r="F11840" s="533"/>
      <c r="G11840" s="533"/>
    </row>
    <row r="11841" spans="1:7">
      <c r="A11841" s="533"/>
      <c r="B11841" s="1787"/>
      <c r="C11841" s="1788"/>
      <c r="D11841" s="533"/>
      <c r="E11841" s="533"/>
      <c r="F11841" s="533"/>
      <c r="G11841" s="533"/>
    </row>
    <row r="11842" spans="1:7">
      <c r="A11842" s="533"/>
      <c r="B11842" s="1787"/>
      <c r="C11842" s="1788"/>
      <c r="D11842" s="533"/>
      <c r="E11842" s="533"/>
      <c r="F11842" s="533"/>
      <c r="G11842" s="533"/>
    </row>
    <row r="11843" spans="1:7">
      <c r="A11843" s="533"/>
      <c r="B11843" s="1787"/>
      <c r="C11843" s="1788"/>
      <c r="D11843" s="533"/>
      <c r="E11843" s="533"/>
      <c r="F11843" s="533"/>
      <c r="G11843" s="533"/>
    </row>
    <row r="11844" spans="1:7">
      <c r="A11844" s="533"/>
      <c r="B11844" s="1787"/>
      <c r="C11844" s="1788"/>
      <c r="D11844" s="533"/>
      <c r="E11844" s="533"/>
      <c r="F11844" s="533"/>
      <c r="G11844" s="533"/>
    </row>
    <row r="11845" spans="1:7">
      <c r="A11845" s="533"/>
      <c r="B11845" s="1787"/>
      <c r="C11845" s="1788"/>
      <c r="D11845" s="533"/>
      <c r="E11845" s="533"/>
      <c r="F11845" s="533"/>
      <c r="G11845" s="533"/>
    </row>
    <row r="11846" spans="1:7">
      <c r="A11846" s="533"/>
      <c r="B11846" s="1787"/>
      <c r="C11846" s="1788"/>
      <c r="D11846" s="533"/>
      <c r="E11846" s="533"/>
      <c r="F11846" s="533"/>
      <c r="G11846" s="533"/>
    </row>
    <row r="11847" spans="1:7">
      <c r="A11847" s="533"/>
      <c r="B11847" s="1787"/>
      <c r="C11847" s="1788"/>
      <c r="D11847" s="533"/>
      <c r="E11847" s="533"/>
      <c r="F11847" s="533"/>
      <c r="G11847" s="533"/>
    </row>
    <row r="11848" spans="1:7">
      <c r="A11848" s="533"/>
      <c r="B11848" s="1787"/>
      <c r="C11848" s="1788"/>
      <c r="D11848" s="533"/>
      <c r="E11848" s="533"/>
      <c r="F11848" s="533"/>
      <c r="G11848" s="533"/>
    </row>
    <row r="11849" spans="1:7">
      <c r="A11849" s="533"/>
      <c r="B11849" s="1787"/>
      <c r="C11849" s="1788"/>
      <c r="D11849" s="533"/>
      <c r="E11849" s="533"/>
      <c r="F11849" s="533"/>
      <c r="G11849" s="533"/>
    </row>
    <row r="11850" spans="1:7">
      <c r="A11850" s="533"/>
      <c r="B11850" s="1787"/>
      <c r="C11850" s="1788"/>
      <c r="D11850" s="533"/>
      <c r="E11850" s="533"/>
      <c r="F11850" s="533"/>
      <c r="G11850" s="533"/>
    </row>
    <row r="11851" spans="1:7">
      <c r="A11851" s="533"/>
      <c r="B11851" s="1787"/>
      <c r="C11851" s="1788"/>
      <c r="D11851" s="533"/>
      <c r="E11851" s="533"/>
      <c r="F11851" s="533"/>
      <c r="G11851" s="533"/>
    </row>
    <row r="11852" spans="1:7">
      <c r="A11852" s="533"/>
      <c r="B11852" s="1787"/>
      <c r="C11852" s="1788"/>
      <c r="D11852" s="533"/>
      <c r="E11852" s="533"/>
      <c r="F11852" s="533"/>
      <c r="G11852" s="533"/>
    </row>
    <row r="11853" spans="1:7">
      <c r="A11853" s="533"/>
      <c r="B11853" s="1787"/>
      <c r="C11853" s="1788"/>
      <c r="D11853" s="533"/>
      <c r="E11853" s="533"/>
      <c r="F11853" s="533"/>
      <c r="G11853" s="533"/>
    </row>
    <row r="11854" spans="1:7">
      <c r="A11854" s="533"/>
      <c r="B11854" s="1787"/>
      <c r="C11854" s="1788"/>
      <c r="D11854" s="533"/>
      <c r="E11854" s="533"/>
      <c r="F11854" s="533"/>
      <c r="G11854" s="533"/>
    </row>
    <row r="11855" spans="1:7">
      <c r="A11855" s="533"/>
      <c r="B11855" s="1787"/>
      <c r="C11855" s="1788"/>
      <c r="D11855" s="533"/>
      <c r="E11855" s="533"/>
      <c r="F11855" s="533"/>
      <c r="G11855" s="533"/>
    </row>
    <row r="11856" spans="1:7">
      <c r="A11856" s="533"/>
      <c r="B11856" s="1787"/>
      <c r="C11856" s="1788"/>
      <c r="D11856" s="533"/>
      <c r="E11856" s="533"/>
      <c r="F11856" s="533"/>
      <c r="G11856" s="533"/>
    </row>
    <row r="11857" spans="1:7">
      <c r="A11857" s="533"/>
      <c r="B11857" s="1787"/>
      <c r="C11857" s="1788"/>
      <c r="D11857" s="533"/>
      <c r="E11857" s="533"/>
      <c r="F11857" s="533"/>
      <c r="G11857" s="533"/>
    </row>
    <row r="11858" spans="1:7">
      <c r="A11858" s="533"/>
      <c r="B11858" s="1787"/>
      <c r="C11858" s="1788"/>
      <c r="D11858" s="533"/>
      <c r="E11858" s="533"/>
      <c r="F11858" s="533"/>
      <c r="G11858" s="533"/>
    </row>
    <row r="11859" spans="1:7">
      <c r="A11859" s="533"/>
      <c r="B11859" s="1787"/>
      <c r="C11859" s="1788"/>
      <c r="D11859" s="533"/>
      <c r="E11859" s="533"/>
      <c r="F11859" s="533"/>
      <c r="G11859" s="533"/>
    </row>
    <row r="11860" spans="1:7">
      <c r="A11860" s="533"/>
      <c r="B11860" s="1787"/>
      <c r="C11860" s="1788"/>
      <c r="D11860" s="533"/>
      <c r="E11860" s="533"/>
      <c r="F11860" s="533"/>
      <c r="G11860" s="533"/>
    </row>
    <row r="11861" spans="1:7">
      <c r="A11861" s="533"/>
      <c r="B11861" s="1787"/>
      <c r="C11861" s="1788"/>
      <c r="D11861" s="533"/>
      <c r="E11861" s="533"/>
      <c r="F11861" s="533"/>
      <c r="G11861" s="533"/>
    </row>
    <row r="11862" spans="1:7">
      <c r="A11862" s="533"/>
      <c r="B11862" s="1787"/>
      <c r="C11862" s="1788"/>
      <c r="D11862" s="533"/>
      <c r="E11862" s="533"/>
      <c r="F11862" s="533"/>
      <c r="G11862" s="533"/>
    </row>
    <row r="11863" spans="1:7">
      <c r="A11863" s="533"/>
      <c r="B11863" s="1787"/>
      <c r="C11863" s="1788"/>
      <c r="D11863" s="533"/>
      <c r="E11863" s="533"/>
      <c r="F11863" s="533"/>
      <c r="G11863" s="533"/>
    </row>
    <row r="11864" spans="1:7">
      <c r="A11864" s="533"/>
      <c r="B11864" s="1787"/>
      <c r="C11864" s="1788"/>
      <c r="D11864" s="533"/>
      <c r="E11864" s="533"/>
      <c r="F11864" s="533"/>
      <c r="G11864" s="533"/>
    </row>
    <row r="11865" spans="1:7">
      <c r="A11865" s="533"/>
      <c r="B11865" s="1787"/>
      <c r="C11865" s="1788"/>
      <c r="D11865" s="533"/>
      <c r="E11865" s="533"/>
      <c r="F11865" s="533"/>
      <c r="G11865" s="533"/>
    </row>
    <row r="11866" spans="1:7">
      <c r="A11866" s="533"/>
      <c r="B11866" s="1787"/>
      <c r="C11866" s="1788"/>
      <c r="D11866" s="533"/>
      <c r="E11866" s="533"/>
      <c r="F11866" s="533"/>
      <c r="G11866" s="533"/>
    </row>
    <row r="11867" spans="1:7">
      <c r="A11867" s="533"/>
      <c r="B11867" s="1787"/>
      <c r="C11867" s="1788"/>
      <c r="D11867" s="533"/>
      <c r="E11867" s="533"/>
      <c r="F11867" s="533"/>
      <c r="G11867" s="533"/>
    </row>
    <row r="11868" spans="1:7">
      <c r="A11868" s="533"/>
      <c r="B11868" s="1787"/>
      <c r="C11868" s="1788"/>
      <c r="D11868" s="533"/>
      <c r="E11868" s="533"/>
      <c r="F11868" s="533"/>
      <c r="G11868" s="533"/>
    </row>
    <row r="11869" spans="1:7">
      <c r="A11869" s="533"/>
      <c r="B11869" s="1787"/>
      <c r="C11869" s="1788"/>
      <c r="D11869" s="533"/>
      <c r="E11869" s="533"/>
      <c r="F11869" s="533"/>
      <c r="G11869" s="533"/>
    </row>
    <row r="11870" spans="1:7">
      <c r="A11870" s="533"/>
      <c r="B11870" s="1787"/>
      <c r="C11870" s="1788"/>
      <c r="D11870" s="533"/>
      <c r="E11870" s="533"/>
      <c r="F11870" s="533"/>
      <c r="G11870" s="533"/>
    </row>
    <row r="11871" spans="1:7">
      <c r="A11871" s="533"/>
      <c r="B11871" s="1787"/>
      <c r="C11871" s="1788"/>
      <c r="D11871" s="533"/>
      <c r="E11871" s="533"/>
      <c r="F11871" s="533"/>
      <c r="G11871" s="533"/>
    </row>
    <row r="11872" spans="1:7">
      <c r="A11872" s="533"/>
      <c r="B11872" s="1787"/>
      <c r="C11872" s="1788"/>
      <c r="D11872" s="533"/>
      <c r="E11872" s="533"/>
      <c r="F11872" s="533"/>
      <c r="G11872" s="533"/>
    </row>
    <row r="11873" spans="1:7">
      <c r="A11873" s="533"/>
      <c r="B11873" s="1787"/>
      <c r="C11873" s="1788"/>
      <c r="D11873" s="533"/>
      <c r="E11873" s="533"/>
      <c r="F11873" s="533"/>
      <c r="G11873" s="533"/>
    </row>
    <row r="11874" spans="1:7">
      <c r="A11874" s="533"/>
      <c r="B11874" s="1787"/>
      <c r="C11874" s="1788"/>
      <c r="D11874" s="533"/>
      <c r="E11874" s="533"/>
      <c r="F11874" s="533"/>
      <c r="G11874" s="533"/>
    </row>
    <row r="11875" spans="1:7">
      <c r="A11875" s="533"/>
      <c r="B11875" s="1787"/>
      <c r="C11875" s="1788"/>
      <c r="D11875" s="533"/>
      <c r="E11875" s="533"/>
      <c r="F11875" s="533"/>
      <c r="G11875" s="533"/>
    </row>
    <row r="11876" spans="1:7">
      <c r="A11876" s="533"/>
      <c r="B11876" s="1787"/>
      <c r="C11876" s="1788"/>
      <c r="D11876" s="533"/>
      <c r="E11876" s="533"/>
      <c r="F11876" s="533"/>
      <c r="G11876" s="533"/>
    </row>
    <row r="11877" spans="1:7">
      <c r="A11877" s="533"/>
      <c r="B11877" s="1787"/>
      <c r="C11877" s="1788"/>
      <c r="D11877" s="533"/>
      <c r="E11877" s="533"/>
      <c r="F11877" s="533"/>
      <c r="G11877" s="533"/>
    </row>
    <row r="11878" spans="1:7">
      <c r="A11878" s="533"/>
      <c r="B11878" s="1787"/>
      <c r="C11878" s="1788"/>
      <c r="D11878" s="533"/>
      <c r="E11878" s="533"/>
      <c r="F11878" s="533"/>
      <c r="G11878" s="533"/>
    </row>
    <row r="11879" spans="1:7">
      <c r="A11879" s="533"/>
      <c r="B11879" s="1787"/>
      <c r="C11879" s="1788"/>
      <c r="D11879" s="533"/>
      <c r="E11879" s="533"/>
      <c r="F11879" s="533"/>
      <c r="G11879" s="533"/>
    </row>
    <row r="11880" spans="1:7">
      <c r="A11880" s="533"/>
      <c r="B11880" s="1787"/>
      <c r="C11880" s="1788"/>
      <c r="D11880" s="533"/>
      <c r="E11880" s="533"/>
      <c r="F11880" s="533"/>
      <c r="G11880" s="533"/>
    </row>
    <row r="11881" spans="1:7">
      <c r="A11881" s="533"/>
      <c r="B11881" s="1787"/>
      <c r="C11881" s="1788"/>
      <c r="D11881" s="533"/>
      <c r="E11881" s="533"/>
      <c r="F11881" s="533"/>
      <c r="G11881" s="533"/>
    </row>
    <row r="11882" spans="1:7">
      <c r="A11882" s="533"/>
      <c r="B11882" s="1787"/>
      <c r="C11882" s="1788"/>
      <c r="D11882" s="533"/>
      <c r="E11882" s="533"/>
      <c r="F11882" s="533"/>
      <c r="G11882" s="533"/>
    </row>
    <row r="11883" spans="1:7">
      <c r="A11883" s="533"/>
      <c r="B11883" s="1787"/>
      <c r="C11883" s="1788"/>
      <c r="D11883" s="533"/>
      <c r="E11883" s="533"/>
      <c r="F11883" s="533"/>
      <c r="G11883" s="533"/>
    </row>
    <row r="11884" spans="1:7">
      <c r="A11884" s="533"/>
      <c r="B11884" s="1787"/>
      <c r="C11884" s="1788"/>
      <c r="D11884" s="533"/>
      <c r="E11884" s="533"/>
      <c r="F11884" s="533"/>
      <c r="G11884" s="533"/>
    </row>
    <row r="11885" spans="1:7">
      <c r="A11885" s="533"/>
      <c r="B11885" s="1787"/>
      <c r="C11885" s="1788"/>
      <c r="D11885" s="533"/>
      <c r="E11885" s="533"/>
      <c r="F11885" s="533"/>
      <c r="G11885" s="533"/>
    </row>
    <row r="11886" spans="1:7">
      <c r="A11886" s="533"/>
      <c r="B11886" s="1787"/>
      <c r="C11886" s="1788"/>
      <c r="D11886" s="533"/>
      <c r="E11886" s="533"/>
      <c r="F11886" s="533"/>
      <c r="G11886" s="533"/>
    </row>
    <row r="11887" spans="1:7">
      <c r="A11887" s="533"/>
      <c r="B11887" s="1787"/>
      <c r="C11887" s="1788"/>
      <c r="D11887" s="533"/>
      <c r="E11887" s="533"/>
      <c r="F11887" s="533"/>
      <c r="G11887" s="533"/>
    </row>
    <row r="11888" spans="1:7">
      <c r="A11888" s="533"/>
      <c r="B11888" s="1787"/>
      <c r="C11888" s="1788"/>
      <c r="D11888" s="533"/>
      <c r="E11888" s="533"/>
      <c r="F11888" s="533"/>
      <c r="G11888" s="533"/>
    </row>
    <row r="11889" spans="1:7">
      <c r="A11889" s="533"/>
      <c r="B11889" s="1787"/>
      <c r="C11889" s="1788"/>
      <c r="D11889" s="533"/>
      <c r="E11889" s="533"/>
      <c r="F11889" s="533"/>
      <c r="G11889" s="533"/>
    </row>
    <row r="11890" spans="1:7">
      <c r="A11890" s="533"/>
      <c r="B11890" s="1787"/>
      <c r="C11890" s="1788"/>
      <c r="D11890" s="533"/>
      <c r="E11890" s="533"/>
      <c r="F11890" s="533"/>
      <c r="G11890" s="533"/>
    </row>
    <row r="11891" spans="1:7">
      <c r="A11891" s="533"/>
      <c r="B11891" s="1787"/>
      <c r="C11891" s="1788"/>
      <c r="D11891" s="533"/>
      <c r="E11891" s="533"/>
      <c r="F11891" s="533"/>
      <c r="G11891" s="533"/>
    </row>
    <row r="11892" spans="1:7">
      <c r="A11892" s="533"/>
      <c r="B11892" s="1787"/>
      <c r="C11892" s="1788"/>
      <c r="D11892" s="533"/>
      <c r="E11892" s="533"/>
      <c r="F11892" s="533"/>
      <c r="G11892" s="533"/>
    </row>
    <row r="11893" spans="1:7">
      <c r="A11893" s="533"/>
      <c r="B11893" s="1787"/>
      <c r="C11893" s="1788"/>
      <c r="D11893" s="533"/>
      <c r="E11893" s="533"/>
      <c r="F11893" s="533"/>
      <c r="G11893" s="533"/>
    </row>
    <row r="11894" spans="1:7">
      <c r="A11894" s="533"/>
      <c r="B11894" s="1787"/>
      <c r="C11894" s="1788"/>
      <c r="D11894" s="533"/>
      <c r="E11894" s="533"/>
      <c r="F11894" s="533"/>
      <c r="G11894" s="533"/>
    </row>
    <row r="11895" spans="1:7">
      <c r="A11895" s="533"/>
      <c r="B11895" s="1787"/>
      <c r="C11895" s="1788"/>
      <c r="D11895" s="533"/>
      <c r="E11895" s="533"/>
      <c r="F11895" s="533"/>
      <c r="G11895" s="533"/>
    </row>
    <row r="11896" spans="1:7">
      <c r="A11896" s="533"/>
      <c r="B11896" s="1787"/>
      <c r="C11896" s="1788"/>
      <c r="D11896" s="533"/>
      <c r="E11896" s="533"/>
      <c r="F11896" s="533"/>
      <c r="G11896" s="533"/>
    </row>
    <row r="11897" spans="1:7">
      <c r="A11897" s="533"/>
      <c r="B11897" s="1787"/>
      <c r="C11897" s="1788"/>
      <c r="D11897" s="533"/>
      <c r="E11897" s="533"/>
      <c r="F11897" s="533"/>
      <c r="G11897" s="533"/>
    </row>
    <row r="11898" spans="1:7">
      <c r="A11898" s="533"/>
      <c r="B11898" s="1787"/>
      <c r="C11898" s="1788"/>
      <c r="D11898" s="533"/>
      <c r="E11898" s="533"/>
      <c r="F11898" s="533"/>
      <c r="G11898" s="533"/>
    </row>
    <row r="11899" spans="1:7">
      <c r="A11899" s="533"/>
      <c r="B11899" s="1787"/>
      <c r="C11899" s="1788"/>
      <c r="D11899" s="533"/>
      <c r="E11899" s="533"/>
      <c r="F11899" s="533"/>
      <c r="G11899" s="533"/>
    </row>
    <row r="11900" spans="1:7">
      <c r="A11900" s="533"/>
      <c r="B11900" s="1787"/>
      <c r="C11900" s="1788"/>
      <c r="D11900" s="533"/>
      <c r="E11900" s="533"/>
      <c r="F11900" s="533"/>
      <c r="G11900" s="533"/>
    </row>
    <row r="11901" spans="1:7">
      <c r="A11901" s="533"/>
      <c r="B11901" s="1787"/>
      <c r="C11901" s="1788"/>
      <c r="D11901" s="533"/>
      <c r="E11901" s="533"/>
      <c r="F11901" s="533"/>
      <c r="G11901" s="533"/>
    </row>
    <row r="11902" spans="1:7">
      <c r="A11902" s="533"/>
      <c r="B11902" s="1787"/>
      <c r="C11902" s="1788"/>
      <c r="D11902" s="533"/>
      <c r="E11902" s="533"/>
      <c r="F11902" s="533"/>
      <c r="G11902" s="533"/>
    </row>
    <row r="11903" spans="1:7">
      <c r="A11903" s="533"/>
      <c r="B11903" s="1787"/>
      <c r="C11903" s="1788"/>
      <c r="D11903" s="533"/>
      <c r="E11903" s="533"/>
      <c r="F11903" s="533"/>
      <c r="G11903" s="533"/>
    </row>
    <row r="11904" spans="1:7">
      <c r="A11904" s="533"/>
      <c r="B11904" s="1787"/>
      <c r="C11904" s="1788"/>
      <c r="D11904" s="533"/>
      <c r="E11904" s="533"/>
      <c r="F11904" s="533"/>
      <c r="G11904" s="533"/>
    </row>
    <row r="11905" spans="1:7">
      <c r="A11905" s="533"/>
      <c r="B11905" s="1787"/>
      <c r="C11905" s="1788"/>
      <c r="D11905" s="533"/>
      <c r="E11905" s="533"/>
      <c r="F11905" s="533"/>
      <c r="G11905" s="533"/>
    </row>
    <row r="11906" spans="1:7">
      <c r="A11906" s="533"/>
      <c r="B11906" s="1787"/>
      <c r="C11906" s="1788"/>
      <c r="D11906" s="533"/>
      <c r="E11906" s="533"/>
      <c r="F11906" s="533"/>
      <c r="G11906" s="533"/>
    </row>
    <row r="11907" spans="1:7">
      <c r="A11907" s="533"/>
      <c r="B11907" s="1787"/>
      <c r="C11907" s="1788"/>
      <c r="D11907" s="533"/>
      <c r="E11907" s="533"/>
      <c r="F11907" s="533"/>
      <c r="G11907" s="533"/>
    </row>
    <row r="11908" spans="1:7">
      <c r="A11908" s="533"/>
      <c r="B11908" s="1787"/>
      <c r="C11908" s="1788"/>
      <c r="D11908" s="533"/>
      <c r="E11908" s="533"/>
      <c r="F11908" s="533"/>
      <c r="G11908" s="533"/>
    </row>
    <row r="11909" spans="1:7">
      <c r="A11909" s="533"/>
      <c r="B11909" s="1787"/>
      <c r="C11909" s="1788"/>
      <c r="D11909" s="533"/>
      <c r="E11909" s="533"/>
      <c r="F11909" s="533"/>
      <c r="G11909" s="533"/>
    </row>
    <row r="11910" spans="1:7">
      <c r="A11910" s="533"/>
      <c r="B11910" s="1787"/>
      <c r="C11910" s="1788"/>
      <c r="D11910" s="533"/>
      <c r="E11910" s="533"/>
      <c r="F11910" s="533"/>
      <c r="G11910" s="533"/>
    </row>
    <row r="11911" spans="1:7">
      <c r="A11911" s="533"/>
      <c r="B11911" s="1787"/>
      <c r="C11911" s="1788"/>
      <c r="D11911" s="533"/>
      <c r="E11911" s="533"/>
      <c r="F11911" s="533"/>
      <c r="G11911" s="533"/>
    </row>
    <row r="11912" spans="1:7">
      <c r="A11912" s="533"/>
      <c r="B11912" s="1787"/>
      <c r="C11912" s="1788"/>
      <c r="D11912" s="533"/>
      <c r="E11912" s="533"/>
      <c r="F11912" s="533"/>
      <c r="G11912" s="533"/>
    </row>
    <row r="11913" spans="1:7">
      <c r="A11913" s="533"/>
      <c r="B11913" s="1787"/>
      <c r="C11913" s="1788"/>
      <c r="D11913" s="533"/>
      <c r="E11913" s="533"/>
      <c r="F11913" s="533"/>
      <c r="G11913" s="533"/>
    </row>
    <row r="11914" spans="1:7">
      <c r="A11914" s="533"/>
      <c r="B11914" s="1787"/>
      <c r="C11914" s="1788"/>
      <c r="D11914" s="533"/>
      <c r="E11914" s="533"/>
      <c r="F11914" s="533"/>
      <c r="G11914" s="533"/>
    </row>
    <row r="11915" spans="1:7">
      <c r="A11915" s="533"/>
      <c r="B11915" s="1787"/>
      <c r="C11915" s="1788"/>
      <c r="D11915" s="533"/>
      <c r="E11915" s="533"/>
      <c r="F11915" s="533"/>
      <c r="G11915" s="533"/>
    </row>
    <row r="11916" spans="1:7">
      <c r="A11916" s="533"/>
      <c r="B11916" s="1787"/>
      <c r="C11916" s="1788"/>
      <c r="D11916" s="533"/>
      <c r="E11916" s="533"/>
      <c r="F11916" s="533"/>
      <c r="G11916" s="533"/>
    </row>
    <row r="11917" spans="1:7">
      <c r="A11917" s="533"/>
      <c r="B11917" s="1787"/>
      <c r="C11917" s="1788"/>
      <c r="D11917" s="533"/>
      <c r="E11917" s="533"/>
      <c r="F11917" s="533"/>
      <c r="G11917" s="533"/>
    </row>
    <row r="11918" spans="1:7">
      <c r="A11918" s="533"/>
      <c r="B11918" s="1787"/>
      <c r="C11918" s="1788"/>
      <c r="D11918" s="533"/>
      <c r="E11918" s="533"/>
      <c r="F11918" s="533"/>
      <c r="G11918" s="533"/>
    </row>
    <row r="11919" spans="1:7">
      <c r="A11919" s="533"/>
      <c r="B11919" s="1787"/>
      <c r="C11919" s="1788"/>
      <c r="D11919" s="533"/>
      <c r="E11919" s="533"/>
      <c r="F11919" s="533"/>
      <c r="G11919" s="533"/>
    </row>
    <row r="11920" spans="1:7">
      <c r="A11920" s="533"/>
      <c r="B11920" s="1787"/>
      <c r="C11920" s="1788"/>
      <c r="D11920" s="533"/>
      <c r="E11920" s="533"/>
      <c r="F11920" s="533"/>
      <c r="G11920" s="533"/>
    </row>
    <row r="11921" spans="1:7">
      <c r="A11921" s="533"/>
      <c r="B11921" s="1787"/>
      <c r="C11921" s="1788"/>
      <c r="D11921" s="533"/>
      <c r="E11921" s="533"/>
      <c r="F11921" s="533"/>
      <c r="G11921" s="533"/>
    </row>
    <row r="11922" spans="1:7">
      <c r="A11922" s="533"/>
      <c r="B11922" s="1787"/>
      <c r="C11922" s="1788"/>
      <c r="D11922" s="533"/>
      <c r="E11922" s="533"/>
      <c r="F11922" s="533"/>
      <c r="G11922" s="533"/>
    </row>
    <row r="11923" spans="1:7">
      <c r="A11923" s="533"/>
      <c r="B11923" s="1787"/>
      <c r="C11923" s="1788"/>
      <c r="D11923" s="533"/>
      <c r="E11923" s="533"/>
      <c r="F11923" s="533"/>
      <c r="G11923" s="533"/>
    </row>
    <row r="11924" spans="1:7">
      <c r="A11924" s="533"/>
      <c r="B11924" s="1787"/>
      <c r="C11924" s="1788"/>
      <c r="D11924" s="533"/>
      <c r="E11924" s="533"/>
      <c r="F11924" s="533"/>
      <c r="G11924" s="533"/>
    </row>
    <row r="11925" spans="1:7">
      <c r="A11925" s="533"/>
      <c r="B11925" s="1787"/>
      <c r="C11925" s="1788"/>
      <c r="D11925" s="533"/>
      <c r="E11925" s="533"/>
      <c r="F11925" s="533"/>
      <c r="G11925" s="533"/>
    </row>
    <row r="11926" spans="1:7">
      <c r="A11926" s="533"/>
      <c r="B11926" s="1787"/>
      <c r="C11926" s="1788"/>
      <c r="D11926" s="533"/>
      <c r="E11926" s="533"/>
      <c r="F11926" s="533"/>
      <c r="G11926" s="533"/>
    </row>
    <row r="11927" spans="1:7">
      <c r="A11927" s="533"/>
      <c r="B11927" s="1787"/>
      <c r="C11927" s="1788"/>
      <c r="D11927" s="533"/>
      <c r="E11927" s="533"/>
      <c r="F11927" s="533"/>
      <c r="G11927" s="533"/>
    </row>
    <row r="11928" spans="1:7">
      <c r="A11928" s="533"/>
      <c r="B11928" s="1787"/>
      <c r="C11928" s="1788"/>
      <c r="D11928" s="533"/>
      <c r="E11928" s="533"/>
      <c r="F11928" s="533"/>
      <c r="G11928" s="533"/>
    </row>
    <row r="11929" spans="1:7">
      <c r="A11929" s="533"/>
      <c r="B11929" s="1787"/>
      <c r="C11929" s="1788"/>
      <c r="D11929" s="533"/>
      <c r="E11929" s="533"/>
      <c r="F11929" s="533"/>
      <c r="G11929" s="533"/>
    </row>
    <row r="11930" spans="1:7">
      <c r="A11930" s="533"/>
      <c r="B11930" s="1787"/>
      <c r="C11930" s="1788"/>
      <c r="D11930" s="533"/>
      <c r="E11930" s="533"/>
      <c r="F11930" s="533"/>
      <c r="G11930" s="533"/>
    </row>
    <row r="11931" spans="1:7">
      <c r="A11931" s="533"/>
      <c r="B11931" s="1787"/>
      <c r="C11931" s="1788"/>
      <c r="D11931" s="533"/>
      <c r="E11931" s="533"/>
      <c r="F11931" s="533"/>
      <c r="G11931" s="533"/>
    </row>
    <row r="11932" spans="1:7">
      <c r="A11932" s="533"/>
      <c r="B11932" s="1787"/>
      <c r="C11932" s="1788"/>
      <c r="D11932" s="533"/>
      <c r="E11932" s="533"/>
      <c r="F11932" s="533"/>
      <c r="G11932" s="533"/>
    </row>
    <row r="11933" spans="1:7">
      <c r="A11933" s="533"/>
      <c r="B11933" s="1787"/>
      <c r="C11933" s="1788"/>
      <c r="D11933" s="533"/>
      <c r="E11933" s="533"/>
      <c r="F11933" s="533"/>
      <c r="G11933" s="533"/>
    </row>
    <row r="11934" spans="1:7">
      <c r="A11934" s="533"/>
      <c r="B11934" s="1787"/>
      <c r="C11934" s="1788"/>
      <c r="D11934" s="533"/>
      <c r="E11934" s="533"/>
      <c r="F11934" s="533"/>
      <c r="G11934" s="533"/>
    </row>
    <row r="11935" spans="1:7">
      <c r="A11935" s="533"/>
      <c r="B11935" s="1787"/>
      <c r="C11935" s="1788"/>
      <c r="D11935" s="533"/>
      <c r="E11935" s="533"/>
      <c r="F11935" s="533"/>
      <c r="G11935" s="533"/>
    </row>
    <row r="11936" spans="1:7">
      <c r="A11936" s="533"/>
      <c r="B11936" s="1787"/>
      <c r="C11936" s="1788"/>
      <c r="D11936" s="533"/>
      <c r="E11936" s="533"/>
      <c r="F11936" s="533"/>
      <c r="G11936" s="533"/>
    </row>
    <row r="11937" spans="1:7">
      <c r="A11937" s="533"/>
      <c r="B11937" s="1787"/>
      <c r="C11937" s="1788"/>
      <c r="D11937" s="533"/>
      <c r="E11937" s="533"/>
      <c r="F11937" s="533"/>
      <c r="G11937" s="533"/>
    </row>
    <row r="11938" spans="1:7">
      <c r="A11938" s="533"/>
      <c r="B11938" s="1787"/>
      <c r="C11938" s="1788"/>
      <c r="D11938" s="533"/>
      <c r="E11938" s="533"/>
      <c r="F11938" s="533"/>
      <c r="G11938" s="533"/>
    </row>
    <row r="11939" spans="1:7">
      <c r="A11939" s="533"/>
      <c r="B11939" s="1787"/>
      <c r="C11939" s="1788"/>
      <c r="D11939" s="533"/>
      <c r="E11939" s="533"/>
      <c r="F11939" s="533"/>
      <c r="G11939" s="533"/>
    </row>
    <row r="11940" spans="1:7">
      <c r="A11940" s="533"/>
      <c r="B11940" s="1787"/>
      <c r="C11940" s="1788"/>
      <c r="D11940" s="533"/>
      <c r="E11940" s="533"/>
      <c r="F11940" s="533"/>
      <c r="G11940" s="533"/>
    </row>
    <row r="11941" spans="1:7">
      <c r="A11941" s="533"/>
      <c r="B11941" s="1787"/>
      <c r="C11941" s="1788"/>
      <c r="D11941" s="533"/>
      <c r="E11941" s="533"/>
      <c r="F11941" s="533"/>
      <c r="G11941" s="533"/>
    </row>
    <row r="11942" spans="1:7">
      <c r="A11942" s="533"/>
      <c r="B11942" s="1787"/>
      <c r="C11942" s="1788"/>
      <c r="D11942" s="533"/>
      <c r="E11942" s="533"/>
      <c r="F11942" s="533"/>
      <c r="G11942" s="533"/>
    </row>
    <row r="11943" spans="1:7">
      <c r="A11943" s="533"/>
      <c r="B11943" s="1787"/>
      <c r="C11943" s="1788"/>
      <c r="D11943" s="533"/>
      <c r="E11943" s="533"/>
      <c r="F11943" s="533"/>
      <c r="G11943" s="533"/>
    </row>
    <row r="11944" spans="1:7">
      <c r="A11944" s="533"/>
      <c r="B11944" s="1787"/>
      <c r="C11944" s="1788"/>
      <c r="D11944" s="533"/>
      <c r="E11944" s="533"/>
      <c r="F11944" s="533"/>
      <c r="G11944" s="533"/>
    </row>
    <row r="11945" spans="1:7">
      <c r="A11945" s="533"/>
      <c r="B11945" s="1787"/>
      <c r="C11945" s="1788"/>
      <c r="D11945" s="533"/>
      <c r="E11945" s="533"/>
      <c r="F11945" s="533"/>
      <c r="G11945" s="533"/>
    </row>
    <row r="11946" spans="1:7">
      <c r="A11946" s="533"/>
      <c r="B11946" s="1787"/>
      <c r="C11946" s="1788"/>
      <c r="D11946" s="533"/>
      <c r="E11946" s="533"/>
      <c r="F11946" s="533"/>
      <c r="G11946" s="533"/>
    </row>
    <row r="11947" spans="1:7">
      <c r="A11947" s="533"/>
      <c r="B11947" s="1787"/>
      <c r="C11947" s="1788"/>
      <c r="D11947" s="533"/>
      <c r="E11947" s="533"/>
      <c r="F11947" s="533"/>
      <c r="G11947" s="533"/>
    </row>
    <row r="11948" spans="1:7">
      <c r="A11948" s="533"/>
      <c r="B11948" s="1787"/>
      <c r="C11948" s="1788"/>
      <c r="D11948" s="533"/>
      <c r="E11948" s="533"/>
      <c r="F11948" s="533"/>
      <c r="G11948" s="533"/>
    </row>
    <row r="11949" spans="1:7">
      <c r="A11949" s="533"/>
      <c r="B11949" s="1787"/>
      <c r="C11949" s="1788"/>
      <c r="D11949" s="533"/>
      <c r="E11949" s="533"/>
      <c r="F11949" s="533"/>
      <c r="G11949" s="533"/>
    </row>
    <row r="11950" spans="1:7">
      <c r="A11950" s="533"/>
      <c r="B11950" s="1787"/>
      <c r="C11950" s="1788"/>
      <c r="D11950" s="533"/>
      <c r="E11950" s="533"/>
      <c r="F11950" s="533"/>
      <c r="G11950" s="533"/>
    </row>
    <row r="11951" spans="1:7">
      <c r="A11951" s="533"/>
      <c r="B11951" s="1787"/>
      <c r="C11951" s="1788"/>
      <c r="D11951" s="533"/>
      <c r="E11951" s="533"/>
      <c r="F11951" s="533"/>
      <c r="G11951" s="533"/>
    </row>
    <row r="11952" spans="1:7">
      <c r="A11952" s="533"/>
      <c r="B11952" s="1787"/>
      <c r="C11952" s="1788"/>
      <c r="D11952" s="533"/>
      <c r="E11952" s="533"/>
      <c r="F11952" s="533"/>
      <c r="G11952" s="533"/>
    </row>
    <row r="11953" spans="1:7">
      <c r="A11953" s="533"/>
      <c r="B11953" s="1787"/>
      <c r="C11953" s="1788"/>
      <c r="D11953" s="533"/>
      <c r="E11953" s="533"/>
      <c r="F11953" s="533"/>
      <c r="G11953" s="533"/>
    </row>
    <row r="11954" spans="1:7">
      <c r="A11954" s="533"/>
      <c r="B11954" s="1787"/>
      <c r="C11954" s="1788"/>
      <c r="D11954" s="533"/>
      <c r="E11954" s="533"/>
      <c r="F11954" s="533"/>
      <c r="G11954" s="533"/>
    </row>
    <row r="11955" spans="1:7">
      <c r="A11955" s="533"/>
      <c r="B11955" s="1787"/>
      <c r="C11955" s="1788"/>
      <c r="D11955" s="533"/>
      <c r="E11955" s="533"/>
      <c r="F11955" s="533"/>
      <c r="G11955" s="533"/>
    </row>
    <row r="11956" spans="1:7">
      <c r="A11956" s="533"/>
      <c r="B11956" s="1787"/>
      <c r="C11956" s="1788"/>
      <c r="D11956" s="533"/>
      <c r="E11956" s="533"/>
      <c r="F11956" s="533"/>
      <c r="G11956" s="533"/>
    </row>
    <row r="11957" spans="1:7">
      <c r="A11957" s="533"/>
      <c r="B11957" s="1787"/>
      <c r="C11957" s="1788"/>
      <c r="D11957" s="533"/>
      <c r="E11957" s="533"/>
      <c r="F11957" s="533"/>
      <c r="G11957" s="533"/>
    </row>
    <row r="11958" spans="1:7">
      <c r="A11958" s="533"/>
      <c r="B11958" s="1787"/>
      <c r="C11958" s="1788"/>
      <c r="D11958" s="533"/>
      <c r="E11958" s="533"/>
      <c r="F11958" s="533"/>
      <c r="G11958" s="533"/>
    </row>
    <row r="11959" spans="1:7">
      <c r="A11959" s="533"/>
      <c r="B11959" s="1787"/>
      <c r="C11959" s="1788"/>
      <c r="D11959" s="533"/>
      <c r="E11959" s="533"/>
      <c r="F11959" s="533"/>
      <c r="G11959" s="533"/>
    </row>
    <row r="11960" spans="1:7">
      <c r="A11960" s="533"/>
      <c r="B11960" s="1787"/>
      <c r="C11960" s="1788"/>
      <c r="D11960" s="533"/>
      <c r="E11960" s="533"/>
      <c r="F11960" s="533"/>
      <c r="G11960" s="533"/>
    </row>
    <row r="11961" spans="1:7">
      <c r="A11961" s="533"/>
      <c r="B11961" s="1787"/>
      <c r="C11961" s="1788"/>
      <c r="D11961" s="533"/>
      <c r="E11961" s="533"/>
      <c r="F11961" s="533"/>
      <c r="G11961" s="533"/>
    </row>
    <row r="11962" spans="1:7">
      <c r="A11962" s="533"/>
      <c r="B11962" s="1787"/>
      <c r="C11962" s="1788"/>
      <c r="D11962" s="533"/>
      <c r="E11962" s="533"/>
      <c r="F11962" s="533"/>
      <c r="G11962" s="533"/>
    </row>
    <row r="11963" spans="1:7">
      <c r="A11963" s="533"/>
      <c r="B11963" s="1787"/>
      <c r="C11963" s="1788"/>
      <c r="D11963" s="533"/>
      <c r="E11963" s="533"/>
      <c r="F11963" s="533"/>
      <c r="G11963" s="533"/>
    </row>
    <row r="11964" spans="1:7">
      <c r="A11964" s="533"/>
      <c r="B11964" s="1787"/>
      <c r="C11964" s="1788"/>
      <c r="D11964" s="533"/>
      <c r="E11964" s="533"/>
      <c r="F11964" s="533"/>
      <c r="G11964" s="533"/>
    </row>
    <row r="11965" spans="1:7">
      <c r="A11965" s="533"/>
      <c r="B11965" s="1787"/>
      <c r="C11965" s="1788"/>
      <c r="D11965" s="533"/>
      <c r="E11965" s="533"/>
      <c r="F11965" s="533"/>
      <c r="G11965" s="533"/>
    </row>
    <row r="11966" spans="1:7">
      <c r="A11966" s="533"/>
      <c r="B11966" s="1787"/>
      <c r="C11966" s="1788"/>
      <c r="D11966" s="533"/>
      <c r="E11966" s="533"/>
      <c r="F11966" s="533"/>
      <c r="G11966" s="533"/>
    </row>
    <row r="11967" spans="1:7">
      <c r="A11967" s="533"/>
      <c r="B11967" s="1787"/>
      <c r="C11967" s="1788"/>
      <c r="D11967" s="533"/>
      <c r="E11967" s="533"/>
      <c r="F11967" s="533"/>
      <c r="G11967" s="533"/>
    </row>
    <row r="11968" spans="1:7">
      <c r="A11968" s="533"/>
      <c r="B11968" s="1787"/>
      <c r="C11968" s="1788"/>
      <c r="D11968" s="533"/>
      <c r="E11968" s="533"/>
      <c r="F11968" s="533"/>
      <c r="G11968" s="533"/>
    </row>
    <row r="11969" spans="1:7">
      <c r="A11969" s="533"/>
      <c r="B11969" s="1787"/>
      <c r="C11969" s="1788"/>
      <c r="D11969" s="533"/>
      <c r="E11969" s="533"/>
      <c r="F11969" s="533"/>
      <c r="G11969" s="533"/>
    </row>
    <row r="11970" spans="1:7">
      <c r="A11970" s="533"/>
      <c r="B11970" s="1787"/>
      <c r="C11970" s="1788"/>
      <c r="D11970" s="533"/>
      <c r="E11970" s="533"/>
      <c r="F11970" s="533"/>
      <c r="G11970" s="533"/>
    </row>
    <row r="11971" spans="1:7">
      <c r="A11971" s="533"/>
      <c r="B11971" s="1787"/>
      <c r="C11971" s="1788"/>
      <c r="D11971" s="533"/>
      <c r="E11971" s="533"/>
      <c r="F11971" s="533"/>
      <c r="G11971" s="533"/>
    </row>
    <row r="11972" spans="1:7">
      <c r="A11972" s="533"/>
      <c r="B11972" s="1787"/>
      <c r="C11972" s="1788"/>
      <c r="D11972" s="533"/>
      <c r="E11972" s="533"/>
      <c r="F11972" s="533"/>
      <c r="G11972" s="533"/>
    </row>
    <row r="11973" spans="1:7">
      <c r="A11973" s="533"/>
      <c r="B11973" s="1787"/>
      <c r="C11973" s="1788"/>
      <c r="D11973" s="533"/>
      <c r="E11973" s="533"/>
      <c r="F11973" s="533"/>
      <c r="G11973" s="533"/>
    </row>
    <row r="11974" spans="1:7">
      <c r="A11974" s="533"/>
      <c r="B11974" s="1787"/>
      <c r="C11974" s="1788"/>
      <c r="D11974" s="533"/>
      <c r="E11974" s="533"/>
      <c r="F11974" s="533"/>
      <c r="G11974" s="533"/>
    </row>
    <row r="11975" spans="1:7">
      <c r="A11975" s="533"/>
      <c r="B11975" s="1787"/>
      <c r="C11975" s="1788"/>
      <c r="D11975" s="533"/>
      <c r="E11975" s="533"/>
      <c r="F11975" s="533"/>
      <c r="G11975" s="533"/>
    </row>
    <row r="11976" spans="1:7">
      <c r="A11976" s="533"/>
      <c r="B11976" s="1787"/>
      <c r="C11976" s="1788"/>
      <c r="D11976" s="533"/>
      <c r="E11976" s="533"/>
      <c r="F11976" s="533"/>
      <c r="G11976" s="533"/>
    </row>
    <row r="11977" spans="1:7">
      <c r="A11977" s="533"/>
      <c r="B11977" s="1787"/>
      <c r="C11977" s="1788"/>
      <c r="D11977" s="533"/>
      <c r="E11977" s="533"/>
      <c r="F11977" s="533"/>
      <c r="G11977" s="533"/>
    </row>
    <row r="11978" spans="1:7">
      <c r="A11978" s="533"/>
      <c r="B11978" s="1787"/>
      <c r="C11978" s="1788"/>
      <c r="D11978" s="533"/>
      <c r="E11978" s="533"/>
      <c r="F11978" s="533"/>
      <c r="G11978" s="533"/>
    </row>
    <row r="11979" spans="1:7">
      <c r="A11979" s="533"/>
      <c r="B11979" s="1787"/>
      <c r="C11979" s="1788"/>
      <c r="D11979" s="533"/>
      <c r="E11979" s="533"/>
      <c r="F11979" s="533"/>
      <c r="G11979" s="533"/>
    </row>
    <row r="11980" spans="1:7">
      <c r="A11980" s="533"/>
      <c r="B11980" s="1787"/>
      <c r="C11980" s="1788"/>
      <c r="D11980" s="533"/>
      <c r="E11980" s="533"/>
      <c r="F11980" s="533"/>
      <c r="G11980" s="533"/>
    </row>
    <row r="11981" spans="1:7">
      <c r="A11981" s="533"/>
      <c r="B11981" s="1787"/>
      <c r="C11981" s="1788"/>
      <c r="D11981" s="533"/>
      <c r="E11981" s="533"/>
      <c r="F11981" s="533"/>
      <c r="G11981" s="533"/>
    </row>
    <row r="11982" spans="1:7">
      <c r="A11982" s="533"/>
      <c r="B11982" s="1787"/>
      <c r="C11982" s="1788"/>
      <c r="D11982" s="533"/>
      <c r="E11982" s="533"/>
      <c r="F11982" s="533"/>
      <c r="G11982" s="533"/>
    </row>
    <row r="11983" spans="1:7">
      <c r="A11983" s="533"/>
      <c r="B11983" s="1787"/>
      <c r="C11983" s="1788"/>
      <c r="D11983" s="533"/>
      <c r="E11983" s="533"/>
      <c r="F11983" s="533"/>
      <c r="G11983" s="533"/>
    </row>
    <row r="11984" spans="1:7">
      <c r="A11984" s="533"/>
      <c r="B11984" s="1787"/>
      <c r="C11984" s="1788"/>
      <c r="D11984" s="533"/>
      <c r="E11984" s="533"/>
      <c r="F11984" s="533"/>
      <c r="G11984" s="533"/>
    </row>
    <row r="11985" spans="1:7">
      <c r="A11985" s="533"/>
      <c r="B11985" s="1787"/>
      <c r="C11985" s="1788"/>
      <c r="D11985" s="533"/>
      <c r="E11985" s="533"/>
      <c r="F11985" s="533"/>
      <c r="G11985" s="533"/>
    </row>
    <row r="11986" spans="1:7">
      <c r="A11986" s="533"/>
      <c r="B11986" s="1787"/>
      <c r="C11986" s="1788"/>
      <c r="D11986" s="533"/>
      <c r="E11986" s="533"/>
      <c r="F11986" s="533"/>
      <c r="G11986" s="533"/>
    </row>
    <row r="11987" spans="1:7">
      <c r="A11987" s="533"/>
      <c r="B11987" s="1787"/>
      <c r="C11987" s="1788"/>
      <c r="D11987" s="533"/>
      <c r="E11987" s="533"/>
      <c r="F11987" s="533"/>
      <c r="G11987" s="533"/>
    </row>
    <row r="11988" spans="1:7">
      <c r="A11988" s="533"/>
      <c r="B11988" s="1787"/>
      <c r="C11988" s="1788"/>
      <c r="D11988" s="533"/>
      <c r="E11988" s="533"/>
      <c r="F11988" s="533"/>
      <c r="G11988" s="533"/>
    </row>
    <row r="11989" spans="1:7">
      <c r="A11989" s="533"/>
      <c r="B11989" s="1787"/>
      <c r="C11989" s="1788"/>
      <c r="D11989" s="533"/>
      <c r="E11989" s="533"/>
      <c r="F11989" s="533"/>
      <c r="G11989" s="533"/>
    </row>
    <row r="11990" spans="1:7">
      <c r="A11990" s="533"/>
      <c r="B11990" s="1787"/>
      <c r="C11990" s="1788"/>
      <c r="D11990" s="533"/>
      <c r="E11990" s="533"/>
      <c r="F11990" s="533"/>
      <c r="G11990" s="533"/>
    </row>
    <row r="11991" spans="1:7">
      <c r="A11991" s="533"/>
      <c r="B11991" s="1787"/>
      <c r="C11991" s="1788"/>
      <c r="D11991" s="533"/>
      <c r="E11991" s="533"/>
      <c r="F11991" s="533"/>
      <c r="G11991" s="533"/>
    </row>
    <row r="11992" spans="1:7">
      <c r="A11992" s="533"/>
      <c r="B11992" s="1787"/>
      <c r="C11992" s="1788"/>
      <c r="D11992" s="533"/>
      <c r="E11992" s="533"/>
      <c r="F11992" s="533"/>
      <c r="G11992" s="533"/>
    </row>
    <row r="11993" spans="1:7">
      <c r="A11993" s="533"/>
      <c r="B11993" s="1787"/>
      <c r="C11993" s="1788"/>
      <c r="D11993" s="533"/>
      <c r="E11993" s="533"/>
      <c r="F11993" s="533"/>
      <c r="G11993" s="533"/>
    </row>
    <row r="11994" spans="1:7">
      <c r="A11994" s="533"/>
      <c r="B11994" s="1787"/>
      <c r="C11994" s="1788"/>
      <c r="D11994" s="533"/>
      <c r="E11994" s="533"/>
      <c r="F11994" s="533"/>
      <c r="G11994" s="533"/>
    </row>
    <row r="11995" spans="1:7">
      <c r="A11995" s="533"/>
      <c r="B11995" s="1787"/>
      <c r="C11995" s="1788"/>
      <c r="D11995" s="533"/>
      <c r="E11995" s="533"/>
      <c r="F11995" s="533"/>
      <c r="G11995" s="533"/>
    </row>
    <row r="11996" spans="1:7">
      <c r="A11996" s="533"/>
      <c r="B11996" s="1787"/>
      <c r="C11996" s="1788"/>
      <c r="D11996" s="533"/>
      <c r="E11996" s="533"/>
      <c r="F11996" s="533"/>
      <c r="G11996" s="533"/>
    </row>
    <row r="11997" spans="1:7">
      <c r="A11997" s="533"/>
      <c r="B11997" s="1787"/>
      <c r="C11997" s="1788"/>
      <c r="D11997" s="533"/>
      <c r="E11997" s="533"/>
      <c r="F11997" s="533"/>
      <c r="G11997" s="533"/>
    </row>
    <row r="11998" spans="1:7">
      <c r="A11998" s="533"/>
      <c r="B11998" s="1787"/>
      <c r="C11998" s="1788"/>
      <c r="D11998" s="533"/>
      <c r="E11998" s="533"/>
      <c r="F11998" s="533"/>
      <c r="G11998" s="533"/>
    </row>
    <row r="11999" spans="1:7">
      <c r="A11999" s="533"/>
      <c r="B11999" s="1787"/>
      <c r="C11999" s="1788"/>
      <c r="D11999" s="533"/>
      <c r="E11999" s="533"/>
      <c r="F11999" s="533"/>
      <c r="G11999" s="533"/>
    </row>
    <row r="12000" spans="1:7">
      <c r="A12000" s="533"/>
      <c r="B12000" s="1787"/>
      <c r="C12000" s="1788"/>
      <c r="D12000" s="533"/>
      <c r="E12000" s="533"/>
      <c r="F12000" s="533"/>
      <c r="G12000" s="533"/>
    </row>
    <row r="12001" spans="1:7">
      <c r="A12001" s="533"/>
      <c r="B12001" s="1787"/>
      <c r="C12001" s="1788"/>
      <c r="D12001" s="533"/>
      <c r="E12001" s="533"/>
      <c r="F12001" s="533"/>
      <c r="G12001" s="533"/>
    </row>
    <row r="12002" spans="1:7">
      <c r="A12002" s="533"/>
      <c r="B12002" s="1787"/>
      <c r="C12002" s="1788"/>
      <c r="D12002" s="533"/>
      <c r="E12002" s="533"/>
      <c r="F12002" s="533"/>
      <c r="G12002" s="533"/>
    </row>
    <row r="12003" spans="1:7">
      <c r="A12003" s="533"/>
      <c r="B12003" s="1787"/>
      <c r="C12003" s="1788"/>
      <c r="D12003" s="533"/>
      <c r="E12003" s="533"/>
      <c r="F12003" s="533"/>
      <c r="G12003" s="533"/>
    </row>
    <row r="12004" spans="1:7">
      <c r="A12004" s="533"/>
      <c r="B12004" s="1787"/>
      <c r="C12004" s="1788"/>
      <c r="D12004" s="533"/>
      <c r="E12004" s="533"/>
      <c r="F12004" s="533"/>
      <c r="G12004" s="533"/>
    </row>
    <row r="12005" spans="1:7">
      <c r="A12005" s="533"/>
      <c r="B12005" s="1787"/>
      <c r="C12005" s="1788"/>
      <c r="D12005" s="533"/>
      <c r="E12005" s="533"/>
      <c r="F12005" s="533"/>
      <c r="G12005" s="533"/>
    </row>
    <row r="12006" spans="1:7">
      <c r="A12006" s="533"/>
      <c r="B12006" s="1787"/>
      <c r="C12006" s="1788"/>
      <c r="D12006" s="533"/>
      <c r="E12006" s="533"/>
      <c r="F12006" s="533"/>
      <c r="G12006" s="533"/>
    </row>
    <row r="12007" spans="1:7">
      <c r="A12007" s="533"/>
      <c r="B12007" s="1787"/>
      <c r="C12007" s="1788"/>
      <c r="D12007" s="533"/>
      <c r="E12007" s="533"/>
      <c r="F12007" s="533"/>
      <c r="G12007" s="533"/>
    </row>
    <row r="12008" spans="1:7">
      <c r="A12008" s="533"/>
      <c r="B12008" s="1787"/>
      <c r="C12008" s="1788"/>
      <c r="D12008" s="533"/>
      <c r="E12008" s="533"/>
      <c r="F12008" s="533"/>
      <c r="G12008" s="533"/>
    </row>
    <row r="12009" spans="1:7">
      <c r="A12009" s="533"/>
      <c r="B12009" s="1787"/>
      <c r="C12009" s="1788"/>
      <c r="D12009" s="533"/>
      <c r="E12009" s="533"/>
      <c r="F12009" s="533"/>
      <c r="G12009" s="533"/>
    </row>
    <row r="12010" spans="1:7">
      <c r="A12010" s="533"/>
      <c r="B12010" s="1787"/>
      <c r="C12010" s="1788"/>
      <c r="D12010" s="533"/>
      <c r="E12010" s="533"/>
      <c r="F12010" s="533"/>
      <c r="G12010" s="533"/>
    </row>
    <row r="12011" spans="1:7">
      <c r="A12011" s="533"/>
      <c r="B12011" s="1787"/>
      <c r="C12011" s="1788"/>
      <c r="D12011" s="533"/>
      <c r="E12011" s="533"/>
      <c r="F12011" s="533"/>
      <c r="G12011" s="533"/>
    </row>
    <row r="12012" spans="1:7">
      <c r="A12012" s="533"/>
      <c r="B12012" s="1787"/>
      <c r="C12012" s="1788"/>
      <c r="D12012" s="533"/>
      <c r="E12012" s="533"/>
      <c r="F12012" s="533"/>
      <c r="G12012" s="533"/>
    </row>
    <row r="12013" spans="1:7">
      <c r="A12013" s="533"/>
      <c r="B12013" s="1787"/>
      <c r="C12013" s="1788"/>
      <c r="D12013" s="533"/>
      <c r="E12013" s="533"/>
      <c r="F12013" s="533"/>
      <c r="G12013" s="533"/>
    </row>
    <row r="12014" spans="1:7">
      <c r="A12014" s="533"/>
      <c r="B12014" s="1787"/>
      <c r="C12014" s="1788"/>
      <c r="D12014" s="533"/>
      <c r="E12014" s="533"/>
      <c r="F12014" s="533"/>
      <c r="G12014" s="533"/>
    </row>
    <row r="12015" spans="1:7">
      <c r="A12015" s="533"/>
      <c r="B12015" s="1787"/>
      <c r="C12015" s="1788"/>
      <c r="D12015" s="533"/>
      <c r="E12015" s="533"/>
      <c r="F12015" s="533"/>
      <c r="G12015" s="533"/>
    </row>
    <row r="12016" spans="1:7">
      <c r="A12016" s="533"/>
      <c r="B12016" s="1787"/>
      <c r="C12016" s="1788"/>
      <c r="D12016" s="533"/>
      <c r="E12016" s="533"/>
      <c r="F12016" s="533"/>
      <c r="G12016" s="533"/>
    </row>
    <row r="12017" spans="1:7">
      <c r="A12017" s="533"/>
      <c r="B12017" s="1787"/>
      <c r="C12017" s="1788"/>
      <c r="D12017" s="533"/>
      <c r="E12017" s="533"/>
      <c r="F12017" s="533"/>
      <c r="G12017" s="533"/>
    </row>
    <row r="12018" spans="1:7">
      <c r="A12018" s="533"/>
      <c r="B12018" s="1787"/>
      <c r="C12018" s="1788"/>
      <c r="D12018" s="533"/>
      <c r="E12018" s="533"/>
      <c r="F12018" s="533"/>
      <c r="G12018" s="533"/>
    </row>
    <row r="12019" spans="1:7">
      <c r="A12019" s="533"/>
      <c r="B12019" s="1787"/>
      <c r="C12019" s="1788"/>
      <c r="D12019" s="533"/>
      <c r="E12019" s="533"/>
      <c r="F12019" s="533"/>
      <c r="G12019" s="533"/>
    </row>
    <row r="12020" spans="1:7">
      <c r="A12020" s="533"/>
      <c r="B12020" s="1787"/>
      <c r="C12020" s="1788"/>
      <c r="D12020" s="533"/>
      <c r="E12020" s="533"/>
      <c r="F12020" s="533"/>
      <c r="G12020" s="533"/>
    </row>
    <row r="12021" spans="1:7">
      <c r="A12021" s="533"/>
      <c r="B12021" s="1787"/>
      <c r="C12021" s="1788"/>
      <c r="D12021" s="533"/>
      <c r="E12021" s="533"/>
      <c r="F12021" s="533"/>
      <c r="G12021" s="533"/>
    </row>
    <row r="12022" spans="1:7">
      <c r="A12022" s="533"/>
      <c r="B12022" s="1787"/>
      <c r="C12022" s="1788"/>
      <c r="D12022" s="533"/>
      <c r="E12022" s="533"/>
      <c r="F12022" s="533"/>
      <c r="G12022" s="533"/>
    </row>
    <row r="12023" spans="1:7">
      <c r="A12023" s="533"/>
      <c r="B12023" s="1787"/>
      <c r="C12023" s="1788"/>
      <c r="D12023" s="533"/>
      <c r="E12023" s="533"/>
      <c r="F12023" s="533"/>
      <c r="G12023" s="533"/>
    </row>
    <row r="12024" spans="1:7">
      <c r="A12024" s="533"/>
      <c r="B12024" s="1787"/>
      <c r="C12024" s="1788"/>
      <c r="D12024" s="533"/>
      <c r="E12024" s="533"/>
      <c r="F12024" s="533"/>
      <c r="G12024" s="533"/>
    </row>
    <row r="12025" spans="1:7">
      <c r="A12025" s="533"/>
      <c r="B12025" s="1787"/>
      <c r="C12025" s="1788"/>
      <c r="D12025" s="533"/>
      <c r="E12025" s="533"/>
      <c r="F12025" s="533"/>
      <c r="G12025" s="533"/>
    </row>
    <row r="12026" spans="1:7">
      <c r="A12026" s="533"/>
      <c r="B12026" s="1787"/>
      <c r="C12026" s="1788"/>
      <c r="D12026" s="533"/>
      <c r="E12026" s="533"/>
      <c r="F12026" s="533"/>
      <c r="G12026" s="533"/>
    </row>
    <row r="12027" spans="1:7">
      <c r="A12027" s="533"/>
      <c r="B12027" s="1787"/>
      <c r="C12027" s="1788"/>
      <c r="D12027" s="533"/>
      <c r="E12027" s="533"/>
      <c r="F12027" s="533"/>
      <c r="G12027" s="533"/>
    </row>
    <row r="12028" spans="1:7">
      <c r="A12028" s="533"/>
      <c r="B12028" s="1787"/>
      <c r="C12028" s="1788"/>
      <c r="D12028" s="533"/>
      <c r="E12028" s="533"/>
      <c r="F12028" s="533"/>
      <c r="G12028" s="533"/>
    </row>
    <row r="12029" spans="1:7">
      <c r="A12029" s="533"/>
      <c r="B12029" s="1787"/>
      <c r="C12029" s="1788"/>
      <c r="D12029" s="533"/>
      <c r="E12029" s="533"/>
      <c r="F12029" s="533"/>
      <c r="G12029" s="533"/>
    </row>
    <row r="12030" spans="1:7">
      <c r="A12030" s="533"/>
      <c r="B12030" s="1787"/>
      <c r="C12030" s="1788"/>
      <c r="D12030" s="533"/>
      <c r="E12030" s="533"/>
      <c r="F12030" s="533"/>
      <c r="G12030" s="533"/>
    </row>
    <row r="12031" spans="1:7">
      <c r="A12031" s="533"/>
      <c r="B12031" s="1787"/>
      <c r="C12031" s="1788"/>
      <c r="D12031" s="533"/>
      <c r="E12031" s="533"/>
      <c r="F12031" s="533"/>
      <c r="G12031" s="533"/>
    </row>
    <row r="12032" spans="1:7">
      <c r="A12032" s="533"/>
      <c r="B12032" s="1787"/>
      <c r="C12032" s="1788"/>
      <c r="D12032" s="533"/>
      <c r="E12032" s="533"/>
      <c r="F12032" s="533"/>
      <c r="G12032" s="533"/>
    </row>
    <row r="12033" spans="1:7">
      <c r="A12033" s="533"/>
      <c r="B12033" s="1787"/>
      <c r="C12033" s="1788"/>
      <c r="D12033" s="533"/>
      <c r="E12033" s="533"/>
      <c r="F12033" s="533"/>
      <c r="G12033" s="533"/>
    </row>
    <row r="12034" spans="1:7">
      <c r="A12034" s="533"/>
      <c r="B12034" s="1787"/>
      <c r="C12034" s="1788"/>
      <c r="D12034" s="533"/>
      <c r="E12034" s="533"/>
      <c r="F12034" s="533"/>
      <c r="G12034" s="533"/>
    </row>
    <row r="12035" spans="1:7">
      <c r="A12035" s="533"/>
      <c r="B12035" s="1787"/>
      <c r="C12035" s="1788"/>
      <c r="D12035" s="533"/>
      <c r="E12035" s="533"/>
      <c r="F12035" s="533"/>
      <c r="G12035" s="533"/>
    </row>
    <row r="12036" spans="1:7">
      <c r="A12036" s="533"/>
      <c r="B12036" s="1787"/>
      <c r="C12036" s="1788"/>
      <c r="D12036" s="533"/>
      <c r="E12036" s="533"/>
      <c r="F12036" s="533"/>
      <c r="G12036" s="533"/>
    </row>
    <row r="12037" spans="1:7">
      <c r="A12037" s="533"/>
      <c r="B12037" s="1787"/>
      <c r="C12037" s="1788"/>
      <c r="D12037" s="533"/>
      <c r="E12037" s="533"/>
      <c r="F12037" s="533"/>
      <c r="G12037" s="533"/>
    </row>
    <row r="12038" spans="1:7">
      <c r="A12038" s="533"/>
      <c r="B12038" s="1787"/>
      <c r="C12038" s="1788"/>
      <c r="D12038" s="533"/>
      <c r="E12038" s="533"/>
      <c r="F12038" s="533"/>
      <c r="G12038" s="533"/>
    </row>
    <row r="12039" spans="1:7">
      <c r="A12039" s="533"/>
      <c r="B12039" s="1787"/>
      <c r="C12039" s="1788"/>
      <c r="D12039" s="533"/>
      <c r="E12039" s="533"/>
      <c r="F12039" s="533"/>
      <c r="G12039" s="533"/>
    </row>
    <row r="12040" spans="1:7">
      <c r="A12040" s="533"/>
      <c r="B12040" s="1787"/>
      <c r="C12040" s="1788"/>
      <c r="D12040" s="533"/>
      <c r="E12040" s="533"/>
      <c r="F12040" s="533"/>
      <c r="G12040" s="533"/>
    </row>
    <row r="12041" spans="1:7">
      <c r="A12041" s="533"/>
      <c r="B12041" s="1787"/>
      <c r="C12041" s="1788"/>
      <c r="D12041" s="533"/>
      <c r="E12041" s="533"/>
      <c r="F12041" s="533"/>
      <c r="G12041" s="533"/>
    </row>
    <row r="12042" spans="1:7">
      <c r="A12042" s="533"/>
      <c r="B12042" s="1787"/>
      <c r="C12042" s="1788"/>
      <c r="D12042" s="533"/>
      <c r="E12042" s="533"/>
      <c r="F12042" s="533"/>
      <c r="G12042" s="533"/>
    </row>
    <row r="12043" spans="1:7">
      <c r="A12043" s="533"/>
      <c r="B12043" s="1787"/>
      <c r="C12043" s="1788"/>
      <c r="D12043" s="533"/>
      <c r="E12043" s="533"/>
      <c r="F12043" s="533"/>
      <c r="G12043" s="533"/>
    </row>
    <row r="12044" spans="1:7">
      <c r="A12044" s="533"/>
      <c r="B12044" s="1787"/>
      <c r="C12044" s="1788"/>
      <c r="D12044" s="533"/>
      <c r="E12044" s="533"/>
      <c r="F12044" s="533"/>
      <c r="G12044" s="533"/>
    </row>
    <row r="12045" spans="1:7">
      <c r="A12045" s="533"/>
      <c r="B12045" s="1787"/>
      <c r="C12045" s="1788"/>
      <c r="D12045" s="533"/>
      <c r="E12045" s="533"/>
      <c r="F12045" s="533"/>
      <c r="G12045" s="533"/>
    </row>
    <row r="12046" spans="1:7">
      <c r="A12046" s="533"/>
      <c r="B12046" s="1787"/>
      <c r="C12046" s="1788"/>
      <c r="D12046" s="533"/>
      <c r="E12046" s="533"/>
      <c r="F12046" s="533"/>
      <c r="G12046" s="533"/>
    </row>
    <row r="12047" spans="1:7">
      <c r="A12047" s="533"/>
      <c r="B12047" s="1787"/>
      <c r="C12047" s="1788"/>
      <c r="D12047" s="533"/>
      <c r="E12047" s="533"/>
      <c r="F12047" s="533"/>
      <c r="G12047" s="533"/>
    </row>
    <row r="12048" spans="1:7">
      <c r="A12048" s="533"/>
      <c r="B12048" s="1787"/>
      <c r="C12048" s="1788"/>
      <c r="D12048" s="533"/>
      <c r="E12048" s="533"/>
      <c r="F12048" s="533"/>
      <c r="G12048" s="533"/>
    </row>
    <row r="12049" spans="1:7">
      <c r="A12049" s="533"/>
      <c r="B12049" s="1787"/>
      <c r="C12049" s="1788"/>
      <c r="D12049" s="533"/>
      <c r="E12049" s="533"/>
      <c r="F12049" s="533"/>
      <c r="G12049" s="533"/>
    </row>
    <row r="12050" spans="1:7">
      <c r="A12050" s="533"/>
      <c r="B12050" s="1787"/>
      <c r="C12050" s="1788"/>
      <c r="D12050" s="533"/>
      <c r="E12050" s="533"/>
      <c r="F12050" s="533"/>
      <c r="G12050" s="533"/>
    </row>
    <row r="12051" spans="1:7">
      <c r="A12051" s="533"/>
      <c r="B12051" s="1787"/>
      <c r="C12051" s="1788"/>
      <c r="D12051" s="533"/>
      <c r="E12051" s="533"/>
      <c r="F12051" s="533"/>
      <c r="G12051" s="533"/>
    </row>
    <row r="12052" spans="1:7">
      <c r="A12052" s="533"/>
      <c r="B12052" s="1787"/>
      <c r="C12052" s="1788"/>
      <c r="D12052" s="533"/>
      <c r="E12052" s="533"/>
      <c r="F12052" s="533"/>
      <c r="G12052" s="533"/>
    </row>
    <row r="12053" spans="1:7">
      <c r="A12053" s="533"/>
      <c r="B12053" s="1787"/>
      <c r="C12053" s="1788"/>
      <c r="D12053" s="533"/>
      <c r="E12053" s="533"/>
      <c r="F12053" s="533"/>
      <c r="G12053" s="533"/>
    </row>
    <row r="12054" spans="1:7">
      <c r="A12054" s="533"/>
      <c r="B12054" s="1787"/>
      <c r="C12054" s="1788"/>
      <c r="D12054" s="533"/>
      <c r="E12054" s="533"/>
      <c r="F12054" s="533"/>
      <c r="G12054" s="533"/>
    </row>
    <row r="12055" spans="1:7">
      <c r="A12055" s="533"/>
      <c r="B12055" s="1787"/>
      <c r="C12055" s="1788"/>
      <c r="D12055" s="533"/>
      <c r="E12055" s="533"/>
      <c r="F12055" s="533"/>
      <c r="G12055" s="533"/>
    </row>
    <row r="12056" spans="1:7">
      <c r="A12056" s="533"/>
      <c r="B12056" s="1787"/>
      <c r="C12056" s="1788"/>
      <c r="D12056" s="533"/>
      <c r="E12056" s="533"/>
      <c r="F12056" s="533"/>
      <c r="G12056" s="533"/>
    </row>
    <row r="12057" spans="1:7">
      <c r="A12057" s="533"/>
      <c r="B12057" s="1787"/>
      <c r="C12057" s="1788"/>
      <c r="D12057" s="533"/>
      <c r="E12057" s="533"/>
      <c r="F12057" s="533"/>
      <c r="G12057" s="533"/>
    </row>
    <row r="12058" spans="1:7">
      <c r="A12058" s="533"/>
      <c r="B12058" s="1787"/>
      <c r="C12058" s="1788"/>
      <c r="D12058" s="533"/>
      <c r="E12058" s="533"/>
      <c r="F12058" s="533"/>
      <c r="G12058" s="533"/>
    </row>
    <row r="12059" spans="1:7">
      <c r="A12059" s="533"/>
      <c r="B12059" s="1787"/>
      <c r="C12059" s="1788"/>
      <c r="D12059" s="533"/>
      <c r="E12059" s="533"/>
      <c r="F12059" s="533"/>
      <c r="G12059" s="533"/>
    </row>
    <row r="12060" spans="1:7">
      <c r="A12060" s="533"/>
      <c r="B12060" s="1787"/>
      <c r="C12060" s="1788"/>
      <c r="D12060" s="533"/>
      <c r="E12060" s="533"/>
      <c r="F12060" s="533"/>
      <c r="G12060" s="533"/>
    </row>
    <row r="12061" spans="1:7">
      <c r="A12061" s="533"/>
      <c r="B12061" s="1787"/>
      <c r="C12061" s="1788"/>
      <c r="D12061" s="533"/>
      <c r="E12061" s="533"/>
      <c r="F12061" s="533"/>
      <c r="G12061" s="533"/>
    </row>
    <row r="12062" spans="1:7">
      <c r="A12062" s="533"/>
      <c r="B12062" s="1787"/>
      <c r="C12062" s="1788"/>
      <c r="D12062" s="533"/>
      <c r="E12062" s="533"/>
      <c r="F12062" s="533"/>
      <c r="G12062" s="533"/>
    </row>
    <row r="12063" spans="1:7">
      <c r="A12063" s="533"/>
      <c r="B12063" s="1787"/>
      <c r="C12063" s="1788"/>
      <c r="D12063" s="533"/>
      <c r="E12063" s="533"/>
      <c r="F12063" s="533"/>
      <c r="G12063" s="533"/>
    </row>
    <row r="12064" spans="1:7">
      <c r="A12064" s="533"/>
      <c r="B12064" s="1787"/>
      <c r="C12064" s="1788"/>
      <c r="D12064" s="533"/>
      <c r="E12064" s="533"/>
      <c r="F12064" s="533"/>
      <c r="G12064" s="533"/>
    </row>
    <row r="12065" spans="1:7">
      <c r="A12065" s="533"/>
      <c r="B12065" s="1787"/>
      <c r="C12065" s="1788"/>
      <c r="D12065" s="533"/>
      <c r="E12065" s="533"/>
      <c r="F12065" s="533"/>
      <c r="G12065" s="533"/>
    </row>
    <row r="12066" spans="1:7">
      <c r="A12066" s="533"/>
      <c r="B12066" s="1787"/>
      <c r="C12066" s="1788"/>
      <c r="D12066" s="533"/>
      <c r="E12066" s="533"/>
      <c r="F12066" s="533"/>
      <c r="G12066" s="533"/>
    </row>
    <row r="12067" spans="1:7">
      <c r="A12067" s="533"/>
      <c r="B12067" s="1787"/>
      <c r="C12067" s="1788"/>
      <c r="D12067" s="533"/>
      <c r="E12067" s="533"/>
      <c r="F12067" s="533"/>
      <c r="G12067" s="533"/>
    </row>
    <row r="12068" spans="1:7">
      <c r="A12068" s="533"/>
      <c r="B12068" s="1787"/>
      <c r="C12068" s="1788"/>
      <c r="D12068" s="533"/>
      <c r="E12068" s="533"/>
      <c r="F12068" s="533"/>
      <c r="G12068" s="533"/>
    </row>
    <row r="12069" spans="1:7">
      <c r="A12069" s="533"/>
      <c r="B12069" s="1787"/>
      <c r="C12069" s="1788"/>
      <c r="D12069" s="533"/>
      <c r="E12069" s="533"/>
      <c r="F12069" s="533"/>
      <c r="G12069" s="533"/>
    </row>
    <row r="12070" spans="1:7">
      <c r="A12070" s="533"/>
      <c r="B12070" s="1787"/>
      <c r="C12070" s="1788"/>
      <c r="D12070" s="533"/>
      <c r="E12070" s="533"/>
      <c r="F12070" s="533"/>
      <c r="G12070" s="533"/>
    </row>
    <row r="12071" spans="1:7">
      <c r="A12071" s="533"/>
      <c r="B12071" s="1787"/>
      <c r="C12071" s="1788"/>
      <c r="D12071" s="533"/>
      <c r="E12071" s="533"/>
      <c r="F12071" s="533"/>
      <c r="G12071" s="533"/>
    </row>
    <row r="12072" spans="1:7">
      <c r="A12072" s="533"/>
      <c r="B12072" s="1787"/>
      <c r="C12072" s="1788"/>
      <c r="D12072" s="533"/>
      <c r="E12072" s="533"/>
      <c r="F12072" s="533"/>
      <c r="G12072" s="533"/>
    </row>
    <row r="12073" spans="1:7">
      <c r="A12073" s="533"/>
      <c r="B12073" s="1787"/>
      <c r="C12073" s="1788"/>
      <c r="D12073" s="533"/>
      <c r="E12073" s="533"/>
      <c r="F12073" s="533"/>
      <c r="G12073" s="533"/>
    </row>
    <row r="12074" spans="1:7">
      <c r="A12074" s="533"/>
      <c r="B12074" s="1787"/>
      <c r="C12074" s="1788"/>
      <c r="D12074" s="533"/>
      <c r="E12074" s="533"/>
      <c r="F12074" s="533"/>
      <c r="G12074" s="533"/>
    </row>
    <row r="12075" spans="1:7">
      <c r="A12075" s="533"/>
      <c r="B12075" s="1787"/>
      <c r="C12075" s="1788"/>
      <c r="D12075" s="533"/>
      <c r="E12075" s="533"/>
      <c r="F12075" s="533"/>
      <c r="G12075" s="533"/>
    </row>
    <row r="12076" spans="1:7">
      <c r="A12076" s="533"/>
      <c r="B12076" s="1787"/>
      <c r="C12076" s="1788"/>
      <c r="D12076" s="533"/>
      <c r="E12076" s="533"/>
      <c r="F12076" s="533"/>
      <c r="G12076" s="533"/>
    </row>
    <row r="12077" spans="1:7">
      <c r="A12077" s="533"/>
      <c r="B12077" s="1787"/>
      <c r="C12077" s="1788"/>
      <c r="D12077" s="533"/>
      <c r="E12077" s="533"/>
      <c r="F12077" s="533"/>
      <c r="G12077" s="533"/>
    </row>
    <row r="12078" spans="1:7">
      <c r="A12078" s="533"/>
      <c r="B12078" s="1787"/>
      <c r="C12078" s="1788"/>
      <c r="D12078" s="533"/>
      <c r="E12078" s="533"/>
      <c r="F12078" s="533"/>
      <c r="G12078" s="533"/>
    </row>
    <row r="12079" spans="1:7">
      <c r="A12079" s="533"/>
      <c r="B12079" s="1787"/>
      <c r="C12079" s="1788"/>
      <c r="D12079" s="533"/>
      <c r="E12079" s="533"/>
      <c r="F12079" s="533"/>
      <c r="G12079" s="533"/>
    </row>
    <row r="12080" spans="1:7">
      <c r="A12080" s="533"/>
      <c r="B12080" s="1787"/>
      <c r="C12080" s="1788"/>
      <c r="D12080" s="533"/>
      <c r="E12080" s="533"/>
      <c r="F12080" s="533"/>
      <c r="G12080" s="533"/>
    </row>
    <row r="12081" spans="1:7">
      <c r="A12081" s="533"/>
      <c r="B12081" s="1787"/>
      <c r="C12081" s="1788"/>
      <c r="D12081" s="533"/>
      <c r="E12081" s="533"/>
      <c r="F12081" s="533"/>
      <c r="G12081" s="533"/>
    </row>
    <row r="12082" spans="1:7">
      <c r="A12082" s="533"/>
      <c r="B12082" s="1787"/>
      <c r="C12082" s="1788"/>
      <c r="D12082" s="533"/>
      <c r="E12082" s="533"/>
      <c r="F12082" s="533"/>
      <c r="G12082" s="533"/>
    </row>
    <row r="12083" spans="1:7">
      <c r="A12083" s="533"/>
      <c r="B12083" s="1787"/>
      <c r="C12083" s="1788"/>
      <c r="D12083" s="533"/>
      <c r="E12083" s="533"/>
      <c r="F12083" s="533"/>
      <c r="G12083" s="533"/>
    </row>
    <row r="12084" spans="1:7">
      <c r="A12084" s="533"/>
      <c r="B12084" s="1787"/>
      <c r="C12084" s="1788"/>
      <c r="D12084" s="533"/>
      <c r="E12084" s="533"/>
      <c r="F12084" s="533"/>
      <c r="G12084" s="533"/>
    </row>
    <row r="12085" spans="1:7">
      <c r="A12085" s="533"/>
      <c r="B12085" s="1787"/>
      <c r="C12085" s="1788"/>
      <c r="D12085" s="533"/>
      <c r="E12085" s="533"/>
      <c r="F12085" s="533"/>
      <c r="G12085" s="533"/>
    </row>
    <row r="12086" spans="1:7">
      <c r="A12086" s="533"/>
      <c r="B12086" s="1787"/>
      <c r="C12086" s="1788"/>
      <c r="D12086" s="533"/>
      <c r="E12086" s="533"/>
      <c r="F12086" s="533"/>
      <c r="G12086" s="533"/>
    </row>
    <row r="12087" spans="1:7">
      <c r="A12087" s="533"/>
      <c r="B12087" s="1787"/>
      <c r="C12087" s="1788"/>
      <c r="D12087" s="533"/>
      <c r="E12087" s="533"/>
      <c r="F12087" s="533"/>
      <c r="G12087" s="533"/>
    </row>
    <row r="12088" spans="1:7">
      <c r="A12088" s="533"/>
      <c r="B12088" s="1787"/>
      <c r="C12088" s="1788"/>
      <c r="D12088" s="533"/>
      <c r="E12088" s="533"/>
      <c r="F12088" s="533"/>
      <c r="G12088" s="533"/>
    </row>
    <row r="12089" spans="1:7">
      <c r="A12089" s="533"/>
      <c r="B12089" s="1787"/>
      <c r="C12089" s="1788"/>
      <c r="D12089" s="533"/>
      <c r="E12089" s="533"/>
      <c r="F12089" s="533"/>
      <c r="G12089" s="533"/>
    </row>
    <row r="12090" spans="1:7">
      <c r="A12090" s="533"/>
      <c r="B12090" s="1787"/>
      <c r="C12090" s="1788"/>
      <c r="D12090" s="533"/>
      <c r="E12090" s="533"/>
      <c r="F12090" s="533"/>
      <c r="G12090" s="533"/>
    </row>
    <row r="12091" spans="1:7">
      <c r="A12091" s="533"/>
      <c r="B12091" s="1787"/>
      <c r="C12091" s="1788"/>
      <c r="D12091" s="533"/>
      <c r="E12091" s="533"/>
      <c r="F12091" s="533"/>
      <c r="G12091" s="533"/>
    </row>
    <row r="12092" spans="1:7">
      <c r="A12092" s="533"/>
      <c r="B12092" s="1787"/>
      <c r="C12092" s="1788"/>
      <c r="D12092" s="533"/>
      <c r="E12092" s="533"/>
      <c r="F12092" s="533"/>
      <c r="G12092" s="533"/>
    </row>
    <row r="12093" spans="1:7">
      <c r="A12093" s="533"/>
      <c r="B12093" s="1787"/>
      <c r="C12093" s="1788"/>
      <c r="D12093" s="533"/>
      <c r="E12093" s="533"/>
      <c r="F12093" s="533"/>
      <c r="G12093" s="533"/>
    </row>
    <row r="12094" spans="1:7">
      <c r="A12094" s="533"/>
      <c r="B12094" s="1787"/>
      <c r="C12094" s="1788"/>
      <c r="D12094" s="533"/>
      <c r="E12094" s="533"/>
      <c r="F12094" s="533"/>
      <c r="G12094" s="533"/>
    </row>
    <row r="12095" spans="1:7">
      <c r="A12095" s="533"/>
      <c r="B12095" s="1787"/>
      <c r="C12095" s="1788"/>
      <c r="D12095" s="533"/>
      <c r="E12095" s="533"/>
      <c r="F12095" s="533"/>
      <c r="G12095" s="533"/>
    </row>
    <row r="12096" spans="1:7">
      <c r="A12096" s="533"/>
      <c r="B12096" s="1787"/>
      <c r="C12096" s="1788"/>
      <c r="D12096" s="533"/>
      <c r="E12096" s="533"/>
      <c r="F12096" s="533"/>
      <c r="G12096" s="533"/>
    </row>
    <row r="12097" spans="1:7">
      <c r="A12097" s="533"/>
      <c r="B12097" s="1787"/>
      <c r="C12097" s="1788"/>
      <c r="D12097" s="533"/>
      <c r="E12097" s="533"/>
      <c r="F12097" s="533"/>
      <c r="G12097" s="533"/>
    </row>
    <row r="12098" spans="1:7">
      <c r="A12098" s="533"/>
      <c r="B12098" s="1787"/>
      <c r="C12098" s="1788"/>
      <c r="D12098" s="533"/>
      <c r="E12098" s="533"/>
      <c r="F12098" s="533"/>
      <c r="G12098" s="533"/>
    </row>
    <row r="12099" spans="1:7">
      <c r="A12099" s="533"/>
      <c r="B12099" s="1787"/>
      <c r="C12099" s="1788"/>
      <c r="D12099" s="533"/>
      <c r="E12099" s="533"/>
      <c r="F12099" s="533"/>
      <c r="G12099" s="533"/>
    </row>
    <row r="12100" spans="1:7">
      <c r="A12100" s="533"/>
      <c r="B12100" s="1787"/>
      <c r="C12100" s="1788"/>
      <c r="D12100" s="533"/>
      <c r="E12100" s="533"/>
      <c r="F12100" s="533"/>
      <c r="G12100" s="533"/>
    </row>
    <row r="12101" spans="1:7">
      <c r="A12101" s="533"/>
      <c r="B12101" s="1787"/>
      <c r="C12101" s="1788"/>
      <c r="D12101" s="533"/>
      <c r="E12101" s="533"/>
      <c r="F12101" s="533"/>
      <c r="G12101" s="533"/>
    </row>
    <row r="12102" spans="1:7">
      <c r="A12102" s="533"/>
      <c r="B12102" s="1787"/>
      <c r="C12102" s="1788"/>
      <c r="D12102" s="533"/>
      <c r="E12102" s="533"/>
      <c r="F12102" s="533"/>
      <c r="G12102" s="533"/>
    </row>
    <row r="12103" spans="1:7">
      <c r="A12103" s="533"/>
      <c r="B12103" s="1787"/>
      <c r="C12103" s="1788"/>
      <c r="D12103" s="533"/>
      <c r="E12103" s="533"/>
      <c r="F12103" s="533"/>
      <c r="G12103" s="533"/>
    </row>
    <row r="12104" spans="1:7">
      <c r="A12104" s="533"/>
      <c r="B12104" s="1787"/>
      <c r="C12104" s="1788"/>
      <c r="D12104" s="533"/>
      <c r="E12104" s="533"/>
      <c r="F12104" s="533"/>
      <c r="G12104" s="533"/>
    </row>
    <row r="12105" spans="1:7">
      <c r="A12105" s="533"/>
      <c r="B12105" s="1787"/>
      <c r="C12105" s="1788"/>
      <c r="D12105" s="533"/>
      <c r="E12105" s="533"/>
      <c r="F12105" s="533"/>
      <c r="G12105" s="533"/>
    </row>
    <row r="12106" spans="1:7">
      <c r="A12106" s="533"/>
      <c r="B12106" s="1787"/>
      <c r="C12106" s="1788"/>
      <c r="D12106" s="533"/>
      <c r="E12106" s="533"/>
      <c r="F12106" s="533"/>
      <c r="G12106" s="533"/>
    </row>
    <row r="12107" spans="1:7">
      <c r="A12107" s="533"/>
      <c r="B12107" s="1787"/>
      <c r="C12107" s="1788"/>
      <c r="D12107" s="533"/>
      <c r="E12107" s="533"/>
      <c r="F12107" s="533"/>
      <c r="G12107" s="533"/>
    </row>
    <row r="12108" spans="1:7">
      <c r="A12108" s="533"/>
      <c r="B12108" s="1787"/>
      <c r="C12108" s="1788"/>
      <c r="D12108" s="533"/>
      <c r="E12108" s="533"/>
      <c r="F12108" s="533"/>
      <c r="G12108" s="533"/>
    </row>
    <row r="12109" spans="1:7">
      <c r="A12109" s="533"/>
      <c r="B12109" s="1787"/>
      <c r="C12109" s="1788"/>
      <c r="D12109" s="533"/>
      <c r="E12109" s="533"/>
      <c r="F12109" s="533"/>
      <c r="G12109" s="533"/>
    </row>
    <row r="12110" spans="1:7">
      <c r="A12110" s="533"/>
      <c r="B12110" s="1787"/>
      <c r="C12110" s="1788"/>
      <c r="D12110" s="533"/>
      <c r="E12110" s="533"/>
      <c r="F12110" s="533"/>
      <c r="G12110" s="533"/>
    </row>
    <row r="12111" spans="1:7">
      <c r="A12111" s="533"/>
      <c r="B12111" s="1787"/>
      <c r="C12111" s="1788"/>
      <c r="D12111" s="533"/>
      <c r="E12111" s="533"/>
      <c r="F12111" s="533"/>
      <c r="G12111" s="533"/>
    </row>
    <row r="12112" spans="1:7">
      <c r="A12112" s="533"/>
      <c r="B12112" s="1787"/>
      <c r="C12112" s="1788"/>
      <c r="D12112" s="533"/>
      <c r="E12112" s="533"/>
      <c r="F12112" s="533"/>
      <c r="G12112" s="533"/>
    </row>
    <row r="12113" spans="1:7">
      <c r="A12113" s="533"/>
      <c r="B12113" s="1787"/>
      <c r="C12113" s="1788"/>
      <c r="D12113" s="533"/>
      <c r="E12113" s="533"/>
      <c r="F12113" s="533"/>
      <c r="G12113" s="533"/>
    </row>
    <row r="12114" spans="1:7">
      <c r="A12114" s="533"/>
      <c r="B12114" s="1787"/>
      <c r="C12114" s="1788"/>
      <c r="D12114" s="533"/>
      <c r="E12114" s="533"/>
      <c r="F12114" s="533"/>
      <c r="G12114" s="533"/>
    </row>
    <row r="12115" spans="1:7">
      <c r="A12115" s="533"/>
      <c r="B12115" s="1787"/>
      <c r="C12115" s="1788"/>
      <c r="D12115" s="533"/>
      <c r="E12115" s="533"/>
      <c r="F12115" s="533"/>
      <c r="G12115" s="533"/>
    </row>
    <row r="12116" spans="1:7">
      <c r="A12116" s="533"/>
      <c r="B12116" s="1787"/>
      <c r="C12116" s="1788"/>
      <c r="D12116" s="533"/>
      <c r="E12116" s="533"/>
      <c r="F12116" s="533"/>
      <c r="G12116" s="533"/>
    </row>
    <row r="12117" spans="1:7">
      <c r="A12117" s="533"/>
      <c r="B12117" s="1787"/>
      <c r="C12117" s="1788"/>
      <c r="D12117" s="533"/>
      <c r="E12117" s="533"/>
      <c r="F12117" s="533"/>
      <c r="G12117" s="533"/>
    </row>
    <row r="12118" spans="1:7">
      <c r="A12118" s="533"/>
      <c r="B12118" s="1787"/>
      <c r="C12118" s="1788"/>
      <c r="D12118" s="533"/>
      <c r="E12118" s="533"/>
      <c r="F12118" s="533"/>
      <c r="G12118" s="533"/>
    </row>
    <row r="12119" spans="1:7">
      <c r="A12119" s="533"/>
      <c r="B12119" s="1787"/>
      <c r="C12119" s="1788"/>
      <c r="D12119" s="533"/>
      <c r="E12119" s="533"/>
      <c r="F12119" s="533"/>
      <c r="G12119" s="533"/>
    </row>
    <row r="12120" spans="1:7">
      <c r="A12120" s="533"/>
      <c r="B12120" s="1787"/>
      <c r="C12120" s="1788"/>
      <c r="D12120" s="533"/>
      <c r="E12120" s="533"/>
      <c r="F12120" s="533"/>
      <c r="G12120" s="533"/>
    </row>
    <row r="12121" spans="1:7">
      <c r="A12121" s="533"/>
      <c r="B12121" s="1787"/>
      <c r="C12121" s="1788"/>
      <c r="D12121" s="533"/>
      <c r="E12121" s="533"/>
      <c r="F12121" s="533"/>
      <c r="G12121" s="533"/>
    </row>
    <row r="12122" spans="1:7">
      <c r="A12122" s="533"/>
      <c r="B12122" s="1787"/>
      <c r="C12122" s="1788"/>
      <c r="D12122" s="533"/>
      <c r="E12122" s="533"/>
      <c r="F12122" s="533"/>
      <c r="G12122" s="533"/>
    </row>
    <row r="12123" spans="1:7">
      <c r="A12123" s="533"/>
      <c r="B12123" s="1787"/>
      <c r="C12123" s="1788"/>
      <c r="D12123" s="533"/>
      <c r="E12123" s="533"/>
      <c r="F12123" s="533"/>
      <c r="G12123" s="533"/>
    </row>
    <row r="12124" spans="1:7">
      <c r="A12124" s="533"/>
      <c r="B12124" s="1787"/>
      <c r="C12124" s="1788"/>
      <c r="D12124" s="533"/>
      <c r="E12124" s="533"/>
      <c r="F12124" s="533"/>
      <c r="G12124" s="533"/>
    </row>
    <row r="12125" spans="1:7">
      <c r="A12125" s="533"/>
      <c r="B12125" s="1787"/>
      <c r="C12125" s="1788"/>
      <c r="D12125" s="533"/>
      <c r="E12125" s="533"/>
      <c r="F12125" s="533"/>
      <c r="G12125" s="533"/>
    </row>
    <row r="12126" spans="1:7">
      <c r="A12126" s="533"/>
      <c r="B12126" s="1787"/>
      <c r="C12126" s="1788"/>
      <c r="D12126" s="533"/>
      <c r="E12126" s="533"/>
      <c r="F12126" s="533"/>
      <c r="G12126" s="533"/>
    </row>
    <row r="12127" spans="1:7">
      <c r="A12127" s="533"/>
      <c r="B12127" s="1787"/>
      <c r="C12127" s="1788"/>
      <c r="D12127" s="533"/>
      <c r="E12127" s="533"/>
      <c r="F12127" s="533"/>
      <c r="G12127" s="533"/>
    </row>
    <row r="12128" spans="1:7">
      <c r="A12128" s="533"/>
      <c r="B12128" s="1787"/>
      <c r="C12128" s="1788"/>
      <c r="D12128" s="533"/>
      <c r="E12128" s="533"/>
      <c r="F12128" s="533"/>
      <c r="G12128" s="533"/>
    </row>
    <row r="12129" spans="1:7">
      <c r="A12129" s="533"/>
      <c r="B12129" s="1787"/>
      <c r="C12129" s="1788"/>
      <c r="D12129" s="533"/>
      <c r="E12129" s="533"/>
      <c r="F12129" s="533"/>
      <c r="G12129" s="533"/>
    </row>
    <row r="12130" spans="1:7">
      <c r="A12130" s="533"/>
      <c r="B12130" s="1787"/>
      <c r="C12130" s="1788"/>
      <c r="D12130" s="533"/>
      <c r="E12130" s="533"/>
      <c r="F12130" s="533"/>
      <c r="G12130" s="533"/>
    </row>
    <row r="12131" spans="1:7">
      <c r="A12131" s="533"/>
      <c r="B12131" s="1787"/>
      <c r="C12131" s="1788"/>
      <c r="D12131" s="533"/>
      <c r="E12131" s="533"/>
      <c r="F12131" s="533"/>
      <c r="G12131" s="533"/>
    </row>
    <row r="12132" spans="1:7">
      <c r="A12132" s="533"/>
      <c r="B12132" s="1787"/>
      <c r="C12132" s="1788"/>
      <c r="D12132" s="533"/>
      <c r="E12132" s="533"/>
      <c r="F12132" s="533"/>
      <c r="G12132" s="533"/>
    </row>
    <row r="12133" spans="1:7">
      <c r="A12133" s="533"/>
      <c r="B12133" s="1787"/>
      <c r="C12133" s="1788"/>
      <c r="D12133" s="533"/>
      <c r="E12133" s="533"/>
      <c r="F12133" s="533"/>
      <c r="G12133" s="533"/>
    </row>
    <row r="12134" spans="1:7">
      <c r="A12134" s="533"/>
      <c r="B12134" s="1787"/>
      <c r="C12134" s="1788"/>
      <c r="D12134" s="533"/>
      <c r="E12134" s="533"/>
      <c r="F12134" s="533"/>
      <c r="G12134" s="533"/>
    </row>
    <row r="12135" spans="1:7">
      <c r="A12135" s="533"/>
      <c r="B12135" s="1787"/>
      <c r="C12135" s="1788"/>
      <c r="D12135" s="533"/>
      <c r="E12135" s="533"/>
      <c r="F12135" s="533"/>
      <c r="G12135" s="533"/>
    </row>
    <row r="12136" spans="1:7">
      <c r="A12136" s="533"/>
      <c r="B12136" s="1787"/>
      <c r="C12136" s="1788"/>
      <c r="D12136" s="533"/>
      <c r="E12136" s="533"/>
      <c r="F12136" s="533"/>
      <c r="G12136" s="533"/>
    </row>
    <row r="12137" spans="1:7">
      <c r="A12137" s="533"/>
      <c r="B12137" s="1787"/>
      <c r="C12137" s="1788"/>
      <c r="D12137" s="533"/>
      <c r="E12137" s="533"/>
      <c r="F12137" s="533"/>
      <c r="G12137" s="533"/>
    </row>
    <row r="12138" spans="1:7">
      <c r="A12138" s="533"/>
      <c r="B12138" s="1787"/>
      <c r="C12138" s="1788"/>
      <c r="D12138" s="533"/>
      <c r="E12138" s="533"/>
      <c r="F12138" s="533"/>
      <c r="G12138" s="533"/>
    </row>
    <row r="12139" spans="1:7">
      <c r="A12139" s="533"/>
      <c r="B12139" s="1787"/>
      <c r="C12139" s="1788"/>
      <c r="D12139" s="533"/>
      <c r="E12139" s="533"/>
      <c r="F12139" s="533"/>
      <c r="G12139" s="533"/>
    </row>
    <row r="12140" spans="1:7">
      <c r="A12140" s="533"/>
      <c r="B12140" s="1787"/>
      <c r="C12140" s="1788"/>
      <c r="D12140" s="533"/>
      <c r="E12140" s="533"/>
      <c r="F12140" s="533"/>
      <c r="G12140" s="533"/>
    </row>
    <row r="12141" spans="1:7">
      <c r="A12141" s="533"/>
      <c r="B12141" s="1787"/>
      <c r="C12141" s="1788"/>
      <c r="D12141" s="533"/>
      <c r="E12141" s="533"/>
      <c r="F12141" s="533"/>
      <c r="G12141" s="533"/>
    </row>
    <row r="12142" spans="1:7">
      <c r="A12142" s="533"/>
      <c r="B12142" s="1787"/>
      <c r="C12142" s="1788"/>
      <c r="D12142" s="533"/>
      <c r="E12142" s="533"/>
      <c r="F12142" s="533"/>
      <c r="G12142" s="533"/>
    </row>
    <row r="12143" spans="1:7">
      <c r="A12143" s="533"/>
      <c r="B12143" s="1787"/>
      <c r="C12143" s="1788"/>
      <c r="D12143" s="533"/>
      <c r="E12143" s="533"/>
      <c r="F12143" s="533"/>
      <c r="G12143" s="533"/>
    </row>
    <row r="12144" spans="1:7">
      <c r="A12144" s="533"/>
      <c r="B12144" s="1787"/>
      <c r="C12144" s="1788"/>
      <c r="D12144" s="533"/>
      <c r="E12144" s="533"/>
      <c r="F12144" s="533"/>
      <c r="G12144" s="533"/>
    </row>
    <row r="12145" spans="1:7">
      <c r="A12145" s="533"/>
      <c r="B12145" s="1787"/>
      <c r="C12145" s="1788"/>
      <c r="D12145" s="533"/>
      <c r="E12145" s="533"/>
      <c r="F12145" s="533"/>
      <c r="G12145" s="533"/>
    </row>
    <row r="12146" spans="1:7">
      <c r="A12146" s="533"/>
      <c r="B12146" s="1787"/>
      <c r="C12146" s="1788"/>
      <c r="D12146" s="533"/>
      <c r="E12146" s="533"/>
      <c r="F12146" s="533"/>
      <c r="G12146" s="533"/>
    </row>
    <row r="12147" spans="1:7">
      <c r="A12147" s="533"/>
      <c r="B12147" s="1787"/>
      <c r="C12147" s="1788"/>
      <c r="D12147" s="533"/>
      <c r="E12147" s="533"/>
      <c r="F12147" s="533"/>
      <c r="G12147" s="533"/>
    </row>
    <row r="12148" spans="1:7">
      <c r="A12148" s="533"/>
      <c r="B12148" s="1787"/>
      <c r="C12148" s="1788"/>
      <c r="D12148" s="533"/>
      <c r="E12148" s="533"/>
      <c r="F12148" s="533"/>
      <c r="G12148" s="533"/>
    </row>
    <row r="12149" spans="1:7">
      <c r="A12149" s="533"/>
      <c r="B12149" s="1787"/>
      <c r="C12149" s="1788"/>
      <c r="D12149" s="533"/>
      <c r="E12149" s="533"/>
      <c r="F12149" s="533"/>
      <c r="G12149" s="533"/>
    </row>
    <row r="12150" spans="1:7">
      <c r="A12150" s="533"/>
      <c r="B12150" s="1787"/>
      <c r="C12150" s="1788"/>
      <c r="D12150" s="533"/>
      <c r="E12150" s="533"/>
      <c r="F12150" s="533"/>
      <c r="G12150" s="533"/>
    </row>
    <row r="12151" spans="1:7">
      <c r="A12151" s="533"/>
      <c r="B12151" s="1787"/>
      <c r="C12151" s="1788"/>
      <c r="D12151" s="533"/>
      <c r="E12151" s="533"/>
      <c r="F12151" s="533"/>
      <c r="G12151" s="533"/>
    </row>
    <row r="12152" spans="1:7">
      <c r="A12152" s="533"/>
      <c r="B12152" s="1787"/>
      <c r="C12152" s="1788"/>
      <c r="D12152" s="533"/>
      <c r="E12152" s="533"/>
      <c r="F12152" s="533"/>
      <c r="G12152" s="533"/>
    </row>
    <row r="12153" spans="1:7">
      <c r="A12153" s="533"/>
      <c r="B12153" s="1787"/>
      <c r="C12153" s="1788"/>
      <c r="D12153" s="533"/>
      <c r="E12153" s="533"/>
      <c r="F12153" s="533"/>
      <c r="G12153" s="533"/>
    </row>
    <row r="12154" spans="1:7">
      <c r="A12154" s="533"/>
      <c r="B12154" s="1787"/>
      <c r="C12154" s="1788"/>
      <c r="D12154" s="533"/>
      <c r="E12154" s="533"/>
      <c r="F12154" s="533"/>
      <c r="G12154" s="533"/>
    </row>
    <row r="12155" spans="1:7">
      <c r="A12155" s="533"/>
      <c r="B12155" s="1787"/>
      <c r="C12155" s="1788"/>
      <c r="D12155" s="533"/>
      <c r="E12155" s="533"/>
      <c r="F12155" s="533"/>
      <c r="G12155" s="533"/>
    </row>
    <row r="12156" spans="1:7">
      <c r="A12156" s="533"/>
      <c r="B12156" s="1787"/>
      <c r="C12156" s="1788"/>
      <c r="D12156" s="533"/>
      <c r="E12156" s="533"/>
      <c r="F12156" s="533"/>
      <c r="G12156" s="533"/>
    </row>
    <row r="12157" spans="1:7">
      <c r="A12157" s="533"/>
      <c r="B12157" s="1787"/>
      <c r="C12157" s="1788"/>
      <c r="D12157" s="533"/>
      <c r="E12157" s="533"/>
      <c r="F12157" s="533"/>
      <c r="G12157" s="533"/>
    </row>
    <row r="12158" spans="1:7">
      <c r="A12158" s="533"/>
      <c r="B12158" s="1787"/>
      <c r="C12158" s="1788"/>
      <c r="D12158" s="533"/>
      <c r="E12158" s="533"/>
      <c r="F12158" s="533"/>
      <c r="G12158" s="533"/>
    </row>
    <row r="12159" spans="1:7">
      <c r="A12159" s="533"/>
      <c r="B12159" s="1787"/>
      <c r="C12159" s="1788"/>
      <c r="D12159" s="533"/>
      <c r="E12159" s="533"/>
      <c r="F12159" s="533"/>
      <c r="G12159" s="533"/>
    </row>
    <row r="12160" spans="1:7">
      <c r="A12160" s="533"/>
      <c r="B12160" s="1787"/>
      <c r="C12160" s="1788"/>
      <c r="D12160" s="533"/>
      <c r="E12160" s="533"/>
      <c r="F12160" s="533"/>
      <c r="G12160" s="533"/>
    </row>
    <row r="12161" spans="1:7">
      <c r="A12161" s="533"/>
      <c r="B12161" s="1787"/>
      <c r="C12161" s="1788"/>
      <c r="D12161" s="533"/>
      <c r="E12161" s="533"/>
      <c r="F12161" s="533"/>
      <c r="G12161" s="533"/>
    </row>
    <row r="12162" spans="1:7">
      <c r="A12162" s="533"/>
      <c r="B12162" s="1787"/>
      <c r="C12162" s="1788"/>
      <c r="D12162" s="533"/>
      <c r="E12162" s="533"/>
      <c r="F12162" s="533"/>
      <c r="G12162" s="533"/>
    </row>
    <row r="12163" spans="1:7">
      <c r="A12163" s="533"/>
      <c r="B12163" s="1787"/>
      <c r="C12163" s="1788"/>
      <c r="D12163" s="533"/>
      <c r="E12163" s="533"/>
      <c r="F12163" s="533"/>
      <c r="G12163" s="533"/>
    </row>
    <row r="12164" spans="1:7">
      <c r="A12164" s="533"/>
      <c r="B12164" s="1787"/>
      <c r="C12164" s="1788"/>
      <c r="D12164" s="533"/>
      <c r="E12164" s="533"/>
      <c r="F12164" s="533"/>
      <c r="G12164" s="533"/>
    </row>
    <row r="12165" spans="1:7">
      <c r="A12165" s="533"/>
      <c r="B12165" s="1787"/>
      <c r="C12165" s="1788"/>
      <c r="D12165" s="533"/>
      <c r="E12165" s="533"/>
      <c r="F12165" s="533"/>
      <c r="G12165" s="533"/>
    </row>
    <row r="12166" spans="1:7">
      <c r="A12166" s="533"/>
      <c r="B12166" s="1787"/>
      <c r="C12166" s="1788"/>
      <c r="D12166" s="533"/>
      <c r="E12166" s="533"/>
      <c r="F12166" s="533"/>
      <c r="G12166" s="533"/>
    </row>
    <row r="12167" spans="1:7">
      <c r="A12167" s="533"/>
      <c r="B12167" s="1787"/>
      <c r="C12167" s="1788"/>
      <c r="D12167" s="533"/>
      <c r="E12167" s="533"/>
      <c r="F12167" s="533"/>
      <c r="G12167" s="533"/>
    </row>
    <row r="12168" spans="1:7">
      <c r="A12168" s="533"/>
      <c r="B12168" s="1787"/>
      <c r="C12168" s="1788"/>
      <c r="D12168" s="533"/>
      <c r="E12168" s="533"/>
      <c r="F12168" s="533"/>
      <c r="G12168" s="533"/>
    </row>
    <row r="12169" spans="1:7">
      <c r="A12169" s="533"/>
      <c r="B12169" s="1787"/>
      <c r="C12169" s="1788"/>
      <c r="D12169" s="533"/>
      <c r="E12169" s="533"/>
      <c r="F12169" s="533"/>
      <c r="G12169" s="533"/>
    </row>
    <row r="12170" spans="1:7">
      <c r="A12170" s="533"/>
      <c r="B12170" s="1787"/>
      <c r="C12170" s="1788"/>
      <c r="D12170" s="533"/>
      <c r="E12170" s="533"/>
      <c r="F12170" s="533"/>
      <c r="G12170" s="533"/>
    </row>
    <row r="12171" spans="1:7">
      <c r="A12171" s="533"/>
      <c r="B12171" s="1787"/>
      <c r="C12171" s="1788"/>
      <c r="D12171" s="533"/>
      <c r="E12171" s="533"/>
      <c r="F12171" s="533"/>
      <c r="G12171" s="533"/>
    </row>
    <row r="12172" spans="1:7">
      <c r="A12172" s="533"/>
      <c r="B12172" s="1787"/>
      <c r="C12172" s="1788"/>
      <c r="D12172" s="533"/>
      <c r="E12172" s="533"/>
      <c r="F12172" s="533"/>
      <c r="G12172" s="533"/>
    </row>
    <row r="12173" spans="1:7">
      <c r="A12173" s="533"/>
      <c r="B12173" s="1787"/>
      <c r="C12173" s="1788"/>
      <c r="D12173" s="533"/>
      <c r="E12173" s="533"/>
      <c r="F12173" s="533"/>
      <c r="G12173" s="533"/>
    </row>
    <row r="12174" spans="1:7">
      <c r="A12174" s="533"/>
      <c r="B12174" s="1787"/>
      <c r="C12174" s="1788"/>
      <c r="D12174" s="533"/>
      <c r="E12174" s="533"/>
      <c r="F12174" s="533"/>
      <c r="G12174" s="533"/>
    </row>
    <row r="12175" spans="1:7">
      <c r="A12175" s="533"/>
      <c r="B12175" s="1787"/>
      <c r="C12175" s="1788"/>
      <c r="D12175" s="533"/>
      <c r="E12175" s="533"/>
      <c r="F12175" s="533"/>
      <c r="G12175" s="533"/>
    </row>
    <row r="12176" spans="1:7">
      <c r="A12176" s="533"/>
      <c r="B12176" s="1787"/>
      <c r="C12176" s="1788"/>
      <c r="D12176" s="533"/>
      <c r="E12176" s="533"/>
      <c r="F12176" s="533"/>
      <c r="G12176" s="533"/>
    </row>
    <row r="12177" spans="1:7">
      <c r="A12177" s="533"/>
      <c r="B12177" s="1787"/>
      <c r="C12177" s="1788"/>
      <c r="D12177" s="533"/>
      <c r="E12177" s="533"/>
      <c r="F12177" s="533"/>
      <c r="G12177" s="533"/>
    </row>
    <row r="12178" spans="1:7">
      <c r="A12178" s="533"/>
      <c r="B12178" s="1787"/>
      <c r="C12178" s="1788"/>
      <c r="D12178" s="533"/>
      <c r="E12178" s="533"/>
      <c r="F12178" s="533"/>
      <c r="G12178" s="533"/>
    </row>
    <row r="12179" spans="1:7">
      <c r="A12179" s="533"/>
      <c r="B12179" s="1787"/>
      <c r="C12179" s="1788"/>
      <c r="D12179" s="533"/>
      <c r="E12179" s="533"/>
      <c r="F12179" s="533"/>
      <c r="G12179" s="533"/>
    </row>
    <row r="12180" spans="1:7">
      <c r="A12180" s="533"/>
      <c r="B12180" s="1787"/>
      <c r="C12180" s="1788"/>
      <c r="D12180" s="533"/>
      <c r="E12180" s="533"/>
      <c r="F12180" s="533"/>
      <c r="G12180" s="533"/>
    </row>
    <row r="12181" spans="1:7">
      <c r="A12181" s="533"/>
      <c r="B12181" s="1787"/>
      <c r="C12181" s="1788"/>
      <c r="D12181" s="533"/>
      <c r="E12181" s="533"/>
      <c r="F12181" s="533"/>
      <c r="G12181" s="533"/>
    </row>
    <row r="12182" spans="1:7">
      <c r="A12182" s="533"/>
      <c r="B12182" s="1787"/>
      <c r="C12182" s="1788"/>
      <c r="D12182" s="533"/>
      <c r="E12182" s="533"/>
      <c r="F12182" s="533"/>
      <c r="G12182" s="533"/>
    </row>
    <row r="12183" spans="1:7">
      <c r="A12183" s="533"/>
      <c r="B12183" s="1787"/>
      <c r="C12183" s="1788"/>
      <c r="D12183" s="533"/>
      <c r="E12183" s="533"/>
      <c r="F12183" s="533"/>
      <c r="G12183" s="533"/>
    </row>
    <row r="12184" spans="1:7">
      <c r="A12184" s="533"/>
      <c r="B12184" s="1787"/>
      <c r="C12184" s="1788"/>
      <c r="D12184" s="533"/>
      <c r="E12184" s="533"/>
      <c r="F12184" s="533"/>
      <c r="G12184" s="533"/>
    </row>
    <row r="12185" spans="1:7">
      <c r="A12185" s="533"/>
      <c r="B12185" s="1787"/>
      <c r="C12185" s="1788"/>
      <c r="D12185" s="533"/>
      <c r="E12185" s="533"/>
      <c r="F12185" s="533"/>
      <c r="G12185" s="533"/>
    </row>
    <row r="12186" spans="1:7">
      <c r="A12186" s="533"/>
      <c r="B12186" s="1787"/>
      <c r="C12186" s="1788"/>
      <c r="D12186" s="533"/>
      <c r="E12186" s="533"/>
      <c r="F12186" s="533"/>
      <c r="G12186" s="533"/>
    </row>
    <row r="12187" spans="1:7">
      <c r="A12187" s="533"/>
      <c r="B12187" s="1787"/>
      <c r="C12187" s="1788"/>
      <c r="D12187" s="533"/>
      <c r="E12187" s="533"/>
      <c r="F12187" s="533"/>
      <c r="G12187" s="533"/>
    </row>
    <row r="12188" spans="1:7">
      <c r="A12188" s="533"/>
      <c r="B12188" s="1787"/>
      <c r="C12188" s="1788"/>
      <c r="D12188" s="533"/>
      <c r="E12188" s="533"/>
      <c r="F12188" s="533"/>
      <c r="G12188" s="533"/>
    </row>
    <row r="12189" spans="1:7">
      <c r="A12189" s="533"/>
      <c r="B12189" s="1787"/>
      <c r="C12189" s="1788"/>
      <c r="D12189" s="533"/>
      <c r="E12189" s="533"/>
      <c r="F12189" s="533"/>
      <c r="G12189" s="533"/>
    </row>
    <row r="12190" spans="1:7">
      <c r="A12190" s="533"/>
      <c r="B12190" s="1787"/>
      <c r="C12190" s="1788"/>
      <c r="D12190" s="533"/>
      <c r="E12190" s="533"/>
      <c r="F12190" s="533"/>
      <c r="G12190" s="533"/>
    </row>
    <row r="12191" spans="1:7">
      <c r="A12191" s="533"/>
      <c r="B12191" s="1787"/>
      <c r="C12191" s="1788"/>
      <c r="D12191" s="533"/>
      <c r="E12191" s="533"/>
      <c r="F12191" s="533"/>
      <c r="G12191" s="533"/>
    </row>
    <row r="12192" spans="1:7">
      <c r="A12192" s="533"/>
      <c r="B12192" s="1787"/>
      <c r="C12192" s="1788"/>
      <c r="D12192" s="533"/>
      <c r="E12192" s="533"/>
      <c r="F12192" s="533"/>
      <c r="G12192" s="533"/>
    </row>
    <row r="12193" spans="1:7">
      <c r="A12193" s="533"/>
      <c r="B12193" s="1787"/>
      <c r="C12193" s="1788"/>
      <c r="D12193" s="533"/>
      <c r="E12193" s="533"/>
      <c r="F12193" s="533"/>
      <c r="G12193" s="533"/>
    </row>
    <row r="12194" spans="1:7">
      <c r="A12194" s="533"/>
      <c r="B12194" s="1787"/>
      <c r="C12194" s="1788"/>
      <c r="D12194" s="533"/>
      <c r="E12194" s="533"/>
      <c r="F12194" s="533"/>
      <c r="G12194" s="533"/>
    </row>
    <row r="12195" spans="1:7">
      <c r="A12195" s="533"/>
      <c r="B12195" s="1787"/>
      <c r="C12195" s="1788"/>
      <c r="D12195" s="533"/>
      <c r="E12195" s="533"/>
      <c r="F12195" s="533"/>
      <c r="G12195" s="533"/>
    </row>
    <row r="12196" spans="1:7">
      <c r="A12196" s="533"/>
      <c r="B12196" s="1787"/>
      <c r="C12196" s="1788"/>
      <c r="D12196" s="533"/>
      <c r="E12196" s="533"/>
      <c r="F12196" s="533"/>
      <c r="G12196" s="533"/>
    </row>
    <row r="12197" spans="1:7">
      <c r="A12197" s="533"/>
      <c r="B12197" s="1787"/>
      <c r="C12197" s="1788"/>
      <c r="D12197" s="533"/>
      <c r="E12197" s="533"/>
      <c r="F12197" s="533"/>
      <c r="G12197" s="533"/>
    </row>
    <row r="12198" spans="1:7">
      <c r="A12198" s="533"/>
      <c r="B12198" s="1787"/>
      <c r="C12198" s="1788"/>
      <c r="D12198" s="533"/>
      <c r="E12198" s="533"/>
      <c r="F12198" s="533"/>
      <c r="G12198" s="533"/>
    </row>
    <row r="12199" spans="1:7">
      <c r="A12199" s="533"/>
      <c r="B12199" s="1787"/>
      <c r="C12199" s="1788"/>
      <c r="D12199" s="533"/>
      <c r="E12199" s="533"/>
      <c r="F12199" s="533"/>
      <c r="G12199" s="533"/>
    </row>
    <row r="12200" spans="1:7">
      <c r="A12200" s="533"/>
      <c r="B12200" s="1787"/>
      <c r="C12200" s="1788"/>
      <c r="D12200" s="533"/>
      <c r="E12200" s="533"/>
      <c r="F12200" s="533"/>
      <c r="G12200" s="533"/>
    </row>
    <row r="12201" spans="1:7">
      <c r="A12201" s="533"/>
      <c r="B12201" s="1787"/>
      <c r="C12201" s="1788"/>
      <c r="D12201" s="533"/>
      <c r="E12201" s="533"/>
      <c r="F12201" s="533"/>
      <c r="G12201" s="533"/>
    </row>
    <row r="12202" spans="1:7">
      <c r="A12202" s="533"/>
      <c r="B12202" s="1787"/>
      <c r="C12202" s="1788"/>
      <c r="D12202" s="533"/>
      <c r="E12202" s="533"/>
      <c r="F12202" s="533"/>
      <c r="G12202" s="533"/>
    </row>
    <row r="12203" spans="1:7">
      <c r="A12203" s="533"/>
      <c r="B12203" s="1787"/>
      <c r="C12203" s="1788"/>
      <c r="D12203" s="533"/>
      <c r="E12203" s="533"/>
      <c r="F12203" s="533"/>
      <c r="G12203" s="533"/>
    </row>
    <row r="12204" spans="1:7">
      <c r="A12204" s="533"/>
      <c r="B12204" s="1787"/>
      <c r="C12204" s="1788"/>
      <c r="D12204" s="533"/>
      <c r="E12204" s="533"/>
      <c r="F12204" s="533"/>
      <c r="G12204" s="533"/>
    </row>
    <row r="12205" spans="1:7">
      <c r="A12205" s="533"/>
      <c r="B12205" s="1787"/>
      <c r="C12205" s="1788"/>
      <c r="D12205" s="533"/>
      <c r="E12205" s="533"/>
      <c r="F12205" s="533"/>
      <c r="G12205" s="533"/>
    </row>
    <row r="12206" spans="1:7">
      <c r="A12206" s="533"/>
      <c r="B12206" s="1787"/>
      <c r="C12206" s="1788"/>
      <c r="D12206" s="533"/>
      <c r="E12206" s="533"/>
      <c r="F12206" s="533"/>
      <c r="G12206" s="533"/>
    </row>
    <row r="12207" spans="1:7">
      <c r="A12207" s="533"/>
      <c r="B12207" s="1787"/>
      <c r="C12207" s="1788"/>
      <c r="D12207" s="533"/>
      <c r="E12207" s="533"/>
      <c r="F12207" s="533"/>
      <c r="G12207" s="533"/>
    </row>
    <row r="12208" spans="1:7">
      <c r="A12208" s="533"/>
      <c r="B12208" s="1787"/>
      <c r="C12208" s="1788"/>
      <c r="D12208" s="533"/>
      <c r="E12208" s="533"/>
      <c r="F12208" s="533"/>
      <c r="G12208" s="533"/>
    </row>
    <row r="12209" spans="1:7">
      <c r="A12209" s="533"/>
      <c r="B12209" s="1787"/>
      <c r="C12209" s="1788"/>
      <c r="D12209" s="533"/>
      <c r="E12209" s="533"/>
      <c r="F12209" s="533"/>
      <c r="G12209" s="533"/>
    </row>
    <row r="12210" spans="1:7">
      <c r="A12210" s="533"/>
      <c r="B12210" s="1787"/>
      <c r="C12210" s="1788"/>
      <c r="D12210" s="533"/>
      <c r="E12210" s="533"/>
      <c r="F12210" s="533"/>
      <c r="G12210" s="533"/>
    </row>
    <row r="12211" spans="1:7">
      <c r="A12211" s="533"/>
      <c r="B12211" s="1787"/>
      <c r="C12211" s="1788"/>
      <c r="D12211" s="533"/>
      <c r="E12211" s="533"/>
      <c r="F12211" s="533"/>
      <c r="G12211" s="533"/>
    </row>
    <row r="12212" spans="1:7">
      <c r="A12212" s="533"/>
      <c r="B12212" s="1787"/>
      <c r="C12212" s="1788"/>
      <c r="D12212" s="533"/>
      <c r="E12212" s="533"/>
      <c r="F12212" s="533"/>
      <c r="G12212" s="533"/>
    </row>
    <row r="12213" spans="1:7">
      <c r="A12213" s="533"/>
      <c r="B12213" s="1787"/>
      <c r="C12213" s="1788"/>
      <c r="D12213" s="533"/>
      <c r="E12213" s="533"/>
      <c r="F12213" s="533"/>
      <c r="G12213" s="533"/>
    </row>
    <row r="12214" spans="1:7">
      <c r="A12214" s="533"/>
      <c r="B12214" s="1787"/>
      <c r="C12214" s="1788"/>
      <c r="D12214" s="533"/>
      <c r="E12214" s="533"/>
      <c r="F12214" s="533"/>
      <c r="G12214" s="533"/>
    </row>
    <row r="12215" spans="1:7">
      <c r="A12215" s="533"/>
      <c r="B12215" s="1787"/>
      <c r="C12215" s="1788"/>
      <c r="D12215" s="533"/>
      <c r="E12215" s="533"/>
      <c r="F12215" s="533"/>
      <c r="G12215" s="533"/>
    </row>
    <row r="12216" spans="1:7">
      <c r="A12216" s="533"/>
      <c r="B12216" s="1787"/>
      <c r="C12216" s="1788"/>
      <c r="D12216" s="533"/>
      <c r="E12216" s="533"/>
      <c r="F12216" s="533"/>
      <c r="G12216" s="533"/>
    </row>
    <row r="12217" spans="1:7">
      <c r="A12217" s="533"/>
      <c r="B12217" s="1787"/>
      <c r="C12217" s="1788"/>
      <c r="D12217" s="533"/>
      <c r="E12217" s="533"/>
      <c r="F12217" s="533"/>
      <c r="G12217" s="533"/>
    </row>
    <row r="12218" spans="1:7">
      <c r="A12218" s="533"/>
      <c r="B12218" s="1787"/>
      <c r="C12218" s="1788"/>
      <c r="D12218" s="533"/>
      <c r="E12218" s="533"/>
      <c r="F12218" s="533"/>
      <c r="G12218" s="533"/>
    </row>
    <row r="12219" spans="1:7">
      <c r="A12219" s="533"/>
      <c r="B12219" s="1787"/>
      <c r="C12219" s="1788"/>
      <c r="D12219" s="533"/>
      <c r="E12219" s="533"/>
      <c r="F12219" s="533"/>
      <c r="G12219" s="533"/>
    </row>
    <row r="12220" spans="1:7">
      <c r="A12220" s="533"/>
      <c r="B12220" s="1787"/>
      <c r="C12220" s="1788"/>
      <c r="D12220" s="533"/>
      <c r="E12220" s="533"/>
      <c r="F12220" s="533"/>
      <c r="G12220" s="533"/>
    </row>
    <row r="12221" spans="1:7">
      <c r="A12221" s="533"/>
      <c r="B12221" s="1787"/>
      <c r="C12221" s="1788"/>
      <c r="D12221" s="533"/>
      <c r="E12221" s="533"/>
      <c r="F12221" s="533"/>
      <c r="G12221" s="533"/>
    </row>
    <row r="12222" spans="1:7">
      <c r="A12222" s="533"/>
      <c r="B12222" s="1787"/>
      <c r="C12222" s="1788"/>
      <c r="D12222" s="533"/>
      <c r="E12222" s="533"/>
      <c r="F12222" s="533"/>
      <c r="G12222" s="533"/>
    </row>
    <row r="12223" spans="1:7">
      <c r="A12223" s="533"/>
      <c r="B12223" s="1787"/>
      <c r="C12223" s="1788"/>
      <c r="D12223" s="533"/>
      <c r="E12223" s="533"/>
      <c r="F12223" s="533"/>
      <c r="G12223" s="533"/>
    </row>
    <row r="12224" spans="1:7">
      <c r="A12224" s="533"/>
      <c r="B12224" s="1787"/>
      <c r="C12224" s="1788"/>
      <c r="D12224" s="533"/>
      <c r="E12224" s="533"/>
      <c r="F12224" s="533"/>
      <c r="G12224" s="533"/>
    </row>
    <row r="12225" spans="1:7">
      <c r="A12225" s="533"/>
      <c r="B12225" s="1787"/>
      <c r="C12225" s="1788"/>
      <c r="D12225" s="533"/>
      <c r="E12225" s="533"/>
      <c r="F12225" s="533"/>
      <c r="G12225" s="533"/>
    </row>
    <row r="12226" spans="1:7">
      <c r="A12226" s="533"/>
      <c r="B12226" s="1787"/>
      <c r="C12226" s="1788"/>
      <c r="D12226" s="533"/>
      <c r="E12226" s="533"/>
      <c r="F12226" s="533"/>
      <c r="G12226" s="533"/>
    </row>
    <row r="12227" spans="1:7">
      <c r="A12227" s="533"/>
      <c r="B12227" s="1787"/>
      <c r="C12227" s="1788"/>
      <c r="D12227" s="533"/>
      <c r="E12227" s="533"/>
      <c r="F12227" s="533"/>
      <c r="G12227" s="533"/>
    </row>
    <row r="12228" spans="1:7">
      <c r="A12228" s="533"/>
      <c r="B12228" s="1787"/>
      <c r="C12228" s="1788"/>
      <c r="D12228" s="533"/>
      <c r="E12228" s="533"/>
      <c r="F12228" s="533"/>
      <c r="G12228" s="533"/>
    </row>
    <row r="12229" spans="1:7">
      <c r="A12229" s="533"/>
      <c r="B12229" s="1787"/>
      <c r="C12229" s="1788"/>
      <c r="D12229" s="533"/>
      <c r="E12229" s="533"/>
      <c r="F12229" s="533"/>
      <c r="G12229" s="533"/>
    </row>
    <row r="12230" spans="1:7">
      <c r="A12230" s="533"/>
      <c r="B12230" s="1787"/>
      <c r="C12230" s="1788"/>
      <c r="D12230" s="533"/>
      <c r="E12230" s="533"/>
      <c r="F12230" s="533"/>
      <c r="G12230" s="533"/>
    </row>
    <row r="12231" spans="1:7">
      <c r="A12231" s="533"/>
      <c r="B12231" s="1787"/>
      <c r="C12231" s="1788"/>
      <c r="D12231" s="533"/>
      <c r="E12231" s="533"/>
      <c r="F12231" s="533"/>
      <c r="G12231" s="533"/>
    </row>
    <row r="12232" spans="1:7">
      <c r="A12232" s="533"/>
      <c r="B12232" s="1787"/>
      <c r="C12232" s="1788"/>
      <c r="D12232" s="533"/>
      <c r="E12232" s="533"/>
      <c r="F12232" s="533"/>
      <c r="G12232" s="533"/>
    </row>
    <row r="12233" spans="1:7">
      <c r="A12233" s="533"/>
      <c r="B12233" s="1787"/>
      <c r="C12233" s="1788"/>
      <c r="D12233" s="533"/>
      <c r="E12233" s="533"/>
      <c r="F12233" s="533"/>
      <c r="G12233" s="533"/>
    </row>
    <row r="12234" spans="1:7">
      <c r="A12234" s="533"/>
      <c r="B12234" s="1787"/>
      <c r="C12234" s="1788"/>
      <c r="D12234" s="533"/>
      <c r="E12234" s="533"/>
      <c r="F12234" s="533"/>
      <c r="G12234" s="533"/>
    </row>
    <row r="12235" spans="1:7">
      <c r="A12235" s="533"/>
      <c r="B12235" s="1787"/>
      <c r="C12235" s="1788"/>
      <c r="D12235" s="533"/>
      <c r="E12235" s="533"/>
      <c r="F12235" s="533"/>
      <c r="G12235" s="533"/>
    </row>
    <row r="12236" spans="1:7">
      <c r="A12236" s="533"/>
      <c r="B12236" s="1787"/>
      <c r="C12236" s="1788"/>
      <c r="D12236" s="533"/>
      <c r="E12236" s="533"/>
      <c r="F12236" s="533"/>
      <c r="G12236" s="533"/>
    </row>
    <row r="12237" spans="1:7">
      <c r="A12237" s="533"/>
      <c r="B12237" s="1787"/>
      <c r="C12237" s="1788"/>
      <c r="D12237" s="533"/>
      <c r="E12237" s="533"/>
      <c r="F12237" s="533"/>
      <c r="G12237" s="533"/>
    </row>
    <row r="12238" spans="1:7">
      <c r="A12238" s="533"/>
      <c r="B12238" s="1787"/>
      <c r="C12238" s="1788"/>
      <c r="D12238" s="533"/>
      <c r="E12238" s="533"/>
      <c r="F12238" s="533"/>
      <c r="G12238" s="533"/>
    </row>
    <row r="12239" spans="1:7">
      <c r="A12239" s="533"/>
      <c r="B12239" s="1787"/>
      <c r="C12239" s="1788"/>
      <c r="D12239" s="533"/>
      <c r="E12239" s="533"/>
      <c r="F12239" s="533"/>
      <c r="G12239" s="533"/>
    </row>
    <row r="12240" spans="1:7">
      <c r="A12240" s="533"/>
      <c r="B12240" s="1787"/>
      <c r="C12240" s="1788"/>
      <c r="D12240" s="533"/>
      <c r="E12240" s="533"/>
      <c r="F12240" s="533"/>
      <c r="G12240" s="533"/>
    </row>
    <row r="12241" spans="1:7">
      <c r="A12241" s="533"/>
      <c r="B12241" s="1787"/>
      <c r="C12241" s="1788"/>
      <c r="D12241" s="533"/>
      <c r="E12241" s="533"/>
      <c r="F12241" s="533"/>
      <c r="G12241" s="533"/>
    </row>
    <row r="12242" spans="1:7">
      <c r="A12242" s="533"/>
      <c r="B12242" s="1787"/>
      <c r="C12242" s="1788"/>
      <c r="D12242" s="533"/>
      <c r="E12242" s="533"/>
      <c r="F12242" s="533"/>
      <c r="G12242" s="533"/>
    </row>
    <row r="12243" spans="1:7">
      <c r="A12243" s="533"/>
      <c r="B12243" s="1787"/>
      <c r="C12243" s="1788"/>
      <c r="D12243" s="533"/>
      <c r="E12243" s="533"/>
      <c r="F12243" s="533"/>
      <c r="G12243" s="533"/>
    </row>
    <row r="12244" spans="1:7">
      <c r="A12244" s="533"/>
      <c r="B12244" s="1787"/>
      <c r="C12244" s="1788"/>
      <c r="D12244" s="533"/>
      <c r="E12244" s="533"/>
      <c r="F12244" s="533"/>
      <c r="G12244" s="533"/>
    </row>
    <row r="12245" spans="1:7">
      <c r="A12245" s="533"/>
      <c r="B12245" s="1787"/>
      <c r="C12245" s="1788"/>
      <c r="D12245" s="533"/>
      <c r="E12245" s="533"/>
      <c r="F12245" s="533"/>
      <c r="G12245" s="533"/>
    </row>
    <row r="12246" spans="1:7">
      <c r="A12246" s="533"/>
      <c r="B12246" s="1787"/>
      <c r="C12246" s="1788"/>
      <c r="D12246" s="533"/>
      <c r="E12246" s="533"/>
      <c r="F12246" s="533"/>
      <c r="G12246" s="533"/>
    </row>
    <row r="12247" spans="1:7">
      <c r="A12247" s="533"/>
      <c r="B12247" s="1787"/>
      <c r="C12247" s="1788"/>
      <c r="D12247" s="533"/>
      <c r="E12247" s="533"/>
      <c r="F12247" s="533"/>
      <c r="G12247" s="533"/>
    </row>
    <row r="12248" spans="1:7">
      <c r="A12248" s="533"/>
      <c r="B12248" s="1787"/>
      <c r="C12248" s="1788"/>
      <c r="D12248" s="533"/>
      <c r="E12248" s="533"/>
      <c r="F12248" s="533"/>
      <c r="G12248" s="533"/>
    </row>
    <row r="12249" spans="1:7">
      <c r="A12249" s="533"/>
      <c r="B12249" s="1787"/>
      <c r="C12249" s="1788"/>
      <c r="D12249" s="533"/>
      <c r="E12249" s="533"/>
      <c r="F12249" s="533"/>
      <c r="G12249" s="533"/>
    </row>
    <row r="12250" spans="1:7">
      <c r="A12250" s="533"/>
      <c r="B12250" s="1787"/>
      <c r="C12250" s="1788"/>
      <c r="D12250" s="533"/>
      <c r="E12250" s="533"/>
      <c r="F12250" s="533"/>
      <c r="G12250" s="533"/>
    </row>
    <row r="12251" spans="1:7">
      <c r="A12251" s="533"/>
      <c r="B12251" s="1787"/>
      <c r="C12251" s="1788"/>
      <c r="D12251" s="533"/>
      <c r="E12251" s="533"/>
      <c r="F12251" s="533"/>
      <c r="G12251" s="533"/>
    </row>
    <row r="12252" spans="1:7">
      <c r="A12252" s="533"/>
      <c r="B12252" s="1787"/>
      <c r="C12252" s="1788"/>
      <c r="D12252" s="533"/>
      <c r="E12252" s="533"/>
      <c r="F12252" s="533"/>
      <c r="G12252" s="533"/>
    </row>
    <row r="12253" spans="1:7">
      <c r="A12253" s="533"/>
      <c r="B12253" s="1787"/>
      <c r="C12253" s="1788"/>
      <c r="D12253" s="533"/>
      <c r="E12253" s="533"/>
      <c r="F12253" s="533"/>
      <c r="G12253" s="533"/>
    </row>
    <row r="12254" spans="1:7">
      <c r="A12254" s="533"/>
      <c r="B12254" s="1787"/>
      <c r="C12254" s="1788"/>
      <c r="D12254" s="533"/>
      <c r="E12254" s="533"/>
      <c r="F12254" s="533"/>
      <c r="G12254" s="533"/>
    </row>
    <row r="12255" spans="1:7">
      <c r="A12255" s="533"/>
      <c r="B12255" s="1787"/>
      <c r="C12255" s="1788"/>
      <c r="D12255" s="533"/>
      <c r="E12255" s="533"/>
      <c r="F12255" s="533"/>
      <c r="G12255" s="533"/>
    </row>
    <row r="12256" spans="1:7">
      <c r="A12256" s="533"/>
      <c r="B12256" s="1787"/>
      <c r="C12256" s="1788"/>
      <c r="D12256" s="533"/>
      <c r="E12256" s="533"/>
      <c r="F12256" s="533"/>
      <c r="G12256" s="533"/>
    </row>
    <row r="12257" spans="1:7">
      <c r="A12257" s="533"/>
      <c r="B12257" s="1787"/>
      <c r="C12257" s="1788"/>
      <c r="D12257" s="533"/>
      <c r="E12257" s="533"/>
      <c r="F12257" s="533"/>
      <c r="G12257" s="533"/>
    </row>
    <row r="12258" spans="1:7">
      <c r="A12258" s="533"/>
      <c r="B12258" s="1787"/>
      <c r="C12258" s="1788"/>
      <c r="D12258" s="533"/>
      <c r="E12258" s="533"/>
      <c r="F12258" s="533"/>
      <c r="G12258" s="533"/>
    </row>
    <row r="12259" spans="1:7">
      <c r="A12259" s="533"/>
      <c r="B12259" s="1787"/>
      <c r="C12259" s="1788"/>
      <c r="D12259" s="533"/>
      <c r="E12259" s="533"/>
      <c r="F12259" s="533"/>
      <c r="G12259" s="533"/>
    </row>
    <row r="12260" spans="1:7">
      <c r="A12260" s="533"/>
      <c r="B12260" s="1787"/>
      <c r="C12260" s="1788"/>
      <c r="D12260" s="533"/>
      <c r="E12260" s="533"/>
      <c r="F12260" s="533"/>
      <c r="G12260" s="533"/>
    </row>
    <row r="12261" spans="1:7">
      <c r="A12261" s="533"/>
      <c r="B12261" s="1787"/>
      <c r="C12261" s="1788"/>
      <c r="D12261" s="533"/>
      <c r="E12261" s="533"/>
      <c r="F12261" s="533"/>
      <c r="G12261" s="533"/>
    </row>
    <row r="12262" spans="1:7">
      <c r="A12262" s="533"/>
      <c r="B12262" s="1787"/>
      <c r="C12262" s="1788"/>
      <c r="D12262" s="533"/>
      <c r="E12262" s="533"/>
      <c r="F12262" s="533"/>
      <c r="G12262" s="533"/>
    </row>
    <row r="12263" spans="1:7">
      <c r="A12263" s="533"/>
      <c r="B12263" s="1787"/>
      <c r="C12263" s="1788"/>
      <c r="D12263" s="533"/>
      <c r="E12263" s="533"/>
      <c r="F12263" s="533"/>
      <c r="G12263" s="533"/>
    </row>
    <row r="12264" spans="1:7">
      <c r="A12264" s="533"/>
      <c r="B12264" s="1787"/>
      <c r="C12264" s="1788"/>
      <c r="D12264" s="533"/>
      <c r="E12264" s="533"/>
      <c r="F12264" s="533"/>
      <c r="G12264" s="533"/>
    </row>
    <row r="12265" spans="1:7">
      <c r="A12265" s="533"/>
      <c r="B12265" s="1787"/>
      <c r="C12265" s="1788"/>
      <c r="D12265" s="533"/>
      <c r="E12265" s="533"/>
      <c r="F12265" s="533"/>
      <c r="G12265" s="533"/>
    </row>
    <row r="12266" spans="1:7">
      <c r="A12266" s="533"/>
      <c r="B12266" s="1787"/>
      <c r="C12266" s="1788"/>
      <c r="D12266" s="533"/>
      <c r="E12266" s="533"/>
      <c r="F12266" s="533"/>
      <c r="G12266" s="533"/>
    </row>
    <row r="12267" spans="1:7">
      <c r="A12267" s="533"/>
      <c r="B12267" s="1787"/>
      <c r="C12267" s="1788"/>
      <c r="D12267" s="533"/>
      <c r="E12267" s="533"/>
      <c r="F12267" s="533"/>
      <c r="G12267" s="533"/>
    </row>
    <row r="12268" spans="1:7">
      <c r="A12268" s="533"/>
      <c r="B12268" s="1787"/>
      <c r="C12268" s="1788"/>
      <c r="D12268" s="533"/>
      <c r="E12268" s="533"/>
      <c r="F12268" s="533"/>
      <c r="G12268" s="533"/>
    </row>
    <row r="12269" spans="1:7">
      <c r="A12269" s="533"/>
      <c r="B12269" s="1787"/>
      <c r="C12269" s="1788"/>
      <c r="D12269" s="533"/>
      <c r="E12269" s="533"/>
      <c r="F12269" s="533"/>
      <c r="G12269" s="533"/>
    </row>
    <row r="12270" spans="1:7">
      <c r="A12270" s="533"/>
      <c r="B12270" s="1787"/>
      <c r="C12270" s="1788"/>
      <c r="D12270" s="533"/>
      <c r="E12270" s="533"/>
      <c r="F12270" s="533"/>
      <c r="G12270" s="533"/>
    </row>
    <row r="12271" spans="1:7">
      <c r="A12271" s="533"/>
      <c r="B12271" s="1787"/>
      <c r="C12271" s="1788"/>
      <c r="D12271" s="533"/>
      <c r="E12271" s="533"/>
      <c r="F12271" s="533"/>
      <c r="G12271" s="533"/>
    </row>
    <row r="12272" spans="1:7">
      <c r="A12272" s="533"/>
      <c r="B12272" s="1787"/>
      <c r="C12272" s="1788"/>
      <c r="D12272" s="533"/>
      <c r="E12272" s="533"/>
      <c r="F12272" s="533"/>
      <c r="G12272" s="533"/>
    </row>
    <row r="12273" spans="1:7">
      <c r="A12273" s="533"/>
      <c r="B12273" s="1787"/>
      <c r="C12273" s="1788"/>
      <c r="D12273" s="533"/>
      <c r="E12273" s="533"/>
      <c r="F12273" s="533"/>
      <c r="G12273" s="533"/>
    </row>
    <row r="12274" spans="1:7">
      <c r="A12274" s="533"/>
      <c r="B12274" s="1787"/>
      <c r="C12274" s="1788"/>
      <c r="D12274" s="533"/>
      <c r="E12274" s="533"/>
      <c r="F12274" s="533"/>
      <c r="G12274" s="533"/>
    </row>
    <row r="12275" spans="1:7">
      <c r="A12275" s="533"/>
      <c r="B12275" s="1787"/>
      <c r="C12275" s="1788"/>
      <c r="D12275" s="533"/>
      <c r="E12275" s="533"/>
      <c r="F12275" s="533"/>
      <c r="G12275" s="533"/>
    </row>
    <row r="12276" spans="1:7">
      <c r="A12276" s="533"/>
      <c r="B12276" s="1787"/>
      <c r="C12276" s="1788"/>
      <c r="D12276" s="533"/>
      <c r="E12276" s="533"/>
      <c r="F12276" s="533"/>
      <c r="G12276" s="533"/>
    </row>
    <row r="12277" spans="1:7">
      <c r="A12277" s="533"/>
      <c r="B12277" s="1787"/>
      <c r="C12277" s="1788"/>
      <c r="D12277" s="533"/>
      <c r="E12277" s="533"/>
      <c r="F12277" s="533"/>
      <c r="G12277" s="533"/>
    </row>
    <row r="12278" spans="1:7">
      <c r="A12278" s="533"/>
      <c r="B12278" s="1787"/>
      <c r="C12278" s="1788"/>
      <c r="D12278" s="533"/>
      <c r="E12278" s="533"/>
      <c r="F12278" s="533"/>
      <c r="G12278" s="533"/>
    </row>
    <row r="12279" spans="1:7">
      <c r="A12279" s="533"/>
      <c r="B12279" s="1787"/>
      <c r="C12279" s="1788"/>
      <c r="D12279" s="533"/>
      <c r="E12279" s="533"/>
      <c r="F12279" s="533"/>
      <c r="G12279" s="533"/>
    </row>
    <row r="12280" spans="1:7">
      <c r="A12280" s="533"/>
      <c r="B12280" s="1787"/>
      <c r="C12280" s="1788"/>
      <c r="D12280" s="533"/>
      <c r="E12280" s="533"/>
      <c r="F12280" s="533"/>
      <c r="G12280" s="533"/>
    </row>
    <row r="12281" spans="1:7">
      <c r="A12281" s="533"/>
      <c r="B12281" s="1787"/>
      <c r="C12281" s="1788"/>
      <c r="D12281" s="533"/>
      <c r="E12281" s="533"/>
      <c r="F12281" s="533"/>
      <c r="G12281" s="533"/>
    </row>
    <row r="12282" spans="1:7">
      <c r="A12282" s="533"/>
      <c r="B12282" s="1787"/>
      <c r="C12282" s="1788"/>
      <c r="D12282" s="533"/>
      <c r="E12282" s="533"/>
      <c r="F12282" s="533"/>
      <c r="G12282" s="533"/>
    </row>
    <row r="12283" spans="1:7">
      <c r="A12283" s="533"/>
      <c r="B12283" s="1787"/>
      <c r="C12283" s="1788"/>
      <c r="D12283" s="533"/>
      <c r="E12283" s="533"/>
      <c r="F12283" s="533"/>
      <c r="G12283" s="533"/>
    </row>
    <row r="12284" spans="1:7">
      <c r="A12284" s="533"/>
      <c r="B12284" s="1787"/>
      <c r="C12284" s="1788"/>
      <c r="D12284" s="533"/>
      <c r="E12284" s="533"/>
      <c r="F12284" s="533"/>
      <c r="G12284" s="533"/>
    </row>
    <row r="12285" spans="1:7">
      <c r="A12285" s="533"/>
      <c r="B12285" s="1787"/>
      <c r="C12285" s="1788"/>
      <c r="D12285" s="533"/>
      <c r="E12285" s="533"/>
      <c r="F12285" s="533"/>
      <c r="G12285" s="533"/>
    </row>
    <row r="12286" spans="1:7">
      <c r="A12286" s="533"/>
      <c r="B12286" s="1787"/>
      <c r="C12286" s="1788"/>
      <c r="D12286" s="533"/>
      <c r="E12286" s="533"/>
      <c r="F12286" s="533"/>
      <c r="G12286" s="533"/>
    </row>
    <row r="12287" spans="1:7">
      <c r="A12287" s="533"/>
      <c r="B12287" s="1787"/>
      <c r="C12287" s="1788"/>
      <c r="D12287" s="533"/>
      <c r="E12287" s="533"/>
      <c r="F12287" s="533"/>
      <c r="G12287" s="533"/>
    </row>
    <row r="12288" spans="1:7">
      <c r="A12288" s="533"/>
      <c r="B12288" s="1787"/>
      <c r="C12288" s="1788"/>
      <c r="D12288" s="533"/>
      <c r="E12288" s="533"/>
      <c r="F12288" s="533"/>
      <c r="G12288" s="533"/>
    </row>
    <row r="12289" spans="1:7">
      <c r="A12289" s="533"/>
      <c r="B12289" s="1787"/>
      <c r="C12289" s="1788"/>
      <c r="D12289" s="533"/>
      <c r="E12289" s="533"/>
      <c r="F12289" s="533"/>
      <c r="G12289" s="533"/>
    </row>
    <row r="12290" spans="1:7">
      <c r="A12290" s="533"/>
      <c r="B12290" s="1787"/>
      <c r="C12290" s="1788"/>
      <c r="D12290" s="533"/>
      <c r="E12290" s="533"/>
      <c r="F12290" s="533"/>
      <c r="G12290" s="533"/>
    </row>
    <row r="12291" spans="1:7">
      <c r="A12291" s="533"/>
      <c r="B12291" s="1787"/>
      <c r="C12291" s="1788"/>
      <c r="D12291" s="533"/>
      <c r="E12291" s="533"/>
      <c r="F12291" s="533"/>
      <c r="G12291" s="533"/>
    </row>
    <row r="12292" spans="1:7">
      <c r="A12292" s="533"/>
      <c r="B12292" s="1787"/>
      <c r="C12292" s="1788"/>
      <c r="D12292" s="533"/>
      <c r="E12292" s="533"/>
      <c r="F12292" s="533"/>
      <c r="G12292" s="533"/>
    </row>
    <row r="12293" spans="1:7">
      <c r="A12293" s="533"/>
      <c r="B12293" s="1787"/>
      <c r="C12293" s="1788"/>
      <c r="D12293" s="533"/>
      <c r="E12293" s="533"/>
      <c r="F12293" s="533"/>
      <c r="G12293" s="533"/>
    </row>
    <row r="12294" spans="1:7">
      <c r="A12294" s="533"/>
      <c r="B12294" s="1787"/>
      <c r="C12294" s="1788"/>
      <c r="D12294" s="533"/>
      <c r="E12294" s="533"/>
      <c r="F12294" s="533"/>
      <c r="G12294" s="533"/>
    </row>
    <row r="12295" spans="1:7">
      <c r="A12295" s="533"/>
      <c r="B12295" s="1787"/>
      <c r="C12295" s="1788"/>
      <c r="D12295" s="533"/>
      <c r="E12295" s="533"/>
      <c r="F12295" s="533"/>
      <c r="G12295" s="533"/>
    </row>
    <row r="12296" spans="1:7">
      <c r="A12296" s="533"/>
      <c r="B12296" s="1787"/>
      <c r="C12296" s="1788"/>
      <c r="D12296" s="533"/>
      <c r="E12296" s="533"/>
      <c r="F12296" s="533"/>
      <c r="G12296" s="533"/>
    </row>
    <row r="12297" spans="1:7">
      <c r="A12297" s="533"/>
      <c r="B12297" s="1787"/>
      <c r="C12297" s="1788"/>
      <c r="D12297" s="533"/>
      <c r="E12297" s="533"/>
      <c r="F12297" s="533"/>
      <c r="G12297" s="533"/>
    </row>
    <row r="12298" spans="1:7">
      <c r="A12298" s="533"/>
      <c r="B12298" s="1787"/>
      <c r="C12298" s="1788"/>
      <c r="D12298" s="533"/>
      <c r="E12298" s="533"/>
      <c r="F12298" s="533"/>
      <c r="G12298" s="533"/>
    </row>
    <row r="12299" spans="1:7">
      <c r="A12299" s="533"/>
      <c r="B12299" s="1787"/>
      <c r="C12299" s="1788"/>
      <c r="D12299" s="533"/>
      <c r="E12299" s="533"/>
      <c r="F12299" s="533"/>
      <c r="G12299" s="533"/>
    </row>
    <row r="12300" spans="1:7">
      <c r="A12300" s="533"/>
      <c r="B12300" s="1787"/>
      <c r="C12300" s="1788"/>
      <c r="D12300" s="533"/>
      <c r="E12300" s="533"/>
      <c r="F12300" s="533"/>
      <c r="G12300" s="533"/>
    </row>
    <row r="12301" spans="1:7">
      <c r="A12301" s="533"/>
      <c r="B12301" s="1787"/>
      <c r="C12301" s="1788"/>
      <c r="D12301" s="533"/>
      <c r="E12301" s="533"/>
      <c r="F12301" s="533"/>
      <c r="G12301" s="533"/>
    </row>
    <row r="12302" spans="1:7">
      <c r="A12302" s="533"/>
      <c r="B12302" s="1787"/>
      <c r="C12302" s="1788"/>
      <c r="D12302" s="533"/>
      <c r="E12302" s="533"/>
      <c r="F12302" s="533"/>
      <c r="G12302" s="533"/>
    </row>
    <row r="12303" spans="1:7">
      <c r="A12303" s="533"/>
      <c r="B12303" s="1787"/>
      <c r="C12303" s="1788"/>
      <c r="D12303" s="533"/>
      <c r="E12303" s="533"/>
      <c r="F12303" s="533"/>
      <c r="G12303" s="533"/>
    </row>
    <row r="12304" spans="1:7">
      <c r="A12304" s="533"/>
      <c r="B12304" s="1787"/>
      <c r="C12304" s="1788"/>
      <c r="D12304" s="533"/>
      <c r="E12304" s="533"/>
      <c r="F12304" s="533"/>
      <c r="G12304" s="533"/>
    </row>
    <row r="12305" spans="1:7">
      <c r="A12305" s="533"/>
      <c r="B12305" s="1787"/>
      <c r="C12305" s="1788"/>
      <c r="D12305" s="533"/>
      <c r="E12305" s="533"/>
      <c r="F12305" s="533"/>
      <c r="G12305" s="533"/>
    </row>
    <row r="12306" spans="1:7">
      <c r="A12306" s="533"/>
      <c r="B12306" s="1787"/>
      <c r="C12306" s="1788"/>
      <c r="D12306" s="533"/>
      <c r="E12306" s="533"/>
      <c r="F12306" s="533"/>
      <c r="G12306" s="533"/>
    </row>
    <row r="12307" spans="1:7">
      <c r="A12307" s="533"/>
      <c r="B12307" s="1787"/>
      <c r="C12307" s="1788"/>
      <c r="D12307" s="533"/>
      <c r="E12307" s="533"/>
      <c r="F12307" s="533"/>
      <c r="G12307" s="533"/>
    </row>
    <row r="12308" spans="1:7">
      <c r="A12308" s="533"/>
      <c r="B12308" s="1787"/>
      <c r="C12308" s="1788"/>
      <c r="D12308" s="533"/>
      <c r="E12308" s="533"/>
      <c r="F12308" s="533"/>
      <c r="G12308" s="533"/>
    </row>
    <row r="12309" spans="1:7">
      <c r="A12309" s="533"/>
      <c r="B12309" s="1787"/>
      <c r="C12309" s="1788"/>
      <c r="D12309" s="533"/>
      <c r="E12309" s="533"/>
      <c r="F12309" s="533"/>
      <c r="G12309" s="533"/>
    </row>
    <row r="12310" spans="1:7">
      <c r="A12310" s="533"/>
      <c r="B12310" s="1787"/>
      <c r="C12310" s="1788"/>
      <c r="D12310" s="533"/>
      <c r="E12310" s="533"/>
      <c r="F12310" s="533"/>
      <c r="G12310" s="533"/>
    </row>
    <row r="12311" spans="1:7">
      <c r="A12311" s="533"/>
      <c r="B12311" s="1787"/>
      <c r="C12311" s="1788"/>
      <c r="D12311" s="533"/>
      <c r="E12311" s="533"/>
      <c r="F12311" s="533"/>
      <c r="G12311" s="533"/>
    </row>
    <row r="12312" spans="1:7">
      <c r="A12312" s="533"/>
      <c r="B12312" s="1787"/>
      <c r="C12312" s="1788"/>
      <c r="D12312" s="533"/>
      <c r="E12312" s="533"/>
      <c r="F12312" s="533"/>
      <c r="G12312" s="533"/>
    </row>
    <row r="12313" spans="1:7">
      <c r="A12313" s="533"/>
      <c r="B12313" s="1787"/>
      <c r="C12313" s="1788"/>
      <c r="D12313" s="533"/>
      <c r="E12313" s="533"/>
      <c r="F12313" s="533"/>
      <c r="G12313" s="533"/>
    </row>
    <row r="12314" spans="1:7">
      <c r="A12314" s="533"/>
      <c r="B12314" s="1787"/>
      <c r="C12314" s="1788"/>
      <c r="D12314" s="533"/>
      <c r="E12314" s="533"/>
      <c r="F12314" s="533"/>
      <c r="G12314" s="533"/>
    </row>
    <row r="12315" spans="1:7">
      <c r="A12315" s="533"/>
      <c r="B12315" s="1787"/>
      <c r="C12315" s="1788"/>
      <c r="D12315" s="533"/>
      <c r="E12315" s="533"/>
      <c r="F12315" s="533"/>
      <c r="G12315" s="533"/>
    </row>
    <row r="12316" spans="1:7">
      <c r="A12316" s="533"/>
      <c r="B12316" s="1787"/>
      <c r="C12316" s="1788"/>
      <c r="D12316" s="533"/>
      <c r="E12316" s="533"/>
      <c r="F12316" s="533"/>
      <c r="G12316" s="533"/>
    </row>
    <row r="12317" spans="1:7">
      <c r="A12317" s="533"/>
      <c r="B12317" s="1787"/>
      <c r="C12317" s="1788"/>
      <c r="D12317" s="533"/>
      <c r="E12317" s="533"/>
      <c r="F12317" s="533"/>
      <c r="G12317" s="533"/>
    </row>
    <row r="12318" spans="1:7">
      <c r="A12318" s="533"/>
      <c r="B12318" s="1787"/>
      <c r="C12318" s="1788"/>
      <c r="D12318" s="533"/>
      <c r="E12318" s="533"/>
      <c r="F12318" s="533"/>
      <c r="G12318" s="533"/>
    </row>
    <row r="12319" spans="1:7">
      <c r="A12319" s="533"/>
      <c r="B12319" s="1787"/>
      <c r="C12319" s="1788"/>
      <c r="D12319" s="533"/>
      <c r="E12319" s="533"/>
      <c r="F12319" s="533"/>
      <c r="G12319" s="533"/>
    </row>
    <row r="12320" spans="1:7">
      <c r="A12320" s="533"/>
      <c r="B12320" s="1787"/>
      <c r="C12320" s="1788"/>
      <c r="D12320" s="533"/>
      <c r="E12320" s="533"/>
      <c r="F12320" s="533"/>
      <c r="G12320" s="533"/>
    </row>
    <row r="12321" spans="1:7">
      <c r="A12321" s="533"/>
      <c r="B12321" s="1787"/>
      <c r="C12321" s="1788"/>
      <c r="D12321" s="533"/>
      <c r="E12321" s="533"/>
      <c r="F12321" s="533"/>
      <c r="G12321" s="533"/>
    </row>
    <row r="12322" spans="1:7">
      <c r="A12322" s="533"/>
      <c r="B12322" s="1787"/>
      <c r="C12322" s="1788"/>
      <c r="D12322" s="533"/>
      <c r="E12322" s="533"/>
      <c r="F12322" s="533"/>
      <c r="G12322" s="533"/>
    </row>
    <row r="12323" spans="1:7">
      <c r="A12323" s="533"/>
      <c r="B12323" s="1787"/>
      <c r="C12323" s="1788"/>
      <c r="D12323" s="533"/>
      <c r="E12323" s="533"/>
      <c r="F12323" s="533"/>
      <c r="G12323" s="533"/>
    </row>
    <row r="12324" spans="1:7">
      <c r="A12324" s="533"/>
      <c r="B12324" s="1787"/>
      <c r="C12324" s="1788"/>
      <c r="D12324" s="533"/>
      <c r="E12324" s="533"/>
      <c r="F12324" s="533"/>
      <c r="G12324" s="533"/>
    </row>
    <row r="12325" spans="1:7">
      <c r="A12325" s="533"/>
      <c r="B12325" s="1787"/>
      <c r="C12325" s="1788"/>
      <c r="D12325" s="533"/>
      <c r="E12325" s="533"/>
      <c r="F12325" s="533"/>
      <c r="G12325" s="533"/>
    </row>
    <row r="12326" spans="1:7">
      <c r="A12326" s="533"/>
      <c r="B12326" s="1787"/>
      <c r="C12326" s="1788"/>
      <c r="D12326" s="533"/>
      <c r="E12326" s="533"/>
      <c r="F12326" s="533"/>
      <c r="G12326" s="533"/>
    </row>
    <row r="12327" spans="1:7">
      <c r="A12327" s="533"/>
      <c r="B12327" s="1787"/>
      <c r="C12327" s="1788"/>
      <c r="D12327" s="533"/>
      <c r="E12327" s="533"/>
      <c r="F12327" s="533"/>
      <c r="G12327" s="533"/>
    </row>
    <row r="12328" spans="1:7">
      <c r="A12328" s="533"/>
      <c r="B12328" s="1787"/>
      <c r="C12328" s="1788"/>
      <c r="D12328" s="533"/>
      <c r="E12328" s="533"/>
      <c r="F12328" s="533"/>
      <c r="G12328" s="533"/>
    </row>
    <row r="12329" spans="1:7">
      <c r="A12329" s="533"/>
      <c r="B12329" s="1787"/>
      <c r="C12329" s="1788"/>
      <c r="D12329" s="533"/>
      <c r="E12329" s="533"/>
      <c r="F12329" s="533"/>
      <c r="G12329" s="533"/>
    </row>
    <row r="12330" spans="1:7">
      <c r="A12330" s="533"/>
      <c r="B12330" s="1787"/>
      <c r="C12330" s="1788"/>
      <c r="D12330" s="533"/>
      <c r="E12330" s="533"/>
      <c r="F12330" s="533"/>
      <c r="G12330" s="533"/>
    </row>
    <row r="12331" spans="1:7">
      <c r="A12331" s="533"/>
      <c r="B12331" s="1787"/>
      <c r="C12331" s="1788"/>
      <c r="D12331" s="533"/>
      <c r="E12331" s="533"/>
      <c r="F12331" s="533"/>
      <c r="G12331" s="533"/>
    </row>
    <row r="12332" spans="1:7">
      <c r="A12332" s="533"/>
      <c r="B12332" s="1787"/>
      <c r="C12332" s="1788"/>
      <c r="D12332" s="533"/>
      <c r="E12332" s="533"/>
      <c r="F12332" s="533"/>
      <c r="G12332" s="533"/>
    </row>
    <row r="12333" spans="1:7">
      <c r="A12333" s="533"/>
      <c r="B12333" s="1787"/>
      <c r="C12333" s="1788"/>
      <c r="D12333" s="533"/>
      <c r="E12333" s="533"/>
      <c r="F12333" s="533"/>
      <c r="G12333" s="533"/>
    </row>
    <row r="12334" spans="1:7">
      <c r="A12334" s="533"/>
      <c r="B12334" s="1787"/>
      <c r="C12334" s="1788"/>
      <c r="D12334" s="533"/>
      <c r="E12334" s="533"/>
      <c r="F12334" s="533"/>
      <c r="G12334" s="533"/>
    </row>
    <row r="12335" spans="1:7">
      <c r="A12335" s="533"/>
      <c r="B12335" s="1787"/>
      <c r="C12335" s="1788"/>
      <c r="D12335" s="533"/>
      <c r="E12335" s="533"/>
      <c r="F12335" s="533"/>
      <c r="G12335" s="533"/>
    </row>
    <row r="12336" spans="1:7">
      <c r="A12336" s="533"/>
      <c r="B12336" s="1787"/>
      <c r="C12336" s="1788"/>
      <c r="D12336" s="533"/>
      <c r="E12336" s="533"/>
      <c r="F12336" s="533"/>
      <c r="G12336" s="533"/>
    </row>
    <row r="12337" spans="1:7">
      <c r="A12337" s="533"/>
      <c r="B12337" s="1787"/>
      <c r="C12337" s="1788"/>
      <c r="D12337" s="533"/>
      <c r="E12337" s="533"/>
      <c r="F12337" s="533"/>
      <c r="G12337" s="533"/>
    </row>
    <row r="12338" spans="1:7">
      <c r="A12338" s="533"/>
      <c r="B12338" s="1787"/>
      <c r="C12338" s="1788"/>
      <c r="D12338" s="533"/>
      <c r="E12338" s="533"/>
      <c r="F12338" s="533"/>
      <c r="G12338" s="533"/>
    </row>
    <row r="12339" spans="1:7">
      <c r="A12339" s="533"/>
      <c r="B12339" s="1787"/>
      <c r="C12339" s="1788"/>
      <c r="D12339" s="533"/>
      <c r="E12339" s="533"/>
      <c r="F12339" s="533"/>
      <c r="G12339" s="533"/>
    </row>
    <row r="12340" spans="1:7">
      <c r="A12340" s="533"/>
      <c r="B12340" s="1787"/>
      <c r="C12340" s="1788"/>
      <c r="D12340" s="533"/>
      <c r="E12340" s="533"/>
      <c r="F12340" s="533"/>
      <c r="G12340" s="533"/>
    </row>
    <row r="12341" spans="1:7">
      <c r="A12341" s="533"/>
      <c r="B12341" s="1787"/>
      <c r="C12341" s="1788"/>
      <c r="D12341" s="533"/>
      <c r="E12341" s="533"/>
      <c r="F12341" s="533"/>
      <c r="G12341" s="533"/>
    </row>
    <row r="12342" spans="1:7">
      <c r="A12342" s="533"/>
      <c r="B12342" s="1787"/>
      <c r="C12342" s="1788"/>
      <c r="D12342" s="533"/>
      <c r="E12342" s="533"/>
      <c r="F12342" s="533"/>
      <c r="G12342" s="533"/>
    </row>
    <row r="12343" spans="1:7">
      <c r="A12343" s="533"/>
      <c r="B12343" s="1787"/>
      <c r="C12343" s="1788"/>
      <c r="D12343" s="533"/>
      <c r="E12343" s="533"/>
      <c r="F12343" s="533"/>
      <c r="G12343" s="533"/>
    </row>
    <row r="12344" spans="1:7">
      <c r="A12344" s="533"/>
      <c r="B12344" s="1787"/>
      <c r="C12344" s="1788"/>
      <c r="D12344" s="533"/>
      <c r="E12344" s="533"/>
      <c r="F12344" s="533"/>
      <c r="G12344" s="533"/>
    </row>
    <row r="12345" spans="1:7">
      <c r="A12345" s="533"/>
      <c r="B12345" s="1787"/>
      <c r="C12345" s="1788"/>
      <c r="D12345" s="533"/>
      <c r="E12345" s="533"/>
      <c r="F12345" s="533"/>
      <c r="G12345" s="533"/>
    </row>
    <row r="12346" spans="1:7">
      <c r="A12346" s="533"/>
      <c r="B12346" s="1787"/>
      <c r="C12346" s="1788"/>
      <c r="D12346" s="533"/>
      <c r="E12346" s="533"/>
      <c r="F12346" s="533"/>
      <c r="G12346" s="533"/>
    </row>
    <row r="12347" spans="1:7">
      <c r="A12347" s="533"/>
      <c r="B12347" s="1787"/>
      <c r="C12347" s="1788"/>
      <c r="D12347" s="533"/>
      <c r="E12347" s="533"/>
      <c r="F12347" s="533"/>
      <c r="G12347" s="533"/>
    </row>
    <row r="12348" spans="1:7">
      <c r="A12348" s="533"/>
      <c r="B12348" s="1787"/>
      <c r="C12348" s="1788"/>
      <c r="D12348" s="533"/>
      <c r="E12348" s="533"/>
      <c r="F12348" s="533"/>
      <c r="G12348" s="533"/>
    </row>
    <row r="12349" spans="1:7">
      <c r="A12349" s="533"/>
      <c r="B12349" s="1787"/>
      <c r="C12349" s="1788"/>
      <c r="D12349" s="533"/>
      <c r="E12349" s="533"/>
      <c r="F12349" s="533"/>
      <c r="G12349" s="533"/>
    </row>
    <row r="12350" spans="1:7">
      <c r="A12350" s="533"/>
      <c r="B12350" s="1787"/>
      <c r="C12350" s="1788"/>
      <c r="D12350" s="533"/>
      <c r="E12350" s="533"/>
      <c r="F12350" s="533"/>
      <c r="G12350" s="533"/>
    </row>
    <row r="12351" spans="1:7">
      <c r="A12351" s="533"/>
      <c r="B12351" s="1787"/>
      <c r="C12351" s="1788"/>
      <c r="D12351" s="533"/>
      <c r="E12351" s="533"/>
      <c r="F12351" s="533"/>
      <c r="G12351" s="533"/>
    </row>
    <row r="12352" spans="1:7">
      <c r="A12352" s="533"/>
      <c r="B12352" s="1787"/>
      <c r="C12352" s="1788"/>
      <c r="D12352" s="533"/>
      <c r="E12352" s="533"/>
      <c r="F12352" s="533"/>
      <c r="G12352" s="533"/>
    </row>
    <row r="12353" spans="1:7">
      <c r="A12353" s="533"/>
      <c r="B12353" s="1787"/>
      <c r="C12353" s="1788"/>
      <c r="D12353" s="533"/>
      <c r="E12353" s="533"/>
      <c r="F12353" s="533"/>
      <c r="G12353" s="533"/>
    </row>
    <row r="12354" spans="1:7">
      <c r="A12354" s="533"/>
      <c r="B12354" s="1787"/>
      <c r="C12354" s="1788"/>
      <c r="D12354" s="533"/>
      <c r="E12354" s="533"/>
      <c r="F12354" s="533"/>
      <c r="G12354" s="533"/>
    </row>
    <row r="12355" spans="1:7">
      <c r="A12355" s="533"/>
      <c r="B12355" s="1787"/>
      <c r="C12355" s="1788"/>
      <c r="D12355" s="533"/>
      <c r="E12355" s="533"/>
      <c r="F12355" s="533"/>
      <c r="G12355" s="533"/>
    </row>
    <row r="12356" spans="1:7">
      <c r="A12356" s="533"/>
      <c r="B12356" s="1787"/>
      <c r="C12356" s="1788"/>
      <c r="D12356" s="533"/>
      <c r="E12356" s="533"/>
      <c r="F12356" s="533"/>
      <c r="G12356" s="533"/>
    </row>
    <row r="12357" spans="1:7">
      <c r="A12357" s="533"/>
      <c r="B12357" s="1787"/>
      <c r="C12357" s="1788"/>
      <c r="D12357" s="533"/>
      <c r="E12357" s="533"/>
      <c r="F12357" s="533"/>
      <c r="G12357" s="533"/>
    </row>
    <row r="12358" spans="1:7">
      <c r="A12358" s="533"/>
      <c r="B12358" s="1787"/>
      <c r="C12358" s="1788"/>
      <c r="D12358" s="533"/>
      <c r="E12358" s="533"/>
      <c r="F12358" s="533"/>
      <c r="G12358" s="533"/>
    </row>
    <row r="12359" spans="1:7">
      <c r="A12359" s="533"/>
      <c r="B12359" s="1787"/>
      <c r="C12359" s="1788"/>
      <c r="D12359" s="533"/>
      <c r="E12359" s="533"/>
      <c r="F12359" s="533"/>
      <c r="G12359" s="533"/>
    </row>
    <row r="12360" spans="1:7">
      <c r="A12360" s="533"/>
      <c r="B12360" s="1787"/>
      <c r="C12360" s="1788"/>
      <c r="D12360" s="533"/>
      <c r="E12360" s="533"/>
      <c r="F12360" s="533"/>
      <c r="G12360" s="533"/>
    </row>
    <row r="12361" spans="1:7">
      <c r="A12361" s="533"/>
      <c r="B12361" s="1787"/>
      <c r="C12361" s="1788"/>
      <c r="D12361" s="533"/>
      <c r="E12361" s="533"/>
      <c r="F12361" s="533"/>
      <c r="G12361" s="533"/>
    </row>
    <row r="12362" spans="1:7">
      <c r="A12362" s="533"/>
      <c r="B12362" s="1787"/>
      <c r="C12362" s="1788"/>
      <c r="D12362" s="533"/>
      <c r="E12362" s="533"/>
      <c r="F12362" s="533"/>
      <c r="G12362" s="533"/>
    </row>
    <row r="12363" spans="1:7">
      <c r="A12363" s="533"/>
      <c r="B12363" s="1787"/>
      <c r="C12363" s="1788"/>
      <c r="D12363" s="533"/>
      <c r="E12363" s="533"/>
      <c r="F12363" s="533"/>
      <c r="G12363" s="533"/>
    </row>
    <row r="12364" spans="1:7">
      <c r="A12364" s="533"/>
      <c r="B12364" s="1787"/>
      <c r="C12364" s="1788"/>
      <c r="D12364" s="533"/>
      <c r="E12364" s="533"/>
      <c r="F12364" s="533"/>
      <c r="G12364" s="533"/>
    </row>
    <row r="12365" spans="1:7">
      <c r="A12365" s="533"/>
      <c r="B12365" s="1787"/>
      <c r="C12365" s="1788"/>
      <c r="D12365" s="533"/>
      <c r="E12365" s="533"/>
      <c r="F12365" s="533"/>
      <c r="G12365" s="533"/>
    </row>
    <row r="12366" spans="1:7">
      <c r="A12366" s="533"/>
      <c r="B12366" s="1787"/>
      <c r="C12366" s="1788"/>
      <c r="D12366" s="533"/>
      <c r="E12366" s="533"/>
      <c r="F12366" s="533"/>
      <c r="G12366" s="533"/>
    </row>
    <row r="12367" spans="1:7">
      <c r="A12367" s="533"/>
      <c r="B12367" s="1787"/>
      <c r="C12367" s="1788"/>
      <c r="D12367" s="533"/>
      <c r="E12367" s="533"/>
      <c r="F12367" s="533"/>
      <c r="G12367" s="533"/>
    </row>
    <row r="12368" spans="1:7">
      <c r="A12368" s="533"/>
      <c r="B12368" s="1787"/>
      <c r="C12368" s="1788"/>
      <c r="D12368" s="533"/>
      <c r="E12368" s="533"/>
      <c r="F12368" s="533"/>
      <c r="G12368" s="533"/>
    </row>
    <row r="12369" spans="1:7">
      <c r="A12369" s="533"/>
      <c r="B12369" s="1787"/>
      <c r="C12369" s="1788"/>
      <c r="D12369" s="533"/>
      <c r="E12369" s="533"/>
      <c r="F12369" s="533"/>
      <c r="G12369" s="533"/>
    </row>
    <row r="12370" spans="1:7">
      <c r="A12370" s="533"/>
      <c r="B12370" s="1787"/>
      <c r="C12370" s="1788"/>
      <c r="D12370" s="533"/>
      <c r="E12370" s="533"/>
      <c r="F12370" s="533"/>
      <c r="G12370" s="533"/>
    </row>
    <row r="12371" spans="1:7">
      <c r="A12371" s="533"/>
      <c r="B12371" s="1787"/>
      <c r="C12371" s="1788"/>
      <c r="D12371" s="533"/>
      <c r="E12371" s="533"/>
      <c r="F12371" s="533"/>
      <c r="G12371" s="533"/>
    </row>
    <row r="12372" spans="1:7">
      <c r="A12372" s="533"/>
      <c r="B12372" s="1787"/>
      <c r="C12372" s="1788"/>
      <c r="D12372" s="533"/>
      <c r="E12372" s="533"/>
      <c r="F12372" s="533"/>
      <c r="G12372" s="533"/>
    </row>
    <row r="12373" spans="1:7">
      <c r="A12373" s="533"/>
      <c r="B12373" s="1787"/>
      <c r="C12373" s="1788"/>
      <c r="D12373" s="533"/>
      <c r="E12373" s="533"/>
      <c r="F12373" s="533"/>
      <c r="G12373" s="533"/>
    </row>
    <row r="12374" spans="1:7">
      <c r="A12374" s="533"/>
      <c r="B12374" s="1787"/>
      <c r="C12374" s="1788"/>
      <c r="D12374" s="533"/>
      <c r="E12374" s="533"/>
      <c r="F12374" s="533"/>
      <c r="G12374" s="533"/>
    </row>
    <row r="12375" spans="1:7">
      <c r="A12375" s="533"/>
      <c r="B12375" s="1787"/>
      <c r="C12375" s="1788"/>
      <c r="D12375" s="533"/>
      <c r="E12375" s="533"/>
      <c r="F12375" s="533"/>
      <c r="G12375" s="533"/>
    </row>
    <row r="12376" spans="1:7">
      <c r="A12376" s="533"/>
      <c r="B12376" s="1787"/>
      <c r="C12376" s="1788"/>
      <c r="D12376" s="533"/>
      <c r="E12376" s="533"/>
      <c r="F12376" s="533"/>
      <c r="G12376" s="533"/>
    </row>
    <row r="12377" spans="1:7">
      <c r="A12377" s="533"/>
      <c r="B12377" s="1787"/>
      <c r="C12377" s="1788"/>
      <c r="D12377" s="533"/>
      <c r="E12377" s="533"/>
      <c r="F12377" s="533"/>
      <c r="G12377" s="533"/>
    </row>
    <row r="12378" spans="1:7">
      <c r="A12378" s="533"/>
      <c r="B12378" s="1787"/>
      <c r="C12378" s="1788"/>
      <c r="D12378" s="533"/>
      <c r="E12378" s="533"/>
      <c r="F12378" s="533"/>
      <c r="G12378" s="533"/>
    </row>
    <row r="12379" spans="1:7">
      <c r="A12379" s="533"/>
      <c r="B12379" s="1787"/>
      <c r="C12379" s="1788"/>
      <c r="D12379" s="533"/>
      <c r="E12379" s="533"/>
      <c r="F12379" s="533"/>
      <c r="G12379" s="533"/>
    </row>
    <row r="12380" spans="1:7">
      <c r="A12380" s="533"/>
      <c r="B12380" s="1787"/>
      <c r="C12380" s="1788"/>
      <c r="D12380" s="533"/>
      <c r="E12380" s="533"/>
      <c r="F12380" s="533"/>
      <c r="G12380" s="533"/>
    </row>
    <row r="12381" spans="1:7">
      <c r="A12381" s="533"/>
      <c r="B12381" s="1787"/>
      <c r="C12381" s="1788"/>
      <c r="D12381" s="533"/>
      <c r="E12381" s="533"/>
      <c r="F12381" s="533"/>
      <c r="G12381" s="533"/>
    </row>
    <row r="12382" spans="1:7">
      <c r="A12382" s="533"/>
      <c r="B12382" s="1787"/>
      <c r="C12382" s="1788"/>
      <c r="D12382" s="533"/>
      <c r="E12382" s="533"/>
      <c r="F12382" s="533"/>
      <c r="G12382" s="533"/>
    </row>
    <row r="12383" spans="1:7">
      <c r="A12383" s="533"/>
      <c r="B12383" s="1787"/>
      <c r="C12383" s="1788"/>
      <c r="D12383" s="533"/>
      <c r="E12383" s="533"/>
      <c r="F12383" s="533"/>
      <c r="G12383" s="533"/>
    </row>
    <row r="12384" spans="1:7">
      <c r="A12384" s="533"/>
      <c r="B12384" s="1787"/>
      <c r="C12384" s="1788"/>
      <c r="D12384" s="533"/>
      <c r="E12384" s="533"/>
      <c r="F12384" s="533"/>
      <c r="G12384" s="533"/>
    </row>
    <row r="12385" spans="1:7">
      <c r="A12385" s="533"/>
      <c r="B12385" s="1787"/>
      <c r="C12385" s="1788"/>
      <c r="D12385" s="533"/>
      <c r="E12385" s="533"/>
      <c r="F12385" s="533"/>
      <c r="G12385" s="533"/>
    </row>
    <row r="12386" spans="1:7">
      <c r="A12386" s="533"/>
      <c r="B12386" s="1787"/>
      <c r="C12386" s="1788"/>
      <c r="D12386" s="533"/>
      <c r="E12386" s="533"/>
      <c r="F12386" s="533"/>
      <c r="G12386" s="533"/>
    </row>
    <row r="12387" spans="1:7">
      <c r="A12387" s="533"/>
      <c r="B12387" s="1787"/>
      <c r="C12387" s="1788"/>
      <c r="D12387" s="533"/>
      <c r="E12387" s="533"/>
      <c r="F12387" s="533"/>
      <c r="G12387" s="533"/>
    </row>
    <row r="12388" spans="1:7">
      <c r="A12388" s="533"/>
      <c r="B12388" s="1787"/>
      <c r="C12388" s="1788"/>
      <c r="D12388" s="533"/>
      <c r="E12388" s="533"/>
      <c r="F12388" s="533"/>
      <c r="G12388" s="533"/>
    </row>
    <row r="12389" spans="1:7">
      <c r="A12389" s="533"/>
      <c r="B12389" s="1787"/>
      <c r="C12389" s="1788"/>
      <c r="D12389" s="533"/>
      <c r="E12389" s="533"/>
      <c r="F12389" s="533"/>
      <c r="G12389" s="533"/>
    </row>
    <row r="12390" spans="1:7">
      <c r="A12390" s="533"/>
      <c r="B12390" s="1787"/>
      <c r="C12390" s="1788"/>
      <c r="D12390" s="533"/>
      <c r="E12390" s="533"/>
      <c r="F12390" s="533"/>
      <c r="G12390" s="533"/>
    </row>
    <row r="12391" spans="1:7">
      <c r="A12391" s="533"/>
      <c r="B12391" s="1787"/>
      <c r="C12391" s="1788"/>
      <c r="D12391" s="533"/>
      <c r="E12391" s="533"/>
      <c r="F12391" s="533"/>
      <c r="G12391" s="533"/>
    </row>
    <row r="12392" spans="1:7">
      <c r="A12392" s="533"/>
      <c r="B12392" s="1787"/>
      <c r="C12392" s="1788"/>
      <c r="D12392" s="533"/>
      <c r="E12392" s="533"/>
      <c r="F12392" s="533"/>
      <c r="G12392" s="533"/>
    </row>
    <row r="12393" spans="1:7">
      <c r="A12393" s="533"/>
      <c r="B12393" s="1787"/>
      <c r="C12393" s="1788"/>
      <c r="D12393" s="533"/>
      <c r="E12393" s="533"/>
      <c r="F12393" s="533"/>
      <c r="G12393" s="533"/>
    </row>
    <row r="12394" spans="1:7">
      <c r="A12394" s="533"/>
      <c r="B12394" s="1787"/>
      <c r="C12394" s="1788"/>
      <c r="D12394" s="533"/>
      <c r="E12394" s="533"/>
      <c r="F12394" s="533"/>
      <c r="G12394" s="533"/>
    </row>
    <row r="12395" spans="1:7">
      <c r="A12395" s="533"/>
      <c r="B12395" s="1787"/>
      <c r="C12395" s="1788"/>
      <c r="D12395" s="533"/>
      <c r="E12395" s="533"/>
      <c r="F12395" s="533"/>
      <c r="G12395" s="533"/>
    </row>
    <row r="12396" spans="1:7">
      <c r="A12396" s="533"/>
      <c r="B12396" s="1787"/>
      <c r="C12396" s="1788"/>
      <c r="D12396" s="533"/>
      <c r="E12396" s="533"/>
      <c r="F12396" s="533"/>
      <c r="G12396" s="533"/>
    </row>
    <row r="12397" spans="1:7">
      <c r="A12397" s="533"/>
      <c r="B12397" s="1787"/>
      <c r="C12397" s="1788"/>
      <c r="D12397" s="533"/>
      <c r="E12397" s="533"/>
      <c r="F12397" s="533"/>
      <c r="G12397" s="533"/>
    </row>
    <row r="12398" spans="1:7">
      <c r="A12398" s="533"/>
      <c r="B12398" s="1787"/>
      <c r="C12398" s="1788"/>
      <c r="D12398" s="533"/>
      <c r="E12398" s="533"/>
      <c r="F12398" s="533"/>
      <c r="G12398" s="533"/>
    </row>
    <row r="12399" spans="1:7">
      <c r="A12399" s="533"/>
      <c r="B12399" s="1787"/>
      <c r="C12399" s="1788"/>
      <c r="D12399" s="533"/>
      <c r="E12399" s="533"/>
      <c r="F12399" s="533"/>
      <c r="G12399" s="533"/>
    </row>
    <row r="12400" spans="1:7">
      <c r="A12400" s="533"/>
      <c r="B12400" s="1787"/>
      <c r="C12400" s="1788"/>
      <c r="D12400" s="533"/>
      <c r="E12400" s="533"/>
      <c r="F12400" s="533"/>
      <c r="G12400" s="533"/>
    </row>
    <row r="12401" spans="1:7">
      <c r="A12401" s="533"/>
      <c r="B12401" s="1787"/>
      <c r="C12401" s="1788"/>
      <c r="D12401" s="533"/>
      <c r="E12401" s="533"/>
      <c r="F12401" s="533"/>
      <c r="G12401" s="533"/>
    </row>
    <row r="12402" spans="1:7">
      <c r="A12402" s="533"/>
      <c r="B12402" s="1787"/>
      <c r="C12402" s="1788"/>
      <c r="D12402" s="533"/>
      <c r="E12402" s="533"/>
      <c r="F12402" s="533"/>
      <c r="G12402" s="533"/>
    </row>
    <row r="12403" spans="1:7">
      <c r="A12403" s="533"/>
      <c r="B12403" s="1787"/>
      <c r="C12403" s="1788"/>
      <c r="D12403" s="533"/>
      <c r="E12403" s="533"/>
      <c r="F12403" s="533"/>
      <c r="G12403" s="533"/>
    </row>
    <row r="12404" spans="1:7">
      <c r="A12404" s="533"/>
      <c r="B12404" s="1787"/>
      <c r="C12404" s="1788"/>
      <c r="D12404" s="533"/>
      <c r="E12404" s="533"/>
      <c r="F12404" s="533"/>
      <c r="G12404" s="533"/>
    </row>
    <row r="12405" spans="1:7">
      <c r="A12405" s="533"/>
      <c r="B12405" s="1787"/>
      <c r="C12405" s="1788"/>
      <c r="D12405" s="533"/>
      <c r="E12405" s="533"/>
      <c r="F12405" s="533"/>
      <c r="G12405" s="533"/>
    </row>
    <row r="12406" spans="1:7">
      <c r="A12406" s="533"/>
      <c r="B12406" s="1787"/>
      <c r="C12406" s="1788"/>
      <c r="D12406" s="533"/>
      <c r="E12406" s="533"/>
      <c r="F12406" s="533"/>
      <c r="G12406" s="533"/>
    </row>
    <row r="12407" spans="1:7">
      <c r="A12407" s="533"/>
      <c r="B12407" s="1787"/>
      <c r="C12407" s="1788"/>
      <c r="D12407" s="533"/>
      <c r="E12407" s="533"/>
      <c r="F12407" s="533"/>
      <c r="G12407" s="533"/>
    </row>
    <row r="12408" spans="1:7">
      <c r="A12408" s="533"/>
      <c r="B12408" s="1787"/>
      <c r="C12408" s="1788"/>
      <c r="D12408" s="533"/>
      <c r="E12408" s="533"/>
      <c r="F12408" s="533"/>
      <c r="G12408" s="533"/>
    </row>
    <row r="12409" spans="1:7">
      <c r="A12409" s="533"/>
      <c r="B12409" s="1787"/>
      <c r="C12409" s="1788"/>
      <c r="D12409" s="533"/>
      <c r="E12409" s="533"/>
      <c r="F12409" s="533"/>
      <c r="G12409" s="533"/>
    </row>
    <row r="12410" spans="1:7">
      <c r="A12410" s="533"/>
      <c r="B12410" s="1787"/>
      <c r="C12410" s="1788"/>
      <c r="D12410" s="533"/>
      <c r="E12410" s="533"/>
      <c r="F12410" s="533"/>
      <c r="G12410" s="533"/>
    </row>
    <row r="12411" spans="1:7">
      <c r="A12411" s="533"/>
      <c r="B12411" s="1787"/>
      <c r="C12411" s="1788"/>
      <c r="D12411" s="533"/>
      <c r="E12411" s="533"/>
      <c r="F12411" s="533"/>
      <c r="G12411" s="533"/>
    </row>
    <row r="12412" spans="1:7">
      <c r="A12412" s="533"/>
      <c r="B12412" s="1787"/>
      <c r="C12412" s="1788"/>
      <c r="D12412" s="533"/>
      <c r="E12412" s="533"/>
      <c r="F12412" s="533"/>
      <c r="G12412" s="533"/>
    </row>
    <row r="12413" spans="1:7">
      <c r="A12413" s="533"/>
      <c r="B12413" s="1787"/>
      <c r="C12413" s="1788"/>
      <c r="D12413" s="533"/>
      <c r="E12413" s="533"/>
      <c r="F12413" s="533"/>
      <c r="G12413" s="533"/>
    </row>
    <row r="12414" spans="1:7">
      <c r="A12414" s="533"/>
      <c r="B12414" s="1787"/>
      <c r="C12414" s="1788"/>
      <c r="D12414" s="533"/>
      <c r="E12414" s="533"/>
      <c r="F12414" s="533"/>
      <c r="G12414" s="533"/>
    </row>
    <row r="12415" spans="1:7">
      <c r="A12415" s="533"/>
      <c r="B12415" s="1787"/>
      <c r="C12415" s="1788"/>
      <c r="D12415" s="533"/>
      <c r="E12415" s="533"/>
      <c r="F12415" s="533"/>
      <c r="G12415" s="533"/>
    </row>
    <row r="12416" spans="1:7">
      <c r="A12416" s="533"/>
      <c r="B12416" s="1787"/>
      <c r="C12416" s="1788"/>
      <c r="D12416" s="533"/>
      <c r="E12416" s="533"/>
      <c r="F12416" s="533"/>
      <c r="G12416" s="533"/>
    </row>
    <row r="12417" spans="1:7">
      <c r="A12417" s="533"/>
      <c r="B12417" s="1787"/>
      <c r="C12417" s="1788"/>
      <c r="D12417" s="533"/>
      <c r="E12417" s="533"/>
      <c r="F12417" s="533"/>
      <c r="G12417" s="533"/>
    </row>
    <row r="12418" spans="1:7">
      <c r="A12418" s="533"/>
      <c r="B12418" s="1787"/>
      <c r="C12418" s="1788"/>
      <c r="D12418" s="533"/>
      <c r="E12418" s="533"/>
      <c r="F12418" s="533"/>
      <c r="G12418" s="533"/>
    </row>
    <row r="12419" spans="1:7">
      <c r="A12419" s="533"/>
      <c r="B12419" s="1787"/>
      <c r="C12419" s="1788"/>
      <c r="D12419" s="533"/>
      <c r="E12419" s="533"/>
      <c r="F12419" s="533"/>
      <c r="G12419" s="533"/>
    </row>
    <row r="12420" spans="1:7">
      <c r="A12420" s="533"/>
      <c r="B12420" s="1787"/>
      <c r="C12420" s="1788"/>
      <c r="D12420" s="533"/>
      <c r="E12420" s="533"/>
      <c r="F12420" s="533"/>
      <c r="G12420" s="533"/>
    </row>
    <row r="12421" spans="1:7">
      <c r="A12421" s="533"/>
      <c r="B12421" s="1787"/>
      <c r="C12421" s="1788"/>
      <c r="D12421" s="533"/>
      <c r="E12421" s="533"/>
      <c r="F12421" s="533"/>
      <c r="G12421" s="533"/>
    </row>
    <row r="12422" spans="1:7">
      <c r="A12422" s="533"/>
      <c r="B12422" s="1787"/>
      <c r="C12422" s="1788"/>
      <c r="D12422" s="533"/>
      <c r="E12422" s="533"/>
      <c r="F12422" s="533"/>
      <c r="G12422" s="533"/>
    </row>
    <row r="12423" spans="1:7">
      <c r="A12423" s="533"/>
      <c r="B12423" s="1787"/>
      <c r="C12423" s="1788"/>
      <c r="D12423" s="533"/>
      <c r="E12423" s="533"/>
      <c r="F12423" s="533"/>
      <c r="G12423" s="533"/>
    </row>
    <row r="12424" spans="1:7">
      <c r="A12424" s="533"/>
      <c r="B12424" s="1787"/>
      <c r="C12424" s="1788"/>
      <c r="D12424" s="533"/>
      <c r="E12424" s="533"/>
      <c r="F12424" s="533"/>
      <c r="G12424" s="533"/>
    </row>
    <row r="12425" spans="1:7">
      <c r="A12425" s="533"/>
      <c r="B12425" s="1787"/>
      <c r="C12425" s="1788"/>
      <c r="D12425" s="533"/>
      <c r="E12425" s="533"/>
      <c r="F12425" s="533"/>
      <c r="G12425" s="533"/>
    </row>
    <row r="12426" spans="1:7">
      <c r="A12426" s="533"/>
      <c r="B12426" s="1787"/>
      <c r="C12426" s="1788"/>
      <c r="D12426" s="533"/>
      <c r="E12426" s="533"/>
      <c r="F12426" s="533"/>
      <c r="G12426" s="533"/>
    </row>
    <row r="12427" spans="1:7">
      <c r="A12427" s="533"/>
      <c r="B12427" s="1787"/>
      <c r="C12427" s="1788"/>
      <c r="D12427" s="533"/>
      <c r="E12427" s="533"/>
      <c r="F12427" s="533"/>
      <c r="G12427" s="533"/>
    </row>
    <row r="12428" spans="1:7">
      <c r="A12428" s="533"/>
      <c r="B12428" s="1787"/>
      <c r="C12428" s="1788"/>
      <c r="D12428" s="533"/>
      <c r="E12428" s="533"/>
      <c r="F12428" s="533"/>
      <c r="G12428" s="533"/>
    </row>
    <row r="12429" spans="1:7">
      <c r="A12429" s="533"/>
      <c r="B12429" s="1787"/>
      <c r="C12429" s="1788"/>
      <c r="D12429" s="533"/>
      <c r="E12429" s="533"/>
      <c r="F12429" s="533"/>
      <c r="G12429" s="533"/>
    </row>
    <row r="12430" spans="1:7">
      <c r="A12430" s="533"/>
      <c r="B12430" s="1787"/>
      <c r="C12430" s="1788"/>
      <c r="D12430" s="533"/>
      <c r="E12430" s="533"/>
      <c r="F12430" s="533"/>
      <c r="G12430" s="533"/>
    </row>
    <row r="12431" spans="1:7">
      <c r="A12431" s="533"/>
      <c r="B12431" s="1787"/>
      <c r="C12431" s="1788"/>
      <c r="D12431" s="533"/>
      <c r="E12431" s="533"/>
      <c r="F12431" s="533"/>
      <c r="G12431" s="533"/>
    </row>
    <row r="12432" spans="1:7">
      <c r="A12432" s="533"/>
      <c r="B12432" s="1787"/>
      <c r="C12432" s="1788"/>
      <c r="D12432" s="533"/>
      <c r="E12432" s="533"/>
      <c r="F12432" s="533"/>
      <c r="G12432" s="533"/>
    </row>
    <row r="12433" spans="1:7">
      <c r="A12433" s="533"/>
      <c r="B12433" s="1787"/>
      <c r="C12433" s="1788"/>
      <c r="D12433" s="533"/>
      <c r="E12433" s="533"/>
      <c r="F12433" s="533"/>
      <c r="G12433" s="533"/>
    </row>
    <row r="12434" spans="1:7">
      <c r="A12434" s="533"/>
      <c r="B12434" s="1787"/>
      <c r="C12434" s="1788"/>
      <c r="D12434" s="533"/>
      <c r="E12434" s="533"/>
      <c r="F12434" s="533"/>
      <c r="G12434" s="533"/>
    </row>
    <row r="12435" spans="1:7">
      <c r="A12435" s="533"/>
      <c r="B12435" s="1787"/>
      <c r="C12435" s="1788"/>
      <c r="D12435" s="533"/>
      <c r="E12435" s="533"/>
      <c r="F12435" s="533"/>
      <c r="G12435" s="533"/>
    </row>
    <row r="12436" spans="1:7">
      <c r="A12436" s="533"/>
      <c r="B12436" s="1787"/>
      <c r="C12436" s="1788"/>
      <c r="D12436" s="533"/>
      <c r="E12436" s="533"/>
      <c r="F12436" s="533"/>
      <c r="G12436" s="533"/>
    </row>
    <row r="12437" spans="1:7">
      <c r="A12437" s="533"/>
      <c r="B12437" s="1787"/>
      <c r="C12437" s="1788"/>
      <c r="D12437" s="533"/>
      <c r="E12437" s="533"/>
      <c r="F12437" s="533"/>
      <c r="G12437" s="533"/>
    </row>
    <row r="12438" spans="1:7">
      <c r="A12438" s="533"/>
      <c r="B12438" s="1787"/>
      <c r="C12438" s="1788"/>
      <c r="D12438" s="533"/>
      <c r="E12438" s="533"/>
      <c r="F12438" s="533"/>
      <c r="G12438" s="533"/>
    </row>
    <row r="12439" spans="1:7">
      <c r="A12439" s="533"/>
      <c r="B12439" s="1787"/>
      <c r="C12439" s="1788"/>
      <c r="D12439" s="533"/>
      <c r="E12439" s="533"/>
      <c r="F12439" s="533"/>
      <c r="G12439" s="533"/>
    </row>
    <row r="12440" spans="1:7">
      <c r="A12440" s="533"/>
      <c r="B12440" s="1787"/>
      <c r="C12440" s="1788"/>
      <c r="D12440" s="533"/>
      <c r="E12440" s="533"/>
      <c r="F12440" s="533"/>
      <c r="G12440" s="533"/>
    </row>
    <row r="12441" spans="1:7">
      <c r="A12441" s="533"/>
      <c r="B12441" s="1787"/>
      <c r="C12441" s="1788"/>
      <c r="D12441" s="533"/>
      <c r="E12441" s="533"/>
      <c r="F12441" s="533"/>
      <c r="G12441" s="533"/>
    </row>
    <row r="12442" spans="1:7">
      <c r="A12442" s="533"/>
      <c r="B12442" s="1787"/>
      <c r="C12442" s="1788"/>
      <c r="D12442" s="533"/>
      <c r="E12442" s="533"/>
      <c r="F12442" s="533"/>
      <c r="G12442" s="533"/>
    </row>
    <row r="12443" spans="1:7">
      <c r="A12443" s="533"/>
      <c r="B12443" s="1787"/>
      <c r="C12443" s="1788"/>
      <c r="D12443" s="533"/>
      <c r="E12443" s="533"/>
      <c r="F12443" s="533"/>
      <c r="G12443" s="533"/>
    </row>
    <row r="12444" spans="1:7">
      <c r="A12444" s="533"/>
      <c r="B12444" s="1787"/>
      <c r="C12444" s="1788"/>
      <c r="D12444" s="533"/>
      <c r="E12444" s="533"/>
      <c r="F12444" s="533"/>
      <c r="G12444" s="533"/>
    </row>
    <row r="12445" spans="1:7">
      <c r="A12445" s="533"/>
      <c r="B12445" s="1787"/>
      <c r="C12445" s="1788"/>
      <c r="D12445" s="533"/>
      <c r="E12445" s="533"/>
      <c r="F12445" s="533"/>
      <c r="G12445" s="533"/>
    </row>
    <row r="12446" spans="1:7">
      <c r="A12446" s="533"/>
      <c r="B12446" s="1787"/>
      <c r="C12446" s="1788"/>
      <c r="D12446" s="533"/>
      <c r="E12446" s="533"/>
      <c r="F12446" s="533"/>
      <c r="G12446" s="533"/>
    </row>
    <row r="12447" spans="1:7">
      <c r="A12447" s="533"/>
      <c r="B12447" s="1787"/>
      <c r="C12447" s="1788"/>
      <c r="D12447" s="533"/>
      <c r="E12447" s="533"/>
      <c r="F12447" s="533"/>
      <c r="G12447" s="533"/>
    </row>
    <row r="12448" spans="1:7">
      <c r="A12448" s="533"/>
      <c r="B12448" s="1787"/>
      <c r="C12448" s="1788"/>
      <c r="D12448" s="533"/>
      <c r="E12448" s="533"/>
      <c r="F12448" s="533"/>
      <c r="G12448" s="533"/>
    </row>
    <row r="12449" spans="1:7">
      <c r="A12449" s="533"/>
      <c r="B12449" s="1787"/>
      <c r="C12449" s="1788"/>
      <c r="D12449" s="533"/>
      <c r="E12449" s="533"/>
      <c r="F12449" s="533"/>
      <c r="G12449" s="533"/>
    </row>
    <row r="12450" spans="1:7">
      <c r="A12450" s="533"/>
      <c r="B12450" s="1787"/>
      <c r="C12450" s="1788"/>
      <c r="D12450" s="533"/>
      <c r="E12450" s="533"/>
      <c r="F12450" s="533"/>
      <c r="G12450" s="533"/>
    </row>
    <row r="12451" spans="1:7">
      <c r="A12451" s="533"/>
      <c r="B12451" s="1787"/>
      <c r="C12451" s="1788"/>
      <c r="D12451" s="533"/>
      <c r="E12451" s="533"/>
      <c r="F12451" s="533"/>
      <c r="G12451" s="533"/>
    </row>
    <row r="12452" spans="1:7">
      <c r="A12452" s="533"/>
      <c r="B12452" s="1787"/>
      <c r="C12452" s="1788"/>
      <c r="D12452" s="533"/>
      <c r="E12452" s="533"/>
      <c r="F12452" s="533"/>
      <c r="G12452" s="533"/>
    </row>
    <row r="12453" spans="1:7">
      <c r="A12453" s="533"/>
      <c r="B12453" s="1787"/>
      <c r="C12453" s="1788"/>
      <c r="D12453" s="533"/>
      <c r="E12453" s="533"/>
      <c r="F12453" s="533"/>
      <c r="G12453" s="533"/>
    </row>
    <row r="12454" spans="1:7">
      <c r="A12454" s="533"/>
      <c r="B12454" s="1787"/>
      <c r="C12454" s="1788"/>
      <c r="D12454" s="533"/>
      <c r="E12454" s="533"/>
      <c r="F12454" s="533"/>
      <c r="G12454" s="533"/>
    </row>
    <row r="12455" spans="1:7">
      <c r="A12455" s="533"/>
      <c r="B12455" s="1787"/>
      <c r="C12455" s="1788"/>
      <c r="D12455" s="533"/>
      <c r="E12455" s="533"/>
      <c r="F12455" s="533"/>
      <c r="G12455" s="533"/>
    </row>
    <row r="12456" spans="1:7">
      <c r="A12456" s="533"/>
      <c r="B12456" s="1787"/>
      <c r="C12456" s="1788"/>
      <c r="D12456" s="533"/>
      <c r="E12456" s="533"/>
      <c r="F12456" s="533"/>
      <c r="G12456" s="533"/>
    </row>
    <row r="12457" spans="1:7">
      <c r="A12457" s="533"/>
      <c r="B12457" s="1787"/>
      <c r="C12457" s="1788"/>
      <c r="D12457" s="533"/>
      <c r="E12457" s="533"/>
      <c r="F12457" s="533"/>
      <c r="G12457" s="533"/>
    </row>
    <row r="12458" spans="1:7">
      <c r="A12458" s="533"/>
      <c r="B12458" s="1787"/>
      <c r="C12458" s="1788"/>
      <c r="D12458" s="533"/>
      <c r="E12458" s="533"/>
      <c r="F12458" s="533"/>
      <c r="G12458" s="533"/>
    </row>
    <row r="12459" spans="1:7">
      <c r="A12459" s="533"/>
      <c r="B12459" s="1787"/>
      <c r="C12459" s="1788"/>
      <c r="D12459" s="533"/>
      <c r="E12459" s="533"/>
      <c r="F12459" s="533"/>
      <c r="G12459" s="533"/>
    </row>
    <row r="12460" spans="1:7">
      <c r="A12460" s="533"/>
      <c r="B12460" s="1787"/>
      <c r="C12460" s="1788"/>
      <c r="D12460" s="533"/>
      <c r="E12460" s="533"/>
      <c r="F12460" s="533"/>
      <c r="G12460" s="533"/>
    </row>
    <row r="12461" spans="1:7">
      <c r="A12461" s="533"/>
      <c r="B12461" s="1787"/>
      <c r="C12461" s="1788"/>
      <c r="D12461" s="533"/>
      <c r="E12461" s="533"/>
      <c r="F12461" s="533"/>
      <c r="G12461" s="533"/>
    </row>
    <row r="12462" spans="1:7">
      <c r="A12462" s="533"/>
      <c r="B12462" s="1787"/>
      <c r="C12462" s="1788"/>
      <c r="D12462" s="533"/>
      <c r="E12462" s="533"/>
      <c r="F12462" s="533"/>
      <c r="G12462" s="533"/>
    </row>
    <row r="12463" spans="1:7">
      <c r="A12463" s="533"/>
      <c r="B12463" s="1787"/>
      <c r="C12463" s="1788"/>
      <c r="D12463" s="533"/>
      <c r="E12463" s="533"/>
      <c r="F12463" s="533"/>
      <c r="G12463" s="533"/>
    </row>
    <row r="12464" spans="1:7">
      <c r="A12464" s="533"/>
      <c r="B12464" s="1787"/>
      <c r="C12464" s="1788"/>
      <c r="D12464" s="533"/>
      <c r="E12464" s="533"/>
      <c r="F12464" s="533"/>
      <c r="G12464" s="533"/>
    </row>
    <row r="12465" spans="1:7">
      <c r="A12465" s="533"/>
      <c r="B12465" s="1787"/>
      <c r="C12465" s="1788"/>
      <c r="D12465" s="533"/>
      <c r="E12465" s="533"/>
      <c r="F12465" s="533"/>
      <c r="G12465" s="533"/>
    </row>
    <row r="12466" spans="1:7">
      <c r="A12466" s="533"/>
      <c r="B12466" s="1787"/>
      <c r="C12466" s="1788"/>
      <c r="D12466" s="533"/>
      <c r="E12466" s="533"/>
      <c r="F12466" s="533"/>
      <c r="G12466" s="533"/>
    </row>
    <row r="12467" spans="1:7">
      <c r="A12467" s="533"/>
      <c r="B12467" s="1787"/>
      <c r="C12467" s="1788"/>
      <c r="D12467" s="533"/>
      <c r="E12467" s="533"/>
      <c r="F12467" s="533"/>
      <c r="G12467" s="533"/>
    </row>
    <row r="12468" spans="1:7">
      <c r="A12468" s="533"/>
      <c r="B12468" s="1787"/>
      <c r="C12468" s="1788"/>
      <c r="D12468" s="533"/>
      <c r="E12468" s="533"/>
      <c r="F12468" s="533"/>
      <c r="G12468" s="533"/>
    </row>
    <row r="12469" spans="1:7">
      <c r="A12469" s="533"/>
      <c r="B12469" s="1787"/>
      <c r="C12469" s="1788"/>
      <c r="D12469" s="533"/>
      <c r="E12469" s="533"/>
      <c r="F12469" s="533"/>
      <c r="G12469" s="533"/>
    </row>
    <row r="12470" spans="1:7">
      <c r="A12470" s="533"/>
      <c r="B12470" s="1787"/>
      <c r="C12470" s="1788"/>
      <c r="D12470" s="533"/>
      <c r="E12470" s="533"/>
      <c r="F12470" s="533"/>
      <c r="G12470" s="533"/>
    </row>
    <row r="12471" spans="1:7">
      <c r="A12471" s="533"/>
      <c r="B12471" s="1787"/>
      <c r="C12471" s="1788"/>
      <c r="D12471" s="533"/>
      <c r="E12471" s="533"/>
      <c r="F12471" s="533"/>
      <c r="G12471" s="533"/>
    </row>
    <row r="12472" spans="1:7">
      <c r="A12472" s="533"/>
      <c r="B12472" s="1787"/>
      <c r="C12472" s="1788"/>
      <c r="D12472" s="533"/>
      <c r="E12472" s="533"/>
      <c r="F12472" s="533"/>
      <c r="G12472" s="533"/>
    </row>
    <row r="12473" spans="1:7">
      <c r="A12473" s="533"/>
      <c r="B12473" s="1787"/>
      <c r="C12473" s="1788"/>
      <c r="D12473" s="533"/>
      <c r="E12473" s="533"/>
      <c r="F12473" s="533"/>
      <c r="G12473" s="533"/>
    </row>
    <row r="12474" spans="1:7">
      <c r="A12474" s="533"/>
      <c r="B12474" s="1787"/>
      <c r="C12474" s="1788"/>
      <c r="D12474" s="533"/>
      <c r="E12474" s="533"/>
      <c r="F12474" s="533"/>
      <c r="G12474" s="533"/>
    </row>
    <row r="12475" spans="1:7">
      <c r="A12475" s="533"/>
      <c r="B12475" s="1787"/>
      <c r="C12475" s="1788"/>
      <c r="D12475" s="533"/>
      <c r="E12475" s="533"/>
      <c r="F12475" s="533"/>
      <c r="G12475" s="533"/>
    </row>
    <row r="12476" spans="1:7">
      <c r="A12476" s="533"/>
      <c r="B12476" s="1787"/>
      <c r="C12476" s="1788"/>
      <c r="D12476" s="533"/>
      <c r="E12476" s="533"/>
      <c r="F12476" s="533"/>
      <c r="G12476" s="533"/>
    </row>
    <row r="12477" spans="1:7">
      <c r="A12477" s="533"/>
      <c r="B12477" s="1787"/>
      <c r="C12477" s="1788"/>
      <c r="D12477" s="533"/>
      <c r="E12477" s="533"/>
      <c r="F12477" s="533"/>
      <c r="G12477" s="533"/>
    </row>
    <row r="12478" spans="1:7">
      <c r="A12478" s="533"/>
      <c r="B12478" s="1787"/>
      <c r="C12478" s="1788"/>
      <c r="D12478" s="533"/>
      <c r="E12478" s="533"/>
      <c r="F12478" s="533"/>
      <c r="G12478" s="533"/>
    </row>
    <row r="12479" spans="1:7">
      <c r="A12479" s="533"/>
      <c r="B12479" s="1787"/>
      <c r="C12479" s="1788"/>
      <c r="D12479" s="533"/>
      <c r="E12479" s="533"/>
      <c r="F12479" s="533"/>
      <c r="G12479" s="533"/>
    </row>
    <row r="12480" spans="1:7">
      <c r="A12480" s="533"/>
      <c r="B12480" s="1787"/>
      <c r="C12480" s="1788"/>
      <c r="D12480" s="533"/>
      <c r="E12480" s="533"/>
      <c r="F12480" s="533"/>
      <c r="G12480" s="533"/>
    </row>
    <row r="12481" spans="1:7">
      <c r="A12481" s="533"/>
      <c r="B12481" s="1787"/>
      <c r="C12481" s="1788"/>
      <c r="D12481" s="533"/>
      <c r="E12481" s="533"/>
      <c r="F12481" s="533"/>
      <c r="G12481" s="533"/>
    </row>
    <row r="12482" spans="1:7">
      <c r="A12482" s="533"/>
      <c r="B12482" s="1787"/>
      <c r="C12482" s="1788"/>
      <c r="D12482" s="533"/>
      <c r="E12482" s="533"/>
      <c r="F12482" s="533"/>
      <c r="G12482" s="533"/>
    </row>
    <row r="12483" spans="1:7">
      <c r="A12483" s="533"/>
      <c r="B12483" s="1787"/>
      <c r="C12483" s="1788"/>
      <c r="D12483" s="533"/>
      <c r="E12483" s="533"/>
      <c r="F12483" s="533"/>
      <c r="G12483" s="533"/>
    </row>
    <row r="12484" spans="1:7">
      <c r="A12484" s="533"/>
      <c r="B12484" s="1787"/>
      <c r="C12484" s="1788"/>
      <c r="D12484" s="533"/>
      <c r="E12484" s="533"/>
      <c r="F12484" s="533"/>
      <c r="G12484" s="533"/>
    </row>
    <row r="12485" spans="1:7">
      <c r="A12485" s="533"/>
      <c r="B12485" s="1787"/>
      <c r="C12485" s="1788"/>
      <c r="D12485" s="533"/>
      <c r="E12485" s="533"/>
      <c r="F12485" s="533"/>
      <c r="G12485" s="533"/>
    </row>
    <row r="12486" spans="1:7">
      <c r="A12486" s="533"/>
      <c r="B12486" s="1787"/>
      <c r="C12486" s="1788"/>
      <c r="D12486" s="533"/>
      <c r="E12486" s="533"/>
      <c r="F12486" s="533"/>
      <c r="G12486" s="533"/>
    </row>
    <row r="12487" spans="1:7">
      <c r="A12487" s="533"/>
      <c r="B12487" s="1787"/>
      <c r="C12487" s="1788"/>
      <c r="D12487" s="533"/>
      <c r="E12487" s="533"/>
      <c r="F12487" s="533"/>
      <c r="G12487" s="533"/>
    </row>
    <row r="12488" spans="1:7">
      <c r="A12488" s="533"/>
      <c r="B12488" s="1787"/>
      <c r="C12488" s="1788"/>
      <c r="D12488" s="533"/>
      <c r="E12488" s="533"/>
      <c r="F12488" s="533"/>
      <c r="G12488" s="533"/>
    </row>
    <row r="12489" spans="1:7">
      <c r="A12489" s="533"/>
      <c r="B12489" s="1787"/>
      <c r="C12489" s="1788"/>
      <c r="D12489" s="533"/>
      <c r="E12489" s="533"/>
      <c r="F12489" s="533"/>
      <c r="G12489" s="533"/>
    </row>
    <row r="12490" spans="1:7">
      <c r="A12490" s="533"/>
      <c r="B12490" s="1787"/>
      <c r="C12490" s="1788"/>
      <c r="D12490" s="533"/>
      <c r="E12490" s="533"/>
      <c r="F12490" s="533"/>
      <c r="G12490" s="533"/>
    </row>
    <row r="12491" spans="1:7">
      <c r="A12491" s="533"/>
      <c r="B12491" s="1787"/>
      <c r="C12491" s="1788"/>
      <c r="D12491" s="533"/>
      <c r="E12491" s="533"/>
      <c r="F12491" s="533"/>
      <c r="G12491" s="533"/>
    </row>
    <row r="12492" spans="1:7">
      <c r="A12492" s="533"/>
      <c r="B12492" s="1787"/>
      <c r="C12492" s="1788"/>
      <c r="D12492" s="533"/>
      <c r="E12492" s="533"/>
      <c r="F12492" s="533"/>
      <c r="G12492" s="533"/>
    </row>
    <row r="12493" spans="1:7">
      <c r="A12493" s="533"/>
      <c r="B12493" s="1787"/>
      <c r="C12493" s="1788"/>
      <c r="D12493" s="533"/>
      <c r="E12493" s="533"/>
      <c r="F12493" s="533"/>
      <c r="G12493" s="533"/>
    </row>
    <row r="12494" spans="1:7">
      <c r="A12494" s="533"/>
      <c r="B12494" s="1787"/>
      <c r="C12494" s="1788"/>
      <c r="D12494" s="533"/>
      <c r="E12494" s="533"/>
      <c r="F12494" s="533"/>
      <c r="G12494" s="533"/>
    </row>
    <row r="12495" spans="1:7">
      <c r="A12495" s="533"/>
      <c r="B12495" s="1787"/>
      <c r="C12495" s="1788"/>
      <c r="D12495" s="533"/>
      <c r="E12495" s="533"/>
      <c r="F12495" s="533"/>
      <c r="G12495" s="533"/>
    </row>
    <row r="12496" spans="1:7">
      <c r="A12496" s="533"/>
      <c r="B12496" s="1787"/>
      <c r="C12496" s="1788"/>
      <c r="D12496" s="533"/>
      <c r="E12496" s="533"/>
      <c r="F12496" s="533"/>
      <c r="G12496" s="533"/>
    </row>
    <row r="12497" spans="1:7">
      <c r="A12497" s="533"/>
      <c r="B12497" s="1787"/>
      <c r="C12497" s="1788"/>
      <c r="D12497" s="533"/>
      <c r="E12497" s="533"/>
      <c r="F12497" s="533"/>
      <c r="G12497" s="533"/>
    </row>
    <row r="12498" spans="1:7">
      <c r="A12498" s="533"/>
      <c r="B12498" s="1787"/>
      <c r="C12498" s="1788"/>
      <c r="D12498" s="533"/>
      <c r="E12498" s="533"/>
      <c r="F12498" s="533"/>
      <c r="G12498" s="533"/>
    </row>
    <row r="12499" spans="1:7">
      <c r="A12499" s="533"/>
      <c r="B12499" s="1787"/>
      <c r="C12499" s="1788"/>
      <c r="D12499" s="533"/>
      <c r="E12499" s="533"/>
      <c r="F12499" s="533"/>
      <c r="G12499" s="533"/>
    </row>
    <row r="12500" spans="1:7">
      <c r="A12500" s="533"/>
      <c r="B12500" s="1787"/>
      <c r="C12500" s="1788"/>
      <c r="D12500" s="533"/>
      <c r="E12500" s="533"/>
      <c r="F12500" s="533"/>
      <c r="G12500" s="533"/>
    </row>
    <row r="12501" spans="1:7">
      <c r="A12501" s="533"/>
      <c r="B12501" s="1787"/>
      <c r="C12501" s="1788"/>
      <c r="D12501" s="533"/>
      <c r="E12501" s="533"/>
      <c r="F12501" s="533"/>
      <c r="G12501" s="533"/>
    </row>
    <row r="12502" spans="1:7">
      <c r="A12502" s="533"/>
      <c r="B12502" s="1787"/>
      <c r="C12502" s="1788"/>
      <c r="D12502" s="533"/>
      <c r="E12502" s="533"/>
      <c r="F12502" s="533"/>
      <c r="G12502" s="533"/>
    </row>
    <row r="12503" spans="1:7">
      <c r="A12503" s="533"/>
      <c r="B12503" s="1787"/>
      <c r="C12503" s="1788"/>
      <c r="D12503" s="533"/>
      <c r="E12503" s="533"/>
      <c r="F12503" s="533"/>
      <c r="G12503" s="533"/>
    </row>
    <row r="12504" spans="1:7">
      <c r="A12504" s="533"/>
      <c r="B12504" s="1787"/>
      <c r="C12504" s="1788"/>
      <c r="D12504" s="533"/>
      <c r="E12504" s="533"/>
      <c r="F12504" s="533"/>
      <c r="G12504" s="533"/>
    </row>
    <row r="12505" spans="1:7">
      <c r="A12505" s="533"/>
      <c r="B12505" s="1787"/>
      <c r="C12505" s="1788"/>
      <c r="D12505" s="533"/>
      <c r="E12505" s="533"/>
      <c r="F12505" s="533"/>
      <c r="G12505" s="533"/>
    </row>
    <row r="12506" spans="1:7">
      <c r="A12506" s="533"/>
      <c r="B12506" s="1787"/>
      <c r="C12506" s="1788"/>
      <c r="D12506" s="533"/>
      <c r="E12506" s="533"/>
      <c r="F12506" s="533"/>
      <c r="G12506" s="533"/>
    </row>
    <row r="12507" spans="1:7">
      <c r="A12507" s="533"/>
      <c r="B12507" s="1787"/>
      <c r="C12507" s="1788"/>
      <c r="D12507" s="533"/>
      <c r="E12507" s="533"/>
      <c r="F12507" s="533"/>
      <c r="G12507" s="533"/>
    </row>
    <row r="12508" spans="1:7">
      <c r="A12508" s="533"/>
      <c r="B12508" s="1787"/>
      <c r="C12508" s="1788"/>
      <c r="D12508" s="533"/>
      <c r="E12508" s="533"/>
      <c r="F12508" s="533"/>
      <c r="G12508" s="533"/>
    </row>
    <row r="12509" spans="1:7">
      <c r="A12509" s="533"/>
      <c r="B12509" s="1787"/>
      <c r="C12509" s="1788"/>
      <c r="D12509" s="533"/>
      <c r="E12509" s="533"/>
      <c r="F12509" s="533"/>
      <c r="G12509" s="533"/>
    </row>
    <row r="12510" spans="1:7">
      <c r="A12510" s="533"/>
      <c r="B12510" s="1787"/>
      <c r="C12510" s="1788"/>
      <c r="D12510" s="533"/>
      <c r="E12510" s="533"/>
      <c r="F12510" s="533"/>
      <c r="G12510" s="533"/>
    </row>
    <row r="12511" spans="1:7">
      <c r="A12511" s="533"/>
      <c r="B12511" s="1787"/>
      <c r="C12511" s="1788"/>
      <c r="D12511" s="533"/>
      <c r="E12511" s="533"/>
      <c r="F12511" s="533"/>
      <c r="G12511" s="533"/>
    </row>
    <row r="12512" spans="1:7">
      <c r="A12512" s="533"/>
      <c r="B12512" s="1787"/>
      <c r="C12512" s="1788"/>
      <c r="D12512" s="533"/>
      <c r="E12512" s="533"/>
      <c r="F12512" s="533"/>
      <c r="G12512" s="533"/>
    </row>
    <row r="12513" spans="1:7">
      <c r="A12513" s="533"/>
      <c r="B12513" s="1787"/>
      <c r="C12513" s="1788"/>
      <c r="D12513" s="533"/>
      <c r="E12513" s="533"/>
      <c r="F12513" s="533"/>
      <c r="G12513" s="533"/>
    </row>
    <row r="12514" spans="1:7">
      <c r="A12514" s="533"/>
      <c r="B12514" s="1787"/>
      <c r="C12514" s="1788"/>
      <c r="D12514" s="533"/>
      <c r="E12514" s="533"/>
      <c r="F12514" s="533"/>
      <c r="G12514" s="533"/>
    </row>
    <row r="12515" spans="1:7">
      <c r="A12515" s="533"/>
      <c r="B12515" s="1787"/>
      <c r="C12515" s="1788"/>
      <c r="D12515" s="533"/>
      <c r="E12515" s="533"/>
      <c r="F12515" s="533"/>
      <c r="G12515" s="533"/>
    </row>
    <row r="12516" spans="1:7">
      <c r="A12516" s="533"/>
      <c r="B12516" s="1787"/>
      <c r="C12516" s="1788"/>
      <c r="D12516" s="533"/>
      <c r="E12516" s="533"/>
      <c r="F12516" s="533"/>
      <c r="G12516" s="533"/>
    </row>
    <row r="12517" spans="1:7">
      <c r="A12517" s="533"/>
      <c r="B12517" s="1787"/>
      <c r="C12517" s="1788"/>
      <c r="D12517" s="533"/>
      <c r="E12517" s="533"/>
      <c r="F12517" s="533"/>
      <c r="G12517" s="533"/>
    </row>
    <row r="12518" spans="1:7">
      <c r="A12518" s="533"/>
      <c r="B12518" s="1787"/>
      <c r="C12518" s="1788"/>
      <c r="D12518" s="533"/>
      <c r="E12518" s="533"/>
      <c r="F12518" s="533"/>
      <c r="G12518" s="533"/>
    </row>
    <row r="12519" spans="1:7">
      <c r="A12519" s="533"/>
      <c r="B12519" s="1787"/>
      <c r="C12519" s="1788"/>
      <c r="D12519" s="533"/>
      <c r="E12519" s="533"/>
      <c r="F12519" s="533"/>
      <c r="G12519" s="533"/>
    </row>
    <row r="12520" spans="1:7">
      <c r="A12520" s="533"/>
      <c r="B12520" s="1787"/>
      <c r="C12520" s="1788"/>
      <c r="D12520" s="533"/>
      <c r="E12520" s="533"/>
      <c r="F12520" s="533"/>
      <c r="G12520" s="533"/>
    </row>
    <row r="12521" spans="1:7">
      <c r="A12521" s="533"/>
      <c r="B12521" s="1787"/>
      <c r="C12521" s="1788"/>
      <c r="D12521" s="533"/>
      <c r="E12521" s="533"/>
      <c r="F12521" s="533"/>
      <c r="G12521" s="533"/>
    </row>
    <row r="12522" spans="1:7">
      <c r="A12522" s="533"/>
      <c r="B12522" s="1787"/>
      <c r="C12522" s="1788"/>
      <c r="D12522" s="533"/>
      <c r="E12522" s="533"/>
      <c r="F12522" s="533"/>
      <c r="G12522" s="533"/>
    </row>
    <row r="12523" spans="1:7">
      <c r="A12523" s="533"/>
      <c r="B12523" s="1787"/>
      <c r="C12523" s="1788"/>
      <c r="D12523" s="533"/>
      <c r="E12523" s="533"/>
      <c r="F12523" s="533"/>
      <c r="G12523" s="533"/>
    </row>
    <row r="12524" spans="1:7">
      <c r="A12524" s="533"/>
      <c r="B12524" s="1787"/>
      <c r="C12524" s="1788"/>
      <c r="D12524" s="533"/>
      <c r="E12524" s="533"/>
      <c r="F12524" s="533"/>
      <c r="G12524" s="533"/>
    </row>
    <row r="12525" spans="1:7">
      <c r="A12525" s="533"/>
      <c r="B12525" s="1787"/>
      <c r="C12525" s="1788"/>
      <c r="D12525" s="533"/>
      <c r="E12525" s="533"/>
      <c r="F12525" s="533"/>
      <c r="G12525" s="533"/>
    </row>
    <row r="12526" spans="1:7">
      <c r="A12526" s="533"/>
      <c r="B12526" s="1787"/>
      <c r="C12526" s="1788"/>
      <c r="D12526" s="533"/>
      <c r="E12526" s="533"/>
      <c r="F12526" s="533"/>
      <c r="G12526" s="533"/>
    </row>
    <row r="12527" spans="1:7">
      <c r="A12527" s="533"/>
      <c r="B12527" s="1787"/>
      <c r="C12527" s="1788"/>
      <c r="D12527" s="533"/>
      <c r="E12527" s="533"/>
      <c r="F12527" s="533"/>
      <c r="G12527" s="533"/>
    </row>
    <row r="12528" spans="1:7">
      <c r="A12528" s="533"/>
      <c r="B12528" s="1787"/>
      <c r="C12528" s="1788"/>
      <c r="D12528" s="533"/>
      <c r="E12528" s="533"/>
      <c r="F12528" s="533"/>
      <c r="G12528" s="533"/>
    </row>
    <row r="12529" spans="1:7">
      <c r="A12529" s="533"/>
      <c r="B12529" s="1787"/>
      <c r="C12529" s="1788"/>
      <c r="D12529" s="533"/>
      <c r="E12529" s="533"/>
      <c r="F12529" s="533"/>
      <c r="G12529" s="533"/>
    </row>
    <row r="12530" spans="1:7">
      <c r="A12530" s="533"/>
      <c r="B12530" s="1787"/>
      <c r="C12530" s="1788"/>
      <c r="D12530" s="533"/>
      <c r="E12530" s="533"/>
      <c r="F12530" s="533"/>
      <c r="G12530" s="533"/>
    </row>
    <row r="12531" spans="1:7">
      <c r="A12531" s="533"/>
      <c r="B12531" s="1787"/>
      <c r="C12531" s="1788"/>
      <c r="D12531" s="533"/>
      <c r="E12531" s="533"/>
      <c r="F12531" s="533"/>
      <c r="G12531" s="533"/>
    </row>
    <row r="12532" spans="1:7">
      <c r="A12532" s="533"/>
      <c r="B12532" s="1787"/>
      <c r="C12532" s="1788"/>
      <c r="D12532" s="533"/>
      <c r="E12532" s="533"/>
      <c r="F12532" s="533"/>
      <c r="G12532" s="533"/>
    </row>
    <row r="12533" spans="1:7">
      <c r="A12533" s="533"/>
      <c r="B12533" s="1787"/>
      <c r="C12533" s="1788"/>
      <c r="D12533" s="533"/>
      <c r="E12533" s="533"/>
      <c r="F12533" s="533"/>
      <c r="G12533" s="533"/>
    </row>
    <row r="12534" spans="1:7">
      <c r="A12534" s="533"/>
      <c r="B12534" s="1787"/>
      <c r="C12534" s="1788"/>
      <c r="D12534" s="533"/>
      <c r="E12534" s="533"/>
      <c r="F12534" s="533"/>
      <c r="G12534" s="533"/>
    </row>
    <row r="12535" spans="1:7">
      <c r="A12535" s="533"/>
      <c r="B12535" s="1787"/>
      <c r="C12535" s="1788"/>
      <c r="D12535" s="533"/>
      <c r="E12535" s="533"/>
      <c r="F12535" s="533"/>
      <c r="G12535" s="533"/>
    </row>
    <row r="12536" spans="1:7">
      <c r="A12536" s="533"/>
      <c r="B12536" s="1787"/>
      <c r="C12536" s="1788"/>
      <c r="D12536" s="533"/>
      <c r="E12536" s="533"/>
      <c r="F12536" s="533"/>
      <c r="G12536" s="533"/>
    </row>
    <row r="12537" spans="1:7">
      <c r="A12537" s="533"/>
      <c r="B12537" s="1787"/>
      <c r="C12537" s="1788"/>
      <c r="D12537" s="533"/>
      <c r="E12537" s="533"/>
      <c r="F12537" s="533"/>
      <c r="G12537" s="533"/>
    </row>
    <row r="12538" spans="1:7">
      <c r="A12538" s="533"/>
      <c r="B12538" s="1787"/>
      <c r="C12538" s="1788"/>
      <c r="D12538" s="533"/>
      <c r="E12538" s="533"/>
      <c r="F12538" s="533"/>
      <c r="G12538" s="533"/>
    </row>
    <row r="12539" spans="1:7">
      <c r="A12539" s="533"/>
      <c r="B12539" s="1787"/>
      <c r="C12539" s="1788"/>
      <c r="D12539" s="533"/>
      <c r="E12539" s="533"/>
      <c r="F12539" s="533"/>
      <c r="G12539" s="533"/>
    </row>
    <row r="12540" spans="1:7">
      <c r="A12540" s="533"/>
      <c r="B12540" s="1787"/>
      <c r="C12540" s="1788"/>
      <c r="D12540" s="533"/>
      <c r="E12540" s="533"/>
      <c r="F12540" s="533"/>
      <c r="G12540" s="533"/>
    </row>
    <row r="12541" spans="1:7">
      <c r="A12541" s="533"/>
      <c r="B12541" s="1787"/>
      <c r="C12541" s="1788"/>
      <c r="D12541" s="533"/>
      <c r="E12541" s="533"/>
      <c r="F12541" s="533"/>
      <c r="G12541" s="533"/>
    </row>
    <row r="12542" spans="1:7">
      <c r="A12542" s="533"/>
      <c r="B12542" s="1787"/>
      <c r="C12542" s="1788"/>
      <c r="D12542" s="533"/>
      <c r="E12542" s="533"/>
      <c r="F12542" s="533"/>
      <c r="G12542" s="533"/>
    </row>
    <row r="12543" spans="1:7">
      <c r="A12543" s="533"/>
      <c r="B12543" s="1787"/>
      <c r="C12543" s="1788"/>
      <c r="D12543" s="533"/>
      <c r="E12543" s="533"/>
      <c r="F12543" s="533"/>
      <c r="G12543" s="533"/>
    </row>
    <row r="12544" spans="1:7">
      <c r="A12544" s="533"/>
      <c r="B12544" s="1787"/>
      <c r="C12544" s="1788"/>
      <c r="D12544" s="533"/>
      <c r="E12544" s="533"/>
      <c r="F12544" s="533"/>
      <c r="G12544" s="533"/>
    </row>
    <row r="12545" spans="1:7">
      <c r="A12545" s="533"/>
      <c r="B12545" s="1787"/>
      <c r="C12545" s="1788"/>
      <c r="D12545" s="533"/>
      <c r="E12545" s="533"/>
      <c r="F12545" s="533"/>
      <c r="G12545" s="533"/>
    </row>
    <row r="12546" spans="1:7">
      <c r="A12546" s="533"/>
      <c r="B12546" s="1787"/>
      <c r="C12546" s="1788"/>
      <c r="D12546" s="533"/>
      <c r="E12546" s="533"/>
      <c r="F12546" s="533"/>
      <c r="G12546" s="533"/>
    </row>
    <row r="12547" spans="1:7">
      <c r="A12547" s="533"/>
      <c r="B12547" s="1787"/>
      <c r="C12547" s="1788"/>
      <c r="D12547" s="533"/>
      <c r="E12547" s="533"/>
      <c r="F12547" s="533"/>
      <c r="G12547" s="533"/>
    </row>
    <row r="12548" spans="1:7">
      <c r="A12548" s="533"/>
      <c r="B12548" s="1787"/>
      <c r="C12548" s="1788"/>
      <c r="D12548" s="533"/>
      <c r="E12548" s="533"/>
      <c r="F12548" s="533"/>
      <c r="G12548" s="533"/>
    </row>
    <row r="12549" spans="1:7">
      <c r="A12549" s="533"/>
      <c r="B12549" s="1787"/>
      <c r="C12549" s="1788"/>
      <c r="D12549" s="533"/>
      <c r="E12549" s="533"/>
      <c r="F12549" s="533"/>
      <c r="G12549" s="533"/>
    </row>
    <row r="12550" spans="1:7">
      <c r="A12550" s="533"/>
      <c r="B12550" s="1787"/>
      <c r="C12550" s="1788"/>
      <c r="D12550" s="533"/>
      <c r="E12550" s="533"/>
      <c r="F12550" s="533"/>
      <c r="G12550" s="533"/>
    </row>
    <row r="12551" spans="1:7">
      <c r="A12551" s="533"/>
      <c r="B12551" s="1787"/>
      <c r="C12551" s="1788"/>
      <c r="D12551" s="533"/>
      <c r="E12551" s="533"/>
      <c r="F12551" s="533"/>
      <c r="G12551" s="533"/>
    </row>
    <row r="12552" spans="1:7">
      <c r="A12552" s="533"/>
      <c r="B12552" s="1787"/>
      <c r="C12552" s="1788"/>
      <c r="D12552" s="533"/>
      <c r="E12552" s="533"/>
      <c r="F12552" s="533"/>
      <c r="G12552" s="533"/>
    </row>
    <row r="12553" spans="1:7">
      <c r="A12553" s="533"/>
      <c r="B12553" s="1787"/>
      <c r="C12553" s="1788"/>
      <c r="D12553" s="533"/>
      <c r="E12553" s="533"/>
      <c r="F12553" s="533"/>
      <c r="G12553" s="533"/>
    </row>
    <row r="12554" spans="1:7">
      <c r="A12554" s="533"/>
      <c r="B12554" s="1787"/>
      <c r="C12554" s="1788"/>
      <c r="D12554" s="533"/>
      <c r="E12554" s="533"/>
      <c r="F12554" s="533"/>
      <c r="G12554" s="533"/>
    </row>
    <row r="12555" spans="1:7">
      <c r="A12555" s="533"/>
      <c r="B12555" s="1787"/>
      <c r="C12555" s="1788"/>
      <c r="D12555" s="533"/>
      <c r="E12555" s="533"/>
      <c r="F12555" s="533"/>
      <c r="G12555" s="533"/>
    </row>
    <row r="12556" spans="1:7">
      <c r="A12556" s="533"/>
      <c r="B12556" s="1787"/>
      <c r="C12556" s="1788"/>
      <c r="D12556" s="533"/>
      <c r="E12556" s="533"/>
      <c r="F12556" s="533"/>
      <c r="G12556" s="533"/>
    </row>
    <row r="12557" spans="1:7">
      <c r="A12557" s="533"/>
      <c r="B12557" s="1787"/>
      <c r="C12557" s="1788"/>
      <c r="D12557" s="533"/>
      <c r="E12557" s="533"/>
      <c r="F12557" s="533"/>
      <c r="G12557" s="533"/>
    </row>
    <row r="12558" spans="1:7">
      <c r="A12558" s="533"/>
      <c r="B12558" s="1787"/>
      <c r="C12558" s="1788"/>
      <c r="D12558" s="533"/>
      <c r="E12558" s="533"/>
      <c r="F12558" s="533"/>
      <c r="G12558" s="533"/>
    </row>
    <row r="12559" spans="1:7">
      <c r="A12559" s="533"/>
      <c r="B12559" s="1787"/>
      <c r="C12559" s="1788"/>
      <c r="D12559" s="533"/>
      <c r="E12559" s="533"/>
      <c r="F12559" s="533"/>
      <c r="G12559" s="533"/>
    </row>
    <row r="12560" spans="1:7">
      <c r="A12560" s="533"/>
      <c r="B12560" s="1787"/>
      <c r="C12560" s="1788"/>
      <c r="D12560" s="533"/>
      <c r="E12560" s="533"/>
      <c r="F12560" s="533"/>
      <c r="G12560" s="533"/>
    </row>
    <row r="12561" spans="1:7">
      <c r="A12561" s="533"/>
      <c r="B12561" s="1787"/>
      <c r="C12561" s="1788"/>
      <c r="D12561" s="533"/>
      <c r="E12561" s="533"/>
      <c r="F12561" s="533"/>
      <c r="G12561" s="533"/>
    </row>
    <row r="12562" spans="1:7">
      <c r="A12562" s="533"/>
      <c r="B12562" s="1787"/>
      <c r="C12562" s="1788"/>
      <c r="D12562" s="533"/>
      <c r="E12562" s="533"/>
      <c r="F12562" s="533"/>
      <c r="G12562" s="533"/>
    </row>
    <row r="12563" spans="1:7">
      <c r="A12563" s="533"/>
      <c r="B12563" s="1787"/>
      <c r="C12563" s="1788"/>
      <c r="D12563" s="533"/>
      <c r="E12563" s="533"/>
      <c r="F12563" s="533"/>
      <c r="G12563" s="533"/>
    </row>
    <row r="12564" spans="1:7">
      <c r="A12564" s="533"/>
      <c r="B12564" s="1787"/>
      <c r="C12564" s="1788"/>
      <c r="D12564" s="533"/>
      <c r="E12564" s="533"/>
      <c r="F12564" s="533"/>
      <c r="G12564" s="533"/>
    </row>
    <row r="12565" spans="1:7">
      <c r="A12565" s="533"/>
      <c r="B12565" s="1787"/>
      <c r="C12565" s="1788"/>
      <c r="D12565" s="533"/>
      <c r="E12565" s="533"/>
      <c r="F12565" s="533"/>
      <c r="G12565" s="533"/>
    </row>
    <row r="12566" spans="1:7">
      <c r="A12566" s="533"/>
      <c r="B12566" s="1787"/>
      <c r="C12566" s="1788"/>
      <c r="D12566" s="533"/>
      <c r="E12566" s="533"/>
      <c r="F12566" s="533"/>
      <c r="G12566" s="533"/>
    </row>
    <row r="12567" spans="1:7">
      <c r="A12567" s="533"/>
      <c r="B12567" s="1787"/>
      <c r="C12567" s="1788"/>
      <c r="D12567" s="533"/>
      <c r="E12567" s="533"/>
      <c r="F12567" s="533"/>
      <c r="G12567" s="533"/>
    </row>
    <row r="12568" spans="1:7">
      <c r="A12568" s="533"/>
      <c r="B12568" s="1787"/>
      <c r="C12568" s="1788"/>
      <c r="D12568" s="533"/>
      <c r="E12568" s="533"/>
      <c r="F12568" s="533"/>
      <c r="G12568" s="533"/>
    </row>
    <row r="12569" spans="1:7">
      <c r="A12569" s="533"/>
      <c r="B12569" s="1787"/>
      <c r="C12569" s="1788"/>
      <c r="D12569" s="533"/>
      <c r="E12569" s="533"/>
      <c r="F12569" s="533"/>
      <c r="G12569" s="533"/>
    </row>
    <row r="12570" spans="1:7">
      <c r="A12570" s="533"/>
      <c r="B12570" s="1787"/>
      <c r="C12570" s="1788"/>
      <c r="D12570" s="533"/>
      <c r="E12570" s="533"/>
      <c r="F12570" s="533"/>
      <c r="G12570" s="533"/>
    </row>
    <row r="12571" spans="1:7">
      <c r="A12571" s="533"/>
      <c r="B12571" s="1787"/>
      <c r="C12571" s="1788"/>
      <c r="D12571" s="533"/>
      <c r="E12571" s="533"/>
      <c r="F12571" s="533"/>
      <c r="G12571" s="533"/>
    </row>
    <row r="12572" spans="1:7">
      <c r="A12572" s="533"/>
      <c r="B12572" s="1787"/>
      <c r="C12572" s="1788"/>
      <c r="D12572" s="533"/>
      <c r="E12572" s="533"/>
      <c r="F12572" s="533"/>
      <c r="G12572" s="533"/>
    </row>
    <row r="12573" spans="1:7">
      <c r="A12573" s="533"/>
      <c r="B12573" s="1787"/>
      <c r="C12573" s="1788"/>
      <c r="D12573" s="533"/>
      <c r="E12573" s="533"/>
      <c r="F12573" s="533"/>
      <c r="G12573" s="533"/>
    </row>
    <row r="12574" spans="1:7">
      <c r="A12574" s="533"/>
      <c r="B12574" s="1787"/>
      <c r="C12574" s="1788"/>
      <c r="D12574" s="533"/>
      <c r="E12574" s="533"/>
      <c r="F12574" s="533"/>
      <c r="G12574" s="533"/>
    </row>
    <row r="12575" spans="1:7">
      <c r="A12575" s="533"/>
      <c r="B12575" s="1787"/>
      <c r="C12575" s="1788"/>
      <c r="D12575" s="533"/>
      <c r="E12575" s="533"/>
      <c r="F12575" s="533"/>
      <c r="G12575" s="533"/>
    </row>
    <row r="12576" spans="1:7">
      <c r="A12576" s="533"/>
      <c r="B12576" s="1787"/>
      <c r="C12576" s="1788"/>
      <c r="D12576" s="533"/>
      <c r="E12576" s="533"/>
      <c r="F12576" s="533"/>
      <c r="G12576" s="533"/>
    </row>
    <row r="12577" spans="1:7">
      <c r="A12577" s="533"/>
      <c r="B12577" s="1787"/>
      <c r="C12577" s="1788"/>
      <c r="D12577" s="533"/>
      <c r="E12577" s="533"/>
      <c r="F12577" s="533"/>
      <c r="G12577" s="533"/>
    </row>
    <row r="12578" spans="1:7">
      <c r="A12578" s="533"/>
      <c r="B12578" s="1787"/>
      <c r="C12578" s="1788"/>
      <c r="D12578" s="533"/>
      <c r="E12578" s="533"/>
      <c r="F12578" s="533"/>
      <c r="G12578" s="533"/>
    </row>
    <row r="12579" spans="1:7">
      <c r="A12579" s="533"/>
      <c r="B12579" s="1787"/>
      <c r="C12579" s="1788"/>
      <c r="D12579" s="533"/>
      <c r="E12579" s="533"/>
      <c r="F12579" s="533"/>
      <c r="G12579" s="533"/>
    </row>
    <row r="12580" spans="1:7">
      <c r="A12580" s="533"/>
      <c r="B12580" s="1787"/>
      <c r="C12580" s="1788"/>
      <c r="D12580" s="533"/>
      <c r="E12580" s="533"/>
      <c r="F12580" s="533"/>
      <c r="G12580" s="533"/>
    </row>
    <row r="12581" spans="1:7">
      <c r="A12581" s="533"/>
      <c r="B12581" s="1787"/>
      <c r="C12581" s="1788"/>
      <c r="D12581" s="533"/>
      <c r="E12581" s="533"/>
      <c r="F12581" s="533"/>
      <c r="G12581" s="533"/>
    </row>
    <row r="12582" spans="1:7">
      <c r="A12582" s="533"/>
      <c r="B12582" s="1787"/>
      <c r="C12582" s="1788"/>
      <c r="D12582" s="533"/>
      <c r="E12582" s="533"/>
      <c r="F12582" s="533"/>
      <c r="G12582" s="533"/>
    </row>
    <row r="12583" spans="1:7">
      <c r="A12583" s="533"/>
      <c r="B12583" s="1787"/>
      <c r="C12583" s="1788"/>
      <c r="D12583" s="533"/>
      <c r="E12583" s="533"/>
      <c r="F12583" s="533"/>
      <c r="G12583" s="533"/>
    </row>
    <row r="12584" spans="1:7">
      <c r="A12584" s="533"/>
      <c r="B12584" s="1787"/>
      <c r="C12584" s="1788"/>
      <c r="D12584" s="533"/>
      <c r="E12584" s="533"/>
      <c r="F12584" s="533"/>
      <c r="G12584" s="533"/>
    </row>
    <row r="12585" spans="1:7">
      <c r="A12585" s="533"/>
      <c r="B12585" s="1787"/>
      <c r="C12585" s="1788"/>
      <c r="D12585" s="533"/>
      <c r="E12585" s="533"/>
      <c r="F12585" s="533"/>
      <c r="G12585" s="533"/>
    </row>
    <row r="12586" spans="1:7">
      <c r="A12586" s="533"/>
      <c r="B12586" s="1787"/>
      <c r="C12586" s="1788"/>
      <c r="D12586" s="533"/>
      <c r="E12586" s="533"/>
      <c r="F12586" s="533"/>
      <c r="G12586" s="533"/>
    </row>
    <row r="12587" spans="1:7">
      <c r="A12587" s="533"/>
      <c r="B12587" s="1787"/>
      <c r="C12587" s="1788"/>
      <c r="D12587" s="533"/>
      <c r="E12587" s="533"/>
      <c r="F12587" s="533"/>
      <c r="G12587" s="533"/>
    </row>
    <row r="12588" spans="1:7">
      <c r="A12588" s="533"/>
      <c r="B12588" s="1787"/>
      <c r="C12588" s="1788"/>
      <c r="D12588" s="533"/>
      <c r="E12588" s="533"/>
      <c r="F12588" s="533"/>
      <c r="G12588" s="533"/>
    </row>
    <row r="12589" spans="1:7">
      <c r="A12589" s="533"/>
      <c r="B12589" s="1787"/>
      <c r="C12589" s="1788"/>
      <c r="D12589" s="533"/>
      <c r="E12589" s="533"/>
      <c r="F12589" s="533"/>
      <c r="G12589" s="533"/>
    </row>
    <row r="12590" spans="1:7">
      <c r="A12590" s="533"/>
      <c r="B12590" s="1787"/>
      <c r="C12590" s="1788"/>
      <c r="D12590" s="533"/>
      <c r="E12590" s="533"/>
      <c r="F12590" s="533"/>
      <c r="G12590" s="533"/>
    </row>
    <row r="12591" spans="1:7">
      <c r="A12591" s="533"/>
      <c r="B12591" s="1787"/>
      <c r="C12591" s="1788"/>
      <c r="D12591" s="533"/>
      <c r="E12591" s="533"/>
      <c r="F12591" s="533"/>
      <c r="G12591" s="533"/>
    </row>
    <row r="12592" spans="1:7">
      <c r="A12592" s="533"/>
      <c r="B12592" s="1787"/>
      <c r="C12592" s="1788"/>
      <c r="D12592" s="533"/>
      <c r="E12592" s="533"/>
      <c r="F12592" s="533"/>
      <c r="G12592" s="533"/>
    </row>
    <row r="12593" spans="1:7">
      <c r="A12593" s="533"/>
      <c r="B12593" s="1787"/>
      <c r="C12593" s="1788"/>
      <c r="D12593" s="533"/>
      <c r="E12593" s="533"/>
      <c r="F12593" s="533"/>
      <c r="G12593" s="533"/>
    </row>
    <row r="12594" spans="1:7">
      <c r="A12594" s="533"/>
      <c r="B12594" s="1787"/>
      <c r="C12594" s="1788"/>
      <c r="D12594" s="533"/>
      <c r="E12594" s="533"/>
      <c r="F12594" s="533"/>
      <c r="G12594" s="533"/>
    </row>
    <row r="12595" spans="1:7">
      <c r="A12595" s="533"/>
      <c r="B12595" s="1787"/>
      <c r="C12595" s="1788"/>
      <c r="D12595" s="533"/>
      <c r="E12595" s="533"/>
      <c r="F12595" s="533"/>
      <c r="G12595" s="533"/>
    </row>
    <row r="12596" spans="1:7">
      <c r="A12596" s="533"/>
      <c r="B12596" s="1787"/>
      <c r="C12596" s="1788"/>
      <c r="D12596" s="533"/>
      <c r="E12596" s="533"/>
      <c r="F12596" s="533"/>
      <c r="G12596" s="533"/>
    </row>
    <row r="12597" spans="1:7">
      <c r="A12597" s="533"/>
      <c r="B12597" s="1787"/>
      <c r="C12597" s="1788"/>
      <c r="D12597" s="533"/>
      <c r="E12597" s="533"/>
      <c r="F12597" s="533"/>
      <c r="G12597" s="533"/>
    </row>
    <row r="12598" spans="1:7">
      <c r="A12598" s="533"/>
      <c r="B12598" s="1787"/>
      <c r="C12598" s="1788"/>
      <c r="D12598" s="533"/>
      <c r="E12598" s="533"/>
      <c r="F12598" s="533"/>
      <c r="G12598" s="533"/>
    </row>
    <row r="12599" spans="1:7">
      <c r="A12599" s="533"/>
      <c r="B12599" s="1787"/>
      <c r="C12599" s="1788"/>
      <c r="D12599" s="533"/>
      <c r="E12599" s="533"/>
      <c r="F12599" s="533"/>
      <c r="G12599" s="533"/>
    </row>
    <row r="12600" spans="1:7">
      <c r="A12600" s="533"/>
      <c r="B12600" s="1787"/>
      <c r="C12600" s="1788"/>
      <c r="D12600" s="533"/>
      <c r="E12600" s="533"/>
      <c r="F12600" s="533"/>
      <c r="G12600" s="533"/>
    </row>
    <row r="12601" spans="1:7">
      <c r="A12601" s="533"/>
      <c r="B12601" s="1787"/>
      <c r="C12601" s="1788"/>
      <c r="D12601" s="533"/>
      <c r="E12601" s="533"/>
      <c r="F12601" s="533"/>
      <c r="G12601" s="533"/>
    </row>
    <row r="12602" spans="1:7">
      <c r="A12602" s="533"/>
      <c r="B12602" s="1787"/>
      <c r="C12602" s="1788"/>
      <c r="D12602" s="533"/>
      <c r="E12602" s="533"/>
      <c r="F12602" s="533"/>
      <c r="G12602" s="533"/>
    </row>
    <row r="12603" spans="1:7">
      <c r="A12603" s="533"/>
      <c r="B12603" s="1787"/>
      <c r="C12603" s="1788"/>
      <c r="D12603" s="533"/>
      <c r="E12603" s="533"/>
      <c r="F12603" s="533"/>
      <c r="G12603" s="533"/>
    </row>
    <row r="12604" spans="1:7">
      <c r="A12604" s="533"/>
      <c r="B12604" s="1787"/>
      <c r="C12604" s="1788"/>
      <c r="D12604" s="533"/>
      <c r="E12604" s="533"/>
      <c r="F12604" s="533"/>
      <c r="G12604" s="533"/>
    </row>
    <row r="12605" spans="1:7">
      <c r="A12605" s="533"/>
      <c r="B12605" s="1787"/>
      <c r="C12605" s="1788"/>
      <c r="D12605" s="533"/>
      <c r="E12605" s="533"/>
      <c r="F12605" s="533"/>
      <c r="G12605" s="533"/>
    </row>
    <row r="12606" spans="1:7">
      <c r="A12606" s="533"/>
      <c r="B12606" s="1787"/>
      <c r="C12606" s="1788"/>
      <c r="D12606" s="533"/>
      <c r="E12606" s="533"/>
      <c r="F12606" s="533"/>
      <c r="G12606" s="533"/>
    </row>
    <row r="12607" spans="1:7">
      <c r="A12607" s="533"/>
      <c r="B12607" s="1787"/>
      <c r="C12607" s="1788"/>
      <c r="D12607" s="533"/>
      <c r="E12607" s="533"/>
      <c r="F12607" s="533"/>
      <c r="G12607" s="533"/>
    </row>
    <row r="12608" spans="1:7">
      <c r="A12608" s="533"/>
      <c r="B12608" s="1787"/>
      <c r="C12608" s="1788"/>
      <c r="D12608" s="533"/>
      <c r="E12608" s="533"/>
      <c r="F12608" s="533"/>
      <c r="G12608" s="533"/>
    </row>
    <row r="12609" spans="1:7">
      <c r="A12609" s="533"/>
      <c r="B12609" s="1787"/>
      <c r="C12609" s="1788"/>
      <c r="D12609" s="533"/>
      <c r="E12609" s="533"/>
      <c r="F12609" s="533"/>
      <c r="G12609" s="533"/>
    </row>
    <row r="12610" spans="1:7">
      <c r="A12610" s="533"/>
      <c r="B12610" s="1787"/>
      <c r="C12610" s="1788"/>
      <c r="D12610" s="533"/>
      <c r="E12610" s="533"/>
      <c r="F12610" s="533"/>
      <c r="G12610" s="533"/>
    </row>
    <row r="12611" spans="1:7">
      <c r="A12611" s="533"/>
      <c r="B12611" s="1787"/>
      <c r="C12611" s="1788"/>
      <c r="D12611" s="533"/>
      <c r="E12611" s="533"/>
      <c r="F12611" s="533"/>
      <c r="G12611" s="533"/>
    </row>
    <row r="12612" spans="1:7">
      <c r="A12612" s="533"/>
      <c r="B12612" s="1787"/>
      <c r="C12612" s="1788"/>
      <c r="D12612" s="533"/>
      <c r="E12612" s="533"/>
      <c r="F12612" s="533"/>
      <c r="G12612" s="533"/>
    </row>
    <row r="12613" spans="1:7">
      <c r="A12613" s="533"/>
      <c r="B12613" s="1787"/>
      <c r="C12613" s="1788"/>
      <c r="D12613" s="533"/>
      <c r="E12613" s="533"/>
      <c r="F12613" s="533"/>
      <c r="G12613" s="533"/>
    </row>
    <row r="12614" spans="1:7">
      <c r="A12614" s="533"/>
      <c r="B12614" s="1787"/>
      <c r="C12614" s="1788"/>
      <c r="D12614" s="533"/>
      <c r="E12614" s="533"/>
      <c r="F12614" s="533"/>
      <c r="G12614" s="533"/>
    </row>
    <row r="12615" spans="1:7">
      <c r="A12615" s="533"/>
      <c r="B12615" s="1787"/>
      <c r="C12615" s="1788"/>
      <c r="D12615" s="533"/>
      <c r="E12615" s="533"/>
      <c r="F12615" s="533"/>
      <c r="G12615" s="533"/>
    </row>
    <row r="12616" spans="1:7">
      <c r="A12616" s="533"/>
      <c r="B12616" s="1787"/>
      <c r="C12616" s="1788"/>
      <c r="D12616" s="533"/>
      <c r="E12616" s="533"/>
      <c r="F12616" s="533"/>
      <c r="G12616" s="533"/>
    </row>
    <row r="12617" spans="1:7">
      <c r="A12617" s="533"/>
      <c r="B12617" s="1787"/>
      <c r="C12617" s="1788"/>
      <c r="D12617" s="533"/>
      <c r="E12617" s="533"/>
      <c r="F12617" s="533"/>
      <c r="G12617" s="533"/>
    </row>
    <row r="12618" spans="1:7">
      <c r="A12618" s="533"/>
      <c r="B12618" s="1787"/>
      <c r="C12618" s="1788"/>
      <c r="D12618" s="533"/>
      <c r="E12618" s="533"/>
      <c r="F12618" s="533"/>
      <c r="G12618" s="533"/>
    </row>
    <row r="12619" spans="1:7">
      <c r="A12619" s="533"/>
      <c r="B12619" s="1787"/>
      <c r="C12619" s="1788"/>
      <c r="D12619" s="533"/>
      <c r="E12619" s="533"/>
      <c r="F12619" s="533"/>
      <c r="G12619" s="533"/>
    </row>
    <row r="12620" spans="1:7">
      <c r="A12620" s="533"/>
      <c r="B12620" s="1787"/>
      <c r="C12620" s="1788"/>
      <c r="D12620" s="533"/>
      <c r="E12620" s="533"/>
      <c r="F12620" s="533"/>
      <c r="G12620" s="533"/>
    </row>
    <row r="12621" spans="1:7">
      <c r="A12621" s="533"/>
      <c r="B12621" s="1787"/>
      <c r="C12621" s="1788"/>
      <c r="D12621" s="533"/>
      <c r="E12621" s="533"/>
      <c r="F12621" s="533"/>
      <c r="G12621" s="533"/>
    </row>
    <row r="12622" spans="1:7">
      <c r="A12622" s="533"/>
      <c r="B12622" s="1787"/>
      <c r="C12622" s="1788"/>
      <c r="D12622" s="533"/>
      <c r="E12622" s="533"/>
      <c r="F12622" s="533"/>
      <c r="G12622" s="533"/>
    </row>
    <row r="12623" spans="1:7">
      <c r="A12623" s="533"/>
      <c r="B12623" s="1787"/>
      <c r="C12623" s="1788"/>
      <c r="D12623" s="533"/>
      <c r="E12623" s="533"/>
      <c r="F12623" s="533"/>
      <c r="G12623" s="533"/>
    </row>
    <row r="12624" spans="1:7">
      <c r="A12624" s="533"/>
      <c r="B12624" s="1787"/>
      <c r="C12624" s="1788"/>
      <c r="D12624" s="533"/>
      <c r="E12624" s="533"/>
      <c r="F12624" s="533"/>
      <c r="G12624" s="533"/>
    </row>
    <row r="12625" spans="1:7">
      <c r="A12625" s="533"/>
      <c r="B12625" s="1787"/>
      <c r="C12625" s="1788"/>
      <c r="D12625" s="533"/>
      <c r="E12625" s="533"/>
      <c r="F12625" s="533"/>
      <c r="G12625" s="533"/>
    </row>
    <row r="12626" spans="1:7">
      <c r="A12626" s="533"/>
      <c r="B12626" s="1787"/>
      <c r="C12626" s="1788"/>
      <c r="D12626" s="533"/>
      <c r="E12626" s="533"/>
      <c r="F12626" s="533"/>
      <c r="G12626" s="533"/>
    </row>
    <row r="12627" spans="1:7">
      <c r="A12627" s="533"/>
      <c r="B12627" s="1787"/>
      <c r="C12627" s="1788"/>
      <c r="D12627" s="533"/>
      <c r="E12627" s="533"/>
      <c r="F12627" s="533"/>
      <c r="G12627" s="533"/>
    </row>
    <row r="12628" spans="1:7">
      <c r="A12628" s="533"/>
      <c r="B12628" s="1787"/>
      <c r="C12628" s="1788"/>
      <c r="D12628" s="533"/>
      <c r="E12628" s="533"/>
      <c r="F12628" s="533"/>
      <c r="G12628" s="533"/>
    </row>
    <row r="12629" spans="1:7">
      <c r="A12629" s="533"/>
      <c r="B12629" s="1787"/>
      <c r="C12629" s="1788"/>
      <c r="D12629" s="533"/>
      <c r="E12629" s="533"/>
      <c r="F12629" s="533"/>
      <c r="G12629" s="533"/>
    </row>
    <row r="12630" spans="1:7">
      <c r="A12630" s="533"/>
      <c r="B12630" s="1787"/>
      <c r="C12630" s="1788"/>
      <c r="D12630" s="533"/>
      <c r="E12630" s="533"/>
      <c r="F12630" s="533"/>
      <c r="G12630" s="533"/>
    </row>
    <row r="12631" spans="1:7">
      <c r="A12631" s="533"/>
      <c r="B12631" s="1787"/>
      <c r="C12631" s="1788"/>
      <c r="D12631" s="533"/>
      <c r="E12631" s="533"/>
      <c r="F12631" s="533"/>
      <c r="G12631" s="533"/>
    </row>
    <row r="12632" spans="1:7">
      <c r="A12632" s="533"/>
      <c r="B12632" s="1787"/>
      <c r="C12632" s="1788"/>
      <c r="D12632" s="533"/>
      <c r="E12632" s="533"/>
      <c r="F12632" s="533"/>
      <c r="G12632" s="533"/>
    </row>
    <row r="12633" spans="1:7">
      <c r="A12633" s="533"/>
      <c r="B12633" s="1787"/>
      <c r="C12633" s="1788"/>
      <c r="D12633" s="533"/>
      <c r="E12633" s="533"/>
      <c r="F12633" s="533"/>
      <c r="G12633" s="533"/>
    </row>
    <row r="12634" spans="1:7">
      <c r="A12634" s="533"/>
      <c r="B12634" s="1787"/>
      <c r="C12634" s="1788"/>
      <c r="D12634" s="533"/>
      <c r="E12634" s="533"/>
      <c r="F12634" s="533"/>
      <c r="G12634" s="533"/>
    </row>
    <row r="12635" spans="1:7">
      <c r="A12635" s="533"/>
      <c r="B12635" s="1787"/>
      <c r="C12635" s="1788"/>
      <c r="D12635" s="533"/>
      <c r="E12635" s="533"/>
      <c r="F12635" s="533"/>
      <c r="G12635" s="533"/>
    </row>
    <row r="12636" spans="1:7">
      <c r="A12636" s="533"/>
      <c r="B12636" s="1787"/>
      <c r="C12636" s="1788"/>
      <c r="D12636" s="533"/>
      <c r="E12636" s="533"/>
      <c r="F12636" s="533"/>
      <c r="G12636" s="533"/>
    </row>
    <row r="12637" spans="1:7">
      <c r="A12637" s="533"/>
      <c r="B12637" s="1787"/>
      <c r="C12637" s="1788"/>
      <c r="D12637" s="533"/>
      <c r="E12637" s="533"/>
      <c r="F12637" s="533"/>
      <c r="G12637" s="533"/>
    </row>
    <row r="12638" spans="1:7">
      <c r="A12638" s="533"/>
      <c r="B12638" s="1787"/>
      <c r="C12638" s="1788"/>
      <c r="D12638" s="533"/>
      <c r="E12638" s="533"/>
      <c r="F12638" s="533"/>
      <c r="G12638" s="533"/>
    </row>
    <row r="12639" spans="1:7">
      <c r="A12639" s="533"/>
      <c r="B12639" s="1787"/>
      <c r="C12639" s="1788"/>
      <c r="D12639" s="533"/>
      <c r="E12639" s="533"/>
      <c r="F12639" s="533"/>
      <c r="G12639" s="533"/>
    </row>
    <row r="12640" spans="1:7">
      <c r="A12640" s="533"/>
      <c r="B12640" s="1787"/>
      <c r="C12640" s="1788"/>
      <c r="D12640" s="533"/>
      <c r="E12640" s="533"/>
      <c r="F12640" s="533"/>
      <c r="G12640" s="533"/>
    </row>
    <row r="12641" spans="1:7">
      <c r="A12641" s="533"/>
      <c r="B12641" s="1787"/>
      <c r="C12641" s="1788"/>
      <c r="D12641" s="533"/>
      <c r="E12641" s="533"/>
      <c r="F12641" s="533"/>
      <c r="G12641" s="533"/>
    </row>
    <row r="12642" spans="1:7">
      <c r="A12642" s="533"/>
      <c r="B12642" s="1787"/>
      <c r="C12642" s="1788"/>
      <c r="D12642" s="533"/>
      <c r="E12642" s="533"/>
      <c r="F12642" s="533"/>
      <c r="G12642" s="533"/>
    </row>
    <row r="12643" spans="1:7">
      <c r="A12643" s="533"/>
      <c r="B12643" s="1787"/>
      <c r="C12643" s="1788"/>
      <c r="D12643" s="533"/>
      <c r="E12643" s="533"/>
      <c r="F12643" s="533"/>
      <c r="G12643" s="533"/>
    </row>
    <row r="12644" spans="1:7">
      <c r="A12644" s="533"/>
      <c r="B12644" s="1787"/>
      <c r="C12644" s="1788"/>
      <c r="D12644" s="533"/>
      <c r="E12644" s="533"/>
      <c r="F12644" s="533"/>
      <c r="G12644" s="533"/>
    </row>
    <row r="12645" spans="1:7">
      <c r="A12645" s="533"/>
      <c r="B12645" s="1787"/>
      <c r="C12645" s="1788"/>
      <c r="D12645" s="533"/>
      <c r="E12645" s="533"/>
      <c r="F12645" s="533"/>
      <c r="G12645" s="533"/>
    </row>
    <row r="12646" spans="1:7">
      <c r="A12646" s="533"/>
      <c r="B12646" s="1787"/>
      <c r="C12646" s="1788"/>
      <c r="D12646" s="533"/>
      <c r="E12646" s="533"/>
      <c r="F12646" s="533"/>
      <c r="G12646" s="533"/>
    </row>
    <row r="12647" spans="1:7">
      <c r="A12647" s="533"/>
      <c r="B12647" s="1787"/>
      <c r="C12647" s="1788"/>
      <c r="D12647" s="533"/>
      <c r="E12647" s="533"/>
      <c r="F12647" s="533"/>
      <c r="G12647" s="533"/>
    </row>
    <row r="12648" spans="1:7">
      <c r="A12648" s="533"/>
      <c r="B12648" s="1787"/>
      <c r="C12648" s="1788"/>
      <c r="D12648" s="533"/>
      <c r="E12648" s="533"/>
      <c r="F12648" s="533"/>
      <c r="G12648" s="533"/>
    </row>
    <row r="12649" spans="1:7">
      <c r="A12649" s="533"/>
      <c r="B12649" s="1787"/>
      <c r="C12649" s="1788"/>
      <c r="D12649" s="533"/>
      <c r="E12649" s="533"/>
      <c r="F12649" s="533"/>
      <c r="G12649" s="533"/>
    </row>
    <row r="12650" spans="1:7">
      <c r="A12650" s="533"/>
      <c r="B12650" s="1787"/>
      <c r="C12650" s="1788"/>
      <c r="D12650" s="533"/>
      <c r="E12650" s="533"/>
      <c r="F12650" s="533"/>
      <c r="G12650" s="533"/>
    </row>
    <row r="12651" spans="1:7">
      <c r="A12651" s="533"/>
      <c r="B12651" s="1787"/>
      <c r="C12651" s="1788"/>
      <c r="D12651" s="533"/>
      <c r="E12651" s="533"/>
      <c r="F12651" s="533"/>
      <c r="G12651" s="533"/>
    </row>
    <row r="12652" spans="1:7">
      <c r="A12652" s="533"/>
      <c r="B12652" s="1787"/>
      <c r="C12652" s="1788"/>
      <c r="D12652" s="533"/>
      <c r="E12652" s="533"/>
      <c r="F12652" s="533"/>
      <c r="G12652" s="533"/>
    </row>
    <row r="12653" spans="1:7">
      <c r="A12653" s="533"/>
      <c r="B12653" s="1787"/>
      <c r="C12653" s="1788"/>
      <c r="D12653" s="533"/>
      <c r="E12653" s="533"/>
      <c r="F12653" s="533"/>
      <c r="G12653" s="533"/>
    </row>
    <row r="12654" spans="1:7">
      <c r="A12654" s="533"/>
      <c r="B12654" s="1787"/>
      <c r="C12654" s="1788"/>
      <c r="D12654" s="533"/>
      <c r="E12654" s="533"/>
      <c r="F12654" s="533"/>
      <c r="G12654" s="533"/>
    </row>
    <row r="12655" spans="1:7">
      <c r="A12655" s="533"/>
      <c r="B12655" s="1787"/>
      <c r="C12655" s="1788"/>
      <c r="D12655" s="533"/>
      <c r="E12655" s="533"/>
      <c r="F12655" s="533"/>
      <c r="G12655" s="533"/>
    </row>
    <row r="12656" spans="1:7">
      <c r="A12656" s="533"/>
      <c r="B12656" s="1787"/>
      <c r="C12656" s="1788"/>
      <c r="D12656" s="533"/>
      <c r="E12656" s="533"/>
      <c r="F12656" s="533"/>
      <c r="G12656" s="533"/>
    </row>
    <row r="12657" spans="1:7">
      <c r="A12657" s="533"/>
      <c r="B12657" s="1787"/>
      <c r="C12657" s="1788"/>
      <c r="D12657" s="533"/>
      <c r="E12657" s="533"/>
      <c r="F12657" s="533"/>
      <c r="G12657" s="533"/>
    </row>
    <row r="12658" spans="1:7">
      <c r="A12658" s="533"/>
      <c r="B12658" s="1787"/>
      <c r="C12658" s="1788"/>
      <c r="D12658" s="533"/>
      <c r="E12658" s="533"/>
      <c r="F12658" s="533"/>
      <c r="G12658" s="533"/>
    </row>
    <row r="12659" spans="1:7">
      <c r="A12659" s="533"/>
      <c r="B12659" s="1787"/>
      <c r="C12659" s="1788"/>
      <c r="D12659" s="533"/>
      <c r="E12659" s="533"/>
      <c r="F12659" s="533"/>
      <c r="G12659" s="533"/>
    </row>
    <row r="12660" spans="1:7">
      <c r="A12660" s="533"/>
      <c r="B12660" s="1787"/>
      <c r="C12660" s="1788"/>
      <c r="D12660" s="533"/>
      <c r="E12660" s="533"/>
      <c r="F12660" s="533"/>
      <c r="G12660" s="533"/>
    </row>
    <row r="12661" spans="1:7">
      <c r="A12661" s="533"/>
      <c r="B12661" s="1787"/>
      <c r="C12661" s="1788"/>
      <c r="D12661" s="533"/>
      <c r="E12661" s="533"/>
      <c r="F12661" s="533"/>
      <c r="G12661" s="533"/>
    </row>
    <row r="12662" spans="1:7">
      <c r="A12662" s="533"/>
      <c r="B12662" s="1787"/>
      <c r="C12662" s="1788"/>
      <c r="D12662" s="533"/>
      <c r="E12662" s="533"/>
      <c r="F12662" s="533"/>
      <c r="G12662" s="533"/>
    </row>
    <row r="12663" spans="1:7">
      <c r="A12663" s="533"/>
      <c r="B12663" s="1787"/>
      <c r="C12663" s="1788"/>
      <c r="D12663" s="533"/>
      <c r="E12663" s="533"/>
      <c r="F12663" s="533"/>
      <c r="G12663" s="533"/>
    </row>
    <row r="12664" spans="1:7">
      <c r="A12664" s="533"/>
      <c r="B12664" s="1787"/>
      <c r="C12664" s="1788"/>
      <c r="D12664" s="533"/>
      <c r="E12664" s="533"/>
      <c r="F12664" s="533"/>
      <c r="G12664" s="533"/>
    </row>
    <row r="12665" spans="1:7">
      <c r="A12665" s="533"/>
      <c r="B12665" s="1787"/>
      <c r="C12665" s="1788"/>
      <c r="D12665" s="533"/>
      <c r="E12665" s="533"/>
      <c r="F12665" s="533"/>
      <c r="G12665" s="533"/>
    </row>
    <row r="12666" spans="1:7">
      <c r="A12666" s="533"/>
      <c r="B12666" s="1787"/>
      <c r="C12666" s="1788"/>
      <c r="D12666" s="533"/>
      <c r="E12666" s="533"/>
      <c r="F12666" s="533"/>
      <c r="G12666" s="533"/>
    </row>
    <row r="12667" spans="1:7">
      <c r="A12667" s="533"/>
      <c r="B12667" s="1787"/>
      <c r="C12667" s="1788"/>
      <c r="D12667" s="533"/>
      <c r="E12667" s="533"/>
      <c r="F12667" s="533"/>
      <c r="G12667" s="533"/>
    </row>
    <row r="12668" spans="1:7">
      <c r="A12668" s="533"/>
      <c r="B12668" s="1787"/>
      <c r="C12668" s="1788"/>
      <c r="D12668" s="533"/>
      <c r="E12668" s="533"/>
      <c r="F12668" s="533"/>
      <c r="G12668" s="533"/>
    </row>
    <row r="12669" spans="1:7">
      <c r="A12669" s="533"/>
      <c r="B12669" s="1787"/>
      <c r="C12669" s="1788"/>
      <c r="D12669" s="533"/>
      <c r="E12669" s="533"/>
      <c r="F12669" s="533"/>
      <c r="G12669" s="533"/>
    </row>
    <row r="12670" spans="1:7">
      <c r="A12670" s="533"/>
      <c r="B12670" s="1787"/>
      <c r="C12670" s="1788"/>
      <c r="D12670" s="533"/>
      <c r="E12670" s="533"/>
      <c r="F12670" s="533"/>
      <c r="G12670" s="533"/>
    </row>
    <row r="12671" spans="1:7">
      <c r="A12671" s="533"/>
      <c r="B12671" s="1787"/>
      <c r="C12671" s="1788"/>
      <c r="D12671" s="533"/>
      <c r="E12671" s="533"/>
      <c r="F12671" s="533"/>
      <c r="G12671" s="533"/>
    </row>
    <row r="12672" spans="1:7">
      <c r="A12672" s="533"/>
      <c r="B12672" s="1787"/>
      <c r="C12672" s="1788"/>
      <c r="D12672" s="533"/>
      <c r="E12672" s="533"/>
      <c r="F12672" s="533"/>
      <c r="G12672" s="533"/>
    </row>
    <row r="12673" spans="1:7">
      <c r="A12673" s="533"/>
      <c r="B12673" s="1787"/>
      <c r="C12673" s="1788"/>
      <c r="D12673" s="533"/>
      <c r="E12673" s="533"/>
      <c r="F12673" s="533"/>
      <c r="G12673" s="533"/>
    </row>
    <row r="12674" spans="1:7">
      <c r="A12674" s="533"/>
      <c r="B12674" s="1787"/>
      <c r="C12674" s="1788"/>
      <c r="D12674" s="533"/>
      <c r="E12674" s="533"/>
      <c r="F12674" s="533"/>
      <c r="G12674" s="533"/>
    </row>
    <row r="12675" spans="1:7">
      <c r="A12675" s="533"/>
      <c r="B12675" s="1787"/>
      <c r="C12675" s="1788"/>
      <c r="D12675" s="533"/>
      <c r="E12675" s="533"/>
      <c r="F12675" s="533"/>
      <c r="G12675" s="533"/>
    </row>
    <row r="12676" spans="1:7">
      <c r="A12676" s="533"/>
      <c r="B12676" s="1787"/>
      <c r="C12676" s="1788"/>
      <c r="D12676" s="533"/>
      <c r="E12676" s="533"/>
      <c r="F12676" s="533"/>
      <c r="G12676" s="533"/>
    </row>
    <row r="12677" spans="1:7">
      <c r="A12677" s="533"/>
      <c r="B12677" s="1787"/>
      <c r="C12677" s="1788"/>
      <c r="D12677" s="533"/>
      <c r="E12677" s="533"/>
      <c r="F12677" s="533"/>
      <c r="G12677" s="533"/>
    </row>
    <row r="12678" spans="1:7">
      <c r="A12678" s="533"/>
      <c r="B12678" s="1787"/>
      <c r="C12678" s="1788"/>
      <c r="D12678" s="533"/>
      <c r="E12678" s="533"/>
      <c r="F12678" s="533"/>
      <c r="G12678" s="533"/>
    </row>
    <row r="12679" spans="1:7">
      <c r="A12679" s="533"/>
      <c r="B12679" s="1787"/>
      <c r="C12679" s="1788"/>
      <c r="D12679" s="533"/>
      <c r="E12679" s="533"/>
      <c r="F12679" s="533"/>
      <c r="G12679" s="533"/>
    </row>
    <row r="12680" spans="1:7">
      <c r="A12680" s="533"/>
      <c r="B12680" s="1787"/>
      <c r="C12680" s="1788"/>
      <c r="D12680" s="533"/>
      <c r="E12680" s="533"/>
      <c r="F12680" s="533"/>
      <c r="G12680" s="533"/>
    </row>
    <row r="12681" spans="1:7">
      <c r="A12681" s="533"/>
      <c r="B12681" s="1787"/>
      <c r="C12681" s="1788"/>
      <c r="D12681" s="533"/>
      <c r="E12681" s="533"/>
      <c r="F12681" s="533"/>
      <c r="G12681" s="533"/>
    </row>
    <row r="12682" spans="1:7">
      <c r="A12682" s="533"/>
      <c r="B12682" s="1787"/>
      <c r="C12682" s="1788"/>
      <c r="D12682" s="533"/>
      <c r="E12682" s="533"/>
      <c r="F12682" s="533"/>
      <c r="G12682" s="533"/>
    </row>
    <row r="12683" spans="1:7">
      <c r="A12683" s="533"/>
      <c r="B12683" s="1787"/>
      <c r="C12683" s="1788"/>
      <c r="D12683" s="533"/>
      <c r="E12683" s="533"/>
      <c r="F12683" s="533"/>
      <c r="G12683" s="533"/>
    </row>
    <row r="12684" spans="1:7">
      <c r="A12684" s="533"/>
      <c r="B12684" s="1787"/>
      <c r="C12684" s="1788"/>
      <c r="D12684" s="533"/>
      <c r="E12684" s="533"/>
      <c r="F12684" s="533"/>
      <c r="G12684" s="533"/>
    </row>
    <row r="12685" spans="1:7">
      <c r="A12685" s="533"/>
      <c r="B12685" s="1787"/>
      <c r="C12685" s="1788"/>
      <c r="D12685" s="533"/>
      <c r="E12685" s="533"/>
      <c r="F12685" s="533"/>
      <c r="G12685" s="533"/>
    </row>
    <row r="12686" spans="1:7">
      <c r="A12686" s="533"/>
      <c r="B12686" s="1787"/>
      <c r="C12686" s="1788"/>
      <c r="D12686" s="533"/>
      <c r="E12686" s="533"/>
      <c r="F12686" s="533"/>
      <c r="G12686" s="533"/>
    </row>
    <row r="12687" spans="1:7">
      <c r="A12687" s="533"/>
      <c r="B12687" s="1787"/>
      <c r="C12687" s="1788"/>
      <c r="D12687" s="533"/>
      <c r="E12687" s="533"/>
      <c r="F12687" s="533"/>
      <c r="G12687" s="533"/>
    </row>
    <row r="12688" spans="1:7">
      <c r="A12688" s="533"/>
      <c r="B12688" s="1787"/>
      <c r="C12688" s="1788"/>
      <c r="D12688" s="533"/>
      <c r="E12688" s="533"/>
      <c r="F12688" s="533"/>
      <c r="G12688" s="533"/>
    </row>
    <row r="12689" spans="1:7">
      <c r="A12689" s="533"/>
      <c r="B12689" s="1787"/>
      <c r="C12689" s="1788"/>
      <c r="D12689" s="533"/>
      <c r="E12689" s="533"/>
      <c r="F12689" s="533"/>
      <c r="G12689" s="533"/>
    </row>
    <row r="12690" spans="1:7">
      <c r="A12690" s="533"/>
      <c r="B12690" s="1787"/>
      <c r="C12690" s="1788"/>
      <c r="D12690" s="533"/>
      <c r="E12690" s="533"/>
      <c r="F12690" s="533"/>
      <c r="G12690" s="533"/>
    </row>
    <row r="12691" spans="1:7">
      <c r="A12691" s="533"/>
      <c r="B12691" s="1787"/>
      <c r="C12691" s="1788"/>
      <c r="D12691" s="533"/>
      <c r="E12691" s="533"/>
      <c r="F12691" s="533"/>
      <c r="G12691" s="533"/>
    </row>
    <row r="12692" spans="1:7">
      <c r="A12692" s="533"/>
      <c r="B12692" s="1787"/>
      <c r="C12692" s="1788"/>
      <c r="D12692" s="533"/>
      <c r="E12692" s="533"/>
      <c r="F12692" s="533"/>
      <c r="G12692" s="533"/>
    </row>
    <row r="12693" spans="1:7">
      <c r="A12693" s="533"/>
      <c r="B12693" s="1787"/>
      <c r="C12693" s="1788"/>
      <c r="D12693" s="533"/>
      <c r="E12693" s="533"/>
      <c r="F12693" s="533"/>
      <c r="G12693" s="533"/>
    </row>
    <row r="12694" spans="1:7">
      <c r="A12694" s="533"/>
      <c r="B12694" s="1787"/>
      <c r="C12694" s="1788"/>
      <c r="D12694" s="533"/>
      <c r="E12694" s="533"/>
      <c r="F12694" s="533"/>
      <c r="G12694" s="533"/>
    </row>
    <row r="12695" spans="1:7">
      <c r="A12695" s="533"/>
      <c r="B12695" s="1787"/>
      <c r="C12695" s="1788"/>
      <c r="D12695" s="533"/>
      <c r="E12695" s="533"/>
      <c r="F12695" s="533"/>
      <c r="G12695" s="533"/>
    </row>
    <row r="12696" spans="1:7">
      <c r="A12696" s="533"/>
      <c r="B12696" s="1787"/>
      <c r="C12696" s="1788"/>
      <c r="D12696" s="533"/>
      <c r="E12696" s="533"/>
      <c r="F12696" s="533"/>
      <c r="G12696" s="533"/>
    </row>
    <row r="12697" spans="1:7">
      <c r="A12697" s="533"/>
      <c r="B12697" s="1787"/>
      <c r="C12697" s="1788"/>
      <c r="D12697" s="533"/>
      <c r="E12697" s="533"/>
      <c r="F12697" s="533"/>
      <c r="G12697" s="533"/>
    </row>
    <row r="12698" spans="1:7">
      <c r="A12698" s="533"/>
      <c r="B12698" s="1787"/>
      <c r="C12698" s="1788"/>
      <c r="D12698" s="533"/>
      <c r="E12698" s="533"/>
      <c r="F12698" s="533"/>
      <c r="G12698" s="533"/>
    </row>
    <row r="12699" spans="1:7">
      <c r="A12699" s="533"/>
      <c r="B12699" s="1787"/>
      <c r="C12699" s="1788"/>
      <c r="D12699" s="533"/>
      <c r="E12699" s="533"/>
      <c r="F12699" s="533"/>
      <c r="G12699" s="533"/>
    </row>
    <row r="12700" spans="1:7">
      <c r="A12700" s="533"/>
      <c r="B12700" s="1787"/>
      <c r="C12700" s="1788"/>
      <c r="D12700" s="533"/>
      <c r="E12700" s="533"/>
      <c r="F12700" s="533"/>
      <c r="G12700" s="533"/>
    </row>
    <row r="12701" spans="1:7">
      <c r="A12701" s="533"/>
      <c r="B12701" s="1787"/>
      <c r="C12701" s="1788"/>
      <c r="D12701" s="533"/>
      <c r="E12701" s="533"/>
      <c r="F12701" s="533"/>
      <c r="G12701" s="533"/>
    </row>
    <row r="12702" spans="1:7">
      <c r="A12702" s="533"/>
      <c r="B12702" s="1787"/>
      <c r="C12702" s="1788"/>
      <c r="D12702" s="533"/>
      <c r="E12702" s="533"/>
      <c r="F12702" s="533"/>
      <c r="G12702" s="533"/>
    </row>
    <row r="12703" spans="1:7">
      <c r="A12703" s="533"/>
      <c r="B12703" s="1787"/>
      <c r="C12703" s="1788"/>
      <c r="D12703" s="533"/>
      <c r="E12703" s="533"/>
      <c r="F12703" s="533"/>
      <c r="G12703" s="533"/>
    </row>
    <row r="12704" spans="1:7">
      <c r="A12704" s="533"/>
      <c r="B12704" s="1787"/>
      <c r="C12704" s="1788"/>
      <c r="D12704" s="533"/>
      <c r="E12704" s="533"/>
      <c r="F12704" s="533"/>
      <c r="G12704" s="533"/>
    </row>
    <row r="12705" spans="1:7">
      <c r="A12705" s="533"/>
      <c r="B12705" s="1787"/>
      <c r="C12705" s="1788"/>
      <c r="D12705" s="533"/>
      <c r="E12705" s="533"/>
      <c r="F12705" s="533"/>
      <c r="G12705" s="533"/>
    </row>
    <row r="12706" spans="1:7">
      <c r="A12706" s="533"/>
      <c r="B12706" s="1787"/>
      <c r="C12706" s="1788"/>
      <c r="D12706" s="533"/>
      <c r="E12706" s="533"/>
      <c r="F12706" s="533"/>
      <c r="G12706" s="533"/>
    </row>
    <row r="12707" spans="1:7">
      <c r="A12707" s="533"/>
      <c r="B12707" s="1787"/>
      <c r="C12707" s="1788"/>
      <c r="D12707" s="533"/>
      <c r="E12707" s="533"/>
      <c r="F12707" s="533"/>
      <c r="G12707" s="533"/>
    </row>
    <row r="12708" spans="1:7">
      <c r="A12708" s="533"/>
      <c r="B12708" s="1787"/>
      <c r="C12708" s="1788"/>
      <c r="D12708" s="533"/>
      <c r="E12708" s="533"/>
      <c r="F12708" s="533"/>
      <c r="G12708" s="533"/>
    </row>
    <row r="12709" spans="1:7">
      <c r="A12709" s="533"/>
      <c r="B12709" s="1787"/>
      <c r="C12709" s="1788"/>
      <c r="D12709" s="533"/>
      <c r="E12709" s="533"/>
      <c r="F12709" s="533"/>
      <c r="G12709" s="533"/>
    </row>
    <row r="12710" spans="1:7">
      <c r="A12710" s="533"/>
      <c r="B12710" s="1787"/>
      <c r="C12710" s="1788"/>
      <c r="D12710" s="533"/>
      <c r="E12710" s="533"/>
      <c r="F12710" s="533"/>
      <c r="G12710" s="533"/>
    </row>
    <row r="12711" spans="1:7">
      <c r="A12711" s="533"/>
      <c r="B12711" s="1787"/>
      <c r="C12711" s="1788"/>
      <c r="D12711" s="533"/>
      <c r="E12711" s="533"/>
      <c r="F12711" s="533"/>
      <c r="G12711" s="533"/>
    </row>
    <row r="12712" spans="1:7">
      <c r="A12712" s="533"/>
      <c r="B12712" s="1787"/>
      <c r="C12712" s="1788"/>
      <c r="D12712" s="533"/>
      <c r="E12712" s="533"/>
      <c r="F12712" s="533"/>
      <c r="G12712" s="533"/>
    </row>
    <row r="12713" spans="1:7">
      <c r="A12713" s="533"/>
      <c r="B12713" s="1787"/>
      <c r="C12713" s="1788"/>
      <c r="D12713" s="533"/>
      <c r="E12713" s="533"/>
      <c r="F12713" s="533"/>
      <c r="G12713" s="533"/>
    </row>
    <row r="12714" spans="1:7">
      <c r="A12714" s="533"/>
      <c r="B12714" s="1787"/>
      <c r="C12714" s="1788"/>
      <c r="D12714" s="533"/>
      <c r="E12714" s="533"/>
      <c r="F12714" s="533"/>
      <c r="G12714" s="533"/>
    </row>
    <row r="12715" spans="1:7">
      <c r="A12715" s="533"/>
      <c r="B12715" s="1787"/>
      <c r="C12715" s="1788"/>
      <c r="D12715" s="533"/>
      <c r="E12715" s="533"/>
      <c r="F12715" s="533"/>
      <c r="G12715" s="533"/>
    </row>
    <row r="12716" spans="1:7">
      <c r="A12716" s="533"/>
      <c r="B12716" s="1787"/>
      <c r="C12716" s="1788"/>
      <c r="D12716" s="533"/>
      <c r="E12716" s="533"/>
      <c r="F12716" s="533"/>
      <c r="G12716" s="533"/>
    </row>
    <row r="12717" spans="1:7">
      <c r="A12717" s="533"/>
      <c r="B12717" s="1787"/>
      <c r="C12717" s="1788"/>
      <c r="D12717" s="533"/>
      <c r="E12717" s="533"/>
      <c r="F12717" s="533"/>
      <c r="G12717" s="533"/>
    </row>
    <row r="12718" spans="1:7">
      <c r="A12718" s="533"/>
      <c r="B12718" s="1787"/>
      <c r="C12718" s="1788"/>
      <c r="D12718" s="533"/>
      <c r="E12718" s="533"/>
      <c r="F12718" s="533"/>
      <c r="G12718" s="533"/>
    </row>
    <row r="12719" spans="1:7">
      <c r="A12719" s="533"/>
      <c r="B12719" s="1787"/>
      <c r="C12719" s="1788"/>
      <c r="D12719" s="533"/>
      <c r="E12719" s="533"/>
      <c r="F12719" s="533"/>
      <c r="G12719" s="533"/>
    </row>
    <row r="12720" spans="1:7">
      <c r="A12720" s="533"/>
      <c r="B12720" s="1787"/>
      <c r="C12720" s="1788"/>
      <c r="D12720" s="533"/>
      <c r="E12720" s="533"/>
      <c r="F12720" s="533"/>
      <c r="G12720" s="533"/>
    </row>
    <row r="12721" spans="1:7">
      <c r="A12721" s="533"/>
      <c r="B12721" s="1787"/>
      <c r="C12721" s="1788"/>
      <c r="D12721" s="533"/>
      <c r="E12721" s="533"/>
      <c r="F12721" s="533"/>
      <c r="G12721" s="533"/>
    </row>
    <row r="12722" spans="1:7">
      <c r="A12722" s="533"/>
      <c r="B12722" s="1787"/>
      <c r="C12722" s="1788"/>
      <c r="D12722" s="533"/>
      <c r="E12722" s="533"/>
      <c r="F12722" s="533"/>
      <c r="G12722" s="533"/>
    </row>
    <row r="12723" spans="1:7">
      <c r="A12723" s="533"/>
      <c r="B12723" s="1787"/>
      <c r="C12723" s="1788"/>
      <c r="D12723" s="533"/>
      <c r="E12723" s="533"/>
      <c r="F12723" s="533"/>
      <c r="G12723" s="533"/>
    </row>
    <row r="12724" spans="1:7">
      <c r="A12724" s="533"/>
      <c r="B12724" s="1787"/>
      <c r="C12724" s="1788"/>
      <c r="D12724" s="533"/>
      <c r="E12724" s="533"/>
      <c r="F12724" s="533"/>
      <c r="G12724" s="533"/>
    </row>
    <row r="12725" spans="1:7">
      <c r="A12725" s="533"/>
      <c r="B12725" s="1787"/>
      <c r="C12725" s="1788"/>
      <c r="D12725" s="533"/>
      <c r="E12725" s="533"/>
      <c r="F12725" s="533"/>
      <c r="G12725" s="533"/>
    </row>
    <row r="12726" spans="1:7">
      <c r="A12726" s="533"/>
      <c r="B12726" s="1787"/>
      <c r="C12726" s="1788"/>
      <c r="D12726" s="533"/>
      <c r="E12726" s="533"/>
      <c r="F12726" s="533"/>
      <c r="G12726" s="533"/>
    </row>
    <row r="12727" spans="1:7">
      <c r="A12727" s="533"/>
      <c r="B12727" s="1787"/>
      <c r="C12727" s="1788"/>
      <c r="D12727" s="533"/>
      <c r="E12727" s="533"/>
      <c r="F12727" s="533"/>
      <c r="G12727" s="533"/>
    </row>
    <row r="12728" spans="1:7">
      <c r="A12728" s="533"/>
      <c r="B12728" s="1787"/>
      <c r="C12728" s="1788"/>
      <c r="D12728" s="533"/>
      <c r="E12728" s="533"/>
      <c r="F12728" s="533"/>
      <c r="G12728" s="533"/>
    </row>
    <row r="12729" spans="1:7">
      <c r="A12729" s="533"/>
      <c r="B12729" s="1787"/>
      <c r="C12729" s="1788"/>
      <c r="D12729" s="533"/>
      <c r="E12729" s="533"/>
      <c r="F12729" s="533"/>
      <c r="G12729" s="533"/>
    </row>
    <row r="12730" spans="1:7">
      <c r="A12730" s="533"/>
      <c r="B12730" s="1787"/>
      <c r="C12730" s="1788"/>
      <c r="D12730" s="533"/>
      <c r="E12730" s="533"/>
      <c r="F12730" s="533"/>
      <c r="G12730" s="533"/>
    </row>
    <row r="12731" spans="1:7">
      <c r="A12731" s="533"/>
      <c r="B12731" s="1787"/>
      <c r="C12731" s="1788"/>
      <c r="D12731" s="533"/>
      <c r="E12731" s="533"/>
      <c r="F12731" s="533"/>
      <c r="G12731" s="533"/>
    </row>
    <row r="12732" spans="1:7">
      <c r="A12732" s="533"/>
      <c r="B12732" s="1787"/>
      <c r="C12732" s="1788"/>
      <c r="D12732" s="533"/>
      <c r="E12732" s="533"/>
      <c r="F12732" s="533"/>
      <c r="G12732" s="533"/>
    </row>
    <row r="12733" spans="1:7">
      <c r="A12733" s="533"/>
      <c r="B12733" s="1787"/>
      <c r="C12733" s="1788"/>
      <c r="D12733" s="533"/>
      <c r="E12733" s="533"/>
      <c r="F12733" s="533"/>
      <c r="G12733" s="533"/>
    </row>
    <row r="12734" spans="1:7">
      <c r="A12734" s="533"/>
      <c r="B12734" s="1787"/>
      <c r="C12734" s="1788"/>
      <c r="D12734" s="533"/>
      <c r="E12734" s="533"/>
      <c r="F12734" s="533"/>
      <c r="G12734" s="533"/>
    </row>
    <row r="12735" spans="1:7">
      <c r="A12735" s="533"/>
      <c r="B12735" s="1787"/>
      <c r="C12735" s="1788"/>
      <c r="D12735" s="533"/>
      <c r="E12735" s="533"/>
      <c r="F12735" s="533"/>
      <c r="G12735" s="533"/>
    </row>
    <row r="12736" spans="1:7">
      <c r="A12736" s="533"/>
      <c r="B12736" s="1787"/>
      <c r="C12736" s="1788"/>
      <c r="D12736" s="533"/>
      <c r="E12736" s="533"/>
      <c r="F12736" s="533"/>
      <c r="G12736" s="533"/>
    </row>
    <row r="12737" spans="1:7">
      <c r="A12737" s="533"/>
      <c r="B12737" s="1787"/>
      <c r="C12737" s="1788"/>
      <c r="D12737" s="533"/>
      <c r="E12737" s="533"/>
      <c r="F12737" s="533"/>
      <c r="G12737" s="533"/>
    </row>
    <row r="12738" spans="1:7">
      <c r="A12738" s="533"/>
      <c r="B12738" s="1787"/>
      <c r="C12738" s="1788"/>
      <c r="D12738" s="533"/>
      <c r="E12738" s="533"/>
      <c r="F12738" s="533"/>
      <c r="G12738" s="533"/>
    </row>
    <row r="12739" spans="1:7">
      <c r="A12739" s="533"/>
      <c r="B12739" s="1787"/>
      <c r="C12739" s="1788"/>
      <c r="D12739" s="533"/>
      <c r="E12739" s="533"/>
      <c r="F12739" s="533"/>
      <c r="G12739" s="533"/>
    </row>
    <row r="12740" spans="1:7">
      <c r="A12740" s="533"/>
      <c r="B12740" s="1787"/>
      <c r="C12740" s="1788"/>
      <c r="D12740" s="533"/>
      <c r="E12740" s="533"/>
      <c r="F12740" s="533"/>
      <c r="G12740" s="533"/>
    </row>
    <row r="12741" spans="1:7">
      <c r="A12741" s="533"/>
      <c r="B12741" s="1787"/>
      <c r="C12741" s="1788"/>
      <c r="D12741" s="533"/>
      <c r="E12741" s="533"/>
      <c r="F12741" s="533"/>
      <c r="G12741" s="533"/>
    </row>
    <row r="12742" spans="1:7">
      <c r="A12742" s="533"/>
      <c r="B12742" s="1787"/>
      <c r="C12742" s="1788"/>
      <c r="D12742" s="533"/>
      <c r="E12742" s="533"/>
      <c r="F12742" s="533"/>
      <c r="G12742" s="533"/>
    </row>
    <row r="12743" spans="1:7">
      <c r="A12743" s="533"/>
      <c r="B12743" s="1787"/>
      <c r="C12743" s="1788"/>
      <c r="D12743" s="533"/>
      <c r="E12743" s="533"/>
      <c r="F12743" s="533"/>
      <c r="G12743" s="533"/>
    </row>
    <row r="12744" spans="1:7">
      <c r="A12744" s="533"/>
      <c r="B12744" s="1787"/>
      <c r="C12744" s="1788"/>
      <c r="D12744" s="533"/>
      <c r="E12744" s="533"/>
      <c r="F12744" s="533"/>
      <c r="G12744" s="533"/>
    </row>
    <row r="12745" spans="1:7">
      <c r="A12745" s="533"/>
      <c r="B12745" s="1787"/>
      <c r="C12745" s="1788"/>
      <c r="D12745" s="533"/>
      <c r="E12745" s="533"/>
      <c r="F12745" s="533"/>
      <c r="G12745" s="533"/>
    </row>
    <row r="12746" spans="1:7">
      <c r="A12746" s="533"/>
      <c r="B12746" s="1787"/>
      <c r="C12746" s="1788"/>
      <c r="D12746" s="533"/>
      <c r="E12746" s="533"/>
      <c r="F12746" s="533"/>
      <c r="G12746" s="533"/>
    </row>
    <row r="12747" spans="1:7">
      <c r="A12747" s="533"/>
      <c r="B12747" s="1787"/>
      <c r="C12747" s="1788"/>
      <c r="D12747" s="533"/>
      <c r="E12747" s="533"/>
      <c r="F12747" s="533"/>
      <c r="G12747" s="533"/>
    </row>
    <row r="12748" spans="1:7">
      <c r="A12748" s="533"/>
      <c r="B12748" s="1787"/>
      <c r="C12748" s="1788"/>
      <c r="D12748" s="533"/>
      <c r="E12748" s="533"/>
      <c r="F12748" s="533"/>
      <c r="G12748" s="533"/>
    </row>
    <row r="12749" spans="1:7">
      <c r="A12749" s="533"/>
      <c r="B12749" s="1787"/>
      <c r="C12749" s="1788"/>
      <c r="D12749" s="533"/>
      <c r="E12749" s="533"/>
      <c r="F12749" s="533"/>
      <c r="G12749" s="533"/>
    </row>
    <row r="12750" spans="1:7">
      <c r="A12750" s="533"/>
      <c r="B12750" s="1787"/>
      <c r="C12750" s="1788"/>
      <c r="D12750" s="533"/>
      <c r="E12750" s="533"/>
      <c r="F12750" s="533"/>
      <c r="G12750" s="533"/>
    </row>
    <row r="12751" spans="1:7">
      <c r="A12751" s="533"/>
      <c r="B12751" s="1787"/>
      <c r="C12751" s="1788"/>
      <c r="D12751" s="533"/>
      <c r="E12751" s="533"/>
      <c r="F12751" s="533"/>
      <c r="G12751" s="533"/>
    </row>
    <row r="12752" spans="1:7">
      <c r="A12752" s="533"/>
      <c r="B12752" s="1787"/>
      <c r="C12752" s="1788"/>
      <c r="D12752" s="533"/>
      <c r="E12752" s="533"/>
      <c r="F12752" s="533"/>
      <c r="G12752" s="533"/>
    </row>
    <row r="12753" spans="1:7">
      <c r="A12753" s="533"/>
      <c r="B12753" s="1787"/>
      <c r="C12753" s="1788"/>
      <c r="D12753" s="533"/>
      <c r="E12753" s="533"/>
      <c r="F12753" s="533"/>
      <c r="G12753" s="533"/>
    </row>
    <row r="12754" spans="1:7">
      <c r="A12754" s="533"/>
      <c r="B12754" s="1787"/>
      <c r="C12754" s="1788"/>
      <c r="D12754" s="533"/>
      <c r="E12754" s="533"/>
      <c r="F12754" s="533"/>
      <c r="G12754" s="533"/>
    </row>
    <row r="12755" spans="1:7">
      <c r="A12755" s="533"/>
      <c r="B12755" s="1787"/>
      <c r="C12755" s="1788"/>
      <c r="D12755" s="533"/>
      <c r="E12755" s="533"/>
      <c r="F12755" s="533"/>
      <c r="G12755" s="533"/>
    </row>
    <row r="12756" spans="1:7">
      <c r="A12756" s="533"/>
      <c r="B12756" s="1787"/>
      <c r="C12756" s="1788"/>
      <c r="D12756" s="533"/>
      <c r="E12756" s="533"/>
      <c r="F12756" s="533"/>
      <c r="G12756" s="533"/>
    </row>
    <row r="12757" spans="1:7">
      <c r="A12757" s="533"/>
      <c r="B12757" s="1787"/>
      <c r="C12757" s="1788"/>
      <c r="D12757" s="533"/>
      <c r="E12757" s="533"/>
      <c r="F12757" s="533"/>
      <c r="G12757" s="533"/>
    </row>
    <row r="12758" spans="1:7">
      <c r="A12758" s="533"/>
      <c r="B12758" s="1787"/>
      <c r="C12758" s="1788"/>
      <c r="D12758" s="533"/>
      <c r="E12758" s="533"/>
      <c r="F12758" s="533"/>
      <c r="G12758" s="533"/>
    </row>
    <row r="12759" spans="1:7">
      <c r="A12759" s="533"/>
      <c r="B12759" s="1787"/>
      <c r="C12759" s="1788"/>
      <c r="D12759" s="533"/>
      <c r="E12759" s="533"/>
      <c r="F12759" s="533"/>
      <c r="G12759" s="533"/>
    </row>
    <row r="12760" spans="1:7">
      <c r="A12760" s="533"/>
      <c r="B12760" s="1787"/>
      <c r="C12760" s="1788"/>
      <c r="D12760" s="533"/>
      <c r="E12760" s="533"/>
      <c r="F12760" s="533"/>
      <c r="G12760" s="533"/>
    </row>
    <row r="12761" spans="1:7">
      <c r="A12761" s="533"/>
      <c r="B12761" s="1787"/>
      <c r="C12761" s="1788"/>
      <c r="D12761" s="533"/>
      <c r="E12761" s="533"/>
      <c r="F12761" s="533"/>
      <c r="G12761" s="533"/>
    </row>
    <row r="12762" spans="1:7">
      <c r="A12762" s="533"/>
      <c r="B12762" s="1787"/>
      <c r="C12762" s="1788"/>
      <c r="D12762" s="533"/>
      <c r="E12762" s="533"/>
      <c r="F12762" s="533"/>
      <c r="G12762" s="533"/>
    </row>
    <row r="12763" spans="1:7">
      <c r="A12763" s="533"/>
      <c r="B12763" s="1787"/>
      <c r="C12763" s="1788"/>
      <c r="D12763" s="533"/>
      <c r="E12763" s="533"/>
      <c r="F12763" s="533"/>
      <c r="G12763" s="533"/>
    </row>
    <row r="12764" spans="1:7">
      <c r="A12764" s="533"/>
      <c r="B12764" s="1787"/>
      <c r="C12764" s="1788"/>
      <c r="D12764" s="533"/>
      <c r="E12764" s="533"/>
      <c r="F12764" s="533"/>
      <c r="G12764" s="533"/>
    </row>
    <row r="12765" spans="1:7">
      <c r="A12765" s="533"/>
      <c r="B12765" s="1787"/>
      <c r="C12765" s="1788"/>
      <c r="D12765" s="533"/>
      <c r="E12765" s="533"/>
      <c r="F12765" s="533"/>
      <c r="G12765" s="533"/>
    </row>
    <row r="12766" spans="1:7">
      <c r="A12766" s="533"/>
      <c r="B12766" s="1787"/>
      <c r="C12766" s="1788"/>
      <c r="D12766" s="533"/>
      <c r="E12766" s="533"/>
      <c r="F12766" s="533"/>
      <c r="G12766" s="533"/>
    </row>
    <row r="12767" spans="1:7">
      <c r="A12767" s="533"/>
      <c r="B12767" s="1787"/>
      <c r="C12767" s="1788"/>
      <c r="D12767" s="533"/>
      <c r="E12767" s="533"/>
      <c r="F12767" s="533"/>
      <c r="G12767" s="533"/>
    </row>
    <row r="12768" spans="1:7">
      <c r="A12768" s="533"/>
      <c r="B12768" s="1787"/>
      <c r="C12768" s="1788"/>
      <c r="D12768" s="533"/>
      <c r="E12768" s="533"/>
      <c r="F12768" s="533"/>
      <c r="G12768" s="533"/>
    </row>
    <row r="12769" spans="1:7">
      <c r="A12769" s="533"/>
      <c r="B12769" s="1787"/>
      <c r="C12769" s="1788"/>
      <c r="D12769" s="533"/>
      <c r="E12769" s="533"/>
      <c r="F12769" s="533"/>
      <c r="G12769" s="533"/>
    </row>
    <row r="12770" spans="1:7">
      <c r="A12770" s="533"/>
      <c r="B12770" s="1787"/>
      <c r="C12770" s="1788"/>
      <c r="D12770" s="533"/>
      <c r="E12770" s="533"/>
      <c r="F12770" s="533"/>
      <c r="G12770" s="533"/>
    </row>
    <row r="12771" spans="1:7">
      <c r="A12771" s="533"/>
      <c r="B12771" s="1787"/>
      <c r="C12771" s="1788"/>
      <c r="D12771" s="533"/>
      <c r="E12771" s="533"/>
      <c r="F12771" s="533"/>
      <c r="G12771" s="533"/>
    </row>
    <row r="12772" spans="1:7">
      <c r="A12772" s="533"/>
      <c r="B12772" s="1787"/>
      <c r="C12772" s="1788"/>
      <c r="D12772" s="533"/>
      <c r="E12772" s="533"/>
      <c r="F12772" s="533"/>
      <c r="G12772" s="533"/>
    </row>
    <row r="12773" spans="1:7">
      <c r="A12773" s="533"/>
      <c r="B12773" s="1787"/>
      <c r="C12773" s="1788"/>
      <c r="D12773" s="533"/>
      <c r="E12773" s="533"/>
      <c r="F12773" s="533"/>
      <c r="G12773" s="533"/>
    </row>
    <row r="12774" spans="1:7">
      <c r="A12774" s="533"/>
      <c r="B12774" s="1787"/>
      <c r="C12774" s="1788"/>
      <c r="D12774" s="533"/>
      <c r="E12774" s="533"/>
      <c r="F12774" s="533"/>
      <c r="G12774" s="533"/>
    </row>
    <row r="12775" spans="1:7">
      <c r="A12775" s="533"/>
      <c r="B12775" s="1787"/>
      <c r="C12775" s="1788"/>
      <c r="D12775" s="533"/>
      <c r="E12775" s="533"/>
      <c r="F12775" s="533"/>
      <c r="G12775" s="533"/>
    </row>
    <row r="12776" spans="1:7">
      <c r="A12776" s="533"/>
      <c r="B12776" s="1787"/>
      <c r="C12776" s="1788"/>
      <c r="D12776" s="533"/>
      <c r="E12776" s="533"/>
      <c r="F12776" s="533"/>
      <c r="G12776" s="533"/>
    </row>
    <row r="12777" spans="1:7">
      <c r="A12777" s="533"/>
      <c r="B12777" s="1787"/>
      <c r="C12777" s="1788"/>
      <c r="D12777" s="533"/>
      <c r="E12777" s="533"/>
      <c r="F12777" s="533"/>
      <c r="G12777" s="533"/>
    </row>
    <row r="12778" spans="1:7">
      <c r="A12778" s="533"/>
      <c r="B12778" s="1787"/>
      <c r="C12778" s="1788"/>
      <c r="D12778" s="533"/>
      <c r="E12778" s="533"/>
      <c r="F12778" s="533"/>
      <c r="G12778" s="533"/>
    </row>
    <row r="12779" spans="1:7">
      <c r="A12779" s="533"/>
      <c r="B12779" s="1787"/>
      <c r="C12779" s="1788"/>
      <c r="D12779" s="533"/>
      <c r="E12779" s="533"/>
      <c r="F12779" s="533"/>
      <c r="G12779" s="533"/>
    </row>
    <row r="12780" spans="1:7">
      <c r="A12780" s="533"/>
      <c r="B12780" s="1787"/>
      <c r="C12780" s="1788"/>
      <c r="D12780" s="533"/>
      <c r="E12780" s="533"/>
      <c r="F12780" s="533"/>
      <c r="G12780" s="533"/>
    </row>
    <row r="12781" spans="1:7">
      <c r="A12781" s="533"/>
      <c r="B12781" s="1787"/>
      <c r="C12781" s="1788"/>
      <c r="D12781" s="533"/>
      <c r="E12781" s="533"/>
      <c r="F12781" s="533"/>
      <c r="G12781" s="533"/>
    </row>
    <row r="12782" spans="1:7">
      <c r="A12782" s="533"/>
      <c r="B12782" s="1787"/>
      <c r="C12782" s="1788"/>
      <c r="D12782" s="533"/>
      <c r="E12782" s="533"/>
      <c r="F12782" s="533"/>
      <c r="G12782" s="533"/>
    </row>
    <row r="12783" spans="1:7">
      <c r="A12783" s="533"/>
      <c r="B12783" s="1787"/>
      <c r="C12783" s="1788"/>
      <c r="D12783" s="533"/>
      <c r="E12783" s="533"/>
      <c r="F12783" s="533"/>
      <c r="G12783" s="533"/>
    </row>
    <row r="12784" spans="1:7">
      <c r="A12784" s="533"/>
      <c r="B12784" s="1787"/>
      <c r="C12784" s="1788"/>
      <c r="D12784" s="533"/>
      <c r="E12784" s="533"/>
      <c r="F12784" s="533"/>
      <c r="G12784" s="533"/>
    </row>
    <row r="12785" spans="1:7">
      <c r="A12785" s="533"/>
      <c r="B12785" s="1787"/>
      <c r="C12785" s="1788"/>
      <c r="D12785" s="533"/>
      <c r="E12785" s="533"/>
      <c r="F12785" s="533"/>
      <c r="G12785" s="533"/>
    </row>
    <row r="12786" spans="1:7">
      <c r="A12786" s="533"/>
      <c r="B12786" s="1787"/>
      <c r="C12786" s="1788"/>
      <c r="D12786" s="533"/>
      <c r="E12786" s="533"/>
      <c r="F12786" s="533"/>
      <c r="G12786" s="533"/>
    </row>
    <row r="12787" spans="1:7">
      <c r="A12787" s="533"/>
      <c r="B12787" s="1787"/>
      <c r="C12787" s="1788"/>
      <c r="D12787" s="533"/>
      <c r="E12787" s="533"/>
      <c r="F12787" s="533"/>
      <c r="G12787" s="533"/>
    </row>
    <row r="12788" spans="1:7">
      <c r="A12788" s="533"/>
      <c r="B12788" s="1787"/>
      <c r="C12788" s="1788"/>
      <c r="D12788" s="533"/>
      <c r="E12788" s="533"/>
      <c r="F12788" s="533"/>
      <c r="G12788" s="533"/>
    </row>
    <row r="12789" spans="1:7">
      <c r="A12789" s="533"/>
      <c r="B12789" s="1787"/>
      <c r="C12789" s="1788"/>
      <c r="D12789" s="533"/>
      <c r="E12789" s="533"/>
      <c r="F12789" s="533"/>
      <c r="G12789" s="533"/>
    </row>
    <row r="12790" spans="1:7">
      <c r="A12790" s="533"/>
      <c r="B12790" s="1787"/>
      <c r="C12790" s="1788"/>
      <c r="D12790" s="533"/>
      <c r="E12790" s="533"/>
      <c r="F12790" s="533"/>
      <c r="G12790" s="533"/>
    </row>
    <row r="12791" spans="1:7">
      <c r="A12791" s="533"/>
      <c r="B12791" s="1787"/>
      <c r="C12791" s="1788"/>
      <c r="D12791" s="533"/>
      <c r="E12791" s="533"/>
      <c r="F12791" s="533"/>
      <c r="G12791" s="533"/>
    </row>
    <row r="12792" spans="1:7">
      <c r="A12792" s="533"/>
      <c r="B12792" s="1787"/>
      <c r="C12792" s="1788"/>
      <c r="D12792" s="533"/>
      <c r="E12792" s="533"/>
      <c r="F12792" s="533"/>
      <c r="G12792" s="533"/>
    </row>
    <row r="12793" spans="1:7">
      <c r="A12793" s="533"/>
      <c r="B12793" s="1787"/>
      <c r="C12793" s="1788"/>
      <c r="D12793" s="533"/>
      <c r="E12793" s="533"/>
      <c r="F12793" s="533"/>
      <c r="G12793" s="533"/>
    </row>
    <row r="12794" spans="1:7">
      <c r="A12794" s="533"/>
      <c r="B12794" s="1787"/>
      <c r="C12794" s="1788"/>
      <c r="D12794" s="533"/>
      <c r="E12794" s="533"/>
      <c r="F12794" s="533"/>
      <c r="G12794" s="533"/>
    </row>
    <row r="12795" spans="1:7">
      <c r="A12795" s="533"/>
      <c r="B12795" s="1787"/>
      <c r="C12795" s="1788"/>
      <c r="D12795" s="533"/>
      <c r="E12795" s="533"/>
      <c r="F12795" s="533"/>
      <c r="G12795" s="533"/>
    </row>
    <row r="12796" spans="1:7">
      <c r="A12796" s="533"/>
      <c r="B12796" s="1787"/>
      <c r="C12796" s="1788"/>
      <c r="D12796" s="533"/>
      <c r="E12796" s="533"/>
      <c r="F12796" s="533"/>
      <c r="G12796" s="533"/>
    </row>
    <row r="12797" spans="1:7">
      <c r="A12797" s="533"/>
      <c r="B12797" s="1787"/>
      <c r="C12797" s="1788"/>
      <c r="D12797" s="533"/>
      <c r="E12797" s="533"/>
      <c r="F12797" s="533"/>
      <c r="G12797" s="533"/>
    </row>
    <row r="12798" spans="1:7">
      <c r="A12798" s="533"/>
      <c r="B12798" s="1787"/>
      <c r="C12798" s="1788"/>
      <c r="D12798" s="533"/>
      <c r="E12798" s="533"/>
      <c r="F12798" s="533"/>
      <c r="G12798" s="533"/>
    </row>
    <row r="12799" spans="1:7">
      <c r="A12799" s="533"/>
      <c r="B12799" s="1787"/>
      <c r="C12799" s="1788"/>
      <c r="D12799" s="533"/>
      <c r="E12799" s="533"/>
      <c r="F12799" s="533"/>
      <c r="G12799" s="533"/>
    </row>
    <row r="12800" spans="1:7">
      <c r="A12800" s="533"/>
      <c r="B12800" s="1787"/>
      <c r="C12800" s="1788"/>
      <c r="D12800" s="533"/>
      <c r="E12800" s="533"/>
      <c r="F12800" s="533"/>
      <c r="G12800" s="533"/>
    </row>
    <row r="12801" spans="1:7">
      <c r="A12801" s="533"/>
      <c r="B12801" s="1787"/>
      <c r="C12801" s="1788"/>
      <c r="D12801" s="533"/>
      <c r="E12801" s="533"/>
      <c r="F12801" s="533"/>
      <c r="G12801" s="533"/>
    </row>
    <row r="12802" spans="1:7">
      <c r="A12802" s="533"/>
      <c r="B12802" s="1787"/>
      <c r="C12802" s="1788"/>
      <c r="D12802" s="533"/>
      <c r="E12802" s="533"/>
      <c r="F12802" s="533"/>
      <c r="G12802" s="533"/>
    </row>
    <row r="12803" spans="1:7">
      <c r="A12803" s="533"/>
      <c r="B12803" s="1787"/>
      <c r="C12803" s="1788"/>
      <c r="D12803" s="533"/>
      <c r="E12803" s="533"/>
      <c r="F12803" s="533"/>
      <c r="G12803" s="533"/>
    </row>
    <row r="12804" spans="1:7">
      <c r="A12804" s="533"/>
      <c r="B12804" s="1787"/>
      <c r="C12804" s="1788"/>
      <c r="D12804" s="533"/>
      <c r="E12804" s="533"/>
      <c r="F12804" s="533"/>
      <c r="G12804" s="533"/>
    </row>
    <row r="12805" spans="1:7">
      <c r="A12805" s="533"/>
      <c r="B12805" s="1787"/>
      <c r="C12805" s="1788"/>
      <c r="D12805" s="533"/>
      <c r="E12805" s="533"/>
      <c r="F12805" s="533"/>
      <c r="G12805" s="533"/>
    </row>
    <row r="12806" spans="1:7">
      <c r="A12806" s="533"/>
      <c r="B12806" s="1787"/>
      <c r="C12806" s="1788"/>
      <c r="D12806" s="533"/>
      <c r="E12806" s="533"/>
      <c r="F12806" s="533"/>
      <c r="G12806" s="533"/>
    </row>
    <row r="12807" spans="1:7">
      <c r="A12807" s="533"/>
      <c r="B12807" s="1787"/>
      <c r="C12807" s="1788"/>
      <c r="D12807" s="533"/>
      <c r="E12807" s="533"/>
      <c r="F12807" s="533"/>
      <c r="G12807" s="533"/>
    </row>
    <row r="12808" spans="1:7">
      <c r="A12808" s="533"/>
      <c r="B12808" s="1787"/>
      <c r="C12808" s="1788"/>
      <c r="D12808" s="533"/>
      <c r="E12808" s="533"/>
      <c r="F12808" s="533"/>
      <c r="G12808" s="533"/>
    </row>
    <row r="12809" spans="1:7">
      <c r="A12809" s="533"/>
      <c r="B12809" s="1787"/>
      <c r="C12809" s="1788"/>
      <c r="D12809" s="533"/>
      <c r="E12809" s="533"/>
      <c r="F12809" s="533"/>
      <c r="G12809" s="533"/>
    </row>
    <row r="12810" spans="1:7">
      <c r="A12810" s="533"/>
      <c r="B12810" s="1787"/>
      <c r="C12810" s="1788"/>
      <c r="D12810" s="533"/>
      <c r="E12810" s="533"/>
      <c r="F12810" s="533"/>
      <c r="G12810" s="533"/>
    </row>
    <row r="12811" spans="1:7">
      <c r="A12811" s="533"/>
      <c r="B12811" s="1787"/>
      <c r="C12811" s="1788"/>
      <c r="D12811" s="533"/>
      <c r="E12811" s="533"/>
      <c r="F12811" s="533"/>
      <c r="G12811" s="533"/>
    </row>
    <row r="12812" spans="1:7">
      <c r="A12812" s="533"/>
      <c r="B12812" s="1787"/>
      <c r="C12812" s="1788"/>
      <c r="D12812" s="533"/>
      <c r="E12812" s="533"/>
      <c r="F12812" s="533"/>
      <c r="G12812" s="533"/>
    </row>
    <row r="12813" spans="1:7">
      <c r="A12813" s="533"/>
      <c r="B12813" s="1787"/>
      <c r="C12813" s="1788"/>
      <c r="D12813" s="533"/>
      <c r="E12813" s="533"/>
      <c r="F12813" s="533"/>
      <c r="G12813" s="533"/>
    </row>
    <row r="12814" spans="1:7">
      <c r="A12814" s="533"/>
      <c r="B12814" s="1787"/>
      <c r="C12814" s="1788"/>
      <c r="D12814" s="533"/>
      <c r="E12814" s="533"/>
      <c r="F12814" s="533"/>
      <c r="G12814" s="533"/>
    </row>
    <row r="12815" spans="1:7">
      <c r="A12815" s="533"/>
      <c r="B12815" s="1787"/>
      <c r="C12815" s="1788"/>
      <c r="D12815" s="533"/>
      <c r="E12815" s="533"/>
      <c r="F12815" s="533"/>
      <c r="G12815" s="533"/>
    </row>
    <row r="12816" spans="1:7">
      <c r="A12816" s="533"/>
      <c r="B12816" s="1787"/>
      <c r="C12816" s="1788"/>
      <c r="D12816" s="533"/>
      <c r="E12816" s="533"/>
      <c r="F12816" s="533"/>
      <c r="G12816" s="533"/>
    </row>
    <row r="12817" spans="1:7">
      <c r="A12817" s="533"/>
      <c r="B12817" s="1787"/>
      <c r="C12817" s="1788"/>
      <c r="D12817" s="533"/>
      <c r="E12817" s="533"/>
      <c r="F12817" s="533"/>
      <c r="G12817" s="533"/>
    </row>
    <row r="12818" spans="1:7">
      <c r="A12818" s="533"/>
      <c r="B12818" s="1787"/>
      <c r="C12818" s="1788"/>
      <c r="D12818" s="533"/>
      <c r="E12818" s="533"/>
      <c r="F12818" s="533"/>
      <c r="G12818" s="533"/>
    </row>
    <row r="12819" spans="1:7">
      <c r="A12819" s="533"/>
      <c r="B12819" s="1787"/>
      <c r="C12819" s="1788"/>
      <c r="D12819" s="533"/>
      <c r="E12819" s="533"/>
      <c r="F12819" s="533"/>
      <c r="G12819" s="533"/>
    </row>
    <row r="12820" spans="1:7">
      <c r="A12820" s="533"/>
      <c r="B12820" s="1787"/>
      <c r="C12820" s="1788"/>
      <c r="D12820" s="533"/>
      <c r="E12820" s="533"/>
      <c r="F12820" s="533"/>
      <c r="G12820" s="533"/>
    </row>
    <row r="12821" spans="1:7">
      <c r="A12821" s="533"/>
      <c r="B12821" s="1787"/>
      <c r="C12821" s="1788"/>
      <c r="D12821" s="533"/>
      <c r="E12821" s="533"/>
      <c r="F12821" s="533"/>
      <c r="G12821" s="533"/>
    </row>
    <row r="12822" spans="1:7">
      <c r="A12822" s="533"/>
      <c r="B12822" s="1787"/>
      <c r="C12822" s="1788"/>
      <c r="D12822" s="533"/>
      <c r="E12822" s="533"/>
      <c r="F12822" s="533"/>
      <c r="G12822" s="533"/>
    </row>
    <row r="12823" spans="1:7">
      <c r="A12823" s="533"/>
      <c r="B12823" s="1787"/>
      <c r="C12823" s="1788"/>
      <c r="D12823" s="533"/>
      <c r="E12823" s="533"/>
      <c r="F12823" s="533"/>
      <c r="G12823" s="533"/>
    </row>
    <row r="12824" spans="1:7">
      <c r="A12824" s="533"/>
      <c r="B12824" s="1787"/>
      <c r="C12824" s="1788"/>
      <c r="D12824" s="533"/>
      <c r="E12824" s="533"/>
      <c r="F12824" s="533"/>
      <c r="G12824" s="533"/>
    </row>
    <row r="12825" spans="1:7">
      <c r="A12825" s="533"/>
      <c r="B12825" s="1787"/>
      <c r="C12825" s="1788"/>
      <c r="D12825" s="533"/>
      <c r="E12825" s="533"/>
      <c r="F12825" s="533"/>
      <c r="G12825" s="533"/>
    </row>
    <row r="12826" spans="1:7">
      <c r="A12826" s="533"/>
      <c r="B12826" s="1787"/>
      <c r="C12826" s="1788"/>
      <c r="D12826" s="533"/>
      <c r="E12826" s="533"/>
      <c r="F12826" s="533"/>
      <c r="G12826" s="533"/>
    </row>
    <row r="12827" spans="1:7">
      <c r="A12827" s="533"/>
      <c r="B12827" s="1787"/>
      <c r="C12827" s="1788"/>
      <c r="D12827" s="533"/>
      <c r="E12827" s="533"/>
      <c r="F12827" s="533"/>
      <c r="G12827" s="533"/>
    </row>
    <row r="12828" spans="1:7">
      <c r="A12828" s="533"/>
      <c r="B12828" s="1787"/>
      <c r="C12828" s="1788"/>
      <c r="D12828" s="533"/>
      <c r="E12828" s="533"/>
      <c r="F12828" s="533"/>
      <c r="G12828" s="533"/>
    </row>
    <row r="12829" spans="1:7">
      <c r="A12829" s="533"/>
      <c r="B12829" s="1787"/>
      <c r="C12829" s="1788"/>
      <c r="D12829" s="533"/>
      <c r="E12829" s="533"/>
      <c r="F12829" s="533"/>
      <c r="G12829" s="533"/>
    </row>
    <row r="12830" spans="1:7">
      <c r="A12830" s="533"/>
      <c r="B12830" s="1787"/>
      <c r="C12830" s="1788"/>
      <c r="D12830" s="533"/>
      <c r="E12830" s="533"/>
      <c r="F12830" s="533"/>
      <c r="G12830" s="533"/>
    </row>
    <row r="12831" spans="1:7">
      <c r="A12831" s="533"/>
      <c r="B12831" s="1787"/>
      <c r="C12831" s="1788"/>
      <c r="D12831" s="533"/>
      <c r="E12831" s="533"/>
      <c r="F12831" s="533"/>
      <c r="G12831" s="533"/>
    </row>
    <row r="12832" spans="1:7">
      <c r="A12832" s="533"/>
      <c r="B12832" s="1787"/>
      <c r="C12832" s="1788"/>
      <c r="D12832" s="533"/>
      <c r="E12832" s="533"/>
      <c r="F12832" s="533"/>
      <c r="G12832" s="533"/>
    </row>
    <row r="12833" spans="1:7">
      <c r="A12833" s="533"/>
      <c r="B12833" s="1787"/>
      <c r="C12833" s="1788"/>
      <c r="D12833" s="533"/>
      <c r="E12833" s="533"/>
      <c r="F12833" s="533"/>
      <c r="G12833" s="533"/>
    </row>
    <row r="12834" spans="1:7">
      <c r="A12834" s="533"/>
      <c r="B12834" s="1787"/>
      <c r="C12834" s="1788"/>
      <c r="D12834" s="533"/>
      <c r="E12834" s="533"/>
      <c r="F12834" s="533"/>
      <c r="G12834" s="533"/>
    </row>
    <row r="12835" spans="1:7">
      <c r="A12835" s="533"/>
      <c r="B12835" s="1787"/>
      <c r="C12835" s="1788"/>
      <c r="D12835" s="533"/>
      <c r="E12835" s="533"/>
      <c r="F12835" s="533"/>
      <c r="G12835" s="533"/>
    </row>
    <row r="12836" spans="1:7">
      <c r="A12836" s="533"/>
      <c r="B12836" s="1787"/>
      <c r="C12836" s="1788"/>
      <c r="D12836" s="533"/>
      <c r="E12836" s="533"/>
      <c r="F12836" s="533"/>
      <c r="G12836" s="533"/>
    </row>
    <row r="12837" spans="1:7">
      <c r="A12837" s="533"/>
      <c r="B12837" s="1787"/>
      <c r="C12837" s="1788"/>
      <c r="D12837" s="533"/>
      <c r="E12837" s="533"/>
      <c r="F12837" s="533"/>
      <c r="G12837" s="533"/>
    </row>
    <row r="12838" spans="1:7">
      <c r="A12838" s="533"/>
      <c r="B12838" s="1787"/>
      <c r="C12838" s="1788"/>
      <c r="D12838" s="533"/>
      <c r="E12838" s="533"/>
      <c r="F12838" s="533"/>
      <c r="G12838" s="533"/>
    </row>
    <row r="12839" spans="1:7">
      <c r="A12839" s="533"/>
      <c r="B12839" s="1787"/>
      <c r="C12839" s="1788"/>
      <c r="D12839" s="533"/>
      <c r="E12839" s="533"/>
      <c r="F12839" s="533"/>
      <c r="G12839" s="533"/>
    </row>
    <row r="12840" spans="1:7">
      <c r="A12840" s="533"/>
      <c r="B12840" s="1787"/>
      <c r="C12840" s="1788"/>
      <c r="D12840" s="533"/>
      <c r="E12840" s="533"/>
      <c r="F12840" s="533"/>
      <c r="G12840" s="533"/>
    </row>
    <row r="12841" spans="1:7">
      <c r="A12841" s="533"/>
      <c r="B12841" s="1787"/>
      <c r="C12841" s="1788"/>
      <c r="D12841" s="533"/>
      <c r="E12841" s="533"/>
      <c r="F12841" s="533"/>
      <c r="G12841" s="533"/>
    </row>
    <row r="12842" spans="1:7">
      <c r="A12842" s="533"/>
      <c r="B12842" s="1787"/>
      <c r="C12842" s="1788"/>
      <c r="D12842" s="533"/>
      <c r="E12842" s="533"/>
      <c r="F12842" s="533"/>
      <c r="G12842" s="533"/>
    </row>
    <row r="12843" spans="1:7">
      <c r="A12843" s="533"/>
      <c r="B12843" s="1787"/>
      <c r="C12843" s="1788"/>
      <c r="D12843" s="533"/>
      <c r="E12843" s="533"/>
      <c r="F12843" s="533"/>
      <c r="G12843" s="533"/>
    </row>
    <row r="12844" spans="1:7">
      <c r="A12844" s="533"/>
      <c r="B12844" s="1787"/>
      <c r="C12844" s="1788"/>
      <c r="D12844" s="533"/>
      <c r="E12844" s="533"/>
      <c r="F12844" s="533"/>
      <c r="G12844" s="533"/>
    </row>
    <row r="12845" spans="1:7">
      <c r="A12845" s="533"/>
      <c r="B12845" s="1787"/>
      <c r="C12845" s="1788"/>
      <c r="D12845" s="533"/>
      <c r="E12845" s="533"/>
      <c r="F12845" s="533"/>
      <c r="G12845" s="533"/>
    </row>
    <row r="12846" spans="1:7">
      <c r="A12846" s="533"/>
      <c r="B12846" s="1787"/>
      <c r="C12846" s="1788"/>
      <c r="D12846" s="533"/>
      <c r="E12846" s="533"/>
      <c r="F12846" s="533"/>
      <c r="G12846" s="533"/>
    </row>
    <row r="12847" spans="1:7">
      <c r="A12847" s="533"/>
      <c r="B12847" s="1787"/>
      <c r="C12847" s="1788"/>
      <c r="D12847" s="533"/>
      <c r="E12847" s="533"/>
      <c r="F12847" s="533"/>
      <c r="G12847" s="533"/>
    </row>
    <row r="12848" spans="1:7">
      <c r="A12848" s="533"/>
      <c r="B12848" s="1787"/>
      <c r="C12848" s="1788"/>
      <c r="D12848" s="533"/>
      <c r="E12848" s="533"/>
      <c r="F12848" s="533"/>
      <c r="G12848" s="533"/>
    </row>
    <row r="12849" spans="1:7">
      <c r="A12849" s="533"/>
      <c r="B12849" s="1787"/>
      <c r="C12849" s="1788"/>
      <c r="D12849" s="533"/>
      <c r="E12849" s="533"/>
      <c r="F12849" s="533"/>
      <c r="G12849" s="533"/>
    </row>
    <row r="12850" spans="1:7">
      <c r="A12850" s="533"/>
      <c r="B12850" s="1787"/>
      <c r="C12850" s="1788"/>
      <c r="D12850" s="533"/>
      <c r="E12850" s="533"/>
      <c r="F12850" s="533"/>
      <c r="G12850" s="533"/>
    </row>
    <row r="12851" spans="1:7">
      <c r="A12851" s="533"/>
      <c r="B12851" s="1787"/>
      <c r="C12851" s="1788"/>
      <c r="D12851" s="533"/>
      <c r="E12851" s="533"/>
      <c r="F12851" s="533"/>
      <c r="G12851" s="533"/>
    </row>
    <row r="12852" spans="1:7">
      <c r="A12852" s="533"/>
      <c r="B12852" s="1787"/>
      <c r="C12852" s="1788"/>
      <c r="D12852" s="533"/>
      <c r="E12852" s="533"/>
      <c r="F12852" s="533"/>
      <c r="G12852" s="533"/>
    </row>
    <row r="12853" spans="1:7">
      <c r="A12853" s="533"/>
      <c r="B12853" s="1787"/>
      <c r="C12853" s="1788"/>
      <c r="D12853" s="533"/>
      <c r="E12853" s="533"/>
      <c r="F12853" s="533"/>
      <c r="G12853" s="533"/>
    </row>
    <row r="12854" spans="1:7">
      <c r="A12854" s="533"/>
      <c r="B12854" s="1787"/>
      <c r="C12854" s="1788"/>
      <c r="D12854" s="533"/>
      <c r="E12854" s="533"/>
      <c r="F12854" s="533"/>
      <c r="G12854" s="533"/>
    </row>
    <row r="12855" spans="1:7">
      <c r="A12855" s="533"/>
      <c r="B12855" s="1787"/>
      <c r="C12855" s="1788"/>
      <c r="D12855" s="533"/>
      <c r="E12855" s="533"/>
      <c r="F12855" s="533"/>
      <c r="G12855" s="533"/>
    </row>
    <row r="12856" spans="1:7">
      <c r="A12856" s="533"/>
      <c r="B12856" s="1787"/>
      <c r="C12856" s="1788"/>
      <c r="D12856" s="533"/>
      <c r="E12856" s="533"/>
      <c r="F12856" s="533"/>
      <c r="G12856" s="533"/>
    </row>
    <row r="12857" spans="1:7">
      <c r="A12857" s="533"/>
      <c r="B12857" s="1787"/>
      <c r="C12857" s="1788"/>
      <c r="D12857" s="533"/>
      <c r="E12857" s="533"/>
      <c r="F12857" s="533"/>
      <c r="G12857" s="533"/>
    </row>
    <row r="12858" spans="1:7">
      <c r="A12858" s="533"/>
      <c r="B12858" s="1787"/>
      <c r="C12858" s="1788"/>
      <c r="D12858" s="533"/>
      <c r="E12858" s="533"/>
      <c r="F12858" s="533"/>
      <c r="G12858" s="533"/>
    </row>
    <row r="12859" spans="1:7">
      <c r="A12859" s="533"/>
      <c r="B12859" s="1787"/>
      <c r="C12859" s="1788"/>
      <c r="D12859" s="533"/>
      <c r="E12859" s="533"/>
      <c r="F12859" s="533"/>
      <c r="G12859" s="533"/>
    </row>
    <row r="12860" spans="1:7">
      <c r="A12860" s="533"/>
      <c r="B12860" s="1787"/>
      <c r="C12860" s="1788"/>
      <c r="D12860" s="533"/>
      <c r="E12860" s="533"/>
      <c r="F12860" s="533"/>
      <c r="G12860" s="533"/>
    </row>
    <row r="12861" spans="1:7">
      <c r="A12861" s="533"/>
      <c r="B12861" s="1787"/>
      <c r="C12861" s="1788"/>
      <c r="D12861" s="533"/>
      <c r="E12861" s="533"/>
      <c r="F12861" s="533"/>
      <c r="G12861" s="533"/>
    </row>
    <row r="12862" spans="1:7">
      <c r="A12862" s="533"/>
      <c r="B12862" s="1787"/>
      <c r="C12862" s="1788"/>
      <c r="D12862" s="533"/>
      <c r="E12862" s="533"/>
      <c r="F12862" s="533"/>
      <c r="G12862" s="533"/>
    </row>
    <row r="12863" spans="1:7">
      <c r="A12863" s="533"/>
      <c r="B12863" s="1787"/>
      <c r="C12863" s="1788"/>
      <c r="D12863" s="533"/>
      <c r="E12863" s="533"/>
      <c r="F12863" s="533"/>
      <c r="G12863" s="533"/>
    </row>
    <row r="12864" spans="1:7">
      <c r="A12864" s="533"/>
      <c r="B12864" s="1787"/>
      <c r="C12864" s="1788"/>
      <c r="D12864" s="533"/>
      <c r="E12864" s="533"/>
      <c r="F12864" s="533"/>
      <c r="G12864" s="533"/>
    </row>
    <row r="12865" spans="1:7">
      <c r="A12865" s="533"/>
      <c r="B12865" s="1787"/>
      <c r="C12865" s="1788"/>
      <c r="D12865" s="533"/>
      <c r="E12865" s="533"/>
      <c r="F12865" s="533"/>
      <c r="G12865" s="533"/>
    </row>
    <row r="12866" spans="1:7">
      <c r="A12866" s="533"/>
      <c r="B12866" s="1787"/>
      <c r="C12866" s="1788"/>
      <c r="D12866" s="533"/>
      <c r="E12866" s="533"/>
      <c r="F12866" s="533"/>
      <c r="G12866" s="533"/>
    </row>
    <row r="12867" spans="1:7">
      <c r="A12867" s="533"/>
      <c r="B12867" s="1787"/>
      <c r="C12867" s="1788"/>
      <c r="D12867" s="533"/>
      <c r="E12867" s="533"/>
      <c r="F12867" s="533"/>
      <c r="G12867" s="533"/>
    </row>
    <row r="12868" spans="1:7">
      <c r="A12868" s="533"/>
      <c r="B12868" s="1787"/>
      <c r="C12868" s="1788"/>
      <c r="D12868" s="533"/>
      <c r="E12868" s="533"/>
      <c r="F12868" s="533"/>
      <c r="G12868" s="533"/>
    </row>
    <row r="12869" spans="1:7">
      <c r="A12869" s="533"/>
      <c r="B12869" s="1787"/>
      <c r="C12869" s="1788"/>
      <c r="D12869" s="533"/>
      <c r="E12869" s="533"/>
      <c r="F12869" s="533"/>
      <c r="G12869" s="533"/>
    </row>
    <row r="12870" spans="1:7">
      <c r="A12870" s="533"/>
      <c r="B12870" s="1787"/>
      <c r="C12870" s="1788"/>
      <c r="D12870" s="533"/>
      <c r="E12870" s="533"/>
      <c r="F12870" s="533"/>
      <c r="G12870" s="533"/>
    </row>
    <row r="12871" spans="1:7">
      <c r="A12871" s="533"/>
      <c r="B12871" s="1787"/>
      <c r="C12871" s="1788"/>
      <c r="D12871" s="533"/>
      <c r="E12871" s="533"/>
      <c r="F12871" s="533"/>
      <c r="G12871" s="533"/>
    </row>
    <row r="12872" spans="1:7">
      <c r="A12872" s="533"/>
      <c r="B12872" s="1787"/>
      <c r="C12872" s="1788"/>
      <c r="D12872" s="533"/>
      <c r="E12872" s="533"/>
      <c r="F12872" s="533"/>
      <c r="G12872" s="533"/>
    </row>
    <row r="12873" spans="1:7">
      <c r="A12873" s="533"/>
      <c r="B12873" s="1787"/>
      <c r="C12873" s="1788"/>
      <c r="D12873" s="533"/>
      <c r="E12873" s="533"/>
      <c r="F12873" s="533"/>
      <c r="G12873" s="533"/>
    </row>
    <row r="12874" spans="1:7">
      <c r="A12874" s="533"/>
      <c r="B12874" s="1787"/>
      <c r="C12874" s="1788"/>
      <c r="D12874" s="533"/>
      <c r="E12874" s="533"/>
      <c r="F12874" s="533"/>
      <c r="G12874" s="533"/>
    </row>
    <row r="12875" spans="1:7">
      <c r="A12875" s="533"/>
      <c r="B12875" s="1787"/>
      <c r="C12875" s="1788"/>
      <c r="D12875" s="533"/>
      <c r="E12875" s="533"/>
      <c r="F12875" s="533"/>
      <c r="G12875" s="533"/>
    </row>
    <row r="12876" spans="1:7">
      <c r="A12876" s="533"/>
      <c r="B12876" s="1787"/>
      <c r="C12876" s="1788"/>
      <c r="D12876" s="533"/>
      <c r="E12876" s="533"/>
      <c r="F12876" s="533"/>
      <c r="G12876" s="533"/>
    </row>
    <row r="12877" spans="1:7">
      <c r="A12877" s="533"/>
      <c r="B12877" s="1787"/>
      <c r="C12877" s="1788"/>
      <c r="D12877" s="533"/>
      <c r="E12877" s="533"/>
      <c r="F12877" s="533"/>
      <c r="G12877" s="533"/>
    </row>
    <row r="12878" spans="1:7">
      <c r="A12878" s="533"/>
      <c r="B12878" s="1787"/>
      <c r="C12878" s="1788"/>
      <c r="D12878" s="533"/>
      <c r="E12878" s="533"/>
      <c r="F12878" s="533"/>
      <c r="G12878" s="533"/>
    </row>
    <row r="12879" spans="1:7">
      <c r="A12879" s="533"/>
      <c r="B12879" s="1787"/>
      <c r="C12879" s="1788"/>
      <c r="D12879" s="533"/>
      <c r="E12879" s="533"/>
      <c r="F12879" s="533"/>
      <c r="G12879" s="533"/>
    </row>
    <row r="12880" spans="1:7">
      <c r="A12880" s="533"/>
      <c r="B12880" s="1787"/>
      <c r="C12880" s="1788"/>
      <c r="D12880" s="533"/>
      <c r="E12880" s="533"/>
      <c r="F12880" s="533"/>
      <c r="G12880" s="533"/>
    </row>
    <row r="12881" spans="1:7">
      <c r="A12881" s="533"/>
      <c r="B12881" s="1787"/>
      <c r="C12881" s="1788"/>
      <c r="D12881" s="533"/>
      <c r="E12881" s="533"/>
      <c r="F12881" s="533"/>
      <c r="G12881" s="533"/>
    </row>
    <row r="12882" spans="1:7">
      <c r="A12882" s="533"/>
      <c r="B12882" s="1787"/>
      <c r="C12882" s="1788"/>
      <c r="D12882" s="533"/>
      <c r="E12882" s="533"/>
      <c r="F12882" s="533"/>
      <c r="G12882" s="533"/>
    </row>
    <row r="12883" spans="1:7">
      <c r="A12883" s="533"/>
      <c r="B12883" s="1787"/>
      <c r="C12883" s="1788"/>
      <c r="D12883" s="533"/>
      <c r="E12883" s="533"/>
      <c r="F12883" s="533"/>
      <c r="G12883" s="533"/>
    </row>
    <row r="12884" spans="1:7">
      <c r="A12884" s="533"/>
      <c r="B12884" s="1787"/>
      <c r="C12884" s="1788"/>
      <c r="D12884" s="533"/>
      <c r="E12884" s="533"/>
      <c r="F12884" s="533"/>
      <c r="G12884" s="533"/>
    </row>
    <row r="12885" spans="1:7">
      <c r="A12885" s="533"/>
      <c r="B12885" s="1787"/>
      <c r="C12885" s="1788"/>
      <c r="D12885" s="533"/>
      <c r="E12885" s="533"/>
      <c r="F12885" s="533"/>
      <c r="G12885" s="533"/>
    </row>
    <row r="12886" spans="1:7">
      <c r="A12886" s="533"/>
      <c r="B12886" s="1787"/>
      <c r="C12886" s="1788"/>
      <c r="D12886" s="533"/>
      <c r="E12886" s="533"/>
      <c r="F12886" s="533"/>
      <c r="G12886" s="533"/>
    </row>
    <row r="12887" spans="1:7">
      <c r="A12887" s="533"/>
      <c r="B12887" s="1787"/>
      <c r="C12887" s="1788"/>
      <c r="D12887" s="533"/>
      <c r="E12887" s="533"/>
      <c r="F12887" s="533"/>
      <c r="G12887" s="533"/>
    </row>
    <row r="12888" spans="1:7">
      <c r="A12888" s="533"/>
      <c r="B12888" s="1787"/>
      <c r="C12888" s="1788"/>
      <c r="D12888" s="533"/>
      <c r="E12888" s="533"/>
      <c r="F12888" s="533"/>
      <c r="G12888" s="533"/>
    </row>
    <row r="12889" spans="1:7">
      <c r="A12889" s="533"/>
      <c r="B12889" s="1787"/>
      <c r="C12889" s="1788"/>
      <c r="D12889" s="533"/>
      <c r="E12889" s="533"/>
      <c r="F12889" s="533"/>
      <c r="G12889" s="533"/>
    </row>
    <row r="12890" spans="1:7">
      <c r="A12890" s="533"/>
      <c r="B12890" s="1787"/>
      <c r="C12890" s="1788"/>
      <c r="D12890" s="533"/>
      <c r="E12890" s="533"/>
      <c r="F12890" s="533"/>
      <c r="G12890" s="533"/>
    </row>
    <row r="12891" spans="1:7">
      <c r="A12891" s="533"/>
      <c r="B12891" s="1787"/>
      <c r="C12891" s="1788"/>
      <c r="D12891" s="533"/>
      <c r="E12891" s="533"/>
      <c r="F12891" s="533"/>
      <c r="G12891" s="533"/>
    </row>
    <row r="12892" spans="1:7">
      <c r="A12892" s="533"/>
      <c r="B12892" s="1787"/>
      <c r="C12892" s="1788"/>
      <c r="D12892" s="533"/>
      <c r="E12892" s="533"/>
      <c r="F12892" s="533"/>
      <c r="G12892" s="533"/>
    </row>
    <row r="12893" spans="1:7">
      <c r="A12893" s="533"/>
      <c r="B12893" s="1787"/>
      <c r="C12893" s="1788"/>
      <c r="D12893" s="533"/>
      <c r="E12893" s="533"/>
      <c r="F12893" s="533"/>
      <c r="G12893" s="533"/>
    </row>
    <row r="12894" spans="1:7">
      <c r="A12894" s="533"/>
      <c r="B12894" s="1787"/>
      <c r="C12894" s="1788"/>
      <c r="D12894" s="533"/>
      <c r="E12894" s="533"/>
      <c r="F12894" s="533"/>
      <c r="G12894" s="533"/>
    </row>
    <row r="12895" spans="1:7">
      <c r="A12895" s="533"/>
      <c r="B12895" s="1787"/>
      <c r="C12895" s="1788"/>
      <c r="D12895" s="533"/>
      <c r="E12895" s="533"/>
      <c r="F12895" s="533"/>
      <c r="G12895" s="533"/>
    </row>
    <row r="12896" spans="1:7">
      <c r="A12896" s="533"/>
      <c r="B12896" s="1787"/>
      <c r="C12896" s="1788"/>
      <c r="D12896" s="533"/>
      <c r="E12896" s="533"/>
      <c r="F12896" s="533"/>
      <c r="G12896" s="533"/>
    </row>
    <row r="12897" spans="1:7">
      <c r="A12897" s="533"/>
      <c r="B12897" s="1787"/>
      <c r="C12897" s="1788"/>
      <c r="D12897" s="533"/>
      <c r="E12897" s="533"/>
      <c r="F12897" s="533"/>
      <c r="G12897" s="533"/>
    </row>
    <row r="12898" spans="1:7">
      <c r="A12898" s="533"/>
      <c r="B12898" s="1787"/>
      <c r="C12898" s="1788"/>
      <c r="D12898" s="533"/>
      <c r="E12898" s="533"/>
      <c r="F12898" s="533"/>
      <c r="G12898" s="533"/>
    </row>
    <row r="12899" spans="1:7">
      <c r="A12899" s="533"/>
      <c r="B12899" s="1787"/>
      <c r="C12899" s="1788"/>
      <c r="D12899" s="533"/>
      <c r="E12899" s="533"/>
      <c r="F12899" s="533"/>
      <c r="G12899" s="533"/>
    </row>
    <row r="12900" spans="1:7">
      <c r="A12900" s="533"/>
      <c r="B12900" s="1787"/>
      <c r="C12900" s="1788"/>
      <c r="D12900" s="533"/>
      <c r="E12900" s="533"/>
      <c r="F12900" s="533"/>
      <c r="G12900" s="533"/>
    </row>
    <row r="12901" spans="1:7">
      <c r="A12901" s="533"/>
      <c r="B12901" s="1787"/>
      <c r="C12901" s="1788"/>
      <c r="D12901" s="533"/>
      <c r="E12901" s="533"/>
      <c r="F12901" s="533"/>
      <c r="G12901" s="533"/>
    </row>
    <row r="12902" spans="1:7">
      <c r="A12902" s="533"/>
      <c r="B12902" s="1787"/>
      <c r="C12902" s="1788"/>
      <c r="D12902" s="533"/>
      <c r="E12902" s="533"/>
      <c r="F12902" s="533"/>
      <c r="G12902" s="533"/>
    </row>
    <row r="12903" spans="1:7">
      <c r="A12903" s="533"/>
      <c r="B12903" s="1787"/>
      <c r="C12903" s="1788"/>
      <c r="D12903" s="533"/>
      <c r="E12903" s="533"/>
      <c r="F12903" s="533"/>
      <c r="G12903" s="533"/>
    </row>
    <row r="12904" spans="1:7">
      <c r="A12904" s="533"/>
      <c r="B12904" s="1787"/>
      <c r="C12904" s="1788"/>
      <c r="D12904" s="533"/>
      <c r="E12904" s="533"/>
      <c r="F12904" s="533"/>
      <c r="G12904" s="533"/>
    </row>
    <row r="12905" spans="1:7">
      <c r="A12905" s="533"/>
      <c r="B12905" s="1787"/>
      <c r="C12905" s="1788"/>
      <c r="D12905" s="533"/>
      <c r="E12905" s="533"/>
      <c r="F12905" s="533"/>
      <c r="G12905" s="533"/>
    </row>
    <row r="12906" spans="1:7">
      <c r="A12906" s="533"/>
      <c r="B12906" s="1787"/>
      <c r="C12906" s="1788"/>
      <c r="D12906" s="533"/>
      <c r="E12906" s="533"/>
      <c r="F12906" s="533"/>
      <c r="G12906" s="533"/>
    </row>
    <row r="12907" spans="1:7">
      <c r="A12907" s="533"/>
      <c r="B12907" s="1787"/>
      <c r="C12907" s="1788"/>
      <c r="D12907" s="533"/>
      <c r="E12907" s="533"/>
      <c r="F12907" s="533"/>
      <c r="G12907" s="533"/>
    </row>
    <row r="12908" spans="1:7">
      <c r="A12908" s="533"/>
      <c r="B12908" s="1787"/>
      <c r="C12908" s="1788"/>
      <c r="D12908" s="533"/>
      <c r="E12908" s="533"/>
      <c r="F12908" s="533"/>
      <c r="G12908" s="533"/>
    </row>
    <row r="12909" spans="1:7">
      <c r="A12909" s="533"/>
      <c r="B12909" s="1787"/>
      <c r="C12909" s="1788"/>
      <c r="D12909" s="533"/>
      <c r="E12909" s="533"/>
      <c r="F12909" s="533"/>
      <c r="G12909" s="533"/>
    </row>
    <row r="12910" spans="1:7">
      <c r="A12910" s="533"/>
      <c r="B12910" s="1787"/>
      <c r="C12910" s="1788"/>
      <c r="D12910" s="533"/>
      <c r="E12910" s="533"/>
      <c r="F12910" s="533"/>
      <c r="G12910" s="533"/>
    </row>
    <row r="12911" spans="1:7">
      <c r="A12911" s="533"/>
      <c r="B12911" s="1787"/>
      <c r="C12911" s="1788"/>
      <c r="D12911" s="533"/>
      <c r="E12911" s="533"/>
      <c r="F12911" s="533"/>
      <c r="G12911" s="533"/>
    </row>
    <row r="12912" spans="1:7">
      <c r="A12912" s="533"/>
      <c r="B12912" s="1787"/>
      <c r="C12912" s="1788"/>
      <c r="D12912" s="533"/>
      <c r="E12912" s="533"/>
      <c r="F12912" s="533"/>
      <c r="G12912" s="533"/>
    </row>
    <row r="12913" spans="1:7">
      <c r="A12913" s="533"/>
      <c r="B12913" s="1787"/>
      <c r="C12913" s="1788"/>
      <c r="D12913" s="533"/>
      <c r="E12913" s="533"/>
      <c r="F12913" s="533"/>
      <c r="G12913" s="533"/>
    </row>
    <row r="12914" spans="1:7">
      <c r="A12914" s="533"/>
      <c r="B12914" s="1787"/>
      <c r="C12914" s="1788"/>
      <c r="D12914" s="533"/>
      <c r="E12914" s="533"/>
      <c r="F12914" s="533"/>
      <c r="G12914" s="533"/>
    </row>
    <row r="12915" spans="1:7">
      <c r="A12915" s="533"/>
      <c r="B12915" s="1787"/>
      <c r="C12915" s="1788"/>
      <c r="D12915" s="533"/>
      <c r="E12915" s="533"/>
      <c r="F12915" s="533"/>
      <c r="G12915" s="533"/>
    </row>
    <row r="12916" spans="1:7">
      <c r="A12916" s="533"/>
      <c r="B12916" s="1787"/>
      <c r="C12916" s="1788"/>
      <c r="D12916" s="533"/>
      <c r="E12916" s="533"/>
      <c r="F12916" s="533"/>
      <c r="G12916" s="533"/>
    </row>
    <row r="12917" spans="1:7">
      <c r="A12917" s="533"/>
      <c r="B12917" s="1787"/>
      <c r="C12917" s="1788"/>
      <c r="D12917" s="533"/>
      <c r="E12917" s="533"/>
      <c r="F12917" s="533"/>
      <c r="G12917" s="533"/>
    </row>
    <row r="12918" spans="1:7">
      <c r="A12918" s="533"/>
      <c r="B12918" s="1787"/>
      <c r="C12918" s="1788"/>
      <c r="D12918" s="533"/>
      <c r="E12918" s="533"/>
      <c r="F12918" s="533"/>
      <c r="G12918" s="533"/>
    </row>
    <row r="12919" spans="1:7">
      <c r="A12919" s="533"/>
      <c r="B12919" s="1787"/>
      <c r="C12919" s="1788"/>
      <c r="D12919" s="533"/>
      <c r="E12919" s="533"/>
      <c r="F12919" s="533"/>
      <c r="G12919" s="533"/>
    </row>
    <row r="12920" spans="1:7">
      <c r="A12920" s="533"/>
      <c r="B12920" s="1787"/>
      <c r="C12920" s="1788"/>
      <c r="D12920" s="533"/>
      <c r="E12920" s="533"/>
      <c r="F12920" s="533"/>
      <c r="G12920" s="533"/>
    </row>
    <row r="12921" spans="1:7">
      <c r="A12921" s="533"/>
      <c r="B12921" s="1787"/>
      <c r="C12921" s="1788"/>
      <c r="D12921" s="533"/>
      <c r="E12921" s="533"/>
      <c r="F12921" s="533"/>
      <c r="G12921" s="533"/>
    </row>
    <row r="12922" spans="1:7">
      <c r="A12922" s="533"/>
      <c r="B12922" s="1787"/>
      <c r="C12922" s="1788"/>
      <c r="D12922" s="533"/>
      <c r="E12922" s="533"/>
      <c r="F12922" s="533"/>
      <c r="G12922" s="533"/>
    </row>
    <row r="12923" spans="1:7">
      <c r="A12923" s="533"/>
      <c r="B12923" s="1787"/>
      <c r="C12923" s="1788"/>
      <c r="D12923" s="533"/>
      <c r="E12923" s="533"/>
      <c r="F12923" s="533"/>
      <c r="G12923" s="533"/>
    </row>
    <row r="12924" spans="1:7">
      <c r="A12924" s="533"/>
      <c r="B12924" s="1787"/>
      <c r="C12924" s="1788"/>
      <c r="D12924" s="533"/>
      <c r="E12924" s="533"/>
      <c r="F12924" s="533"/>
      <c r="G12924" s="533"/>
    </row>
    <row r="12925" spans="1:7">
      <c r="A12925" s="533"/>
      <c r="B12925" s="1787"/>
      <c r="C12925" s="1788"/>
      <c r="D12925" s="533"/>
      <c r="E12925" s="533"/>
      <c r="F12925" s="533"/>
      <c r="G12925" s="533"/>
    </row>
    <row r="12926" spans="1:7">
      <c r="A12926" s="533"/>
      <c r="B12926" s="1787"/>
      <c r="C12926" s="1788"/>
      <c r="D12926" s="533"/>
      <c r="E12926" s="533"/>
      <c r="F12926" s="533"/>
      <c r="G12926" s="533"/>
    </row>
    <row r="12927" spans="1:7">
      <c r="A12927" s="533"/>
      <c r="B12927" s="1787"/>
      <c r="C12927" s="1788"/>
      <c r="D12927" s="533"/>
      <c r="E12927" s="533"/>
      <c r="F12927" s="533"/>
      <c r="G12927" s="533"/>
    </row>
    <row r="12928" spans="1:7">
      <c r="A12928" s="533"/>
      <c r="B12928" s="1787"/>
      <c r="C12928" s="1788"/>
      <c r="D12928" s="533"/>
      <c r="E12928" s="533"/>
      <c r="F12928" s="533"/>
      <c r="G12928" s="533"/>
    </row>
    <row r="12929" spans="1:7">
      <c r="A12929" s="533"/>
      <c r="B12929" s="1787"/>
      <c r="C12929" s="1788"/>
      <c r="D12929" s="533"/>
      <c r="E12929" s="533"/>
      <c r="F12929" s="533"/>
      <c r="G12929" s="533"/>
    </row>
    <row r="12930" spans="1:7">
      <c r="A12930" s="533"/>
      <c r="B12930" s="1787"/>
      <c r="C12930" s="1788"/>
      <c r="D12930" s="533"/>
      <c r="E12930" s="533"/>
      <c r="F12930" s="533"/>
      <c r="G12930" s="533"/>
    </row>
    <row r="12931" spans="1:7">
      <c r="A12931" s="533"/>
      <c r="B12931" s="1787"/>
      <c r="C12931" s="1788"/>
      <c r="D12931" s="533"/>
      <c r="E12931" s="533"/>
      <c r="F12931" s="533"/>
      <c r="G12931" s="533"/>
    </row>
    <row r="12932" spans="1:7">
      <c r="A12932" s="533"/>
      <c r="B12932" s="1787"/>
      <c r="C12932" s="1788"/>
      <c r="D12932" s="533"/>
      <c r="E12932" s="533"/>
      <c r="F12932" s="533"/>
      <c r="G12932" s="533"/>
    </row>
    <row r="12933" spans="1:7">
      <c r="A12933" s="533"/>
      <c r="B12933" s="1787"/>
      <c r="C12933" s="1788"/>
      <c r="D12933" s="533"/>
      <c r="E12933" s="533"/>
      <c r="F12933" s="533"/>
      <c r="G12933" s="533"/>
    </row>
    <row r="12934" spans="1:7">
      <c r="A12934" s="533"/>
      <c r="B12934" s="1787"/>
      <c r="C12934" s="1788"/>
      <c r="D12934" s="533"/>
      <c r="E12934" s="533"/>
      <c r="F12934" s="533"/>
      <c r="G12934" s="533"/>
    </row>
    <row r="12935" spans="1:7">
      <c r="A12935" s="533"/>
      <c r="B12935" s="1787"/>
      <c r="C12935" s="1788"/>
      <c r="D12935" s="533"/>
      <c r="E12935" s="533"/>
      <c r="F12935" s="533"/>
      <c r="G12935" s="533"/>
    </row>
    <row r="12936" spans="1:7">
      <c r="A12936" s="533"/>
      <c r="B12936" s="1787"/>
      <c r="C12936" s="1788"/>
      <c r="D12936" s="533"/>
      <c r="E12936" s="533"/>
      <c r="F12936" s="533"/>
      <c r="G12936" s="533"/>
    </row>
    <row r="12937" spans="1:7">
      <c r="A12937" s="533"/>
      <c r="B12937" s="1787"/>
      <c r="C12937" s="1788"/>
      <c r="D12937" s="533"/>
      <c r="E12937" s="533"/>
      <c r="F12937" s="533"/>
      <c r="G12937" s="533"/>
    </row>
    <row r="12938" spans="1:7">
      <c r="A12938" s="533"/>
      <c r="B12938" s="1787"/>
      <c r="C12938" s="1788"/>
      <c r="D12938" s="533"/>
      <c r="E12938" s="533"/>
      <c r="F12938" s="533"/>
      <c r="G12938" s="533"/>
    </row>
    <row r="12939" spans="1:7">
      <c r="A12939" s="533"/>
      <c r="B12939" s="1787"/>
      <c r="C12939" s="1788"/>
      <c r="D12939" s="533"/>
      <c r="E12939" s="533"/>
      <c r="F12939" s="533"/>
      <c r="G12939" s="533"/>
    </row>
    <row r="12940" spans="1:7">
      <c r="A12940" s="533"/>
      <c r="B12940" s="1787"/>
      <c r="C12940" s="1788"/>
      <c r="D12940" s="533"/>
      <c r="E12940" s="533"/>
      <c r="F12940" s="533"/>
      <c r="G12940" s="533"/>
    </row>
    <row r="12941" spans="1:7">
      <c r="A12941" s="533"/>
      <c r="B12941" s="1787"/>
      <c r="C12941" s="1788"/>
      <c r="D12941" s="533"/>
      <c r="E12941" s="533"/>
      <c r="F12941" s="533"/>
      <c r="G12941" s="533"/>
    </row>
    <row r="12942" spans="1:7">
      <c r="A12942" s="533"/>
      <c r="B12942" s="1787"/>
      <c r="C12942" s="1788"/>
      <c r="D12942" s="533"/>
      <c r="E12942" s="533"/>
      <c r="F12942" s="533"/>
      <c r="G12942" s="533"/>
    </row>
    <row r="12943" spans="1:7">
      <c r="A12943" s="533"/>
      <c r="B12943" s="1787"/>
      <c r="C12943" s="1788"/>
      <c r="D12943" s="533"/>
      <c r="E12943" s="533"/>
      <c r="F12943" s="533"/>
      <c r="G12943" s="533"/>
    </row>
    <row r="12944" spans="1:7">
      <c r="A12944" s="533"/>
      <c r="B12944" s="1787"/>
      <c r="C12944" s="1788"/>
      <c r="D12944" s="533"/>
      <c r="E12944" s="533"/>
      <c r="F12944" s="533"/>
      <c r="G12944" s="533"/>
    </row>
    <row r="12945" spans="1:7">
      <c r="A12945" s="533"/>
      <c r="B12945" s="1787"/>
      <c r="C12945" s="1788"/>
      <c r="D12945" s="533"/>
      <c r="E12945" s="533"/>
      <c r="F12945" s="533"/>
      <c r="G12945" s="533"/>
    </row>
    <row r="12946" spans="1:7">
      <c r="A12946" s="533"/>
      <c r="B12946" s="1787"/>
      <c r="C12946" s="1788"/>
      <c r="D12946" s="533"/>
      <c r="E12946" s="533"/>
      <c r="F12946" s="533"/>
      <c r="G12946" s="533"/>
    </row>
    <row r="12947" spans="1:7">
      <c r="A12947" s="533"/>
      <c r="B12947" s="1787"/>
      <c r="C12947" s="1788"/>
      <c r="D12947" s="533"/>
      <c r="E12947" s="533"/>
      <c r="F12947" s="533"/>
      <c r="G12947" s="533"/>
    </row>
    <row r="12948" spans="1:7">
      <c r="A12948" s="533"/>
      <c r="B12948" s="1787"/>
      <c r="C12948" s="1788"/>
      <c r="D12948" s="533"/>
      <c r="E12948" s="533"/>
      <c r="F12948" s="533"/>
      <c r="G12948" s="533"/>
    </row>
    <row r="12949" spans="1:7">
      <c r="A12949" s="533"/>
      <c r="B12949" s="1787"/>
      <c r="C12949" s="1788"/>
      <c r="D12949" s="533"/>
      <c r="E12949" s="533"/>
      <c r="F12949" s="533"/>
      <c r="G12949" s="533"/>
    </row>
    <row r="12950" spans="1:7">
      <c r="A12950" s="533"/>
      <c r="B12950" s="1787"/>
      <c r="C12950" s="1788"/>
      <c r="D12950" s="533"/>
      <c r="E12950" s="533"/>
      <c r="F12950" s="533"/>
      <c r="G12950" s="533"/>
    </row>
    <row r="12951" spans="1:7">
      <c r="A12951" s="533"/>
      <c r="B12951" s="1787"/>
      <c r="C12951" s="1788"/>
      <c r="D12951" s="533"/>
      <c r="E12951" s="533"/>
      <c r="F12951" s="533"/>
      <c r="G12951" s="533"/>
    </row>
    <row r="12952" spans="1:7">
      <c r="A12952" s="533"/>
      <c r="B12952" s="1787"/>
      <c r="C12952" s="1788"/>
      <c r="D12952" s="533"/>
      <c r="E12952" s="533"/>
      <c r="F12952" s="533"/>
      <c r="G12952" s="533"/>
    </row>
    <row r="12953" spans="1:7">
      <c r="A12953" s="533"/>
      <c r="B12953" s="1787"/>
      <c r="C12953" s="1788"/>
      <c r="D12953" s="533"/>
      <c r="E12953" s="533"/>
      <c r="F12953" s="533"/>
      <c r="G12953" s="533"/>
    </row>
    <row r="12954" spans="1:7">
      <c r="A12954" s="533"/>
      <c r="B12954" s="1787"/>
      <c r="C12954" s="1788"/>
      <c r="D12954" s="533"/>
      <c r="E12954" s="533"/>
      <c r="F12954" s="533"/>
      <c r="G12954" s="533"/>
    </row>
    <row r="12955" spans="1:7">
      <c r="A12955" s="533"/>
      <c r="B12955" s="1787"/>
      <c r="C12955" s="1788"/>
      <c r="D12955" s="533"/>
      <c r="E12955" s="533"/>
      <c r="F12955" s="533"/>
      <c r="G12955" s="533"/>
    </row>
    <row r="12956" spans="1:7">
      <c r="A12956" s="533"/>
      <c r="B12956" s="1787"/>
      <c r="C12956" s="1788"/>
      <c r="D12956" s="533"/>
      <c r="E12956" s="533"/>
      <c r="F12956" s="533"/>
      <c r="G12956" s="533"/>
    </row>
    <row r="12957" spans="1:7">
      <c r="A12957" s="533"/>
      <c r="B12957" s="1787"/>
      <c r="C12957" s="1788"/>
      <c r="D12957" s="533"/>
      <c r="E12957" s="533"/>
      <c r="F12957" s="533"/>
      <c r="G12957" s="533"/>
    </row>
    <row r="12958" spans="1:7">
      <c r="A12958" s="533"/>
      <c r="B12958" s="1787"/>
      <c r="C12958" s="1788"/>
      <c r="D12958" s="533"/>
      <c r="E12958" s="533"/>
      <c r="F12958" s="533"/>
      <c r="G12958" s="533"/>
    </row>
    <row r="12959" spans="1:7">
      <c r="A12959" s="533"/>
      <c r="B12959" s="1787"/>
      <c r="C12959" s="1788"/>
      <c r="D12959" s="533"/>
      <c r="E12959" s="533"/>
      <c r="F12959" s="533"/>
      <c r="G12959" s="533"/>
    </row>
    <row r="12960" spans="1:7">
      <c r="A12960" s="533"/>
      <c r="B12960" s="1787"/>
      <c r="C12960" s="1788"/>
      <c r="D12960" s="533"/>
      <c r="E12960" s="533"/>
      <c r="F12960" s="533"/>
      <c r="G12960" s="533"/>
    </row>
    <row r="12961" spans="1:7">
      <c r="A12961" s="533"/>
      <c r="B12961" s="1787"/>
      <c r="C12961" s="1788"/>
      <c r="D12961" s="533"/>
      <c r="E12961" s="533"/>
      <c r="F12961" s="533"/>
      <c r="G12961" s="533"/>
    </row>
    <row r="12962" spans="1:7">
      <c r="A12962" s="533"/>
      <c r="B12962" s="1787"/>
      <c r="C12962" s="1788"/>
      <c r="D12962" s="533"/>
      <c r="E12962" s="533"/>
      <c r="F12962" s="533"/>
      <c r="G12962" s="533"/>
    </row>
    <row r="12963" spans="1:7">
      <c r="A12963" s="533"/>
      <c r="B12963" s="1787"/>
      <c r="C12963" s="1788"/>
      <c r="D12963" s="533"/>
      <c r="E12963" s="533"/>
      <c r="F12963" s="533"/>
      <c r="G12963" s="533"/>
    </row>
    <row r="12964" spans="1:7">
      <c r="A12964" s="533"/>
      <c r="B12964" s="1787"/>
      <c r="C12964" s="1788"/>
      <c r="D12964" s="533"/>
      <c r="E12964" s="533"/>
      <c r="F12964" s="533"/>
      <c r="G12964" s="533"/>
    </row>
    <row r="12965" spans="1:7">
      <c r="A12965" s="533"/>
      <c r="B12965" s="1787"/>
      <c r="C12965" s="1788"/>
      <c r="D12965" s="533"/>
      <c r="E12965" s="533"/>
      <c r="F12965" s="533"/>
      <c r="G12965" s="533"/>
    </row>
    <row r="12966" spans="1:7">
      <c r="A12966" s="533"/>
      <c r="B12966" s="1787"/>
      <c r="C12966" s="1788"/>
      <c r="D12966" s="533"/>
      <c r="E12966" s="533"/>
      <c r="F12966" s="533"/>
      <c r="G12966" s="533"/>
    </row>
    <row r="12967" spans="1:7">
      <c r="A12967" s="533"/>
      <c r="B12967" s="1787"/>
      <c r="C12967" s="1788"/>
      <c r="D12967" s="533"/>
      <c r="E12967" s="533"/>
      <c r="F12967" s="533"/>
      <c r="G12967" s="533"/>
    </row>
    <row r="12968" spans="1:7">
      <c r="A12968" s="533"/>
      <c r="B12968" s="1787"/>
      <c r="C12968" s="1788"/>
      <c r="D12968" s="533"/>
      <c r="E12968" s="533"/>
      <c r="F12968" s="533"/>
      <c r="G12968" s="533"/>
    </row>
    <row r="12969" spans="1:7">
      <c r="A12969" s="533"/>
      <c r="B12969" s="1787"/>
      <c r="C12969" s="1788"/>
      <c r="D12969" s="533"/>
      <c r="E12969" s="533"/>
      <c r="F12969" s="533"/>
      <c r="G12969" s="533"/>
    </row>
    <row r="12970" spans="1:7">
      <c r="A12970" s="533"/>
      <c r="B12970" s="1787"/>
      <c r="C12970" s="1788"/>
      <c r="D12970" s="533"/>
      <c r="E12970" s="533"/>
      <c r="F12970" s="533"/>
      <c r="G12970" s="533"/>
    </row>
    <row r="12971" spans="1:7">
      <c r="A12971" s="533"/>
      <c r="B12971" s="1787"/>
      <c r="C12971" s="1788"/>
      <c r="D12971" s="533"/>
      <c r="E12971" s="533"/>
      <c r="F12971" s="533"/>
      <c r="G12971" s="533"/>
    </row>
    <row r="12972" spans="1:7">
      <c r="A12972" s="533"/>
      <c r="B12972" s="1787"/>
      <c r="C12972" s="1788"/>
      <c r="D12972" s="533"/>
      <c r="E12972" s="533"/>
      <c r="F12972" s="533"/>
      <c r="G12972" s="533"/>
    </row>
    <row r="12973" spans="1:7">
      <c r="A12973" s="533"/>
      <c r="B12973" s="1787"/>
      <c r="C12973" s="1788"/>
      <c r="D12973" s="533"/>
      <c r="E12973" s="533"/>
      <c r="F12973" s="533"/>
      <c r="G12973" s="533"/>
    </row>
    <row r="12974" spans="1:7">
      <c r="A12974" s="533"/>
      <c r="B12974" s="1787"/>
      <c r="C12974" s="1788"/>
      <c r="D12974" s="533"/>
      <c r="E12974" s="533"/>
      <c r="F12974" s="533"/>
      <c r="G12974" s="533"/>
    </row>
    <row r="12975" spans="1:7">
      <c r="A12975" s="533"/>
      <c r="B12975" s="1787"/>
      <c r="C12975" s="1788"/>
      <c r="D12975" s="533"/>
      <c r="E12975" s="533"/>
      <c r="F12975" s="533"/>
      <c r="G12975" s="533"/>
    </row>
    <row r="12976" spans="1:7">
      <c r="A12976" s="533"/>
      <c r="B12976" s="1787"/>
      <c r="C12976" s="1788"/>
      <c r="D12976" s="533"/>
      <c r="E12976" s="533"/>
      <c r="F12976" s="533"/>
      <c r="G12976" s="533"/>
    </row>
    <row r="12977" spans="1:7">
      <c r="A12977" s="533"/>
      <c r="B12977" s="1787"/>
      <c r="C12977" s="1788"/>
      <c r="D12977" s="533"/>
      <c r="E12977" s="533"/>
      <c r="F12977" s="533"/>
      <c r="G12977" s="533"/>
    </row>
    <row r="12978" spans="1:7">
      <c r="A12978" s="533"/>
      <c r="B12978" s="1787"/>
      <c r="C12978" s="1788"/>
      <c r="D12978" s="533"/>
      <c r="E12978" s="533"/>
      <c r="F12978" s="533"/>
      <c r="G12978" s="533"/>
    </row>
    <row r="12979" spans="1:7">
      <c r="A12979" s="533"/>
      <c r="B12979" s="1787"/>
      <c r="C12979" s="1788"/>
      <c r="D12979" s="533"/>
      <c r="E12979" s="533"/>
      <c r="F12979" s="533"/>
      <c r="G12979" s="533"/>
    </row>
    <row r="12980" spans="1:7">
      <c r="A12980" s="533"/>
      <c r="B12980" s="1787"/>
      <c r="C12980" s="1788"/>
      <c r="D12980" s="533"/>
      <c r="E12980" s="533"/>
      <c r="F12980" s="533"/>
      <c r="G12980" s="533"/>
    </row>
    <row r="12981" spans="1:7">
      <c r="A12981" s="533"/>
      <c r="B12981" s="1787"/>
      <c r="C12981" s="1788"/>
      <c r="D12981" s="533"/>
      <c r="E12981" s="533"/>
      <c r="F12981" s="533"/>
      <c r="G12981" s="533"/>
    </row>
    <row r="12982" spans="1:7">
      <c r="A12982" s="533"/>
      <c r="B12982" s="1787"/>
      <c r="C12982" s="1788"/>
      <c r="D12982" s="533"/>
      <c r="E12982" s="533"/>
      <c r="F12982" s="533"/>
      <c r="G12982" s="533"/>
    </row>
    <row r="12983" spans="1:7">
      <c r="A12983" s="533"/>
      <c r="B12983" s="1787"/>
      <c r="C12983" s="1788"/>
      <c r="D12983" s="533"/>
      <c r="E12983" s="533"/>
      <c r="F12983" s="533"/>
      <c r="G12983" s="533"/>
    </row>
    <row r="12984" spans="1:7">
      <c r="A12984" s="533"/>
      <c r="B12984" s="1787"/>
      <c r="C12984" s="1788"/>
      <c r="D12984" s="533"/>
      <c r="E12984" s="533"/>
      <c r="F12984" s="533"/>
      <c r="G12984" s="533"/>
    </row>
    <row r="12985" spans="1:7">
      <c r="A12985" s="533"/>
      <c r="B12985" s="1787"/>
      <c r="C12985" s="1788"/>
      <c r="D12985" s="533"/>
      <c r="E12985" s="533"/>
      <c r="F12985" s="533"/>
      <c r="G12985" s="533"/>
    </row>
    <row r="12986" spans="1:7">
      <c r="A12986" s="533"/>
      <c r="B12986" s="1787"/>
      <c r="C12986" s="1788"/>
      <c r="D12986" s="533"/>
      <c r="E12986" s="533"/>
      <c r="F12986" s="533"/>
      <c r="G12986" s="533"/>
    </row>
    <row r="12987" spans="1:7">
      <c r="A12987" s="533"/>
      <c r="B12987" s="1787"/>
      <c r="C12987" s="1788"/>
      <c r="D12987" s="533"/>
      <c r="E12987" s="533"/>
      <c r="F12987" s="533"/>
      <c r="G12987" s="533"/>
    </row>
    <row r="12988" spans="1:7">
      <c r="A12988" s="533"/>
      <c r="B12988" s="1787"/>
      <c r="C12988" s="1788"/>
      <c r="D12988" s="533"/>
      <c r="E12988" s="533"/>
      <c r="F12988" s="533"/>
      <c r="G12988" s="533"/>
    </row>
    <row r="12989" spans="1:7">
      <c r="A12989" s="533"/>
      <c r="B12989" s="1787"/>
      <c r="C12989" s="1788"/>
      <c r="D12989" s="533"/>
      <c r="E12989" s="533"/>
      <c r="F12989" s="533"/>
      <c r="G12989" s="533"/>
    </row>
    <row r="12990" spans="1:7">
      <c r="A12990" s="533"/>
      <c r="B12990" s="1787"/>
      <c r="C12990" s="1788"/>
      <c r="D12990" s="533"/>
      <c r="E12990" s="533"/>
      <c r="F12990" s="533"/>
      <c r="G12990" s="533"/>
    </row>
    <row r="12991" spans="1:7">
      <c r="A12991" s="533"/>
      <c r="B12991" s="1787"/>
      <c r="C12991" s="1788"/>
      <c r="D12991" s="533"/>
      <c r="E12991" s="533"/>
      <c r="F12991" s="533"/>
      <c r="G12991" s="533"/>
    </row>
    <row r="12992" spans="1:7">
      <c r="A12992" s="533"/>
      <c r="B12992" s="1787"/>
      <c r="C12992" s="1788"/>
      <c r="D12992" s="533"/>
      <c r="E12992" s="533"/>
      <c r="F12992" s="533"/>
      <c r="G12992" s="533"/>
    </row>
    <row r="12993" spans="1:7">
      <c r="A12993" s="533"/>
      <c r="B12993" s="1787"/>
      <c r="C12993" s="1788"/>
      <c r="D12993" s="533"/>
      <c r="E12993" s="533"/>
      <c r="F12993" s="533"/>
      <c r="G12993" s="533"/>
    </row>
    <row r="12994" spans="1:7">
      <c r="A12994" s="533"/>
      <c r="B12994" s="1787"/>
      <c r="C12994" s="1788"/>
      <c r="D12994" s="533"/>
      <c r="E12994" s="533"/>
      <c r="F12994" s="533"/>
      <c r="G12994" s="533"/>
    </row>
    <row r="12995" spans="1:7">
      <c r="A12995" s="533"/>
      <c r="B12995" s="1787"/>
      <c r="C12995" s="1788"/>
      <c r="D12995" s="533"/>
      <c r="E12995" s="533"/>
      <c r="F12995" s="533"/>
      <c r="G12995" s="533"/>
    </row>
    <row r="12996" spans="1:7">
      <c r="A12996" s="533"/>
      <c r="B12996" s="1787"/>
      <c r="C12996" s="1788"/>
      <c r="D12996" s="533"/>
      <c r="E12996" s="533"/>
      <c r="F12996" s="533"/>
      <c r="G12996" s="533"/>
    </row>
    <row r="12997" spans="1:7">
      <c r="A12997" s="533"/>
      <c r="B12997" s="1787"/>
      <c r="C12997" s="1788"/>
      <c r="D12997" s="533"/>
      <c r="E12997" s="533"/>
      <c r="F12997" s="533"/>
      <c r="G12997" s="533"/>
    </row>
    <row r="12998" spans="1:7">
      <c r="A12998" s="533"/>
      <c r="B12998" s="1787"/>
      <c r="C12998" s="1788"/>
      <c r="D12998" s="533"/>
      <c r="E12998" s="533"/>
      <c r="F12998" s="533"/>
      <c r="G12998" s="533"/>
    </row>
    <row r="12999" spans="1:7">
      <c r="A12999" s="533"/>
      <c r="B12999" s="1787"/>
      <c r="C12999" s="1788"/>
      <c r="D12999" s="533"/>
      <c r="E12999" s="533"/>
      <c r="F12999" s="533"/>
      <c r="G12999" s="533"/>
    </row>
    <row r="13000" spans="1:7">
      <c r="A13000" s="533"/>
      <c r="B13000" s="1787"/>
      <c r="C13000" s="1788"/>
      <c r="D13000" s="533"/>
      <c r="E13000" s="533"/>
      <c r="F13000" s="533"/>
      <c r="G13000" s="533"/>
    </row>
    <row r="13001" spans="1:7">
      <c r="A13001" s="533"/>
      <c r="B13001" s="1787"/>
      <c r="C13001" s="1788"/>
      <c r="D13001" s="533"/>
      <c r="E13001" s="533"/>
      <c r="F13001" s="533"/>
      <c r="G13001" s="533"/>
    </row>
    <row r="13002" spans="1:7">
      <c r="A13002" s="533"/>
      <c r="B13002" s="1787"/>
      <c r="C13002" s="1788"/>
      <c r="D13002" s="533"/>
      <c r="E13002" s="533"/>
      <c r="F13002" s="533"/>
      <c r="G13002" s="533"/>
    </row>
    <row r="13003" spans="1:7">
      <c r="A13003" s="533"/>
      <c r="B13003" s="1787"/>
      <c r="C13003" s="1788"/>
      <c r="D13003" s="533"/>
      <c r="E13003" s="533"/>
      <c r="F13003" s="533"/>
      <c r="G13003" s="533"/>
    </row>
    <row r="13004" spans="1:7">
      <c r="A13004" s="533"/>
      <c r="B13004" s="1787"/>
      <c r="C13004" s="1788"/>
      <c r="D13004" s="533"/>
      <c r="E13004" s="533"/>
      <c r="F13004" s="533"/>
      <c r="G13004" s="533"/>
    </row>
    <row r="13005" spans="1:7">
      <c r="A13005" s="533"/>
      <c r="B13005" s="1787"/>
      <c r="C13005" s="1788"/>
      <c r="D13005" s="533"/>
      <c r="E13005" s="533"/>
      <c r="F13005" s="533"/>
      <c r="G13005" s="533"/>
    </row>
    <row r="13006" spans="1:7">
      <c r="A13006" s="533"/>
      <c r="B13006" s="1787"/>
      <c r="C13006" s="1788"/>
      <c r="D13006" s="533"/>
      <c r="E13006" s="533"/>
      <c r="F13006" s="533"/>
      <c r="G13006" s="533"/>
    </row>
    <row r="13007" spans="1:7">
      <c r="A13007" s="533"/>
      <c r="B13007" s="1787"/>
      <c r="C13007" s="1788"/>
      <c r="D13007" s="533"/>
      <c r="E13007" s="533"/>
      <c r="F13007" s="533"/>
      <c r="G13007" s="533"/>
    </row>
    <row r="13008" spans="1:7">
      <c r="A13008" s="533"/>
      <c r="B13008" s="1787"/>
      <c r="C13008" s="1788"/>
      <c r="D13008" s="533"/>
      <c r="E13008" s="533"/>
      <c r="F13008" s="533"/>
      <c r="G13008" s="533"/>
    </row>
    <row r="13009" spans="1:7">
      <c r="A13009" s="533"/>
      <c r="B13009" s="1787"/>
      <c r="C13009" s="1788"/>
      <c r="D13009" s="533"/>
      <c r="E13009" s="533"/>
      <c r="F13009" s="533"/>
      <c r="G13009" s="533"/>
    </row>
    <row r="13010" spans="1:7">
      <c r="A13010" s="533"/>
      <c r="B13010" s="1787"/>
      <c r="C13010" s="1788"/>
      <c r="D13010" s="533"/>
      <c r="E13010" s="533"/>
      <c r="F13010" s="533"/>
      <c r="G13010" s="533"/>
    </row>
    <row r="13011" spans="1:7">
      <c r="A13011" s="533"/>
      <c r="B13011" s="1787"/>
      <c r="C13011" s="1788"/>
      <c r="D13011" s="533"/>
      <c r="E13011" s="533"/>
      <c r="F13011" s="533"/>
      <c r="G13011" s="533"/>
    </row>
    <row r="13012" spans="1:7">
      <c r="A13012" s="533"/>
      <c r="B13012" s="1787"/>
      <c r="C13012" s="1788"/>
      <c r="D13012" s="533"/>
      <c r="E13012" s="533"/>
      <c r="F13012" s="533"/>
      <c r="G13012" s="533"/>
    </row>
    <row r="13013" spans="1:7">
      <c r="A13013" s="533"/>
      <c r="B13013" s="1787"/>
      <c r="C13013" s="1788"/>
      <c r="D13013" s="533"/>
      <c r="E13013" s="533"/>
      <c r="F13013" s="533"/>
      <c r="G13013" s="533"/>
    </row>
    <row r="13014" spans="1:7">
      <c r="A13014" s="533"/>
      <c r="B13014" s="1787"/>
      <c r="C13014" s="1788"/>
      <c r="D13014" s="533"/>
      <c r="E13014" s="533"/>
      <c r="F13014" s="533"/>
      <c r="G13014" s="533"/>
    </row>
    <row r="13015" spans="1:7">
      <c r="A13015" s="533"/>
      <c r="B13015" s="1787"/>
      <c r="C13015" s="1788"/>
      <c r="D13015" s="533"/>
      <c r="E13015" s="533"/>
      <c r="F13015" s="533"/>
      <c r="G13015" s="533"/>
    </row>
    <row r="13016" spans="1:7">
      <c r="A13016" s="533"/>
      <c r="B13016" s="1787"/>
      <c r="C13016" s="1788"/>
      <c r="D13016" s="533"/>
      <c r="E13016" s="533"/>
      <c r="F13016" s="533"/>
      <c r="G13016" s="533"/>
    </row>
    <row r="13017" spans="1:7">
      <c r="A13017" s="533"/>
      <c r="B13017" s="1787"/>
      <c r="C13017" s="1788"/>
      <c r="D13017" s="533"/>
      <c r="E13017" s="533"/>
      <c r="F13017" s="533"/>
      <c r="G13017" s="533"/>
    </row>
    <row r="13018" spans="1:7">
      <c r="A13018" s="533"/>
      <c r="B13018" s="1787"/>
      <c r="C13018" s="1788"/>
      <c r="D13018" s="533"/>
      <c r="E13018" s="533"/>
      <c r="F13018" s="533"/>
      <c r="G13018" s="533"/>
    </row>
    <row r="13019" spans="1:7">
      <c r="A13019" s="533"/>
      <c r="B13019" s="1787"/>
      <c r="C13019" s="1788"/>
      <c r="D13019" s="533"/>
      <c r="E13019" s="533"/>
      <c r="F13019" s="533"/>
      <c r="G13019" s="533"/>
    </row>
    <row r="13020" spans="1:7">
      <c r="A13020" s="533"/>
      <c r="B13020" s="1787"/>
      <c r="C13020" s="1788"/>
      <c r="D13020" s="533"/>
      <c r="E13020" s="533"/>
      <c r="F13020" s="533"/>
      <c r="G13020" s="533"/>
    </row>
    <row r="13021" spans="1:7">
      <c r="A13021" s="533"/>
      <c r="B13021" s="1787"/>
      <c r="C13021" s="1788"/>
      <c r="D13021" s="533"/>
      <c r="E13021" s="533"/>
      <c r="F13021" s="533"/>
      <c r="G13021" s="533"/>
    </row>
    <row r="13022" spans="1:7">
      <c r="A13022" s="533"/>
      <c r="B13022" s="1787"/>
      <c r="C13022" s="1788"/>
      <c r="D13022" s="533"/>
      <c r="E13022" s="533"/>
      <c r="F13022" s="533"/>
      <c r="G13022" s="533"/>
    </row>
    <row r="13023" spans="1:7">
      <c r="A13023" s="533"/>
      <c r="B13023" s="1787"/>
      <c r="C13023" s="1788"/>
      <c r="D13023" s="533"/>
      <c r="E13023" s="533"/>
      <c r="F13023" s="533"/>
      <c r="G13023" s="533"/>
    </row>
    <row r="13024" spans="1:7">
      <c r="A13024" s="533"/>
      <c r="B13024" s="1787"/>
      <c r="C13024" s="1788"/>
      <c r="D13024" s="533"/>
      <c r="E13024" s="533"/>
      <c r="F13024" s="533"/>
      <c r="G13024" s="533"/>
    </row>
    <row r="13025" spans="1:7">
      <c r="A13025" s="533"/>
      <c r="B13025" s="1787"/>
      <c r="C13025" s="1788"/>
      <c r="D13025" s="533"/>
      <c r="E13025" s="533"/>
      <c r="F13025" s="533"/>
      <c r="G13025" s="533"/>
    </row>
    <row r="13026" spans="1:7">
      <c r="A13026" s="533"/>
      <c r="B13026" s="1787"/>
      <c r="C13026" s="1788"/>
      <c r="D13026" s="533"/>
      <c r="E13026" s="533"/>
      <c r="F13026" s="533"/>
      <c r="G13026" s="533"/>
    </row>
    <row r="13027" spans="1:7">
      <c r="A13027" s="533"/>
      <c r="B13027" s="1787"/>
      <c r="C13027" s="1788"/>
      <c r="D13027" s="533"/>
      <c r="E13027" s="533"/>
      <c r="F13027" s="533"/>
      <c r="G13027" s="533"/>
    </row>
    <row r="13028" spans="1:7">
      <c r="A13028" s="533"/>
      <c r="B13028" s="1787"/>
      <c r="C13028" s="1788"/>
      <c r="D13028" s="533"/>
      <c r="E13028" s="533"/>
      <c r="F13028" s="533"/>
      <c r="G13028" s="533"/>
    </row>
    <row r="13029" spans="1:7">
      <c r="A13029" s="533"/>
      <c r="B13029" s="1787"/>
      <c r="C13029" s="1788"/>
      <c r="D13029" s="533"/>
      <c r="E13029" s="533"/>
      <c r="F13029" s="533"/>
      <c r="G13029" s="533"/>
    </row>
    <row r="13030" spans="1:7">
      <c r="A13030" s="533"/>
      <c r="B13030" s="1787"/>
      <c r="C13030" s="1788"/>
      <c r="D13030" s="533"/>
      <c r="E13030" s="533"/>
      <c r="F13030" s="533"/>
      <c r="G13030" s="533"/>
    </row>
    <row r="13031" spans="1:7">
      <c r="A13031" s="533"/>
      <c r="B13031" s="1787"/>
      <c r="C13031" s="1788"/>
      <c r="D13031" s="533"/>
      <c r="E13031" s="533"/>
      <c r="F13031" s="533"/>
      <c r="G13031" s="533"/>
    </row>
    <row r="13032" spans="1:7">
      <c r="A13032" s="533"/>
      <c r="B13032" s="1787"/>
      <c r="C13032" s="1788"/>
      <c r="D13032" s="533"/>
      <c r="E13032" s="533"/>
      <c r="F13032" s="533"/>
      <c r="G13032" s="533"/>
    </row>
    <row r="13033" spans="1:7">
      <c r="A13033" s="533"/>
      <c r="B13033" s="1787"/>
      <c r="C13033" s="1788"/>
      <c r="D13033" s="533"/>
      <c r="E13033" s="533"/>
      <c r="F13033" s="533"/>
      <c r="G13033" s="533"/>
    </row>
    <row r="13034" spans="1:7">
      <c r="A13034" s="533"/>
      <c r="B13034" s="1787"/>
      <c r="C13034" s="1788"/>
      <c r="D13034" s="533"/>
      <c r="E13034" s="533"/>
      <c r="F13034" s="533"/>
      <c r="G13034" s="533"/>
    </row>
    <row r="13035" spans="1:7">
      <c r="A13035" s="533"/>
      <c r="B13035" s="1787"/>
      <c r="C13035" s="1788"/>
      <c r="D13035" s="533"/>
      <c r="E13035" s="533"/>
      <c r="F13035" s="533"/>
      <c r="G13035" s="533"/>
    </row>
    <row r="13036" spans="1:7">
      <c r="A13036" s="533"/>
      <c r="B13036" s="1787"/>
      <c r="C13036" s="1788"/>
      <c r="D13036" s="533"/>
      <c r="E13036" s="533"/>
      <c r="F13036" s="533"/>
      <c r="G13036" s="533"/>
    </row>
    <row r="13037" spans="1:7">
      <c r="A13037" s="533"/>
      <c r="B13037" s="1787"/>
      <c r="C13037" s="1788"/>
      <c r="D13037" s="533"/>
      <c r="E13037" s="533"/>
      <c r="F13037" s="533"/>
      <c r="G13037" s="533"/>
    </row>
    <row r="13038" spans="1:7">
      <c r="A13038" s="533"/>
      <c r="B13038" s="1787"/>
      <c r="C13038" s="1788"/>
      <c r="D13038" s="533"/>
      <c r="E13038" s="533"/>
      <c r="F13038" s="533"/>
      <c r="G13038" s="533"/>
    </row>
    <row r="13039" spans="1:7">
      <c r="A13039" s="533"/>
      <c r="B13039" s="1787"/>
      <c r="C13039" s="1788"/>
      <c r="D13039" s="533"/>
      <c r="E13039" s="533"/>
      <c r="F13039" s="533"/>
      <c r="G13039" s="533"/>
    </row>
    <row r="13040" spans="1:7">
      <c r="A13040" s="533"/>
      <c r="B13040" s="1787"/>
      <c r="C13040" s="1788"/>
      <c r="D13040" s="533"/>
      <c r="E13040" s="533"/>
      <c r="F13040" s="533"/>
      <c r="G13040" s="533"/>
    </row>
    <row r="13041" spans="1:7">
      <c r="A13041" s="533"/>
      <c r="B13041" s="1787"/>
      <c r="C13041" s="1788"/>
      <c r="D13041" s="533"/>
      <c r="E13041" s="533"/>
      <c r="F13041" s="533"/>
      <c r="G13041" s="533"/>
    </row>
    <row r="13042" spans="1:7">
      <c r="A13042" s="533"/>
      <c r="B13042" s="1787"/>
      <c r="C13042" s="1788"/>
      <c r="D13042" s="533"/>
      <c r="E13042" s="533"/>
      <c r="F13042" s="533"/>
      <c r="G13042" s="533"/>
    </row>
    <row r="13043" spans="1:7">
      <c r="A13043" s="533"/>
      <c r="B13043" s="1787"/>
      <c r="C13043" s="1788"/>
      <c r="D13043" s="533"/>
      <c r="E13043" s="533"/>
      <c r="F13043" s="533"/>
      <c r="G13043" s="533"/>
    </row>
    <row r="13044" spans="1:7">
      <c r="A13044" s="533"/>
      <c r="B13044" s="1787"/>
      <c r="C13044" s="1788"/>
      <c r="D13044" s="533"/>
      <c r="E13044" s="533"/>
      <c r="F13044" s="533"/>
      <c r="G13044" s="533"/>
    </row>
    <row r="13045" spans="1:7">
      <c r="A13045" s="533"/>
      <c r="B13045" s="1787"/>
      <c r="C13045" s="1788"/>
      <c r="D13045" s="533"/>
      <c r="E13045" s="533"/>
      <c r="F13045" s="533"/>
      <c r="G13045" s="533"/>
    </row>
    <row r="13046" spans="1:7">
      <c r="A13046" s="533"/>
      <c r="B13046" s="1787"/>
      <c r="C13046" s="1788"/>
      <c r="D13046" s="533"/>
      <c r="E13046" s="533"/>
      <c r="F13046" s="533"/>
      <c r="G13046" s="533"/>
    </row>
    <row r="13047" spans="1:7">
      <c r="A13047" s="533"/>
      <c r="B13047" s="1787"/>
      <c r="C13047" s="1788"/>
      <c r="D13047" s="533"/>
      <c r="E13047" s="533"/>
      <c r="F13047" s="533"/>
      <c r="G13047" s="533"/>
    </row>
    <row r="13048" spans="1:7">
      <c r="A13048" s="533"/>
      <c r="B13048" s="1787"/>
      <c r="C13048" s="1788"/>
      <c r="D13048" s="533"/>
      <c r="E13048" s="533"/>
      <c r="F13048" s="533"/>
      <c r="G13048" s="533"/>
    </row>
    <row r="13049" spans="1:7">
      <c r="A13049" s="533"/>
      <c r="B13049" s="1787"/>
      <c r="C13049" s="1788"/>
      <c r="D13049" s="533"/>
      <c r="E13049" s="533"/>
      <c r="F13049" s="533"/>
      <c r="G13049" s="533"/>
    </row>
    <row r="13050" spans="1:7">
      <c r="A13050" s="533"/>
      <c r="B13050" s="1787"/>
      <c r="C13050" s="1788"/>
      <c r="D13050" s="533"/>
      <c r="E13050" s="533"/>
      <c r="F13050" s="533"/>
      <c r="G13050" s="533"/>
    </row>
    <row r="13051" spans="1:7">
      <c r="A13051" s="533"/>
      <c r="B13051" s="1787"/>
      <c r="C13051" s="1788"/>
      <c r="D13051" s="533"/>
      <c r="E13051" s="533"/>
      <c r="F13051" s="533"/>
      <c r="G13051" s="533"/>
    </row>
    <row r="13052" spans="1:7">
      <c r="A13052" s="533"/>
      <c r="B13052" s="1787"/>
      <c r="C13052" s="1788"/>
      <c r="D13052" s="533"/>
      <c r="E13052" s="533"/>
      <c r="F13052" s="533"/>
      <c r="G13052" s="533"/>
    </row>
    <row r="13053" spans="1:7">
      <c r="A13053" s="533"/>
      <c r="B13053" s="1787"/>
      <c r="C13053" s="1788"/>
      <c r="D13053" s="533"/>
      <c r="E13053" s="533"/>
      <c r="F13053" s="533"/>
      <c r="G13053" s="533"/>
    </row>
    <row r="13054" spans="1:7">
      <c r="A13054" s="533"/>
      <c r="B13054" s="1787"/>
      <c r="C13054" s="1788"/>
      <c r="D13054" s="533"/>
      <c r="E13054" s="533"/>
      <c r="F13054" s="533"/>
      <c r="G13054" s="533"/>
    </row>
    <row r="13055" spans="1:7">
      <c r="A13055" s="533"/>
      <c r="B13055" s="1787"/>
      <c r="C13055" s="1788"/>
      <c r="D13055" s="533"/>
      <c r="E13055" s="533"/>
      <c r="F13055" s="533"/>
      <c r="G13055" s="533"/>
    </row>
    <row r="13056" spans="1:7">
      <c r="A13056" s="533"/>
      <c r="B13056" s="1787"/>
      <c r="C13056" s="1788"/>
      <c r="D13056" s="533"/>
      <c r="E13056" s="533"/>
      <c r="F13056" s="533"/>
      <c r="G13056" s="533"/>
    </row>
    <row r="13057" spans="1:7">
      <c r="A13057" s="533"/>
      <c r="B13057" s="1787"/>
      <c r="C13057" s="1788"/>
      <c r="D13057" s="533"/>
      <c r="E13057" s="533"/>
      <c r="F13057" s="533"/>
      <c r="G13057" s="533"/>
    </row>
    <row r="13058" spans="1:7">
      <c r="A13058" s="533"/>
      <c r="B13058" s="1787"/>
      <c r="C13058" s="1788"/>
      <c r="D13058" s="533"/>
      <c r="E13058" s="533"/>
      <c r="F13058" s="533"/>
      <c r="G13058" s="533"/>
    </row>
    <row r="13059" spans="1:7">
      <c r="A13059" s="533"/>
      <c r="B13059" s="1787"/>
      <c r="C13059" s="1788"/>
      <c r="D13059" s="533"/>
      <c r="E13059" s="533"/>
      <c r="F13059" s="533"/>
      <c r="G13059" s="533"/>
    </row>
    <row r="13060" spans="1:7">
      <c r="A13060" s="533"/>
      <c r="B13060" s="1787"/>
      <c r="C13060" s="1788"/>
      <c r="D13060" s="533"/>
      <c r="E13060" s="533"/>
      <c r="F13060" s="533"/>
      <c r="G13060" s="533"/>
    </row>
    <row r="13061" spans="1:7">
      <c r="A13061" s="533"/>
      <c r="B13061" s="1787"/>
      <c r="C13061" s="1788"/>
      <c r="D13061" s="533"/>
      <c r="E13061" s="533"/>
      <c r="F13061" s="533"/>
      <c r="G13061" s="533"/>
    </row>
    <row r="13062" spans="1:7">
      <c r="A13062" s="533"/>
      <c r="B13062" s="1787"/>
      <c r="C13062" s="1788"/>
      <c r="D13062" s="533"/>
      <c r="E13062" s="533"/>
      <c r="F13062" s="533"/>
      <c r="G13062" s="533"/>
    </row>
    <row r="13063" spans="1:7">
      <c r="A13063" s="533"/>
      <c r="B13063" s="1787"/>
      <c r="C13063" s="1788"/>
      <c r="D13063" s="533"/>
      <c r="E13063" s="533"/>
      <c r="F13063" s="533"/>
      <c r="G13063" s="533"/>
    </row>
    <row r="13064" spans="1:7">
      <c r="A13064" s="533"/>
      <c r="B13064" s="1787"/>
      <c r="C13064" s="1788"/>
      <c r="D13064" s="533"/>
      <c r="E13064" s="533"/>
      <c r="F13064" s="533"/>
      <c r="G13064" s="533"/>
    </row>
    <row r="13065" spans="1:7">
      <c r="A13065" s="533"/>
      <c r="B13065" s="1787"/>
      <c r="C13065" s="1788"/>
      <c r="D13065" s="533"/>
      <c r="E13065" s="533"/>
      <c r="F13065" s="533"/>
      <c r="G13065" s="533"/>
    </row>
    <row r="13066" spans="1:7">
      <c r="A13066" s="533"/>
      <c r="B13066" s="1787"/>
      <c r="C13066" s="1788"/>
      <c r="D13066" s="533"/>
      <c r="E13066" s="533"/>
      <c r="F13066" s="533"/>
      <c r="G13066" s="533"/>
    </row>
    <row r="13067" spans="1:7">
      <c r="A13067" s="533"/>
      <c r="B13067" s="1787"/>
      <c r="C13067" s="1788"/>
      <c r="D13067" s="533"/>
      <c r="E13067" s="533"/>
      <c r="F13067" s="533"/>
      <c r="G13067" s="533"/>
    </row>
    <row r="13068" spans="1:7">
      <c r="A13068" s="533"/>
      <c r="B13068" s="1787"/>
      <c r="C13068" s="1788"/>
      <c r="D13068" s="533"/>
      <c r="E13068" s="533"/>
      <c r="F13068" s="533"/>
      <c r="G13068" s="533"/>
    </row>
    <row r="13069" spans="1:7">
      <c r="A13069" s="533"/>
      <c r="B13069" s="1787"/>
      <c r="C13069" s="1788"/>
      <c r="D13069" s="533"/>
      <c r="E13069" s="533"/>
      <c r="F13069" s="533"/>
      <c r="G13069" s="533"/>
    </row>
    <row r="13070" spans="1:7">
      <c r="A13070" s="533"/>
      <c r="B13070" s="1787"/>
      <c r="C13070" s="1788"/>
      <c r="D13070" s="533"/>
      <c r="E13070" s="533"/>
      <c r="F13070" s="533"/>
      <c r="G13070" s="533"/>
    </row>
    <row r="13071" spans="1:7">
      <c r="A13071" s="533"/>
      <c r="B13071" s="1787"/>
      <c r="C13071" s="1788"/>
      <c r="D13071" s="533"/>
      <c r="E13071" s="533"/>
      <c r="F13071" s="533"/>
      <c r="G13071" s="533"/>
    </row>
    <row r="13072" spans="1:7">
      <c r="A13072" s="533"/>
      <c r="B13072" s="1787"/>
      <c r="C13072" s="1788"/>
      <c r="D13072" s="533"/>
      <c r="E13072" s="533"/>
      <c r="F13072" s="533"/>
      <c r="G13072" s="533"/>
    </row>
    <row r="13073" spans="1:7">
      <c r="A13073" s="533"/>
      <c r="B13073" s="1787"/>
      <c r="C13073" s="1788"/>
      <c r="D13073" s="533"/>
      <c r="E13073" s="533"/>
      <c r="F13073" s="533"/>
      <c r="G13073" s="533"/>
    </row>
    <row r="13074" spans="1:7">
      <c r="A13074" s="533"/>
      <c r="B13074" s="1787"/>
      <c r="C13074" s="1788"/>
      <c r="D13074" s="533"/>
      <c r="E13074" s="533"/>
      <c r="F13074" s="533"/>
      <c r="G13074" s="533"/>
    </row>
    <row r="13075" spans="1:7">
      <c r="A13075" s="533"/>
      <c r="B13075" s="1787"/>
      <c r="C13075" s="1788"/>
      <c r="D13075" s="533"/>
      <c r="E13075" s="533"/>
      <c r="F13075" s="533"/>
      <c r="G13075" s="533"/>
    </row>
    <row r="13076" spans="1:7">
      <c r="A13076" s="533"/>
      <c r="B13076" s="1787"/>
      <c r="C13076" s="1788"/>
      <c r="D13076" s="533"/>
      <c r="E13076" s="533"/>
      <c r="F13076" s="533"/>
      <c r="G13076" s="533"/>
    </row>
    <row r="13077" spans="1:7">
      <c r="A13077" s="533"/>
      <c r="B13077" s="1787"/>
      <c r="C13077" s="1788"/>
      <c r="D13077" s="533"/>
      <c r="E13077" s="533"/>
      <c r="F13077" s="533"/>
      <c r="G13077" s="533"/>
    </row>
    <row r="13078" spans="1:7">
      <c r="A13078" s="533"/>
      <c r="B13078" s="1787"/>
      <c r="C13078" s="1788"/>
      <c r="D13078" s="533"/>
      <c r="E13078" s="533"/>
      <c r="F13078" s="533"/>
      <c r="G13078" s="533"/>
    </row>
    <row r="13079" spans="1:7">
      <c r="A13079" s="533"/>
      <c r="B13079" s="1787"/>
      <c r="C13079" s="1788"/>
      <c r="D13079" s="533"/>
      <c r="E13079" s="533"/>
      <c r="F13079" s="533"/>
      <c r="G13079" s="533"/>
    </row>
    <row r="13080" spans="1:7">
      <c r="A13080" s="533"/>
      <c r="B13080" s="1787"/>
      <c r="C13080" s="1788"/>
      <c r="D13080" s="533"/>
      <c r="E13080" s="533"/>
      <c r="F13080" s="533"/>
      <c r="G13080" s="533"/>
    </row>
    <row r="13081" spans="1:7">
      <c r="A13081" s="533"/>
      <c r="B13081" s="1787"/>
      <c r="C13081" s="1788"/>
      <c r="D13081" s="533"/>
      <c r="E13081" s="533"/>
      <c r="F13081" s="533"/>
      <c r="G13081" s="533"/>
    </row>
    <row r="13082" spans="1:7">
      <c r="A13082" s="533"/>
      <c r="B13082" s="1787"/>
      <c r="C13082" s="1788"/>
      <c r="D13082" s="533"/>
      <c r="E13082" s="533"/>
      <c r="F13082" s="533"/>
      <c r="G13082" s="533"/>
    </row>
    <row r="13083" spans="1:7">
      <c r="A13083" s="533"/>
      <c r="B13083" s="1787"/>
      <c r="C13083" s="1788"/>
      <c r="D13083" s="533"/>
      <c r="E13083" s="533"/>
      <c r="F13083" s="533"/>
      <c r="G13083" s="533"/>
    </row>
    <row r="13084" spans="1:7">
      <c r="A13084" s="533"/>
      <c r="B13084" s="1787"/>
      <c r="C13084" s="1788"/>
      <c r="D13084" s="533"/>
      <c r="E13084" s="533"/>
      <c r="F13084" s="533"/>
      <c r="G13084" s="533"/>
    </row>
    <row r="13085" spans="1:7">
      <c r="A13085" s="533"/>
      <c r="B13085" s="1787"/>
      <c r="C13085" s="1788"/>
      <c r="D13085" s="533"/>
      <c r="E13085" s="533"/>
      <c r="F13085" s="533"/>
      <c r="G13085" s="533"/>
    </row>
    <row r="13086" spans="1:7">
      <c r="A13086" s="533"/>
      <c r="B13086" s="1787"/>
      <c r="C13086" s="1788"/>
      <c r="D13086" s="533"/>
      <c r="E13086" s="533"/>
      <c r="F13086" s="533"/>
      <c r="G13086" s="533"/>
    </row>
    <row r="13087" spans="1:7">
      <c r="A13087" s="533"/>
      <c r="B13087" s="1787"/>
      <c r="C13087" s="1788"/>
      <c r="D13087" s="533"/>
      <c r="E13087" s="533"/>
      <c r="F13087" s="533"/>
      <c r="G13087" s="533"/>
    </row>
    <row r="13088" spans="1:7">
      <c r="A13088" s="533"/>
      <c r="B13088" s="1787"/>
      <c r="C13088" s="1788"/>
      <c r="D13088" s="533"/>
      <c r="E13088" s="533"/>
      <c r="F13088" s="533"/>
      <c r="G13088" s="533"/>
    </row>
    <row r="13089" spans="1:7">
      <c r="A13089" s="533"/>
      <c r="B13089" s="1787"/>
      <c r="C13089" s="1788"/>
      <c r="D13089" s="533"/>
      <c r="E13089" s="533"/>
      <c r="F13089" s="533"/>
      <c r="G13089" s="533"/>
    </row>
    <row r="13090" spans="1:7">
      <c r="A13090" s="533"/>
      <c r="B13090" s="1787"/>
      <c r="C13090" s="1788"/>
      <c r="D13090" s="533"/>
      <c r="E13090" s="533"/>
      <c r="F13090" s="533"/>
      <c r="G13090" s="533"/>
    </row>
    <row r="13091" spans="1:7">
      <c r="A13091" s="533"/>
      <c r="B13091" s="1787"/>
      <c r="C13091" s="1788"/>
      <c r="D13091" s="533"/>
      <c r="E13091" s="533"/>
      <c r="F13091" s="533"/>
      <c r="G13091" s="533"/>
    </row>
    <row r="13092" spans="1:7">
      <c r="A13092" s="533"/>
      <c r="B13092" s="1787"/>
      <c r="C13092" s="1788"/>
      <c r="D13092" s="533"/>
      <c r="E13092" s="533"/>
      <c r="F13092" s="533"/>
      <c r="G13092" s="533"/>
    </row>
    <row r="13093" spans="1:7">
      <c r="A13093" s="533"/>
      <c r="B13093" s="1787"/>
      <c r="C13093" s="1788"/>
      <c r="D13093" s="533"/>
      <c r="E13093" s="533"/>
      <c r="F13093" s="533"/>
      <c r="G13093" s="533"/>
    </row>
    <row r="13094" spans="1:7">
      <c r="A13094" s="533"/>
      <c r="B13094" s="1787"/>
      <c r="C13094" s="1788"/>
      <c r="D13094" s="533"/>
      <c r="E13094" s="533"/>
      <c r="F13094" s="533"/>
      <c r="G13094" s="533"/>
    </row>
    <row r="13095" spans="1:7">
      <c r="A13095" s="533"/>
      <c r="B13095" s="1787"/>
      <c r="C13095" s="1788"/>
      <c r="D13095" s="533"/>
      <c r="E13095" s="533"/>
      <c r="F13095" s="533"/>
      <c r="G13095" s="533"/>
    </row>
    <row r="13096" spans="1:7">
      <c r="A13096" s="533"/>
      <c r="B13096" s="1787"/>
      <c r="C13096" s="1788"/>
      <c r="D13096" s="533"/>
      <c r="E13096" s="533"/>
      <c r="F13096" s="533"/>
      <c r="G13096" s="533"/>
    </row>
    <row r="13097" spans="1:7">
      <c r="A13097" s="533"/>
      <c r="B13097" s="1787"/>
      <c r="C13097" s="1788"/>
      <c r="D13097" s="533"/>
      <c r="E13097" s="533"/>
      <c r="F13097" s="533"/>
      <c r="G13097" s="533"/>
    </row>
    <row r="13098" spans="1:7">
      <c r="A13098" s="533"/>
      <c r="B13098" s="1787"/>
      <c r="C13098" s="1788"/>
      <c r="D13098" s="533"/>
      <c r="E13098" s="533"/>
      <c r="F13098" s="533"/>
      <c r="G13098" s="533"/>
    </row>
    <row r="13099" spans="1:7">
      <c r="A13099" s="533"/>
      <c r="B13099" s="1787"/>
      <c r="C13099" s="1788"/>
      <c r="D13099" s="533"/>
      <c r="E13099" s="533"/>
      <c r="F13099" s="533"/>
      <c r="G13099" s="533"/>
    </row>
    <row r="13100" spans="1:7">
      <c r="A13100" s="533"/>
      <c r="B13100" s="1787"/>
      <c r="C13100" s="1788"/>
      <c r="D13100" s="533"/>
      <c r="E13100" s="533"/>
      <c r="F13100" s="533"/>
      <c r="G13100" s="533"/>
    </row>
    <row r="13101" spans="1:7">
      <c r="A13101" s="533"/>
      <c r="B13101" s="1787"/>
      <c r="C13101" s="1788"/>
      <c r="D13101" s="533"/>
      <c r="E13101" s="533"/>
      <c r="F13101" s="533"/>
      <c r="G13101" s="533"/>
    </row>
    <row r="13102" spans="1:7">
      <c r="A13102" s="533"/>
      <c r="B13102" s="1787"/>
      <c r="C13102" s="1788"/>
      <c r="D13102" s="533"/>
      <c r="E13102" s="533"/>
      <c r="F13102" s="533"/>
      <c r="G13102" s="533"/>
    </row>
    <row r="13103" spans="1:7">
      <c r="A13103" s="533"/>
      <c r="B13103" s="1787"/>
      <c r="C13103" s="1788"/>
      <c r="D13103" s="533"/>
      <c r="E13103" s="533"/>
      <c r="F13103" s="533"/>
      <c r="G13103" s="533"/>
    </row>
    <row r="13104" spans="1:7">
      <c r="A13104" s="533"/>
      <c r="B13104" s="1787"/>
      <c r="C13104" s="1788"/>
      <c r="D13104" s="533"/>
      <c r="E13104" s="533"/>
      <c r="F13104" s="533"/>
      <c r="G13104" s="533"/>
    </row>
    <row r="13105" spans="1:7">
      <c r="A13105" s="533"/>
      <c r="B13105" s="1787"/>
      <c r="C13105" s="1788"/>
      <c r="D13105" s="533"/>
      <c r="E13105" s="533"/>
      <c r="F13105" s="533"/>
      <c r="G13105" s="533"/>
    </row>
    <row r="13106" spans="1:7">
      <c r="A13106" s="533"/>
      <c r="B13106" s="1787"/>
      <c r="C13106" s="1788"/>
      <c r="D13106" s="533"/>
      <c r="E13106" s="533"/>
      <c r="F13106" s="533"/>
      <c r="G13106" s="533"/>
    </row>
    <row r="13107" spans="1:7">
      <c r="A13107" s="533"/>
      <c r="B13107" s="1787"/>
      <c r="C13107" s="1788"/>
      <c r="D13107" s="533"/>
      <c r="E13107" s="533"/>
      <c r="F13107" s="533"/>
      <c r="G13107" s="533"/>
    </row>
    <row r="13108" spans="1:7">
      <c r="A13108" s="533"/>
      <c r="B13108" s="1787"/>
      <c r="C13108" s="1788"/>
      <c r="D13108" s="533"/>
      <c r="E13108" s="533"/>
      <c r="F13108" s="533"/>
      <c r="G13108" s="533"/>
    </row>
    <row r="13109" spans="1:7">
      <c r="A13109" s="533"/>
      <c r="B13109" s="1787"/>
      <c r="C13109" s="1788"/>
      <c r="D13109" s="533"/>
      <c r="E13109" s="533"/>
      <c r="F13109" s="533"/>
      <c r="G13109" s="533"/>
    </row>
    <row r="13110" spans="1:7">
      <c r="A13110" s="533"/>
      <c r="B13110" s="1787"/>
      <c r="C13110" s="1788"/>
      <c r="D13110" s="533"/>
      <c r="E13110" s="533"/>
      <c r="F13110" s="533"/>
      <c r="G13110" s="533"/>
    </row>
    <row r="13111" spans="1:7">
      <c r="A13111" s="533"/>
      <c r="B13111" s="1787"/>
      <c r="C13111" s="1788"/>
      <c r="D13111" s="533"/>
      <c r="E13111" s="533"/>
      <c r="F13111" s="533"/>
      <c r="G13111" s="533"/>
    </row>
    <row r="13112" spans="1:7">
      <c r="A13112" s="533"/>
      <c r="B13112" s="1787"/>
      <c r="C13112" s="1788"/>
      <c r="D13112" s="533"/>
      <c r="E13112" s="533"/>
      <c r="F13112" s="533"/>
      <c r="G13112" s="533"/>
    </row>
    <row r="13113" spans="1:7">
      <c r="A13113" s="533"/>
      <c r="B13113" s="1787"/>
      <c r="C13113" s="1788"/>
      <c r="D13113" s="533"/>
      <c r="E13113" s="533"/>
      <c r="F13113" s="533"/>
      <c r="G13113" s="533"/>
    </row>
    <row r="13114" spans="1:7">
      <c r="A13114" s="533"/>
      <c r="B13114" s="1787"/>
      <c r="C13114" s="1788"/>
      <c r="D13114" s="533"/>
      <c r="E13114" s="533"/>
      <c r="F13114" s="533"/>
      <c r="G13114" s="533"/>
    </row>
    <row r="13115" spans="1:7">
      <c r="A13115" s="533"/>
      <c r="B13115" s="1787"/>
      <c r="C13115" s="1788"/>
      <c r="D13115" s="533"/>
      <c r="E13115" s="533"/>
      <c r="F13115" s="533"/>
      <c r="G13115" s="533"/>
    </row>
    <row r="13116" spans="1:7">
      <c r="A13116" s="533"/>
      <c r="B13116" s="1787"/>
      <c r="C13116" s="1788"/>
      <c r="D13116" s="533"/>
      <c r="E13116" s="533"/>
      <c r="F13116" s="533"/>
      <c r="G13116" s="533"/>
    </row>
    <row r="13117" spans="1:7">
      <c r="A13117" s="533"/>
      <c r="B13117" s="1787"/>
      <c r="C13117" s="1788"/>
      <c r="D13117" s="533"/>
      <c r="E13117" s="533"/>
      <c r="F13117" s="533"/>
      <c r="G13117" s="533"/>
    </row>
    <row r="13118" spans="1:7">
      <c r="A13118" s="533"/>
      <c r="B13118" s="1787"/>
      <c r="C13118" s="1788"/>
      <c r="D13118" s="533"/>
      <c r="E13118" s="533"/>
      <c r="F13118" s="533"/>
      <c r="G13118" s="533"/>
    </row>
    <row r="13119" spans="1:7">
      <c r="A13119" s="533"/>
      <c r="B13119" s="1787"/>
      <c r="C13119" s="1788"/>
      <c r="D13119" s="533"/>
      <c r="E13119" s="533"/>
      <c r="F13119" s="533"/>
      <c r="G13119" s="533"/>
    </row>
    <row r="13120" spans="1:7">
      <c r="A13120" s="533"/>
      <c r="B13120" s="1787"/>
      <c r="C13120" s="1788"/>
      <c r="D13120" s="533"/>
      <c r="E13120" s="533"/>
      <c r="F13120" s="533"/>
      <c r="G13120" s="533"/>
    </row>
    <row r="13121" spans="1:7">
      <c r="A13121" s="533"/>
      <c r="B13121" s="1787"/>
      <c r="C13121" s="1788"/>
      <c r="D13121" s="533"/>
      <c r="E13121" s="533"/>
      <c r="F13121" s="533"/>
      <c r="G13121" s="533"/>
    </row>
    <row r="13122" spans="1:7">
      <c r="A13122" s="533"/>
      <c r="B13122" s="1787"/>
      <c r="C13122" s="1788"/>
      <c r="D13122" s="533"/>
      <c r="E13122" s="533"/>
      <c r="F13122" s="533"/>
      <c r="G13122" s="533"/>
    </row>
    <row r="13123" spans="1:7">
      <c r="A13123" s="533"/>
      <c r="B13123" s="1787"/>
      <c r="C13123" s="1788"/>
      <c r="D13123" s="533"/>
      <c r="E13123" s="533"/>
      <c r="F13123" s="533"/>
      <c r="G13123" s="533"/>
    </row>
    <row r="13124" spans="1:7">
      <c r="A13124" s="533"/>
      <c r="B13124" s="1787"/>
      <c r="C13124" s="1788"/>
      <c r="D13124" s="533"/>
      <c r="E13124" s="533"/>
      <c r="F13124" s="533"/>
      <c r="G13124" s="533"/>
    </row>
    <row r="13125" spans="1:7">
      <c r="A13125" s="533"/>
      <c r="B13125" s="1787"/>
      <c r="C13125" s="1788"/>
      <c r="D13125" s="533"/>
      <c r="E13125" s="533"/>
      <c r="F13125" s="533"/>
      <c r="G13125" s="533"/>
    </row>
    <row r="13126" spans="1:7">
      <c r="A13126" s="533"/>
      <c r="B13126" s="1787"/>
      <c r="C13126" s="1788"/>
      <c r="D13126" s="533"/>
      <c r="E13126" s="533"/>
      <c r="F13126" s="533"/>
      <c r="G13126" s="533"/>
    </row>
    <row r="13127" spans="1:7">
      <c r="A13127" s="533"/>
      <c r="B13127" s="1787"/>
      <c r="C13127" s="1788"/>
      <c r="D13127" s="533"/>
      <c r="E13127" s="533"/>
      <c r="F13127" s="533"/>
      <c r="G13127" s="533"/>
    </row>
    <row r="13128" spans="1:7">
      <c r="A13128" s="533"/>
      <c r="B13128" s="1787"/>
      <c r="C13128" s="1788"/>
      <c r="D13128" s="533"/>
      <c r="E13128" s="533"/>
      <c r="F13128" s="533"/>
      <c r="G13128" s="533"/>
    </row>
    <row r="13129" spans="1:7">
      <c r="A13129" s="533"/>
      <c r="B13129" s="1787"/>
      <c r="C13129" s="1788"/>
      <c r="D13129" s="533"/>
      <c r="E13129" s="533"/>
      <c r="F13129" s="533"/>
      <c r="G13129" s="533"/>
    </row>
    <row r="13130" spans="1:7">
      <c r="A13130" s="533"/>
      <c r="B13130" s="1787"/>
      <c r="C13130" s="1788"/>
      <c r="D13130" s="533"/>
      <c r="E13130" s="533"/>
      <c r="F13130" s="533"/>
      <c r="G13130" s="533"/>
    </row>
    <row r="13131" spans="1:7">
      <c r="A13131" s="533"/>
      <c r="B13131" s="1787"/>
      <c r="C13131" s="1788"/>
      <c r="D13131" s="533"/>
      <c r="E13131" s="533"/>
      <c r="F13131" s="533"/>
      <c r="G13131" s="533"/>
    </row>
    <row r="13132" spans="1:7">
      <c r="A13132" s="533"/>
      <c r="B13132" s="1787"/>
      <c r="C13132" s="1788"/>
      <c r="D13132" s="533"/>
      <c r="E13132" s="533"/>
      <c r="F13132" s="533"/>
      <c r="G13132" s="533"/>
    </row>
    <row r="13133" spans="1:7">
      <c r="A13133" s="533"/>
      <c r="B13133" s="1787"/>
      <c r="C13133" s="1788"/>
      <c r="D13133" s="533"/>
      <c r="E13133" s="533"/>
      <c r="F13133" s="533"/>
      <c r="G13133" s="533"/>
    </row>
    <row r="13134" spans="1:7">
      <c r="A13134" s="533"/>
      <c r="B13134" s="1787"/>
      <c r="C13134" s="1788"/>
      <c r="D13134" s="533"/>
      <c r="E13134" s="533"/>
      <c r="F13134" s="533"/>
      <c r="G13134" s="533"/>
    </row>
    <row r="13135" spans="1:7">
      <c r="A13135" s="533"/>
      <c r="B13135" s="1787"/>
      <c r="C13135" s="1788"/>
      <c r="D13135" s="533"/>
      <c r="E13135" s="533"/>
      <c r="F13135" s="533"/>
      <c r="G13135" s="533"/>
    </row>
    <row r="13136" spans="1:7">
      <c r="A13136" s="533"/>
      <c r="B13136" s="1787"/>
      <c r="C13136" s="1788"/>
      <c r="D13136" s="533"/>
      <c r="E13136" s="533"/>
      <c r="F13136" s="533"/>
      <c r="G13136" s="533"/>
    </row>
    <row r="13137" spans="1:7">
      <c r="A13137" s="533"/>
      <c r="B13137" s="1787"/>
      <c r="C13137" s="1788"/>
      <c r="D13137" s="533"/>
      <c r="E13137" s="533"/>
      <c r="F13137" s="533"/>
      <c r="G13137" s="533"/>
    </row>
    <row r="13138" spans="1:7">
      <c r="A13138" s="533"/>
      <c r="B13138" s="1787"/>
      <c r="C13138" s="1788"/>
      <c r="D13138" s="533"/>
      <c r="E13138" s="533"/>
      <c r="F13138" s="533"/>
      <c r="G13138" s="533"/>
    </row>
    <row r="13139" spans="1:7">
      <c r="A13139" s="533"/>
      <c r="B13139" s="1787"/>
      <c r="C13139" s="1788"/>
      <c r="D13139" s="533"/>
      <c r="E13139" s="533"/>
      <c r="F13139" s="533"/>
      <c r="G13139" s="533"/>
    </row>
    <row r="13140" spans="1:7">
      <c r="A13140" s="533"/>
      <c r="B13140" s="1787"/>
      <c r="C13140" s="1788"/>
      <c r="D13140" s="533"/>
      <c r="E13140" s="533"/>
      <c r="F13140" s="533"/>
      <c r="G13140" s="533"/>
    </row>
    <row r="13141" spans="1:7">
      <c r="A13141" s="533"/>
      <c r="B13141" s="1787"/>
      <c r="C13141" s="1788"/>
      <c r="D13141" s="533"/>
      <c r="E13141" s="533"/>
      <c r="F13141" s="533"/>
      <c r="G13141" s="533"/>
    </row>
    <row r="13142" spans="1:7">
      <c r="A13142" s="533"/>
      <c r="B13142" s="1787"/>
      <c r="C13142" s="1788"/>
      <c r="D13142" s="533"/>
      <c r="E13142" s="533"/>
      <c r="F13142" s="533"/>
      <c r="G13142" s="533"/>
    </row>
    <row r="13143" spans="1:7">
      <c r="A13143" s="533"/>
      <c r="B13143" s="1787"/>
      <c r="C13143" s="1788"/>
      <c r="D13143" s="533"/>
      <c r="E13143" s="533"/>
      <c r="F13143" s="533"/>
      <c r="G13143" s="533"/>
    </row>
    <row r="13144" spans="1:7">
      <c r="A13144" s="533"/>
      <c r="B13144" s="1787"/>
      <c r="C13144" s="1788"/>
      <c r="D13144" s="533"/>
      <c r="E13144" s="533"/>
      <c r="F13144" s="533"/>
      <c r="G13144" s="533"/>
    </row>
    <row r="13145" spans="1:7">
      <c r="A13145" s="533"/>
      <c r="B13145" s="1787"/>
      <c r="C13145" s="1788"/>
      <c r="D13145" s="533"/>
      <c r="E13145" s="533"/>
      <c r="F13145" s="533"/>
      <c r="G13145" s="533"/>
    </row>
    <row r="13146" spans="1:7">
      <c r="A13146" s="533"/>
      <c r="B13146" s="1787"/>
      <c r="C13146" s="1788"/>
      <c r="D13146" s="533"/>
      <c r="E13146" s="533"/>
      <c r="F13146" s="533"/>
      <c r="G13146" s="533"/>
    </row>
    <row r="13147" spans="1:7">
      <c r="A13147" s="533"/>
      <c r="B13147" s="1787"/>
      <c r="C13147" s="1788"/>
      <c r="D13147" s="533"/>
      <c r="E13147" s="533"/>
      <c r="F13147" s="533"/>
      <c r="G13147" s="533"/>
    </row>
    <row r="13148" spans="1:7">
      <c r="A13148" s="533"/>
      <c r="B13148" s="1787"/>
      <c r="C13148" s="1788"/>
      <c r="D13148" s="533"/>
      <c r="E13148" s="533"/>
      <c r="F13148" s="533"/>
      <c r="G13148" s="533"/>
    </row>
    <row r="13149" spans="1:7">
      <c r="A13149" s="533"/>
      <c r="B13149" s="1787"/>
      <c r="C13149" s="1788"/>
      <c r="D13149" s="533"/>
      <c r="E13149" s="533"/>
      <c r="F13149" s="533"/>
      <c r="G13149" s="533"/>
    </row>
    <row r="13150" spans="1:7">
      <c r="A13150" s="533"/>
      <c r="B13150" s="1787"/>
      <c r="C13150" s="1788"/>
      <c r="D13150" s="533"/>
      <c r="E13150" s="533"/>
      <c r="F13150" s="533"/>
      <c r="G13150" s="533"/>
    </row>
    <row r="13151" spans="1:7">
      <c r="A13151" s="533"/>
      <c r="B13151" s="1787"/>
      <c r="C13151" s="1788"/>
      <c r="D13151" s="533"/>
      <c r="E13151" s="533"/>
      <c r="F13151" s="533"/>
      <c r="G13151" s="533"/>
    </row>
    <row r="13152" spans="1:7">
      <c r="A13152" s="533"/>
      <c r="B13152" s="1787"/>
      <c r="C13152" s="1788"/>
      <c r="D13152" s="533"/>
      <c r="E13152" s="533"/>
      <c r="F13152" s="533"/>
      <c r="G13152" s="533"/>
    </row>
    <row r="13153" spans="1:7">
      <c r="A13153" s="533"/>
      <c r="B13153" s="1787"/>
      <c r="C13153" s="1788"/>
      <c r="D13153" s="533"/>
      <c r="E13153" s="533"/>
      <c r="F13153" s="533"/>
      <c r="G13153" s="533"/>
    </row>
    <row r="13154" spans="1:7">
      <c r="A13154" s="533"/>
      <c r="B13154" s="1787"/>
      <c r="C13154" s="1788"/>
      <c r="D13154" s="533"/>
      <c r="E13154" s="533"/>
      <c r="F13154" s="533"/>
      <c r="G13154" s="533"/>
    </row>
    <row r="13155" spans="1:7">
      <c r="A13155" s="533"/>
      <c r="B13155" s="1787"/>
      <c r="C13155" s="1788"/>
      <c r="D13155" s="533"/>
      <c r="E13155" s="533"/>
      <c r="F13155" s="533"/>
      <c r="G13155" s="533"/>
    </row>
    <row r="13156" spans="1:7">
      <c r="A13156" s="533"/>
      <c r="B13156" s="1787"/>
      <c r="C13156" s="1788"/>
      <c r="D13156" s="533"/>
      <c r="E13156" s="533"/>
      <c r="F13156" s="533"/>
      <c r="G13156" s="533"/>
    </row>
    <row r="13157" spans="1:7">
      <c r="A13157" s="533"/>
      <c r="B13157" s="1787"/>
      <c r="C13157" s="1788"/>
      <c r="D13157" s="533"/>
      <c r="E13157" s="533"/>
      <c r="F13157" s="533"/>
      <c r="G13157" s="533"/>
    </row>
    <row r="13158" spans="1:7">
      <c r="A13158" s="533"/>
      <c r="B13158" s="1787"/>
      <c r="C13158" s="1788"/>
      <c r="D13158" s="533"/>
      <c r="E13158" s="533"/>
      <c r="F13158" s="533"/>
      <c r="G13158" s="533"/>
    </row>
    <row r="13159" spans="1:7">
      <c r="A13159" s="533"/>
      <c r="B13159" s="1787"/>
      <c r="C13159" s="1788"/>
      <c r="D13159" s="533"/>
      <c r="E13159" s="533"/>
      <c r="F13159" s="533"/>
      <c r="G13159" s="533"/>
    </row>
    <row r="13160" spans="1:7">
      <c r="A13160" s="533"/>
      <c r="B13160" s="1787"/>
      <c r="C13160" s="1788"/>
      <c r="D13160" s="533"/>
      <c r="E13160" s="533"/>
      <c r="F13160" s="533"/>
      <c r="G13160" s="533"/>
    </row>
    <row r="13161" spans="1:7">
      <c r="A13161" s="533"/>
      <c r="B13161" s="1787"/>
      <c r="C13161" s="1788"/>
      <c r="D13161" s="533"/>
      <c r="E13161" s="533"/>
      <c r="F13161" s="533"/>
      <c r="G13161" s="533"/>
    </row>
    <row r="13162" spans="1:7">
      <c r="A13162" s="533"/>
      <c r="B13162" s="1787"/>
      <c r="C13162" s="1788"/>
      <c r="D13162" s="533"/>
      <c r="E13162" s="533"/>
      <c r="F13162" s="533"/>
      <c r="G13162" s="533"/>
    </row>
    <row r="13163" spans="1:7">
      <c r="A13163" s="533"/>
      <c r="B13163" s="1787"/>
      <c r="C13163" s="1788"/>
      <c r="D13163" s="533"/>
      <c r="E13163" s="533"/>
      <c r="F13163" s="533"/>
      <c r="G13163" s="533"/>
    </row>
    <row r="13164" spans="1:7">
      <c r="A13164" s="533"/>
      <c r="B13164" s="1787"/>
      <c r="C13164" s="1788"/>
      <c r="D13164" s="533"/>
      <c r="E13164" s="533"/>
      <c r="F13164" s="533"/>
      <c r="G13164" s="533"/>
    </row>
    <row r="13165" spans="1:7">
      <c r="A13165" s="533"/>
      <c r="B13165" s="1787"/>
      <c r="C13165" s="1788"/>
      <c r="D13165" s="533"/>
      <c r="E13165" s="533"/>
      <c r="F13165" s="533"/>
      <c r="G13165" s="533"/>
    </row>
    <row r="13166" spans="1:7">
      <c r="A13166" s="533"/>
      <c r="B13166" s="1787"/>
      <c r="C13166" s="1788"/>
      <c r="D13166" s="533"/>
      <c r="E13166" s="533"/>
      <c r="F13166" s="533"/>
      <c r="G13166" s="533"/>
    </row>
    <row r="13167" spans="1:7">
      <c r="A13167" s="533"/>
      <c r="B13167" s="1787"/>
      <c r="C13167" s="1788"/>
      <c r="D13167" s="533"/>
      <c r="E13167" s="533"/>
      <c r="F13167" s="533"/>
      <c r="G13167" s="533"/>
    </row>
    <row r="13168" spans="1:7">
      <c r="A13168" s="533"/>
      <c r="B13168" s="1787"/>
      <c r="C13168" s="1788"/>
      <c r="D13168" s="533"/>
      <c r="E13168" s="533"/>
      <c r="F13168" s="533"/>
      <c r="G13168" s="533"/>
    </row>
    <row r="13169" spans="1:7">
      <c r="A13169" s="533"/>
      <c r="B13169" s="1787"/>
      <c r="C13169" s="1788"/>
      <c r="D13169" s="533"/>
      <c r="E13169" s="533"/>
      <c r="F13169" s="533"/>
      <c r="G13169" s="533"/>
    </row>
    <row r="13170" spans="1:7">
      <c r="A13170" s="533"/>
      <c r="B13170" s="1787"/>
      <c r="C13170" s="1788"/>
      <c r="D13170" s="533"/>
      <c r="E13170" s="533"/>
      <c r="F13170" s="533"/>
      <c r="G13170" s="533"/>
    </row>
    <row r="13171" spans="1:7">
      <c r="A13171" s="533"/>
      <c r="B13171" s="1787"/>
      <c r="C13171" s="1788"/>
      <c r="D13171" s="533"/>
      <c r="E13171" s="533"/>
      <c r="F13171" s="533"/>
      <c r="G13171" s="533"/>
    </row>
    <row r="13172" spans="1:7">
      <c r="A13172" s="533"/>
      <c r="B13172" s="1787"/>
      <c r="C13172" s="1788"/>
      <c r="D13172" s="533"/>
      <c r="E13172" s="533"/>
      <c r="F13172" s="533"/>
      <c r="G13172" s="533"/>
    </row>
    <row r="13173" spans="1:7">
      <c r="A13173" s="533"/>
      <c r="B13173" s="1787"/>
      <c r="C13173" s="1788"/>
      <c r="D13173" s="533"/>
      <c r="E13173" s="533"/>
      <c r="F13173" s="533"/>
      <c r="G13173" s="533"/>
    </row>
    <row r="13174" spans="1:7">
      <c r="A13174" s="533"/>
      <c r="B13174" s="1787"/>
      <c r="C13174" s="1788"/>
      <c r="D13174" s="533"/>
      <c r="E13174" s="533"/>
      <c r="F13174" s="533"/>
      <c r="G13174" s="533"/>
    </row>
    <row r="13175" spans="1:7">
      <c r="A13175" s="533"/>
      <c r="B13175" s="1787"/>
      <c r="C13175" s="1788"/>
      <c r="D13175" s="533"/>
      <c r="E13175" s="533"/>
      <c r="F13175" s="533"/>
      <c r="G13175" s="533"/>
    </row>
    <row r="13176" spans="1:7">
      <c r="A13176" s="533"/>
      <c r="B13176" s="1787"/>
      <c r="C13176" s="1788"/>
      <c r="D13176" s="533"/>
      <c r="E13176" s="533"/>
      <c r="F13176" s="533"/>
      <c r="G13176" s="533"/>
    </row>
    <row r="13177" spans="1:7">
      <c r="A13177" s="533"/>
      <c r="B13177" s="1787"/>
      <c r="C13177" s="1788"/>
      <c r="D13177" s="533"/>
      <c r="E13177" s="533"/>
      <c r="F13177" s="533"/>
      <c r="G13177" s="533"/>
    </row>
    <row r="13178" spans="1:7">
      <c r="A13178" s="533"/>
      <c r="B13178" s="1787"/>
      <c r="C13178" s="1788"/>
      <c r="D13178" s="533"/>
      <c r="E13178" s="533"/>
      <c r="F13178" s="533"/>
      <c r="G13178" s="533"/>
    </row>
    <row r="13179" spans="1:7">
      <c r="A13179" s="533"/>
      <c r="B13179" s="1787"/>
      <c r="C13179" s="1788"/>
      <c r="D13179" s="533"/>
      <c r="E13179" s="533"/>
      <c r="F13179" s="533"/>
      <c r="G13179" s="533"/>
    </row>
    <row r="13180" spans="1:7">
      <c r="A13180" s="533"/>
      <c r="B13180" s="1787"/>
      <c r="C13180" s="1788"/>
      <c r="D13180" s="533"/>
      <c r="E13180" s="533"/>
      <c r="F13180" s="533"/>
      <c r="G13180" s="533"/>
    </row>
    <row r="13181" spans="1:7">
      <c r="A13181" s="533"/>
      <c r="B13181" s="1787"/>
      <c r="C13181" s="1788"/>
      <c r="D13181" s="533"/>
      <c r="E13181" s="533"/>
      <c r="F13181" s="533"/>
      <c r="G13181" s="533"/>
    </row>
    <row r="13182" spans="1:7">
      <c r="A13182" s="533"/>
      <c r="B13182" s="1787"/>
      <c r="C13182" s="1788"/>
      <c r="D13182" s="533"/>
      <c r="E13182" s="533"/>
      <c r="F13182" s="533"/>
      <c r="G13182" s="533"/>
    </row>
    <row r="13183" spans="1:7">
      <c r="A13183" s="533"/>
      <c r="B13183" s="1787"/>
      <c r="C13183" s="1788"/>
      <c r="D13183" s="533"/>
      <c r="E13183" s="533"/>
      <c r="F13183" s="533"/>
      <c r="G13183" s="533"/>
    </row>
    <row r="13184" spans="1:7">
      <c r="A13184" s="533"/>
      <c r="B13184" s="1787"/>
      <c r="C13184" s="1788"/>
      <c r="D13184" s="533"/>
      <c r="E13184" s="533"/>
      <c r="F13184" s="533"/>
      <c r="G13184" s="533"/>
    </row>
    <row r="13185" spans="1:7">
      <c r="A13185" s="533"/>
      <c r="B13185" s="1787"/>
      <c r="C13185" s="1788"/>
      <c r="D13185" s="533"/>
      <c r="E13185" s="533"/>
      <c r="F13185" s="533"/>
      <c r="G13185" s="533"/>
    </row>
    <row r="13186" spans="1:7">
      <c r="A13186" s="533"/>
      <c r="B13186" s="1787"/>
      <c r="C13186" s="1788"/>
      <c r="D13186" s="533"/>
      <c r="E13186" s="533"/>
      <c r="F13186" s="533"/>
      <c r="G13186" s="533"/>
    </row>
    <row r="13187" spans="1:7">
      <c r="A13187" s="533"/>
      <c r="B13187" s="1787"/>
      <c r="C13187" s="1788"/>
      <c r="D13187" s="533"/>
      <c r="E13187" s="533"/>
      <c r="F13187" s="533"/>
      <c r="G13187" s="533"/>
    </row>
    <row r="13188" spans="1:7">
      <c r="A13188" s="533"/>
      <c r="B13188" s="1787"/>
      <c r="C13188" s="1788"/>
      <c r="D13188" s="533"/>
      <c r="E13188" s="533"/>
      <c r="F13188" s="533"/>
      <c r="G13188" s="533"/>
    </row>
    <row r="13189" spans="1:7">
      <c r="A13189" s="533"/>
      <c r="B13189" s="1787"/>
      <c r="C13189" s="1788"/>
      <c r="D13189" s="533"/>
      <c r="E13189" s="533"/>
      <c r="F13189" s="533"/>
      <c r="G13189" s="533"/>
    </row>
    <row r="13190" spans="1:7">
      <c r="A13190" s="533"/>
      <c r="B13190" s="1787"/>
      <c r="C13190" s="1788"/>
      <c r="D13190" s="533"/>
      <c r="E13190" s="533"/>
      <c r="F13190" s="533"/>
      <c r="G13190" s="533"/>
    </row>
    <row r="13191" spans="1:7">
      <c r="A13191" s="533"/>
      <c r="B13191" s="1787"/>
      <c r="C13191" s="1788"/>
      <c r="D13191" s="533"/>
      <c r="E13191" s="533"/>
      <c r="F13191" s="533"/>
      <c r="G13191" s="533"/>
    </row>
    <row r="13192" spans="1:7">
      <c r="A13192" s="533"/>
      <c r="B13192" s="1787"/>
      <c r="C13192" s="1788"/>
      <c r="D13192" s="533"/>
      <c r="E13192" s="533"/>
      <c r="F13192" s="533"/>
      <c r="G13192" s="533"/>
    </row>
    <row r="13193" spans="1:7">
      <c r="A13193" s="533"/>
      <c r="B13193" s="1787"/>
      <c r="C13193" s="1788"/>
      <c r="D13193" s="533"/>
      <c r="E13193" s="533"/>
      <c r="F13193" s="533"/>
      <c r="G13193" s="533"/>
    </row>
    <row r="13194" spans="1:7">
      <c r="A13194" s="533"/>
      <c r="B13194" s="1787"/>
      <c r="C13194" s="1788"/>
      <c r="D13194" s="533"/>
      <c r="E13194" s="533"/>
      <c r="F13194" s="533"/>
      <c r="G13194" s="533"/>
    </row>
    <row r="13195" spans="1:7">
      <c r="A13195" s="533"/>
      <c r="B13195" s="1787"/>
      <c r="C13195" s="1788"/>
      <c r="D13195" s="533"/>
      <c r="E13195" s="533"/>
      <c r="F13195" s="533"/>
      <c r="G13195" s="533"/>
    </row>
    <row r="13196" spans="1:7">
      <c r="A13196" s="533"/>
      <c r="B13196" s="1787"/>
      <c r="C13196" s="1788"/>
      <c r="D13196" s="533"/>
      <c r="E13196" s="533"/>
      <c r="F13196" s="533"/>
      <c r="G13196" s="533"/>
    </row>
    <row r="13197" spans="1:7">
      <c r="A13197" s="533"/>
      <c r="B13197" s="1787"/>
      <c r="C13197" s="1788"/>
      <c r="D13197" s="533"/>
      <c r="E13197" s="533"/>
      <c r="F13197" s="533"/>
      <c r="G13197" s="533"/>
    </row>
    <row r="13198" spans="1:7">
      <c r="A13198" s="533"/>
      <c r="B13198" s="1787"/>
      <c r="C13198" s="1788"/>
      <c r="D13198" s="533"/>
      <c r="E13198" s="533"/>
      <c r="F13198" s="533"/>
      <c r="G13198" s="533"/>
    </row>
    <row r="13199" spans="1:7">
      <c r="A13199" s="533"/>
      <c r="B13199" s="1787"/>
      <c r="C13199" s="1788"/>
      <c r="D13199" s="533"/>
      <c r="E13199" s="533"/>
      <c r="F13199" s="533"/>
      <c r="G13199" s="533"/>
    </row>
    <row r="13200" spans="1:7">
      <c r="A13200" s="533"/>
      <c r="B13200" s="1787"/>
      <c r="C13200" s="1788"/>
      <c r="D13200" s="533"/>
      <c r="E13200" s="533"/>
      <c r="F13200" s="533"/>
      <c r="G13200" s="533"/>
    </row>
    <row r="13201" spans="1:7">
      <c r="A13201" s="533"/>
      <c r="B13201" s="1787"/>
      <c r="C13201" s="1788"/>
      <c r="D13201" s="533"/>
      <c r="E13201" s="533"/>
      <c r="F13201" s="533"/>
      <c r="G13201" s="533"/>
    </row>
    <row r="13202" spans="1:7">
      <c r="A13202" s="533"/>
      <c r="B13202" s="1787"/>
      <c r="C13202" s="1788"/>
      <c r="D13202" s="533"/>
      <c r="E13202" s="533"/>
      <c r="F13202" s="533"/>
      <c r="G13202" s="533"/>
    </row>
    <row r="13203" spans="1:7">
      <c r="A13203" s="533"/>
      <c r="B13203" s="1787"/>
      <c r="C13203" s="1788"/>
      <c r="D13203" s="533"/>
      <c r="E13203" s="533"/>
      <c r="F13203" s="533"/>
      <c r="G13203" s="533"/>
    </row>
    <row r="13204" spans="1:7">
      <c r="A13204" s="533"/>
      <c r="B13204" s="1787"/>
      <c r="C13204" s="1788"/>
      <c r="D13204" s="533"/>
      <c r="E13204" s="533"/>
      <c r="F13204" s="533"/>
      <c r="G13204" s="533"/>
    </row>
    <row r="13205" spans="1:7">
      <c r="A13205" s="533"/>
      <c r="B13205" s="1787"/>
      <c r="C13205" s="1788"/>
      <c r="D13205" s="533"/>
      <c r="E13205" s="533"/>
      <c r="F13205" s="533"/>
      <c r="G13205" s="533"/>
    </row>
    <row r="13206" spans="1:7">
      <c r="A13206" s="533"/>
      <c r="B13206" s="1787"/>
      <c r="C13206" s="1788"/>
      <c r="D13206" s="533"/>
      <c r="E13206" s="533"/>
      <c r="F13206" s="533"/>
      <c r="G13206" s="533"/>
    </row>
    <row r="13207" spans="1:7">
      <c r="A13207" s="533"/>
      <c r="B13207" s="1787"/>
      <c r="C13207" s="1788"/>
      <c r="D13207" s="533"/>
      <c r="E13207" s="533"/>
      <c r="F13207" s="533"/>
      <c r="G13207" s="533"/>
    </row>
    <row r="13208" spans="1:7">
      <c r="A13208" s="533"/>
      <c r="B13208" s="1787"/>
      <c r="C13208" s="1788"/>
      <c r="D13208" s="533"/>
      <c r="E13208" s="533"/>
      <c r="F13208" s="533"/>
      <c r="G13208" s="533"/>
    </row>
    <row r="13209" spans="1:7">
      <c r="A13209" s="533"/>
      <c r="B13209" s="1787"/>
      <c r="C13209" s="1788"/>
      <c r="D13209" s="533"/>
      <c r="E13209" s="533"/>
      <c r="F13209" s="533"/>
      <c r="G13209" s="533"/>
    </row>
    <row r="13210" spans="1:7">
      <c r="A13210" s="533"/>
      <c r="B13210" s="1787"/>
      <c r="C13210" s="1788"/>
      <c r="D13210" s="533"/>
      <c r="E13210" s="533"/>
      <c r="F13210" s="533"/>
      <c r="G13210" s="533"/>
    </row>
    <row r="13211" spans="1:7">
      <c r="A13211" s="533"/>
      <c r="B13211" s="1787"/>
      <c r="C13211" s="1788"/>
      <c r="D13211" s="533"/>
      <c r="E13211" s="533"/>
      <c r="F13211" s="533"/>
      <c r="G13211" s="533"/>
    </row>
    <row r="13212" spans="1:7">
      <c r="A13212" s="533"/>
      <c r="B13212" s="1787"/>
      <c r="C13212" s="1788"/>
      <c r="D13212" s="533"/>
      <c r="E13212" s="533"/>
      <c r="F13212" s="533"/>
      <c r="G13212" s="533"/>
    </row>
    <row r="13213" spans="1:7">
      <c r="A13213" s="533"/>
      <c r="B13213" s="1787"/>
      <c r="C13213" s="1788"/>
      <c r="D13213" s="533"/>
      <c r="E13213" s="533"/>
      <c r="F13213" s="533"/>
      <c r="G13213" s="533"/>
    </row>
    <row r="13214" spans="1:7">
      <c r="A13214" s="533"/>
      <c r="B13214" s="1787"/>
      <c r="C13214" s="1788"/>
      <c r="D13214" s="533"/>
      <c r="E13214" s="533"/>
      <c r="F13214" s="533"/>
      <c r="G13214" s="533"/>
    </row>
    <row r="13215" spans="1:7">
      <c r="A13215" s="533"/>
      <c r="B13215" s="1787"/>
      <c r="C13215" s="1788"/>
      <c r="D13215" s="533"/>
      <c r="E13215" s="533"/>
      <c r="F13215" s="533"/>
      <c r="G13215" s="533"/>
    </row>
    <row r="13216" spans="1:7">
      <c r="A13216" s="533"/>
      <c r="B13216" s="1787"/>
      <c r="C13216" s="1788"/>
      <c r="D13216" s="533"/>
      <c r="E13216" s="533"/>
      <c r="F13216" s="533"/>
      <c r="G13216" s="533"/>
    </row>
    <row r="13217" spans="1:7">
      <c r="A13217" s="533"/>
      <c r="B13217" s="1787"/>
      <c r="C13217" s="1788"/>
      <c r="D13217" s="533"/>
      <c r="E13217" s="533"/>
      <c r="F13217" s="533"/>
      <c r="G13217" s="533"/>
    </row>
    <row r="13218" spans="1:7">
      <c r="A13218" s="533"/>
      <c r="B13218" s="1787"/>
      <c r="C13218" s="1788"/>
      <c r="D13218" s="533"/>
      <c r="E13218" s="533"/>
      <c r="F13218" s="533"/>
      <c r="G13218" s="533"/>
    </row>
    <row r="13219" spans="1:7">
      <c r="A13219" s="533"/>
      <c r="B13219" s="1787"/>
      <c r="C13219" s="1788"/>
      <c r="D13219" s="533"/>
      <c r="E13219" s="533"/>
      <c r="F13219" s="533"/>
      <c r="G13219" s="533"/>
    </row>
    <row r="13220" spans="1:7">
      <c r="A13220" s="533"/>
      <c r="B13220" s="1787"/>
      <c r="C13220" s="1788"/>
      <c r="D13220" s="533"/>
      <c r="E13220" s="533"/>
      <c r="F13220" s="533"/>
      <c r="G13220" s="533"/>
    </row>
    <row r="13221" spans="1:7">
      <c r="A13221" s="533"/>
      <c r="B13221" s="1787"/>
      <c r="C13221" s="1788"/>
      <c r="D13221" s="533"/>
      <c r="E13221" s="533"/>
      <c r="F13221" s="533"/>
      <c r="G13221" s="533"/>
    </row>
    <row r="13222" spans="1:7">
      <c r="A13222" s="533"/>
      <c r="B13222" s="1787"/>
      <c r="C13222" s="1788"/>
      <c r="D13222" s="533"/>
      <c r="E13222" s="533"/>
      <c r="F13222" s="533"/>
      <c r="G13222" s="533"/>
    </row>
    <row r="13223" spans="1:7">
      <c r="A13223" s="533"/>
      <c r="B13223" s="1787"/>
      <c r="C13223" s="1788"/>
      <c r="D13223" s="533"/>
      <c r="E13223" s="533"/>
      <c r="F13223" s="533"/>
      <c r="G13223" s="533"/>
    </row>
    <row r="13224" spans="1:7">
      <c r="A13224" s="533"/>
      <c r="B13224" s="1787"/>
      <c r="C13224" s="1788"/>
      <c r="D13224" s="533"/>
      <c r="E13224" s="533"/>
      <c r="F13224" s="533"/>
      <c r="G13224" s="533"/>
    </row>
    <row r="13225" spans="1:7">
      <c r="A13225" s="533"/>
      <c r="B13225" s="1787"/>
      <c r="C13225" s="1788"/>
      <c r="D13225" s="533"/>
      <c r="E13225" s="533"/>
      <c r="F13225" s="533"/>
      <c r="G13225" s="533"/>
    </row>
    <row r="13226" spans="1:7">
      <c r="A13226" s="533"/>
      <c r="B13226" s="1787"/>
      <c r="C13226" s="1788"/>
      <c r="D13226" s="533"/>
      <c r="E13226" s="533"/>
      <c r="F13226" s="533"/>
      <c r="G13226" s="533"/>
    </row>
    <row r="13227" spans="1:7">
      <c r="A13227" s="533"/>
      <c r="B13227" s="1787"/>
      <c r="C13227" s="1788"/>
      <c r="D13227" s="533"/>
      <c r="E13227" s="533"/>
      <c r="F13227" s="533"/>
      <c r="G13227" s="533"/>
    </row>
    <row r="13228" spans="1:7">
      <c r="A13228" s="533"/>
      <c r="B13228" s="1787"/>
      <c r="C13228" s="1788"/>
      <c r="D13228" s="533"/>
      <c r="E13228" s="533"/>
      <c r="F13228" s="533"/>
      <c r="G13228" s="533"/>
    </row>
    <row r="13229" spans="1:7">
      <c r="A13229" s="533"/>
      <c r="B13229" s="1787"/>
      <c r="C13229" s="1788"/>
      <c r="D13229" s="533"/>
      <c r="E13229" s="533"/>
      <c r="F13229" s="533"/>
      <c r="G13229" s="533"/>
    </row>
    <row r="13230" spans="1:7">
      <c r="A13230" s="533"/>
      <c r="B13230" s="1787"/>
      <c r="C13230" s="1788"/>
      <c r="D13230" s="533"/>
      <c r="E13230" s="533"/>
      <c r="F13230" s="533"/>
      <c r="G13230" s="533"/>
    </row>
    <row r="13231" spans="1:7">
      <c r="A13231" s="533"/>
      <c r="B13231" s="1787"/>
      <c r="C13231" s="1788"/>
      <c r="D13231" s="533"/>
      <c r="E13231" s="533"/>
      <c r="F13231" s="533"/>
      <c r="G13231" s="533"/>
    </row>
    <row r="13232" spans="1:7">
      <c r="A13232" s="533"/>
      <c r="B13232" s="1787"/>
      <c r="C13232" s="1788"/>
      <c r="D13232" s="533"/>
      <c r="E13232" s="533"/>
      <c r="F13232" s="533"/>
      <c r="G13232" s="533"/>
    </row>
    <row r="13233" spans="1:7">
      <c r="A13233" s="533"/>
      <c r="B13233" s="1787"/>
      <c r="C13233" s="1788"/>
      <c r="D13233" s="533"/>
      <c r="E13233" s="533"/>
      <c r="F13233" s="533"/>
      <c r="G13233" s="533"/>
    </row>
    <row r="13234" spans="1:7">
      <c r="A13234" s="533"/>
      <c r="B13234" s="1787"/>
      <c r="C13234" s="1788"/>
      <c r="D13234" s="533"/>
      <c r="E13234" s="533"/>
      <c r="F13234" s="533"/>
      <c r="G13234" s="533"/>
    </row>
    <row r="13235" spans="1:7">
      <c r="A13235" s="533"/>
      <c r="B13235" s="1787"/>
      <c r="C13235" s="1788"/>
      <c r="D13235" s="533"/>
      <c r="E13235" s="533"/>
      <c r="F13235" s="533"/>
      <c r="G13235" s="533"/>
    </row>
    <row r="13236" spans="1:7">
      <c r="A13236" s="533"/>
      <c r="B13236" s="1787"/>
      <c r="C13236" s="1788"/>
      <c r="D13236" s="533"/>
      <c r="E13236" s="533"/>
      <c r="F13236" s="533"/>
      <c r="G13236" s="533"/>
    </row>
    <row r="13237" spans="1:7">
      <c r="A13237" s="533"/>
      <c r="B13237" s="1787"/>
      <c r="C13237" s="1788"/>
      <c r="D13237" s="533"/>
      <c r="E13237" s="533"/>
      <c r="F13237" s="533"/>
      <c r="G13237" s="533"/>
    </row>
    <row r="13238" spans="1:7">
      <c r="A13238" s="533"/>
      <c r="B13238" s="1787"/>
      <c r="C13238" s="1788"/>
      <c r="D13238" s="533"/>
      <c r="E13238" s="533"/>
      <c r="F13238" s="533"/>
      <c r="G13238" s="533"/>
    </row>
    <row r="13239" spans="1:7">
      <c r="A13239" s="533"/>
      <c r="B13239" s="1787"/>
      <c r="C13239" s="1788"/>
      <c r="D13239" s="533"/>
      <c r="E13239" s="533"/>
      <c r="F13239" s="533"/>
      <c r="G13239" s="533"/>
    </row>
    <row r="13240" spans="1:7">
      <c r="A13240" s="533"/>
      <c r="B13240" s="1787"/>
      <c r="C13240" s="1788"/>
      <c r="D13240" s="533"/>
      <c r="E13240" s="533"/>
      <c r="F13240" s="533"/>
      <c r="G13240" s="533"/>
    </row>
    <row r="13241" spans="1:7">
      <c r="A13241" s="533"/>
      <c r="B13241" s="1787"/>
      <c r="C13241" s="1788"/>
      <c r="D13241" s="533"/>
      <c r="E13241" s="533"/>
      <c r="F13241" s="533"/>
      <c r="G13241" s="533"/>
    </row>
    <row r="13242" spans="1:7">
      <c r="A13242" s="533"/>
      <c r="B13242" s="1787"/>
      <c r="C13242" s="1788"/>
      <c r="D13242" s="533"/>
      <c r="E13242" s="533"/>
      <c r="F13242" s="533"/>
      <c r="G13242" s="533"/>
    </row>
    <row r="13243" spans="1:7">
      <c r="A13243" s="533"/>
      <c r="B13243" s="1787"/>
      <c r="C13243" s="1788"/>
      <c r="D13243" s="533"/>
      <c r="E13243" s="533"/>
      <c r="F13243" s="533"/>
      <c r="G13243" s="533"/>
    </row>
    <row r="13244" spans="1:7">
      <c r="A13244" s="533"/>
      <c r="B13244" s="1787"/>
      <c r="C13244" s="1788"/>
      <c r="D13244" s="533"/>
      <c r="E13244" s="533"/>
      <c r="F13244" s="533"/>
      <c r="G13244" s="533"/>
    </row>
    <row r="13245" spans="1:7">
      <c r="A13245" s="533"/>
      <c r="B13245" s="1787"/>
      <c r="C13245" s="1788"/>
      <c r="D13245" s="533"/>
      <c r="E13245" s="533"/>
      <c r="F13245" s="533"/>
      <c r="G13245" s="533"/>
    </row>
    <row r="13246" spans="1:7">
      <c r="A13246" s="533"/>
      <c r="B13246" s="1787"/>
      <c r="C13246" s="1788"/>
      <c r="D13246" s="533"/>
      <c r="E13246" s="533"/>
      <c r="F13246" s="533"/>
      <c r="G13246" s="533"/>
    </row>
    <row r="13247" spans="1:7">
      <c r="A13247" s="533"/>
      <c r="B13247" s="1787"/>
      <c r="C13247" s="1788"/>
      <c r="D13247" s="533"/>
      <c r="E13247" s="533"/>
      <c r="F13247" s="533"/>
      <c r="G13247" s="533"/>
    </row>
    <row r="13248" spans="1:7">
      <c r="A13248" s="533"/>
      <c r="B13248" s="1787"/>
      <c r="C13248" s="1788"/>
      <c r="D13248" s="533"/>
      <c r="E13248" s="533"/>
      <c r="F13248" s="533"/>
      <c r="G13248" s="533"/>
    </row>
    <row r="13249" spans="1:7">
      <c r="A13249" s="533"/>
      <c r="B13249" s="1787"/>
      <c r="C13249" s="1788"/>
      <c r="D13249" s="533"/>
      <c r="E13249" s="533"/>
      <c r="F13249" s="533"/>
      <c r="G13249" s="533"/>
    </row>
    <row r="13250" spans="1:7">
      <c r="A13250" s="533"/>
      <c r="B13250" s="1787"/>
      <c r="C13250" s="1788"/>
      <c r="D13250" s="533"/>
      <c r="E13250" s="533"/>
      <c r="F13250" s="533"/>
      <c r="G13250" s="533"/>
    </row>
    <row r="13251" spans="1:7">
      <c r="A13251" s="533"/>
      <c r="B13251" s="1787"/>
      <c r="C13251" s="1788"/>
      <c r="D13251" s="533"/>
      <c r="E13251" s="533"/>
      <c r="F13251" s="533"/>
      <c r="G13251" s="533"/>
    </row>
    <row r="13252" spans="1:7">
      <c r="A13252" s="533"/>
      <c r="B13252" s="1787"/>
      <c r="C13252" s="1788"/>
      <c r="D13252" s="533"/>
      <c r="E13252" s="533"/>
      <c r="F13252" s="533"/>
      <c r="G13252" s="533"/>
    </row>
    <row r="13253" spans="1:7">
      <c r="A13253" s="533"/>
      <c r="B13253" s="1787"/>
      <c r="C13253" s="1788"/>
      <c r="D13253" s="533"/>
      <c r="E13253" s="533"/>
      <c r="F13253" s="533"/>
      <c r="G13253" s="533"/>
    </row>
    <row r="13254" spans="1:7">
      <c r="A13254" s="533"/>
      <c r="B13254" s="1787"/>
      <c r="C13254" s="1788"/>
      <c r="D13254" s="533"/>
      <c r="E13254" s="533"/>
      <c r="F13254" s="533"/>
      <c r="G13254" s="533"/>
    </row>
    <row r="13255" spans="1:7">
      <c r="A13255" s="533"/>
      <c r="B13255" s="1787"/>
      <c r="C13255" s="1788"/>
      <c r="D13255" s="533"/>
      <c r="E13255" s="533"/>
      <c r="F13255" s="533"/>
      <c r="G13255" s="533"/>
    </row>
    <row r="13256" spans="1:7">
      <c r="A13256" s="533"/>
      <c r="B13256" s="1787"/>
      <c r="C13256" s="1788"/>
      <c r="D13256" s="533"/>
      <c r="E13256" s="533"/>
      <c r="F13256" s="533"/>
      <c r="G13256" s="533"/>
    </row>
    <row r="13257" spans="1:7">
      <c r="A13257" s="533"/>
      <c r="B13257" s="1787"/>
      <c r="C13257" s="1788"/>
      <c r="D13257" s="533"/>
      <c r="E13257" s="533"/>
      <c r="F13257" s="533"/>
      <c r="G13257" s="533"/>
    </row>
    <row r="13258" spans="1:7">
      <c r="A13258" s="533"/>
      <c r="B13258" s="1787"/>
      <c r="C13258" s="1788"/>
      <c r="D13258" s="533"/>
      <c r="E13258" s="533"/>
      <c r="F13258" s="533"/>
      <c r="G13258" s="533"/>
    </row>
    <row r="13259" spans="1:7">
      <c r="A13259" s="533"/>
      <c r="B13259" s="1787"/>
      <c r="C13259" s="1788"/>
      <c r="D13259" s="533"/>
      <c r="E13259" s="533"/>
      <c r="F13259" s="533"/>
      <c r="G13259" s="533"/>
    </row>
    <row r="13260" spans="1:7">
      <c r="A13260" s="533"/>
      <c r="B13260" s="1787"/>
      <c r="C13260" s="1788"/>
      <c r="D13260" s="533"/>
      <c r="E13260" s="533"/>
      <c r="F13260" s="533"/>
      <c r="G13260" s="533"/>
    </row>
    <row r="13261" spans="1:7">
      <c r="A13261" s="533"/>
      <c r="B13261" s="1787"/>
      <c r="C13261" s="1788"/>
      <c r="D13261" s="533"/>
      <c r="E13261" s="533"/>
      <c r="F13261" s="533"/>
      <c r="G13261" s="533"/>
    </row>
    <row r="13262" spans="1:7">
      <c r="A13262" s="533"/>
      <c r="B13262" s="1787"/>
      <c r="C13262" s="1788"/>
      <c r="D13262" s="533"/>
      <c r="E13262" s="533"/>
      <c r="F13262" s="533"/>
      <c r="G13262" s="533"/>
    </row>
    <row r="13263" spans="1:7">
      <c r="A13263" s="533"/>
      <c r="B13263" s="1787"/>
      <c r="C13263" s="1788"/>
      <c r="D13263" s="533"/>
      <c r="E13263" s="533"/>
      <c r="F13263" s="533"/>
      <c r="G13263" s="533"/>
    </row>
    <row r="13264" spans="1:7">
      <c r="A13264" s="533"/>
      <c r="B13264" s="1787"/>
      <c r="C13264" s="1788"/>
      <c r="D13264" s="533"/>
      <c r="E13264" s="533"/>
      <c r="F13264" s="533"/>
      <c r="G13264" s="533"/>
    </row>
    <row r="13265" spans="1:7">
      <c r="A13265" s="533"/>
      <c r="B13265" s="1787"/>
      <c r="C13265" s="1788"/>
      <c r="D13265" s="533"/>
      <c r="E13265" s="533"/>
      <c r="F13265" s="533"/>
      <c r="G13265" s="533"/>
    </row>
    <row r="13266" spans="1:7">
      <c r="A13266" s="533"/>
      <c r="B13266" s="1787"/>
      <c r="C13266" s="1788"/>
      <c r="D13266" s="533"/>
      <c r="E13266" s="533"/>
      <c r="F13266" s="533"/>
      <c r="G13266" s="533"/>
    </row>
    <row r="13267" spans="1:7">
      <c r="A13267" s="533"/>
      <c r="B13267" s="1787"/>
      <c r="C13267" s="1788"/>
      <c r="D13267" s="533"/>
      <c r="E13267" s="533"/>
      <c r="F13267" s="533"/>
      <c r="G13267" s="533"/>
    </row>
    <row r="13268" spans="1:7">
      <c r="A13268" s="533"/>
      <c r="B13268" s="1787"/>
      <c r="C13268" s="1788"/>
      <c r="D13268" s="533"/>
      <c r="E13268" s="533"/>
      <c r="F13268" s="533"/>
      <c r="G13268" s="533"/>
    </row>
    <row r="13269" spans="1:7">
      <c r="A13269" s="533"/>
      <c r="B13269" s="1787"/>
      <c r="C13269" s="1788"/>
      <c r="D13269" s="533"/>
      <c r="E13269" s="533"/>
      <c r="F13269" s="533"/>
      <c r="G13269" s="533"/>
    </row>
    <row r="13270" spans="1:7">
      <c r="A13270" s="533"/>
      <c r="B13270" s="1787"/>
      <c r="C13270" s="1788"/>
      <c r="D13270" s="533"/>
      <c r="E13270" s="533"/>
      <c r="F13270" s="533"/>
      <c r="G13270" s="533"/>
    </row>
    <row r="13271" spans="1:7">
      <c r="A13271" s="533"/>
      <c r="B13271" s="1787"/>
      <c r="C13271" s="1788"/>
      <c r="D13271" s="533"/>
      <c r="E13271" s="533"/>
      <c r="F13271" s="533"/>
      <c r="G13271" s="533"/>
    </row>
    <row r="13272" spans="1:7">
      <c r="A13272" s="533"/>
      <c r="B13272" s="1787"/>
      <c r="C13272" s="1788"/>
      <c r="D13272" s="533"/>
      <c r="E13272" s="533"/>
      <c r="F13272" s="533"/>
      <c r="G13272" s="533"/>
    </row>
    <row r="13273" spans="1:7">
      <c r="A13273" s="533"/>
      <c r="B13273" s="1787"/>
      <c r="C13273" s="1788"/>
      <c r="D13273" s="533"/>
      <c r="E13273" s="533"/>
      <c r="F13273" s="533"/>
      <c r="G13273" s="533"/>
    </row>
    <row r="13274" spans="1:7">
      <c r="A13274" s="533"/>
      <c r="B13274" s="1787"/>
      <c r="C13274" s="1788"/>
      <c r="D13274" s="533"/>
      <c r="E13274" s="533"/>
      <c r="F13274" s="533"/>
      <c r="G13274" s="533"/>
    </row>
    <row r="13275" spans="1:7">
      <c r="A13275" s="533"/>
      <c r="B13275" s="1787"/>
      <c r="C13275" s="1788"/>
      <c r="D13275" s="533"/>
      <c r="E13275" s="533"/>
      <c r="F13275" s="533"/>
      <c r="G13275" s="533"/>
    </row>
    <row r="13276" spans="1:7">
      <c r="A13276" s="533"/>
      <c r="B13276" s="1787"/>
      <c r="C13276" s="1788"/>
      <c r="D13276" s="533"/>
      <c r="E13276" s="533"/>
      <c r="F13276" s="533"/>
      <c r="G13276" s="533"/>
    </row>
    <row r="13277" spans="1:7">
      <c r="A13277" s="533"/>
      <c r="B13277" s="1787"/>
      <c r="C13277" s="1788"/>
      <c r="D13277" s="533"/>
      <c r="E13277" s="533"/>
      <c r="F13277" s="533"/>
      <c r="G13277" s="533"/>
    </row>
    <row r="13278" spans="1:7">
      <c r="A13278" s="533"/>
      <c r="B13278" s="1787"/>
      <c r="C13278" s="1788"/>
      <c r="D13278" s="533"/>
      <c r="E13278" s="533"/>
      <c r="F13278" s="533"/>
      <c r="G13278" s="533"/>
    </row>
    <row r="13279" spans="1:7">
      <c r="A13279" s="533"/>
      <c r="B13279" s="1787"/>
      <c r="C13279" s="1788"/>
      <c r="D13279" s="533"/>
      <c r="E13279" s="533"/>
      <c r="F13279" s="533"/>
      <c r="G13279" s="533"/>
    </row>
    <row r="13280" spans="1:7">
      <c r="A13280" s="533"/>
      <c r="B13280" s="1787"/>
      <c r="C13280" s="1788"/>
      <c r="D13280" s="533"/>
      <c r="E13280" s="533"/>
      <c r="F13280" s="533"/>
      <c r="G13280" s="533"/>
    </row>
    <row r="13281" spans="1:7">
      <c r="A13281" s="533"/>
      <c r="B13281" s="1787"/>
      <c r="C13281" s="1788"/>
      <c r="D13281" s="533"/>
      <c r="E13281" s="533"/>
      <c r="F13281" s="533"/>
      <c r="G13281" s="533"/>
    </row>
    <row r="13282" spans="1:7">
      <c r="A13282" s="533"/>
      <c r="B13282" s="1787"/>
      <c r="C13282" s="1788"/>
      <c r="D13282" s="533"/>
      <c r="E13282" s="533"/>
      <c r="F13282" s="533"/>
      <c r="G13282" s="533"/>
    </row>
    <row r="13283" spans="1:7">
      <c r="A13283" s="533"/>
      <c r="B13283" s="1787"/>
      <c r="C13283" s="1788"/>
      <c r="D13283" s="533"/>
      <c r="E13283" s="533"/>
      <c r="F13283" s="533"/>
      <c r="G13283" s="533"/>
    </row>
    <row r="13284" spans="1:7">
      <c r="A13284" s="533"/>
      <c r="B13284" s="1787"/>
      <c r="C13284" s="1788"/>
      <c r="D13284" s="533"/>
      <c r="E13284" s="533"/>
      <c r="F13284" s="533"/>
      <c r="G13284" s="533"/>
    </row>
    <row r="13285" spans="1:7">
      <c r="A13285" s="533"/>
      <c r="B13285" s="1787"/>
      <c r="C13285" s="1788"/>
      <c r="D13285" s="533"/>
      <c r="E13285" s="533"/>
      <c r="F13285" s="533"/>
      <c r="G13285" s="533"/>
    </row>
    <row r="13286" spans="1:7">
      <c r="A13286" s="533"/>
      <c r="B13286" s="1787"/>
      <c r="C13286" s="1788"/>
      <c r="D13286" s="533"/>
      <c r="E13286" s="533"/>
      <c r="F13286" s="533"/>
      <c r="G13286" s="533"/>
    </row>
    <row r="13287" spans="1:7">
      <c r="A13287" s="533"/>
      <c r="B13287" s="1787"/>
      <c r="C13287" s="1788"/>
      <c r="D13287" s="533"/>
      <c r="E13287" s="533"/>
      <c r="F13287" s="533"/>
      <c r="G13287" s="533"/>
    </row>
    <row r="13288" spans="1:7">
      <c r="A13288" s="533"/>
      <c r="B13288" s="1787"/>
      <c r="C13288" s="1788"/>
      <c r="D13288" s="533"/>
      <c r="E13288" s="533"/>
      <c r="F13288" s="533"/>
      <c r="G13288" s="533"/>
    </row>
    <row r="13289" spans="1:7">
      <c r="A13289" s="533"/>
      <c r="B13289" s="1787"/>
      <c r="C13289" s="1788"/>
      <c r="D13289" s="533"/>
      <c r="E13289" s="533"/>
      <c r="F13289" s="533"/>
      <c r="G13289" s="533"/>
    </row>
    <row r="13290" spans="1:7">
      <c r="A13290" s="533"/>
      <c r="B13290" s="1787"/>
      <c r="C13290" s="1788"/>
      <c r="D13290" s="533"/>
      <c r="E13290" s="533"/>
      <c r="F13290" s="533"/>
      <c r="G13290" s="533"/>
    </row>
    <row r="13291" spans="1:7">
      <c r="A13291" s="533"/>
      <c r="B13291" s="1787"/>
      <c r="C13291" s="1788"/>
      <c r="D13291" s="533"/>
      <c r="E13291" s="533"/>
      <c r="F13291" s="533"/>
      <c r="G13291" s="533"/>
    </row>
    <row r="13292" spans="1:7">
      <c r="A13292" s="533"/>
      <c r="B13292" s="1787"/>
      <c r="C13292" s="1788"/>
      <c r="D13292" s="533"/>
      <c r="E13292" s="533"/>
      <c r="F13292" s="533"/>
      <c r="G13292" s="533"/>
    </row>
    <row r="13293" spans="1:7">
      <c r="A13293" s="533"/>
      <c r="B13293" s="1787"/>
      <c r="C13293" s="1788"/>
      <c r="D13293" s="533"/>
      <c r="E13293" s="533"/>
      <c r="F13293" s="533"/>
      <c r="G13293" s="533"/>
    </row>
    <row r="13294" spans="1:7">
      <c r="A13294" s="533"/>
      <c r="B13294" s="1787"/>
      <c r="C13294" s="1788"/>
      <c r="D13294" s="533"/>
      <c r="E13294" s="533"/>
      <c r="F13294" s="533"/>
      <c r="G13294" s="533"/>
    </row>
    <row r="13295" spans="1:7">
      <c r="A13295" s="533"/>
      <c r="B13295" s="1787"/>
      <c r="C13295" s="1788"/>
      <c r="D13295" s="533"/>
      <c r="E13295" s="533"/>
      <c r="F13295" s="533"/>
      <c r="G13295" s="533"/>
    </row>
    <row r="13296" spans="1:7">
      <c r="A13296" s="533"/>
      <c r="B13296" s="1787"/>
      <c r="C13296" s="1788"/>
      <c r="D13296" s="533"/>
      <c r="E13296" s="533"/>
      <c r="F13296" s="533"/>
      <c r="G13296" s="533"/>
    </row>
    <row r="13297" spans="1:7">
      <c r="A13297" s="533"/>
      <c r="B13297" s="1787"/>
      <c r="C13297" s="1788"/>
      <c r="D13297" s="533"/>
      <c r="E13297" s="533"/>
      <c r="F13297" s="533"/>
      <c r="G13297" s="533"/>
    </row>
    <row r="13298" spans="1:7">
      <c r="A13298" s="533"/>
      <c r="B13298" s="1787"/>
      <c r="C13298" s="1788"/>
      <c r="D13298" s="533"/>
      <c r="E13298" s="533"/>
      <c r="F13298" s="533"/>
      <c r="G13298" s="533"/>
    </row>
    <row r="13299" spans="1:7">
      <c r="A13299" s="533"/>
      <c r="B13299" s="1787"/>
      <c r="C13299" s="1788"/>
      <c r="D13299" s="533"/>
      <c r="E13299" s="533"/>
      <c r="F13299" s="533"/>
      <c r="G13299" s="533"/>
    </row>
    <row r="13300" spans="1:7">
      <c r="A13300" s="533"/>
      <c r="B13300" s="1787"/>
      <c r="C13300" s="1788"/>
      <c r="D13300" s="533"/>
      <c r="E13300" s="533"/>
      <c r="F13300" s="533"/>
      <c r="G13300" s="533"/>
    </row>
    <row r="13301" spans="1:7">
      <c r="A13301" s="533"/>
      <c r="B13301" s="1787"/>
      <c r="C13301" s="1788"/>
      <c r="D13301" s="533"/>
      <c r="E13301" s="533"/>
      <c r="F13301" s="533"/>
      <c r="G13301" s="533"/>
    </row>
    <row r="13302" spans="1:7">
      <c r="A13302" s="533"/>
      <c r="B13302" s="1787"/>
      <c r="C13302" s="1788"/>
      <c r="D13302" s="533"/>
      <c r="E13302" s="533"/>
      <c r="F13302" s="533"/>
      <c r="G13302" s="533"/>
    </row>
    <row r="13303" spans="1:7">
      <c r="A13303" s="533"/>
      <c r="B13303" s="1787"/>
      <c r="C13303" s="1788"/>
      <c r="D13303" s="533"/>
      <c r="E13303" s="533"/>
      <c r="F13303" s="533"/>
      <c r="G13303" s="533"/>
    </row>
    <row r="13304" spans="1:7">
      <c r="A13304" s="533"/>
      <c r="B13304" s="1787"/>
      <c r="C13304" s="1788"/>
      <c r="D13304" s="533"/>
      <c r="E13304" s="533"/>
      <c r="F13304" s="533"/>
      <c r="G13304" s="533"/>
    </row>
    <row r="13305" spans="1:7">
      <c r="A13305" s="533"/>
      <c r="B13305" s="1787"/>
      <c r="C13305" s="1788"/>
      <c r="D13305" s="533"/>
      <c r="E13305" s="533"/>
      <c r="F13305" s="533"/>
      <c r="G13305" s="533"/>
    </row>
    <row r="13306" spans="1:7">
      <c r="A13306" s="533"/>
      <c r="B13306" s="1787"/>
      <c r="C13306" s="1788"/>
      <c r="D13306" s="533"/>
      <c r="E13306" s="533"/>
      <c r="F13306" s="533"/>
      <c r="G13306" s="533"/>
    </row>
    <row r="13307" spans="1:7">
      <c r="A13307" s="533"/>
      <c r="B13307" s="1787"/>
      <c r="C13307" s="1788"/>
      <c r="D13307" s="533"/>
      <c r="E13307" s="533"/>
      <c r="F13307" s="533"/>
      <c r="G13307" s="533"/>
    </row>
    <row r="13308" spans="1:7">
      <c r="A13308" s="533"/>
      <c r="B13308" s="1787"/>
      <c r="C13308" s="1788"/>
      <c r="D13308" s="533"/>
      <c r="E13308" s="533"/>
      <c r="F13308" s="533"/>
      <c r="G13308" s="533"/>
    </row>
    <row r="13309" spans="1:7">
      <c r="A13309" s="533"/>
      <c r="B13309" s="1787"/>
      <c r="C13309" s="1788"/>
      <c r="D13309" s="533"/>
      <c r="E13309" s="533"/>
      <c r="F13309" s="533"/>
      <c r="G13309" s="533"/>
    </row>
    <row r="13310" spans="1:7">
      <c r="A13310" s="533"/>
      <c r="B13310" s="1787"/>
      <c r="C13310" s="1788"/>
      <c r="D13310" s="533"/>
      <c r="E13310" s="533"/>
      <c r="F13310" s="533"/>
      <c r="G13310" s="533"/>
    </row>
    <row r="13311" spans="1:7">
      <c r="A13311" s="533"/>
      <c r="B13311" s="1787"/>
      <c r="C13311" s="1788"/>
      <c r="D13311" s="533"/>
      <c r="E13311" s="533"/>
      <c r="F13311" s="533"/>
      <c r="G13311" s="533"/>
    </row>
    <row r="13312" spans="1:7">
      <c r="A13312" s="533"/>
      <c r="B13312" s="1787"/>
      <c r="C13312" s="1788"/>
      <c r="D13312" s="533"/>
      <c r="E13312" s="533"/>
      <c r="F13312" s="533"/>
      <c r="G13312" s="533"/>
    </row>
    <row r="13313" spans="1:7">
      <c r="A13313" s="533"/>
      <c r="B13313" s="1787"/>
      <c r="C13313" s="1788"/>
      <c r="D13313" s="533"/>
      <c r="E13313" s="533"/>
      <c r="F13313" s="533"/>
      <c r="G13313" s="533"/>
    </row>
    <row r="13314" spans="1:7">
      <c r="A13314" s="533"/>
      <c r="B13314" s="1787"/>
      <c r="C13314" s="1788"/>
      <c r="D13314" s="533"/>
      <c r="E13314" s="533"/>
      <c r="F13314" s="533"/>
      <c r="G13314" s="533"/>
    </row>
    <row r="13315" spans="1:7">
      <c r="A13315" s="533"/>
      <c r="B13315" s="1787"/>
      <c r="C13315" s="1788"/>
      <c r="D13315" s="533"/>
      <c r="E13315" s="533"/>
      <c r="F13315" s="533"/>
      <c r="G13315" s="533"/>
    </row>
    <row r="13316" spans="1:7">
      <c r="A13316" s="533"/>
      <c r="B13316" s="1787"/>
      <c r="C13316" s="1788"/>
      <c r="D13316" s="533"/>
      <c r="E13316" s="533"/>
      <c r="F13316" s="533"/>
      <c r="G13316" s="533"/>
    </row>
    <row r="13317" spans="1:7">
      <c r="A13317" s="533"/>
      <c r="B13317" s="1787"/>
      <c r="C13317" s="1788"/>
      <c r="D13317" s="533"/>
      <c r="E13317" s="533"/>
      <c r="F13317" s="533"/>
      <c r="G13317" s="533"/>
    </row>
    <row r="13318" spans="1:7">
      <c r="A13318" s="533"/>
      <c r="B13318" s="1787"/>
      <c r="C13318" s="1788"/>
      <c r="D13318" s="533"/>
      <c r="E13318" s="533"/>
      <c r="F13318" s="533"/>
      <c r="G13318" s="533"/>
    </row>
    <row r="13319" spans="1:7">
      <c r="A13319" s="533"/>
      <c r="B13319" s="1787"/>
      <c r="C13319" s="1788"/>
      <c r="D13319" s="533"/>
      <c r="E13319" s="533"/>
      <c r="F13319" s="533"/>
      <c r="G13319" s="533"/>
    </row>
    <row r="13320" spans="1:7">
      <c r="A13320" s="533"/>
      <c r="B13320" s="1787"/>
      <c r="C13320" s="1788"/>
      <c r="D13320" s="533"/>
      <c r="E13320" s="533"/>
      <c r="F13320" s="533"/>
      <c r="G13320" s="533"/>
    </row>
    <row r="13321" spans="1:7">
      <c r="A13321" s="533"/>
      <c r="B13321" s="1787"/>
      <c r="C13321" s="1788"/>
      <c r="D13321" s="533"/>
      <c r="E13321" s="533"/>
      <c r="F13321" s="533"/>
      <c r="G13321" s="533"/>
    </row>
    <row r="13322" spans="1:7">
      <c r="A13322" s="533"/>
      <c r="B13322" s="1787"/>
      <c r="C13322" s="1788"/>
      <c r="D13322" s="533"/>
      <c r="E13322" s="533"/>
      <c r="F13322" s="533"/>
      <c r="G13322" s="533"/>
    </row>
    <row r="13323" spans="1:7">
      <c r="A13323" s="533"/>
      <c r="B13323" s="1787"/>
      <c r="C13323" s="1788"/>
      <c r="D13323" s="533"/>
      <c r="E13323" s="533"/>
      <c r="F13323" s="533"/>
      <c r="G13323" s="533"/>
    </row>
    <row r="13324" spans="1:7">
      <c r="A13324" s="533"/>
      <c r="B13324" s="1787"/>
      <c r="C13324" s="1788"/>
      <c r="D13324" s="533"/>
      <c r="E13324" s="533"/>
      <c r="F13324" s="533"/>
      <c r="G13324" s="533"/>
    </row>
    <row r="13325" spans="1:7">
      <c r="A13325" s="533"/>
      <c r="B13325" s="1787"/>
      <c r="C13325" s="1788"/>
      <c r="D13325" s="533"/>
      <c r="E13325" s="533"/>
      <c r="F13325" s="533"/>
      <c r="G13325" s="533"/>
    </row>
    <row r="13326" spans="1:7">
      <c r="A13326" s="533"/>
      <c r="B13326" s="1787"/>
      <c r="C13326" s="1788"/>
      <c r="D13326" s="533"/>
      <c r="E13326" s="533"/>
      <c r="F13326" s="533"/>
      <c r="G13326" s="533"/>
    </row>
    <row r="13327" spans="1:7">
      <c r="A13327" s="533"/>
      <c r="B13327" s="1787"/>
      <c r="C13327" s="1788"/>
      <c r="D13327" s="533"/>
      <c r="E13327" s="533"/>
      <c r="F13327" s="533"/>
      <c r="G13327" s="533"/>
    </row>
    <row r="13328" spans="1:7">
      <c r="A13328" s="533"/>
      <c r="B13328" s="1787"/>
      <c r="C13328" s="1788"/>
      <c r="D13328" s="533"/>
      <c r="E13328" s="533"/>
      <c r="F13328" s="533"/>
      <c r="G13328" s="533"/>
    </row>
    <row r="13329" spans="1:7">
      <c r="A13329" s="533"/>
      <c r="B13329" s="1787"/>
      <c r="C13329" s="1788"/>
      <c r="D13329" s="533"/>
      <c r="E13329" s="533"/>
      <c r="F13329" s="533"/>
      <c r="G13329" s="533"/>
    </row>
    <row r="13330" spans="1:7">
      <c r="A13330" s="533"/>
      <c r="B13330" s="1787"/>
      <c r="C13330" s="1788"/>
      <c r="D13330" s="533"/>
      <c r="E13330" s="533"/>
      <c r="F13330" s="533"/>
      <c r="G13330" s="533"/>
    </row>
    <row r="13331" spans="1:7">
      <c r="A13331" s="533"/>
      <c r="B13331" s="1787"/>
      <c r="C13331" s="1788"/>
      <c r="D13331" s="533"/>
      <c r="E13331" s="533"/>
      <c r="F13331" s="533"/>
      <c r="G13331" s="533"/>
    </row>
    <row r="13332" spans="1:7">
      <c r="A13332" s="533"/>
      <c r="B13332" s="1787"/>
      <c r="C13332" s="1788"/>
      <c r="D13332" s="533"/>
      <c r="E13332" s="533"/>
      <c r="F13332" s="533"/>
      <c r="G13332" s="533"/>
    </row>
    <row r="13333" spans="1:7">
      <c r="A13333" s="533"/>
      <c r="B13333" s="1787"/>
      <c r="C13333" s="1788"/>
      <c r="D13333" s="533"/>
      <c r="E13333" s="533"/>
      <c r="F13333" s="533"/>
      <c r="G13333" s="533"/>
    </row>
    <row r="13334" spans="1:7">
      <c r="A13334" s="533"/>
      <c r="B13334" s="1787"/>
      <c r="C13334" s="1788"/>
      <c r="D13334" s="533"/>
      <c r="E13334" s="533"/>
      <c r="F13334" s="533"/>
      <c r="G13334" s="533"/>
    </row>
    <row r="13335" spans="1:7">
      <c r="A13335" s="533"/>
      <c r="B13335" s="1787"/>
      <c r="C13335" s="1788"/>
      <c r="D13335" s="533"/>
      <c r="E13335" s="533"/>
      <c r="F13335" s="533"/>
      <c r="G13335" s="533"/>
    </row>
    <row r="13336" spans="1:7">
      <c r="A13336" s="533"/>
      <c r="B13336" s="1787"/>
      <c r="C13336" s="1788"/>
      <c r="D13336" s="533"/>
      <c r="E13336" s="533"/>
      <c r="F13336" s="533"/>
      <c r="G13336" s="533"/>
    </row>
    <row r="13337" spans="1:7">
      <c r="A13337" s="533"/>
      <c r="B13337" s="1787"/>
      <c r="C13337" s="1788"/>
      <c r="D13337" s="533"/>
      <c r="E13337" s="533"/>
      <c r="F13337" s="533"/>
      <c r="G13337" s="533"/>
    </row>
    <row r="13338" spans="1:7">
      <c r="A13338" s="533"/>
      <c r="B13338" s="1787"/>
      <c r="C13338" s="1788"/>
      <c r="D13338" s="533"/>
      <c r="E13338" s="533"/>
      <c r="F13338" s="533"/>
      <c r="G13338" s="533"/>
    </row>
    <row r="13339" spans="1:7">
      <c r="A13339" s="533"/>
      <c r="B13339" s="1787"/>
      <c r="C13339" s="1788"/>
      <c r="D13339" s="533"/>
      <c r="E13339" s="533"/>
      <c r="F13339" s="533"/>
      <c r="G13339" s="533"/>
    </row>
    <row r="13340" spans="1:7">
      <c r="A13340" s="533"/>
      <c r="B13340" s="1787"/>
      <c r="C13340" s="1788"/>
      <c r="D13340" s="533"/>
      <c r="E13340" s="533"/>
      <c r="F13340" s="533"/>
      <c r="G13340" s="533"/>
    </row>
    <row r="13341" spans="1:7">
      <c r="A13341" s="533"/>
      <c r="B13341" s="1787"/>
      <c r="C13341" s="1788"/>
      <c r="D13341" s="533"/>
      <c r="E13341" s="533"/>
      <c r="F13341" s="533"/>
      <c r="G13341" s="533"/>
    </row>
    <row r="13342" spans="1:7">
      <c r="A13342" s="533"/>
      <c r="B13342" s="1787"/>
      <c r="C13342" s="1788"/>
      <c r="D13342" s="533"/>
      <c r="E13342" s="533"/>
      <c r="F13342" s="533"/>
      <c r="G13342" s="533"/>
    </row>
    <row r="13343" spans="1:7">
      <c r="A13343" s="533"/>
      <c r="B13343" s="1787"/>
      <c r="C13343" s="1788"/>
      <c r="D13343" s="533"/>
      <c r="E13343" s="533"/>
      <c r="F13343" s="533"/>
      <c r="G13343" s="533"/>
    </row>
    <row r="13344" spans="1:7">
      <c r="A13344" s="533"/>
      <c r="B13344" s="1787"/>
      <c r="C13344" s="1788"/>
      <c r="D13344" s="533"/>
      <c r="E13344" s="533"/>
      <c r="F13344" s="533"/>
      <c r="G13344" s="533"/>
    </row>
    <row r="13345" spans="1:7">
      <c r="A13345" s="533"/>
      <c r="B13345" s="1787"/>
      <c r="C13345" s="1788"/>
      <c r="D13345" s="533"/>
      <c r="E13345" s="533"/>
      <c r="F13345" s="533"/>
      <c r="G13345" s="533"/>
    </row>
    <row r="13346" spans="1:7">
      <c r="A13346" s="533"/>
      <c r="B13346" s="1787"/>
      <c r="C13346" s="1788"/>
      <c r="D13346" s="533"/>
      <c r="E13346" s="533"/>
      <c r="F13346" s="533"/>
      <c r="G13346" s="533"/>
    </row>
    <row r="13347" spans="1:7">
      <c r="A13347" s="533"/>
      <c r="B13347" s="1787"/>
      <c r="C13347" s="1788"/>
      <c r="D13347" s="533"/>
      <c r="E13347" s="533"/>
      <c r="F13347" s="533"/>
      <c r="G13347" s="533"/>
    </row>
    <row r="13348" spans="1:7">
      <c r="A13348" s="533"/>
      <c r="B13348" s="1787"/>
      <c r="C13348" s="1788"/>
      <c r="D13348" s="533"/>
      <c r="E13348" s="533"/>
      <c r="F13348" s="533"/>
      <c r="G13348" s="533"/>
    </row>
    <row r="13349" spans="1:7">
      <c r="A13349" s="533"/>
      <c r="B13349" s="1787"/>
      <c r="C13349" s="1788"/>
      <c r="D13349" s="533"/>
      <c r="E13349" s="533"/>
      <c r="F13349" s="533"/>
      <c r="G13349" s="533"/>
    </row>
    <row r="13350" spans="1:7">
      <c r="A13350" s="533"/>
      <c r="B13350" s="1787"/>
      <c r="C13350" s="1788"/>
      <c r="D13350" s="533"/>
      <c r="E13350" s="533"/>
      <c r="F13350" s="533"/>
      <c r="G13350" s="533"/>
    </row>
    <row r="13351" spans="1:7">
      <c r="A13351" s="533"/>
      <c r="B13351" s="1787"/>
      <c r="C13351" s="1788"/>
      <c r="D13351" s="533"/>
      <c r="E13351" s="533"/>
      <c r="F13351" s="533"/>
      <c r="G13351" s="533"/>
    </row>
    <row r="13352" spans="1:7">
      <c r="A13352" s="533"/>
      <c r="B13352" s="1787"/>
      <c r="C13352" s="1788"/>
      <c r="D13352" s="533"/>
      <c r="E13352" s="533"/>
      <c r="F13352" s="533"/>
      <c r="G13352" s="533"/>
    </row>
    <row r="13353" spans="1:7">
      <c r="A13353" s="533"/>
      <c r="B13353" s="1787"/>
      <c r="C13353" s="1788"/>
      <c r="D13353" s="533"/>
      <c r="E13353" s="533"/>
      <c r="F13353" s="533"/>
      <c r="G13353" s="533"/>
    </row>
    <row r="13354" spans="1:7">
      <c r="A13354" s="533"/>
      <c r="B13354" s="1787"/>
      <c r="C13354" s="1788"/>
      <c r="D13354" s="533"/>
      <c r="E13354" s="533"/>
      <c r="F13354" s="533"/>
      <c r="G13354" s="533"/>
    </row>
    <row r="13355" spans="1:7">
      <c r="A13355" s="533"/>
      <c r="B13355" s="1787"/>
      <c r="C13355" s="1788"/>
      <c r="D13355" s="533"/>
      <c r="E13355" s="533"/>
      <c r="F13355" s="533"/>
      <c r="G13355" s="533"/>
    </row>
    <row r="13356" spans="1:7">
      <c r="A13356" s="533"/>
      <c r="B13356" s="1787"/>
      <c r="C13356" s="1788"/>
      <c r="D13356" s="533"/>
      <c r="E13356" s="533"/>
      <c r="F13356" s="533"/>
      <c r="G13356" s="533"/>
    </row>
    <row r="13357" spans="1:7">
      <c r="A13357" s="533"/>
      <c r="B13357" s="1787"/>
      <c r="C13357" s="1788"/>
      <c r="D13357" s="533"/>
      <c r="E13357" s="533"/>
      <c r="F13357" s="533"/>
      <c r="G13357" s="533"/>
    </row>
    <row r="13358" spans="1:7">
      <c r="A13358" s="533"/>
      <c r="B13358" s="1787"/>
      <c r="C13358" s="1788"/>
      <c r="D13358" s="533"/>
      <c r="E13358" s="533"/>
      <c r="F13358" s="533"/>
      <c r="G13358" s="533"/>
    </row>
    <row r="13359" spans="1:7">
      <c r="A13359" s="533"/>
      <c r="B13359" s="1787"/>
      <c r="C13359" s="1788"/>
      <c r="D13359" s="533"/>
      <c r="E13359" s="533"/>
      <c r="F13359" s="533"/>
      <c r="G13359" s="533"/>
    </row>
    <row r="13360" spans="1:7">
      <c r="A13360" s="533"/>
      <c r="B13360" s="1787"/>
      <c r="C13360" s="1788"/>
      <c r="D13360" s="533"/>
      <c r="E13360" s="533"/>
      <c r="F13360" s="533"/>
      <c r="G13360" s="533"/>
    </row>
    <row r="13361" spans="1:7">
      <c r="A13361" s="533"/>
      <c r="B13361" s="1787"/>
      <c r="C13361" s="1788"/>
      <c r="D13361" s="533"/>
      <c r="E13361" s="533"/>
      <c r="F13361" s="533"/>
      <c r="G13361" s="533"/>
    </row>
    <row r="13362" spans="1:7">
      <c r="A13362" s="533"/>
      <c r="B13362" s="1787"/>
      <c r="C13362" s="1788"/>
      <c r="D13362" s="533"/>
      <c r="E13362" s="533"/>
      <c r="F13362" s="533"/>
      <c r="G13362" s="533"/>
    </row>
    <row r="13363" spans="1:7">
      <c r="A13363" s="533"/>
      <c r="B13363" s="1787"/>
      <c r="C13363" s="1788"/>
      <c r="D13363" s="533"/>
      <c r="E13363" s="533"/>
      <c r="F13363" s="533"/>
      <c r="G13363" s="533"/>
    </row>
    <row r="13364" spans="1:7">
      <c r="A13364" s="533"/>
      <c r="B13364" s="1787"/>
      <c r="C13364" s="1788"/>
      <c r="D13364" s="533"/>
      <c r="E13364" s="533"/>
      <c r="F13364" s="533"/>
      <c r="G13364" s="533"/>
    </row>
    <row r="13365" spans="1:7">
      <c r="A13365" s="533"/>
      <c r="B13365" s="1787"/>
      <c r="C13365" s="1788"/>
      <c r="D13365" s="533"/>
      <c r="E13365" s="533"/>
      <c r="F13365" s="533"/>
      <c r="G13365" s="533"/>
    </row>
    <row r="13366" spans="1:7">
      <c r="A13366" s="533"/>
      <c r="B13366" s="1787"/>
      <c r="C13366" s="1788"/>
      <c r="D13366" s="533"/>
      <c r="E13366" s="533"/>
      <c r="F13366" s="533"/>
      <c r="G13366" s="533"/>
    </row>
    <row r="13367" spans="1:7">
      <c r="A13367" s="533"/>
      <c r="B13367" s="1787"/>
      <c r="C13367" s="1788"/>
      <c r="D13367" s="533"/>
      <c r="E13367" s="533"/>
      <c r="F13367" s="533"/>
      <c r="G13367" s="533"/>
    </row>
    <row r="13368" spans="1:7">
      <c r="A13368" s="533"/>
      <c r="B13368" s="1787"/>
      <c r="C13368" s="1788"/>
      <c r="D13368" s="533"/>
      <c r="E13368" s="533"/>
      <c r="F13368" s="533"/>
      <c r="G13368" s="533"/>
    </row>
    <row r="13369" spans="1:7">
      <c r="A13369" s="533"/>
      <c r="B13369" s="1787"/>
      <c r="C13369" s="1788"/>
      <c r="D13369" s="533"/>
      <c r="E13369" s="533"/>
      <c r="F13369" s="533"/>
      <c r="G13369" s="533"/>
    </row>
    <row r="13370" spans="1:7">
      <c r="A13370" s="533"/>
      <c r="B13370" s="1787"/>
      <c r="C13370" s="1788"/>
      <c r="D13370" s="533"/>
      <c r="E13370" s="533"/>
      <c r="F13370" s="533"/>
      <c r="G13370" s="533"/>
    </row>
    <row r="13371" spans="1:7">
      <c r="A13371" s="533"/>
      <c r="B13371" s="1787"/>
      <c r="C13371" s="1788"/>
      <c r="D13371" s="533"/>
      <c r="E13371" s="533"/>
      <c r="F13371" s="533"/>
      <c r="G13371" s="533"/>
    </row>
    <row r="13372" spans="1:7">
      <c r="A13372" s="533"/>
      <c r="B13372" s="1787"/>
      <c r="C13372" s="1788"/>
      <c r="D13372" s="533"/>
      <c r="E13372" s="533"/>
      <c r="F13372" s="533"/>
      <c r="G13372" s="533"/>
    </row>
    <row r="13373" spans="1:7">
      <c r="A13373" s="533"/>
      <c r="B13373" s="1787"/>
      <c r="C13373" s="1788"/>
      <c r="D13373" s="533"/>
      <c r="E13373" s="533"/>
      <c r="F13373" s="533"/>
      <c r="G13373" s="533"/>
    </row>
    <row r="13374" spans="1:7">
      <c r="A13374" s="533"/>
      <c r="B13374" s="1787"/>
      <c r="C13374" s="1788"/>
      <c r="D13374" s="533"/>
      <c r="E13374" s="533"/>
      <c r="F13374" s="533"/>
      <c r="G13374" s="533"/>
    </row>
    <row r="13375" spans="1:7">
      <c r="A13375" s="533"/>
      <c r="B13375" s="1787"/>
      <c r="C13375" s="1788"/>
      <c r="D13375" s="533"/>
      <c r="E13375" s="533"/>
      <c r="F13375" s="533"/>
      <c r="G13375" s="533"/>
    </row>
    <row r="13376" spans="1:7">
      <c r="A13376" s="533"/>
      <c r="B13376" s="1787"/>
      <c r="C13376" s="1788"/>
      <c r="D13376" s="533"/>
      <c r="E13376" s="533"/>
      <c r="F13376" s="533"/>
      <c r="G13376" s="533"/>
    </row>
    <row r="13377" spans="1:7">
      <c r="A13377" s="533"/>
      <c r="B13377" s="1787"/>
      <c r="C13377" s="1788"/>
      <c r="D13377" s="533"/>
      <c r="E13377" s="533"/>
      <c r="F13377" s="533"/>
      <c r="G13377" s="533"/>
    </row>
    <row r="13378" spans="1:7">
      <c r="A13378" s="533"/>
      <c r="B13378" s="1787"/>
      <c r="C13378" s="1788"/>
      <c r="D13378" s="533"/>
      <c r="E13378" s="533"/>
      <c r="F13378" s="533"/>
      <c r="G13378" s="533"/>
    </row>
    <row r="13379" spans="1:7">
      <c r="A13379" s="533"/>
      <c r="B13379" s="1787"/>
      <c r="C13379" s="1788"/>
      <c r="D13379" s="533"/>
      <c r="E13379" s="533"/>
      <c r="F13379" s="533"/>
      <c r="G13379" s="533"/>
    </row>
    <row r="13380" spans="1:7">
      <c r="A13380" s="533"/>
      <c r="B13380" s="1787"/>
      <c r="C13380" s="1788"/>
      <c r="D13380" s="533"/>
      <c r="E13380" s="533"/>
      <c r="F13380" s="533"/>
      <c r="G13380" s="533"/>
    </row>
    <row r="13381" spans="1:7">
      <c r="A13381" s="533"/>
      <c r="B13381" s="1787"/>
      <c r="C13381" s="1788"/>
      <c r="D13381" s="533"/>
      <c r="E13381" s="533"/>
      <c r="F13381" s="533"/>
      <c r="G13381" s="533"/>
    </row>
    <row r="13382" spans="1:7">
      <c r="A13382" s="533"/>
      <c r="B13382" s="1787"/>
      <c r="C13382" s="1788"/>
      <c r="D13382" s="533"/>
      <c r="E13382" s="533"/>
      <c r="F13382" s="533"/>
      <c r="G13382" s="533"/>
    </row>
    <row r="13383" spans="1:7">
      <c r="A13383" s="533"/>
      <c r="B13383" s="1787"/>
      <c r="C13383" s="1788"/>
      <c r="D13383" s="533"/>
      <c r="E13383" s="533"/>
      <c r="F13383" s="533"/>
      <c r="G13383" s="533"/>
    </row>
    <row r="13384" spans="1:7">
      <c r="A13384" s="533"/>
      <c r="B13384" s="1787"/>
      <c r="C13384" s="1788"/>
      <c r="D13384" s="533"/>
      <c r="E13384" s="533"/>
      <c r="F13384" s="533"/>
      <c r="G13384" s="533"/>
    </row>
    <row r="13385" spans="1:7">
      <c r="A13385" s="533"/>
      <c r="B13385" s="1787"/>
      <c r="C13385" s="1788"/>
      <c r="D13385" s="533"/>
      <c r="E13385" s="533"/>
      <c r="F13385" s="533"/>
      <c r="G13385" s="533"/>
    </row>
    <row r="13386" spans="1:7">
      <c r="A13386" s="533"/>
      <c r="B13386" s="1787"/>
      <c r="C13386" s="1788"/>
      <c r="D13386" s="533"/>
      <c r="E13386" s="533"/>
      <c r="F13386" s="533"/>
      <c r="G13386" s="533"/>
    </row>
    <row r="13387" spans="1:7">
      <c r="A13387" s="533"/>
      <c r="B13387" s="1787"/>
      <c r="C13387" s="1788"/>
      <c r="D13387" s="533"/>
      <c r="E13387" s="533"/>
      <c r="F13387" s="533"/>
      <c r="G13387" s="533"/>
    </row>
    <row r="13388" spans="1:7">
      <c r="A13388" s="533"/>
      <c r="B13388" s="1787"/>
      <c r="C13388" s="1788"/>
      <c r="D13388" s="533"/>
      <c r="E13388" s="533"/>
      <c r="F13388" s="533"/>
      <c r="G13388" s="533"/>
    </row>
    <row r="13389" spans="1:7">
      <c r="A13389" s="533"/>
      <c r="B13389" s="1787"/>
      <c r="C13389" s="1788"/>
      <c r="D13389" s="533"/>
      <c r="E13389" s="533"/>
      <c r="F13389" s="533"/>
      <c r="G13389" s="533"/>
    </row>
    <row r="13390" spans="1:7">
      <c r="A13390" s="533"/>
      <c r="B13390" s="1787"/>
      <c r="C13390" s="1788"/>
      <c r="D13390" s="533"/>
      <c r="E13390" s="533"/>
      <c r="F13390" s="533"/>
      <c r="G13390" s="533"/>
    </row>
    <row r="13391" spans="1:7">
      <c r="A13391" s="533"/>
      <c r="B13391" s="1787"/>
      <c r="C13391" s="1788"/>
      <c r="D13391" s="533"/>
      <c r="E13391" s="533"/>
      <c r="F13391" s="533"/>
      <c r="G13391" s="533"/>
    </row>
    <row r="13392" spans="1:7">
      <c r="A13392" s="533"/>
      <c r="B13392" s="1787"/>
      <c r="C13392" s="1788"/>
      <c r="D13392" s="533"/>
      <c r="E13392" s="533"/>
      <c r="F13392" s="533"/>
      <c r="G13392" s="533"/>
    </row>
    <row r="13393" spans="1:7">
      <c r="A13393" s="533"/>
      <c r="B13393" s="1787"/>
      <c r="C13393" s="1788"/>
      <c r="D13393" s="533"/>
      <c r="E13393" s="533"/>
      <c r="F13393" s="533"/>
      <c r="G13393" s="533"/>
    </row>
    <row r="13394" spans="1:7">
      <c r="A13394" s="533"/>
      <c r="B13394" s="1787"/>
      <c r="C13394" s="1788"/>
      <c r="D13394" s="533"/>
      <c r="E13394" s="533"/>
      <c r="F13394" s="533"/>
      <c r="G13394" s="533"/>
    </row>
    <row r="13395" spans="1:7">
      <c r="A13395" s="533"/>
      <c r="B13395" s="1787"/>
      <c r="C13395" s="1788"/>
      <c r="D13395" s="533"/>
      <c r="E13395" s="533"/>
      <c r="F13395" s="533"/>
      <c r="G13395" s="533"/>
    </row>
    <row r="13396" spans="1:7">
      <c r="A13396" s="533"/>
      <c r="B13396" s="1787"/>
      <c r="C13396" s="1788"/>
      <c r="D13396" s="533"/>
      <c r="E13396" s="533"/>
      <c r="F13396" s="533"/>
      <c r="G13396" s="533"/>
    </row>
    <row r="13397" spans="1:7">
      <c r="A13397" s="533"/>
      <c r="B13397" s="1787"/>
      <c r="C13397" s="1788"/>
      <c r="D13397" s="533"/>
      <c r="E13397" s="533"/>
      <c r="F13397" s="533"/>
      <c r="G13397" s="533"/>
    </row>
    <row r="13398" spans="1:7">
      <c r="A13398" s="533"/>
      <c r="B13398" s="1787"/>
      <c r="C13398" s="1788"/>
      <c r="D13398" s="533"/>
      <c r="E13398" s="533"/>
      <c r="F13398" s="533"/>
      <c r="G13398" s="533"/>
    </row>
    <row r="13399" spans="1:7">
      <c r="A13399" s="533"/>
      <c r="B13399" s="1787"/>
      <c r="C13399" s="1788"/>
      <c r="D13399" s="533"/>
      <c r="E13399" s="533"/>
      <c r="F13399" s="533"/>
      <c r="G13399" s="533"/>
    </row>
    <row r="13400" spans="1:7">
      <c r="A13400" s="533"/>
      <c r="B13400" s="1787"/>
      <c r="C13400" s="1788"/>
      <c r="D13400" s="533"/>
      <c r="E13400" s="533"/>
      <c r="F13400" s="533"/>
      <c r="G13400" s="533"/>
    </row>
    <row r="13401" spans="1:7">
      <c r="A13401" s="533"/>
      <c r="B13401" s="1787"/>
      <c r="C13401" s="1788"/>
      <c r="D13401" s="533"/>
      <c r="E13401" s="533"/>
      <c r="F13401" s="533"/>
      <c r="G13401" s="533"/>
    </row>
    <row r="13402" spans="1:7">
      <c r="A13402" s="533"/>
      <c r="B13402" s="1787"/>
      <c r="C13402" s="1788"/>
      <c r="D13402" s="533"/>
      <c r="E13402" s="533"/>
      <c r="F13402" s="533"/>
      <c r="G13402" s="533"/>
    </row>
    <row r="13403" spans="1:7">
      <c r="A13403" s="533"/>
      <c r="B13403" s="1787"/>
      <c r="C13403" s="1788"/>
      <c r="D13403" s="533"/>
      <c r="E13403" s="533"/>
      <c r="F13403" s="533"/>
      <c r="G13403" s="533"/>
    </row>
    <row r="13404" spans="1:7">
      <c r="A13404" s="533"/>
      <c r="B13404" s="1787"/>
      <c r="C13404" s="1788"/>
      <c r="D13404" s="533"/>
      <c r="E13404" s="533"/>
      <c r="F13404" s="533"/>
      <c r="G13404" s="533"/>
    </row>
    <row r="13405" spans="1:7">
      <c r="A13405" s="533"/>
      <c r="B13405" s="1787"/>
      <c r="C13405" s="1788"/>
      <c r="D13405" s="533"/>
      <c r="E13405" s="533"/>
      <c r="F13405" s="533"/>
      <c r="G13405" s="533"/>
    </row>
    <row r="13406" spans="1:7">
      <c r="A13406" s="533"/>
      <c r="B13406" s="1787"/>
      <c r="C13406" s="1788"/>
      <c r="D13406" s="533"/>
      <c r="E13406" s="533"/>
      <c r="F13406" s="533"/>
      <c r="G13406" s="533"/>
    </row>
    <row r="13407" spans="1:7">
      <c r="A13407" s="533"/>
      <c r="B13407" s="1787"/>
      <c r="C13407" s="1788"/>
      <c r="D13407" s="533"/>
      <c r="E13407" s="533"/>
      <c r="F13407" s="533"/>
      <c r="G13407" s="533"/>
    </row>
    <row r="13408" spans="1:7">
      <c r="A13408" s="533"/>
      <c r="B13408" s="1787"/>
      <c r="C13408" s="1788"/>
      <c r="D13408" s="533"/>
      <c r="E13408" s="533"/>
      <c r="F13408" s="533"/>
      <c r="G13408" s="533"/>
    </row>
    <row r="13409" spans="1:7">
      <c r="A13409" s="533"/>
      <c r="B13409" s="1787"/>
      <c r="C13409" s="1788"/>
      <c r="D13409" s="533"/>
      <c r="E13409" s="533"/>
      <c r="F13409" s="533"/>
      <c r="G13409" s="533"/>
    </row>
    <row r="13410" spans="1:7">
      <c r="A13410" s="533"/>
      <c r="B13410" s="1787"/>
      <c r="C13410" s="1788"/>
      <c r="D13410" s="533"/>
      <c r="E13410" s="533"/>
      <c r="F13410" s="533"/>
      <c r="G13410" s="533"/>
    </row>
    <row r="13411" spans="1:7">
      <c r="A13411" s="533"/>
      <c r="B13411" s="1787"/>
      <c r="C13411" s="1788"/>
      <c r="D13411" s="533"/>
      <c r="E13411" s="533"/>
      <c r="F13411" s="533"/>
      <c r="G13411" s="533"/>
    </row>
    <row r="13412" spans="1:7">
      <c r="A13412" s="533"/>
      <c r="B13412" s="1787"/>
      <c r="C13412" s="1788"/>
      <c r="D13412" s="533"/>
      <c r="E13412" s="533"/>
      <c r="F13412" s="533"/>
      <c r="G13412" s="533"/>
    </row>
    <row r="13413" spans="1:7">
      <c r="A13413" s="533"/>
      <c r="B13413" s="1787"/>
      <c r="C13413" s="1788"/>
      <c r="D13413" s="533"/>
      <c r="E13413" s="533"/>
      <c r="F13413" s="533"/>
      <c r="G13413" s="533"/>
    </row>
    <row r="13414" spans="1:7">
      <c r="A13414" s="533"/>
      <c r="B13414" s="1787"/>
      <c r="C13414" s="1788"/>
      <c r="D13414" s="533"/>
      <c r="E13414" s="533"/>
      <c r="F13414" s="533"/>
      <c r="G13414" s="533"/>
    </row>
    <row r="13415" spans="1:7">
      <c r="A13415" s="533"/>
      <c r="B13415" s="1787"/>
      <c r="C13415" s="1788"/>
      <c r="D13415" s="533"/>
      <c r="E13415" s="533"/>
      <c r="F13415" s="533"/>
      <c r="G13415" s="533"/>
    </row>
    <row r="13416" spans="1:7">
      <c r="A13416" s="533"/>
      <c r="B13416" s="1787"/>
      <c r="C13416" s="1788"/>
      <c r="D13416" s="533"/>
      <c r="E13416" s="533"/>
      <c r="F13416" s="533"/>
      <c r="G13416" s="533"/>
    </row>
    <row r="13417" spans="1:7">
      <c r="A13417" s="533"/>
      <c r="B13417" s="1787"/>
      <c r="C13417" s="1788"/>
      <c r="D13417" s="533"/>
      <c r="E13417" s="533"/>
      <c r="F13417" s="533"/>
      <c r="G13417" s="533"/>
    </row>
    <row r="13418" spans="1:7">
      <c r="A13418" s="533"/>
      <c r="B13418" s="1787"/>
      <c r="C13418" s="1788"/>
      <c r="D13418" s="533"/>
      <c r="E13418" s="533"/>
      <c r="F13418" s="533"/>
      <c r="G13418" s="533"/>
    </row>
    <row r="13419" spans="1:7">
      <c r="A13419" s="533"/>
      <c r="B13419" s="1787"/>
      <c r="C13419" s="1788"/>
      <c r="D13419" s="533"/>
      <c r="E13419" s="533"/>
      <c r="F13419" s="533"/>
      <c r="G13419" s="533"/>
    </row>
    <row r="13420" spans="1:7">
      <c r="A13420" s="533"/>
      <c r="B13420" s="1787"/>
      <c r="C13420" s="1788"/>
      <c r="D13420" s="533"/>
      <c r="E13420" s="533"/>
      <c r="F13420" s="533"/>
      <c r="G13420" s="533"/>
    </row>
    <row r="13421" spans="1:7">
      <c r="A13421" s="533"/>
      <c r="B13421" s="1787"/>
      <c r="C13421" s="1788"/>
      <c r="D13421" s="533"/>
      <c r="E13421" s="533"/>
      <c r="F13421" s="533"/>
      <c r="G13421" s="533"/>
    </row>
    <row r="13422" spans="1:7">
      <c r="A13422" s="533"/>
      <c r="B13422" s="1787"/>
      <c r="C13422" s="1788"/>
      <c r="D13422" s="533"/>
      <c r="E13422" s="533"/>
      <c r="F13422" s="533"/>
      <c r="G13422" s="533"/>
    </row>
    <row r="13423" spans="1:7">
      <c r="A13423" s="533"/>
      <c r="B13423" s="1787"/>
      <c r="C13423" s="1788"/>
      <c r="D13423" s="533"/>
      <c r="E13423" s="533"/>
      <c r="F13423" s="533"/>
      <c r="G13423" s="533"/>
    </row>
    <row r="13424" spans="1:7">
      <c r="A13424" s="533"/>
      <c r="B13424" s="1787"/>
      <c r="C13424" s="1788"/>
      <c r="D13424" s="533"/>
      <c r="E13424" s="533"/>
      <c r="F13424" s="533"/>
      <c r="G13424" s="533"/>
    </row>
    <row r="13425" spans="1:7">
      <c r="A13425" s="533"/>
      <c r="B13425" s="1787"/>
      <c r="C13425" s="1788"/>
      <c r="D13425" s="533"/>
      <c r="E13425" s="533"/>
      <c r="F13425" s="533"/>
      <c r="G13425" s="533"/>
    </row>
    <row r="13426" spans="1:7">
      <c r="A13426" s="533"/>
      <c r="B13426" s="1787"/>
      <c r="C13426" s="1788"/>
      <c r="D13426" s="533"/>
      <c r="E13426" s="533"/>
      <c r="F13426" s="533"/>
      <c r="G13426" s="533"/>
    </row>
    <row r="13427" spans="1:7">
      <c r="A13427" s="533"/>
      <c r="B13427" s="1787"/>
      <c r="C13427" s="1788"/>
      <c r="D13427" s="533"/>
      <c r="E13427" s="533"/>
      <c r="F13427" s="533"/>
      <c r="G13427" s="533"/>
    </row>
    <row r="13428" spans="1:7">
      <c r="A13428" s="533"/>
      <c r="B13428" s="1787"/>
      <c r="C13428" s="1788"/>
      <c r="D13428" s="533"/>
      <c r="E13428" s="533"/>
      <c r="F13428" s="533"/>
      <c r="G13428" s="533"/>
    </row>
    <row r="13429" spans="1:7">
      <c r="A13429" s="533"/>
      <c r="B13429" s="1787"/>
      <c r="C13429" s="1788"/>
      <c r="D13429" s="533"/>
      <c r="E13429" s="533"/>
      <c r="F13429" s="533"/>
      <c r="G13429" s="533"/>
    </row>
    <row r="13430" spans="1:7">
      <c r="A13430" s="533"/>
      <c r="B13430" s="1787"/>
      <c r="C13430" s="1788"/>
      <c r="D13430" s="533"/>
      <c r="E13430" s="533"/>
      <c r="F13430" s="533"/>
      <c r="G13430" s="533"/>
    </row>
    <row r="13431" spans="1:7">
      <c r="A13431" s="533"/>
      <c r="B13431" s="1787"/>
      <c r="C13431" s="1788"/>
      <c r="D13431" s="533"/>
      <c r="E13431" s="533"/>
      <c r="F13431" s="533"/>
      <c r="G13431" s="533"/>
    </row>
    <row r="13432" spans="1:7">
      <c r="A13432" s="533"/>
      <c r="B13432" s="1787"/>
      <c r="C13432" s="1788"/>
      <c r="D13432" s="533"/>
      <c r="E13432" s="533"/>
      <c r="F13432" s="533"/>
      <c r="G13432" s="533"/>
    </row>
    <row r="13433" spans="1:7">
      <c r="A13433" s="533"/>
      <c r="B13433" s="1787"/>
      <c r="C13433" s="1788"/>
      <c r="D13433" s="533"/>
      <c r="E13433" s="533"/>
      <c r="F13433" s="533"/>
      <c r="G13433" s="533"/>
    </row>
    <row r="13434" spans="1:7">
      <c r="A13434" s="533"/>
      <c r="B13434" s="1787"/>
      <c r="C13434" s="1788"/>
      <c r="D13434" s="533"/>
      <c r="E13434" s="533"/>
      <c r="F13434" s="533"/>
      <c r="G13434" s="533"/>
    </row>
    <row r="13435" spans="1:7">
      <c r="A13435" s="533"/>
      <c r="B13435" s="1787"/>
      <c r="C13435" s="1788"/>
      <c r="D13435" s="533"/>
      <c r="E13435" s="533"/>
      <c r="F13435" s="533"/>
      <c r="G13435" s="533"/>
    </row>
    <row r="13436" spans="1:7">
      <c r="A13436" s="533"/>
      <c r="B13436" s="1787"/>
      <c r="C13436" s="1788"/>
      <c r="D13436" s="533"/>
      <c r="E13436" s="533"/>
      <c r="F13436" s="533"/>
      <c r="G13436" s="533"/>
    </row>
    <row r="13437" spans="1:7">
      <c r="A13437" s="533"/>
      <c r="B13437" s="1787"/>
      <c r="C13437" s="1788"/>
      <c r="D13437" s="533"/>
      <c r="E13437" s="533"/>
      <c r="F13437" s="533"/>
      <c r="G13437" s="533"/>
    </row>
    <row r="13438" spans="1:7">
      <c r="A13438" s="533"/>
      <c r="B13438" s="1787"/>
      <c r="C13438" s="1788"/>
      <c r="D13438" s="533"/>
      <c r="E13438" s="533"/>
      <c r="F13438" s="533"/>
      <c r="G13438" s="533"/>
    </row>
    <row r="13439" spans="1:7">
      <c r="A13439" s="533"/>
      <c r="B13439" s="1787"/>
      <c r="C13439" s="1788"/>
      <c r="D13439" s="533"/>
      <c r="E13439" s="533"/>
      <c r="F13439" s="533"/>
      <c r="G13439" s="533"/>
    </row>
    <row r="13440" spans="1:7">
      <c r="A13440" s="533"/>
      <c r="B13440" s="1787"/>
      <c r="C13440" s="1788"/>
      <c r="D13440" s="533"/>
      <c r="E13440" s="533"/>
      <c r="F13440" s="533"/>
      <c r="G13440" s="533"/>
    </row>
    <row r="13441" spans="1:7">
      <c r="A13441" s="533"/>
      <c r="B13441" s="1787"/>
      <c r="C13441" s="1788"/>
      <c r="D13441" s="533"/>
      <c r="E13441" s="533"/>
      <c r="F13441" s="533"/>
      <c r="G13441" s="533"/>
    </row>
    <row r="13442" spans="1:7">
      <c r="A13442" s="533"/>
      <c r="B13442" s="1787"/>
      <c r="C13442" s="1788"/>
      <c r="D13442" s="533"/>
      <c r="E13442" s="533"/>
      <c r="F13442" s="533"/>
      <c r="G13442" s="533"/>
    </row>
    <row r="13443" spans="1:7">
      <c r="A13443" s="533"/>
      <c r="B13443" s="1787"/>
      <c r="C13443" s="1788"/>
      <c r="D13443" s="533"/>
      <c r="E13443" s="533"/>
      <c r="F13443" s="533"/>
      <c r="G13443" s="533"/>
    </row>
    <row r="13444" spans="1:7">
      <c r="A13444" s="533"/>
      <c r="B13444" s="1787"/>
      <c r="C13444" s="1788"/>
      <c r="D13444" s="533"/>
      <c r="E13444" s="533"/>
      <c r="F13444" s="533"/>
      <c r="G13444" s="533"/>
    </row>
    <row r="13445" spans="1:7">
      <c r="A13445" s="533"/>
      <c r="B13445" s="1787"/>
      <c r="C13445" s="1788"/>
      <c r="D13445" s="533"/>
      <c r="E13445" s="533"/>
      <c r="F13445" s="533"/>
      <c r="G13445" s="533"/>
    </row>
    <row r="13446" spans="1:7">
      <c r="A13446" s="533"/>
      <c r="B13446" s="1787"/>
      <c r="C13446" s="1788"/>
      <c r="D13446" s="533"/>
      <c r="E13446" s="533"/>
      <c r="F13446" s="533"/>
      <c r="G13446" s="533"/>
    </row>
    <row r="13447" spans="1:7">
      <c r="A13447" s="533"/>
      <c r="B13447" s="1787"/>
      <c r="C13447" s="1788"/>
      <c r="D13447" s="533"/>
      <c r="E13447" s="533"/>
      <c r="F13447" s="533"/>
      <c r="G13447" s="533"/>
    </row>
    <row r="13448" spans="1:7">
      <c r="A13448" s="533"/>
      <c r="B13448" s="1787"/>
      <c r="C13448" s="1788"/>
      <c r="D13448" s="533"/>
      <c r="E13448" s="533"/>
      <c r="F13448" s="533"/>
      <c r="G13448" s="533"/>
    </row>
    <row r="13449" spans="1:7">
      <c r="A13449" s="533"/>
      <c r="B13449" s="1787"/>
      <c r="C13449" s="1788"/>
      <c r="D13449" s="533"/>
      <c r="E13449" s="533"/>
      <c r="F13449" s="533"/>
      <c r="G13449" s="533"/>
    </row>
    <row r="13450" spans="1:7">
      <c r="A13450" s="533"/>
      <c r="B13450" s="1787"/>
      <c r="C13450" s="1788"/>
      <c r="D13450" s="533"/>
      <c r="E13450" s="533"/>
      <c r="F13450" s="533"/>
      <c r="G13450" s="533"/>
    </row>
    <row r="13451" spans="1:7">
      <c r="A13451" s="533"/>
      <c r="B13451" s="1787"/>
      <c r="C13451" s="1788"/>
      <c r="D13451" s="533"/>
      <c r="E13451" s="533"/>
      <c r="F13451" s="533"/>
      <c r="G13451" s="533"/>
    </row>
    <row r="13452" spans="1:7">
      <c r="A13452" s="533"/>
      <c r="B13452" s="1787"/>
      <c r="C13452" s="1788"/>
      <c r="D13452" s="533"/>
      <c r="E13452" s="533"/>
      <c r="F13452" s="533"/>
      <c r="G13452" s="533"/>
    </row>
    <row r="13453" spans="1:7">
      <c r="A13453" s="533"/>
      <c r="B13453" s="1787"/>
      <c r="C13453" s="1788"/>
      <c r="D13453" s="533"/>
      <c r="E13453" s="533"/>
      <c r="F13453" s="533"/>
      <c r="G13453" s="533"/>
    </row>
    <row r="13454" spans="1:7">
      <c r="A13454" s="533"/>
      <c r="B13454" s="1787"/>
      <c r="C13454" s="1788"/>
      <c r="D13454" s="533"/>
      <c r="E13454" s="533"/>
      <c r="F13454" s="533"/>
      <c r="G13454" s="533"/>
    </row>
    <row r="13455" spans="1:7">
      <c r="A13455" s="533"/>
      <c r="B13455" s="1787"/>
      <c r="C13455" s="1788"/>
      <c r="D13455" s="533"/>
      <c r="E13455" s="533"/>
      <c r="F13455" s="533"/>
      <c r="G13455" s="533"/>
    </row>
    <row r="13456" spans="1:7">
      <c r="A13456" s="533"/>
      <c r="B13456" s="1787"/>
      <c r="C13456" s="1788"/>
      <c r="D13456" s="533"/>
      <c r="E13456" s="533"/>
      <c r="F13456" s="533"/>
      <c r="G13456" s="533"/>
    </row>
    <row r="13457" spans="1:7">
      <c r="A13457" s="533"/>
      <c r="B13457" s="1787"/>
      <c r="C13457" s="1788"/>
      <c r="D13457" s="533"/>
      <c r="E13457" s="533"/>
      <c r="F13457" s="533"/>
      <c r="G13457" s="533"/>
    </row>
    <row r="13458" spans="1:7">
      <c r="A13458" s="533"/>
      <c r="B13458" s="1787"/>
      <c r="C13458" s="1788"/>
      <c r="D13458" s="533"/>
      <c r="E13458" s="533"/>
      <c r="F13458" s="533"/>
      <c r="G13458" s="533"/>
    </row>
    <row r="13459" spans="1:7">
      <c r="A13459" s="533"/>
      <c r="B13459" s="1787"/>
      <c r="C13459" s="1788"/>
      <c r="D13459" s="533"/>
      <c r="E13459" s="533"/>
      <c r="F13459" s="533"/>
      <c r="G13459" s="533"/>
    </row>
    <row r="13460" spans="1:7">
      <c r="A13460" s="533"/>
      <c r="B13460" s="1787"/>
      <c r="C13460" s="1788"/>
      <c r="D13460" s="533"/>
      <c r="E13460" s="533"/>
      <c r="F13460" s="533"/>
      <c r="G13460" s="533"/>
    </row>
    <row r="13461" spans="1:7">
      <c r="A13461" s="533"/>
      <c r="B13461" s="1787"/>
      <c r="C13461" s="1788"/>
      <c r="D13461" s="533"/>
      <c r="E13461" s="533"/>
      <c r="F13461" s="533"/>
      <c r="G13461" s="533"/>
    </row>
    <row r="13462" spans="1:7">
      <c r="A13462" s="533"/>
      <c r="B13462" s="1787"/>
      <c r="C13462" s="1788"/>
      <c r="D13462" s="533"/>
      <c r="E13462" s="533"/>
      <c r="F13462" s="533"/>
      <c r="G13462" s="533"/>
    </row>
    <row r="13463" spans="1:7">
      <c r="A13463" s="533"/>
      <c r="B13463" s="1787"/>
      <c r="C13463" s="1788"/>
      <c r="D13463" s="533"/>
      <c r="E13463" s="533"/>
      <c r="F13463" s="533"/>
      <c r="G13463" s="533"/>
    </row>
    <row r="13464" spans="1:7">
      <c r="A13464" s="533"/>
      <c r="B13464" s="1787"/>
      <c r="C13464" s="1788"/>
      <c r="D13464" s="533"/>
      <c r="E13464" s="533"/>
      <c r="F13464" s="533"/>
      <c r="G13464" s="533"/>
    </row>
    <row r="13465" spans="1:7">
      <c r="A13465" s="533"/>
      <c r="B13465" s="1787"/>
      <c r="C13465" s="1788"/>
      <c r="D13465" s="533"/>
      <c r="E13465" s="533"/>
      <c r="F13465" s="533"/>
      <c r="G13465" s="533"/>
    </row>
    <row r="13466" spans="1:7">
      <c r="A13466" s="533"/>
      <c r="B13466" s="1787"/>
      <c r="C13466" s="1788"/>
      <c r="D13466" s="533"/>
      <c r="E13466" s="533"/>
      <c r="F13466" s="533"/>
      <c r="G13466" s="533"/>
    </row>
    <row r="13467" spans="1:7">
      <c r="A13467" s="533"/>
      <c r="B13467" s="1787"/>
      <c r="C13467" s="1788"/>
      <c r="D13467" s="533"/>
      <c r="E13467" s="533"/>
      <c r="F13467" s="533"/>
      <c r="G13467" s="533"/>
    </row>
    <row r="13468" spans="1:7">
      <c r="A13468" s="533"/>
      <c r="B13468" s="1787"/>
      <c r="C13468" s="1788"/>
      <c r="D13468" s="533"/>
      <c r="E13468" s="533"/>
      <c r="F13468" s="533"/>
      <c r="G13468" s="533"/>
    </row>
    <row r="13469" spans="1:7">
      <c r="A13469" s="533"/>
      <c r="B13469" s="1787"/>
      <c r="C13469" s="1788"/>
      <c r="D13469" s="533"/>
      <c r="E13469" s="533"/>
      <c r="F13469" s="533"/>
      <c r="G13469" s="533"/>
    </row>
    <row r="13470" spans="1:7">
      <c r="A13470" s="533"/>
      <c r="B13470" s="1787"/>
      <c r="C13470" s="1788"/>
      <c r="D13470" s="533"/>
      <c r="E13470" s="533"/>
      <c r="F13470" s="533"/>
      <c r="G13470" s="533"/>
    </row>
    <row r="13471" spans="1:7">
      <c r="A13471" s="533"/>
      <c r="B13471" s="1787"/>
      <c r="C13471" s="1788"/>
      <c r="D13471" s="533"/>
      <c r="E13471" s="533"/>
      <c r="F13471" s="533"/>
      <c r="G13471" s="533"/>
    </row>
    <row r="13472" spans="1:7">
      <c r="A13472" s="533"/>
      <c r="B13472" s="1787"/>
      <c r="C13472" s="1788"/>
      <c r="D13472" s="533"/>
      <c r="E13472" s="533"/>
      <c r="F13472" s="533"/>
      <c r="G13472" s="533"/>
    </row>
    <row r="13473" spans="1:7">
      <c r="A13473" s="533"/>
      <c r="B13473" s="1787"/>
      <c r="C13473" s="1788"/>
      <c r="D13473" s="533"/>
      <c r="E13473" s="533"/>
      <c r="F13473" s="533"/>
      <c r="G13473" s="533"/>
    </row>
    <row r="13474" spans="1:7">
      <c r="A13474" s="533"/>
      <c r="B13474" s="1787"/>
      <c r="C13474" s="1788"/>
      <c r="D13474" s="533"/>
      <c r="E13474" s="533"/>
      <c r="F13474" s="533"/>
      <c r="G13474" s="533"/>
    </row>
    <row r="13475" spans="1:7">
      <c r="A13475" s="533"/>
      <c r="B13475" s="1787"/>
      <c r="C13475" s="1788"/>
      <c r="D13475" s="533"/>
      <c r="E13475" s="533"/>
      <c r="F13475" s="533"/>
      <c r="G13475" s="533"/>
    </row>
    <row r="13476" spans="1:7">
      <c r="A13476" s="533"/>
      <c r="B13476" s="1787"/>
      <c r="C13476" s="1788"/>
      <c r="D13476" s="533"/>
      <c r="E13476" s="533"/>
      <c r="F13476" s="533"/>
      <c r="G13476" s="533"/>
    </row>
    <row r="13477" spans="1:7">
      <c r="A13477" s="533"/>
      <c r="B13477" s="1787"/>
      <c r="C13477" s="1788"/>
      <c r="D13477" s="533"/>
      <c r="E13477" s="533"/>
      <c r="F13477" s="533"/>
      <c r="G13477" s="533"/>
    </row>
    <row r="13478" spans="1:7">
      <c r="A13478" s="533"/>
      <c r="B13478" s="1787"/>
      <c r="C13478" s="1788"/>
      <c r="D13478" s="533"/>
      <c r="E13478" s="533"/>
      <c r="F13478" s="533"/>
      <c r="G13478" s="533"/>
    </row>
    <row r="13479" spans="1:7">
      <c r="A13479" s="533"/>
      <c r="B13479" s="1787"/>
      <c r="C13479" s="1788"/>
      <c r="D13479" s="533"/>
      <c r="E13479" s="533"/>
      <c r="F13479" s="533"/>
      <c r="G13479" s="533"/>
    </row>
    <row r="13480" spans="1:7">
      <c r="A13480" s="533"/>
      <c r="B13480" s="1787"/>
      <c r="C13480" s="1788"/>
      <c r="D13480" s="533"/>
      <c r="E13480" s="533"/>
      <c r="F13480" s="533"/>
      <c r="G13480" s="533"/>
    </row>
    <row r="13481" spans="1:7">
      <c r="A13481" s="533"/>
      <c r="B13481" s="1787"/>
      <c r="C13481" s="1788"/>
      <c r="D13481" s="533"/>
      <c r="E13481" s="533"/>
      <c r="F13481" s="533"/>
      <c r="G13481" s="533"/>
    </row>
    <row r="13482" spans="1:7">
      <c r="A13482" s="533"/>
      <c r="B13482" s="1787"/>
      <c r="C13482" s="1788"/>
      <c r="D13482" s="533"/>
      <c r="E13482" s="533"/>
      <c r="F13482" s="533"/>
      <c r="G13482" s="533"/>
    </row>
    <row r="13483" spans="1:7">
      <c r="A13483" s="533"/>
      <c r="B13483" s="1787"/>
      <c r="C13483" s="1788"/>
      <c r="D13483" s="533"/>
      <c r="E13483" s="533"/>
      <c r="F13483" s="533"/>
      <c r="G13483" s="533"/>
    </row>
    <row r="13484" spans="1:7">
      <c r="A13484" s="533"/>
      <c r="B13484" s="1787"/>
      <c r="C13484" s="1788"/>
      <c r="D13484" s="533"/>
      <c r="E13484" s="533"/>
      <c r="F13484" s="533"/>
      <c r="G13484" s="533"/>
    </row>
    <row r="13485" spans="1:7">
      <c r="A13485" s="533"/>
      <c r="B13485" s="1787"/>
      <c r="C13485" s="1788"/>
      <c r="D13485" s="533"/>
      <c r="E13485" s="533"/>
      <c r="F13485" s="533"/>
      <c r="G13485" s="533"/>
    </row>
    <row r="13486" spans="1:7">
      <c r="A13486" s="533"/>
      <c r="B13486" s="1787"/>
      <c r="C13486" s="1788"/>
      <c r="D13486" s="533"/>
      <c r="E13486" s="533"/>
      <c r="F13486" s="533"/>
      <c r="G13486" s="533"/>
    </row>
    <row r="13487" spans="1:7">
      <c r="A13487" s="533"/>
      <c r="B13487" s="1787"/>
      <c r="C13487" s="1788"/>
      <c r="D13487" s="533"/>
      <c r="E13487" s="533"/>
      <c r="F13487" s="533"/>
      <c r="G13487" s="533"/>
    </row>
    <row r="13488" spans="1:7">
      <c r="A13488" s="533"/>
      <c r="B13488" s="1787"/>
      <c r="C13488" s="1788"/>
      <c r="D13488" s="533"/>
      <c r="E13488" s="533"/>
      <c r="F13488" s="533"/>
      <c r="G13488" s="533"/>
    </row>
    <row r="13489" spans="1:7">
      <c r="A13489" s="533"/>
      <c r="B13489" s="1787"/>
      <c r="C13489" s="1788"/>
      <c r="D13489" s="533"/>
      <c r="E13489" s="533"/>
      <c r="F13489" s="533"/>
      <c r="G13489" s="533"/>
    </row>
    <row r="13490" spans="1:7">
      <c r="A13490" s="533"/>
      <c r="B13490" s="1787"/>
      <c r="C13490" s="1788"/>
      <c r="D13490" s="533"/>
      <c r="E13490" s="533"/>
      <c r="F13490" s="533"/>
      <c r="G13490" s="533"/>
    </row>
    <row r="13491" spans="1:7">
      <c r="A13491" s="533"/>
      <c r="B13491" s="1787"/>
      <c r="C13491" s="1788"/>
      <c r="D13491" s="533"/>
      <c r="E13491" s="533"/>
      <c r="F13491" s="533"/>
      <c r="G13491" s="533"/>
    </row>
    <row r="13492" spans="1:7">
      <c r="A13492" s="533"/>
      <c r="B13492" s="1787"/>
      <c r="C13492" s="1788"/>
      <c r="D13492" s="533"/>
      <c r="E13492" s="533"/>
      <c r="F13492" s="533"/>
      <c r="G13492" s="533"/>
    </row>
    <row r="13493" spans="1:7">
      <c r="A13493" s="533"/>
      <c r="B13493" s="1787"/>
      <c r="C13493" s="1788"/>
      <c r="D13493" s="533"/>
      <c r="E13493" s="533"/>
      <c r="F13493" s="533"/>
      <c r="G13493" s="533"/>
    </row>
    <row r="13494" spans="1:7">
      <c r="A13494" s="533"/>
      <c r="B13494" s="1787"/>
      <c r="C13494" s="1788"/>
      <c r="D13494" s="533"/>
      <c r="E13494" s="533"/>
      <c r="F13494" s="533"/>
      <c r="G13494" s="533"/>
    </row>
    <row r="13495" spans="1:7">
      <c r="A13495" s="533"/>
      <c r="B13495" s="1787"/>
      <c r="C13495" s="1788"/>
      <c r="D13495" s="533"/>
      <c r="E13495" s="533"/>
      <c r="F13495" s="533"/>
      <c r="G13495" s="533"/>
    </row>
    <row r="13496" spans="1:7">
      <c r="A13496" s="533"/>
      <c r="B13496" s="1787"/>
      <c r="C13496" s="1788"/>
      <c r="D13496" s="533"/>
      <c r="E13496" s="533"/>
      <c r="F13496" s="533"/>
      <c r="G13496" s="533"/>
    </row>
    <row r="13497" spans="1:7">
      <c r="A13497" s="533"/>
      <c r="B13497" s="1787"/>
      <c r="C13497" s="1788"/>
      <c r="D13497" s="533"/>
      <c r="E13497" s="533"/>
      <c r="F13497" s="533"/>
      <c r="G13497" s="533"/>
    </row>
    <row r="13498" spans="1:7">
      <c r="A13498" s="533"/>
      <c r="B13498" s="1787"/>
      <c r="C13498" s="1788"/>
      <c r="D13498" s="533"/>
      <c r="E13498" s="533"/>
      <c r="F13498" s="533"/>
      <c r="G13498" s="533"/>
    </row>
    <row r="13499" spans="1:7">
      <c r="A13499" s="533"/>
      <c r="B13499" s="1787"/>
      <c r="C13499" s="1788"/>
      <c r="D13499" s="533"/>
      <c r="E13499" s="533"/>
      <c r="F13499" s="533"/>
      <c r="G13499" s="533"/>
    </row>
    <row r="13500" spans="1:7">
      <c r="A13500" s="533"/>
      <c r="B13500" s="1787"/>
      <c r="C13500" s="1788"/>
      <c r="D13500" s="533"/>
      <c r="E13500" s="533"/>
      <c r="F13500" s="533"/>
      <c r="G13500" s="533"/>
    </row>
    <row r="13501" spans="1:7">
      <c r="A13501" s="533"/>
      <c r="B13501" s="1787"/>
      <c r="C13501" s="1788"/>
      <c r="D13501" s="533"/>
      <c r="E13501" s="533"/>
      <c r="F13501" s="533"/>
      <c r="G13501" s="533"/>
    </row>
    <row r="13502" spans="1:7">
      <c r="A13502" s="533"/>
      <c r="B13502" s="1787"/>
      <c r="C13502" s="1788"/>
      <c r="D13502" s="533"/>
      <c r="E13502" s="533"/>
      <c r="F13502" s="533"/>
      <c r="G13502" s="533"/>
    </row>
    <row r="13503" spans="1:7">
      <c r="A13503" s="533"/>
      <c r="B13503" s="1787"/>
      <c r="C13503" s="1788"/>
      <c r="D13503" s="533"/>
      <c r="E13503" s="533"/>
      <c r="F13503" s="533"/>
      <c r="G13503" s="533"/>
    </row>
    <row r="13504" spans="1:7">
      <c r="A13504" s="533"/>
      <c r="B13504" s="1787"/>
      <c r="C13504" s="1788"/>
      <c r="D13504" s="533"/>
      <c r="E13504" s="533"/>
      <c r="F13504" s="533"/>
      <c r="G13504" s="533"/>
    </row>
    <row r="13505" spans="1:7">
      <c r="A13505" s="533"/>
      <c r="B13505" s="1787"/>
      <c r="C13505" s="1788"/>
      <c r="D13505" s="533"/>
      <c r="E13505" s="533"/>
      <c r="F13505" s="533"/>
      <c r="G13505" s="533"/>
    </row>
    <row r="13506" spans="1:7">
      <c r="A13506" s="533"/>
      <c r="B13506" s="1787"/>
      <c r="C13506" s="1788"/>
      <c r="D13506" s="533"/>
      <c r="E13506" s="533"/>
      <c r="F13506" s="533"/>
      <c r="G13506" s="533"/>
    </row>
    <row r="13507" spans="1:7">
      <c r="A13507" s="533"/>
      <c r="B13507" s="1787"/>
      <c r="C13507" s="1788"/>
      <c r="D13507" s="533"/>
      <c r="E13507" s="533"/>
      <c r="F13507" s="533"/>
      <c r="G13507" s="533"/>
    </row>
    <row r="13508" spans="1:7">
      <c r="A13508" s="533"/>
      <c r="B13508" s="1787"/>
      <c r="C13508" s="1788"/>
      <c r="D13508" s="533"/>
      <c r="E13508" s="533"/>
      <c r="F13508" s="533"/>
      <c r="G13508" s="533"/>
    </row>
    <row r="13509" spans="1:7">
      <c r="A13509" s="533"/>
      <c r="B13509" s="1787"/>
      <c r="C13509" s="1788"/>
      <c r="D13509" s="533"/>
      <c r="E13509" s="533"/>
      <c r="F13509" s="533"/>
      <c r="G13509" s="533"/>
    </row>
    <row r="13510" spans="1:7">
      <c r="A13510" s="533"/>
      <c r="B13510" s="1787"/>
      <c r="C13510" s="1788"/>
      <c r="D13510" s="533"/>
      <c r="E13510" s="533"/>
      <c r="F13510" s="533"/>
      <c r="G13510" s="533"/>
    </row>
    <row r="13511" spans="1:7">
      <c r="A13511" s="533"/>
      <c r="B13511" s="1787"/>
      <c r="C13511" s="1788"/>
      <c r="D13511" s="533"/>
      <c r="E13511" s="533"/>
      <c r="F13511" s="533"/>
      <c r="G13511" s="533"/>
    </row>
    <row r="13512" spans="1:7">
      <c r="A13512" s="533"/>
      <c r="B13512" s="1787"/>
      <c r="C13512" s="1788"/>
      <c r="D13512" s="533"/>
      <c r="E13512" s="533"/>
      <c r="F13512" s="533"/>
      <c r="G13512" s="533"/>
    </row>
    <row r="13513" spans="1:7">
      <c r="A13513" s="533"/>
      <c r="B13513" s="1787"/>
      <c r="C13513" s="1788"/>
      <c r="D13513" s="533"/>
      <c r="E13513" s="533"/>
      <c r="F13513" s="533"/>
      <c r="G13513" s="533"/>
    </row>
    <row r="13514" spans="1:7">
      <c r="A13514" s="533"/>
      <c r="B13514" s="1787"/>
      <c r="C13514" s="1788"/>
      <c r="D13514" s="533"/>
      <c r="E13514" s="533"/>
      <c r="F13514" s="533"/>
      <c r="G13514" s="533"/>
    </row>
    <row r="13515" spans="1:7">
      <c r="A13515" s="533"/>
      <c r="B13515" s="1787"/>
      <c r="C13515" s="1788"/>
      <c r="D13515" s="533"/>
      <c r="E13515" s="533"/>
      <c r="F13515" s="533"/>
      <c r="G13515" s="533"/>
    </row>
    <row r="13516" spans="1:7">
      <c r="A13516" s="533"/>
      <c r="B13516" s="1787"/>
      <c r="C13516" s="1788"/>
      <c r="D13516" s="533"/>
      <c r="E13516" s="533"/>
      <c r="F13516" s="533"/>
      <c r="G13516" s="533"/>
    </row>
    <row r="13517" spans="1:7">
      <c r="A13517" s="533"/>
      <c r="B13517" s="1787"/>
      <c r="C13517" s="1788"/>
      <c r="D13517" s="533"/>
      <c r="E13517" s="533"/>
      <c r="F13517" s="533"/>
      <c r="G13517" s="533"/>
    </row>
    <row r="13518" spans="1:7">
      <c r="A13518" s="533"/>
      <c r="B13518" s="1787"/>
      <c r="C13518" s="1788"/>
      <c r="D13518" s="533"/>
      <c r="E13518" s="533"/>
      <c r="F13518" s="533"/>
      <c r="G13518" s="533"/>
    </row>
    <row r="13519" spans="1:7">
      <c r="A13519" s="533"/>
      <c r="B13519" s="1787"/>
      <c r="C13519" s="1788"/>
      <c r="D13519" s="533"/>
      <c r="E13519" s="533"/>
      <c r="F13519" s="533"/>
      <c r="G13519" s="533"/>
    </row>
    <row r="13520" spans="1:7">
      <c r="A13520" s="533"/>
      <c r="B13520" s="1787"/>
      <c r="C13520" s="1788"/>
      <c r="D13520" s="533"/>
      <c r="E13520" s="533"/>
      <c r="F13520" s="533"/>
      <c r="G13520" s="533"/>
    </row>
    <row r="13521" spans="1:7">
      <c r="A13521" s="533"/>
      <c r="B13521" s="1787"/>
      <c r="C13521" s="1788"/>
      <c r="D13521" s="533"/>
      <c r="E13521" s="533"/>
      <c r="F13521" s="533"/>
      <c r="G13521" s="533"/>
    </row>
    <row r="13522" spans="1:7">
      <c r="A13522" s="533"/>
      <c r="B13522" s="1787"/>
      <c r="C13522" s="1788"/>
      <c r="D13522" s="533"/>
      <c r="E13522" s="533"/>
      <c r="F13522" s="533"/>
      <c r="G13522" s="533"/>
    </row>
    <row r="13523" spans="1:7">
      <c r="A13523" s="533"/>
      <c r="B13523" s="1787"/>
      <c r="C13523" s="1788"/>
      <c r="D13523" s="533"/>
      <c r="E13523" s="533"/>
      <c r="F13523" s="533"/>
      <c r="G13523" s="533"/>
    </row>
    <row r="13524" spans="1:7">
      <c r="A13524" s="533"/>
      <c r="B13524" s="1787"/>
      <c r="C13524" s="1788"/>
      <c r="D13524" s="533"/>
      <c r="E13524" s="533"/>
      <c r="F13524" s="533"/>
      <c r="G13524" s="533"/>
    </row>
    <row r="13525" spans="1:7">
      <c r="A13525" s="533"/>
      <c r="B13525" s="1787"/>
      <c r="C13525" s="1788"/>
      <c r="D13525" s="533"/>
      <c r="E13525" s="533"/>
      <c r="F13525" s="533"/>
      <c r="G13525" s="533"/>
    </row>
    <row r="13526" spans="1:7">
      <c r="A13526" s="533"/>
      <c r="B13526" s="1787"/>
      <c r="C13526" s="1788"/>
      <c r="D13526" s="533"/>
      <c r="E13526" s="533"/>
      <c r="F13526" s="533"/>
      <c r="G13526" s="533"/>
    </row>
    <row r="13527" spans="1:7">
      <c r="A13527" s="533"/>
      <c r="B13527" s="1787"/>
      <c r="C13527" s="1788"/>
      <c r="D13527" s="533"/>
      <c r="E13527" s="533"/>
      <c r="F13527" s="533"/>
      <c r="G13527" s="533"/>
    </row>
    <row r="13528" spans="1:7">
      <c r="A13528" s="533"/>
      <c r="B13528" s="1787"/>
      <c r="C13528" s="1788"/>
      <c r="D13528" s="533"/>
      <c r="E13528" s="533"/>
      <c r="F13528" s="533"/>
      <c r="G13528" s="533"/>
    </row>
    <row r="13529" spans="1:7">
      <c r="A13529" s="533"/>
      <c r="B13529" s="1787"/>
      <c r="C13529" s="1788"/>
      <c r="D13529" s="533"/>
      <c r="E13529" s="533"/>
      <c r="F13529" s="533"/>
      <c r="G13529" s="533"/>
    </row>
    <row r="13530" spans="1:7">
      <c r="A13530" s="533"/>
      <c r="B13530" s="1787"/>
      <c r="C13530" s="1788"/>
      <c r="D13530" s="533"/>
      <c r="E13530" s="533"/>
      <c r="F13530" s="533"/>
      <c r="G13530" s="533"/>
    </row>
    <row r="13531" spans="1:7">
      <c r="A13531" s="533"/>
      <c r="B13531" s="1787"/>
      <c r="C13531" s="1788"/>
      <c r="D13531" s="533"/>
      <c r="E13531" s="533"/>
      <c r="F13531" s="533"/>
      <c r="G13531" s="533"/>
    </row>
    <row r="13532" spans="1:7">
      <c r="A13532" s="533"/>
      <c r="B13532" s="1787"/>
      <c r="C13532" s="1788"/>
      <c r="D13532" s="533"/>
      <c r="E13532" s="533"/>
      <c r="F13532" s="533"/>
      <c r="G13532" s="533"/>
    </row>
    <row r="13533" spans="1:7">
      <c r="A13533" s="533"/>
      <c r="B13533" s="1787"/>
      <c r="C13533" s="1788"/>
      <c r="D13533" s="533"/>
      <c r="E13533" s="533"/>
      <c r="F13533" s="533"/>
      <c r="G13533" s="533"/>
    </row>
    <row r="13534" spans="1:7">
      <c r="A13534" s="533"/>
      <c r="B13534" s="1787"/>
      <c r="C13534" s="1788"/>
      <c r="D13534" s="533"/>
      <c r="E13534" s="533"/>
      <c r="F13534" s="533"/>
      <c r="G13534" s="533"/>
    </row>
    <row r="13535" spans="1:7">
      <c r="A13535" s="533"/>
      <c r="B13535" s="1787"/>
      <c r="C13535" s="1788"/>
      <c r="D13535" s="533"/>
      <c r="E13535" s="533"/>
      <c r="F13535" s="533"/>
      <c r="G13535" s="533"/>
    </row>
    <row r="13536" spans="1:7">
      <c r="A13536" s="533"/>
      <c r="B13536" s="1787"/>
      <c r="C13536" s="1788"/>
      <c r="D13536" s="533"/>
      <c r="E13536" s="533"/>
      <c r="F13536" s="533"/>
      <c r="G13536" s="533"/>
    </row>
    <row r="13537" spans="1:7">
      <c r="A13537" s="533"/>
      <c r="B13537" s="1787"/>
      <c r="C13537" s="1788"/>
      <c r="D13537" s="533"/>
      <c r="E13537" s="533"/>
      <c r="F13537" s="533"/>
      <c r="G13537" s="533"/>
    </row>
    <row r="13538" spans="1:7">
      <c r="A13538" s="533"/>
      <c r="B13538" s="1787"/>
      <c r="C13538" s="1788"/>
      <c r="D13538" s="533"/>
      <c r="E13538" s="533"/>
      <c r="F13538" s="533"/>
      <c r="G13538" s="533"/>
    </row>
    <row r="13539" spans="1:7">
      <c r="A13539" s="533"/>
      <c r="B13539" s="1787"/>
      <c r="C13539" s="1788"/>
      <c r="D13539" s="533"/>
      <c r="E13539" s="533"/>
      <c r="F13539" s="533"/>
      <c r="G13539" s="533"/>
    </row>
    <row r="13540" spans="1:7">
      <c r="A13540" s="533"/>
      <c r="B13540" s="1787"/>
      <c r="C13540" s="1788"/>
      <c r="D13540" s="533"/>
      <c r="E13540" s="533"/>
      <c r="F13540" s="533"/>
      <c r="G13540" s="533"/>
    </row>
    <row r="13541" spans="1:7">
      <c r="A13541" s="533"/>
      <c r="B13541" s="1787"/>
      <c r="C13541" s="1788"/>
      <c r="D13541" s="533"/>
      <c r="E13541" s="533"/>
      <c r="F13541" s="533"/>
      <c r="G13541" s="533"/>
    </row>
    <row r="13542" spans="1:7">
      <c r="A13542" s="533"/>
      <c r="B13542" s="1787"/>
      <c r="C13542" s="1788"/>
      <c r="D13542" s="533"/>
      <c r="E13542" s="533"/>
      <c r="F13542" s="533"/>
      <c r="G13542" s="533"/>
    </row>
    <row r="13543" spans="1:7">
      <c r="A13543" s="533"/>
      <c r="B13543" s="1787"/>
      <c r="C13543" s="1788"/>
      <c r="D13543" s="533"/>
      <c r="E13543" s="533"/>
      <c r="F13543" s="533"/>
      <c r="G13543" s="533"/>
    </row>
    <row r="13544" spans="1:7">
      <c r="A13544" s="533"/>
      <c r="B13544" s="1787"/>
      <c r="C13544" s="1788"/>
      <c r="D13544" s="533"/>
      <c r="E13544" s="533"/>
      <c r="F13544" s="533"/>
      <c r="G13544" s="533"/>
    </row>
    <row r="13545" spans="1:7">
      <c r="A13545" s="533"/>
      <c r="B13545" s="1787"/>
      <c r="C13545" s="1788"/>
      <c r="D13545" s="533"/>
      <c r="E13545" s="533"/>
      <c r="F13545" s="533"/>
      <c r="G13545" s="533"/>
    </row>
    <row r="13546" spans="1:7">
      <c r="A13546" s="533"/>
      <c r="B13546" s="1787"/>
      <c r="C13546" s="1788"/>
      <c r="D13546" s="533"/>
      <c r="E13546" s="533"/>
      <c r="F13546" s="533"/>
      <c r="G13546" s="533"/>
    </row>
    <row r="13547" spans="1:7">
      <c r="A13547" s="533"/>
      <c r="B13547" s="1787"/>
      <c r="C13547" s="1788"/>
      <c r="D13547" s="533"/>
      <c r="E13547" s="533"/>
      <c r="F13547" s="533"/>
      <c r="G13547" s="533"/>
    </row>
    <row r="13548" spans="1:7">
      <c r="A13548" s="533"/>
      <c r="B13548" s="1787"/>
      <c r="C13548" s="1788"/>
      <c r="D13548" s="533"/>
      <c r="E13548" s="533"/>
      <c r="F13548" s="533"/>
      <c r="G13548" s="533"/>
    </row>
    <row r="13549" spans="1:7">
      <c r="A13549" s="533"/>
      <c r="B13549" s="1787"/>
      <c r="C13549" s="1788"/>
      <c r="D13549" s="533"/>
      <c r="E13549" s="533"/>
      <c r="F13549" s="533"/>
      <c r="G13549" s="533"/>
    </row>
    <row r="13550" spans="1:7">
      <c r="A13550" s="533"/>
      <c r="B13550" s="1787"/>
      <c r="C13550" s="1788"/>
      <c r="D13550" s="533"/>
      <c r="E13550" s="533"/>
      <c r="F13550" s="533"/>
      <c r="G13550" s="533"/>
    </row>
    <row r="13551" spans="1:7">
      <c r="A13551" s="533"/>
      <c r="B13551" s="1787"/>
      <c r="C13551" s="1788"/>
      <c r="D13551" s="533"/>
      <c r="E13551" s="533"/>
      <c r="F13551" s="533"/>
      <c r="G13551" s="533"/>
    </row>
    <row r="13552" spans="1:7">
      <c r="A13552" s="533"/>
      <c r="B13552" s="1787"/>
      <c r="C13552" s="1788"/>
      <c r="D13552" s="533"/>
      <c r="E13552" s="533"/>
      <c r="F13552" s="533"/>
      <c r="G13552" s="533"/>
    </row>
    <row r="13553" spans="1:7">
      <c r="A13553" s="533"/>
      <c r="B13553" s="1787"/>
      <c r="C13553" s="1788"/>
      <c r="D13553" s="533"/>
      <c r="E13553" s="533"/>
      <c r="F13553" s="533"/>
      <c r="G13553" s="533"/>
    </row>
    <row r="13554" spans="1:7">
      <c r="A13554" s="533"/>
      <c r="B13554" s="1787"/>
      <c r="C13554" s="1788"/>
      <c r="D13554" s="533"/>
      <c r="E13554" s="533"/>
      <c r="F13554" s="533"/>
      <c r="G13554" s="533"/>
    </row>
    <row r="13555" spans="1:7">
      <c r="A13555" s="533"/>
      <c r="B13555" s="1787"/>
      <c r="C13555" s="1788"/>
      <c r="D13555" s="533"/>
      <c r="E13555" s="533"/>
      <c r="F13555" s="533"/>
      <c r="G13555" s="533"/>
    </row>
    <row r="13556" spans="1:7">
      <c r="A13556" s="533"/>
      <c r="B13556" s="1787"/>
      <c r="C13556" s="1788"/>
      <c r="D13556" s="533"/>
      <c r="E13556" s="533"/>
      <c r="F13556" s="533"/>
      <c r="G13556" s="533"/>
    </row>
    <row r="13557" spans="1:7">
      <c r="A13557" s="533"/>
      <c r="B13557" s="1787"/>
      <c r="C13557" s="1788"/>
      <c r="D13557" s="533"/>
      <c r="E13557" s="533"/>
      <c r="F13557" s="533"/>
      <c r="G13557" s="533"/>
    </row>
    <row r="13558" spans="1:7">
      <c r="A13558" s="533"/>
      <c r="B13558" s="1787"/>
      <c r="C13558" s="1788"/>
      <c r="D13558" s="533"/>
      <c r="E13558" s="533"/>
      <c r="F13558" s="533"/>
      <c r="G13558" s="533"/>
    </row>
    <row r="13559" spans="1:7">
      <c r="A13559" s="533"/>
      <c r="B13559" s="1787"/>
      <c r="C13559" s="1788"/>
      <c r="D13559" s="533"/>
      <c r="E13559" s="533"/>
      <c r="F13559" s="533"/>
      <c r="G13559" s="533"/>
    </row>
    <row r="13560" spans="1:7">
      <c r="A13560" s="533"/>
      <c r="B13560" s="1787"/>
      <c r="C13560" s="1788"/>
      <c r="D13560" s="533"/>
      <c r="E13560" s="533"/>
      <c r="F13560" s="533"/>
      <c r="G13560" s="533"/>
    </row>
    <row r="13561" spans="1:7">
      <c r="A13561" s="533"/>
      <c r="B13561" s="1787"/>
      <c r="C13561" s="1788"/>
      <c r="D13561" s="533"/>
      <c r="E13561" s="533"/>
      <c r="F13561" s="533"/>
      <c r="G13561" s="533"/>
    </row>
    <row r="13562" spans="1:7">
      <c r="A13562" s="533"/>
      <c r="B13562" s="1787"/>
      <c r="C13562" s="1788"/>
      <c r="D13562" s="533"/>
      <c r="E13562" s="533"/>
      <c r="F13562" s="533"/>
      <c r="G13562" s="533"/>
    </row>
    <row r="13563" spans="1:7">
      <c r="A13563" s="533"/>
      <c r="B13563" s="1787"/>
      <c r="C13563" s="1788"/>
      <c r="D13563" s="533"/>
      <c r="E13563" s="533"/>
      <c r="F13563" s="533"/>
      <c r="G13563" s="533"/>
    </row>
    <row r="13564" spans="1:7">
      <c r="A13564" s="533"/>
      <c r="B13564" s="1787"/>
      <c r="C13564" s="1788"/>
      <c r="D13564" s="533"/>
      <c r="E13564" s="533"/>
      <c r="F13564" s="533"/>
      <c r="G13564" s="533"/>
    </row>
    <row r="13565" spans="1:7">
      <c r="A13565" s="533"/>
      <c r="B13565" s="1787"/>
      <c r="C13565" s="1788"/>
      <c r="D13565" s="533"/>
      <c r="E13565" s="533"/>
      <c r="F13565" s="533"/>
      <c r="G13565" s="533"/>
    </row>
    <row r="13566" spans="1:7">
      <c r="A13566" s="533"/>
      <c r="B13566" s="1787"/>
      <c r="C13566" s="1788"/>
      <c r="D13566" s="533"/>
      <c r="E13566" s="533"/>
      <c r="F13566" s="533"/>
      <c r="G13566" s="533"/>
    </row>
    <row r="13567" spans="1:7">
      <c r="A13567" s="533"/>
      <c r="B13567" s="1787"/>
      <c r="C13567" s="1788"/>
      <c r="D13567" s="533"/>
      <c r="E13567" s="533"/>
      <c r="F13567" s="533"/>
      <c r="G13567" s="533"/>
    </row>
    <row r="13568" spans="1:7">
      <c r="A13568" s="533"/>
      <c r="B13568" s="1787"/>
      <c r="C13568" s="1788"/>
      <c r="D13568" s="533"/>
      <c r="E13568" s="533"/>
      <c r="F13568" s="533"/>
      <c r="G13568" s="533"/>
    </row>
    <row r="13569" spans="1:7">
      <c r="A13569" s="533"/>
      <c r="B13569" s="1787"/>
      <c r="C13569" s="1788"/>
      <c r="D13569" s="533"/>
      <c r="E13569" s="533"/>
      <c r="F13569" s="533"/>
      <c r="G13569" s="533"/>
    </row>
    <row r="13570" spans="1:7">
      <c r="A13570" s="533"/>
      <c r="B13570" s="1787"/>
      <c r="C13570" s="1788"/>
      <c r="D13570" s="533"/>
      <c r="E13570" s="533"/>
      <c r="F13570" s="533"/>
      <c r="G13570" s="533"/>
    </row>
    <row r="13571" spans="1:7">
      <c r="A13571" s="533"/>
      <c r="B13571" s="1787"/>
      <c r="C13571" s="1788"/>
      <c r="D13571" s="533"/>
      <c r="E13571" s="533"/>
      <c r="F13571" s="533"/>
      <c r="G13571" s="533"/>
    </row>
    <row r="13572" spans="1:7">
      <c r="A13572" s="533"/>
      <c r="B13572" s="1787"/>
      <c r="C13572" s="1788"/>
      <c r="D13572" s="533"/>
      <c r="E13572" s="533"/>
      <c r="F13572" s="533"/>
      <c r="G13572" s="533"/>
    </row>
    <row r="13573" spans="1:7">
      <c r="A13573" s="533"/>
      <c r="B13573" s="1787"/>
      <c r="C13573" s="1788"/>
      <c r="D13573" s="533"/>
      <c r="E13573" s="533"/>
      <c r="F13573" s="533"/>
      <c r="G13573" s="533"/>
    </row>
    <row r="13574" spans="1:7">
      <c r="A13574" s="533"/>
      <c r="B13574" s="1787"/>
      <c r="C13574" s="1788"/>
      <c r="D13574" s="533"/>
      <c r="E13574" s="533"/>
      <c r="F13574" s="533"/>
      <c r="G13574" s="533"/>
    </row>
    <row r="13575" spans="1:7">
      <c r="A13575" s="533"/>
      <c r="B13575" s="1787"/>
      <c r="C13575" s="1788"/>
      <c r="D13575" s="533"/>
      <c r="E13575" s="533"/>
      <c r="F13575" s="533"/>
      <c r="G13575" s="533"/>
    </row>
    <row r="13576" spans="1:7">
      <c r="A13576" s="533"/>
      <c r="B13576" s="1787"/>
      <c r="C13576" s="1788"/>
      <c r="D13576" s="533"/>
      <c r="E13576" s="533"/>
      <c r="F13576" s="533"/>
      <c r="G13576" s="533"/>
    </row>
    <row r="13577" spans="1:7">
      <c r="A13577" s="533"/>
      <c r="B13577" s="1787"/>
      <c r="C13577" s="1788"/>
      <c r="D13577" s="533"/>
      <c r="E13577" s="533"/>
      <c r="F13577" s="533"/>
      <c r="G13577" s="533"/>
    </row>
    <row r="13578" spans="1:7">
      <c r="A13578" s="533"/>
      <c r="B13578" s="1787"/>
      <c r="C13578" s="1788"/>
      <c r="D13578" s="533"/>
      <c r="E13578" s="533"/>
      <c r="F13578" s="533"/>
      <c r="G13578" s="533"/>
    </row>
    <row r="13579" spans="1:7">
      <c r="A13579" s="533"/>
      <c r="B13579" s="1787"/>
      <c r="C13579" s="1788"/>
      <c r="D13579" s="533"/>
      <c r="E13579" s="533"/>
      <c r="F13579" s="533"/>
      <c r="G13579" s="533"/>
    </row>
    <row r="13580" spans="1:7">
      <c r="A13580" s="533"/>
      <c r="B13580" s="1787"/>
      <c r="C13580" s="1788"/>
      <c r="D13580" s="533"/>
      <c r="E13580" s="533"/>
      <c r="F13580" s="533"/>
      <c r="G13580" s="533"/>
    </row>
    <row r="13581" spans="1:7">
      <c r="A13581" s="533"/>
      <c r="B13581" s="1787"/>
      <c r="C13581" s="1788"/>
      <c r="D13581" s="533"/>
      <c r="E13581" s="533"/>
      <c r="F13581" s="533"/>
      <c r="G13581" s="533"/>
    </row>
    <row r="13582" spans="1:7">
      <c r="A13582" s="533"/>
      <c r="B13582" s="1787"/>
      <c r="C13582" s="1788"/>
      <c r="D13582" s="533"/>
      <c r="E13582" s="533"/>
      <c r="F13582" s="533"/>
      <c r="G13582" s="533"/>
    </row>
    <row r="13583" spans="1:7">
      <c r="A13583" s="533"/>
      <c r="B13583" s="1787"/>
      <c r="C13583" s="1788"/>
      <c r="D13583" s="533"/>
      <c r="E13583" s="533"/>
      <c r="F13583" s="533"/>
      <c r="G13583" s="533"/>
    </row>
    <row r="13584" spans="1:7">
      <c r="A13584" s="533"/>
      <c r="B13584" s="1787"/>
      <c r="C13584" s="1788"/>
      <c r="D13584" s="533"/>
      <c r="E13584" s="533"/>
      <c r="F13584" s="533"/>
      <c r="G13584" s="533"/>
    </row>
    <row r="13585" spans="1:7">
      <c r="A13585" s="533"/>
      <c r="B13585" s="1787"/>
      <c r="C13585" s="1788"/>
      <c r="D13585" s="533"/>
      <c r="E13585" s="533"/>
      <c r="F13585" s="533"/>
      <c r="G13585" s="533"/>
    </row>
    <row r="13586" spans="1:7">
      <c r="A13586" s="533"/>
      <c r="B13586" s="1787"/>
      <c r="C13586" s="1788"/>
      <c r="D13586" s="533"/>
      <c r="E13586" s="533"/>
      <c r="F13586" s="533"/>
      <c r="G13586" s="533"/>
    </row>
    <row r="13587" spans="1:7">
      <c r="A13587" s="533"/>
      <c r="B13587" s="1787"/>
      <c r="C13587" s="1788"/>
      <c r="D13587" s="533"/>
      <c r="E13587" s="533"/>
      <c r="F13587" s="533"/>
      <c r="G13587" s="533"/>
    </row>
    <row r="13588" spans="1:7">
      <c r="A13588" s="533"/>
      <c r="B13588" s="1787"/>
      <c r="C13588" s="1788"/>
      <c r="D13588" s="533"/>
      <c r="E13588" s="533"/>
      <c r="F13588" s="533"/>
      <c r="G13588" s="533"/>
    </row>
    <row r="13589" spans="1:7">
      <c r="A13589" s="533"/>
      <c r="B13589" s="1787"/>
      <c r="C13589" s="1788"/>
      <c r="D13589" s="533"/>
      <c r="E13589" s="533"/>
      <c r="F13589" s="533"/>
      <c r="G13589" s="533"/>
    </row>
    <row r="13590" spans="1:7">
      <c r="A13590" s="533"/>
      <c r="B13590" s="1787"/>
      <c r="C13590" s="1788"/>
      <c r="D13590" s="533"/>
      <c r="E13590" s="533"/>
      <c r="F13590" s="533"/>
      <c r="G13590" s="533"/>
    </row>
    <row r="13591" spans="1:7">
      <c r="A13591" s="533"/>
      <c r="B13591" s="1787"/>
      <c r="C13591" s="1788"/>
      <c r="D13591" s="533"/>
      <c r="E13591" s="533"/>
      <c r="F13591" s="533"/>
      <c r="G13591" s="533"/>
    </row>
    <row r="13592" spans="1:7">
      <c r="A13592" s="533"/>
      <c r="B13592" s="1787"/>
      <c r="C13592" s="1788"/>
      <c r="D13592" s="533"/>
      <c r="E13592" s="533"/>
      <c r="F13592" s="533"/>
      <c r="G13592" s="533"/>
    </row>
    <row r="13593" spans="1:7">
      <c r="A13593" s="533"/>
      <c r="B13593" s="1787"/>
      <c r="C13593" s="1788"/>
      <c r="D13593" s="533"/>
      <c r="E13593" s="533"/>
      <c r="F13593" s="533"/>
      <c r="G13593" s="533"/>
    </row>
    <row r="13594" spans="1:7">
      <c r="A13594" s="533"/>
      <c r="B13594" s="1787"/>
      <c r="C13594" s="1788"/>
      <c r="D13594" s="533"/>
      <c r="E13594" s="533"/>
      <c r="F13594" s="533"/>
      <c r="G13594" s="533"/>
    </row>
    <row r="13595" spans="1:7">
      <c r="A13595" s="533"/>
      <c r="B13595" s="1787"/>
      <c r="C13595" s="1788"/>
      <c r="D13595" s="533"/>
      <c r="E13595" s="533"/>
      <c r="F13595" s="533"/>
      <c r="G13595" s="533"/>
    </row>
    <row r="13596" spans="1:7">
      <c r="A13596" s="533"/>
      <c r="B13596" s="1787"/>
      <c r="C13596" s="1788"/>
      <c r="D13596" s="533"/>
      <c r="E13596" s="533"/>
      <c r="F13596" s="533"/>
      <c r="G13596" s="533"/>
    </row>
    <row r="13597" spans="1:7">
      <c r="A13597" s="533"/>
      <c r="B13597" s="1787"/>
      <c r="C13597" s="1788"/>
      <c r="D13597" s="533"/>
      <c r="E13597" s="533"/>
      <c r="F13597" s="533"/>
      <c r="G13597" s="533"/>
    </row>
    <row r="13598" spans="1:7">
      <c r="A13598" s="533"/>
      <c r="B13598" s="1787"/>
      <c r="C13598" s="1788"/>
      <c r="D13598" s="533"/>
      <c r="E13598" s="533"/>
      <c r="F13598" s="533"/>
      <c r="G13598" s="533"/>
    </row>
    <row r="13599" spans="1:7">
      <c r="A13599" s="533"/>
      <c r="B13599" s="1787"/>
      <c r="C13599" s="1788"/>
      <c r="D13599" s="533"/>
      <c r="E13599" s="533"/>
      <c r="F13599" s="533"/>
      <c r="G13599" s="533"/>
    </row>
    <row r="13600" spans="1:7">
      <c r="A13600" s="533"/>
      <c r="B13600" s="1787"/>
      <c r="C13600" s="1788"/>
      <c r="D13600" s="533"/>
      <c r="E13600" s="533"/>
      <c r="F13600" s="533"/>
      <c r="G13600" s="533"/>
    </row>
    <row r="13601" spans="1:7">
      <c r="A13601" s="533"/>
      <c r="B13601" s="1787"/>
      <c r="C13601" s="1788"/>
      <c r="D13601" s="533"/>
      <c r="E13601" s="533"/>
      <c r="F13601" s="533"/>
      <c r="G13601" s="533"/>
    </row>
    <row r="13602" spans="1:7">
      <c r="A13602" s="533"/>
      <c r="B13602" s="1787"/>
      <c r="C13602" s="1788"/>
      <c r="D13602" s="533"/>
      <c r="E13602" s="533"/>
      <c r="F13602" s="533"/>
      <c r="G13602" s="533"/>
    </row>
    <row r="13603" spans="1:7">
      <c r="A13603" s="533"/>
      <c r="B13603" s="1787"/>
      <c r="C13603" s="1788"/>
      <c r="D13603" s="533"/>
      <c r="E13603" s="533"/>
      <c r="F13603" s="533"/>
      <c r="G13603" s="533"/>
    </row>
    <row r="13604" spans="1:7">
      <c r="A13604" s="533"/>
      <c r="B13604" s="1787"/>
      <c r="C13604" s="1788"/>
      <c r="D13604" s="533"/>
      <c r="E13604" s="533"/>
      <c r="F13604" s="533"/>
      <c r="G13604" s="533"/>
    </row>
    <row r="13605" spans="1:7">
      <c r="A13605" s="533"/>
      <c r="B13605" s="1787"/>
      <c r="C13605" s="1788"/>
      <c r="D13605" s="533"/>
      <c r="E13605" s="533"/>
      <c r="F13605" s="533"/>
      <c r="G13605" s="533"/>
    </row>
    <row r="13606" spans="1:7">
      <c r="A13606" s="533"/>
      <c r="B13606" s="1787"/>
      <c r="C13606" s="1788"/>
      <c r="D13606" s="533"/>
      <c r="E13606" s="533"/>
      <c r="F13606" s="533"/>
      <c r="G13606" s="533"/>
    </row>
    <row r="13607" spans="1:7">
      <c r="A13607" s="533"/>
      <c r="B13607" s="1787"/>
      <c r="C13607" s="1788"/>
      <c r="D13607" s="533"/>
      <c r="E13607" s="533"/>
      <c r="F13607" s="533"/>
      <c r="G13607" s="533"/>
    </row>
    <row r="13608" spans="1:7">
      <c r="A13608" s="533"/>
      <c r="B13608" s="1787"/>
      <c r="C13608" s="1788"/>
      <c r="D13608" s="533"/>
      <c r="E13608" s="533"/>
      <c r="F13608" s="533"/>
      <c r="G13608" s="533"/>
    </row>
    <row r="13609" spans="1:7">
      <c r="A13609" s="533"/>
      <c r="B13609" s="1787"/>
      <c r="C13609" s="1788"/>
      <c r="D13609" s="533"/>
      <c r="E13609" s="533"/>
      <c r="F13609" s="533"/>
      <c r="G13609" s="533"/>
    </row>
    <row r="13610" spans="1:7">
      <c r="A13610" s="533"/>
      <c r="B13610" s="1787"/>
      <c r="C13610" s="1788"/>
      <c r="D13610" s="533"/>
      <c r="E13610" s="533"/>
      <c r="F13610" s="533"/>
      <c r="G13610" s="533"/>
    </row>
    <row r="13611" spans="1:7">
      <c r="A13611" s="533"/>
      <c r="B13611" s="1787"/>
      <c r="C13611" s="1788"/>
      <c r="D13611" s="533"/>
      <c r="E13611" s="533"/>
      <c r="F13611" s="533"/>
      <c r="G13611" s="533"/>
    </row>
    <row r="13612" spans="1:7">
      <c r="A13612" s="533"/>
      <c r="B13612" s="1787"/>
      <c r="C13612" s="1788"/>
      <c r="D13612" s="533"/>
      <c r="E13612" s="533"/>
      <c r="F13612" s="533"/>
      <c r="G13612" s="533"/>
    </row>
    <row r="13613" spans="1:7">
      <c r="A13613" s="533"/>
      <c r="B13613" s="1787"/>
      <c r="C13613" s="1788"/>
      <c r="D13613" s="533"/>
      <c r="E13613" s="533"/>
      <c r="F13613" s="533"/>
      <c r="G13613" s="533"/>
    </row>
    <row r="13614" spans="1:7">
      <c r="A13614" s="533"/>
      <c r="B13614" s="1787"/>
      <c r="C13614" s="1788"/>
      <c r="D13614" s="533"/>
      <c r="E13614" s="533"/>
      <c r="F13614" s="533"/>
      <c r="G13614" s="533"/>
    </row>
    <row r="13615" spans="1:7">
      <c r="A13615" s="533"/>
      <c r="B13615" s="1787"/>
      <c r="C13615" s="1788"/>
      <c r="D13615" s="533"/>
      <c r="E13615" s="533"/>
      <c r="F13615" s="533"/>
      <c r="G13615" s="533"/>
    </row>
    <row r="13616" spans="1:7">
      <c r="A13616" s="533"/>
      <c r="B13616" s="1787"/>
      <c r="C13616" s="1788"/>
      <c r="D13616" s="533"/>
      <c r="E13616" s="533"/>
      <c r="F13616" s="533"/>
      <c r="G13616" s="533"/>
    </row>
    <row r="13617" spans="1:7">
      <c r="A13617" s="533"/>
      <c r="B13617" s="1787"/>
      <c r="C13617" s="1788"/>
      <c r="D13617" s="533"/>
      <c r="E13617" s="533"/>
      <c r="F13617" s="533"/>
      <c r="G13617" s="533"/>
    </row>
    <row r="13618" spans="1:7">
      <c r="A13618" s="533"/>
      <c r="B13618" s="1787"/>
      <c r="C13618" s="1788"/>
      <c r="D13618" s="533"/>
      <c r="E13618" s="533"/>
      <c r="F13618" s="533"/>
      <c r="G13618" s="533"/>
    </row>
    <row r="13619" spans="1:7">
      <c r="A13619" s="533"/>
      <c r="B13619" s="1787"/>
      <c r="C13619" s="1788"/>
      <c r="D13619" s="533"/>
      <c r="E13619" s="533"/>
      <c r="F13619" s="533"/>
      <c r="G13619" s="533"/>
    </row>
    <row r="13620" spans="1:7">
      <c r="A13620" s="533"/>
      <c r="B13620" s="1787"/>
      <c r="C13620" s="1788"/>
      <c r="D13620" s="533"/>
      <c r="E13620" s="533"/>
      <c r="F13620" s="533"/>
      <c r="G13620" s="533"/>
    </row>
    <row r="13621" spans="1:7">
      <c r="A13621" s="533"/>
      <c r="B13621" s="1787"/>
      <c r="C13621" s="1788"/>
      <c r="D13621" s="533"/>
      <c r="E13621" s="533"/>
      <c r="F13621" s="533"/>
      <c r="G13621" s="533"/>
    </row>
    <row r="13622" spans="1:7">
      <c r="A13622" s="533"/>
      <c r="B13622" s="1787"/>
      <c r="C13622" s="1788"/>
      <c r="D13622" s="533"/>
      <c r="E13622" s="533"/>
      <c r="F13622" s="533"/>
      <c r="G13622" s="533"/>
    </row>
    <row r="13623" spans="1:7">
      <c r="A13623" s="533"/>
      <c r="B13623" s="1787"/>
      <c r="C13623" s="1788"/>
      <c r="D13623" s="533"/>
      <c r="E13623" s="533"/>
      <c r="F13623" s="533"/>
      <c r="G13623" s="533"/>
    </row>
    <row r="13624" spans="1:7">
      <c r="A13624" s="533"/>
      <c r="B13624" s="1787"/>
      <c r="C13624" s="1788"/>
      <c r="D13624" s="533"/>
      <c r="E13624" s="533"/>
      <c r="F13624" s="533"/>
      <c r="G13624" s="533"/>
    </row>
    <row r="13625" spans="1:7">
      <c r="A13625" s="533"/>
      <c r="B13625" s="1787"/>
      <c r="C13625" s="1788"/>
      <c r="D13625" s="533"/>
      <c r="E13625" s="533"/>
      <c r="F13625" s="533"/>
      <c r="G13625" s="533"/>
    </row>
    <row r="13626" spans="1:7">
      <c r="A13626" s="533"/>
      <c r="B13626" s="1787"/>
      <c r="C13626" s="1788"/>
      <c r="D13626" s="533"/>
      <c r="E13626" s="533"/>
      <c r="F13626" s="533"/>
      <c r="G13626" s="533"/>
    </row>
    <row r="13627" spans="1:7">
      <c r="A13627" s="533"/>
      <c r="B13627" s="1787"/>
      <c r="C13627" s="1788"/>
      <c r="D13627" s="533"/>
      <c r="E13627" s="533"/>
      <c r="F13627" s="533"/>
      <c r="G13627" s="533"/>
    </row>
    <row r="13628" spans="1:7">
      <c r="A13628" s="533"/>
      <c r="B13628" s="1787"/>
      <c r="C13628" s="1788"/>
      <c r="D13628" s="533"/>
      <c r="E13628" s="533"/>
      <c r="F13628" s="533"/>
      <c r="G13628" s="533"/>
    </row>
    <row r="13629" spans="1:7">
      <c r="A13629" s="533"/>
      <c r="B13629" s="1787"/>
      <c r="C13629" s="1788"/>
      <c r="D13629" s="533"/>
      <c r="E13629" s="533"/>
      <c r="F13629" s="533"/>
      <c r="G13629" s="533"/>
    </row>
    <row r="13630" spans="1:7">
      <c r="A13630" s="533"/>
      <c r="B13630" s="1787"/>
      <c r="C13630" s="1788"/>
      <c r="D13630" s="533"/>
      <c r="E13630" s="533"/>
      <c r="F13630" s="533"/>
      <c r="G13630" s="533"/>
    </row>
    <row r="13631" spans="1:7">
      <c r="A13631" s="533"/>
      <c r="B13631" s="1787"/>
      <c r="C13631" s="1788"/>
      <c r="D13631" s="533"/>
      <c r="E13631" s="533"/>
      <c r="F13631" s="533"/>
      <c r="G13631" s="533"/>
    </row>
    <row r="13632" spans="1:7">
      <c r="A13632" s="533"/>
      <c r="B13632" s="1787"/>
      <c r="C13632" s="1788"/>
      <c r="D13632" s="533"/>
      <c r="E13632" s="533"/>
      <c r="F13632" s="533"/>
      <c r="G13632" s="533"/>
    </row>
    <row r="13633" spans="1:7">
      <c r="A13633" s="533"/>
      <c r="B13633" s="1787"/>
      <c r="C13633" s="1788"/>
      <c r="D13633" s="533"/>
      <c r="E13633" s="533"/>
      <c r="F13633" s="533"/>
      <c r="G13633" s="533"/>
    </row>
    <row r="13634" spans="1:7">
      <c r="A13634" s="533"/>
      <c r="B13634" s="1787"/>
      <c r="C13634" s="1788"/>
      <c r="D13634" s="533"/>
      <c r="E13634" s="533"/>
      <c r="F13634" s="533"/>
      <c r="G13634" s="533"/>
    </row>
    <row r="13635" spans="1:7">
      <c r="A13635" s="533"/>
      <c r="B13635" s="1787"/>
      <c r="C13635" s="1788"/>
      <c r="D13635" s="533"/>
      <c r="E13635" s="533"/>
      <c r="F13635" s="533"/>
      <c r="G13635" s="533"/>
    </row>
    <row r="13636" spans="1:7">
      <c r="A13636" s="533"/>
      <c r="B13636" s="1787"/>
      <c r="C13636" s="1788"/>
      <c r="D13636" s="533"/>
      <c r="E13636" s="533"/>
      <c r="F13636" s="533"/>
      <c r="G13636" s="533"/>
    </row>
    <row r="13637" spans="1:7">
      <c r="A13637" s="533"/>
      <c r="B13637" s="1787"/>
      <c r="C13637" s="1788"/>
      <c r="D13637" s="533"/>
      <c r="E13637" s="533"/>
      <c r="F13637" s="533"/>
      <c r="G13637" s="533"/>
    </row>
    <row r="13638" spans="1:7">
      <c r="A13638" s="533"/>
      <c r="B13638" s="1787"/>
      <c r="C13638" s="1788"/>
      <c r="D13638" s="533"/>
      <c r="E13638" s="533"/>
      <c r="F13638" s="533"/>
      <c r="G13638" s="533"/>
    </row>
    <row r="13639" spans="1:7">
      <c r="A13639" s="533"/>
      <c r="B13639" s="1787"/>
      <c r="C13639" s="1788"/>
      <c r="D13639" s="533"/>
      <c r="E13639" s="533"/>
      <c r="F13639" s="533"/>
      <c r="G13639" s="533"/>
    </row>
    <row r="13640" spans="1:7">
      <c r="A13640" s="533"/>
      <c r="B13640" s="1787"/>
      <c r="C13640" s="1788"/>
      <c r="D13640" s="533"/>
      <c r="E13640" s="533"/>
      <c r="F13640" s="533"/>
      <c r="G13640" s="533"/>
    </row>
    <row r="13641" spans="1:7">
      <c r="A13641" s="533"/>
      <c r="B13641" s="1787"/>
      <c r="C13641" s="1788"/>
      <c r="D13641" s="533"/>
      <c r="E13641" s="533"/>
      <c r="F13641" s="533"/>
      <c r="G13641" s="533"/>
    </row>
    <row r="13642" spans="1:7">
      <c r="A13642" s="533"/>
      <c r="B13642" s="1787"/>
      <c r="C13642" s="1788"/>
      <c r="D13642" s="533"/>
      <c r="E13642" s="533"/>
      <c r="F13642" s="533"/>
      <c r="G13642" s="533"/>
    </row>
    <row r="13643" spans="1:7">
      <c r="A13643" s="533"/>
      <c r="B13643" s="1787"/>
      <c r="C13643" s="1788"/>
      <c r="D13643" s="533"/>
      <c r="E13643" s="533"/>
      <c r="F13643" s="533"/>
      <c r="G13643" s="533"/>
    </row>
    <row r="13644" spans="1:7">
      <c r="A13644" s="533"/>
      <c r="B13644" s="1787"/>
      <c r="C13644" s="1788"/>
      <c r="D13644" s="533"/>
      <c r="E13644" s="533"/>
      <c r="F13644" s="533"/>
      <c r="G13644" s="533"/>
    </row>
    <row r="13645" spans="1:7">
      <c r="A13645" s="533"/>
      <c r="B13645" s="1787"/>
      <c r="C13645" s="1788"/>
      <c r="D13645" s="533"/>
      <c r="E13645" s="533"/>
      <c r="F13645" s="533"/>
      <c r="G13645" s="533"/>
    </row>
    <row r="13646" spans="1:7">
      <c r="A13646" s="533"/>
      <c r="B13646" s="1787"/>
      <c r="C13646" s="1788"/>
      <c r="D13646" s="533"/>
      <c r="E13646" s="533"/>
      <c r="F13646" s="533"/>
      <c r="G13646" s="533"/>
    </row>
    <row r="13647" spans="1:7">
      <c r="A13647" s="533"/>
      <c r="B13647" s="1787"/>
      <c r="C13647" s="1788"/>
      <c r="D13647" s="533"/>
      <c r="E13647" s="533"/>
      <c r="F13647" s="533"/>
      <c r="G13647" s="533"/>
    </row>
    <row r="13648" spans="1:7">
      <c r="A13648" s="533"/>
      <c r="B13648" s="1787"/>
      <c r="C13648" s="1788"/>
      <c r="D13648" s="533"/>
      <c r="E13648" s="533"/>
      <c r="F13648" s="533"/>
      <c r="G13648" s="533"/>
    </row>
    <row r="13649" spans="1:7">
      <c r="A13649" s="533"/>
      <c r="B13649" s="1787"/>
      <c r="C13649" s="1788"/>
      <c r="D13649" s="533"/>
      <c r="E13649" s="533"/>
      <c r="F13649" s="533"/>
      <c r="G13649" s="533"/>
    </row>
    <row r="13650" spans="1:7">
      <c r="A13650" s="533"/>
      <c r="B13650" s="1787"/>
      <c r="C13650" s="1788"/>
      <c r="D13650" s="533"/>
      <c r="E13650" s="533"/>
      <c r="F13650" s="533"/>
      <c r="G13650" s="533"/>
    </row>
    <row r="13651" spans="1:7">
      <c r="A13651" s="533"/>
      <c r="B13651" s="1787"/>
      <c r="C13651" s="1788"/>
      <c r="D13651" s="533"/>
      <c r="E13651" s="533"/>
      <c r="F13651" s="533"/>
      <c r="G13651" s="533"/>
    </row>
    <row r="13652" spans="1:7">
      <c r="A13652" s="533"/>
      <c r="B13652" s="1787"/>
      <c r="C13652" s="1788"/>
      <c r="D13652" s="533"/>
      <c r="E13652" s="533"/>
      <c r="F13652" s="533"/>
      <c r="G13652" s="533"/>
    </row>
    <row r="13653" spans="1:7">
      <c r="A13653" s="533"/>
      <c r="B13653" s="1787"/>
      <c r="C13653" s="1788"/>
      <c r="D13653" s="533"/>
      <c r="E13653" s="533"/>
      <c r="F13653" s="533"/>
      <c r="G13653" s="533"/>
    </row>
    <row r="13654" spans="1:7">
      <c r="A13654" s="533"/>
      <c r="B13654" s="1787"/>
      <c r="C13654" s="1788"/>
      <c r="D13654" s="533"/>
      <c r="E13654" s="533"/>
      <c r="F13654" s="533"/>
      <c r="G13654" s="533"/>
    </row>
    <row r="13655" spans="1:7">
      <c r="A13655" s="533"/>
      <c r="B13655" s="1787"/>
      <c r="C13655" s="1788"/>
      <c r="D13655" s="533"/>
      <c r="E13655" s="533"/>
      <c r="F13655" s="533"/>
      <c r="G13655" s="533"/>
    </row>
    <row r="13656" spans="1:7">
      <c r="A13656" s="533"/>
      <c r="B13656" s="1787"/>
      <c r="C13656" s="1788"/>
      <c r="D13656" s="533"/>
      <c r="E13656" s="533"/>
      <c r="F13656" s="533"/>
      <c r="G13656" s="533"/>
    </row>
    <row r="13657" spans="1:7">
      <c r="A13657" s="533"/>
      <c r="B13657" s="1787"/>
      <c r="C13657" s="1788"/>
      <c r="D13657" s="533"/>
      <c r="E13657" s="533"/>
      <c r="F13657" s="533"/>
      <c r="G13657" s="533"/>
    </row>
    <row r="13658" spans="1:7">
      <c r="A13658" s="533"/>
      <c r="B13658" s="1787"/>
      <c r="C13658" s="1788"/>
      <c r="D13658" s="533"/>
      <c r="E13658" s="533"/>
      <c r="F13658" s="533"/>
      <c r="G13658" s="533"/>
    </row>
    <row r="13659" spans="1:7">
      <c r="A13659" s="533"/>
      <c r="B13659" s="1787"/>
      <c r="C13659" s="1788"/>
      <c r="D13659" s="533"/>
      <c r="E13659" s="533"/>
      <c r="F13659" s="533"/>
      <c r="G13659" s="533"/>
    </row>
    <row r="13660" spans="1:7">
      <c r="A13660" s="533"/>
      <c r="B13660" s="1787"/>
      <c r="C13660" s="1788"/>
      <c r="D13660" s="533"/>
      <c r="E13660" s="533"/>
      <c r="F13660" s="533"/>
      <c r="G13660" s="533"/>
    </row>
    <row r="13661" spans="1:7">
      <c r="A13661" s="533"/>
      <c r="B13661" s="1787"/>
      <c r="C13661" s="1788"/>
      <c r="D13661" s="533"/>
      <c r="E13661" s="533"/>
      <c r="F13661" s="533"/>
      <c r="G13661" s="533"/>
    </row>
    <row r="13662" spans="1:7">
      <c r="A13662" s="533"/>
      <c r="B13662" s="1787"/>
      <c r="C13662" s="1788"/>
      <c r="D13662" s="533"/>
      <c r="E13662" s="533"/>
      <c r="F13662" s="533"/>
      <c r="G13662" s="533"/>
    </row>
    <row r="13663" spans="1:7">
      <c r="A13663" s="533"/>
      <c r="B13663" s="1787"/>
      <c r="C13663" s="1788"/>
      <c r="D13663" s="533"/>
      <c r="E13663" s="533"/>
      <c r="F13663" s="533"/>
      <c r="G13663" s="533"/>
    </row>
    <row r="13664" spans="1:7">
      <c r="A13664" s="533"/>
      <c r="B13664" s="1787"/>
      <c r="C13664" s="1788"/>
      <c r="D13664" s="533"/>
      <c r="E13664" s="533"/>
      <c r="F13664" s="533"/>
      <c r="G13664" s="533"/>
    </row>
    <row r="13665" spans="1:7">
      <c r="A13665" s="533"/>
      <c r="B13665" s="1787"/>
      <c r="C13665" s="1788"/>
      <c r="D13665" s="533"/>
      <c r="E13665" s="533"/>
      <c r="F13665" s="533"/>
      <c r="G13665" s="533"/>
    </row>
    <row r="13666" spans="1:7">
      <c r="A13666" s="533"/>
      <c r="B13666" s="1787"/>
      <c r="C13666" s="1788"/>
      <c r="D13666" s="533"/>
      <c r="E13666" s="533"/>
      <c r="F13666" s="533"/>
      <c r="G13666" s="533"/>
    </row>
    <row r="13667" spans="1:7">
      <c r="A13667" s="533"/>
      <c r="B13667" s="1787"/>
      <c r="C13667" s="1788"/>
      <c r="D13667" s="533"/>
      <c r="E13667" s="533"/>
      <c r="F13667" s="533"/>
      <c r="G13667" s="533"/>
    </row>
    <row r="13668" spans="1:7">
      <c r="A13668" s="533"/>
      <c r="B13668" s="1787"/>
      <c r="C13668" s="1788"/>
      <c r="D13668" s="533"/>
      <c r="E13668" s="533"/>
      <c r="F13668" s="533"/>
      <c r="G13668" s="533"/>
    </row>
    <row r="13669" spans="1:7">
      <c r="A13669" s="533"/>
      <c r="B13669" s="1787"/>
      <c r="C13669" s="1788"/>
      <c r="D13669" s="533"/>
      <c r="E13669" s="533"/>
      <c r="F13669" s="533"/>
      <c r="G13669" s="533"/>
    </row>
    <row r="13670" spans="1:7">
      <c r="A13670" s="533"/>
      <c r="B13670" s="1787"/>
      <c r="C13670" s="1788"/>
      <c r="D13670" s="533"/>
      <c r="E13670" s="533"/>
      <c r="F13670" s="533"/>
      <c r="G13670" s="533"/>
    </row>
    <row r="13671" spans="1:7">
      <c r="A13671" s="533"/>
      <c r="B13671" s="1787"/>
      <c r="C13671" s="1788"/>
      <c r="D13671" s="533"/>
      <c r="E13671" s="533"/>
      <c r="F13671" s="533"/>
      <c r="G13671" s="533"/>
    </row>
    <row r="13672" spans="1:7">
      <c r="A13672" s="533"/>
      <c r="B13672" s="1787"/>
      <c r="C13672" s="1788"/>
      <c r="D13672" s="533"/>
      <c r="E13672" s="533"/>
      <c r="F13672" s="533"/>
      <c r="G13672" s="533"/>
    </row>
    <row r="13673" spans="1:7">
      <c r="A13673" s="533"/>
      <c r="B13673" s="1787"/>
      <c r="C13673" s="1788"/>
      <c r="D13673" s="533"/>
      <c r="E13673" s="533"/>
      <c r="F13673" s="533"/>
      <c r="G13673" s="533"/>
    </row>
    <row r="13674" spans="1:7">
      <c r="A13674" s="533"/>
      <c r="B13674" s="1787"/>
      <c r="C13674" s="1788"/>
      <c r="D13674" s="533"/>
      <c r="E13674" s="533"/>
      <c r="F13674" s="533"/>
      <c r="G13674" s="533"/>
    </row>
    <row r="13675" spans="1:7">
      <c r="A13675" s="533"/>
      <c r="B13675" s="1787"/>
      <c r="C13675" s="1788"/>
      <c r="D13675" s="533"/>
      <c r="E13675" s="533"/>
      <c r="F13675" s="533"/>
      <c r="G13675" s="533"/>
    </row>
    <row r="13676" spans="1:7">
      <c r="A13676" s="533"/>
      <c r="B13676" s="1787"/>
      <c r="C13676" s="1788"/>
      <c r="D13676" s="533"/>
      <c r="E13676" s="533"/>
      <c r="F13676" s="533"/>
      <c r="G13676" s="533"/>
    </row>
    <row r="13677" spans="1:7">
      <c r="A13677" s="533"/>
      <c r="B13677" s="1787"/>
      <c r="C13677" s="1788"/>
      <c r="D13677" s="533"/>
      <c r="E13677" s="533"/>
      <c r="F13677" s="533"/>
      <c r="G13677" s="533"/>
    </row>
    <row r="13678" spans="1:7">
      <c r="A13678" s="533"/>
      <c r="B13678" s="1787"/>
      <c r="C13678" s="1788"/>
      <c r="D13678" s="533"/>
      <c r="E13678" s="533"/>
      <c r="F13678" s="533"/>
      <c r="G13678" s="533"/>
    </row>
    <row r="13679" spans="1:7">
      <c r="A13679" s="533"/>
      <c r="B13679" s="1787"/>
      <c r="C13679" s="1788"/>
      <c r="D13679" s="533"/>
      <c r="E13679" s="533"/>
      <c r="F13679" s="533"/>
      <c r="G13679" s="533"/>
    </row>
    <row r="13680" spans="1:7">
      <c r="A13680" s="533"/>
      <c r="B13680" s="1787"/>
      <c r="C13680" s="1788"/>
      <c r="D13680" s="533"/>
      <c r="E13680" s="533"/>
      <c r="F13680" s="533"/>
      <c r="G13680" s="533"/>
    </row>
    <row r="13681" spans="1:7">
      <c r="A13681" s="533"/>
      <c r="B13681" s="1787"/>
      <c r="C13681" s="1788"/>
      <c r="D13681" s="533"/>
      <c r="E13681" s="533"/>
      <c r="F13681" s="533"/>
      <c r="G13681" s="533"/>
    </row>
    <row r="13682" spans="1:7">
      <c r="A13682" s="533"/>
      <c r="B13682" s="1787"/>
      <c r="C13682" s="1788"/>
      <c r="D13682" s="533"/>
      <c r="E13682" s="533"/>
      <c r="F13682" s="533"/>
      <c r="G13682" s="533"/>
    </row>
    <row r="13683" spans="1:7">
      <c r="A13683" s="533"/>
      <c r="B13683" s="1787"/>
      <c r="C13683" s="1788"/>
      <c r="D13683" s="533"/>
      <c r="E13683" s="533"/>
      <c r="F13683" s="533"/>
      <c r="G13683" s="533"/>
    </row>
    <row r="13684" spans="1:7">
      <c r="A13684" s="533"/>
      <c r="B13684" s="1787"/>
      <c r="C13684" s="1788"/>
      <c r="D13684" s="533"/>
      <c r="E13684" s="533"/>
      <c r="F13684" s="533"/>
      <c r="G13684" s="533"/>
    </row>
    <row r="13685" spans="1:7">
      <c r="A13685" s="533"/>
      <c r="B13685" s="1787"/>
      <c r="C13685" s="1788"/>
      <c r="D13685" s="533"/>
      <c r="E13685" s="533"/>
      <c r="F13685" s="533"/>
      <c r="G13685" s="533"/>
    </row>
    <row r="13686" spans="1:7">
      <c r="A13686" s="533"/>
      <c r="B13686" s="1787"/>
      <c r="C13686" s="1788"/>
      <c r="D13686" s="533"/>
      <c r="E13686" s="533"/>
      <c r="F13686" s="533"/>
      <c r="G13686" s="533"/>
    </row>
    <row r="13687" spans="1:7">
      <c r="A13687" s="533"/>
      <c r="B13687" s="1787"/>
      <c r="C13687" s="1788"/>
      <c r="D13687" s="533"/>
      <c r="E13687" s="533"/>
      <c r="F13687" s="533"/>
      <c r="G13687" s="533"/>
    </row>
    <row r="13688" spans="1:7">
      <c r="A13688" s="533"/>
      <c r="B13688" s="1787"/>
      <c r="C13688" s="1788"/>
      <c r="D13688" s="533"/>
      <c r="E13688" s="533"/>
      <c r="F13688" s="533"/>
      <c r="G13688" s="533"/>
    </row>
    <row r="13689" spans="1:7">
      <c r="A13689" s="533"/>
      <c r="B13689" s="1787"/>
      <c r="C13689" s="1788"/>
      <c r="D13689" s="533"/>
      <c r="E13689" s="533"/>
      <c r="F13689" s="533"/>
      <c r="G13689" s="533"/>
    </row>
    <row r="13690" spans="1:7">
      <c r="A13690" s="533"/>
      <c r="B13690" s="1787"/>
      <c r="C13690" s="1788"/>
      <c r="D13690" s="533"/>
      <c r="E13690" s="533"/>
      <c r="F13690" s="533"/>
      <c r="G13690" s="533"/>
    </row>
    <row r="13691" spans="1:7">
      <c r="A13691" s="533"/>
      <c r="B13691" s="1787"/>
      <c r="C13691" s="1788"/>
      <c r="D13691" s="533"/>
      <c r="E13691" s="533"/>
      <c r="F13691" s="533"/>
      <c r="G13691" s="533"/>
    </row>
    <row r="13692" spans="1:7">
      <c r="A13692" s="533"/>
      <c r="B13692" s="1787"/>
      <c r="C13692" s="1788"/>
      <c r="D13692" s="533"/>
      <c r="E13692" s="533"/>
      <c r="F13692" s="533"/>
      <c r="G13692" s="533"/>
    </row>
    <row r="13693" spans="1:7">
      <c r="A13693" s="533"/>
      <c r="B13693" s="1787"/>
      <c r="C13693" s="1788"/>
      <c r="D13693" s="533"/>
      <c r="E13693" s="533"/>
      <c r="F13693" s="533"/>
      <c r="G13693" s="533"/>
    </row>
    <row r="13694" spans="1:7">
      <c r="A13694" s="533"/>
      <c r="B13694" s="1787"/>
      <c r="C13694" s="1788"/>
      <c r="D13694" s="533"/>
      <c r="E13694" s="533"/>
      <c r="F13694" s="533"/>
      <c r="G13694" s="533"/>
    </row>
    <row r="13695" spans="1:7">
      <c r="A13695" s="533"/>
      <c r="B13695" s="1787"/>
      <c r="C13695" s="1788"/>
      <c r="D13695" s="533"/>
      <c r="E13695" s="533"/>
      <c r="F13695" s="533"/>
      <c r="G13695" s="533"/>
    </row>
    <row r="13696" spans="1:7">
      <c r="A13696" s="533"/>
      <c r="B13696" s="1787"/>
      <c r="C13696" s="1788"/>
      <c r="D13696" s="533"/>
      <c r="E13696" s="533"/>
      <c r="F13696" s="533"/>
      <c r="G13696" s="533"/>
    </row>
    <row r="13697" spans="1:7">
      <c r="A13697" s="533"/>
      <c r="B13697" s="1787"/>
      <c r="C13697" s="1788"/>
      <c r="D13697" s="533"/>
      <c r="E13697" s="533"/>
      <c r="F13697" s="533"/>
      <c r="G13697" s="533"/>
    </row>
    <row r="13698" spans="1:7">
      <c r="A13698" s="533"/>
      <c r="B13698" s="1787"/>
      <c r="C13698" s="1788"/>
      <c r="D13698" s="533"/>
      <c r="E13698" s="533"/>
      <c r="F13698" s="533"/>
      <c r="G13698" s="533"/>
    </row>
    <row r="13699" spans="1:7">
      <c r="A13699" s="533"/>
      <c r="B13699" s="1787"/>
      <c r="C13699" s="1788"/>
      <c r="D13699" s="533"/>
      <c r="E13699" s="533"/>
      <c r="F13699" s="533"/>
      <c r="G13699" s="533"/>
    </row>
    <row r="13700" spans="1:7">
      <c r="A13700" s="533"/>
      <c r="B13700" s="1787"/>
      <c r="C13700" s="1788"/>
      <c r="D13700" s="533"/>
      <c r="E13700" s="533"/>
      <c r="F13700" s="533"/>
      <c r="G13700" s="533"/>
    </row>
    <row r="13701" spans="1:7">
      <c r="A13701" s="533"/>
      <c r="B13701" s="1787"/>
      <c r="C13701" s="1788"/>
      <c r="D13701" s="533"/>
      <c r="E13701" s="533"/>
      <c r="F13701" s="533"/>
      <c r="G13701" s="533"/>
    </row>
    <row r="13702" spans="1:7">
      <c r="A13702" s="533"/>
      <c r="B13702" s="1787"/>
      <c r="C13702" s="1788"/>
      <c r="D13702" s="533"/>
      <c r="E13702" s="533"/>
      <c r="F13702" s="533"/>
      <c r="G13702" s="533"/>
    </row>
    <row r="13703" spans="1:7">
      <c r="A13703" s="533"/>
      <c r="B13703" s="1787"/>
      <c r="C13703" s="1788"/>
      <c r="D13703" s="533"/>
      <c r="E13703" s="533"/>
      <c r="F13703" s="533"/>
      <c r="G13703" s="533"/>
    </row>
    <row r="13704" spans="1:7">
      <c r="A13704" s="533"/>
      <c r="B13704" s="1787"/>
      <c r="C13704" s="1788"/>
      <c r="D13704" s="533"/>
      <c r="E13704" s="533"/>
      <c r="F13704" s="533"/>
      <c r="G13704" s="533"/>
    </row>
    <row r="13705" spans="1:7">
      <c r="A13705" s="533"/>
      <c r="B13705" s="1787"/>
      <c r="C13705" s="1788"/>
      <c r="D13705" s="533"/>
      <c r="E13705" s="533"/>
      <c r="F13705" s="533"/>
      <c r="G13705" s="533"/>
    </row>
    <row r="13706" spans="1:7">
      <c r="A13706" s="533"/>
      <c r="B13706" s="1787"/>
      <c r="C13706" s="1788"/>
      <c r="D13706" s="533"/>
      <c r="E13706" s="533"/>
      <c r="F13706" s="533"/>
      <c r="G13706" s="533"/>
    </row>
    <row r="13707" spans="1:7">
      <c r="A13707" s="533"/>
      <c r="B13707" s="1787"/>
      <c r="C13707" s="1788"/>
      <c r="D13707" s="533"/>
      <c r="E13707" s="533"/>
      <c r="F13707" s="533"/>
      <c r="G13707" s="533"/>
    </row>
    <row r="13708" spans="1:7">
      <c r="A13708" s="533"/>
      <c r="B13708" s="1787"/>
      <c r="C13708" s="1788"/>
      <c r="D13708" s="533"/>
      <c r="E13708" s="533"/>
      <c r="F13708" s="533"/>
      <c r="G13708" s="533"/>
    </row>
    <row r="13709" spans="1:7">
      <c r="A13709" s="533"/>
      <c r="B13709" s="1787"/>
      <c r="C13709" s="1788"/>
      <c r="D13709" s="533"/>
      <c r="E13709" s="533"/>
      <c r="F13709" s="533"/>
      <c r="G13709" s="533"/>
    </row>
    <row r="13710" spans="1:7">
      <c r="A13710" s="533"/>
      <c r="B13710" s="1787"/>
      <c r="C13710" s="1788"/>
      <c r="D13710" s="533"/>
      <c r="E13710" s="533"/>
      <c r="F13710" s="533"/>
      <c r="G13710" s="533"/>
    </row>
    <row r="13711" spans="1:7">
      <c r="A13711" s="533"/>
      <c r="B13711" s="1787"/>
      <c r="C13711" s="1788"/>
      <c r="D13711" s="533"/>
      <c r="E13711" s="533"/>
      <c r="F13711" s="533"/>
      <c r="G13711" s="533"/>
    </row>
    <row r="13712" spans="1:7">
      <c r="A13712" s="533"/>
      <c r="B13712" s="1787"/>
      <c r="C13712" s="1788"/>
      <c r="D13712" s="533"/>
      <c r="E13712" s="533"/>
      <c r="F13712" s="533"/>
      <c r="G13712" s="533"/>
    </row>
    <row r="13713" spans="1:7">
      <c r="A13713" s="533"/>
      <c r="B13713" s="1787"/>
      <c r="C13713" s="1788"/>
      <c r="D13713" s="533"/>
      <c r="E13713" s="533"/>
      <c r="F13713" s="533"/>
      <c r="G13713" s="533"/>
    </row>
    <row r="13714" spans="1:7">
      <c r="A13714" s="533"/>
      <c r="B13714" s="1787"/>
      <c r="C13714" s="1788"/>
      <c r="D13714" s="533"/>
      <c r="E13714" s="533"/>
      <c r="F13714" s="533"/>
      <c r="G13714" s="533"/>
    </row>
    <row r="13715" spans="1:7">
      <c r="A13715" s="533"/>
      <c r="B13715" s="1787"/>
      <c r="C13715" s="1788"/>
      <c r="D13715" s="533"/>
      <c r="E13715" s="533"/>
      <c r="F13715" s="533"/>
      <c r="G13715" s="533"/>
    </row>
    <row r="13716" spans="1:7">
      <c r="A13716" s="533"/>
      <c r="B13716" s="1787"/>
      <c r="C13716" s="1788"/>
      <c r="D13716" s="533"/>
      <c r="E13716" s="533"/>
      <c r="F13716" s="533"/>
      <c r="G13716" s="533"/>
    </row>
    <row r="13717" spans="1:7">
      <c r="A13717" s="533"/>
      <c r="B13717" s="1787"/>
      <c r="C13717" s="1788"/>
      <c r="D13717" s="533"/>
      <c r="E13717" s="533"/>
      <c r="F13717" s="533"/>
      <c r="G13717" s="533"/>
    </row>
    <row r="13718" spans="1:7">
      <c r="A13718" s="533"/>
      <c r="B13718" s="1787"/>
      <c r="C13718" s="1788"/>
      <c r="D13718" s="533"/>
      <c r="E13718" s="533"/>
      <c r="F13718" s="533"/>
      <c r="G13718" s="533"/>
    </row>
    <row r="13719" spans="1:7">
      <c r="A13719" s="533"/>
      <c r="B13719" s="1787"/>
      <c r="C13719" s="1788"/>
      <c r="D13719" s="533"/>
      <c r="E13719" s="533"/>
      <c r="F13719" s="533"/>
      <c r="G13719" s="533"/>
    </row>
    <row r="13720" spans="1:7">
      <c r="A13720" s="533"/>
      <c r="B13720" s="1787"/>
      <c r="C13720" s="1788"/>
      <c r="D13720" s="533"/>
      <c r="E13720" s="533"/>
      <c r="F13720" s="533"/>
      <c r="G13720" s="533"/>
    </row>
    <row r="13721" spans="1:7">
      <c r="A13721" s="533"/>
      <c r="B13721" s="1787"/>
      <c r="C13721" s="1788"/>
      <c r="D13721" s="533"/>
      <c r="E13721" s="533"/>
      <c r="F13721" s="533"/>
      <c r="G13721" s="533"/>
    </row>
    <row r="13722" spans="1:7">
      <c r="A13722" s="533"/>
      <c r="B13722" s="1787"/>
      <c r="C13722" s="1788"/>
      <c r="D13722" s="533"/>
      <c r="E13722" s="533"/>
      <c r="F13722" s="533"/>
      <c r="G13722" s="533"/>
    </row>
    <row r="13723" spans="1:7">
      <c r="A13723" s="533"/>
      <c r="B13723" s="1787"/>
      <c r="C13723" s="1788"/>
      <c r="D13723" s="533"/>
      <c r="E13723" s="533"/>
      <c r="F13723" s="533"/>
      <c r="G13723" s="533"/>
    </row>
    <row r="13724" spans="1:7">
      <c r="A13724" s="533"/>
      <c r="B13724" s="1787"/>
      <c r="C13724" s="1788"/>
      <c r="D13724" s="533"/>
      <c r="E13724" s="533"/>
      <c r="F13724" s="533"/>
      <c r="G13724" s="533"/>
    </row>
    <row r="13725" spans="1:7">
      <c r="A13725" s="533"/>
      <c r="B13725" s="1787"/>
      <c r="C13725" s="1788"/>
      <c r="D13725" s="533"/>
      <c r="E13725" s="533"/>
      <c r="F13725" s="533"/>
      <c r="G13725" s="533"/>
    </row>
    <row r="13726" spans="1:7">
      <c r="A13726" s="533"/>
      <c r="B13726" s="1787"/>
      <c r="C13726" s="1788"/>
      <c r="D13726" s="533"/>
      <c r="E13726" s="533"/>
      <c r="F13726" s="533"/>
      <c r="G13726" s="533"/>
    </row>
    <row r="13727" spans="1:7">
      <c r="A13727" s="533"/>
      <c r="B13727" s="1787"/>
      <c r="C13727" s="1788"/>
      <c r="D13727" s="533"/>
      <c r="E13727" s="533"/>
      <c r="F13727" s="533"/>
      <c r="G13727" s="533"/>
    </row>
    <row r="13728" spans="1:7">
      <c r="A13728" s="533"/>
      <c r="B13728" s="1787"/>
      <c r="C13728" s="1788"/>
      <c r="D13728" s="533"/>
      <c r="E13728" s="533"/>
      <c r="F13728" s="533"/>
      <c r="G13728" s="533"/>
    </row>
    <row r="13729" spans="1:7">
      <c r="A13729" s="533"/>
      <c r="B13729" s="1787"/>
      <c r="C13729" s="1788"/>
      <c r="D13729" s="533"/>
      <c r="E13729" s="533"/>
      <c r="F13729" s="533"/>
      <c r="G13729" s="533"/>
    </row>
    <row r="13730" spans="1:7">
      <c r="A13730" s="533"/>
      <c r="B13730" s="1787"/>
      <c r="C13730" s="1788"/>
      <c r="D13730" s="533"/>
      <c r="E13730" s="533"/>
      <c r="F13730" s="533"/>
      <c r="G13730" s="533"/>
    </row>
    <row r="13731" spans="1:7">
      <c r="A13731" s="533"/>
      <c r="B13731" s="1787"/>
      <c r="C13731" s="1788"/>
      <c r="D13731" s="533"/>
      <c r="E13731" s="533"/>
      <c r="F13731" s="533"/>
      <c r="G13731" s="533"/>
    </row>
    <row r="13732" spans="1:7">
      <c r="A13732" s="533"/>
      <c r="B13732" s="1787"/>
      <c r="C13732" s="1788"/>
      <c r="D13732" s="533"/>
      <c r="E13732" s="533"/>
      <c r="F13732" s="533"/>
      <c r="G13732" s="533"/>
    </row>
    <row r="13733" spans="1:7">
      <c r="A13733" s="533"/>
      <c r="B13733" s="1787"/>
      <c r="C13733" s="1788"/>
      <c r="D13733" s="533"/>
      <c r="E13733" s="533"/>
      <c r="F13733" s="533"/>
      <c r="G13733" s="533"/>
    </row>
    <row r="13734" spans="1:7">
      <c r="A13734" s="533"/>
      <c r="B13734" s="1787"/>
      <c r="C13734" s="1788"/>
      <c r="D13734" s="533"/>
      <c r="E13734" s="533"/>
      <c r="F13734" s="533"/>
      <c r="G13734" s="533"/>
    </row>
    <row r="13735" spans="1:7">
      <c r="A13735" s="533"/>
      <c r="B13735" s="1787"/>
      <c r="C13735" s="1788"/>
      <c r="D13735" s="533"/>
      <c r="E13735" s="533"/>
      <c r="F13735" s="533"/>
      <c r="G13735" s="533"/>
    </row>
    <row r="13736" spans="1:7">
      <c r="A13736" s="533"/>
      <c r="B13736" s="1787"/>
      <c r="C13736" s="1788"/>
      <c r="D13736" s="533"/>
      <c r="E13736" s="533"/>
      <c r="F13736" s="533"/>
      <c r="G13736" s="533"/>
    </row>
    <row r="13737" spans="1:7">
      <c r="A13737" s="533"/>
      <c r="B13737" s="1787"/>
      <c r="C13737" s="1788"/>
      <c r="D13737" s="533"/>
      <c r="E13737" s="533"/>
      <c r="F13737" s="533"/>
      <c r="G13737" s="533"/>
    </row>
    <row r="13738" spans="1:7">
      <c r="A13738" s="533"/>
      <c r="B13738" s="1787"/>
      <c r="C13738" s="1788"/>
      <c r="D13738" s="533"/>
      <c r="E13738" s="533"/>
      <c r="F13738" s="533"/>
      <c r="G13738" s="533"/>
    </row>
    <row r="13739" spans="1:7">
      <c r="A13739" s="533"/>
      <c r="B13739" s="1787"/>
      <c r="C13739" s="1788"/>
      <c r="D13739" s="533"/>
      <c r="E13739" s="533"/>
      <c r="F13739" s="533"/>
      <c r="G13739" s="533"/>
    </row>
    <row r="13740" spans="1:7">
      <c r="A13740" s="533"/>
      <c r="B13740" s="1787"/>
      <c r="C13740" s="1788"/>
      <c r="D13740" s="533"/>
      <c r="E13740" s="533"/>
      <c r="F13740" s="533"/>
      <c r="G13740" s="533"/>
    </row>
    <row r="13741" spans="1:7">
      <c r="A13741" s="533"/>
      <c r="B13741" s="1787"/>
      <c r="C13741" s="1788"/>
      <c r="D13741" s="533"/>
      <c r="E13741" s="533"/>
      <c r="F13741" s="533"/>
      <c r="G13741" s="533"/>
    </row>
    <row r="13742" spans="1:7">
      <c r="A13742" s="533"/>
      <c r="B13742" s="1787"/>
      <c r="C13742" s="1788"/>
      <c r="D13742" s="533"/>
      <c r="E13742" s="533"/>
      <c r="F13742" s="533"/>
      <c r="G13742" s="533"/>
    </row>
    <row r="13743" spans="1:7">
      <c r="A13743" s="533"/>
      <c r="B13743" s="1787"/>
      <c r="C13743" s="1788"/>
      <c r="D13743" s="533"/>
      <c r="E13743" s="533"/>
      <c r="F13743" s="533"/>
      <c r="G13743" s="533"/>
    </row>
    <row r="13744" spans="1:7">
      <c r="A13744" s="533"/>
      <c r="B13744" s="1787"/>
      <c r="C13744" s="1788"/>
      <c r="D13744" s="533"/>
      <c r="E13744" s="533"/>
      <c r="F13744" s="533"/>
      <c r="G13744" s="533"/>
    </row>
    <row r="13745" spans="1:7">
      <c r="A13745" s="533"/>
      <c r="B13745" s="1787"/>
      <c r="C13745" s="1788"/>
      <c r="D13745" s="533"/>
      <c r="E13745" s="533"/>
      <c r="F13745" s="533"/>
      <c r="G13745" s="533"/>
    </row>
    <row r="13746" spans="1:7">
      <c r="A13746" s="533"/>
      <c r="B13746" s="1787"/>
      <c r="C13746" s="1788"/>
      <c r="D13746" s="533"/>
      <c r="E13746" s="533"/>
      <c r="F13746" s="533"/>
      <c r="G13746" s="533"/>
    </row>
    <row r="13747" spans="1:7">
      <c r="A13747" s="533"/>
      <c r="B13747" s="1787"/>
      <c r="C13747" s="1788"/>
      <c r="D13747" s="533"/>
      <c r="E13747" s="533"/>
      <c r="F13747" s="533"/>
      <c r="G13747" s="533"/>
    </row>
    <row r="13748" spans="1:7">
      <c r="A13748" s="533"/>
      <c r="B13748" s="1787"/>
      <c r="C13748" s="1788"/>
      <c r="D13748" s="533"/>
      <c r="E13748" s="533"/>
      <c r="F13748" s="533"/>
      <c r="G13748" s="533"/>
    </row>
    <row r="13749" spans="1:7">
      <c r="A13749" s="533"/>
      <c r="B13749" s="1787"/>
      <c r="C13749" s="1788"/>
      <c r="D13749" s="533"/>
      <c r="E13749" s="533"/>
      <c r="F13749" s="533"/>
      <c r="G13749" s="533"/>
    </row>
    <row r="13750" spans="1:7">
      <c r="A13750" s="533"/>
      <c r="B13750" s="1787"/>
      <c r="C13750" s="1788"/>
      <c r="D13750" s="533"/>
      <c r="E13750" s="533"/>
      <c r="F13750" s="533"/>
      <c r="G13750" s="533"/>
    </row>
    <row r="13751" spans="1:7">
      <c r="A13751" s="533"/>
      <c r="B13751" s="1787"/>
      <c r="C13751" s="1788"/>
      <c r="D13751" s="533"/>
      <c r="E13751" s="533"/>
      <c r="F13751" s="533"/>
      <c r="G13751" s="533"/>
    </row>
    <row r="13752" spans="1:7">
      <c r="A13752" s="533"/>
      <c r="B13752" s="1787"/>
      <c r="C13752" s="1788"/>
      <c r="D13752" s="533"/>
      <c r="E13752" s="533"/>
      <c r="F13752" s="533"/>
      <c r="G13752" s="533"/>
    </row>
    <row r="13753" spans="1:7">
      <c r="A13753" s="533"/>
      <c r="B13753" s="1787"/>
      <c r="C13753" s="1788"/>
      <c r="D13753" s="533"/>
      <c r="E13753" s="533"/>
      <c r="F13753" s="533"/>
      <c r="G13753" s="533"/>
    </row>
    <row r="13754" spans="1:7">
      <c r="A13754" s="533"/>
      <c r="B13754" s="1787"/>
      <c r="C13754" s="1788"/>
      <c r="D13754" s="533"/>
      <c r="E13754" s="533"/>
      <c r="F13754" s="533"/>
      <c r="G13754" s="533"/>
    </row>
    <row r="13755" spans="1:7">
      <c r="A13755" s="533"/>
      <c r="B13755" s="1787"/>
      <c r="C13755" s="1788"/>
      <c r="D13755" s="533"/>
      <c r="E13755" s="533"/>
      <c r="F13755" s="533"/>
      <c r="G13755" s="533"/>
    </row>
    <row r="13756" spans="1:7">
      <c r="A13756" s="533"/>
      <c r="B13756" s="1787"/>
      <c r="C13756" s="1788"/>
      <c r="D13756" s="533"/>
      <c r="E13756" s="533"/>
      <c r="F13756" s="533"/>
      <c r="G13756" s="533"/>
    </row>
    <row r="13757" spans="1:7">
      <c r="A13757" s="533"/>
      <c r="B13757" s="1787"/>
      <c r="C13757" s="1788"/>
      <c r="D13757" s="533"/>
      <c r="E13757" s="533"/>
      <c r="F13757" s="533"/>
      <c r="G13757" s="533"/>
    </row>
    <row r="13758" spans="1:7">
      <c r="A13758" s="533"/>
      <c r="B13758" s="1787"/>
      <c r="C13758" s="1788"/>
      <c r="D13758" s="533"/>
      <c r="E13758" s="533"/>
      <c r="F13758" s="533"/>
      <c r="G13758" s="533"/>
    </row>
    <row r="13759" spans="1:7">
      <c r="A13759" s="533"/>
      <c r="B13759" s="1787"/>
      <c r="C13759" s="1788"/>
      <c r="D13759" s="533"/>
      <c r="E13759" s="533"/>
      <c r="F13759" s="533"/>
      <c r="G13759" s="533"/>
    </row>
    <row r="13760" spans="1:7">
      <c r="A13760" s="533"/>
      <c r="B13760" s="1787"/>
      <c r="C13760" s="1788"/>
      <c r="D13760" s="533"/>
      <c r="E13760" s="533"/>
      <c r="F13760" s="533"/>
      <c r="G13760" s="533"/>
    </row>
    <row r="13761" spans="1:7">
      <c r="A13761" s="533"/>
      <c r="B13761" s="1787"/>
      <c r="C13761" s="1788"/>
      <c r="D13761" s="533"/>
      <c r="E13761" s="533"/>
      <c r="F13761" s="533"/>
      <c r="G13761" s="533"/>
    </row>
    <row r="13762" spans="1:7">
      <c r="A13762" s="533"/>
      <c r="B13762" s="1787"/>
      <c r="C13762" s="1788"/>
      <c r="D13762" s="533"/>
      <c r="E13762" s="533"/>
      <c r="F13762" s="533"/>
      <c r="G13762" s="533"/>
    </row>
    <row r="13763" spans="1:7">
      <c r="A13763" s="533"/>
      <c r="B13763" s="1787"/>
      <c r="C13763" s="1788"/>
      <c r="D13763" s="533"/>
      <c r="E13763" s="533"/>
      <c r="F13763" s="533"/>
      <c r="G13763" s="533"/>
    </row>
    <row r="13764" spans="1:7">
      <c r="A13764" s="533"/>
      <c r="B13764" s="1787"/>
      <c r="C13764" s="1788"/>
      <c r="D13764" s="533"/>
      <c r="E13764" s="533"/>
      <c r="F13764" s="533"/>
      <c r="G13764" s="533"/>
    </row>
    <row r="13765" spans="1:7">
      <c r="A13765" s="533"/>
      <c r="B13765" s="1787"/>
      <c r="C13765" s="1788"/>
      <c r="D13765" s="533"/>
      <c r="E13765" s="533"/>
      <c r="F13765" s="533"/>
      <c r="G13765" s="533"/>
    </row>
    <row r="13766" spans="1:7">
      <c r="A13766" s="533"/>
      <c r="B13766" s="1787"/>
      <c r="C13766" s="1788"/>
      <c r="D13766" s="533"/>
      <c r="E13766" s="533"/>
      <c r="F13766" s="533"/>
      <c r="G13766" s="533"/>
    </row>
    <row r="13767" spans="1:7">
      <c r="A13767" s="533"/>
      <c r="B13767" s="1787"/>
      <c r="C13767" s="1788"/>
      <c r="D13767" s="533"/>
      <c r="E13767" s="533"/>
      <c r="F13767" s="533"/>
      <c r="G13767" s="533"/>
    </row>
    <row r="13768" spans="1:7">
      <c r="A13768" s="533"/>
      <c r="B13768" s="1787"/>
      <c r="C13768" s="1788"/>
      <c r="D13768" s="533"/>
      <c r="E13768" s="533"/>
      <c r="F13768" s="533"/>
      <c r="G13768" s="533"/>
    </row>
    <row r="13769" spans="1:7">
      <c r="A13769" s="533"/>
      <c r="B13769" s="1787"/>
      <c r="C13769" s="1788"/>
      <c r="D13769" s="533"/>
      <c r="E13769" s="533"/>
      <c r="F13769" s="533"/>
      <c r="G13769" s="533"/>
    </row>
    <row r="13770" spans="1:7">
      <c r="A13770" s="533"/>
      <c r="B13770" s="1787"/>
      <c r="C13770" s="1788"/>
      <c r="D13770" s="533"/>
      <c r="E13770" s="533"/>
      <c r="F13770" s="533"/>
      <c r="G13770" s="533"/>
    </row>
    <row r="13771" spans="1:7">
      <c r="A13771" s="533"/>
      <c r="B13771" s="1787"/>
      <c r="C13771" s="1788"/>
      <c r="D13771" s="533"/>
      <c r="E13771" s="533"/>
      <c r="F13771" s="533"/>
      <c r="G13771" s="533"/>
    </row>
    <row r="13772" spans="1:7">
      <c r="A13772" s="533"/>
      <c r="B13772" s="1787"/>
      <c r="C13772" s="1788"/>
      <c r="D13772" s="533"/>
      <c r="E13772" s="533"/>
      <c r="F13772" s="533"/>
      <c r="G13772" s="533"/>
    </row>
    <row r="13773" spans="1:7">
      <c r="A13773" s="533"/>
      <c r="B13773" s="1787"/>
      <c r="C13773" s="1788"/>
      <c r="D13773" s="533"/>
      <c r="E13773" s="533"/>
      <c r="F13773" s="533"/>
      <c r="G13773" s="533"/>
    </row>
    <row r="13774" spans="1:7">
      <c r="A13774" s="533"/>
      <c r="B13774" s="1787"/>
      <c r="C13774" s="1788"/>
      <c r="D13774" s="533"/>
      <c r="E13774" s="533"/>
      <c r="F13774" s="533"/>
      <c r="G13774" s="533"/>
    </row>
    <row r="13775" spans="1:7">
      <c r="A13775" s="533"/>
      <c r="B13775" s="1787"/>
      <c r="C13775" s="1788"/>
      <c r="D13775" s="533"/>
      <c r="E13775" s="533"/>
      <c r="F13775" s="533"/>
      <c r="G13775" s="533"/>
    </row>
    <row r="13776" spans="1:7">
      <c r="A13776" s="533"/>
      <c r="B13776" s="1787"/>
      <c r="C13776" s="1788"/>
      <c r="D13776" s="533"/>
      <c r="E13776" s="533"/>
      <c r="F13776" s="533"/>
      <c r="G13776" s="533"/>
    </row>
    <row r="13777" spans="1:7">
      <c r="A13777" s="533"/>
      <c r="B13777" s="1787"/>
      <c r="C13777" s="1788"/>
      <c r="D13777" s="533"/>
      <c r="E13777" s="533"/>
      <c r="F13777" s="533"/>
      <c r="G13777" s="533"/>
    </row>
    <row r="13778" spans="1:7">
      <c r="A13778" s="533"/>
      <c r="B13778" s="1787"/>
      <c r="C13778" s="1788"/>
      <c r="D13778" s="533"/>
      <c r="E13778" s="533"/>
      <c r="F13778" s="533"/>
      <c r="G13778" s="533"/>
    </row>
    <row r="13779" spans="1:7">
      <c r="A13779" s="533"/>
      <c r="B13779" s="1787"/>
      <c r="C13779" s="1788"/>
      <c r="D13779" s="533"/>
      <c r="E13779" s="533"/>
      <c r="F13779" s="533"/>
      <c r="G13779" s="533"/>
    </row>
    <row r="13780" spans="1:7">
      <c r="A13780" s="533"/>
      <c r="B13780" s="1787"/>
      <c r="C13780" s="1788"/>
      <c r="D13780" s="533"/>
      <c r="E13780" s="533"/>
      <c r="F13780" s="533"/>
      <c r="G13780" s="533"/>
    </row>
    <row r="13781" spans="1:7">
      <c r="A13781" s="533"/>
      <c r="B13781" s="1787"/>
      <c r="C13781" s="1788"/>
      <c r="D13781" s="533"/>
      <c r="E13781" s="533"/>
      <c r="F13781" s="533"/>
      <c r="G13781" s="533"/>
    </row>
    <row r="13782" spans="1:7">
      <c r="A13782" s="533"/>
      <c r="B13782" s="1787"/>
      <c r="C13782" s="1788"/>
      <c r="D13782" s="533"/>
      <c r="E13782" s="533"/>
      <c r="F13782" s="533"/>
      <c r="G13782" s="533"/>
    </row>
    <row r="13783" spans="1:7">
      <c r="A13783" s="533"/>
      <c r="B13783" s="1787"/>
      <c r="C13783" s="1788"/>
      <c r="D13783" s="533"/>
      <c r="E13783" s="533"/>
      <c r="F13783" s="533"/>
      <c r="G13783" s="533"/>
    </row>
    <row r="13784" spans="1:7">
      <c r="A13784" s="533"/>
      <c r="B13784" s="1787"/>
      <c r="C13784" s="1788"/>
      <c r="D13784" s="533"/>
      <c r="E13784" s="533"/>
      <c r="F13784" s="533"/>
      <c r="G13784" s="533"/>
    </row>
    <row r="13785" spans="1:7">
      <c r="A13785" s="533"/>
      <c r="B13785" s="1787"/>
      <c r="C13785" s="1788"/>
      <c r="D13785" s="533"/>
      <c r="E13785" s="533"/>
      <c r="F13785" s="533"/>
      <c r="G13785" s="533"/>
    </row>
    <row r="13786" spans="1:7">
      <c r="A13786" s="533"/>
      <c r="B13786" s="1787"/>
      <c r="C13786" s="1788"/>
      <c r="D13786" s="533"/>
      <c r="E13786" s="533"/>
      <c r="F13786" s="533"/>
      <c r="G13786" s="533"/>
    </row>
    <row r="13787" spans="1:7">
      <c r="A13787" s="533"/>
      <c r="B13787" s="1787"/>
      <c r="C13787" s="1788"/>
      <c r="D13787" s="533"/>
      <c r="E13787" s="533"/>
      <c r="F13787" s="533"/>
      <c r="G13787" s="533"/>
    </row>
    <row r="13788" spans="1:7">
      <c r="A13788" s="533"/>
      <c r="B13788" s="1787"/>
      <c r="C13788" s="1788"/>
      <c r="D13788" s="533"/>
      <c r="E13788" s="533"/>
      <c r="F13788" s="533"/>
      <c r="G13788" s="533"/>
    </row>
    <row r="13789" spans="1:7">
      <c r="A13789" s="533"/>
      <c r="B13789" s="1787"/>
      <c r="C13789" s="1788"/>
      <c r="D13789" s="533"/>
      <c r="E13789" s="533"/>
      <c r="F13789" s="533"/>
      <c r="G13789" s="533"/>
    </row>
    <row r="13790" spans="1:7">
      <c r="A13790" s="533"/>
      <c r="B13790" s="1787"/>
      <c r="C13790" s="1788"/>
      <c r="D13790" s="533"/>
      <c r="E13790" s="533"/>
      <c r="F13790" s="533"/>
      <c r="G13790" s="533"/>
    </row>
    <row r="13791" spans="1:7">
      <c r="A13791" s="533"/>
      <c r="B13791" s="1787"/>
      <c r="C13791" s="1788"/>
      <c r="D13791" s="533"/>
      <c r="E13791" s="533"/>
      <c r="F13791" s="533"/>
      <c r="G13791" s="533"/>
    </row>
    <row r="13792" spans="1:7">
      <c r="A13792" s="533"/>
      <c r="B13792" s="1787"/>
      <c r="C13792" s="1788"/>
      <c r="D13792" s="533"/>
      <c r="E13792" s="533"/>
      <c r="F13792" s="533"/>
      <c r="G13792" s="533"/>
    </row>
    <row r="13793" spans="1:7">
      <c r="A13793" s="533"/>
      <c r="B13793" s="1787"/>
      <c r="C13793" s="1788"/>
      <c r="D13793" s="533"/>
      <c r="E13793" s="533"/>
      <c r="F13793" s="533"/>
      <c r="G13793" s="533"/>
    </row>
    <row r="13794" spans="1:7">
      <c r="A13794" s="533"/>
      <c r="B13794" s="1787"/>
      <c r="C13794" s="1788"/>
      <c r="D13794" s="533"/>
      <c r="E13794" s="533"/>
      <c r="F13794" s="533"/>
      <c r="G13794" s="533"/>
    </row>
    <row r="13795" spans="1:7">
      <c r="A13795" s="533"/>
      <c r="B13795" s="1787"/>
      <c r="C13795" s="1788"/>
      <c r="D13795" s="533"/>
      <c r="E13795" s="533"/>
      <c r="F13795" s="533"/>
      <c r="G13795" s="533"/>
    </row>
    <row r="13796" spans="1:7">
      <c r="A13796" s="533"/>
      <c r="B13796" s="1787"/>
      <c r="C13796" s="1788"/>
      <c r="D13796" s="533"/>
      <c r="E13796" s="533"/>
      <c r="F13796" s="533"/>
      <c r="G13796" s="533"/>
    </row>
    <row r="13797" spans="1:7">
      <c r="A13797" s="533"/>
      <c r="B13797" s="1787"/>
      <c r="C13797" s="1788"/>
      <c r="D13797" s="533"/>
      <c r="E13797" s="533"/>
      <c r="F13797" s="533"/>
      <c r="G13797" s="533"/>
    </row>
    <row r="13798" spans="1:7">
      <c r="A13798" s="533"/>
      <c r="B13798" s="1787"/>
      <c r="C13798" s="1788"/>
      <c r="D13798" s="533"/>
      <c r="E13798" s="533"/>
      <c r="F13798" s="533"/>
      <c r="G13798" s="533"/>
    </row>
    <row r="13799" spans="1:7">
      <c r="A13799" s="533"/>
      <c r="B13799" s="1787"/>
      <c r="C13799" s="1788"/>
      <c r="D13799" s="533"/>
      <c r="E13799" s="533"/>
      <c r="F13799" s="533"/>
      <c r="G13799" s="533"/>
    </row>
    <row r="13800" spans="1:7">
      <c r="A13800" s="533"/>
      <c r="B13800" s="1787"/>
      <c r="C13800" s="1788"/>
      <c r="D13800" s="533"/>
      <c r="E13800" s="533"/>
      <c r="F13800" s="533"/>
      <c r="G13800" s="533"/>
    </row>
    <row r="13801" spans="1:7">
      <c r="A13801" s="533"/>
      <c r="B13801" s="1787"/>
      <c r="C13801" s="1788"/>
      <c r="D13801" s="533"/>
      <c r="E13801" s="533"/>
      <c r="F13801" s="533"/>
      <c r="G13801" s="533"/>
    </row>
    <row r="13802" spans="1:7">
      <c r="A13802" s="533"/>
      <c r="B13802" s="1787"/>
      <c r="C13802" s="1788"/>
      <c r="D13802" s="533"/>
      <c r="E13802" s="533"/>
      <c r="F13802" s="533"/>
      <c r="G13802" s="533"/>
    </row>
    <row r="13803" spans="1:7">
      <c r="A13803" s="533"/>
      <c r="B13803" s="1787"/>
      <c r="C13803" s="1788"/>
      <c r="D13803" s="533"/>
      <c r="E13803" s="533"/>
      <c r="F13803" s="533"/>
      <c r="G13803" s="533"/>
    </row>
    <row r="13804" spans="1:7">
      <c r="A13804" s="533"/>
      <c r="B13804" s="1787"/>
      <c r="C13804" s="1788"/>
      <c r="D13804" s="533"/>
      <c r="E13804" s="533"/>
      <c r="F13804" s="533"/>
      <c r="G13804" s="533"/>
    </row>
    <row r="13805" spans="1:7">
      <c r="A13805" s="533"/>
      <c r="B13805" s="1787"/>
      <c r="C13805" s="1788"/>
      <c r="D13805" s="533"/>
      <c r="E13805" s="533"/>
      <c r="F13805" s="533"/>
      <c r="G13805" s="533"/>
    </row>
    <row r="13806" spans="1:7">
      <c r="A13806" s="533"/>
      <c r="B13806" s="1787"/>
      <c r="C13806" s="1788"/>
      <c r="D13806" s="533"/>
      <c r="E13806" s="533"/>
      <c r="F13806" s="533"/>
      <c r="G13806" s="533"/>
    </row>
    <row r="13807" spans="1:7">
      <c r="A13807" s="533"/>
      <c r="B13807" s="1787"/>
      <c r="C13807" s="1788"/>
      <c r="D13807" s="533"/>
      <c r="E13807" s="533"/>
      <c r="F13807" s="533"/>
      <c r="G13807" s="533"/>
    </row>
    <row r="13808" spans="1:7">
      <c r="A13808" s="533"/>
      <c r="B13808" s="1787"/>
      <c r="C13808" s="1788"/>
      <c r="D13808" s="533"/>
      <c r="E13808" s="533"/>
      <c r="F13808" s="533"/>
      <c r="G13808" s="533"/>
    </row>
    <row r="13809" spans="1:7">
      <c r="A13809" s="533"/>
      <c r="B13809" s="1787"/>
      <c r="C13809" s="1788"/>
      <c r="D13809" s="533"/>
      <c r="E13809" s="533"/>
      <c r="F13809" s="533"/>
      <c r="G13809" s="533"/>
    </row>
    <row r="13810" spans="1:7">
      <c r="A13810" s="533"/>
      <c r="B13810" s="1787"/>
      <c r="C13810" s="1788"/>
      <c r="D13810" s="533"/>
      <c r="E13810" s="533"/>
      <c r="F13810" s="533"/>
      <c r="G13810" s="533"/>
    </row>
    <row r="13811" spans="1:7">
      <c r="A13811" s="533"/>
      <c r="B13811" s="1787"/>
      <c r="C13811" s="1788"/>
      <c r="D13811" s="533"/>
      <c r="E13811" s="533"/>
      <c r="F13811" s="533"/>
      <c r="G13811" s="533"/>
    </row>
    <row r="13812" spans="1:7">
      <c r="A13812" s="533"/>
      <c r="B13812" s="1787"/>
      <c r="C13812" s="1788"/>
      <c r="D13812" s="533"/>
      <c r="E13812" s="533"/>
      <c r="F13812" s="533"/>
      <c r="G13812" s="533"/>
    </row>
    <row r="13813" spans="1:7">
      <c r="A13813" s="533"/>
      <c r="B13813" s="1787"/>
      <c r="C13813" s="1788"/>
      <c r="D13813" s="533"/>
      <c r="E13813" s="533"/>
      <c r="F13813" s="533"/>
      <c r="G13813" s="533"/>
    </row>
    <row r="13814" spans="1:7">
      <c r="A13814" s="533"/>
      <c r="B13814" s="1787"/>
      <c r="C13814" s="1788"/>
      <c r="D13814" s="533"/>
      <c r="E13814" s="533"/>
      <c r="F13814" s="533"/>
      <c r="G13814" s="533"/>
    </row>
    <row r="13815" spans="1:7">
      <c r="A13815" s="533"/>
      <c r="B13815" s="1787"/>
      <c r="C13815" s="1788"/>
      <c r="D13815" s="533"/>
      <c r="E13815" s="533"/>
      <c r="F13815" s="533"/>
      <c r="G13815" s="533"/>
    </row>
    <row r="13816" spans="1:7">
      <c r="A13816" s="533"/>
      <c r="B13816" s="1787"/>
      <c r="C13816" s="1788"/>
      <c r="D13816" s="533"/>
      <c r="E13816" s="533"/>
      <c r="F13816" s="533"/>
      <c r="G13816" s="533"/>
    </row>
    <row r="13817" spans="1:7">
      <c r="A13817" s="533"/>
      <c r="B13817" s="1787"/>
      <c r="C13817" s="1788"/>
      <c r="D13817" s="533"/>
      <c r="E13817" s="533"/>
      <c r="F13817" s="533"/>
      <c r="G13817" s="533"/>
    </row>
    <row r="13818" spans="1:7">
      <c r="A13818" s="533"/>
      <c r="B13818" s="1787"/>
      <c r="C13818" s="1788"/>
      <c r="D13818" s="533"/>
      <c r="E13818" s="533"/>
      <c r="F13818" s="533"/>
      <c r="G13818" s="533"/>
    </row>
    <row r="13819" spans="1:7">
      <c r="A13819" s="533"/>
      <c r="B13819" s="1787"/>
      <c r="C13819" s="1788"/>
      <c r="D13819" s="533"/>
      <c r="E13819" s="533"/>
      <c r="F13819" s="533"/>
      <c r="G13819" s="533"/>
    </row>
    <row r="13820" spans="1:7">
      <c r="A13820" s="533"/>
      <c r="B13820" s="1787"/>
      <c r="C13820" s="1788"/>
      <c r="D13820" s="533"/>
      <c r="E13820" s="533"/>
      <c r="F13820" s="533"/>
      <c r="G13820" s="533"/>
    </row>
    <row r="13821" spans="1:7">
      <c r="A13821" s="533"/>
      <c r="B13821" s="1787"/>
      <c r="C13821" s="1788"/>
      <c r="D13821" s="533"/>
      <c r="E13821" s="533"/>
      <c r="F13821" s="533"/>
      <c r="G13821" s="533"/>
    </row>
    <row r="13822" spans="1:7">
      <c r="A13822" s="533"/>
      <c r="B13822" s="1787"/>
      <c r="C13822" s="1788"/>
      <c r="D13822" s="533"/>
      <c r="E13822" s="533"/>
      <c r="F13822" s="533"/>
      <c r="G13822" s="533"/>
    </row>
    <row r="13823" spans="1:7">
      <c r="A13823" s="533"/>
      <c r="B13823" s="1787"/>
      <c r="C13823" s="1788"/>
      <c r="D13823" s="533"/>
      <c r="E13823" s="533"/>
      <c r="F13823" s="533"/>
      <c r="G13823" s="533"/>
    </row>
    <row r="13824" spans="1:7">
      <c r="A13824" s="533"/>
      <c r="B13824" s="1787"/>
      <c r="C13824" s="1788"/>
      <c r="D13824" s="533"/>
      <c r="E13824" s="533"/>
      <c r="F13824" s="533"/>
      <c r="G13824" s="533"/>
    </row>
    <row r="13825" spans="1:7">
      <c r="A13825" s="533"/>
      <c r="B13825" s="1787"/>
      <c r="C13825" s="1788"/>
      <c r="D13825" s="533"/>
      <c r="E13825" s="533"/>
      <c r="F13825" s="533"/>
      <c r="G13825" s="533"/>
    </row>
    <row r="13826" spans="1:7">
      <c r="A13826" s="533"/>
      <c r="B13826" s="1787"/>
      <c r="C13826" s="1788"/>
      <c r="D13826" s="533"/>
      <c r="E13826" s="533"/>
      <c r="F13826" s="533"/>
      <c r="G13826" s="533"/>
    </row>
    <row r="13827" spans="1:7">
      <c r="A13827" s="533"/>
      <c r="B13827" s="1787"/>
      <c r="C13827" s="1788"/>
      <c r="D13827" s="533"/>
      <c r="E13827" s="533"/>
      <c r="F13827" s="533"/>
      <c r="G13827" s="533"/>
    </row>
    <row r="13828" spans="1:7">
      <c r="A13828" s="533"/>
      <c r="B13828" s="1787"/>
      <c r="C13828" s="1788"/>
      <c r="D13828" s="533"/>
      <c r="E13828" s="533"/>
      <c r="F13828" s="533"/>
      <c r="G13828" s="533"/>
    </row>
    <row r="13829" spans="1:7">
      <c r="A13829" s="533"/>
      <c r="B13829" s="1787"/>
      <c r="C13829" s="1788"/>
      <c r="D13829" s="533"/>
      <c r="E13829" s="533"/>
      <c r="F13829" s="533"/>
      <c r="G13829" s="533"/>
    </row>
    <row r="13830" spans="1:7">
      <c r="A13830" s="533"/>
      <c r="B13830" s="1787"/>
      <c r="C13830" s="1788"/>
      <c r="D13830" s="533"/>
      <c r="E13830" s="533"/>
      <c r="F13830" s="533"/>
      <c r="G13830" s="533"/>
    </row>
    <row r="13831" spans="1:7">
      <c r="A13831" s="533"/>
      <c r="B13831" s="1787"/>
      <c r="C13831" s="1788"/>
      <c r="D13831" s="533"/>
      <c r="E13831" s="533"/>
      <c r="F13831" s="533"/>
      <c r="G13831" s="533"/>
    </row>
    <row r="13832" spans="1:7">
      <c r="A13832" s="533"/>
      <c r="B13832" s="1787"/>
      <c r="C13832" s="1788"/>
      <c r="D13832" s="533"/>
      <c r="E13832" s="533"/>
      <c r="F13832" s="533"/>
      <c r="G13832" s="533"/>
    </row>
    <row r="13833" spans="1:7">
      <c r="A13833" s="533"/>
      <c r="B13833" s="1787"/>
      <c r="C13833" s="1788"/>
      <c r="D13833" s="533"/>
      <c r="E13833" s="533"/>
      <c r="F13833" s="533"/>
      <c r="G13833" s="533"/>
    </row>
    <row r="13834" spans="1:7">
      <c r="A13834" s="533"/>
      <c r="B13834" s="1787"/>
      <c r="C13834" s="1788"/>
      <c r="D13834" s="533"/>
      <c r="E13834" s="533"/>
      <c r="F13834" s="533"/>
      <c r="G13834" s="533"/>
    </row>
    <row r="13835" spans="1:7">
      <c r="A13835" s="533"/>
      <c r="B13835" s="1787"/>
      <c r="C13835" s="1788"/>
      <c r="D13835" s="533"/>
      <c r="E13835" s="533"/>
      <c r="F13835" s="533"/>
      <c r="G13835" s="533"/>
    </row>
    <row r="13836" spans="1:7">
      <c r="A13836" s="533"/>
      <c r="B13836" s="1787"/>
      <c r="C13836" s="1788"/>
      <c r="D13836" s="533"/>
      <c r="E13836" s="533"/>
      <c r="F13836" s="533"/>
      <c r="G13836" s="533"/>
    </row>
    <row r="13837" spans="1:7">
      <c r="A13837" s="533"/>
      <c r="B13837" s="1787"/>
      <c r="C13837" s="1788"/>
      <c r="D13837" s="533"/>
      <c r="E13837" s="533"/>
      <c r="F13837" s="533"/>
      <c r="G13837" s="533"/>
    </row>
    <row r="13838" spans="1:7">
      <c r="A13838" s="533"/>
      <c r="B13838" s="1787"/>
      <c r="C13838" s="1788"/>
      <c r="D13838" s="533"/>
      <c r="E13838" s="533"/>
      <c r="F13838" s="533"/>
      <c r="G13838" s="533"/>
    </row>
    <row r="13839" spans="1:7">
      <c r="A13839" s="533"/>
      <c r="B13839" s="1787"/>
      <c r="C13839" s="1788"/>
      <c r="D13839" s="533"/>
      <c r="E13839" s="533"/>
      <c r="F13839" s="533"/>
      <c r="G13839" s="533"/>
    </row>
    <row r="13840" spans="1:7">
      <c r="A13840" s="533"/>
      <c r="B13840" s="1787"/>
      <c r="C13840" s="1788"/>
      <c r="D13840" s="533"/>
      <c r="E13840" s="533"/>
      <c r="F13840" s="533"/>
      <c r="G13840" s="533"/>
    </row>
    <row r="13841" spans="1:7">
      <c r="A13841" s="533"/>
      <c r="B13841" s="1787"/>
      <c r="C13841" s="1788"/>
      <c r="D13841" s="533"/>
      <c r="E13841" s="533"/>
      <c r="F13841" s="533"/>
      <c r="G13841" s="533"/>
    </row>
    <row r="13842" spans="1:7">
      <c r="A13842" s="533"/>
      <c r="B13842" s="1787"/>
      <c r="C13842" s="1788"/>
      <c r="D13842" s="533"/>
      <c r="E13842" s="533"/>
      <c r="F13842" s="533"/>
      <c r="G13842" s="533"/>
    </row>
    <row r="13843" spans="1:7">
      <c r="A13843" s="533"/>
      <c r="B13843" s="1787"/>
      <c r="C13843" s="1788"/>
      <c r="D13843" s="533"/>
      <c r="E13843" s="533"/>
      <c r="F13843" s="533"/>
      <c r="G13843" s="533"/>
    </row>
    <row r="13844" spans="1:7">
      <c r="A13844" s="533"/>
      <c r="B13844" s="1787"/>
      <c r="C13844" s="1788"/>
      <c r="D13844" s="533"/>
      <c r="E13844" s="533"/>
      <c r="F13844" s="533"/>
      <c r="G13844" s="533"/>
    </row>
    <row r="13845" spans="1:7">
      <c r="A13845" s="533"/>
      <c r="B13845" s="1787"/>
      <c r="C13845" s="1788"/>
      <c r="D13845" s="533"/>
      <c r="E13845" s="533"/>
      <c r="F13845" s="533"/>
      <c r="G13845" s="533"/>
    </row>
    <row r="13846" spans="1:7">
      <c r="A13846" s="533"/>
      <c r="B13846" s="1787"/>
      <c r="C13846" s="1788"/>
      <c r="D13846" s="533"/>
      <c r="E13846" s="533"/>
      <c r="F13846" s="533"/>
      <c r="G13846" s="533"/>
    </row>
    <row r="13847" spans="1:7">
      <c r="A13847" s="533"/>
      <c r="B13847" s="1787"/>
      <c r="C13847" s="1788"/>
      <c r="D13847" s="533"/>
      <c r="E13847" s="533"/>
      <c r="F13847" s="533"/>
      <c r="G13847" s="533"/>
    </row>
    <row r="13848" spans="1:7">
      <c r="A13848" s="533"/>
      <c r="B13848" s="1787"/>
      <c r="C13848" s="1788"/>
      <c r="D13848" s="533"/>
      <c r="E13848" s="533"/>
      <c r="F13848" s="533"/>
      <c r="G13848" s="533"/>
    </row>
    <row r="13849" spans="1:7">
      <c r="A13849" s="533"/>
      <c r="B13849" s="1787"/>
      <c r="C13849" s="1788"/>
      <c r="D13849" s="533"/>
      <c r="E13849" s="533"/>
      <c r="F13849" s="533"/>
      <c r="G13849" s="533"/>
    </row>
    <row r="13850" spans="1:7">
      <c r="A13850" s="533"/>
      <c r="B13850" s="1787"/>
      <c r="C13850" s="1788"/>
      <c r="D13850" s="533"/>
      <c r="E13850" s="533"/>
      <c r="F13850" s="533"/>
      <c r="G13850" s="533"/>
    </row>
    <row r="13851" spans="1:7">
      <c r="A13851" s="533"/>
      <c r="B13851" s="1787"/>
      <c r="C13851" s="1788"/>
      <c r="D13851" s="533"/>
      <c r="E13851" s="533"/>
      <c r="F13851" s="533"/>
      <c r="G13851" s="533"/>
    </row>
    <row r="13852" spans="1:7">
      <c r="A13852" s="533"/>
      <c r="B13852" s="1787"/>
      <c r="C13852" s="1788"/>
      <c r="D13852" s="533"/>
      <c r="E13852" s="533"/>
      <c r="F13852" s="533"/>
      <c r="G13852" s="533"/>
    </row>
    <row r="13853" spans="1:7">
      <c r="A13853" s="533"/>
      <c r="B13853" s="1787"/>
      <c r="C13853" s="1788"/>
      <c r="D13853" s="533"/>
      <c r="E13853" s="533"/>
      <c r="F13853" s="533"/>
      <c r="G13853" s="533"/>
    </row>
    <row r="13854" spans="1:7">
      <c r="A13854" s="533"/>
      <c r="B13854" s="1787"/>
      <c r="C13854" s="1788"/>
      <c r="D13854" s="533"/>
      <c r="E13854" s="533"/>
      <c r="F13854" s="533"/>
      <c r="G13854" s="533"/>
    </row>
    <row r="13855" spans="1:7">
      <c r="A13855" s="533"/>
      <c r="B13855" s="1787"/>
      <c r="C13855" s="1788"/>
      <c r="D13855" s="533"/>
      <c r="E13855" s="533"/>
      <c r="F13855" s="533"/>
      <c r="G13855" s="533"/>
    </row>
    <row r="13856" spans="1:7">
      <c r="A13856" s="533"/>
      <c r="B13856" s="1787"/>
      <c r="C13856" s="1788"/>
      <c r="D13856" s="533"/>
      <c r="E13856" s="533"/>
      <c r="F13856" s="533"/>
      <c r="G13856" s="533"/>
    </row>
    <row r="13857" spans="1:7">
      <c r="A13857" s="533"/>
      <c r="B13857" s="1787"/>
      <c r="C13857" s="1788"/>
      <c r="D13857" s="533"/>
      <c r="E13857" s="533"/>
      <c r="F13857" s="533"/>
      <c r="G13857" s="533"/>
    </row>
    <row r="13858" spans="1:7">
      <c r="A13858" s="533"/>
      <c r="B13858" s="1787"/>
      <c r="C13858" s="1788"/>
      <c r="D13858" s="533"/>
      <c r="E13858" s="533"/>
      <c r="F13858" s="533"/>
      <c r="G13858" s="533"/>
    </row>
    <row r="13859" spans="1:7">
      <c r="A13859" s="533"/>
      <c r="B13859" s="1787"/>
      <c r="C13859" s="1788"/>
      <c r="D13859" s="533"/>
      <c r="E13859" s="533"/>
      <c r="F13859" s="533"/>
      <c r="G13859" s="533"/>
    </row>
    <row r="13860" spans="1:7">
      <c r="A13860" s="533"/>
      <c r="B13860" s="1787"/>
      <c r="C13860" s="1788"/>
      <c r="D13860" s="533"/>
      <c r="E13860" s="533"/>
      <c r="F13860" s="533"/>
      <c r="G13860" s="533"/>
    </row>
    <row r="13861" spans="1:7">
      <c r="A13861" s="533"/>
      <c r="B13861" s="1787"/>
      <c r="C13861" s="1788"/>
      <c r="D13861" s="533"/>
      <c r="E13861" s="533"/>
      <c r="F13861" s="533"/>
      <c r="G13861" s="533"/>
    </row>
    <row r="13862" spans="1:7">
      <c r="A13862" s="533"/>
      <c r="B13862" s="1787"/>
      <c r="C13862" s="1788"/>
      <c r="D13862" s="533"/>
      <c r="E13862" s="533"/>
      <c r="F13862" s="533"/>
      <c r="G13862" s="533"/>
    </row>
    <row r="13863" spans="1:7">
      <c r="A13863" s="533"/>
      <c r="B13863" s="1787"/>
      <c r="C13863" s="1788"/>
      <c r="D13863" s="533"/>
      <c r="E13863" s="533"/>
      <c r="F13863" s="533"/>
      <c r="G13863" s="533"/>
    </row>
    <row r="13864" spans="1:7">
      <c r="A13864" s="533"/>
      <c r="B13864" s="1787"/>
      <c r="C13864" s="1788"/>
      <c r="D13864" s="533"/>
      <c r="E13864" s="533"/>
      <c r="F13864" s="533"/>
      <c r="G13864" s="533"/>
    </row>
    <row r="13865" spans="1:7">
      <c r="A13865" s="533"/>
      <c r="B13865" s="1787"/>
      <c r="C13865" s="1788"/>
      <c r="D13865" s="533"/>
      <c r="E13865" s="533"/>
      <c r="F13865" s="533"/>
      <c r="G13865" s="533"/>
    </row>
    <row r="13866" spans="1:7">
      <c r="A13866" s="533"/>
      <c r="B13866" s="1787"/>
      <c r="C13866" s="1788"/>
      <c r="D13866" s="533"/>
      <c r="E13866" s="533"/>
      <c r="F13866" s="533"/>
      <c r="G13866" s="533"/>
    </row>
    <row r="13867" spans="1:7">
      <c r="A13867" s="533"/>
      <c r="B13867" s="1787"/>
      <c r="C13867" s="1788"/>
      <c r="D13867" s="533"/>
      <c r="E13867" s="533"/>
      <c r="F13867" s="533"/>
      <c r="G13867" s="533"/>
    </row>
    <row r="13868" spans="1:7">
      <c r="A13868" s="533"/>
      <c r="B13868" s="1787"/>
      <c r="C13868" s="1788"/>
      <c r="D13868" s="533"/>
      <c r="E13868" s="533"/>
      <c r="F13868" s="533"/>
      <c r="G13868" s="533"/>
    </row>
    <row r="13869" spans="1:7">
      <c r="A13869" s="533"/>
      <c r="B13869" s="1787"/>
      <c r="C13869" s="1788"/>
      <c r="D13869" s="533"/>
      <c r="E13869" s="533"/>
      <c r="F13869" s="533"/>
      <c r="G13869" s="533"/>
    </row>
    <row r="13870" spans="1:7">
      <c r="A13870" s="533"/>
      <c r="B13870" s="1787"/>
      <c r="C13870" s="1788"/>
      <c r="D13870" s="533"/>
      <c r="E13870" s="533"/>
      <c r="F13870" s="533"/>
      <c r="G13870" s="533"/>
    </row>
    <row r="13871" spans="1:7">
      <c r="A13871" s="533"/>
      <c r="B13871" s="1787"/>
      <c r="C13871" s="1788"/>
      <c r="D13871" s="533"/>
      <c r="E13871" s="533"/>
      <c r="F13871" s="533"/>
      <c r="G13871" s="533"/>
    </row>
    <row r="13872" spans="1:7">
      <c r="A13872" s="533"/>
      <c r="B13872" s="1787"/>
      <c r="C13872" s="1788"/>
      <c r="D13872" s="533"/>
      <c r="E13872" s="533"/>
      <c r="F13872" s="533"/>
      <c r="G13872" s="533"/>
    </row>
    <row r="13873" spans="1:7">
      <c r="A13873" s="533"/>
      <c r="B13873" s="1787"/>
      <c r="C13873" s="1788"/>
      <c r="D13873" s="533"/>
      <c r="E13873" s="533"/>
      <c r="F13873" s="533"/>
      <c r="G13873" s="533"/>
    </row>
    <row r="13874" spans="1:7">
      <c r="A13874" s="533"/>
      <c r="B13874" s="1787"/>
      <c r="C13874" s="1788"/>
      <c r="D13874" s="533"/>
      <c r="E13874" s="533"/>
      <c r="F13874" s="533"/>
      <c r="G13874" s="533"/>
    </row>
    <row r="13875" spans="1:7">
      <c r="A13875" s="533"/>
      <c r="B13875" s="1787"/>
      <c r="C13875" s="1788"/>
      <c r="D13875" s="533"/>
      <c r="E13875" s="533"/>
      <c r="F13875" s="533"/>
      <c r="G13875" s="533"/>
    </row>
    <row r="13876" spans="1:7">
      <c r="A13876" s="533"/>
      <c r="B13876" s="1787"/>
      <c r="C13876" s="1788"/>
      <c r="D13876" s="533"/>
      <c r="E13876" s="533"/>
      <c r="F13876" s="533"/>
      <c r="G13876" s="533"/>
    </row>
    <row r="13877" spans="1:7">
      <c r="A13877" s="533"/>
      <c r="B13877" s="1787"/>
      <c r="C13877" s="1788"/>
      <c r="D13877" s="533"/>
      <c r="E13877" s="533"/>
      <c r="F13877" s="533"/>
      <c r="G13877" s="533"/>
    </row>
    <row r="13878" spans="1:7">
      <c r="A13878" s="533"/>
      <c r="B13878" s="1787"/>
      <c r="C13878" s="1788"/>
      <c r="D13878" s="533"/>
      <c r="E13878" s="533"/>
      <c r="F13878" s="533"/>
      <c r="G13878" s="533"/>
    </row>
    <row r="13879" spans="1:7">
      <c r="A13879" s="533"/>
      <c r="B13879" s="1787"/>
      <c r="C13879" s="1788"/>
      <c r="D13879" s="533"/>
      <c r="E13879" s="533"/>
      <c r="F13879" s="533"/>
      <c r="G13879" s="533"/>
    </row>
    <row r="13880" spans="1:7">
      <c r="A13880" s="533"/>
      <c r="B13880" s="1787"/>
      <c r="C13880" s="1788"/>
      <c r="D13880" s="533"/>
      <c r="E13880" s="533"/>
      <c r="F13880" s="533"/>
      <c r="G13880" s="533"/>
    </row>
    <row r="13881" spans="1:7">
      <c r="A13881" s="533"/>
      <c r="B13881" s="1787"/>
      <c r="C13881" s="1788"/>
      <c r="D13881" s="533"/>
      <c r="E13881" s="533"/>
      <c r="F13881" s="533"/>
      <c r="G13881" s="533"/>
    </row>
    <row r="13882" spans="1:7">
      <c r="A13882" s="533"/>
      <c r="B13882" s="1787"/>
      <c r="C13882" s="1788"/>
      <c r="D13882" s="533"/>
      <c r="E13882" s="533"/>
      <c r="F13882" s="533"/>
      <c r="G13882" s="533"/>
    </row>
    <row r="13883" spans="1:7">
      <c r="A13883" s="533"/>
      <c r="B13883" s="1787"/>
      <c r="C13883" s="1788"/>
      <c r="D13883" s="533"/>
      <c r="E13883" s="533"/>
      <c r="F13883" s="533"/>
      <c r="G13883" s="533"/>
    </row>
    <row r="13884" spans="1:7">
      <c r="A13884" s="533"/>
      <c r="B13884" s="1787"/>
      <c r="C13884" s="1788"/>
      <c r="D13884" s="533"/>
      <c r="E13884" s="533"/>
      <c r="F13884" s="533"/>
      <c r="G13884" s="533"/>
    </row>
    <row r="13885" spans="1:7">
      <c r="A13885" s="533"/>
      <c r="B13885" s="1787"/>
      <c r="C13885" s="1788"/>
      <c r="D13885" s="533"/>
      <c r="E13885" s="533"/>
      <c r="F13885" s="533"/>
      <c r="G13885" s="533"/>
    </row>
    <row r="13886" spans="1:7">
      <c r="A13886" s="533"/>
      <c r="B13886" s="1787"/>
      <c r="C13886" s="1788"/>
      <c r="D13886" s="533"/>
      <c r="E13886" s="533"/>
      <c r="F13886" s="533"/>
      <c r="G13886" s="533"/>
    </row>
    <row r="13887" spans="1:7">
      <c r="A13887" s="533"/>
      <c r="B13887" s="1787"/>
      <c r="C13887" s="1788"/>
      <c r="D13887" s="533"/>
      <c r="E13887" s="533"/>
      <c r="F13887" s="533"/>
      <c r="G13887" s="533"/>
    </row>
    <row r="13888" spans="1:7">
      <c r="A13888" s="533"/>
      <c r="B13888" s="1787"/>
      <c r="C13888" s="1788"/>
      <c r="D13888" s="533"/>
      <c r="E13888" s="533"/>
      <c r="F13888" s="533"/>
      <c r="G13888" s="533"/>
    </row>
    <row r="13889" spans="1:7">
      <c r="A13889" s="533"/>
      <c r="B13889" s="1787"/>
      <c r="C13889" s="1788"/>
      <c r="D13889" s="533"/>
      <c r="E13889" s="533"/>
      <c r="F13889" s="533"/>
      <c r="G13889" s="533"/>
    </row>
    <row r="13890" spans="1:7">
      <c r="A13890" s="533"/>
      <c r="B13890" s="1787"/>
      <c r="C13890" s="1788"/>
      <c r="D13890" s="533"/>
      <c r="E13890" s="533"/>
      <c r="F13890" s="533"/>
      <c r="G13890" s="533"/>
    </row>
    <row r="13891" spans="1:7">
      <c r="A13891" s="533"/>
      <c r="B13891" s="1787"/>
      <c r="C13891" s="1788"/>
      <c r="D13891" s="533"/>
      <c r="E13891" s="533"/>
      <c r="F13891" s="533"/>
      <c r="G13891" s="533"/>
    </row>
    <row r="13892" spans="1:7">
      <c r="A13892" s="533"/>
      <c r="B13892" s="1787"/>
      <c r="C13892" s="1788"/>
      <c r="D13892" s="533"/>
      <c r="E13892" s="533"/>
      <c r="F13892" s="533"/>
      <c r="G13892" s="533"/>
    </row>
    <row r="13893" spans="1:7">
      <c r="A13893" s="533"/>
      <c r="B13893" s="1787"/>
      <c r="C13893" s="1788"/>
      <c r="D13893" s="533"/>
      <c r="E13893" s="533"/>
      <c r="F13893" s="533"/>
      <c r="G13893" s="533"/>
    </row>
    <row r="13894" spans="1:7">
      <c r="A13894" s="533"/>
      <c r="B13894" s="1787"/>
      <c r="C13894" s="1788"/>
      <c r="D13894" s="533"/>
      <c r="E13894" s="533"/>
      <c r="F13894" s="533"/>
      <c r="G13894" s="533"/>
    </row>
    <row r="13895" spans="1:7">
      <c r="A13895" s="533"/>
      <c r="B13895" s="1787"/>
      <c r="C13895" s="1788"/>
      <c r="D13895" s="533"/>
      <c r="E13895" s="533"/>
      <c r="F13895" s="533"/>
      <c r="G13895" s="533"/>
    </row>
    <row r="13896" spans="1:7">
      <c r="A13896" s="533"/>
      <c r="B13896" s="1787"/>
      <c r="C13896" s="1788"/>
      <c r="D13896" s="533"/>
      <c r="E13896" s="533"/>
      <c r="F13896" s="533"/>
      <c r="G13896" s="533"/>
    </row>
    <row r="13897" spans="1:7">
      <c r="A13897" s="533"/>
      <c r="B13897" s="1787"/>
      <c r="C13897" s="1788"/>
      <c r="D13897" s="533"/>
      <c r="E13897" s="533"/>
      <c r="F13897" s="533"/>
      <c r="G13897" s="533"/>
    </row>
    <row r="13898" spans="1:7">
      <c r="A13898" s="533"/>
      <c r="B13898" s="1787"/>
      <c r="C13898" s="1788"/>
      <c r="D13898" s="533"/>
      <c r="E13898" s="533"/>
      <c r="F13898" s="533"/>
      <c r="G13898" s="533"/>
    </row>
    <row r="13899" spans="1:7">
      <c r="A13899" s="533"/>
      <c r="B13899" s="1787"/>
      <c r="C13899" s="1788"/>
      <c r="D13899" s="533"/>
      <c r="E13899" s="533"/>
      <c r="F13899" s="533"/>
      <c r="G13899" s="533"/>
    </row>
    <row r="13900" spans="1:7">
      <c r="A13900" s="533"/>
      <c r="B13900" s="1787"/>
      <c r="C13900" s="1788"/>
      <c r="D13900" s="533"/>
      <c r="E13900" s="533"/>
      <c r="F13900" s="533"/>
      <c r="G13900" s="533"/>
    </row>
    <row r="13901" spans="1:7">
      <c r="A13901" s="533"/>
      <c r="B13901" s="1787"/>
      <c r="C13901" s="1788"/>
      <c r="D13901" s="533"/>
      <c r="E13901" s="533"/>
      <c r="F13901" s="533"/>
      <c r="G13901" s="533"/>
    </row>
    <row r="13902" spans="1:7">
      <c r="A13902" s="533"/>
      <c r="B13902" s="1787"/>
      <c r="C13902" s="1788"/>
      <c r="D13902" s="533"/>
      <c r="E13902" s="533"/>
      <c r="F13902" s="533"/>
      <c r="G13902" s="533"/>
    </row>
    <row r="13903" spans="1:7">
      <c r="A13903" s="533"/>
      <c r="B13903" s="1787"/>
      <c r="C13903" s="1788"/>
      <c r="D13903" s="533"/>
      <c r="E13903" s="533"/>
      <c r="F13903" s="533"/>
      <c r="G13903" s="533"/>
    </row>
    <row r="13904" spans="1:7">
      <c r="A13904" s="533"/>
      <c r="B13904" s="1787"/>
      <c r="C13904" s="1788"/>
      <c r="D13904" s="533"/>
      <c r="E13904" s="533"/>
      <c r="F13904" s="533"/>
      <c r="G13904" s="533"/>
    </row>
    <row r="13905" spans="1:7">
      <c r="A13905" s="533"/>
      <c r="B13905" s="1787"/>
      <c r="C13905" s="1788"/>
      <c r="D13905" s="533"/>
      <c r="E13905" s="533"/>
      <c r="F13905" s="533"/>
      <c r="G13905" s="533"/>
    </row>
    <row r="13906" spans="1:7">
      <c r="A13906" s="533"/>
      <c r="B13906" s="1787"/>
      <c r="C13906" s="1788"/>
      <c r="D13906" s="533"/>
      <c r="E13906" s="533"/>
      <c r="F13906" s="533"/>
      <c r="G13906" s="533"/>
    </row>
    <row r="13907" spans="1:7">
      <c r="A13907" s="533"/>
      <c r="B13907" s="1787"/>
      <c r="C13907" s="1788"/>
      <c r="D13907" s="533"/>
      <c r="E13907" s="533"/>
      <c r="F13907" s="533"/>
      <c r="G13907" s="533"/>
    </row>
    <row r="13908" spans="1:7">
      <c r="A13908" s="533"/>
      <c r="B13908" s="1787"/>
      <c r="C13908" s="1788"/>
      <c r="D13908" s="533"/>
      <c r="E13908" s="533"/>
      <c r="F13908" s="533"/>
      <c r="G13908" s="533"/>
    </row>
    <row r="13909" spans="1:7">
      <c r="A13909" s="533"/>
      <c r="B13909" s="1787"/>
      <c r="C13909" s="1788"/>
      <c r="D13909" s="533"/>
      <c r="E13909" s="533"/>
      <c r="F13909" s="533"/>
      <c r="G13909" s="533"/>
    </row>
    <row r="13910" spans="1:7">
      <c r="A13910" s="533"/>
      <c r="B13910" s="1787"/>
      <c r="C13910" s="1788"/>
      <c r="D13910" s="533"/>
      <c r="E13910" s="533"/>
      <c r="F13910" s="533"/>
      <c r="G13910" s="533"/>
    </row>
    <row r="13911" spans="1:7">
      <c r="A13911" s="533"/>
      <c r="B13911" s="1787"/>
      <c r="C13911" s="1788"/>
      <c r="D13911" s="533"/>
      <c r="E13911" s="533"/>
      <c r="F13911" s="533"/>
      <c r="G13911" s="533"/>
    </row>
    <row r="13912" spans="1:7">
      <c r="A13912" s="533"/>
      <c r="B13912" s="1787"/>
      <c r="C13912" s="1788"/>
      <c r="D13912" s="533"/>
      <c r="E13912" s="533"/>
      <c r="F13912" s="533"/>
      <c r="G13912" s="533"/>
    </row>
    <row r="13913" spans="1:7">
      <c r="A13913" s="533"/>
      <c r="B13913" s="1787"/>
      <c r="C13913" s="1788"/>
      <c r="D13913" s="533"/>
      <c r="E13913" s="533"/>
      <c r="F13913" s="533"/>
      <c r="G13913" s="533"/>
    </row>
    <row r="13914" spans="1:7">
      <c r="A13914" s="533"/>
      <c r="B13914" s="1787"/>
      <c r="C13914" s="1788"/>
      <c r="D13914" s="533"/>
      <c r="E13914" s="533"/>
      <c r="F13914" s="533"/>
      <c r="G13914" s="533"/>
    </row>
    <row r="13915" spans="1:7">
      <c r="A13915" s="533"/>
      <c r="B13915" s="1787"/>
      <c r="C13915" s="1788"/>
      <c r="D13915" s="533"/>
      <c r="E13915" s="533"/>
      <c r="F13915" s="533"/>
      <c r="G13915" s="533"/>
    </row>
    <row r="13916" spans="1:7">
      <c r="A13916" s="533"/>
      <c r="B13916" s="1787"/>
      <c r="C13916" s="1788"/>
      <c r="D13916" s="533"/>
      <c r="E13916" s="533"/>
      <c r="F13916" s="533"/>
      <c r="G13916" s="533"/>
    </row>
    <row r="13917" spans="1:7">
      <c r="A13917" s="533"/>
      <c r="B13917" s="1787"/>
      <c r="C13917" s="1788"/>
      <c r="D13917" s="533"/>
      <c r="E13917" s="533"/>
      <c r="F13917" s="533"/>
      <c r="G13917" s="533"/>
    </row>
    <row r="13918" spans="1:7">
      <c r="A13918" s="533"/>
      <c r="B13918" s="1787"/>
      <c r="C13918" s="1788"/>
      <c r="D13918" s="533"/>
      <c r="E13918" s="533"/>
      <c r="F13918" s="533"/>
      <c r="G13918" s="533"/>
    </row>
    <row r="13919" spans="1:7">
      <c r="A13919" s="533"/>
      <c r="B13919" s="1787"/>
      <c r="C13919" s="1788"/>
      <c r="D13919" s="533"/>
      <c r="E13919" s="533"/>
      <c r="F13919" s="533"/>
      <c r="G13919" s="533"/>
    </row>
    <row r="13920" spans="1:7">
      <c r="A13920" s="533"/>
      <c r="B13920" s="1787"/>
      <c r="C13920" s="1788"/>
      <c r="D13920" s="533"/>
      <c r="E13920" s="533"/>
      <c r="F13920" s="533"/>
      <c r="G13920" s="533"/>
    </row>
    <row r="13921" spans="1:7">
      <c r="A13921" s="533"/>
      <c r="B13921" s="1787"/>
      <c r="C13921" s="1788"/>
      <c r="D13921" s="533"/>
      <c r="E13921" s="533"/>
      <c r="F13921" s="533"/>
      <c r="G13921" s="533"/>
    </row>
    <row r="13922" spans="1:7">
      <c r="A13922" s="533"/>
      <c r="B13922" s="1787"/>
      <c r="C13922" s="1788"/>
      <c r="D13922" s="533"/>
      <c r="E13922" s="533"/>
      <c r="F13922" s="533"/>
      <c r="G13922" s="533"/>
    </row>
    <row r="13923" spans="1:7">
      <c r="A13923" s="533"/>
      <c r="B13923" s="1787"/>
      <c r="C13923" s="1788"/>
      <c r="D13923" s="533"/>
      <c r="E13923" s="533"/>
      <c r="F13923" s="533"/>
      <c r="G13923" s="533"/>
    </row>
    <row r="13924" spans="1:7">
      <c r="A13924" s="533"/>
      <c r="B13924" s="1787"/>
      <c r="C13924" s="1788"/>
      <c r="D13924" s="533"/>
      <c r="E13924" s="533"/>
      <c r="F13924" s="533"/>
      <c r="G13924" s="533"/>
    </row>
    <row r="13925" spans="1:7">
      <c r="A13925" s="533"/>
      <c r="B13925" s="1787"/>
      <c r="C13925" s="1788"/>
      <c r="D13925" s="533"/>
      <c r="E13925" s="533"/>
      <c r="F13925" s="533"/>
      <c r="G13925" s="533"/>
    </row>
    <row r="13926" spans="1:7">
      <c r="A13926" s="533"/>
      <c r="B13926" s="1787"/>
      <c r="C13926" s="1788"/>
      <c r="D13926" s="533"/>
      <c r="E13926" s="533"/>
      <c r="F13926" s="533"/>
      <c r="G13926" s="533"/>
    </row>
    <row r="13927" spans="1:7">
      <c r="A13927" s="533"/>
      <c r="B13927" s="1787"/>
      <c r="C13927" s="1788"/>
      <c r="D13927" s="533"/>
      <c r="E13927" s="533"/>
      <c r="F13927" s="533"/>
      <c r="G13927" s="533"/>
    </row>
    <row r="13928" spans="1:7">
      <c r="A13928" s="533"/>
      <c r="B13928" s="1787"/>
      <c r="C13928" s="1788"/>
      <c r="D13928" s="533"/>
      <c r="E13928" s="533"/>
      <c r="F13928" s="533"/>
      <c r="G13928" s="533"/>
    </row>
    <row r="13929" spans="1:7">
      <c r="A13929" s="533"/>
      <c r="B13929" s="1787"/>
      <c r="C13929" s="1788"/>
      <c r="D13929" s="533"/>
      <c r="E13929" s="533"/>
      <c r="F13929" s="533"/>
      <c r="G13929" s="533"/>
    </row>
    <row r="13930" spans="1:7">
      <c r="A13930" s="533"/>
      <c r="B13930" s="1787"/>
      <c r="C13930" s="1788"/>
      <c r="D13930" s="533"/>
      <c r="E13930" s="533"/>
      <c r="F13930" s="533"/>
      <c r="G13930" s="533"/>
    </row>
    <row r="13931" spans="1:7">
      <c r="A13931" s="533"/>
      <c r="B13931" s="1787"/>
      <c r="C13931" s="1788"/>
      <c r="D13931" s="533"/>
      <c r="E13931" s="533"/>
      <c r="F13931" s="533"/>
      <c r="G13931" s="533"/>
    </row>
    <row r="13932" spans="1:7">
      <c r="A13932" s="533"/>
      <c r="B13932" s="1787"/>
      <c r="C13932" s="1788"/>
      <c r="D13932" s="533"/>
      <c r="E13932" s="533"/>
      <c r="F13932" s="533"/>
      <c r="G13932" s="533"/>
    </row>
    <row r="13933" spans="1:7">
      <c r="A13933" s="533"/>
      <c r="B13933" s="1787"/>
      <c r="C13933" s="1788"/>
      <c r="D13933" s="533"/>
      <c r="E13933" s="533"/>
      <c r="F13933" s="533"/>
      <c r="G13933" s="533"/>
    </row>
    <row r="13934" spans="1:7">
      <c r="A13934" s="533"/>
      <c r="B13934" s="1787"/>
      <c r="C13934" s="1788"/>
      <c r="D13934" s="533"/>
      <c r="E13934" s="533"/>
      <c r="F13934" s="533"/>
      <c r="G13934" s="533"/>
    </row>
    <row r="13935" spans="1:7">
      <c r="A13935" s="533"/>
      <c r="B13935" s="1787"/>
      <c r="C13935" s="1788"/>
      <c r="D13935" s="533"/>
      <c r="E13935" s="533"/>
      <c r="F13935" s="533"/>
      <c r="G13935" s="533"/>
    </row>
    <row r="13936" spans="1:7">
      <c r="A13936" s="533"/>
      <c r="B13936" s="1787"/>
      <c r="C13936" s="1788"/>
      <c r="D13936" s="533"/>
      <c r="E13936" s="533"/>
      <c r="F13936" s="533"/>
      <c r="G13936" s="533"/>
    </row>
    <row r="13937" spans="1:7">
      <c r="A13937" s="533"/>
      <c r="B13937" s="1787"/>
      <c r="C13937" s="1788"/>
      <c r="D13937" s="533"/>
      <c r="E13937" s="533"/>
      <c r="F13937" s="533"/>
      <c r="G13937" s="533"/>
    </row>
    <row r="13938" spans="1:7">
      <c r="A13938" s="533"/>
      <c r="B13938" s="1787"/>
      <c r="C13938" s="1788"/>
      <c r="D13938" s="533"/>
      <c r="E13938" s="533"/>
      <c r="F13938" s="533"/>
      <c r="G13938" s="533"/>
    </row>
    <row r="13939" spans="1:7">
      <c r="A13939" s="533"/>
      <c r="B13939" s="1787"/>
      <c r="C13939" s="1788"/>
      <c r="D13939" s="533"/>
      <c r="E13939" s="533"/>
      <c r="F13939" s="533"/>
      <c r="G13939" s="533"/>
    </row>
    <row r="13940" spans="1:7">
      <c r="A13940" s="533"/>
      <c r="B13940" s="1787"/>
      <c r="C13940" s="1788"/>
      <c r="D13940" s="533"/>
      <c r="E13940" s="533"/>
      <c r="F13940" s="533"/>
      <c r="G13940" s="533"/>
    </row>
    <row r="13941" spans="1:7">
      <c r="A13941" s="533"/>
      <c r="B13941" s="1787"/>
      <c r="C13941" s="1788"/>
      <c r="D13941" s="533"/>
      <c r="E13941" s="533"/>
      <c r="F13941" s="533"/>
      <c r="G13941" s="533"/>
    </row>
    <row r="13942" spans="1:7">
      <c r="A13942" s="533"/>
      <c r="B13942" s="1787"/>
      <c r="C13942" s="1788"/>
      <c r="D13942" s="533"/>
      <c r="E13942" s="533"/>
      <c r="F13942" s="533"/>
      <c r="G13942" s="533"/>
    </row>
    <row r="13943" spans="1:7">
      <c r="A13943" s="533"/>
      <c r="B13943" s="1787"/>
      <c r="C13943" s="1788"/>
      <c r="D13943" s="533"/>
      <c r="E13943" s="533"/>
      <c r="F13943" s="533"/>
      <c r="G13943" s="533"/>
    </row>
    <row r="13944" spans="1:7">
      <c r="A13944" s="533"/>
      <c r="B13944" s="1787"/>
      <c r="C13944" s="1788"/>
      <c r="D13944" s="533"/>
      <c r="E13944" s="533"/>
      <c r="F13944" s="533"/>
      <c r="G13944" s="533"/>
    </row>
    <row r="13945" spans="1:7">
      <c r="A13945" s="533"/>
      <c r="B13945" s="1787"/>
      <c r="C13945" s="1788"/>
      <c r="D13945" s="533"/>
      <c r="E13945" s="533"/>
      <c r="F13945" s="533"/>
      <c r="G13945" s="533"/>
    </row>
    <row r="13946" spans="1:7">
      <c r="A13946" s="533"/>
      <c r="B13946" s="1787"/>
      <c r="C13946" s="1788"/>
      <c r="D13946" s="533"/>
      <c r="E13946" s="533"/>
      <c r="F13946" s="533"/>
      <c r="G13946" s="533"/>
    </row>
    <row r="13947" spans="1:7">
      <c r="A13947" s="533"/>
      <c r="B13947" s="1787"/>
      <c r="C13947" s="1788"/>
      <c r="D13947" s="533"/>
      <c r="E13947" s="533"/>
      <c r="F13947" s="533"/>
      <c r="G13947" s="533"/>
    </row>
    <row r="13948" spans="1:7">
      <c r="A13948" s="533"/>
      <c r="B13948" s="1787"/>
      <c r="C13948" s="1788"/>
      <c r="D13948" s="533"/>
      <c r="E13948" s="533"/>
      <c r="F13948" s="533"/>
      <c r="G13948" s="533"/>
    </row>
    <row r="13949" spans="1:7">
      <c r="A13949" s="533"/>
      <c r="B13949" s="1787"/>
      <c r="C13949" s="1788"/>
      <c r="D13949" s="533"/>
      <c r="E13949" s="533"/>
      <c r="F13949" s="533"/>
      <c r="G13949" s="533"/>
    </row>
    <row r="13950" spans="1:7">
      <c r="A13950" s="533"/>
      <c r="B13950" s="1787"/>
      <c r="C13950" s="1788"/>
      <c r="D13950" s="533"/>
      <c r="E13950" s="533"/>
      <c r="F13950" s="533"/>
      <c r="G13950" s="533"/>
    </row>
    <row r="13951" spans="1:7">
      <c r="A13951" s="533"/>
      <c r="B13951" s="1787"/>
      <c r="C13951" s="1788"/>
      <c r="D13951" s="533"/>
      <c r="E13951" s="533"/>
      <c r="F13951" s="533"/>
      <c r="G13951" s="533"/>
    </row>
    <row r="13952" spans="1:7">
      <c r="A13952" s="533"/>
      <c r="B13952" s="1787"/>
      <c r="C13952" s="1788"/>
      <c r="D13952" s="533"/>
      <c r="E13952" s="533"/>
      <c r="F13952" s="533"/>
      <c r="G13952" s="533"/>
    </row>
    <row r="13953" spans="1:7">
      <c r="A13953" s="533"/>
      <c r="B13953" s="1787"/>
      <c r="C13953" s="1788"/>
      <c r="D13953" s="533"/>
      <c r="E13953" s="533"/>
      <c r="F13953" s="533"/>
      <c r="G13953" s="533"/>
    </row>
    <row r="13954" spans="1:7">
      <c r="A13954" s="533"/>
      <c r="B13954" s="1787"/>
      <c r="C13954" s="1788"/>
      <c r="D13954" s="533"/>
      <c r="E13954" s="533"/>
      <c r="F13954" s="533"/>
      <c r="G13954" s="533"/>
    </row>
    <row r="13955" spans="1:7">
      <c r="A13955" s="533"/>
      <c r="B13955" s="1787"/>
      <c r="C13955" s="1788"/>
      <c r="D13955" s="533"/>
      <c r="E13955" s="533"/>
      <c r="F13955" s="533"/>
      <c r="G13955" s="533"/>
    </row>
    <row r="13956" spans="1:7">
      <c r="A13956" s="533"/>
      <c r="B13956" s="1787"/>
      <c r="C13956" s="1788"/>
      <c r="D13956" s="533"/>
      <c r="E13956" s="533"/>
      <c r="F13956" s="533"/>
      <c r="G13956" s="533"/>
    </row>
    <row r="13957" spans="1:7">
      <c r="A13957" s="533"/>
      <c r="B13957" s="1787"/>
      <c r="C13957" s="1788"/>
      <c r="D13957" s="533"/>
      <c r="E13957" s="533"/>
      <c r="F13957" s="533"/>
      <c r="G13957" s="533"/>
    </row>
    <row r="13958" spans="1:7">
      <c r="A13958" s="533"/>
      <c r="B13958" s="1787"/>
      <c r="C13958" s="1788"/>
      <c r="D13958" s="533"/>
      <c r="E13958" s="533"/>
      <c r="F13958" s="533"/>
      <c r="G13958" s="533"/>
    </row>
    <row r="13959" spans="1:7">
      <c r="A13959" s="533"/>
      <c r="B13959" s="1787"/>
      <c r="C13959" s="1788"/>
      <c r="D13959" s="533"/>
      <c r="E13959" s="533"/>
      <c r="F13959" s="533"/>
      <c r="G13959" s="533"/>
    </row>
    <row r="13960" spans="1:7">
      <c r="A13960" s="533"/>
      <c r="B13960" s="1787"/>
      <c r="C13960" s="1788"/>
      <c r="D13960" s="533"/>
      <c r="E13960" s="533"/>
      <c r="F13960" s="533"/>
      <c r="G13960" s="533"/>
    </row>
    <row r="13961" spans="1:7">
      <c r="A13961" s="533"/>
      <c r="B13961" s="1787"/>
      <c r="C13961" s="1788"/>
      <c r="D13961" s="533"/>
      <c r="E13961" s="533"/>
      <c r="F13961" s="533"/>
      <c r="G13961" s="533"/>
    </row>
    <row r="13962" spans="1:7">
      <c r="A13962" s="533"/>
      <c r="B13962" s="1787"/>
      <c r="C13962" s="1788"/>
      <c r="D13962" s="533"/>
      <c r="E13962" s="533"/>
      <c r="F13962" s="533"/>
      <c r="G13962" s="533"/>
    </row>
    <row r="13963" spans="1:7">
      <c r="A13963" s="533"/>
      <c r="B13963" s="1787"/>
      <c r="C13963" s="1788"/>
      <c r="D13963" s="533"/>
      <c r="E13963" s="533"/>
      <c r="F13963" s="533"/>
      <c r="G13963" s="533"/>
    </row>
    <row r="13964" spans="1:7">
      <c r="A13964" s="533"/>
      <c r="B13964" s="1787"/>
      <c r="C13964" s="1788"/>
      <c r="D13964" s="533"/>
      <c r="E13964" s="533"/>
      <c r="F13964" s="533"/>
      <c r="G13964" s="533"/>
    </row>
    <row r="13965" spans="1:7">
      <c r="A13965" s="533"/>
      <c r="B13965" s="1787"/>
      <c r="C13965" s="1788"/>
      <c r="D13965" s="533"/>
      <c r="E13965" s="533"/>
      <c r="F13965" s="533"/>
      <c r="G13965" s="533"/>
    </row>
    <row r="13966" spans="1:7">
      <c r="A13966" s="533"/>
      <c r="B13966" s="1787"/>
      <c r="C13966" s="1788"/>
      <c r="D13966" s="533"/>
      <c r="E13966" s="533"/>
      <c r="F13966" s="533"/>
      <c r="G13966" s="533"/>
    </row>
    <row r="13967" spans="1:7">
      <c r="A13967" s="533"/>
      <c r="B13967" s="1787"/>
      <c r="C13967" s="1788"/>
      <c r="D13967" s="533"/>
      <c r="E13967" s="533"/>
      <c r="F13967" s="533"/>
      <c r="G13967" s="533"/>
    </row>
    <row r="13968" spans="1:7">
      <c r="A13968" s="533"/>
      <c r="B13968" s="1787"/>
      <c r="C13968" s="1788"/>
      <c r="D13968" s="533"/>
      <c r="E13968" s="533"/>
      <c r="F13968" s="533"/>
      <c r="G13968" s="533"/>
    </row>
    <row r="13969" spans="1:7">
      <c r="A13969" s="533"/>
      <c r="B13969" s="1787"/>
      <c r="C13969" s="1788"/>
      <c r="D13969" s="533"/>
      <c r="E13969" s="533"/>
      <c r="F13969" s="533"/>
      <c r="G13969" s="533"/>
    </row>
    <row r="13970" spans="1:7">
      <c r="A13970" s="533"/>
      <c r="B13970" s="1787"/>
      <c r="C13970" s="1788"/>
      <c r="D13970" s="533"/>
      <c r="E13970" s="533"/>
      <c r="F13970" s="533"/>
      <c r="G13970" s="533"/>
    </row>
    <row r="13971" spans="1:7">
      <c r="A13971" s="533"/>
      <c r="B13971" s="1787"/>
      <c r="C13971" s="1788"/>
      <c r="D13971" s="533"/>
      <c r="E13971" s="533"/>
      <c r="F13971" s="533"/>
      <c r="G13971" s="533"/>
    </row>
    <row r="13972" spans="1:7">
      <c r="A13972" s="533"/>
      <c r="B13972" s="1787"/>
      <c r="C13972" s="1788"/>
      <c r="D13972" s="533"/>
      <c r="E13972" s="533"/>
      <c r="F13972" s="533"/>
      <c r="G13972" s="533"/>
    </row>
    <row r="13973" spans="1:7">
      <c r="A13973" s="533"/>
      <c r="B13973" s="1787"/>
      <c r="C13973" s="1788"/>
      <c r="D13973" s="533"/>
      <c r="E13973" s="533"/>
      <c r="F13973" s="533"/>
      <c r="G13973" s="533"/>
    </row>
    <row r="13974" spans="1:7">
      <c r="A13974" s="533"/>
      <c r="B13974" s="1787"/>
      <c r="C13974" s="1788"/>
      <c r="D13974" s="533"/>
      <c r="E13974" s="533"/>
      <c r="F13974" s="533"/>
      <c r="G13974" s="533"/>
    </row>
    <row r="13975" spans="1:7">
      <c r="A13975" s="533"/>
      <c r="B13975" s="1787"/>
      <c r="C13975" s="1788"/>
      <c r="D13975" s="533"/>
      <c r="E13975" s="533"/>
      <c r="F13975" s="533"/>
      <c r="G13975" s="533"/>
    </row>
    <row r="13976" spans="1:7">
      <c r="A13976" s="533"/>
      <c r="B13976" s="1787"/>
      <c r="C13976" s="1788"/>
      <c r="D13976" s="533"/>
      <c r="E13976" s="533"/>
      <c r="F13976" s="533"/>
      <c r="G13976" s="533"/>
    </row>
    <row r="13977" spans="1:7">
      <c r="A13977" s="533"/>
      <c r="B13977" s="1787"/>
      <c r="C13977" s="1788"/>
      <c r="D13977" s="533"/>
      <c r="E13977" s="533"/>
      <c r="F13977" s="533"/>
      <c r="G13977" s="533"/>
    </row>
    <row r="13978" spans="1:7">
      <c r="A13978" s="533"/>
      <c r="B13978" s="1787"/>
      <c r="C13978" s="1788"/>
      <c r="D13978" s="533"/>
      <c r="E13978" s="533"/>
      <c r="F13978" s="533"/>
      <c r="G13978" s="533"/>
    </row>
    <row r="13979" spans="1:7">
      <c r="A13979" s="533"/>
      <c r="B13979" s="1787"/>
      <c r="C13979" s="1788"/>
      <c r="D13979" s="533"/>
      <c r="E13979" s="533"/>
      <c r="F13979" s="533"/>
      <c r="G13979" s="533"/>
    </row>
    <row r="13980" spans="1:7">
      <c r="A13980" s="533"/>
      <c r="B13980" s="1787"/>
      <c r="C13980" s="1788"/>
      <c r="D13980" s="533"/>
      <c r="E13980" s="533"/>
      <c r="F13980" s="533"/>
      <c r="G13980" s="533"/>
    </row>
    <row r="13981" spans="1:7">
      <c r="A13981" s="533"/>
      <c r="B13981" s="1787"/>
      <c r="C13981" s="1788"/>
      <c r="D13981" s="533"/>
      <c r="E13981" s="533"/>
      <c r="F13981" s="533"/>
      <c r="G13981" s="533"/>
    </row>
    <row r="13982" spans="1:7">
      <c r="A13982" s="533"/>
      <c r="B13982" s="1787"/>
      <c r="C13982" s="1788"/>
      <c r="D13982" s="533"/>
      <c r="E13982" s="533"/>
      <c r="F13982" s="533"/>
      <c r="G13982" s="533"/>
    </row>
    <row r="13983" spans="1:7">
      <c r="A13983" s="533"/>
      <c r="B13983" s="1787"/>
      <c r="C13983" s="1788"/>
      <c r="D13983" s="533"/>
      <c r="E13983" s="533"/>
      <c r="F13983" s="533"/>
      <c r="G13983" s="533"/>
    </row>
    <row r="13984" spans="1:7">
      <c r="A13984" s="533"/>
      <c r="B13984" s="1787"/>
      <c r="C13984" s="1788"/>
      <c r="D13984" s="533"/>
      <c r="E13984" s="533"/>
      <c r="F13984" s="533"/>
      <c r="G13984" s="533"/>
    </row>
    <row r="13985" spans="1:7">
      <c r="A13985" s="533"/>
      <c r="B13985" s="1787"/>
      <c r="C13985" s="1788"/>
      <c r="D13985" s="533"/>
      <c r="E13985" s="533"/>
      <c r="F13985" s="533"/>
      <c r="G13985" s="533"/>
    </row>
    <row r="13986" spans="1:7">
      <c r="A13986" s="533"/>
      <c r="B13986" s="1787"/>
      <c r="C13986" s="1788"/>
      <c r="D13986" s="533"/>
      <c r="E13986" s="533"/>
      <c r="F13986" s="533"/>
      <c r="G13986" s="533"/>
    </row>
    <row r="13987" spans="1:7">
      <c r="A13987" s="533"/>
      <c r="B13987" s="1787"/>
      <c r="C13987" s="1788"/>
      <c r="D13987" s="533"/>
      <c r="E13987" s="533"/>
      <c r="F13987" s="533"/>
      <c r="G13987" s="533"/>
    </row>
    <row r="13988" spans="1:7">
      <c r="A13988" s="533"/>
      <c r="B13988" s="1787"/>
      <c r="C13988" s="1788"/>
      <c r="D13988" s="533"/>
      <c r="E13988" s="533"/>
      <c r="F13988" s="533"/>
      <c r="G13988" s="533"/>
    </row>
    <row r="13989" spans="1:7">
      <c r="A13989" s="533"/>
      <c r="B13989" s="1787"/>
      <c r="C13989" s="1788"/>
      <c r="D13989" s="533"/>
      <c r="E13989" s="533"/>
      <c r="F13989" s="533"/>
      <c r="G13989" s="533"/>
    </row>
    <row r="13990" spans="1:7">
      <c r="A13990" s="533"/>
      <c r="B13990" s="1787"/>
      <c r="C13990" s="1788"/>
      <c r="D13990" s="533"/>
      <c r="E13990" s="533"/>
      <c r="F13990" s="533"/>
      <c r="G13990" s="533"/>
    </row>
    <row r="13991" spans="1:7">
      <c r="A13991" s="533"/>
      <c r="B13991" s="1787"/>
      <c r="C13991" s="1788"/>
      <c r="D13991" s="533"/>
      <c r="E13991" s="533"/>
      <c r="F13991" s="533"/>
      <c r="G13991" s="533"/>
    </row>
    <row r="13992" spans="1:7">
      <c r="A13992" s="533"/>
      <c r="B13992" s="1787"/>
      <c r="C13992" s="1788"/>
      <c r="D13992" s="533"/>
      <c r="E13992" s="533"/>
      <c r="F13992" s="533"/>
      <c r="G13992" s="533"/>
    </row>
    <row r="13993" spans="1:7">
      <c r="A13993" s="533"/>
      <c r="B13993" s="1787"/>
      <c r="C13993" s="1788"/>
      <c r="D13993" s="533"/>
      <c r="E13993" s="533"/>
      <c r="F13993" s="533"/>
      <c r="G13993" s="533"/>
    </row>
    <row r="13994" spans="1:7">
      <c r="A13994" s="533"/>
      <c r="B13994" s="1787"/>
      <c r="C13994" s="1788"/>
      <c r="D13994" s="533"/>
      <c r="E13994" s="533"/>
      <c r="F13994" s="533"/>
      <c r="G13994" s="533"/>
    </row>
    <row r="13995" spans="1:7">
      <c r="A13995" s="533"/>
      <c r="B13995" s="1787"/>
      <c r="C13995" s="1788"/>
      <c r="D13995" s="533"/>
      <c r="E13995" s="533"/>
      <c r="F13995" s="533"/>
      <c r="G13995" s="533"/>
    </row>
    <row r="13996" spans="1:7">
      <c r="A13996" s="533"/>
      <c r="B13996" s="1787"/>
      <c r="C13996" s="1788"/>
      <c r="D13996" s="533"/>
      <c r="E13996" s="533"/>
      <c r="F13996" s="533"/>
      <c r="G13996" s="533"/>
    </row>
    <row r="13997" spans="1:7">
      <c r="A13997" s="533"/>
      <c r="B13997" s="1787"/>
      <c r="C13997" s="1788"/>
      <c r="D13997" s="533"/>
      <c r="E13997" s="533"/>
      <c r="F13997" s="533"/>
      <c r="G13997" s="533"/>
    </row>
    <row r="13998" spans="1:7">
      <c r="A13998" s="533"/>
      <c r="B13998" s="1787"/>
      <c r="C13998" s="1788"/>
      <c r="D13998" s="533"/>
      <c r="E13998" s="533"/>
      <c r="F13998" s="533"/>
      <c r="G13998" s="533"/>
    </row>
    <row r="13999" spans="1:7">
      <c r="A13999" s="533"/>
      <c r="B13999" s="1787"/>
      <c r="C13999" s="1788"/>
      <c r="D13999" s="533"/>
      <c r="E13999" s="533"/>
      <c r="F13999" s="533"/>
      <c r="G13999" s="533"/>
    </row>
    <row r="14000" spans="1:7">
      <c r="A14000" s="533"/>
      <c r="B14000" s="1787"/>
      <c r="C14000" s="1788"/>
      <c r="D14000" s="533"/>
      <c r="E14000" s="533"/>
      <c r="F14000" s="533"/>
      <c r="G14000" s="533"/>
    </row>
    <row r="14001" spans="1:7">
      <c r="A14001" s="533"/>
      <c r="B14001" s="1787"/>
      <c r="C14001" s="1788"/>
      <c r="D14001" s="533"/>
      <c r="E14001" s="533"/>
      <c r="F14001" s="533"/>
      <c r="G14001" s="533"/>
    </row>
    <row r="14002" spans="1:7">
      <c r="A14002" s="533"/>
      <c r="B14002" s="1787"/>
      <c r="C14002" s="1788"/>
      <c r="D14002" s="533"/>
      <c r="E14002" s="533"/>
      <c r="F14002" s="533"/>
      <c r="G14002" s="533"/>
    </row>
    <row r="14003" spans="1:7">
      <c r="A14003" s="533"/>
      <c r="B14003" s="1787"/>
      <c r="C14003" s="1788"/>
      <c r="D14003" s="533"/>
      <c r="E14003" s="533"/>
      <c r="F14003" s="533"/>
      <c r="G14003" s="533"/>
    </row>
    <row r="14004" spans="1:7">
      <c r="A14004" s="533"/>
      <c r="B14004" s="1787"/>
      <c r="C14004" s="1788"/>
      <c r="D14004" s="533"/>
      <c r="E14004" s="533"/>
      <c r="F14004" s="533"/>
      <c r="G14004" s="533"/>
    </row>
    <row r="14005" spans="1:7">
      <c r="A14005" s="533"/>
      <c r="B14005" s="1787"/>
      <c r="C14005" s="1788"/>
      <c r="D14005" s="533"/>
      <c r="E14005" s="533"/>
      <c r="F14005" s="533"/>
      <c r="G14005" s="533"/>
    </row>
    <row r="14006" spans="1:7">
      <c r="A14006" s="533"/>
      <c r="B14006" s="1787"/>
      <c r="C14006" s="1788"/>
      <c r="D14006" s="533"/>
      <c r="E14006" s="533"/>
      <c r="F14006" s="533"/>
      <c r="G14006" s="533"/>
    </row>
    <row r="14007" spans="1:7">
      <c r="A14007" s="533"/>
      <c r="B14007" s="1787"/>
      <c r="C14007" s="1788"/>
      <c r="D14007" s="533"/>
      <c r="E14007" s="533"/>
      <c r="F14007" s="533"/>
      <c r="G14007" s="533"/>
    </row>
    <row r="14008" spans="1:7">
      <c r="A14008" s="533"/>
      <c r="B14008" s="1787"/>
      <c r="C14008" s="1788"/>
      <c r="D14008" s="533"/>
      <c r="E14008" s="533"/>
      <c r="F14008" s="533"/>
      <c r="G14008" s="533"/>
    </row>
    <row r="14009" spans="1:7">
      <c r="A14009" s="533"/>
      <c r="B14009" s="1787"/>
      <c r="C14009" s="1788"/>
      <c r="D14009" s="533"/>
      <c r="E14009" s="533"/>
      <c r="F14009" s="533"/>
      <c r="G14009" s="533"/>
    </row>
    <row r="14010" spans="1:7">
      <c r="A14010" s="533"/>
      <c r="B14010" s="1787"/>
      <c r="C14010" s="1788"/>
      <c r="D14010" s="533"/>
      <c r="E14010" s="533"/>
      <c r="F14010" s="533"/>
      <c r="G14010" s="533"/>
    </row>
    <row r="14011" spans="1:7">
      <c r="A14011" s="533"/>
      <c r="B14011" s="1787"/>
      <c r="C14011" s="1788"/>
      <c r="D14011" s="533"/>
      <c r="E14011" s="533"/>
      <c r="F14011" s="533"/>
      <c r="G14011" s="533"/>
    </row>
    <row r="14012" spans="1:7">
      <c r="A14012" s="533"/>
      <c r="B14012" s="1787"/>
      <c r="C14012" s="1788"/>
      <c r="D14012" s="533"/>
      <c r="E14012" s="533"/>
      <c r="F14012" s="533"/>
      <c r="G14012" s="533"/>
    </row>
    <row r="14013" spans="1:7">
      <c r="A14013" s="533"/>
      <c r="B14013" s="1787"/>
      <c r="C14013" s="1788"/>
      <c r="D14013" s="533"/>
      <c r="E14013" s="533"/>
      <c r="F14013" s="533"/>
      <c r="G14013" s="533"/>
    </row>
    <row r="14014" spans="1:7">
      <c r="A14014" s="533"/>
      <c r="B14014" s="1787"/>
      <c r="C14014" s="1788"/>
      <c r="D14014" s="533"/>
      <c r="E14014" s="533"/>
      <c r="F14014" s="533"/>
      <c r="G14014" s="533"/>
    </row>
    <row r="14015" spans="1:7">
      <c r="A14015" s="533"/>
      <c r="B14015" s="1787"/>
      <c r="C14015" s="1788"/>
      <c r="D14015" s="533"/>
      <c r="E14015" s="533"/>
      <c r="F14015" s="533"/>
      <c r="G14015" s="533"/>
    </row>
    <row r="14016" spans="1:7">
      <c r="A14016" s="533"/>
      <c r="B14016" s="1787"/>
      <c r="C14016" s="1788"/>
      <c r="D14016" s="533"/>
      <c r="E14016" s="533"/>
      <c r="F14016" s="533"/>
      <c r="G14016" s="533"/>
    </row>
    <row r="14017" spans="1:7">
      <c r="A14017" s="533"/>
      <c r="B14017" s="1787"/>
      <c r="C14017" s="1788"/>
      <c r="D14017" s="533"/>
      <c r="E14017" s="533"/>
      <c r="F14017" s="533"/>
      <c r="G14017" s="533"/>
    </row>
    <row r="14018" spans="1:7">
      <c r="A14018" s="533"/>
      <c r="B14018" s="1787"/>
      <c r="C14018" s="1788"/>
      <c r="D14018" s="533"/>
      <c r="E14018" s="533"/>
      <c r="F14018" s="533"/>
      <c r="G14018" s="533"/>
    </row>
    <row r="14019" spans="1:7">
      <c r="A14019" s="533"/>
      <c r="B14019" s="1787"/>
      <c r="C14019" s="1788"/>
      <c r="D14019" s="533"/>
      <c r="E14019" s="533"/>
      <c r="F14019" s="533"/>
      <c r="G14019" s="533"/>
    </row>
    <row r="14020" spans="1:7">
      <c r="A14020" s="533"/>
      <c r="B14020" s="1787"/>
      <c r="C14020" s="1788"/>
      <c r="D14020" s="533"/>
      <c r="E14020" s="533"/>
      <c r="F14020" s="533"/>
      <c r="G14020" s="533"/>
    </row>
    <row r="14021" spans="1:7">
      <c r="A14021" s="533"/>
      <c r="B14021" s="1787"/>
      <c r="C14021" s="1788"/>
      <c r="D14021" s="533"/>
      <c r="E14021" s="533"/>
      <c r="F14021" s="533"/>
      <c r="G14021" s="533"/>
    </row>
    <row r="14022" spans="1:7">
      <c r="A14022" s="533"/>
      <c r="B14022" s="1787"/>
      <c r="C14022" s="1788"/>
      <c r="D14022" s="533"/>
      <c r="E14022" s="533"/>
      <c r="F14022" s="533"/>
      <c r="G14022" s="533"/>
    </row>
    <row r="14023" spans="1:7">
      <c r="A14023" s="533"/>
      <c r="B14023" s="1787"/>
      <c r="C14023" s="1788"/>
      <c r="D14023" s="533"/>
      <c r="E14023" s="533"/>
      <c r="F14023" s="533"/>
      <c r="G14023" s="533"/>
    </row>
    <row r="14024" spans="1:7">
      <c r="A14024" s="533"/>
      <c r="B14024" s="1787"/>
      <c r="C14024" s="1788"/>
      <c r="D14024" s="533"/>
      <c r="E14024" s="533"/>
      <c r="F14024" s="533"/>
      <c r="G14024" s="533"/>
    </row>
    <row r="14025" spans="1:7">
      <c r="A14025" s="533"/>
      <c r="B14025" s="1787"/>
      <c r="C14025" s="1788"/>
      <c r="D14025" s="533"/>
      <c r="E14025" s="533"/>
      <c r="F14025" s="533"/>
      <c r="G14025" s="533"/>
    </row>
    <row r="14026" spans="1:7">
      <c r="A14026" s="533"/>
      <c r="B14026" s="1787"/>
      <c r="C14026" s="1788"/>
      <c r="D14026" s="533"/>
      <c r="E14026" s="533"/>
      <c r="F14026" s="533"/>
      <c r="G14026" s="533"/>
    </row>
    <row r="14027" spans="1:7">
      <c r="A14027" s="533"/>
      <c r="B14027" s="1787"/>
      <c r="C14027" s="1788"/>
      <c r="D14027" s="533"/>
      <c r="E14027" s="533"/>
      <c r="F14027" s="533"/>
      <c r="G14027" s="533"/>
    </row>
    <row r="14028" spans="1:7">
      <c r="A14028" s="533"/>
      <c r="B14028" s="1787"/>
      <c r="C14028" s="1788"/>
      <c r="D14028" s="533"/>
      <c r="E14028" s="533"/>
      <c r="F14028" s="533"/>
      <c r="G14028" s="533"/>
    </row>
    <row r="14029" spans="1:7">
      <c r="A14029" s="533"/>
      <c r="B14029" s="1787"/>
      <c r="C14029" s="1788"/>
      <c r="D14029" s="533"/>
      <c r="E14029" s="533"/>
      <c r="F14029" s="533"/>
      <c r="G14029" s="533"/>
    </row>
    <row r="14030" spans="1:7">
      <c r="A14030" s="533"/>
      <c r="B14030" s="1787"/>
      <c r="C14030" s="1788"/>
      <c r="D14030" s="533"/>
      <c r="E14030" s="533"/>
      <c r="F14030" s="533"/>
      <c r="G14030" s="533"/>
    </row>
    <row r="14031" spans="1:7">
      <c r="A14031" s="533"/>
      <c r="B14031" s="1787"/>
      <c r="C14031" s="1788"/>
      <c r="D14031" s="533"/>
      <c r="E14031" s="533"/>
      <c r="F14031" s="533"/>
      <c r="G14031" s="533"/>
    </row>
    <row r="14032" spans="1:7">
      <c r="A14032" s="533"/>
      <c r="B14032" s="1787"/>
      <c r="C14032" s="1788"/>
      <c r="D14032" s="533"/>
      <c r="E14032" s="533"/>
      <c r="F14032" s="533"/>
      <c r="G14032" s="533"/>
    </row>
    <row r="14033" spans="1:7">
      <c r="A14033" s="533"/>
      <c r="B14033" s="1787"/>
      <c r="C14033" s="1788"/>
      <c r="D14033" s="533"/>
      <c r="E14033" s="533"/>
      <c r="F14033" s="533"/>
      <c r="G14033" s="533"/>
    </row>
    <row r="14034" spans="1:7">
      <c r="A14034" s="533"/>
      <c r="B14034" s="1787"/>
      <c r="C14034" s="1788"/>
      <c r="D14034" s="533"/>
      <c r="E14034" s="533"/>
      <c r="F14034" s="533"/>
      <c r="G14034" s="533"/>
    </row>
    <row r="14035" spans="1:7">
      <c r="A14035" s="533"/>
      <c r="B14035" s="1787"/>
      <c r="C14035" s="1788"/>
      <c r="D14035" s="533"/>
      <c r="E14035" s="533"/>
      <c r="F14035" s="533"/>
      <c r="G14035" s="533"/>
    </row>
    <row r="14036" spans="1:7">
      <c r="A14036" s="533"/>
      <c r="B14036" s="1787"/>
      <c r="C14036" s="1788"/>
      <c r="D14036" s="533"/>
      <c r="E14036" s="533"/>
      <c r="F14036" s="533"/>
      <c r="G14036" s="533"/>
    </row>
    <row r="14037" spans="1:7">
      <c r="A14037" s="533"/>
      <c r="B14037" s="1787"/>
      <c r="C14037" s="1788"/>
      <c r="D14037" s="533"/>
      <c r="E14037" s="533"/>
      <c r="F14037" s="533"/>
      <c r="G14037" s="533"/>
    </row>
    <row r="14038" spans="1:7">
      <c r="A14038" s="533"/>
      <c r="B14038" s="1787"/>
      <c r="C14038" s="1788"/>
      <c r="D14038" s="533"/>
      <c r="E14038" s="533"/>
      <c r="F14038" s="533"/>
      <c r="G14038" s="533"/>
    </row>
    <row r="14039" spans="1:7">
      <c r="A14039" s="533"/>
      <c r="B14039" s="1787"/>
      <c r="C14039" s="1788"/>
      <c r="D14039" s="533"/>
      <c r="E14039" s="533"/>
      <c r="F14039" s="533"/>
      <c r="G14039" s="533"/>
    </row>
    <row r="14040" spans="1:7">
      <c r="A14040" s="533"/>
      <c r="B14040" s="1787"/>
      <c r="C14040" s="1788"/>
      <c r="D14040" s="533"/>
      <c r="E14040" s="533"/>
      <c r="F14040" s="533"/>
      <c r="G14040" s="533"/>
    </row>
    <row r="14041" spans="1:7">
      <c r="A14041" s="533"/>
      <c r="B14041" s="1787"/>
      <c r="C14041" s="1788"/>
      <c r="D14041" s="533"/>
      <c r="E14041" s="533"/>
      <c r="F14041" s="533"/>
      <c r="G14041" s="533"/>
    </row>
    <row r="14042" spans="1:7">
      <c r="A14042" s="533"/>
      <c r="B14042" s="1787"/>
      <c r="C14042" s="1788"/>
      <c r="D14042" s="533"/>
      <c r="E14042" s="533"/>
      <c r="F14042" s="533"/>
      <c r="G14042" s="533"/>
    </row>
    <row r="14043" spans="1:7">
      <c r="A14043" s="533"/>
      <c r="B14043" s="1787"/>
      <c r="C14043" s="1788"/>
      <c r="D14043" s="533"/>
      <c r="E14043" s="533"/>
      <c r="F14043" s="533"/>
      <c r="G14043" s="533"/>
    </row>
    <row r="14044" spans="1:7">
      <c r="A14044" s="533"/>
      <c r="B14044" s="1787"/>
      <c r="C14044" s="1788"/>
      <c r="D14044" s="533"/>
      <c r="E14044" s="533"/>
      <c r="F14044" s="533"/>
      <c r="G14044" s="533"/>
    </row>
    <row r="14045" spans="1:7">
      <c r="A14045" s="533"/>
      <c r="B14045" s="1787"/>
      <c r="C14045" s="1788"/>
      <c r="D14045" s="533"/>
      <c r="E14045" s="533"/>
      <c r="F14045" s="533"/>
      <c r="G14045" s="533"/>
    </row>
    <row r="14046" spans="1:7">
      <c r="A14046" s="533"/>
      <c r="B14046" s="1787"/>
      <c r="C14046" s="1788"/>
      <c r="D14046" s="533"/>
      <c r="E14046" s="533"/>
      <c r="F14046" s="533"/>
      <c r="G14046" s="533"/>
    </row>
    <row r="14047" spans="1:7">
      <c r="A14047" s="533"/>
      <c r="B14047" s="1787"/>
      <c r="C14047" s="1788"/>
      <c r="D14047" s="533"/>
      <c r="E14047" s="533"/>
      <c r="F14047" s="533"/>
      <c r="G14047" s="533"/>
    </row>
    <row r="14048" spans="1:7">
      <c r="A14048" s="533"/>
      <c r="B14048" s="1787"/>
      <c r="C14048" s="1788"/>
      <c r="D14048" s="533"/>
      <c r="E14048" s="533"/>
      <c r="F14048" s="533"/>
      <c r="G14048" s="533"/>
    </row>
    <row r="14049" spans="1:7">
      <c r="A14049" s="533"/>
      <c r="B14049" s="1787"/>
      <c r="C14049" s="1788"/>
      <c r="D14049" s="533"/>
      <c r="E14049" s="533"/>
      <c r="F14049" s="533"/>
      <c r="G14049" s="533"/>
    </row>
    <row r="14050" spans="1:7">
      <c r="A14050" s="533"/>
      <c r="B14050" s="1787"/>
      <c r="C14050" s="1788"/>
      <c r="D14050" s="533"/>
      <c r="E14050" s="533"/>
      <c r="F14050" s="533"/>
      <c r="G14050" s="533"/>
    </row>
    <row r="14051" spans="1:7">
      <c r="A14051" s="533"/>
      <c r="B14051" s="1787"/>
      <c r="C14051" s="1788"/>
      <c r="D14051" s="533"/>
      <c r="E14051" s="533"/>
      <c r="F14051" s="533"/>
      <c r="G14051" s="533"/>
    </row>
    <row r="14052" spans="1:7">
      <c r="A14052" s="533"/>
      <c r="B14052" s="1787"/>
      <c r="C14052" s="1788"/>
      <c r="D14052" s="533"/>
      <c r="E14052" s="533"/>
      <c r="F14052" s="533"/>
      <c r="G14052" s="533"/>
    </row>
    <row r="14053" spans="1:7">
      <c r="A14053" s="533"/>
      <c r="B14053" s="1787"/>
      <c r="C14053" s="1788"/>
      <c r="D14053" s="533"/>
      <c r="E14053" s="533"/>
      <c r="F14053" s="533"/>
      <c r="G14053" s="533"/>
    </row>
    <row r="14054" spans="1:7">
      <c r="A14054" s="533"/>
      <c r="B14054" s="1787"/>
      <c r="C14054" s="1788"/>
      <c r="D14054" s="533"/>
      <c r="E14054" s="533"/>
      <c r="F14054" s="533"/>
      <c r="G14054" s="533"/>
    </row>
    <row r="14055" spans="1:7">
      <c r="A14055" s="533"/>
      <c r="B14055" s="1787"/>
      <c r="C14055" s="1788"/>
      <c r="D14055" s="533"/>
      <c r="E14055" s="533"/>
      <c r="F14055" s="533"/>
      <c r="G14055" s="533"/>
    </row>
    <row r="14056" spans="1:7">
      <c r="A14056" s="533"/>
      <c r="B14056" s="1787"/>
      <c r="C14056" s="1788"/>
      <c r="D14056" s="533"/>
      <c r="E14056" s="533"/>
      <c r="F14056" s="533"/>
      <c r="G14056" s="533"/>
    </row>
    <row r="14057" spans="1:7">
      <c r="A14057" s="533"/>
      <c r="B14057" s="1787"/>
      <c r="C14057" s="1788"/>
      <c r="D14057" s="533"/>
      <c r="E14057" s="533"/>
      <c r="F14057" s="533"/>
      <c r="G14057" s="533"/>
    </row>
    <row r="14058" spans="1:7">
      <c r="A14058" s="533"/>
      <c r="B14058" s="1787"/>
      <c r="C14058" s="1788"/>
      <c r="D14058" s="533"/>
      <c r="E14058" s="533"/>
      <c r="F14058" s="533"/>
      <c r="G14058" s="533"/>
    </row>
    <row r="14059" spans="1:7">
      <c r="A14059" s="533"/>
      <c r="B14059" s="1787"/>
      <c r="C14059" s="1788"/>
      <c r="D14059" s="533"/>
      <c r="E14059" s="533"/>
      <c r="F14059" s="533"/>
      <c r="G14059" s="533"/>
    </row>
    <row r="14060" spans="1:7">
      <c r="A14060" s="533"/>
      <c r="B14060" s="1787"/>
      <c r="C14060" s="1788"/>
      <c r="D14060" s="533"/>
      <c r="E14060" s="533"/>
      <c r="F14060" s="533"/>
      <c r="G14060" s="533"/>
    </row>
    <row r="14061" spans="1:7">
      <c r="A14061" s="533"/>
      <c r="B14061" s="1787"/>
      <c r="C14061" s="1788"/>
      <c r="D14061" s="533"/>
      <c r="E14061" s="533"/>
      <c r="F14061" s="533"/>
      <c r="G14061" s="533"/>
    </row>
    <row r="14062" spans="1:7">
      <c r="A14062" s="533"/>
      <c r="B14062" s="1787"/>
      <c r="C14062" s="1788"/>
      <c r="D14062" s="533"/>
      <c r="E14062" s="533"/>
      <c r="F14062" s="533"/>
      <c r="G14062" s="533"/>
    </row>
    <row r="14063" spans="1:7">
      <c r="A14063" s="533"/>
      <c r="B14063" s="1787"/>
      <c r="C14063" s="1788"/>
      <c r="D14063" s="533"/>
      <c r="E14063" s="533"/>
      <c r="F14063" s="533"/>
      <c r="G14063" s="533"/>
    </row>
    <row r="14064" spans="1:7">
      <c r="A14064" s="533"/>
      <c r="B14064" s="1787"/>
      <c r="C14064" s="1788"/>
      <c r="D14064" s="533"/>
      <c r="E14064" s="533"/>
      <c r="F14064" s="533"/>
      <c r="G14064" s="533"/>
    </row>
    <row r="14065" spans="1:7">
      <c r="A14065" s="533"/>
      <c r="B14065" s="1787"/>
      <c r="C14065" s="1788"/>
      <c r="D14065" s="533"/>
      <c r="E14065" s="533"/>
      <c r="F14065" s="533"/>
      <c r="G14065" s="533"/>
    </row>
    <row r="14066" spans="1:7">
      <c r="A14066" s="533"/>
      <c r="B14066" s="1787"/>
      <c r="C14066" s="1788"/>
      <c r="D14066" s="533"/>
      <c r="E14066" s="533"/>
      <c r="F14066" s="533"/>
      <c r="G14066" s="533"/>
    </row>
    <row r="14067" spans="1:7">
      <c r="A14067" s="533"/>
      <c r="B14067" s="1787"/>
      <c r="C14067" s="1788"/>
      <c r="D14067" s="533"/>
      <c r="E14067" s="533"/>
      <c r="F14067" s="533"/>
      <c r="G14067" s="533"/>
    </row>
    <row r="14068" spans="1:7">
      <c r="A14068" s="533"/>
      <c r="B14068" s="1787"/>
      <c r="C14068" s="1788"/>
      <c r="D14068" s="533"/>
      <c r="E14068" s="533"/>
      <c r="F14068" s="533"/>
      <c r="G14068" s="533"/>
    </row>
    <row r="14069" spans="1:7">
      <c r="A14069" s="533"/>
      <c r="B14069" s="1787"/>
      <c r="C14069" s="1788"/>
      <c r="D14069" s="533"/>
      <c r="E14069" s="533"/>
      <c r="F14069" s="533"/>
      <c r="G14069" s="533"/>
    </row>
    <row r="14070" spans="1:7">
      <c r="A14070" s="533"/>
      <c r="B14070" s="1787"/>
      <c r="C14070" s="1788"/>
      <c r="D14070" s="533"/>
      <c r="E14070" s="533"/>
      <c r="F14070" s="533"/>
      <c r="G14070" s="533"/>
    </row>
    <row r="14071" spans="1:7">
      <c r="A14071" s="533"/>
      <c r="B14071" s="1787"/>
      <c r="C14071" s="1788"/>
      <c r="D14071" s="533"/>
      <c r="E14071" s="533"/>
      <c r="F14071" s="533"/>
      <c r="G14071" s="533"/>
    </row>
    <row r="14072" spans="1:7">
      <c r="A14072" s="533"/>
      <c r="B14072" s="1787"/>
      <c r="C14072" s="1788"/>
      <c r="D14072" s="533"/>
      <c r="E14072" s="533"/>
      <c r="F14072" s="533"/>
      <c r="G14072" s="533"/>
    </row>
    <row r="14073" spans="1:7">
      <c r="A14073" s="533"/>
      <c r="B14073" s="1787"/>
      <c r="C14073" s="1788"/>
      <c r="D14073" s="533"/>
      <c r="E14073" s="533"/>
      <c r="F14073" s="533"/>
      <c r="G14073" s="533"/>
    </row>
    <row r="14074" spans="1:7">
      <c r="A14074" s="533"/>
      <c r="B14074" s="1787"/>
      <c r="C14074" s="1788"/>
      <c r="D14074" s="533"/>
      <c r="E14074" s="533"/>
      <c r="F14074" s="533"/>
      <c r="G14074" s="533"/>
    </row>
    <row r="14075" spans="1:7">
      <c r="A14075" s="533"/>
      <c r="B14075" s="1787"/>
      <c r="C14075" s="1788"/>
      <c r="D14075" s="533"/>
      <c r="E14075" s="533"/>
      <c r="F14075" s="533"/>
      <c r="G14075" s="533"/>
    </row>
    <row r="14076" spans="1:7">
      <c r="A14076" s="533"/>
      <c r="B14076" s="1787"/>
      <c r="C14076" s="1788"/>
      <c r="D14076" s="533"/>
      <c r="E14076" s="533"/>
      <c r="F14076" s="533"/>
      <c r="G14076" s="533"/>
    </row>
    <row r="14077" spans="1:7">
      <c r="A14077" s="533"/>
      <c r="B14077" s="1787"/>
      <c r="C14077" s="1788"/>
      <c r="D14077" s="533"/>
      <c r="E14077" s="533"/>
      <c r="F14077" s="533"/>
      <c r="G14077" s="533"/>
    </row>
    <row r="14078" spans="1:7">
      <c r="A14078" s="533"/>
      <c r="B14078" s="1787"/>
      <c r="C14078" s="1788"/>
      <c r="D14078" s="533"/>
      <c r="E14078" s="533"/>
      <c r="F14078" s="533"/>
      <c r="G14078" s="533"/>
    </row>
    <row r="14079" spans="1:7">
      <c r="A14079" s="533"/>
      <c r="B14079" s="1787"/>
      <c r="C14079" s="1788"/>
      <c r="D14079" s="533"/>
      <c r="E14079" s="533"/>
      <c r="F14079" s="533"/>
      <c r="G14079" s="533"/>
    </row>
    <row r="14080" spans="1:7">
      <c r="A14080" s="533"/>
      <c r="B14080" s="1787"/>
      <c r="C14080" s="1788"/>
      <c r="D14080" s="533"/>
      <c r="E14080" s="533"/>
      <c r="F14080" s="533"/>
      <c r="G14080" s="533"/>
    </row>
    <row r="14081" spans="1:7">
      <c r="A14081" s="533"/>
      <c r="B14081" s="1787"/>
      <c r="C14081" s="1788"/>
      <c r="D14081" s="533"/>
      <c r="E14081" s="533"/>
      <c r="F14081" s="533"/>
      <c r="G14081" s="533"/>
    </row>
    <row r="14082" spans="1:7">
      <c r="A14082" s="533"/>
      <c r="B14082" s="1787"/>
      <c r="C14082" s="1788"/>
      <c r="D14082" s="533"/>
      <c r="E14082" s="533"/>
      <c r="F14082" s="533"/>
      <c r="G14082" s="533"/>
    </row>
    <row r="14083" spans="1:7">
      <c r="A14083" s="533"/>
      <c r="B14083" s="1787"/>
      <c r="C14083" s="1788"/>
      <c r="D14083" s="533"/>
      <c r="E14083" s="533"/>
      <c r="F14083" s="533"/>
      <c r="G14083" s="533"/>
    </row>
    <row r="14084" spans="1:7">
      <c r="A14084" s="533"/>
      <c r="B14084" s="1787"/>
      <c r="C14084" s="1788"/>
      <c r="D14084" s="533"/>
      <c r="E14084" s="533"/>
      <c r="F14084" s="533"/>
      <c r="G14084" s="533"/>
    </row>
    <row r="14085" spans="1:7">
      <c r="A14085" s="533"/>
      <c r="B14085" s="1787"/>
      <c r="C14085" s="1788"/>
      <c r="D14085" s="533"/>
      <c r="E14085" s="533"/>
      <c r="F14085" s="533"/>
      <c r="G14085" s="533"/>
    </row>
    <row r="14086" spans="1:7">
      <c r="A14086" s="533"/>
      <c r="B14086" s="1787"/>
      <c r="C14086" s="1788"/>
      <c r="D14086" s="533"/>
      <c r="E14086" s="533"/>
      <c r="F14086" s="533"/>
      <c r="G14086" s="533"/>
    </row>
    <row r="14087" spans="1:7">
      <c r="A14087" s="533"/>
      <c r="B14087" s="1787"/>
      <c r="C14087" s="1788"/>
      <c r="D14087" s="533"/>
      <c r="E14087" s="533"/>
      <c r="F14087" s="533"/>
      <c r="G14087" s="533"/>
    </row>
    <row r="14088" spans="1:7">
      <c r="A14088" s="533"/>
      <c r="B14088" s="1787"/>
      <c r="C14088" s="1788"/>
      <c r="D14088" s="533"/>
      <c r="E14088" s="533"/>
      <c r="F14088" s="533"/>
      <c r="G14088" s="533"/>
    </row>
    <row r="14089" spans="1:7">
      <c r="A14089" s="533"/>
      <c r="B14089" s="1787"/>
      <c r="C14089" s="1788"/>
      <c r="D14089" s="533"/>
      <c r="E14089" s="533"/>
      <c r="F14089" s="533"/>
      <c r="G14089" s="533"/>
    </row>
    <row r="14090" spans="1:7">
      <c r="A14090" s="533"/>
      <c r="B14090" s="1787"/>
      <c r="C14090" s="1788"/>
      <c r="D14090" s="533"/>
      <c r="E14090" s="533"/>
      <c r="F14090" s="533"/>
      <c r="G14090" s="533"/>
    </row>
    <row r="14091" spans="1:7">
      <c r="A14091" s="533"/>
      <c r="B14091" s="1787"/>
      <c r="C14091" s="1788"/>
      <c r="D14091" s="533"/>
      <c r="E14091" s="533"/>
      <c r="F14091" s="533"/>
      <c r="G14091" s="533"/>
    </row>
    <row r="14092" spans="1:7">
      <c r="A14092" s="533"/>
      <c r="B14092" s="1787"/>
      <c r="C14092" s="1788"/>
      <c r="D14092" s="533"/>
      <c r="E14092" s="533"/>
      <c r="F14092" s="533"/>
      <c r="G14092" s="533"/>
    </row>
    <row r="14093" spans="1:7">
      <c r="A14093" s="533"/>
      <c r="B14093" s="1787"/>
      <c r="C14093" s="1788"/>
      <c r="D14093" s="533"/>
      <c r="E14093" s="533"/>
      <c r="F14093" s="533"/>
      <c r="G14093" s="533"/>
    </row>
    <row r="14094" spans="1:7">
      <c r="A14094" s="533"/>
      <c r="B14094" s="1787"/>
      <c r="C14094" s="1788"/>
      <c r="D14094" s="533"/>
      <c r="E14094" s="533"/>
      <c r="F14094" s="533"/>
      <c r="G14094" s="533"/>
    </row>
    <row r="14095" spans="1:7">
      <c r="A14095" s="533"/>
      <c r="B14095" s="1787"/>
      <c r="C14095" s="1788"/>
      <c r="D14095" s="533"/>
      <c r="E14095" s="533"/>
      <c r="F14095" s="533"/>
      <c r="G14095" s="533"/>
    </row>
    <row r="14096" spans="1:7">
      <c r="A14096" s="533"/>
      <c r="B14096" s="1787"/>
      <c r="C14096" s="1788"/>
      <c r="D14096" s="533"/>
      <c r="E14096" s="533"/>
      <c r="F14096" s="533"/>
      <c r="G14096" s="533"/>
    </row>
    <row r="14097" spans="1:7">
      <c r="A14097" s="533"/>
      <c r="B14097" s="1787"/>
      <c r="C14097" s="1788"/>
      <c r="D14097" s="533"/>
      <c r="E14097" s="533"/>
      <c r="F14097" s="533"/>
      <c r="G14097" s="533"/>
    </row>
    <row r="14098" spans="1:7">
      <c r="A14098" s="533"/>
      <c r="B14098" s="1787"/>
      <c r="C14098" s="1788"/>
      <c r="D14098" s="533"/>
      <c r="E14098" s="533"/>
      <c r="F14098" s="533"/>
      <c r="G14098" s="533"/>
    </row>
    <row r="14099" spans="1:7">
      <c r="A14099" s="533"/>
      <c r="B14099" s="1787"/>
      <c r="C14099" s="1788"/>
      <c r="D14099" s="533"/>
      <c r="E14099" s="533"/>
      <c r="F14099" s="533"/>
      <c r="G14099" s="533"/>
    </row>
    <row r="14100" spans="1:7">
      <c r="A14100" s="533"/>
      <c r="B14100" s="1787"/>
      <c r="C14100" s="1788"/>
      <c r="D14100" s="533"/>
      <c r="E14100" s="533"/>
      <c r="F14100" s="533"/>
      <c r="G14100" s="533"/>
    </row>
    <row r="14101" spans="1:7">
      <c r="A14101" s="533"/>
      <c r="B14101" s="1787"/>
      <c r="C14101" s="1788"/>
      <c r="D14101" s="533"/>
      <c r="E14101" s="533"/>
      <c r="F14101" s="533"/>
      <c r="G14101" s="533"/>
    </row>
    <row r="14102" spans="1:7">
      <c r="A14102" s="533"/>
      <c r="B14102" s="1787"/>
      <c r="C14102" s="1788"/>
      <c r="D14102" s="533"/>
      <c r="E14102" s="533"/>
      <c r="F14102" s="533"/>
      <c r="G14102" s="533"/>
    </row>
    <row r="14103" spans="1:7">
      <c r="A14103" s="533"/>
      <c r="B14103" s="1787"/>
      <c r="C14103" s="1788"/>
      <c r="D14103" s="533"/>
      <c r="E14103" s="533"/>
      <c r="F14103" s="533"/>
      <c r="G14103" s="533"/>
    </row>
    <row r="14104" spans="1:7">
      <c r="A14104" s="533"/>
      <c r="B14104" s="1787"/>
      <c r="C14104" s="1788"/>
      <c r="D14104" s="533"/>
      <c r="E14104" s="533"/>
      <c r="F14104" s="533"/>
      <c r="G14104" s="533"/>
    </row>
    <row r="14105" spans="1:7">
      <c r="A14105" s="533"/>
      <c r="B14105" s="1787"/>
      <c r="C14105" s="1788"/>
      <c r="D14105" s="533"/>
      <c r="E14105" s="533"/>
      <c r="F14105" s="533"/>
      <c r="G14105" s="533"/>
    </row>
    <row r="14106" spans="1:7">
      <c r="A14106" s="533"/>
      <c r="B14106" s="1787"/>
      <c r="C14106" s="1788"/>
      <c r="D14106" s="533"/>
      <c r="E14106" s="533"/>
      <c r="F14106" s="533"/>
      <c r="G14106" s="533"/>
    </row>
    <row r="14107" spans="1:7">
      <c r="A14107" s="533"/>
      <c r="B14107" s="1787"/>
      <c r="C14107" s="1788"/>
      <c r="D14107" s="533"/>
      <c r="E14107" s="533"/>
      <c r="F14107" s="533"/>
      <c r="G14107" s="533"/>
    </row>
    <row r="14108" spans="1:7">
      <c r="A14108" s="533"/>
      <c r="B14108" s="1787"/>
      <c r="C14108" s="1788"/>
      <c r="D14108" s="533"/>
      <c r="E14108" s="533"/>
      <c r="F14108" s="533"/>
      <c r="G14108" s="533"/>
    </row>
    <row r="14109" spans="1:7">
      <c r="A14109" s="533"/>
      <c r="B14109" s="1787"/>
      <c r="C14109" s="1788"/>
      <c r="D14109" s="533"/>
      <c r="E14109" s="533"/>
      <c r="F14109" s="533"/>
      <c r="G14109" s="533"/>
    </row>
    <row r="14110" spans="1:7">
      <c r="A14110" s="533"/>
      <c r="B14110" s="1787"/>
      <c r="C14110" s="1788"/>
      <c r="D14110" s="533"/>
      <c r="E14110" s="533"/>
      <c r="F14110" s="533"/>
      <c r="G14110" s="533"/>
    </row>
    <row r="14111" spans="1:7">
      <c r="A14111" s="533"/>
      <c r="B14111" s="1787"/>
      <c r="C14111" s="1788"/>
      <c r="D14111" s="533"/>
      <c r="E14111" s="533"/>
      <c r="F14111" s="533"/>
      <c r="G14111" s="533"/>
    </row>
    <row r="14112" spans="1:7">
      <c r="A14112" s="533"/>
      <c r="B14112" s="1787"/>
      <c r="C14112" s="1788"/>
      <c r="D14112" s="533"/>
      <c r="E14112" s="533"/>
      <c r="F14112" s="533"/>
      <c r="G14112" s="533"/>
    </row>
    <row r="14113" spans="1:7">
      <c r="A14113" s="533"/>
      <c r="B14113" s="1787"/>
      <c r="C14113" s="1788"/>
      <c r="D14113" s="533"/>
      <c r="E14113" s="533"/>
      <c r="F14113" s="533"/>
      <c r="G14113" s="533"/>
    </row>
    <row r="14114" spans="1:7">
      <c r="A14114" s="533"/>
      <c r="B14114" s="1787"/>
      <c r="C14114" s="1788"/>
      <c r="D14114" s="533"/>
      <c r="E14114" s="533"/>
      <c r="F14114" s="533"/>
      <c r="G14114" s="533"/>
    </row>
    <row r="14115" spans="1:7">
      <c r="A14115" s="533"/>
      <c r="B14115" s="1787"/>
      <c r="C14115" s="1788"/>
      <c r="D14115" s="533"/>
      <c r="E14115" s="533"/>
      <c r="F14115" s="533"/>
      <c r="G14115" s="533"/>
    </row>
    <row r="14116" spans="1:7">
      <c r="A14116" s="533"/>
      <c r="B14116" s="1787"/>
      <c r="C14116" s="1788"/>
      <c r="D14116" s="533"/>
      <c r="E14116" s="533"/>
      <c r="F14116" s="533"/>
      <c r="G14116" s="533"/>
    </row>
    <row r="14117" spans="1:7">
      <c r="A14117" s="533"/>
      <c r="B14117" s="1787"/>
      <c r="C14117" s="1788"/>
      <c r="D14117" s="533"/>
      <c r="E14117" s="533"/>
      <c r="F14117" s="533"/>
      <c r="G14117" s="533"/>
    </row>
    <row r="14118" spans="1:7">
      <c r="A14118" s="533"/>
      <c r="B14118" s="1787"/>
      <c r="C14118" s="1788"/>
      <c r="D14118" s="533"/>
      <c r="E14118" s="533"/>
      <c r="F14118" s="533"/>
      <c r="G14118" s="533"/>
    </row>
    <row r="14119" spans="1:7">
      <c r="A14119" s="533"/>
      <c r="B14119" s="1787"/>
      <c r="C14119" s="1788"/>
      <c r="D14119" s="533"/>
      <c r="E14119" s="533"/>
      <c r="F14119" s="533"/>
      <c r="G14119" s="533"/>
    </row>
    <row r="14120" spans="1:7">
      <c r="A14120" s="533"/>
      <c r="B14120" s="1787"/>
      <c r="C14120" s="1788"/>
      <c r="D14120" s="533"/>
      <c r="E14120" s="533"/>
      <c r="F14120" s="533"/>
      <c r="G14120" s="533"/>
    </row>
    <row r="14121" spans="1:7">
      <c r="A14121" s="533"/>
      <c r="B14121" s="1787"/>
      <c r="C14121" s="1788"/>
      <c r="D14121" s="533"/>
      <c r="E14121" s="533"/>
      <c r="F14121" s="533"/>
      <c r="G14121" s="533"/>
    </row>
    <row r="14122" spans="1:7">
      <c r="A14122" s="533"/>
      <c r="B14122" s="1787"/>
      <c r="C14122" s="1788"/>
      <c r="D14122" s="533"/>
      <c r="E14122" s="533"/>
      <c r="F14122" s="533"/>
      <c r="G14122" s="533"/>
    </row>
    <row r="14123" spans="1:7">
      <c r="A14123" s="533"/>
      <c r="B14123" s="1787"/>
      <c r="C14123" s="1788"/>
      <c r="D14123" s="533"/>
      <c r="E14123" s="533"/>
      <c r="F14123" s="533"/>
      <c r="G14123" s="533"/>
    </row>
    <row r="14124" spans="1:7">
      <c r="A14124" s="533"/>
      <c r="B14124" s="1787"/>
      <c r="C14124" s="1788"/>
      <c r="D14124" s="533"/>
      <c r="E14124" s="533"/>
      <c r="F14124" s="533"/>
      <c r="G14124" s="533"/>
    </row>
    <row r="14125" spans="1:7">
      <c r="A14125" s="533"/>
      <c r="B14125" s="1787"/>
      <c r="C14125" s="1788"/>
      <c r="D14125" s="533"/>
      <c r="E14125" s="533"/>
      <c r="F14125" s="533"/>
      <c r="G14125" s="533"/>
    </row>
    <row r="14126" spans="1:7">
      <c r="A14126" s="533"/>
      <c r="B14126" s="1787"/>
      <c r="C14126" s="1788"/>
      <c r="D14126" s="533"/>
      <c r="E14126" s="533"/>
      <c r="F14126" s="533"/>
      <c r="G14126" s="533"/>
    </row>
    <row r="14127" spans="1:7">
      <c r="A14127" s="533"/>
      <c r="B14127" s="1787"/>
      <c r="C14127" s="1788"/>
      <c r="D14127" s="533"/>
      <c r="E14127" s="533"/>
      <c r="F14127" s="533"/>
      <c r="G14127" s="533"/>
    </row>
    <row r="14128" spans="1:7">
      <c r="A14128" s="533"/>
      <c r="B14128" s="1787"/>
      <c r="C14128" s="1788"/>
      <c r="D14128" s="533"/>
      <c r="E14128" s="533"/>
      <c r="F14128" s="533"/>
      <c r="G14128" s="533"/>
    </row>
    <row r="14129" spans="1:7">
      <c r="A14129" s="533"/>
      <c r="B14129" s="1787"/>
      <c r="C14129" s="1788"/>
      <c r="D14129" s="533"/>
      <c r="E14129" s="533"/>
      <c r="F14129" s="533"/>
      <c r="G14129" s="533"/>
    </row>
    <row r="14130" spans="1:7">
      <c r="A14130" s="533"/>
      <c r="B14130" s="1787"/>
      <c r="C14130" s="1788"/>
      <c r="D14130" s="533"/>
      <c r="E14130" s="533"/>
      <c r="F14130" s="533"/>
      <c r="G14130" s="533"/>
    </row>
    <row r="14131" spans="1:7">
      <c r="A14131" s="533"/>
      <c r="B14131" s="1787"/>
      <c r="C14131" s="1788"/>
      <c r="D14131" s="533"/>
      <c r="E14131" s="533"/>
      <c r="F14131" s="533"/>
      <c r="G14131" s="533"/>
    </row>
    <row r="14132" spans="1:7">
      <c r="A14132" s="533"/>
      <c r="B14132" s="1787"/>
      <c r="C14132" s="1788"/>
      <c r="D14132" s="533"/>
      <c r="E14132" s="533"/>
      <c r="F14132" s="533"/>
      <c r="G14132" s="533"/>
    </row>
    <row r="14133" spans="1:7">
      <c r="A14133" s="533"/>
      <c r="B14133" s="1787"/>
      <c r="C14133" s="1788"/>
      <c r="D14133" s="533"/>
      <c r="E14133" s="533"/>
      <c r="F14133" s="533"/>
      <c r="G14133" s="533"/>
    </row>
    <row r="14134" spans="1:7">
      <c r="A14134" s="533"/>
      <c r="B14134" s="1787"/>
      <c r="C14134" s="1788"/>
      <c r="D14134" s="533"/>
      <c r="E14134" s="533"/>
      <c r="F14134" s="533"/>
      <c r="G14134" s="533"/>
    </row>
    <row r="14135" spans="1:7">
      <c r="A14135" s="533"/>
      <c r="B14135" s="1787"/>
      <c r="C14135" s="1788"/>
      <c r="D14135" s="533"/>
      <c r="E14135" s="533"/>
      <c r="F14135" s="533"/>
      <c r="G14135" s="533"/>
    </row>
    <row r="14136" spans="1:7">
      <c r="A14136" s="533"/>
      <c r="B14136" s="1787"/>
      <c r="C14136" s="1788"/>
      <c r="D14136" s="533"/>
      <c r="E14136" s="533"/>
      <c r="F14136" s="533"/>
      <c r="G14136" s="533"/>
    </row>
    <row r="14137" spans="1:7">
      <c r="A14137" s="533"/>
      <c r="B14137" s="1787"/>
      <c r="C14137" s="1788"/>
      <c r="D14137" s="533"/>
      <c r="E14137" s="533"/>
      <c r="F14137" s="533"/>
      <c r="G14137" s="533"/>
    </row>
    <row r="14138" spans="1:7">
      <c r="A14138" s="533"/>
      <c r="B14138" s="1787"/>
      <c r="C14138" s="1788"/>
      <c r="D14138" s="533"/>
      <c r="E14138" s="533"/>
      <c r="F14138" s="533"/>
      <c r="G14138" s="533"/>
    </row>
    <row r="14139" spans="1:7">
      <c r="A14139" s="533"/>
      <c r="B14139" s="1787"/>
      <c r="C14139" s="1788"/>
      <c r="D14139" s="533"/>
      <c r="E14139" s="533"/>
      <c r="F14139" s="533"/>
      <c r="G14139" s="533"/>
    </row>
    <row r="14140" spans="1:7">
      <c r="A14140" s="533"/>
      <c r="B14140" s="1787"/>
      <c r="C14140" s="1788"/>
      <c r="D14140" s="533"/>
      <c r="E14140" s="533"/>
      <c r="F14140" s="533"/>
      <c r="G14140" s="533"/>
    </row>
    <row r="14141" spans="1:7">
      <c r="A14141" s="533"/>
      <c r="B14141" s="1787"/>
      <c r="C14141" s="1788"/>
      <c r="D14141" s="533"/>
      <c r="E14141" s="533"/>
      <c r="F14141" s="533"/>
      <c r="G14141" s="533"/>
    </row>
    <row r="14142" spans="1:7">
      <c r="A14142" s="533"/>
      <c r="B14142" s="1787"/>
      <c r="C14142" s="1788"/>
      <c r="D14142" s="533"/>
      <c r="E14142" s="533"/>
      <c r="F14142" s="533"/>
      <c r="G14142" s="533"/>
    </row>
    <row r="14143" spans="1:7">
      <c r="A14143" s="533"/>
      <c r="B14143" s="1787"/>
      <c r="C14143" s="1788"/>
      <c r="D14143" s="533"/>
      <c r="E14143" s="533"/>
      <c r="F14143" s="533"/>
      <c r="G14143" s="533"/>
    </row>
    <row r="14144" spans="1:7">
      <c r="A14144" s="533"/>
      <c r="B14144" s="1787"/>
      <c r="C14144" s="1788"/>
      <c r="D14144" s="533"/>
      <c r="E14144" s="533"/>
      <c r="F14144" s="533"/>
      <c r="G14144" s="533"/>
    </row>
    <row r="14145" spans="1:7">
      <c r="A14145" s="533"/>
      <c r="B14145" s="1787"/>
      <c r="C14145" s="1788"/>
      <c r="D14145" s="533"/>
      <c r="E14145" s="533"/>
      <c r="F14145" s="533"/>
      <c r="G14145" s="533"/>
    </row>
    <row r="14146" spans="1:7">
      <c r="A14146" s="533"/>
      <c r="B14146" s="1787"/>
      <c r="C14146" s="1788"/>
      <c r="D14146" s="533"/>
      <c r="E14146" s="533"/>
      <c r="F14146" s="533"/>
      <c r="G14146" s="533"/>
    </row>
    <row r="14147" spans="1:7">
      <c r="A14147" s="533"/>
      <c r="B14147" s="1787"/>
      <c r="C14147" s="1788"/>
      <c r="D14147" s="533"/>
      <c r="E14147" s="533"/>
      <c r="F14147" s="533"/>
      <c r="G14147" s="533"/>
    </row>
    <row r="14148" spans="1:7">
      <c r="A14148" s="533"/>
      <c r="B14148" s="1787"/>
      <c r="C14148" s="1788"/>
      <c r="D14148" s="533"/>
      <c r="E14148" s="533"/>
      <c r="F14148" s="533"/>
      <c r="G14148" s="533"/>
    </row>
    <row r="14149" spans="1:7">
      <c r="A14149" s="533"/>
      <c r="B14149" s="1787"/>
      <c r="C14149" s="1788"/>
      <c r="D14149" s="533"/>
      <c r="E14149" s="533"/>
      <c r="F14149" s="533"/>
      <c r="G14149" s="533"/>
    </row>
    <row r="14150" spans="1:7">
      <c r="A14150" s="533"/>
      <c r="B14150" s="1787"/>
      <c r="C14150" s="1788"/>
      <c r="D14150" s="533"/>
      <c r="E14150" s="533"/>
      <c r="F14150" s="533"/>
      <c r="G14150" s="533"/>
    </row>
    <row r="14151" spans="1:7">
      <c r="A14151" s="533"/>
      <c r="B14151" s="1787"/>
      <c r="C14151" s="1788"/>
      <c r="D14151" s="533"/>
      <c r="E14151" s="533"/>
      <c r="F14151" s="533"/>
      <c r="G14151" s="533"/>
    </row>
    <row r="14152" spans="1:7">
      <c r="A14152" s="533"/>
      <c r="B14152" s="1787"/>
      <c r="C14152" s="1788"/>
      <c r="D14152" s="533"/>
      <c r="E14152" s="533"/>
      <c r="F14152" s="533"/>
      <c r="G14152" s="533"/>
    </row>
    <row r="14153" spans="1:7">
      <c r="A14153" s="533"/>
      <c r="B14153" s="1787"/>
      <c r="C14153" s="1788"/>
      <c r="D14153" s="533"/>
      <c r="E14153" s="533"/>
      <c r="F14153" s="533"/>
      <c r="G14153" s="533"/>
    </row>
    <row r="14154" spans="1:7">
      <c r="A14154" s="533"/>
      <c r="B14154" s="1787"/>
      <c r="C14154" s="1788"/>
      <c r="D14154" s="533"/>
      <c r="E14154" s="533"/>
      <c r="F14154" s="533"/>
      <c r="G14154" s="533"/>
    </row>
    <row r="14155" spans="1:7">
      <c r="A14155" s="533"/>
      <c r="B14155" s="1787"/>
      <c r="C14155" s="1788"/>
      <c r="D14155" s="533"/>
      <c r="E14155" s="533"/>
      <c r="F14155" s="533"/>
      <c r="G14155" s="533"/>
    </row>
    <row r="14156" spans="1:7">
      <c r="A14156" s="533"/>
      <c r="B14156" s="1787"/>
      <c r="C14156" s="1788"/>
      <c r="D14156" s="533"/>
      <c r="E14156" s="533"/>
      <c r="F14156" s="533"/>
      <c r="G14156" s="533"/>
    </row>
    <row r="14157" spans="1:7">
      <c r="A14157" s="533"/>
      <c r="B14157" s="1787"/>
      <c r="C14157" s="1788"/>
      <c r="D14157" s="533"/>
      <c r="E14157" s="533"/>
      <c r="F14157" s="533"/>
      <c r="G14157" s="533"/>
    </row>
    <row r="14158" spans="1:7">
      <c r="A14158" s="533"/>
      <c r="B14158" s="1787"/>
      <c r="C14158" s="1788"/>
      <c r="D14158" s="533"/>
      <c r="E14158" s="533"/>
      <c r="F14158" s="533"/>
      <c r="G14158" s="533"/>
    </row>
    <row r="14159" spans="1:7">
      <c r="A14159" s="533"/>
      <c r="B14159" s="1787"/>
      <c r="C14159" s="1788"/>
      <c r="D14159" s="533"/>
      <c r="E14159" s="533"/>
      <c r="F14159" s="533"/>
      <c r="G14159" s="533"/>
    </row>
    <row r="14160" spans="1:7">
      <c r="A14160" s="533"/>
      <c r="B14160" s="1787"/>
      <c r="C14160" s="1788"/>
      <c r="D14160" s="533"/>
      <c r="E14160" s="533"/>
      <c r="F14160" s="533"/>
      <c r="G14160" s="533"/>
    </row>
    <row r="14161" spans="1:7">
      <c r="A14161" s="533"/>
      <c r="B14161" s="1787"/>
      <c r="C14161" s="1788"/>
      <c r="D14161" s="533"/>
      <c r="E14161" s="533"/>
      <c r="F14161" s="533"/>
      <c r="G14161" s="533"/>
    </row>
    <row r="14162" spans="1:7">
      <c r="A14162" s="533"/>
      <c r="B14162" s="1787"/>
      <c r="C14162" s="1788"/>
      <c r="D14162" s="533"/>
      <c r="E14162" s="533"/>
      <c r="F14162" s="533"/>
      <c r="G14162" s="533"/>
    </row>
    <row r="14163" spans="1:7">
      <c r="A14163" s="533"/>
      <c r="B14163" s="1787"/>
      <c r="C14163" s="1788"/>
      <c r="D14163" s="533"/>
      <c r="E14163" s="533"/>
      <c r="F14163" s="533"/>
      <c r="G14163" s="533"/>
    </row>
    <row r="14164" spans="1:7">
      <c r="A14164" s="533"/>
      <c r="B14164" s="1787"/>
      <c r="C14164" s="1788"/>
      <c r="D14164" s="533"/>
      <c r="E14164" s="533"/>
      <c r="F14164" s="533"/>
      <c r="G14164" s="533"/>
    </row>
    <row r="14165" spans="1:7">
      <c r="A14165" s="533"/>
      <c r="B14165" s="1787"/>
      <c r="C14165" s="1788"/>
      <c r="D14165" s="533"/>
      <c r="E14165" s="533"/>
      <c r="F14165" s="533"/>
      <c r="G14165" s="533"/>
    </row>
    <row r="14166" spans="1:7">
      <c r="A14166" s="533"/>
      <c r="B14166" s="1787"/>
      <c r="C14166" s="1788"/>
      <c r="D14166" s="533"/>
      <c r="E14166" s="533"/>
      <c r="F14166" s="533"/>
      <c r="G14166" s="533"/>
    </row>
    <row r="14167" spans="1:7">
      <c r="A14167" s="533"/>
      <c r="B14167" s="1787"/>
      <c r="C14167" s="1788"/>
      <c r="D14167" s="533"/>
      <c r="E14167" s="533"/>
      <c r="F14167" s="533"/>
      <c r="G14167" s="533"/>
    </row>
    <row r="14168" spans="1:7">
      <c r="A14168" s="533"/>
      <c r="B14168" s="1787"/>
      <c r="C14168" s="1788"/>
      <c r="D14168" s="533"/>
      <c r="E14168" s="533"/>
      <c r="F14168" s="533"/>
      <c r="G14168" s="533"/>
    </row>
    <row r="14169" spans="1:7">
      <c r="A14169" s="533"/>
      <c r="B14169" s="1787"/>
      <c r="C14169" s="1788"/>
      <c r="D14169" s="533"/>
      <c r="E14169" s="533"/>
      <c r="F14169" s="533"/>
      <c r="G14169" s="533"/>
    </row>
    <row r="14170" spans="1:7">
      <c r="A14170" s="533"/>
      <c r="B14170" s="1787"/>
      <c r="C14170" s="1788"/>
      <c r="D14170" s="533"/>
      <c r="E14170" s="533"/>
      <c r="F14170" s="533"/>
      <c r="G14170" s="533"/>
    </row>
    <row r="14171" spans="1:7">
      <c r="A14171" s="533"/>
      <c r="B14171" s="1787"/>
      <c r="C14171" s="1788"/>
      <c r="D14171" s="533"/>
      <c r="E14171" s="533"/>
      <c r="F14171" s="533"/>
      <c r="G14171" s="533"/>
    </row>
    <row r="14172" spans="1:7">
      <c r="A14172" s="533"/>
      <c r="B14172" s="1787"/>
      <c r="C14172" s="1788"/>
      <c r="D14172" s="533"/>
      <c r="E14172" s="533"/>
      <c r="F14172" s="533"/>
      <c r="G14172" s="533"/>
    </row>
    <row r="14173" spans="1:7">
      <c r="A14173" s="533"/>
      <c r="B14173" s="1787"/>
      <c r="C14173" s="1788"/>
      <c r="D14173" s="533"/>
      <c r="E14173" s="533"/>
      <c r="F14173" s="533"/>
      <c r="G14173" s="533"/>
    </row>
    <row r="14174" spans="1:7">
      <c r="A14174" s="533"/>
      <c r="B14174" s="1787"/>
      <c r="C14174" s="1788"/>
      <c r="D14174" s="533"/>
      <c r="E14174" s="533"/>
      <c r="F14174" s="533"/>
      <c r="G14174" s="533"/>
    </row>
    <row r="14175" spans="1:7">
      <c r="A14175" s="533"/>
      <c r="B14175" s="1787"/>
      <c r="C14175" s="1788"/>
      <c r="D14175" s="533"/>
      <c r="E14175" s="533"/>
      <c r="F14175" s="533"/>
      <c r="G14175" s="533"/>
    </row>
    <row r="14176" spans="1:7">
      <c r="A14176" s="533"/>
      <c r="B14176" s="1787"/>
      <c r="C14176" s="1788"/>
      <c r="D14176" s="533"/>
      <c r="E14176" s="533"/>
      <c r="F14176" s="533"/>
      <c r="G14176" s="533"/>
    </row>
    <row r="14177" spans="1:7">
      <c r="A14177" s="533"/>
      <c r="B14177" s="1787"/>
      <c r="C14177" s="1788"/>
      <c r="D14177" s="533"/>
      <c r="E14177" s="533"/>
      <c r="F14177" s="533"/>
      <c r="G14177" s="533"/>
    </row>
    <row r="14178" spans="1:7">
      <c r="A14178" s="533"/>
      <c r="B14178" s="1787"/>
      <c r="C14178" s="1788"/>
      <c r="D14178" s="533"/>
      <c r="E14178" s="533"/>
      <c r="F14178" s="533"/>
      <c r="G14178" s="533"/>
    </row>
    <row r="14179" spans="1:7">
      <c r="A14179" s="533"/>
      <c r="B14179" s="1787"/>
      <c r="C14179" s="1788"/>
      <c r="D14179" s="533"/>
      <c r="E14179" s="533"/>
      <c r="F14179" s="533"/>
      <c r="G14179" s="533"/>
    </row>
    <row r="14180" spans="1:7">
      <c r="A14180" s="533"/>
      <c r="B14180" s="1787"/>
      <c r="C14180" s="1788"/>
      <c r="D14180" s="533"/>
      <c r="E14180" s="533"/>
      <c r="F14180" s="533"/>
      <c r="G14180" s="533"/>
    </row>
    <row r="14181" spans="1:7">
      <c r="A14181" s="533"/>
      <c r="B14181" s="1787"/>
      <c r="C14181" s="1788"/>
      <c r="D14181" s="533"/>
      <c r="E14181" s="533"/>
      <c r="F14181" s="533"/>
      <c r="G14181" s="533"/>
    </row>
    <row r="14182" spans="1:7">
      <c r="A14182" s="533"/>
      <c r="B14182" s="1787"/>
      <c r="C14182" s="1788"/>
      <c r="D14182" s="533"/>
      <c r="E14182" s="533"/>
      <c r="F14182" s="533"/>
      <c r="G14182" s="533"/>
    </row>
    <row r="14183" spans="1:7">
      <c r="A14183" s="533"/>
      <c r="B14183" s="1787"/>
      <c r="C14183" s="1788"/>
      <c r="D14183" s="533"/>
      <c r="E14183" s="533"/>
      <c r="F14183" s="533"/>
      <c r="G14183" s="533"/>
    </row>
    <row r="14184" spans="1:7">
      <c r="A14184" s="533"/>
      <c r="B14184" s="1787"/>
      <c r="C14184" s="1788"/>
      <c r="D14184" s="533"/>
      <c r="E14184" s="533"/>
      <c r="F14184" s="533"/>
      <c r="G14184" s="533"/>
    </row>
    <row r="14185" spans="1:7">
      <c r="A14185" s="533"/>
      <c r="B14185" s="1787"/>
      <c r="C14185" s="1788"/>
      <c r="D14185" s="533"/>
      <c r="E14185" s="533"/>
      <c r="F14185" s="533"/>
      <c r="G14185" s="533"/>
    </row>
    <row r="14186" spans="1:7">
      <c r="A14186" s="533"/>
      <c r="B14186" s="1787"/>
      <c r="C14186" s="1788"/>
      <c r="D14186" s="533"/>
      <c r="E14186" s="533"/>
      <c r="F14186" s="533"/>
      <c r="G14186" s="533"/>
    </row>
    <row r="14187" spans="1:7">
      <c r="A14187" s="533"/>
      <c r="B14187" s="1787"/>
      <c r="C14187" s="1788"/>
      <c r="D14187" s="533"/>
      <c r="E14187" s="533"/>
      <c r="F14187" s="533"/>
      <c r="G14187" s="533"/>
    </row>
    <row r="14188" spans="1:7">
      <c r="A14188" s="533"/>
      <c r="B14188" s="1787"/>
      <c r="C14188" s="1788"/>
      <c r="D14188" s="533"/>
      <c r="E14188" s="533"/>
      <c r="F14188" s="533"/>
      <c r="G14188" s="533"/>
    </row>
    <row r="14189" spans="1:7">
      <c r="A14189" s="533"/>
      <c r="B14189" s="1787"/>
      <c r="C14189" s="1788"/>
      <c r="D14189" s="533"/>
      <c r="E14189" s="533"/>
      <c r="F14189" s="533"/>
      <c r="G14189" s="533"/>
    </row>
    <row r="14190" spans="1:7">
      <c r="A14190" s="533"/>
      <c r="B14190" s="1787"/>
      <c r="C14190" s="1788"/>
      <c r="D14190" s="533"/>
      <c r="E14190" s="533"/>
      <c r="F14190" s="533"/>
      <c r="G14190" s="533"/>
    </row>
    <row r="14191" spans="1:7">
      <c r="A14191" s="533"/>
      <c r="B14191" s="1787"/>
      <c r="C14191" s="1788"/>
      <c r="D14191" s="533"/>
      <c r="E14191" s="533"/>
      <c r="F14191" s="533"/>
      <c r="G14191" s="533"/>
    </row>
    <row r="14192" spans="1:7">
      <c r="A14192" s="533"/>
      <c r="B14192" s="1787"/>
      <c r="C14192" s="1788"/>
      <c r="D14192" s="533"/>
      <c r="E14192" s="533"/>
      <c r="F14192" s="533"/>
      <c r="G14192" s="533"/>
    </row>
    <row r="14193" spans="1:7">
      <c r="A14193" s="533"/>
      <c r="B14193" s="1787"/>
      <c r="C14193" s="1788"/>
      <c r="D14193" s="533"/>
      <c r="E14193" s="533"/>
      <c r="F14193" s="533"/>
      <c r="G14193" s="533"/>
    </row>
    <row r="14194" spans="1:7">
      <c r="A14194" s="533"/>
      <c r="B14194" s="1787"/>
      <c r="C14194" s="1788"/>
      <c r="D14194" s="533"/>
      <c r="E14194" s="533"/>
      <c r="F14194" s="533"/>
      <c r="G14194" s="533"/>
    </row>
    <row r="14195" spans="1:7">
      <c r="A14195" s="533"/>
      <c r="B14195" s="1787"/>
      <c r="C14195" s="1788"/>
      <c r="D14195" s="533"/>
      <c r="E14195" s="533"/>
      <c r="F14195" s="533"/>
      <c r="G14195" s="533"/>
    </row>
    <row r="14196" spans="1:7">
      <c r="A14196" s="533"/>
      <c r="B14196" s="1787"/>
      <c r="C14196" s="1788"/>
      <c r="D14196" s="533"/>
      <c r="E14196" s="533"/>
      <c r="F14196" s="533"/>
      <c r="G14196" s="533"/>
    </row>
    <row r="14197" spans="1:7">
      <c r="A14197" s="533"/>
      <c r="B14197" s="1787"/>
      <c r="C14197" s="1788"/>
      <c r="D14197" s="533"/>
      <c r="E14197" s="533"/>
      <c r="F14197" s="533"/>
      <c r="G14197" s="533"/>
    </row>
    <row r="14198" spans="1:7">
      <c r="A14198" s="533"/>
      <c r="B14198" s="1787"/>
      <c r="C14198" s="1788"/>
      <c r="D14198" s="533"/>
      <c r="E14198" s="533"/>
      <c r="F14198" s="533"/>
      <c r="G14198" s="533"/>
    </row>
    <row r="14199" spans="1:7">
      <c r="A14199" s="533"/>
      <c r="B14199" s="1787"/>
      <c r="C14199" s="1788"/>
      <c r="D14199" s="533"/>
      <c r="E14199" s="533"/>
      <c r="F14199" s="533"/>
      <c r="G14199" s="533"/>
    </row>
    <row r="14200" spans="1:7">
      <c r="A14200" s="533"/>
      <c r="B14200" s="1787"/>
      <c r="C14200" s="1788"/>
      <c r="D14200" s="533"/>
      <c r="E14200" s="533"/>
      <c r="F14200" s="533"/>
      <c r="G14200" s="533"/>
    </row>
    <row r="14201" spans="1:7">
      <c r="A14201" s="533"/>
      <c r="B14201" s="1787"/>
      <c r="C14201" s="1788"/>
      <c r="D14201" s="533"/>
      <c r="E14201" s="533"/>
      <c r="F14201" s="533"/>
      <c r="G14201" s="533"/>
    </row>
    <row r="14202" spans="1:7">
      <c r="A14202" s="533"/>
      <c r="B14202" s="1787"/>
      <c r="C14202" s="1788"/>
      <c r="D14202" s="533"/>
      <c r="E14202" s="533"/>
      <c r="F14202" s="533"/>
      <c r="G14202" s="533"/>
    </row>
    <row r="14203" spans="1:7">
      <c r="A14203" s="533"/>
      <c r="B14203" s="1787"/>
      <c r="C14203" s="1788"/>
      <c r="D14203" s="533"/>
      <c r="E14203" s="533"/>
      <c r="F14203" s="533"/>
      <c r="G14203" s="533"/>
    </row>
    <row r="14204" spans="1:7">
      <c r="A14204" s="533"/>
      <c r="B14204" s="1787"/>
      <c r="C14204" s="1788"/>
      <c r="D14204" s="533"/>
      <c r="E14204" s="533"/>
      <c r="F14204" s="533"/>
      <c r="G14204" s="533"/>
    </row>
    <row r="14205" spans="1:7">
      <c r="A14205" s="533"/>
      <c r="B14205" s="1787"/>
      <c r="C14205" s="1788"/>
      <c r="D14205" s="533"/>
      <c r="E14205" s="533"/>
      <c r="F14205" s="533"/>
      <c r="G14205" s="533"/>
    </row>
    <row r="14206" spans="1:7">
      <c r="A14206" s="533"/>
      <c r="B14206" s="1787"/>
      <c r="C14206" s="1788"/>
      <c r="D14206" s="533"/>
      <c r="E14206" s="533"/>
      <c r="F14206" s="533"/>
      <c r="G14206" s="533"/>
    </row>
    <row r="14207" spans="1:7">
      <c r="A14207" s="533"/>
      <c r="B14207" s="1787"/>
      <c r="C14207" s="1788"/>
      <c r="D14207" s="533"/>
      <c r="E14207" s="533"/>
      <c r="F14207" s="533"/>
      <c r="G14207" s="533"/>
    </row>
    <row r="14208" spans="1:7">
      <c r="A14208" s="533"/>
      <c r="B14208" s="1787"/>
      <c r="C14208" s="1788"/>
      <c r="D14208" s="533"/>
      <c r="E14208" s="533"/>
      <c r="F14208" s="533"/>
      <c r="G14208" s="533"/>
    </row>
    <row r="14209" spans="1:7">
      <c r="A14209" s="533"/>
      <c r="B14209" s="1787"/>
      <c r="C14209" s="1788"/>
      <c r="D14209" s="533"/>
      <c r="E14209" s="533"/>
      <c r="F14209" s="533"/>
      <c r="G14209" s="533"/>
    </row>
    <row r="14210" spans="1:7">
      <c r="A14210" s="533"/>
      <c r="B14210" s="1787"/>
      <c r="C14210" s="1788"/>
      <c r="D14210" s="533"/>
      <c r="E14210" s="533"/>
      <c r="F14210" s="533"/>
      <c r="G14210" s="533"/>
    </row>
    <row r="14211" spans="1:7">
      <c r="A14211" s="533"/>
      <c r="B14211" s="1787"/>
      <c r="C14211" s="1788"/>
      <c r="D14211" s="533"/>
      <c r="E14211" s="533"/>
      <c r="F14211" s="533"/>
      <c r="G14211" s="533"/>
    </row>
    <row r="14212" spans="1:7">
      <c r="A14212" s="533"/>
      <c r="B14212" s="1787"/>
      <c r="C14212" s="1788"/>
      <c r="D14212" s="533"/>
      <c r="E14212" s="533"/>
      <c r="F14212" s="533"/>
      <c r="G14212" s="533"/>
    </row>
    <row r="14213" spans="1:7">
      <c r="A14213" s="533"/>
      <c r="B14213" s="1787"/>
      <c r="C14213" s="1788"/>
      <c r="D14213" s="533"/>
      <c r="E14213" s="533"/>
      <c r="F14213" s="533"/>
      <c r="G14213" s="533"/>
    </row>
    <row r="14214" spans="1:7">
      <c r="A14214" s="533"/>
      <c r="B14214" s="1787"/>
      <c r="C14214" s="1788"/>
      <c r="D14214" s="533"/>
      <c r="E14214" s="533"/>
      <c r="F14214" s="533"/>
      <c r="G14214" s="533"/>
    </row>
    <row r="14215" spans="1:7">
      <c r="A14215" s="533"/>
      <c r="B14215" s="1787"/>
      <c r="C14215" s="1788"/>
      <c r="D14215" s="533"/>
      <c r="E14215" s="533"/>
      <c r="F14215" s="533"/>
      <c r="G14215" s="533"/>
    </row>
    <row r="14216" spans="1:7">
      <c r="A14216" s="533"/>
      <c r="B14216" s="1787"/>
      <c r="C14216" s="1788"/>
      <c r="D14216" s="533"/>
      <c r="E14216" s="533"/>
      <c r="F14216" s="533"/>
      <c r="G14216" s="533"/>
    </row>
    <row r="14217" spans="1:7">
      <c r="A14217" s="533"/>
      <c r="B14217" s="1787"/>
      <c r="C14217" s="1788"/>
      <c r="D14217" s="533"/>
      <c r="E14217" s="533"/>
      <c r="F14217" s="533"/>
      <c r="G14217" s="533"/>
    </row>
    <row r="14218" spans="1:7">
      <c r="A14218" s="533"/>
      <c r="B14218" s="1787"/>
      <c r="C14218" s="1788"/>
      <c r="D14218" s="533"/>
      <c r="E14218" s="533"/>
      <c r="F14218" s="533"/>
      <c r="G14218" s="533"/>
    </row>
    <row r="14219" spans="1:7">
      <c r="A14219" s="533"/>
      <c r="B14219" s="1787"/>
      <c r="C14219" s="1788"/>
      <c r="D14219" s="533"/>
      <c r="E14219" s="533"/>
      <c r="F14219" s="533"/>
      <c r="G14219" s="533"/>
    </row>
    <row r="14220" spans="1:7">
      <c r="A14220" s="533"/>
      <c r="B14220" s="1787"/>
      <c r="C14220" s="1788"/>
      <c r="D14220" s="533"/>
      <c r="E14220" s="533"/>
      <c r="F14220" s="533"/>
      <c r="G14220" s="533"/>
    </row>
    <row r="14221" spans="1:7">
      <c r="A14221" s="533"/>
      <c r="B14221" s="1787"/>
      <c r="C14221" s="1788"/>
      <c r="D14221" s="533"/>
      <c r="E14221" s="533"/>
      <c r="F14221" s="533"/>
      <c r="G14221" s="533"/>
    </row>
    <row r="14222" spans="1:7">
      <c r="A14222" s="533"/>
      <c r="B14222" s="1787"/>
      <c r="C14222" s="1788"/>
      <c r="D14222" s="533"/>
      <c r="E14222" s="533"/>
      <c r="F14222" s="533"/>
      <c r="G14222" s="533"/>
    </row>
    <row r="14223" spans="1:7">
      <c r="A14223" s="533"/>
      <c r="B14223" s="1787"/>
      <c r="C14223" s="1788"/>
      <c r="D14223" s="533"/>
      <c r="E14223" s="533"/>
      <c r="F14223" s="533"/>
      <c r="G14223" s="533"/>
    </row>
    <row r="14224" spans="1:7">
      <c r="A14224" s="533"/>
      <c r="B14224" s="1787"/>
      <c r="C14224" s="1788"/>
      <c r="D14224" s="533"/>
      <c r="E14224" s="533"/>
      <c r="F14224" s="533"/>
      <c r="G14224" s="533"/>
    </row>
    <row r="14225" spans="1:7">
      <c r="A14225" s="533"/>
      <c r="B14225" s="1787"/>
      <c r="C14225" s="1788"/>
      <c r="D14225" s="533"/>
      <c r="E14225" s="533"/>
      <c r="F14225" s="533"/>
      <c r="G14225" s="533"/>
    </row>
    <row r="14226" spans="1:7">
      <c r="A14226" s="533"/>
      <c r="B14226" s="1787"/>
      <c r="C14226" s="1788"/>
      <c r="D14226" s="533"/>
      <c r="E14226" s="533"/>
      <c r="F14226" s="533"/>
      <c r="G14226" s="533"/>
    </row>
    <row r="14227" spans="1:7">
      <c r="A14227" s="533"/>
      <c r="B14227" s="1787"/>
      <c r="C14227" s="1788"/>
      <c r="D14227" s="533"/>
      <c r="E14227" s="533"/>
      <c r="F14227" s="533"/>
      <c r="G14227" s="533"/>
    </row>
    <row r="14228" spans="1:7">
      <c r="A14228" s="533"/>
      <c r="B14228" s="1787"/>
      <c r="C14228" s="1788"/>
      <c r="D14228" s="533"/>
      <c r="E14228" s="533"/>
      <c r="F14228" s="533"/>
      <c r="G14228" s="533"/>
    </row>
    <row r="14229" spans="1:7">
      <c r="A14229" s="533"/>
      <c r="B14229" s="1787"/>
      <c r="C14229" s="1788"/>
      <c r="D14229" s="533"/>
      <c r="E14229" s="533"/>
      <c r="F14229" s="533"/>
      <c r="G14229" s="533"/>
    </row>
    <row r="14230" spans="1:7">
      <c r="A14230" s="533"/>
      <c r="B14230" s="1787"/>
      <c r="C14230" s="1788"/>
      <c r="D14230" s="533"/>
      <c r="E14230" s="533"/>
      <c r="F14230" s="533"/>
      <c r="G14230" s="533"/>
    </row>
    <row r="14231" spans="1:7">
      <c r="A14231" s="533"/>
      <c r="B14231" s="1787"/>
      <c r="C14231" s="1788"/>
      <c r="D14231" s="533"/>
      <c r="E14231" s="533"/>
      <c r="F14231" s="533"/>
      <c r="G14231" s="533"/>
    </row>
    <row r="14232" spans="1:7">
      <c r="A14232" s="533"/>
      <c r="B14232" s="1787"/>
      <c r="C14232" s="1788"/>
      <c r="D14232" s="533"/>
      <c r="E14232" s="533"/>
      <c r="F14232" s="533"/>
      <c r="G14232" s="533"/>
    </row>
    <row r="14233" spans="1:7">
      <c r="A14233" s="533"/>
      <c r="B14233" s="1787"/>
      <c r="C14233" s="1788"/>
      <c r="D14233" s="533"/>
      <c r="E14233" s="533"/>
      <c r="F14233" s="533"/>
      <c r="G14233" s="533"/>
    </row>
    <row r="14234" spans="1:7">
      <c r="A14234" s="533"/>
      <c r="B14234" s="1787"/>
      <c r="C14234" s="1788"/>
      <c r="D14234" s="533"/>
      <c r="E14234" s="533"/>
      <c r="F14234" s="533"/>
      <c r="G14234" s="533"/>
    </row>
    <row r="14235" spans="1:7">
      <c r="A14235" s="533"/>
      <c r="B14235" s="1787"/>
      <c r="C14235" s="1788"/>
      <c r="D14235" s="533"/>
      <c r="E14235" s="533"/>
      <c r="F14235" s="533"/>
      <c r="G14235" s="533"/>
    </row>
    <row r="14236" spans="1:7">
      <c r="A14236" s="533"/>
      <c r="B14236" s="1787"/>
      <c r="C14236" s="1788"/>
      <c r="D14236" s="533"/>
      <c r="E14236" s="533"/>
      <c r="F14236" s="533"/>
      <c r="G14236" s="533"/>
    </row>
    <row r="14237" spans="1:7">
      <c r="A14237" s="533"/>
      <c r="B14237" s="1787"/>
      <c r="C14237" s="1788"/>
      <c r="D14237" s="533"/>
      <c r="E14237" s="533"/>
      <c r="F14237" s="533"/>
      <c r="G14237" s="533"/>
    </row>
    <row r="14238" spans="1:7">
      <c r="A14238" s="533"/>
      <c r="B14238" s="1787"/>
      <c r="C14238" s="1788"/>
      <c r="D14238" s="533"/>
      <c r="E14238" s="533"/>
      <c r="F14238" s="533"/>
      <c r="G14238" s="533"/>
    </row>
    <row r="14239" spans="1:7">
      <c r="A14239" s="533"/>
      <c r="B14239" s="1787"/>
      <c r="C14239" s="1788"/>
      <c r="D14239" s="533"/>
      <c r="E14239" s="533"/>
      <c r="F14239" s="533"/>
      <c r="G14239" s="533"/>
    </row>
    <row r="14240" spans="1:7">
      <c r="A14240" s="533"/>
      <c r="B14240" s="1787"/>
      <c r="C14240" s="1788"/>
      <c r="D14240" s="533"/>
      <c r="E14240" s="533"/>
      <c r="F14240" s="533"/>
      <c r="G14240" s="533"/>
    </row>
    <row r="14241" spans="1:7">
      <c r="A14241" s="533"/>
      <c r="B14241" s="1787"/>
      <c r="C14241" s="1788"/>
      <c r="D14241" s="533"/>
      <c r="E14241" s="533"/>
      <c r="F14241" s="533"/>
      <c r="G14241" s="533"/>
    </row>
    <row r="14242" spans="1:7">
      <c r="A14242" s="533"/>
      <c r="B14242" s="1787"/>
      <c r="C14242" s="1788"/>
      <c r="D14242" s="533"/>
      <c r="E14242" s="533"/>
      <c r="F14242" s="533"/>
      <c r="G14242" s="533"/>
    </row>
    <row r="14243" spans="1:7">
      <c r="A14243" s="533"/>
      <c r="B14243" s="1787"/>
      <c r="C14243" s="1788"/>
      <c r="D14243" s="533"/>
      <c r="E14243" s="533"/>
      <c r="F14243" s="533"/>
      <c r="G14243" s="533"/>
    </row>
    <row r="14244" spans="1:7">
      <c r="A14244" s="533"/>
      <c r="B14244" s="1787"/>
      <c r="C14244" s="1788"/>
      <c r="D14244" s="533"/>
      <c r="E14244" s="533"/>
      <c r="F14244" s="533"/>
      <c r="G14244" s="533"/>
    </row>
    <row r="14245" spans="1:7">
      <c r="A14245" s="533"/>
      <c r="B14245" s="1787"/>
      <c r="C14245" s="1788"/>
      <c r="D14245" s="533"/>
      <c r="E14245" s="533"/>
      <c r="F14245" s="533"/>
      <c r="G14245" s="533"/>
    </row>
    <row r="14246" spans="1:7">
      <c r="A14246" s="533"/>
      <c r="B14246" s="1787"/>
      <c r="C14246" s="1788"/>
      <c r="D14246" s="533"/>
      <c r="E14246" s="533"/>
      <c r="F14246" s="533"/>
      <c r="G14246" s="533"/>
    </row>
    <row r="14247" spans="1:7">
      <c r="A14247" s="533"/>
      <c r="B14247" s="1787"/>
      <c r="C14247" s="1788"/>
      <c r="D14247" s="533"/>
      <c r="E14247" s="533"/>
      <c r="F14247" s="533"/>
      <c r="G14247" s="533"/>
    </row>
    <row r="14248" spans="1:7">
      <c r="A14248" s="533"/>
      <c r="B14248" s="1787"/>
      <c r="C14248" s="1788"/>
      <c r="D14248" s="533"/>
      <c r="E14248" s="533"/>
      <c r="F14248" s="533"/>
      <c r="G14248" s="533"/>
    </row>
    <row r="14249" spans="1:7">
      <c r="A14249" s="533"/>
      <c r="B14249" s="1787"/>
      <c r="C14249" s="1788"/>
      <c r="D14249" s="533"/>
      <c r="E14249" s="533"/>
      <c r="F14249" s="533"/>
      <c r="G14249" s="533"/>
    </row>
    <row r="14250" spans="1:7">
      <c r="A14250" s="533"/>
      <c r="B14250" s="1787"/>
      <c r="C14250" s="1788"/>
      <c r="D14250" s="533"/>
      <c r="E14250" s="533"/>
      <c r="F14250" s="533"/>
      <c r="G14250" s="533"/>
    </row>
    <row r="14251" spans="1:7">
      <c r="A14251" s="533"/>
      <c r="B14251" s="1787"/>
      <c r="C14251" s="1788"/>
      <c r="D14251" s="533"/>
      <c r="E14251" s="533"/>
      <c r="F14251" s="533"/>
      <c r="G14251" s="533"/>
    </row>
    <row r="14252" spans="1:7">
      <c r="A14252" s="533"/>
      <c r="B14252" s="1787"/>
      <c r="C14252" s="1788"/>
      <c r="D14252" s="533"/>
      <c r="E14252" s="533"/>
      <c r="F14252" s="533"/>
      <c r="G14252" s="533"/>
    </row>
    <row r="14253" spans="1:7">
      <c r="A14253" s="533"/>
      <c r="B14253" s="1787"/>
      <c r="C14253" s="1788"/>
      <c r="D14253" s="533"/>
      <c r="E14253" s="533"/>
      <c r="F14253" s="533"/>
      <c r="G14253" s="533"/>
    </row>
    <row r="14254" spans="1:7">
      <c r="A14254" s="533"/>
      <c r="B14254" s="1787"/>
      <c r="C14254" s="1788"/>
      <c r="D14254" s="533"/>
      <c r="E14254" s="533"/>
      <c r="F14254" s="533"/>
      <c r="G14254" s="533"/>
    </row>
    <row r="14255" spans="1:7">
      <c r="A14255" s="533"/>
      <c r="B14255" s="1787"/>
      <c r="C14255" s="1788"/>
      <c r="D14255" s="533"/>
      <c r="E14255" s="533"/>
      <c r="F14255" s="533"/>
      <c r="G14255" s="533"/>
    </row>
    <row r="14256" spans="1:7">
      <c r="A14256" s="533"/>
      <c r="B14256" s="1787"/>
      <c r="C14256" s="1788"/>
      <c r="D14256" s="533"/>
      <c r="E14256" s="533"/>
      <c r="F14256" s="533"/>
      <c r="G14256" s="533"/>
    </row>
    <row r="14257" spans="1:7">
      <c r="A14257" s="533"/>
      <c r="B14257" s="1787"/>
      <c r="C14257" s="1788"/>
      <c r="D14257" s="533"/>
      <c r="E14257" s="533"/>
      <c r="F14257" s="533"/>
      <c r="G14257" s="533"/>
    </row>
    <row r="14258" spans="1:7">
      <c r="A14258" s="533"/>
      <c r="B14258" s="1787"/>
      <c r="C14258" s="1788"/>
      <c r="D14258" s="533"/>
      <c r="E14258" s="533"/>
      <c r="F14258" s="533"/>
      <c r="G14258" s="533"/>
    </row>
    <row r="14259" spans="1:7">
      <c r="A14259" s="533"/>
      <c r="B14259" s="1787"/>
      <c r="C14259" s="1788"/>
      <c r="D14259" s="533"/>
      <c r="E14259" s="533"/>
      <c r="F14259" s="533"/>
      <c r="G14259" s="533"/>
    </row>
    <row r="14260" spans="1:7">
      <c r="A14260" s="533"/>
      <c r="B14260" s="1787"/>
      <c r="C14260" s="1788"/>
      <c r="D14260" s="533"/>
      <c r="E14260" s="533"/>
      <c r="F14260" s="533"/>
      <c r="G14260" s="533"/>
    </row>
    <row r="14261" spans="1:7">
      <c r="A14261" s="533"/>
      <c r="B14261" s="1787"/>
      <c r="C14261" s="1788"/>
      <c r="D14261" s="533"/>
      <c r="E14261" s="533"/>
      <c r="F14261" s="533"/>
      <c r="G14261" s="533"/>
    </row>
    <row r="14262" spans="1:7">
      <c r="A14262" s="533"/>
      <c r="B14262" s="1787"/>
      <c r="C14262" s="1788"/>
      <c r="D14262" s="533"/>
      <c r="E14262" s="533"/>
      <c r="F14262" s="533"/>
      <c r="G14262" s="533"/>
    </row>
    <row r="14263" spans="1:7">
      <c r="A14263" s="533"/>
      <c r="B14263" s="1787"/>
      <c r="C14263" s="1788"/>
      <c r="D14263" s="533"/>
      <c r="E14263" s="533"/>
      <c r="F14263" s="533"/>
      <c r="G14263" s="533"/>
    </row>
    <row r="14264" spans="1:7">
      <c r="A14264" s="533"/>
      <c r="B14264" s="1787"/>
      <c r="C14264" s="1788"/>
      <c r="D14264" s="533"/>
      <c r="E14264" s="533"/>
      <c r="F14264" s="533"/>
      <c r="G14264" s="533"/>
    </row>
    <row r="14265" spans="1:7">
      <c r="A14265" s="533"/>
      <c r="B14265" s="1787"/>
      <c r="C14265" s="1788"/>
      <c r="D14265" s="533"/>
      <c r="E14265" s="533"/>
      <c r="F14265" s="533"/>
      <c r="G14265" s="533"/>
    </row>
    <row r="14266" spans="1:7">
      <c r="A14266" s="533"/>
      <c r="B14266" s="1787"/>
      <c r="C14266" s="1788"/>
      <c r="D14266" s="533"/>
      <c r="E14266" s="533"/>
      <c r="F14266" s="533"/>
      <c r="G14266" s="533"/>
    </row>
    <row r="14267" spans="1:7">
      <c r="A14267" s="533"/>
      <c r="B14267" s="1787"/>
      <c r="C14267" s="1788"/>
      <c r="D14267" s="533"/>
      <c r="E14267" s="533"/>
      <c r="F14267" s="533"/>
      <c r="G14267" s="533"/>
    </row>
    <row r="14268" spans="1:7">
      <c r="A14268" s="533"/>
      <c r="B14268" s="1787"/>
      <c r="C14268" s="1788"/>
      <c r="D14268" s="533"/>
      <c r="E14268" s="533"/>
      <c r="F14268" s="533"/>
      <c r="G14268" s="533"/>
    </row>
    <row r="14269" spans="1:7">
      <c r="A14269" s="533"/>
      <c r="B14269" s="1787"/>
      <c r="C14269" s="1788"/>
      <c r="D14269" s="533"/>
      <c r="E14269" s="533"/>
      <c r="F14269" s="533"/>
      <c r="G14269" s="533"/>
    </row>
    <row r="14270" spans="1:7">
      <c r="A14270" s="533"/>
      <c r="B14270" s="1787"/>
      <c r="C14270" s="1788"/>
      <c r="D14270" s="533"/>
      <c r="E14270" s="533"/>
      <c r="F14270" s="533"/>
      <c r="G14270" s="533"/>
    </row>
    <row r="14271" spans="1:7">
      <c r="A14271" s="533"/>
      <c r="B14271" s="1787"/>
      <c r="C14271" s="1788"/>
      <c r="D14271" s="533"/>
      <c r="E14271" s="533"/>
      <c r="F14271" s="533"/>
      <c r="G14271" s="533"/>
    </row>
    <row r="14272" spans="1:7">
      <c r="A14272" s="533"/>
      <c r="B14272" s="1787"/>
      <c r="C14272" s="1788"/>
      <c r="D14272" s="533"/>
      <c r="E14272" s="533"/>
      <c r="F14272" s="533"/>
      <c r="G14272" s="533"/>
    </row>
    <row r="14273" spans="1:7">
      <c r="A14273" s="533"/>
      <c r="B14273" s="1787"/>
      <c r="C14273" s="1788"/>
      <c r="D14273" s="533"/>
      <c r="E14273" s="533"/>
      <c r="F14273" s="533"/>
      <c r="G14273" s="533"/>
    </row>
    <row r="14274" spans="1:7">
      <c r="A14274" s="533"/>
      <c r="B14274" s="1787"/>
      <c r="C14274" s="1788"/>
      <c r="D14274" s="533"/>
      <c r="E14274" s="533"/>
      <c r="F14274" s="533"/>
      <c r="G14274" s="533"/>
    </row>
    <row r="14275" spans="1:7">
      <c r="A14275" s="533"/>
      <c r="B14275" s="1787"/>
      <c r="C14275" s="1788"/>
      <c r="D14275" s="533"/>
      <c r="E14275" s="533"/>
      <c r="F14275" s="533"/>
      <c r="G14275" s="533"/>
    </row>
    <row r="14276" spans="1:7">
      <c r="A14276" s="533"/>
      <c r="B14276" s="1787"/>
      <c r="C14276" s="1788"/>
      <c r="D14276" s="533"/>
      <c r="E14276" s="533"/>
      <c r="F14276" s="533"/>
      <c r="G14276" s="533"/>
    </row>
    <row r="14277" spans="1:7">
      <c r="A14277" s="533"/>
      <c r="B14277" s="1787"/>
      <c r="C14277" s="1788"/>
      <c r="D14277" s="533"/>
      <c r="E14277" s="533"/>
      <c r="F14277" s="533"/>
      <c r="G14277" s="533"/>
    </row>
    <row r="14278" spans="1:7">
      <c r="A14278" s="533"/>
      <c r="B14278" s="1787"/>
      <c r="C14278" s="1788"/>
      <c r="D14278" s="533"/>
      <c r="E14278" s="533"/>
      <c r="F14278" s="533"/>
      <c r="G14278" s="533"/>
    </row>
    <row r="14279" spans="1:7">
      <c r="A14279" s="533"/>
      <c r="B14279" s="1787"/>
      <c r="C14279" s="1788"/>
      <c r="D14279" s="533"/>
      <c r="E14279" s="533"/>
      <c r="F14279" s="533"/>
      <c r="G14279" s="533"/>
    </row>
    <row r="14280" spans="1:7">
      <c r="A14280" s="533"/>
      <c r="B14280" s="1787"/>
      <c r="C14280" s="1788"/>
      <c r="D14280" s="533"/>
      <c r="E14280" s="533"/>
      <c r="F14280" s="533"/>
      <c r="G14280" s="533"/>
    </row>
    <row r="14281" spans="1:7">
      <c r="A14281" s="533"/>
      <c r="B14281" s="1787"/>
      <c r="C14281" s="1788"/>
      <c r="D14281" s="533"/>
      <c r="E14281" s="533"/>
      <c r="F14281" s="533"/>
      <c r="G14281" s="533"/>
    </row>
    <row r="14282" spans="1:7">
      <c r="A14282" s="533"/>
      <c r="B14282" s="1787"/>
      <c r="C14282" s="1788"/>
      <c r="D14282" s="533"/>
      <c r="E14282" s="533"/>
      <c r="F14282" s="533"/>
      <c r="G14282" s="533"/>
    </row>
    <row r="14283" spans="1:7">
      <c r="A14283" s="533"/>
      <c r="B14283" s="1787"/>
      <c r="C14283" s="1788"/>
      <c r="D14283" s="533"/>
      <c r="E14283" s="533"/>
      <c r="F14283" s="533"/>
      <c r="G14283" s="533"/>
    </row>
    <row r="14284" spans="1:7">
      <c r="A14284" s="533"/>
      <c r="B14284" s="1787"/>
      <c r="C14284" s="1788"/>
      <c r="D14284" s="533"/>
      <c r="E14284" s="533"/>
      <c r="F14284" s="533"/>
      <c r="G14284" s="533"/>
    </row>
    <row r="14285" spans="1:7">
      <c r="A14285" s="533"/>
      <c r="B14285" s="1787"/>
      <c r="C14285" s="1788"/>
      <c r="D14285" s="533"/>
      <c r="E14285" s="533"/>
      <c r="F14285" s="533"/>
      <c r="G14285" s="533"/>
    </row>
    <row r="14286" spans="1:7">
      <c r="A14286" s="533"/>
      <c r="B14286" s="1787"/>
      <c r="C14286" s="1788"/>
      <c r="D14286" s="533"/>
      <c r="E14286" s="533"/>
      <c r="F14286" s="533"/>
      <c r="G14286" s="533"/>
    </row>
    <row r="14287" spans="1:7">
      <c r="A14287" s="533"/>
      <c r="B14287" s="1787"/>
      <c r="C14287" s="1788"/>
      <c r="D14287" s="533"/>
      <c r="E14287" s="533"/>
      <c r="F14287" s="533"/>
      <c r="G14287" s="533"/>
    </row>
    <row r="14288" spans="1:7">
      <c r="A14288" s="533"/>
      <c r="B14288" s="1787"/>
      <c r="C14288" s="1788"/>
      <c r="D14288" s="533"/>
      <c r="E14288" s="533"/>
      <c r="F14288" s="533"/>
      <c r="G14288" s="533"/>
    </row>
    <row r="14289" spans="1:7">
      <c r="A14289" s="533"/>
      <c r="B14289" s="1787"/>
      <c r="C14289" s="1788"/>
      <c r="D14289" s="533"/>
      <c r="E14289" s="533"/>
      <c r="F14289" s="533"/>
      <c r="G14289" s="533"/>
    </row>
    <row r="14290" spans="1:7">
      <c r="A14290" s="533"/>
      <c r="B14290" s="1787"/>
      <c r="C14290" s="1788"/>
      <c r="D14290" s="533"/>
      <c r="E14290" s="533"/>
      <c r="F14290" s="533"/>
      <c r="G14290" s="533"/>
    </row>
    <row r="14291" spans="1:7">
      <c r="A14291" s="533"/>
      <c r="B14291" s="1787"/>
      <c r="C14291" s="1788"/>
      <c r="D14291" s="533"/>
      <c r="E14291" s="533"/>
      <c r="F14291" s="533"/>
      <c r="G14291" s="533"/>
    </row>
    <row r="14292" spans="1:7">
      <c r="A14292" s="533"/>
      <c r="B14292" s="1787"/>
      <c r="C14292" s="1788"/>
      <c r="D14292" s="533"/>
      <c r="E14292" s="533"/>
      <c r="F14292" s="533"/>
      <c r="G14292" s="533"/>
    </row>
    <row r="14293" spans="1:7">
      <c r="A14293" s="533"/>
      <c r="B14293" s="1787"/>
      <c r="C14293" s="1788"/>
      <c r="D14293" s="533"/>
      <c r="E14293" s="533"/>
      <c r="F14293" s="533"/>
      <c r="G14293" s="533"/>
    </row>
    <row r="14294" spans="1:7">
      <c r="A14294" s="533"/>
      <c r="B14294" s="1787"/>
      <c r="C14294" s="1788"/>
      <c r="D14294" s="533"/>
      <c r="E14294" s="533"/>
      <c r="F14294" s="533"/>
      <c r="G14294" s="533"/>
    </row>
    <row r="14295" spans="1:7">
      <c r="A14295" s="533"/>
      <c r="B14295" s="1787"/>
      <c r="C14295" s="1788"/>
      <c r="D14295" s="533"/>
      <c r="E14295" s="533"/>
      <c r="F14295" s="533"/>
      <c r="G14295" s="533"/>
    </row>
    <row r="14296" spans="1:7">
      <c r="A14296" s="533"/>
      <c r="B14296" s="1787"/>
      <c r="C14296" s="1788"/>
      <c r="D14296" s="533"/>
      <c r="E14296" s="533"/>
      <c r="F14296" s="533"/>
      <c r="G14296" s="533"/>
    </row>
    <row r="14297" spans="1:7">
      <c r="A14297" s="533"/>
      <c r="B14297" s="1787"/>
      <c r="C14297" s="1788"/>
      <c r="D14297" s="533"/>
      <c r="E14297" s="533"/>
      <c r="F14297" s="533"/>
      <c r="G14297" s="533"/>
    </row>
    <row r="14298" spans="1:7">
      <c r="A14298" s="533"/>
      <c r="B14298" s="1787"/>
      <c r="C14298" s="1788"/>
      <c r="D14298" s="533"/>
      <c r="E14298" s="533"/>
      <c r="F14298" s="533"/>
      <c r="G14298" s="533"/>
    </row>
    <row r="14299" spans="1:7">
      <c r="A14299" s="533"/>
      <c r="B14299" s="1787"/>
      <c r="C14299" s="1788"/>
      <c r="D14299" s="533"/>
      <c r="E14299" s="533"/>
      <c r="F14299" s="533"/>
      <c r="G14299" s="533"/>
    </row>
    <row r="14300" spans="1:7">
      <c r="A14300" s="533"/>
      <c r="B14300" s="1787"/>
      <c r="C14300" s="1788"/>
      <c r="D14300" s="533"/>
      <c r="E14300" s="533"/>
      <c r="F14300" s="533"/>
      <c r="G14300" s="533"/>
    </row>
    <row r="14301" spans="1:7">
      <c r="A14301" s="533"/>
      <c r="B14301" s="1787"/>
      <c r="C14301" s="1788"/>
      <c r="D14301" s="533"/>
      <c r="E14301" s="533"/>
      <c r="F14301" s="533"/>
      <c r="G14301" s="533"/>
    </row>
    <row r="14302" spans="1:7">
      <c r="A14302" s="533"/>
      <c r="B14302" s="1787"/>
      <c r="C14302" s="1788"/>
      <c r="D14302" s="533"/>
      <c r="E14302" s="533"/>
      <c r="F14302" s="533"/>
      <c r="G14302" s="533"/>
    </row>
    <row r="14303" spans="1:7">
      <c r="A14303" s="533"/>
      <c r="B14303" s="1787"/>
      <c r="C14303" s="1788"/>
      <c r="D14303" s="533"/>
      <c r="E14303" s="533"/>
      <c r="F14303" s="533"/>
      <c r="G14303" s="533"/>
    </row>
    <row r="14304" spans="1:7">
      <c r="A14304" s="533"/>
      <c r="B14304" s="1787"/>
      <c r="C14304" s="1788"/>
      <c r="D14304" s="533"/>
      <c r="E14304" s="533"/>
      <c r="F14304" s="533"/>
      <c r="G14304" s="533"/>
    </row>
    <row r="14305" spans="1:7">
      <c r="A14305" s="533"/>
      <c r="B14305" s="1787"/>
      <c r="C14305" s="1788"/>
      <c r="D14305" s="533"/>
      <c r="E14305" s="533"/>
      <c r="F14305" s="533"/>
      <c r="G14305" s="533"/>
    </row>
    <row r="14306" spans="1:7">
      <c r="A14306" s="533"/>
      <c r="B14306" s="1787"/>
      <c r="C14306" s="1788"/>
      <c r="D14306" s="533"/>
      <c r="E14306" s="533"/>
      <c r="F14306" s="533"/>
      <c r="G14306" s="533"/>
    </row>
    <row r="14307" spans="1:7">
      <c r="A14307" s="533"/>
      <c r="B14307" s="1787"/>
      <c r="C14307" s="1788"/>
      <c r="D14307" s="533"/>
      <c r="E14307" s="533"/>
      <c r="F14307" s="533"/>
      <c r="G14307" s="533"/>
    </row>
    <row r="14308" spans="1:7">
      <c r="A14308" s="533"/>
      <c r="B14308" s="1787"/>
      <c r="C14308" s="1788"/>
      <c r="D14308" s="533"/>
      <c r="E14308" s="533"/>
      <c r="F14308" s="533"/>
      <c r="G14308" s="533"/>
    </row>
    <row r="14309" spans="1:7">
      <c r="A14309" s="533"/>
      <c r="B14309" s="1787"/>
      <c r="C14309" s="1788"/>
      <c r="D14309" s="533"/>
      <c r="E14309" s="533"/>
      <c r="F14309" s="533"/>
      <c r="G14309" s="533"/>
    </row>
    <row r="14310" spans="1:7">
      <c r="A14310" s="533"/>
      <c r="B14310" s="1787"/>
      <c r="C14310" s="1788"/>
      <c r="D14310" s="533"/>
      <c r="E14310" s="533"/>
      <c r="F14310" s="533"/>
      <c r="G14310" s="533"/>
    </row>
    <row r="14311" spans="1:7">
      <c r="A14311" s="533"/>
      <c r="B14311" s="1787"/>
      <c r="C14311" s="1788"/>
      <c r="D14311" s="533"/>
      <c r="E14311" s="533"/>
      <c r="F14311" s="533"/>
      <c r="G14311" s="533"/>
    </row>
    <row r="14312" spans="1:7">
      <c r="A14312" s="533"/>
      <c r="B14312" s="1787"/>
      <c r="C14312" s="1788"/>
      <c r="D14312" s="533"/>
      <c r="E14312" s="533"/>
      <c r="F14312" s="533"/>
      <c r="G14312" s="533"/>
    </row>
    <row r="14313" spans="1:7">
      <c r="A14313" s="533"/>
      <c r="B14313" s="1787"/>
      <c r="C14313" s="1788"/>
      <c r="D14313" s="533"/>
      <c r="E14313" s="533"/>
      <c r="F14313" s="533"/>
      <c r="G14313" s="533"/>
    </row>
    <row r="14314" spans="1:7">
      <c r="A14314" s="533"/>
      <c r="B14314" s="1787"/>
      <c r="C14314" s="1788"/>
      <c r="D14314" s="533"/>
      <c r="E14314" s="533"/>
      <c r="F14314" s="533"/>
      <c r="G14314" s="533"/>
    </row>
    <row r="14315" spans="1:7">
      <c r="A14315" s="533"/>
      <c r="B14315" s="1787"/>
      <c r="C14315" s="1788"/>
      <c r="D14315" s="533"/>
      <c r="E14315" s="533"/>
      <c r="F14315" s="533"/>
      <c r="G14315" s="533"/>
    </row>
    <row r="14316" spans="1:7">
      <c r="A14316" s="533"/>
      <c r="B14316" s="1787"/>
      <c r="C14316" s="1788"/>
      <c r="D14316" s="533"/>
      <c r="E14316" s="533"/>
      <c r="F14316" s="533"/>
      <c r="G14316" s="533"/>
    </row>
    <row r="14317" spans="1:7">
      <c r="A14317" s="533"/>
      <c r="B14317" s="1787"/>
      <c r="C14317" s="1788"/>
      <c r="D14317" s="533"/>
      <c r="E14317" s="533"/>
      <c r="F14317" s="533"/>
      <c r="G14317" s="533"/>
    </row>
    <row r="14318" spans="1:7">
      <c r="A14318" s="533"/>
      <c r="B14318" s="1787"/>
      <c r="C14318" s="1788"/>
      <c r="D14318" s="533"/>
      <c r="E14318" s="533"/>
      <c r="F14318" s="533"/>
      <c r="G14318" s="533"/>
    </row>
    <row r="14319" spans="1:7">
      <c r="A14319" s="533"/>
      <c r="B14319" s="1787"/>
      <c r="C14319" s="1788"/>
      <c r="D14319" s="533"/>
      <c r="E14319" s="533"/>
      <c r="F14319" s="533"/>
      <c r="G14319" s="533"/>
    </row>
    <row r="14320" spans="1:7">
      <c r="A14320" s="533"/>
      <c r="B14320" s="1787"/>
      <c r="C14320" s="1788"/>
      <c r="D14320" s="533"/>
      <c r="E14320" s="533"/>
      <c r="F14320" s="533"/>
      <c r="G14320" s="533"/>
    </row>
    <row r="14321" spans="1:7">
      <c r="A14321" s="533"/>
      <c r="B14321" s="1787"/>
      <c r="C14321" s="1788"/>
      <c r="D14321" s="533"/>
      <c r="E14321" s="533"/>
      <c r="F14321" s="533"/>
      <c r="G14321" s="533"/>
    </row>
    <row r="14322" spans="1:7">
      <c r="A14322" s="533"/>
      <c r="B14322" s="1787"/>
      <c r="C14322" s="1788"/>
      <c r="D14322" s="533"/>
      <c r="E14322" s="533"/>
      <c r="F14322" s="533"/>
      <c r="G14322" s="533"/>
    </row>
    <row r="14323" spans="1:7">
      <c r="A14323" s="533"/>
      <c r="B14323" s="1787"/>
      <c r="C14323" s="1788"/>
      <c r="D14323" s="533"/>
      <c r="E14323" s="533"/>
      <c r="F14323" s="533"/>
      <c r="G14323" s="533"/>
    </row>
    <row r="14324" spans="1:7">
      <c r="A14324" s="533"/>
      <c r="B14324" s="1787"/>
      <c r="C14324" s="1788"/>
      <c r="D14324" s="533"/>
      <c r="E14324" s="533"/>
      <c r="F14324" s="533"/>
      <c r="G14324" s="533"/>
    </row>
    <row r="14325" spans="1:7">
      <c r="A14325" s="533"/>
      <c r="B14325" s="1787"/>
      <c r="C14325" s="1788"/>
      <c r="D14325" s="533"/>
      <c r="E14325" s="533"/>
      <c r="F14325" s="533"/>
      <c r="G14325" s="533"/>
    </row>
    <row r="14326" spans="1:7">
      <c r="A14326" s="533"/>
      <c r="B14326" s="1787"/>
      <c r="C14326" s="1788"/>
      <c r="D14326" s="533"/>
      <c r="E14326" s="533"/>
      <c r="F14326" s="533"/>
      <c r="G14326" s="533"/>
    </row>
    <row r="14327" spans="1:7">
      <c r="A14327" s="533"/>
      <c r="B14327" s="1787"/>
      <c r="C14327" s="1788"/>
      <c r="D14327" s="533"/>
      <c r="E14327" s="533"/>
      <c r="F14327" s="533"/>
      <c r="G14327" s="533"/>
    </row>
    <row r="14328" spans="1:7">
      <c r="A14328" s="533"/>
      <c r="B14328" s="1787"/>
      <c r="C14328" s="1788"/>
      <c r="D14328" s="533"/>
      <c r="E14328" s="533"/>
      <c r="F14328" s="533"/>
      <c r="G14328" s="533"/>
    </row>
    <row r="14329" spans="1:7">
      <c r="A14329" s="533"/>
      <c r="B14329" s="1787"/>
      <c r="C14329" s="1788"/>
      <c r="D14329" s="533"/>
      <c r="E14329" s="533"/>
      <c r="F14329" s="533"/>
      <c r="G14329" s="533"/>
    </row>
    <row r="14330" spans="1:7">
      <c r="A14330" s="533"/>
      <c r="B14330" s="1787"/>
      <c r="C14330" s="1788"/>
      <c r="D14330" s="533"/>
      <c r="E14330" s="533"/>
      <c r="F14330" s="533"/>
      <c r="G14330" s="533"/>
    </row>
    <row r="14331" spans="1:7">
      <c r="A14331" s="533"/>
      <c r="B14331" s="1787"/>
      <c r="C14331" s="1788"/>
      <c r="D14331" s="533"/>
      <c r="E14331" s="533"/>
      <c r="F14331" s="533"/>
      <c r="G14331" s="533"/>
    </row>
    <row r="14332" spans="1:7">
      <c r="A14332" s="533"/>
      <c r="B14332" s="1787"/>
      <c r="C14332" s="1788"/>
      <c r="D14332" s="533"/>
      <c r="E14332" s="533"/>
      <c r="F14332" s="533"/>
      <c r="G14332" s="533"/>
    </row>
    <row r="14333" spans="1:7">
      <c r="A14333" s="533"/>
      <c r="B14333" s="1787"/>
      <c r="C14333" s="1788"/>
      <c r="D14333" s="533"/>
      <c r="E14333" s="533"/>
      <c r="F14333" s="533"/>
      <c r="G14333" s="533"/>
    </row>
    <row r="14334" spans="1:7">
      <c r="A14334" s="533"/>
      <c r="B14334" s="1787"/>
      <c r="C14334" s="1788"/>
      <c r="D14334" s="533"/>
      <c r="E14334" s="533"/>
      <c r="F14334" s="533"/>
      <c r="G14334" s="533"/>
    </row>
    <row r="14335" spans="1:7">
      <c r="A14335" s="533"/>
      <c r="B14335" s="1787"/>
      <c r="C14335" s="1788"/>
      <c r="D14335" s="533"/>
      <c r="E14335" s="533"/>
      <c r="F14335" s="533"/>
      <c r="G14335" s="533"/>
    </row>
    <row r="14336" spans="1:7">
      <c r="A14336" s="533"/>
      <c r="B14336" s="1787"/>
      <c r="C14336" s="1788"/>
      <c r="D14336" s="533"/>
      <c r="E14336" s="533"/>
      <c r="F14336" s="533"/>
      <c r="G14336" s="533"/>
    </row>
    <row r="14337" spans="1:7">
      <c r="A14337" s="533"/>
      <c r="B14337" s="1787"/>
      <c r="C14337" s="1788"/>
      <c r="D14337" s="533"/>
      <c r="E14337" s="533"/>
      <c r="F14337" s="533"/>
      <c r="G14337" s="533"/>
    </row>
    <row r="14338" spans="1:7">
      <c r="A14338" s="533"/>
      <c r="B14338" s="1787"/>
      <c r="C14338" s="1788"/>
      <c r="D14338" s="533"/>
      <c r="E14338" s="533"/>
      <c r="F14338" s="533"/>
      <c r="G14338" s="533"/>
    </row>
    <row r="14339" spans="1:7">
      <c r="A14339" s="533"/>
      <c r="B14339" s="1787"/>
      <c r="C14339" s="1788"/>
      <c r="D14339" s="533"/>
      <c r="E14339" s="533"/>
      <c r="F14339" s="533"/>
      <c r="G14339" s="533"/>
    </row>
    <row r="14340" spans="1:7">
      <c r="A14340" s="533"/>
      <c r="B14340" s="1787"/>
      <c r="C14340" s="1788"/>
      <c r="D14340" s="533"/>
      <c r="E14340" s="533"/>
      <c r="F14340" s="533"/>
      <c r="G14340" s="533"/>
    </row>
    <row r="14341" spans="1:7">
      <c r="A14341" s="533"/>
      <c r="B14341" s="1787"/>
      <c r="C14341" s="1788"/>
      <c r="D14341" s="533"/>
      <c r="E14341" s="533"/>
      <c r="F14341" s="533"/>
      <c r="G14341" s="533"/>
    </row>
    <row r="14342" spans="1:7">
      <c r="A14342" s="533"/>
      <c r="B14342" s="1787"/>
      <c r="C14342" s="1788"/>
      <c r="D14342" s="533"/>
      <c r="E14342" s="533"/>
      <c r="F14342" s="533"/>
      <c r="G14342" s="533"/>
    </row>
    <row r="14343" spans="1:7">
      <c r="A14343" s="533"/>
      <c r="B14343" s="1787"/>
      <c r="C14343" s="1788"/>
      <c r="D14343" s="533"/>
      <c r="E14343" s="533"/>
      <c r="F14343" s="533"/>
      <c r="G14343" s="533"/>
    </row>
    <row r="14344" spans="1:7">
      <c r="A14344" s="533"/>
      <c r="B14344" s="1787"/>
      <c r="C14344" s="1788"/>
      <c r="D14344" s="533"/>
      <c r="E14344" s="533"/>
      <c r="F14344" s="533"/>
      <c r="G14344" s="533"/>
    </row>
    <row r="14345" spans="1:7">
      <c r="A14345" s="533"/>
      <c r="B14345" s="1787"/>
      <c r="C14345" s="1788"/>
      <c r="D14345" s="533"/>
      <c r="E14345" s="533"/>
      <c r="F14345" s="533"/>
      <c r="G14345" s="533"/>
    </row>
    <row r="14346" spans="1:7">
      <c r="A14346" s="533"/>
      <c r="B14346" s="1787"/>
      <c r="C14346" s="1788"/>
      <c r="D14346" s="533"/>
      <c r="E14346" s="533"/>
      <c r="F14346" s="533"/>
      <c r="G14346" s="533"/>
    </row>
    <row r="14347" spans="1:7">
      <c r="A14347" s="533"/>
      <c r="B14347" s="1787"/>
      <c r="C14347" s="1788"/>
      <c r="D14347" s="533"/>
      <c r="E14347" s="533"/>
      <c r="F14347" s="533"/>
      <c r="G14347" s="533"/>
    </row>
    <row r="14348" spans="1:7">
      <c r="A14348" s="533"/>
      <c r="B14348" s="1787"/>
      <c r="C14348" s="1788"/>
      <c r="D14348" s="533"/>
      <c r="E14348" s="533"/>
      <c r="F14348" s="533"/>
      <c r="G14348" s="533"/>
    </row>
    <row r="14349" spans="1:7">
      <c r="A14349" s="533"/>
      <c r="B14349" s="1787"/>
      <c r="C14349" s="1788"/>
      <c r="D14349" s="533"/>
      <c r="E14349" s="533"/>
      <c r="F14349" s="533"/>
      <c r="G14349" s="533"/>
    </row>
    <row r="14350" spans="1:7">
      <c r="A14350" s="533"/>
      <c r="B14350" s="1787"/>
      <c r="C14350" s="1788"/>
      <c r="D14350" s="533"/>
      <c r="E14350" s="533"/>
      <c r="F14350" s="533"/>
      <c r="G14350" s="533"/>
    </row>
    <row r="14351" spans="1:7">
      <c r="A14351" s="533"/>
      <c r="B14351" s="1787"/>
      <c r="C14351" s="1788"/>
      <c r="D14351" s="533"/>
      <c r="E14351" s="533"/>
      <c r="F14351" s="533"/>
      <c r="G14351" s="533"/>
    </row>
    <row r="14352" spans="1:7">
      <c r="A14352" s="533"/>
      <c r="B14352" s="1787"/>
      <c r="C14352" s="1788"/>
      <c r="D14352" s="533"/>
      <c r="E14352" s="533"/>
      <c r="F14352" s="533"/>
      <c r="G14352" s="533"/>
    </row>
    <row r="14353" spans="1:7">
      <c r="A14353" s="533"/>
      <c r="B14353" s="1787"/>
      <c r="C14353" s="1788"/>
      <c r="D14353" s="533"/>
      <c r="E14353" s="533"/>
      <c r="F14353" s="533"/>
      <c r="G14353" s="533"/>
    </row>
    <row r="14354" spans="1:7">
      <c r="A14354" s="533"/>
      <c r="B14354" s="1787"/>
      <c r="C14354" s="1788"/>
      <c r="D14354" s="533"/>
      <c r="E14354" s="533"/>
      <c r="F14354" s="533"/>
      <c r="G14354" s="533"/>
    </row>
    <row r="14355" spans="1:7">
      <c r="A14355" s="533"/>
      <c r="B14355" s="1787"/>
      <c r="C14355" s="1788"/>
      <c r="D14355" s="533"/>
      <c r="E14355" s="533"/>
      <c r="F14355" s="533"/>
      <c r="G14355" s="533"/>
    </row>
    <row r="14356" spans="1:7">
      <c r="A14356" s="533"/>
      <c r="B14356" s="1787"/>
      <c r="C14356" s="1788"/>
      <c r="D14356" s="533"/>
      <c r="E14356" s="533"/>
      <c r="F14356" s="533"/>
      <c r="G14356" s="533"/>
    </row>
    <row r="14357" spans="1:7">
      <c r="A14357" s="533"/>
      <c r="B14357" s="1787"/>
      <c r="C14357" s="1788"/>
      <c r="D14357" s="533"/>
      <c r="E14357" s="533"/>
      <c r="F14357" s="533"/>
      <c r="G14357" s="533"/>
    </row>
    <row r="14358" spans="1:7">
      <c r="A14358" s="533"/>
      <c r="B14358" s="1787"/>
      <c r="C14358" s="1788"/>
      <c r="D14358" s="533"/>
      <c r="E14358" s="533"/>
      <c r="F14358" s="533"/>
      <c r="G14358" s="533"/>
    </row>
    <row r="14359" spans="1:7">
      <c r="A14359" s="533"/>
      <c r="B14359" s="1787"/>
      <c r="C14359" s="1788"/>
      <c r="D14359" s="533"/>
      <c r="E14359" s="533"/>
      <c r="F14359" s="533"/>
      <c r="G14359" s="533"/>
    </row>
    <row r="14360" spans="1:7">
      <c r="A14360" s="533"/>
      <c r="B14360" s="1787"/>
      <c r="C14360" s="1788"/>
      <c r="D14360" s="533"/>
      <c r="E14360" s="533"/>
      <c r="F14360" s="533"/>
      <c r="G14360" s="533"/>
    </row>
    <row r="14361" spans="1:7">
      <c r="A14361" s="533"/>
      <c r="B14361" s="1787"/>
      <c r="C14361" s="1788"/>
      <c r="D14361" s="533"/>
      <c r="E14361" s="533"/>
      <c r="F14361" s="533"/>
      <c r="G14361" s="533"/>
    </row>
    <row r="14362" spans="1:7">
      <c r="A14362" s="533"/>
      <c r="B14362" s="1787"/>
      <c r="C14362" s="1788"/>
      <c r="D14362" s="533"/>
      <c r="E14362" s="533"/>
      <c r="F14362" s="533"/>
      <c r="G14362" s="533"/>
    </row>
    <row r="14363" spans="1:7">
      <c r="A14363" s="533"/>
      <c r="B14363" s="1787"/>
      <c r="C14363" s="1788"/>
      <c r="D14363" s="533"/>
      <c r="E14363" s="533"/>
      <c r="F14363" s="533"/>
      <c r="G14363" s="533"/>
    </row>
    <row r="14364" spans="1:7">
      <c r="A14364" s="533"/>
      <c r="B14364" s="1787"/>
      <c r="C14364" s="1788"/>
      <c r="D14364" s="533"/>
      <c r="E14364" s="533"/>
      <c r="F14364" s="533"/>
      <c r="G14364" s="533"/>
    </row>
    <row r="14365" spans="1:7">
      <c r="A14365" s="533"/>
      <c r="B14365" s="1787"/>
      <c r="C14365" s="1788"/>
      <c r="D14365" s="533"/>
      <c r="E14365" s="533"/>
      <c r="F14365" s="533"/>
      <c r="G14365" s="533"/>
    </row>
    <row r="14366" spans="1:7">
      <c r="A14366" s="533"/>
      <c r="B14366" s="1787"/>
      <c r="C14366" s="1788"/>
      <c r="D14366" s="533"/>
      <c r="E14366" s="533"/>
      <c r="F14366" s="533"/>
      <c r="G14366" s="533"/>
    </row>
    <row r="14367" spans="1:7">
      <c r="A14367" s="533"/>
      <c r="B14367" s="1787"/>
      <c r="C14367" s="1788"/>
      <c r="D14367" s="533"/>
      <c r="E14367" s="533"/>
      <c r="F14367" s="533"/>
      <c r="G14367" s="533"/>
    </row>
    <row r="14368" spans="1:7">
      <c r="A14368" s="533"/>
      <c r="B14368" s="1787"/>
      <c r="C14368" s="1788"/>
      <c r="D14368" s="533"/>
      <c r="E14368" s="533"/>
      <c r="F14368" s="533"/>
      <c r="G14368" s="533"/>
    </row>
    <row r="14369" spans="1:7">
      <c r="A14369" s="533"/>
      <c r="B14369" s="1787"/>
      <c r="C14369" s="1788"/>
      <c r="D14369" s="533"/>
      <c r="E14369" s="533"/>
      <c r="F14369" s="533"/>
      <c r="G14369" s="533"/>
    </row>
    <row r="14370" spans="1:7">
      <c r="A14370" s="533"/>
      <c r="B14370" s="1787"/>
      <c r="C14370" s="1788"/>
      <c r="D14370" s="533"/>
      <c r="E14370" s="533"/>
      <c r="F14370" s="533"/>
      <c r="G14370" s="533"/>
    </row>
    <row r="14371" spans="1:7">
      <c r="A14371" s="533"/>
      <c r="B14371" s="1787"/>
      <c r="C14371" s="1788"/>
      <c r="D14371" s="533"/>
      <c r="E14371" s="533"/>
      <c r="F14371" s="533"/>
      <c r="G14371" s="533"/>
    </row>
    <row r="14372" spans="1:7">
      <c r="A14372" s="533"/>
      <c r="B14372" s="1787"/>
      <c r="C14372" s="1788"/>
      <c r="D14372" s="533"/>
      <c r="E14372" s="533"/>
      <c r="F14372" s="533"/>
      <c r="G14372" s="533"/>
    </row>
    <row r="14373" spans="1:7">
      <c r="A14373" s="533"/>
      <c r="B14373" s="1787"/>
      <c r="C14373" s="1788"/>
      <c r="D14373" s="533"/>
      <c r="E14373" s="533"/>
      <c r="F14373" s="533"/>
      <c r="G14373" s="533"/>
    </row>
    <row r="14374" spans="1:7">
      <c r="A14374" s="533"/>
      <c r="B14374" s="1787"/>
      <c r="C14374" s="1788"/>
      <c r="D14374" s="533"/>
      <c r="E14374" s="533"/>
      <c r="F14374" s="533"/>
      <c r="G14374" s="533"/>
    </row>
    <row r="14375" spans="1:7">
      <c r="A14375" s="533"/>
      <c r="B14375" s="1787"/>
      <c r="C14375" s="1788"/>
      <c r="D14375" s="533"/>
      <c r="E14375" s="533"/>
      <c r="F14375" s="533"/>
      <c r="G14375" s="533"/>
    </row>
    <row r="14376" spans="1:7">
      <c r="A14376" s="533"/>
      <c r="B14376" s="1787"/>
      <c r="C14376" s="1788"/>
      <c r="D14376" s="533"/>
      <c r="E14376" s="533"/>
      <c r="F14376" s="533"/>
      <c r="G14376" s="533"/>
    </row>
    <row r="14377" spans="1:7">
      <c r="A14377" s="533"/>
      <c r="B14377" s="1787"/>
      <c r="C14377" s="1788"/>
      <c r="D14377" s="533"/>
      <c r="E14377" s="533"/>
      <c r="F14377" s="533"/>
      <c r="G14377" s="533"/>
    </row>
    <row r="14378" spans="1:7">
      <c r="A14378" s="533"/>
      <c r="B14378" s="1787"/>
      <c r="C14378" s="1788"/>
      <c r="D14378" s="533"/>
      <c r="E14378" s="533"/>
      <c r="F14378" s="533"/>
      <c r="G14378" s="533"/>
    </row>
    <row r="14379" spans="1:7">
      <c r="A14379" s="533"/>
      <c r="B14379" s="1787"/>
      <c r="C14379" s="1788"/>
      <c r="D14379" s="533"/>
      <c r="E14379" s="533"/>
      <c r="F14379" s="533"/>
      <c r="G14379" s="533"/>
    </row>
    <row r="14380" spans="1:7">
      <c r="A14380" s="533"/>
      <c r="B14380" s="1787"/>
      <c r="C14380" s="1788"/>
      <c r="D14380" s="533"/>
      <c r="E14380" s="533"/>
      <c r="F14380" s="533"/>
      <c r="G14380" s="533"/>
    </row>
    <row r="14381" spans="1:7">
      <c r="A14381" s="533"/>
      <c r="B14381" s="1787"/>
      <c r="C14381" s="1788"/>
      <c r="D14381" s="533"/>
      <c r="E14381" s="533"/>
      <c r="F14381" s="533"/>
      <c r="G14381" s="533"/>
    </row>
    <row r="14382" spans="1:7">
      <c r="A14382" s="533"/>
      <c r="B14382" s="1787"/>
      <c r="C14382" s="1788"/>
      <c r="D14382" s="533"/>
      <c r="E14382" s="533"/>
      <c r="F14382" s="533"/>
      <c r="G14382" s="533"/>
    </row>
    <row r="14383" spans="1:7">
      <c r="A14383" s="533"/>
      <c r="B14383" s="1787"/>
      <c r="C14383" s="1788"/>
      <c r="D14383" s="533"/>
      <c r="E14383" s="533"/>
      <c r="F14383" s="533"/>
      <c r="G14383" s="533"/>
    </row>
    <row r="14384" spans="1:7">
      <c r="A14384" s="533"/>
      <c r="B14384" s="1787"/>
      <c r="C14384" s="1788"/>
      <c r="D14384" s="533"/>
      <c r="E14384" s="533"/>
      <c r="F14384" s="533"/>
      <c r="G14384" s="533"/>
    </row>
    <row r="14385" spans="1:7">
      <c r="A14385" s="533"/>
      <c r="B14385" s="1787"/>
      <c r="C14385" s="1788"/>
      <c r="D14385" s="533"/>
      <c r="E14385" s="533"/>
      <c r="F14385" s="533"/>
      <c r="G14385" s="533"/>
    </row>
    <row r="14386" spans="1:7">
      <c r="A14386" s="533"/>
      <c r="B14386" s="1787"/>
      <c r="C14386" s="1788"/>
      <c r="D14386" s="533"/>
      <c r="E14386" s="533"/>
      <c r="F14386" s="533"/>
      <c r="G14386" s="533"/>
    </row>
    <row r="14387" spans="1:7">
      <c r="A14387" s="533"/>
      <c r="B14387" s="1787"/>
      <c r="C14387" s="1788"/>
      <c r="D14387" s="533"/>
      <c r="E14387" s="533"/>
      <c r="F14387" s="533"/>
      <c r="G14387" s="533"/>
    </row>
    <row r="14388" spans="1:7">
      <c r="A14388" s="533"/>
      <c r="B14388" s="1787"/>
      <c r="C14388" s="1788"/>
      <c r="D14388" s="533"/>
      <c r="E14388" s="533"/>
      <c r="F14388" s="533"/>
      <c r="G14388" s="533"/>
    </row>
    <row r="14389" spans="1:7">
      <c r="A14389" s="533"/>
      <c r="B14389" s="1787"/>
      <c r="C14389" s="1788"/>
      <c r="D14389" s="533"/>
      <c r="E14389" s="533"/>
      <c r="F14389" s="533"/>
      <c r="G14389" s="533"/>
    </row>
    <row r="14390" spans="1:7">
      <c r="A14390" s="533"/>
      <c r="B14390" s="1787"/>
      <c r="C14390" s="1788"/>
      <c r="D14390" s="533"/>
      <c r="E14390" s="533"/>
      <c r="F14390" s="533"/>
      <c r="G14390" s="533"/>
    </row>
    <row r="14391" spans="1:7">
      <c r="A14391" s="533"/>
      <c r="B14391" s="1787"/>
      <c r="C14391" s="1788"/>
      <c r="D14391" s="533"/>
      <c r="E14391" s="533"/>
      <c r="F14391" s="533"/>
      <c r="G14391" s="533"/>
    </row>
    <row r="14392" spans="1:7">
      <c r="A14392" s="533"/>
      <c r="B14392" s="1787"/>
      <c r="C14392" s="1788"/>
      <c r="D14392" s="533"/>
      <c r="E14392" s="533"/>
      <c r="F14392" s="533"/>
      <c r="G14392" s="533"/>
    </row>
    <row r="14393" spans="1:7">
      <c r="A14393" s="533"/>
      <c r="B14393" s="1787"/>
      <c r="C14393" s="1788"/>
      <c r="D14393" s="533"/>
      <c r="E14393" s="533"/>
      <c r="F14393" s="533"/>
      <c r="G14393" s="533"/>
    </row>
    <row r="14394" spans="1:7">
      <c r="A14394" s="533"/>
      <c r="B14394" s="1787"/>
      <c r="C14394" s="1788"/>
      <c r="D14394" s="533"/>
      <c r="E14394" s="533"/>
      <c r="F14394" s="533"/>
      <c r="G14394" s="533"/>
    </row>
    <row r="14395" spans="1:7">
      <c r="A14395" s="533"/>
      <c r="B14395" s="1787"/>
      <c r="C14395" s="1788"/>
      <c r="D14395" s="533"/>
      <c r="E14395" s="533"/>
      <c r="F14395" s="533"/>
      <c r="G14395" s="533"/>
    </row>
    <row r="14396" spans="1:7">
      <c r="A14396" s="533"/>
      <c r="B14396" s="1787"/>
      <c r="C14396" s="1788"/>
      <c r="D14396" s="533"/>
      <c r="E14396" s="533"/>
      <c r="F14396" s="533"/>
      <c r="G14396" s="533"/>
    </row>
    <row r="14397" spans="1:7">
      <c r="A14397" s="533"/>
      <c r="B14397" s="1787"/>
      <c r="C14397" s="1788"/>
      <c r="D14397" s="533"/>
      <c r="E14397" s="533"/>
      <c r="F14397" s="533"/>
      <c r="G14397" s="533"/>
    </row>
    <row r="14398" spans="1:7">
      <c r="A14398" s="533"/>
      <c r="B14398" s="1787"/>
      <c r="C14398" s="1788"/>
      <c r="D14398" s="533"/>
      <c r="E14398" s="533"/>
      <c r="F14398" s="533"/>
      <c r="G14398" s="533"/>
    </row>
    <row r="14399" spans="1:7">
      <c r="A14399" s="533"/>
      <c r="B14399" s="1787"/>
      <c r="C14399" s="1788"/>
      <c r="D14399" s="533"/>
      <c r="E14399" s="533"/>
      <c r="F14399" s="533"/>
      <c r="G14399" s="533"/>
    </row>
    <row r="14400" spans="1:7">
      <c r="A14400" s="533"/>
      <c r="B14400" s="1787"/>
      <c r="C14400" s="1788"/>
      <c r="D14400" s="533"/>
      <c r="E14400" s="533"/>
      <c r="F14400" s="533"/>
      <c r="G14400" s="533"/>
    </row>
    <row r="14401" spans="1:7">
      <c r="A14401" s="533"/>
      <c r="B14401" s="1787"/>
      <c r="C14401" s="1788"/>
      <c r="D14401" s="533"/>
      <c r="E14401" s="533"/>
      <c r="F14401" s="533"/>
      <c r="G14401" s="533"/>
    </row>
    <row r="14402" spans="1:7">
      <c r="A14402" s="533"/>
      <c r="B14402" s="1787"/>
      <c r="C14402" s="1788"/>
      <c r="D14402" s="533"/>
      <c r="E14402" s="533"/>
      <c r="F14402" s="533"/>
      <c r="G14402" s="533"/>
    </row>
    <row r="14403" spans="1:7">
      <c r="A14403" s="533"/>
      <c r="B14403" s="1787"/>
      <c r="C14403" s="1788"/>
      <c r="D14403" s="533"/>
      <c r="E14403" s="533"/>
      <c r="F14403" s="533"/>
      <c r="G14403" s="533"/>
    </row>
    <row r="14404" spans="1:7">
      <c r="A14404" s="533"/>
      <c r="B14404" s="1787"/>
      <c r="C14404" s="1788"/>
      <c r="D14404" s="533"/>
      <c r="E14404" s="533"/>
      <c r="F14404" s="533"/>
      <c r="G14404" s="533"/>
    </row>
    <row r="14405" spans="1:7">
      <c r="A14405" s="533"/>
      <c r="B14405" s="1787"/>
      <c r="C14405" s="1788"/>
      <c r="D14405" s="533"/>
      <c r="E14405" s="533"/>
      <c r="F14405" s="533"/>
      <c r="G14405" s="533"/>
    </row>
    <row r="14406" spans="1:7">
      <c r="A14406" s="533"/>
      <c r="B14406" s="1787"/>
      <c r="C14406" s="1788"/>
      <c r="D14406" s="533"/>
      <c r="E14406" s="533"/>
      <c r="F14406" s="533"/>
      <c r="G14406" s="533"/>
    </row>
    <row r="14407" spans="1:7">
      <c r="A14407" s="533"/>
      <c r="B14407" s="1787"/>
      <c r="C14407" s="1788"/>
      <c r="D14407" s="533"/>
      <c r="E14407" s="533"/>
      <c r="F14407" s="533"/>
      <c r="G14407" s="533"/>
    </row>
    <row r="14408" spans="1:7">
      <c r="A14408" s="533"/>
      <c r="B14408" s="1787"/>
      <c r="C14408" s="1788"/>
      <c r="D14408" s="533"/>
      <c r="E14408" s="533"/>
      <c r="F14408" s="533"/>
      <c r="G14408" s="533"/>
    </row>
    <row r="14409" spans="1:7">
      <c r="A14409" s="533"/>
      <c r="B14409" s="1787"/>
      <c r="C14409" s="1788"/>
      <c r="D14409" s="533"/>
      <c r="E14409" s="533"/>
      <c r="F14409" s="533"/>
      <c r="G14409" s="533"/>
    </row>
    <row r="14410" spans="1:7">
      <c r="A14410" s="533"/>
      <c r="B14410" s="1787"/>
      <c r="C14410" s="1788"/>
      <c r="D14410" s="533"/>
      <c r="E14410" s="533"/>
      <c r="F14410" s="533"/>
      <c r="G14410" s="533"/>
    </row>
    <row r="14411" spans="1:7">
      <c r="A14411" s="533"/>
      <c r="B14411" s="1787"/>
      <c r="C14411" s="1788"/>
      <c r="D14411" s="533"/>
      <c r="E14411" s="533"/>
      <c r="F14411" s="533"/>
      <c r="G14411" s="533"/>
    </row>
    <row r="14412" spans="1:7">
      <c r="A14412" s="533"/>
      <c r="B14412" s="1787"/>
      <c r="C14412" s="1788"/>
      <c r="D14412" s="533"/>
      <c r="E14412" s="533"/>
      <c r="F14412" s="533"/>
      <c r="G14412" s="533"/>
    </row>
    <row r="14413" spans="1:7">
      <c r="A14413" s="533"/>
      <c r="B14413" s="1787"/>
      <c r="C14413" s="1788"/>
      <c r="D14413" s="533"/>
      <c r="E14413" s="533"/>
      <c r="F14413" s="533"/>
      <c r="G14413" s="533"/>
    </row>
    <row r="14414" spans="1:7">
      <c r="A14414" s="533"/>
      <c r="B14414" s="1787"/>
      <c r="C14414" s="1788"/>
      <c r="D14414" s="533"/>
      <c r="E14414" s="533"/>
      <c r="F14414" s="533"/>
      <c r="G14414" s="533"/>
    </row>
    <row r="14415" spans="1:7">
      <c r="A14415" s="533"/>
      <c r="B14415" s="1787"/>
      <c r="C14415" s="1788"/>
      <c r="D14415" s="533"/>
      <c r="E14415" s="533"/>
      <c r="F14415" s="533"/>
      <c r="G14415" s="533"/>
    </row>
    <row r="14416" spans="1:7">
      <c r="A14416" s="533"/>
      <c r="B14416" s="1787"/>
      <c r="C14416" s="1788"/>
      <c r="D14416" s="533"/>
      <c r="E14416" s="533"/>
      <c r="F14416" s="533"/>
      <c r="G14416" s="533"/>
    </row>
    <row r="14417" spans="1:7">
      <c r="A14417" s="533"/>
      <c r="B14417" s="1787"/>
      <c r="C14417" s="1788"/>
      <c r="D14417" s="533"/>
      <c r="E14417" s="533"/>
      <c r="F14417" s="533"/>
      <c r="G14417" s="533"/>
    </row>
    <row r="14418" spans="1:7">
      <c r="A14418" s="533"/>
      <c r="B14418" s="1787"/>
      <c r="C14418" s="1788"/>
      <c r="D14418" s="533"/>
      <c r="E14418" s="533"/>
      <c r="F14418" s="533"/>
      <c r="G14418" s="533"/>
    </row>
    <row r="14419" spans="1:7">
      <c r="A14419" s="533"/>
      <c r="B14419" s="1787"/>
      <c r="C14419" s="1788"/>
      <c r="D14419" s="533"/>
      <c r="E14419" s="533"/>
      <c r="F14419" s="533"/>
      <c r="G14419" s="533"/>
    </row>
    <row r="14420" spans="1:7">
      <c r="A14420" s="533"/>
      <c r="B14420" s="1787"/>
      <c r="C14420" s="1788"/>
      <c r="D14420" s="533"/>
      <c r="E14420" s="533"/>
      <c r="F14420" s="533"/>
      <c r="G14420" s="533"/>
    </row>
    <row r="14421" spans="1:7">
      <c r="A14421" s="533"/>
      <c r="B14421" s="1787"/>
      <c r="C14421" s="1788"/>
      <c r="D14421" s="533"/>
      <c r="E14421" s="533"/>
      <c r="F14421" s="533"/>
      <c r="G14421" s="533"/>
    </row>
    <row r="14422" spans="1:7">
      <c r="A14422" s="533"/>
      <c r="B14422" s="1787"/>
      <c r="C14422" s="1788"/>
      <c r="D14422" s="533"/>
      <c r="E14422" s="533"/>
      <c r="F14422" s="533"/>
      <c r="G14422" s="533"/>
    </row>
    <row r="14423" spans="1:7">
      <c r="A14423" s="533"/>
      <c r="B14423" s="1787"/>
      <c r="C14423" s="1788"/>
      <c r="D14423" s="533"/>
      <c r="E14423" s="533"/>
      <c r="F14423" s="533"/>
      <c r="G14423" s="533"/>
    </row>
    <row r="14424" spans="1:7">
      <c r="A14424" s="533"/>
      <c r="B14424" s="1787"/>
      <c r="C14424" s="1788"/>
      <c r="D14424" s="533"/>
      <c r="E14424" s="533"/>
      <c r="F14424" s="533"/>
      <c r="G14424" s="533"/>
    </row>
    <row r="14425" spans="1:7">
      <c r="A14425" s="533"/>
      <c r="B14425" s="1787"/>
      <c r="C14425" s="1788"/>
      <c r="D14425" s="533"/>
      <c r="E14425" s="533"/>
      <c r="F14425" s="533"/>
      <c r="G14425" s="533"/>
    </row>
    <row r="14426" spans="1:7">
      <c r="A14426" s="533"/>
      <c r="B14426" s="1787"/>
      <c r="C14426" s="1788"/>
      <c r="D14426" s="533"/>
      <c r="E14426" s="533"/>
      <c r="F14426" s="533"/>
      <c r="G14426" s="533"/>
    </row>
    <row r="14427" spans="1:7">
      <c r="A14427" s="533"/>
      <c r="B14427" s="1787"/>
      <c r="C14427" s="1788"/>
      <c r="D14427" s="533"/>
      <c r="E14427" s="533"/>
      <c r="F14427" s="533"/>
      <c r="G14427" s="533"/>
    </row>
    <row r="14428" spans="1:7">
      <c r="A14428" s="533"/>
      <c r="B14428" s="1787"/>
      <c r="C14428" s="1788"/>
      <c r="D14428" s="533"/>
      <c r="E14428" s="533"/>
      <c r="F14428" s="533"/>
      <c r="G14428" s="533"/>
    </row>
    <row r="14429" spans="1:7">
      <c r="A14429" s="533"/>
      <c r="B14429" s="1787"/>
      <c r="C14429" s="1788"/>
      <c r="D14429" s="533"/>
      <c r="E14429" s="533"/>
      <c r="F14429" s="533"/>
      <c r="G14429" s="533"/>
    </row>
    <row r="14430" spans="1:7">
      <c r="A14430" s="533"/>
      <c r="B14430" s="1787"/>
      <c r="C14430" s="1788"/>
      <c r="D14430" s="533"/>
      <c r="E14430" s="533"/>
      <c r="F14430" s="533"/>
      <c r="G14430" s="533"/>
    </row>
    <row r="14431" spans="1:7">
      <c r="A14431" s="533"/>
      <c r="B14431" s="1787"/>
      <c r="C14431" s="1788"/>
      <c r="D14431" s="533"/>
      <c r="E14431" s="533"/>
      <c r="F14431" s="533"/>
      <c r="G14431" s="533"/>
    </row>
    <row r="14432" spans="1:7">
      <c r="A14432" s="533"/>
      <c r="B14432" s="1787"/>
      <c r="C14432" s="1788"/>
      <c r="D14432" s="533"/>
      <c r="E14432" s="533"/>
      <c r="F14432" s="533"/>
      <c r="G14432" s="533"/>
    </row>
    <row r="14433" spans="1:7">
      <c r="A14433" s="533"/>
      <c r="B14433" s="1787"/>
      <c r="C14433" s="1788"/>
      <c r="D14433" s="533"/>
      <c r="E14433" s="533"/>
      <c r="F14433" s="533"/>
      <c r="G14433" s="533"/>
    </row>
    <row r="14434" spans="1:7">
      <c r="A14434" s="533"/>
      <c r="B14434" s="1787"/>
      <c r="C14434" s="1788"/>
      <c r="D14434" s="533"/>
      <c r="E14434" s="533"/>
      <c r="F14434" s="533"/>
      <c r="G14434" s="533"/>
    </row>
    <row r="14435" spans="1:7">
      <c r="A14435" s="533"/>
      <c r="B14435" s="1787"/>
      <c r="C14435" s="1788"/>
      <c r="D14435" s="533"/>
      <c r="E14435" s="533"/>
      <c r="F14435" s="533"/>
      <c r="G14435" s="533"/>
    </row>
    <row r="14436" spans="1:7">
      <c r="A14436" s="533"/>
      <c r="B14436" s="1787"/>
      <c r="C14436" s="1788"/>
      <c r="D14436" s="533"/>
      <c r="E14436" s="533"/>
      <c r="F14436" s="533"/>
      <c r="G14436" s="533"/>
    </row>
    <row r="14437" spans="1:7">
      <c r="A14437" s="533"/>
      <c r="B14437" s="1787"/>
      <c r="C14437" s="1788"/>
      <c r="D14437" s="533"/>
      <c r="E14437" s="533"/>
      <c r="F14437" s="533"/>
      <c r="G14437" s="533"/>
    </row>
    <row r="14438" spans="1:7">
      <c r="A14438" s="533"/>
      <c r="B14438" s="1787"/>
      <c r="C14438" s="1788"/>
      <c r="D14438" s="533"/>
      <c r="E14438" s="533"/>
      <c r="F14438" s="533"/>
      <c r="G14438" s="533"/>
    </row>
    <row r="14439" spans="1:7">
      <c r="A14439" s="533"/>
      <c r="B14439" s="1787"/>
      <c r="C14439" s="1788"/>
      <c r="D14439" s="533"/>
      <c r="E14439" s="533"/>
      <c r="F14439" s="533"/>
      <c r="G14439" s="533"/>
    </row>
    <row r="14440" spans="1:7">
      <c r="A14440" s="533"/>
      <c r="B14440" s="1787"/>
      <c r="C14440" s="1788"/>
      <c r="D14440" s="533"/>
      <c r="E14440" s="533"/>
      <c r="F14440" s="533"/>
      <c r="G14440" s="533"/>
    </row>
    <row r="14441" spans="1:7">
      <c r="A14441" s="533"/>
      <c r="B14441" s="1787"/>
      <c r="C14441" s="1788"/>
      <c r="D14441" s="533"/>
      <c r="E14441" s="533"/>
      <c r="F14441" s="533"/>
      <c r="G14441" s="533"/>
    </row>
    <row r="14442" spans="1:7">
      <c r="A14442" s="533"/>
      <c r="B14442" s="1787"/>
      <c r="C14442" s="1788"/>
      <c r="D14442" s="533"/>
      <c r="E14442" s="533"/>
      <c r="F14442" s="533"/>
      <c r="G14442" s="533"/>
    </row>
    <row r="14443" spans="1:7">
      <c r="A14443" s="533"/>
      <c r="B14443" s="1787"/>
      <c r="C14443" s="1788"/>
      <c r="D14443" s="533"/>
      <c r="E14443" s="533"/>
      <c r="F14443" s="533"/>
      <c r="G14443" s="533"/>
    </row>
    <row r="14444" spans="1:7">
      <c r="A14444" s="533"/>
      <c r="B14444" s="1787"/>
      <c r="C14444" s="1788"/>
      <c r="D14444" s="533"/>
      <c r="E14444" s="533"/>
      <c r="F14444" s="533"/>
      <c r="G14444" s="533"/>
    </row>
    <row r="14445" spans="1:7">
      <c r="A14445" s="533"/>
      <c r="B14445" s="1787"/>
      <c r="C14445" s="1788"/>
      <c r="D14445" s="533"/>
      <c r="E14445" s="533"/>
      <c r="F14445" s="533"/>
      <c r="G14445" s="533"/>
    </row>
    <row r="14446" spans="1:7">
      <c r="A14446" s="533"/>
      <c r="B14446" s="1787"/>
      <c r="C14446" s="1788"/>
      <c r="D14446" s="533"/>
      <c r="E14446" s="533"/>
      <c r="F14446" s="533"/>
      <c r="G14446" s="533"/>
    </row>
    <row r="14447" spans="1:7">
      <c r="A14447" s="533"/>
      <c r="B14447" s="1787"/>
      <c r="C14447" s="1788"/>
      <c r="D14447" s="533"/>
      <c r="E14447" s="533"/>
      <c r="F14447" s="533"/>
      <c r="G14447" s="533"/>
    </row>
    <row r="14448" spans="1:7">
      <c r="A14448" s="533"/>
      <c r="B14448" s="1787"/>
      <c r="C14448" s="1788"/>
      <c r="D14448" s="533"/>
      <c r="E14448" s="533"/>
      <c r="F14448" s="533"/>
      <c r="G14448" s="533"/>
    </row>
    <row r="14449" spans="1:7">
      <c r="A14449" s="533"/>
      <c r="B14449" s="1787"/>
      <c r="C14449" s="1788"/>
      <c r="D14449" s="533"/>
      <c r="E14449" s="533"/>
      <c r="F14449" s="533"/>
      <c r="G14449" s="533"/>
    </row>
    <row r="14450" spans="1:7">
      <c r="A14450" s="533"/>
      <c r="B14450" s="1787"/>
      <c r="C14450" s="1788"/>
      <c r="D14450" s="533"/>
      <c r="E14450" s="533"/>
      <c r="F14450" s="533"/>
      <c r="G14450" s="533"/>
    </row>
    <row r="14451" spans="1:7">
      <c r="A14451" s="533"/>
      <c r="B14451" s="1787"/>
      <c r="C14451" s="1788"/>
      <c r="D14451" s="533"/>
      <c r="E14451" s="533"/>
      <c r="F14451" s="533"/>
      <c r="G14451" s="533"/>
    </row>
    <row r="14452" spans="1:7">
      <c r="A14452" s="533"/>
      <c r="B14452" s="1787"/>
      <c r="C14452" s="1788"/>
      <c r="D14452" s="533"/>
      <c r="E14452" s="533"/>
      <c r="F14452" s="533"/>
      <c r="G14452" s="533"/>
    </row>
    <row r="14453" spans="1:7">
      <c r="A14453" s="533"/>
      <c r="B14453" s="1787"/>
      <c r="C14453" s="1788"/>
      <c r="D14453" s="533"/>
      <c r="E14453" s="533"/>
      <c r="F14453" s="533"/>
      <c r="G14453" s="533"/>
    </row>
    <row r="14454" spans="1:7">
      <c r="A14454" s="533"/>
      <c r="B14454" s="1787"/>
      <c r="C14454" s="1788"/>
      <c r="D14454" s="533"/>
      <c r="E14454" s="533"/>
      <c r="F14454" s="533"/>
      <c r="G14454" s="533"/>
    </row>
    <row r="14455" spans="1:7">
      <c r="A14455" s="533"/>
      <c r="B14455" s="1787"/>
      <c r="C14455" s="1788"/>
      <c r="D14455" s="533"/>
      <c r="E14455" s="533"/>
      <c r="F14455" s="533"/>
      <c r="G14455" s="533"/>
    </row>
    <row r="14456" spans="1:7">
      <c r="A14456" s="533"/>
      <c r="B14456" s="1787"/>
      <c r="C14456" s="1788"/>
      <c r="D14456" s="533"/>
      <c r="E14456" s="533"/>
      <c r="F14456" s="533"/>
      <c r="G14456" s="533"/>
    </row>
    <row r="14457" spans="1:7">
      <c r="A14457" s="533"/>
      <c r="B14457" s="1787"/>
      <c r="C14457" s="1788"/>
      <c r="D14457" s="533"/>
      <c r="E14457" s="533"/>
      <c r="F14457" s="533"/>
      <c r="G14457" s="533"/>
    </row>
    <row r="14458" spans="1:7">
      <c r="A14458" s="533"/>
      <c r="B14458" s="1787"/>
      <c r="C14458" s="1788"/>
      <c r="D14458" s="533"/>
      <c r="E14458" s="533"/>
      <c r="F14458" s="533"/>
      <c r="G14458" s="533"/>
    </row>
    <row r="14459" spans="1:7">
      <c r="A14459" s="533"/>
      <c r="B14459" s="1787"/>
      <c r="C14459" s="1788"/>
      <c r="D14459" s="533"/>
      <c r="E14459" s="533"/>
      <c r="F14459" s="533"/>
      <c r="G14459" s="533"/>
    </row>
    <row r="14460" spans="1:7">
      <c r="A14460" s="533"/>
      <c r="B14460" s="1787"/>
      <c r="C14460" s="1788"/>
      <c r="D14460" s="533"/>
      <c r="E14460" s="533"/>
      <c r="F14460" s="533"/>
      <c r="G14460" s="533"/>
    </row>
    <row r="14461" spans="1:7">
      <c r="A14461" s="533"/>
      <c r="B14461" s="1787"/>
      <c r="C14461" s="1788"/>
      <c r="D14461" s="533"/>
      <c r="E14461" s="533"/>
      <c r="F14461" s="533"/>
      <c r="G14461" s="533"/>
    </row>
    <row r="14462" spans="1:7">
      <c r="A14462" s="533"/>
      <c r="B14462" s="1787"/>
      <c r="C14462" s="1788"/>
      <c r="D14462" s="533"/>
      <c r="E14462" s="533"/>
      <c r="F14462" s="533"/>
      <c r="G14462" s="533"/>
    </row>
    <row r="14463" spans="1:7">
      <c r="A14463" s="533"/>
      <c r="B14463" s="1787"/>
      <c r="C14463" s="1788"/>
      <c r="D14463" s="533"/>
      <c r="E14463" s="533"/>
      <c r="F14463" s="533"/>
      <c r="G14463" s="533"/>
    </row>
    <row r="14464" spans="1:7">
      <c r="A14464" s="533"/>
      <c r="B14464" s="1787"/>
      <c r="C14464" s="1788"/>
      <c r="D14464" s="533"/>
      <c r="E14464" s="533"/>
      <c r="F14464" s="533"/>
      <c r="G14464" s="533"/>
    </row>
    <row r="14465" spans="1:7">
      <c r="A14465" s="533"/>
      <c r="B14465" s="1787"/>
      <c r="C14465" s="1788"/>
      <c r="D14465" s="533"/>
      <c r="E14465" s="533"/>
      <c r="F14465" s="533"/>
      <c r="G14465" s="533"/>
    </row>
    <row r="14466" spans="1:7">
      <c r="A14466" s="533"/>
      <c r="B14466" s="1787"/>
      <c r="C14466" s="1788"/>
      <c r="D14466" s="533"/>
      <c r="E14466" s="533"/>
      <c r="F14466" s="533"/>
      <c r="G14466" s="533"/>
    </row>
    <row r="14467" spans="1:7">
      <c r="A14467" s="533"/>
      <c r="B14467" s="1787"/>
      <c r="C14467" s="1788"/>
      <c r="D14467" s="533"/>
      <c r="E14467" s="533"/>
      <c r="F14467" s="533"/>
      <c r="G14467" s="533"/>
    </row>
    <row r="14468" spans="1:7">
      <c r="A14468" s="533"/>
      <c r="B14468" s="1787"/>
      <c r="C14468" s="1788"/>
      <c r="D14468" s="533"/>
      <c r="E14468" s="533"/>
      <c r="F14468" s="533"/>
      <c r="G14468" s="533"/>
    </row>
    <row r="14469" spans="1:7">
      <c r="A14469" s="533"/>
      <c r="B14469" s="1787"/>
      <c r="C14469" s="1788"/>
      <c r="D14469" s="533"/>
      <c r="E14469" s="533"/>
      <c r="F14469" s="533"/>
      <c r="G14469" s="533"/>
    </row>
    <row r="14470" spans="1:7">
      <c r="A14470" s="533"/>
      <c r="B14470" s="1787"/>
      <c r="C14470" s="1788"/>
      <c r="D14470" s="533"/>
      <c r="E14470" s="533"/>
      <c r="F14470" s="533"/>
      <c r="G14470" s="533"/>
    </row>
    <row r="14471" spans="1:7">
      <c r="A14471" s="533"/>
      <c r="B14471" s="1787"/>
      <c r="C14471" s="1788"/>
      <c r="D14471" s="533"/>
      <c r="E14471" s="533"/>
      <c r="F14471" s="533"/>
      <c r="G14471" s="533"/>
    </row>
    <row r="14472" spans="1:7">
      <c r="A14472" s="533"/>
      <c r="B14472" s="1787"/>
      <c r="C14472" s="1788"/>
      <c r="D14472" s="533"/>
      <c r="E14472" s="533"/>
      <c r="F14472" s="533"/>
      <c r="G14472" s="533"/>
    </row>
    <row r="14473" spans="1:7">
      <c r="A14473" s="533"/>
      <c r="B14473" s="1787"/>
      <c r="C14473" s="1788"/>
      <c r="D14473" s="533"/>
      <c r="E14473" s="533"/>
      <c r="F14473" s="533"/>
      <c r="G14473" s="533"/>
    </row>
    <row r="14474" spans="1:7">
      <c r="A14474" s="533"/>
      <c r="B14474" s="1787"/>
      <c r="C14474" s="1788"/>
      <c r="D14474" s="533"/>
      <c r="E14474" s="533"/>
      <c r="F14474" s="533"/>
      <c r="G14474" s="533"/>
    </row>
    <row r="14475" spans="1:7">
      <c r="A14475" s="533"/>
      <c r="B14475" s="1787"/>
      <c r="C14475" s="1788"/>
      <c r="D14475" s="533"/>
      <c r="E14475" s="533"/>
      <c r="F14475" s="533"/>
      <c r="G14475" s="533"/>
    </row>
    <row r="14476" spans="1:7">
      <c r="A14476" s="533"/>
      <c r="B14476" s="1787"/>
      <c r="C14476" s="1788"/>
      <c r="D14476" s="533"/>
      <c r="E14476" s="533"/>
      <c r="F14476" s="533"/>
      <c r="G14476" s="533"/>
    </row>
    <row r="14477" spans="1:7">
      <c r="A14477" s="533"/>
      <c r="B14477" s="1787"/>
      <c r="C14477" s="1788"/>
      <c r="D14477" s="533"/>
      <c r="E14477" s="533"/>
      <c r="F14477" s="533"/>
      <c r="G14477" s="533"/>
    </row>
    <row r="14478" spans="1:7">
      <c r="A14478" s="533"/>
      <c r="B14478" s="1787"/>
      <c r="C14478" s="1788"/>
      <c r="D14478" s="533"/>
      <c r="E14478" s="533"/>
      <c r="F14478" s="533"/>
      <c r="G14478" s="533"/>
    </row>
    <row r="14479" spans="1:7">
      <c r="A14479" s="533"/>
      <c r="B14479" s="1787"/>
      <c r="C14479" s="1788"/>
      <c r="D14479" s="533"/>
      <c r="E14479" s="533"/>
      <c r="F14479" s="533"/>
      <c r="G14479" s="533"/>
    </row>
    <row r="14480" spans="1:7">
      <c r="A14480" s="533"/>
      <c r="B14480" s="1787"/>
      <c r="C14480" s="1788"/>
      <c r="D14480" s="533"/>
      <c r="E14480" s="533"/>
      <c r="F14480" s="533"/>
      <c r="G14480" s="533"/>
    </row>
    <row r="14481" spans="1:7">
      <c r="A14481" s="533"/>
      <c r="B14481" s="1787"/>
      <c r="C14481" s="1788"/>
      <c r="D14481" s="533"/>
      <c r="E14481" s="533"/>
      <c r="F14481" s="533"/>
      <c r="G14481" s="533"/>
    </row>
    <row r="14482" spans="1:7">
      <c r="A14482" s="533"/>
      <c r="B14482" s="1787"/>
      <c r="C14482" s="1788"/>
      <c r="D14482" s="533"/>
      <c r="E14482" s="533"/>
      <c r="F14482" s="533"/>
      <c r="G14482" s="533"/>
    </row>
    <row r="14483" spans="1:7">
      <c r="A14483" s="533"/>
      <c r="B14483" s="1787"/>
      <c r="C14483" s="1788"/>
      <c r="D14483" s="533"/>
      <c r="E14483" s="533"/>
      <c r="F14483" s="533"/>
      <c r="G14483" s="533"/>
    </row>
    <row r="14484" spans="1:7">
      <c r="A14484" s="533"/>
      <c r="B14484" s="1787"/>
      <c r="C14484" s="1788"/>
      <c r="D14484" s="533"/>
      <c r="E14484" s="533"/>
      <c r="F14484" s="533"/>
      <c r="G14484" s="533"/>
    </row>
    <row r="14485" spans="1:7">
      <c r="A14485" s="533"/>
      <c r="B14485" s="1787"/>
      <c r="C14485" s="1788"/>
      <c r="D14485" s="533"/>
      <c r="E14485" s="533"/>
      <c r="F14485" s="533"/>
      <c r="G14485" s="533"/>
    </row>
    <row r="14486" spans="1:7">
      <c r="A14486" s="533"/>
      <c r="B14486" s="1787"/>
      <c r="C14486" s="1788"/>
      <c r="D14486" s="533"/>
      <c r="E14486" s="533"/>
      <c r="F14486" s="533"/>
      <c r="G14486" s="533"/>
    </row>
    <row r="14487" spans="1:7">
      <c r="A14487" s="533"/>
      <c r="B14487" s="1787"/>
      <c r="C14487" s="1788"/>
      <c r="D14487" s="533"/>
      <c r="E14487" s="533"/>
      <c r="F14487" s="533"/>
      <c r="G14487" s="533"/>
    </row>
    <row r="14488" spans="1:7">
      <c r="A14488" s="533"/>
      <c r="B14488" s="1787"/>
      <c r="C14488" s="1788"/>
      <c r="D14488" s="533"/>
      <c r="E14488" s="533"/>
      <c r="F14488" s="533"/>
      <c r="G14488" s="533"/>
    </row>
    <row r="14489" spans="1:7">
      <c r="A14489" s="533"/>
      <c r="B14489" s="1787"/>
      <c r="C14489" s="1788"/>
      <c r="D14489" s="533"/>
      <c r="E14489" s="533"/>
      <c r="F14489" s="533"/>
      <c r="G14489" s="533"/>
    </row>
    <row r="14490" spans="1:7">
      <c r="A14490" s="533"/>
      <c r="B14490" s="1787"/>
      <c r="C14490" s="1788"/>
      <c r="D14490" s="533"/>
      <c r="E14490" s="533"/>
      <c r="F14490" s="533"/>
      <c r="G14490" s="533"/>
    </row>
    <row r="14491" spans="1:7">
      <c r="A14491" s="533"/>
      <c r="B14491" s="1787"/>
      <c r="C14491" s="1788"/>
      <c r="D14491" s="533"/>
      <c r="E14491" s="533"/>
      <c r="F14491" s="533"/>
      <c r="G14491" s="533"/>
    </row>
    <row r="14492" spans="1:7">
      <c r="A14492" s="533"/>
      <c r="B14492" s="1787"/>
      <c r="C14492" s="1788"/>
      <c r="D14492" s="533"/>
      <c r="E14492" s="533"/>
      <c r="F14492" s="533"/>
      <c r="G14492" s="533"/>
    </row>
    <row r="14493" spans="1:7">
      <c r="A14493" s="533"/>
      <c r="B14493" s="1787"/>
      <c r="C14493" s="1788"/>
      <c r="D14493" s="533"/>
      <c r="E14493" s="533"/>
      <c r="F14493" s="533"/>
      <c r="G14493" s="533"/>
    </row>
    <row r="14494" spans="1:7">
      <c r="A14494" s="533"/>
      <c r="B14494" s="1787"/>
      <c r="C14494" s="1788"/>
      <c r="D14494" s="533"/>
      <c r="E14494" s="533"/>
      <c r="F14494" s="533"/>
      <c r="G14494" s="533"/>
    </row>
    <row r="14495" spans="1:7">
      <c r="A14495" s="533"/>
      <c r="B14495" s="1787"/>
      <c r="C14495" s="1788"/>
      <c r="D14495" s="533"/>
      <c r="E14495" s="533"/>
      <c r="F14495" s="533"/>
      <c r="G14495" s="533"/>
    </row>
    <row r="14496" spans="1:7">
      <c r="A14496" s="533"/>
      <c r="B14496" s="1787"/>
      <c r="C14496" s="1788"/>
      <c r="D14496" s="533"/>
      <c r="E14496" s="533"/>
      <c r="F14496" s="533"/>
      <c r="G14496" s="533"/>
    </row>
    <row r="14497" spans="1:7">
      <c r="A14497" s="533"/>
      <c r="B14497" s="1787"/>
      <c r="C14497" s="1788"/>
      <c r="D14497" s="533"/>
      <c r="E14497" s="533"/>
      <c r="F14497" s="533"/>
      <c r="G14497" s="533"/>
    </row>
    <row r="14498" spans="1:7">
      <c r="A14498" s="533"/>
      <c r="B14498" s="1787"/>
      <c r="C14498" s="1788"/>
      <c r="D14498" s="533"/>
      <c r="E14498" s="533"/>
      <c r="F14498" s="533"/>
      <c r="G14498" s="533"/>
    </row>
    <row r="14499" spans="1:7">
      <c r="A14499" s="533"/>
      <c r="B14499" s="1787"/>
      <c r="C14499" s="1788"/>
      <c r="D14499" s="533"/>
      <c r="E14499" s="533"/>
      <c r="F14499" s="533"/>
      <c r="G14499" s="533"/>
    </row>
    <row r="14500" spans="1:7">
      <c r="A14500" s="533"/>
      <c r="B14500" s="1787"/>
      <c r="C14500" s="1788"/>
      <c r="D14500" s="533"/>
      <c r="E14500" s="533"/>
      <c r="F14500" s="533"/>
      <c r="G14500" s="533"/>
    </row>
    <row r="14501" spans="1:7">
      <c r="A14501" s="533"/>
      <c r="B14501" s="1787"/>
      <c r="C14501" s="1788"/>
      <c r="D14501" s="533"/>
      <c r="E14501" s="533"/>
      <c r="F14501" s="533"/>
      <c r="G14501" s="533"/>
    </row>
    <row r="14502" spans="1:7">
      <c r="A14502" s="533"/>
      <c r="B14502" s="1787"/>
      <c r="C14502" s="1788"/>
      <c r="D14502" s="533"/>
      <c r="E14502" s="533"/>
      <c r="F14502" s="533"/>
      <c r="G14502" s="533"/>
    </row>
    <row r="14503" spans="1:7">
      <c r="A14503" s="533"/>
      <c r="B14503" s="1787"/>
      <c r="C14503" s="1788"/>
      <c r="D14503" s="533"/>
      <c r="E14503" s="533"/>
      <c r="F14503" s="533"/>
      <c r="G14503" s="533"/>
    </row>
    <row r="14504" spans="1:7">
      <c r="A14504" s="533"/>
      <c r="B14504" s="1787"/>
      <c r="C14504" s="1788"/>
      <c r="D14504" s="533"/>
      <c r="E14504" s="533"/>
      <c r="F14504" s="533"/>
      <c r="G14504" s="533"/>
    </row>
    <row r="14505" spans="1:7">
      <c r="A14505" s="533"/>
      <c r="B14505" s="1787"/>
      <c r="C14505" s="1788"/>
      <c r="D14505" s="533"/>
      <c r="E14505" s="533"/>
      <c r="F14505" s="533"/>
      <c r="G14505" s="533"/>
    </row>
    <row r="14506" spans="1:7">
      <c r="A14506" s="533"/>
      <c r="B14506" s="1787"/>
      <c r="C14506" s="1788"/>
      <c r="D14506" s="533"/>
      <c r="E14506" s="533"/>
      <c r="F14506" s="533"/>
      <c r="G14506" s="533"/>
    </row>
    <row r="14507" spans="1:7">
      <c r="A14507" s="533"/>
      <c r="B14507" s="1787"/>
      <c r="C14507" s="1788"/>
      <c r="D14507" s="533"/>
      <c r="E14507" s="533"/>
      <c r="F14507" s="533"/>
      <c r="G14507" s="533"/>
    </row>
    <row r="14508" spans="1:7">
      <c r="A14508" s="533"/>
      <c r="B14508" s="1787"/>
      <c r="C14508" s="1788"/>
      <c r="D14508" s="533"/>
      <c r="E14508" s="533"/>
      <c r="F14508" s="533"/>
      <c r="G14508" s="533"/>
    </row>
    <row r="14509" spans="1:7">
      <c r="A14509" s="533"/>
      <c r="B14509" s="1787"/>
      <c r="C14509" s="1788"/>
      <c r="D14509" s="533"/>
      <c r="E14509" s="533"/>
      <c r="F14509" s="533"/>
      <c r="G14509" s="533"/>
    </row>
    <row r="14510" spans="1:7">
      <c r="A14510" s="533"/>
      <c r="B14510" s="1787"/>
      <c r="C14510" s="1788"/>
      <c r="D14510" s="533"/>
      <c r="E14510" s="533"/>
      <c r="F14510" s="533"/>
      <c r="G14510" s="533"/>
    </row>
    <row r="14511" spans="1:7">
      <c r="A14511" s="533"/>
      <c r="B14511" s="1787"/>
      <c r="C14511" s="1788"/>
      <c r="D14511" s="533"/>
      <c r="E14511" s="533"/>
      <c r="F14511" s="533"/>
      <c r="G14511" s="533"/>
    </row>
    <row r="14512" spans="1:7">
      <c r="A14512" s="533"/>
      <c r="B14512" s="1787"/>
      <c r="C14512" s="1788"/>
      <c r="D14512" s="533"/>
      <c r="E14512" s="533"/>
      <c r="F14512" s="533"/>
      <c r="G14512" s="533"/>
    </row>
    <row r="14513" spans="1:7">
      <c r="A14513" s="533"/>
      <c r="B14513" s="1787"/>
      <c r="C14513" s="1788"/>
      <c r="D14513" s="533"/>
      <c r="E14513" s="533"/>
      <c r="F14513" s="533"/>
      <c r="G14513" s="533"/>
    </row>
    <row r="14514" spans="1:7">
      <c r="A14514" s="533"/>
      <c r="B14514" s="1787"/>
      <c r="C14514" s="1788"/>
      <c r="D14514" s="533"/>
      <c r="E14514" s="533"/>
      <c r="F14514" s="533"/>
      <c r="G14514" s="533"/>
    </row>
    <row r="14515" spans="1:7">
      <c r="A14515" s="533"/>
      <c r="B14515" s="1787"/>
      <c r="C14515" s="1788"/>
      <c r="D14515" s="533"/>
      <c r="E14515" s="533"/>
      <c r="F14515" s="533"/>
      <c r="G14515" s="533"/>
    </row>
    <row r="14516" spans="1:7">
      <c r="A14516" s="533"/>
      <c r="B14516" s="1787"/>
      <c r="C14516" s="1788"/>
      <c r="D14516" s="533"/>
      <c r="E14516" s="533"/>
      <c r="F14516" s="533"/>
      <c r="G14516" s="533"/>
    </row>
    <row r="14517" spans="1:7">
      <c r="A14517" s="533"/>
      <c r="B14517" s="1787"/>
      <c r="C14517" s="1788"/>
      <c r="D14517" s="533"/>
      <c r="E14517" s="533"/>
      <c r="F14517" s="533"/>
      <c r="G14517" s="533"/>
    </row>
    <row r="14518" spans="1:7">
      <c r="A14518" s="533"/>
      <c r="B14518" s="1787"/>
      <c r="C14518" s="1788"/>
      <c r="D14518" s="533"/>
      <c r="E14518" s="533"/>
      <c r="F14518" s="533"/>
      <c r="G14518" s="533"/>
    </row>
    <row r="14519" spans="1:7">
      <c r="A14519" s="533"/>
      <c r="B14519" s="1787"/>
      <c r="C14519" s="1788"/>
      <c r="D14519" s="533"/>
      <c r="E14519" s="533"/>
      <c r="F14519" s="533"/>
      <c r="G14519" s="533"/>
    </row>
    <row r="14520" spans="1:7">
      <c r="A14520" s="533"/>
      <c r="B14520" s="1787"/>
      <c r="C14520" s="1788"/>
      <c r="D14520" s="533"/>
      <c r="E14520" s="533"/>
      <c r="F14520" s="533"/>
      <c r="G14520" s="533"/>
    </row>
    <row r="14521" spans="1:7">
      <c r="A14521" s="533"/>
      <c r="B14521" s="1787"/>
      <c r="C14521" s="1788"/>
      <c r="D14521" s="533"/>
      <c r="E14521" s="533"/>
      <c r="F14521" s="533"/>
      <c r="G14521" s="533"/>
    </row>
    <row r="14522" spans="1:7">
      <c r="A14522" s="533"/>
      <c r="B14522" s="1787"/>
      <c r="C14522" s="1788"/>
      <c r="D14522" s="533"/>
      <c r="E14522" s="533"/>
      <c r="F14522" s="533"/>
      <c r="G14522" s="533"/>
    </row>
    <row r="14523" spans="1:7">
      <c r="A14523" s="533"/>
      <c r="B14523" s="1787"/>
      <c r="C14523" s="1788"/>
      <c r="D14523" s="533"/>
      <c r="E14523" s="533"/>
      <c r="F14523" s="533"/>
      <c r="G14523" s="533"/>
    </row>
    <row r="14524" spans="1:7">
      <c r="A14524" s="533"/>
      <c r="B14524" s="1787"/>
      <c r="C14524" s="1788"/>
      <c r="D14524" s="533"/>
      <c r="E14524" s="533"/>
      <c r="F14524" s="533"/>
      <c r="G14524" s="533"/>
    </row>
    <row r="14525" spans="1:7">
      <c r="A14525" s="533"/>
      <c r="B14525" s="1787"/>
      <c r="C14525" s="1788"/>
      <c r="D14525" s="533"/>
      <c r="E14525" s="533"/>
      <c r="F14525" s="533"/>
      <c r="G14525" s="533"/>
    </row>
    <row r="14526" spans="1:7">
      <c r="A14526" s="533"/>
      <c r="B14526" s="1787"/>
      <c r="C14526" s="1788"/>
      <c r="D14526" s="533"/>
      <c r="E14526" s="533"/>
      <c r="F14526" s="533"/>
      <c r="G14526" s="533"/>
    </row>
    <row r="14527" spans="1:7">
      <c r="A14527" s="533"/>
      <c r="B14527" s="1787"/>
      <c r="C14527" s="1788"/>
      <c r="D14527" s="533"/>
      <c r="E14527" s="533"/>
      <c r="F14527" s="533"/>
      <c r="G14527" s="533"/>
    </row>
    <row r="14528" spans="1:7">
      <c r="A14528" s="533"/>
      <c r="B14528" s="1787"/>
      <c r="C14528" s="1788"/>
      <c r="D14528" s="533"/>
      <c r="E14528" s="533"/>
      <c r="F14528" s="533"/>
      <c r="G14528" s="533"/>
    </row>
    <row r="14529" spans="1:7">
      <c r="A14529" s="533"/>
      <c r="B14529" s="1787"/>
      <c r="C14529" s="1788"/>
      <c r="D14529" s="533"/>
      <c r="E14529" s="533"/>
      <c r="F14529" s="533"/>
      <c r="G14529" s="533"/>
    </row>
    <row r="14530" spans="1:7">
      <c r="A14530" s="533"/>
      <c r="B14530" s="1787"/>
      <c r="C14530" s="1788"/>
      <c r="D14530" s="533"/>
      <c r="E14530" s="533"/>
      <c r="F14530" s="533"/>
      <c r="G14530" s="533"/>
    </row>
    <row r="14531" spans="1:7">
      <c r="A14531" s="533"/>
      <c r="B14531" s="1787"/>
      <c r="C14531" s="1788"/>
      <c r="D14531" s="533"/>
      <c r="E14531" s="533"/>
      <c r="F14531" s="533"/>
      <c r="G14531" s="533"/>
    </row>
    <row r="14532" spans="1:7">
      <c r="A14532" s="533"/>
      <c r="B14532" s="1787"/>
      <c r="C14532" s="1788"/>
      <c r="D14532" s="533"/>
      <c r="E14532" s="533"/>
      <c r="F14532" s="533"/>
      <c r="G14532" s="533"/>
    </row>
    <row r="14533" spans="1:7">
      <c r="A14533" s="533"/>
      <c r="B14533" s="1787"/>
      <c r="C14533" s="1788"/>
      <c r="D14533" s="533"/>
      <c r="E14533" s="533"/>
      <c r="F14533" s="533"/>
      <c r="G14533" s="533"/>
    </row>
    <row r="14534" spans="1:7">
      <c r="A14534" s="533"/>
      <c r="B14534" s="1787"/>
      <c r="C14534" s="1788"/>
      <c r="D14534" s="533"/>
      <c r="E14534" s="533"/>
      <c r="F14534" s="533"/>
      <c r="G14534" s="533"/>
    </row>
    <row r="14535" spans="1:7">
      <c r="A14535" s="533"/>
      <c r="B14535" s="1787"/>
      <c r="C14535" s="1788"/>
      <c r="D14535" s="533"/>
      <c r="E14535" s="533"/>
      <c r="F14535" s="533"/>
      <c r="G14535" s="533"/>
    </row>
    <row r="14536" spans="1:7">
      <c r="A14536" s="533"/>
      <c r="B14536" s="1787"/>
      <c r="C14536" s="1788"/>
      <c r="D14536" s="533"/>
      <c r="E14536" s="533"/>
      <c r="F14536" s="533"/>
      <c r="G14536" s="533"/>
    </row>
    <row r="14537" spans="1:7">
      <c r="A14537" s="533"/>
      <c r="B14537" s="1787"/>
      <c r="C14537" s="1788"/>
      <c r="D14537" s="533"/>
      <c r="E14537" s="533"/>
      <c r="F14537" s="533"/>
      <c r="G14537" s="533"/>
    </row>
    <row r="14538" spans="1:7">
      <c r="A14538" s="533"/>
      <c r="B14538" s="1787"/>
      <c r="C14538" s="1788"/>
      <c r="D14538" s="533"/>
      <c r="E14538" s="533"/>
      <c r="F14538" s="533"/>
      <c r="G14538" s="533"/>
    </row>
    <row r="14539" spans="1:7">
      <c r="A14539" s="533"/>
      <c r="B14539" s="1787"/>
      <c r="C14539" s="1788"/>
      <c r="D14539" s="533"/>
      <c r="E14539" s="533"/>
      <c r="F14539" s="533"/>
      <c r="G14539" s="533"/>
    </row>
    <row r="14540" spans="1:7">
      <c r="A14540" s="533"/>
      <c r="B14540" s="1787"/>
      <c r="C14540" s="1788"/>
      <c r="D14540" s="533"/>
      <c r="E14540" s="533"/>
      <c r="F14540" s="533"/>
      <c r="G14540" s="533"/>
    </row>
    <row r="14541" spans="1:7">
      <c r="A14541" s="533"/>
      <c r="B14541" s="1787"/>
      <c r="C14541" s="1788"/>
      <c r="D14541" s="533"/>
      <c r="E14541" s="533"/>
      <c r="F14541" s="533"/>
      <c r="G14541" s="533"/>
    </row>
    <row r="14542" spans="1:7">
      <c r="A14542" s="533"/>
      <c r="B14542" s="1787"/>
      <c r="C14542" s="1788"/>
      <c r="D14542" s="533"/>
      <c r="E14542" s="533"/>
      <c r="F14542" s="533"/>
      <c r="G14542" s="533"/>
    </row>
    <row r="14543" spans="1:7">
      <c r="A14543" s="533"/>
      <c r="B14543" s="1787"/>
      <c r="C14543" s="1788"/>
      <c r="D14543" s="533"/>
      <c r="E14543" s="533"/>
      <c r="F14543" s="533"/>
      <c r="G14543" s="533"/>
    </row>
    <row r="14544" spans="1:7">
      <c r="A14544" s="533"/>
      <c r="B14544" s="1787"/>
      <c r="C14544" s="1788"/>
      <c r="D14544" s="533"/>
      <c r="E14544" s="533"/>
      <c r="F14544" s="533"/>
      <c r="G14544" s="533"/>
    </row>
    <row r="14545" spans="1:7">
      <c r="A14545" s="533"/>
      <c r="B14545" s="1787"/>
      <c r="C14545" s="1788"/>
      <c r="D14545" s="533"/>
      <c r="E14545" s="533"/>
      <c r="F14545" s="533"/>
      <c r="G14545" s="533"/>
    </row>
    <row r="14546" spans="1:7">
      <c r="A14546" s="533"/>
      <c r="B14546" s="1787"/>
      <c r="C14546" s="1788"/>
      <c r="D14546" s="533"/>
      <c r="E14546" s="533"/>
      <c r="F14546" s="533"/>
      <c r="G14546" s="533"/>
    </row>
    <row r="14547" spans="1:7">
      <c r="A14547" s="533"/>
      <c r="B14547" s="1787"/>
      <c r="C14547" s="1788"/>
      <c r="D14547" s="533"/>
      <c r="E14547" s="533"/>
      <c r="F14547" s="533"/>
      <c r="G14547" s="533"/>
    </row>
    <row r="14548" spans="1:7">
      <c r="A14548" s="533"/>
      <c r="B14548" s="1787"/>
      <c r="C14548" s="1788"/>
      <c r="D14548" s="533"/>
      <c r="E14548" s="533"/>
      <c r="F14548" s="533"/>
      <c r="G14548" s="533"/>
    </row>
    <row r="14549" spans="1:7">
      <c r="A14549" s="533"/>
      <c r="B14549" s="1787"/>
      <c r="C14549" s="1788"/>
      <c r="D14549" s="533"/>
      <c r="E14549" s="533"/>
      <c r="F14549" s="533"/>
      <c r="G14549" s="533"/>
    </row>
    <row r="14550" spans="1:7">
      <c r="A14550" s="533"/>
      <c r="B14550" s="1787"/>
      <c r="C14550" s="1788"/>
      <c r="D14550" s="533"/>
      <c r="E14550" s="533"/>
      <c r="F14550" s="533"/>
      <c r="G14550" s="533"/>
    </row>
    <row r="14551" spans="1:7">
      <c r="A14551" s="533"/>
      <c r="B14551" s="1787"/>
      <c r="C14551" s="1788"/>
      <c r="D14551" s="533"/>
      <c r="E14551" s="533"/>
      <c r="F14551" s="533"/>
      <c r="G14551" s="533"/>
    </row>
    <row r="14552" spans="1:7">
      <c r="A14552" s="533"/>
      <c r="B14552" s="1787"/>
      <c r="C14552" s="1788"/>
      <c r="D14552" s="533"/>
      <c r="E14552" s="533"/>
      <c r="F14552" s="533"/>
      <c r="G14552" s="533"/>
    </row>
    <row r="14553" spans="1:7">
      <c r="A14553" s="533"/>
      <c r="B14553" s="1787"/>
      <c r="C14553" s="1788"/>
      <c r="D14553" s="533"/>
      <c r="E14553" s="533"/>
      <c r="F14553" s="533"/>
      <c r="G14553" s="533"/>
    </row>
    <row r="14554" spans="1:7">
      <c r="A14554" s="533"/>
      <c r="B14554" s="1787"/>
      <c r="C14554" s="1788"/>
      <c r="D14554" s="533"/>
      <c r="E14554" s="533"/>
      <c r="F14554" s="533"/>
      <c r="G14554" s="533"/>
    </row>
    <row r="14555" spans="1:7">
      <c r="A14555" s="533"/>
      <c r="B14555" s="1787"/>
      <c r="C14555" s="1788"/>
      <c r="D14555" s="533"/>
      <c r="E14555" s="533"/>
      <c r="F14555" s="533"/>
      <c r="G14555" s="533"/>
    </row>
    <row r="14556" spans="1:7">
      <c r="A14556" s="533"/>
      <c r="B14556" s="1787"/>
      <c r="C14556" s="1788"/>
      <c r="D14556" s="533"/>
      <c r="E14556" s="533"/>
      <c r="F14556" s="533"/>
      <c r="G14556" s="533"/>
    </row>
    <row r="14557" spans="1:7">
      <c r="A14557" s="533"/>
      <c r="B14557" s="1787"/>
      <c r="C14557" s="1788"/>
      <c r="D14557" s="533"/>
      <c r="E14557" s="533"/>
      <c r="F14557" s="533"/>
      <c r="G14557" s="533"/>
    </row>
    <row r="14558" spans="1:7">
      <c r="A14558" s="533"/>
      <c r="B14558" s="1787"/>
      <c r="C14558" s="1788"/>
      <c r="D14558" s="533"/>
      <c r="E14558" s="533"/>
      <c r="F14558" s="533"/>
      <c r="G14558" s="533"/>
    </row>
    <row r="14559" spans="1:7">
      <c r="A14559" s="533"/>
      <c r="B14559" s="1787"/>
      <c r="C14559" s="1788"/>
      <c r="D14559" s="533"/>
      <c r="E14559" s="533"/>
      <c r="F14559" s="533"/>
      <c r="G14559" s="533"/>
    </row>
    <row r="14560" spans="1:7">
      <c r="A14560" s="533"/>
      <c r="B14560" s="1787"/>
      <c r="C14560" s="1788"/>
      <c r="D14560" s="533"/>
      <c r="E14560" s="533"/>
      <c r="F14560" s="533"/>
      <c r="G14560" s="533"/>
    </row>
    <row r="14561" spans="1:7">
      <c r="A14561" s="533"/>
      <c r="B14561" s="1787"/>
      <c r="C14561" s="1788"/>
      <c r="D14561" s="533"/>
      <c r="E14561" s="533"/>
      <c r="F14561" s="533"/>
      <c r="G14561" s="533"/>
    </row>
    <row r="14562" spans="1:7">
      <c r="A14562" s="533"/>
      <c r="B14562" s="1787"/>
      <c r="C14562" s="1788"/>
      <c r="D14562" s="533"/>
      <c r="E14562" s="533"/>
      <c r="F14562" s="533"/>
      <c r="G14562" s="533"/>
    </row>
    <row r="14563" spans="1:7">
      <c r="A14563" s="533"/>
      <c r="B14563" s="1787"/>
      <c r="C14563" s="1788"/>
      <c r="D14563" s="533"/>
      <c r="E14563" s="533"/>
      <c r="F14563" s="533"/>
      <c r="G14563" s="533"/>
    </row>
    <row r="14564" spans="1:7">
      <c r="A14564" s="533"/>
      <c r="B14564" s="1787"/>
      <c r="C14564" s="1788"/>
      <c r="D14564" s="533"/>
      <c r="E14564" s="533"/>
      <c r="F14564" s="533"/>
      <c r="G14564" s="533"/>
    </row>
    <row r="14565" spans="1:7">
      <c r="A14565" s="533"/>
      <c r="B14565" s="1787"/>
      <c r="C14565" s="1788"/>
      <c r="D14565" s="533"/>
      <c r="E14565" s="533"/>
      <c r="F14565" s="533"/>
      <c r="G14565" s="533"/>
    </row>
    <row r="14566" spans="1:7">
      <c r="A14566" s="533"/>
      <c r="B14566" s="1787"/>
      <c r="C14566" s="1788"/>
      <c r="D14566" s="533"/>
      <c r="E14566" s="533"/>
      <c r="F14566" s="533"/>
      <c r="G14566" s="533"/>
    </row>
    <row r="14567" spans="1:7">
      <c r="A14567" s="533"/>
      <c r="B14567" s="1787"/>
      <c r="C14567" s="1788"/>
      <c r="D14567" s="533"/>
      <c r="E14567" s="533"/>
      <c r="F14567" s="533"/>
      <c r="G14567" s="533"/>
    </row>
    <row r="14568" spans="1:7">
      <c r="A14568" s="533"/>
      <c r="B14568" s="1787"/>
      <c r="C14568" s="1788"/>
      <c r="D14568" s="533"/>
      <c r="E14568" s="533"/>
      <c r="F14568" s="533"/>
      <c r="G14568" s="533"/>
    </row>
    <row r="14569" spans="1:7">
      <c r="A14569" s="533"/>
      <c r="B14569" s="1787"/>
      <c r="C14569" s="1788"/>
      <c r="D14569" s="533"/>
      <c r="E14569" s="533"/>
      <c r="F14569" s="533"/>
      <c r="G14569" s="533"/>
    </row>
    <row r="14570" spans="1:7">
      <c r="A14570" s="533"/>
      <c r="B14570" s="1787"/>
      <c r="C14570" s="1788"/>
      <c r="D14570" s="533"/>
      <c r="E14570" s="533"/>
      <c r="F14570" s="533"/>
      <c r="G14570" s="533"/>
    </row>
    <row r="14571" spans="1:7">
      <c r="A14571" s="533"/>
      <c r="B14571" s="1787"/>
      <c r="C14571" s="1788"/>
      <c r="D14571" s="533"/>
      <c r="E14571" s="533"/>
      <c r="F14571" s="533"/>
      <c r="G14571" s="533"/>
    </row>
    <row r="14572" spans="1:7">
      <c r="A14572" s="533"/>
      <c r="B14572" s="1787"/>
      <c r="C14572" s="1788"/>
      <c r="D14572" s="533"/>
      <c r="E14572" s="533"/>
      <c r="F14572" s="533"/>
      <c r="G14572" s="533"/>
    </row>
    <row r="14573" spans="1:7">
      <c r="A14573" s="533"/>
      <c r="B14573" s="1787"/>
      <c r="C14573" s="1788"/>
      <c r="D14573" s="533"/>
      <c r="E14573" s="533"/>
      <c r="F14573" s="533"/>
      <c r="G14573" s="533"/>
    </row>
    <row r="14574" spans="1:7">
      <c r="A14574" s="533"/>
      <c r="B14574" s="1787"/>
      <c r="C14574" s="1788"/>
      <c r="D14574" s="533"/>
      <c r="E14574" s="533"/>
      <c r="F14574" s="533"/>
      <c r="G14574" s="533"/>
    </row>
    <row r="14575" spans="1:7">
      <c r="A14575" s="533"/>
      <c r="B14575" s="1787"/>
      <c r="C14575" s="1788"/>
      <c r="D14575" s="533"/>
      <c r="E14575" s="533"/>
      <c r="F14575" s="533"/>
      <c r="G14575" s="533"/>
    </row>
    <row r="14576" spans="1:7">
      <c r="A14576" s="533"/>
      <c r="B14576" s="1787"/>
      <c r="C14576" s="1788"/>
      <c r="D14576" s="533"/>
      <c r="E14576" s="533"/>
      <c r="F14576" s="533"/>
      <c r="G14576" s="533"/>
    </row>
    <row r="14577" spans="1:7">
      <c r="A14577" s="533"/>
      <c r="B14577" s="1787"/>
      <c r="C14577" s="1788"/>
      <c r="D14577" s="533"/>
      <c r="E14577" s="533"/>
      <c r="F14577" s="533"/>
      <c r="G14577" s="533"/>
    </row>
    <row r="14578" spans="1:7">
      <c r="A14578" s="533"/>
      <c r="B14578" s="1787"/>
      <c r="C14578" s="1788"/>
      <c r="D14578" s="533"/>
      <c r="E14578" s="533"/>
      <c r="F14578" s="533"/>
      <c r="G14578" s="533"/>
    </row>
    <row r="14579" spans="1:7">
      <c r="A14579" s="533"/>
      <c r="B14579" s="1787"/>
      <c r="C14579" s="1788"/>
      <c r="D14579" s="533"/>
      <c r="E14579" s="533"/>
      <c r="F14579" s="533"/>
      <c r="G14579" s="533"/>
    </row>
    <row r="14580" spans="1:7">
      <c r="A14580" s="533"/>
      <c r="B14580" s="1787"/>
      <c r="C14580" s="1788"/>
      <c r="D14580" s="533"/>
      <c r="E14580" s="533"/>
      <c r="F14580" s="533"/>
      <c r="G14580" s="533"/>
    </row>
    <row r="14581" spans="1:7">
      <c r="A14581" s="533"/>
      <c r="B14581" s="1787"/>
      <c r="C14581" s="1788"/>
      <c r="D14581" s="533"/>
      <c r="E14581" s="533"/>
      <c r="F14581" s="533"/>
      <c r="G14581" s="533"/>
    </row>
    <row r="14582" spans="1:7">
      <c r="A14582" s="533"/>
      <c r="B14582" s="1787"/>
      <c r="C14582" s="1788"/>
      <c r="D14582" s="533"/>
      <c r="E14582" s="533"/>
      <c r="F14582" s="533"/>
      <c r="G14582" s="533"/>
    </row>
    <row r="14583" spans="1:7">
      <c r="A14583" s="533"/>
      <c r="B14583" s="1787"/>
      <c r="C14583" s="1788"/>
      <c r="D14583" s="533"/>
      <c r="E14583" s="533"/>
      <c r="F14583" s="533"/>
      <c r="G14583" s="533"/>
    </row>
    <row r="14584" spans="1:7">
      <c r="A14584" s="533"/>
      <c r="B14584" s="1787"/>
      <c r="C14584" s="1788"/>
      <c r="D14584" s="533"/>
      <c r="E14584" s="533"/>
      <c r="F14584" s="533"/>
      <c r="G14584" s="533"/>
    </row>
    <row r="14585" spans="1:7">
      <c r="A14585" s="533"/>
      <c r="B14585" s="1787"/>
      <c r="C14585" s="1788"/>
      <c r="D14585" s="533"/>
      <c r="E14585" s="533"/>
      <c r="F14585" s="533"/>
      <c r="G14585" s="533"/>
    </row>
    <row r="14586" spans="1:7">
      <c r="A14586" s="533"/>
      <c r="B14586" s="1787"/>
      <c r="C14586" s="1788"/>
      <c r="D14586" s="533"/>
      <c r="E14586" s="533"/>
      <c r="F14586" s="533"/>
      <c r="G14586" s="533"/>
    </row>
    <row r="14587" spans="1:7">
      <c r="A14587" s="533"/>
      <c r="B14587" s="1787"/>
      <c r="C14587" s="1788"/>
      <c r="D14587" s="533"/>
      <c r="E14587" s="533"/>
      <c r="F14587" s="533"/>
      <c r="G14587" s="533"/>
    </row>
    <row r="14588" spans="1:7">
      <c r="A14588" s="533"/>
      <c r="B14588" s="1787"/>
      <c r="C14588" s="1788"/>
      <c r="D14588" s="533"/>
      <c r="E14588" s="533"/>
      <c r="F14588" s="533"/>
      <c r="G14588" s="533"/>
    </row>
    <row r="14589" spans="1:7">
      <c r="A14589" s="533"/>
      <c r="B14589" s="1787"/>
      <c r="C14589" s="1788"/>
      <c r="D14589" s="533"/>
      <c r="E14589" s="533"/>
      <c r="F14589" s="533"/>
      <c r="G14589" s="533"/>
    </row>
    <row r="14590" spans="1:7">
      <c r="A14590" s="533"/>
      <c r="B14590" s="1787"/>
      <c r="C14590" s="1788"/>
      <c r="D14590" s="533"/>
      <c r="E14590" s="533"/>
      <c r="F14590" s="533"/>
      <c r="G14590" s="533"/>
    </row>
    <row r="14591" spans="1:7">
      <c r="A14591" s="533"/>
      <c r="B14591" s="1787"/>
      <c r="C14591" s="1788"/>
      <c r="D14591" s="533"/>
      <c r="E14591" s="533"/>
      <c r="F14591" s="533"/>
      <c r="G14591" s="533"/>
    </row>
    <row r="14592" spans="1:7">
      <c r="A14592" s="533"/>
      <c r="B14592" s="1787"/>
      <c r="C14592" s="1788"/>
      <c r="D14592" s="533"/>
      <c r="E14592" s="533"/>
      <c r="F14592" s="533"/>
      <c r="G14592" s="533"/>
    </row>
    <row r="14593" spans="1:7">
      <c r="A14593" s="533"/>
      <c r="B14593" s="1787"/>
      <c r="C14593" s="1788"/>
      <c r="D14593" s="533"/>
      <c r="E14593" s="533"/>
      <c r="F14593" s="533"/>
      <c r="G14593" s="533"/>
    </row>
    <row r="14594" spans="1:7">
      <c r="A14594" s="533"/>
      <c r="B14594" s="1787"/>
      <c r="C14594" s="1788"/>
      <c r="D14594" s="533"/>
      <c r="E14594" s="533"/>
      <c r="F14594" s="533"/>
      <c r="G14594" s="533"/>
    </row>
    <row r="14595" spans="1:7">
      <c r="A14595" s="533"/>
      <c r="B14595" s="1787"/>
      <c r="C14595" s="1788"/>
      <c r="D14595" s="533"/>
      <c r="E14595" s="533"/>
      <c r="F14595" s="533"/>
      <c r="G14595" s="533"/>
    </row>
    <row r="14596" spans="1:7">
      <c r="A14596" s="533"/>
      <c r="B14596" s="1787"/>
      <c r="C14596" s="1788"/>
      <c r="D14596" s="533"/>
      <c r="E14596" s="533"/>
      <c r="F14596" s="533"/>
      <c r="G14596" s="533"/>
    </row>
    <row r="14597" spans="1:7">
      <c r="A14597" s="533"/>
      <c r="B14597" s="1787"/>
      <c r="C14597" s="1788"/>
      <c r="D14597" s="533"/>
      <c r="E14597" s="533"/>
      <c r="F14597" s="533"/>
      <c r="G14597" s="533"/>
    </row>
    <row r="14598" spans="1:7">
      <c r="A14598" s="533"/>
      <c r="B14598" s="1787"/>
      <c r="C14598" s="1788"/>
      <c r="D14598" s="533"/>
      <c r="E14598" s="533"/>
      <c r="F14598" s="533"/>
      <c r="G14598" s="533"/>
    </row>
    <row r="14599" spans="1:7">
      <c r="A14599" s="533"/>
      <c r="B14599" s="1787"/>
      <c r="C14599" s="1788"/>
      <c r="D14599" s="533"/>
      <c r="E14599" s="533"/>
      <c r="F14599" s="533"/>
      <c r="G14599" s="533"/>
    </row>
    <row r="14600" spans="1:7">
      <c r="A14600" s="533"/>
      <c r="B14600" s="1787"/>
      <c r="C14600" s="1788"/>
      <c r="D14600" s="533"/>
      <c r="E14600" s="533"/>
      <c r="F14600" s="533"/>
      <c r="G14600" s="533"/>
    </row>
    <row r="14601" spans="1:7">
      <c r="A14601" s="533"/>
      <c r="B14601" s="1787"/>
      <c r="C14601" s="1788"/>
      <c r="D14601" s="533"/>
      <c r="E14601" s="533"/>
      <c r="F14601" s="533"/>
      <c r="G14601" s="533"/>
    </row>
    <row r="14602" spans="1:7">
      <c r="A14602" s="533"/>
      <c r="B14602" s="1787"/>
      <c r="C14602" s="1788"/>
      <c r="D14602" s="533"/>
      <c r="E14602" s="533"/>
      <c r="F14602" s="533"/>
      <c r="G14602" s="533"/>
    </row>
    <row r="14603" spans="1:7">
      <c r="A14603" s="533"/>
      <c r="B14603" s="1787"/>
      <c r="C14603" s="1788"/>
      <c r="D14603" s="533"/>
      <c r="E14603" s="533"/>
      <c r="F14603" s="533"/>
      <c r="G14603" s="533"/>
    </row>
    <row r="14604" spans="1:7">
      <c r="A14604" s="533"/>
      <c r="B14604" s="1787"/>
      <c r="C14604" s="1788"/>
      <c r="D14604" s="533"/>
      <c r="E14604" s="533"/>
      <c r="F14604" s="533"/>
      <c r="G14604" s="533"/>
    </row>
    <row r="14605" spans="1:7">
      <c r="A14605" s="533"/>
      <c r="B14605" s="1787"/>
      <c r="C14605" s="1788"/>
      <c r="D14605" s="533"/>
      <c r="E14605" s="533"/>
      <c r="F14605" s="533"/>
      <c r="G14605" s="533"/>
    </row>
    <row r="14606" spans="1:7">
      <c r="A14606" s="533"/>
      <c r="B14606" s="1787"/>
      <c r="C14606" s="1788"/>
      <c r="D14606" s="533"/>
      <c r="E14606" s="533"/>
      <c r="F14606" s="533"/>
      <c r="G14606" s="533"/>
    </row>
    <row r="14607" spans="1:7">
      <c r="A14607" s="533"/>
      <c r="B14607" s="1787"/>
      <c r="C14607" s="1788"/>
      <c r="D14607" s="533"/>
      <c r="E14607" s="533"/>
      <c r="F14607" s="533"/>
      <c r="G14607" s="533"/>
    </row>
    <row r="14608" spans="1:7">
      <c r="A14608" s="533"/>
      <c r="B14608" s="1787"/>
      <c r="C14608" s="1788"/>
      <c r="D14608" s="533"/>
      <c r="E14608" s="533"/>
      <c r="F14608" s="533"/>
      <c r="G14608" s="533"/>
    </row>
    <row r="14609" spans="1:7">
      <c r="A14609" s="533"/>
      <c r="B14609" s="1787"/>
      <c r="C14609" s="1788"/>
      <c r="D14609" s="533"/>
      <c r="E14609" s="533"/>
      <c r="F14609" s="533"/>
      <c r="G14609" s="533"/>
    </row>
    <row r="14610" spans="1:7">
      <c r="A14610" s="533"/>
      <c r="B14610" s="1787"/>
      <c r="C14610" s="1788"/>
      <c r="D14610" s="533"/>
      <c r="E14610" s="533"/>
      <c r="F14610" s="533"/>
      <c r="G14610" s="533"/>
    </row>
    <row r="14611" spans="1:7">
      <c r="A14611" s="533"/>
      <c r="B14611" s="1787"/>
      <c r="C14611" s="1788"/>
      <c r="D14611" s="533"/>
      <c r="E14611" s="533"/>
      <c r="F14611" s="533"/>
      <c r="G14611" s="533"/>
    </row>
    <row r="14612" spans="1:7">
      <c r="A14612" s="533"/>
      <c r="B14612" s="1787"/>
      <c r="C14612" s="1788"/>
      <c r="D14612" s="533"/>
      <c r="E14612" s="533"/>
      <c r="F14612" s="533"/>
      <c r="G14612" s="533"/>
    </row>
    <row r="14613" spans="1:7">
      <c r="A14613" s="533"/>
      <c r="B14613" s="1787"/>
      <c r="C14613" s="1788"/>
      <c r="D14613" s="533"/>
      <c r="E14613" s="533"/>
      <c r="F14613" s="533"/>
      <c r="G14613" s="533"/>
    </row>
    <row r="14614" spans="1:7">
      <c r="A14614" s="533"/>
      <c r="B14614" s="1787"/>
      <c r="C14614" s="1788"/>
      <c r="D14614" s="533"/>
      <c r="E14614" s="533"/>
      <c r="F14614" s="533"/>
      <c r="G14614" s="533"/>
    </row>
    <row r="14615" spans="1:7">
      <c r="A14615" s="533"/>
      <c r="B14615" s="1787"/>
      <c r="C14615" s="1788"/>
      <c r="D14615" s="533"/>
      <c r="E14615" s="533"/>
      <c r="F14615" s="533"/>
      <c r="G14615" s="533"/>
    </row>
    <row r="14616" spans="1:7">
      <c r="A14616" s="533"/>
      <c r="B14616" s="1787"/>
      <c r="C14616" s="1788"/>
      <c r="D14616" s="533"/>
      <c r="E14616" s="533"/>
      <c r="F14616" s="533"/>
      <c r="G14616" s="533"/>
    </row>
    <row r="14617" spans="1:7">
      <c r="A14617" s="533"/>
      <c r="B14617" s="1787"/>
      <c r="C14617" s="1788"/>
      <c r="D14617" s="533"/>
      <c r="E14617" s="533"/>
      <c r="F14617" s="533"/>
      <c r="G14617" s="533"/>
    </row>
    <row r="14618" spans="1:7">
      <c r="A14618" s="533"/>
      <c r="B14618" s="1787"/>
      <c r="C14618" s="1788"/>
      <c r="D14618" s="533"/>
      <c r="E14618" s="533"/>
      <c r="F14618" s="533"/>
      <c r="G14618" s="533"/>
    </row>
    <row r="14619" spans="1:7">
      <c r="A14619" s="533"/>
      <c r="B14619" s="1787"/>
      <c r="C14619" s="1788"/>
      <c r="D14619" s="533"/>
      <c r="E14619" s="533"/>
      <c r="F14619" s="533"/>
      <c r="G14619" s="533"/>
    </row>
    <row r="14620" spans="1:7">
      <c r="A14620" s="533"/>
      <c r="B14620" s="1787"/>
      <c r="C14620" s="1788"/>
      <c r="D14620" s="533"/>
      <c r="E14620" s="533"/>
      <c r="F14620" s="533"/>
      <c r="G14620" s="533"/>
    </row>
    <row r="14621" spans="1:7">
      <c r="A14621" s="533"/>
      <c r="B14621" s="1787"/>
      <c r="C14621" s="1788"/>
      <c r="D14621" s="533"/>
      <c r="E14621" s="533"/>
      <c r="F14621" s="533"/>
      <c r="G14621" s="533"/>
    </row>
    <row r="14622" spans="1:7">
      <c r="A14622" s="533"/>
      <c r="B14622" s="1787"/>
      <c r="C14622" s="1788"/>
      <c r="D14622" s="533"/>
      <c r="E14622" s="533"/>
      <c r="F14622" s="533"/>
      <c r="G14622" s="533"/>
    </row>
    <row r="14623" spans="1:7">
      <c r="A14623" s="533"/>
      <c r="B14623" s="1787"/>
      <c r="C14623" s="1788"/>
      <c r="D14623" s="533"/>
      <c r="E14623" s="533"/>
      <c r="F14623" s="533"/>
      <c r="G14623" s="533"/>
    </row>
    <row r="14624" spans="1:7">
      <c r="A14624" s="533"/>
      <c r="B14624" s="1787"/>
      <c r="C14624" s="1788"/>
      <c r="D14624" s="533"/>
      <c r="E14624" s="533"/>
      <c r="F14624" s="533"/>
      <c r="G14624" s="533"/>
    </row>
    <row r="14625" spans="1:7">
      <c r="A14625" s="533"/>
      <c r="B14625" s="1787"/>
      <c r="C14625" s="1788"/>
      <c r="D14625" s="533"/>
      <c r="E14625" s="533"/>
      <c r="F14625" s="533"/>
      <c r="G14625" s="533"/>
    </row>
    <row r="14626" spans="1:7">
      <c r="A14626" s="533"/>
      <c r="B14626" s="1787"/>
      <c r="C14626" s="1788"/>
      <c r="D14626" s="533"/>
      <c r="E14626" s="533"/>
      <c r="F14626" s="533"/>
      <c r="G14626" s="533"/>
    </row>
    <row r="14627" spans="1:7">
      <c r="A14627" s="533"/>
      <c r="B14627" s="1787"/>
      <c r="C14627" s="1788"/>
      <c r="D14627" s="533"/>
      <c r="E14627" s="533"/>
      <c r="F14627" s="533"/>
      <c r="G14627" s="533"/>
    </row>
    <row r="14628" spans="1:7">
      <c r="A14628" s="533"/>
      <c r="B14628" s="1787"/>
      <c r="C14628" s="1788"/>
      <c r="D14628" s="533"/>
      <c r="E14628" s="533"/>
      <c r="F14628" s="533"/>
      <c r="G14628" s="533"/>
    </row>
    <row r="14629" spans="1:7">
      <c r="A14629" s="533"/>
      <c r="B14629" s="1787"/>
      <c r="C14629" s="1788"/>
      <c r="D14629" s="533"/>
      <c r="E14629" s="533"/>
      <c r="F14629" s="533"/>
      <c r="G14629" s="533"/>
    </row>
    <row r="14630" spans="1:7">
      <c r="A14630" s="533"/>
      <c r="B14630" s="1787"/>
      <c r="C14630" s="1788"/>
      <c r="D14630" s="533"/>
      <c r="E14630" s="533"/>
      <c r="F14630" s="533"/>
      <c r="G14630" s="533"/>
    </row>
    <row r="14631" spans="1:7">
      <c r="A14631" s="533"/>
      <c r="B14631" s="1787"/>
      <c r="C14631" s="1788"/>
      <c r="D14631" s="533"/>
      <c r="E14631" s="533"/>
      <c r="F14631" s="533"/>
      <c r="G14631" s="533"/>
    </row>
    <row r="14632" spans="1:7">
      <c r="A14632" s="533"/>
      <c r="B14632" s="1787"/>
      <c r="C14632" s="1788"/>
      <c r="D14632" s="533"/>
      <c r="E14632" s="533"/>
      <c r="F14632" s="533"/>
      <c r="G14632" s="533"/>
    </row>
    <row r="14633" spans="1:7">
      <c r="A14633" s="533"/>
      <c r="B14633" s="1787"/>
      <c r="C14633" s="1788"/>
      <c r="D14633" s="533"/>
      <c r="E14633" s="533"/>
      <c r="F14633" s="533"/>
      <c r="G14633" s="533"/>
    </row>
    <row r="14634" spans="1:7">
      <c r="A14634" s="533"/>
      <c r="B14634" s="1787"/>
      <c r="C14634" s="1788"/>
      <c r="D14634" s="533"/>
      <c r="E14634" s="533"/>
      <c r="F14634" s="533"/>
      <c r="G14634" s="533"/>
    </row>
    <row r="14635" spans="1:7">
      <c r="A14635" s="533"/>
      <c r="B14635" s="1787"/>
      <c r="C14635" s="1788"/>
      <c r="D14635" s="533"/>
      <c r="E14635" s="533"/>
      <c r="F14635" s="533"/>
      <c r="G14635" s="533"/>
    </row>
    <row r="14636" spans="1:7">
      <c r="A14636" s="533"/>
      <c r="B14636" s="1787"/>
      <c r="C14636" s="1788"/>
      <c r="D14636" s="533"/>
      <c r="E14636" s="533"/>
      <c r="F14636" s="533"/>
      <c r="G14636" s="533"/>
    </row>
    <row r="14637" spans="1:7">
      <c r="A14637" s="533"/>
      <c r="B14637" s="1787"/>
      <c r="C14637" s="1788"/>
      <c r="D14637" s="533"/>
      <c r="E14637" s="533"/>
      <c r="F14637" s="533"/>
      <c r="G14637" s="533"/>
    </row>
    <row r="14638" spans="1:7">
      <c r="A14638" s="533"/>
      <c r="B14638" s="1787"/>
      <c r="C14638" s="1788"/>
      <c r="D14638" s="533"/>
      <c r="E14638" s="533"/>
      <c r="F14638" s="533"/>
      <c r="G14638" s="533"/>
    </row>
    <row r="14639" spans="1:7">
      <c r="A14639" s="533"/>
      <c r="B14639" s="1787"/>
      <c r="C14639" s="1788"/>
      <c r="D14639" s="533"/>
      <c r="E14639" s="533"/>
      <c r="F14639" s="533"/>
      <c r="G14639" s="533"/>
    </row>
    <row r="14640" spans="1:7">
      <c r="A14640" s="533"/>
      <c r="B14640" s="1787"/>
      <c r="C14640" s="1788"/>
      <c r="D14640" s="533"/>
      <c r="E14640" s="533"/>
      <c r="F14640" s="533"/>
      <c r="G14640" s="533"/>
    </row>
    <row r="14641" spans="1:7">
      <c r="A14641" s="533"/>
      <c r="B14641" s="1787"/>
      <c r="C14641" s="1788"/>
      <c r="D14641" s="533"/>
      <c r="E14641" s="533"/>
      <c r="F14641" s="533"/>
      <c r="G14641" s="533"/>
    </row>
    <row r="14642" spans="1:7">
      <c r="A14642" s="533"/>
      <c r="B14642" s="1787"/>
      <c r="C14642" s="1788"/>
      <c r="D14642" s="533"/>
      <c r="E14642" s="533"/>
      <c r="F14642" s="533"/>
      <c r="G14642" s="533"/>
    </row>
    <row r="14643" spans="1:7">
      <c r="A14643" s="533"/>
      <c r="B14643" s="1787"/>
      <c r="C14643" s="1788"/>
      <c r="D14643" s="533"/>
      <c r="E14643" s="533"/>
      <c r="F14643" s="533"/>
      <c r="G14643" s="533"/>
    </row>
    <row r="14644" spans="1:7">
      <c r="A14644" s="533"/>
      <c r="B14644" s="1787"/>
      <c r="C14644" s="1788"/>
      <c r="D14644" s="533"/>
      <c r="E14644" s="533"/>
      <c r="F14644" s="533"/>
      <c r="G14644" s="533"/>
    </row>
    <row r="14645" spans="1:7">
      <c r="A14645" s="533"/>
      <c r="B14645" s="1787"/>
      <c r="C14645" s="1788"/>
      <c r="D14645" s="533"/>
      <c r="E14645" s="533"/>
      <c r="F14645" s="533"/>
      <c r="G14645" s="533"/>
    </row>
    <row r="14646" spans="1:7">
      <c r="A14646" s="533"/>
      <c r="B14646" s="1787"/>
      <c r="C14646" s="1788"/>
      <c r="D14646" s="533"/>
      <c r="E14646" s="533"/>
      <c r="F14646" s="533"/>
      <c r="G14646" s="533"/>
    </row>
    <row r="14647" spans="1:7">
      <c r="A14647" s="533"/>
      <c r="B14647" s="1787"/>
      <c r="C14647" s="1788"/>
      <c r="D14647" s="533"/>
      <c r="E14647" s="533"/>
      <c r="F14647" s="533"/>
      <c r="G14647" s="533"/>
    </row>
    <row r="14648" spans="1:7">
      <c r="A14648" s="533"/>
      <c r="B14648" s="1787"/>
      <c r="C14648" s="1788"/>
      <c r="D14648" s="533"/>
      <c r="E14648" s="533"/>
      <c r="F14648" s="533"/>
      <c r="G14648" s="533"/>
    </row>
    <row r="14649" spans="1:7">
      <c r="A14649" s="533"/>
      <c r="B14649" s="1787"/>
      <c r="C14649" s="1788"/>
      <c r="D14649" s="533"/>
      <c r="E14649" s="533"/>
      <c r="F14649" s="533"/>
      <c r="G14649" s="533"/>
    </row>
    <row r="14650" spans="1:7">
      <c r="A14650" s="533"/>
      <c r="B14650" s="1787"/>
      <c r="C14650" s="1788"/>
      <c r="D14650" s="533"/>
      <c r="E14650" s="533"/>
      <c r="F14650" s="533"/>
      <c r="G14650" s="533"/>
    </row>
    <row r="14651" spans="1:7">
      <c r="A14651" s="533"/>
      <c r="B14651" s="1787"/>
      <c r="C14651" s="1788"/>
      <c r="D14651" s="533"/>
      <c r="E14651" s="533"/>
      <c r="F14651" s="533"/>
      <c r="G14651" s="533"/>
    </row>
    <row r="14652" spans="1:7">
      <c r="A14652" s="533"/>
      <c r="B14652" s="1787"/>
      <c r="C14652" s="1788"/>
      <c r="D14652" s="533"/>
      <c r="E14652" s="533"/>
      <c r="F14652" s="533"/>
      <c r="G14652" s="533"/>
    </row>
    <row r="14653" spans="1:7">
      <c r="A14653" s="533"/>
      <c r="B14653" s="1787"/>
      <c r="C14653" s="1788"/>
      <c r="D14653" s="533"/>
      <c r="E14653" s="533"/>
      <c r="F14653" s="533"/>
      <c r="G14653" s="533"/>
    </row>
    <row r="14654" spans="1:7">
      <c r="A14654" s="533"/>
      <c r="B14654" s="1787"/>
      <c r="C14654" s="1788"/>
      <c r="D14654" s="533"/>
      <c r="E14654" s="533"/>
      <c r="F14654" s="533"/>
      <c r="G14654" s="533"/>
    </row>
    <row r="14655" spans="1:7">
      <c r="A14655" s="533"/>
      <c r="B14655" s="1787"/>
      <c r="C14655" s="1788"/>
      <c r="D14655" s="533"/>
      <c r="E14655" s="533"/>
      <c r="F14655" s="533"/>
      <c r="G14655" s="533"/>
    </row>
    <row r="14656" spans="1:7">
      <c r="A14656" s="533"/>
      <c r="B14656" s="1787"/>
      <c r="C14656" s="1788"/>
      <c r="D14656" s="533"/>
      <c r="E14656" s="533"/>
      <c r="F14656" s="533"/>
      <c r="G14656" s="533"/>
    </row>
    <row r="14657" spans="1:7">
      <c r="A14657" s="533"/>
      <c r="B14657" s="1787"/>
      <c r="C14657" s="1788"/>
      <c r="D14657" s="533"/>
      <c r="E14657" s="533"/>
      <c r="F14657" s="533"/>
      <c r="G14657" s="533"/>
    </row>
    <row r="14658" spans="1:7">
      <c r="A14658" s="533"/>
      <c r="B14658" s="1787"/>
      <c r="C14658" s="1788"/>
      <c r="D14658" s="533"/>
      <c r="E14658" s="533"/>
      <c r="F14658" s="533"/>
      <c r="G14658" s="533"/>
    </row>
    <row r="14659" spans="1:7">
      <c r="A14659" s="533"/>
      <c r="B14659" s="1787"/>
      <c r="C14659" s="1788"/>
      <c r="D14659" s="533"/>
      <c r="E14659" s="533"/>
      <c r="F14659" s="533"/>
      <c r="G14659" s="533"/>
    </row>
    <row r="14660" spans="1:7">
      <c r="A14660" s="533"/>
      <c r="B14660" s="1787"/>
      <c r="C14660" s="1788"/>
      <c r="D14660" s="533"/>
      <c r="E14660" s="533"/>
      <c r="F14660" s="533"/>
      <c r="G14660" s="533"/>
    </row>
    <row r="14661" spans="1:7">
      <c r="A14661" s="533"/>
      <c r="B14661" s="1787"/>
      <c r="C14661" s="1788"/>
      <c r="D14661" s="533"/>
      <c r="E14661" s="533"/>
      <c r="F14661" s="533"/>
      <c r="G14661" s="533"/>
    </row>
    <row r="14662" spans="1:7">
      <c r="A14662" s="533"/>
      <c r="B14662" s="1787"/>
      <c r="C14662" s="1788"/>
      <c r="D14662" s="533"/>
      <c r="E14662" s="533"/>
      <c r="F14662" s="533"/>
      <c r="G14662" s="533"/>
    </row>
    <row r="14663" spans="1:7">
      <c r="A14663" s="533"/>
      <c r="B14663" s="1787"/>
      <c r="C14663" s="1788"/>
      <c r="D14663" s="533"/>
      <c r="E14663" s="533"/>
      <c r="F14663" s="533"/>
      <c r="G14663" s="533"/>
    </row>
    <row r="14664" spans="1:7">
      <c r="A14664" s="533"/>
      <c r="B14664" s="1787"/>
      <c r="C14664" s="1788"/>
      <c r="D14664" s="533"/>
      <c r="E14664" s="533"/>
      <c r="F14664" s="533"/>
      <c r="G14664" s="533"/>
    </row>
    <row r="14665" spans="1:7">
      <c r="A14665" s="533"/>
      <c r="B14665" s="1787"/>
      <c r="C14665" s="1788"/>
      <c r="D14665" s="533"/>
      <c r="E14665" s="533"/>
      <c r="F14665" s="533"/>
      <c r="G14665" s="533"/>
    </row>
    <row r="14666" spans="1:7">
      <c r="A14666" s="533"/>
      <c r="B14666" s="1787"/>
      <c r="C14666" s="1788"/>
      <c r="D14666" s="533"/>
      <c r="E14666" s="533"/>
      <c r="F14666" s="533"/>
      <c r="G14666" s="533"/>
    </row>
    <row r="14667" spans="1:7">
      <c r="A14667" s="533"/>
      <c r="B14667" s="1787"/>
      <c r="C14667" s="1788"/>
      <c r="D14667" s="533"/>
      <c r="E14667" s="533"/>
      <c r="F14667" s="533"/>
      <c r="G14667" s="533"/>
    </row>
    <row r="14668" spans="1:7">
      <c r="A14668" s="533"/>
      <c r="B14668" s="1787"/>
      <c r="C14668" s="1788"/>
      <c r="D14668" s="533"/>
      <c r="E14668" s="533"/>
      <c r="F14668" s="533"/>
      <c r="G14668" s="533"/>
    </row>
    <row r="14669" spans="1:7">
      <c r="A14669" s="533"/>
      <c r="B14669" s="1787"/>
      <c r="C14669" s="1788"/>
      <c r="D14669" s="533"/>
      <c r="E14669" s="533"/>
      <c r="F14669" s="533"/>
      <c r="G14669" s="533"/>
    </row>
    <row r="14670" spans="1:7">
      <c r="A14670" s="533"/>
      <c r="B14670" s="1787"/>
      <c r="C14670" s="1788"/>
      <c r="D14670" s="533"/>
      <c r="E14670" s="533"/>
      <c r="F14670" s="533"/>
      <c r="G14670" s="533"/>
    </row>
    <row r="14671" spans="1:7">
      <c r="A14671" s="533"/>
      <c r="B14671" s="1787"/>
      <c r="C14671" s="1788"/>
      <c r="D14671" s="533"/>
      <c r="E14671" s="533"/>
      <c r="F14671" s="533"/>
      <c r="G14671" s="533"/>
    </row>
    <row r="14672" spans="1:7">
      <c r="A14672" s="533"/>
      <c r="B14672" s="1787"/>
      <c r="C14672" s="1788"/>
      <c r="D14672" s="533"/>
      <c r="E14672" s="533"/>
      <c r="F14672" s="533"/>
      <c r="G14672" s="533"/>
    </row>
    <row r="14673" spans="1:7">
      <c r="A14673" s="533"/>
      <c r="B14673" s="1787"/>
      <c r="C14673" s="1788"/>
      <c r="D14673" s="533"/>
      <c r="E14673" s="533"/>
      <c r="F14673" s="533"/>
      <c r="G14673" s="533"/>
    </row>
    <row r="14674" spans="1:7">
      <c r="A14674" s="533"/>
      <c r="B14674" s="1787"/>
      <c r="C14674" s="1788"/>
      <c r="D14674" s="533"/>
      <c r="E14674" s="533"/>
      <c r="F14674" s="533"/>
      <c r="G14674" s="533"/>
    </row>
    <row r="14675" spans="1:7">
      <c r="A14675" s="533"/>
      <c r="B14675" s="1787"/>
      <c r="C14675" s="1788"/>
      <c r="D14675" s="533"/>
      <c r="E14675" s="533"/>
      <c r="F14675" s="533"/>
      <c r="G14675" s="533"/>
    </row>
    <row r="14676" spans="1:7">
      <c r="A14676" s="533"/>
      <c r="B14676" s="1787"/>
      <c r="C14676" s="1788"/>
      <c r="D14676" s="533"/>
      <c r="E14676" s="533"/>
      <c r="F14676" s="533"/>
      <c r="G14676" s="533"/>
    </row>
    <row r="14677" spans="1:7">
      <c r="A14677" s="533"/>
      <c r="B14677" s="1787"/>
      <c r="C14677" s="1788"/>
      <c r="D14677" s="533"/>
      <c r="E14677" s="533"/>
      <c r="F14677" s="533"/>
      <c r="G14677" s="533"/>
    </row>
    <row r="14678" spans="1:7">
      <c r="A14678" s="533"/>
      <c r="B14678" s="1787"/>
      <c r="C14678" s="1788"/>
      <c r="D14678" s="533"/>
      <c r="E14678" s="533"/>
      <c r="F14678" s="533"/>
      <c r="G14678" s="533"/>
    </row>
    <row r="14679" spans="1:7">
      <c r="A14679" s="533"/>
      <c r="B14679" s="1787"/>
      <c r="C14679" s="1788"/>
      <c r="D14679" s="533"/>
      <c r="E14679" s="533"/>
      <c r="F14679" s="533"/>
      <c r="G14679" s="533"/>
    </row>
    <row r="14680" spans="1:7">
      <c r="A14680" s="533"/>
      <c r="B14680" s="1787"/>
      <c r="C14680" s="1788"/>
      <c r="D14680" s="533"/>
      <c r="E14680" s="533"/>
      <c r="F14680" s="533"/>
      <c r="G14680" s="533"/>
    </row>
    <row r="14681" spans="1:7">
      <c r="A14681" s="533"/>
      <c r="B14681" s="1787"/>
      <c r="C14681" s="1788"/>
      <c r="D14681" s="533"/>
      <c r="E14681" s="533"/>
      <c r="F14681" s="533"/>
      <c r="G14681" s="533"/>
    </row>
    <row r="14682" spans="1:7">
      <c r="A14682" s="533"/>
      <c r="B14682" s="1787"/>
      <c r="C14682" s="1788"/>
      <c r="D14682" s="533"/>
      <c r="E14682" s="533"/>
      <c r="F14682" s="533"/>
      <c r="G14682" s="533"/>
    </row>
    <row r="14683" spans="1:7">
      <c r="A14683" s="533"/>
      <c r="B14683" s="1787"/>
      <c r="C14683" s="1788"/>
      <c r="D14683" s="533"/>
      <c r="E14683" s="533"/>
      <c r="F14683" s="533"/>
      <c r="G14683" s="533"/>
    </row>
    <row r="14684" spans="1:7">
      <c r="A14684" s="533"/>
      <c r="B14684" s="1787"/>
      <c r="C14684" s="1788"/>
      <c r="D14684" s="533"/>
      <c r="E14684" s="533"/>
      <c r="F14684" s="533"/>
      <c r="G14684" s="533"/>
    </row>
    <row r="14685" spans="1:7">
      <c r="A14685" s="533"/>
      <c r="B14685" s="1787"/>
      <c r="C14685" s="1788"/>
      <c r="D14685" s="533"/>
      <c r="E14685" s="533"/>
      <c r="F14685" s="533"/>
      <c r="G14685" s="533"/>
    </row>
    <row r="14686" spans="1:7">
      <c r="A14686" s="533"/>
      <c r="B14686" s="1787"/>
      <c r="C14686" s="1788"/>
      <c r="D14686" s="533"/>
      <c r="E14686" s="533"/>
      <c r="F14686" s="533"/>
      <c r="G14686" s="533"/>
    </row>
    <row r="14687" spans="1:7">
      <c r="A14687" s="533"/>
      <c r="B14687" s="1787"/>
      <c r="C14687" s="1788"/>
      <c r="D14687" s="533"/>
      <c r="E14687" s="533"/>
      <c r="F14687" s="533"/>
      <c r="G14687" s="533"/>
    </row>
    <row r="14688" spans="1:7">
      <c r="A14688" s="533"/>
      <c r="B14688" s="1787"/>
      <c r="C14688" s="1788"/>
      <c r="D14688" s="533"/>
      <c r="E14688" s="533"/>
      <c r="F14688" s="533"/>
      <c r="G14688" s="533"/>
    </row>
    <row r="14689" spans="1:7">
      <c r="A14689" s="533"/>
      <c r="B14689" s="1787"/>
      <c r="C14689" s="1788"/>
      <c r="D14689" s="533"/>
      <c r="E14689" s="533"/>
      <c r="F14689" s="533"/>
      <c r="G14689" s="533"/>
    </row>
    <row r="14690" spans="1:7">
      <c r="A14690" s="533"/>
      <c r="B14690" s="1787"/>
      <c r="C14690" s="1788"/>
      <c r="D14690" s="533"/>
      <c r="E14690" s="533"/>
      <c r="F14690" s="533"/>
      <c r="G14690" s="533"/>
    </row>
    <row r="14691" spans="1:7">
      <c r="A14691" s="533"/>
      <c r="B14691" s="1787"/>
      <c r="C14691" s="1788"/>
      <c r="D14691" s="533"/>
      <c r="E14691" s="533"/>
      <c r="F14691" s="533"/>
      <c r="G14691" s="533"/>
    </row>
    <row r="14692" spans="1:7">
      <c r="A14692" s="533"/>
      <c r="B14692" s="1787"/>
      <c r="C14692" s="1788"/>
      <c r="D14692" s="533"/>
      <c r="E14692" s="533"/>
      <c r="F14692" s="533"/>
      <c r="G14692" s="533"/>
    </row>
    <row r="14693" spans="1:7">
      <c r="A14693" s="533"/>
      <c r="B14693" s="1787"/>
      <c r="C14693" s="1788"/>
      <c r="D14693" s="533"/>
      <c r="E14693" s="533"/>
      <c r="F14693" s="533"/>
      <c r="G14693" s="533"/>
    </row>
    <row r="14694" spans="1:7">
      <c r="A14694" s="533"/>
      <c r="B14694" s="1787"/>
      <c r="C14694" s="1788"/>
      <c r="D14694" s="533"/>
      <c r="E14694" s="533"/>
      <c r="F14694" s="533"/>
      <c r="G14694" s="533"/>
    </row>
    <row r="14695" spans="1:7">
      <c r="A14695" s="533"/>
      <c r="B14695" s="1787"/>
      <c r="C14695" s="1788"/>
      <c r="D14695" s="533"/>
      <c r="E14695" s="533"/>
      <c r="F14695" s="533"/>
      <c r="G14695" s="533"/>
    </row>
    <row r="14696" spans="1:7">
      <c r="A14696" s="533"/>
      <c r="B14696" s="1787"/>
      <c r="C14696" s="1788"/>
      <c r="D14696" s="533"/>
      <c r="E14696" s="533"/>
      <c r="F14696" s="533"/>
      <c r="G14696" s="533"/>
    </row>
    <row r="14697" spans="1:7">
      <c r="A14697" s="533"/>
      <c r="B14697" s="1787"/>
      <c r="C14697" s="1788"/>
      <c r="D14697" s="533"/>
      <c r="E14697" s="533"/>
      <c r="F14697" s="533"/>
      <c r="G14697" s="533"/>
    </row>
    <row r="14698" spans="1:7">
      <c r="A14698" s="533"/>
      <c r="B14698" s="1787"/>
      <c r="C14698" s="1788"/>
      <c r="D14698" s="533"/>
      <c r="E14698" s="533"/>
      <c r="F14698" s="533"/>
      <c r="G14698" s="533"/>
    </row>
    <row r="14699" spans="1:7">
      <c r="A14699" s="533"/>
      <c r="B14699" s="1787"/>
      <c r="C14699" s="1788"/>
      <c r="D14699" s="533"/>
      <c r="E14699" s="533"/>
      <c r="F14699" s="533"/>
      <c r="G14699" s="533"/>
    </row>
    <row r="14700" spans="1:7">
      <c r="A14700" s="533"/>
      <c r="B14700" s="1787"/>
      <c r="C14700" s="1788"/>
      <c r="D14700" s="533"/>
      <c r="E14700" s="533"/>
      <c r="F14700" s="533"/>
      <c r="G14700" s="533"/>
    </row>
    <row r="14701" spans="1:7">
      <c r="A14701" s="533"/>
      <c r="B14701" s="1787"/>
      <c r="C14701" s="1788"/>
      <c r="D14701" s="533"/>
      <c r="E14701" s="533"/>
      <c r="F14701" s="533"/>
      <c r="G14701" s="533"/>
    </row>
    <row r="14702" spans="1:7">
      <c r="A14702" s="533"/>
      <c r="B14702" s="1787"/>
      <c r="C14702" s="1788"/>
      <c r="D14702" s="533"/>
      <c r="E14702" s="533"/>
      <c r="F14702" s="533"/>
      <c r="G14702" s="533"/>
    </row>
    <row r="14703" spans="1:7">
      <c r="A14703" s="533"/>
      <c r="B14703" s="1787"/>
      <c r="C14703" s="1788"/>
      <c r="D14703" s="533"/>
      <c r="E14703" s="533"/>
      <c r="F14703" s="533"/>
      <c r="G14703" s="533"/>
    </row>
    <row r="14704" spans="1:7">
      <c r="A14704" s="533"/>
      <c r="B14704" s="1787"/>
      <c r="C14704" s="1788"/>
      <c r="D14704" s="533"/>
      <c r="E14704" s="533"/>
      <c r="F14704" s="533"/>
      <c r="G14704" s="533"/>
    </row>
    <row r="14705" spans="1:7">
      <c r="A14705" s="533"/>
      <c r="B14705" s="1787"/>
      <c r="C14705" s="1788"/>
      <c r="D14705" s="533"/>
      <c r="E14705" s="533"/>
      <c r="F14705" s="533"/>
      <c r="G14705" s="533"/>
    </row>
    <row r="14706" spans="1:7">
      <c r="A14706" s="533"/>
      <c r="B14706" s="1787"/>
      <c r="C14706" s="1788"/>
      <c r="D14706" s="533"/>
      <c r="E14706" s="533"/>
      <c r="F14706" s="533"/>
      <c r="G14706" s="533"/>
    </row>
    <row r="14707" spans="1:7">
      <c r="A14707" s="533"/>
      <c r="B14707" s="1787"/>
      <c r="C14707" s="1788"/>
      <c r="D14707" s="533"/>
      <c r="E14707" s="533"/>
      <c r="F14707" s="533"/>
      <c r="G14707" s="533"/>
    </row>
    <row r="14708" spans="1:7">
      <c r="A14708" s="533"/>
      <c r="B14708" s="1787"/>
      <c r="C14708" s="1788"/>
      <c r="D14708" s="533"/>
      <c r="E14708" s="533"/>
      <c r="F14708" s="533"/>
      <c r="G14708" s="533"/>
    </row>
    <row r="14709" spans="1:7">
      <c r="A14709" s="533"/>
      <c r="B14709" s="1787"/>
      <c r="C14709" s="1788"/>
      <c r="D14709" s="533"/>
      <c r="E14709" s="533"/>
      <c r="F14709" s="533"/>
      <c r="G14709" s="533"/>
    </row>
    <row r="14710" spans="1:7">
      <c r="A14710" s="533"/>
      <c r="B14710" s="1787"/>
      <c r="C14710" s="1788"/>
      <c r="D14710" s="533"/>
      <c r="E14710" s="533"/>
      <c r="F14710" s="533"/>
      <c r="G14710" s="533"/>
    </row>
    <row r="14711" spans="1:7">
      <c r="A14711" s="533"/>
      <c r="B14711" s="1787"/>
      <c r="C14711" s="1788"/>
      <c r="D14711" s="533"/>
      <c r="E14711" s="533"/>
      <c r="F14711" s="533"/>
      <c r="G14711" s="533"/>
    </row>
    <row r="14712" spans="1:7">
      <c r="A14712" s="533"/>
      <c r="B14712" s="1787"/>
      <c r="C14712" s="1788"/>
      <c r="D14712" s="533"/>
      <c r="E14712" s="533"/>
      <c r="F14712" s="533"/>
      <c r="G14712" s="533"/>
    </row>
    <row r="14713" spans="1:7">
      <c r="A14713" s="533"/>
      <c r="B14713" s="1787"/>
      <c r="C14713" s="1788"/>
      <c r="D14713" s="533"/>
      <c r="E14713" s="533"/>
      <c r="F14713" s="533"/>
      <c r="G14713" s="533"/>
    </row>
    <row r="14714" spans="1:7">
      <c r="A14714" s="533"/>
      <c r="B14714" s="1787"/>
      <c r="C14714" s="1788"/>
      <c r="D14714" s="533"/>
      <c r="E14714" s="533"/>
      <c r="F14714" s="533"/>
      <c r="G14714" s="533"/>
    </row>
    <row r="14715" spans="1:7">
      <c r="A14715" s="533"/>
      <c r="B14715" s="1787"/>
      <c r="C14715" s="1788"/>
      <c r="D14715" s="533"/>
      <c r="E14715" s="533"/>
      <c r="F14715" s="533"/>
      <c r="G14715" s="533"/>
    </row>
    <row r="14716" spans="1:7">
      <c r="A14716" s="533"/>
      <c r="B14716" s="1787"/>
      <c r="C14716" s="1788"/>
      <c r="D14716" s="533"/>
      <c r="E14716" s="533"/>
      <c r="F14716" s="533"/>
      <c r="G14716" s="533"/>
    </row>
    <row r="14717" spans="1:7">
      <c r="A14717" s="533"/>
      <c r="B14717" s="1787"/>
      <c r="C14717" s="1788"/>
      <c r="D14717" s="533"/>
      <c r="E14717" s="533"/>
      <c r="F14717" s="533"/>
      <c r="G14717" s="533"/>
    </row>
    <row r="14718" spans="1:7">
      <c r="A14718" s="533"/>
      <c r="B14718" s="1787"/>
      <c r="C14718" s="1788"/>
      <c r="D14718" s="533"/>
      <c r="E14718" s="533"/>
      <c r="F14718" s="533"/>
      <c r="G14718" s="533"/>
    </row>
    <row r="14719" spans="1:7">
      <c r="A14719" s="533"/>
      <c r="B14719" s="1787"/>
      <c r="C14719" s="1788"/>
      <c r="D14719" s="533"/>
      <c r="E14719" s="533"/>
      <c r="F14719" s="533"/>
      <c r="G14719" s="533"/>
    </row>
    <row r="14720" spans="1:7">
      <c r="A14720" s="533"/>
      <c r="B14720" s="1787"/>
      <c r="C14720" s="1788"/>
      <c r="D14720" s="533"/>
      <c r="E14720" s="533"/>
      <c r="F14720" s="533"/>
      <c r="G14720" s="533"/>
    </row>
    <row r="14721" spans="1:7">
      <c r="A14721" s="533"/>
      <c r="B14721" s="1787"/>
      <c r="C14721" s="1788"/>
      <c r="D14721" s="533"/>
      <c r="E14721" s="533"/>
      <c r="F14721" s="533"/>
      <c r="G14721" s="533"/>
    </row>
    <row r="14722" spans="1:7">
      <c r="A14722" s="533"/>
      <c r="B14722" s="1787"/>
      <c r="C14722" s="1788"/>
      <c r="D14722" s="533"/>
      <c r="E14722" s="533"/>
      <c r="F14722" s="533"/>
      <c r="G14722" s="533"/>
    </row>
    <row r="14723" spans="1:7">
      <c r="A14723" s="533"/>
      <c r="B14723" s="1787"/>
      <c r="C14723" s="1788"/>
      <c r="D14723" s="533"/>
      <c r="E14723" s="533"/>
      <c r="F14723" s="533"/>
      <c r="G14723" s="533"/>
    </row>
    <row r="14724" spans="1:7">
      <c r="A14724" s="533"/>
      <c r="B14724" s="1787"/>
      <c r="C14724" s="1788"/>
      <c r="D14724" s="533"/>
      <c r="E14724" s="533"/>
      <c r="F14724" s="533"/>
      <c r="G14724" s="533"/>
    </row>
    <row r="14725" spans="1:7">
      <c r="A14725" s="533"/>
      <c r="B14725" s="1787"/>
      <c r="C14725" s="1788"/>
      <c r="D14725" s="533"/>
      <c r="E14725" s="533"/>
      <c r="F14725" s="533"/>
      <c r="G14725" s="533"/>
    </row>
    <row r="14726" spans="1:7">
      <c r="A14726" s="533"/>
      <c r="B14726" s="1787"/>
      <c r="C14726" s="1788"/>
      <c r="D14726" s="533"/>
      <c r="E14726" s="533"/>
      <c r="F14726" s="533"/>
      <c r="G14726" s="533"/>
    </row>
    <row r="14727" spans="1:7">
      <c r="A14727" s="533"/>
      <c r="B14727" s="1787"/>
      <c r="C14727" s="1788"/>
      <c r="D14727" s="533"/>
      <c r="E14727" s="533"/>
      <c r="F14727" s="533"/>
      <c r="G14727" s="533"/>
    </row>
    <row r="14728" spans="1:7">
      <c r="A14728" s="533"/>
      <c r="B14728" s="1787"/>
      <c r="C14728" s="1788"/>
      <c r="D14728" s="533"/>
      <c r="E14728" s="533"/>
      <c r="F14728" s="533"/>
      <c r="G14728" s="533"/>
    </row>
    <row r="14729" spans="1:7">
      <c r="A14729" s="533"/>
      <c r="B14729" s="1787"/>
      <c r="C14729" s="1788"/>
      <c r="D14729" s="533"/>
      <c r="E14729" s="533"/>
      <c r="F14729" s="533"/>
      <c r="G14729" s="533"/>
    </row>
    <row r="14730" spans="1:7">
      <c r="A14730" s="533"/>
      <c r="B14730" s="1787"/>
      <c r="C14730" s="1788"/>
      <c r="D14730" s="533"/>
      <c r="E14730" s="533"/>
      <c r="F14730" s="533"/>
      <c r="G14730" s="533"/>
    </row>
    <row r="14731" spans="1:7">
      <c r="A14731" s="533"/>
      <c r="B14731" s="1787"/>
      <c r="C14731" s="1788"/>
      <c r="D14731" s="533"/>
      <c r="E14731" s="533"/>
      <c r="F14731" s="533"/>
      <c r="G14731" s="533"/>
    </row>
    <row r="14732" spans="1:7">
      <c r="A14732" s="533"/>
      <c r="B14732" s="1787"/>
      <c r="C14732" s="1788"/>
      <c r="D14732" s="533"/>
      <c r="E14732" s="533"/>
      <c r="F14732" s="533"/>
      <c r="G14732" s="533"/>
    </row>
    <row r="14733" spans="1:7">
      <c r="A14733" s="533"/>
      <c r="B14733" s="1787"/>
      <c r="C14733" s="1788"/>
      <c r="D14733" s="533"/>
      <c r="E14733" s="533"/>
      <c r="F14733" s="533"/>
      <c r="G14733" s="533"/>
    </row>
    <row r="14734" spans="1:7">
      <c r="A14734" s="533"/>
      <c r="B14734" s="1787"/>
      <c r="C14734" s="1788"/>
      <c r="D14734" s="533"/>
      <c r="E14734" s="533"/>
      <c r="F14734" s="533"/>
      <c r="G14734" s="533"/>
    </row>
    <row r="14735" spans="1:7">
      <c r="A14735" s="533"/>
      <c r="B14735" s="1787"/>
      <c r="C14735" s="1788"/>
      <c r="D14735" s="533"/>
      <c r="E14735" s="533"/>
      <c r="F14735" s="533"/>
      <c r="G14735" s="533"/>
    </row>
    <row r="14736" spans="1:7">
      <c r="A14736" s="533"/>
      <c r="B14736" s="1787"/>
      <c r="C14736" s="1788"/>
      <c r="D14736" s="533"/>
      <c r="E14736" s="533"/>
      <c r="F14736" s="533"/>
      <c r="G14736" s="533"/>
    </row>
    <row r="14737" spans="1:7">
      <c r="A14737" s="533"/>
      <c r="B14737" s="1787"/>
      <c r="C14737" s="1788"/>
      <c r="D14737" s="533"/>
      <c r="E14737" s="533"/>
      <c r="F14737" s="533"/>
      <c r="G14737" s="533"/>
    </row>
    <row r="14738" spans="1:7">
      <c r="A14738" s="533"/>
      <c r="B14738" s="1787"/>
      <c r="C14738" s="1788"/>
      <c r="D14738" s="533"/>
      <c r="E14738" s="533"/>
      <c r="F14738" s="533"/>
      <c r="G14738" s="533"/>
    </row>
    <row r="14739" spans="1:7">
      <c r="A14739" s="533"/>
      <c r="B14739" s="1787"/>
      <c r="C14739" s="1788"/>
      <c r="D14739" s="533"/>
      <c r="E14739" s="533"/>
      <c r="F14739" s="533"/>
      <c r="G14739" s="533"/>
    </row>
    <row r="14740" spans="1:7">
      <c r="A14740" s="533"/>
      <c r="B14740" s="1787"/>
      <c r="C14740" s="1788"/>
      <c r="D14740" s="533"/>
      <c r="E14740" s="533"/>
      <c r="F14740" s="533"/>
      <c r="G14740" s="533"/>
    </row>
    <row r="14741" spans="1:7">
      <c r="A14741" s="533"/>
      <c r="B14741" s="1787"/>
      <c r="C14741" s="1788"/>
      <c r="D14741" s="533"/>
      <c r="E14741" s="533"/>
      <c r="F14741" s="533"/>
      <c r="G14741" s="533"/>
    </row>
    <row r="14742" spans="1:7">
      <c r="A14742" s="533"/>
      <c r="B14742" s="1787"/>
      <c r="C14742" s="1788"/>
      <c r="D14742" s="533"/>
      <c r="E14742" s="533"/>
      <c r="F14742" s="533"/>
      <c r="G14742" s="533"/>
    </row>
    <row r="14743" spans="1:7">
      <c r="A14743" s="533"/>
      <c r="B14743" s="1787"/>
      <c r="C14743" s="1788"/>
      <c r="D14743" s="533"/>
      <c r="E14743" s="533"/>
      <c r="F14743" s="533"/>
      <c r="G14743" s="533"/>
    </row>
    <row r="14744" spans="1:7">
      <c r="A14744" s="533"/>
      <c r="B14744" s="1787"/>
      <c r="C14744" s="1788"/>
      <c r="D14744" s="533"/>
      <c r="E14744" s="533"/>
      <c r="F14744" s="533"/>
      <c r="G14744" s="533"/>
    </row>
    <row r="14745" spans="1:7">
      <c r="A14745" s="533"/>
      <c r="B14745" s="1787"/>
      <c r="C14745" s="1788"/>
      <c r="D14745" s="533"/>
      <c r="E14745" s="533"/>
      <c r="F14745" s="533"/>
      <c r="G14745" s="533"/>
    </row>
    <row r="14746" spans="1:7">
      <c r="A14746" s="533"/>
      <c r="B14746" s="1787"/>
      <c r="C14746" s="1788"/>
      <c r="D14746" s="533"/>
      <c r="E14746" s="533"/>
      <c r="F14746" s="533"/>
      <c r="G14746" s="533"/>
    </row>
    <row r="14747" spans="1:7">
      <c r="A14747" s="533"/>
      <c r="B14747" s="1787"/>
      <c r="C14747" s="1788"/>
      <c r="D14747" s="533"/>
      <c r="E14747" s="533"/>
      <c r="F14747" s="533"/>
      <c r="G14747" s="533"/>
    </row>
    <row r="14748" spans="1:7">
      <c r="A14748" s="533"/>
      <c r="B14748" s="1787"/>
      <c r="C14748" s="1788"/>
      <c r="D14748" s="533"/>
      <c r="E14748" s="533"/>
      <c r="F14748" s="533"/>
      <c r="G14748" s="533"/>
    </row>
    <row r="14749" spans="1:7">
      <c r="A14749" s="533"/>
      <c r="B14749" s="1787"/>
      <c r="C14749" s="1788"/>
      <c r="D14749" s="533"/>
      <c r="E14749" s="533"/>
      <c r="F14749" s="533"/>
      <c r="G14749" s="533"/>
    </row>
    <row r="14750" spans="1:7">
      <c r="A14750" s="533"/>
      <c r="B14750" s="1787"/>
      <c r="C14750" s="1788"/>
      <c r="D14750" s="533"/>
      <c r="E14750" s="533"/>
      <c r="F14750" s="533"/>
      <c r="G14750" s="533"/>
    </row>
    <row r="14751" spans="1:7">
      <c r="A14751" s="533"/>
      <c r="B14751" s="1787"/>
      <c r="C14751" s="1788"/>
      <c r="D14751" s="533"/>
      <c r="E14751" s="533"/>
      <c r="F14751" s="533"/>
      <c r="G14751" s="533"/>
    </row>
    <row r="14752" spans="1:7">
      <c r="A14752" s="533"/>
      <c r="B14752" s="1787"/>
      <c r="C14752" s="1788"/>
      <c r="D14752" s="533"/>
      <c r="E14752" s="533"/>
      <c r="F14752" s="533"/>
      <c r="G14752" s="533"/>
    </row>
    <row r="14753" spans="1:7">
      <c r="A14753" s="533"/>
      <c r="B14753" s="1787"/>
      <c r="C14753" s="1788"/>
      <c r="D14753" s="533"/>
      <c r="E14753" s="533"/>
      <c r="F14753" s="533"/>
      <c r="G14753" s="533"/>
    </row>
    <row r="14754" spans="1:7">
      <c r="A14754" s="533"/>
      <c r="B14754" s="1787"/>
      <c r="C14754" s="1788"/>
      <c r="D14754" s="533"/>
      <c r="E14754" s="533"/>
      <c r="F14754" s="533"/>
      <c r="G14754" s="533"/>
    </row>
    <row r="14755" spans="1:7">
      <c r="A14755" s="533"/>
      <c r="B14755" s="1787"/>
      <c r="C14755" s="1788"/>
      <c r="D14755" s="533"/>
      <c r="E14755" s="533"/>
      <c r="F14755" s="533"/>
      <c r="G14755" s="533"/>
    </row>
    <row r="14756" spans="1:7">
      <c r="A14756" s="533"/>
      <c r="B14756" s="1787"/>
      <c r="C14756" s="1788"/>
      <c r="D14756" s="533"/>
      <c r="E14756" s="533"/>
      <c r="F14756" s="533"/>
      <c r="G14756" s="533"/>
    </row>
    <row r="14757" spans="1:7">
      <c r="A14757" s="533"/>
      <c r="B14757" s="1787"/>
      <c r="C14757" s="1788"/>
      <c r="D14757" s="533"/>
      <c r="E14757" s="533"/>
      <c r="F14757" s="533"/>
      <c r="G14757" s="533"/>
    </row>
    <row r="14758" spans="1:7">
      <c r="A14758" s="533"/>
      <c r="B14758" s="1787"/>
      <c r="C14758" s="1788"/>
      <c r="D14758" s="533"/>
      <c r="E14758" s="533"/>
      <c r="F14758" s="533"/>
      <c r="G14758" s="533"/>
    </row>
    <row r="14759" spans="1:7">
      <c r="A14759" s="533"/>
      <c r="B14759" s="1787"/>
      <c r="C14759" s="1788"/>
      <c r="D14759" s="533"/>
      <c r="E14759" s="533"/>
      <c r="F14759" s="533"/>
      <c r="G14759" s="533"/>
    </row>
    <row r="14760" spans="1:7">
      <c r="A14760" s="533"/>
      <c r="B14760" s="1787"/>
      <c r="C14760" s="1788"/>
      <c r="D14760" s="533"/>
      <c r="E14760" s="533"/>
      <c r="F14760" s="533"/>
      <c r="G14760" s="533"/>
    </row>
    <row r="14761" spans="1:7">
      <c r="A14761" s="533"/>
      <c r="B14761" s="1787"/>
      <c r="C14761" s="1788"/>
      <c r="D14761" s="533"/>
      <c r="E14761" s="533"/>
      <c r="F14761" s="533"/>
      <c r="G14761" s="533"/>
    </row>
    <row r="14762" spans="1:7">
      <c r="A14762" s="533"/>
      <c r="B14762" s="1787"/>
      <c r="C14762" s="1788"/>
      <c r="D14762" s="533"/>
      <c r="E14762" s="533"/>
      <c r="F14762" s="533"/>
      <c r="G14762" s="533"/>
    </row>
    <row r="14763" spans="1:7">
      <c r="A14763" s="533"/>
      <c r="B14763" s="1787"/>
      <c r="C14763" s="1788"/>
      <c r="D14763" s="533"/>
      <c r="E14763" s="533"/>
      <c r="F14763" s="533"/>
      <c r="G14763" s="533"/>
    </row>
    <row r="14764" spans="1:7">
      <c r="A14764" s="533"/>
      <c r="B14764" s="1787"/>
      <c r="C14764" s="1788"/>
      <c r="D14764" s="533"/>
      <c r="E14764" s="533"/>
      <c r="F14764" s="533"/>
      <c r="G14764" s="533"/>
    </row>
    <row r="14765" spans="1:7">
      <c r="A14765" s="533"/>
      <c r="B14765" s="1787"/>
      <c r="C14765" s="1788"/>
      <c r="D14765" s="533"/>
      <c r="E14765" s="533"/>
      <c r="F14765" s="533"/>
      <c r="G14765" s="533"/>
    </row>
    <row r="14766" spans="1:7">
      <c r="A14766" s="533"/>
      <c r="B14766" s="1787"/>
      <c r="C14766" s="1788"/>
      <c r="D14766" s="533"/>
      <c r="E14766" s="533"/>
      <c r="F14766" s="533"/>
      <c r="G14766" s="533"/>
    </row>
    <row r="14767" spans="1:7">
      <c r="A14767" s="533"/>
      <c r="B14767" s="1787"/>
      <c r="C14767" s="1788"/>
      <c r="D14767" s="533"/>
      <c r="E14767" s="533"/>
      <c r="F14767" s="533"/>
      <c r="G14767" s="533"/>
    </row>
    <row r="14768" spans="1:7">
      <c r="A14768" s="533"/>
      <c r="B14768" s="1787"/>
      <c r="C14768" s="1788"/>
      <c r="D14768" s="533"/>
      <c r="E14768" s="533"/>
      <c r="F14768" s="533"/>
      <c r="G14768" s="533"/>
    </row>
    <row r="14769" spans="1:7">
      <c r="A14769" s="533"/>
      <c r="B14769" s="1787"/>
      <c r="C14769" s="1788"/>
      <c r="D14769" s="533"/>
      <c r="E14769" s="533"/>
      <c r="F14769" s="533"/>
      <c r="G14769" s="533"/>
    </row>
    <row r="14770" spans="1:7">
      <c r="A14770" s="533"/>
      <c r="B14770" s="1787"/>
      <c r="C14770" s="1788"/>
      <c r="D14770" s="533"/>
      <c r="E14770" s="533"/>
      <c r="F14770" s="533"/>
      <c r="G14770" s="533"/>
    </row>
    <row r="14771" spans="1:7">
      <c r="A14771" s="533"/>
      <c r="B14771" s="1787"/>
      <c r="C14771" s="1788"/>
      <c r="D14771" s="533"/>
      <c r="E14771" s="533"/>
      <c r="F14771" s="533"/>
      <c r="G14771" s="533"/>
    </row>
    <row r="14772" spans="1:7">
      <c r="A14772" s="533"/>
      <c r="B14772" s="1787"/>
      <c r="C14772" s="1788"/>
      <c r="D14772" s="533"/>
      <c r="E14772" s="533"/>
      <c r="F14772" s="533"/>
      <c r="G14772" s="533"/>
    </row>
    <row r="14773" spans="1:7">
      <c r="A14773" s="533"/>
      <c r="B14773" s="1787"/>
      <c r="C14773" s="1788"/>
      <c r="D14773" s="533"/>
      <c r="E14773" s="533"/>
      <c r="F14773" s="533"/>
      <c r="G14773" s="533"/>
    </row>
    <row r="14774" spans="1:7">
      <c r="A14774" s="533"/>
      <c r="B14774" s="1787"/>
      <c r="C14774" s="1788"/>
      <c r="D14774" s="533"/>
      <c r="E14774" s="533"/>
      <c r="F14774" s="533"/>
      <c r="G14774" s="533"/>
    </row>
    <row r="14775" spans="1:7">
      <c r="A14775" s="533"/>
      <c r="B14775" s="1787"/>
      <c r="C14775" s="1788"/>
      <c r="D14775" s="533"/>
      <c r="E14775" s="533"/>
      <c r="F14775" s="533"/>
      <c r="G14775" s="533"/>
    </row>
    <row r="14776" spans="1:7">
      <c r="A14776" s="533"/>
      <c r="B14776" s="1787"/>
      <c r="C14776" s="1788"/>
      <c r="D14776" s="533"/>
      <c r="E14776" s="533"/>
      <c r="F14776" s="533"/>
      <c r="G14776" s="533"/>
    </row>
    <row r="14777" spans="1:7">
      <c r="A14777" s="533"/>
      <c r="B14777" s="1787"/>
      <c r="C14777" s="1788"/>
      <c r="D14777" s="533"/>
      <c r="E14777" s="533"/>
      <c r="F14777" s="533"/>
      <c r="G14777" s="533"/>
    </row>
    <row r="14778" spans="1:7">
      <c r="A14778" s="533"/>
      <c r="B14778" s="1787"/>
      <c r="C14778" s="1788"/>
      <c r="D14778" s="533"/>
      <c r="E14778" s="533"/>
      <c r="F14778" s="533"/>
      <c r="G14778" s="533"/>
    </row>
    <row r="14779" spans="1:7">
      <c r="A14779" s="533"/>
      <c r="B14779" s="1787"/>
      <c r="C14779" s="1788"/>
      <c r="D14779" s="533"/>
      <c r="E14779" s="533"/>
      <c r="F14779" s="533"/>
      <c r="G14779" s="533"/>
    </row>
    <row r="14780" spans="1:7">
      <c r="A14780" s="533"/>
      <c r="B14780" s="1787"/>
      <c r="C14780" s="1788"/>
      <c r="D14780" s="533"/>
      <c r="E14780" s="533"/>
      <c r="F14780" s="533"/>
      <c r="G14780" s="533"/>
    </row>
    <row r="14781" spans="1:7">
      <c r="A14781" s="533"/>
      <c r="B14781" s="1787"/>
      <c r="C14781" s="1788"/>
      <c r="D14781" s="533"/>
      <c r="E14781" s="533"/>
      <c r="F14781" s="533"/>
      <c r="G14781" s="533"/>
    </row>
    <row r="14782" spans="1:7">
      <c r="A14782" s="533"/>
      <c r="B14782" s="1787"/>
      <c r="C14782" s="1788"/>
      <c r="D14782" s="533"/>
      <c r="E14782" s="533"/>
      <c r="F14782" s="533"/>
      <c r="G14782" s="533"/>
    </row>
    <row r="14783" spans="1:7">
      <c r="A14783" s="533"/>
      <c r="B14783" s="1787"/>
      <c r="C14783" s="1788"/>
      <c r="D14783" s="533"/>
      <c r="E14783" s="533"/>
      <c r="F14783" s="533"/>
      <c r="G14783" s="533"/>
    </row>
    <row r="14784" spans="1:7">
      <c r="A14784" s="533"/>
      <c r="B14784" s="1787"/>
      <c r="C14784" s="1788"/>
      <c r="D14784" s="533"/>
      <c r="E14784" s="533"/>
      <c r="F14784" s="533"/>
      <c r="G14784" s="533"/>
    </row>
    <row r="14785" spans="1:7">
      <c r="A14785" s="533"/>
      <c r="B14785" s="1787"/>
      <c r="C14785" s="1788"/>
      <c r="D14785" s="533"/>
      <c r="E14785" s="533"/>
      <c r="F14785" s="533"/>
      <c r="G14785" s="533"/>
    </row>
    <row r="14786" spans="1:7">
      <c r="A14786" s="533"/>
      <c r="B14786" s="1787"/>
      <c r="C14786" s="1788"/>
      <c r="D14786" s="533"/>
      <c r="E14786" s="533"/>
      <c r="F14786" s="533"/>
      <c r="G14786" s="533"/>
    </row>
    <row r="14787" spans="1:7">
      <c r="A14787" s="533"/>
      <c r="B14787" s="1787"/>
      <c r="C14787" s="1788"/>
      <c r="D14787" s="533"/>
      <c r="E14787" s="533"/>
      <c r="F14787" s="533"/>
      <c r="G14787" s="533"/>
    </row>
    <row r="14788" spans="1:7">
      <c r="A14788" s="533"/>
      <c r="B14788" s="1787"/>
      <c r="C14788" s="1788"/>
      <c r="D14788" s="533"/>
      <c r="E14788" s="533"/>
      <c r="F14788" s="533"/>
      <c r="G14788" s="533"/>
    </row>
    <row r="14789" spans="1:7">
      <c r="A14789" s="533"/>
      <c r="B14789" s="1787"/>
      <c r="C14789" s="1788"/>
      <c r="D14789" s="533"/>
      <c r="E14789" s="533"/>
      <c r="F14789" s="533"/>
      <c r="G14789" s="533"/>
    </row>
    <row r="14790" spans="1:7">
      <c r="A14790" s="533"/>
      <c r="B14790" s="1787"/>
      <c r="C14790" s="1788"/>
      <c r="D14790" s="533"/>
      <c r="E14790" s="533"/>
      <c r="F14790" s="533"/>
      <c r="G14790" s="533"/>
    </row>
    <row r="14791" spans="1:7">
      <c r="A14791" s="533"/>
      <c r="B14791" s="1787"/>
      <c r="C14791" s="1788"/>
      <c r="D14791" s="533"/>
      <c r="E14791" s="533"/>
      <c r="F14791" s="533"/>
      <c r="G14791" s="533"/>
    </row>
    <row r="14792" spans="1:7">
      <c r="A14792" s="533"/>
      <c r="B14792" s="1787"/>
      <c r="C14792" s="1788"/>
      <c r="D14792" s="533"/>
      <c r="E14792" s="533"/>
      <c r="F14792" s="533"/>
      <c r="G14792" s="533"/>
    </row>
    <row r="14793" spans="1:7">
      <c r="A14793" s="533"/>
      <c r="B14793" s="1787"/>
      <c r="C14793" s="1788"/>
      <c r="D14793" s="533"/>
      <c r="E14793" s="533"/>
      <c r="F14793" s="533"/>
      <c r="G14793" s="533"/>
    </row>
    <row r="14794" spans="1:7">
      <c r="A14794" s="533"/>
      <c r="B14794" s="1787"/>
      <c r="C14794" s="1788"/>
      <c r="D14794" s="533"/>
      <c r="E14794" s="533"/>
      <c r="F14794" s="533"/>
      <c r="G14794" s="533"/>
    </row>
    <row r="14795" spans="1:7">
      <c r="A14795" s="533"/>
      <c r="B14795" s="1787"/>
      <c r="C14795" s="1788"/>
      <c r="D14795" s="533"/>
      <c r="E14795" s="533"/>
      <c r="F14795" s="533"/>
      <c r="G14795" s="533"/>
    </row>
    <row r="14796" spans="1:7">
      <c r="A14796" s="533"/>
      <c r="B14796" s="1787"/>
      <c r="C14796" s="1788"/>
      <c r="D14796" s="533"/>
      <c r="E14796" s="533"/>
      <c r="F14796" s="533"/>
      <c r="G14796" s="533"/>
    </row>
    <row r="14797" spans="1:7">
      <c r="A14797" s="533"/>
      <c r="B14797" s="1787"/>
      <c r="C14797" s="1788"/>
      <c r="D14797" s="533"/>
      <c r="E14797" s="533"/>
      <c r="F14797" s="533"/>
      <c r="G14797" s="533"/>
    </row>
    <row r="14798" spans="1:7">
      <c r="A14798" s="533"/>
      <c r="B14798" s="1787"/>
      <c r="C14798" s="1788"/>
      <c r="D14798" s="533"/>
      <c r="E14798" s="533"/>
      <c r="F14798" s="533"/>
      <c r="G14798" s="533"/>
    </row>
    <row r="14799" spans="1:7">
      <c r="A14799" s="533"/>
      <c r="B14799" s="1787"/>
      <c r="C14799" s="1788"/>
      <c r="D14799" s="533"/>
      <c r="E14799" s="533"/>
      <c r="F14799" s="533"/>
      <c r="G14799" s="533"/>
    </row>
    <row r="14800" spans="1:7">
      <c r="A14800" s="533"/>
      <c r="B14800" s="1787"/>
      <c r="C14800" s="1788"/>
      <c r="D14800" s="533"/>
      <c r="E14800" s="533"/>
      <c r="F14800" s="533"/>
      <c r="G14800" s="533"/>
    </row>
    <row r="14801" spans="1:7">
      <c r="A14801" s="533"/>
      <c r="B14801" s="1787"/>
      <c r="C14801" s="1788"/>
      <c r="D14801" s="533"/>
      <c r="E14801" s="533"/>
      <c r="F14801" s="533"/>
      <c r="G14801" s="533"/>
    </row>
    <row r="14802" spans="1:7">
      <c r="A14802" s="533"/>
      <c r="B14802" s="1787"/>
      <c r="C14802" s="1788"/>
      <c r="D14802" s="533"/>
      <c r="E14802" s="533"/>
      <c r="F14802" s="533"/>
      <c r="G14802" s="533"/>
    </row>
    <row r="14803" spans="1:7">
      <c r="A14803" s="533"/>
      <c r="B14803" s="1787"/>
      <c r="C14803" s="1788"/>
      <c r="D14803" s="533"/>
      <c r="E14803" s="533"/>
      <c r="F14803" s="533"/>
      <c r="G14803" s="533"/>
    </row>
    <row r="14804" spans="1:7">
      <c r="A14804" s="533"/>
      <c r="B14804" s="1787"/>
      <c r="C14804" s="1788"/>
      <c r="D14804" s="533"/>
      <c r="E14804" s="533"/>
      <c r="F14804" s="533"/>
      <c r="G14804" s="533"/>
    </row>
    <row r="14805" spans="1:7">
      <c r="A14805" s="533"/>
      <c r="B14805" s="1787"/>
      <c r="C14805" s="1788"/>
      <c r="D14805" s="533"/>
      <c r="E14805" s="533"/>
      <c r="F14805" s="533"/>
      <c r="G14805" s="533"/>
    </row>
    <row r="14806" spans="1:7">
      <c r="A14806" s="533"/>
      <c r="B14806" s="1787"/>
      <c r="C14806" s="1788"/>
      <c r="D14806" s="533"/>
      <c r="E14806" s="533"/>
      <c r="F14806" s="533"/>
      <c r="G14806" s="533"/>
    </row>
    <row r="14807" spans="1:7">
      <c r="A14807" s="533"/>
      <c r="B14807" s="1787"/>
      <c r="C14807" s="1788"/>
      <c r="D14807" s="533"/>
      <c r="E14807" s="533"/>
      <c r="F14807" s="533"/>
      <c r="G14807" s="533"/>
    </row>
    <row r="14808" spans="1:7">
      <c r="A14808" s="533"/>
      <c r="B14808" s="1787"/>
      <c r="C14808" s="1788"/>
      <c r="D14808" s="533"/>
      <c r="E14808" s="533"/>
      <c r="F14808" s="533"/>
      <c r="G14808" s="533"/>
    </row>
    <row r="14809" spans="1:7">
      <c r="A14809" s="533"/>
      <c r="B14809" s="1787"/>
      <c r="C14809" s="1788"/>
      <c r="D14809" s="533"/>
      <c r="E14809" s="533"/>
      <c r="F14809" s="533"/>
      <c r="G14809" s="533"/>
    </row>
    <row r="14810" spans="1:7">
      <c r="A14810" s="533"/>
      <c r="B14810" s="1787"/>
      <c r="C14810" s="1788"/>
      <c r="D14810" s="533"/>
      <c r="E14810" s="533"/>
      <c r="F14810" s="533"/>
      <c r="G14810" s="533"/>
    </row>
    <row r="14811" spans="1:7">
      <c r="A14811" s="533"/>
      <c r="B14811" s="1787"/>
      <c r="C14811" s="1788"/>
      <c r="D14811" s="533"/>
      <c r="E14811" s="533"/>
      <c r="F14811" s="533"/>
      <c r="G14811" s="533"/>
    </row>
    <row r="14812" spans="1:7">
      <c r="A14812" s="533"/>
      <c r="B14812" s="1787"/>
      <c r="C14812" s="1788"/>
      <c r="D14812" s="533"/>
      <c r="E14812" s="533"/>
      <c r="F14812" s="533"/>
      <c r="G14812" s="533"/>
    </row>
    <row r="14813" spans="1:7">
      <c r="A14813" s="533"/>
      <c r="B14813" s="1787"/>
      <c r="C14813" s="1788"/>
      <c r="D14813" s="533"/>
      <c r="E14813" s="533"/>
      <c r="F14813" s="533"/>
      <c r="G14813" s="533"/>
    </row>
    <row r="14814" spans="1:7">
      <c r="A14814" s="533"/>
      <c r="B14814" s="1787"/>
      <c r="C14814" s="1788"/>
      <c r="D14814" s="533"/>
      <c r="E14814" s="533"/>
      <c r="F14814" s="533"/>
      <c r="G14814" s="533"/>
    </row>
    <row r="14815" spans="1:7">
      <c r="A14815" s="533"/>
      <c r="B14815" s="1787"/>
      <c r="C14815" s="1788"/>
      <c r="D14815" s="533"/>
      <c r="E14815" s="533"/>
      <c r="F14815" s="533"/>
      <c r="G14815" s="533"/>
    </row>
    <row r="14816" spans="1:7">
      <c r="A14816" s="533"/>
      <c r="B14816" s="1787"/>
      <c r="C14816" s="1788"/>
      <c r="D14816" s="533"/>
      <c r="E14816" s="533"/>
      <c r="F14816" s="533"/>
      <c r="G14816" s="533"/>
    </row>
    <row r="14817" spans="1:7">
      <c r="A14817" s="533"/>
      <c r="B14817" s="1787"/>
      <c r="C14817" s="1788"/>
      <c r="D14817" s="533"/>
      <c r="E14817" s="533"/>
      <c r="F14817" s="533"/>
      <c r="G14817" s="533"/>
    </row>
    <row r="14818" spans="1:7">
      <c r="A14818" s="533"/>
      <c r="B14818" s="1787"/>
      <c r="C14818" s="1788"/>
      <c r="D14818" s="533"/>
      <c r="E14818" s="533"/>
      <c r="F14818" s="533"/>
      <c r="G14818" s="533"/>
    </row>
    <row r="14819" spans="1:7">
      <c r="A14819" s="533"/>
      <c r="B14819" s="1787"/>
      <c r="C14819" s="1788"/>
      <c r="D14819" s="533"/>
      <c r="E14819" s="533"/>
      <c r="F14819" s="533"/>
      <c r="G14819" s="533"/>
    </row>
    <row r="14820" spans="1:7">
      <c r="A14820" s="533"/>
      <c r="B14820" s="1787"/>
      <c r="C14820" s="1788"/>
      <c r="D14820" s="533"/>
      <c r="E14820" s="533"/>
      <c r="F14820" s="533"/>
      <c r="G14820" s="533"/>
    </row>
    <row r="14821" spans="1:7">
      <c r="A14821" s="533"/>
      <c r="B14821" s="1787"/>
      <c r="C14821" s="1788"/>
      <c r="D14821" s="533"/>
      <c r="E14821" s="533"/>
      <c r="F14821" s="533"/>
      <c r="G14821" s="533"/>
    </row>
    <row r="14822" spans="1:7">
      <c r="A14822" s="533"/>
      <c r="B14822" s="1787"/>
      <c r="C14822" s="1788"/>
      <c r="D14822" s="533"/>
      <c r="E14822" s="533"/>
      <c r="F14822" s="533"/>
      <c r="G14822" s="533"/>
    </row>
    <row r="14823" spans="1:7">
      <c r="A14823" s="533"/>
      <c r="B14823" s="1787"/>
      <c r="C14823" s="1788"/>
      <c r="D14823" s="533"/>
      <c r="E14823" s="533"/>
      <c r="F14823" s="533"/>
      <c r="G14823" s="533"/>
    </row>
    <row r="14824" spans="1:7">
      <c r="A14824" s="533"/>
      <c r="B14824" s="1787"/>
      <c r="C14824" s="1788"/>
      <c r="D14824" s="533"/>
      <c r="E14824" s="533"/>
      <c r="F14824" s="533"/>
      <c r="G14824" s="533"/>
    </row>
    <row r="14825" spans="1:7">
      <c r="A14825" s="533"/>
      <c r="B14825" s="1787"/>
      <c r="C14825" s="1788"/>
      <c r="D14825" s="533"/>
      <c r="E14825" s="533"/>
      <c r="F14825" s="533"/>
      <c r="G14825" s="533"/>
    </row>
    <row r="14826" spans="1:7">
      <c r="A14826" s="533"/>
      <c r="B14826" s="1787"/>
      <c r="C14826" s="1788"/>
      <c r="D14826" s="533"/>
      <c r="E14826" s="533"/>
      <c r="F14826" s="533"/>
      <c r="G14826" s="533"/>
    </row>
    <row r="14827" spans="1:7">
      <c r="A14827" s="533"/>
      <c r="B14827" s="1787"/>
      <c r="C14827" s="1788"/>
      <c r="D14827" s="533"/>
      <c r="E14827" s="533"/>
      <c r="F14827" s="533"/>
      <c r="G14827" s="533"/>
    </row>
    <row r="14828" spans="1:7">
      <c r="A14828" s="533"/>
      <c r="B14828" s="1787"/>
      <c r="C14828" s="1788"/>
      <c r="D14828" s="533"/>
      <c r="E14828" s="533"/>
      <c r="F14828" s="533"/>
      <c r="G14828" s="533"/>
    </row>
    <row r="14829" spans="1:7">
      <c r="A14829" s="533"/>
      <c r="B14829" s="1787"/>
      <c r="C14829" s="1788"/>
      <c r="D14829" s="533"/>
      <c r="E14829" s="533"/>
      <c r="F14829" s="533"/>
      <c r="G14829" s="533"/>
    </row>
    <row r="14830" spans="1:7">
      <c r="A14830" s="533"/>
      <c r="B14830" s="1787"/>
      <c r="C14830" s="1788"/>
      <c r="D14830" s="533"/>
      <c r="E14830" s="533"/>
      <c r="F14830" s="533"/>
      <c r="G14830" s="533"/>
    </row>
    <row r="14831" spans="1:7">
      <c r="A14831" s="533"/>
      <c r="B14831" s="1787"/>
      <c r="C14831" s="1788"/>
      <c r="D14831" s="533"/>
      <c r="E14831" s="533"/>
      <c r="F14831" s="533"/>
      <c r="G14831" s="533"/>
    </row>
    <row r="14832" spans="1:7">
      <c r="A14832" s="533"/>
      <c r="B14832" s="1787"/>
      <c r="C14832" s="1788"/>
      <c r="D14832" s="533"/>
      <c r="E14832" s="533"/>
      <c r="F14832" s="533"/>
      <c r="G14832" s="533"/>
    </row>
    <row r="14833" spans="1:7">
      <c r="A14833" s="533"/>
      <c r="B14833" s="1787"/>
      <c r="C14833" s="1788"/>
      <c r="D14833" s="533"/>
      <c r="E14833" s="533"/>
      <c r="F14833" s="533"/>
      <c r="G14833" s="533"/>
    </row>
    <row r="14834" spans="1:7">
      <c r="A14834" s="533"/>
      <c r="B14834" s="1787"/>
      <c r="C14834" s="1788"/>
      <c r="D14834" s="533"/>
      <c r="E14834" s="533"/>
      <c r="F14834" s="533"/>
      <c r="G14834" s="533"/>
    </row>
    <row r="14835" spans="1:7">
      <c r="A14835" s="533"/>
      <c r="B14835" s="1787"/>
      <c r="C14835" s="1788"/>
      <c r="D14835" s="533"/>
      <c r="E14835" s="533"/>
      <c r="F14835" s="533"/>
      <c r="G14835" s="533"/>
    </row>
    <row r="14836" spans="1:7">
      <c r="A14836" s="533"/>
      <c r="B14836" s="1787"/>
      <c r="C14836" s="1788"/>
      <c r="D14836" s="533"/>
      <c r="E14836" s="533"/>
      <c r="F14836" s="533"/>
      <c r="G14836" s="533"/>
    </row>
    <row r="14837" spans="1:7">
      <c r="A14837" s="533"/>
      <c r="B14837" s="1787"/>
      <c r="C14837" s="1788"/>
      <c r="D14837" s="533"/>
      <c r="E14837" s="533"/>
      <c r="F14837" s="533"/>
      <c r="G14837" s="533"/>
    </row>
    <row r="14838" spans="1:7">
      <c r="A14838" s="533"/>
      <c r="B14838" s="1787"/>
      <c r="C14838" s="1788"/>
      <c r="D14838" s="533"/>
      <c r="E14838" s="533"/>
      <c r="F14838" s="533"/>
      <c r="G14838" s="533"/>
    </row>
    <row r="14839" spans="1:7">
      <c r="A14839" s="533"/>
      <c r="B14839" s="1787"/>
      <c r="C14839" s="1788"/>
      <c r="D14839" s="533"/>
      <c r="E14839" s="533"/>
      <c r="F14839" s="533"/>
      <c r="G14839" s="533"/>
    </row>
    <row r="14840" spans="1:7">
      <c r="A14840" s="533"/>
      <c r="B14840" s="1787"/>
      <c r="C14840" s="1788"/>
      <c r="D14840" s="533"/>
      <c r="E14840" s="533"/>
      <c r="F14840" s="533"/>
      <c r="G14840" s="533"/>
    </row>
    <row r="14841" spans="1:7">
      <c r="A14841" s="533"/>
      <c r="B14841" s="1787"/>
      <c r="C14841" s="1788"/>
      <c r="D14841" s="533"/>
      <c r="E14841" s="533"/>
      <c r="F14841" s="533"/>
      <c r="G14841" s="533"/>
    </row>
    <row r="14842" spans="1:7">
      <c r="A14842" s="533"/>
      <c r="B14842" s="1787"/>
      <c r="C14842" s="1788"/>
      <c r="D14842" s="533"/>
      <c r="E14842" s="533"/>
      <c r="F14842" s="533"/>
      <c r="G14842" s="533"/>
    </row>
    <row r="14843" spans="1:7">
      <c r="A14843" s="533"/>
      <c r="B14843" s="1787"/>
      <c r="C14843" s="1788"/>
      <c r="D14843" s="533"/>
      <c r="E14843" s="533"/>
      <c r="F14843" s="533"/>
      <c r="G14843" s="533"/>
    </row>
    <row r="14844" spans="1:7">
      <c r="A14844" s="533"/>
      <c r="B14844" s="1787"/>
      <c r="C14844" s="1788"/>
      <c r="D14844" s="533"/>
      <c r="E14844" s="533"/>
      <c r="F14844" s="533"/>
      <c r="G14844" s="533"/>
    </row>
    <row r="14845" spans="1:7">
      <c r="A14845" s="533"/>
      <c r="B14845" s="1787"/>
      <c r="C14845" s="1788"/>
      <c r="D14845" s="533"/>
      <c r="E14845" s="533"/>
      <c r="F14845" s="533"/>
      <c r="G14845" s="533"/>
    </row>
    <row r="14846" spans="1:7">
      <c r="A14846" s="533"/>
      <c r="B14846" s="1787"/>
      <c r="C14846" s="1788"/>
      <c r="D14846" s="533"/>
      <c r="E14846" s="533"/>
      <c r="F14846" s="533"/>
      <c r="G14846" s="533"/>
    </row>
    <row r="14847" spans="1:7">
      <c r="A14847" s="533"/>
      <c r="B14847" s="1787"/>
      <c r="C14847" s="1788"/>
      <c r="D14847" s="533"/>
      <c r="E14847" s="533"/>
      <c r="F14847" s="533"/>
      <c r="G14847" s="533"/>
    </row>
    <row r="14848" spans="1:7">
      <c r="A14848" s="533"/>
      <c r="B14848" s="1787"/>
      <c r="C14848" s="1788"/>
      <c r="D14848" s="533"/>
      <c r="E14848" s="533"/>
      <c r="F14848" s="533"/>
      <c r="G14848" s="533"/>
    </row>
    <row r="14849" spans="1:7">
      <c r="A14849" s="533"/>
      <c r="B14849" s="1787"/>
      <c r="C14849" s="1788"/>
      <c r="D14849" s="533"/>
      <c r="E14849" s="533"/>
      <c r="F14849" s="533"/>
      <c r="G14849" s="533"/>
    </row>
    <row r="14850" spans="1:7">
      <c r="A14850" s="533"/>
      <c r="B14850" s="1787"/>
      <c r="C14850" s="1788"/>
      <c r="D14850" s="533"/>
      <c r="E14850" s="533"/>
      <c r="F14850" s="533"/>
      <c r="G14850" s="533"/>
    </row>
    <row r="14851" spans="1:7">
      <c r="A14851" s="533"/>
      <c r="B14851" s="1787"/>
      <c r="C14851" s="1788"/>
      <c r="D14851" s="533"/>
      <c r="E14851" s="533"/>
      <c r="F14851" s="533"/>
      <c r="G14851" s="533"/>
    </row>
    <row r="14852" spans="1:7">
      <c r="A14852" s="533"/>
      <c r="B14852" s="1787"/>
      <c r="C14852" s="1788"/>
      <c r="D14852" s="533"/>
      <c r="E14852" s="533"/>
      <c r="F14852" s="533"/>
      <c r="G14852" s="533"/>
    </row>
    <row r="14853" spans="1:7">
      <c r="A14853" s="533"/>
      <c r="B14853" s="1787"/>
      <c r="C14853" s="1788"/>
      <c r="D14853" s="533"/>
      <c r="E14853" s="533"/>
      <c r="F14853" s="533"/>
      <c r="G14853" s="533"/>
    </row>
    <row r="14854" spans="1:7">
      <c r="A14854" s="533"/>
      <c r="B14854" s="1787"/>
      <c r="C14854" s="1788"/>
      <c r="D14854" s="533"/>
      <c r="E14854" s="533"/>
      <c r="F14854" s="533"/>
      <c r="G14854" s="533"/>
    </row>
    <row r="14855" spans="1:7">
      <c r="A14855" s="533"/>
      <c r="B14855" s="1787"/>
      <c r="C14855" s="1788"/>
      <c r="D14855" s="533"/>
      <c r="E14855" s="533"/>
      <c r="F14855" s="533"/>
      <c r="G14855" s="533"/>
    </row>
    <row r="14856" spans="1:7">
      <c r="A14856" s="533"/>
      <c r="B14856" s="1787"/>
      <c r="C14856" s="1788"/>
      <c r="D14856" s="533"/>
      <c r="E14856" s="533"/>
      <c r="F14856" s="533"/>
      <c r="G14856" s="533"/>
    </row>
    <row r="14857" spans="1:7">
      <c r="A14857" s="533"/>
      <c r="B14857" s="1787"/>
      <c r="C14857" s="1788"/>
      <c r="D14857" s="533"/>
      <c r="E14857" s="533"/>
      <c r="F14857" s="533"/>
      <c r="G14857" s="533"/>
    </row>
    <row r="14858" spans="1:7">
      <c r="A14858" s="533"/>
      <c r="B14858" s="1787"/>
      <c r="C14858" s="1788"/>
      <c r="D14858" s="533"/>
      <c r="E14858" s="533"/>
      <c r="F14858" s="533"/>
      <c r="G14858" s="533"/>
    </row>
    <row r="14859" spans="1:7">
      <c r="A14859" s="533"/>
      <c r="B14859" s="1787"/>
      <c r="C14859" s="1788"/>
      <c r="D14859" s="533"/>
      <c r="E14859" s="533"/>
      <c r="F14859" s="533"/>
      <c r="G14859" s="533"/>
    </row>
    <row r="14860" spans="1:7">
      <c r="A14860" s="533"/>
      <c r="B14860" s="1787"/>
      <c r="C14860" s="1788"/>
      <c r="D14860" s="533"/>
      <c r="E14860" s="533"/>
      <c r="F14860" s="533"/>
      <c r="G14860" s="533"/>
    </row>
    <row r="14861" spans="1:7">
      <c r="A14861" s="533"/>
      <c r="B14861" s="1787"/>
      <c r="C14861" s="1788"/>
      <c r="D14861" s="533"/>
      <c r="E14861" s="533"/>
      <c r="F14861" s="533"/>
      <c r="G14861" s="533"/>
    </row>
    <row r="14862" spans="1:7">
      <c r="A14862" s="533"/>
      <c r="B14862" s="1787"/>
      <c r="C14862" s="1788"/>
      <c r="D14862" s="533"/>
      <c r="E14862" s="533"/>
      <c r="F14862" s="533"/>
      <c r="G14862" s="533"/>
    </row>
    <row r="14863" spans="1:7">
      <c r="A14863" s="533"/>
      <c r="B14863" s="1787"/>
      <c r="C14863" s="1788"/>
      <c r="D14863" s="533"/>
      <c r="E14863" s="533"/>
      <c r="F14863" s="533"/>
      <c r="G14863" s="533"/>
    </row>
    <row r="14864" spans="1:7">
      <c r="A14864" s="533"/>
      <c r="B14864" s="1787"/>
      <c r="C14864" s="1788"/>
      <c r="D14864" s="533"/>
      <c r="E14864" s="533"/>
      <c r="F14864" s="533"/>
      <c r="G14864" s="533"/>
    </row>
    <row r="14865" spans="1:7">
      <c r="A14865" s="533"/>
      <c r="B14865" s="1787"/>
      <c r="C14865" s="1788"/>
      <c r="D14865" s="533"/>
      <c r="E14865" s="533"/>
      <c r="F14865" s="533"/>
      <c r="G14865" s="533"/>
    </row>
    <row r="14866" spans="1:7">
      <c r="A14866" s="533"/>
      <c r="B14866" s="1787"/>
      <c r="C14866" s="1788"/>
      <c r="D14866" s="533"/>
      <c r="E14866" s="533"/>
      <c r="F14866" s="533"/>
      <c r="G14866" s="533"/>
    </row>
    <row r="14867" spans="1:7">
      <c r="A14867" s="533"/>
      <c r="B14867" s="1787"/>
      <c r="C14867" s="1788"/>
      <c r="D14867" s="533"/>
      <c r="E14867" s="533"/>
      <c r="F14867" s="533"/>
      <c r="G14867" s="533"/>
    </row>
    <row r="14868" spans="1:7">
      <c r="A14868" s="533"/>
      <c r="B14868" s="1787"/>
      <c r="C14868" s="1788"/>
      <c r="D14868" s="533"/>
      <c r="E14868" s="533"/>
      <c r="F14868" s="533"/>
      <c r="G14868" s="533"/>
    </row>
    <row r="14869" spans="1:7">
      <c r="A14869" s="533"/>
      <c r="B14869" s="1787"/>
      <c r="C14869" s="1788"/>
      <c r="D14869" s="533"/>
      <c r="E14869" s="533"/>
      <c r="F14869" s="533"/>
      <c r="G14869" s="533"/>
    </row>
    <row r="14870" spans="1:7">
      <c r="A14870" s="533"/>
      <c r="B14870" s="1787"/>
      <c r="C14870" s="1788"/>
      <c r="D14870" s="533"/>
      <c r="E14870" s="533"/>
      <c r="F14870" s="533"/>
      <c r="G14870" s="533"/>
    </row>
    <row r="14871" spans="1:7">
      <c r="A14871" s="533"/>
      <c r="B14871" s="1787"/>
      <c r="C14871" s="1788"/>
      <c r="D14871" s="533"/>
      <c r="E14871" s="533"/>
      <c r="F14871" s="533"/>
      <c r="G14871" s="533"/>
    </row>
    <row r="14872" spans="1:7">
      <c r="A14872" s="533"/>
      <c r="B14872" s="1787"/>
      <c r="C14872" s="1788"/>
      <c r="D14872" s="533"/>
      <c r="E14872" s="533"/>
      <c r="F14872" s="533"/>
      <c r="G14872" s="533"/>
    </row>
    <row r="14873" spans="1:7">
      <c r="A14873" s="533"/>
      <c r="B14873" s="1787"/>
      <c r="C14873" s="1788"/>
      <c r="D14873" s="533"/>
      <c r="E14873" s="533"/>
      <c r="F14873" s="533"/>
      <c r="G14873" s="533"/>
    </row>
    <row r="14874" spans="1:7">
      <c r="A14874" s="533"/>
      <c r="B14874" s="1787"/>
      <c r="C14874" s="1788"/>
      <c r="D14874" s="533"/>
      <c r="E14874" s="533"/>
      <c r="F14874" s="533"/>
      <c r="G14874" s="533"/>
    </row>
    <row r="14875" spans="1:7">
      <c r="A14875" s="533"/>
      <c r="B14875" s="1787"/>
      <c r="C14875" s="1788"/>
      <c r="D14875" s="533"/>
      <c r="E14875" s="533"/>
      <c r="F14875" s="533"/>
      <c r="G14875" s="533"/>
    </row>
    <row r="14876" spans="1:7">
      <c r="A14876" s="533"/>
      <c r="B14876" s="1787"/>
      <c r="C14876" s="1788"/>
      <c r="D14876" s="533"/>
      <c r="E14876" s="533"/>
      <c r="F14876" s="533"/>
      <c r="G14876" s="533"/>
    </row>
    <row r="14877" spans="1:7">
      <c r="A14877" s="533"/>
      <c r="B14877" s="1787"/>
      <c r="C14877" s="1788"/>
      <c r="D14877" s="533"/>
      <c r="E14877" s="533"/>
      <c r="F14877" s="533"/>
      <c r="G14877" s="533"/>
    </row>
    <row r="14878" spans="1:7">
      <c r="A14878" s="533"/>
      <c r="B14878" s="1787"/>
      <c r="C14878" s="1788"/>
      <c r="D14878" s="533"/>
      <c r="E14878" s="533"/>
      <c r="F14878" s="533"/>
      <c r="G14878" s="533"/>
    </row>
    <row r="14879" spans="1:7">
      <c r="A14879" s="533"/>
      <c r="B14879" s="1787"/>
      <c r="C14879" s="1788"/>
      <c r="D14879" s="533"/>
      <c r="E14879" s="533"/>
      <c r="F14879" s="533"/>
      <c r="G14879" s="533"/>
    </row>
    <row r="14880" spans="1:7">
      <c r="A14880" s="533"/>
      <c r="B14880" s="1787"/>
      <c r="C14880" s="1788"/>
      <c r="D14880" s="533"/>
      <c r="E14880" s="533"/>
      <c r="F14880" s="533"/>
      <c r="G14880" s="533"/>
    </row>
    <row r="14881" spans="1:7">
      <c r="A14881" s="533"/>
      <c r="B14881" s="1787"/>
      <c r="C14881" s="1788"/>
      <c r="D14881" s="533"/>
      <c r="E14881" s="533"/>
      <c r="F14881" s="533"/>
      <c r="G14881" s="533"/>
    </row>
    <row r="14882" spans="1:7">
      <c r="A14882" s="533"/>
      <c r="B14882" s="1787"/>
      <c r="C14882" s="1788"/>
      <c r="D14882" s="533"/>
      <c r="E14882" s="533"/>
      <c r="F14882" s="533"/>
      <c r="G14882" s="533"/>
    </row>
    <row r="14883" spans="1:7">
      <c r="A14883" s="533"/>
      <c r="B14883" s="1787"/>
      <c r="C14883" s="1788"/>
      <c r="D14883" s="533"/>
      <c r="E14883" s="533"/>
      <c r="F14883" s="533"/>
      <c r="G14883" s="533"/>
    </row>
    <row r="14884" spans="1:7">
      <c r="A14884" s="533"/>
      <c r="B14884" s="1787"/>
      <c r="C14884" s="1788"/>
      <c r="D14884" s="533"/>
      <c r="E14884" s="533"/>
      <c r="F14884" s="533"/>
      <c r="G14884" s="533"/>
    </row>
    <row r="14885" spans="1:7">
      <c r="A14885" s="533"/>
      <c r="B14885" s="1787"/>
      <c r="C14885" s="1788"/>
      <c r="D14885" s="533"/>
      <c r="E14885" s="533"/>
      <c r="F14885" s="533"/>
      <c r="G14885" s="533"/>
    </row>
    <row r="14886" spans="1:7">
      <c r="A14886" s="533"/>
      <c r="B14886" s="1787"/>
      <c r="C14886" s="1788"/>
      <c r="D14886" s="533"/>
      <c r="E14886" s="533"/>
      <c r="F14886" s="533"/>
      <c r="G14886" s="533"/>
    </row>
    <row r="14887" spans="1:7">
      <c r="A14887" s="533"/>
      <c r="B14887" s="1787"/>
      <c r="C14887" s="1788"/>
      <c r="D14887" s="533"/>
      <c r="E14887" s="533"/>
      <c r="F14887" s="533"/>
      <c r="G14887" s="533"/>
    </row>
    <row r="14888" spans="1:7">
      <c r="A14888" s="533"/>
      <c r="B14888" s="1787"/>
      <c r="C14888" s="1788"/>
      <c r="D14888" s="533"/>
      <c r="E14888" s="533"/>
      <c r="F14888" s="533"/>
      <c r="G14888" s="533"/>
    </row>
    <row r="14889" spans="1:7">
      <c r="A14889" s="533"/>
      <c r="B14889" s="1787"/>
      <c r="C14889" s="1788"/>
      <c r="D14889" s="533"/>
      <c r="E14889" s="533"/>
      <c r="F14889" s="533"/>
      <c r="G14889" s="533"/>
    </row>
    <row r="14890" spans="1:7">
      <c r="A14890" s="533"/>
      <c r="B14890" s="1787"/>
      <c r="C14890" s="1788"/>
      <c r="D14890" s="533"/>
      <c r="E14890" s="533"/>
      <c r="F14890" s="533"/>
      <c r="G14890" s="533"/>
    </row>
    <row r="14891" spans="1:7">
      <c r="A14891" s="533"/>
      <c r="B14891" s="1787"/>
      <c r="C14891" s="1788"/>
      <c r="D14891" s="533"/>
      <c r="E14891" s="533"/>
      <c r="F14891" s="533"/>
      <c r="G14891" s="533"/>
    </row>
    <row r="14892" spans="1:7">
      <c r="A14892" s="533"/>
      <c r="B14892" s="1787"/>
      <c r="C14892" s="1788"/>
      <c r="D14892" s="533"/>
      <c r="E14892" s="533"/>
      <c r="F14892" s="533"/>
      <c r="G14892" s="533"/>
    </row>
    <row r="14893" spans="1:7">
      <c r="A14893" s="533"/>
      <c r="B14893" s="1787"/>
      <c r="C14893" s="1788"/>
      <c r="D14893" s="533"/>
      <c r="E14893" s="533"/>
      <c r="F14893" s="533"/>
      <c r="G14893" s="533"/>
    </row>
    <row r="14894" spans="1:7">
      <c r="A14894" s="533"/>
      <c r="B14894" s="1787"/>
      <c r="C14894" s="1788"/>
      <c r="D14894" s="533"/>
      <c r="E14894" s="533"/>
      <c r="F14894" s="533"/>
      <c r="G14894" s="533"/>
    </row>
    <row r="14895" spans="1:7">
      <c r="A14895" s="533"/>
      <c r="B14895" s="1787"/>
      <c r="C14895" s="1788"/>
      <c r="D14895" s="533"/>
      <c r="E14895" s="533"/>
      <c r="F14895" s="533"/>
      <c r="G14895" s="533"/>
    </row>
    <row r="14896" spans="1:7">
      <c r="A14896" s="533"/>
      <c r="B14896" s="1787"/>
      <c r="C14896" s="1788"/>
      <c r="D14896" s="533"/>
      <c r="E14896" s="533"/>
      <c r="F14896" s="533"/>
      <c r="G14896" s="533"/>
    </row>
    <row r="14897" spans="1:7">
      <c r="A14897" s="533"/>
      <c r="B14897" s="1787"/>
      <c r="C14897" s="1788"/>
      <c r="D14897" s="533"/>
      <c r="E14897" s="533"/>
      <c r="F14897" s="533"/>
      <c r="G14897" s="533"/>
    </row>
    <row r="14898" spans="1:7">
      <c r="A14898" s="533"/>
      <c r="B14898" s="1787"/>
      <c r="C14898" s="1788"/>
      <c r="D14898" s="533"/>
      <c r="E14898" s="533"/>
      <c r="F14898" s="533"/>
      <c r="G14898" s="533"/>
    </row>
    <row r="14899" spans="1:7">
      <c r="A14899" s="533"/>
      <c r="B14899" s="1787"/>
      <c r="C14899" s="1788"/>
      <c r="D14899" s="533"/>
      <c r="E14899" s="533"/>
      <c r="F14899" s="533"/>
      <c r="G14899" s="533"/>
    </row>
    <row r="14900" spans="1:7">
      <c r="A14900" s="533"/>
      <c r="B14900" s="1787"/>
      <c r="C14900" s="1788"/>
      <c r="D14900" s="533"/>
      <c r="E14900" s="533"/>
      <c r="F14900" s="533"/>
      <c r="G14900" s="533"/>
    </row>
    <row r="14901" spans="1:7">
      <c r="A14901" s="533"/>
      <c r="B14901" s="1787"/>
      <c r="C14901" s="1788"/>
      <c r="D14901" s="533"/>
      <c r="E14901" s="533"/>
      <c r="F14901" s="533"/>
      <c r="G14901" s="533"/>
    </row>
    <row r="14902" spans="1:7">
      <c r="A14902" s="533"/>
      <c r="B14902" s="1787"/>
      <c r="C14902" s="1788"/>
      <c r="D14902" s="533"/>
      <c r="E14902" s="533"/>
      <c r="F14902" s="533"/>
      <c r="G14902" s="533"/>
    </row>
    <row r="14903" spans="1:7">
      <c r="A14903" s="533"/>
      <c r="B14903" s="1787"/>
      <c r="C14903" s="1788"/>
      <c r="D14903" s="533"/>
      <c r="E14903" s="533"/>
      <c r="F14903" s="533"/>
      <c r="G14903" s="533"/>
    </row>
    <row r="14904" spans="1:7">
      <c r="A14904" s="533"/>
      <c r="B14904" s="1787"/>
      <c r="C14904" s="1788"/>
      <c r="D14904" s="533"/>
      <c r="E14904" s="533"/>
      <c r="F14904" s="533"/>
      <c r="G14904" s="533"/>
    </row>
    <row r="14905" spans="1:7">
      <c r="A14905" s="533"/>
      <c r="B14905" s="1787"/>
      <c r="C14905" s="1788"/>
      <c r="D14905" s="533"/>
      <c r="E14905" s="533"/>
      <c r="F14905" s="533"/>
      <c r="G14905" s="533"/>
    </row>
    <row r="14906" spans="1:7">
      <c r="A14906" s="533"/>
      <c r="B14906" s="1787"/>
      <c r="C14906" s="1788"/>
      <c r="D14906" s="533"/>
      <c r="E14906" s="533"/>
      <c r="F14906" s="533"/>
      <c r="G14906" s="533"/>
    </row>
    <row r="14907" spans="1:7">
      <c r="A14907" s="533"/>
      <c r="B14907" s="1787"/>
      <c r="C14907" s="1788"/>
      <c r="D14907" s="533"/>
      <c r="E14907" s="533"/>
      <c r="F14907" s="533"/>
      <c r="G14907" s="533"/>
    </row>
    <row r="14908" spans="1:7">
      <c r="A14908" s="533"/>
      <c r="B14908" s="1787"/>
      <c r="C14908" s="1788"/>
      <c r="D14908" s="533"/>
      <c r="E14908" s="533"/>
      <c r="F14908" s="533"/>
      <c r="G14908" s="533"/>
    </row>
    <row r="14909" spans="1:7">
      <c r="A14909" s="533"/>
      <c r="B14909" s="1787"/>
      <c r="C14909" s="1788"/>
      <c r="D14909" s="533"/>
      <c r="E14909" s="533"/>
      <c r="F14909" s="533"/>
      <c r="G14909" s="533"/>
    </row>
    <row r="14910" spans="1:7">
      <c r="A14910" s="533"/>
      <c r="B14910" s="1787"/>
      <c r="C14910" s="1788"/>
      <c r="D14910" s="533"/>
      <c r="E14910" s="533"/>
      <c r="F14910" s="533"/>
      <c r="G14910" s="533"/>
    </row>
    <row r="14911" spans="1:7">
      <c r="A14911" s="533"/>
      <c r="B14911" s="1787"/>
      <c r="C14911" s="1788"/>
      <c r="D14911" s="533"/>
      <c r="E14911" s="533"/>
      <c r="F14911" s="533"/>
      <c r="G14911" s="533"/>
    </row>
    <row r="14912" spans="1:7">
      <c r="A14912" s="533"/>
      <c r="B14912" s="1787"/>
      <c r="C14912" s="1788"/>
      <c r="D14912" s="533"/>
      <c r="E14912" s="533"/>
      <c r="F14912" s="533"/>
      <c r="G14912" s="533"/>
    </row>
    <row r="14913" spans="1:7">
      <c r="A14913" s="533"/>
      <c r="B14913" s="1787"/>
      <c r="C14913" s="1788"/>
      <c r="D14913" s="533"/>
      <c r="E14913" s="533"/>
      <c r="F14913" s="533"/>
      <c r="G14913" s="533"/>
    </row>
    <row r="14914" spans="1:7">
      <c r="A14914" s="533"/>
      <c r="B14914" s="1787"/>
      <c r="C14914" s="1788"/>
      <c r="D14914" s="533"/>
      <c r="E14914" s="533"/>
      <c r="F14914" s="533"/>
      <c r="G14914" s="533"/>
    </row>
    <row r="14915" spans="1:7">
      <c r="A14915" s="533"/>
      <c r="B14915" s="1787"/>
      <c r="C14915" s="1788"/>
      <c r="D14915" s="533"/>
      <c r="E14915" s="533"/>
      <c r="F14915" s="533"/>
      <c r="G14915" s="533"/>
    </row>
    <row r="14916" spans="1:7">
      <c r="A14916" s="533"/>
      <c r="B14916" s="1787"/>
      <c r="C14916" s="1788"/>
      <c r="D14916" s="533"/>
      <c r="E14916" s="533"/>
      <c r="F14916" s="533"/>
      <c r="G14916" s="533"/>
    </row>
    <row r="14917" spans="1:7">
      <c r="A14917" s="533"/>
      <c r="B14917" s="1787"/>
      <c r="C14917" s="1788"/>
      <c r="D14917" s="533"/>
      <c r="E14917" s="533"/>
      <c r="F14917" s="533"/>
      <c r="G14917" s="533"/>
    </row>
    <row r="14918" spans="1:7">
      <c r="A14918" s="533"/>
      <c r="B14918" s="1787"/>
      <c r="C14918" s="1788"/>
      <c r="D14918" s="533"/>
      <c r="E14918" s="533"/>
      <c r="F14918" s="533"/>
      <c r="G14918" s="533"/>
    </row>
    <row r="14919" spans="1:7">
      <c r="A14919" s="533"/>
      <c r="B14919" s="1787"/>
      <c r="C14919" s="1788"/>
      <c r="D14919" s="533"/>
      <c r="E14919" s="533"/>
      <c r="F14919" s="533"/>
      <c r="G14919" s="533"/>
    </row>
    <row r="14920" spans="1:7">
      <c r="A14920" s="533"/>
      <c r="B14920" s="1787"/>
      <c r="C14920" s="1788"/>
      <c r="D14920" s="533"/>
      <c r="E14920" s="533"/>
      <c r="F14920" s="533"/>
      <c r="G14920" s="533"/>
    </row>
    <row r="14921" spans="1:7">
      <c r="A14921" s="533"/>
      <c r="B14921" s="1787"/>
      <c r="C14921" s="1788"/>
      <c r="D14921" s="533"/>
      <c r="E14921" s="533"/>
      <c r="F14921" s="533"/>
      <c r="G14921" s="533"/>
    </row>
    <row r="14922" spans="1:7">
      <c r="A14922" s="533"/>
      <c r="B14922" s="1787"/>
      <c r="C14922" s="1788"/>
      <c r="D14922" s="533"/>
      <c r="E14922" s="533"/>
      <c r="F14922" s="533"/>
      <c r="G14922" s="533"/>
    </row>
    <row r="14923" spans="1:7">
      <c r="A14923" s="533"/>
      <c r="B14923" s="1787"/>
      <c r="C14923" s="1788"/>
      <c r="D14923" s="533"/>
      <c r="E14923" s="533"/>
      <c r="F14923" s="533"/>
      <c r="G14923" s="533"/>
    </row>
    <row r="14924" spans="1:7">
      <c r="A14924" s="533"/>
      <c r="B14924" s="1787"/>
      <c r="C14924" s="1788"/>
      <c r="D14924" s="533"/>
      <c r="E14924" s="533"/>
      <c r="F14924" s="533"/>
      <c r="G14924" s="533"/>
    </row>
    <row r="14925" spans="1:7">
      <c r="A14925" s="533"/>
      <c r="B14925" s="1787"/>
      <c r="C14925" s="1788"/>
      <c r="D14925" s="533"/>
      <c r="E14925" s="533"/>
      <c r="F14925" s="533"/>
      <c r="G14925" s="533"/>
    </row>
    <row r="14926" spans="1:7">
      <c r="A14926" s="533"/>
      <c r="B14926" s="1787"/>
      <c r="C14926" s="1788"/>
      <c r="D14926" s="533"/>
      <c r="E14926" s="533"/>
      <c r="F14926" s="533"/>
      <c r="G14926" s="533"/>
    </row>
    <row r="14927" spans="1:7">
      <c r="A14927" s="533"/>
      <c r="B14927" s="1787"/>
      <c r="C14927" s="1788"/>
      <c r="D14927" s="533"/>
      <c r="E14927" s="533"/>
      <c r="F14927" s="533"/>
      <c r="G14927" s="533"/>
    </row>
    <row r="14928" spans="1:7">
      <c r="A14928" s="533"/>
      <c r="B14928" s="1787"/>
      <c r="C14928" s="1788"/>
      <c r="D14928" s="533"/>
      <c r="E14928" s="533"/>
      <c r="F14928" s="533"/>
      <c r="G14928" s="533"/>
    </row>
    <row r="14929" spans="1:7">
      <c r="A14929" s="533"/>
      <c r="B14929" s="1787"/>
      <c r="C14929" s="1788"/>
      <c r="D14929" s="533"/>
      <c r="E14929" s="533"/>
      <c r="F14929" s="533"/>
      <c r="G14929" s="533"/>
    </row>
    <row r="14930" spans="1:7">
      <c r="A14930" s="533"/>
      <c r="B14930" s="1787"/>
      <c r="C14930" s="1788"/>
      <c r="D14930" s="533"/>
      <c r="E14930" s="533"/>
      <c r="F14930" s="533"/>
      <c r="G14930" s="533"/>
    </row>
    <row r="14931" spans="1:7">
      <c r="A14931" s="533"/>
      <c r="B14931" s="1787"/>
      <c r="C14931" s="1788"/>
      <c r="D14931" s="533"/>
      <c r="E14931" s="533"/>
      <c r="F14931" s="533"/>
      <c r="G14931" s="533"/>
    </row>
    <row r="14932" spans="1:7">
      <c r="A14932" s="533"/>
      <c r="B14932" s="1787"/>
      <c r="C14932" s="1788"/>
      <c r="D14932" s="533"/>
      <c r="E14932" s="533"/>
      <c r="F14932" s="533"/>
      <c r="G14932" s="533"/>
    </row>
    <row r="14933" spans="1:7">
      <c r="A14933" s="533"/>
      <c r="B14933" s="1787"/>
      <c r="C14933" s="1788"/>
      <c r="D14933" s="533"/>
      <c r="E14933" s="533"/>
      <c r="F14933" s="533"/>
      <c r="G14933" s="533"/>
    </row>
    <row r="14934" spans="1:7">
      <c r="A14934" s="533"/>
      <c r="B14934" s="1787"/>
      <c r="C14934" s="1788"/>
      <c r="D14934" s="533"/>
      <c r="E14934" s="533"/>
      <c r="F14934" s="533"/>
      <c r="G14934" s="533"/>
    </row>
    <row r="14935" spans="1:7">
      <c r="A14935" s="533"/>
      <c r="B14935" s="1787"/>
      <c r="C14935" s="1788"/>
      <c r="D14935" s="533"/>
      <c r="E14935" s="533"/>
      <c r="F14935" s="533"/>
      <c r="G14935" s="533"/>
    </row>
    <row r="14936" spans="1:7">
      <c r="A14936" s="533"/>
      <c r="B14936" s="1787"/>
      <c r="C14936" s="1788"/>
      <c r="D14936" s="533"/>
      <c r="E14936" s="533"/>
      <c r="F14936" s="533"/>
      <c r="G14936" s="533"/>
    </row>
    <row r="14937" spans="1:7">
      <c r="A14937" s="533"/>
      <c r="B14937" s="1787"/>
      <c r="C14937" s="1788"/>
      <c r="D14937" s="533"/>
      <c r="E14937" s="533"/>
      <c r="F14937" s="533"/>
      <c r="G14937" s="533"/>
    </row>
    <row r="14938" spans="1:7">
      <c r="A14938" s="533"/>
      <c r="B14938" s="1787"/>
      <c r="C14938" s="1788"/>
      <c r="D14938" s="533"/>
      <c r="E14938" s="533"/>
      <c r="F14938" s="533"/>
      <c r="G14938" s="533"/>
    </row>
    <row r="14939" spans="1:7">
      <c r="A14939" s="533"/>
      <c r="B14939" s="1787"/>
      <c r="C14939" s="1788"/>
      <c r="D14939" s="533"/>
      <c r="E14939" s="533"/>
      <c r="F14939" s="533"/>
      <c r="G14939" s="533"/>
    </row>
    <row r="14940" spans="1:7">
      <c r="A14940" s="533"/>
      <c r="B14940" s="1787"/>
      <c r="C14940" s="1788"/>
      <c r="D14940" s="533"/>
      <c r="E14940" s="533"/>
      <c r="F14940" s="533"/>
      <c r="G14940" s="533"/>
    </row>
    <row r="14941" spans="1:7">
      <c r="A14941" s="533"/>
      <c r="B14941" s="1787"/>
      <c r="C14941" s="1788"/>
      <c r="D14941" s="533"/>
      <c r="E14941" s="533"/>
      <c r="F14941" s="533"/>
      <c r="G14941" s="533"/>
    </row>
    <row r="14942" spans="1:7">
      <c r="A14942" s="533"/>
      <c r="B14942" s="1787"/>
      <c r="C14942" s="1788"/>
      <c r="D14942" s="533"/>
      <c r="E14942" s="533"/>
      <c r="F14942" s="533"/>
      <c r="G14942" s="533"/>
    </row>
    <row r="14943" spans="1:7">
      <c r="A14943" s="533"/>
      <c r="B14943" s="1787"/>
      <c r="C14943" s="1788"/>
      <c r="D14943" s="533"/>
      <c r="E14943" s="533"/>
      <c r="F14943" s="533"/>
      <c r="G14943" s="533"/>
    </row>
    <row r="14944" spans="1:7">
      <c r="A14944" s="533"/>
      <c r="B14944" s="1787"/>
      <c r="C14944" s="1788"/>
      <c r="D14944" s="533"/>
      <c r="E14944" s="533"/>
      <c r="F14944" s="533"/>
      <c r="G14944" s="533"/>
    </row>
    <row r="14945" spans="1:7">
      <c r="A14945" s="533"/>
      <c r="B14945" s="1787"/>
      <c r="C14945" s="1788"/>
      <c r="D14945" s="533"/>
      <c r="E14945" s="533"/>
      <c r="F14945" s="533"/>
      <c r="G14945" s="533"/>
    </row>
    <row r="14946" spans="1:7">
      <c r="A14946" s="533"/>
      <c r="B14946" s="1787"/>
      <c r="C14946" s="1788"/>
      <c r="D14946" s="533"/>
      <c r="E14946" s="533"/>
      <c r="F14946" s="533"/>
      <c r="G14946" s="533"/>
    </row>
    <row r="14947" spans="1:7">
      <c r="A14947" s="533"/>
      <c r="B14947" s="1787"/>
      <c r="C14947" s="1788"/>
      <c r="D14947" s="533"/>
      <c r="E14947" s="533"/>
      <c r="F14947" s="533"/>
      <c r="G14947" s="533"/>
    </row>
    <row r="14948" spans="1:7">
      <c r="A14948" s="533"/>
      <c r="B14948" s="1787"/>
      <c r="C14948" s="1788"/>
      <c r="D14948" s="533"/>
      <c r="E14948" s="533"/>
      <c r="F14948" s="533"/>
      <c r="G14948" s="533"/>
    </row>
    <row r="14949" spans="1:7">
      <c r="A14949" s="533"/>
      <c r="B14949" s="1787"/>
      <c r="C14949" s="1788"/>
      <c r="D14949" s="533"/>
      <c r="E14949" s="533"/>
      <c r="F14949" s="533"/>
      <c r="G14949" s="533"/>
    </row>
    <row r="14950" spans="1:7">
      <c r="A14950" s="533"/>
      <c r="B14950" s="1787"/>
      <c r="C14950" s="1788"/>
      <c r="D14950" s="533"/>
      <c r="E14950" s="533"/>
      <c r="F14950" s="533"/>
      <c r="G14950" s="533"/>
    </row>
    <row r="14951" spans="1:7">
      <c r="A14951" s="533"/>
      <c r="B14951" s="1787"/>
      <c r="C14951" s="1788"/>
      <c r="D14951" s="533"/>
      <c r="E14951" s="533"/>
      <c r="F14951" s="533"/>
      <c r="G14951" s="533"/>
    </row>
    <row r="14952" spans="1:7">
      <c r="A14952" s="533"/>
      <c r="B14952" s="1787"/>
      <c r="C14952" s="1788"/>
      <c r="D14952" s="533"/>
      <c r="E14952" s="533"/>
      <c r="F14952" s="533"/>
      <c r="G14952" s="533"/>
    </row>
    <row r="14953" spans="1:7">
      <c r="A14953" s="533"/>
      <c r="B14953" s="1787"/>
      <c r="C14953" s="1788"/>
      <c r="D14953" s="533"/>
      <c r="E14953" s="533"/>
      <c r="F14953" s="533"/>
      <c r="G14953" s="533"/>
    </row>
    <row r="14954" spans="1:7">
      <c r="A14954" s="533"/>
      <c r="B14954" s="1787"/>
      <c r="C14954" s="1788"/>
      <c r="D14954" s="533"/>
      <c r="E14954" s="533"/>
      <c r="F14954" s="533"/>
      <c r="G14954" s="533"/>
    </row>
    <row r="14955" spans="1:7">
      <c r="A14955" s="533"/>
      <c r="B14955" s="1787"/>
      <c r="C14955" s="1788"/>
      <c r="D14955" s="533"/>
      <c r="E14955" s="533"/>
      <c r="F14955" s="533"/>
      <c r="G14955" s="533"/>
    </row>
    <row r="14956" spans="1:7">
      <c r="A14956" s="533"/>
      <c r="B14956" s="1787"/>
      <c r="C14956" s="1788"/>
      <c r="D14956" s="533"/>
      <c r="E14956" s="533"/>
      <c r="F14956" s="533"/>
      <c r="G14956" s="533"/>
    </row>
    <row r="14957" spans="1:7">
      <c r="A14957" s="533"/>
      <c r="B14957" s="1787"/>
      <c r="C14957" s="1788"/>
      <c r="D14957" s="533"/>
      <c r="E14957" s="533"/>
      <c r="F14957" s="533"/>
      <c r="G14957" s="533"/>
    </row>
    <row r="14958" spans="1:7">
      <c r="A14958" s="533"/>
      <c r="B14958" s="1787"/>
      <c r="C14958" s="1788"/>
      <c r="D14958" s="533"/>
      <c r="E14958" s="533"/>
      <c r="F14958" s="533"/>
      <c r="G14958" s="533"/>
    </row>
    <row r="14959" spans="1:7">
      <c r="A14959" s="533"/>
      <c r="B14959" s="1787"/>
      <c r="C14959" s="1788"/>
      <c r="D14959" s="533"/>
      <c r="E14959" s="533"/>
      <c r="F14959" s="533"/>
      <c r="G14959" s="533"/>
    </row>
    <row r="14960" spans="1:7">
      <c r="A14960" s="533"/>
      <c r="B14960" s="1787"/>
      <c r="C14960" s="1788"/>
      <c r="D14960" s="533"/>
      <c r="E14960" s="533"/>
      <c r="F14960" s="533"/>
      <c r="G14960" s="533"/>
    </row>
    <row r="14961" spans="1:7">
      <c r="A14961" s="533"/>
      <c r="B14961" s="1787"/>
      <c r="C14961" s="1788"/>
      <c r="D14961" s="533"/>
      <c r="E14961" s="533"/>
      <c r="F14961" s="533"/>
      <c r="G14961" s="533"/>
    </row>
    <row r="14962" spans="1:7">
      <c r="A14962" s="533"/>
      <c r="B14962" s="1787"/>
      <c r="C14962" s="1788"/>
      <c r="D14962" s="533"/>
      <c r="E14962" s="533"/>
      <c r="F14962" s="533"/>
      <c r="G14962" s="533"/>
    </row>
    <row r="14963" spans="1:7">
      <c r="A14963" s="533"/>
      <c r="B14963" s="1787"/>
      <c r="C14963" s="1788"/>
      <c r="D14963" s="533"/>
      <c r="E14963" s="533"/>
      <c r="F14963" s="533"/>
      <c r="G14963" s="533"/>
    </row>
    <row r="14964" spans="1:7">
      <c r="A14964" s="533"/>
      <c r="B14964" s="1787"/>
      <c r="C14964" s="1788"/>
      <c r="D14964" s="533"/>
      <c r="E14964" s="533"/>
      <c r="F14964" s="533"/>
      <c r="G14964" s="533"/>
    </row>
    <row r="14965" spans="1:7">
      <c r="A14965" s="533"/>
      <c r="B14965" s="1787"/>
      <c r="C14965" s="1788"/>
      <c r="D14965" s="533"/>
      <c r="E14965" s="533"/>
      <c r="F14965" s="533"/>
      <c r="G14965" s="533"/>
    </row>
    <row r="14966" spans="1:7">
      <c r="A14966" s="533"/>
      <c r="B14966" s="1787"/>
      <c r="C14966" s="1788"/>
      <c r="D14966" s="533"/>
      <c r="E14966" s="533"/>
      <c r="F14966" s="533"/>
      <c r="G14966" s="533"/>
    </row>
    <row r="14967" spans="1:7">
      <c r="A14967" s="533"/>
      <c r="B14967" s="1787"/>
      <c r="C14967" s="1788"/>
      <c r="D14967" s="533"/>
      <c r="E14967" s="533"/>
      <c r="F14967" s="533"/>
      <c r="G14967" s="533"/>
    </row>
    <row r="14968" spans="1:7">
      <c r="A14968" s="533"/>
      <c r="B14968" s="1787"/>
      <c r="C14968" s="1788"/>
      <c r="D14968" s="533"/>
      <c r="E14968" s="533"/>
      <c r="F14968" s="533"/>
      <c r="G14968" s="533"/>
    </row>
    <row r="14969" spans="1:7">
      <c r="A14969" s="533"/>
      <c r="B14969" s="1787"/>
      <c r="C14969" s="1788"/>
      <c r="D14969" s="533"/>
      <c r="E14969" s="533"/>
      <c r="F14969" s="533"/>
      <c r="G14969" s="533"/>
    </row>
    <row r="14970" spans="1:7">
      <c r="A14970" s="533"/>
      <c r="B14970" s="1787"/>
      <c r="C14970" s="1788"/>
      <c r="D14970" s="533"/>
      <c r="E14970" s="533"/>
      <c r="F14970" s="533"/>
      <c r="G14970" s="533"/>
    </row>
    <row r="14971" spans="1:7">
      <c r="A14971" s="533"/>
      <c r="B14971" s="1787"/>
      <c r="C14971" s="1788"/>
      <c r="D14971" s="533"/>
      <c r="E14971" s="533"/>
      <c r="F14971" s="533"/>
      <c r="G14971" s="533"/>
    </row>
    <row r="14972" spans="1:7">
      <c r="A14972" s="533"/>
      <c r="B14972" s="1787"/>
      <c r="C14972" s="1788"/>
      <c r="D14972" s="533"/>
      <c r="E14972" s="533"/>
      <c r="F14972" s="533"/>
      <c r="G14972" s="533"/>
    </row>
    <row r="14973" spans="1:7">
      <c r="A14973" s="533"/>
      <c r="B14973" s="1787"/>
      <c r="C14973" s="1788"/>
      <c r="D14973" s="533"/>
      <c r="E14973" s="533"/>
      <c r="F14973" s="533"/>
      <c r="G14973" s="533"/>
    </row>
    <row r="14974" spans="1:7">
      <c r="A14974" s="533"/>
      <c r="B14974" s="1787"/>
      <c r="C14974" s="1788"/>
      <c r="D14974" s="533"/>
      <c r="E14974" s="533"/>
      <c r="F14974" s="533"/>
      <c r="G14974" s="533"/>
    </row>
    <row r="14975" spans="1:7">
      <c r="A14975" s="533"/>
      <c r="B14975" s="1787"/>
      <c r="C14975" s="1788"/>
      <c r="D14975" s="533"/>
      <c r="E14975" s="533"/>
      <c r="F14975" s="533"/>
      <c r="G14975" s="533"/>
    </row>
    <row r="14976" spans="1:7">
      <c r="A14976" s="533"/>
      <c r="B14976" s="1787"/>
      <c r="C14976" s="1788"/>
      <c r="D14976" s="533"/>
      <c r="E14976" s="533"/>
      <c r="F14976" s="533"/>
      <c r="G14976" s="533"/>
    </row>
    <row r="14977" spans="1:7">
      <c r="A14977" s="533"/>
      <c r="B14977" s="1787"/>
      <c r="C14977" s="1788"/>
      <c r="D14977" s="533"/>
      <c r="E14977" s="533"/>
      <c r="F14977" s="533"/>
      <c r="G14977" s="533"/>
    </row>
    <row r="14978" spans="1:7">
      <c r="A14978" s="533"/>
      <c r="B14978" s="1787"/>
      <c r="C14978" s="1788"/>
      <c r="D14978" s="533"/>
      <c r="E14978" s="533"/>
      <c r="F14978" s="533"/>
      <c r="G14978" s="533"/>
    </row>
    <row r="14979" spans="1:7">
      <c r="A14979" s="533"/>
      <c r="B14979" s="1787"/>
      <c r="C14979" s="1788"/>
      <c r="D14979" s="533"/>
      <c r="E14979" s="533"/>
      <c r="F14979" s="533"/>
      <c r="G14979" s="533"/>
    </row>
    <row r="14980" spans="1:7">
      <c r="A14980" s="533"/>
      <c r="B14980" s="1787"/>
      <c r="C14980" s="1788"/>
      <c r="D14980" s="533"/>
      <c r="E14980" s="533"/>
      <c r="F14980" s="533"/>
      <c r="G14980" s="533"/>
    </row>
    <row r="14981" spans="1:7">
      <c r="A14981" s="533"/>
      <c r="B14981" s="1787"/>
      <c r="C14981" s="1788"/>
      <c r="D14981" s="533"/>
      <c r="E14981" s="533"/>
      <c r="F14981" s="533"/>
      <c r="G14981" s="533"/>
    </row>
    <row r="14982" spans="1:7">
      <c r="A14982" s="533"/>
      <c r="B14982" s="1787"/>
      <c r="C14982" s="1788"/>
      <c r="D14982" s="533"/>
      <c r="E14982" s="533"/>
      <c r="F14982" s="533"/>
      <c r="G14982" s="533"/>
    </row>
    <row r="14983" spans="1:7">
      <c r="A14983" s="533"/>
      <c r="B14983" s="1787"/>
      <c r="C14983" s="1788"/>
      <c r="D14983" s="533"/>
      <c r="E14983" s="533"/>
      <c r="F14983" s="533"/>
      <c r="G14983" s="533"/>
    </row>
    <row r="14984" spans="1:7">
      <c r="A14984" s="533"/>
      <c r="B14984" s="1787"/>
      <c r="C14984" s="1788"/>
      <c r="D14984" s="533"/>
      <c r="E14984" s="533"/>
      <c r="F14984" s="533"/>
      <c r="G14984" s="533"/>
    </row>
    <row r="14985" spans="1:7">
      <c r="A14985" s="533"/>
      <c r="B14985" s="1787"/>
      <c r="C14985" s="1788"/>
      <c r="D14985" s="533"/>
      <c r="E14985" s="533"/>
      <c r="F14985" s="533"/>
      <c r="G14985" s="533"/>
    </row>
    <row r="14986" spans="1:7">
      <c r="A14986" s="533"/>
      <c r="B14986" s="1787"/>
      <c r="C14986" s="1788"/>
      <c r="D14986" s="533"/>
      <c r="E14986" s="533"/>
      <c r="F14986" s="533"/>
      <c r="G14986" s="533"/>
    </row>
    <row r="14987" spans="1:7">
      <c r="A14987" s="533"/>
      <c r="B14987" s="1787"/>
      <c r="C14987" s="1788"/>
      <c r="D14987" s="533"/>
      <c r="E14987" s="533"/>
      <c r="F14987" s="533"/>
      <c r="G14987" s="533"/>
    </row>
    <row r="14988" spans="1:7">
      <c r="A14988" s="533"/>
      <c r="B14988" s="1787"/>
      <c r="C14988" s="1788"/>
      <c r="D14988" s="533"/>
      <c r="E14988" s="533"/>
      <c r="F14988" s="533"/>
      <c r="G14988" s="533"/>
    </row>
    <row r="14989" spans="1:7">
      <c r="A14989" s="533"/>
      <c r="B14989" s="1787"/>
      <c r="C14989" s="1788"/>
      <c r="D14989" s="533"/>
      <c r="E14989" s="533"/>
      <c r="F14989" s="533"/>
      <c r="G14989" s="533"/>
    </row>
    <row r="14990" spans="1:7">
      <c r="A14990" s="533"/>
      <c r="B14990" s="1787"/>
      <c r="C14990" s="1788"/>
      <c r="D14990" s="533"/>
      <c r="E14990" s="533"/>
      <c r="F14990" s="533"/>
      <c r="G14990" s="533"/>
    </row>
    <row r="14991" spans="1:7">
      <c r="A14991" s="533"/>
      <c r="B14991" s="1787"/>
      <c r="C14991" s="1788"/>
      <c r="D14991" s="533"/>
      <c r="E14991" s="533"/>
      <c r="F14991" s="533"/>
      <c r="G14991" s="533"/>
    </row>
    <row r="14992" spans="1:7">
      <c r="A14992" s="533"/>
      <c r="B14992" s="1787"/>
      <c r="C14992" s="1788"/>
      <c r="D14992" s="533"/>
      <c r="E14992" s="533"/>
      <c r="F14992" s="533"/>
      <c r="G14992" s="533"/>
    </row>
    <row r="14993" spans="1:7">
      <c r="A14993" s="533"/>
      <c r="B14993" s="1787"/>
      <c r="C14993" s="1788"/>
      <c r="D14993" s="533"/>
      <c r="E14993" s="533"/>
      <c r="F14993" s="533"/>
      <c r="G14993" s="533"/>
    </row>
    <row r="14994" spans="1:7">
      <c r="A14994" s="533"/>
      <c r="B14994" s="1787"/>
      <c r="C14994" s="1788"/>
      <c r="D14994" s="533"/>
      <c r="E14994" s="533"/>
      <c r="F14994" s="533"/>
      <c r="G14994" s="533"/>
    </row>
    <row r="14995" spans="1:7">
      <c r="A14995" s="533"/>
      <c r="B14995" s="1787"/>
      <c r="C14995" s="1788"/>
      <c r="D14995" s="533"/>
      <c r="E14995" s="533"/>
      <c r="F14995" s="533"/>
      <c r="G14995" s="533"/>
    </row>
    <row r="14996" spans="1:7">
      <c r="A14996" s="533"/>
      <c r="B14996" s="1787"/>
      <c r="C14996" s="1788"/>
      <c r="D14996" s="533"/>
      <c r="E14996" s="533"/>
      <c r="F14996" s="533"/>
      <c r="G14996" s="533"/>
    </row>
    <row r="14997" spans="1:7">
      <c r="A14997" s="533"/>
      <c r="B14997" s="1787"/>
      <c r="C14997" s="1788"/>
      <c r="D14997" s="533"/>
      <c r="E14997" s="533"/>
      <c r="F14997" s="533"/>
      <c r="G14997" s="533"/>
    </row>
    <row r="14998" spans="1:7">
      <c r="A14998" s="533"/>
      <c r="B14998" s="1787"/>
      <c r="C14998" s="1788"/>
      <c r="D14998" s="533"/>
      <c r="E14998" s="533"/>
      <c r="F14998" s="533"/>
      <c r="G14998" s="533"/>
    </row>
    <row r="14999" spans="1:7">
      <c r="A14999" s="533"/>
      <c r="B14999" s="1787"/>
      <c r="C14999" s="1788"/>
      <c r="D14999" s="533"/>
      <c r="E14999" s="533"/>
      <c r="F14999" s="533"/>
      <c r="G14999" s="533"/>
    </row>
    <row r="15000" spans="1:7">
      <c r="A15000" s="533"/>
      <c r="B15000" s="1787"/>
      <c r="C15000" s="1788"/>
      <c r="D15000" s="533"/>
      <c r="E15000" s="533"/>
      <c r="F15000" s="533"/>
      <c r="G15000" s="533"/>
    </row>
    <row r="15001" spans="1:7">
      <c r="A15001" s="533"/>
      <c r="B15001" s="1787"/>
      <c r="C15001" s="1788"/>
      <c r="D15001" s="533"/>
      <c r="E15001" s="533"/>
      <c r="F15001" s="533"/>
      <c r="G15001" s="533"/>
    </row>
    <row r="15002" spans="1:7">
      <c r="A15002" s="533"/>
      <c r="B15002" s="1787"/>
      <c r="C15002" s="1788"/>
      <c r="D15002" s="533"/>
      <c r="E15002" s="533"/>
      <c r="F15002" s="533"/>
      <c r="G15002" s="533"/>
    </row>
    <row r="15003" spans="1:7">
      <c r="A15003" s="533"/>
      <c r="B15003" s="1787"/>
      <c r="C15003" s="1788"/>
      <c r="D15003" s="533"/>
      <c r="E15003" s="533"/>
      <c r="F15003" s="533"/>
      <c r="G15003" s="533"/>
    </row>
    <row r="15004" spans="1:7">
      <c r="A15004" s="533"/>
      <c r="B15004" s="1787"/>
      <c r="C15004" s="1788"/>
      <c r="D15004" s="533"/>
      <c r="E15004" s="533"/>
      <c r="F15004" s="533"/>
      <c r="G15004" s="533"/>
    </row>
    <row r="15005" spans="1:7">
      <c r="A15005" s="533"/>
      <c r="B15005" s="1787"/>
      <c r="C15005" s="1788"/>
      <c r="D15005" s="533"/>
      <c r="E15005" s="533"/>
      <c r="F15005" s="533"/>
      <c r="G15005" s="533"/>
    </row>
    <row r="15006" spans="1:7">
      <c r="A15006" s="533"/>
      <c r="B15006" s="1787"/>
      <c r="C15006" s="1788"/>
      <c r="D15006" s="533"/>
      <c r="E15006" s="533"/>
      <c r="F15006" s="533"/>
      <c r="G15006" s="533"/>
    </row>
    <row r="15007" spans="1:7">
      <c r="A15007" s="533"/>
      <c r="B15007" s="1787"/>
      <c r="C15007" s="1788"/>
      <c r="D15007" s="533"/>
      <c r="E15007" s="533"/>
      <c r="F15007" s="533"/>
      <c r="G15007" s="533"/>
    </row>
    <row r="15008" spans="1:7">
      <c r="A15008" s="533"/>
      <c r="B15008" s="1787"/>
      <c r="C15008" s="1788"/>
      <c r="D15008" s="533"/>
      <c r="E15008" s="533"/>
      <c r="F15008" s="533"/>
      <c r="G15008" s="533"/>
    </row>
    <row r="15009" spans="1:7">
      <c r="A15009" s="533"/>
      <c r="B15009" s="1787"/>
      <c r="C15009" s="1788"/>
      <c r="D15009" s="533"/>
      <c r="E15009" s="533"/>
      <c r="F15009" s="533"/>
      <c r="G15009" s="533"/>
    </row>
    <row r="15010" spans="1:7">
      <c r="A15010" s="533"/>
      <c r="B15010" s="1787"/>
      <c r="C15010" s="1788"/>
      <c r="D15010" s="533"/>
      <c r="E15010" s="533"/>
      <c r="F15010" s="533"/>
      <c r="G15010" s="533"/>
    </row>
    <row r="15011" spans="1:7">
      <c r="A15011" s="533"/>
      <c r="B15011" s="1787"/>
      <c r="C15011" s="1788"/>
      <c r="D15011" s="533"/>
      <c r="E15011" s="533"/>
      <c r="F15011" s="533"/>
      <c r="G15011" s="533"/>
    </row>
    <row r="15012" spans="1:7">
      <c r="A15012" s="533"/>
      <c r="B15012" s="1787"/>
      <c r="C15012" s="1788"/>
      <c r="D15012" s="533"/>
      <c r="E15012" s="533"/>
      <c r="F15012" s="533"/>
      <c r="G15012" s="533"/>
    </row>
    <row r="15013" spans="1:7">
      <c r="A15013" s="533"/>
      <c r="B15013" s="1787"/>
      <c r="C15013" s="1788"/>
      <c r="D15013" s="533"/>
      <c r="E15013" s="533"/>
      <c r="F15013" s="533"/>
      <c r="G15013" s="533"/>
    </row>
    <row r="15014" spans="1:7">
      <c r="A15014" s="533"/>
      <c r="B15014" s="1787"/>
      <c r="C15014" s="1788"/>
      <c r="D15014" s="533"/>
      <c r="E15014" s="533"/>
      <c r="F15014" s="533"/>
      <c r="G15014" s="533"/>
    </row>
    <row r="15015" spans="1:7">
      <c r="A15015" s="533"/>
      <c r="B15015" s="1787"/>
      <c r="C15015" s="1788"/>
      <c r="D15015" s="533"/>
      <c r="E15015" s="533"/>
      <c r="F15015" s="533"/>
      <c r="G15015" s="533"/>
    </row>
    <row r="15016" spans="1:7">
      <c r="A15016" s="533"/>
      <c r="B15016" s="1787"/>
      <c r="C15016" s="1788"/>
      <c r="D15016" s="533"/>
      <c r="E15016" s="533"/>
      <c r="F15016" s="533"/>
      <c r="G15016" s="533"/>
    </row>
    <row r="15017" spans="1:7">
      <c r="A15017" s="533"/>
      <c r="B15017" s="1787"/>
      <c r="C15017" s="1788"/>
      <c r="D15017" s="533"/>
      <c r="E15017" s="533"/>
      <c r="F15017" s="533"/>
      <c r="G15017" s="533"/>
    </row>
    <row r="15018" spans="1:7">
      <c r="A15018" s="533"/>
      <c r="B15018" s="1787"/>
      <c r="C15018" s="1788"/>
      <c r="D15018" s="533"/>
      <c r="E15018" s="533"/>
      <c r="F15018" s="533"/>
      <c r="G15018" s="533"/>
    </row>
    <row r="15019" spans="1:7">
      <c r="A15019" s="533"/>
      <c r="B15019" s="1787"/>
      <c r="C15019" s="1788"/>
      <c r="D15019" s="533"/>
      <c r="E15019" s="533"/>
      <c r="F15019" s="533"/>
      <c r="G15019" s="533"/>
    </row>
    <row r="15020" spans="1:7">
      <c r="A15020" s="533"/>
      <c r="B15020" s="1787"/>
      <c r="C15020" s="1788"/>
      <c r="D15020" s="533"/>
      <c r="E15020" s="533"/>
      <c r="F15020" s="533"/>
      <c r="G15020" s="533"/>
    </row>
    <row r="15021" spans="1:7">
      <c r="A15021" s="533"/>
      <c r="B15021" s="1787"/>
      <c r="C15021" s="1788"/>
      <c r="D15021" s="533"/>
      <c r="E15021" s="533"/>
      <c r="F15021" s="533"/>
      <c r="G15021" s="533"/>
    </row>
    <row r="15022" spans="1:7">
      <c r="A15022" s="533"/>
      <c r="B15022" s="1787"/>
      <c r="C15022" s="1788"/>
      <c r="D15022" s="533"/>
      <c r="E15022" s="533"/>
      <c r="F15022" s="533"/>
      <c r="G15022" s="533"/>
    </row>
    <row r="15023" spans="1:7">
      <c r="A15023" s="533"/>
      <c r="B15023" s="1787"/>
      <c r="C15023" s="1788"/>
      <c r="D15023" s="533"/>
      <c r="E15023" s="533"/>
      <c r="F15023" s="533"/>
      <c r="G15023" s="533"/>
    </row>
    <row r="15024" spans="1:7">
      <c r="A15024" s="533"/>
      <c r="B15024" s="1787"/>
      <c r="C15024" s="1788"/>
      <c r="D15024" s="533"/>
      <c r="E15024" s="533"/>
      <c r="F15024" s="533"/>
      <c r="G15024" s="533"/>
    </row>
    <row r="15025" spans="1:7">
      <c r="A15025" s="533"/>
      <c r="B15025" s="1787"/>
      <c r="C15025" s="1788"/>
      <c r="D15025" s="533"/>
      <c r="E15025" s="533"/>
      <c r="F15025" s="533"/>
      <c r="G15025" s="533"/>
    </row>
    <row r="15026" spans="1:7">
      <c r="A15026" s="533"/>
      <c r="B15026" s="1787"/>
      <c r="C15026" s="1788"/>
      <c r="D15026" s="533"/>
      <c r="E15026" s="533"/>
      <c r="F15026" s="533"/>
      <c r="G15026" s="533"/>
    </row>
    <row r="15027" spans="1:7">
      <c r="A15027" s="533"/>
      <c r="B15027" s="1787"/>
      <c r="C15027" s="1788"/>
      <c r="D15027" s="533"/>
      <c r="E15027" s="533"/>
      <c r="F15027" s="533"/>
      <c r="G15027" s="533"/>
    </row>
    <row r="15028" spans="1:7">
      <c r="A15028" s="533"/>
      <c r="B15028" s="1787"/>
      <c r="C15028" s="1788"/>
      <c r="D15028" s="533"/>
      <c r="E15028" s="533"/>
      <c r="F15028" s="533"/>
      <c r="G15028" s="533"/>
    </row>
    <row r="15029" spans="1:7">
      <c r="A15029" s="533"/>
      <c r="B15029" s="1787"/>
      <c r="C15029" s="1788"/>
      <c r="D15029" s="533"/>
      <c r="E15029" s="533"/>
      <c r="F15029" s="533"/>
      <c r="G15029" s="533"/>
    </row>
    <row r="15030" spans="1:7">
      <c r="A15030" s="533"/>
      <c r="B15030" s="1787"/>
      <c r="C15030" s="1788"/>
      <c r="D15030" s="533"/>
      <c r="E15030" s="533"/>
      <c r="F15030" s="533"/>
      <c r="G15030" s="533"/>
    </row>
    <row r="15031" spans="1:7">
      <c r="A15031" s="533"/>
      <c r="B15031" s="1787"/>
      <c r="C15031" s="1788"/>
      <c r="D15031" s="533"/>
      <c r="E15031" s="533"/>
      <c r="F15031" s="533"/>
      <c r="G15031" s="533"/>
    </row>
    <row r="15032" spans="1:7">
      <c r="A15032" s="533"/>
      <c r="B15032" s="1787"/>
      <c r="C15032" s="1788"/>
      <c r="D15032" s="533"/>
      <c r="E15032" s="533"/>
      <c r="F15032" s="533"/>
      <c r="G15032" s="533"/>
    </row>
    <row r="15033" spans="1:7">
      <c r="A15033" s="533"/>
      <c r="B15033" s="1787"/>
      <c r="C15033" s="1788"/>
      <c r="D15033" s="533"/>
      <c r="E15033" s="533"/>
      <c r="F15033" s="533"/>
      <c r="G15033" s="533"/>
    </row>
    <row r="15034" spans="1:7">
      <c r="A15034" s="533"/>
      <c r="B15034" s="1787"/>
      <c r="C15034" s="1788"/>
      <c r="D15034" s="533"/>
      <c r="E15034" s="533"/>
      <c r="F15034" s="533"/>
      <c r="G15034" s="533"/>
    </row>
    <row r="15035" spans="1:7">
      <c r="A15035" s="533"/>
      <c r="B15035" s="1787"/>
      <c r="C15035" s="1788"/>
      <c r="D15035" s="533"/>
      <c r="E15035" s="533"/>
      <c r="F15035" s="533"/>
      <c r="G15035" s="533"/>
    </row>
    <row r="15036" spans="1:7">
      <c r="A15036" s="533"/>
      <c r="B15036" s="1787"/>
      <c r="C15036" s="1788"/>
      <c r="D15036" s="533"/>
      <c r="E15036" s="533"/>
      <c r="F15036" s="533"/>
      <c r="G15036" s="533"/>
    </row>
    <row r="15037" spans="1:7">
      <c r="A15037" s="533"/>
      <c r="B15037" s="1787"/>
      <c r="C15037" s="1788"/>
      <c r="D15037" s="533"/>
      <c r="E15037" s="533"/>
      <c r="F15037" s="533"/>
      <c r="G15037" s="533"/>
    </row>
    <row r="15038" spans="1:7">
      <c r="A15038" s="533"/>
      <c r="B15038" s="1787"/>
      <c r="C15038" s="1788"/>
      <c r="D15038" s="533"/>
      <c r="E15038" s="533"/>
      <c r="F15038" s="533"/>
      <c r="G15038" s="533"/>
    </row>
    <row r="15039" spans="1:7">
      <c r="A15039" s="533"/>
      <c r="B15039" s="1787"/>
      <c r="C15039" s="1788"/>
      <c r="D15039" s="533"/>
      <c r="E15039" s="533"/>
      <c r="F15039" s="533"/>
      <c r="G15039" s="533"/>
    </row>
    <row r="15040" spans="1:7">
      <c r="A15040" s="533"/>
      <c r="B15040" s="1787"/>
      <c r="C15040" s="1788"/>
      <c r="D15040" s="533"/>
      <c r="E15040" s="533"/>
      <c r="F15040" s="533"/>
      <c r="G15040" s="533"/>
    </row>
    <row r="15041" spans="1:7">
      <c r="A15041" s="533"/>
      <c r="B15041" s="1787"/>
      <c r="C15041" s="1788"/>
      <c r="D15041" s="533"/>
      <c r="E15041" s="533"/>
      <c r="F15041" s="533"/>
      <c r="G15041" s="533"/>
    </row>
    <row r="15042" spans="1:7">
      <c r="A15042" s="533"/>
      <c r="B15042" s="1787"/>
      <c r="C15042" s="1788"/>
      <c r="D15042" s="533"/>
      <c r="E15042" s="533"/>
      <c r="F15042" s="533"/>
      <c r="G15042" s="533"/>
    </row>
    <row r="15043" spans="1:7">
      <c r="A15043" s="533"/>
      <c r="B15043" s="1787"/>
      <c r="C15043" s="1788"/>
      <c r="D15043" s="533"/>
      <c r="E15043" s="533"/>
      <c r="F15043" s="533"/>
      <c r="G15043" s="533"/>
    </row>
    <row r="15044" spans="1:7">
      <c r="A15044" s="533"/>
      <c r="B15044" s="1787"/>
      <c r="C15044" s="1788"/>
      <c r="D15044" s="533"/>
      <c r="E15044" s="533"/>
      <c r="F15044" s="533"/>
      <c r="G15044" s="533"/>
    </row>
    <row r="15045" spans="1:7">
      <c r="A15045" s="533"/>
      <c r="B15045" s="1787"/>
      <c r="C15045" s="1788"/>
      <c r="D15045" s="533"/>
      <c r="E15045" s="533"/>
      <c r="F15045" s="533"/>
      <c r="G15045" s="533"/>
    </row>
    <row r="15046" spans="1:7">
      <c r="A15046" s="533"/>
      <c r="B15046" s="1787"/>
      <c r="C15046" s="1788"/>
      <c r="D15046" s="533"/>
      <c r="E15046" s="533"/>
      <c r="F15046" s="533"/>
      <c r="G15046" s="533"/>
    </row>
    <row r="15047" spans="1:7">
      <c r="A15047" s="533"/>
      <c r="B15047" s="1787"/>
      <c r="C15047" s="1788"/>
      <c r="D15047" s="533"/>
      <c r="E15047" s="533"/>
      <c r="F15047" s="533"/>
      <c r="G15047" s="533"/>
    </row>
    <row r="15048" spans="1:7">
      <c r="A15048" s="533"/>
      <c r="B15048" s="1787"/>
      <c r="C15048" s="1788"/>
      <c r="D15048" s="533"/>
      <c r="E15048" s="533"/>
      <c r="F15048" s="533"/>
      <c r="G15048" s="533"/>
    </row>
    <row r="15049" spans="1:7">
      <c r="A15049" s="533"/>
      <c r="B15049" s="1787"/>
      <c r="C15049" s="1788"/>
      <c r="D15049" s="533"/>
      <c r="E15049" s="533"/>
      <c r="F15049" s="533"/>
      <c r="G15049" s="533"/>
    </row>
    <row r="15050" spans="1:7">
      <c r="A15050" s="533"/>
      <c r="B15050" s="1787"/>
      <c r="C15050" s="1788"/>
      <c r="D15050" s="533"/>
      <c r="E15050" s="533"/>
      <c r="F15050" s="533"/>
      <c r="G15050" s="533"/>
    </row>
    <row r="15051" spans="1:7">
      <c r="A15051" s="533"/>
      <c r="B15051" s="1787"/>
      <c r="C15051" s="1788"/>
      <c r="D15051" s="533"/>
      <c r="E15051" s="533"/>
      <c r="F15051" s="533"/>
      <c r="G15051" s="533"/>
    </row>
    <row r="15052" spans="1:7">
      <c r="A15052" s="533"/>
      <c r="B15052" s="1787"/>
      <c r="C15052" s="1788"/>
      <c r="D15052" s="533"/>
      <c r="E15052" s="533"/>
      <c r="F15052" s="533"/>
      <c r="G15052" s="533"/>
    </row>
    <row r="15053" spans="1:7">
      <c r="A15053" s="533"/>
      <c r="B15053" s="1787"/>
      <c r="C15053" s="1788"/>
      <c r="D15053" s="533"/>
      <c r="E15053" s="533"/>
      <c r="F15053" s="533"/>
      <c r="G15053" s="533"/>
    </row>
    <row r="15054" spans="1:7">
      <c r="A15054" s="533"/>
      <c r="B15054" s="1787"/>
      <c r="C15054" s="1788"/>
      <c r="D15054" s="533"/>
      <c r="E15054" s="533"/>
      <c r="F15054" s="533"/>
      <c r="G15054" s="533"/>
    </row>
    <row r="15055" spans="1:7">
      <c r="A15055" s="533"/>
      <c r="B15055" s="1787"/>
      <c r="C15055" s="1788"/>
      <c r="D15055" s="533"/>
      <c r="E15055" s="533"/>
      <c r="F15055" s="533"/>
      <c r="G15055" s="533"/>
    </row>
    <row r="15056" spans="1:7">
      <c r="A15056" s="533"/>
      <c r="B15056" s="1787"/>
      <c r="C15056" s="1788"/>
      <c r="D15056" s="533"/>
      <c r="E15056" s="533"/>
      <c r="F15056" s="533"/>
      <c r="G15056" s="533"/>
    </row>
    <row r="15057" spans="1:7">
      <c r="A15057" s="533"/>
      <c r="B15057" s="1787"/>
      <c r="C15057" s="1788"/>
      <c r="D15057" s="533"/>
      <c r="E15057" s="533"/>
      <c r="F15057" s="533"/>
      <c r="G15057" s="533"/>
    </row>
    <row r="15058" spans="1:7">
      <c r="A15058" s="533"/>
      <c r="B15058" s="1787"/>
      <c r="C15058" s="1788"/>
      <c r="D15058" s="533"/>
      <c r="E15058" s="533"/>
      <c r="F15058" s="533"/>
      <c r="G15058" s="533"/>
    </row>
    <row r="15059" spans="1:7">
      <c r="A15059" s="533"/>
      <c r="B15059" s="1787"/>
      <c r="C15059" s="1788"/>
      <c r="D15059" s="533"/>
      <c r="E15059" s="533"/>
      <c r="F15059" s="533"/>
      <c r="G15059" s="533"/>
    </row>
    <row r="15060" spans="1:7">
      <c r="A15060" s="533"/>
      <c r="B15060" s="1787"/>
      <c r="C15060" s="1788"/>
      <c r="D15060" s="533"/>
      <c r="E15060" s="533"/>
      <c r="F15060" s="533"/>
      <c r="G15060" s="533"/>
    </row>
    <row r="15061" spans="1:7">
      <c r="A15061" s="533"/>
      <c r="B15061" s="1787"/>
      <c r="C15061" s="1788"/>
      <c r="D15061" s="533"/>
      <c r="E15061" s="533"/>
      <c r="F15061" s="533"/>
      <c r="G15061" s="533"/>
    </row>
    <row r="15062" spans="1:7">
      <c r="A15062" s="533"/>
      <c r="B15062" s="1787"/>
      <c r="C15062" s="1788"/>
      <c r="D15062" s="533"/>
      <c r="E15062" s="533"/>
      <c r="F15062" s="533"/>
      <c r="G15062" s="533"/>
    </row>
    <row r="15063" spans="1:7">
      <c r="A15063" s="533"/>
      <c r="B15063" s="1787"/>
      <c r="C15063" s="1788"/>
      <c r="D15063" s="533"/>
      <c r="E15063" s="533"/>
      <c r="F15063" s="533"/>
      <c r="G15063" s="533"/>
    </row>
    <row r="15064" spans="1:7">
      <c r="A15064" s="533"/>
      <c r="B15064" s="1787"/>
      <c r="C15064" s="1788"/>
      <c r="D15064" s="533"/>
      <c r="E15064" s="533"/>
      <c r="F15064" s="533"/>
      <c r="G15064" s="533"/>
    </row>
    <row r="15065" spans="1:7">
      <c r="A15065" s="533"/>
      <c r="B15065" s="1787"/>
      <c r="C15065" s="1788"/>
      <c r="D15065" s="533"/>
      <c r="E15065" s="533"/>
      <c r="F15065" s="533"/>
      <c r="G15065" s="533"/>
    </row>
    <row r="15066" spans="1:7">
      <c r="A15066" s="533"/>
      <c r="B15066" s="1787"/>
      <c r="C15066" s="1788"/>
      <c r="D15066" s="533"/>
      <c r="E15066" s="533"/>
      <c r="F15066" s="533"/>
      <c r="G15066" s="533"/>
    </row>
    <row r="15067" spans="1:7">
      <c r="A15067" s="533"/>
      <c r="B15067" s="1787"/>
      <c r="C15067" s="1788"/>
      <c r="D15067" s="533"/>
      <c r="E15067" s="533"/>
      <c r="F15067" s="533"/>
      <c r="G15067" s="533"/>
    </row>
    <row r="15068" spans="1:7">
      <c r="A15068" s="533"/>
      <c r="B15068" s="1787"/>
      <c r="C15068" s="1788"/>
      <c r="D15068" s="533"/>
      <c r="E15068" s="533"/>
      <c r="F15068" s="533"/>
      <c r="G15068" s="533"/>
    </row>
    <row r="15069" spans="1:7">
      <c r="A15069" s="533"/>
      <c r="B15069" s="1787"/>
      <c r="C15069" s="1788"/>
      <c r="D15069" s="533"/>
      <c r="E15069" s="533"/>
      <c r="F15069" s="533"/>
      <c r="G15069" s="533"/>
    </row>
    <row r="15070" spans="1:7">
      <c r="A15070" s="533"/>
      <c r="B15070" s="1787"/>
      <c r="C15070" s="1788"/>
      <c r="D15070" s="533"/>
      <c r="E15070" s="533"/>
      <c r="F15070" s="533"/>
      <c r="G15070" s="533"/>
    </row>
    <row r="15071" spans="1:7">
      <c r="A15071" s="533"/>
      <c r="B15071" s="1787"/>
      <c r="C15071" s="1788"/>
      <c r="D15071" s="533"/>
      <c r="E15071" s="533"/>
      <c r="F15071" s="533"/>
      <c r="G15071" s="533"/>
    </row>
    <row r="15072" spans="1:7">
      <c r="A15072" s="533"/>
      <c r="B15072" s="1787"/>
      <c r="C15072" s="1788"/>
      <c r="D15072" s="533"/>
      <c r="E15072" s="533"/>
      <c r="F15072" s="533"/>
      <c r="G15072" s="533"/>
    </row>
    <row r="15073" spans="1:7">
      <c r="A15073" s="533"/>
      <c r="B15073" s="1787"/>
      <c r="C15073" s="1788"/>
      <c r="D15073" s="533"/>
      <c r="E15073" s="533"/>
      <c r="F15073" s="533"/>
      <c r="G15073" s="533"/>
    </row>
    <row r="15074" spans="1:7">
      <c r="A15074" s="533"/>
      <c r="B15074" s="1787"/>
      <c r="C15074" s="1788"/>
      <c r="D15074" s="533"/>
      <c r="E15074" s="533"/>
      <c r="F15074" s="533"/>
      <c r="G15074" s="533"/>
    </row>
    <row r="15075" spans="1:7">
      <c r="A15075" s="533"/>
      <c r="B15075" s="1787"/>
      <c r="C15075" s="1788"/>
      <c r="D15075" s="533"/>
      <c r="E15075" s="533"/>
      <c r="F15075" s="533"/>
      <c r="G15075" s="533"/>
    </row>
    <row r="15076" spans="1:7">
      <c r="A15076" s="533"/>
      <c r="B15076" s="1787"/>
      <c r="C15076" s="1788"/>
      <c r="D15076" s="533"/>
      <c r="E15076" s="533"/>
      <c r="F15076" s="533"/>
      <c r="G15076" s="533"/>
    </row>
    <row r="15077" spans="1:7">
      <c r="A15077" s="533"/>
      <c r="B15077" s="1787"/>
      <c r="C15077" s="1788"/>
      <c r="D15077" s="533"/>
      <c r="E15077" s="533"/>
      <c r="F15077" s="533"/>
      <c r="G15077" s="533"/>
    </row>
    <row r="15078" spans="1:7">
      <c r="A15078" s="533"/>
      <c r="B15078" s="1787"/>
      <c r="C15078" s="1788"/>
      <c r="D15078" s="533"/>
      <c r="E15078" s="533"/>
      <c r="F15078" s="533"/>
      <c r="G15078" s="533"/>
    </row>
    <row r="15079" spans="1:7">
      <c r="A15079" s="533"/>
      <c r="B15079" s="1787"/>
      <c r="C15079" s="1788"/>
      <c r="D15079" s="533"/>
      <c r="E15079" s="533"/>
      <c r="F15079" s="533"/>
      <c r="G15079" s="533"/>
    </row>
    <row r="15080" spans="1:7">
      <c r="A15080" s="533"/>
      <c r="B15080" s="1787"/>
      <c r="C15080" s="1788"/>
      <c r="D15080" s="533"/>
      <c r="E15080" s="533"/>
      <c r="F15080" s="533"/>
      <c r="G15080" s="533"/>
    </row>
    <row r="15081" spans="1:7">
      <c r="A15081" s="533"/>
      <c r="B15081" s="1787"/>
      <c r="C15081" s="1788"/>
      <c r="D15081" s="533"/>
      <c r="E15081" s="533"/>
      <c r="F15081" s="533"/>
      <c r="G15081" s="533"/>
    </row>
    <row r="15082" spans="1:7">
      <c r="A15082" s="533"/>
      <c r="B15082" s="1787"/>
      <c r="C15082" s="1788"/>
      <c r="D15082" s="533"/>
      <c r="E15082" s="533"/>
      <c r="F15082" s="533"/>
      <c r="G15082" s="533"/>
    </row>
    <row r="15083" spans="1:7">
      <c r="A15083" s="533"/>
      <c r="B15083" s="1787"/>
      <c r="C15083" s="1788"/>
      <c r="D15083" s="533"/>
      <c r="E15083" s="533"/>
      <c r="F15083" s="533"/>
      <c r="G15083" s="533"/>
    </row>
    <row r="15084" spans="1:7">
      <c r="A15084" s="533"/>
      <c r="B15084" s="1787"/>
      <c r="C15084" s="1788"/>
      <c r="D15084" s="533"/>
      <c r="E15084" s="533"/>
      <c r="F15084" s="533"/>
      <c r="G15084" s="533"/>
    </row>
    <row r="15085" spans="1:7">
      <c r="A15085" s="533"/>
      <c r="B15085" s="1787"/>
      <c r="C15085" s="1788"/>
      <c r="D15085" s="533"/>
      <c r="E15085" s="533"/>
      <c r="F15085" s="533"/>
      <c r="G15085" s="533"/>
    </row>
    <row r="15086" spans="1:7">
      <c r="A15086" s="533"/>
      <c r="B15086" s="1787"/>
      <c r="C15086" s="1788"/>
      <c r="D15086" s="533"/>
      <c r="E15086" s="533"/>
      <c r="F15086" s="533"/>
      <c r="G15086" s="533"/>
    </row>
    <row r="15087" spans="1:7">
      <c r="A15087" s="533"/>
      <c r="B15087" s="1787"/>
      <c r="C15087" s="1788"/>
      <c r="D15087" s="533"/>
      <c r="E15087" s="533"/>
      <c r="F15087" s="533"/>
      <c r="G15087" s="533"/>
    </row>
    <row r="15088" spans="1:7">
      <c r="A15088" s="533"/>
      <c r="B15088" s="1787"/>
      <c r="C15088" s="1788"/>
      <c r="D15088" s="533"/>
      <c r="E15088" s="533"/>
      <c r="F15088" s="533"/>
      <c r="G15088" s="533"/>
    </row>
    <row r="15089" spans="1:7">
      <c r="A15089" s="533"/>
      <c r="B15089" s="1787"/>
      <c r="C15089" s="1788"/>
      <c r="D15089" s="533"/>
      <c r="E15089" s="533"/>
      <c r="F15089" s="533"/>
      <c r="G15089" s="533"/>
    </row>
    <row r="15090" spans="1:7">
      <c r="A15090" s="533"/>
      <c r="B15090" s="1787"/>
      <c r="C15090" s="1788"/>
      <c r="D15090" s="533"/>
      <c r="E15090" s="533"/>
      <c r="F15090" s="533"/>
      <c r="G15090" s="533"/>
    </row>
    <row r="15091" spans="1:7">
      <c r="A15091" s="533"/>
      <c r="B15091" s="1787"/>
      <c r="C15091" s="1788"/>
      <c r="D15091" s="533"/>
      <c r="E15091" s="533"/>
      <c r="F15091" s="533"/>
      <c r="G15091" s="533"/>
    </row>
    <row r="15092" spans="1:7">
      <c r="A15092" s="533"/>
      <c r="B15092" s="1787"/>
      <c r="C15092" s="1788"/>
      <c r="D15092" s="533"/>
      <c r="E15092" s="533"/>
      <c r="F15092" s="533"/>
      <c r="G15092" s="533"/>
    </row>
    <row r="15093" spans="1:7">
      <c r="A15093" s="533"/>
      <c r="B15093" s="1787"/>
      <c r="C15093" s="1788"/>
      <c r="D15093" s="533"/>
      <c r="E15093" s="533"/>
      <c r="F15093" s="533"/>
      <c r="G15093" s="533"/>
    </row>
    <row r="15094" spans="1:7">
      <c r="A15094" s="533"/>
      <c r="B15094" s="1787"/>
      <c r="C15094" s="1788"/>
      <c r="D15094" s="533"/>
      <c r="E15094" s="533"/>
      <c r="F15094" s="533"/>
      <c r="G15094" s="533"/>
    </row>
    <row r="15095" spans="1:7">
      <c r="A15095" s="533"/>
      <c r="B15095" s="1787"/>
      <c r="C15095" s="1788"/>
      <c r="D15095" s="533"/>
      <c r="E15095" s="533"/>
      <c r="F15095" s="533"/>
      <c r="G15095" s="533"/>
    </row>
    <row r="15096" spans="1:7">
      <c r="A15096" s="533"/>
      <c r="B15096" s="1787"/>
      <c r="C15096" s="1788"/>
      <c r="D15096" s="533"/>
      <c r="E15096" s="533"/>
      <c r="F15096" s="533"/>
      <c r="G15096" s="533"/>
    </row>
    <row r="15097" spans="1:7">
      <c r="A15097" s="533"/>
      <c r="B15097" s="1787"/>
      <c r="C15097" s="1788"/>
      <c r="D15097" s="533"/>
      <c r="E15097" s="533"/>
      <c r="F15097" s="533"/>
      <c r="G15097" s="533"/>
    </row>
    <row r="15098" spans="1:7">
      <c r="A15098" s="533"/>
      <c r="B15098" s="1787"/>
      <c r="C15098" s="1788"/>
      <c r="D15098" s="533"/>
      <c r="E15098" s="533"/>
      <c r="F15098" s="533"/>
      <c r="G15098" s="533"/>
    </row>
    <row r="15099" spans="1:7">
      <c r="A15099" s="533"/>
      <c r="B15099" s="1787"/>
      <c r="C15099" s="1788"/>
      <c r="D15099" s="533"/>
      <c r="E15099" s="533"/>
      <c r="F15099" s="533"/>
      <c r="G15099" s="533"/>
    </row>
    <row r="15100" spans="1:7">
      <c r="A15100" s="533"/>
      <c r="B15100" s="1787"/>
      <c r="C15100" s="1788"/>
      <c r="D15100" s="533"/>
      <c r="E15100" s="533"/>
      <c r="F15100" s="533"/>
      <c r="G15100" s="533"/>
    </row>
    <row r="15101" spans="1:7">
      <c r="A15101" s="533"/>
      <c r="B15101" s="1787"/>
      <c r="C15101" s="1788"/>
      <c r="D15101" s="533"/>
      <c r="E15101" s="533"/>
      <c r="F15101" s="533"/>
      <c r="G15101" s="533"/>
    </row>
    <row r="15102" spans="1:7">
      <c r="A15102" s="533"/>
      <c r="B15102" s="1787"/>
      <c r="C15102" s="1788"/>
      <c r="D15102" s="533"/>
      <c r="E15102" s="533"/>
      <c r="F15102" s="533"/>
      <c r="G15102" s="533"/>
    </row>
    <row r="15103" spans="1:7">
      <c r="A15103" s="533"/>
      <c r="B15103" s="1787"/>
      <c r="C15103" s="1788"/>
      <c r="D15103" s="533"/>
      <c r="E15103" s="533"/>
      <c r="F15103" s="533"/>
      <c r="G15103" s="533"/>
    </row>
    <row r="15104" spans="1:7">
      <c r="A15104" s="533"/>
      <c r="B15104" s="1787"/>
      <c r="C15104" s="1788"/>
      <c r="D15104" s="533"/>
      <c r="E15104" s="533"/>
      <c r="F15104" s="533"/>
      <c r="G15104" s="533"/>
    </row>
    <row r="15105" spans="1:7">
      <c r="A15105" s="533"/>
      <c r="B15105" s="1787"/>
      <c r="C15105" s="1788"/>
      <c r="D15105" s="533"/>
      <c r="E15105" s="533"/>
      <c r="F15105" s="533"/>
      <c r="G15105" s="533"/>
    </row>
    <row r="15106" spans="1:7">
      <c r="A15106" s="533"/>
      <c r="B15106" s="1787"/>
      <c r="C15106" s="1788"/>
      <c r="D15106" s="533"/>
      <c r="E15106" s="533"/>
      <c r="F15106" s="533"/>
      <c r="G15106" s="533"/>
    </row>
    <row r="15107" spans="1:7">
      <c r="A15107" s="533"/>
      <c r="B15107" s="1787"/>
      <c r="C15107" s="1788"/>
      <c r="D15107" s="533"/>
      <c r="E15107" s="533"/>
      <c r="F15107" s="533"/>
      <c r="G15107" s="533"/>
    </row>
    <row r="15108" spans="1:7">
      <c r="A15108" s="533"/>
      <c r="B15108" s="1787"/>
      <c r="C15108" s="1788"/>
      <c r="D15108" s="533"/>
      <c r="E15108" s="533"/>
      <c r="F15108" s="533"/>
      <c r="G15108" s="533"/>
    </row>
    <row r="15109" spans="1:7">
      <c r="A15109" s="533"/>
      <c r="B15109" s="1787"/>
      <c r="C15109" s="1788"/>
      <c r="D15109" s="533"/>
      <c r="E15109" s="533"/>
      <c r="F15109" s="533"/>
      <c r="G15109" s="533"/>
    </row>
    <row r="15110" spans="1:7">
      <c r="A15110" s="533"/>
      <c r="B15110" s="1787"/>
      <c r="C15110" s="1788"/>
      <c r="D15110" s="533"/>
      <c r="E15110" s="533"/>
      <c r="F15110" s="533"/>
      <c r="G15110" s="533"/>
    </row>
    <row r="15111" spans="1:7">
      <c r="A15111" s="533"/>
      <c r="B15111" s="1787"/>
      <c r="C15111" s="1788"/>
      <c r="D15111" s="533"/>
      <c r="E15111" s="533"/>
      <c r="F15111" s="533"/>
      <c r="G15111" s="533"/>
    </row>
    <row r="15112" spans="1:7">
      <c r="A15112" s="533"/>
      <c r="B15112" s="1787"/>
      <c r="C15112" s="1788"/>
      <c r="D15112" s="533"/>
      <c r="E15112" s="533"/>
      <c r="F15112" s="533"/>
      <c r="G15112" s="533"/>
    </row>
    <row r="15113" spans="1:7">
      <c r="A15113" s="533"/>
      <c r="B15113" s="1787"/>
      <c r="C15113" s="1788"/>
      <c r="D15113" s="533"/>
      <c r="E15113" s="533"/>
      <c r="F15113" s="533"/>
      <c r="G15113" s="533"/>
    </row>
    <row r="15114" spans="1:7">
      <c r="A15114" s="533"/>
      <c r="B15114" s="1787"/>
      <c r="C15114" s="1788"/>
      <c r="D15114" s="533"/>
      <c r="E15114" s="533"/>
      <c r="F15114" s="533"/>
      <c r="G15114" s="533"/>
    </row>
    <row r="15115" spans="1:7">
      <c r="A15115" s="533"/>
      <c r="B15115" s="1787"/>
      <c r="C15115" s="1788"/>
      <c r="D15115" s="533"/>
      <c r="E15115" s="533"/>
      <c r="F15115" s="533"/>
      <c r="G15115" s="533"/>
    </row>
    <row r="15116" spans="1:7">
      <c r="A15116" s="533"/>
      <c r="B15116" s="1787"/>
      <c r="C15116" s="1788"/>
      <c r="D15116" s="533"/>
      <c r="E15116" s="533"/>
      <c r="F15116" s="533"/>
      <c r="G15116" s="533"/>
    </row>
    <row r="15117" spans="1:7">
      <c r="A15117" s="533"/>
      <c r="B15117" s="1787"/>
      <c r="C15117" s="1788"/>
      <c r="D15117" s="533"/>
      <c r="E15117" s="533"/>
      <c r="F15117" s="533"/>
      <c r="G15117" s="533"/>
    </row>
    <row r="15118" spans="1:7">
      <c r="A15118" s="533"/>
      <c r="B15118" s="1787"/>
      <c r="C15118" s="1788"/>
      <c r="D15118" s="533"/>
      <c r="E15118" s="533"/>
      <c r="F15118" s="533"/>
      <c r="G15118" s="533"/>
    </row>
    <row r="15119" spans="1:7">
      <c r="A15119" s="533"/>
      <c r="B15119" s="1787"/>
      <c r="C15119" s="1788"/>
      <c r="D15119" s="533"/>
      <c r="E15119" s="533"/>
      <c r="F15119" s="533"/>
      <c r="G15119" s="533"/>
    </row>
    <row r="15120" spans="1:7">
      <c r="A15120" s="533"/>
      <c r="B15120" s="1787"/>
      <c r="C15120" s="1788"/>
      <c r="D15120" s="533"/>
      <c r="E15120" s="533"/>
      <c r="F15120" s="533"/>
      <c r="G15120" s="533"/>
    </row>
    <row r="15121" spans="1:7">
      <c r="A15121" s="533"/>
      <c r="B15121" s="1787"/>
      <c r="C15121" s="1788"/>
      <c r="D15121" s="533"/>
      <c r="E15121" s="533"/>
      <c r="F15121" s="533"/>
      <c r="G15121" s="533"/>
    </row>
    <row r="15122" spans="1:7">
      <c r="A15122" s="533"/>
      <c r="B15122" s="1787"/>
      <c r="C15122" s="1788"/>
      <c r="D15122" s="533"/>
      <c r="E15122" s="533"/>
      <c r="F15122" s="533"/>
      <c r="G15122" s="533"/>
    </row>
    <row r="15123" spans="1:7">
      <c r="A15123" s="533"/>
      <c r="B15123" s="1787"/>
      <c r="C15123" s="1788"/>
      <c r="D15123" s="533"/>
      <c r="E15123" s="533"/>
      <c r="F15123" s="533"/>
      <c r="G15123" s="533"/>
    </row>
    <row r="15124" spans="1:7">
      <c r="A15124" s="533"/>
      <c r="B15124" s="1787"/>
      <c r="C15124" s="1788"/>
      <c r="D15124" s="533"/>
      <c r="E15124" s="533"/>
      <c r="F15124" s="533"/>
      <c r="G15124" s="533"/>
    </row>
    <row r="15125" spans="1:7">
      <c r="A15125" s="533"/>
      <c r="B15125" s="1787"/>
      <c r="C15125" s="1788"/>
      <c r="D15125" s="533"/>
      <c r="E15125" s="533"/>
      <c r="F15125" s="533"/>
      <c r="G15125" s="533"/>
    </row>
    <row r="15126" spans="1:7">
      <c r="A15126" s="533"/>
      <c r="B15126" s="1787"/>
      <c r="C15126" s="1788"/>
      <c r="D15126" s="533"/>
      <c r="E15126" s="533"/>
      <c r="F15126" s="533"/>
      <c r="G15126" s="533"/>
    </row>
    <row r="15127" spans="1:7">
      <c r="A15127" s="533"/>
      <c r="B15127" s="1787"/>
      <c r="C15127" s="1788"/>
      <c r="D15127" s="533"/>
      <c r="E15127" s="533"/>
      <c r="F15127" s="533"/>
      <c r="G15127" s="533"/>
    </row>
    <row r="15128" spans="1:7">
      <c r="A15128" s="533"/>
      <c r="B15128" s="1787"/>
      <c r="C15128" s="1788"/>
      <c r="D15128" s="533"/>
      <c r="E15128" s="533"/>
      <c r="F15128" s="533"/>
      <c r="G15128" s="533"/>
    </row>
    <row r="15129" spans="1:7">
      <c r="A15129" s="533"/>
      <c r="B15129" s="1787"/>
      <c r="C15129" s="1788"/>
      <c r="D15129" s="533"/>
      <c r="E15129" s="533"/>
      <c r="F15129" s="533"/>
      <c r="G15129" s="533"/>
    </row>
    <row r="15130" spans="1:7">
      <c r="A15130" s="533"/>
      <c r="B15130" s="1787"/>
      <c r="C15130" s="1788"/>
      <c r="D15130" s="533"/>
      <c r="E15130" s="533"/>
      <c r="F15130" s="533"/>
      <c r="G15130" s="533"/>
    </row>
    <row r="15131" spans="1:7">
      <c r="A15131" s="533"/>
      <c r="B15131" s="1787"/>
      <c r="C15131" s="1788"/>
      <c r="D15131" s="533"/>
      <c r="E15131" s="533"/>
      <c r="F15131" s="533"/>
      <c r="G15131" s="533"/>
    </row>
    <row r="15132" spans="1:7">
      <c r="A15132" s="533"/>
      <c r="B15132" s="1787"/>
      <c r="C15132" s="1788"/>
      <c r="D15132" s="533"/>
      <c r="E15132" s="533"/>
      <c r="F15132" s="533"/>
      <c r="G15132" s="533"/>
    </row>
    <row r="15133" spans="1:7">
      <c r="A15133" s="533"/>
      <c r="B15133" s="1787"/>
      <c r="C15133" s="1788"/>
      <c r="D15133" s="533"/>
      <c r="E15133" s="533"/>
      <c r="F15133" s="533"/>
      <c r="G15133" s="533"/>
    </row>
    <row r="15134" spans="1:7">
      <c r="A15134" s="533"/>
      <c r="B15134" s="1787"/>
      <c r="C15134" s="1788"/>
      <c r="D15134" s="533"/>
      <c r="E15134" s="533"/>
      <c r="F15134" s="533"/>
      <c r="G15134" s="533"/>
    </row>
    <row r="15135" spans="1:7">
      <c r="A15135" s="533"/>
      <c r="B15135" s="1787"/>
      <c r="C15135" s="1788"/>
      <c r="D15135" s="533"/>
      <c r="E15135" s="533"/>
      <c r="F15135" s="533"/>
      <c r="G15135" s="533"/>
    </row>
    <row r="15136" spans="1:7">
      <c r="A15136" s="533"/>
      <c r="B15136" s="1787"/>
      <c r="C15136" s="1788"/>
      <c r="D15136" s="533"/>
      <c r="E15136" s="533"/>
      <c r="F15136" s="533"/>
      <c r="G15136" s="533"/>
    </row>
    <row r="15137" spans="1:7">
      <c r="A15137" s="533"/>
      <c r="B15137" s="1787"/>
      <c r="C15137" s="1788"/>
      <c r="D15137" s="533"/>
      <c r="E15137" s="533"/>
      <c r="F15137" s="533"/>
      <c r="G15137" s="533"/>
    </row>
    <row r="15138" spans="1:7">
      <c r="A15138" s="533"/>
      <c r="B15138" s="1787"/>
      <c r="C15138" s="1788"/>
      <c r="D15138" s="533"/>
      <c r="E15138" s="533"/>
      <c r="F15138" s="533"/>
      <c r="G15138" s="533"/>
    </row>
    <row r="15139" spans="1:7">
      <c r="A15139" s="533"/>
      <c r="B15139" s="1787"/>
      <c r="C15139" s="1788"/>
      <c r="D15139" s="533"/>
      <c r="E15139" s="533"/>
      <c r="F15139" s="533"/>
      <c r="G15139" s="533"/>
    </row>
    <row r="15140" spans="1:7">
      <c r="A15140" s="533"/>
      <c r="B15140" s="1787"/>
      <c r="C15140" s="1788"/>
      <c r="D15140" s="533"/>
      <c r="E15140" s="533"/>
      <c r="F15140" s="533"/>
      <c r="G15140" s="533"/>
    </row>
    <row r="15141" spans="1:7">
      <c r="A15141" s="533"/>
      <c r="B15141" s="1787"/>
      <c r="C15141" s="1788"/>
      <c r="D15141" s="533"/>
      <c r="E15141" s="533"/>
      <c r="F15141" s="533"/>
      <c r="G15141" s="533"/>
    </row>
    <row r="15142" spans="1:7">
      <c r="A15142" s="533"/>
      <c r="B15142" s="1787"/>
      <c r="C15142" s="1788"/>
      <c r="D15142" s="533"/>
      <c r="E15142" s="533"/>
      <c r="F15142" s="533"/>
      <c r="G15142" s="533"/>
    </row>
    <row r="15143" spans="1:7">
      <c r="A15143" s="533"/>
      <c r="B15143" s="1787"/>
      <c r="C15143" s="1788"/>
      <c r="D15143" s="533"/>
      <c r="E15143" s="533"/>
      <c r="F15143" s="533"/>
      <c r="G15143" s="533"/>
    </row>
    <row r="15144" spans="1:7">
      <c r="A15144" s="533"/>
      <c r="B15144" s="1787"/>
      <c r="C15144" s="1788"/>
      <c r="D15144" s="533"/>
      <c r="E15144" s="533"/>
      <c r="F15144" s="533"/>
      <c r="G15144" s="533"/>
    </row>
    <row r="15145" spans="1:7">
      <c r="A15145" s="533"/>
      <c r="B15145" s="1787"/>
      <c r="C15145" s="1788"/>
      <c r="D15145" s="533"/>
      <c r="E15145" s="533"/>
      <c r="F15145" s="533"/>
      <c r="G15145" s="533"/>
    </row>
    <row r="15146" spans="1:7">
      <c r="A15146" s="533"/>
      <c r="B15146" s="1787"/>
      <c r="C15146" s="1788"/>
      <c r="D15146" s="533"/>
      <c r="E15146" s="533"/>
      <c r="F15146" s="533"/>
      <c r="G15146" s="533"/>
    </row>
    <row r="15147" spans="1:7">
      <c r="A15147" s="533"/>
      <c r="B15147" s="1787"/>
      <c r="C15147" s="1788"/>
      <c r="D15147" s="533"/>
      <c r="E15147" s="533"/>
      <c r="F15147" s="533"/>
      <c r="G15147" s="533"/>
    </row>
    <row r="15148" spans="1:7">
      <c r="A15148" s="533"/>
      <c r="B15148" s="1787"/>
      <c r="C15148" s="1788"/>
      <c r="D15148" s="533"/>
      <c r="E15148" s="533"/>
      <c r="F15148" s="533"/>
      <c r="G15148" s="533"/>
    </row>
    <row r="15149" spans="1:7">
      <c r="A15149" s="533"/>
      <c r="B15149" s="1787"/>
      <c r="C15149" s="1788"/>
      <c r="D15149" s="533"/>
      <c r="E15149" s="533"/>
      <c r="F15149" s="533"/>
      <c r="G15149" s="533"/>
    </row>
    <row r="15150" spans="1:7">
      <c r="A15150" s="533"/>
      <c r="B15150" s="1787"/>
      <c r="C15150" s="1788"/>
      <c r="D15150" s="533"/>
      <c r="E15150" s="533"/>
      <c r="F15150" s="533"/>
      <c r="G15150" s="533"/>
    </row>
    <row r="15151" spans="1:7">
      <c r="A15151" s="533"/>
      <c r="B15151" s="1787"/>
      <c r="C15151" s="1788"/>
      <c r="D15151" s="533"/>
      <c r="E15151" s="533"/>
      <c r="F15151" s="533"/>
      <c r="G15151" s="533"/>
    </row>
    <row r="15152" spans="1:7">
      <c r="A15152" s="533"/>
      <c r="B15152" s="1787"/>
      <c r="C15152" s="1788"/>
      <c r="D15152" s="533"/>
      <c r="E15152" s="533"/>
      <c r="F15152" s="533"/>
      <c r="G15152" s="533"/>
    </row>
    <row r="15153" spans="1:7">
      <c r="A15153" s="533"/>
      <c r="B15153" s="1787"/>
      <c r="C15153" s="1788"/>
      <c r="D15153" s="533"/>
      <c r="E15153" s="533"/>
      <c r="F15153" s="533"/>
      <c r="G15153" s="533"/>
    </row>
    <row r="15154" spans="1:7">
      <c r="A15154" s="533"/>
      <c r="B15154" s="1787"/>
      <c r="C15154" s="1788"/>
      <c r="D15154" s="533"/>
      <c r="E15154" s="533"/>
      <c r="F15154" s="533"/>
      <c r="G15154" s="533"/>
    </row>
    <row r="15155" spans="1:7">
      <c r="A15155" s="533"/>
      <c r="B15155" s="1787"/>
      <c r="C15155" s="1788"/>
      <c r="D15155" s="533"/>
      <c r="E15155" s="533"/>
      <c r="F15155" s="533"/>
      <c r="G15155" s="533"/>
    </row>
    <row r="15156" spans="1:7">
      <c r="A15156" s="533"/>
      <c r="B15156" s="1787"/>
      <c r="C15156" s="1788"/>
      <c r="D15156" s="533"/>
      <c r="E15156" s="533"/>
      <c r="F15156" s="533"/>
      <c r="G15156" s="533"/>
    </row>
    <row r="15157" spans="1:7">
      <c r="A15157" s="533"/>
      <c r="B15157" s="1787"/>
      <c r="C15157" s="1788"/>
      <c r="D15157" s="533"/>
      <c r="E15157" s="533"/>
      <c r="F15157" s="533"/>
      <c r="G15157" s="533"/>
    </row>
    <row r="15158" spans="1:7">
      <c r="A15158" s="533"/>
      <c r="B15158" s="1787"/>
      <c r="C15158" s="1788"/>
      <c r="D15158" s="533"/>
      <c r="E15158" s="533"/>
      <c r="F15158" s="533"/>
      <c r="G15158" s="533"/>
    </row>
    <row r="15159" spans="1:7">
      <c r="A15159" s="533"/>
      <c r="B15159" s="1787"/>
      <c r="C15159" s="1788"/>
      <c r="D15159" s="533"/>
      <c r="E15159" s="533"/>
      <c r="F15159" s="533"/>
      <c r="G15159" s="533"/>
    </row>
    <row r="15160" spans="1:7">
      <c r="A15160" s="533"/>
      <c r="B15160" s="1787"/>
      <c r="C15160" s="1788"/>
      <c r="D15160" s="533"/>
      <c r="E15160" s="533"/>
      <c r="F15160" s="533"/>
      <c r="G15160" s="533"/>
    </row>
    <row r="15161" spans="1:7">
      <c r="A15161" s="533"/>
      <c r="B15161" s="1787"/>
      <c r="C15161" s="1788"/>
      <c r="D15161" s="533"/>
      <c r="E15161" s="533"/>
      <c r="F15161" s="533"/>
      <c r="G15161" s="533"/>
    </row>
    <row r="15162" spans="1:7">
      <c r="A15162" s="533"/>
      <c r="B15162" s="1787"/>
      <c r="C15162" s="1788"/>
      <c r="D15162" s="533"/>
      <c r="E15162" s="533"/>
      <c r="F15162" s="533"/>
      <c r="G15162" s="533"/>
    </row>
    <row r="15163" spans="1:7">
      <c r="A15163" s="533"/>
      <c r="B15163" s="1787"/>
      <c r="C15163" s="1788"/>
      <c r="D15163" s="533"/>
      <c r="E15163" s="533"/>
      <c r="F15163" s="533"/>
      <c r="G15163" s="533"/>
    </row>
    <row r="15164" spans="1:7">
      <c r="A15164" s="533"/>
      <c r="B15164" s="1787"/>
      <c r="C15164" s="1788"/>
      <c r="D15164" s="533"/>
      <c r="E15164" s="533"/>
      <c r="F15164" s="533"/>
      <c r="G15164" s="533"/>
    </row>
    <row r="15165" spans="1:7">
      <c r="A15165" s="533"/>
      <c r="B15165" s="1787"/>
      <c r="C15165" s="1788"/>
      <c r="D15165" s="533"/>
      <c r="E15165" s="533"/>
      <c r="F15165" s="533"/>
      <c r="G15165" s="533"/>
    </row>
    <row r="15166" spans="1:7">
      <c r="A15166" s="533"/>
      <c r="B15166" s="1787"/>
      <c r="C15166" s="1788"/>
      <c r="D15166" s="533"/>
      <c r="E15166" s="533"/>
      <c r="F15166" s="533"/>
      <c r="G15166" s="533"/>
    </row>
    <row r="15167" spans="1:7">
      <c r="A15167" s="533"/>
      <c r="B15167" s="1787"/>
      <c r="C15167" s="1788"/>
      <c r="D15167" s="533"/>
      <c r="E15167" s="533"/>
      <c r="F15167" s="533"/>
      <c r="G15167" s="533"/>
    </row>
    <row r="15168" spans="1:7">
      <c r="A15168" s="533"/>
      <c r="B15168" s="1787"/>
      <c r="C15168" s="1788"/>
      <c r="D15168" s="533"/>
      <c r="E15168" s="533"/>
      <c r="F15168" s="533"/>
      <c r="G15168" s="533"/>
    </row>
    <row r="15169" spans="1:7">
      <c r="A15169" s="533"/>
      <c r="B15169" s="1787"/>
      <c r="C15169" s="1788"/>
      <c r="D15169" s="533"/>
      <c r="E15169" s="533"/>
      <c r="F15169" s="533"/>
      <c r="G15169" s="533"/>
    </row>
    <row r="15170" spans="1:7">
      <c r="A15170" s="533"/>
      <c r="B15170" s="1787"/>
      <c r="C15170" s="1788"/>
      <c r="D15170" s="533"/>
      <c r="E15170" s="533"/>
      <c r="F15170" s="533"/>
      <c r="G15170" s="533"/>
    </row>
    <row r="15171" spans="1:7">
      <c r="A15171" s="533"/>
      <c r="B15171" s="1787"/>
      <c r="C15171" s="1788"/>
      <c r="D15171" s="533"/>
      <c r="E15171" s="533"/>
      <c r="F15171" s="533"/>
      <c r="G15171" s="533"/>
    </row>
    <row r="15172" spans="1:7">
      <c r="A15172" s="533"/>
      <c r="B15172" s="1787"/>
      <c r="C15172" s="1788"/>
      <c r="D15172" s="533"/>
      <c r="E15172" s="533"/>
      <c r="F15172" s="533"/>
      <c r="G15172" s="533"/>
    </row>
    <row r="15173" spans="1:7">
      <c r="A15173" s="533"/>
      <c r="B15173" s="1787"/>
      <c r="C15173" s="1788"/>
      <c r="D15173" s="533"/>
      <c r="E15173" s="533"/>
      <c r="F15173" s="533"/>
      <c r="G15173" s="533"/>
    </row>
    <row r="15174" spans="1:7">
      <c r="A15174" s="533"/>
      <c r="B15174" s="1787"/>
      <c r="C15174" s="1788"/>
      <c r="D15174" s="533"/>
      <c r="E15174" s="533"/>
      <c r="F15174" s="533"/>
      <c r="G15174" s="533"/>
    </row>
    <row r="15175" spans="1:7">
      <c r="A15175" s="533"/>
      <c r="B15175" s="1787"/>
      <c r="C15175" s="1788"/>
      <c r="D15175" s="533"/>
      <c r="E15175" s="533"/>
      <c r="F15175" s="533"/>
      <c r="G15175" s="533"/>
    </row>
    <row r="15176" spans="1:7">
      <c r="A15176" s="533"/>
      <c r="B15176" s="1787"/>
      <c r="C15176" s="1788"/>
      <c r="D15176" s="533"/>
      <c r="E15176" s="533"/>
      <c r="F15176" s="533"/>
      <c r="G15176" s="533"/>
    </row>
    <row r="15177" spans="1:7">
      <c r="A15177" s="533"/>
      <c r="B15177" s="1787"/>
      <c r="C15177" s="1788"/>
      <c r="D15177" s="533"/>
      <c r="E15177" s="533"/>
      <c r="F15177" s="533"/>
      <c r="G15177" s="533"/>
    </row>
    <row r="15178" spans="1:7">
      <c r="A15178" s="533"/>
      <c r="B15178" s="1787"/>
      <c r="C15178" s="1788"/>
      <c r="D15178" s="533"/>
      <c r="E15178" s="533"/>
      <c r="F15178" s="533"/>
      <c r="G15178" s="533"/>
    </row>
    <row r="15179" spans="1:7">
      <c r="A15179" s="533"/>
      <c r="B15179" s="1787"/>
      <c r="C15179" s="1788"/>
      <c r="D15179" s="533"/>
      <c r="E15179" s="533"/>
      <c r="F15179" s="533"/>
      <c r="G15179" s="533"/>
    </row>
    <row r="15180" spans="1:7">
      <c r="A15180" s="533"/>
      <c r="B15180" s="1787"/>
      <c r="C15180" s="1788"/>
      <c r="D15180" s="533"/>
      <c r="E15180" s="533"/>
      <c r="F15180" s="533"/>
      <c r="G15180" s="533"/>
    </row>
    <row r="15181" spans="1:7">
      <c r="A15181" s="533"/>
      <c r="B15181" s="1787"/>
      <c r="C15181" s="1788"/>
      <c r="D15181" s="533"/>
      <c r="E15181" s="533"/>
      <c r="F15181" s="533"/>
      <c r="G15181" s="533"/>
    </row>
    <row r="15182" spans="1:7">
      <c r="A15182" s="533"/>
      <c r="B15182" s="1787"/>
      <c r="C15182" s="1788"/>
      <c r="D15182" s="533"/>
      <c r="E15182" s="533"/>
      <c r="F15182" s="533"/>
      <c r="G15182" s="533"/>
    </row>
    <row r="15183" spans="1:7">
      <c r="A15183" s="533"/>
      <c r="B15183" s="1787"/>
      <c r="C15183" s="1788"/>
      <c r="D15183" s="533"/>
      <c r="E15183" s="533"/>
      <c r="F15183" s="533"/>
      <c r="G15183" s="533"/>
    </row>
    <row r="15184" spans="1:7">
      <c r="A15184" s="533"/>
      <c r="B15184" s="1787"/>
      <c r="C15184" s="1788"/>
      <c r="D15184" s="533"/>
      <c r="E15184" s="533"/>
      <c r="F15184" s="533"/>
      <c r="G15184" s="533"/>
    </row>
    <row r="15185" spans="1:7">
      <c r="A15185" s="533"/>
      <c r="B15185" s="1787"/>
      <c r="C15185" s="1788"/>
      <c r="D15185" s="533"/>
      <c r="E15185" s="533"/>
      <c r="F15185" s="533"/>
      <c r="G15185" s="533"/>
    </row>
    <row r="15186" spans="1:7">
      <c r="A15186" s="533"/>
      <c r="B15186" s="1787"/>
      <c r="C15186" s="1788"/>
      <c r="D15186" s="533"/>
      <c r="E15186" s="533"/>
      <c r="F15186" s="533"/>
      <c r="G15186" s="533"/>
    </row>
    <row r="15187" spans="1:7">
      <c r="A15187" s="533"/>
      <c r="B15187" s="1787"/>
      <c r="C15187" s="1788"/>
      <c r="D15187" s="533"/>
      <c r="E15187" s="533"/>
      <c r="F15187" s="533"/>
      <c r="G15187" s="533"/>
    </row>
    <row r="15188" spans="1:7">
      <c r="A15188" s="533"/>
      <c r="B15188" s="1787"/>
      <c r="C15188" s="1788"/>
      <c r="D15188" s="533"/>
      <c r="E15188" s="533"/>
      <c r="F15188" s="533"/>
      <c r="G15188" s="533"/>
    </row>
    <row r="15189" spans="1:7">
      <c r="A15189" s="533"/>
      <c r="B15189" s="1787"/>
      <c r="C15189" s="1788"/>
      <c r="D15189" s="533"/>
      <c r="E15189" s="533"/>
      <c r="F15189" s="533"/>
      <c r="G15189" s="533"/>
    </row>
    <row r="15190" spans="1:7">
      <c r="A15190" s="533"/>
      <c r="B15190" s="1787"/>
      <c r="C15190" s="1788"/>
      <c r="D15190" s="533"/>
      <c r="E15190" s="533"/>
      <c r="F15190" s="533"/>
      <c r="G15190" s="533"/>
    </row>
    <row r="15191" spans="1:7">
      <c r="A15191" s="533"/>
      <c r="B15191" s="1787"/>
      <c r="C15191" s="1788"/>
      <c r="D15191" s="533"/>
      <c r="E15191" s="533"/>
      <c r="F15191" s="533"/>
      <c r="G15191" s="533"/>
    </row>
    <row r="15192" spans="1:7">
      <c r="A15192" s="533"/>
      <c r="B15192" s="1787"/>
      <c r="C15192" s="1788"/>
      <c r="D15192" s="533"/>
      <c r="E15192" s="533"/>
      <c r="F15192" s="533"/>
      <c r="G15192" s="533"/>
    </row>
    <row r="15193" spans="1:7">
      <c r="A15193" s="533"/>
      <c r="B15193" s="1787"/>
      <c r="C15193" s="1788"/>
      <c r="D15193" s="533"/>
      <c r="E15193" s="533"/>
      <c r="F15193" s="533"/>
      <c r="G15193" s="533"/>
    </row>
    <row r="15194" spans="1:7">
      <c r="A15194" s="533"/>
      <c r="B15194" s="1787"/>
      <c r="C15194" s="1788"/>
      <c r="D15194" s="533"/>
      <c r="E15194" s="533"/>
      <c r="F15194" s="533"/>
      <c r="G15194" s="533"/>
    </row>
    <row r="15195" spans="1:7">
      <c r="A15195" s="533"/>
      <c r="B15195" s="1787"/>
      <c r="C15195" s="1788"/>
      <c r="D15195" s="533"/>
      <c r="E15195" s="533"/>
      <c r="F15195" s="533"/>
      <c r="G15195" s="533"/>
    </row>
    <row r="15196" spans="1:7">
      <c r="A15196" s="533"/>
      <c r="B15196" s="1787"/>
      <c r="C15196" s="1788"/>
      <c r="D15196" s="533"/>
      <c r="E15196" s="533"/>
      <c r="F15196" s="533"/>
      <c r="G15196" s="533"/>
    </row>
    <row r="15197" spans="1:7">
      <c r="A15197" s="533"/>
      <c r="B15197" s="1787"/>
      <c r="C15197" s="1788"/>
      <c r="D15197" s="533"/>
      <c r="E15197" s="533"/>
      <c r="F15197" s="533"/>
      <c r="G15197" s="533"/>
    </row>
    <row r="15198" spans="1:7">
      <c r="A15198" s="533"/>
      <c r="B15198" s="1787"/>
      <c r="C15198" s="1788"/>
      <c r="D15198" s="533"/>
      <c r="E15198" s="533"/>
      <c r="F15198" s="533"/>
      <c r="G15198" s="533"/>
    </row>
    <row r="15199" spans="1:7">
      <c r="A15199" s="533"/>
      <c r="B15199" s="1787"/>
      <c r="C15199" s="1788"/>
      <c r="D15199" s="533"/>
      <c r="E15199" s="533"/>
      <c r="F15199" s="533"/>
      <c r="G15199" s="533"/>
    </row>
    <row r="15200" spans="1:7">
      <c r="A15200" s="533"/>
      <c r="B15200" s="1787"/>
      <c r="C15200" s="1788"/>
      <c r="D15200" s="533"/>
      <c r="E15200" s="533"/>
      <c r="F15200" s="533"/>
      <c r="G15200" s="533"/>
    </row>
    <row r="15201" spans="1:7">
      <c r="A15201" s="533"/>
      <c r="B15201" s="1787"/>
      <c r="C15201" s="1788"/>
      <c r="D15201" s="533"/>
      <c r="E15201" s="533"/>
      <c r="F15201" s="533"/>
      <c r="G15201" s="533"/>
    </row>
    <row r="15202" spans="1:7">
      <c r="A15202" s="533"/>
      <c r="B15202" s="1787"/>
      <c r="C15202" s="1788"/>
      <c r="D15202" s="533"/>
      <c r="E15202" s="533"/>
      <c r="F15202" s="533"/>
      <c r="G15202" s="533"/>
    </row>
    <row r="15203" spans="1:7">
      <c r="A15203" s="533"/>
      <c r="B15203" s="1787"/>
      <c r="C15203" s="1788"/>
      <c r="D15203" s="533"/>
      <c r="E15203" s="533"/>
      <c r="F15203" s="533"/>
      <c r="G15203" s="533"/>
    </row>
    <row r="15204" spans="1:7">
      <c r="A15204" s="533"/>
      <c r="B15204" s="1787"/>
      <c r="C15204" s="1788"/>
      <c r="D15204" s="533"/>
      <c r="E15204" s="533"/>
      <c r="F15204" s="533"/>
      <c r="G15204" s="533"/>
    </row>
    <row r="15205" spans="1:7">
      <c r="A15205" s="533"/>
      <c r="B15205" s="1787"/>
      <c r="C15205" s="1788"/>
      <c r="D15205" s="533"/>
      <c r="E15205" s="533"/>
      <c r="F15205" s="533"/>
      <c r="G15205" s="533"/>
    </row>
    <row r="15206" spans="1:7">
      <c r="A15206" s="533"/>
      <c r="B15206" s="1787"/>
      <c r="C15206" s="1788"/>
      <c r="D15206" s="533"/>
      <c r="E15206" s="533"/>
      <c r="F15206" s="533"/>
      <c r="G15206" s="533"/>
    </row>
    <row r="15207" spans="1:7">
      <c r="A15207" s="533"/>
      <c r="B15207" s="1787"/>
      <c r="C15207" s="1788"/>
      <c r="D15207" s="533"/>
      <c r="E15207" s="533"/>
      <c r="F15207" s="533"/>
      <c r="G15207" s="533"/>
    </row>
    <row r="15208" spans="1:7">
      <c r="A15208" s="533"/>
      <c r="B15208" s="1787"/>
      <c r="C15208" s="1788"/>
      <c r="D15208" s="533"/>
      <c r="E15208" s="533"/>
      <c r="F15208" s="533"/>
      <c r="G15208" s="533"/>
    </row>
    <row r="15209" spans="1:7">
      <c r="A15209" s="533"/>
      <c r="B15209" s="1787"/>
      <c r="C15209" s="1788"/>
      <c r="D15209" s="533"/>
      <c r="E15209" s="533"/>
      <c r="F15209" s="533"/>
      <c r="G15209" s="533"/>
    </row>
    <row r="15210" spans="1:7">
      <c r="A15210" s="533"/>
      <c r="B15210" s="1787"/>
      <c r="C15210" s="1788"/>
      <c r="D15210" s="533"/>
      <c r="E15210" s="533"/>
      <c r="F15210" s="533"/>
      <c r="G15210" s="533"/>
    </row>
    <row r="15211" spans="1:7">
      <c r="A15211" s="533"/>
      <c r="B15211" s="1787"/>
      <c r="C15211" s="1788"/>
      <c r="D15211" s="533"/>
      <c r="E15211" s="533"/>
      <c r="F15211" s="533"/>
      <c r="G15211" s="533"/>
    </row>
    <row r="15212" spans="1:7">
      <c r="A15212" s="533"/>
      <c r="B15212" s="1787"/>
      <c r="C15212" s="1788"/>
      <c r="D15212" s="533"/>
      <c r="E15212" s="533"/>
      <c r="F15212" s="533"/>
      <c r="G15212" s="533"/>
    </row>
    <row r="15213" spans="1:7">
      <c r="A15213" s="533"/>
      <c r="B15213" s="1787"/>
      <c r="C15213" s="1788"/>
      <c r="D15213" s="533"/>
      <c r="E15213" s="533"/>
      <c r="F15213" s="533"/>
      <c r="G15213" s="533"/>
    </row>
    <row r="15214" spans="1:7">
      <c r="A15214" s="533"/>
      <c r="B15214" s="1787"/>
      <c r="C15214" s="1788"/>
      <c r="D15214" s="533"/>
      <c r="E15214" s="533"/>
      <c r="F15214" s="533"/>
      <c r="G15214" s="533"/>
    </row>
    <row r="15215" spans="1:7">
      <c r="A15215" s="533"/>
      <c r="B15215" s="1787"/>
      <c r="C15215" s="1788"/>
      <c r="D15215" s="533"/>
      <c r="E15215" s="533"/>
      <c r="F15215" s="533"/>
      <c r="G15215" s="533"/>
    </row>
    <row r="15216" spans="1:7">
      <c r="A15216" s="533"/>
      <c r="B15216" s="1787"/>
      <c r="C15216" s="1788"/>
      <c r="D15216" s="533"/>
      <c r="E15216" s="533"/>
      <c r="F15216" s="533"/>
      <c r="G15216" s="533"/>
    </row>
    <row r="15217" spans="1:7">
      <c r="A15217" s="533"/>
      <c r="B15217" s="1787"/>
      <c r="C15217" s="1788"/>
      <c r="D15217" s="533"/>
      <c r="E15217" s="533"/>
      <c r="F15217" s="533"/>
      <c r="G15217" s="533"/>
    </row>
    <row r="15218" spans="1:7">
      <c r="A15218" s="533"/>
      <c r="B15218" s="1787"/>
      <c r="C15218" s="1788"/>
      <c r="D15218" s="533"/>
      <c r="E15218" s="533"/>
      <c r="F15218" s="533"/>
      <c r="G15218" s="533"/>
    </row>
    <row r="15219" spans="1:7">
      <c r="A15219" s="533"/>
      <c r="B15219" s="1787"/>
      <c r="C15219" s="1788"/>
      <c r="D15219" s="533"/>
      <c r="E15219" s="533"/>
      <c r="F15219" s="533"/>
      <c r="G15219" s="533"/>
    </row>
    <row r="15220" spans="1:7">
      <c r="A15220" s="533"/>
      <c r="B15220" s="1787"/>
      <c r="C15220" s="1788"/>
      <c r="D15220" s="533"/>
      <c r="E15220" s="533"/>
      <c r="F15220" s="533"/>
      <c r="G15220" s="533"/>
    </row>
    <row r="15221" spans="1:7">
      <c r="A15221" s="533"/>
      <c r="B15221" s="1787"/>
      <c r="C15221" s="1788"/>
      <c r="D15221" s="533"/>
      <c r="E15221" s="533"/>
      <c r="F15221" s="533"/>
      <c r="G15221" s="533"/>
    </row>
    <row r="15222" spans="1:7">
      <c r="A15222" s="533"/>
      <c r="B15222" s="1787"/>
      <c r="C15222" s="1788"/>
      <c r="D15222" s="533"/>
      <c r="E15222" s="533"/>
      <c r="F15222" s="533"/>
      <c r="G15222" s="533"/>
    </row>
    <row r="15223" spans="1:7">
      <c r="A15223" s="533"/>
      <c r="B15223" s="1787"/>
      <c r="C15223" s="1788"/>
      <c r="D15223" s="533"/>
      <c r="E15223" s="533"/>
      <c r="F15223" s="533"/>
      <c r="G15223" s="533"/>
    </row>
    <row r="15224" spans="1:7">
      <c r="A15224" s="533"/>
      <c r="B15224" s="1787"/>
      <c r="C15224" s="1788"/>
      <c r="D15224" s="533"/>
      <c r="E15224" s="533"/>
      <c r="F15224" s="533"/>
      <c r="G15224" s="533"/>
    </row>
    <row r="15225" spans="1:7">
      <c r="A15225" s="533"/>
      <c r="B15225" s="1787"/>
      <c r="C15225" s="1788"/>
      <c r="D15225" s="533"/>
      <c r="E15225" s="533"/>
      <c r="F15225" s="533"/>
      <c r="G15225" s="533"/>
    </row>
    <row r="15226" spans="1:7">
      <c r="A15226" s="533"/>
      <c r="B15226" s="1787"/>
      <c r="C15226" s="1788"/>
      <c r="D15226" s="533"/>
      <c r="E15226" s="533"/>
      <c r="F15226" s="533"/>
      <c r="G15226" s="533"/>
    </row>
    <row r="15227" spans="1:7">
      <c r="A15227" s="533"/>
      <c r="B15227" s="1787"/>
      <c r="C15227" s="1788"/>
      <c r="D15227" s="533"/>
      <c r="E15227" s="533"/>
      <c r="F15227" s="533"/>
      <c r="G15227" s="533"/>
    </row>
    <row r="15228" spans="1:7">
      <c r="A15228" s="533"/>
      <c r="B15228" s="1787"/>
      <c r="C15228" s="1788"/>
      <c r="D15228" s="533"/>
      <c r="E15228" s="533"/>
      <c r="F15228" s="533"/>
      <c r="G15228" s="533"/>
    </row>
    <row r="15229" spans="1:7">
      <c r="A15229" s="533"/>
      <c r="B15229" s="1787"/>
      <c r="C15229" s="1788"/>
      <c r="D15229" s="533"/>
      <c r="E15229" s="533"/>
      <c r="F15229" s="533"/>
      <c r="G15229" s="533"/>
    </row>
    <row r="15230" spans="1:7">
      <c r="A15230" s="533"/>
      <c r="B15230" s="1787"/>
      <c r="C15230" s="1788"/>
      <c r="D15230" s="533"/>
      <c r="E15230" s="533"/>
      <c r="F15230" s="533"/>
      <c r="G15230" s="533"/>
    </row>
    <row r="15231" spans="1:7">
      <c r="A15231" s="533"/>
      <c r="B15231" s="1787"/>
      <c r="C15231" s="1788"/>
      <c r="D15231" s="533"/>
      <c r="E15231" s="533"/>
      <c r="F15231" s="533"/>
      <c r="G15231" s="533"/>
    </row>
    <row r="15232" spans="1:7">
      <c r="A15232" s="533"/>
      <c r="B15232" s="1787"/>
      <c r="C15232" s="1788"/>
      <c r="D15232" s="533"/>
      <c r="E15232" s="533"/>
      <c r="F15232" s="533"/>
      <c r="G15232" s="533"/>
    </row>
    <row r="15233" spans="1:7">
      <c r="A15233" s="533"/>
      <c r="B15233" s="1787"/>
      <c r="C15233" s="1788"/>
      <c r="D15233" s="533"/>
      <c r="E15233" s="533"/>
      <c r="F15233" s="533"/>
      <c r="G15233" s="533"/>
    </row>
    <row r="15234" spans="1:7">
      <c r="A15234" s="533"/>
      <c r="B15234" s="1787"/>
      <c r="C15234" s="1788"/>
      <c r="D15234" s="533"/>
      <c r="E15234" s="533"/>
      <c r="F15234" s="533"/>
      <c r="G15234" s="533"/>
    </row>
    <row r="15235" spans="1:7">
      <c r="A15235" s="533"/>
      <c r="B15235" s="1787"/>
      <c r="C15235" s="1788"/>
      <c r="D15235" s="533"/>
      <c r="E15235" s="533"/>
      <c r="F15235" s="533"/>
      <c r="G15235" s="533"/>
    </row>
    <row r="15236" spans="1:7">
      <c r="A15236" s="533"/>
      <c r="B15236" s="1787"/>
      <c r="C15236" s="1788"/>
      <c r="D15236" s="533"/>
      <c r="E15236" s="533"/>
      <c r="F15236" s="533"/>
      <c r="G15236" s="533"/>
    </row>
    <row r="15237" spans="1:7">
      <c r="A15237" s="533"/>
      <c r="B15237" s="1787"/>
      <c r="C15237" s="1788"/>
      <c r="D15237" s="533"/>
      <c r="E15237" s="533"/>
      <c r="F15237" s="533"/>
      <c r="G15237" s="533"/>
    </row>
    <row r="15238" spans="1:7">
      <c r="A15238" s="533"/>
      <c r="B15238" s="1787"/>
      <c r="C15238" s="1788"/>
      <c r="D15238" s="533"/>
      <c r="E15238" s="533"/>
      <c r="F15238" s="533"/>
      <c r="G15238" s="533"/>
    </row>
    <row r="15239" spans="1:7">
      <c r="A15239" s="533"/>
      <c r="B15239" s="1787"/>
      <c r="C15239" s="1788"/>
      <c r="D15239" s="533"/>
      <c r="E15239" s="533"/>
      <c r="F15239" s="533"/>
      <c r="G15239" s="533"/>
    </row>
    <row r="15240" spans="1:7">
      <c r="A15240" s="533"/>
      <c r="B15240" s="1787"/>
      <c r="C15240" s="1788"/>
      <c r="D15240" s="533"/>
      <c r="E15240" s="533"/>
      <c r="F15240" s="533"/>
      <c r="G15240" s="533"/>
    </row>
    <row r="15241" spans="1:7">
      <c r="A15241" s="533"/>
      <c r="B15241" s="1787"/>
      <c r="C15241" s="1788"/>
      <c r="D15241" s="533"/>
      <c r="E15241" s="533"/>
      <c r="F15241" s="533"/>
      <c r="G15241" s="533"/>
    </row>
    <row r="15242" spans="1:7">
      <c r="A15242" s="533"/>
      <c r="B15242" s="1787"/>
      <c r="C15242" s="1788"/>
      <c r="D15242" s="533"/>
      <c r="E15242" s="533"/>
      <c r="F15242" s="533"/>
      <c r="G15242" s="533"/>
    </row>
    <row r="15243" spans="1:7">
      <c r="A15243" s="533"/>
      <c r="B15243" s="1787"/>
      <c r="C15243" s="1788"/>
      <c r="D15243" s="533"/>
      <c r="E15243" s="533"/>
      <c r="F15243" s="533"/>
      <c r="G15243" s="533"/>
    </row>
    <row r="15244" spans="1:7">
      <c r="A15244" s="533"/>
      <c r="B15244" s="1787"/>
      <c r="C15244" s="1788"/>
      <c r="D15244" s="533"/>
      <c r="E15244" s="533"/>
      <c r="F15244" s="533"/>
      <c r="G15244" s="533"/>
    </row>
    <row r="15245" spans="1:7">
      <c r="A15245" s="533"/>
      <c r="B15245" s="1787"/>
      <c r="C15245" s="1788"/>
      <c r="D15245" s="533"/>
      <c r="E15245" s="533"/>
      <c r="F15245" s="533"/>
      <c r="G15245" s="533"/>
    </row>
    <row r="15246" spans="1:7">
      <c r="A15246" s="533"/>
      <c r="B15246" s="1787"/>
      <c r="C15246" s="1788"/>
      <c r="D15246" s="533"/>
      <c r="E15246" s="533"/>
      <c r="F15246" s="533"/>
      <c r="G15246" s="533"/>
    </row>
    <row r="15247" spans="1:7">
      <c r="A15247" s="533"/>
      <c r="B15247" s="1787"/>
      <c r="C15247" s="1788"/>
      <c r="D15247" s="533"/>
      <c r="E15247" s="533"/>
      <c r="F15247" s="533"/>
      <c r="G15247" s="533"/>
    </row>
    <row r="15248" spans="1:7">
      <c r="A15248" s="533"/>
      <c r="B15248" s="1787"/>
      <c r="C15248" s="1788"/>
      <c r="D15248" s="533"/>
      <c r="E15248" s="533"/>
      <c r="F15248" s="533"/>
      <c r="G15248" s="533"/>
    </row>
    <row r="15249" spans="1:7">
      <c r="A15249" s="533"/>
      <c r="B15249" s="1787"/>
      <c r="C15249" s="1788"/>
      <c r="D15249" s="533"/>
      <c r="E15249" s="533"/>
      <c r="F15249" s="533"/>
      <c r="G15249" s="533"/>
    </row>
    <row r="15250" spans="1:7">
      <c r="A15250" s="533"/>
      <c r="B15250" s="1787"/>
      <c r="C15250" s="1788"/>
      <c r="D15250" s="533"/>
      <c r="E15250" s="533"/>
      <c r="F15250" s="533"/>
      <c r="G15250" s="533"/>
    </row>
    <row r="15251" spans="1:7">
      <c r="A15251" s="533"/>
      <c r="B15251" s="1787"/>
      <c r="C15251" s="1788"/>
      <c r="D15251" s="533"/>
      <c r="E15251" s="533"/>
      <c r="F15251" s="533"/>
      <c r="G15251" s="533"/>
    </row>
    <row r="15252" spans="1:7">
      <c r="A15252" s="533"/>
      <c r="B15252" s="1787"/>
      <c r="C15252" s="1788"/>
      <c r="D15252" s="533"/>
      <c r="E15252" s="533"/>
      <c r="F15252" s="533"/>
      <c r="G15252" s="533"/>
    </row>
    <row r="15253" spans="1:7">
      <c r="A15253" s="533"/>
      <c r="B15253" s="1787"/>
      <c r="C15253" s="1788"/>
      <c r="D15253" s="533"/>
      <c r="E15253" s="533"/>
      <c r="F15253" s="533"/>
      <c r="G15253" s="533"/>
    </row>
    <row r="15254" spans="1:7">
      <c r="A15254" s="533"/>
      <c r="B15254" s="1787"/>
      <c r="C15254" s="1788"/>
      <c r="D15254" s="533"/>
      <c r="E15254" s="533"/>
      <c r="F15254" s="533"/>
      <c r="G15254" s="533"/>
    </row>
    <row r="15255" spans="1:7">
      <c r="A15255" s="533"/>
      <c r="B15255" s="1787"/>
      <c r="C15255" s="1788"/>
      <c r="D15255" s="533"/>
      <c r="E15255" s="533"/>
      <c r="F15255" s="533"/>
      <c r="G15255" s="533"/>
    </row>
    <row r="15256" spans="1:7">
      <c r="A15256" s="533"/>
      <c r="B15256" s="1787"/>
      <c r="C15256" s="1788"/>
      <c r="D15256" s="533"/>
      <c r="E15256" s="533"/>
      <c r="F15256" s="533"/>
      <c r="G15256" s="533"/>
    </row>
    <row r="15257" spans="1:7">
      <c r="A15257" s="533"/>
      <c r="B15257" s="1787"/>
      <c r="C15257" s="1788"/>
      <c r="D15257" s="533"/>
      <c r="E15257" s="533"/>
      <c r="F15257" s="533"/>
      <c r="G15257" s="533"/>
    </row>
    <row r="15258" spans="1:7">
      <c r="A15258" s="533"/>
      <c r="B15258" s="1787"/>
      <c r="C15258" s="1788"/>
      <c r="D15258" s="533"/>
      <c r="E15258" s="533"/>
      <c r="F15258" s="533"/>
      <c r="G15258" s="533"/>
    </row>
    <row r="15259" spans="1:7">
      <c r="A15259" s="533"/>
      <c r="B15259" s="1787"/>
      <c r="C15259" s="1788"/>
      <c r="D15259" s="533"/>
      <c r="E15259" s="533"/>
      <c r="F15259" s="533"/>
      <c r="G15259" s="533"/>
    </row>
    <row r="15260" spans="1:7">
      <c r="A15260" s="533"/>
      <c r="B15260" s="1787"/>
      <c r="C15260" s="1788"/>
      <c r="D15260" s="533"/>
      <c r="E15260" s="533"/>
      <c r="F15260" s="533"/>
      <c r="G15260" s="533"/>
    </row>
    <row r="15261" spans="1:7">
      <c r="A15261" s="533"/>
      <c r="B15261" s="1787"/>
      <c r="C15261" s="1788"/>
      <c r="D15261" s="533"/>
      <c r="E15261" s="533"/>
      <c r="F15261" s="533"/>
      <c r="G15261" s="533"/>
    </row>
    <row r="15262" spans="1:7">
      <c r="A15262" s="533"/>
      <c r="B15262" s="1787"/>
      <c r="C15262" s="1788"/>
      <c r="D15262" s="533"/>
      <c r="E15262" s="533"/>
      <c r="F15262" s="533"/>
      <c r="G15262" s="533"/>
    </row>
    <row r="15263" spans="1:7">
      <c r="A15263" s="533"/>
      <c r="B15263" s="1787"/>
      <c r="C15263" s="1788"/>
      <c r="D15263" s="533"/>
      <c r="E15263" s="533"/>
      <c r="F15263" s="533"/>
      <c r="G15263" s="533"/>
    </row>
    <row r="15264" spans="1:7">
      <c r="A15264" s="533"/>
      <c r="B15264" s="1787"/>
      <c r="C15264" s="1788"/>
      <c r="D15264" s="533"/>
      <c r="E15264" s="533"/>
      <c r="F15264" s="533"/>
      <c r="G15264" s="533"/>
    </row>
    <row r="15265" spans="1:7">
      <c r="A15265" s="533"/>
      <c r="B15265" s="1787"/>
      <c r="C15265" s="1788"/>
      <c r="D15265" s="533"/>
      <c r="E15265" s="533"/>
      <c r="F15265" s="533"/>
      <c r="G15265" s="533"/>
    </row>
    <row r="15266" spans="1:7">
      <c r="A15266" s="533"/>
      <c r="B15266" s="1787"/>
      <c r="C15266" s="1788"/>
      <c r="D15266" s="533"/>
      <c r="E15266" s="533"/>
      <c r="F15266" s="533"/>
      <c r="G15266" s="533"/>
    </row>
    <row r="15267" spans="1:7">
      <c r="A15267" s="533"/>
      <c r="B15267" s="1787"/>
      <c r="C15267" s="1788"/>
      <c r="D15267" s="533"/>
      <c r="E15267" s="533"/>
      <c r="F15267" s="533"/>
      <c r="G15267" s="533"/>
    </row>
    <row r="15268" spans="1:7">
      <c r="A15268" s="533"/>
      <c r="B15268" s="1787"/>
      <c r="C15268" s="1788"/>
      <c r="D15268" s="533"/>
      <c r="E15268" s="533"/>
      <c r="F15268" s="533"/>
      <c r="G15268" s="533"/>
    </row>
    <row r="15269" spans="1:7">
      <c r="A15269" s="533"/>
      <c r="B15269" s="1787"/>
      <c r="C15269" s="1788"/>
      <c r="D15269" s="533"/>
      <c r="E15269" s="533"/>
      <c r="F15269" s="533"/>
      <c r="G15269" s="533"/>
    </row>
    <row r="15270" spans="1:7">
      <c r="A15270" s="533"/>
      <c r="B15270" s="1787"/>
      <c r="C15270" s="1788"/>
      <c r="D15270" s="533"/>
      <c r="E15270" s="533"/>
      <c r="F15270" s="533"/>
      <c r="G15270" s="533"/>
    </row>
    <row r="15271" spans="1:7">
      <c r="A15271" s="533"/>
      <c r="B15271" s="1787"/>
      <c r="C15271" s="1788"/>
      <c r="D15271" s="533"/>
      <c r="E15271" s="533"/>
      <c r="F15271" s="533"/>
      <c r="G15271" s="533"/>
    </row>
    <row r="15272" spans="1:7">
      <c r="A15272" s="533"/>
      <c r="B15272" s="1787"/>
      <c r="C15272" s="1788"/>
      <c r="D15272" s="533"/>
      <c r="E15272" s="533"/>
      <c r="F15272" s="533"/>
      <c r="G15272" s="533"/>
    </row>
    <row r="15273" spans="1:7">
      <c r="A15273" s="533"/>
      <c r="B15273" s="1787"/>
      <c r="C15273" s="1788"/>
      <c r="D15273" s="533"/>
      <c r="E15273" s="533"/>
      <c r="F15273" s="533"/>
      <c r="G15273" s="533"/>
    </row>
    <row r="15274" spans="1:7">
      <c r="A15274" s="533"/>
      <c r="B15274" s="1787"/>
      <c r="C15274" s="1788"/>
      <c r="D15274" s="533"/>
      <c r="E15274" s="533"/>
      <c r="F15274" s="533"/>
      <c r="G15274" s="533"/>
    </row>
    <row r="15275" spans="1:7">
      <c r="A15275" s="533"/>
      <c r="B15275" s="1787"/>
      <c r="C15275" s="1788"/>
      <c r="D15275" s="533"/>
      <c r="E15275" s="533"/>
      <c r="F15275" s="533"/>
      <c r="G15275" s="533"/>
    </row>
    <row r="15276" spans="1:7">
      <c r="A15276" s="533"/>
      <c r="B15276" s="1787"/>
      <c r="C15276" s="1788"/>
      <c r="D15276" s="533"/>
      <c r="E15276" s="533"/>
      <c r="F15276" s="533"/>
      <c r="G15276" s="533"/>
    </row>
    <row r="15277" spans="1:7">
      <c r="A15277" s="533"/>
      <c r="B15277" s="1787"/>
      <c r="C15277" s="1788"/>
      <c r="D15277" s="533"/>
      <c r="E15277" s="533"/>
      <c r="F15277" s="533"/>
      <c r="G15277" s="533"/>
    </row>
    <row r="15278" spans="1:7">
      <c r="A15278" s="533"/>
      <c r="B15278" s="1787"/>
      <c r="C15278" s="1788"/>
      <c r="D15278" s="533"/>
      <c r="E15278" s="533"/>
      <c r="F15278" s="533"/>
      <c r="G15278" s="533"/>
    </row>
    <row r="15279" spans="1:7">
      <c r="A15279" s="533"/>
      <c r="B15279" s="1787"/>
      <c r="C15279" s="1788"/>
      <c r="D15279" s="533"/>
      <c r="E15279" s="533"/>
      <c r="F15279" s="533"/>
      <c r="G15279" s="533"/>
    </row>
    <row r="15280" spans="1:7">
      <c r="A15280" s="533"/>
      <c r="B15280" s="1787"/>
      <c r="C15280" s="1788"/>
      <c r="D15280" s="533"/>
      <c r="E15280" s="533"/>
      <c r="F15280" s="533"/>
      <c r="G15280" s="533"/>
    </row>
    <row r="15281" spans="1:7">
      <c r="A15281" s="533"/>
      <c r="B15281" s="1787"/>
      <c r="C15281" s="1788"/>
      <c r="D15281" s="533"/>
      <c r="E15281" s="533"/>
      <c r="F15281" s="533"/>
      <c r="G15281" s="533"/>
    </row>
    <row r="15282" spans="1:7">
      <c r="A15282" s="533"/>
      <c r="B15282" s="1787"/>
      <c r="C15282" s="1788"/>
      <c r="D15282" s="533"/>
      <c r="E15282" s="533"/>
      <c r="F15282" s="533"/>
      <c r="G15282" s="533"/>
    </row>
    <row r="15283" spans="1:7">
      <c r="A15283" s="533"/>
      <c r="B15283" s="1787"/>
      <c r="C15283" s="1788"/>
      <c r="D15283" s="533"/>
      <c r="E15283" s="533"/>
      <c r="F15283" s="533"/>
      <c r="G15283" s="533"/>
    </row>
    <row r="15284" spans="1:7">
      <c r="A15284" s="533"/>
      <c r="B15284" s="1787"/>
      <c r="C15284" s="1788"/>
      <c r="D15284" s="533"/>
      <c r="E15284" s="533"/>
      <c r="F15284" s="533"/>
      <c r="G15284" s="533"/>
    </row>
    <row r="15285" spans="1:7">
      <c r="A15285" s="533"/>
      <c r="B15285" s="1787"/>
      <c r="C15285" s="1788"/>
      <c r="D15285" s="533"/>
      <c r="E15285" s="533"/>
      <c r="F15285" s="533"/>
      <c r="G15285" s="533"/>
    </row>
    <row r="15286" spans="1:7">
      <c r="A15286" s="533"/>
      <c r="B15286" s="1787"/>
      <c r="C15286" s="1788"/>
      <c r="D15286" s="533"/>
      <c r="E15286" s="533"/>
      <c r="F15286" s="533"/>
      <c r="G15286" s="533"/>
    </row>
    <row r="15287" spans="1:7">
      <c r="A15287" s="533"/>
      <c r="B15287" s="1787"/>
      <c r="C15287" s="1788"/>
      <c r="D15287" s="533"/>
      <c r="E15287" s="533"/>
      <c r="F15287" s="533"/>
      <c r="G15287" s="533"/>
    </row>
    <row r="15288" spans="1:7">
      <c r="A15288" s="533"/>
      <c r="B15288" s="1787"/>
      <c r="C15288" s="1788"/>
      <c r="D15288" s="533"/>
      <c r="E15288" s="533"/>
      <c r="F15288" s="533"/>
      <c r="G15288" s="533"/>
    </row>
    <row r="15289" spans="1:7">
      <c r="A15289" s="533"/>
      <c r="B15289" s="1787"/>
      <c r="C15289" s="1788"/>
      <c r="D15289" s="533"/>
      <c r="E15289" s="533"/>
      <c r="F15289" s="533"/>
      <c r="G15289" s="533"/>
    </row>
    <row r="15290" spans="1:7">
      <c r="A15290" s="533"/>
      <c r="B15290" s="1787"/>
      <c r="C15290" s="1788"/>
      <c r="D15290" s="533"/>
      <c r="E15290" s="533"/>
      <c r="F15290" s="533"/>
      <c r="G15290" s="533"/>
    </row>
    <row r="15291" spans="1:7">
      <c r="A15291" s="533"/>
      <c r="B15291" s="1787"/>
      <c r="C15291" s="1788"/>
      <c r="D15291" s="533"/>
      <c r="E15291" s="533"/>
      <c r="F15291" s="533"/>
      <c r="G15291" s="533"/>
    </row>
    <row r="15292" spans="1:7">
      <c r="A15292" s="533"/>
      <c r="B15292" s="1787"/>
      <c r="C15292" s="1788"/>
      <c r="D15292" s="533"/>
      <c r="E15292" s="533"/>
      <c r="F15292" s="533"/>
      <c r="G15292" s="533"/>
    </row>
    <row r="15293" spans="1:7">
      <c r="A15293" s="533"/>
      <c r="B15293" s="1787"/>
      <c r="C15293" s="1788"/>
      <c r="D15293" s="533"/>
      <c r="E15293" s="533"/>
      <c r="F15293" s="533"/>
      <c r="G15293" s="533"/>
    </row>
    <row r="15294" spans="1:7">
      <c r="A15294" s="533"/>
      <c r="B15294" s="1787"/>
      <c r="C15294" s="1788"/>
      <c r="D15294" s="533"/>
      <c r="E15294" s="533"/>
      <c r="F15294" s="533"/>
      <c r="G15294" s="533"/>
    </row>
    <row r="15295" spans="1:7">
      <c r="A15295" s="533"/>
      <c r="B15295" s="1787"/>
      <c r="C15295" s="1788"/>
      <c r="D15295" s="533"/>
      <c r="E15295" s="533"/>
      <c r="F15295" s="533"/>
      <c r="G15295" s="533"/>
    </row>
    <row r="15296" spans="1:7">
      <c r="A15296" s="533"/>
      <c r="B15296" s="1787"/>
      <c r="C15296" s="1788"/>
      <c r="D15296" s="533"/>
      <c r="E15296" s="533"/>
      <c r="F15296" s="533"/>
      <c r="G15296" s="533"/>
    </row>
    <row r="15297" spans="1:7">
      <c r="A15297" s="533"/>
      <c r="B15297" s="1787"/>
      <c r="C15297" s="1788"/>
      <c r="D15297" s="533"/>
      <c r="E15297" s="533"/>
      <c r="F15297" s="533"/>
      <c r="G15297" s="533"/>
    </row>
    <row r="15298" spans="1:7">
      <c r="A15298" s="533"/>
      <c r="B15298" s="1787"/>
      <c r="C15298" s="1788"/>
      <c r="D15298" s="533"/>
      <c r="E15298" s="533"/>
      <c r="F15298" s="533"/>
      <c r="G15298" s="533"/>
    </row>
    <row r="15299" spans="1:7">
      <c r="A15299" s="533"/>
      <c r="B15299" s="1787"/>
      <c r="C15299" s="1788"/>
      <c r="D15299" s="533"/>
      <c r="E15299" s="533"/>
      <c r="F15299" s="533"/>
      <c r="G15299" s="533"/>
    </row>
    <row r="15300" spans="1:7">
      <c r="A15300" s="533"/>
      <c r="B15300" s="1787"/>
      <c r="C15300" s="1788"/>
      <c r="D15300" s="533"/>
      <c r="E15300" s="533"/>
      <c r="F15300" s="533"/>
      <c r="G15300" s="533"/>
    </row>
    <row r="15301" spans="1:7">
      <c r="A15301" s="533"/>
      <c r="B15301" s="1787"/>
      <c r="C15301" s="1788"/>
      <c r="D15301" s="533"/>
      <c r="E15301" s="533"/>
      <c r="F15301" s="533"/>
      <c r="G15301" s="533"/>
    </row>
    <row r="15302" spans="1:7">
      <c r="A15302" s="533"/>
      <c r="B15302" s="1787"/>
      <c r="C15302" s="1788"/>
      <c r="D15302" s="533"/>
      <c r="E15302" s="533"/>
      <c r="F15302" s="533"/>
      <c r="G15302" s="533"/>
    </row>
    <row r="15303" spans="1:7">
      <c r="A15303" s="533"/>
      <c r="B15303" s="1787"/>
      <c r="C15303" s="1788"/>
      <c r="D15303" s="533"/>
      <c r="E15303" s="533"/>
      <c r="F15303" s="533"/>
      <c r="G15303" s="533"/>
    </row>
    <row r="15304" spans="1:7">
      <c r="A15304" s="533"/>
      <c r="B15304" s="1787"/>
      <c r="C15304" s="1788"/>
      <c r="D15304" s="533"/>
      <c r="E15304" s="533"/>
      <c r="F15304" s="533"/>
      <c r="G15304" s="533"/>
    </row>
    <row r="15305" spans="1:7">
      <c r="A15305" s="533"/>
      <c r="B15305" s="1787"/>
      <c r="C15305" s="1788"/>
      <c r="D15305" s="533"/>
      <c r="E15305" s="533"/>
      <c r="F15305" s="533"/>
      <c r="G15305" s="533"/>
    </row>
    <row r="15306" spans="1:7">
      <c r="A15306" s="533"/>
      <c r="B15306" s="1787"/>
      <c r="C15306" s="1788"/>
      <c r="D15306" s="533"/>
      <c r="E15306" s="533"/>
      <c r="F15306" s="533"/>
      <c r="G15306" s="533"/>
    </row>
    <row r="15307" spans="1:7">
      <c r="A15307" s="533"/>
      <c r="B15307" s="1787"/>
      <c r="C15307" s="1788"/>
      <c r="D15307" s="533"/>
      <c r="E15307" s="533"/>
      <c r="F15307" s="533"/>
      <c r="G15307" s="533"/>
    </row>
    <row r="15308" spans="1:7">
      <c r="A15308" s="533"/>
      <c r="B15308" s="1787"/>
      <c r="C15308" s="1788"/>
      <c r="D15308" s="533"/>
      <c r="E15308" s="533"/>
      <c r="F15308" s="533"/>
      <c r="G15308" s="533"/>
    </row>
    <row r="15309" spans="1:7">
      <c r="A15309" s="533"/>
      <c r="B15309" s="1787"/>
      <c r="C15309" s="1788"/>
      <c r="D15309" s="533"/>
      <c r="E15309" s="533"/>
      <c r="F15309" s="533"/>
      <c r="G15309" s="533"/>
    </row>
    <row r="15310" spans="1:7">
      <c r="A15310" s="533"/>
      <c r="B15310" s="1787"/>
      <c r="C15310" s="1788"/>
      <c r="D15310" s="533"/>
      <c r="E15310" s="533"/>
      <c r="F15310" s="533"/>
      <c r="G15310" s="533"/>
    </row>
    <row r="15311" spans="1:7">
      <c r="A15311" s="533"/>
      <c r="B15311" s="1787"/>
      <c r="C15311" s="1788"/>
      <c r="D15311" s="533"/>
      <c r="E15311" s="533"/>
      <c r="F15311" s="533"/>
      <c r="G15311" s="533"/>
    </row>
    <row r="15312" spans="1:7">
      <c r="A15312" s="533"/>
      <c r="B15312" s="1787"/>
      <c r="C15312" s="1788"/>
      <c r="D15312" s="533"/>
      <c r="E15312" s="533"/>
      <c r="F15312" s="533"/>
      <c r="G15312" s="533"/>
    </row>
    <row r="15313" spans="1:7">
      <c r="A15313" s="533"/>
      <c r="B15313" s="1787"/>
      <c r="C15313" s="1788"/>
      <c r="D15313" s="533"/>
      <c r="E15313" s="533"/>
      <c r="F15313" s="533"/>
      <c r="G15313" s="533"/>
    </row>
    <row r="15314" spans="1:7">
      <c r="A15314" s="533"/>
      <c r="B15314" s="1787"/>
      <c r="C15314" s="1788"/>
      <c r="D15314" s="533"/>
      <c r="E15314" s="533"/>
      <c r="F15314" s="533"/>
      <c r="G15314" s="533"/>
    </row>
    <row r="15315" spans="1:7">
      <c r="A15315" s="533"/>
      <c r="B15315" s="1787"/>
      <c r="C15315" s="1788"/>
      <c r="D15315" s="533"/>
      <c r="E15315" s="533"/>
      <c r="F15315" s="533"/>
      <c r="G15315" s="533"/>
    </row>
    <row r="15316" spans="1:7">
      <c r="A15316" s="533"/>
      <c r="B15316" s="1787"/>
      <c r="C15316" s="1788"/>
      <c r="D15316" s="533"/>
      <c r="E15316" s="533"/>
      <c r="F15316" s="533"/>
      <c r="G15316" s="533"/>
    </row>
    <row r="15317" spans="1:7">
      <c r="A15317" s="533"/>
      <c r="B15317" s="1787"/>
      <c r="C15317" s="1788"/>
      <c r="D15317" s="533"/>
      <c r="E15317" s="533"/>
      <c r="F15317" s="533"/>
      <c r="G15317" s="533"/>
    </row>
    <row r="15318" spans="1:7">
      <c r="A15318" s="533"/>
      <c r="B15318" s="1787"/>
      <c r="C15318" s="1788"/>
      <c r="D15318" s="533"/>
      <c r="E15318" s="533"/>
      <c r="F15318" s="533"/>
      <c r="G15318" s="533"/>
    </row>
    <row r="15319" spans="1:7">
      <c r="A15319" s="533"/>
      <c r="B15319" s="1787"/>
      <c r="C15319" s="1788"/>
      <c r="D15319" s="533"/>
      <c r="E15319" s="533"/>
      <c r="F15319" s="533"/>
      <c r="G15319" s="533"/>
    </row>
    <row r="15320" spans="1:7">
      <c r="A15320" s="533"/>
      <c r="B15320" s="1787"/>
      <c r="C15320" s="1788"/>
      <c r="D15320" s="533"/>
      <c r="E15320" s="533"/>
      <c r="F15320" s="533"/>
      <c r="G15320" s="533"/>
    </row>
    <row r="15321" spans="1:7">
      <c r="A15321" s="533"/>
      <c r="B15321" s="1787"/>
      <c r="C15321" s="1788"/>
      <c r="D15321" s="533"/>
      <c r="E15321" s="533"/>
      <c r="F15321" s="533"/>
      <c r="G15321" s="533"/>
    </row>
    <row r="15322" spans="1:7">
      <c r="A15322" s="533"/>
      <c r="B15322" s="1787"/>
      <c r="C15322" s="1788"/>
      <c r="D15322" s="533"/>
      <c r="E15322" s="533"/>
      <c r="F15322" s="533"/>
      <c r="G15322" s="533"/>
    </row>
    <row r="15323" spans="1:7">
      <c r="A15323" s="533"/>
      <c r="B15323" s="1787"/>
      <c r="C15323" s="1788"/>
      <c r="D15323" s="533"/>
      <c r="E15323" s="533"/>
      <c r="F15323" s="533"/>
      <c r="G15323" s="533"/>
    </row>
    <row r="15324" spans="1:7">
      <c r="A15324" s="533"/>
      <c r="B15324" s="1787"/>
      <c r="C15324" s="1788"/>
      <c r="D15324" s="533"/>
      <c r="E15324" s="533"/>
      <c r="F15324" s="533"/>
      <c r="G15324" s="533"/>
    </row>
    <row r="15325" spans="1:7">
      <c r="A15325" s="533"/>
      <c r="B15325" s="1787"/>
      <c r="C15325" s="1788"/>
      <c r="D15325" s="533"/>
      <c r="E15325" s="533"/>
      <c r="F15325" s="533"/>
      <c r="G15325" s="533"/>
    </row>
    <row r="15326" spans="1:7">
      <c r="A15326" s="533"/>
      <c r="B15326" s="1787"/>
      <c r="C15326" s="1788"/>
      <c r="D15326" s="533"/>
      <c r="E15326" s="533"/>
      <c r="F15326" s="533"/>
      <c r="G15326" s="533"/>
    </row>
    <row r="15327" spans="1:7">
      <c r="A15327" s="533"/>
      <c r="B15327" s="1787"/>
      <c r="C15327" s="1788"/>
      <c r="D15327" s="533"/>
      <c r="E15327" s="533"/>
      <c r="F15327" s="533"/>
      <c r="G15327" s="533"/>
    </row>
    <row r="15328" spans="1:7">
      <c r="A15328" s="533"/>
      <c r="B15328" s="1787"/>
      <c r="C15328" s="1788"/>
      <c r="D15328" s="533"/>
      <c r="E15328" s="533"/>
      <c r="F15328" s="533"/>
      <c r="G15328" s="533"/>
    </row>
    <row r="15329" spans="1:7">
      <c r="A15329" s="533"/>
      <c r="B15329" s="1787"/>
      <c r="C15329" s="1788"/>
      <c r="D15329" s="533"/>
      <c r="E15329" s="533"/>
      <c r="F15329" s="533"/>
      <c r="G15329" s="533"/>
    </row>
    <row r="15330" spans="1:7">
      <c r="A15330" s="533"/>
      <c r="B15330" s="1787"/>
      <c r="C15330" s="1788"/>
      <c r="D15330" s="533"/>
      <c r="E15330" s="533"/>
      <c r="F15330" s="533"/>
      <c r="G15330" s="533"/>
    </row>
    <row r="15331" spans="1:7">
      <c r="A15331" s="533"/>
      <c r="B15331" s="1787"/>
      <c r="C15331" s="1788"/>
      <c r="D15331" s="533"/>
      <c r="E15331" s="533"/>
      <c r="F15331" s="533"/>
      <c r="G15331" s="533"/>
    </row>
    <row r="15332" spans="1:7">
      <c r="A15332" s="533"/>
      <c r="B15332" s="1787"/>
      <c r="C15332" s="1788"/>
      <c r="D15332" s="533"/>
      <c r="E15332" s="533"/>
      <c r="F15332" s="533"/>
      <c r="G15332" s="533"/>
    </row>
    <row r="15333" spans="1:7">
      <c r="A15333" s="533"/>
      <c r="B15333" s="1787"/>
      <c r="C15333" s="1788"/>
      <c r="D15333" s="533"/>
      <c r="E15333" s="533"/>
      <c r="F15333" s="533"/>
      <c r="G15333" s="533"/>
    </row>
    <row r="15334" spans="1:7">
      <c r="A15334" s="533"/>
      <c r="B15334" s="1787"/>
      <c r="C15334" s="1788"/>
      <c r="D15334" s="533"/>
      <c r="E15334" s="533"/>
      <c r="F15334" s="533"/>
      <c r="G15334" s="533"/>
    </row>
    <row r="15335" spans="1:7">
      <c r="A15335" s="533"/>
      <c r="B15335" s="1787"/>
      <c r="C15335" s="1788"/>
      <c r="D15335" s="533"/>
      <c r="E15335" s="533"/>
      <c r="F15335" s="533"/>
      <c r="G15335" s="533"/>
    </row>
    <row r="15336" spans="1:7">
      <c r="A15336" s="533"/>
      <c r="B15336" s="1787"/>
      <c r="C15336" s="1788"/>
      <c r="D15336" s="533"/>
      <c r="E15336" s="533"/>
      <c r="F15336" s="533"/>
      <c r="G15336" s="533"/>
    </row>
    <row r="15337" spans="1:7">
      <c r="A15337" s="533"/>
      <c r="B15337" s="1787"/>
      <c r="C15337" s="1788"/>
      <c r="D15337" s="533"/>
      <c r="E15337" s="533"/>
      <c r="F15337" s="533"/>
      <c r="G15337" s="533"/>
    </row>
    <row r="15338" spans="1:7">
      <c r="A15338" s="533"/>
      <c r="B15338" s="1787"/>
      <c r="C15338" s="1788"/>
      <c r="D15338" s="533"/>
      <c r="E15338" s="533"/>
      <c r="F15338" s="533"/>
      <c r="G15338" s="533"/>
    </row>
    <row r="15339" spans="1:7">
      <c r="A15339" s="533"/>
      <c r="B15339" s="1787"/>
      <c r="C15339" s="1788"/>
      <c r="D15339" s="533"/>
      <c r="E15339" s="533"/>
      <c r="F15339" s="533"/>
      <c r="G15339" s="533"/>
    </row>
    <row r="15340" spans="1:7">
      <c r="A15340" s="533"/>
      <c r="B15340" s="1787"/>
      <c r="C15340" s="1788"/>
      <c r="D15340" s="533"/>
      <c r="E15340" s="533"/>
      <c r="F15340" s="533"/>
      <c r="G15340" s="533"/>
    </row>
    <row r="15341" spans="1:7">
      <c r="A15341" s="533"/>
      <c r="B15341" s="1787"/>
      <c r="C15341" s="1788"/>
      <c r="D15341" s="533"/>
      <c r="E15341" s="533"/>
      <c r="F15341" s="533"/>
      <c r="G15341" s="533"/>
    </row>
    <row r="15342" spans="1:7">
      <c r="A15342" s="533"/>
      <c r="B15342" s="1787"/>
      <c r="C15342" s="1788"/>
      <c r="D15342" s="533"/>
      <c r="E15342" s="533"/>
      <c r="F15342" s="533"/>
      <c r="G15342" s="533"/>
    </row>
    <row r="15343" spans="1:7">
      <c r="A15343" s="533"/>
      <c r="B15343" s="1787"/>
      <c r="C15343" s="1788"/>
      <c r="D15343" s="533"/>
      <c r="E15343" s="533"/>
      <c r="F15343" s="533"/>
      <c r="G15343" s="533"/>
    </row>
    <row r="15344" spans="1:7">
      <c r="A15344" s="533"/>
      <c r="B15344" s="1787"/>
      <c r="C15344" s="1788"/>
      <c r="D15344" s="533"/>
      <c r="E15344" s="533"/>
      <c r="F15344" s="533"/>
      <c r="G15344" s="533"/>
    </row>
    <row r="15345" spans="1:7">
      <c r="A15345" s="533"/>
      <c r="B15345" s="1787"/>
      <c r="C15345" s="1788"/>
      <c r="D15345" s="533"/>
      <c r="E15345" s="533"/>
      <c r="F15345" s="533"/>
      <c r="G15345" s="533"/>
    </row>
    <row r="15346" spans="1:7">
      <c r="A15346" s="533"/>
      <c r="B15346" s="1787"/>
      <c r="C15346" s="1788"/>
      <c r="D15346" s="533"/>
      <c r="E15346" s="533"/>
      <c r="F15346" s="533"/>
      <c r="G15346" s="533"/>
    </row>
    <row r="15347" spans="1:7">
      <c r="A15347" s="533"/>
      <c r="B15347" s="1787"/>
      <c r="C15347" s="1788"/>
      <c r="D15347" s="533"/>
      <c r="E15347" s="533"/>
      <c r="F15347" s="533"/>
      <c r="G15347" s="533"/>
    </row>
    <row r="15348" spans="1:7">
      <c r="A15348" s="533"/>
      <c r="B15348" s="1787"/>
      <c r="C15348" s="1788"/>
      <c r="D15348" s="533"/>
      <c r="E15348" s="533"/>
      <c r="F15348" s="533"/>
      <c r="G15348" s="533"/>
    </row>
    <row r="15349" spans="1:7">
      <c r="A15349" s="533"/>
      <c r="B15349" s="1787"/>
      <c r="C15349" s="1788"/>
      <c r="D15349" s="533"/>
      <c r="E15349" s="533"/>
      <c r="F15349" s="533"/>
      <c r="G15349" s="533"/>
    </row>
    <row r="15350" spans="1:7">
      <c r="A15350" s="533"/>
      <c r="B15350" s="1787"/>
      <c r="C15350" s="1788"/>
      <c r="D15350" s="533"/>
      <c r="E15350" s="533"/>
      <c r="F15350" s="533"/>
      <c r="G15350" s="533"/>
    </row>
    <row r="15351" spans="1:7">
      <c r="A15351" s="533"/>
      <c r="B15351" s="1787"/>
      <c r="C15351" s="1788"/>
      <c r="D15351" s="533"/>
      <c r="E15351" s="533"/>
      <c r="F15351" s="533"/>
      <c r="G15351" s="533"/>
    </row>
    <row r="15352" spans="1:7">
      <c r="A15352" s="533"/>
      <c r="B15352" s="1787"/>
      <c r="C15352" s="1788"/>
      <c r="D15352" s="533"/>
      <c r="E15352" s="533"/>
      <c r="F15352" s="533"/>
      <c r="G15352" s="533"/>
    </row>
    <row r="15353" spans="1:7">
      <c r="A15353" s="533"/>
      <c r="B15353" s="1787"/>
      <c r="C15353" s="1788"/>
      <c r="D15353" s="533"/>
      <c r="E15353" s="533"/>
      <c r="F15353" s="533"/>
      <c r="G15353" s="533"/>
    </row>
    <row r="15354" spans="1:7">
      <c r="A15354" s="533"/>
      <c r="B15354" s="1787"/>
      <c r="C15354" s="1788"/>
      <c r="D15354" s="533"/>
      <c r="E15354" s="533"/>
      <c r="F15354" s="533"/>
      <c r="G15354" s="533"/>
    </row>
    <row r="15355" spans="1:7">
      <c r="A15355" s="533"/>
      <c r="B15355" s="1787"/>
      <c r="C15355" s="1788"/>
      <c r="D15355" s="533"/>
      <c r="E15355" s="533"/>
      <c r="F15355" s="533"/>
      <c r="G15355" s="533"/>
    </row>
    <row r="15356" spans="1:7">
      <c r="A15356" s="533"/>
      <c r="B15356" s="1787"/>
      <c r="C15356" s="1788"/>
      <c r="D15356" s="533"/>
      <c r="E15356" s="533"/>
      <c r="F15356" s="533"/>
      <c r="G15356" s="533"/>
    </row>
    <row r="15357" spans="1:7">
      <c r="A15357" s="533"/>
      <c r="B15357" s="1787"/>
      <c r="C15357" s="1788"/>
      <c r="D15357" s="533"/>
      <c r="E15357" s="533"/>
      <c r="F15357" s="533"/>
      <c r="G15357" s="533"/>
    </row>
    <row r="15358" spans="1:7">
      <c r="A15358" s="533"/>
      <c r="B15358" s="1787"/>
      <c r="C15358" s="1788"/>
      <c r="D15358" s="533"/>
      <c r="E15358" s="533"/>
      <c r="F15358" s="533"/>
      <c r="G15358" s="533"/>
    </row>
    <row r="15359" spans="1:7">
      <c r="A15359" s="533"/>
      <c r="B15359" s="1787"/>
      <c r="C15359" s="1788"/>
      <c r="D15359" s="533"/>
      <c r="E15359" s="533"/>
      <c r="F15359" s="533"/>
      <c r="G15359" s="533"/>
    </row>
    <row r="15360" spans="1:7">
      <c r="A15360" s="533"/>
      <c r="B15360" s="1787"/>
      <c r="C15360" s="1788"/>
      <c r="D15360" s="533"/>
      <c r="E15360" s="533"/>
      <c r="F15360" s="533"/>
      <c r="G15360" s="533"/>
    </row>
    <row r="15361" spans="1:7">
      <c r="A15361" s="533"/>
      <c r="B15361" s="1787"/>
      <c r="C15361" s="1788"/>
      <c r="D15361" s="533"/>
      <c r="E15361" s="533"/>
      <c r="F15361" s="533"/>
      <c r="G15361" s="533"/>
    </row>
    <row r="15362" spans="1:7">
      <c r="A15362" s="533"/>
      <c r="B15362" s="1787"/>
      <c r="C15362" s="1788"/>
      <c r="D15362" s="533"/>
      <c r="E15362" s="533"/>
      <c r="F15362" s="533"/>
      <c r="G15362" s="533"/>
    </row>
    <row r="15363" spans="1:7">
      <c r="A15363" s="533"/>
      <c r="B15363" s="1787"/>
      <c r="C15363" s="1788"/>
      <c r="D15363" s="533"/>
      <c r="E15363" s="533"/>
      <c r="F15363" s="533"/>
      <c r="G15363" s="533"/>
    </row>
    <row r="15364" spans="1:7">
      <c r="A15364" s="533"/>
      <c r="B15364" s="1787"/>
      <c r="C15364" s="1788"/>
      <c r="D15364" s="533"/>
      <c r="E15364" s="533"/>
      <c r="F15364" s="533"/>
      <c r="G15364" s="533"/>
    </row>
    <row r="15365" spans="1:7">
      <c r="A15365" s="533"/>
      <c r="B15365" s="1787"/>
      <c r="C15365" s="1788"/>
      <c r="D15365" s="533"/>
      <c r="E15365" s="533"/>
      <c r="F15365" s="533"/>
      <c r="G15365" s="533"/>
    </row>
    <row r="15366" spans="1:7">
      <c r="A15366" s="533"/>
      <c r="B15366" s="1787"/>
      <c r="C15366" s="1788"/>
      <c r="D15366" s="533"/>
      <c r="E15366" s="533"/>
      <c r="F15366" s="533"/>
      <c r="G15366" s="533"/>
    </row>
    <row r="15367" spans="1:7">
      <c r="A15367" s="533"/>
      <c r="B15367" s="1787"/>
      <c r="C15367" s="1788"/>
      <c r="D15367" s="533"/>
      <c r="E15367" s="533"/>
      <c r="F15367" s="533"/>
      <c r="G15367" s="533"/>
    </row>
    <row r="15368" spans="1:7">
      <c r="A15368" s="533"/>
      <c r="B15368" s="1787"/>
      <c r="C15368" s="1788"/>
      <c r="D15368" s="533"/>
      <c r="E15368" s="533"/>
      <c r="F15368" s="533"/>
      <c r="G15368" s="533"/>
    </row>
    <row r="15369" spans="1:7">
      <c r="A15369" s="533"/>
      <c r="B15369" s="1787"/>
      <c r="C15369" s="1788"/>
      <c r="D15369" s="533"/>
      <c r="E15369" s="533"/>
      <c r="F15369" s="533"/>
      <c r="G15369" s="533"/>
    </row>
    <row r="15370" spans="1:7">
      <c r="A15370" s="533"/>
      <c r="B15370" s="1787"/>
      <c r="C15370" s="1788"/>
      <c r="D15370" s="533"/>
      <c r="E15370" s="533"/>
      <c r="F15370" s="533"/>
      <c r="G15370" s="533"/>
    </row>
    <row r="15371" spans="1:7">
      <c r="A15371" s="533"/>
      <c r="B15371" s="1787"/>
      <c r="C15371" s="1788"/>
      <c r="D15371" s="533"/>
      <c r="E15371" s="533"/>
      <c r="F15371" s="533"/>
      <c r="G15371" s="533"/>
    </row>
    <row r="15372" spans="1:7">
      <c r="A15372" s="533"/>
      <c r="B15372" s="1787"/>
      <c r="C15372" s="1788"/>
      <c r="D15372" s="533"/>
      <c r="E15372" s="533"/>
      <c r="F15372" s="533"/>
      <c r="G15372" s="533"/>
    </row>
    <row r="15373" spans="1:7">
      <c r="A15373" s="533"/>
      <c r="B15373" s="1787"/>
      <c r="C15373" s="1788"/>
      <c r="D15373" s="533"/>
      <c r="E15373" s="533"/>
      <c r="F15373" s="533"/>
      <c r="G15373" s="533"/>
    </row>
    <row r="15374" spans="1:7">
      <c r="A15374" s="533"/>
      <c r="B15374" s="1787"/>
      <c r="C15374" s="1788"/>
      <c r="D15374" s="533"/>
      <c r="E15374" s="533"/>
      <c r="F15374" s="533"/>
      <c r="G15374" s="533"/>
    </row>
    <row r="15375" spans="1:7">
      <c r="A15375" s="533"/>
      <c r="B15375" s="1787"/>
      <c r="C15375" s="1788"/>
      <c r="D15375" s="533"/>
      <c r="E15375" s="533"/>
      <c r="F15375" s="533"/>
      <c r="G15375" s="533"/>
    </row>
    <row r="15376" spans="1:7">
      <c r="A15376" s="533"/>
      <c r="B15376" s="1787"/>
      <c r="C15376" s="1788"/>
      <c r="D15376" s="533"/>
      <c r="E15376" s="533"/>
      <c r="F15376" s="533"/>
      <c r="G15376" s="533"/>
    </row>
    <row r="15377" spans="1:7">
      <c r="A15377" s="533"/>
      <c r="B15377" s="1787"/>
      <c r="C15377" s="1788"/>
      <c r="D15377" s="533"/>
      <c r="E15377" s="533"/>
      <c r="F15377" s="533"/>
      <c r="G15377" s="533"/>
    </row>
    <row r="15378" spans="1:7">
      <c r="A15378" s="533"/>
      <c r="B15378" s="1787"/>
      <c r="C15378" s="1788"/>
      <c r="D15378" s="533"/>
      <c r="E15378" s="533"/>
      <c r="F15378" s="533"/>
      <c r="G15378" s="533"/>
    </row>
    <row r="15379" spans="1:7">
      <c r="A15379" s="533"/>
      <c r="B15379" s="1787"/>
      <c r="C15379" s="1788"/>
      <c r="D15379" s="533"/>
      <c r="E15379" s="533"/>
      <c r="F15379" s="533"/>
      <c r="G15379" s="533"/>
    </row>
    <row r="15380" spans="1:7">
      <c r="A15380" s="533"/>
      <c r="B15380" s="1787"/>
      <c r="C15380" s="1788"/>
      <c r="D15380" s="533"/>
      <c r="E15380" s="533"/>
      <c r="F15380" s="533"/>
      <c r="G15380" s="533"/>
    </row>
    <row r="15381" spans="1:7">
      <c r="A15381" s="533"/>
      <c r="B15381" s="1787"/>
      <c r="C15381" s="1788"/>
      <c r="D15381" s="533"/>
      <c r="E15381" s="533"/>
      <c r="F15381" s="533"/>
      <c r="G15381" s="533"/>
    </row>
    <row r="15382" spans="1:7">
      <c r="A15382" s="533"/>
      <c r="B15382" s="1787"/>
      <c r="C15382" s="1788"/>
      <c r="D15382" s="533"/>
      <c r="E15382" s="533"/>
      <c r="F15382" s="533"/>
      <c r="G15382" s="533"/>
    </row>
    <row r="15383" spans="1:7">
      <c r="A15383" s="533"/>
      <c r="B15383" s="1787"/>
      <c r="C15383" s="1788"/>
      <c r="D15383" s="533"/>
      <c r="E15383" s="533"/>
      <c r="F15383" s="533"/>
      <c r="G15383" s="533"/>
    </row>
    <row r="15384" spans="1:7">
      <c r="A15384" s="533"/>
      <c r="B15384" s="1787"/>
      <c r="C15384" s="1788"/>
      <c r="D15384" s="533"/>
      <c r="E15384" s="533"/>
      <c r="F15384" s="533"/>
      <c r="G15384" s="533"/>
    </row>
    <row r="15385" spans="1:7">
      <c r="A15385" s="533"/>
      <c r="B15385" s="1787"/>
      <c r="C15385" s="1788"/>
      <c r="D15385" s="533"/>
      <c r="E15385" s="533"/>
      <c r="F15385" s="533"/>
      <c r="G15385" s="533"/>
    </row>
    <row r="15386" spans="1:7">
      <c r="A15386" s="533"/>
      <c r="B15386" s="1787"/>
      <c r="C15386" s="1788"/>
      <c r="D15386" s="533"/>
      <c r="E15386" s="533"/>
      <c r="F15386" s="533"/>
      <c r="G15386" s="533"/>
    </row>
    <row r="15387" spans="1:7">
      <c r="A15387" s="533"/>
      <c r="B15387" s="1787"/>
      <c r="C15387" s="1788"/>
      <c r="D15387" s="533"/>
      <c r="E15387" s="533"/>
      <c r="F15387" s="533"/>
      <c r="G15387" s="533"/>
    </row>
    <row r="15388" spans="1:7">
      <c r="A15388" s="533"/>
      <c r="B15388" s="1787"/>
      <c r="C15388" s="1788"/>
      <c r="D15388" s="533"/>
      <c r="E15388" s="533"/>
      <c r="F15388" s="533"/>
      <c r="G15388" s="533"/>
    </row>
    <row r="15389" spans="1:7">
      <c r="A15389" s="533"/>
      <c r="B15389" s="1787"/>
      <c r="C15389" s="1788"/>
      <c r="D15389" s="533"/>
      <c r="E15389" s="533"/>
      <c r="F15389" s="533"/>
      <c r="G15389" s="533"/>
    </row>
    <row r="15390" spans="1:7">
      <c r="A15390" s="533"/>
      <c r="B15390" s="1787"/>
      <c r="C15390" s="1788"/>
      <c r="D15390" s="533"/>
      <c r="E15390" s="533"/>
      <c r="F15390" s="533"/>
      <c r="G15390" s="533"/>
    </row>
    <row r="15391" spans="1:7">
      <c r="A15391" s="533"/>
      <c r="B15391" s="1787"/>
      <c r="C15391" s="1788"/>
      <c r="D15391" s="533"/>
      <c r="E15391" s="533"/>
      <c r="F15391" s="533"/>
      <c r="G15391" s="533"/>
    </row>
    <row r="15392" spans="1:7">
      <c r="A15392" s="533"/>
      <c r="B15392" s="1787"/>
      <c r="C15392" s="1788"/>
      <c r="D15392" s="533"/>
      <c r="E15392" s="533"/>
      <c r="F15392" s="533"/>
      <c r="G15392" s="533"/>
    </row>
    <row r="15393" spans="1:7">
      <c r="A15393" s="533"/>
      <c r="B15393" s="1787"/>
      <c r="C15393" s="1788"/>
      <c r="D15393" s="533"/>
      <c r="E15393" s="533"/>
      <c r="F15393" s="533"/>
      <c r="G15393" s="533"/>
    </row>
    <row r="15394" spans="1:7">
      <c r="A15394" s="533"/>
      <c r="B15394" s="1787"/>
      <c r="C15394" s="1788"/>
      <c r="D15394" s="533"/>
      <c r="E15394" s="533"/>
      <c r="F15394" s="533"/>
      <c r="G15394" s="533"/>
    </row>
    <row r="15395" spans="1:7">
      <c r="A15395" s="533"/>
      <c r="B15395" s="1787"/>
      <c r="C15395" s="1788"/>
      <c r="D15395" s="533"/>
      <c r="E15395" s="533"/>
      <c r="F15395" s="533"/>
      <c r="G15395" s="533"/>
    </row>
    <row r="15396" spans="1:7">
      <c r="A15396" s="533"/>
      <c r="B15396" s="1787"/>
      <c r="C15396" s="1788"/>
      <c r="D15396" s="533"/>
      <c r="E15396" s="533"/>
      <c r="F15396" s="533"/>
      <c r="G15396" s="533"/>
    </row>
    <row r="15397" spans="1:7">
      <c r="A15397" s="533"/>
      <c r="B15397" s="1787"/>
      <c r="C15397" s="1788"/>
      <c r="D15397" s="533"/>
      <c r="E15397" s="533"/>
      <c r="F15397" s="533"/>
      <c r="G15397" s="533"/>
    </row>
    <row r="15398" spans="1:7">
      <c r="A15398" s="533"/>
      <c r="B15398" s="1787"/>
      <c r="C15398" s="1788"/>
      <c r="D15398" s="533"/>
      <c r="E15398" s="533"/>
      <c r="F15398" s="533"/>
      <c r="G15398" s="533"/>
    </row>
    <row r="15399" spans="1:7">
      <c r="A15399" s="533"/>
      <c r="B15399" s="1787"/>
      <c r="C15399" s="1788"/>
      <c r="D15399" s="533"/>
      <c r="E15399" s="533"/>
      <c r="F15399" s="533"/>
      <c r="G15399" s="533"/>
    </row>
    <row r="15400" spans="1:7">
      <c r="A15400" s="533"/>
      <c r="B15400" s="1787"/>
      <c r="C15400" s="1788"/>
      <c r="D15400" s="533"/>
      <c r="E15400" s="533"/>
      <c r="F15400" s="533"/>
      <c r="G15400" s="533"/>
    </row>
    <row r="15401" spans="1:7">
      <c r="A15401" s="533"/>
      <c r="B15401" s="1787"/>
      <c r="C15401" s="1788"/>
      <c r="D15401" s="533"/>
      <c r="E15401" s="533"/>
      <c r="F15401" s="533"/>
      <c r="G15401" s="533"/>
    </row>
    <row r="15402" spans="1:7">
      <c r="A15402" s="533"/>
      <c r="B15402" s="1787"/>
      <c r="C15402" s="1788"/>
      <c r="D15402" s="533"/>
      <c r="E15402" s="533"/>
      <c r="F15402" s="533"/>
      <c r="G15402" s="533"/>
    </row>
    <row r="15403" spans="1:7">
      <c r="A15403" s="533"/>
      <c r="B15403" s="1787"/>
      <c r="C15403" s="1788"/>
      <c r="D15403" s="533"/>
      <c r="E15403" s="533"/>
      <c r="F15403" s="533"/>
      <c r="G15403" s="533"/>
    </row>
    <row r="15404" spans="1:7">
      <c r="A15404" s="533"/>
      <c r="B15404" s="1787"/>
      <c r="C15404" s="1788"/>
      <c r="D15404" s="533"/>
      <c r="E15404" s="533"/>
      <c r="F15404" s="533"/>
      <c r="G15404" s="533"/>
    </row>
    <row r="15405" spans="1:7">
      <c r="A15405" s="533"/>
      <c r="B15405" s="1787"/>
      <c r="C15405" s="1788"/>
      <c r="D15405" s="533"/>
      <c r="E15405" s="533"/>
      <c r="F15405" s="533"/>
      <c r="G15405" s="533"/>
    </row>
    <row r="15406" spans="1:7">
      <c r="A15406" s="533"/>
      <c r="B15406" s="1787"/>
      <c r="C15406" s="1788"/>
      <c r="D15406" s="533"/>
      <c r="E15406" s="533"/>
      <c r="F15406" s="533"/>
      <c r="G15406" s="533"/>
    </row>
    <row r="15407" spans="1:7">
      <c r="A15407" s="533"/>
      <c r="B15407" s="1787"/>
      <c r="C15407" s="1788"/>
      <c r="D15407" s="533"/>
      <c r="E15407" s="533"/>
      <c r="F15407" s="533"/>
      <c r="G15407" s="533"/>
    </row>
    <row r="15408" spans="1:7">
      <c r="A15408" s="533"/>
      <c r="B15408" s="1787"/>
      <c r="C15408" s="1788"/>
      <c r="D15408" s="533"/>
      <c r="E15408" s="533"/>
      <c r="F15408" s="533"/>
      <c r="G15408" s="533"/>
    </row>
    <row r="15409" spans="1:7">
      <c r="A15409" s="533"/>
      <c r="B15409" s="1787"/>
      <c r="C15409" s="1788"/>
      <c r="D15409" s="533"/>
      <c r="E15409" s="533"/>
      <c r="F15409" s="533"/>
      <c r="G15409" s="533"/>
    </row>
    <row r="15410" spans="1:7">
      <c r="A15410" s="533"/>
      <c r="B15410" s="1787"/>
      <c r="C15410" s="1788"/>
      <c r="D15410" s="533"/>
      <c r="E15410" s="533"/>
      <c r="F15410" s="533"/>
      <c r="G15410" s="533"/>
    </row>
    <row r="15411" spans="1:7">
      <c r="A15411" s="533"/>
      <c r="B15411" s="1787"/>
      <c r="C15411" s="1788"/>
      <c r="D15411" s="533"/>
      <c r="E15411" s="533"/>
      <c r="F15411" s="533"/>
      <c r="G15411" s="533"/>
    </row>
    <row r="15412" spans="1:7">
      <c r="A15412" s="533"/>
      <c r="B15412" s="1787"/>
      <c r="C15412" s="1788"/>
      <c r="D15412" s="533"/>
      <c r="E15412" s="533"/>
      <c r="F15412" s="533"/>
      <c r="G15412" s="533"/>
    </row>
    <row r="15413" spans="1:7">
      <c r="A15413" s="533"/>
      <c r="B15413" s="1787"/>
      <c r="C15413" s="1788"/>
      <c r="D15413" s="533"/>
      <c r="E15413" s="533"/>
      <c r="F15413" s="533"/>
      <c r="G15413" s="533"/>
    </row>
    <row r="15414" spans="1:7">
      <c r="A15414" s="533"/>
      <c r="B15414" s="1787"/>
      <c r="C15414" s="1788"/>
      <c r="D15414" s="533"/>
      <c r="E15414" s="533"/>
      <c r="F15414" s="533"/>
      <c r="G15414" s="533"/>
    </row>
    <row r="15415" spans="1:7">
      <c r="A15415" s="533"/>
      <c r="B15415" s="1787"/>
      <c r="C15415" s="1788"/>
      <c r="D15415" s="533"/>
      <c r="E15415" s="533"/>
      <c r="F15415" s="533"/>
      <c r="G15415" s="533"/>
    </row>
    <row r="15416" spans="1:7">
      <c r="A15416" s="533"/>
      <c r="B15416" s="1787"/>
      <c r="C15416" s="1788"/>
      <c r="D15416" s="533"/>
      <c r="E15416" s="533"/>
      <c r="F15416" s="533"/>
      <c r="G15416" s="533"/>
    </row>
    <row r="15417" spans="1:7">
      <c r="A15417" s="533"/>
      <c r="B15417" s="1787"/>
      <c r="C15417" s="1788"/>
      <c r="D15417" s="533"/>
      <c r="E15417" s="533"/>
      <c r="F15417" s="533"/>
      <c r="G15417" s="533"/>
    </row>
    <row r="15418" spans="1:7">
      <c r="A15418" s="533"/>
      <c r="B15418" s="1787"/>
      <c r="C15418" s="1788"/>
      <c r="D15418" s="533"/>
      <c r="E15418" s="533"/>
      <c r="F15418" s="533"/>
      <c r="G15418" s="533"/>
    </row>
    <row r="15419" spans="1:7">
      <c r="A15419" s="533"/>
      <c r="B15419" s="1787"/>
      <c r="C15419" s="1788"/>
      <c r="D15419" s="533"/>
      <c r="E15419" s="533"/>
      <c r="F15419" s="533"/>
      <c r="G15419" s="533"/>
    </row>
    <row r="15420" spans="1:7">
      <c r="A15420" s="533"/>
      <c r="B15420" s="1787"/>
      <c r="C15420" s="1788"/>
      <c r="D15420" s="533"/>
      <c r="E15420" s="533"/>
      <c r="F15420" s="533"/>
      <c r="G15420" s="533"/>
    </row>
    <row r="15421" spans="1:7">
      <c r="A15421" s="533"/>
      <c r="B15421" s="1787"/>
      <c r="C15421" s="1788"/>
      <c r="D15421" s="533"/>
      <c r="E15421" s="533"/>
      <c r="F15421" s="533"/>
      <c r="G15421" s="533"/>
    </row>
    <row r="15422" spans="1:7">
      <c r="A15422" s="533"/>
      <c r="B15422" s="1787"/>
      <c r="C15422" s="1788"/>
      <c r="D15422" s="533"/>
      <c r="E15422" s="533"/>
      <c r="F15422" s="533"/>
      <c r="G15422" s="533"/>
    </row>
    <row r="15423" spans="1:7">
      <c r="A15423" s="533"/>
      <c r="B15423" s="1787"/>
      <c r="C15423" s="1788"/>
      <c r="D15423" s="533"/>
      <c r="E15423" s="533"/>
      <c r="F15423" s="533"/>
      <c r="G15423" s="533"/>
    </row>
    <row r="15424" spans="1:7">
      <c r="A15424" s="533"/>
      <c r="B15424" s="1787"/>
      <c r="C15424" s="1788"/>
      <c r="D15424" s="533"/>
      <c r="E15424" s="533"/>
      <c r="F15424" s="533"/>
      <c r="G15424" s="533"/>
    </row>
    <row r="15425" spans="1:7">
      <c r="A15425" s="533"/>
      <c r="B15425" s="1787"/>
      <c r="C15425" s="1788"/>
      <c r="D15425" s="533"/>
      <c r="E15425" s="533"/>
      <c r="F15425" s="533"/>
      <c r="G15425" s="533"/>
    </row>
    <row r="15426" spans="1:7">
      <c r="A15426" s="533"/>
      <c r="B15426" s="1787"/>
      <c r="C15426" s="1788"/>
      <c r="D15426" s="533"/>
      <c r="E15426" s="533"/>
      <c r="F15426" s="533"/>
      <c r="G15426" s="533"/>
    </row>
    <row r="15427" spans="1:7">
      <c r="A15427" s="533"/>
      <c r="B15427" s="1787"/>
      <c r="C15427" s="1788"/>
      <c r="D15427" s="533"/>
      <c r="E15427" s="533"/>
      <c r="F15427" s="533"/>
      <c r="G15427" s="533"/>
    </row>
    <row r="15428" spans="1:7">
      <c r="A15428" s="533"/>
      <c r="B15428" s="1787"/>
      <c r="C15428" s="1788"/>
      <c r="D15428" s="533"/>
      <c r="E15428" s="533"/>
      <c r="F15428" s="533"/>
      <c r="G15428" s="533"/>
    </row>
    <row r="15429" spans="1:7">
      <c r="A15429" s="533"/>
      <c r="B15429" s="1787"/>
      <c r="C15429" s="1788"/>
      <c r="D15429" s="533"/>
      <c r="E15429" s="533"/>
      <c r="F15429" s="533"/>
      <c r="G15429" s="533"/>
    </row>
    <row r="15430" spans="1:7">
      <c r="A15430" s="533"/>
      <c r="B15430" s="1787"/>
      <c r="C15430" s="1788"/>
      <c r="D15430" s="533"/>
      <c r="E15430" s="533"/>
      <c r="F15430" s="533"/>
      <c r="G15430" s="533"/>
    </row>
    <row r="15431" spans="1:7">
      <c r="A15431" s="533"/>
      <c r="B15431" s="1787"/>
      <c r="C15431" s="1788"/>
      <c r="D15431" s="533"/>
      <c r="E15431" s="533"/>
      <c r="F15431" s="533"/>
      <c r="G15431" s="533"/>
    </row>
    <row r="15432" spans="1:7">
      <c r="A15432" s="533"/>
      <c r="B15432" s="1787"/>
      <c r="C15432" s="1788"/>
      <c r="D15432" s="533"/>
      <c r="E15432" s="533"/>
      <c r="F15432" s="533"/>
      <c r="G15432" s="533"/>
    </row>
    <row r="15433" spans="1:7">
      <c r="A15433" s="533"/>
      <c r="B15433" s="1787"/>
      <c r="C15433" s="1788"/>
      <c r="D15433" s="533"/>
      <c r="E15433" s="533"/>
      <c r="F15433" s="533"/>
      <c r="G15433" s="533"/>
    </row>
    <row r="15434" spans="1:7">
      <c r="A15434" s="533"/>
      <c r="B15434" s="1787"/>
      <c r="C15434" s="1788"/>
      <c r="D15434" s="533"/>
      <c r="E15434" s="533"/>
      <c r="F15434" s="533"/>
      <c r="G15434" s="533"/>
    </row>
    <row r="15435" spans="1:7">
      <c r="A15435" s="533"/>
      <c r="B15435" s="1787"/>
      <c r="C15435" s="1788"/>
      <c r="D15435" s="533"/>
      <c r="E15435" s="533"/>
      <c r="F15435" s="533"/>
      <c r="G15435" s="533"/>
    </row>
    <row r="15436" spans="1:7">
      <c r="A15436" s="533"/>
      <c r="B15436" s="1787"/>
      <c r="C15436" s="1788"/>
      <c r="D15436" s="533"/>
      <c r="E15436" s="533"/>
      <c r="F15436" s="533"/>
      <c r="G15436" s="533"/>
    </row>
    <row r="15437" spans="1:7">
      <c r="A15437" s="533"/>
      <c r="B15437" s="1787"/>
      <c r="C15437" s="1788"/>
      <c r="D15437" s="533"/>
      <c r="E15437" s="533"/>
      <c r="F15437" s="533"/>
      <c r="G15437" s="533"/>
    </row>
    <row r="15438" spans="1:7">
      <c r="A15438" s="533"/>
      <c r="B15438" s="1787"/>
      <c r="C15438" s="1788"/>
      <c r="D15438" s="533"/>
      <c r="E15438" s="533"/>
      <c r="F15438" s="533"/>
      <c r="G15438" s="533"/>
    </row>
    <row r="15439" spans="1:7">
      <c r="A15439" s="533"/>
      <c r="B15439" s="1787"/>
      <c r="C15439" s="1788"/>
      <c r="D15439" s="533"/>
      <c r="E15439" s="533"/>
      <c r="F15439" s="533"/>
      <c r="G15439" s="533"/>
    </row>
    <row r="15440" spans="1:7">
      <c r="A15440" s="533"/>
      <c r="B15440" s="1787"/>
      <c r="C15440" s="1788"/>
      <c r="D15440" s="533"/>
      <c r="E15440" s="533"/>
      <c r="F15440" s="533"/>
      <c r="G15440" s="533"/>
    </row>
    <row r="15441" spans="1:7">
      <c r="A15441" s="533"/>
      <c r="B15441" s="1787"/>
      <c r="C15441" s="1788"/>
      <c r="D15441" s="533"/>
      <c r="E15441" s="533"/>
      <c r="F15441" s="533"/>
      <c r="G15441" s="533"/>
    </row>
    <row r="15442" spans="1:7">
      <c r="A15442" s="533"/>
      <c r="B15442" s="1787"/>
      <c r="C15442" s="1788"/>
      <c r="D15442" s="533"/>
      <c r="E15442" s="533"/>
      <c r="F15442" s="533"/>
      <c r="G15442" s="533"/>
    </row>
    <row r="15443" spans="1:7">
      <c r="A15443" s="533"/>
      <c r="B15443" s="1787"/>
      <c r="C15443" s="1788"/>
      <c r="D15443" s="533"/>
      <c r="E15443" s="533"/>
      <c r="F15443" s="533"/>
      <c r="G15443" s="533"/>
    </row>
    <row r="15444" spans="1:7">
      <c r="A15444" s="533"/>
      <c r="B15444" s="1787"/>
      <c r="C15444" s="1788"/>
      <c r="D15444" s="533"/>
      <c r="E15444" s="533"/>
      <c r="F15444" s="533"/>
      <c r="G15444" s="533"/>
    </row>
    <row r="15445" spans="1:7">
      <c r="A15445" s="533"/>
      <c r="B15445" s="1787"/>
      <c r="C15445" s="1788"/>
      <c r="D15445" s="533"/>
      <c r="E15445" s="533"/>
      <c r="F15445" s="533"/>
      <c r="G15445" s="533"/>
    </row>
    <row r="15446" spans="1:7">
      <c r="A15446" s="533"/>
      <c r="B15446" s="1787"/>
      <c r="C15446" s="1788"/>
      <c r="D15446" s="533"/>
      <c r="E15446" s="533"/>
      <c r="F15446" s="533"/>
      <c r="G15446" s="533"/>
    </row>
    <row r="15447" spans="1:7">
      <c r="A15447" s="533"/>
      <c r="B15447" s="1787"/>
      <c r="C15447" s="1788"/>
      <c r="D15447" s="533"/>
      <c r="E15447" s="533"/>
      <c r="F15447" s="533"/>
      <c r="G15447" s="533"/>
    </row>
    <row r="15448" spans="1:7">
      <c r="A15448" s="533"/>
      <c r="B15448" s="1787"/>
      <c r="C15448" s="1788"/>
      <c r="D15448" s="533"/>
      <c r="E15448" s="533"/>
      <c r="F15448" s="533"/>
      <c r="G15448" s="533"/>
    </row>
    <row r="15449" spans="1:7">
      <c r="A15449" s="533"/>
      <c r="B15449" s="1787"/>
      <c r="C15449" s="1788"/>
      <c r="D15449" s="533"/>
      <c r="E15449" s="533"/>
      <c r="F15449" s="533"/>
      <c r="G15449" s="533"/>
    </row>
    <row r="15450" spans="1:7">
      <c r="A15450" s="533"/>
      <c r="B15450" s="1787"/>
      <c r="C15450" s="1788"/>
      <c r="D15450" s="533"/>
      <c r="E15450" s="533"/>
      <c r="F15450" s="533"/>
      <c r="G15450" s="533"/>
    </row>
    <row r="15451" spans="1:7">
      <c r="A15451" s="533"/>
      <c r="B15451" s="1787"/>
      <c r="C15451" s="1788"/>
      <c r="D15451" s="533"/>
      <c r="E15451" s="533"/>
      <c r="F15451" s="533"/>
      <c r="G15451" s="533"/>
    </row>
    <row r="15452" spans="1:7">
      <c r="A15452" s="533"/>
      <c r="B15452" s="1787"/>
      <c r="C15452" s="1788"/>
      <c r="D15452" s="533"/>
      <c r="E15452" s="533"/>
      <c r="F15452" s="533"/>
      <c r="G15452" s="533"/>
    </row>
    <row r="15453" spans="1:7">
      <c r="A15453" s="533"/>
      <c r="B15453" s="1787"/>
      <c r="C15453" s="1788"/>
      <c r="D15453" s="533"/>
      <c r="E15453" s="533"/>
      <c r="F15453" s="533"/>
      <c r="G15453" s="533"/>
    </row>
    <row r="15454" spans="1:7">
      <c r="A15454" s="533"/>
      <c r="B15454" s="1787"/>
      <c r="C15454" s="1788"/>
      <c r="D15454" s="533"/>
      <c r="E15454" s="533"/>
      <c r="F15454" s="533"/>
      <c r="G15454" s="533"/>
    </row>
    <row r="15455" spans="1:7">
      <c r="A15455" s="533"/>
      <c r="B15455" s="1787"/>
      <c r="C15455" s="1788"/>
      <c r="D15455" s="533"/>
      <c r="E15455" s="533"/>
      <c r="F15455" s="533"/>
      <c r="G15455" s="533"/>
    </row>
    <row r="15456" spans="1:7">
      <c r="A15456" s="533"/>
      <c r="B15456" s="1787"/>
      <c r="C15456" s="1788"/>
      <c r="D15456" s="533"/>
      <c r="E15456" s="533"/>
      <c r="F15456" s="533"/>
      <c r="G15456" s="533"/>
    </row>
    <row r="15457" spans="1:7">
      <c r="A15457" s="533"/>
      <c r="B15457" s="1787"/>
      <c r="C15457" s="1788"/>
      <c r="D15457" s="533"/>
      <c r="E15457" s="533"/>
      <c r="F15457" s="533"/>
      <c r="G15457" s="533"/>
    </row>
    <row r="15458" spans="1:7">
      <c r="A15458" s="533"/>
      <c r="B15458" s="1787"/>
      <c r="C15458" s="1788"/>
      <c r="D15458" s="533"/>
      <c r="E15458" s="533"/>
      <c r="F15458" s="533"/>
      <c r="G15458" s="533"/>
    </row>
    <row r="15459" spans="1:7">
      <c r="A15459" s="533"/>
      <c r="B15459" s="1787"/>
      <c r="C15459" s="1788"/>
      <c r="D15459" s="533"/>
      <c r="E15459" s="533"/>
      <c r="F15459" s="533"/>
      <c r="G15459" s="533"/>
    </row>
    <row r="15460" spans="1:7">
      <c r="A15460" s="533"/>
      <c r="B15460" s="1787"/>
      <c r="C15460" s="1788"/>
      <c r="D15460" s="533"/>
      <c r="E15460" s="533"/>
      <c r="F15460" s="533"/>
      <c r="G15460" s="533"/>
    </row>
    <row r="15461" spans="1:7">
      <c r="A15461" s="533"/>
      <c r="B15461" s="1787"/>
      <c r="C15461" s="1788"/>
      <c r="D15461" s="533"/>
      <c r="E15461" s="533"/>
      <c r="F15461" s="533"/>
      <c r="G15461" s="533"/>
    </row>
    <row r="15462" spans="1:7">
      <c r="A15462" s="533"/>
      <c r="B15462" s="1787"/>
      <c r="C15462" s="1788"/>
      <c r="D15462" s="533"/>
      <c r="E15462" s="533"/>
      <c r="F15462" s="533"/>
      <c r="G15462" s="533"/>
    </row>
    <row r="15463" spans="1:7">
      <c r="A15463" s="533"/>
      <c r="B15463" s="1787"/>
      <c r="C15463" s="1788"/>
      <c r="D15463" s="533"/>
      <c r="E15463" s="533"/>
      <c r="F15463" s="533"/>
      <c r="G15463" s="533"/>
    </row>
    <row r="15464" spans="1:7">
      <c r="A15464" s="533"/>
      <c r="B15464" s="1787"/>
      <c r="C15464" s="1788"/>
      <c r="D15464" s="533"/>
      <c r="E15464" s="533"/>
      <c r="F15464" s="533"/>
      <c r="G15464" s="533"/>
    </row>
    <row r="15465" spans="1:7">
      <c r="A15465" s="533"/>
      <c r="B15465" s="1787"/>
      <c r="C15465" s="1788"/>
      <c r="D15465" s="533"/>
      <c r="E15465" s="533"/>
      <c r="F15465" s="533"/>
      <c r="G15465" s="533"/>
    </row>
    <row r="15466" spans="1:7">
      <c r="A15466" s="533"/>
      <c r="B15466" s="1787"/>
      <c r="C15466" s="1788"/>
      <c r="D15466" s="533"/>
      <c r="E15466" s="533"/>
      <c r="F15466" s="533"/>
      <c r="G15466" s="533"/>
    </row>
    <row r="15467" spans="1:7">
      <c r="A15467" s="533"/>
      <c r="B15467" s="1787"/>
      <c r="C15467" s="1788"/>
      <c r="D15467" s="533"/>
      <c r="E15467" s="533"/>
      <c r="F15467" s="533"/>
      <c r="G15467" s="533"/>
    </row>
    <row r="15468" spans="1:7">
      <c r="A15468" s="533"/>
      <c r="B15468" s="1787"/>
      <c r="C15468" s="1788"/>
      <c r="D15468" s="533"/>
      <c r="E15468" s="533"/>
      <c r="F15468" s="533"/>
      <c r="G15468" s="533"/>
    </row>
    <row r="15469" spans="1:7">
      <c r="A15469" s="533"/>
      <c r="B15469" s="1787"/>
      <c r="C15469" s="1788"/>
      <c r="D15469" s="533"/>
      <c r="E15469" s="533"/>
      <c r="F15469" s="533"/>
      <c r="G15469" s="533"/>
    </row>
    <row r="15470" spans="1:7">
      <c r="A15470" s="533"/>
      <c r="B15470" s="1787"/>
      <c r="C15470" s="1788"/>
      <c r="D15470" s="533"/>
      <c r="E15470" s="533"/>
      <c r="F15470" s="533"/>
      <c r="G15470" s="533"/>
    </row>
    <row r="15471" spans="1:7">
      <c r="A15471" s="533"/>
      <c r="B15471" s="1787"/>
      <c r="C15471" s="1788"/>
      <c r="D15471" s="533"/>
      <c r="E15471" s="533"/>
      <c r="F15471" s="533"/>
      <c r="G15471" s="533"/>
    </row>
    <row r="15472" spans="1:7">
      <c r="A15472" s="533"/>
      <c r="B15472" s="1787"/>
      <c r="C15472" s="1788"/>
      <c r="D15472" s="533"/>
      <c r="E15472" s="533"/>
      <c r="F15472" s="533"/>
      <c r="G15472" s="533"/>
    </row>
    <row r="15473" spans="1:7">
      <c r="A15473" s="533"/>
      <c r="B15473" s="1787"/>
      <c r="C15473" s="1788"/>
      <c r="D15473" s="533"/>
      <c r="E15473" s="533"/>
      <c r="F15473" s="533"/>
      <c r="G15473" s="533"/>
    </row>
    <row r="15474" spans="1:7">
      <c r="A15474" s="533"/>
      <c r="B15474" s="1787"/>
      <c r="C15474" s="1788"/>
      <c r="D15474" s="533"/>
      <c r="E15474" s="533"/>
      <c r="F15474" s="533"/>
      <c r="G15474" s="533"/>
    </row>
    <row r="15475" spans="1:7">
      <c r="A15475" s="533"/>
      <c r="B15475" s="1787"/>
      <c r="C15475" s="1788"/>
      <c r="D15475" s="533"/>
      <c r="E15475" s="533"/>
      <c r="F15475" s="533"/>
      <c r="G15475" s="533"/>
    </row>
    <row r="15476" spans="1:7">
      <c r="A15476" s="533"/>
      <c r="B15476" s="1787"/>
      <c r="C15476" s="1788"/>
      <c r="D15476" s="533"/>
      <c r="E15476" s="533"/>
      <c r="F15476" s="533"/>
      <c r="G15476" s="533"/>
    </row>
    <row r="15477" spans="1:7">
      <c r="A15477" s="533"/>
      <c r="B15477" s="1787"/>
      <c r="C15477" s="1788"/>
      <c r="D15477" s="533"/>
      <c r="E15477" s="533"/>
      <c r="F15477" s="533"/>
      <c r="G15477" s="533"/>
    </row>
    <row r="15478" spans="1:7">
      <c r="A15478" s="533"/>
      <c r="B15478" s="1787"/>
      <c r="C15478" s="1788"/>
      <c r="D15478" s="533"/>
      <c r="E15478" s="533"/>
      <c r="F15478" s="533"/>
      <c r="G15478" s="533"/>
    </row>
    <row r="15479" spans="1:7">
      <c r="A15479" s="533"/>
      <c r="B15479" s="1787"/>
      <c r="C15479" s="1788"/>
      <c r="D15479" s="533"/>
      <c r="E15479" s="533"/>
      <c r="F15479" s="533"/>
      <c r="G15479" s="533"/>
    </row>
    <row r="15480" spans="1:7">
      <c r="A15480" s="533"/>
      <c r="B15480" s="1787"/>
      <c r="C15480" s="1788"/>
      <c r="D15480" s="533"/>
      <c r="E15480" s="533"/>
      <c r="F15480" s="533"/>
      <c r="G15480" s="533"/>
    </row>
    <row r="15481" spans="1:7">
      <c r="A15481" s="533"/>
      <c r="B15481" s="1787"/>
      <c r="C15481" s="1788"/>
      <c r="D15481" s="533"/>
      <c r="E15481" s="533"/>
      <c r="F15481" s="533"/>
      <c r="G15481" s="533"/>
    </row>
    <row r="15482" spans="1:7">
      <c r="A15482" s="533"/>
      <c r="B15482" s="1787"/>
      <c r="C15482" s="1788"/>
      <c r="D15482" s="533"/>
      <c r="E15482" s="533"/>
      <c r="F15482" s="533"/>
      <c r="G15482" s="533"/>
    </row>
    <row r="15483" spans="1:7">
      <c r="A15483" s="533"/>
      <c r="B15483" s="1787"/>
      <c r="C15483" s="1788"/>
      <c r="D15483" s="533"/>
      <c r="E15483" s="533"/>
      <c r="F15483" s="533"/>
      <c r="G15483" s="533"/>
    </row>
    <row r="15484" spans="1:7">
      <c r="A15484" s="533"/>
      <c r="B15484" s="1787"/>
      <c r="C15484" s="1788"/>
      <c r="D15484" s="533"/>
      <c r="E15484" s="533"/>
      <c r="F15484" s="533"/>
      <c r="G15484" s="533"/>
    </row>
    <row r="15485" spans="1:7">
      <c r="A15485" s="533"/>
      <c r="B15485" s="1787"/>
      <c r="C15485" s="1788"/>
      <c r="D15485" s="533"/>
      <c r="E15485" s="533"/>
      <c r="F15485" s="533"/>
      <c r="G15485" s="533"/>
    </row>
    <row r="15486" spans="1:7">
      <c r="A15486" s="533"/>
      <c r="B15486" s="1787"/>
      <c r="C15486" s="1788"/>
      <c r="D15486" s="533"/>
      <c r="E15486" s="533"/>
      <c r="F15486" s="533"/>
      <c r="G15486" s="533"/>
    </row>
    <row r="15487" spans="1:7">
      <c r="A15487" s="533"/>
      <c r="B15487" s="1787"/>
      <c r="C15487" s="1788"/>
      <c r="D15487" s="533"/>
      <c r="E15487" s="533"/>
      <c r="F15487" s="533"/>
      <c r="G15487" s="533"/>
    </row>
    <row r="15488" spans="1:7">
      <c r="A15488" s="533"/>
      <c r="B15488" s="1787"/>
      <c r="C15488" s="1788"/>
      <c r="D15488" s="533"/>
      <c r="E15488" s="533"/>
      <c r="F15488" s="533"/>
      <c r="G15488" s="533"/>
    </row>
    <row r="15489" spans="1:7">
      <c r="A15489" s="533"/>
      <c r="B15489" s="1787"/>
      <c r="C15489" s="1788"/>
      <c r="D15489" s="533"/>
      <c r="E15489" s="533"/>
      <c r="F15489" s="533"/>
      <c r="G15489" s="533"/>
    </row>
    <row r="15490" spans="1:7">
      <c r="A15490" s="533"/>
      <c r="B15490" s="1787"/>
      <c r="C15490" s="1788"/>
      <c r="D15490" s="533"/>
      <c r="E15490" s="533"/>
      <c r="F15490" s="533"/>
      <c r="G15490" s="533"/>
    </row>
    <row r="15491" spans="1:7">
      <c r="A15491" s="533"/>
      <c r="B15491" s="1787"/>
      <c r="C15491" s="1788"/>
      <c r="D15491" s="533"/>
      <c r="E15491" s="533"/>
      <c r="F15491" s="533"/>
      <c r="G15491" s="533"/>
    </row>
    <row r="15492" spans="1:7">
      <c r="A15492" s="533"/>
      <c r="B15492" s="1787"/>
      <c r="C15492" s="1788"/>
      <c r="D15492" s="533"/>
      <c r="E15492" s="533"/>
      <c r="F15492" s="533"/>
      <c r="G15492" s="533"/>
    </row>
    <row r="15493" spans="1:7">
      <c r="A15493" s="533"/>
      <c r="B15493" s="1787"/>
      <c r="C15493" s="1788"/>
      <c r="D15493" s="533"/>
      <c r="E15493" s="533"/>
      <c r="F15493" s="533"/>
      <c r="G15493" s="533"/>
    </row>
    <row r="15494" spans="1:7">
      <c r="A15494" s="533"/>
      <c r="B15494" s="1787"/>
      <c r="C15494" s="1788"/>
      <c r="D15494" s="533"/>
      <c r="E15494" s="533"/>
      <c r="F15494" s="533"/>
      <c r="G15494" s="533"/>
    </row>
    <row r="15495" spans="1:7">
      <c r="A15495" s="533"/>
      <c r="B15495" s="1787"/>
      <c r="C15495" s="1788"/>
      <c r="D15495" s="533"/>
      <c r="E15495" s="533"/>
      <c r="F15495" s="533"/>
      <c r="G15495" s="533"/>
    </row>
    <row r="15496" spans="1:7">
      <c r="A15496" s="533"/>
      <c r="B15496" s="1787"/>
      <c r="C15496" s="1788"/>
      <c r="D15496" s="533"/>
      <c r="E15496" s="533"/>
      <c r="F15496" s="533"/>
      <c r="G15496" s="533"/>
    </row>
    <row r="15497" spans="1:7">
      <c r="A15497" s="533"/>
      <c r="B15497" s="1787"/>
      <c r="C15497" s="1788"/>
      <c r="D15497" s="533"/>
      <c r="E15497" s="533"/>
      <c r="F15497" s="533"/>
      <c r="G15497" s="533"/>
    </row>
    <row r="15498" spans="1:7">
      <c r="A15498" s="533"/>
      <c r="B15498" s="1787"/>
      <c r="C15498" s="1788"/>
      <c r="D15498" s="533"/>
      <c r="E15498" s="533"/>
      <c r="F15498" s="533"/>
      <c r="G15498" s="533"/>
    </row>
    <row r="15499" spans="1:7">
      <c r="A15499" s="533"/>
      <c r="B15499" s="1787"/>
      <c r="C15499" s="1788"/>
      <c r="D15499" s="533"/>
      <c r="E15499" s="533"/>
      <c r="F15499" s="533"/>
      <c r="G15499" s="533"/>
    </row>
    <row r="15500" spans="1:7">
      <c r="A15500" s="533"/>
      <c r="B15500" s="1787"/>
      <c r="C15500" s="1788"/>
      <c r="D15500" s="533"/>
      <c r="E15500" s="533"/>
      <c r="F15500" s="533"/>
      <c r="G15500" s="533"/>
    </row>
    <row r="15501" spans="1:7">
      <c r="A15501" s="533"/>
      <c r="B15501" s="1787"/>
      <c r="C15501" s="1788"/>
      <c r="D15501" s="533"/>
      <c r="E15501" s="533"/>
      <c r="F15501" s="533"/>
      <c r="G15501" s="533"/>
    </row>
    <row r="15502" spans="1:7">
      <c r="A15502" s="533"/>
      <c r="B15502" s="1787"/>
      <c r="C15502" s="1788"/>
      <c r="D15502" s="533"/>
      <c r="E15502" s="533"/>
      <c r="F15502" s="533"/>
      <c r="G15502" s="533"/>
    </row>
    <row r="15503" spans="1:7">
      <c r="A15503" s="533"/>
      <c r="B15503" s="1787"/>
      <c r="C15503" s="1788"/>
      <c r="D15503" s="533"/>
      <c r="E15503" s="533"/>
      <c r="F15503" s="533"/>
      <c r="G15503" s="533"/>
    </row>
    <row r="15504" spans="1:7">
      <c r="A15504" s="533"/>
      <c r="B15504" s="1787"/>
      <c r="C15504" s="1788"/>
      <c r="D15504" s="533"/>
      <c r="E15504" s="533"/>
      <c r="F15504" s="533"/>
      <c r="G15504" s="533"/>
    </row>
    <row r="15505" spans="1:7">
      <c r="A15505" s="533"/>
      <c r="B15505" s="1787"/>
      <c r="C15505" s="1788"/>
      <c r="D15505" s="533"/>
      <c r="E15505" s="533"/>
      <c r="F15505" s="533"/>
      <c r="G15505" s="533"/>
    </row>
    <row r="15506" spans="1:7">
      <c r="A15506" s="533"/>
      <c r="B15506" s="1787"/>
      <c r="C15506" s="1788"/>
      <c r="D15506" s="533"/>
      <c r="E15506" s="533"/>
      <c r="F15506" s="533"/>
      <c r="G15506" s="533"/>
    </row>
    <row r="15507" spans="1:7">
      <c r="A15507" s="533"/>
      <c r="B15507" s="1787"/>
      <c r="C15507" s="1788"/>
      <c r="D15507" s="533"/>
      <c r="E15507" s="533"/>
      <c r="F15507" s="533"/>
      <c r="G15507" s="533"/>
    </row>
    <row r="15508" spans="1:7">
      <c r="A15508" s="533"/>
      <c r="B15508" s="1787"/>
      <c r="C15508" s="1788"/>
      <c r="D15508" s="533"/>
      <c r="E15508" s="533"/>
      <c r="F15508" s="533"/>
      <c r="G15508" s="533"/>
    </row>
    <row r="15509" spans="1:7">
      <c r="A15509" s="533"/>
      <c r="B15509" s="1787"/>
      <c r="C15509" s="1788"/>
      <c r="D15509" s="533"/>
      <c r="E15509" s="533"/>
      <c r="F15509" s="533"/>
      <c r="G15509" s="533"/>
    </row>
    <row r="15510" spans="1:7">
      <c r="A15510" s="533"/>
      <c r="B15510" s="1787"/>
      <c r="C15510" s="1788"/>
      <c r="D15510" s="533"/>
      <c r="E15510" s="533"/>
      <c r="F15510" s="533"/>
      <c r="G15510" s="533"/>
    </row>
    <row r="15511" spans="1:7">
      <c r="A15511" s="533"/>
      <c r="B15511" s="1787"/>
      <c r="C15511" s="1788"/>
      <c r="D15511" s="533"/>
      <c r="E15511" s="533"/>
      <c r="F15511" s="533"/>
      <c r="G15511" s="533"/>
    </row>
    <row r="15512" spans="1:7">
      <c r="A15512" s="533"/>
      <c r="B15512" s="1787"/>
      <c r="C15512" s="1788"/>
      <c r="D15512" s="533"/>
      <c r="E15512" s="533"/>
      <c r="F15512" s="533"/>
      <c r="G15512" s="533"/>
    </row>
    <row r="15513" spans="1:7">
      <c r="A15513" s="533"/>
      <c r="B15513" s="1787"/>
      <c r="C15513" s="1788"/>
      <c r="D15513" s="533"/>
      <c r="E15513" s="533"/>
      <c r="F15513" s="533"/>
      <c r="G15513" s="533"/>
    </row>
    <row r="15514" spans="1:7">
      <c r="A15514" s="533"/>
      <c r="B15514" s="1787"/>
      <c r="C15514" s="1788"/>
      <c r="D15514" s="533"/>
      <c r="E15514" s="533"/>
      <c r="F15514" s="533"/>
      <c r="G15514" s="533"/>
    </row>
    <row r="15515" spans="1:7">
      <c r="A15515" s="533"/>
      <c r="B15515" s="1787"/>
      <c r="C15515" s="1788"/>
      <c r="D15515" s="533"/>
      <c r="E15515" s="533"/>
      <c r="F15515" s="533"/>
      <c r="G15515" s="533"/>
    </row>
    <row r="15516" spans="1:7">
      <c r="A15516" s="533"/>
      <c r="B15516" s="1787"/>
      <c r="C15516" s="1788"/>
      <c r="D15516" s="533"/>
      <c r="E15516" s="533"/>
      <c r="F15516" s="533"/>
      <c r="G15516" s="533"/>
    </row>
    <row r="15517" spans="1:7">
      <c r="A15517" s="533"/>
      <c r="B15517" s="1787"/>
      <c r="C15517" s="1788"/>
      <c r="D15517" s="533"/>
      <c r="E15517" s="533"/>
      <c r="F15517" s="533"/>
      <c r="G15517" s="533"/>
    </row>
    <row r="15518" spans="1:7">
      <c r="A15518" s="533"/>
      <c r="B15518" s="1787"/>
      <c r="C15518" s="1788"/>
      <c r="D15518" s="533"/>
      <c r="E15518" s="533"/>
      <c r="F15518" s="533"/>
      <c r="G15518" s="533"/>
    </row>
    <row r="15519" spans="1:7">
      <c r="A15519" s="533"/>
      <c r="B15519" s="1787"/>
      <c r="C15519" s="1788"/>
      <c r="D15519" s="533"/>
      <c r="E15519" s="533"/>
      <c r="F15519" s="533"/>
      <c r="G15519" s="533"/>
    </row>
    <row r="15520" spans="1:7">
      <c r="A15520" s="533"/>
      <c r="B15520" s="1787"/>
      <c r="C15520" s="1788"/>
      <c r="D15520" s="533"/>
      <c r="E15520" s="533"/>
      <c r="F15520" s="533"/>
      <c r="G15520" s="533"/>
    </row>
    <row r="15521" spans="1:7">
      <c r="A15521" s="533"/>
      <c r="B15521" s="1787"/>
      <c r="C15521" s="1788"/>
      <c r="D15521" s="533"/>
      <c r="E15521" s="533"/>
      <c r="F15521" s="533"/>
      <c r="G15521" s="533"/>
    </row>
    <row r="15522" spans="1:7">
      <c r="A15522" s="533"/>
      <c r="B15522" s="1787"/>
      <c r="C15522" s="1788"/>
      <c r="D15522" s="533"/>
      <c r="E15522" s="533"/>
      <c r="F15522" s="533"/>
      <c r="G15522" s="533"/>
    </row>
    <row r="15523" spans="1:7">
      <c r="A15523" s="533"/>
      <c r="B15523" s="1787"/>
      <c r="C15523" s="1788"/>
      <c r="D15523" s="533"/>
      <c r="E15523" s="533"/>
      <c r="F15523" s="533"/>
      <c r="G15523" s="533"/>
    </row>
    <row r="15524" spans="1:7">
      <c r="A15524" s="533"/>
      <c r="B15524" s="1787"/>
      <c r="C15524" s="1788"/>
      <c r="D15524" s="533"/>
      <c r="E15524" s="533"/>
      <c r="F15524" s="533"/>
      <c r="G15524" s="533"/>
    </row>
    <row r="15525" spans="1:7">
      <c r="A15525" s="533"/>
      <c r="B15525" s="1787"/>
      <c r="C15525" s="1788"/>
      <c r="D15525" s="533"/>
      <c r="E15525" s="533"/>
      <c r="F15525" s="533"/>
      <c r="G15525" s="533"/>
    </row>
    <row r="15526" spans="1:7">
      <c r="A15526" s="533"/>
      <c r="B15526" s="1787"/>
      <c r="C15526" s="1788"/>
      <c r="D15526" s="533"/>
      <c r="E15526" s="533"/>
      <c r="F15526" s="533"/>
      <c r="G15526" s="533"/>
    </row>
    <row r="15527" spans="1:7">
      <c r="A15527" s="533"/>
      <c r="B15527" s="1787"/>
      <c r="C15527" s="1788"/>
      <c r="D15527" s="533"/>
      <c r="E15527" s="533"/>
      <c r="F15527" s="533"/>
      <c r="G15527" s="533"/>
    </row>
    <row r="15528" spans="1:7">
      <c r="A15528" s="533"/>
      <c r="B15528" s="1787"/>
      <c r="C15528" s="1788"/>
      <c r="D15528" s="533"/>
      <c r="E15528" s="533"/>
      <c r="F15528" s="533"/>
      <c r="G15528" s="533"/>
    </row>
    <row r="15529" spans="1:7">
      <c r="A15529" s="533"/>
      <c r="B15529" s="1787"/>
      <c r="C15529" s="1788"/>
      <c r="D15529" s="533"/>
      <c r="E15529" s="533"/>
      <c r="F15529" s="533"/>
      <c r="G15529" s="533"/>
    </row>
    <row r="15530" spans="1:7">
      <c r="A15530" s="533"/>
      <c r="B15530" s="1787"/>
      <c r="C15530" s="1788"/>
      <c r="D15530" s="533"/>
      <c r="E15530" s="533"/>
      <c r="F15530" s="533"/>
      <c r="G15530" s="533"/>
    </row>
    <row r="15531" spans="1:7">
      <c r="A15531" s="533"/>
      <c r="B15531" s="1787"/>
      <c r="C15531" s="1788"/>
      <c r="D15531" s="533"/>
      <c r="E15531" s="533"/>
      <c r="F15531" s="533"/>
      <c r="G15531" s="533"/>
    </row>
    <row r="15532" spans="1:7">
      <c r="A15532" s="533"/>
      <c r="B15532" s="1787"/>
      <c r="C15532" s="1788"/>
      <c r="D15532" s="533"/>
      <c r="E15532" s="533"/>
      <c r="F15532" s="533"/>
      <c r="G15532" s="533"/>
    </row>
    <row r="15533" spans="1:7">
      <c r="A15533" s="533"/>
      <c r="B15533" s="1787"/>
      <c r="C15533" s="1788"/>
      <c r="D15533" s="533"/>
      <c r="E15533" s="533"/>
      <c r="F15533" s="533"/>
      <c r="G15533" s="533"/>
    </row>
    <row r="15534" spans="1:7">
      <c r="A15534" s="533"/>
      <c r="B15534" s="1787"/>
      <c r="C15534" s="1788"/>
      <c r="D15534" s="533"/>
      <c r="E15534" s="533"/>
      <c r="F15534" s="533"/>
      <c r="G15534" s="533"/>
    </row>
    <row r="15535" spans="1:7">
      <c r="A15535" s="533"/>
      <c r="B15535" s="1787"/>
      <c r="C15535" s="1788"/>
      <c r="D15535" s="533"/>
      <c r="E15535" s="533"/>
      <c r="F15535" s="533"/>
      <c r="G15535" s="533"/>
    </row>
    <row r="15536" spans="1:7">
      <c r="A15536" s="533"/>
      <c r="B15536" s="1787"/>
      <c r="C15536" s="1788"/>
      <c r="D15536" s="533"/>
      <c r="E15536" s="533"/>
      <c r="F15536" s="533"/>
      <c r="G15536" s="533"/>
    </row>
    <row r="15537" spans="1:7">
      <c r="A15537" s="533"/>
      <c r="B15537" s="1787"/>
      <c r="C15537" s="1788"/>
      <c r="D15537" s="533"/>
      <c r="E15537" s="533"/>
      <c r="F15537" s="533"/>
      <c r="G15537" s="533"/>
    </row>
    <row r="15538" spans="1:7">
      <c r="A15538" s="533"/>
      <c r="B15538" s="1787"/>
      <c r="C15538" s="1788"/>
      <c r="D15538" s="533"/>
      <c r="E15538" s="533"/>
      <c r="F15538" s="533"/>
      <c r="G15538" s="533"/>
    </row>
    <row r="15539" spans="1:7">
      <c r="A15539" s="533"/>
      <c r="B15539" s="1787"/>
      <c r="C15539" s="1788"/>
      <c r="D15539" s="533"/>
      <c r="E15539" s="533"/>
      <c r="F15539" s="533"/>
      <c r="G15539" s="533"/>
    </row>
    <row r="15540" spans="1:7">
      <c r="A15540" s="533"/>
      <c r="B15540" s="1787"/>
      <c r="C15540" s="1788"/>
      <c r="D15540" s="533"/>
      <c r="E15540" s="533"/>
      <c r="F15540" s="533"/>
      <c r="G15540" s="533"/>
    </row>
    <row r="15541" spans="1:7">
      <c r="A15541" s="533"/>
      <c r="B15541" s="1787"/>
      <c r="C15541" s="1788"/>
      <c r="D15541" s="533"/>
      <c r="E15541" s="533"/>
      <c r="F15541" s="533"/>
      <c r="G15541" s="533"/>
    </row>
    <row r="15542" spans="1:7">
      <c r="A15542" s="533"/>
      <c r="B15542" s="1787"/>
      <c r="C15542" s="1788"/>
      <c r="D15542" s="533"/>
      <c r="E15542" s="533"/>
      <c r="F15542" s="533"/>
      <c r="G15542" s="533"/>
    </row>
    <row r="15543" spans="1:7">
      <c r="A15543" s="533"/>
      <c r="B15543" s="1787"/>
      <c r="C15543" s="1788"/>
      <c r="D15543" s="533"/>
      <c r="E15543" s="533"/>
      <c r="F15543" s="533"/>
      <c r="G15543" s="533"/>
    </row>
    <row r="15544" spans="1:7">
      <c r="A15544" s="533"/>
      <c r="B15544" s="1787"/>
      <c r="C15544" s="1788"/>
      <c r="D15544" s="533"/>
      <c r="E15544" s="533"/>
      <c r="F15544" s="533"/>
      <c r="G15544" s="533"/>
    </row>
    <row r="15545" spans="1:7">
      <c r="A15545" s="533"/>
      <c r="B15545" s="1787"/>
      <c r="C15545" s="1788"/>
      <c r="D15545" s="533"/>
      <c r="E15545" s="533"/>
      <c r="F15545" s="533"/>
      <c r="G15545" s="533"/>
    </row>
    <row r="15546" spans="1:7">
      <c r="A15546" s="533"/>
      <c r="B15546" s="1787"/>
      <c r="C15546" s="1788"/>
      <c r="D15546" s="533"/>
      <c r="E15546" s="533"/>
      <c r="F15546" s="533"/>
      <c r="G15546" s="533"/>
    </row>
    <row r="15547" spans="1:7">
      <c r="A15547" s="533"/>
      <c r="B15547" s="1787"/>
      <c r="C15547" s="1788"/>
      <c r="D15547" s="533"/>
      <c r="E15547" s="533"/>
      <c r="F15547" s="533"/>
      <c r="G15547" s="533"/>
    </row>
    <row r="15548" spans="1:7">
      <c r="A15548" s="533"/>
      <c r="B15548" s="1787"/>
      <c r="C15548" s="1788"/>
      <c r="D15548" s="533"/>
      <c r="E15548" s="533"/>
      <c r="F15548" s="533"/>
      <c r="G15548" s="533"/>
    </row>
    <row r="15549" spans="1:7">
      <c r="A15549" s="533"/>
      <c r="B15549" s="1787"/>
      <c r="C15549" s="1788"/>
      <c r="D15549" s="533"/>
      <c r="E15549" s="533"/>
      <c r="F15549" s="533"/>
      <c r="G15549" s="533"/>
    </row>
    <row r="15550" spans="1:7">
      <c r="A15550" s="533"/>
      <c r="B15550" s="1787"/>
      <c r="C15550" s="1788"/>
      <c r="D15550" s="533"/>
      <c r="E15550" s="533"/>
      <c r="F15550" s="533"/>
      <c r="G15550" s="533"/>
    </row>
    <row r="15551" spans="1:7">
      <c r="A15551" s="533"/>
      <c r="B15551" s="1787"/>
      <c r="C15551" s="1788"/>
      <c r="D15551" s="533"/>
      <c r="E15551" s="533"/>
      <c r="F15551" s="533"/>
      <c r="G15551" s="533"/>
    </row>
    <row r="15552" spans="1:7">
      <c r="A15552" s="533"/>
      <c r="B15552" s="1787"/>
      <c r="C15552" s="1788"/>
      <c r="D15552" s="533"/>
      <c r="E15552" s="533"/>
      <c r="F15552" s="533"/>
      <c r="G15552" s="533"/>
    </row>
    <row r="15553" spans="1:7">
      <c r="A15553" s="533"/>
      <c r="B15553" s="1787"/>
      <c r="C15553" s="1788"/>
      <c r="D15553" s="533"/>
      <c r="E15553" s="533"/>
      <c r="F15553" s="533"/>
      <c r="G15553" s="533"/>
    </row>
    <row r="15554" spans="1:7">
      <c r="A15554" s="533"/>
      <c r="B15554" s="1787"/>
      <c r="C15554" s="1788"/>
      <c r="D15554" s="533"/>
      <c r="E15554" s="533"/>
      <c r="F15554" s="533"/>
      <c r="G15554" s="533"/>
    </row>
    <row r="15555" spans="1:7">
      <c r="A15555" s="533"/>
      <c r="B15555" s="1787"/>
      <c r="C15555" s="1788"/>
      <c r="D15555" s="533"/>
      <c r="E15555" s="533"/>
      <c r="F15555" s="533"/>
      <c r="G15555" s="533"/>
    </row>
    <row r="15556" spans="1:7">
      <c r="A15556" s="533"/>
      <c r="B15556" s="1787"/>
      <c r="C15556" s="1788"/>
      <c r="D15556" s="533"/>
      <c r="E15556" s="533"/>
      <c r="F15556" s="533"/>
      <c r="G15556" s="533"/>
    </row>
    <row r="15557" spans="1:7">
      <c r="A15557" s="533"/>
      <c r="B15557" s="1787"/>
      <c r="C15557" s="1788"/>
      <c r="D15557" s="533"/>
      <c r="E15557" s="533"/>
      <c r="F15557" s="533"/>
      <c r="G15557" s="533"/>
    </row>
    <row r="15558" spans="1:7">
      <c r="A15558" s="533"/>
      <c r="B15558" s="1787"/>
      <c r="C15558" s="1788"/>
      <c r="D15558" s="533"/>
      <c r="E15558" s="533"/>
      <c r="F15558" s="533"/>
      <c r="G15558" s="533"/>
    </row>
    <row r="15559" spans="1:7">
      <c r="A15559" s="533"/>
      <c r="B15559" s="1787"/>
      <c r="C15559" s="1788"/>
      <c r="D15559" s="533"/>
      <c r="E15559" s="533"/>
      <c r="F15559" s="533"/>
      <c r="G15559" s="533"/>
    </row>
    <row r="15560" spans="1:7">
      <c r="A15560" s="533"/>
      <c r="B15560" s="1787"/>
      <c r="C15560" s="1788"/>
      <c r="D15560" s="533"/>
      <c r="E15560" s="533"/>
      <c r="F15560" s="533"/>
      <c r="G15560" s="533"/>
    </row>
    <row r="15561" spans="1:7">
      <c r="A15561" s="533"/>
      <c r="B15561" s="1787"/>
      <c r="C15561" s="1788"/>
      <c r="D15561" s="533"/>
      <c r="E15561" s="533"/>
      <c r="F15561" s="533"/>
      <c r="G15561" s="533"/>
    </row>
    <row r="15562" spans="1:7">
      <c r="A15562" s="533"/>
      <c r="B15562" s="1787"/>
      <c r="C15562" s="1788"/>
      <c r="D15562" s="533"/>
      <c r="E15562" s="533"/>
      <c r="F15562" s="533"/>
      <c r="G15562" s="533"/>
    </row>
    <row r="15563" spans="1:7">
      <c r="A15563" s="533"/>
      <c r="B15563" s="1787"/>
      <c r="C15563" s="1788"/>
      <c r="D15563" s="533"/>
      <c r="E15563" s="533"/>
      <c r="F15563" s="533"/>
      <c r="G15563" s="533"/>
    </row>
    <row r="15564" spans="1:7">
      <c r="A15564" s="533"/>
      <c r="B15564" s="1787"/>
      <c r="C15564" s="1788"/>
      <c r="D15564" s="533"/>
      <c r="E15564" s="533"/>
      <c r="F15564" s="533"/>
      <c r="G15564" s="533"/>
    </row>
    <row r="15565" spans="1:7">
      <c r="A15565" s="533"/>
      <c r="B15565" s="1787"/>
      <c r="C15565" s="1788"/>
      <c r="D15565" s="533"/>
      <c r="E15565" s="533"/>
      <c r="F15565" s="533"/>
      <c r="G15565" s="533"/>
    </row>
    <row r="15566" spans="1:7">
      <c r="A15566" s="533"/>
      <c r="B15566" s="1787"/>
      <c r="C15566" s="1788"/>
      <c r="D15566" s="533"/>
      <c r="E15566" s="533"/>
      <c r="F15566" s="533"/>
      <c r="G15566" s="533"/>
    </row>
    <row r="15567" spans="1:7">
      <c r="A15567" s="533"/>
      <c r="B15567" s="1787"/>
      <c r="C15567" s="1788"/>
      <c r="D15567" s="533"/>
      <c r="E15567" s="533"/>
      <c r="F15567" s="533"/>
      <c r="G15567" s="533"/>
    </row>
    <row r="15568" spans="1:7">
      <c r="A15568" s="533"/>
      <c r="B15568" s="1787"/>
      <c r="C15568" s="1788"/>
      <c r="D15568" s="533"/>
      <c r="E15568" s="533"/>
      <c r="F15568" s="533"/>
      <c r="G15568" s="533"/>
    </row>
    <row r="15569" spans="1:7">
      <c r="A15569" s="533"/>
      <c r="B15569" s="1787"/>
      <c r="C15569" s="1788"/>
      <c r="D15569" s="533"/>
      <c r="E15569" s="533"/>
      <c r="F15569" s="533"/>
      <c r="G15569" s="533"/>
    </row>
    <row r="15570" spans="1:7">
      <c r="A15570" s="533"/>
      <c r="B15570" s="1787"/>
      <c r="C15570" s="1788"/>
      <c r="D15570" s="533"/>
      <c r="E15570" s="533"/>
      <c r="F15570" s="533"/>
      <c r="G15570" s="533"/>
    </row>
    <row r="15571" spans="1:7">
      <c r="A15571" s="533"/>
      <c r="B15571" s="1787"/>
      <c r="C15571" s="1788"/>
      <c r="D15571" s="533"/>
      <c r="E15571" s="533"/>
      <c r="F15571" s="533"/>
      <c r="G15571" s="533"/>
    </row>
    <row r="15572" spans="1:7">
      <c r="A15572" s="533"/>
      <c r="B15572" s="1787"/>
      <c r="C15572" s="1788"/>
      <c r="D15572" s="533"/>
      <c r="E15572" s="533"/>
      <c r="F15572" s="533"/>
      <c r="G15572" s="533"/>
    </row>
    <row r="15573" spans="1:7">
      <c r="A15573" s="533"/>
      <c r="B15573" s="1787"/>
      <c r="C15573" s="1788"/>
      <c r="D15573" s="533"/>
      <c r="E15573" s="533"/>
      <c r="F15573" s="533"/>
      <c r="G15573" s="533"/>
    </row>
    <row r="15574" spans="1:7">
      <c r="A15574" s="533"/>
      <c r="B15574" s="1787"/>
      <c r="C15574" s="1788"/>
      <c r="D15574" s="533"/>
      <c r="E15574" s="533"/>
      <c r="F15574" s="533"/>
      <c r="G15574" s="533"/>
    </row>
    <row r="15575" spans="1:7">
      <c r="A15575" s="533"/>
      <c r="B15575" s="1787"/>
      <c r="C15575" s="1788"/>
      <c r="D15575" s="533"/>
      <c r="E15575" s="533"/>
      <c r="F15575" s="533"/>
      <c r="G15575" s="533"/>
    </row>
    <row r="15576" spans="1:7">
      <c r="A15576" s="533"/>
      <c r="B15576" s="1787"/>
      <c r="C15576" s="1788"/>
      <c r="D15576" s="533"/>
      <c r="E15576" s="533"/>
      <c r="F15576" s="533"/>
      <c r="G15576" s="533"/>
    </row>
    <row r="15577" spans="1:7">
      <c r="A15577" s="533"/>
      <c r="B15577" s="1787"/>
      <c r="C15577" s="1788"/>
      <c r="D15577" s="533"/>
      <c r="E15577" s="533"/>
      <c r="F15577" s="533"/>
      <c r="G15577" s="533"/>
    </row>
    <row r="15578" spans="1:7">
      <c r="A15578" s="533"/>
      <c r="B15578" s="1787"/>
      <c r="C15578" s="1788"/>
      <c r="D15578" s="533"/>
      <c r="E15578" s="533"/>
      <c r="F15578" s="533"/>
      <c r="G15578" s="533"/>
    </row>
    <row r="15579" spans="1:7">
      <c r="A15579" s="533"/>
      <c r="B15579" s="1787"/>
      <c r="C15579" s="1788"/>
      <c r="D15579" s="533"/>
      <c r="E15579" s="533"/>
      <c r="F15579" s="533"/>
      <c r="G15579" s="533"/>
    </row>
    <row r="15580" spans="1:7">
      <c r="A15580" s="533"/>
      <c r="B15580" s="1787"/>
      <c r="C15580" s="1788"/>
      <c r="D15580" s="533"/>
      <c r="E15580" s="533"/>
      <c r="F15580" s="533"/>
      <c r="G15580" s="533"/>
    </row>
    <row r="15581" spans="1:7">
      <c r="A15581" s="533"/>
      <c r="B15581" s="1787"/>
      <c r="C15581" s="1788"/>
      <c r="D15581" s="533"/>
      <c r="E15581" s="533"/>
      <c r="F15581" s="533"/>
      <c r="G15581" s="533"/>
    </row>
    <row r="15582" spans="1:7">
      <c r="A15582" s="533"/>
      <c r="B15582" s="1787"/>
      <c r="C15582" s="1788"/>
      <c r="D15582" s="533"/>
      <c r="E15582" s="533"/>
      <c r="F15582" s="533"/>
      <c r="G15582" s="533"/>
    </row>
    <row r="15583" spans="1:7">
      <c r="A15583" s="533"/>
      <c r="B15583" s="1787"/>
      <c r="C15583" s="1788"/>
      <c r="D15583" s="533"/>
      <c r="E15583" s="533"/>
      <c r="F15583" s="533"/>
      <c r="G15583" s="533"/>
    </row>
    <row r="15584" spans="1:7">
      <c r="A15584" s="533"/>
      <c r="B15584" s="1787"/>
      <c r="C15584" s="1788"/>
      <c r="D15584" s="533"/>
      <c r="E15584" s="533"/>
      <c r="F15584" s="533"/>
      <c r="G15584" s="533"/>
    </row>
    <row r="15585" spans="1:7">
      <c r="A15585" s="533"/>
      <c r="B15585" s="1787"/>
      <c r="C15585" s="1788"/>
      <c r="D15585" s="533"/>
      <c r="E15585" s="533"/>
      <c r="F15585" s="533"/>
      <c r="G15585" s="533"/>
    </row>
    <row r="15586" spans="1:7">
      <c r="A15586" s="533"/>
      <c r="B15586" s="1787"/>
      <c r="C15586" s="1788"/>
      <c r="D15586" s="533"/>
      <c r="E15586" s="533"/>
      <c r="F15586" s="533"/>
      <c r="G15586" s="533"/>
    </row>
    <row r="15587" spans="1:7">
      <c r="A15587" s="533"/>
      <c r="B15587" s="1787"/>
      <c r="C15587" s="1788"/>
      <c r="D15587" s="533"/>
      <c r="E15587" s="533"/>
      <c r="F15587" s="533"/>
      <c r="G15587" s="533"/>
    </row>
    <row r="15588" spans="1:7">
      <c r="A15588" s="533"/>
      <c r="B15588" s="1787"/>
      <c r="C15588" s="1788"/>
      <c r="D15588" s="533"/>
      <c r="E15588" s="533"/>
      <c r="F15588" s="533"/>
      <c r="G15588" s="533"/>
    </row>
    <row r="15589" spans="1:7">
      <c r="A15589" s="533"/>
      <c r="B15589" s="1787"/>
      <c r="C15589" s="1788"/>
      <c r="D15589" s="533"/>
      <c r="E15589" s="533"/>
      <c r="F15589" s="533"/>
      <c r="G15589" s="533"/>
    </row>
    <row r="15590" spans="1:7">
      <c r="A15590" s="533"/>
      <c r="B15590" s="1787"/>
      <c r="C15590" s="1788"/>
      <c r="D15590" s="533"/>
      <c r="E15590" s="533"/>
      <c r="F15590" s="533"/>
      <c r="G15590" s="533"/>
    </row>
    <row r="15591" spans="1:7">
      <c r="A15591" s="533"/>
      <c r="B15591" s="1787"/>
      <c r="C15591" s="1788"/>
      <c r="D15591" s="533"/>
      <c r="E15591" s="533"/>
      <c r="F15591" s="533"/>
      <c r="G15591" s="533"/>
    </row>
    <row r="15592" spans="1:7">
      <c r="A15592" s="533"/>
      <c r="B15592" s="1787"/>
      <c r="C15592" s="1788"/>
      <c r="D15592" s="533"/>
      <c r="E15592" s="533"/>
      <c r="F15592" s="533"/>
      <c r="G15592" s="533"/>
    </row>
    <row r="15593" spans="1:7">
      <c r="A15593" s="533"/>
      <c r="B15593" s="1787"/>
      <c r="C15593" s="1788"/>
      <c r="D15593" s="533"/>
      <c r="E15593" s="533"/>
      <c r="F15593" s="533"/>
      <c r="G15593" s="533"/>
    </row>
    <row r="15594" spans="1:7">
      <c r="A15594" s="533"/>
      <c r="B15594" s="1787"/>
      <c r="C15594" s="1788"/>
      <c r="D15594" s="533"/>
      <c r="E15594" s="533"/>
      <c r="F15594" s="533"/>
      <c r="G15594" s="533"/>
    </row>
    <row r="15595" spans="1:7">
      <c r="A15595" s="533"/>
      <c r="B15595" s="1787"/>
      <c r="C15595" s="1788"/>
      <c r="D15595" s="533"/>
      <c r="E15595" s="533"/>
      <c r="F15595" s="533"/>
      <c r="G15595" s="533"/>
    </row>
    <row r="15596" spans="1:7">
      <c r="A15596" s="533"/>
      <c r="B15596" s="1787"/>
      <c r="C15596" s="1788"/>
      <c r="D15596" s="533"/>
      <c r="E15596" s="533"/>
      <c r="F15596" s="533"/>
      <c r="G15596" s="533"/>
    </row>
    <row r="15597" spans="1:7">
      <c r="A15597" s="533"/>
      <c r="B15597" s="1787"/>
      <c r="C15597" s="1788"/>
      <c r="D15597" s="533"/>
      <c r="E15597" s="533"/>
      <c r="F15597" s="533"/>
      <c r="G15597" s="533"/>
    </row>
    <row r="15598" spans="1:7">
      <c r="A15598" s="533"/>
      <c r="B15598" s="1787"/>
      <c r="C15598" s="1788"/>
      <c r="D15598" s="533"/>
      <c r="E15598" s="533"/>
      <c r="F15598" s="533"/>
      <c r="G15598" s="533"/>
    </row>
    <row r="15599" spans="1:7">
      <c r="A15599" s="533"/>
      <c r="B15599" s="1787"/>
      <c r="C15599" s="1788"/>
      <c r="D15599" s="533"/>
      <c r="E15599" s="533"/>
      <c r="F15599" s="533"/>
      <c r="G15599" s="533"/>
    </row>
    <row r="15600" spans="1:7">
      <c r="A15600" s="533"/>
      <c r="B15600" s="1787"/>
      <c r="C15600" s="1788"/>
      <c r="D15600" s="533"/>
      <c r="E15600" s="533"/>
      <c r="F15600" s="533"/>
      <c r="G15600" s="533"/>
    </row>
    <row r="15601" spans="1:7">
      <c r="A15601" s="533"/>
      <c r="B15601" s="1787"/>
      <c r="C15601" s="1788"/>
      <c r="D15601" s="533"/>
      <c r="E15601" s="533"/>
      <c r="F15601" s="533"/>
      <c r="G15601" s="533"/>
    </row>
    <row r="15602" spans="1:7">
      <c r="A15602" s="533"/>
      <c r="B15602" s="1787"/>
      <c r="C15602" s="1788"/>
      <c r="D15602" s="533"/>
      <c r="E15602" s="533"/>
      <c r="F15602" s="533"/>
      <c r="G15602" s="533"/>
    </row>
    <row r="15603" spans="1:7">
      <c r="A15603" s="533"/>
      <c r="B15603" s="1787"/>
      <c r="C15603" s="1788"/>
      <c r="D15603" s="533"/>
      <c r="E15603" s="533"/>
      <c r="F15603" s="533"/>
      <c r="G15603" s="533"/>
    </row>
    <row r="15604" spans="1:7">
      <c r="A15604" s="533"/>
      <c r="B15604" s="1787"/>
      <c r="C15604" s="1788"/>
      <c r="D15604" s="533"/>
      <c r="E15604" s="533"/>
      <c r="F15604" s="533"/>
      <c r="G15604" s="533"/>
    </row>
    <row r="15605" spans="1:7">
      <c r="A15605" s="533"/>
      <c r="B15605" s="1787"/>
      <c r="C15605" s="1788"/>
      <c r="D15605" s="533"/>
      <c r="E15605" s="533"/>
      <c r="F15605" s="533"/>
      <c r="G15605" s="533"/>
    </row>
    <row r="15606" spans="1:7">
      <c r="A15606" s="533"/>
      <c r="B15606" s="1787"/>
      <c r="C15606" s="1788"/>
      <c r="D15606" s="533"/>
      <c r="E15606" s="533"/>
      <c r="F15606" s="533"/>
      <c r="G15606" s="533"/>
    </row>
    <row r="15607" spans="1:7">
      <c r="A15607" s="533"/>
      <c r="B15607" s="1787"/>
      <c r="C15607" s="1788"/>
      <c r="D15607" s="533"/>
      <c r="E15607" s="533"/>
      <c r="F15607" s="533"/>
      <c r="G15607" s="533"/>
    </row>
    <row r="15608" spans="1:7">
      <c r="A15608" s="533"/>
      <c r="B15608" s="1787"/>
      <c r="C15608" s="1788"/>
      <c r="D15608" s="533"/>
      <c r="E15608" s="533"/>
      <c r="F15608" s="533"/>
      <c r="G15608" s="533"/>
    </row>
    <row r="15609" spans="1:7">
      <c r="A15609" s="533"/>
      <c r="B15609" s="1787"/>
      <c r="C15609" s="1788"/>
      <c r="D15609" s="533"/>
      <c r="E15609" s="533"/>
      <c r="F15609" s="533"/>
      <c r="G15609" s="533"/>
    </row>
    <row r="15610" spans="1:7">
      <c r="A15610" s="533"/>
      <c r="B15610" s="1787"/>
      <c r="C15610" s="1788"/>
      <c r="D15610" s="533"/>
      <c r="E15610" s="533"/>
      <c r="F15610" s="533"/>
      <c r="G15610" s="533"/>
    </row>
    <row r="15611" spans="1:7">
      <c r="A15611" s="533"/>
      <c r="B15611" s="1787"/>
      <c r="C15611" s="1788"/>
      <c r="D15611" s="533"/>
      <c r="E15611" s="533"/>
      <c r="F15611" s="533"/>
      <c r="G15611" s="533"/>
    </row>
    <row r="15612" spans="1:7">
      <c r="A15612" s="533"/>
      <c r="B15612" s="1787"/>
      <c r="C15612" s="1788"/>
      <c r="D15612" s="533"/>
      <c r="E15612" s="533"/>
      <c r="F15612" s="533"/>
      <c r="G15612" s="533"/>
    </row>
    <row r="15613" spans="1:7">
      <c r="A15613" s="533"/>
      <c r="B15613" s="1787"/>
      <c r="C15613" s="1788"/>
      <c r="D15613" s="533"/>
      <c r="E15613" s="533"/>
      <c r="F15613" s="533"/>
      <c r="G15613" s="533"/>
    </row>
    <row r="15614" spans="1:7">
      <c r="A15614" s="533"/>
      <c r="B15614" s="1787"/>
      <c r="C15614" s="1788"/>
      <c r="D15614" s="533"/>
      <c r="E15614" s="533"/>
      <c r="F15614" s="533"/>
      <c r="G15614" s="533"/>
    </row>
    <row r="15615" spans="1:7">
      <c r="A15615" s="533"/>
      <c r="B15615" s="1787"/>
      <c r="C15615" s="1788"/>
      <c r="D15615" s="533"/>
      <c r="E15615" s="533"/>
      <c r="F15615" s="533"/>
      <c r="G15615" s="533"/>
    </row>
    <row r="15616" spans="1:7">
      <c r="A15616" s="533"/>
      <c r="B15616" s="1787"/>
      <c r="C15616" s="1788"/>
      <c r="D15616" s="533"/>
      <c r="E15616" s="533"/>
      <c r="F15616" s="533"/>
      <c r="G15616" s="533"/>
    </row>
    <row r="15617" spans="1:7">
      <c r="A15617" s="533"/>
      <c r="B15617" s="1787"/>
      <c r="C15617" s="1788"/>
      <c r="D15617" s="533"/>
      <c r="E15617" s="533"/>
      <c r="F15617" s="533"/>
      <c r="G15617" s="533"/>
    </row>
    <row r="15618" spans="1:7">
      <c r="A15618" s="533"/>
      <c r="B15618" s="1787"/>
      <c r="C15618" s="1788"/>
      <c r="D15618" s="533"/>
      <c r="E15618" s="533"/>
      <c r="F15618" s="533"/>
      <c r="G15618" s="533"/>
    </row>
    <row r="15619" spans="1:7">
      <c r="A15619" s="533"/>
      <c r="B15619" s="1787"/>
      <c r="C15619" s="1788"/>
      <c r="D15619" s="533"/>
      <c r="E15619" s="533"/>
      <c r="F15619" s="533"/>
      <c r="G15619" s="533"/>
    </row>
    <row r="15620" spans="1:7">
      <c r="A15620" s="533"/>
      <c r="B15620" s="1787"/>
      <c r="C15620" s="1788"/>
      <c r="D15620" s="533"/>
      <c r="E15620" s="533"/>
      <c r="F15620" s="533"/>
      <c r="G15620" s="533"/>
    </row>
    <row r="15621" spans="1:7">
      <c r="A15621" s="533"/>
      <c r="B15621" s="1787"/>
      <c r="C15621" s="1788"/>
      <c r="D15621" s="533"/>
      <c r="E15621" s="533"/>
      <c r="F15621" s="533"/>
      <c r="G15621" s="533"/>
    </row>
    <row r="15622" spans="1:7">
      <c r="A15622" s="533"/>
      <c r="B15622" s="1787"/>
      <c r="C15622" s="1788"/>
      <c r="D15622" s="533"/>
      <c r="E15622" s="533"/>
      <c r="F15622" s="533"/>
      <c r="G15622" s="533"/>
    </row>
    <row r="15623" spans="1:7">
      <c r="A15623" s="533"/>
      <c r="B15623" s="1787"/>
      <c r="C15623" s="1788"/>
      <c r="D15623" s="533"/>
      <c r="E15623" s="533"/>
      <c r="F15623" s="533"/>
      <c r="G15623" s="533"/>
    </row>
    <row r="15624" spans="1:7">
      <c r="A15624" s="533"/>
      <c r="B15624" s="1787"/>
      <c r="C15624" s="1788"/>
      <c r="D15624" s="533"/>
      <c r="E15624" s="533"/>
      <c r="F15624" s="533"/>
      <c r="G15624" s="533"/>
    </row>
    <row r="15625" spans="1:7">
      <c r="A15625" s="533"/>
      <c r="B15625" s="1787"/>
      <c r="C15625" s="1788"/>
      <c r="D15625" s="533"/>
      <c r="E15625" s="533"/>
      <c r="F15625" s="533"/>
      <c r="G15625" s="533"/>
    </row>
    <row r="15626" spans="1:7">
      <c r="A15626" s="533"/>
      <c r="B15626" s="1787"/>
      <c r="C15626" s="1788"/>
      <c r="D15626" s="533"/>
      <c r="E15626" s="533"/>
      <c r="F15626" s="533"/>
      <c r="G15626" s="533"/>
    </row>
    <row r="15627" spans="1:7">
      <c r="A15627" s="533"/>
      <c r="B15627" s="1787"/>
      <c r="C15627" s="1788"/>
      <c r="D15627" s="533"/>
      <c r="E15627" s="533"/>
      <c r="F15627" s="533"/>
      <c r="G15627" s="533"/>
    </row>
    <row r="15628" spans="1:7">
      <c r="A15628" s="533"/>
      <c r="B15628" s="1787"/>
      <c r="C15628" s="1788"/>
      <c r="D15628" s="533"/>
      <c r="E15628" s="533"/>
      <c r="F15628" s="533"/>
      <c r="G15628" s="533"/>
    </row>
    <row r="15629" spans="1:7">
      <c r="A15629" s="533"/>
      <c r="B15629" s="1787"/>
      <c r="C15629" s="1788"/>
      <c r="D15629" s="533"/>
      <c r="E15629" s="533"/>
      <c r="F15629" s="533"/>
      <c r="G15629" s="533"/>
    </row>
    <row r="15630" spans="1:7">
      <c r="A15630" s="533"/>
      <c r="B15630" s="1787"/>
      <c r="C15630" s="1788"/>
      <c r="D15630" s="533"/>
      <c r="E15630" s="533"/>
      <c r="F15630" s="533"/>
      <c r="G15630" s="533"/>
    </row>
    <row r="15631" spans="1:7">
      <c r="A15631" s="533"/>
      <c r="B15631" s="1787"/>
      <c r="C15631" s="1788"/>
      <c r="D15631" s="533"/>
      <c r="E15631" s="533"/>
      <c r="F15631" s="533"/>
      <c r="G15631" s="533"/>
    </row>
    <row r="15632" spans="1:7">
      <c r="A15632" s="533"/>
      <c r="B15632" s="1787"/>
      <c r="C15632" s="1788"/>
      <c r="D15632" s="533"/>
      <c r="E15632" s="533"/>
      <c r="F15632" s="533"/>
      <c r="G15632" s="533"/>
    </row>
    <row r="15633" spans="1:7">
      <c r="A15633" s="533"/>
      <c r="B15633" s="1787"/>
      <c r="C15633" s="1788"/>
      <c r="D15633" s="533"/>
      <c r="E15633" s="533"/>
      <c r="F15633" s="533"/>
      <c r="G15633" s="533"/>
    </row>
    <row r="15634" spans="1:7">
      <c r="A15634" s="533"/>
      <c r="B15634" s="1787"/>
      <c r="C15634" s="1788"/>
      <c r="D15634" s="533"/>
      <c r="E15634" s="533"/>
      <c r="F15634" s="533"/>
      <c r="G15634" s="533"/>
    </row>
    <row r="15635" spans="1:7">
      <c r="A15635" s="533"/>
      <c r="B15635" s="1787"/>
      <c r="C15635" s="1788"/>
      <c r="D15635" s="533"/>
      <c r="E15635" s="533"/>
      <c r="F15635" s="533"/>
      <c r="G15635" s="533"/>
    </row>
    <row r="15636" spans="1:7">
      <c r="A15636" s="533"/>
      <c r="B15636" s="1787"/>
      <c r="C15636" s="1788"/>
      <c r="D15636" s="533"/>
      <c r="E15636" s="533"/>
      <c r="F15636" s="533"/>
      <c r="G15636" s="533"/>
    </row>
    <row r="15637" spans="1:7">
      <c r="A15637" s="533"/>
      <c r="B15637" s="1787"/>
      <c r="C15637" s="1788"/>
      <c r="D15637" s="533"/>
      <c r="E15637" s="533"/>
      <c r="F15637" s="533"/>
      <c r="G15637" s="533"/>
    </row>
    <row r="15638" spans="1:7">
      <c r="A15638" s="533"/>
      <c r="B15638" s="1787"/>
      <c r="C15638" s="1788"/>
      <c r="D15638" s="533"/>
      <c r="E15638" s="533"/>
      <c r="F15638" s="533"/>
      <c r="G15638" s="533"/>
    </row>
    <row r="15639" spans="1:7">
      <c r="A15639" s="533"/>
      <c r="B15639" s="1787"/>
      <c r="C15639" s="1788"/>
      <c r="D15639" s="533"/>
      <c r="E15639" s="533"/>
      <c r="F15639" s="533"/>
      <c r="G15639" s="533"/>
    </row>
    <row r="15640" spans="1:7">
      <c r="A15640" s="533"/>
      <c r="B15640" s="1787"/>
      <c r="C15640" s="1788"/>
      <c r="D15640" s="533"/>
      <c r="E15640" s="533"/>
      <c r="F15640" s="533"/>
      <c r="G15640" s="533"/>
    </row>
    <row r="15641" spans="1:7">
      <c r="A15641" s="533"/>
      <c r="B15641" s="1787"/>
      <c r="C15641" s="1788"/>
      <c r="D15641" s="533"/>
      <c r="E15641" s="533"/>
      <c r="F15641" s="533"/>
      <c r="G15641" s="533"/>
    </row>
    <row r="15642" spans="1:7">
      <c r="A15642" s="533"/>
      <c r="B15642" s="1787"/>
      <c r="C15642" s="1788"/>
      <c r="D15642" s="533"/>
      <c r="E15642" s="533"/>
      <c r="F15642" s="533"/>
      <c r="G15642" s="533"/>
    </row>
    <row r="15643" spans="1:7">
      <c r="A15643" s="533"/>
      <c r="B15643" s="1787"/>
      <c r="C15643" s="1788"/>
      <c r="D15643" s="533"/>
      <c r="E15643" s="533"/>
      <c r="F15643" s="533"/>
      <c r="G15643" s="533"/>
    </row>
    <row r="15644" spans="1:7">
      <c r="A15644" s="533"/>
      <c r="B15644" s="1787"/>
      <c r="C15644" s="1788"/>
      <c r="D15644" s="533"/>
      <c r="E15644" s="533"/>
      <c r="F15644" s="533"/>
      <c r="G15644" s="533"/>
    </row>
    <row r="15645" spans="1:7">
      <c r="A15645" s="533"/>
      <c r="B15645" s="1787"/>
      <c r="C15645" s="1788"/>
      <c r="D15645" s="533"/>
      <c r="E15645" s="533"/>
      <c r="F15645" s="533"/>
      <c r="G15645" s="533"/>
    </row>
    <row r="15646" spans="1:7">
      <c r="A15646" s="533"/>
      <c r="B15646" s="1787"/>
      <c r="C15646" s="1788"/>
      <c r="D15646" s="533"/>
      <c r="E15646" s="533"/>
      <c r="F15646" s="533"/>
      <c r="G15646" s="533"/>
    </row>
    <row r="15647" spans="1:7">
      <c r="A15647" s="533"/>
      <c r="B15647" s="1787"/>
      <c r="C15647" s="1788"/>
      <c r="D15647" s="533"/>
      <c r="E15647" s="533"/>
      <c r="F15647" s="533"/>
      <c r="G15647" s="533"/>
    </row>
    <row r="15648" spans="1:7">
      <c r="A15648" s="533"/>
      <c r="B15648" s="1787"/>
      <c r="C15648" s="1788"/>
      <c r="D15648" s="533"/>
      <c r="E15648" s="533"/>
      <c r="F15648" s="533"/>
      <c r="G15648" s="533"/>
    </row>
    <row r="15649" spans="1:7">
      <c r="A15649" s="533"/>
      <c r="B15649" s="1787"/>
      <c r="C15649" s="1788"/>
      <c r="D15649" s="533"/>
      <c r="E15649" s="533"/>
      <c r="F15649" s="533"/>
      <c r="G15649" s="533"/>
    </row>
    <row r="15650" spans="1:7">
      <c r="A15650" s="533"/>
      <c r="B15650" s="1787"/>
      <c r="C15650" s="1788"/>
      <c r="D15650" s="533"/>
      <c r="E15650" s="533"/>
      <c r="F15650" s="533"/>
      <c r="G15650" s="533"/>
    </row>
    <row r="15651" spans="1:7">
      <c r="A15651" s="533"/>
      <c r="B15651" s="1787"/>
      <c r="C15651" s="1788"/>
      <c r="D15651" s="533"/>
      <c r="E15651" s="533"/>
      <c r="F15651" s="533"/>
      <c r="G15651" s="533"/>
    </row>
    <row r="15652" spans="1:7">
      <c r="A15652" s="533"/>
      <c r="B15652" s="1787"/>
      <c r="C15652" s="1788"/>
      <c r="D15652" s="533"/>
      <c r="E15652" s="533"/>
      <c r="F15652" s="533"/>
      <c r="G15652" s="533"/>
    </row>
    <row r="15653" spans="1:7">
      <c r="A15653" s="533"/>
      <c r="B15653" s="1787"/>
      <c r="C15653" s="1788"/>
      <c r="D15653" s="533"/>
      <c r="E15653" s="533"/>
      <c r="F15653" s="533"/>
      <c r="G15653" s="533"/>
    </row>
    <row r="15654" spans="1:7">
      <c r="A15654" s="533"/>
      <c r="B15654" s="1787"/>
      <c r="C15654" s="1788"/>
      <c r="D15654" s="533"/>
      <c r="E15654" s="533"/>
      <c r="F15654" s="533"/>
      <c r="G15654" s="533"/>
    </row>
    <row r="15655" spans="1:7">
      <c r="A15655" s="533"/>
      <c r="B15655" s="1787"/>
      <c r="C15655" s="1788"/>
      <c r="D15655" s="533"/>
      <c r="E15655" s="533"/>
      <c r="F15655" s="533"/>
      <c r="G15655" s="533"/>
    </row>
    <row r="15656" spans="1:7">
      <c r="A15656" s="533"/>
      <c r="B15656" s="1787"/>
      <c r="C15656" s="1788"/>
      <c r="D15656" s="533"/>
      <c r="E15656" s="533"/>
      <c r="F15656" s="533"/>
      <c r="G15656" s="533"/>
    </row>
    <row r="15657" spans="1:7">
      <c r="A15657" s="533"/>
      <c r="B15657" s="1787"/>
      <c r="C15657" s="1788"/>
      <c r="D15657" s="533"/>
      <c r="E15657" s="533"/>
      <c r="F15657" s="533"/>
      <c r="G15657" s="533"/>
    </row>
    <row r="15658" spans="1:7">
      <c r="A15658" s="533"/>
      <c r="B15658" s="1787"/>
      <c r="C15658" s="1788"/>
      <c r="D15658" s="533"/>
      <c r="E15658" s="533"/>
      <c r="F15658" s="533"/>
      <c r="G15658" s="533"/>
    </row>
    <row r="15659" spans="1:7">
      <c r="A15659" s="533"/>
      <c r="B15659" s="1787"/>
      <c r="C15659" s="1788"/>
      <c r="D15659" s="533"/>
      <c r="E15659" s="533"/>
      <c r="F15659" s="533"/>
      <c r="G15659" s="533"/>
    </row>
    <row r="15660" spans="1:7">
      <c r="A15660" s="533"/>
      <c r="B15660" s="1787"/>
      <c r="C15660" s="1788"/>
      <c r="D15660" s="533"/>
      <c r="E15660" s="533"/>
      <c r="F15660" s="533"/>
      <c r="G15660" s="533"/>
    </row>
    <row r="15661" spans="1:7">
      <c r="A15661" s="533"/>
      <c r="B15661" s="1787"/>
      <c r="C15661" s="1788"/>
      <c r="D15661" s="533"/>
      <c r="E15661" s="533"/>
      <c r="F15661" s="533"/>
      <c r="G15661" s="533"/>
    </row>
    <row r="15662" spans="1:7">
      <c r="A15662" s="533"/>
      <c r="B15662" s="1787"/>
      <c r="C15662" s="1788"/>
      <c r="D15662" s="533"/>
      <c r="E15662" s="533"/>
      <c r="F15662" s="533"/>
      <c r="G15662" s="533"/>
    </row>
    <row r="15663" spans="1:7">
      <c r="A15663" s="533"/>
      <c r="B15663" s="1787"/>
      <c r="C15663" s="1788"/>
      <c r="D15663" s="533"/>
      <c r="E15663" s="533"/>
      <c r="F15663" s="533"/>
      <c r="G15663" s="533"/>
    </row>
    <row r="15664" spans="1:7">
      <c r="A15664" s="533"/>
      <c r="B15664" s="1787"/>
      <c r="C15664" s="1788"/>
      <c r="D15664" s="533"/>
      <c r="E15664" s="533"/>
      <c r="F15664" s="533"/>
      <c r="G15664" s="533"/>
    </row>
    <row r="15665" spans="1:7">
      <c r="A15665" s="533"/>
      <c r="B15665" s="1787"/>
      <c r="C15665" s="1788"/>
      <c r="D15665" s="533"/>
      <c r="E15665" s="533"/>
      <c r="F15665" s="533"/>
      <c r="G15665" s="533"/>
    </row>
    <row r="15666" spans="1:7">
      <c r="A15666" s="533"/>
      <c r="B15666" s="1787"/>
      <c r="C15666" s="1788"/>
      <c r="D15666" s="533"/>
      <c r="E15666" s="533"/>
      <c r="F15666" s="533"/>
      <c r="G15666" s="533"/>
    </row>
    <row r="15667" spans="1:7">
      <c r="A15667" s="533"/>
      <c r="B15667" s="1787"/>
      <c r="C15667" s="1788"/>
      <c r="D15667" s="533"/>
      <c r="E15667" s="533"/>
      <c r="F15667" s="533"/>
      <c r="G15667" s="533"/>
    </row>
    <row r="15668" spans="1:7">
      <c r="A15668" s="533"/>
      <c r="B15668" s="1787"/>
      <c r="C15668" s="1788"/>
      <c r="D15668" s="533"/>
      <c r="E15668" s="533"/>
      <c r="F15668" s="533"/>
      <c r="G15668" s="533"/>
    </row>
    <row r="15669" spans="1:7">
      <c r="A15669" s="533"/>
      <c r="B15669" s="1787"/>
      <c r="C15669" s="1788"/>
      <c r="D15669" s="533"/>
      <c r="E15669" s="533"/>
      <c r="F15669" s="533"/>
      <c r="G15669" s="533"/>
    </row>
    <row r="15670" spans="1:7">
      <c r="A15670" s="533"/>
      <c r="B15670" s="1787"/>
      <c r="C15670" s="1788"/>
      <c r="D15670" s="533"/>
      <c r="E15670" s="533"/>
      <c r="F15670" s="533"/>
      <c r="G15670" s="533"/>
    </row>
    <row r="15671" spans="1:7">
      <c r="A15671" s="533"/>
      <c r="B15671" s="1787"/>
      <c r="C15671" s="1788"/>
      <c r="D15671" s="533"/>
      <c r="E15671" s="533"/>
      <c r="F15671" s="533"/>
      <c r="G15671" s="533"/>
    </row>
    <row r="15672" spans="1:7">
      <c r="A15672" s="533"/>
      <c r="B15672" s="1787"/>
      <c r="C15672" s="1788"/>
      <c r="D15672" s="533"/>
      <c r="E15672" s="533"/>
      <c r="F15672" s="533"/>
      <c r="G15672" s="533"/>
    </row>
    <row r="15673" spans="1:7">
      <c r="A15673" s="533"/>
      <c r="B15673" s="1787"/>
      <c r="C15673" s="1788"/>
      <c r="D15673" s="533"/>
      <c r="E15673" s="533"/>
      <c r="F15673" s="533"/>
      <c r="G15673" s="533"/>
    </row>
    <row r="15674" spans="1:7">
      <c r="A15674" s="533"/>
      <c r="B15674" s="1787"/>
      <c r="C15674" s="1788"/>
      <c r="D15674" s="533"/>
      <c r="E15674" s="533"/>
      <c r="F15674" s="533"/>
      <c r="G15674" s="533"/>
    </row>
    <row r="15675" spans="1:7">
      <c r="A15675" s="533"/>
      <c r="B15675" s="1787"/>
      <c r="C15675" s="1788"/>
      <c r="D15675" s="533"/>
      <c r="E15675" s="533"/>
      <c r="F15675" s="533"/>
      <c r="G15675" s="533"/>
    </row>
    <row r="15676" spans="1:7">
      <c r="A15676" s="533"/>
      <c r="B15676" s="1787"/>
      <c r="C15676" s="1788"/>
      <c r="D15676" s="533"/>
      <c r="E15676" s="533"/>
      <c r="F15676" s="533"/>
      <c r="G15676" s="533"/>
    </row>
    <row r="15677" spans="1:7">
      <c r="A15677" s="533"/>
      <c r="B15677" s="1787"/>
      <c r="C15677" s="1788"/>
      <c r="D15677" s="533"/>
      <c r="E15677" s="533"/>
      <c r="F15677" s="533"/>
      <c r="G15677" s="533"/>
    </row>
    <row r="15678" spans="1:7">
      <c r="A15678" s="533"/>
      <c r="B15678" s="1787"/>
      <c r="C15678" s="1788"/>
      <c r="D15678" s="533"/>
      <c r="E15678" s="533"/>
      <c r="F15678" s="533"/>
      <c r="G15678" s="533"/>
    </row>
    <row r="15679" spans="1:7">
      <c r="A15679" s="533"/>
      <c r="B15679" s="1787"/>
      <c r="C15679" s="1788"/>
      <c r="D15679" s="533"/>
      <c r="E15679" s="533"/>
      <c r="F15679" s="533"/>
      <c r="G15679" s="533"/>
    </row>
    <row r="15680" spans="1:7">
      <c r="A15680" s="533"/>
      <c r="B15680" s="1787"/>
      <c r="C15680" s="1788"/>
      <c r="D15680" s="533"/>
      <c r="E15680" s="533"/>
      <c r="F15680" s="533"/>
      <c r="G15680" s="533"/>
    </row>
    <row r="15681" spans="1:7">
      <c r="A15681" s="533"/>
      <c r="B15681" s="1787"/>
      <c r="C15681" s="1788"/>
      <c r="D15681" s="533"/>
      <c r="E15681" s="533"/>
      <c r="F15681" s="533"/>
      <c r="G15681" s="533"/>
    </row>
    <row r="15682" spans="1:7">
      <c r="A15682" s="533"/>
      <c r="B15682" s="1787"/>
      <c r="C15682" s="1788"/>
      <c r="D15682" s="533"/>
      <c r="E15682" s="533"/>
      <c r="F15682" s="533"/>
      <c r="G15682" s="533"/>
    </row>
    <row r="15683" spans="1:7">
      <c r="A15683" s="533"/>
      <c r="B15683" s="1787"/>
      <c r="C15683" s="1788"/>
      <c r="D15683" s="533"/>
      <c r="E15683" s="533"/>
      <c r="F15683" s="533"/>
      <c r="G15683" s="533"/>
    </row>
    <row r="15684" spans="1:7">
      <c r="A15684" s="533"/>
      <c r="B15684" s="1787"/>
      <c r="C15684" s="1788"/>
      <c r="D15684" s="533"/>
      <c r="E15684" s="533"/>
      <c r="F15684" s="533"/>
      <c r="G15684" s="533"/>
    </row>
    <row r="15685" spans="1:7">
      <c r="A15685" s="533"/>
      <c r="B15685" s="1787"/>
      <c r="C15685" s="1788"/>
      <c r="D15685" s="533"/>
      <c r="E15685" s="533"/>
      <c r="F15685" s="533"/>
      <c r="G15685" s="533"/>
    </row>
    <row r="15686" spans="1:7">
      <c r="A15686" s="533"/>
      <c r="B15686" s="1787"/>
      <c r="C15686" s="1788"/>
      <c r="D15686" s="533"/>
      <c r="E15686" s="533"/>
      <c r="F15686" s="533"/>
      <c r="G15686" s="533"/>
    </row>
    <row r="15687" spans="1:7">
      <c r="A15687" s="533"/>
      <c r="B15687" s="1787"/>
      <c r="C15687" s="1788"/>
      <c r="D15687" s="533"/>
      <c r="E15687" s="533"/>
      <c r="F15687" s="533"/>
      <c r="G15687" s="533"/>
    </row>
    <row r="15688" spans="1:7">
      <c r="A15688" s="533"/>
      <c r="B15688" s="1787"/>
      <c r="C15688" s="1788"/>
      <c r="D15688" s="533"/>
      <c r="E15688" s="533"/>
      <c r="F15688" s="533"/>
      <c r="G15688" s="533"/>
    </row>
    <row r="15689" spans="1:7">
      <c r="A15689" s="533"/>
      <c r="B15689" s="1787"/>
      <c r="C15689" s="1788"/>
      <c r="D15689" s="533"/>
      <c r="E15689" s="533"/>
      <c r="F15689" s="533"/>
      <c r="G15689" s="533"/>
    </row>
    <row r="15690" spans="1:7">
      <c r="A15690" s="533"/>
      <c r="B15690" s="1787"/>
      <c r="C15690" s="1788"/>
      <c r="D15690" s="533"/>
      <c r="E15690" s="533"/>
      <c r="F15690" s="533"/>
      <c r="G15690" s="533"/>
    </row>
    <row r="15691" spans="1:7">
      <c r="A15691" s="533"/>
      <c r="B15691" s="1787"/>
      <c r="C15691" s="1788"/>
      <c r="D15691" s="533"/>
      <c r="E15691" s="533"/>
      <c r="F15691" s="533"/>
      <c r="G15691" s="533"/>
    </row>
    <row r="15692" spans="1:7">
      <c r="A15692" s="533"/>
      <c r="B15692" s="1787"/>
      <c r="C15692" s="1788"/>
      <c r="D15692" s="533"/>
      <c r="E15692" s="533"/>
      <c r="F15692" s="533"/>
      <c r="G15692" s="533"/>
    </row>
    <row r="15693" spans="1:7">
      <c r="A15693" s="533"/>
      <c r="B15693" s="1787"/>
      <c r="C15693" s="1788"/>
      <c r="D15693" s="533"/>
      <c r="E15693" s="533"/>
      <c r="F15693" s="533"/>
      <c r="G15693" s="533"/>
    </row>
    <row r="15694" spans="1:7">
      <c r="A15694" s="533"/>
      <c r="B15694" s="1787"/>
      <c r="C15694" s="1788"/>
      <c r="D15694" s="533"/>
      <c r="E15694" s="533"/>
      <c r="F15694" s="533"/>
      <c r="G15694" s="533"/>
    </row>
    <row r="15695" spans="1:7">
      <c r="A15695" s="533"/>
      <c r="B15695" s="1787"/>
      <c r="C15695" s="1788"/>
      <c r="D15695" s="533"/>
      <c r="E15695" s="533"/>
      <c r="F15695" s="533"/>
      <c r="G15695" s="533"/>
    </row>
    <row r="15696" spans="1:7">
      <c r="A15696" s="533"/>
      <c r="B15696" s="1787"/>
      <c r="C15696" s="1788"/>
      <c r="D15696" s="533"/>
      <c r="E15696" s="533"/>
      <c r="F15696" s="533"/>
      <c r="G15696" s="533"/>
    </row>
    <row r="15697" spans="1:7">
      <c r="A15697" s="533"/>
      <c r="B15697" s="1787"/>
      <c r="C15697" s="1788"/>
      <c r="D15697" s="533"/>
      <c r="E15697" s="533"/>
      <c r="F15697" s="533"/>
      <c r="G15697" s="533"/>
    </row>
    <row r="15698" spans="1:7">
      <c r="A15698" s="533"/>
      <c r="B15698" s="1787"/>
      <c r="C15698" s="1788"/>
      <c r="D15698" s="533"/>
      <c r="E15698" s="533"/>
      <c r="F15698" s="533"/>
      <c r="G15698" s="533"/>
    </row>
    <row r="15699" spans="1:7">
      <c r="A15699" s="533"/>
      <c r="B15699" s="1787"/>
      <c r="C15699" s="1788"/>
      <c r="D15699" s="533"/>
      <c r="E15699" s="533"/>
      <c r="F15699" s="533"/>
      <c r="G15699" s="533"/>
    </row>
    <row r="15700" spans="1:7">
      <c r="A15700" s="533"/>
      <c r="B15700" s="1787"/>
      <c r="C15700" s="1788"/>
      <c r="D15700" s="533"/>
      <c r="E15700" s="533"/>
      <c r="F15700" s="533"/>
      <c r="G15700" s="533"/>
    </row>
    <row r="15701" spans="1:7">
      <c r="A15701" s="533"/>
      <c r="B15701" s="1787"/>
      <c r="C15701" s="1788"/>
      <c r="D15701" s="533"/>
      <c r="E15701" s="533"/>
      <c r="F15701" s="533"/>
      <c r="G15701" s="533"/>
    </row>
    <row r="15702" spans="1:7">
      <c r="A15702" s="533"/>
      <c r="B15702" s="1787"/>
      <c r="C15702" s="1788"/>
      <c r="D15702" s="533"/>
      <c r="E15702" s="533"/>
      <c r="F15702" s="533"/>
      <c r="G15702" s="533"/>
    </row>
    <row r="15703" spans="1:7">
      <c r="A15703" s="533"/>
      <c r="B15703" s="1787"/>
      <c r="C15703" s="1788"/>
      <c r="D15703" s="533"/>
      <c r="E15703" s="533"/>
      <c r="F15703" s="533"/>
      <c r="G15703" s="533"/>
    </row>
    <row r="15704" spans="1:7">
      <c r="A15704" s="533"/>
      <c r="B15704" s="1787"/>
      <c r="C15704" s="1788"/>
      <c r="D15704" s="533"/>
      <c r="E15704" s="533"/>
      <c r="F15704" s="533"/>
      <c r="G15704" s="533"/>
    </row>
    <row r="15705" spans="1:7">
      <c r="A15705" s="533"/>
      <c r="B15705" s="1787"/>
      <c r="C15705" s="1788"/>
      <c r="D15705" s="533"/>
      <c r="E15705" s="533"/>
      <c r="F15705" s="533"/>
      <c r="G15705" s="533"/>
    </row>
    <row r="15706" spans="1:7">
      <c r="A15706" s="533"/>
      <c r="B15706" s="1787"/>
      <c r="C15706" s="1788"/>
      <c r="D15706" s="533"/>
      <c r="E15706" s="533"/>
      <c r="F15706" s="533"/>
      <c r="G15706" s="533"/>
    </row>
    <row r="15707" spans="1:7">
      <c r="A15707" s="533"/>
      <c r="B15707" s="1787"/>
      <c r="C15707" s="1788"/>
      <c r="D15707" s="533"/>
      <c r="E15707" s="533"/>
      <c r="F15707" s="533"/>
      <c r="G15707" s="533"/>
    </row>
    <row r="15708" spans="1:7">
      <c r="A15708" s="533"/>
      <c r="B15708" s="1787"/>
      <c r="C15708" s="1788"/>
      <c r="D15708" s="533"/>
      <c r="E15708" s="533"/>
      <c r="F15708" s="533"/>
      <c r="G15708" s="533"/>
    </row>
    <row r="15709" spans="1:7">
      <c r="A15709" s="533"/>
      <c r="B15709" s="1787"/>
      <c r="C15709" s="1788"/>
      <c r="D15709" s="533"/>
      <c r="E15709" s="533"/>
      <c r="F15709" s="533"/>
      <c r="G15709" s="533"/>
    </row>
    <row r="15710" spans="1:7">
      <c r="A15710" s="533"/>
      <c r="B15710" s="1787"/>
      <c r="C15710" s="1788"/>
      <c r="D15710" s="533"/>
      <c r="E15710" s="533"/>
      <c r="F15710" s="533"/>
      <c r="G15710" s="533"/>
    </row>
    <row r="15711" spans="1:7">
      <c r="A15711" s="533"/>
      <c r="B15711" s="1787"/>
      <c r="C15711" s="1788"/>
      <c r="D15711" s="533"/>
      <c r="E15711" s="533"/>
      <c r="F15711" s="533"/>
      <c r="G15711" s="533"/>
    </row>
    <row r="15712" spans="1:7">
      <c r="A15712" s="533"/>
      <c r="B15712" s="1787"/>
      <c r="C15712" s="1788"/>
      <c r="D15712" s="533"/>
      <c r="E15712" s="533"/>
      <c r="F15712" s="533"/>
      <c r="G15712" s="533"/>
    </row>
    <row r="15713" spans="1:7">
      <c r="A15713" s="533"/>
      <c r="B15713" s="1787"/>
      <c r="C15713" s="1788"/>
      <c r="D15713" s="533"/>
      <c r="E15713" s="533"/>
      <c r="F15713" s="533"/>
      <c r="G15713" s="533"/>
    </row>
    <row r="15714" spans="1:7">
      <c r="A15714" s="533"/>
      <c r="B15714" s="1787"/>
      <c r="C15714" s="1788"/>
      <c r="D15714" s="533"/>
      <c r="E15714" s="533"/>
      <c r="F15714" s="533"/>
      <c r="G15714" s="533"/>
    </row>
    <row r="15715" spans="1:7">
      <c r="A15715" s="533"/>
      <c r="B15715" s="1787"/>
      <c r="C15715" s="1788"/>
      <c r="D15715" s="533"/>
      <c r="E15715" s="533"/>
      <c r="F15715" s="533"/>
      <c r="G15715" s="533"/>
    </row>
    <row r="15716" spans="1:7">
      <c r="A15716" s="533"/>
      <c r="B15716" s="1787"/>
      <c r="C15716" s="1788"/>
      <c r="D15716" s="533"/>
      <c r="E15716" s="533"/>
      <c r="F15716" s="533"/>
      <c r="G15716" s="533"/>
    </row>
    <row r="15717" spans="1:7">
      <c r="A15717" s="533"/>
      <c r="B15717" s="1787"/>
      <c r="C15717" s="1788"/>
      <c r="D15717" s="533"/>
      <c r="E15717" s="533"/>
      <c r="F15717" s="533"/>
      <c r="G15717" s="533"/>
    </row>
    <row r="15718" spans="1:7">
      <c r="A15718" s="533"/>
      <c r="B15718" s="1787"/>
      <c r="C15718" s="1788"/>
      <c r="D15718" s="533"/>
      <c r="E15718" s="533"/>
      <c r="F15718" s="533"/>
      <c r="G15718" s="533"/>
    </row>
    <row r="15719" spans="1:7">
      <c r="A15719" s="533"/>
      <c r="B15719" s="1787"/>
      <c r="C15719" s="1788"/>
      <c r="D15719" s="533"/>
      <c r="E15719" s="533"/>
      <c r="F15719" s="533"/>
      <c r="G15719" s="533"/>
    </row>
    <row r="15720" spans="1:7">
      <c r="A15720" s="533"/>
      <c r="B15720" s="1787"/>
      <c r="C15720" s="1788"/>
      <c r="D15720" s="533"/>
      <c r="E15720" s="533"/>
      <c r="F15720" s="533"/>
      <c r="G15720" s="533"/>
    </row>
    <row r="15721" spans="1:7">
      <c r="A15721" s="533"/>
      <c r="B15721" s="1787"/>
      <c r="C15721" s="1788"/>
      <c r="D15721" s="533"/>
      <c r="E15721" s="533"/>
      <c r="F15721" s="533"/>
      <c r="G15721" s="533"/>
    </row>
    <row r="15722" spans="1:7">
      <c r="A15722" s="533"/>
      <c r="B15722" s="1787"/>
      <c r="C15722" s="1788"/>
      <c r="D15722" s="533"/>
      <c r="E15722" s="533"/>
      <c r="F15722" s="533"/>
      <c r="G15722" s="533"/>
    </row>
    <row r="15723" spans="1:7">
      <c r="A15723" s="533"/>
      <c r="B15723" s="1787"/>
      <c r="C15723" s="1788"/>
      <c r="D15723" s="533"/>
      <c r="E15723" s="533"/>
      <c r="F15723" s="533"/>
      <c r="G15723" s="533"/>
    </row>
    <row r="15724" spans="1:7">
      <c r="A15724" s="533"/>
      <c r="B15724" s="1787"/>
      <c r="C15724" s="1788"/>
      <c r="D15724" s="533"/>
      <c r="E15724" s="533"/>
      <c r="F15724" s="533"/>
      <c r="G15724" s="533"/>
    </row>
    <row r="15725" spans="1:7">
      <c r="A15725" s="533"/>
      <c r="B15725" s="1787"/>
      <c r="C15725" s="1788"/>
      <c r="D15725" s="533"/>
      <c r="E15725" s="533"/>
      <c r="F15725" s="533"/>
      <c r="G15725" s="533"/>
    </row>
    <row r="15726" spans="1:7">
      <c r="A15726" s="533"/>
      <c r="B15726" s="1787"/>
      <c r="C15726" s="1788"/>
      <c r="D15726" s="533"/>
      <c r="E15726" s="533"/>
      <c r="F15726" s="533"/>
      <c r="G15726" s="533"/>
    </row>
    <row r="15727" spans="1:7">
      <c r="A15727" s="533"/>
      <c r="B15727" s="1787"/>
      <c r="C15727" s="1788"/>
      <c r="D15727" s="533"/>
      <c r="E15727" s="533"/>
      <c r="F15727" s="533"/>
      <c r="G15727" s="533"/>
    </row>
    <row r="15728" spans="1:7">
      <c r="A15728" s="533"/>
      <c r="B15728" s="1787"/>
      <c r="C15728" s="1788"/>
      <c r="D15728" s="533"/>
      <c r="E15728" s="533"/>
      <c r="F15728" s="533"/>
      <c r="G15728" s="533"/>
    </row>
    <row r="15729" spans="1:7">
      <c r="A15729" s="533"/>
      <c r="B15729" s="1787"/>
      <c r="C15729" s="1788"/>
      <c r="D15729" s="533"/>
      <c r="E15729" s="533"/>
      <c r="F15729" s="533"/>
      <c r="G15729" s="533"/>
    </row>
    <row r="15730" spans="1:7">
      <c r="A15730" s="533"/>
      <c r="B15730" s="1787"/>
      <c r="C15730" s="1788"/>
      <c r="D15730" s="533"/>
      <c r="E15730" s="533"/>
      <c r="F15730" s="533"/>
      <c r="G15730" s="533"/>
    </row>
    <row r="15731" spans="1:7">
      <c r="A15731" s="533"/>
      <c r="B15731" s="1787"/>
      <c r="C15731" s="1788"/>
      <c r="D15731" s="533"/>
      <c r="E15731" s="533"/>
      <c r="F15731" s="533"/>
      <c r="G15731" s="533"/>
    </row>
    <row r="15732" spans="1:7">
      <c r="A15732" s="533"/>
      <c r="B15732" s="1787"/>
      <c r="C15732" s="1788"/>
      <c r="D15732" s="533"/>
      <c r="E15732" s="533"/>
      <c r="F15732" s="533"/>
      <c r="G15732" s="533"/>
    </row>
    <row r="15733" spans="1:7">
      <c r="A15733" s="533"/>
      <c r="B15733" s="1787"/>
      <c r="C15733" s="1788"/>
      <c r="D15733" s="533"/>
      <c r="E15733" s="533"/>
      <c r="F15733" s="533"/>
      <c r="G15733" s="533"/>
    </row>
    <row r="15734" spans="1:7">
      <c r="A15734" s="533"/>
      <c r="B15734" s="1787"/>
      <c r="C15734" s="1788"/>
      <c r="D15734" s="533"/>
      <c r="E15734" s="533"/>
      <c r="F15734" s="533"/>
      <c r="G15734" s="533"/>
    </row>
    <row r="15735" spans="1:7">
      <c r="A15735" s="533"/>
      <c r="B15735" s="1787"/>
      <c r="C15735" s="1788"/>
      <c r="D15735" s="533"/>
      <c r="E15735" s="533"/>
      <c r="F15735" s="533"/>
      <c r="G15735" s="533"/>
    </row>
    <row r="15736" spans="1:7">
      <c r="A15736" s="533"/>
      <c r="B15736" s="1787"/>
      <c r="C15736" s="1788"/>
      <c r="D15736" s="533"/>
      <c r="E15736" s="533"/>
      <c r="F15736" s="533"/>
      <c r="G15736" s="533"/>
    </row>
    <row r="15737" spans="1:7">
      <c r="A15737" s="533"/>
      <c r="B15737" s="1787"/>
      <c r="C15737" s="1788"/>
      <c r="D15737" s="533"/>
      <c r="E15737" s="533"/>
      <c r="F15737" s="533"/>
      <c r="G15737" s="533"/>
    </row>
    <row r="15738" spans="1:7">
      <c r="A15738" s="533"/>
      <c r="B15738" s="1787"/>
      <c r="C15738" s="1788"/>
      <c r="D15738" s="533"/>
      <c r="E15738" s="533"/>
      <c r="F15738" s="533"/>
      <c r="G15738" s="533"/>
    </row>
    <row r="15739" spans="1:7">
      <c r="A15739" s="533"/>
      <c r="B15739" s="1787"/>
      <c r="C15739" s="1788"/>
      <c r="D15739" s="533"/>
      <c r="E15739" s="533"/>
      <c r="F15739" s="533"/>
      <c r="G15739" s="533"/>
    </row>
    <row r="15740" spans="1:7">
      <c r="A15740" s="533"/>
      <c r="B15740" s="1787"/>
      <c r="C15740" s="1788"/>
      <c r="D15740" s="533"/>
      <c r="E15740" s="533"/>
      <c r="F15740" s="533"/>
      <c r="G15740" s="533"/>
    </row>
    <row r="15741" spans="1:7">
      <c r="A15741" s="533"/>
      <c r="B15741" s="1787"/>
      <c r="C15741" s="1788"/>
      <c r="D15741" s="533"/>
      <c r="E15741" s="533"/>
      <c r="F15741" s="533"/>
      <c r="G15741" s="533"/>
    </row>
    <row r="15742" spans="1:7">
      <c r="A15742" s="533"/>
      <c r="B15742" s="1787"/>
      <c r="C15742" s="1788"/>
      <c r="D15742" s="533"/>
      <c r="E15742" s="533"/>
      <c r="F15742" s="533"/>
      <c r="G15742" s="533"/>
    </row>
    <row r="15743" spans="1:7">
      <c r="A15743" s="533"/>
      <c r="B15743" s="1787"/>
      <c r="C15743" s="1788"/>
      <c r="D15743" s="533"/>
      <c r="E15743" s="533"/>
      <c r="F15743" s="533"/>
      <c r="G15743" s="533"/>
    </row>
    <row r="15744" spans="1:7">
      <c r="A15744" s="533"/>
      <c r="B15744" s="1787"/>
      <c r="C15744" s="1788"/>
      <c r="D15744" s="533"/>
      <c r="E15744" s="533"/>
      <c r="F15744" s="533"/>
      <c r="G15744" s="533"/>
    </row>
    <row r="15745" spans="1:7">
      <c r="A15745" s="533"/>
      <c r="B15745" s="1787"/>
      <c r="C15745" s="1788"/>
      <c r="D15745" s="533"/>
      <c r="E15745" s="533"/>
      <c r="F15745" s="533"/>
      <c r="G15745" s="533"/>
    </row>
    <row r="15746" spans="1:7">
      <c r="A15746" s="533"/>
      <c r="B15746" s="1787"/>
      <c r="C15746" s="1788"/>
      <c r="D15746" s="533"/>
      <c r="E15746" s="533"/>
      <c r="F15746" s="533"/>
      <c r="G15746" s="533"/>
    </row>
    <row r="15747" spans="1:7">
      <c r="A15747" s="533"/>
      <c r="B15747" s="1787"/>
      <c r="C15747" s="1788"/>
      <c r="D15747" s="533"/>
      <c r="E15747" s="533"/>
      <c r="F15747" s="533"/>
      <c r="G15747" s="533"/>
    </row>
    <row r="15748" spans="1:7">
      <c r="A15748" s="533"/>
      <c r="B15748" s="1787"/>
      <c r="C15748" s="1788"/>
      <c r="D15748" s="533"/>
      <c r="E15748" s="533"/>
      <c r="F15748" s="533"/>
      <c r="G15748" s="533"/>
    </row>
    <row r="15749" spans="1:7">
      <c r="A15749" s="533"/>
      <c r="B15749" s="1787"/>
      <c r="C15749" s="1788"/>
      <c r="D15749" s="533"/>
      <c r="E15749" s="533"/>
      <c r="F15749" s="533"/>
      <c r="G15749" s="533"/>
    </row>
    <row r="15750" spans="1:7">
      <c r="A15750" s="533"/>
      <c r="B15750" s="1787"/>
      <c r="C15750" s="1788"/>
      <c r="D15750" s="533"/>
      <c r="E15750" s="533"/>
      <c r="F15750" s="533"/>
      <c r="G15750" s="533"/>
    </row>
    <row r="15751" spans="1:7">
      <c r="A15751" s="533"/>
      <c r="B15751" s="1787"/>
      <c r="C15751" s="1788"/>
      <c r="D15751" s="533"/>
      <c r="E15751" s="533"/>
      <c r="F15751" s="533"/>
      <c r="G15751" s="533"/>
    </row>
    <row r="15752" spans="1:7">
      <c r="A15752" s="533"/>
      <c r="B15752" s="1787"/>
      <c r="C15752" s="1788"/>
      <c r="D15752" s="533"/>
      <c r="E15752" s="533"/>
      <c r="F15752" s="533"/>
      <c r="G15752" s="533"/>
    </row>
    <row r="15753" spans="1:7">
      <c r="A15753" s="533"/>
      <c r="B15753" s="1787"/>
      <c r="C15753" s="1788"/>
      <c r="D15753" s="533"/>
      <c r="E15753" s="533"/>
      <c r="F15753" s="533"/>
      <c r="G15753" s="533"/>
    </row>
    <row r="15754" spans="1:7">
      <c r="A15754" s="533"/>
      <c r="B15754" s="1787"/>
      <c r="C15754" s="1788"/>
      <c r="D15754" s="533"/>
      <c r="E15754" s="533"/>
      <c r="F15754" s="533"/>
      <c r="G15754" s="533"/>
    </row>
    <row r="15755" spans="1:7">
      <c r="A15755" s="533"/>
      <c r="B15755" s="1787"/>
      <c r="C15755" s="1788"/>
      <c r="D15755" s="533"/>
      <c r="E15755" s="533"/>
      <c r="F15755" s="533"/>
      <c r="G15755" s="533"/>
    </row>
    <row r="15756" spans="1:7">
      <c r="A15756" s="533"/>
      <c r="B15756" s="1787"/>
      <c r="C15756" s="1788"/>
      <c r="D15756" s="533"/>
      <c r="E15756" s="533"/>
      <c r="F15756" s="533"/>
      <c r="G15756" s="533"/>
    </row>
    <row r="15757" spans="1:7">
      <c r="A15757" s="533"/>
      <c r="B15757" s="1787"/>
      <c r="C15757" s="1788"/>
      <c r="D15757" s="533"/>
      <c r="E15757" s="533"/>
      <c r="F15757" s="533"/>
      <c r="G15757" s="533"/>
    </row>
    <row r="15758" spans="1:7">
      <c r="A15758" s="533"/>
      <c r="B15758" s="1787"/>
      <c r="C15758" s="1788"/>
      <c r="D15758" s="533"/>
      <c r="E15758" s="533"/>
      <c r="F15758" s="533"/>
      <c r="G15758" s="533"/>
    </row>
    <row r="15759" spans="1:7">
      <c r="A15759" s="533"/>
      <c r="B15759" s="1787"/>
      <c r="C15759" s="1788"/>
      <c r="D15759" s="533"/>
      <c r="E15759" s="533"/>
      <c r="F15759" s="533"/>
      <c r="G15759" s="533"/>
    </row>
    <row r="15760" spans="1:7">
      <c r="A15760" s="533"/>
      <c r="B15760" s="1787"/>
      <c r="C15760" s="1788"/>
      <c r="D15760" s="533"/>
      <c r="E15760" s="533"/>
      <c r="F15760" s="533"/>
      <c r="G15760" s="533"/>
    </row>
    <row r="15761" spans="1:7">
      <c r="A15761" s="533"/>
      <c r="B15761" s="1787"/>
      <c r="C15761" s="1788"/>
      <c r="D15761" s="533"/>
      <c r="E15761" s="533"/>
      <c r="F15761" s="533"/>
      <c r="G15761" s="533"/>
    </row>
    <row r="15762" spans="1:7">
      <c r="A15762" s="533"/>
      <c r="B15762" s="1787"/>
      <c r="C15762" s="1788"/>
      <c r="D15762" s="533"/>
      <c r="E15762" s="533"/>
      <c r="F15762" s="533"/>
      <c r="G15762" s="533"/>
    </row>
    <row r="15763" spans="1:7">
      <c r="A15763" s="533"/>
      <c r="B15763" s="1787"/>
      <c r="C15763" s="1788"/>
      <c r="D15763" s="533"/>
      <c r="E15763" s="533"/>
      <c r="F15763" s="533"/>
      <c r="G15763" s="533"/>
    </row>
    <row r="15764" spans="1:7">
      <c r="A15764" s="533"/>
      <c r="B15764" s="1787"/>
      <c r="C15764" s="1788"/>
      <c r="D15764" s="533"/>
      <c r="E15764" s="533"/>
      <c r="F15764" s="533"/>
      <c r="G15764" s="533"/>
    </row>
    <row r="15765" spans="1:7">
      <c r="A15765" s="533"/>
      <c r="B15765" s="1787"/>
      <c r="C15765" s="1788"/>
      <c r="D15765" s="533"/>
      <c r="E15765" s="533"/>
      <c r="F15765" s="533"/>
      <c r="G15765" s="533"/>
    </row>
    <row r="15766" spans="1:7">
      <c r="A15766" s="533"/>
      <c r="B15766" s="1787"/>
      <c r="C15766" s="1788"/>
      <c r="D15766" s="533"/>
      <c r="E15766" s="533"/>
      <c r="F15766" s="533"/>
      <c r="G15766" s="533"/>
    </row>
    <row r="15767" spans="1:7">
      <c r="A15767" s="533"/>
      <c r="B15767" s="1787"/>
      <c r="C15767" s="1788"/>
      <c r="D15767" s="533"/>
      <c r="E15767" s="533"/>
      <c r="F15767" s="533"/>
      <c r="G15767" s="533"/>
    </row>
    <row r="15768" spans="1:7">
      <c r="A15768" s="533"/>
      <c r="B15768" s="1787"/>
      <c r="C15768" s="1788"/>
      <c r="D15768" s="533"/>
      <c r="E15768" s="533"/>
      <c r="F15768" s="533"/>
      <c r="G15768" s="533"/>
    </row>
    <row r="15769" spans="1:7">
      <c r="A15769" s="533"/>
      <c r="B15769" s="1787"/>
      <c r="C15769" s="1788"/>
      <c r="D15769" s="533"/>
      <c r="E15769" s="533"/>
      <c r="F15769" s="533"/>
      <c r="G15769" s="533"/>
    </row>
    <row r="15770" spans="1:7">
      <c r="A15770" s="533"/>
      <c r="B15770" s="1787"/>
      <c r="C15770" s="1788"/>
      <c r="D15770" s="533"/>
      <c r="E15770" s="533"/>
      <c r="F15770" s="533"/>
      <c r="G15770" s="533"/>
    </row>
    <row r="15771" spans="1:7">
      <c r="A15771" s="533"/>
      <c r="B15771" s="1787"/>
      <c r="C15771" s="1788"/>
      <c r="D15771" s="533"/>
      <c r="E15771" s="533"/>
      <c r="F15771" s="533"/>
      <c r="G15771" s="533"/>
    </row>
    <row r="15772" spans="1:7">
      <c r="A15772" s="533"/>
      <c r="B15772" s="1787"/>
      <c r="C15772" s="1788"/>
      <c r="D15772" s="533"/>
      <c r="E15772" s="533"/>
      <c r="F15772" s="533"/>
      <c r="G15772" s="533"/>
    </row>
    <row r="15773" spans="1:7">
      <c r="A15773" s="533"/>
      <c r="B15773" s="1787"/>
      <c r="C15773" s="1788"/>
      <c r="D15773" s="533"/>
      <c r="E15773" s="533"/>
      <c r="F15773" s="533"/>
      <c r="G15773" s="533"/>
    </row>
    <row r="15774" spans="1:7">
      <c r="A15774" s="533"/>
      <c r="B15774" s="1787"/>
      <c r="C15774" s="1788"/>
      <c r="D15774" s="533"/>
      <c r="E15774" s="533"/>
      <c r="F15774" s="533"/>
      <c r="G15774" s="533"/>
    </row>
    <row r="15775" spans="1:7">
      <c r="A15775" s="533"/>
      <c r="B15775" s="1787"/>
      <c r="C15775" s="1788"/>
      <c r="D15775" s="533"/>
      <c r="E15775" s="533"/>
      <c r="F15775" s="533"/>
      <c r="G15775" s="533"/>
    </row>
    <row r="15776" spans="1:7">
      <c r="A15776" s="533"/>
      <c r="B15776" s="1787"/>
      <c r="C15776" s="1788"/>
      <c r="D15776" s="533"/>
      <c r="E15776" s="533"/>
      <c r="F15776" s="533"/>
      <c r="G15776" s="533"/>
    </row>
    <row r="15777" spans="1:7">
      <c r="A15777" s="533"/>
      <c r="B15777" s="1787"/>
      <c r="C15777" s="1788"/>
      <c r="D15777" s="533"/>
      <c r="E15777" s="533"/>
      <c r="F15777" s="533"/>
      <c r="G15777" s="533"/>
    </row>
    <row r="15778" spans="1:7">
      <c r="A15778" s="533"/>
      <c r="B15778" s="1787"/>
      <c r="C15778" s="1788"/>
      <c r="D15778" s="533"/>
      <c r="E15778" s="533"/>
      <c r="F15778" s="533"/>
      <c r="G15778" s="533"/>
    </row>
    <row r="15779" spans="1:7">
      <c r="A15779" s="533"/>
      <c r="B15779" s="1787"/>
      <c r="C15779" s="1788"/>
      <c r="D15779" s="533"/>
      <c r="E15779" s="533"/>
      <c r="F15779" s="533"/>
      <c r="G15779" s="533"/>
    </row>
    <row r="15780" spans="1:7">
      <c r="A15780" s="533"/>
      <c r="B15780" s="1787"/>
      <c r="C15780" s="1788"/>
      <c r="D15780" s="533"/>
      <c r="E15780" s="533"/>
      <c r="F15780" s="533"/>
      <c r="G15780" s="533"/>
    </row>
    <row r="15781" spans="1:7">
      <c r="A15781" s="533"/>
      <c r="B15781" s="1787"/>
      <c r="C15781" s="1788"/>
      <c r="D15781" s="533"/>
      <c r="E15781" s="533"/>
      <c r="F15781" s="533"/>
      <c r="G15781" s="533"/>
    </row>
    <row r="15782" spans="1:7">
      <c r="A15782" s="533"/>
      <c r="B15782" s="1787"/>
      <c r="C15782" s="1788"/>
      <c r="D15782" s="533"/>
      <c r="E15782" s="533"/>
      <c r="F15782" s="533"/>
      <c r="G15782" s="533"/>
    </row>
    <row r="15783" spans="1:7">
      <c r="A15783" s="533"/>
      <c r="B15783" s="1787"/>
      <c r="C15783" s="1788"/>
      <c r="D15783" s="533"/>
      <c r="E15783" s="533"/>
      <c r="F15783" s="533"/>
      <c r="G15783" s="533"/>
    </row>
    <row r="15784" spans="1:7">
      <c r="A15784" s="533"/>
      <c r="B15784" s="1787"/>
      <c r="C15784" s="1788"/>
      <c r="D15784" s="533"/>
      <c r="E15784" s="533"/>
      <c r="F15784" s="533"/>
      <c r="G15784" s="533"/>
    </row>
    <row r="15785" spans="1:7">
      <c r="A15785" s="533"/>
      <c r="B15785" s="1787"/>
      <c r="C15785" s="1788"/>
      <c r="D15785" s="533"/>
      <c r="E15785" s="533"/>
      <c r="F15785" s="533"/>
      <c r="G15785" s="533"/>
    </row>
    <row r="15786" spans="1:7">
      <c r="A15786" s="533"/>
      <c r="B15786" s="1787"/>
      <c r="C15786" s="1788"/>
      <c r="D15786" s="533"/>
      <c r="E15786" s="533"/>
      <c r="F15786" s="533"/>
      <c r="G15786" s="533"/>
    </row>
    <row r="15787" spans="1:7">
      <c r="A15787" s="533"/>
      <c r="B15787" s="1787"/>
      <c r="C15787" s="1788"/>
      <c r="D15787" s="533"/>
      <c r="E15787" s="533"/>
      <c r="F15787" s="533"/>
      <c r="G15787" s="533"/>
    </row>
    <row r="15788" spans="1:7">
      <c r="A15788" s="533"/>
      <c r="B15788" s="1787"/>
      <c r="C15788" s="1788"/>
      <c r="D15788" s="533"/>
      <c r="E15788" s="533"/>
      <c r="F15788" s="533"/>
      <c r="G15788" s="533"/>
    </row>
    <row r="15789" spans="1:7">
      <c r="A15789" s="533"/>
      <c r="B15789" s="1787"/>
      <c r="C15789" s="1788"/>
      <c r="D15789" s="533"/>
      <c r="E15789" s="533"/>
      <c r="F15789" s="533"/>
      <c r="G15789" s="533"/>
    </row>
    <row r="15790" spans="1:7">
      <c r="A15790" s="533"/>
      <c r="B15790" s="1787"/>
      <c r="C15790" s="1788"/>
      <c r="D15790" s="533"/>
      <c r="E15790" s="533"/>
      <c r="F15790" s="533"/>
      <c r="G15790" s="533"/>
    </row>
    <row r="15791" spans="1:7">
      <c r="A15791" s="533"/>
      <c r="B15791" s="1787"/>
      <c r="C15791" s="1788"/>
      <c r="D15791" s="533"/>
      <c r="E15791" s="533"/>
      <c r="F15791" s="533"/>
      <c r="G15791" s="533"/>
    </row>
    <row r="15792" spans="1:7">
      <c r="A15792" s="533"/>
      <c r="B15792" s="1787"/>
      <c r="C15792" s="1788"/>
      <c r="D15792" s="533"/>
      <c r="E15792" s="533"/>
      <c r="F15792" s="533"/>
      <c r="G15792" s="533"/>
    </row>
    <row r="15793" spans="1:7">
      <c r="A15793" s="533"/>
      <c r="B15793" s="1787"/>
      <c r="C15793" s="1788"/>
      <c r="D15793" s="533"/>
      <c r="E15793" s="533"/>
      <c r="F15793" s="533"/>
      <c r="G15793" s="533"/>
    </row>
    <row r="15794" spans="1:7">
      <c r="A15794" s="533"/>
      <c r="B15794" s="1787"/>
      <c r="C15794" s="1788"/>
      <c r="D15794" s="533"/>
      <c r="E15794" s="533"/>
      <c r="F15794" s="533"/>
      <c r="G15794" s="533"/>
    </row>
    <row r="15795" spans="1:7">
      <c r="A15795" s="533"/>
      <c r="B15795" s="1787"/>
      <c r="C15795" s="1788"/>
      <c r="D15795" s="533"/>
      <c r="E15795" s="533"/>
      <c r="F15795" s="533"/>
      <c r="G15795" s="533"/>
    </row>
    <row r="15796" spans="1:7">
      <c r="A15796" s="533"/>
      <c r="B15796" s="1787"/>
      <c r="C15796" s="1788"/>
      <c r="D15796" s="533"/>
      <c r="E15796" s="533"/>
      <c r="F15796" s="533"/>
      <c r="G15796" s="533"/>
    </row>
    <row r="15797" spans="1:7">
      <c r="A15797" s="533"/>
      <c r="B15797" s="1787"/>
      <c r="C15797" s="1788"/>
      <c r="D15797" s="533"/>
      <c r="E15797" s="533"/>
      <c r="F15797" s="533"/>
      <c r="G15797" s="533"/>
    </row>
    <row r="15798" spans="1:7">
      <c r="A15798" s="533"/>
      <c r="B15798" s="1787"/>
      <c r="C15798" s="1788"/>
      <c r="D15798" s="533"/>
      <c r="E15798" s="533"/>
      <c r="F15798" s="533"/>
      <c r="G15798" s="533"/>
    </row>
    <row r="15799" spans="1:7">
      <c r="A15799" s="533"/>
      <c r="B15799" s="1787"/>
      <c r="C15799" s="1788"/>
      <c r="D15799" s="533"/>
      <c r="E15799" s="533"/>
      <c r="F15799" s="533"/>
      <c r="G15799" s="533"/>
    </row>
    <row r="15800" spans="1:7">
      <c r="A15800" s="533"/>
      <c r="B15800" s="1787"/>
      <c r="C15800" s="1788"/>
      <c r="D15800" s="533"/>
      <c r="E15800" s="533"/>
      <c r="F15800" s="533"/>
      <c r="G15800" s="533"/>
    </row>
    <row r="15801" spans="1:7">
      <c r="A15801" s="533"/>
      <c r="B15801" s="1787"/>
      <c r="C15801" s="1788"/>
      <c r="D15801" s="533"/>
      <c r="E15801" s="533"/>
      <c r="F15801" s="533"/>
      <c r="G15801" s="533"/>
    </row>
    <row r="15802" spans="1:7">
      <c r="A15802" s="533"/>
      <c r="B15802" s="1787"/>
      <c r="C15802" s="1788"/>
      <c r="D15802" s="533"/>
      <c r="E15802" s="533"/>
      <c r="F15802" s="533"/>
      <c r="G15802" s="533"/>
    </row>
    <row r="15803" spans="1:7">
      <c r="A15803" s="533"/>
      <c r="B15803" s="1787"/>
      <c r="C15803" s="1788"/>
      <c r="D15803" s="533"/>
      <c r="E15803" s="533"/>
      <c r="F15803" s="533"/>
      <c r="G15803" s="533"/>
    </row>
    <row r="15804" spans="1:7">
      <c r="A15804" s="533"/>
      <c r="B15804" s="1787"/>
      <c r="C15804" s="1788"/>
      <c r="D15804" s="533"/>
      <c r="E15804" s="533"/>
      <c r="F15804" s="533"/>
      <c r="G15804" s="533"/>
    </row>
    <row r="15805" spans="1:7">
      <c r="A15805" s="533"/>
      <c r="B15805" s="1787"/>
      <c r="C15805" s="1788"/>
      <c r="D15805" s="533"/>
      <c r="E15805" s="533"/>
      <c r="F15805" s="533"/>
      <c r="G15805" s="533"/>
    </row>
    <row r="15806" spans="1:7">
      <c r="A15806" s="533"/>
      <c r="B15806" s="1787"/>
      <c r="C15806" s="1788"/>
      <c r="D15806" s="533"/>
      <c r="E15806" s="533"/>
      <c r="F15806" s="533"/>
      <c r="G15806" s="533"/>
    </row>
    <row r="15807" spans="1:7">
      <c r="A15807" s="533"/>
      <c r="B15807" s="1787"/>
      <c r="C15807" s="1788"/>
      <c r="D15807" s="533"/>
      <c r="E15807" s="533"/>
      <c r="F15807" s="533"/>
      <c r="G15807" s="533"/>
    </row>
    <row r="15808" spans="1:7">
      <c r="A15808" s="533"/>
      <c r="B15808" s="1787"/>
      <c r="C15808" s="1788"/>
      <c r="D15808" s="533"/>
      <c r="E15808" s="533"/>
      <c r="F15808" s="533"/>
      <c r="G15808" s="533"/>
    </row>
    <row r="15809" spans="1:7">
      <c r="A15809" s="533"/>
      <c r="B15809" s="1787"/>
      <c r="C15809" s="1788"/>
      <c r="D15809" s="533"/>
      <c r="E15809" s="533"/>
      <c r="F15809" s="533"/>
      <c r="G15809" s="533"/>
    </row>
    <row r="15810" spans="1:7">
      <c r="A15810" s="533"/>
      <c r="B15810" s="1787"/>
      <c r="C15810" s="1788"/>
      <c r="D15810" s="533"/>
      <c r="E15810" s="533"/>
      <c r="F15810" s="533"/>
      <c r="G15810" s="533"/>
    </row>
    <row r="15811" spans="1:7">
      <c r="A15811" s="533"/>
      <c r="B15811" s="1787"/>
      <c r="C15811" s="1788"/>
      <c r="D15811" s="533"/>
      <c r="E15811" s="533"/>
      <c r="F15811" s="533"/>
      <c r="G15811" s="533"/>
    </row>
    <row r="15812" spans="1:7">
      <c r="A15812" s="533"/>
      <c r="B15812" s="1787"/>
      <c r="C15812" s="1788"/>
      <c r="D15812" s="533"/>
      <c r="E15812" s="533"/>
      <c r="F15812" s="533"/>
      <c r="G15812" s="533"/>
    </row>
    <row r="15813" spans="1:7">
      <c r="A15813" s="533"/>
      <c r="B15813" s="1787"/>
      <c r="C15813" s="1788"/>
      <c r="D15813" s="533"/>
      <c r="E15813" s="533"/>
      <c r="F15813" s="533"/>
      <c r="G15813" s="533"/>
    </row>
    <row r="15814" spans="1:7">
      <c r="A15814" s="533"/>
      <c r="B15814" s="1787"/>
      <c r="C15814" s="1788"/>
      <c r="D15814" s="533"/>
      <c r="E15814" s="533"/>
      <c r="F15814" s="533"/>
      <c r="G15814" s="533"/>
    </row>
    <row r="15815" spans="1:7">
      <c r="A15815" s="533"/>
      <c r="B15815" s="1787"/>
      <c r="C15815" s="1788"/>
      <c r="D15815" s="533"/>
      <c r="E15815" s="533"/>
      <c r="F15815" s="533"/>
      <c r="G15815" s="533"/>
    </row>
    <row r="15816" spans="1:7">
      <c r="A15816" s="533"/>
      <c r="B15816" s="1787"/>
      <c r="C15816" s="1788"/>
      <c r="D15816" s="533"/>
      <c r="E15816" s="533"/>
      <c r="F15816" s="533"/>
      <c r="G15816" s="533"/>
    </row>
    <row r="15817" spans="1:7">
      <c r="A15817" s="533"/>
      <c r="B15817" s="1787"/>
      <c r="C15817" s="1788"/>
      <c r="D15817" s="533"/>
      <c r="E15817" s="533"/>
      <c r="F15817" s="533"/>
      <c r="G15817" s="533"/>
    </row>
    <row r="15818" spans="1:7">
      <c r="A15818" s="533"/>
      <c r="B15818" s="1787"/>
      <c r="C15818" s="1788"/>
      <c r="D15818" s="533"/>
      <c r="E15818" s="533"/>
      <c r="F15818" s="533"/>
      <c r="G15818" s="533"/>
    </row>
    <row r="15819" spans="1:7">
      <c r="A15819" s="533"/>
      <c r="B15819" s="1787"/>
      <c r="C15819" s="1788"/>
      <c r="D15819" s="533"/>
      <c r="E15819" s="533"/>
      <c r="F15819" s="533"/>
      <c r="G15819" s="533"/>
    </row>
    <row r="15820" spans="1:7">
      <c r="A15820" s="533"/>
      <c r="B15820" s="1787"/>
      <c r="C15820" s="1788"/>
      <c r="D15820" s="533"/>
      <c r="E15820" s="533"/>
      <c r="F15820" s="533"/>
      <c r="G15820" s="533"/>
    </row>
    <row r="15821" spans="1:7">
      <c r="A15821" s="533"/>
      <c r="B15821" s="1787"/>
      <c r="C15821" s="1788"/>
      <c r="D15821" s="533"/>
      <c r="E15821" s="533"/>
      <c r="F15821" s="533"/>
      <c r="G15821" s="533"/>
    </row>
    <row r="15822" spans="1:7">
      <c r="A15822" s="533"/>
      <c r="B15822" s="1787"/>
      <c r="C15822" s="1788"/>
      <c r="D15822" s="533"/>
      <c r="E15822" s="533"/>
      <c r="F15822" s="533"/>
      <c r="G15822" s="533"/>
    </row>
    <row r="15823" spans="1:7">
      <c r="A15823" s="533"/>
      <c r="B15823" s="1787"/>
      <c r="C15823" s="1788"/>
      <c r="D15823" s="533"/>
      <c r="E15823" s="533"/>
      <c r="F15823" s="533"/>
      <c r="G15823" s="533"/>
    </row>
    <row r="15824" spans="1:7">
      <c r="A15824" s="533"/>
      <c r="B15824" s="1787"/>
      <c r="C15824" s="1788"/>
      <c r="D15824" s="533"/>
      <c r="E15824" s="533"/>
      <c r="F15824" s="533"/>
      <c r="G15824" s="533"/>
    </row>
    <row r="15825" spans="1:7">
      <c r="A15825" s="533"/>
      <c r="B15825" s="1787"/>
      <c r="C15825" s="1788"/>
      <c r="D15825" s="533"/>
      <c r="E15825" s="533"/>
      <c r="F15825" s="533"/>
      <c r="G15825" s="533"/>
    </row>
    <row r="15826" spans="1:7">
      <c r="A15826" s="533"/>
      <c r="B15826" s="1787"/>
      <c r="C15826" s="1788"/>
      <c r="D15826" s="533"/>
      <c r="E15826" s="533"/>
      <c r="F15826" s="533"/>
      <c r="G15826" s="533"/>
    </row>
    <row r="15827" spans="1:7">
      <c r="A15827" s="533"/>
      <c r="B15827" s="1787"/>
      <c r="C15827" s="1788"/>
      <c r="D15827" s="533"/>
      <c r="E15827" s="533"/>
      <c r="F15827" s="533"/>
      <c r="G15827" s="533"/>
    </row>
    <row r="15828" spans="1:7">
      <c r="A15828" s="533"/>
      <c r="B15828" s="1787"/>
      <c r="C15828" s="1788"/>
      <c r="D15828" s="533"/>
      <c r="E15828" s="533"/>
      <c r="F15828" s="533"/>
      <c r="G15828" s="533"/>
    </row>
    <row r="15829" spans="1:7">
      <c r="A15829" s="533"/>
      <c r="B15829" s="1787"/>
      <c r="C15829" s="1788"/>
      <c r="D15829" s="533"/>
      <c r="E15829" s="533"/>
      <c r="F15829" s="533"/>
      <c r="G15829" s="533"/>
    </row>
    <row r="15830" spans="1:7">
      <c r="A15830" s="533"/>
      <c r="B15830" s="1787"/>
      <c r="C15830" s="1788"/>
      <c r="D15830" s="533"/>
      <c r="E15830" s="533"/>
      <c r="F15830" s="533"/>
      <c r="G15830" s="533"/>
    </row>
    <row r="15831" spans="1:7">
      <c r="A15831" s="533"/>
      <c r="B15831" s="1787"/>
      <c r="C15831" s="1788"/>
      <c r="D15831" s="533"/>
      <c r="E15831" s="533"/>
      <c r="F15831" s="533"/>
      <c r="G15831" s="533"/>
    </row>
    <row r="15832" spans="1:7">
      <c r="A15832" s="533"/>
      <c r="B15832" s="1787"/>
      <c r="C15832" s="1788"/>
      <c r="D15832" s="533"/>
      <c r="E15832" s="533"/>
      <c r="F15832" s="533"/>
      <c r="G15832" s="533"/>
    </row>
    <row r="15833" spans="1:7">
      <c r="A15833" s="533"/>
      <c r="B15833" s="1787"/>
      <c r="C15833" s="1788"/>
      <c r="D15833" s="533"/>
      <c r="E15833" s="533"/>
      <c r="F15833" s="533"/>
      <c r="G15833" s="533"/>
    </row>
    <row r="15834" spans="1:7">
      <c r="A15834" s="533"/>
      <c r="B15834" s="1787"/>
      <c r="C15834" s="1788"/>
      <c r="D15834" s="533"/>
      <c r="E15834" s="533"/>
      <c r="F15834" s="533"/>
      <c r="G15834" s="533"/>
    </row>
    <row r="15835" spans="1:7">
      <c r="A15835" s="533"/>
      <c r="B15835" s="1787"/>
      <c r="C15835" s="1788"/>
      <c r="D15835" s="533"/>
      <c r="E15835" s="533"/>
      <c r="F15835" s="533"/>
      <c r="G15835" s="533"/>
    </row>
    <row r="15836" spans="1:7">
      <c r="A15836" s="533"/>
      <c r="B15836" s="1787"/>
      <c r="C15836" s="1788"/>
      <c r="D15836" s="533"/>
      <c r="E15836" s="533"/>
      <c r="F15836" s="533"/>
      <c r="G15836" s="533"/>
    </row>
    <row r="15837" spans="1:7">
      <c r="A15837" s="533"/>
      <c r="B15837" s="1787"/>
      <c r="C15837" s="1788"/>
      <c r="D15837" s="533"/>
      <c r="E15837" s="533"/>
      <c r="F15837" s="533"/>
      <c r="G15837" s="533"/>
    </row>
    <row r="15838" spans="1:7">
      <c r="A15838" s="533"/>
      <c r="B15838" s="1787"/>
      <c r="C15838" s="1788"/>
      <c r="D15838" s="533"/>
      <c r="E15838" s="533"/>
      <c r="F15838" s="533"/>
      <c r="G15838" s="533"/>
    </row>
    <row r="15839" spans="1:7">
      <c r="A15839" s="533"/>
      <c r="B15839" s="1787"/>
      <c r="C15839" s="1788"/>
      <c r="D15839" s="533"/>
      <c r="E15839" s="533"/>
      <c r="F15839" s="533"/>
      <c r="G15839" s="533"/>
    </row>
    <row r="15840" spans="1:7">
      <c r="A15840" s="533"/>
      <c r="B15840" s="1787"/>
      <c r="C15840" s="1788"/>
      <c r="D15840" s="533"/>
      <c r="E15840" s="533"/>
      <c r="F15840" s="533"/>
      <c r="G15840" s="533"/>
    </row>
    <row r="15841" spans="1:7">
      <c r="A15841" s="533"/>
      <c r="B15841" s="1787"/>
      <c r="C15841" s="1788"/>
      <c r="D15841" s="533"/>
      <c r="E15841" s="533"/>
      <c r="F15841" s="533"/>
      <c r="G15841" s="533"/>
    </row>
    <row r="15842" spans="1:7">
      <c r="A15842" s="533"/>
      <c r="B15842" s="1787"/>
      <c r="C15842" s="1788"/>
      <c r="D15842" s="533"/>
      <c r="E15842" s="533"/>
      <c r="F15842" s="533"/>
      <c r="G15842" s="533"/>
    </row>
    <row r="15843" spans="1:7">
      <c r="A15843" s="533"/>
      <c r="B15843" s="1787"/>
      <c r="C15843" s="1788"/>
      <c r="D15843" s="533"/>
      <c r="E15843" s="533"/>
      <c r="F15843" s="533"/>
      <c r="G15843" s="533"/>
    </row>
    <row r="15844" spans="1:7">
      <c r="A15844" s="533"/>
      <c r="B15844" s="1787"/>
      <c r="C15844" s="1788"/>
      <c r="D15844" s="533"/>
      <c r="E15844" s="533"/>
      <c r="F15844" s="533"/>
      <c r="G15844" s="533"/>
    </row>
    <row r="15845" spans="1:7">
      <c r="A15845" s="533"/>
      <c r="B15845" s="1787"/>
      <c r="C15845" s="1788"/>
      <c r="D15845" s="533"/>
      <c r="E15845" s="533"/>
      <c r="F15845" s="533"/>
      <c r="G15845" s="533"/>
    </row>
    <row r="15846" spans="1:7">
      <c r="A15846" s="533"/>
      <c r="B15846" s="1787"/>
      <c r="C15846" s="1788"/>
      <c r="D15846" s="533"/>
      <c r="E15846" s="533"/>
      <c r="F15846" s="533"/>
      <c r="G15846" s="533"/>
    </row>
    <row r="15847" spans="1:7">
      <c r="A15847" s="533"/>
      <c r="B15847" s="1787"/>
      <c r="C15847" s="1788"/>
      <c r="D15847" s="533"/>
      <c r="E15847" s="533"/>
      <c r="F15847" s="533"/>
      <c r="G15847" s="533"/>
    </row>
    <row r="15848" spans="1:7">
      <c r="A15848" s="533"/>
      <c r="B15848" s="1787"/>
      <c r="C15848" s="1788"/>
      <c r="D15848" s="533"/>
      <c r="E15848" s="533"/>
      <c r="F15848" s="533"/>
      <c r="G15848" s="533"/>
    </row>
    <row r="15849" spans="1:7">
      <c r="A15849" s="533"/>
      <c r="B15849" s="1787"/>
      <c r="C15849" s="1788"/>
      <c r="D15849" s="533"/>
      <c r="E15849" s="533"/>
      <c r="F15849" s="533"/>
      <c r="G15849" s="533"/>
    </row>
    <row r="15850" spans="1:7">
      <c r="A15850" s="533"/>
      <c r="B15850" s="1787"/>
      <c r="C15850" s="1788"/>
      <c r="D15850" s="533"/>
      <c r="E15850" s="533"/>
      <c r="F15850" s="533"/>
      <c r="G15850" s="533"/>
    </row>
    <row r="15851" spans="1:7">
      <c r="A15851" s="533"/>
      <c r="B15851" s="1787"/>
      <c r="C15851" s="1788"/>
      <c r="D15851" s="533"/>
      <c r="E15851" s="533"/>
      <c r="F15851" s="533"/>
      <c r="G15851" s="533"/>
    </row>
    <row r="15852" spans="1:7">
      <c r="A15852" s="533"/>
      <c r="B15852" s="1787"/>
      <c r="C15852" s="1788"/>
      <c r="D15852" s="533"/>
      <c r="E15852" s="533"/>
      <c r="F15852" s="533"/>
      <c r="G15852" s="533"/>
    </row>
    <row r="15853" spans="1:7">
      <c r="A15853" s="533"/>
      <c r="B15853" s="1787"/>
      <c r="C15853" s="1788"/>
      <c r="D15853" s="533"/>
      <c r="E15853" s="533"/>
      <c r="F15853" s="533"/>
      <c r="G15853" s="533"/>
    </row>
    <row r="15854" spans="1:7">
      <c r="A15854" s="533"/>
      <c r="B15854" s="1787"/>
      <c r="C15854" s="1788"/>
      <c r="D15854" s="533"/>
      <c r="E15854" s="533"/>
      <c r="F15854" s="533"/>
      <c r="G15854" s="533"/>
    </row>
    <row r="15855" spans="1:7">
      <c r="A15855" s="533"/>
      <c r="B15855" s="1787"/>
      <c r="C15855" s="1788"/>
      <c r="D15855" s="533"/>
      <c r="E15855" s="533"/>
      <c r="F15855" s="533"/>
      <c r="G15855" s="533"/>
    </row>
    <row r="15856" spans="1:7">
      <c r="A15856" s="533"/>
      <c r="B15856" s="1787"/>
      <c r="C15856" s="1788"/>
      <c r="D15856" s="533"/>
      <c r="E15856" s="533"/>
      <c r="F15856" s="533"/>
      <c r="G15856" s="533"/>
    </row>
    <row r="15857" spans="1:7">
      <c r="A15857" s="533"/>
      <c r="B15857" s="1787"/>
      <c r="C15857" s="1788"/>
      <c r="D15857" s="533"/>
      <c r="E15857" s="533"/>
      <c r="F15857" s="533"/>
      <c r="G15857" s="533"/>
    </row>
    <row r="15858" spans="1:7">
      <c r="A15858" s="533"/>
      <c r="B15858" s="1787"/>
      <c r="C15858" s="1788"/>
      <c r="D15858" s="533"/>
      <c r="E15858" s="533"/>
      <c r="F15858" s="533"/>
      <c r="G15858" s="533"/>
    </row>
    <row r="15859" spans="1:7">
      <c r="A15859" s="533"/>
      <c r="B15859" s="1787"/>
      <c r="C15859" s="1788"/>
      <c r="D15859" s="533"/>
      <c r="E15859" s="533"/>
      <c r="F15859" s="533"/>
      <c r="G15859" s="533"/>
    </row>
    <row r="15860" spans="1:7">
      <c r="A15860" s="533"/>
      <c r="B15860" s="1787"/>
      <c r="C15860" s="1788"/>
      <c r="D15860" s="533"/>
      <c r="E15860" s="533"/>
      <c r="F15860" s="533"/>
      <c r="G15860" s="533"/>
    </row>
    <row r="15861" spans="1:7">
      <c r="A15861" s="533"/>
      <c r="B15861" s="1787"/>
      <c r="C15861" s="1788"/>
      <c r="D15861" s="533"/>
      <c r="E15861" s="533"/>
      <c r="F15861" s="533"/>
      <c r="G15861" s="533"/>
    </row>
    <row r="15862" spans="1:7">
      <c r="A15862" s="533"/>
      <c r="B15862" s="1787"/>
      <c r="C15862" s="1788"/>
      <c r="D15862" s="533"/>
      <c r="E15862" s="533"/>
      <c r="F15862" s="533"/>
      <c r="G15862" s="533"/>
    </row>
    <row r="15863" spans="1:7">
      <c r="A15863" s="533"/>
      <c r="B15863" s="1787"/>
      <c r="C15863" s="1788"/>
      <c r="D15863" s="533"/>
      <c r="E15863" s="533"/>
      <c r="F15863" s="533"/>
      <c r="G15863" s="533"/>
    </row>
    <row r="15864" spans="1:7">
      <c r="A15864" s="533"/>
      <c r="B15864" s="1787"/>
      <c r="C15864" s="1788"/>
      <c r="D15864" s="533"/>
      <c r="E15864" s="533"/>
      <c r="F15864" s="533"/>
      <c r="G15864" s="533"/>
    </row>
    <row r="15865" spans="1:7">
      <c r="A15865" s="533"/>
      <c r="B15865" s="1787"/>
      <c r="C15865" s="1788"/>
      <c r="D15865" s="533"/>
      <c r="E15865" s="533"/>
      <c r="F15865" s="533"/>
      <c r="G15865" s="533"/>
    </row>
    <row r="15866" spans="1:7">
      <c r="A15866" s="533"/>
      <c r="B15866" s="1787"/>
      <c r="C15866" s="1788"/>
      <c r="D15866" s="533"/>
      <c r="E15866" s="533"/>
      <c r="F15866" s="533"/>
      <c r="G15866" s="533"/>
    </row>
    <row r="15867" spans="1:7">
      <c r="A15867" s="533"/>
      <c r="B15867" s="1787"/>
      <c r="C15867" s="1788"/>
      <c r="D15867" s="533"/>
      <c r="E15867" s="533"/>
      <c r="F15867" s="533"/>
      <c r="G15867" s="533"/>
    </row>
    <row r="15868" spans="1:7">
      <c r="A15868" s="533"/>
      <c r="B15868" s="1787"/>
      <c r="C15868" s="1788"/>
      <c r="D15868" s="533"/>
      <c r="E15868" s="533"/>
      <c r="F15868" s="533"/>
      <c r="G15868" s="533"/>
    </row>
    <row r="15869" spans="1:7">
      <c r="A15869" s="533"/>
      <c r="B15869" s="1787"/>
      <c r="C15869" s="1788"/>
      <c r="D15869" s="533"/>
      <c r="E15869" s="533"/>
      <c r="F15869" s="533"/>
      <c r="G15869" s="533"/>
    </row>
    <row r="15870" spans="1:7">
      <c r="A15870" s="533"/>
      <c r="B15870" s="1787"/>
      <c r="C15870" s="1788"/>
      <c r="D15870" s="533"/>
      <c r="E15870" s="533"/>
      <c r="F15870" s="533"/>
      <c r="G15870" s="533"/>
    </row>
    <row r="15871" spans="1:7">
      <c r="A15871" s="533"/>
      <c r="B15871" s="1787"/>
      <c r="C15871" s="1788"/>
      <c r="D15871" s="533"/>
      <c r="E15871" s="533"/>
      <c r="F15871" s="533"/>
      <c r="G15871" s="533"/>
    </row>
    <row r="15872" spans="1:7">
      <c r="A15872" s="533"/>
      <c r="B15872" s="1787"/>
      <c r="C15872" s="1788"/>
      <c r="D15872" s="533"/>
      <c r="E15872" s="533"/>
      <c r="F15872" s="533"/>
      <c r="G15872" s="533"/>
    </row>
    <row r="15873" spans="1:7">
      <c r="A15873" s="533"/>
      <c r="B15873" s="1787"/>
      <c r="C15873" s="1788"/>
      <c r="D15873" s="533"/>
      <c r="E15873" s="533"/>
      <c r="F15873" s="533"/>
      <c r="G15873" s="533"/>
    </row>
    <row r="15874" spans="1:7">
      <c r="A15874" s="533"/>
      <c r="B15874" s="1787"/>
      <c r="C15874" s="1788"/>
      <c r="D15874" s="533"/>
      <c r="E15874" s="533"/>
      <c r="F15874" s="533"/>
      <c r="G15874" s="533"/>
    </row>
    <row r="15875" spans="1:7">
      <c r="A15875" s="533"/>
      <c r="B15875" s="1787"/>
      <c r="C15875" s="1788"/>
      <c r="D15875" s="533"/>
      <c r="E15875" s="533"/>
      <c r="F15875" s="533"/>
      <c r="G15875" s="533"/>
    </row>
    <row r="15876" spans="1:7">
      <c r="A15876" s="533"/>
      <c r="B15876" s="1787"/>
      <c r="C15876" s="1788"/>
      <c r="D15876" s="533"/>
      <c r="E15876" s="533"/>
      <c r="F15876" s="533"/>
      <c r="G15876" s="533"/>
    </row>
    <row r="15877" spans="1:7">
      <c r="A15877" s="533"/>
      <c r="B15877" s="1787"/>
      <c r="C15877" s="1788"/>
      <c r="D15877" s="533"/>
      <c r="E15877" s="533"/>
      <c r="F15877" s="533"/>
      <c r="G15877" s="533"/>
    </row>
    <row r="15878" spans="1:7">
      <c r="A15878" s="533"/>
      <c r="B15878" s="1787"/>
      <c r="C15878" s="1788"/>
      <c r="D15878" s="533"/>
      <c r="E15878" s="533"/>
      <c r="F15878" s="533"/>
      <c r="G15878" s="533"/>
    </row>
    <row r="15879" spans="1:7">
      <c r="A15879" s="533"/>
      <c r="B15879" s="1787"/>
      <c r="C15879" s="1788"/>
      <c r="D15879" s="533"/>
      <c r="E15879" s="533"/>
      <c r="F15879" s="533"/>
      <c r="G15879" s="533"/>
    </row>
    <row r="15880" spans="1:7">
      <c r="A15880" s="533"/>
      <c r="B15880" s="1787"/>
      <c r="C15880" s="1788"/>
      <c r="D15880" s="533"/>
      <c r="E15880" s="533"/>
      <c r="F15880" s="533"/>
      <c r="G15880" s="533"/>
    </row>
    <row r="15881" spans="1:7">
      <c r="A15881" s="533"/>
      <c r="B15881" s="1787"/>
      <c r="C15881" s="1788"/>
      <c r="D15881" s="533"/>
      <c r="E15881" s="533"/>
      <c r="F15881" s="533"/>
      <c r="G15881" s="533"/>
    </row>
    <row r="15882" spans="1:7">
      <c r="A15882" s="533"/>
      <c r="B15882" s="1787"/>
      <c r="C15882" s="1788"/>
      <c r="D15882" s="533"/>
      <c r="E15882" s="533"/>
      <c r="F15882" s="533"/>
      <c r="G15882" s="533"/>
    </row>
    <row r="15883" spans="1:7">
      <c r="A15883" s="533"/>
      <c r="B15883" s="1787"/>
      <c r="C15883" s="1788"/>
      <c r="D15883" s="533"/>
      <c r="E15883" s="533"/>
      <c r="F15883" s="533"/>
      <c r="G15883" s="533"/>
    </row>
    <row r="15884" spans="1:7">
      <c r="A15884" s="533"/>
      <c r="B15884" s="1787"/>
      <c r="C15884" s="1788"/>
      <c r="D15884" s="533"/>
      <c r="E15884" s="533"/>
      <c r="F15884" s="533"/>
      <c r="G15884" s="533"/>
    </row>
    <row r="15885" spans="1:7">
      <c r="A15885" s="533"/>
      <c r="B15885" s="1787"/>
      <c r="C15885" s="1788"/>
      <c r="D15885" s="533"/>
      <c r="E15885" s="533"/>
      <c r="F15885" s="533"/>
      <c r="G15885" s="533"/>
    </row>
    <row r="15886" spans="1:7">
      <c r="A15886" s="533"/>
      <c r="B15886" s="1787"/>
      <c r="C15886" s="1788"/>
      <c r="D15886" s="533"/>
      <c r="E15886" s="533"/>
      <c r="F15886" s="533"/>
      <c r="G15886" s="533"/>
    </row>
    <row r="15887" spans="1:7">
      <c r="A15887" s="533"/>
      <c r="B15887" s="1787"/>
      <c r="C15887" s="1788"/>
      <c r="D15887" s="533"/>
      <c r="E15887" s="533"/>
      <c r="F15887" s="533"/>
      <c r="G15887" s="533"/>
    </row>
    <row r="15888" spans="1:7">
      <c r="A15888" s="533"/>
      <c r="B15888" s="1787"/>
      <c r="C15888" s="1788"/>
      <c r="D15888" s="533"/>
      <c r="E15888" s="533"/>
      <c r="F15888" s="533"/>
      <c r="G15888" s="533"/>
    </row>
    <row r="15889" spans="1:7">
      <c r="A15889" s="533"/>
      <c r="B15889" s="1787"/>
      <c r="C15889" s="1788"/>
      <c r="D15889" s="533"/>
      <c r="E15889" s="533"/>
      <c r="F15889" s="533"/>
      <c r="G15889" s="533"/>
    </row>
    <row r="15890" spans="1:7">
      <c r="A15890" s="533"/>
      <c r="B15890" s="1787"/>
      <c r="C15890" s="1788"/>
      <c r="D15890" s="533"/>
      <c r="E15890" s="533"/>
      <c r="F15890" s="533"/>
      <c r="G15890" s="533"/>
    </row>
    <row r="15891" spans="1:7">
      <c r="A15891" s="533"/>
      <c r="B15891" s="1787"/>
      <c r="C15891" s="1788"/>
      <c r="D15891" s="533"/>
      <c r="E15891" s="533"/>
      <c r="F15891" s="533"/>
      <c r="G15891" s="533"/>
    </row>
    <row r="15892" spans="1:7">
      <c r="A15892" s="533"/>
      <c r="B15892" s="1787"/>
      <c r="C15892" s="1788"/>
      <c r="D15892" s="533"/>
      <c r="E15892" s="533"/>
      <c r="F15892" s="533"/>
      <c r="G15892" s="533"/>
    </row>
    <row r="15893" spans="1:7">
      <c r="A15893" s="533"/>
      <c r="B15893" s="1787"/>
      <c r="C15893" s="1788"/>
      <c r="D15893" s="533"/>
      <c r="E15893" s="533"/>
      <c r="F15893" s="533"/>
      <c r="G15893" s="533"/>
    </row>
    <row r="15894" spans="1:7">
      <c r="A15894" s="533"/>
      <c r="B15894" s="1787"/>
      <c r="C15894" s="1788"/>
      <c r="D15894" s="533"/>
      <c r="E15894" s="533"/>
      <c r="F15894" s="533"/>
      <c r="G15894" s="533"/>
    </row>
    <row r="15895" spans="1:7">
      <c r="A15895" s="533"/>
      <c r="B15895" s="1787"/>
      <c r="C15895" s="1788"/>
      <c r="D15895" s="533"/>
      <c r="E15895" s="533"/>
      <c r="F15895" s="533"/>
      <c r="G15895" s="533"/>
    </row>
    <row r="15896" spans="1:7">
      <c r="A15896" s="533"/>
      <c r="B15896" s="1787"/>
      <c r="C15896" s="1788"/>
      <c r="D15896" s="533"/>
      <c r="E15896" s="533"/>
      <c r="F15896" s="533"/>
      <c r="G15896" s="533"/>
    </row>
    <row r="15897" spans="1:7">
      <c r="A15897" s="533"/>
      <c r="B15897" s="1787"/>
      <c r="C15897" s="1788"/>
      <c r="D15897" s="533"/>
      <c r="E15897" s="533"/>
      <c r="F15897" s="533"/>
      <c r="G15897" s="533"/>
    </row>
    <row r="15898" spans="1:7">
      <c r="A15898" s="533"/>
      <c r="B15898" s="1787"/>
      <c r="C15898" s="1788"/>
      <c r="D15898" s="533"/>
      <c r="E15898" s="533"/>
      <c r="F15898" s="533"/>
      <c r="G15898" s="533"/>
    </row>
    <row r="15899" spans="1:7">
      <c r="A15899" s="533"/>
      <c r="B15899" s="1787"/>
      <c r="C15899" s="1788"/>
      <c r="D15899" s="533"/>
      <c r="E15899" s="533"/>
      <c r="F15899" s="533"/>
      <c r="G15899" s="533"/>
    </row>
    <row r="15900" spans="1:7">
      <c r="A15900" s="533"/>
      <c r="B15900" s="1787"/>
      <c r="C15900" s="1788"/>
      <c r="D15900" s="533"/>
      <c r="E15900" s="533"/>
      <c r="F15900" s="533"/>
      <c r="G15900" s="533"/>
    </row>
    <row r="15901" spans="1:7">
      <c r="A15901" s="533"/>
      <c r="B15901" s="1787"/>
      <c r="C15901" s="1788"/>
      <c r="D15901" s="533"/>
      <c r="E15901" s="533"/>
      <c r="F15901" s="533"/>
      <c r="G15901" s="533"/>
    </row>
    <row r="15902" spans="1:7">
      <c r="A15902" s="533"/>
      <c r="B15902" s="1787"/>
      <c r="C15902" s="1788"/>
      <c r="D15902" s="533"/>
      <c r="E15902" s="533"/>
      <c r="F15902" s="533"/>
      <c r="G15902" s="533"/>
    </row>
    <row r="15903" spans="1:7">
      <c r="A15903" s="533"/>
      <c r="B15903" s="1787"/>
      <c r="C15903" s="1788"/>
      <c r="D15903" s="533"/>
      <c r="E15903" s="533"/>
      <c r="F15903" s="533"/>
      <c r="G15903" s="533"/>
    </row>
    <row r="15904" spans="1:7">
      <c r="A15904" s="533"/>
      <c r="B15904" s="1787"/>
      <c r="C15904" s="1788"/>
      <c r="D15904" s="533"/>
      <c r="E15904" s="533"/>
      <c r="F15904" s="533"/>
      <c r="G15904" s="533"/>
    </row>
    <row r="15905" spans="1:7">
      <c r="A15905" s="533"/>
      <c r="B15905" s="1787"/>
      <c r="C15905" s="1788"/>
      <c r="D15905" s="533"/>
      <c r="E15905" s="533"/>
      <c r="F15905" s="533"/>
      <c r="G15905" s="533"/>
    </row>
    <row r="15906" spans="1:7">
      <c r="A15906" s="533"/>
      <c r="B15906" s="1787"/>
      <c r="C15906" s="1788"/>
      <c r="D15906" s="533"/>
      <c r="E15906" s="533"/>
      <c r="F15906" s="533"/>
      <c r="G15906" s="533"/>
    </row>
    <row r="15907" spans="1:7">
      <c r="A15907" s="533"/>
      <c r="B15907" s="1787"/>
      <c r="C15907" s="1788"/>
      <c r="D15907" s="533"/>
      <c r="E15907" s="533"/>
      <c r="F15907" s="533"/>
      <c r="G15907" s="533"/>
    </row>
    <row r="15908" spans="1:7">
      <c r="A15908" s="533"/>
      <c r="B15908" s="1787"/>
      <c r="C15908" s="1788"/>
      <c r="D15908" s="533"/>
      <c r="E15908" s="533"/>
      <c r="F15908" s="533"/>
      <c r="G15908" s="533"/>
    </row>
    <row r="15909" spans="1:7">
      <c r="A15909" s="533"/>
      <c r="B15909" s="1787"/>
      <c r="C15909" s="1788"/>
      <c r="D15909" s="533"/>
      <c r="E15909" s="533"/>
      <c r="F15909" s="533"/>
      <c r="G15909" s="533"/>
    </row>
    <row r="15910" spans="1:7">
      <c r="A15910" s="533"/>
      <c r="B15910" s="1787"/>
      <c r="C15910" s="1788"/>
      <c r="D15910" s="533"/>
      <c r="E15910" s="533"/>
      <c r="F15910" s="533"/>
      <c r="G15910" s="533"/>
    </row>
    <row r="15911" spans="1:7">
      <c r="A15911" s="533"/>
      <c r="B15911" s="1787"/>
      <c r="C15911" s="1788"/>
      <c r="D15911" s="533"/>
      <c r="E15911" s="533"/>
      <c r="F15911" s="533"/>
      <c r="G15911" s="533"/>
    </row>
    <row r="15912" spans="1:7">
      <c r="A15912" s="533"/>
      <c r="B15912" s="1787"/>
      <c r="C15912" s="1788"/>
      <c r="D15912" s="533"/>
      <c r="E15912" s="533"/>
      <c r="F15912" s="533"/>
      <c r="G15912" s="533"/>
    </row>
    <row r="15913" spans="1:7">
      <c r="A15913" s="533"/>
      <c r="B15913" s="1787"/>
      <c r="C15913" s="1788"/>
      <c r="D15913" s="533"/>
      <c r="E15913" s="533"/>
      <c r="F15913" s="533"/>
      <c r="G15913" s="533"/>
    </row>
    <row r="15914" spans="1:7">
      <c r="A15914" s="533"/>
      <c r="B15914" s="1787"/>
      <c r="C15914" s="1788"/>
      <c r="D15914" s="533"/>
      <c r="E15914" s="533"/>
      <c r="F15914" s="533"/>
      <c r="G15914" s="533"/>
    </row>
    <row r="15915" spans="1:7">
      <c r="A15915" s="533"/>
      <c r="B15915" s="1787"/>
      <c r="C15915" s="1788"/>
      <c r="D15915" s="533"/>
      <c r="E15915" s="533"/>
      <c r="F15915" s="533"/>
      <c r="G15915" s="533"/>
    </row>
    <row r="15916" spans="1:7">
      <c r="A15916" s="533"/>
      <c r="B15916" s="1787"/>
      <c r="C15916" s="1788"/>
      <c r="D15916" s="533"/>
      <c r="E15916" s="533"/>
      <c r="F15916" s="533"/>
      <c r="G15916" s="533"/>
    </row>
    <row r="15917" spans="1:7">
      <c r="A15917" s="533"/>
      <c r="B15917" s="1787"/>
      <c r="C15917" s="1788"/>
      <c r="D15917" s="533"/>
      <c r="E15917" s="533"/>
      <c r="F15917" s="533"/>
      <c r="G15917" s="533"/>
    </row>
    <row r="15918" spans="1:7">
      <c r="A15918" s="533"/>
      <c r="B15918" s="1787"/>
      <c r="C15918" s="1788"/>
      <c r="D15918" s="533"/>
      <c r="E15918" s="533"/>
      <c r="F15918" s="533"/>
      <c r="G15918" s="533"/>
    </row>
    <row r="15919" spans="1:7">
      <c r="A15919" s="533"/>
      <c r="B15919" s="1787"/>
      <c r="C15919" s="1788"/>
      <c r="D15919" s="533"/>
      <c r="E15919" s="533"/>
      <c r="F15919" s="533"/>
      <c r="G15919" s="533"/>
    </row>
    <row r="15920" spans="1:7">
      <c r="A15920" s="533"/>
      <c r="B15920" s="1787"/>
      <c r="C15920" s="1788"/>
      <c r="D15920" s="533"/>
      <c r="E15920" s="533"/>
      <c r="F15920" s="533"/>
      <c r="G15920" s="533"/>
    </row>
    <row r="15921" spans="1:7">
      <c r="A15921" s="533"/>
      <c r="B15921" s="1787"/>
      <c r="C15921" s="1788"/>
      <c r="D15921" s="533"/>
      <c r="E15921" s="533"/>
      <c r="F15921" s="533"/>
      <c r="G15921" s="533"/>
    </row>
    <row r="15922" spans="1:7">
      <c r="A15922" s="533"/>
      <c r="B15922" s="1787"/>
      <c r="C15922" s="1788"/>
      <c r="D15922" s="533"/>
      <c r="E15922" s="533"/>
      <c r="F15922" s="533"/>
      <c r="G15922" s="533"/>
    </row>
    <row r="15923" spans="1:7">
      <c r="A15923" s="533"/>
      <c r="B15923" s="1787"/>
      <c r="C15923" s="1788"/>
      <c r="D15923" s="533"/>
      <c r="E15923" s="533"/>
      <c r="F15923" s="533"/>
      <c r="G15923" s="533"/>
    </row>
    <row r="15924" spans="1:7">
      <c r="A15924" s="533"/>
      <c r="B15924" s="1787"/>
      <c r="C15924" s="1788"/>
      <c r="D15924" s="533"/>
      <c r="E15924" s="533"/>
      <c r="F15924" s="533"/>
      <c r="G15924" s="533"/>
    </row>
    <row r="15925" spans="1:7">
      <c r="A15925" s="533"/>
      <c r="B15925" s="1787"/>
      <c r="C15925" s="1788"/>
      <c r="D15925" s="533"/>
      <c r="E15925" s="533"/>
      <c r="F15925" s="533"/>
      <c r="G15925" s="533"/>
    </row>
    <row r="15926" spans="1:7">
      <c r="A15926" s="533"/>
      <c r="B15926" s="1787"/>
      <c r="C15926" s="1788"/>
      <c r="D15926" s="533"/>
      <c r="E15926" s="533"/>
      <c r="F15926" s="533"/>
      <c r="G15926" s="533"/>
    </row>
    <row r="15927" spans="1:7">
      <c r="A15927" s="533"/>
      <c r="B15927" s="1787"/>
      <c r="C15927" s="1788"/>
      <c r="D15927" s="533"/>
      <c r="E15927" s="533"/>
      <c r="F15927" s="533"/>
      <c r="G15927" s="533"/>
    </row>
    <row r="15928" spans="1:7">
      <c r="A15928" s="533"/>
      <c r="B15928" s="1787"/>
      <c r="C15928" s="1788"/>
      <c r="D15928" s="533"/>
      <c r="E15928" s="533"/>
      <c r="F15928" s="533"/>
      <c r="G15928" s="533"/>
    </row>
    <row r="15929" spans="1:7">
      <c r="A15929" s="533"/>
      <c r="B15929" s="1787"/>
      <c r="C15929" s="1788"/>
      <c r="D15929" s="533"/>
      <c r="E15929" s="533"/>
      <c r="F15929" s="533"/>
      <c r="G15929" s="533"/>
    </row>
    <row r="15930" spans="1:7">
      <c r="A15930" s="533"/>
      <c r="B15930" s="1787"/>
      <c r="C15930" s="1788"/>
      <c r="D15930" s="533"/>
      <c r="E15930" s="533"/>
      <c r="F15930" s="533"/>
      <c r="G15930" s="533"/>
    </row>
    <row r="15931" spans="1:7">
      <c r="A15931" s="533"/>
      <c r="B15931" s="1787"/>
      <c r="C15931" s="1788"/>
      <c r="D15931" s="533"/>
      <c r="E15931" s="533"/>
      <c r="F15931" s="533"/>
      <c r="G15931" s="533"/>
    </row>
    <row r="15932" spans="1:7">
      <c r="A15932" s="533"/>
      <c r="B15932" s="1787"/>
      <c r="C15932" s="1788"/>
      <c r="D15932" s="533"/>
      <c r="E15932" s="533"/>
      <c r="F15932" s="533"/>
      <c r="G15932" s="533"/>
    </row>
    <row r="15933" spans="1:7">
      <c r="A15933" s="533"/>
      <c r="B15933" s="1787"/>
      <c r="C15933" s="1788"/>
      <c r="D15933" s="533"/>
      <c r="E15933" s="533"/>
      <c r="F15933" s="533"/>
      <c r="G15933" s="533"/>
    </row>
    <row r="15934" spans="1:7">
      <c r="A15934" s="533"/>
      <c r="B15934" s="1787"/>
      <c r="C15934" s="1788"/>
      <c r="D15934" s="533"/>
      <c r="E15934" s="533"/>
      <c r="F15934" s="533"/>
      <c r="G15934" s="533"/>
    </row>
    <row r="15935" spans="1:7">
      <c r="A15935" s="533"/>
      <c r="B15935" s="1787"/>
      <c r="C15935" s="1788"/>
      <c r="D15935" s="533"/>
      <c r="E15935" s="533"/>
      <c r="F15935" s="533"/>
      <c r="G15935" s="533"/>
    </row>
    <row r="15936" spans="1:7">
      <c r="A15936" s="533"/>
      <c r="B15936" s="1787"/>
      <c r="C15936" s="1788"/>
      <c r="D15936" s="533"/>
      <c r="E15936" s="533"/>
      <c r="F15936" s="533"/>
      <c r="G15936" s="533"/>
    </row>
    <row r="15937" spans="1:7">
      <c r="A15937" s="533"/>
      <c r="B15937" s="1787"/>
      <c r="C15937" s="1788"/>
      <c r="D15937" s="533"/>
      <c r="E15937" s="533"/>
      <c r="F15937" s="533"/>
      <c r="G15937" s="533"/>
    </row>
    <row r="15938" spans="1:7">
      <c r="A15938" s="533"/>
      <c r="B15938" s="1787"/>
      <c r="C15938" s="1788"/>
      <c r="D15938" s="533"/>
      <c r="E15938" s="533"/>
      <c r="F15938" s="533"/>
      <c r="G15938" s="533"/>
    </row>
    <row r="15939" spans="1:7">
      <c r="A15939" s="533"/>
      <c r="B15939" s="1787"/>
      <c r="C15939" s="1788"/>
      <c r="D15939" s="533"/>
      <c r="E15939" s="533"/>
      <c r="F15939" s="533"/>
      <c r="G15939" s="533"/>
    </row>
    <row r="15940" spans="1:7">
      <c r="A15940" s="533"/>
      <c r="B15940" s="1787"/>
      <c r="C15940" s="1788"/>
      <c r="D15940" s="533"/>
      <c r="E15940" s="533"/>
      <c r="F15940" s="533"/>
      <c r="G15940" s="533"/>
    </row>
    <row r="15941" spans="1:7">
      <c r="A15941" s="533"/>
      <c r="B15941" s="1787"/>
      <c r="C15941" s="1788"/>
      <c r="D15941" s="533"/>
      <c r="E15941" s="533"/>
      <c r="F15941" s="533"/>
      <c r="G15941" s="533"/>
    </row>
    <row r="15942" spans="1:7">
      <c r="A15942" s="533"/>
      <c r="B15942" s="1787"/>
      <c r="C15942" s="1788"/>
      <c r="D15942" s="533"/>
      <c r="E15942" s="533"/>
      <c r="F15942" s="533"/>
      <c r="G15942" s="533"/>
    </row>
    <row r="15943" spans="1:7">
      <c r="A15943" s="533"/>
      <c r="B15943" s="1787"/>
      <c r="C15943" s="1788"/>
      <c r="D15943" s="533"/>
      <c r="E15943" s="533"/>
      <c r="F15943" s="533"/>
      <c r="G15943" s="533"/>
    </row>
    <row r="15944" spans="1:7">
      <c r="A15944" s="533"/>
      <c r="B15944" s="1787"/>
      <c r="C15944" s="1788"/>
      <c r="D15944" s="533"/>
      <c r="E15944" s="533"/>
      <c r="F15944" s="533"/>
      <c r="G15944" s="533"/>
    </row>
    <row r="15945" spans="1:7">
      <c r="A15945" s="533"/>
      <c r="B15945" s="1787"/>
      <c r="C15945" s="1788"/>
      <c r="D15945" s="533"/>
      <c r="E15945" s="533"/>
      <c r="F15945" s="533"/>
      <c r="G15945" s="533"/>
    </row>
    <row r="15946" spans="1:7">
      <c r="A15946" s="533"/>
      <c r="B15946" s="1787"/>
      <c r="C15946" s="1788"/>
      <c r="D15946" s="533"/>
      <c r="E15946" s="533"/>
      <c r="F15946" s="533"/>
      <c r="G15946" s="533"/>
    </row>
    <row r="15947" spans="1:7">
      <c r="A15947" s="533"/>
      <c r="B15947" s="1787"/>
      <c r="C15947" s="1788"/>
      <c r="D15947" s="533"/>
      <c r="E15947" s="533"/>
      <c r="F15947" s="533"/>
      <c r="G15947" s="533"/>
    </row>
    <row r="15948" spans="1:7">
      <c r="A15948" s="533"/>
      <c r="B15948" s="1787"/>
      <c r="C15948" s="1788"/>
      <c r="D15948" s="533"/>
      <c r="E15948" s="533"/>
      <c r="F15948" s="533"/>
      <c r="G15948" s="533"/>
    </row>
    <row r="15949" spans="1:7">
      <c r="A15949" s="533"/>
      <c r="B15949" s="1787"/>
      <c r="C15949" s="1788"/>
      <c r="D15949" s="533"/>
      <c r="E15949" s="533"/>
      <c r="F15949" s="533"/>
      <c r="G15949" s="533"/>
    </row>
    <row r="15950" spans="1:7">
      <c r="A15950" s="533"/>
      <c r="B15950" s="1787"/>
      <c r="C15950" s="1788"/>
      <c r="D15950" s="533"/>
      <c r="E15950" s="533"/>
      <c r="F15950" s="533"/>
      <c r="G15950" s="533"/>
    </row>
    <row r="15951" spans="1:7">
      <c r="A15951" s="533"/>
      <c r="B15951" s="1787"/>
      <c r="C15951" s="1788"/>
      <c r="D15951" s="533"/>
      <c r="E15951" s="533"/>
      <c r="F15951" s="533"/>
      <c r="G15951" s="533"/>
    </row>
    <row r="15952" spans="1:7">
      <c r="A15952" s="533"/>
      <c r="B15952" s="1787"/>
      <c r="C15952" s="1788"/>
      <c r="D15952" s="533"/>
      <c r="E15952" s="533"/>
      <c r="F15952" s="533"/>
      <c r="G15952" s="533"/>
    </row>
    <row r="15953" spans="1:7">
      <c r="A15953" s="533"/>
      <c r="B15953" s="1787"/>
      <c r="C15953" s="1788"/>
      <c r="D15953" s="533"/>
      <c r="E15953" s="533"/>
      <c r="F15953" s="533"/>
      <c r="G15953" s="533"/>
    </row>
    <row r="15954" spans="1:7">
      <c r="A15954" s="533"/>
      <c r="B15954" s="1787"/>
      <c r="C15954" s="1788"/>
      <c r="D15954" s="533"/>
      <c r="E15954" s="533"/>
      <c r="F15954" s="533"/>
      <c r="G15954" s="533"/>
    </row>
    <row r="15955" spans="1:7">
      <c r="A15955" s="533"/>
      <c r="B15955" s="1787"/>
      <c r="C15955" s="1788"/>
      <c r="D15955" s="533"/>
      <c r="E15955" s="533"/>
      <c r="F15955" s="533"/>
      <c r="G15955" s="533"/>
    </row>
    <row r="15956" spans="1:7">
      <c r="A15956" s="533"/>
      <c r="B15956" s="1787"/>
      <c r="C15956" s="1788"/>
      <c r="D15956" s="533"/>
      <c r="E15956" s="533"/>
      <c r="F15956" s="533"/>
      <c r="G15956" s="533"/>
    </row>
    <row r="15957" spans="1:7">
      <c r="A15957" s="533"/>
      <c r="B15957" s="1787"/>
      <c r="C15957" s="1788"/>
      <c r="D15957" s="533"/>
      <c r="E15957" s="533"/>
      <c r="F15957" s="533"/>
      <c r="G15957" s="533"/>
    </row>
    <row r="15958" spans="1:7">
      <c r="A15958" s="533"/>
      <c r="B15958" s="1787"/>
      <c r="C15958" s="1788"/>
      <c r="D15958" s="533"/>
      <c r="E15958" s="533"/>
      <c r="F15958" s="533"/>
      <c r="G15958" s="533"/>
    </row>
    <row r="15959" spans="1:7">
      <c r="A15959" s="533"/>
      <c r="B15959" s="1787"/>
      <c r="C15959" s="1788"/>
      <c r="D15959" s="533"/>
      <c r="E15959" s="533"/>
      <c r="F15959" s="533"/>
      <c r="G15959" s="533"/>
    </row>
    <row r="15960" spans="1:7">
      <c r="A15960" s="533"/>
      <c r="B15960" s="1787"/>
      <c r="C15960" s="1788"/>
      <c r="D15960" s="533"/>
      <c r="E15960" s="533"/>
      <c r="F15960" s="533"/>
      <c r="G15960" s="533"/>
    </row>
    <row r="15961" spans="1:7">
      <c r="A15961" s="533"/>
      <c r="B15961" s="1787"/>
      <c r="C15961" s="1788"/>
      <c r="D15961" s="533"/>
      <c r="E15961" s="533"/>
      <c r="F15961" s="533"/>
      <c r="G15961" s="533"/>
    </row>
    <row r="15962" spans="1:7">
      <c r="A15962" s="533"/>
      <c r="B15962" s="1787"/>
      <c r="C15962" s="1788"/>
      <c r="D15962" s="533"/>
      <c r="E15962" s="533"/>
      <c r="F15962" s="533"/>
      <c r="G15962" s="533"/>
    </row>
    <row r="15963" spans="1:7">
      <c r="A15963" s="533"/>
      <c r="B15963" s="1787"/>
      <c r="C15963" s="1788"/>
      <c r="D15963" s="533"/>
      <c r="E15963" s="533"/>
      <c r="F15963" s="533"/>
      <c r="G15963" s="533"/>
    </row>
    <row r="15964" spans="1:7">
      <c r="A15964" s="533"/>
      <c r="B15964" s="1787"/>
      <c r="C15964" s="1788"/>
      <c r="D15964" s="533"/>
      <c r="E15964" s="533"/>
      <c r="F15964" s="533"/>
      <c r="G15964" s="533"/>
    </row>
    <row r="15965" spans="1:7">
      <c r="A15965" s="533"/>
      <c r="B15965" s="1787"/>
      <c r="C15965" s="1788"/>
      <c r="D15965" s="533"/>
      <c r="E15965" s="533"/>
      <c r="F15965" s="533"/>
      <c r="G15965" s="533"/>
    </row>
    <row r="15966" spans="1:7">
      <c r="A15966" s="533"/>
      <c r="B15966" s="1787"/>
      <c r="C15966" s="1788"/>
      <c r="D15966" s="533"/>
      <c r="E15966" s="533"/>
      <c r="F15966" s="533"/>
      <c r="G15966" s="533"/>
    </row>
    <row r="15967" spans="1:7">
      <c r="A15967" s="533"/>
      <c r="B15967" s="1787"/>
      <c r="C15967" s="1788"/>
      <c r="D15967" s="533"/>
      <c r="E15967" s="533"/>
      <c r="F15967" s="533"/>
      <c r="G15967" s="533"/>
    </row>
    <row r="15968" spans="1:7">
      <c r="A15968" s="533"/>
      <c r="B15968" s="1787"/>
      <c r="C15968" s="1788"/>
      <c r="D15968" s="533"/>
      <c r="E15968" s="533"/>
      <c r="F15968" s="533"/>
      <c r="G15968" s="533"/>
    </row>
    <row r="15969" spans="1:7">
      <c r="A15969" s="533"/>
      <c r="B15969" s="1787"/>
      <c r="C15969" s="1788"/>
      <c r="D15969" s="533"/>
      <c r="E15969" s="533"/>
      <c r="F15969" s="533"/>
      <c r="G15969" s="533"/>
    </row>
    <row r="15970" spans="1:7">
      <c r="A15970" s="533"/>
      <c r="B15970" s="1787"/>
      <c r="C15970" s="1788"/>
      <c r="D15970" s="533"/>
      <c r="E15970" s="533"/>
      <c r="F15970" s="533"/>
      <c r="G15970" s="533"/>
    </row>
    <row r="15971" spans="1:7">
      <c r="A15971" s="533"/>
      <c r="B15971" s="1787"/>
      <c r="C15971" s="1788"/>
      <c r="D15971" s="533"/>
      <c r="E15971" s="533"/>
      <c r="F15971" s="533"/>
      <c r="G15971" s="533"/>
    </row>
    <row r="15972" spans="1:7">
      <c r="A15972" s="533"/>
      <c r="B15972" s="1787"/>
      <c r="C15972" s="1788"/>
      <c r="D15972" s="533"/>
      <c r="E15972" s="533"/>
      <c r="F15972" s="533"/>
      <c r="G15972" s="533"/>
    </row>
    <row r="15973" spans="1:7">
      <c r="A15973" s="533"/>
      <c r="B15973" s="1787"/>
      <c r="C15973" s="1788"/>
      <c r="D15973" s="533"/>
      <c r="E15973" s="533"/>
      <c r="F15973" s="533"/>
      <c r="G15973" s="533"/>
    </row>
    <row r="15974" spans="1:7">
      <c r="A15974" s="533"/>
      <c r="B15974" s="1787"/>
      <c r="C15974" s="1788"/>
      <c r="D15974" s="533"/>
      <c r="E15974" s="533"/>
      <c r="F15974" s="533"/>
      <c r="G15974" s="533"/>
    </row>
    <row r="15975" spans="1:7">
      <c r="A15975" s="533"/>
      <c r="B15975" s="1787"/>
      <c r="C15975" s="1788"/>
      <c r="D15975" s="533"/>
      <c r="E15975" s="533"/>
      <c r="F15975" s="533"/>
      <c r="G15975" s="533"/>
    </row>
    <row r="15976" spans="1:7">
      <c r="A15976" s="533"/>
      <c r="B15976" s="1787"/>
      <c r="C15976" s="1788"/>
      <c r="D15976" s="533"/>
      <c r="E15976" s="533"/>
      <c r="F15976" s="533"/>
      <c r="G15976" s="533"/>
    </row>
    <row r="15977" spans="1:7">
      <c r="A15977" s="533"/>
      <c r="B15977" s="1787"/>
      <c r="C15977" s="1788"/>
      <c r="D15977" s="533"/>
      <c r="E15977" s="533"/>
      <c r="F15977" s="533"/>
      <c r="G15977" s="533"/>
    </row>
    <row r="15978" spans="1:7">
      <c r="A15978" s="533"/>
      <c r="B15978" s="1787"/>
      <c r="C15978" s="1788"/>
      <c r="D15978" s="533"/>
      <c r="E15978" s="533"/>
      <c r="F15978" s="533"/>
      <c r="G15978" s="533"/>
    </row>
    <row r="15979" spans="1:7">
      <c r="A15979" s="533"/>
      <c r="B15979" s="1787"/>
      <c r="C15979" s="1788"/>
      <c r="D15979" s="533"/>
      <c r="E15979" s="533"/>
      <c r="F15979" s="533"/>
      <c r="G15979" s="533"/>
    </row>
    <row r="15980" spans="1:7">
      <c r="A15980" s="533"/>
      <c r="B15980" s="1787"/>
      <c r="C15980" s="1788"/>
      <c r="D15980" s="533"/>
      <c r="E15980" s="533"/>
      <c r="F15980" s="533"/>
      <c r="G15980" s="533"/>
    </row>
    <row r="15981" spans="1:7">
      <c r="A15981" s="533"/>
      <c r="B15981" s="1787"/>
      <c r="C15981" s="1788"/>
      <c r="D15981" s="533"/>
      <c r="E15981" s="533"/>
      <c r="F15981" s="533"/>
      <c r="G15981" s="533"/>
    </row>
    <row r="15982" spans="1:7">
      <c r="A15982" s="533"/>
      <c r="B15982" s="1787"/>
      <c r="C15982" s="1788"/>
      <c r="D15982" s="533"/>
      <c r="E15982" s="533"/>
      <c r="F15982" s="533"/>
      <c r="G15982" s="533"/>
    </row>
    <row r="15983" spans="1:7">
      <c r="A15983" s="533"/>
      <c r="B15983" s="1787"/>
      <c r="C15983" s="1788"/>
      <c r="D15983" s="533"/>
      <c r="E15983" s="533"/>
      <c r="F15983" s="533"/>
      <c r="G15983" s="533"/>
    </row>
    <row r="15984" spans="1:7">
      <c r="A15984" s="533"/>
      <c r="B15984" s="1787"/>
      <c r="C15984" s="1788"/>
      <c r="D15984" s="533"/>
      <c r="E15984" s="533"/>
      <c r="F15984" s="533"/>
      <c r="G15984" s="533"/>
    </row>
    <row r="15985" spans="1:7">
      <c r="A15985" s="533"/>
      <c r="B15985" s="1787"/>
      <c r="C15985" s="1788"/>
      <c r="D15985" s="533"/>
      <c r="E15985" s="533"/>
      <c r="F15985" s="533"/>
      <c r="G15985" s="533"/>
    </row>
    <row r="15986" spans="1:7">
      <c r="A15986" s="533"/>
      <c r="B15986" s="1787"/>
      <c r="C15986" s="1788"/>
      <c r="D15986" s="533"/>
      <c r="E15986" s="533"/>
      <c r="F15986" s="533"/>
      <c r="G15986" s="533"/>
    </row>
    <row r="15987" spans="1:7">
      <c r="A15987" s="533"/>
      <c r="B15987" s="1787"/>
      <c r="C15987" s="1788"/>
      <c r="D15987" s="533"/>
      <c r="E15987" s="533"/>
      <c r="F15987" s="533"/>
      <c r="G15987" s="533"/>
    </row>
    <row r="15988" spans="1:7">
      <c r="A15988" s="533"/>
      <c r="B15988" s="1787"/>
      <c r="C15988" s="1788"/>
      <c r="D15988" s="533"/>
      <c r="E15988" s="533"/>
      <c r="F15988" s="533"/>
      <c r="G15988" s="533"/>
    </row>
    <row r="15989" spans="1:7">
      <c r="A15989" s="533"/>
      <c r="B15989" s="1787"/>
      <c r="C15989" s="1788"/>
      <c r="D15989" s="533"/>
      <c r="E15989" s="533"/>
      <c r="F15989" s="533"/>
      <c r="G15989" s="533"/>
    </row>
    <row r="15990" spans="1:7">
      <c r="A15990" s="533"/>
      <c r="B15990" s="1787"/>
      <c r="C15990" s="1788"/>
      <c r="D15990" s="533"/>
      <c r="E15990" s="533"/>
      <c r="F15990" s="533"/>
      <c r="G15990" s="533"/>
    </row>
    <row r="15991" spans="1:7">
      <c r="A15991" s="533"/>
      <c r="B15991" s="1787"/>
      <c r="C15991" s="1788"/>
      <c r="D15991" s="533"/>
      <c r="E15991" s="533"/>
      <c r="F15991" s="533"/>
      <c r="G15991" s="533"/>
    </row>
    <row r="15992" spans="1:7">
      <c r="A15992" s="533"/>
      <c r="B15992" s="1787"/>
      <c r="C15992" s="1788"/>
      <c r="D15992" s="533"/>
      <c r="E15992" s="533"/>
      <c r="F15992" s="533"/>
      <c r="G15992" s="533"/>
    </row>
    <row r="15993" spans="1:7">
      <c r="A15993" s="533"/>
      <c r="B15993" s="1787"/>
      <c r="C15993" s="1788"/>
      <c r="D15993" s="533"/>
      <c r="E15993" s="533"/>
      <c r="F15993" s="533"/>
      <c r="G15993" s="533"/>
    </row>
    <row r="15994" spans="1:7">
      <c r="A15994" s="533"/>
      <c r="B15994" s="1787"/>
      <c r="C15994" s="1788"/>
      <c r="D15994" s="533"/>
      <c r="E15994" s="533"/>
      <c r="F15994" s="533"/>
      <c r="G15994" s="533"/>
    </row>
    <row r="15995" spans="1:7">
      <c r="A15995" s="533"/>
      <c r="B15995" s="1787"/>
      <c r="C15995" s="1788"/>
      <c r="D15995" s="533"/>
      <c r="E15995" s="533"/>
      <c r="F15995" s="533"/>
      <c r="G15995" s="533"/>
    </row>
    <row r="15996" spans="1:7">
      <c r="A15996" s="533"/>
      <c r="B15996" s="1787"/>
      <c r="C15996" s="1788"/>
      <c r="D15996" s="533"/>
      <c r="E15996" s="533"/>
      <c r="F15996" s="533"/>
      <c r="G15996" s="533"/>
    </row>
    <row r="15997" spans="1:7">
      <c r="A15997" s="533"/>
      <c r="B15997" s="1787"/>
      <c r="C15997" s="1788"/>
      <c r="D15997" s="533"/>
      <c r="E15997" s="533"/>
      <c r="F15997" s="533"/>
      <c r="G15997" s="533"/>
    </row>
    <row r="15998" spans="1:7">
      <c r="A15998" s="533"/>
      <c r="B15998" s="1787"/>
      <c r="C15998" s="1788"/>
      <c r="D15998" s="533"/>
      <c r="E15998" s="533"/>
      <c r="F15998" s="533"/>
      <c r="G15998" s="533"/>
    </row>
    <row r="15999" spans="1:7">
      <c r="A15999" s="533"/>
      <c r="B15999" s="1787"/>
      <c r="C15999" s="1788"/>
      <c r="D15999" s="533"/>
      <c r="E15999" s="533"/>
      <c r="F15999" s="533"/>
      <c r="G15999" s="533"/>
    </row>
    <row r="16000" spans="1:7">
      <c r="A16000" s="533"/>
      <c r="B16000" s="1787"/>
      <c r="C16000" s="1788"/>
      <c r="D16000" s="533"/>
      <c r="E16000" s="533"/>
      <c r="F16000" s="533"/>
      <c r="G16000" s="533"/>
    </row>
    <row r="16001" spans="1:7">
      <c r="A16001" s="533"/>
      <c r="B16001" s="1787"/>
      <c r="C16001" s="1788"/>
      <c r="D16001" s="533"/>
      <c r="E16001" s="533"/>
      <c r="F16001" s="533"/>
      <c r="G16001" s="533"/>
    </row>
    <row r="16002" spans="1:7">
      <c r="A16002" s="533"/>
      <c r="B16002" s="1787"/>
      <c r="C16002" s="1788"/>
      <c r="D16002" s="533"/>
      <c r="E16002" s="533"/>
      <c r="F16002" s="533"/>
      <c r="G16002" s="533"/>
    </row>
    <row r="16003" spans="1:7">
      <c r="A16003" s="533"/>
      <c r="B16003" s="1787"/>
      <c r="C16003" s="1788"/>
      <c r="D16003" s="533"/>
      <c r="E16003" s="533"/>
      <c r="F16003" s="533"/>
      <c r="G16003" s="533"/>
    </row>
    <row r="16004" spans="1:7">
      <c r="A16004" s="533"/>
      <c r="B16004" s="1787"/>
      <c r="C16004" s="1788"/>
      <c r="D16004" s="533"/>
      <c r="E16004" s="533"/>
      <c r="F16004" s="533"/>
      <c r="G16004" s="533"/>
    </row>
    <row r="16005" spans="1:7">
      <c r="A16005" s="533"/>
      <c r="B16005" s="1787"/>
      <c r="C16005" s="1788"/>
      <c r="D16005" s="533"/>
      <c r="E16005" s="533"/>
      <c r="F16005" s="533"/>
      <c r="G16005" s="533"/>
    </row>
    <row r="16006" spans="1:7">
      <c r="A16006" s="533"/>
      <c r="B16006" s="1787"/>
      <c r="C16006" s="1788"/>
      <c r="D16006" s="533"/>
      <c r="E16006" s="533"/>
      <c r="F16006" s="533"/>
      <c r="G16006" s="533"/>
    </row>
    <row r="16007" spans="1:7">
      <c r="A16007" s="533"/>
      <c r="B16007" s="1787"/>
      <c r="C16007" s="1788"/>
      <c r="D16007" s="533"/>
      <c r="E16007" s="533"/>
      <c r="F16007" s="533"/>
      <c r="G16007" s="533"/>
    </row>
    <row r="16008" spans="1:7">
      <c r="A16008" s="533"/>
      <c r="B16008" s="1787"/>
      <c r="C16008" s="1788"/>
      <c r="D16008" s="533"/>
      <c r="E16008" s="533"/>
      <c r="F16008" s="533"/>
      <c r="G16008" s="533"/>
    </row>
    <row r="16009" spans="1:7">
      <c r="A16009" s="533"/>
      <c r="B16009" s="1787"/>
      <c r="C16009" s="1788"/>
      <c r="D16009" s="533"/>
      <c r="E16009" s="533"/>
      <c r="F16009" s="533"/>
      <c r="G16009" s="533"/>
    </row>
    <row r="16010" spans="1:7">
      <c r="A16010" s="533"/>
      <c r="B16010" s="1787"/>
      <c r="C16010" s="1788"/>
      <c r="D16010" s="533"/>
      <c r="E16010" s="533"/>
      <c r="F16010" s="533"/>
      <c r="G16010" s="533"/>
    </row>
    <row r="16011" spans="1:7">
      <c r="A16011" s="533"/>
      <c r="B16011" s="1787"/>
      <c r="C16011" s="1788"/>
      <c r="D16011" s="533"/>
      <c r="E16011" s="533"/>
      <c r="F16011" s="533"/>
      <c r="G16011" s="533"/>
    </row>
    <row r="16012" spans="1:7">
      <c r="A16012" s="533"/>
      <c r="B16012" s="1787"/>
      <c r="C16012" s="1788"/>
      <c r="D16012" s="533"/>
      <c r="E16012" s="533"/>
      <c r="F16012" s="533"/>
      <c r="G16012" s="533"/>
    </row>
    <row r="16013" spans="1:7">
      <c r="A16013" s="533"/>
      <c r="B16013" s="1787"/>
      <c r="C16013" s="1788"/>
      <c r="D16013" s="533"/>
      <c r="E16013" s="533"/>
      <c r="F16013" s="533"/>
      <c r="G16013" s="533"/>
    </row>
    <row r="16014" spans="1:7">
      <c r="A16014" s="533"/>
      <c r="B16014" s="1787"/>
      <c r="C16014" s="1788"/>
      <c r="D16014" s="533"/>
      <c r="E16014" s="533"/>
      <c r="F16014" s="533"/>
      <c r="G16014" s="533"/>
    </row>
    <row r="16015" spans="1:7">
      <c r="A16015" s="533"/>
      <c r="B16015" s="1787"/>
      <c r="C16015" s="1788"/>
      <c r="D16015" s="533"/>
      <c r="E16015" s="533"/>
      <c r="F16015" s="533"/>
      <c r="G16015" s="533"/>
    </row>
    <row r="16016" spans="1:7">
      <c r="A16016" s="533"/>
      <c r="B16016" s="1787"/>
      <c r="C16016" s="1788"/>
      <c r="D16016" s="533"/>
      <c r="E16016" s="533"/>
      <c r="F16016" s="533"/>
      <c r="G16016" s="533"/>
    </row>
    <row r="16017" spans="1:7">
      <c r="A16017" s="533"/>
      <c r="B16017" s="1787"/>
      <c r="C16017" s="1788"/>
      <c r="D16017" s="533"/>
      <c r="E16017" s="533"/>
      <c r="F16017" s="533"/>
      <c r="G16017" s="533"/>
    </row>
    <row r="16018" spans="1:7">
      <c r="A16018" s="533"/>
      <c r="B16018" s="1787"/>
      <c r="C16018" s="1788"/>
      <c r="D16018" s="533"/>
      <c r="E16018" s="533"/>
      <c r="F16018" s="533"/>
      <c r="G16018" s="533"/>
    </row>
    <row r="16019" spans="1:7">
      <c r="A16019" s="533"/>
      <c r="B16019" s="1787"/>
      <c r="C16019" s="1788"/>
      <c r="D16019" s="533"/>
      <c r="E16019" s="533"/>
      <c r="F16019" s="533"/>
      <c r="G16019" s="533"/>
    </row>
    <row r="16020" spans="1:7">
      <c r="A16020" s="533"/>
      <c r="B16020" s="1787"/>
      <c r="C16020" s="1788"/>
      <c r="D16020" s="533"/>
      <c r="E16020" s="533"/>
      <c r="F16020" s="533"/>
      <c r="G16020" s="533"/>
    </row>
    <row r="16021" spans="1:7">
      <c r="A16021" s="533"/>
      <c r="B16021" s="1787"/>
      <c r="C16021" s="1788"/>
      <c r="D16021" s="533"/>
      <c r="E16021" s="533"/>
      <c r="F16021" s="533"/>
      <c r="G16021" s="533"/>
    </row>
    <row r="16022" spans="1:7">
      <c r="A16022" s="533"/>
      <c r="B16022" s="1787"/>
      <c r="C16022" s="1788"/>
      <c r="D16022" s="533"/>
      <c r="E16022" s="533"/>
      <c r="F16022" s="533"/>
      <c r="G16022" s="533"/>
    </row>
    <row r="16023" spans="1:7">
      <c r="A16023" s="533"/>
      <c r="B16023" s="1787"/>
      <c r="C16023" s="1788"/>
      <c r="D16023" s="533"/>
      <c r="E16023" s="533"/>
      <c r="F16023" s="533"/>
      <c r="G16023" s="533"/>
    </row>
    <row r="16024" spans="1:7">
      <c r="A16024" s="533"/>
      <c r="B16024" s="1787"/>
      <c r="C16024" s="1788"/>
      <c r="D16024" s="533"/>
      <c r="E16024" s="533"/>
      <c r="F16024" s="533"/>
      <c r="G16024" s="533"/>
    </row>
    <row r="16025" spans="1:7">
      <c r="A16025" s="533"/>
      <c r="B16025" s="1787"/>
      <c r="C16025" s="1788"/>
      <c r="D16025" s="533"/>
      <c r="E16025" s="533"/>
      <c r="F16025" s="533"/>
      <c r="G16025" s="533"/>
    </row>
    <row r="16026" spans="1:7">
      <c r="A16026" s="533"/>
      <c r="B16026" s="1787"/>
      <c r="C16026" s="1788"/>
      <c r="D16026" s="533"/>
      <c r="E16026" s="533"/>
      <c r="F16026" s="533"/>
      <c r="G16026" s="533"/>
    </row>
    <row r="16027" spans="1:7">
      <c r="A16027" s="533"/>
      <c r="B16027" s="1787"/>
      <c r="C16027" s="1788"/>
      <c r="D16027" s="533"/>
      <c r="E16027" s="533"/>
      <c r="F16027" s="533"/>
      <c r="G16027" s="533"/>
    </row>
    <row r="16028" spans="1:7">
      <c r="A16028" s="533"/>
      <c r="B16028" s="1787"/>
      <c r="C16028" s="1788"/>
      <c r="D16028" s="533"/>
      <c r="E16028" s="533"/>
      <c r="F16028" s="533"/>
      <c r="G16028" s="533"/>
    </row>
    <row r="16029" spans="1:7">
      <c r="A16029" s="533"/>
      <c r="B16029" s="1787"/>
      <c r="C16029" s="1788"/>
      <c r="D16029" s="533"/>
      <c r="E16029" s="533"/>
      <c r="F16029" s="533"/>
      <c r="G16029" s="533"/>
    </row>
    <row r="16030" spans="1:7">
      <c r="A16030" s="533"/>
      <c r="B16030" s="1787"/>
      <c r="C16030" s="1788"/>
      <c r="D16030" s="533"/>
      <c r="E16030" s="533"/>
      <c r="F16030" s="533"/>
      <c r="G16030" s="533"/>
    </row>
    <row r="16031" spans="1:7">
      <c r="A16031" s="533"/>
      <c r="B16031" s="1787"/>
      <c r="C16031" s="1788"/>
      <c r="D16031" s="533"/>
      <c r="E16031" s="533"/>
      <c r="F16031" s="533"/>
      <c r="G16031" s="533"/>
    </row>
    <row r="16032" spans="1:7">
      <c r="A16032" s="533"/>
      <c r="B16032" s="1787"/>
      <c r="C16032" s="1788"/>
      <c r="D16032" s="533"/>
      <c r="E16032" s="533"/>
      <c r="F16032" s="533"/>
      <c r="G16032" s="533"/>
    </row>
    <row r="16033" spans="1:7">
      <c r="A16033" s="533"/>
      <c r="B16033" s="1787"/>
      <c r="C16033" s="1788"/>
      <c r="D16033" s="533"/>
      <c r="E16033" s="533"/>
      <c r="F16033" s="533"/>
      <c r="G16033" s="533"/>
    </row>
    <row r="16034" spans="1:7">
      <c r="A16034" s="533"/>
      <c r="B16034" s="1787"/>
      <c r="C16034" s="1788"/>
      <c r="D16034" s="533"/>
      <c r="E16034" s="533"/>
      <c r="F16034" s="533"/>
      <c r="G16034" s="533"/>
    </row>
    <row r="16035" spans="1:7">
      <c r="A16035" s="533"/>
      <c r="B16035" s="1787"/>
      <c r="C16035" s="1788"/>
      <c r="D16035" s="533"/>
      <c r="E16035" s="533"/>
      <c r="F16035" s="533"/>
      <c r="G16035" s="533"/>
    </row>
    <row r="16036" spans="1:7">
      <c r="A16036" s="533"/>
      <c r="B16036" s="1787"/>
      <c r="C16036" s="1788"/>
      <c r="D16036" s="533"/>
      <c r="E16036" s="533"/>
      <c r="F16036" s="533"/>
      <c r="G16036" s="533"/>
    </row>
    <row r="16037" spans="1:7">
      <c r="A16037" s="533"/>
      <c r="B16037" s="1787"/>
      <c r="C16037" s="1788"/>
      <c r="D16037" s="533"/>
      <c r="E16037" s="533"/>
      <c r="F16037" s="533"/>
      <c r="G16037" s="533"/>
    </row>
    <row r="16038" spans="1:7">
      <c r="A16038" s="533"/>
      <c r="B16038" s="1787"/>
      <c r="C16038" s="1788"/>
      <c r="D16038" s="533"/>
      <c r="E16038" s="533"/>
      <c r="F16038" s="533"/>
      <c r="G16038" s="533"/>
    </row>
    <row r="16039" spans="1:7">
      <c r="A16039" s="533"/>
      <c r="B16039" s="1787"/>
      <c r="C16039" s="1788"/>
      <c r="D16039" s="533"/>
      <c r="E16039" s="533"/>
      <c r="F16039" s="533"/>
      <c r="G16039" s="533"/>
    </row>
    <row r="16040" spans="1:7">
      <c r="A16040" s="533"/>
      <c r="B16040" s="1787"/>
      <c r="C16040" s="1788"/>
      <c r="D16040" s="533"/>
      <c r="E16040" s="533"/>
      <c r="F16040" s="533"/>
      <c r="G16040" s="533"/>
    </row>
    <row r="16041" spans="1:7">
      <c r="A16041" s="533"/>
      <c r="B16041" s="1787"/>
      <c r="C16041" s="1788"/>
      <c r="D16041" s="533"/>
      <c r="E16041" s="533"/>
      <c r="F16041" s="533"/>
      <c r="G16041" s="533"/>
    </row>
    <row r="16042" spans="1:7">
      <c r="A16042" s="533"/>
      <c r="B16042" s="1787"/>
      <c r="C16042" s="1788"/>
      <c r="D16042" s="533"/>
      <c r="E16042" s="533"/>
      <c r="F16042" s="533"/>
      <c r="G16042" s="533"/>
    </row>
    <row r="16043" spans="1:7">
      <c r="A16043" s="533"/>
      <c r="B16043" s="1787"/>
      <c r="C16043" s="1788"/>
      <c r="D16043" s="533"/>
      <c r="E16043" s="533"/>
      <c r="F16043" s="533"/>
      <c r="G16043" s="533"/>
    </row>
    <row r="16044" spans="1:7">
      <c r="A16044" s="533"/>
      <c r="B16044" s="1787"/>
      <c r="C16044" s="1788"/>
      <c r="D16044" s="533"/>
      <c r="E16044" s="533"/>
      <c r="F16044" s="533"/>
      <c r="G16044" s="533"/>
    </row>
    <row r="16045" spans="1:7">
      <c r="A16045" s="533"/>
      <c r="B16045" s="1787"/>
      <c r="C16045" s="1788"/>
      <c r="D16045" s="533"/>
      <c r="E16045" s="533"/>
      <c r="F16045" s="533"/>
      <c r="G16045" s="533"/>
    </row>
    <row r="16046" spans="1:7">
      <c r="A16046" s="533"/>
      <c r="B16046" s="1787"/>
      <c r="C16046" s="1788"/>
      <c r="D16046" s="533"/>
      <c r="E16046" s="533"/>
      <c r="F16046" s="533"/>
      <c r="G16046" s="533"/>
    </row>
    <row r="16047" spans="1:7">
      <c r="A16047" s="533"/>
      <c r="B16047" s="1787"/>
      <c r="C16047" s="1788"/>
      <c r="D16047" s="533"/>
      <c r="E16047" s="533"/>
      <c r="F16047" s="533"/>
      <c r="G16047" s="533"/>
    </row>
    <row r="16048" spans="1:7">
      <c r="A16048" s="533"/>
      <c r="B16048" s="1787"/>
      <c r="C16048" s="1788"/>
      <c r="D16048" s="533"/>
      <c r="E16048" s="533"/>
      <c r="F16048" s="533"/>
      <c r="G16048" s="533"/>
    </row>
    <row r="16049" spans="1:7">
      <c r="A16049" s="533"/>
      <c r="B16049" s="1787"/>
      <c r="C16049" s="1788"/>
      <c r="D16049" s="533"/>
      <c r="E16049" s="533"/>
      <c r="F16049" s="533"/>
      <c r="G16049" s="533"/>
    </row>
    <row r="16050" spans="1:7">
      <c r="A16050" s="533"/>
      <c r="B16050" s="1787"/>
      <c r="C16050" s="1788"/>
      <c r="D16050" s="533"/>
      <c r="E16050" s="533"/>
      <c r="F16050" s="533"/>
      <c r="G16050" s="533"/>
    </row>
    <row r="16051" spans="1:7">
      <c r="A16051" s="533"/>
      <c r="B16051" s="1787"/>
      <c r="C16051" s="1788"/>
      <c r="D16051" s="533"/>
      <c r="E16051" s="533"/>
      <c r="F16051" s="533"/>
      <c r="G16051" s="533"/>
    </row>
    <row r="16052" spans="1:7">
      <c r="A16052" s="533"/>
      <c r="B16052" s="1787"/>
      <c r="C16052" s="1788"/>
      <c r="D16052" s="533"/>
      <c r="E16052" s="533"/>
      <c r="F16052" s="533"/>
      <c r="G16052" s="533"/>
    </row>
    <row r="16053" spans="1:7">
      <c r="A16053" s="533"/>
      <c r="B16053" s="1787"/>
      <c r="C16053" s="1788"/>
      <c r="D16053" s="533"/>
      <c r="E16053" s="533"/>
      <c r="F16053" s="533"/>
      <c r="G16053" s="533"/>
    </row>
    <row r="16054" spans="1:7">
      <c r="A16054" s="533"/>
      <c r="B16054" s="1787"/>
      <c r="C16054" s="1788"/>
      <c r="D16054" s="533"/>
      <c r="E16054" s="533"/>
      <c r="F16054" s="533"/>
      <c r="G16054" s="533"/>
    </row>
    <row r="16055" spans="1:7">
      <c r="A16055" s="533"/>
      <c r="B16055" s="1787"/>
      <c r="C16055" s="1788"/>
      <c r="D16055" s="533"/>
      <c r="E16055" s="533"/>
      <c r="F16055" s="533"/>
      <c r="G16055" s="533"/>
    </row>
    <row r="16056" spans="1:7">
      <c r="A16056" s="533"/>
      <c r="B16056" s="1787"/>
      <c r="C16056" s="1788"/>
      <c r="D16056" s="533"/>
      <c r="E16056" s="533"/>
      <c r="F16056" s="533"/>
      <c r="G16056" s="533"/>
    </row>
    <row r="16057" spans="1:7">
      <c r="A16057" s="533"/>
      <c r="B16057" s="1787"/>
      <c r="C16057" s="1788"/>
      <c r="D16057" s="533"/>
      <c r="E16057" s="533"/>
      <c r="F16057" s="533"/>
      <c r="G16057" s="533"/>
    </row>
    <row r="16058" spans="1:7">
      <c r="A16058" s="533"/>
      <c r="B16058" s="1787"/>
      <c r="C16058" s="1788"/>
      <c r="D16058" s="533"/>
      <c r="E16058" s="533"/>
      <c r="F16058" s="533"/>
      <c r="G16058" s="533"/>
    </row>
    <row r="16059" spans="1:7">
      <c r="A16059" s="533"/>
      <c r="B16059" s="1787"/>
      <c r="C16059" s="1788"/>
      <c r="D16059" s="533"/>
      <c r="E16059" s="533"/>
      <c r="F16059" s="533"/>
      <c r="G16059" s="533"/>
    </row>
    <row r="16060" spans="1:7">
      <c r="A16060" s="533"/>
      <c r="B16060" s="1787"/>
      <c r="C16060" s="1788"/>
      <c r="D16060" s="533"/>
      <c r="E16060" s="533"/>
      <c r="F16060" s="533"/>
      <c r="G16060" s="533"/>
    </row>
    <row r="16061" spans="1:7">
      <c r="A16061" s="533"/>
      <c r="B16061" s="1787"/>
      <c r="C16061" s="1788"/>
      <c r="D16061" s="533"/>
      <c r="E16061" s="533"/>
      <c r="F16061" s="533"/>
      <c r="G16061" s="533"/>
    </row>
    <row r="16062" spans="1:7">
      <c r="A16062" s="533"/>
      <c r="B16062" s="1787"/>
      <c r="C16062" s="1788"/>
      <c r="D16062" s="533"/>
      <c r="E16062" s="533"/>
      <c r="F16062" s="533"/>
      <c r="G16062" s="533"/>
    </row>
    <row r="16063" spans="1:7">
      <c r="A16063" s="533"/>
      <c r="B16063" s="1787"/>
      <c r="C16063" s="1788"/>
      <c r="D16063" s="533"/>
      <c r="E16063" s="533"/>
      <c r="F16063" s="533"/>
      <c r="G16063" s="533"/>
    </row>
    <row r="16064" spans="1:7">
      <c r="A16064" s="533"/>
      <c r="B16064" s="1787"/>
      <c r="C16064" s="1788"/>
      <c r="D16064" s="533"/>
      <c r="E16064" s="533"/>
      <c r="F16064" s="533"/>
      <c r="G16064" s="533"/>
    </row>
    <row r="16065" spans="1:7">
      <c r="A16065" s="533"/>
      <c r="B16065" s="1787"/>
      <c r="C16065" s="1788"/>
      <c r="D16065" s="533"/>
      <c r="E16065" s="533"/>
      <c r="F16065" s="533"/>
      <c r="G16065" s="533"/>
    </row>
    <row r="16066" spans="1:7">
      <c r="A16066" s="533"/>
      <c r="B16066" s="1787"/>
      <c r="C16066" s="1788"/>
      <c r="D16066" s="533"/>
      <c r="E16066" s="533"/>
      <c r="F16066" s="533"/>
      <c r="G16066" s="533"/>
    </row>
    <row r="16067" spans="1:7">
      <c r="A16067" s="533"/>
      <c r="B16067" s="1787"/>
      <c r="C16067" s="1788"/>
      <c r="D16067" s="533"/>
      <c r="E16067" s="533"/>
      <c r="F16067" s="533"/>
      <c r="G16067" s="533"/>
    </row>
    <row r="16068" spans="1:7">
      <c r="A16068" s="533"/>
      <c r="B16068" s="1787"/>
      <c r="C16068" s="1788"/>
      <c r="D16068" s="533"/>
      <c r="E16068" s="533"/>
      <c r="F16068" s="533"/>
      <c r="G16068" s="533"/>
    </row>
    <row r="16069" spans="1:7">
      <c r="A16069" s="533"/>
      <c r="B16069" s="1787"/>
      <c r="C16069" s="1788"/>
      <c r="D16069" s="533"/>
      <c r="E16069" s="533"/>
      <c r="F16069" s="533"/>
      <c r="G16069" s="533"/>
    </row>
    <row r="16070" spans="1:7">
      <c r="A16070" s="533"/>
      <c r="B16070" s="1787"/>
      <c r="C16070" s="1788"/>
      <c r="D16070" s="533"/>
      <c r="E16070" s="533"/>
      <c r="F16070" s="533"/>
      <c r="G16070" s="533"/>
    </row>
    <row r="16071" spans="1:7">
      <c r="A16071" s="533"/>
      <c r="B16071" s="1787"/>
      <c r="C16071" s="1788"/>
      <c r="D16071" s="533"/>
      <c r="E16071" s="533"/>
      <c r="F16071" s="533"/>
      <c r="G16071" s="533"/>
    </row>
    <row r="16072" spans="1:7">
      <c r="A16072" s="533"/>
      <c r="B16072" s="1787"/>
      <c r="C16072" s="1788"/>
      <c r="D16072" s="533"/>
      <c r="E16072" s="533"/>
      <c r="F16072" s="533"/>
      <c r="G16072" s="533"/>
    </row>
    <row r="16073" spans="1:7">
      <c r="A16073" s="533"/>
      <c r="B16073" s="1787"/>
      <c r="C16073" s="1788"/>
      <c r="D16073" s="533"/>
      <c r="E16073" s="533"/>
      <c r="F16073" s="533"/>
      <c r="G16073" s="533"/>
    </row>
    <row r="16074" spans="1:7">
      <c r="A16074" s="533"/>
      <c r="B16074" s="1787"/>
      <c r="C16074" s="1788"/>
      <c r="D16074" s="533"/>
      <c r="E16074" s="533"/>
      <c r="F16074" s="533"/>
      <c r="G16074" s="533"/>
    </row>
    <row r="16075" spans="1:7">
      <c r="A16075" s="533"/>
      <c r="B16075" s="1787"/>
      <c r="C16075" s="1788"/>
      <c r="D16075" s="533"/>
      <c r="E16075" s="533"/>
      <c r="F16075" s="533"/>
      <c r="G16075" s="533"/>
    </row>
    <row r="16076" spans="1:7">
      <c r="A16076" s="533"/>
      <c r="B16076" s="1787"/>
      <c r="C16076" s="1788"/>
      <c r="D16076" s="533"/>
      <c r="E16076" s="533"/>
      <c r="F16076" s="533"/>
      <c r="G16076" s="533"/>
    </row>
    <row r="16077" spans="1:7">
      <c r="A16077" s="533"/>
      <c r="B16077" s="1787"/>
      <c r="C16077" s="1788"/>
      <c r="D16077" s="533"/>
      <c r="E16077" s="533"/>
      <c r="F16077" s="533"/>
      <c r="G16077" s="533"/>
    </row>
    <row r="16078" spans="1:7">
      <c r="A16078" s="533"/>
      <c r="B16078" s="1787"/>
      <c r="C16078" s="1788"/>
      <c r="D16078" s="533"/>
      <c r="E16078" s="533"/>
      <c r="F16078" s="533"/>
      <c r="G16078" s="533"/>
    </row>
    <row r="16079" spans="1:7">
      <c r="A16079" s="533"/>
      <c r="B16079" s="1787"/>
      <c r="C16079" s="1788"/>
      <c r="D16079" s="533"/>
      <c r="E16079" s="533"/>
      <c r="F16079" s="533"/>
      <c r="G16079" s="533"/>
    </row>
    <row r="16080" spans="1:7">
      <c r="A16080" s="533"/>
      <c r="B16080" s="1787"/>
      <c r="C16080" s="1788"/>
      <c r="D16080" s="533"/>
      <c r="E16080" s="533"/>
      <c r="F16080" s="533"/>
      <c r="G16080" s="533"/>
    </row>
    <row r="16081" spans="1:7">
      <c r="A16081" s="533"/>
      <c r="B16081" s="1787"/>
      <c r="C16081" s="1788"/>
      <c r="D16081" s="533"/>
      <c r="E16081" s="533"/>
      <c r="F16081" s="533"/>
      <c r="G16081" s="533"/>
    </row>
    <row r="16082" spans="1:7">
      <c r="A16082" s="533"/>
      <c r="B16082" s="1787"/>
      <c r="C16082" s="1788"/>
      <c r="D16082" s="533"/>
      <c r="E16082" s="533"/>
      <c r="F16082" s="533"/>
      <c r="G16082" s="533"/>
    </row>
    <row r="16083" spans="1:7">
      <c r="A16083" s="533"/>
      <c r="B16083" s="1787"/>
      <c r="C16083" s="1788"/>
      <c r="D16083" s="533"/>
      <c r="E16083" s="533"/>
      <c r="F16083" s="533"/>
      <c r="G16083" s="533"/>
    </row>
    <row r="16084" spans="1:7">
      <c r="A16084" s="533"/>
      <c r="B16084" s="1787"/>
      <c r="C16084" s="1788"/>
      <c r="D16084" s="533"/>
      <c r="E16084" s="533"/>
      <c r="F16084" s="533"/>
      <c r="G16084" s="533"/>
    </row>
    <row r="16085" spans="1:7">
      <c r="A16085" s="533"/>
      <c r="B16085" s="1787"/>
      <c r="C16085" s="1788"/>
      <c r="D16085" s="533"/>
      <c r="E16085" s="533"/>
      <c r="F16085" s="533"/>
      <c r="G16085" s="533"/>
    </row>
    <row r="16086" spans="1:7">
      <c r="A16086" s="533"/>
      <c r="B16086" s="1787"/>
      <c r="C16086" s="1788"/>
      <c r="D16086" s="533"/>
      <c r="E16086" s="533"/>
      <c r="F16086" s="533"/>
      <c r="G16086" s="533"/>
    </row>
    <row r="16087" spans="1:7">
      <c r="A16087" s="533"/>
      <c r="B16087" s="1787"/>
      <c r="C16087" s="1788"/>
      <c r="D16087" s="533"/>
      <c r="E16087" s="533"/>
      <c r="F16087" s="533"/>
      <c r="G16087" s="533"/>
    </row>
    <row r="16088" spans="1:7">
      <c r="A16088" s="533"/>
      <c r="B16088" s="1787"/>
      <c r="C16088" s="1788"/>
      <c r="D16088" s="533"/>
      <c r="E16088" s="533"/>
      <c r="F16088" s="533"/>
      <c r="G16088" s="533"/>
    </row>
    <row r="16089" spans="1:7">
      <c r="A16089" s="533"/>
      <c r="B16089" s="1787"/>
      <c r="C16089" s="1788"/>
      <c r="D16089" s="533"/>
      <c r="E16089" s="533"/>
      <c r="F16089" s="533"/>
      <c r="G16089" s="533"/>
    </row>
    <row r="16090" spans="1:7">
      <c r="A16090" s="533"/>
      <c r="B16090" s="1787"/>
      <c r="C16090" s="1788"/>
      <c r="D16090" s="533"/>
      <c r="E16090" s="533"/>
      <c r="F16090" s="533"/>
      <c r="G16090" s="533"/>
    </row>
    <row r="16091" spans="1:7">
      <c r="A16091" s="533"/>
      <c r="B16091" s="1787"/>
      <c r="C16091" s="1788"/>
      <c r="D16091" s="533"/>
      <c r="E16091" s="533"/>
      <c r="F16091" s="533"/>
      <c r="G16091" s="533"/>
    </row>
    <row r="16092" spans="1:7">
      <c r="A16092" s="533"/>
      <c r="B16092" s="1787"/>
      <c r="C16092" s="1788"/>
      <c r="D16092" s="533"/>
      <c r="E16092" s="533"/>
      <c r="F16092" s="533"/>
      <c r="G16092" s="533"/>
    </row>
    <row r="16093" spans="1:7">
      <c r="A16093" s="533"/>
      <c r="B16093" s="1787"/>
      <c r="C16093" s="1788"/>
      <c r="D16093" s="533"/>
      <c r="E16093" s="533"/>
      <c r="F16093" s="533"/>
      <c r="G16093" s="533"/>
    </row>
    <row r="16094" spans="1:7">
      <c r="A16094" s="533"/>
      <c r="B16094" s="1787"/>
      <c r="C16094" s="1788"/>
      <c r="D16094" s="533"/>
      <c r="E16094" s="533"/>
      <c r="F16094" s="533"/>
      <c r="G16094" s="533"/>
    </row>
    <row r="16095" spans="1:7">
      <c r="A16095" s="533"/>
      <c r="B16095" s="1787"/>
      <c r="C16095" s="1788"/>
      <c r="D16095" s="533"/>
      <c r="E16095" s="533"/>
      <c r="F16095" s="533"/>
      <c r="G16095" s="533"/>
    </row>
    <row r="16096" spans="1:7">
      <c r="A16096" s="533"/>
      <c r="B16096" s="1787"/>
      <c r="C16096" s="1788"/>
      <c r="D16096" s="533"/>
      <c r="E16096" s="533"/>
      <c r="F16096" s="533"/>
      <c r="G16096" s="533"/>
    </row>
    <row r="16097" spans="1:7">
      <c r="A16097" s="533"/>
      <c r="B16097" s="1787"/>
      <c r="C16097" s="1788"/>
      <c r="D16097" s="533"/>
      <c r="E16097" s="533"/>
      <c r="F16097" s="533"/>
      <c r="G16097" s="533"/>
    </row>
    <row r="16098" spans="1:7">
      <c r="A16098" s="533"/>
      <c r="B16098" s="1787"/>
      <c r="C16098" s="1788"/>
      <c r="D16098" s="533"/>
      <c r="E16098" s="533"/>
      <c r="F16098" s="533"/>
      <c r="G16098" s="533"/>
    </row>
    <row r="16099" spans="1:7">
      <c r="A16099" s="533"/>
      <c r="B16099" s="1787"/>
      <c r="C16099" s="1788"/>
      <c r="D16099" s="533"/>
      <c r="E16099" s="533"/>
      <c r="F16099" s="533"/>
      <c r="G16099" s="533"/>
    </row>
    <row r="16100" spans="1:7">
      <c r="A16100" s="533"/>
      <c r="B16100" s="1787"/>
      <c r="C16100" s="1788"/>
      <c r="D16100" s="533"/>
      <c r="E16100" s="533"/>
      <c r="F16100" s="533"/>
      <c r="G16100" s="533"/>
    </row>
    <row r="16101" spans="1:7">
      <c r="A16101" s="533"/>
      <c r="B16101" s="1787"/>
      <c r="C16101" s="1788"/>
      <c r="D16101" s="533"/>
      <c r="E16101" s="533"/>
      <c r="F16101" s="533"/>
      <c r="G16101" s="533"/>
    </row>
    <row r="16102" spans="1:7">
      <c r="A16102" s="533"/>
      <c r="B16102" s="1787"/>
      <c r="C16102" s="1788"/>
      <c r="D16102" s="533"/>
      <c r="E16102" s="533"/>
      <c r="F16102" s="533"/>
      <c r="G16102" s="533"/>
    </row>
    <row r="16103" spans="1:7">
      <c r="A16103" s="533"/>
      <c r="B16103" s="1787"/>
      <c r="C16103" s="1788"/>
      <c r="D16103" s="533"/>
      <c r="E16103" s="533"/>
      <c r="F16103" s="533"/>
      <c r="G16103" s="533"/>
    </row>
    <row r="16104" spans="1:7">
      <c r="A16104" s="533"/>
      <c r="B16104" s="1787"/>
      <c r="C16104" s="1788"/>
      <c r="D16104" s="533"/>
      <c r="E16104" s="533"/>
      <c r="F16104" s="533"/>
      <c r="G16104" s="533"/>
    </row>
    <row r="16105" spans="1:7">
      <c r="A16105" s="533"/>
      <c r="B16105" s="1787"/>
      <c r="C16105" s="1788"/>
      <c r="D16105" s="533"/>
      <c r="E16105" s="533"/>
      <c r="F16105" s="533"/>
      <c r="G16105" s="533"/>
    </row>
    <row r="16106" spans="1:7">
      <c r="A16106" s="533"/>
      <c r="B16106" s="1787"/>
      <c r="C16106" s="1788"/>
      <c r="D16106" s="533"/>
      <c r="E16106" s="533"/>
      <c r="F16106" s="533"/>
      <c r="G16106" s="533"/>
    </row>
    <row r="16107" spans="1:7">
      <c r="A16107" s="533"/>
      <c r="B16107" s="1787"/>
      <c r="C16107" s="1788"/>
      <c r="D16107" s="533"/>
      <c r="E16107" s="533"/>
      <c r="F16107" s="533"/>
      <c r="G16107" s="533"/>
    </row>
    <row r="16108" spans="1:7">
      <c r="A16108" s="533"/>
      <c r="B16108" s="1787"/>
      <c r="C16108" s="1788"/>
      <c r="D16108" s="533"/>
      <c r="E16108" s="533"/>
      <c r="F16108" s="533"/>
      <c r="G16108" s="533"/>
    </row>
    <row r="16109" spans="1:7">
      <c r="A16109" s="533"/>
      <c r="B16109" s="1787"/>
      <c r="C16109" s="1788"/>
      <c r="D16109" s="533"/>
      <c r="E16109" s="533"/>
      <c r="F16109" s="533"/>
      <c r="G16109" s="533"/>
    </row>
    <row r="16110" spans="1:7">
      <c r="A16110" s="533"/>
      <c r="B16110" s="1787"/>
      <c r="C16110" s="1788"/>
      <c r="D16110" s="533"/>
      <c r="E16110" s="533"/>
      <c r="F16110" s="533"/>
      <c r="G16110" s="533"/>
    </row>
    <row r="16111" spans="1:7">
      <c r="A16111" s="533"/>
      <c r="B16111" s="1787"/>
      <c r="C16111" s="1788"/>
      <c r="D16111" s="533"/>
      <c r="E16111" s="533"/>
      <c r="F16111" s="533"/>
      <c r="G16111" s="533"/>
    </row>
    <row r="16112" spans="1:7">
      <c r="A16112" s="533"/>
      <c r="B16112" s="1787"/>
      <c r="C16112" s="1788"/>
      <c r="D16112" s="533"/>
      <c r="E16112" s="533"/>
      <c r="F16112" s="533"/>
      <c r="G16112" s="533"/>
    </row>
    <row r="16113" spans="1:7">
      <c r="A16113" s="533"/>
      <c r="B16113" s="1787"/>
      <c r="C16113" s="1788"/>
      <c r="D16113" s="533"/>
      <c r="E16113" s="533"/>
      <c r="F16113" s="533"/>
      <c r="G16113" s="533"/>
    </row>
    <row r="16114" spans="1:7">
      <c r="A16114" s="533"/>
      <c r="B16114" s="1787"/>
      <c r="C16114" s="1788"/>
      <c r="D16114" s="533"/>
      <c r="E16114" s="533"/>
      <c r="F16114" s="533"/>
      <c r="G16114" s="533"/>
    </row>
    <row r="16115" spans="1:7">
      <c r="A16115" s="533"/>
      <c r="B16115" s="1787"/>
      <c r="C16115" s="1788"/>
      <c r="D16115" s="533"/>
      <c r="E16115" s="533"/>
      <c r="F16115" s="533"/>
      <c r="G16115" s="533"/>
    </row>
    <row r="16116" spans="1:7">
      <c r="A16116" s="533"/>
      <c r="B16116" s="1787"/>
      <c r="C16116" s="1788"/>
      <c r="D16116" s="533"/>
      <c r="E16116" s="533"/>
      <c r="F16116" s="533"/>
      <c r="G16116" s="533"/>
    </row>
    <row r="16117" spans="1:7">
      <c r="A16117" s="533"/>
      <c r="B16117" s="1787"/>
      <c r="C16117" s="1788"/>
      <c r="D16117" s="533"/>
      <c r="E16117" s="533"/>
      <c r="F16117" s="533"/>
      <c r="G16117" s="533"/>
    </row>
    <row r="16118" spans="1:7">
      <c r="A16118" s="533"/>
      <c r="B16118" s="1787"/>
      <c r="C16118" s="1788"/>
      <c r="D16118" s="533"/>
      <c r="E16118" s="533"/>
      <c r="F16118" s="533"/>
      <c r="G16118" s="533"/>
    </row>
    <row r="16119" spans="1:7">
      <c r="A16119" s="533"/>
      <c r="B16119" s="1787"/>
      <c r="C16119" s="1788"/>
      <c r="D16119" s="533"/>
      <c r="E16119" s="533"/>
      <c r="F16119" s="533"/>
      <c r="G16119" s="533"/>
    </row>
    <row r="16120" spans="1:7">
      <c r="A16120" s="533"/>
      <c r="B16120" s="1787"/>
      <c r="C16120" s="1788"/>
      <c r="D16120" s="533"/>
      <c r="E16120" s="533"/>
      <c r="F16120" s="533"/>
      <c r="G16120" s="533"/>
    </row>
    <row r="16121" spans="1:7">
      <c r="A16121" s="533"/>
      <c r="B16121" s="1787"/>
      <c r="C16121" s="1788"/>
      <c r="D16121" s="533"/>
      <c r="E16121" s="533"/>
      <c r="F16121" s="533"/>
      <c r="G16121" s="533"/>
    </row>
    <row r="16122" spans="1:7">
      <c r="A16122" s="533"/>
      <c r="B16122" s="1787"/>
      <c r="C16122" s="1788"/>
      <c r="D16122" s="533"/>
      <c r="E16122" s="533"/>
      <c r="F16122" s="533"/>
      <c r="G16122" s="533"/>
    </row>
    <row r="16123" spans="1:7">
      <c r="A16123" s="533"/>
      <c r="B16123" s="1787"/>
      <c r="C16123" s="1788"/>
      <c r="D16123" s="533"/>
      <c r="E16123" s="533"/>
      <c r="F16123" s="533"/>
      <c r="G16123" s="533"/>
    </row>
    <row r="16124" spans="1:7">
      <c r="A16124" s="533"/>
      <c r="B16124" s="1787"/>
      <c r="C16124" s="1788"/>
      <c r="D16124" s="533"/>
      <c r="E16124" s="533"/>
      <c r="F16124" s="533"/>
      <c r="G16124" s="533"/>
    </row>
    <row r="16125" spans="1:7">
      <c r="A16125" s="533"/>
      <c r="B16125" s="1787"/>
      <c r="C16125" s="1788"/>
      <c r="D16125" s="533"/>
      <c r="E16125" s="533"/>
      <c r="F16125" s="533"/>
      <c r="G16125" s="533"/>
    </row>
    <row r="16126" spans="1:7">
      <c r="A16126" s="533"/>
      <c r="B16126" s="1787"/>
      <c r="C16126" s="1788"/>
      <c r="D16126" s="533"/>
      <c r="E16126" s="533"/>
      <c r="F16126" s="533"/>
      <c r="G16126" s="533"/>
    </row>
    <row r="16127" spans="1:7">
      <c r="A16127" s="533"/>
      <c r="B16127" s="1787"/>
      <c r="C16127" s="1788"/>
      <c r="D16127" s="533"/>
      <c r="E16127" s="533"/>
      <c r="F16127" s="533"/>
      <c r="G16127" s="533"/>
    </row>
    <row r="16128" spans="1:7">
      <c r="A16128" s="533"/>
      <c r="B16128" s="1787"/>
      <c r="C16128" s="1788"/>
      <c r="D16128" s="533"/>
      <c r="E16128" s="533"/>
      <c r="F16128" s="533"/>
      <c r="G16128" s="533"/>
    </row>
    <row r="16129" spans="1:7">
      <c r="A16129" s="533"/>
      <c r="B16129" s="1787"/>
      <c r="C16129" s="1788"/>
      <c r="D16129" s="533"/>
      <c r="E16129" s="533"/>
      <c r="F16129" s="533"/>
      <c r="G16129" s="533"/>
    </row>
    <row r="16130" spans="1:7">
      <c r="A16130" s="533"/>
      <c r="B16130" s="1787"/>
      <c r="C16130" s="1788"/>
      <c r="D16130" s="533"/>
      <c r="E16130" s="533"/>
      <c r="F16130" s="533"/>
      <c r="G16130" s="533"/>
    </row>
    <row r="16131" spans="1:7">
      <c r="A16131" s="533"/>
      <c r="B16131" s="1787"/>
      <c r="C16131" s="1788"/>
      <c r="D16131" s="533"/>
      <c r="E16131" s="533"/>
      <c r="F16131" s="533"/>
      <c r="G16131" s="533"/>
    </row>
    <row r="16132" spans="1:7">
      <c r="A16132" s="533"/>
      <c r="B16132" s="1787"/>
      <c r="C16132" s="1788"/>
      <c r="D16132" s="533"/>
      <c r="E16132" s="533"/>
      <c r="F16132" s="533"/>
      <c r="G16132" s="533"/>
    </row>
    <row r="16133" spans="1:7">
      <c r="A16133" s="533"/>
      <c r="B16133" s="1787"/>
      <c r="C16133" s="1788"/>
      <c r="D16133" s="533"/>
      <c r="E16133" s="533"/>
      <c r="F16133" s="533"/>
      <c r="G16133" s="533"/>
    </row>
    <row r="16134" spans="1:7">
      <c r="A16134" s="533"/>
      <c r="B16134" s="1787"/>
      <c r="C16134" s="1788"/>
      <c r="D16134" s="533"/>
      <c r="E16134" s="533"/>
      <c r="F16134" s="533"/>
      <c r="G16134" s="533"/>
    </row>
    <row r="16135" spans="1:7">
      <c r="A16135" s="533"/>
      <c r="B16135" s="1787"/>
      <c r="C16135" s="1788"/>
      <c r="D16135" s="533"/>
      <c r="E16135" s="533"/>
      <c r="F16135" s="533"/>
      <c r="G16135" s="533"/>
    </row>
    <row r="16136" spans="1:7">
      <c r="A16136" s="533"/>
      <c r="B16136" s="1787"/>
      <c r="C16136" s="1788"/>
      <c r="D16136" s="533"/>
      <c r="E16136" s="533"/>
      <c r="F16136" s="533"/>
      <c r="G16136" s="533"/>
    </row>
    <row r="16137" spans="1:7">
      <c r="A16137" s="533"/>
      <c r="B16137" s="1787"/>
      <c r="C16137" s="1788"/>
      <c r="D16137" s="533"/>
      <c r="E16137" s="533"/>
      <c r="F16137" s="533"/>
      <c r="G16137" s="533"/>
    </row>
    <row r="16138" spans="1:7">
      <c r="A16138" s="533"/>
      <c r="B16138" s="1787"/>
      <c r="C16138" s="1788"/>
      <c r="D16138" s="533"/>
      <c r="E16138" s="533"/>
      <c r="F16138" s="533"/>
      <c r="G16138" s="533"/>
    </row>
    <row r="16139" spans="1:7">
      <c r="A16139" s="533"/>
      <c r="B16139" s="1787"/>
      <c r="C16139" s="1788"/>
      <c r="D16139" s="533"/>
      <c r="E16139" s="533"/>
      <c r="F16139" s="533"/>
      <c r="G16139" s="533"/>
    </row>
    <row r="16140" spans="1:7">
      <c r="A16140" s="533"/>
      <c r="B16140" s="1787"/>
      <c r="C16140" s="1788"/>
      <c r="D16140" s="533"/>
      <c r="E16140" s="533"/>
      <c r="F16140" s="533"/>
      <c r="G16140" s="533"/>
    </row>
    <row r="16141" spans="1:7">
      <c r="A16141" s="533"/>
      <c r="B16141" s="1787"/>
      <c r="C16141" s="1788"/>
      <c r="D16141" s="533"/>
      <c r="E16141" s="533"/>
      <c r="F16141" s="533"/>
      <c r="G16141" s="533"/>
    </row>
    <row r="16142" spans="1:7">
      <c r="A16142" s="533"/>
      <c r="B16142" s="1787"/>
      <c r="C16142" s="1788"/>
      <c r="D16142" s="533"/>
      <c r="E16142" s="533"/>
      <c r="F16142" s="533"/>
      <c r="G16142" s="533"/>
    </row>
    <row r="16143" spans="1:7">
      <c r="A16143" s="533"/>
      <c r="B16143" s="1787"/>
      <c r="C16143" s="1788"/>
      <c r="D16143" s="533"/>
      <c r="E16143" s="533"/>
      <c r="F16143" s="533"/>
      <c r="G16143" s="533"/>
    </row>
    <row r="16144" spans="1:7">
      <c r="A16144" s="533"/>
      <c r="B16144" s="1787"/>
      <c r="C16144" s="1788"/>
      <c r="D16144" s="533"/>
      <c r="E16144" s="533"/>
      <c r="F16144" s="533"/>
      <c r="G16144" s="533"/>
    </row>
    <row r="16145" spans="1:7">
      <c r="A16145" s="533"/>
      <c r="B16145" s="1787"/>
      <c r="C16145" s="1788"/>
      <c r="D16145" s="533"/>
      <c r="E16145" s="533"/>
      <c r="F16145" s="533"/>
      <c r="G16145" s="533"/>
    </row>
    <row r="16146" spans="1:7">
      <c r="A16146" s="533"/>
      <c r="B16146" s="1787"/>
      <c r="C16146" s="1788"/>
      <c r="D16146" s="533"/>
      <c r="E16146" s="533"/>
      <c r="F16146" s="533"/>
      <c r="G16146" s="533"/>
    </row>
    <row r="16147" spans="1:7">
      <c r="A16147" s="533"/>
      <c r="B16147" s="1787"/>
      <c r="C16147" s="1788"/>
      <c r="D16147" s="533"/>
      <c r="E16147" s="533"/>
      <c r="F16147" s="533"/>
      <c r="G16147" s="533"/>
    </row>
    <row r="16148" spans="1:7">
      <c r="A16148" s="533"/>
      <c r="B16148" s="1787"/>
      <c r="C16148" s="1788"/>
      <c r="D16148" s="533"/>
      <c r="E16148" s="533"/>
      <c r="F16148" s="533"/>
      <c r="G16148" s="533"/>
    </row>
    <row r="16149" spans="1:7">
      <c r="A16149" s="533"/>
      <c r="B16149" s="1787"/>
      <c r="C16149" s="1788"/>
      <c r="D16149" s="533"/>
      <c r="E16149" s="533"/>
      <c r="F16149" s="533"/>
      <c r="G16149" s="533"/>
    </row>
    <row r="16150" spans="1:7">
      <c r="A16150" s="533"/>
      <c r="B16150" s="1787"/>
      <c r="C16150" s="1788"/>
      <c r="D16150" s="533"/>
      <c r="E16150" s="533"/>
      <c r="F16150" s="533"/>
      <c r="G16150" s="533"/>
    </row>
    <row r="16151" spans="1:7">
      <c r="A16151" s="533"/>
      <c r="B16151" s="1787"/>
      <c r="C16151" s="1788"/>
      <c r="D16151" s="533"/>
      <c r="E16151" s="533"/>
      <c r="F16151" s="533"/>
      <c r="G16151" s="533"/>
    </row>
    <row r="16152" spans="1:7">
      <c r="A16152" s="533"/>
      <c r="B16152" s="1787"/>
      <c r="C16152" s="1788"/>
      <c r="D16152" s="533"/>
      <c r="E16152" s="533"/>
      <c r="F16152" s="533"/>
      <c r="G16152" s="533"/>
    </row>
    <row r="16153" spans="1:7">
      <c r="A16153" s="533"/>
      <c r="B16153" s="1787"/>
      <c r="C16153" s="1788"/>
      <c r="D16153" s="533"/>
      <c r="E16153" s="533"/>
      <c r="F16153" s="533"/>
      <c r="G16153" s="533"/>
    </row>
    <row r="16154" spans="1:7">
      <c r="A16154" s="533"/>
      <c r="B16154" s="1787"/>
      <c r="C16154" s="1788"/>
      <c r="D16154" s="533"/>
      <c r="E16154" s="533"/>
      <c r="F16154" s="533"/>
      <c r="G16154" s="533"/>
    </row>
    <row r="16155" spans="1:7">
      <c r="A16155" s="533"/>
      <c r="B16155" s="1787"/>
      <c r="C16155" s="1788"/>
      <c r="D16155" s="533"/>
      <c r="E16155" s="533"/>
      <c r="F16155" s="533"/>
      <c r="G16155" s="533"/>
    </row>
    <row r="16156" spans="1:7">
      <c r="A16156" s="533"/>
      <c r="B16156" s="1787"/>
      <c r="C16156" s="1788"/>
      <c r="D16156" s="533"/>
      <c r="E16156" s="533"/>
      <c r="F16156" s="533"/>
      <c r="G16156" s="533"/>
    </row>
    <row r="16157" spans="1:7">
      <c r="A16157" s="533"/>
      <c r="B16157" s="1787"/>
      <c r="C16157" s="1788"/>
      <c r="D16157" s="533"/>
      <c r="E16157" s="533"/>
      <c r="F16157" s="533"/>
      <c r="G16157" s="533"/>
    </row>
    <row r="16158" spans="1:7">
      <c r="A16158" s="533"/>
      <c r="B16158" s="1787"/>
      <c r="C16158" s="1788"/>
      <c r="D16158" s="533"/>
      <c r="E16158" s="533"/>
      <c r="F16158" s="533"/>
      <c r="G16158" s="533"/>
    </row>
    <row r="16159" spans="1:7">
      <c r="A16159" s="533"/>
      <c r="B16159" s="1787"/>
      <c r="C16159" s="1788"/>
      <c r="D16159" s="533"/>
      <c r="E16159" s="533"/>
      <c r="F16159" s="533"/>
      <c r="G16159" s="533"/>
    </row>
    <row r="16160" spans="1:7">
      <c r="A16160" s="533"/>
      <c r="B16160" s="1787"/>
      <c r="C16160" s="1788"/>
      <c r="D16160" s="533"/>
      <c r="E16160" s="533"/>
      <c r="F16160" s="533"/>
      <c r="G16160" s="533"/>
    </row>
    <row r="16161" spans="1:7">
      <c r="A16161" s="533"/>
      <c r="B16161" s="1787"/>
      <c r="C16161" s="1788"/>
      <c r="D16161" s="533"/>
      <c r="E16161" s="533"/>
      <c r="F16161" s="533"/>
      <c r="G16161" s="533"/>
    </row>
    <row r="16162" spans="1:7">
      <c r="A16162" s="533"/>
      <c r="B16162" s="1787"/>
      <c r="C16162" s="1788"/>
      <c r="D16162" s="533"/>
      <c r="E16162" s="533"/>
      <c r="F16162" s="533"/>
      <c r="G16162" s="533"/>
    </row>
    <row r="16163" spans="1:7">
      <c r="A16163" s="533"/>
      <c r="B16163" s="1787"/>
      <c r="C16163" s="1788"/>
      <c r="D16163" s="533"/>
      <c r="E16163" s="533"/>
      <c r="F16163" s="533"/>
      <c r="G16163" s="533"/>
    </row>
    <row r="16164" spans="1:7">
      <c r="A16164" s="533"/>
      <c r="B16164" s="1787"/>
      <c r="C16164" s="1788"/>
      <c r="D16164" s="533"/>
      <c r="E16164" s="533"/>
      <c r="F16164" s="533"/>
      <c r="G16164" s="533"/>
    </row>
    <row r="16165" spans="1:7">
      <c r="A16165" s="533"/>
      <c r="B16165" s="1787"/>
      <c r="C16165" s="1788"/>
      <c r="D16165" s="533"/>
      <c r="E16165" s="533"/>
      <c r="F16165" s="533"/>
      <c r="G16165" s="533"/>
    </row>
    <row r="16166" spans="1:7">
      <c r="A16166" s="533"/>
      <c r="B16166" s="1787"/>
      <c r="C16166" s="1788"/>
      <c r="D16166" s="533"/>
      <c r="E16166" s="533"/>
      <c r="F16166" s="533"/>
      <c r="G16166" s="533"/>
    </row>
    <row r="16167" spans="1:7">
      <c r="A16167" s="533"/>
      <c r="B16167" s="1787"/>
      <c r="C16167" s="1788"/>
      <c r="D16167" s="533"/>
      <c r="E16167" s="533"/>
      <c r="F16167" s="533"/>
      <c r="G16167" s="533"/>
    </row>
    <row r="16168" spans="1:7">
      <c r="A16168" s="533"/>
      <c r="B16168" s="1787"/>
      <c r="C16168" s="1788"/>
      <c r="D16168" s="533"/>
      <c r="E16168" s="533"/>
      <c r="F16168" s="533"/>
      <c r="G16168" s="533"/>
    </row>
    <row r="16169" spans="1:7">
      <c r="A16169" s="533"/>
      <c r="B16169" s="1787"/>
      <c r="C16169" s="1788"/>
      <c r="D16169" s="533"/>
      <c r="E16169" s="533"/>
      <c r="F16169" s="533"/>
      <c r="G16169" s="533"/>
    </row>
    <row r="16170" spans="1:7">
      <c r="A16170" s="533"/>
      <c r="B16170" s="1787"/>
      <c r="C16170" s="1788"/>
      <c r="D16170" s="533"/>
      <c r="E16170" s="533"/>
      <c r="F16170" s="533"/>
      <c r="G16170" s="533"/>
    </row>
    <row r="16171" spans="1:7">
      <c r="A16171" s="533"/>
      <c r="B16171" s="1787"/>
      <c r="C16171" s="1788"/>
      <c r="D16171" s="533"/>
      <c r="E16171" s="533"/>
      <c r="F16171" s="533"/>
      <c r="G16171" s="533"/>
    </row>
    <row r="16172" spans="1:7">
      <c r="A16172" s="533"/>
      <c r="B16172" s="1787"/>
      <c r="C16172" s="1788"/>
      <c r="D16172" s="533"/>
      <c r="E16172" s="533"/>
      <c r="F16172" s="533"/>
      <c r="G16172" s="533"/>
    </row>
    <row r="16173" spans="1:7">
      <c r="A16173" s="533"/>
      <c r="B16173" s="1787"/>
      <c r="C16173" s="1788"/>
      <c r="D16173" s="533"/>
      <c r="E16173" s="533"/>
      <c r="F16173" s="533"/>
      <c r="G16173" s="533"/>
    </row>
    <row r="16174" spans="1:7">
      <c r="A16174" s="533"/>
      <c r="B16174" s="1787"/>
      <c r="C16174" s="1788"/>
      <c r="D16174" s="533"/>
      <c r="E16174" s="533"/>
      <c r="F16174" s="533"/>
      <c r="G16174" s="533"/>
    </row>
    <row r="16175" spans="1:7">
      <c r="A16175" s="533"/>
      <c r="B16175" s="1787"/>
      <c r="C16175" s="1788"/>
      <c r="D16175" s="533"/>
      <c r="E16175" s="533"/>
      <c r="F16175" s="533"/>
      <c r="G16175" s="533"/>
    </row>
    <row r="16176" spans="1:7">
      <c r="A16176" s="533"/>
      <c r="B16176" s="1787"/>
      <c r="C16176" s="1788"/>
      <c r="D16176" s="533"/>
      <c r="E16176" s="533"/>
      <c r="F16176" s="533"/>
      <c r="G16176" s="533"/>
    </row>
    <row r="16177" spans="1:7">
      <c r="A16177" s="533"/>
      <c r="B16177" s="1787"/>
      <c r="C16177" s="1788"/>
      <c r="D16177" s="533"/>
      <c r="E16177" s="533"/>
      <c r="F16177" s="533"/>
      <c r="G16177" s="533"/>
    </row>
    <row r="16178" spans="1:7">
      <c r="A16178" s="533"/>
      <c r="B16178" s="1787"/>
      <c r="C16178" s="1788"/>
      <c r="D16178" s="533"/>
      <c r="E16178" s="533"/>
      <c r="F16178" s="533"/>
      <c r="G16178" s="533"/>
    </row>
    <row r="16179" spans="1:7">
      <c r="A16179" s="533"/>
      <c r="B16179" s="1787"/>
      <c r="C16179" s="1788"/>
      <c r="D16179" s="533"/>
      <c r="E16179" s="533"/>
      <c r="F16179" s="533"/>
      <c r="G16179" s="533"/>
    </row>
    <row r="16180" spans="1:7">
      <c r="A16180" s="533"/>
      <c r="B16180" s="1787"/>
      <c r="C16180" s="1788"/>
      <c r="D16180" s="533"/>
      <c r="E16180" s="533"/>
      <c r="F16180" s="533"/>
      <c r="G16180" s="533"/>
    </row>
    <row r="16181" spans="1:7">
      <c r="A16181" s="533"/>
      <c r="B16181" s="1787"/>
      <c r="C16181" s="1788"/>
      <c r="D16181" s="533"/>
      <c r="E16181" s="533"/>
      <c r="F16181" s="533"/>
      <c r="G16181" s="533"/>
    </row>
    <row r="16182" spans="1:7">
      <c r="A16182" s="533"/>
      <c r="B16182" s="1787"/>
      <c r="C16182" s="1788"/>
      <c r="D16182" s="533"/>
      <c r="E16182" s="533"/>
      <c r="F16182" s="533"/>
      <c r="G16182" s="533"/>
    </row>
    <row r="16183" spans="1:7">
      <c r="A16183" s="533"/>
      <c r="B16183" s="1787"/>
      <c r="C16183" s="1788"/>
      <c r="D16183" s="533"/>
      <c r="E16183" s="533"/>
      <c r="F16183" s="533"/>
      <c r="G16183" s="533"/>
    </row>
    <row r="16184" spans="1:7">
      <c r="A16184" s="533"/>
      <c r="B16184" s="1787"/>
      <c r="C16184" s="1788"/>
      <c r="D16184" s="533"/>
      <c r="E16184" s="533"/>
      <c r="F16184" s="533"/>
      <c r="G16184" s="533"/>
    </row>
    <row r="16185" spans="1:7">
      <c r="A16185" s="533"/>
      <c r="B16185" s="1787"/>
      <c r="C16185" s="1788"/>
      <c r="D16185" s="533"/>
      <c r="E16185" s="533"/>
      <c r="F16185" s="533"/>
      <c r="G16185" s="533"/>
    </row>
    <row r="16186" spans="1:7">
      <c r="A16186" s="533"/>
      <c r="B16186" s="1787"/>
      <c r="C16186" s="1788"/>
      <c r="D16186" s="533"/>
      <c r="E16186" s="533"/>
      <c r="F16186" s="533"/>
      <c r="G16186" s="533"/>
    </row>
    <row r="16187" spans="1:7">
      <c r="A16187" s="533"/>
      <c r="B16187" s="1787"/>
      <c r="C16187" s="1788"/>
      <c r="D16187" s="533"/>
      <c r="E16187" s="533"/>
      <c r="F16187" s="533"/>
      <c r="G16187" s="533"/>
    </row>
    <row r="16188" spans="1:7">
      <c r="A16188" s="533"/>
      <c r="B16188" s="1787"/>
      <c r="C16188" s="1788"/>
      <c r="D16188" s="533"/>
      <c r="E16188" s="533"/>
      <c r="F16188" s="533"/>
      <c r="G16188" s="533"/>
    </row>
    <row r="16189" spans="1:7">
      <c r="A16189" s="533"/>
      <c r="B16189" s="1787"/>
      <c r="C16189" s="1788"/>
      <c r="D16189" s="533"/>
      <c r="E16189" s="533"/>
      <c r="F16189" s="533"/>
      <c r="G16189" s="533"/>
    </row>
    <row r="16190" spans="1:7">
      <c r="A16190" s="533"/>
      <c r="B16190" s="1787"/>
      <c r="C16190" s="1788"/>
      <c r="D16190" s="533"/>
      <c r="E16190" s="533"/>
      <c r="F16190" s="533"/>
      <c r="G16190" s="533"/>
    </row>
    <row r="16191" spans="1:7">
      <c r="A16191" s="533"/>
      <c r="B16191" s="1787"/>
      <c r="C16191" s="1788"/>
      <c r="D16191" s="533"/>
      <c r="E16191" s="533"/>
      <c r="F16191" s="533"/>
      <c r="G16191" s="533"/>
    </row>
    <row r="16192" spans="1:7">
      <c r="A16192" s="533"/>
      <c r="B16192" s="1787"/>
      <c r="C16192" s="1788"/>
      <c r="D16192" s="533"/>
      <c r="E16192" s="533"/>
      <c r="F16192" s="533"/>
      <c r="G16192" s="533"/>
    </row>
    <row r="16193" spans="1:7">
      <c r="A16193" s="533"/>
      <c r="B16193" s="1787"/>
      <c r="C16193" s="1788"/>
      <c r="D16193" s="533"/>
      <c r="E16193" s="533"/>
      <c r="F16193" s="533"/>
      <c r="G16193" s="533"/>
    </row>
    <row r="16194" spans="1:7">
      <c r="A16194" s="533"/>
      <c r="B16194" s="1787"/>
      <c r="C16194" s="1788"/>
      <c r="D16194" s="533"/>
      <c r="E16194" s="533"/>
      <c r="F16194" s="533"/>
      <c r="G16194" s="533"/>
    </row>
    <row r="16195" spans="1:7">
      <c r="A16195" s="533"/>
      <c r="B16195" s="1787"/>
      <c r="C16195" s="1788"/>
      <c r="D16195" s="533"/>
      <c r="E16195" s="533"/>
      <c r="F16195" s="533"/>
      <c r="G16195" s="533"/>
    </row>
    <row r="16196" spans="1:7">
      <c r="A16196" s="533"/>
      <c r="B16196" s="1787"/>
      <c r="C16196" s="1788"/>
      <c r="D16196" s="533"/>
      <c r="E16196" s="533"/>
      <c r="F16196" s="533"/>
      <c r="G16196" s="533"/>
    </row>
    <row r="16197" spans="1:7">
      <c r="A16197" s="533"/>
      <c r="B16197" s="1787"/>
      <c r="C16197" s="1788"/>
      <c r="D16197" s="533"/>
      <c r="E16197" s="533"/>
      <c r="F16197" s="533"/>
      <c r="G16197" s="533"/>
    </row>
    <row r="16198" spans="1:7">
      <c r="A16198" s="533"/>
      <c r="B16198" s="1787"/>
      <c r="C16198" s="1788"/>
      <c r="D16198" s="533"/>
      <c r="E16198" s="533"/>
      <c r="F16198" s="533"/>
      <c r="G16198" s="533"/>
    </row>
    <row r="16199" spans="1:7">
      <c r="A16199" s="533"/>
      <c r="B16199" s="1787"/>
      <c r="C16199" s="1788"/>
      <c r="D16199" s="533"/>
      <c r="E16199" s="533"/>
      <c r="F16199" s="533"/>
      <c r="G16199" s="533"/>
    </row>
    <row r="16200" spans="1:7">
      <c r="A16200" s="533"/>
      <c r="B16200" s="1787"/>
      <c r="C16200" s="1788"/>
      <c r="D16200" s="533"/>
      <c r="E16200" s="533"/>
      <c r="F16200" s="533"/>
      <c r="G16200" s="533"/>
    </row>
    <row r="16201" spans="1:7">
      <c r="A16201" s="533"/>
      <c r="B16201" s="1787"/>
      <c r="C16201" s="1788"/>
      <c r="D16201" s="533"/>
      <c r="E16201" s="533"/>
      <c r="F16201" s="533"/>
      <c r="G16201" s="533"/>
    </row>
    <row r="16202" spans="1:7">
      <c r="A16202" s="533"/>
      <c r="B16202" s="1787"/>
      <c r="C16202" s="1788"/>
      <c r="D16202" s="533"/>
      <c r="E16202" s="533"/>
      <c r="F16202" s="533"/>
      <c r="G16202" s="533"/>
    </row>
    <row r="16203" spans="1:7">
      <c r="A16203" s="533"/>
      <c r="B16203" s="1787"/>
      <c r="C16203" s="1788"/>
      <c r="D16203" s="533"/>
      <c r="E16203" s="533"/>
      <c r="F16203" s="533"/>
      <c r="G16203" s="533"/>
    </row>
    <row r="16204" spans="1:7">
      <c r="A16204" s="533"/>
      <c r="B16204" s="1787"/>
      <c r="C16204" s="1788"/>
      <c r="D16204" s="533"/>
      <c r="E16204" s="533"/>
      <c r="F16204" s="533"/>
      <c r="G16204" s="533"/>
    </row>
    <row r="16205" spans="1:7">
      <c r="A16205" s="533"/>
      <c r="B16205" s="1787"/>
      <c r="C16205" s="1788"/>
      <c r="D16205" s="533"/>
      <c r="E16205" s="533"/>
      <c r="F16205" s="533"/>
      <c r="G16205" s="533"/>
    </row>
    <row r="16206" spans="1:7">
      <c r="A16206" s="533"/>
      <c r="B16206" s="1787"/>
      <c r="C16206" s="1788"/>
      <c r="D16206" s="533"/>
      <c r="E16206" s="533"/>
      <c r="F16206" s="533"/>
      <c r="G16206" s="533"/>
    </row>
    <row r="16207" spans="1:7">
      <c r="A16207" s="533"/>
      <c r="B16207" s="1787"/>
      <c r="C16207" s="1788"/>
      <c r="D16207" s="533"/>
      <c r="E16207" s="533"/>
      <c r="F16207" s="533"/>
      <c r="G16207" s="533"/>
    </row>
    <row r="16208" spans="1:7">
      <c r="A16208" s="533"/>
      <c r="B16208" s="1787"/>
      <c r="C16208" s="1788"/>
      <c r="D16208" s="533"/>
      <c r="E16208" s="533"/>
      <c r="F16208" s="533"/>
      <c r="G16208" s="533"/>
    </row>
    <row r="16209" spans="1:7">
      <c r="A16209" s="533"/>
      <c r="B16209" s="1787"/>
      <c r="C16209" s="1788"/>
      <c r="D16209" s="533"/>
      <c r="E16209" s="533"/>
      <c r="F16209" s="533"/>
      <c r="G16209" s="533"/>
    </row>
    <row r="16210" spans="1:7">
      <c r="A16210" s="533"/>
      <c r="B16210" s="1787"/>
      <c r="C16210" s="1788"/>
      <c r="D16210" s="533"/>
      <c r="E16210" s="533"/>
      <c r="F16210" s="533"/>
      <c r="G16210" s="533"/>
    </row>
    <row r="16211" spans="1:7">
      <c r="A16211" s="533"/>
      <c r="B16211" s="1787"/>
      <c r="C16211" s="1788"/>
      <c r="D16211" s="533"/>
      <c r="E16211" s="533"/>
      <c r="F16211" s="533"/>
      <c r="G16211" s="533"/>
    </row>
    <row r="16212" spans="1:7">
      <c r="A16212" s="533"/>
      <c r="B16212" s="1787"/>
      <c r="C16212" s="1788"/>
      <c r="D16212" s="533"/>
      <c r="E16212" s="533"/>
      <c r="F16212" s="533"/>
      <c r="G16212" s="533"/>
    </row>
    <row r="16213" spans="1:7">
      <c r="A16213" s="533"/>
      <c r="B16213" s="1787"/>
      <c r="C16213" s="1788"/>
      <c r="D16213" s="533"/>
      <c r="E16213" s="533"/>
      <c r="F16213" s="533"/>
      <c r="G16213" s="533"/>
    </row>
    <row r="16214" spans="1:7">
      <c r="A16214" s="533"/>
      <c r="B16214" s="1787"/>
      <c r="C16214" s="1788"/>
      <c r="D16214" s="533"/>
      <c r="E16214" s="533"/>
      <c r="F16214" s="533"/>
      <c r="G16214" s="533"/>
    </row>
    <row r="16215" spans="1:7">
      <c r="A16215" s="533"/>
      <c r="B16215" s="1787"/>
      <c r="C16215" s="1788"/>
      <c r="D16215" s="533"/>
      <c r="E16215" s="533"/>
      <c r="F16215" s="533"/>
      <c r="G16215" s="533"/>
    </row>
    <row r="16216" spans="1:7">
      <c r="A16216" s="533"/>
      <c r="B16216" s="1787"/>
      <c r="C16216" s="1788"/>
      <c r="D16216" s="533"/>
      <c r="E16216" s="533"/>
      <c r="F16216" s="533"/>
      <c r="G16216" s="533"/>
    </row>
    <row r="16217" spans="1:7">
      <c r="A16217" s="533"/>
      <c r="B16217" s="1787"/>
      <c r="C16217" s="1788"/>
      <c r="D16217" s="533"/>
      <c r="E16217" s="533"/>
      <c r="F16217" s="533"/>
      <c r="G16217" s="533"/>
    </row>
    <row r="16218" spans="1:7">
      <c r="A16218" s="533"/>
      <c r="B16218" s="1787"/>
      <c r="C16218" s="1788"/>
      <c r="D16218" s="533"/>
      <c r="E16218" s="533"/>
      <c r="F16218" s="533"/>
      <c r="G16218" s="533"/>
    </row>
    <row r="16219" spans="1:7">
      <c r="A16219" s="533"/>
      <c r="B16219" s="1787"/>
      <c r="C16219" s="1788"/>
      <c r="D16219" s="533"/>
      <c r="E16219" s="533"/>
      <c r="F16219" s="533"/>
      <c r="G16219" s="533"/>
    </row>
    <row r="16220" spans="1:7">
      <c r="A16220" s="533"/>
      <c r="B16220" s="1787"/>
      <c r="C16220" s="1788"/>
      <c r="D16220" s="533"/>
      <c r="E16220" s="533"/>
      <c r="F16220" s="533"/>
      <c r="G16220" s="533"/>
    </row>
    <row r="16221" spans="1:7">
      <c r="A16221" s="533"/>
      <c r="B16221" s="1787"/>
      <c r="C16221" s="1788"/>
      <c r="D16221" s="533"/>
      <c r="E16221" s="533"/>
      <c r="F16221" s="533"/>
      <c r="G16221" s="533"/>
    </row>
    <row r="16222" spans="1:7">
      <c r="A16222" s="533"/>
      <c r="B16222" s="1787"/>
      <c r="C16222" s="1788"/>
      <c r="D16222" s="533"/>
      <c r="E16222" s="533"/>
      <c r="F16222" s="533"/>
      <c r="G16222" s="533"/>
    </row>
    <row r="16223" spans="1:7">
      <c r="A16223" s="533"/>
      <c r="B16223" s="1787"/>
      <c r="C16223" s="1788"/>
      <c r="D16223" s="533"/>
      <c r="E16223" s="533"/>
      <c r="F16223" s="533"/>
      <c r="G16223" s="533"/>
    </row>
    <row r="16224" spans="1:7">
      <c r="A16224" s="533"/>
      <c r="B16224" s="1787"/>
      <c r="C16224" s="1788"/>
      <c r="D16224" s="533"/>
      <c r="E16224" s="533"/>
      <c r="F16224" s="533"/>
      <c r="G16224" s="533"/>
    </row>
    <row r="16225" spans="1:7">
      <c r="A16225" s="533"/>
      <c r="B16225" s="1787"/>
      <c r="C16225" s="1788"/>
      <c r="D16225" s="533"/>
      <c r="E16225" s="533"/>
      <c r="F16225" s="533"/>
      <c r="G16225" s="533"/>
    </row>
    <row r="16226" spans="1:7">
      <c r="A16226" s="533"/>
      <c r="B16226" s="1787"/>
      <c r="C16226" s="1788"/>
      <c r="D16226" s="533"/>
      <c r="E16226" s="533"/>
      <c r="F16226" s="533"/>
      <c r="G16226" s="533"/>
    </row>
    <row r="16227" spans="1:7">
      <c r="A16227" s="533"/>
      <c r="B16227" s="1787"/>
      <c r="C16227" s="1788"/>
      <c r="D16227" s="533"/>
      <c r="E16227" s="533"/>
      <c r="F16227" s="533"/>
      <c r="G16227" s="533"/>
    </row>
    <row r="16228" spans="1:7">
      <c r="A16228" s="533"/>
      <c r="B16228" s="1787"/>
      <c r="C16228" s="1788"/>
      <c r="D16228" s="533"/>
      <c r="E16228" s="533"/>
      <c r="F16228" s="533"/>
      <c r="G16228" s="533"/>
    </row>
    <row r="16229" spans="1:7">
      <c r="A16229" s="533"/>
      <c r="B16229" s="1787"/>
      <c r="C16229" s="1788"/>
      <c r="D16229" s="533"/>
      <c r="E16229" s="533"/>
      <c r="F16229" s="533"/>
      <c r="G16229" s="533"/>
    </row>
    <row r="16230" spans="1:7">
      <c r="A16230" s="533"/>
      <c r="B16230" s="1787"/>
      <c r="C16230" s="1788"/>
      <c r="D16230" s="533"/>
      <c r="E16230" s="533"/>
      <c r="F16230" s="533"/>
      <c r="G16230" s="533"/>
    </row>
    <row r="16231" spans="1:7">
      <c r="A16231" s="533"/>
      <c r="B16231" s="1787"/>
      <c r="C16231" s="1788"/>
      <c r="D16231" s="533"/>
      <c r="E16231" s="533"/>
      <c r="F16231" s="533"/>
      <c r="G16231" s="533"/>
    </row>
    <row r="16232" spans="1:7">
      <c r="A16232" s="533"/>
      <c r="B16232" s="1787"/>
      <c r="C16232" s="1788"/>
      <c r="D16232" s="533"/>
      <c r="E16232" s="533"/>
      <c r="F16232" s="533"/>
      <c r="G16232" s="533"/>
    </row>
    <row r="16233" spans="1:7">
      <c r="A16233" s="533"/>
      <c r="B16233" s="1787"/>
      <c r="C16233" s="1788"/>
      <c r="D16233" s="533"/>
      <c r="E16233" s="533"/>
      <c r="F16233" s="533"/>
      <c r="G16233" s="533"/>
    </row>
    <row r="16234" spans="1:7">
      <c r="A16234" s="533"/>
      <c r="B16234" s="1787"/>
      <c r="C16234" s="1788"/>
      <c r="D16234" s="533"/>
      <c r="E16234" s="533"/>
      <c r="F16234" s="533"/>
      <c r="G16234" s="533"/>
    </row>
    <row r="16235" spans="1:7">
      <c r="A16235" s="533"/>
      <c r="B16235" s="1787"/>
      <c r="C16235" s="1788"/>
      <c r="D16235" s="533"/>
      <c r="E16235" s="533"/>
      <c r="F16235" s="533"/>
      <c r="G16235" s="533"/>
    </row>
    <row r="16236" spans="1:7">
      <c r="A16236" s="533"/>
      <c r="B16236" s="1787"/>
      <c r="C16236" s="1788"/>
      <c r="D16236" s="533"/>
      <c r="E16236" s="533"/>
      <c r="F16236" s="533"/>
      <c r="G16236" s="533"/>
    </row>
    <row r="16237" spans="1:7">
      <c r="A16237" s="533"/>
      <c r="B16237" s="1787"/>
      <c r="C16237" s="1788"/>
      <c r="D16237" s="533"/>
      <c r="E16237" s="533"/>
      <c r="F16237" s="533"/>
      <c r="G16237" s="533"/>
    </row>
    <row r="16238" spans="1:7">
      <c r="A16238" s="533"/>
      <c r="B16238" s="1787"/>
      <c r="C16238" s="1788"/>
      <c r="D16238" s="533"/>
      <c r="E16238" s="533"/>
      <c r="F16238" s="533"/>
      <c r="G16238" s="533"/>
    </row>
    <row r="16239" spans="1:7">
      <c r="A16239" s="533"/>
      <c r="B16239" s="1787"/>
      <c r="C16239" s="1788"/>
      <c r="D16239" s="533"/>
      <c r="E16239" s="533"/>
      <c r="F16239" s="533"/>
      <c r="G16239" s="533"/>
    </row>
    <row r="16240" spans="1:7">
      <c r="A16240" s="533"/>
      <c r="B16240" s="1787"/>
      <c r="C16240" s="1788"/>
      <c r="D16240" s="533"/>
      <c r="E16240" s="533"/>
      <c r="F16240" s="533"/>
      <c r="G16240" s="533"/>
    </row>
    <row r="16241" spans="1:7">
      <c r="A16241" s="533"/>
      <c r="B16241" s="1787"/>
      <c r="C16241" s="1788"/>
      <c r="D16241" s="533"/>
      <c r="E16241" s="533"/>
      <c r="F16241" s="533"/>
      <c r="G16241" s="533"/>
    </row>
    <row r="16242" spans="1:7">
      <c r="A16242" s="533"/>
      <c r="B16242" s="1787"/>
      <c r="C16242" s="1788"/>
      <c r="D16242" s="533"/>
      <c r="E16242" s="533"/>
      <c r="F16242" s="533"/>
      <c r="G16242" s="533"/>
    </row>
    <row r="16243" spans="1:7">
      <c r="A16243" s="533"/>
      <c r="B16243" s="1787"/>
      <c r="C16243" s="1788"/>
      <c r="D16243" s="533"/>
      <c r="E16243" s="533"/>
      <c r="F16243" s="533"/>
      <c r="G16243" s="533"/>
    </row>
    <row r="16244" spans="1:7">
      <c r="A16244" s="533"/>
      <c r="B16244" s="1787"/>
      <c r="C16244" s="1788"/>
      <c r="D16244" s="533"/>
      <c r="E16244" s="533"/>
      <c r="F16244" s="533"/>
      <c r="G16244" s="533"/>
    </row>
    <row r="16245" spans="1:7">
      <c r="A16245" s="533"/>
      <c r="B16245" s="1787"/>
      <c r="C16245" s="1788"/>
      <c r="D16245" s="533"/>
      <c r="E16245" s="533"/>
      <c r="F16245" s="533"/>
      <c r="G16245" s="533"/>
    </row>
    <row r="16246" spans="1:7">
      <c r="A16246" s="533"/>
      <c r="B16246" s="1787"/>
      <c r="C16246" s="1788"/>
      <c r="D16246" s="533"/>
      <c r="E16246" s="533"/>
      <c r="F16246" s="533"/>
      <c r="G16246" s="533"/>
    </row>
    <row r="16247" spans="1:7">
      <c r="A16247" s="533"/>
      <c r="B16247" s="1787"/>
      <c r="C16247" s="1788"/>
      <c r="D16247" s="533"/>
      <c r="E16247" s="533"/>
      <c r="F16247" s="533"/>
      <c r="G16247" s="533"/>
    </row>
    <row r="16248" spans="1:7">
      <c r="A16248" s="533"/>
      <c r="B16248" s="1787"/>
      <c r="C16248" s="1788"/>
      <c r="D16248" s="533"/>
      <c r="E16248" s="533"/>
      <c r="F16248" s="533"/>
      <c r="G16248" s="533"/>
    </row>
    <row r="16249" spans="1:7">
      <c r="A16249" s="533"/>
      <c r="B16249" s="1787"/>
      <c r="C16249" s="1788"/>
      <c r="D16249" s="533"/>
      <c r="E16249" s="533"/>
      <c r="F16249" s="533"/>
      <c r="G16249" s="533"/>
    </row>
    <row r="16250" spans="1:7">
      <c r="A16250" s="533"/>
      <c r="B16250" s="1787"/>
      <c r="C16250" s="1788"/>
      <c r="D16250" s="533"/>
      <c r="E16250" s="533"/>
      <c r="F16250" s="533"/>
      <c r="G16250" s="533"/>
    </row>
    <row r="16251" spans="1:7">
      <c r="A16251" s="533"/>
      <c r="B16251" s="1787"/>
      <c r="C16251" s="1788"/>
      <c r="D16251" s="533"/>
      <c r="E16251" s="533"/>
      <c r="F16251" s="533"/>
      <c r="G16251" s="533"/>
    </row>
    <row r="16252" spans="1:7">
      <c r="A16252" s="533"/>
      <c r="B16252" s="1787"/>
      <c r="C16252" s="1788"/>
      <c r="D16252" s="533"/>
      <c r="E16252" s="533"/>
      <c r="F16252" s="533"/>
      <c r="G16252" s="533"/>
    </row>
    <row r="16253" spans="1:7">
      <c r="A16253" s="533"/>
      <c r="B16253" s="1787"/>
      <c r="C16253" s="1788"/>
      <c r="D16253" s="533"/>
      <c r="E16253" s="533"/>
      <c r="F16253" s="533"/>
      <c r="G16253" s="533"/>
    </row>
    <row r="16254" spans="1:7">
      <c r="A16254" s="533"/>
      <c r="B16254" s="1787"/>
      <c r="C16254" s="1788"/>
      <c r="D16254" s="533"/>
      <c r="E16254" s="533"/>
      <c r="F16254" s="533"/>
      <c r="G16254" s="533"/>
    </row>
    <row r="16255" spans="1:7">
      <c r="A16255" s="533"/>
      <c r="B16255" s="1787"/>
      <c r="C16255" s="1788"/>
      <c r="D16255" s="533"/>
      <c r="E16255" s="533"/>
      <c r="F16255" s="533"/>
      <c r="G16255" s="533"/>
    </row>
    <row r="16256" spans="1:7">
      <c r="A16256" s="533"/>
      <c r="B16256" s="1787"/>
      <c r="C16256" s="1788"/>
      <c r="D16256" s="533"/>
      <c r="E16256" s="533"/>
      <c r="F16256" s="533"/>
      <c r="G16256" s="533"/>
    </row>
    <row r="16257" spans="1:7">
      <c r="A16257" s="533"/>
      <c r="B16257" s="1787"/>
      <c r="C16257" s="1788"/>
      <c r="D16257" s="533"/>
      <c r="E16257" s="533"/>
      <c r="F16257" s="533"/>
      <c r="G16257" s="533"/>
    </row>
    <row r="16258" spans="1:7">
      <c r="A16258" s="533"/>
      <c r="B16258" s="1787"/>
      <c r="C16258" s="1788"/>
      <c r="D16258" s="533"/>
      <c r="E16258" s="533"/>
      <c r="F16258" s="533"/>
      <c r="G16258" s="533"/>
    </row>
    <row r="16259" spans="1:7">
      <c r="A16259" s="533"/>
      <c r="B16259" s="1787"/>
      <c r="C16259" s="1788"/>
      <c r="D16259" s="533"/>
      <c r="E16259" s="533"/>
      <c r="F16259" s="533"/>
      <c r="G16259" s="533"/>
    </row>
    <row r="16260" spans="1:7">
      <c r="A16260" s="533"/>
      <c r="B16260" s="1787"/>
      <c r="C16260" s="1788"/>
      <c r="D16260" s="533"/>
      <c r="E16260" s="533"/>
      <c r="F16260" s="533"/>
      <c r="G16260" s="533"/>
    </row>
    <row r="16261" spans="1:7">
      <c r="A16261" s="533"/>
      <c r="B16261" s="1787"/>
      <c r="C16261" s="1788"/>
      <c r="D16261" s="533"/>
      <c r="E16261" s="533"/>
      <c r="F16261" s="533"/>
      <c r="G16261" s="533"/>
    </row>
    <row r="16262" spans="1:7">
      <c r="A16262" s="533"/>
      <c r="B16262" s="1787"/>
      <c r="C16262" s="1788"/>
      <c r="D16262" s="533"/>
      <c r="E16262" s="533"/>
      <c r="F16262" s="533"/>
      <c r="G16262" s="533"/>
    </row>
    <row r="16263" spans="1:7">
      <c r="A16263" s="533"/>
      <c r="B16263" s="1787"/>
      <c r="C16263" s="1788"/>
      <c r="D16263" s="533"/>
      <c r="E16263" s="533"/>
      <c r="F16263" s="533"/>
      <c r="G16263" s="533"/>
    </row>
    <row r="16264" spans="1:7">
      <c r="A16264" s="533"/>
      <c r="B16264" s="1787"/>
      <c r="C16264" s="1788"/>
      <c r="D16264" s="533"/>
      <c r="E16264" s="533"/>
      <c r="F16264" s="533"/>
      <c r="G16264" s="533"/>
    </row>
    <row r="16265" spans="1:7">
      <c r="A16265" s="533"/>
      <c r="B16265" s="1787"/>
      <c r="C16265" s="1788"/>
      <c r="D16265" s="533"/>
      <c r="E16265" s="533"/>
      <c r="F16265" s="533"/>
      <c r="G16265" s="533"/>
    </row>
    <row r="16266" spans="1:7">
      <c r="A16266" s="533"/>
      <c r="B16266" s="1787"/>
      <c r="C16266" s="1788"/>
      <c r="D16266" s="533"/>
      <c r="E16266" s="533"/>
      <c r="F16266" s="533"/>
      <c r="G16266" s="533"/>
    </row>
    <row r="16267" spans="1:7">
      <c r="A16267" s="533"/>
      <c r="B16267" s="1787"/>
      <c r="C16267" s="1788"/>
      <c r="D16267" s="533"/>
      <c r="E16267" s="533"/>
      <c r="F16267" s="533"/>
      <c r="G16267" s="533"/>
    </row>
    <row r="16268" spans="1:7">
      <c r="A16268" s="533"/>
      <c r="B16268" s="1787"/>
      <c r="C16268" s="1788"/>
      <c r="D16268" s="533"/>
      <c r="E16268" s="533"/>
      <c r="F16268" s="533"/>
      <c r="G16268" s="533"/>
    </row>
    <row r="16269" spans="1:7">
      <c r="A16269" s="533"/>
      <c r="B16269" s="1787"/>
      <c r="C16269" s="1788"/>
      <c r="D16269" s="533"/>
      <c r="E16269" s="533"/>
      <c r="F16269" s="533"/>
      <c r="G16269" s="533"/>
    </row>
    <row r="16270" spans="1:7">
      <c r="A16270" s="533"/>
      <c r="B16270" s="1787"/>
      <c r="C16270" s="1788"/>
      <c r="D16270" s="533"/>
      <c r="E16270" s="533"/>
      <c r="F16270" s="533"/>
      <c r="G16270" s="533"/>
    </row>
    <row r="16271" spans="1:7">
      <c r="A16271" s="533"/>
      <c r="B16271" s="1787"/>
      <c r="C16271" s="1788"/>
      <c r="D16271" s="533"/>
      <c r="E16271" s="533"/>
      <c r="F16271" s="533"/>
      <c r="G16271" s="533"/>
    </row>
    <row r="16272" spans="1:7">
      <c r="A16272" s="533"/>
      <c r="B16272" s="1787"/>
      <c r="C16272" s="1788"/>
      <c r="D16272" s="533"/>
      <c r="E16272" s="533"/>
      <c r="F16272" s="533"/>
      <c r="G16272" s="533"/>
    </row>
    <row r="16273" spans="1:7">
      <c r="A16273" s="533"/>
      <c r="B16273" s="1787"/>
      <c r="C16273" s="1788"/>
      <c r="D16273" s="533"/>
      <c r="E16273" s="533"/>
      <c r="F16273" s="533"/>
      <c r="G16273" s="533"/>
    </row>
    <row r="16274" spans="1:7">
      <c r="A16274" s="533"/>
      <c r="B16274" s="1787"/>
      <c r="C16274" s="1788"/>
      <c r="D16274" s="533"/>
      <c r="E16274" s="533"/>
      <c r="F16274" s="533"/>
      <c r="G16274" s="533"/>
    </row>
    <row r="16275" spans="1:7">
      <c r="A16275" s="533"/>
      <c r="B16275" s="1787"/>
      <c r="C16275" s="1788"/>
      <c r="D16275" s="533"/>
      <c r="E16275" s="533"/>
      <c r="F16275" s="533"/>
      <c r="G16275" s="533"/>
    </row>
    <row r="16276" spans="1:7">
      <c r="A16276" s="533"/>
      <c r="B16276" s="1787"/>
      <c r="C16276" s="1788"/>
      <c r="D16276" s="533"/>
      <c r="E16276" s="533"/>
      <c r="F16276" s="533"/>
      <c r="G16276" s="533"/>
    </row>
    <row r="16277" spans="1:7">
      <c r="A16277" s="533"/>
      <c r="B16277" s="1787"/>
      <c r="C16277" s="1788"/>
      <c r="D16277" s="533"/>
      <c r="E16277" s="533"/>
      <c r="F16277" s="533"/>
      <c r="G16277" s="533"/>
    </row>
    <row r="16278" spans="1:7">
      <c r="A16278" s="533"/>
      <c r="B16278" s="1787"/>
      <c r="C16278" s="1788"/>
      <c r="D16278" s="533"/>
      <c r="E16278" s="533"/>
      <c r="F16278" s="533"/>
      <c r="G16278" s="533"/>
    </row>
    <row r="16279" spans="1:7">
      <c r="A16279" s="533"/>
      <c r="B16279" s="1787"/>
      <c r="C16279" s="1788"/>
      <c r="D16279" s="533"/>
      <c r="E16279" s="533"/>
      <c r="F16279" s="533"/>
      <c r="G16279" s="533"/>
    </row>
    <row r="16280" spans="1:7">
      <c r="A16280" s="533"/>
      <c r="B16280" s="1787"/>
      <c r="C16280" s="1788"/>
      <c r="D16280" s="533"/>
      <c r="E16280" s="533"/>
      <c r="F16280" s="533"/>
      <c r="G16280" s="533"/>
    </row>
    <row r="16281" spans="1:7">
      <c r="A16281" s="533"/>
      <c r="B16281" s="1787"/>
      <c r="C16281" s="1788"/>
      <c r="D16281" s="533"/>
      <c r="E16281" s="533"/>
      <c r="F16281" s="533"/>
      <c r="G16281" s="533"/>
    </row>
    <row r="16282" spans="1:7">
      <c r="A16282" s="533"/>
      <c r="B16282" s="1787"/>
      <c r="C16282" s="1788"/>
      <c r="D16282" s="533"/>
      <c r="E16282" s="533"/>
      <c r="F16282" s="533"/>
      <c r="G16282" s="533"/>
    </row>
    <row r="16283" spans="1:7">
      <c r="A16283" s="533"/>
      <c r="B16283" s="1787"/>
      <c r="C16283" s="1788"/>
      <c r="D16283" s="533"/>
      <c r="E16283" s="533"/>
      <c r="F16283" s="533"/>
      <c r="G16283" s="533"/>
    </row>
    <row r="16284" spans="1:7">
      <c r="A16284" s="533"/>
      <c r="B16284" s="1787"/>
      <c r="C16284" s="1788"/>
      <c r="D16284" s="533"/>
      <c r="E16284" s="533"/>
      <c r="F16284" s="533"/>
      <c r="G16284" s="533"/>
    </row>
    <row r="16285" spans="1:7">
      <c r="A16285" s="533"/>
      <c r="B16285" s="1787"/>
      <c r="C16285" s="1788"/>
      <c r="D16285" s="533"/>
      <c r="E16285" s="533"/>
      <c r="F16285" s="533"/>
      <c r="G16285" s="533"/>
    </row>
    <row r="16286" spans="1:7">
      <c r="A16286" s="533"/>
      <c r="B16286" s="1787"/>
      <c r="C16286" s="1788"/>
      <c r="D16286" s="533"/>
      <c r="E16286" s="533"/>
      <c r="F16286" s="533"/>
      <c r="G16286" s="533"/>
    </row>
    <row r="16287" spans="1:7">
      <c r="A16287" s="533"/>
      <c r="B16287" s="1787"/>
      <c r="C16287" s="1788"/>
      <c r="D16287" s="533"/>
      <c r="E16287" s="533"/>
      <c r="F16287" s="533"/>
      <c r="G16287" s="533"/>
    </row>
    <row r="16288" spans="1:7">
      <c r="A16288" s="533"/>
      <c r="B16288" s="1787"/>
      <c r="C16288" s="1788"/>
      <c r="D16288" s="533"/>
      <c r="E16288" s="533"/>
      <c r="F16288" s="533"/>
      <c r="G16288" s="533"/>
    </row>
    <row r="16289" spans="1:7">
      <c r="A16289" s="533"/>
      <c r="B16289" s="1787"/>
      <c r="C16289" s="1788"/>
      <c r="D16289" s="533"/>
      <c r="E16289" s="533"/>
      <c r="F16289" s="533"/>
      <c r="G16289" s="533"/>
    </row>
    <row r="16290" spans="1:7">
      <c r="A16290" s="533"/>
      <c r="B16290" s="1787"/>
      <c r="C16290" s="1788"/>
      <c r="D16290" s="533"/>
      <c r="E16290" s="533"/>
      <c r="F16290" s="533"/>
      <c r="G16290" s="533"/>
    </row>
    <row r="16291" spans="1:7">
      <c r="A16291" s="533"/>
      <c r="B16291" s="1787"/>
      <c r="C16291" s="1788"/>
      <c r="D16291" s="533"/>
      <c r="E16291" s="533"/>
      <c r="F16291" s="533"/>
      <c r="G16291" s="533"/>
    </row>
    <row r="16292" spans="1:7">
      <c r="A16292" s="533"/>
      <c r="B16292" s="1787"/>
      <c r="C16292" s="1788"/>
      <c r="D16292" s="533"/>
      <c r="E16292" s="533"/>
      <c r="F16292" s="533"/>
      <c r="G16292" s="533"/>
    </row>
    <row r="16293" spans="1:7">
      <c r="A16293" s="533"/>
      <c r="B16293" s="1787"/>
      <c r="C16293" s="1788"/>
      <c r="D16293" s="533"/>
      <c r="E16293" s="533"/>
      <c r="F16293" s="533"/>
      <c r="G16293" s="533"/>
    </row>
    <row r="16294" spans="1:7">
      <c r="A16294" s="533"/>
      <c r="B16294" s="1787"/>
      <c r="C16294" s="1788"/>
      <c r="D16294" s="533"/>
      <c r="E16294" s="533"/>
      <c r="F16294" s="533"/>
      <c r="G16294" s="533"/>
    </row>
    <row r="16295" spans="1:7">
      <c r="A16295" s="533"/>
      <c r="B16295" s="1787"/>
      <c r="C16295" s="1788"/>
      <c r="D16295" s="533"/>
      <c r="E16295" s="533"/>
      <c r="F16295" s="533"/>
      <c r="G16295" s="533"/>
    </row>
    <row r="16296" spans="1:7">
      <c r="A16296" s="533"/>
      <c r="B16296" s="1787"/>
      <c r="C16296" s="1788"/>
      <c r="D16296" s="533"/>
      <c r="E16296" s="533"/>
      <c r="F16296" s="533"/>
      <c r="G16296" s="533"/>
    </row>
    <row r="16297" spans="1:7">
      <c r="A16297" s="533"/>
      <c r="B16297" s="1787"/>
      <c r="C16297" s="1788"/>
      <c r="D16297" s="533"/>
      <c r="E16297" s="533"/>
      <c r="F16297" s="533"/>
      <c r="G16297" s="533"/>
    </row>
    <row r="16298" spans="1:7">
      <c r="A16298" s="533"/>
      <c r="B16298" s="1787"/>
      <c r="C16298" s="1788"/>
      <c r="D16298" s="533"/>
      <c r="E16298" s="533"/>
      <c r="F16298" s="533"/>
      <c r="G16298" s="533"/>
    </row>
    <row r="16299" spans="1:7">
      <c r="A16299" s="533"/>
      <c r="B16299" s="1787"/>
      <c r="C16299" s="1788"/>
      <c r="D16299" s="533"/>
      <c r="E16299" s="533"/>
      <c r="F16299" s="533"/>
      <c r="G16299" s="533"/>
    </row>
    <row r="16300" spans="1:7">
      <c r="A16300" s="533"/>
      <c r="B16300" s="1787"/>
      <c r="C16300" s="1788"/>
      <c r="D16300" s="533"/>
      <c r="E16300" s="533"/>
      <c r="F16300" s="533"/>
      <c r="G16300" s="533"/>
    </row>
    <row r="16301" spans="1:7">
      <c r="A16301" s="533"/>
      <c r="B16301" s="1787"/>
      <c r="C16301" s="1788"/>
      <c r="D16301" s="533"/>
      <c r="E16301" s="533"/>
      <c r="F16301" s="533"/>
      <c r="G16301" s="533"/>
    </row>
    <row r="16302" spans="1:7">
      <c r="A16302" s="533"/>
      <c r="B16302" s="1787"/>
      <c r="C16302" s="1788"/>
      <c r="D16302" s="533"/>
      <c r="E16302" s="533"/>
      <c r="F16302" s="533"/>
      <c r="G16302" s="533"/>
    </row>
    <row r="16303" spans="1:7">
      <c r="A16303" s="533"/>
      <c r="B16303" s="1787"/>
      <c r="C16303" s="1788"/>
      <c r="D16303" s="533"/>
      <c r="E16303" s="533"/>
      <c r="F16303" s="533"/>
      <c r="G16303" s="533"/>
    </row>
    <row r="16304" spans="1:7">
      <c r="A16304" s="533"/>
      <c r="B16304" s="1787"/>
      <c r="C16304" s="1788"/>
      <c r="D16304" s="533"/>
      <c r="E16304" s="533"/>
      <c r="F16304" s="533"/>
      <c r="G16304" s="533"/>
    </row>
    <row r="16305" spans="1:7">
      <c r="A16305" s="533"/>
      <c r="B16305" s="1787"/>
      <c r="C16305" s="1788"/>
      <c r="D16305" s="533"/>
      <c r="E16305" s="533"/>
      <c r="F16305" s="533"/>
      <c r="G16305" s="533"/>
    </row>
    <row r="16306" spans="1:7">
      <c r="A16306" s="533"/>
      <c r="B16306" s="1787"/>
      <c r="C16306" s="1788"/>
      <c r="D16306" s="533"/>
      <c r="E16306" s="533"/>
      <c r="F16306" s="533"/>
      <c r="G16306" s="533"/>
    </row>
    <row r="16307" spans="1:7">
      <c r="A16307" s="533"/>
      <c r="B16307" s="1787"/>
      <c r="C16307" s="1788"/>
      <c r="D16307" s="533"/>
      <c r="E16307" s="533"/>
      <c r="F16307" s="533"/>
      <c r="G16307" s="533"/>
    </row>
    <row r="16308" spans="1:7">
      <c r="A16308" s="533"/>
      <c r="B16308" s="1787"/>
      <c r="C16308" s="1788"/>
      <c r="D16308" s="533"/>
      <c r="E16308" s="533"/>
      <c r="F16308" s="533"/>
      <c r="G16308" s="533"/>
    </row>
    <row r="16309" spans="1:7">
      <c r="A16309" s="533"/>
      <c r="B16309" s="1787"/>
      <c r="C16309" s="1788"/>
      <c r="D16309" s="533"/>
      <c r="E16309" s="533"/>
      <c r="F16309" s="533"/>
      <c r="G16309" s="533"/>
    </row>
    <row r="16310" spans="1:7">
      <c r="A16310" s="533"/>
      <c r="B16310" s="1787"/>
      <c r="C16310" s="1788"/>
      <c r="D16310" s="533"/>
      <c r="E16310" s="533"/>
      <c r="F16310" s="533"/>
      <c r="G16310" s="533"/>
    </row>
    <row r="16311" spans="1:7">
      <c r="A16311" s="533"/>
      <c r="B16311" s="1787"/>
      <c r="C16311" s="1788"/>
      <c r="D16311" s="533"/>
      <c r="E16311" s="533"/>
      <c r="F16311" s="533"/>
      <c r="G16311" s="533"/>
    </row>
    <row r="16312" spans="1:7">
      <c r="A16312" s="533"/>
      <c r="B16312" s="1787"/>
      <c r="C16312" s="1788"/>
      <c r="D16312" s="533"/>
      <c r="E16312" s="533"/>
      <c r="F16312" s="533"/>
      <c r="G16312" s="533"/>
    </row>
    <row r="16313" spans="1:7">
      <c r="A16313" s="533"/>
      <c r="B16313" s="1787"/>
      <c r="C16313" s="1788"/>
      <c r="D16313" s="533"/>
      <c r="E16313" s="533"/>
      <c r="F16313" s="533"/>
      <c r="G16313" s="533"/>
    </row>
    <row r="16314" spans="1:7">
      <c r="A16314" s="533"/>
      <c r="B16314" s="1787"/>
      <c r="C16314" s="1788"/>
      <c r="D16314" s="533"/>
      <c r="E16314" s="533"/>
      <c r="F16314" s="533"/>
      <c r="G16314" s="533"/>
    </row>
    <row r="16315" spans="1:7">
      <c r="A16315" s="533"/>
      <c r="B16315" s="1787"/>
      <c r="C16315" s="1788"/>
      <c r="D16315" s="533"/>
      <c r="E16315" s="533"/>
      <c r="F16315" s="533"/>
      <c r="G16315" s="533"/>
    </row>
    <row r="16316" spans="1:7">
      <c r="A16316" s="533"/>
      <c r="B16316" s="1787"/>
      <c r="C16316" s="1788"/>
      <c r="D16316" s="533"/>
      <c r="E16316" s="533"/>
      <c r="F16316" s="533"/>
      <c r="G16316" s="533"/>
    </row>
    <row r="16317" spans="1:7">
      <c r="A16317" s="533"/>
      <c r="B16317" s="1787"/>
      <c r="C16317" s="1788"/>
      <c r="D16317" s="533"/>
      <c r="E16317" s="533"/>
      <c r="F16317" s="533"/>
      <c r="G16317" s="533"/>
    </row>
    <row r="16318" spans="1:7">
      <c r="A16318" s="533"/>
      <c r="B16318" s="1787"/>
      <c r="C16318" s="1788"/>
      <c r="D16318" s="533"/>
      <c r="E16318" s="533"/>
      <c r="F16318" s="533"/>
      <c r="G16318" s="533"/>
    </row>
    <row r="16319" spans="1:7">
      <c r="A16319" s="533"/>
      <c r="B16319" s="1787"/>
      <c r="C16319" s="1788"/>
      <c r="D16319" s="533"/>
      <c r="E16319" s="533"/>
      <c r="F16319" s="533"/>
      <c r="G16319" s="533"/>
    </row>
    <row r="16320" spans="1:7">
      <c r="A16320" s="533"/>
      <c r="B16320" s="1787"/>
      <c r="C16320" s="1788"/>
      <c r="D16320" s="533"/>
      <c r="E16320" s="533"/>
      <c r="F16320" s="533"/>
      <c r="G16320" s="533"/>
    </row>
    <row r="16321" spans="1:7">
      <c r="A16321" s="533"/>
      <c r="B16321" s="1787"/>
      <c r="C16321" s="1788"/>
      <c r="D16321" s="533"/>
      <c r="E16321" s="533"/>
      <c r="F16321" s="533"/>
      <c r="G16321" s="533"/>
    </row>
    <row r="16322" spans="1:7">
      <c r="A16322" s="533"/>
      <c r="B16322" s="1787"/>
      <c r="C16322" s="1788"/>
      <c r="D16322" s="533"/>
      <c r="E16322" s="533"/>
      <c r="F16322" s="533"/>
      <c r="G16322" s="533"/>
    </row>
    <row r="16323" spans="1:7">
      <c r="A16323" s="533"/>
      <c r="B16323" s="1787"/>
      <c r="C16323" s="1788"/>
      <c r="D16323" s="533"/>
      <c r="E16323" s="533"/>
      <c r="F16323" s="533"/>
      <c r="G16323" s="533"/>
    </row>
    <row r="16324" spans="1:7">
      <c r="A16324" s="533"/>
      <c r="B16324" s="1787"/>
      <c r="C16324" s="1788"/>
      <c r="D16324" s="533"/>
      <c r="E16324" s="533"/>
      <c r="F16324" s="533"/>
      <c r="G16324" s="533"/>
    </row>
    <row r="16325" spans="1:7">
      <c r="A16325" s="533"/>
      <c r="B16325" s="1787"/>
      <c r="C16325" s="1788"/>
      <c r="D16325" s="533"/>
      <c r="E16325" s="533"/>
      <c r="F16325" s="533"/>
      <c r="G16325" s="533"/>
    </row>
    <row r="16326" spans="1:7">
      <c r="A16326" s="533"/>
      <c r="B16326" s="1787"/>
      <c r="C16326" s="1788"/>
      <c r="D16326" s="533"/>
      <c r="E16326" s="533"/>
      <c r="F16326" s="533"/>
      <c r="G16326" s="533"/>
    </row>
    <row r="16327" spans="1:7">
      <c r="A16327" s="533"/>
      <c r="B16327" s="1787"/>
      <c r="C16327" s="1788"/>
      <c r="D16327" s="533"/>
      <c r="E16327" s="533"/>
      <c r="F16327" s="533"/>
      <c r="G16327" s="533"/>
    </row>
    <row r="16328" spans="1:7">
      <c r="A16328" s="533"/>
      <c r="B16328" s="1787"/>
      <c r="C16328" s="1788"/>
      <c r="D16328" s="533"/>
      <c r="E16328" s="533"/>
      <c r="F16328" s="533"/>
      <c r="G16328" s="533"/>
    </row>
    <row r="16329" spans="1:7">
      <c r="A16329" s="533"/>
      <c r="B16329" s="1787"/>
      <c r="C16329" s="1788"/>
      <c r="D16329" s="533"/>
      <c r="E16329" s="533"/>
      <c r="F16329" s="533"/>
      <c r="G16329" s="533"/>
    </row>
    <row r="16330" spans="1:7">
      <c r="A16330" s="533"/>
      <c r="B16330" s="1787"/>
      <c r="C16330" s="1788"/>
      <c r="D16330" s="533"/>
      <c r="E16330" s="533"/>
      <c r="F16330" s="533"/>
      <c r="G16330" s="533"/>
    </row>
    <row r="16331" spans="1:7">
      <c r="A16331" s="533"/>
      <c r="B16331" s="1787"/>
      <c r="C16331" s="1788"/>
      <c r="D16331" s="533"/>
      <c r="E16331" s="533"/>
      <c r="F16331" s="533"/>
      <c r="G16331" s="533"/>
    </row>
    <row r="16332" spans="1:7">
      <c r="A16332" s="533"/>
      <c r="B16332" s="1787"/>
      <c r="C16332" s="1788"/>
      <c r="D16332" s="533"/>
      <c r="E16332" s="533"/>
      <c r="F16332" s="533"/>
      <c r="G16332" s="533"/>
    </row>
    <row r="16333" spans="1:7">
      <c r="A16333" s="533"/>
      <c r="B16333" s="1787"/>
      <c r="C16333" s="1788"/>
      <c r="D16333" s="533"/>
      <c r="E16333" s="533"/>
      <c r="F16333" s="533"/>
      <c r="G16333" s="533"/>
    </row>
    <row r="16334" spans="1:7">
      <c r="A16334" s="533"/>
      <c r="B16334" s="1787"/>
      <c r="C16334" s="1788"/>
      <c r="D16334" s="533"/>
      <c r="E16334" s="533"/>
      <c r="F16334" s="533"/>
      <c r="G16334" s="533"/>
    </row>
    <row r="16335" spans="1:7">
      <c r="A16335" s="533"/>
      <c r="B16335" s="1787"/>
      <c r="C16335" s="1788"/>
      <c r="D16335" s="533"/>
      <c r="E16335" s="533"/>
      <c r="F16335" s="533"/>
      <c r="G16335" s="533"/>
    </row>
    <row r="16336" spans="1:7">
      <c r="A16336" s="533"/>
      <c r="B16336" s="1787"/>
      <c r="C16336" s="1788"/>
      <c r="D16336" s="533"/>
      <c r="E16336" s="533"/>
      <c r="F16336" s="533"/>
      <c r="G16336" s="533"/>
    </row>
    <row r="16337" spans="1:7">
      <c r="A16337" s="533"/>
      <c r="B16337" s="1787"/>
      <c r="C16337" s="1788"/>
      <c r="D16337" s="533"/>
      <c r="E16337" s="533"/>
      <c r="F16337" s="533"/>
      <c r="G16337" s="533"/>
    </row>
    <row r="16338" spans="1:7">
      <c r="A16338" s="533"/>
      <c r="B16338" s="1787"/>
      <c r="C16338" s="1788"/>
      <c r="D16338" s="533"/>
      <c r="E16338" s="533"/>
      <c r="F16338" s="533"/>
      <c r="G16338" s="533"/>
    </row>
    <row r="16339" spans="1:7">
      <c r="A16339" s="533"/>
      <c r="B16339" s="1787"/>
      <c r="C16339" s="1788"/>
      <c r="D16339" s="533"/>
      <c r="E16339" s="533"/>
      <c r="F16339" s="533"/>
      <c r="G16339" s="533"/>
    </row>
    <row r="16340" spans="1:7">
      <c r="A16340" s="533"/>
      <c r="B16340" s="1787"/>
      <c r="C16340" s="1788"/>
      <c r="D16340" s="533"/>
      <c r="E16340" s="533"/>
      <c r="F16340" s="533"/>
      <c r="G16340" s="533"/>
    </row>
    <row r="16341" spans="1:7">
      <c r="A16341" s="533"/>
      <c r="B16341" s="1787"/>
      <c r="C16341" s="1788"/>
      <c r="D16341" s="533"/>
      <c r="E16341" s="533"/>
      <c r="F16341" s="533"/>
      <c r="G16341" s="533"/>
    </row>
    <row r="16342" spans="1:7">
      <c r="A16342" s="533"/>
      <c r="B16342" s="1787"/>
      <c r="C16342" s="1788"/>
      <c r="D16342" s="533"/>
      <c r="E16342" s="533"/>
      <c r="F16342" s="533"/>
      <c r="G16342" s="533"/>
    </row>
    <row r="16343" spans="1:7">
      <c r="A16343" s="533"/>
      <c r="B16343" s="1787"/>
      <c r="C16343" s="1788"/>
      <c r="D16343" s="533"/>
      <c r="E16343" s="533"/>
      <c r="F16343" s="533"/>
      <c r="G16343" s="533"/>
    </row>
    <row r="16344" spans="1:7">
      <c r="A16344" s="533"/>
      <c r="B16344" s="1787"/>
      <c r="C16344" s="1788"/>
      <c r="D16344" s="533"/>
      <c r="E16344" s="533"/>
      <c r="F16344" s="533"/>
      <c r="G16344" s="533"/>
    </row>
    <row r="16345" spans="1:7">
      <c r="A16345" s="533"/>
      <c r="B16345" s="1787"/>
      <c r="C16345" s="1788"/>
      <c r="D16345" s="533"/>
      <c r="E16345" s="533"/>
      <c r="F16345" s="533"/>
      <c r="G16345" s="533"/>
    </row>
    <row r="16346" spans="1:7">
      <c r="A16346" s="533"/>
      <c r="B16346" s="1787"/>
      <c r="C16346" s="1788"/>
      <c r="D16346" s="533"/>
      <c r="E16346" s="533"/>
      <c r="F16346" s="533"/>
      <c r="G16346" s="533"/>
    </row>
    <row r="16347" spans="1:7">
      <c r="A16347" s="533"/>
      <c r="B16347" s="1787"/>
      <c r="C16347" s="1788"/>
      <c r="D16347" s="533"/>
      <c r="E16347" s="533"/>
      <c r="F16347" s="533"/>
      <c r="G16347" s="533"/>
    </row>
    <row r="16348" spans="1:7">
      <c r="A16348" s="533"/>
      <c r="B16348" s="1787"/>
      <c r="C16348" s="1788"/>
      <c r="D16348" s="533"/>
      <c r="E16348" s="533"/>
      <c r="F16348" s="533"/>
      <c r="G16348" s="533"/>
    </row>
    <row r="16349" spans="1:7">
      <c r="A16349" s="533"/>
      <c r="B16349" s="1787"/>
      <c r="C16349" s="1788"/>
      <c r="D16349" s="533"/>
      <c r="E16349" s="533"/>
      <c r="F16349" s="533"/>
      <c r="G16349" s="533"/>
    </row>
    <row r="16350" spans="1:7">
      <c r="A16350" s="533"/>
      <c r="B16350" s="1787"/>
      <c r="C16350" s="1788"/>
      <c r="D16350" s="533"/>
      <c r="E16350" s="533"/>
      <c r="F16350" s="533"/>
      <c r="G16350" s="533"/>
    </row>
    <row r="16351" spans="1:7">
      <c r="A16351" s="533"/>
      <c r="B16351" s="1787"/>
      <c r="C16351" s="1788"/>
      <c r="D16351" s="533"/>
      <c r="E16351" s="533"/>
      <c r="F16351" s="533"/>
      <c r="G16351" s="533"/>
    </row>
    <row r="16352" spans="1:7">
      <c r="A16352" s="533"/>
      <c r="B16352" s="1787"/>
      <c r="C16352" s="1788"/>
      <c r="D16352" s="533"/>
      <c r="E16352" s="533"/>
      <c r="F16352" s="533"/>
      <c r="G16352" s="533"/>
    </row>
    <row r="16353" spans="1:7">
      <c r="A16353" s="533"/>
      <c r="B16353" s="1787"/>
      <c r="C16353" s="1788"/>
      <c r="D16353" s="533"/>
      <c r="E16353" s="533"/>
      <c r="F16353" s="533"/>
      <c r="G16353" s="533"/>
    </row>
    <row r="16354" spans="1:7">
      <c r="A16354" s="533"/>
      <c r="B16354" s="1787"/>
      <c r="C16354" s="1788"/>
      <c r="D16354" s="533"/>
      <c r="E16354" s="533"/>
      <c r="F16354" s="533"/>
      <c r="G16354" s="533"/>
    </row>
    <row r="16355" spans="1:7">
      <c r="A16355" s="533"/>
      <c r="B16355" s="1787"/>
      <c r="C16355" s="1788"/>
      <c r="D16355" s="533"/>
      <c r="E16355" s="533"/>
      <c r="F16355" s="533"/>
      <c r="G16355" s="533"/>
    </row>
    <row r="16356" spans="1:7">
      <c r="A16356" s="533"/>
      <c r="B16356" s="1787"/>
      <c r="C16356" s="1788"/>
      <c r="D16356" s="533"/>
      <c r="E16356" s="533"/>
      <c r="F16356" s="533"/>
      <c r="G16356" s="533"/>
    </row>
    <row r="16357" spans="1:7">
      <c r="A16357" s="533"/>
      <c r="B16357" s="1787"/>
      <c r="C16357" s="1788"/>
      <c r="D16357" s="533"/>
      <c r="E16357" s="533"/>
      <c r="F16357" s="533"/>
      <c r="G16357" s="533"/>
    </row>
    <row r="16358" spans="1:7">
      <c r="A16358" s="533"/>
      <c r="B16358" s="1787"/>
      <c r="C16358" s="1788"/>
      <c r="D16358" s="533"/>
      <c r="E16358" s="533"/>
      <c r="F16358" s="533"/>
      <c r="G16358" s="533"/>
    </row>
    <row r="16359" spans="1:7">
      <c r="A16359" s="533"/>
      <c r="B16359" s="1787"/>
      <c r="C16359" s="1788"/>
      <c r="D16359" s="533"/>
      <c r="E16359" s="533"/>
      <c r="F16359" s="533"/>
      <c r="G16359" s="533"/>
    </row>
    <row r="16360" spans="1:7">
      <c r="A16360" s="533"/>
      <c r="B16360" s="1787"/>
      <c r="C16360" s="1788"/>
      <c r="D16360" s="533"/>
      <c r="E16360" s="533"/>
      <c r="F16360" s="533"/>
      <c r="G16360" s="533"/>
    </row>
    <row r="16361" spans="1:7">
      <c r="A16361" s="533"/>
      <c r="B16361" s="1787"/>
      <c r="C16361" s="1788"/>
      <c r="D16361" s="533"/>
      <c r="E16361" s="533"/>
      <c r="F16361" s="533"/>
      <c r="G16361" s="533"/>
    </row>
    <row r="16362" spans="1:7">
      <c r="A16362" s="533"/>
      <c r="B16362" s="1787"/>
      <c r="C16362" s="1788"/>
      <c r="D16362" s="533"/>
      <c r="E16362" s="533"/>
      <c r="F16362" s="533"/>
      <c r="G16362" s="533"/>
    </row>
    <row r="16363" spans="1:7">
      <c r="A16363" s="533"/>
      <c r="B16363" s="1787"/>
      <c r="C16363" s="1788"/>
      <c r="D16363" s="533"/>
      <c r="E16363" s="533"/>
      <c r="F16363" s="533"/>
      <c r="G16363" s="533"/>
    </row>
    <row r="16364" spans="1:7">
      <c r="A16364" s="533"/>
      <c r="B16364" s="1787"/>
      <c r="C16364" s="1788"/>
      <c r="D16364" s="533"/>
      <c r="E16364" s="533"/>
      <c r="F16364" s="533"/>
      <c r="G16364" s="533"/>
    </row>
    <row r="16365" spans="1:7">
      <c r="A16365" s="533"/>
      <c r="B16365" s="1787"/>
      <c r="C16365" s="1788"/>
      <c r="D16365" s="533"/>
      <c r="E16365" s="533"/>
      <c r="F16365" s="533"/>
      <c r="G16365" s="533"/>
    </row>
    <row r="16366" spans="1:7">
      <c r="A16366" s="533"/>
      <c r="B16366" s="1787"/>
      <c r="C16366" s="1788"/>
      <c r="D16366" s="533"/>
      <c r="E16366" s="533"/>
      <c r="F16366" s="533"/>
      <c r="G16366" s="533"/>
    </row>
    <row r="16367" spans="1:7">
      <c r="A16367" s="533"/>
      <c r="B16367" s="1787"/>
      <c r="C16367" s="1788"/>
      <c r="D16367" s="533"/>
      <c r="E16367" s="533"/>
      <c r="F16367" s="533"/>
      <c r="G16367" s="533"/>
    </row>
    <row r="16368" spans="1:7">
      <c r="A16368" s="533"/>
      <c r="B16368" s="1787"/>
      <c r="C16368" s="1788"/>
      <c r="D16368" s="533"/>
      <c r="E16368" s="533"/>
      <c r="F16368" s="533"/>
      <c r="G16368" s="533"/>
    </row>
    <row r="16369" spans="1:7">
      <c r="A16369" s="533"/>
      <c r="B16369" s="1787"/>
      <c r="C16369" s="1788"/>
      <c r="D16369" s="533"/>
      <c r="E16369" s="533"/>
      <c r="F16369" s="533"/>
      <c r="G16369" s="533"/>
    </row>
    <row r="16370" spans="1:7">
      <c r="A16370" s="533"/>
      <c r="B16370" s="1787"/>
      <c r="C16370" s="1788"/>
      <c r="D16370" s="533"/>
      <c r="E16370" s="533"/>
      <c r="F16370" s="533"/>
      <c r="G16370" s="533"/>
    </row>
    <row r="16371" spans="1:7">
      <c r="A16371" s="533"/>
      <c r="B16371" s="1787"/>
      <c r="C16371" s="1788"/>
      <c r="D16371" s="533"/>
      <c r="E16371" s="533"/>
      <c r="F16371" s="533"/>
      <c r="G16371" s="533"/>
    </row>
    <row r="16372" spans="1:7">
      <c r="A16372" s="533"/>
      <c r="B16372" s="1787"/>
      <c r="C16372" s="1788"/>
      <c r="D16372" s="533"/>
      <c r="E16372" s="533"/>
      <c r="F16372" s="533"/>
      <c r="G16372" s="533"/>
    </row>
    <row r="16373" spans="1:7">
      <c r="A16373" s="533"/>
      <c r="B16373" s="1787"/>
      <c r="C16373" s="1788"/>
      <c r="D16373" s="533"/>
      <c r="E16373" s="533"/>
      <c r="F16373" s="533"/>
      <c r="G16373" s="533"/>
    </row>
    <row r="16374" spans="1:7">
      <c r="A16374" s="533"/>
      <c r="B16374" s="1787"/>
      <c r="C16374" s="1788"/>
      <c r="D16374" s="533"/>
      <c r="E16374" s="533"/>
      <c r="F16374" s="533"/>
      <c r="G16374" s="533"/>
    </row>
    <row r="16375" spans="1:7">
      <c r="A16375" s="533"/>
      <c r="B16375" s="1787"/>
      <c r="C16375" s="1788"/>
      <c r="D16375" s="533"/>
      <c r="E16375" s="533"/>
      <c r="F16375" s="533"/>
      <c r="G16375" s="533"/>
    </row>
    <row r="16376" spans="1:7">
      <c r="A16376" s="533"/>
      <c r="B16376" s="1787"/>
      <c r="C16376" s="1788"/>
      <c r="D16376" s="533"/>
      <c r="E16376" s="533"/>
      <c r="F16376" s="533"/>
      <c r="G16376" s="533"/>
    </row>
    <row r="16377" spans="1:7">
      <c r="A16377" s="533"/>
      <c r="B16377" s="1787"/>
      <c r="C16377" s="1788"/>
      <c r="D16377" s="533"/>
      <c r="E16377" s="533"/>
      <c r="F16377" s="533"/>
      <c r="G16377" s="533"/>
    </row>
    <row r="16378" spans="1:7">
      <c r="A16378" s="533"/>
      <c r="B16378" s="1787"/>
      <c r="C16378" s="1788"/>
      <c r="D16378" s="533"/>
      <c r="E16378" s="533"/>
      <c r="F16378" s="533"/>
      <c r="G16378" s="533"/>
    </row>
    <row r="16379" spans="1:7">
      <c r="A16379" s="533"/>
      <c r="B16379" s="1787"/>
      <c r="C16379" s="1788"/>
      <c r="D16379" s="533"/>
      <c r="E16379" s="533"/>
      <c r="F16379" s="533"/>
      <c r="G16379" s="533"/>
    </row>
    <row r="16380" spans="1:7">
      <c r="A16380" s="533"/>
      <c r="B16380" s="1787"/>
      <c r="C16380" s="1788"/>
      <c r="D16380" s="533"/>
      <c r="E16380" s="533"/>
      <c r="F16380" s="533"/>
      <c r="G16380" s="533"/>
    </row>
    <row r="16381" spans="1:7">
      <c r="A16381" s="533"/>
      <c r="B16381" s="1787"/>
      <c r="C16381" s="1788"/>
      <c r="D16381" s="533"/>
      <c r="E16381" s="533"/>
      <c r="F16381" s="533"/>
      <c r="G16381" s="533"/>
    </row>
    <row r="16382" spans="1:7">
      <c r="A16382" s="533"/>
      <c r="B16382" s="1787"/>
      <c r="C16382" s="1788"/>
      <c r="D16382" s="533"/>
      <c r="E16382" s="533"/>
      <c r="F16382" s="533"/>
      <c r="G16382" s="533"/>
    </row>
    <row r="16383" spans="1:7">
      <c r="A16383" s="533"/>
      <c r="B16383" s="1787"/>
      <c r="C16383" s="1788"/>
      <c r="D16383" s="533"/>
      <c r="E16383" s="533"/>
      <c r="F16383" s="533"/>
      <c r="G16383" s="533"/>
    </row>
    <row r="16384" spans="1:7">
      <c r="A16384" s="533"/>
      <c r="B16384" s="1787"/>
      <c r="C16384" s="1788"/>
      <c r="D16384" s="533"/>
      <c r="E16384" s="533"/>
      <c r="F16384" s="533"/>
      <c r="G16384" s="533"/>
    </row>
    <row r="16385" spans="1:7">
      <c r="A16385" s="533"/>
      <c r="B16385" s="1787"/>
      <c r="C16385" s="1788"/>
      <c r="D16385" s="533"/>
      <c r="E16385" s="533"/>
      <c r="F16385" s="533"/>
      <c r="G16385" s="533"/>
    </row>
    <row r="16386" spans="1:7">
      <c r="A16386" s="533"/>
      <c r="B16386" s="1787"/>
      <c r="C16386" s="1788"/>
      <c r="D16386" s="533"/>
      <c r="E16386" s="533"/>
      <c r="F16386" s="533"/>
      <c r="G16386" s="533"/>
    </row>
    <row r="16387" spans="1:7">
      <c r="A16387" s="533"/>
      <c r="B16387" s="1787"/>
      <c r="C16387" s="1788"/>
      <c r="D16387" s="533"/>
      <c r="E16387" s="533"/>
      <c r="F16387" s="533"/>
      <c r="G16387" s="533"/>
    </row>
    <row r="16388" spans="1:7">
      <c r="A16388" s="533"/>
      <c r="B16388" s="1787"/>
      <c r="C16388" s="1788"/>
      <c r="D16388" s="533"/>
      <c r="E16388" s="533"/>
      <c r="F16388" s="533"/>
      <c r="G16388" s="533"/>
    </row>
    <row r="16389" spans="1:7">
      <c r="A16389" s="533"/>
      <c r="B16389" s="1787"/>
      <c r="C16389" s="1788"/>
      <c r="D16389" s="533"/>
      <c r="E16389" s="533"/>
      <c r="F16389" s="533"/>
      <c r="G16389" s="533"/>
    </row>
    <row r="16390" spans="1:7">
      <c r="A16390" s="533"/>
      <c r="B16390" s="1787"/>
      <c r="C16390" s="1788"/>
      <c r="D16390" s="533"/>
      <c r="E16390" s="533"/>
      <c r="F16390" s="533"/>
      <c r="G16390" s="533"/>
    </row>
    <row r="16391" spans="1:7">
      <c r="A16391" s="533"/>
      <c r="B16391" s="1787"/>
      <c r="C16391" s="1788"/>
      <c r="D16391" s="533"/>
      <c r="E16391" s="533"/>
      <c r="F16391" s="533"/>
      <c r="G16391" s="533"/>
    </row>
    <row r="16392" spans="1:7">
      <c r="A16392" s="533"/>
      <c r="B16392" s="1787"/>
      <c r="C16392" s="1788"/>
      <c r="D16392" s="533"/>
      <c r="E16392" s="533"/>
      <c r="F16392" s="533"/>
      <c r="G16392" s="533"/>
    </row>
    <row r="16393" spans="1:7">
      <c r="A16393" s="533"/>
      <c r="B16393" s="1787"/>
      <c r="C16393" s="1788"/>
      <c r="D16393" s="533"/>
      <c r="E16393" s="533"/>
      <c r="F16393" s="533"/>
      <c r="G16393" s="533"/>
    </row>
    <row r="16394" spans="1:7">
      <c r="A16394" s="533"/>
      <c r="B16394" s="1787"/>
      <c r="C16394" s="1788"/>
      <c r="D16394" s="533"/>
      <c r="E16394" s="533"/>
      <c r="F16394" s="533"/>
      <c r="G16394" s="533"/>
    </row>
    <row r="16395" spans="1:7">
      <c r="A16395" s="533"/>
      <c r="B16395" s="1787"/>
      <c r="C16395" s="1788"/>
      <c r="D16395" s="533"/>
      <c r="E16395" s="533"/>
      <c r="F16395" s="533"/>
      <c r="G16395" s="533"/>
    </row>
    <row r="16396" spans="1:7">
      <c r="A16396" s="533"/>
      <c r="B16396" s="1787"/>
      <c r="C16396" s="1788"/>
      <c r="D16396" s="533"/>
      <c r="E16396" s="533"/>
      <c r="F16396" s="533"/>
      <c r="G16396" s="533"/>
    </row>
    <row r="16397" spans="1:7">
      <c r="A16397" s="533"/>
      <c r="B16397" s="1787"/>
      <c r="C16397" s="1788"/>
      <c r="D16397" s="533"/>
      <c r="E16397" s="533"/>
      <c r="F16397" s="533"/>
      <c r="G16397" s="533"/>
    </row>
    <row r="16398" spans="1:7">
      <c r="A16398" s="533"/>
      <c r="B16398" s="1787"/>
      <c r="C16398" s="1788"/>
      <c r="D16398" s="533"/>
      <c r="E16398" s="533"/>
      <c r="F16398" s="533"/>
      <c r="G16398" s="533"/>
    </row>
    <row r="16399" spans="1:7">
      <c r="A16399" s="533"/>
      <c r="B16399" s="1787"/>
      <c r="C16399" s="1788"/>
      <c r="D16399" s="533"/>
      <c r="E16399" s="533"/>
      <c r="F16399" s="533"/>
      <c r="G16399" s="533"/>
    </row>
    <row r="16400" spans="1:7">
      <c r="A16400" s="533"/>
      <c r="B16400" s="1787"/>
      <c r="C16400" s="1788"/>
      <c r="D16400" s="533"/>
      <c r="E16400" s="533"/>
      <c r="F16400" s="533"/>
      <c r="G16400" s="533"/>
    </row>
    <row r="16401" spans="1:7">
      <c r="A16401" s="533"/>
      <c r="B16401" s="1787"/>
      <c r="C16401" s="1788"/>
      <c r="D16401" s="533"/>
      <c r="E16401" s="533"/>
      <c r="F16401" s="533"/>
      <c r="G16401" s="533"/>
    </row>
    <row r="16402" spans="1:7">
      <c r="A16402" s="533"/>
      <c r="B16402" s="1787"/>
      <c r="C16402" s="1788"/>
      <c r="D16402" s="533"/>
      <c r="E16402" s="533"/>
      <c r="F16402" s="533"/>
      <c r="G16402" s="533"/>
    </row>
    <row r="16403" spans="1:7">
      <c r="A16403" s="533"/>
      <c r="B16403" s="1787"/>
      <c r="C16403" s="1788"/>
      <c r="D16403" s="533"/>
      <c r="E16403" s="533"/>
      <c r="F16403" s="533"/>
      <c r="G16403" s="533"/>
    </row>
    <row r="16404" spans="1:7">
      <c r="A16404" s="533"/>
      <c r="B16404" s="1787"/>
      <c r="C16404" s="1788"/>
      <c r="D16404" s="533"/>
      <c r="E16404" s="533"/>
      <c r="F16404" s="533"/>
      <c r="G16404" s="533"/>
    </row>
    <row r="16405" spans="1:7">
      <c r="A16405" s="533"/>
      <c r="B16405" s="1787"/>
      <c r="C16405" s="1788"/>
      <c r="D16405" s="533"/>
      <c r="E16405" s="533"/>
      <c r="F16405" s="533"/>
      <c r="G16405" s="533"/>
    </row>
    <row r="16406" spans="1:7">
      <c r="A16406" s="533"/>
      <c r="B16406" s="1787"/>
      <c r="C16406" s="1788"/>
      <c r="D16406" s="533"/>
      <c r="E16406" s="533"/>
      <c r="F16406" s="533"/>
      <c r="G16406" s="533"/>
    </row>
    <row r="16407" spans="1:7">
      <c r="A16407" s="533"/>
      <c r="B16407" s="1787"/>
      <c r="C16407" s="1788"/>
      <c r="D16407" s="533"/>
      <c r="E16407" s="533"/>
      <c r="F16407" s="533"/>
      <c r="G16407" s="533"/>
    </row>
    <row r="16408" spans="1:7">
      <c r="A16408" s="533"/>
      <c r="B16408" s="1787"/>
      <c r="C16408" s="1788"/>
      <c r="D16408" s="533"/>
      <c r="E16408" s="533"/>
      <c r="F16408" s="533"/>
      <c r="G16408" s="533"/>
    </row>
    <row r="16409" spans="1:7">
      <c r="A16409" s="533"/>
      <c r="B16409" s="1787"/>
      <c r="C16409" s="1788"/>
      <c r="D16409" s="533"/>
      <c r="E16409" s="533"/>
      <c r="F16409" s="533"/>
      <c r="G16409" s="533"/>
    </row>
    <row r="16410" spans="1:7">
      <c r="A16410" s="533"/>
      <c r="B16410" s="1787"/>
      <c r="C16410" s="1788"/>
      <c r="D16410" s="533"/>
      <c r="E16410" s="533"/>
      <c r="F16410" s="533"/>
      <c r="G16410" s="533"/>
    </row>
    <row r="16411" spans="1:7">
      <c r="A16411" s="533"/>
      <c r="B16411" s="1787"/>
      <c r="C16411" s="1788"/>
      <c r="D16411" s="533"/>
      <c r="E16411" s="533"/>
      <c r="F16411" s="533"/>
      <c r="G16411" s="533"/>
    </row>
    <row r="16412" spans="1:7">
      <c r="A16412" s="533"/>
      <c r="B16412" s="1787"/>
      <c r="C16412" s="1788"/>
      <c r="D16412" s="533"/>
      <c r="E16412" s="533"/>
      <c r="F16412" s="533"/>
      <c r="G16412" s="533"/>
    </row>
    <row r="16413" spans="1:7">
      <c r="A16413" s="533"/>
      <c r="B16413" s="1787"/>
      <c r="C16413" s="1788"/>
      <c r="D16413" s="533"/>
      <c r="E16413" s="533"/>
      <c r="F16413" s="533"/>
      <c r="G16413" s="533"/>
    </row>
    <row r="16414" spans="1:7">
      <c r="A16414" s="533"/>
      <c r="B16414" s="1787"/>
      <c r="C16414" s="1788"/>
      <c r="D16414" s="533"/>
      <c r="E16414" s="533"/>
      <c r="F16414" s="533"/>
      <c r="G16414" s="533"/>
    </row>
    <row r="16415" spans="1:7">
      <c r="A16415" s="533"/>
      <c r="B16415" s="1787"/>
      <c r="C16415" s="1788"/>
      <c r="D16415" s="533"/>
      <c r="E16415" s="533"/>
      <c r="F16415" s="533"/>
      <c r="G16415" s="533"/>
    </row>
    <row r="16416" spans="1:7">
      <c r="A16416" s="533"/>
      <c r="B16416" s="1787"/>
      <c r="C16416" s="1788"/>
      <c r="D16416" s="533"/>
      <c r="E16416" s="533"/>
      <c r="F16416" s="533"/>
      <c r="G16416" s="533"/>
    </row>
    <row r="16417" spans="1:7">
      <c r="A16417" s="533"/>
      <c r="B16417" s="1787"/>
      <c r="C16417" s="1788"/>
      <c r="D16417" s="533"/>
      <c r="E16417" s="533"/>
      <c r="F16417" s="533"/>
      <c r="G16417" s="533"/>
    </row>
    <row r="16418" spans="1:7">
      <c r="A16418" s="533"/>
      <c r="B16418" s="1787"/>
      <c r="C16418" s="1788"/>
      <c r="D16418" s="533"/>
      <c r="E16418" s="533"/>
      <c r="F16418" s="533"/>
      <c r="G16418" s="533"/>
    </row>
    <row r="16419" spans="1:7">
      <c r="A16419" s="533"/>
      <c r="B16419" s="1787"/>
      <c r="C16419" s="1788"/>
      <c r="D16419" s="533"/>
      <c r="E16419" s="533"/>
      <c r="F16419" s="533"/>
      <c r="G16419" s="533"/>
    </row>
    <row r="16420" spans="1:7">
      <c r="A16420" s="533"/>
      <c r="B16420" s="1787"/>
      <c r="C16420" s="1788"/>
      <c r="D16420" s="533"/>
      <c r="E16420" s="533"/>
      <c r="F16420" s="533"/>
      <c r="G16420" s="533"/>
    </row>
    <row r="16421" spans="1:7">
      <c r="A16421" s="533"/>
      <c r="B16421" s="1787"/>
      <c r="C16421" s="1788"/>
      <c r="D16421" s="533"/>
      <c r="E16421" s="533"/>
      <c r="F16421" s="533"/>
      <c r="G16421" s="533"/>
    </row>
    <row r="16422" spans="1:7">
      <c r="A16422" s="533"/>
      <c r="B16422" s="1787"/>
      <c r="C16422" s="1788"/>
      <c r="D16422" s="533"/>
      <c r="E16422" s="533"/>
      <c r="F16422" s="533"/>
      <c r="G16422" s="533"/>
    </row>
    <row r="16423" spans="1:7">
      <c r="A16423" s="533"/>
      <c r="B16423" s="1787"/>
      <c r="C16423" s="1788"/>
      <c r="D16423" s="533"/>
      <c r="E16423" s="533"/>
      <c r="F16423" s="533"/>
      <c r="G16423" s="533"/>
    </row>
    <row r="16424" spans="1:7">
      <c r="A16424" s="533"/>
      <c r="B16424" s="1787"/>
      <c r="C16424" s="1788"/>
      <c r="D16424" s="533"/>
      <c r="E16424" s="533"/>
      <c r="F16424" s="533"/>
      <c r="G16424" s="533"/>
    </row>
    <row r="16425" spans="1:7">
      <c r="A16425" s="533"/>
      <c r="B16425" s="1787"/>
      <c r="C16425" s="1788"/>
      <c r="D16425" s="533"/>
      <c r="E16425" s="533"/>
      <c r="F16425" s="533"/>
      <c r="G16425" s="533"/>
    </row>
    <row r="16426" spans="1:7">
      <c r="A16426" s="533"/>
      <c r="B16426" s="1787"/>
      <c r="C16426" s="1788"/>
      <c r="D16426" s="533"/>
      <c r="E16426" s="533"/>
      <c r="F16426" s="533"/>
      <c r="G16426" s="533"/>
    </row>
    <row r="16427" spans="1:7">
      <c r="A16427" s="533"/>
      <c r="B16427" s="1787"/>
      <c r="C16427" s="1788"/>
      <c r="D16427" s="533"/>
      <c r="E16427" s="533"/>
      <c r="F16427" s="533"/>
      <c r="G16427" s="533"/>
    </row>
    <row r="16428" spans="1:7">
      <c r="A16428" s="533"/>
      <c r="B16428" s="1787"/>
      <c r="C16428" s="1788"/>
      <c r="D16428" s="533"/>
      <c r="E16428" s="533"/>
      <c r="F16428" s="533"/>
      <c r="G16428" s="533"/>
    </row>
    <row r="16429" spans="1:7">
      <c r="A16429" s="533"/>
      <c r="B16429" s="1787"/>
      <c r="C16429" s="1788"/>
      <c r="D16429" s="533"/>
      <c r="E16429" s="533"/>
      <c r="F16429" s="533"/>
      <c r="G16429" s="533"/>
    </row>
    <row r="16430" spans="1:7">
      <c r="A16430" s="533"/>
      <c r="B16430" s="1787"/>
      <c r="C16430" s="1788"/>
      <c r="D16430" s="533"/>
      <c r="E16430" s="533"/>
      <c r="F16430" s="533"/>
      <c r="G16430" s="533"/>
    </row>
    <row r="16431" spans="1:7">
      <c r="A16431" s="533"/>
      <c r="B16431" s="1787"/>
      <c r="C16431" s="1788"/>
      <c r="D16431" s="533"/>
      <c r="E16431" s="533"/>
      <c r="F16431" s="533"/>
      <c r="G16431" s="533"/>
    </row>
    <row r="16432" spans="1:7">
      <c r="A16432" s="533"/>
      <c r="B16432" s="1787"/>
      <c r="C16432" s="1788"/>
      <c r="D16432" s="533"/>
      <c r="E16432" s="533"/>
      <c r="F16432" s="533"/>
      <c r="G16432" s="533"/>
    </row>
    <row r="16433" spans="1:7">
      <c r="A16433" s="533"/>
      <c r="B16433" s="1787"/>
      <c r="C16433" s="1788"/>
      <c r="D16433" s="533"/>
      <c r="E16433" s="533"/>
      <c r="F16433" s="533"/>
      <c r="G16433" s="533"/>
    </row>
    <row r="16434" spans="1:7">
      <c r="A16434" s="533"/>
      <c r="B16434" s="1787"/>
      <c r="C16434" s="1788"/>
      <c r="D16434" s="533"/>
      <c r="E16434" s="533"/>
      <c r="F16434" s="533"/>
      <c r="G16434" s="533"/>
    </row>
    <row r="16435" spans="1:7">
      <c r="A16435" s="533"/>
      <c r="B16435" s="1787"/>
      <c r="C16435" s="1788"/>
      <c r="D16435" s="533"/>
      <c r="E16435" s="533"/>
      <c r="F16435" s="533"/>
      <c r="G16435" s="533"/>
    </row>
    <row r="16436" spans="1:7">
      <c r="A16436" s="533"/>
      <c r="B16436" s="1787"/>
      <c r="C16436" s="1788"/>
      <c r="D16436" s="533"/>
      <c r="E16436" s="533"/>
      <c r="F16436" s="533"/>
      <c r="G16436" s="533"/>
    </row>
    <row r="16437" spans="1:7">
      <c r="A16437" s="533"/>
      <c r="B16437" s="1787"/>
      <c r="C16437" s="1788"/>
      <c r="D16437" s="533"/>
      <c r="E16437" s="533"/>
      <c r="F16437" s="533"/>
      <c r="G16437" s="533"/>
    </row>
    <row r="16438" spans="1:7">
      <c r="A16438" s="533"/>
      <c r="B16438" s="1787"/>
      <c r="C16438" s="1788"/>
      <c r="D16438" s="533"/>
      <c r="E16438" s="533"/>
      <c r="F16438" s="533"/>
      <c r="G16438" s="533"/>
    </row>
    <row r="16439" spans="1:7">
      <c r="A16439" s="533"/>
      <c r="B16439" s="1787"/>
      <c r="C16439" s="1788"/>
      <c r="D16439" s="533"/>
      <c r="E16439" s="533"/>
      <c r="F16439" s="533"/>
      <c r="G16439" s="533"/>
    </row>
    <row r="16440" spans="1:7">
      <c r="A16440" s="533"/>
      <c r="B16440" s="1787"/>
      <c r="C16440" s="1788"/>
      <c r="D16440" s="533"/>
      <c r="E16440" s="533"/>
      <c r="F16440" s="533"/>
      <c r="G16440" s="533"/>
    </row>
    <row r="16441" spans="1:7">
      <c r="A16441" s="533"/>
      <c r="B16441" s="1787"/>
      <c r="C16441" s="1788"/>
      <c r="D16441" s="533"/>
      <c r="E16441" s="533"/>
      <c r="F16441" s="533"/>
      <c r="G16441" s="533"/>
    </row>
    <row r="16442" spans="1:7">
      <c r="A16442" s="533"/>
      <c r="B16442" s="1787"/>
      <c r="C16442" s="1788"/>
      <c r="D16442" s="533"/>
      <c r="E16442" s="533"/>
      <c r="F16442" s="533"/>
      <c r="G16442" s="533"/>
    </row>
    <row r="16443" spans="1:7">
      <c r="A16443" s="533"/>
      <c r="B16443" s="1787"/>
      <c r="C16443" s="1788"/>
      <c r="D16443" s="533"/>
      <c r="E16443" s="533"/>
      <c r="F16443" s="533"/>
      <c r="G16443" s="533"/>
    </row>
    <row r="16444" spans="1:7">
      <c r="A16444" s="533"/>
      <c r="B16444" s="1787"/>
      <c r="C16444" s="1788"/>
      <c r="D16444" s="533"/>
      <c r="E16444" s="533"/>
      <c r="F16444" s="533"/>
      <c r="G16444" s="533"/>
    </row>
    <row r="16445" spans="1:7">
      <c r="A16445" s="533"/>
      <c r="B16445" s="1787"/>
      <c r="C16445" s="1788"/>
      <c r="D16445" s="533"/>
      <c r="E16445" s="533"/>
      <c r="F16445" s="533"/>
      <c r="G16445" s="533"/>
    </row>
    <row r="16446" spans="1:7">
      <c r="A16446" s="533"/>
      <c r="B16446" s="1787"/>
      <c r="C16446" s="1788"/>
      <c r="D16446" s="533"/>
      <c r="E16446" s="533"/>
      <c r="F16446" s="533"/>
      <c r="G16446" s="533"/>
    </row>
    <row r="16447" spans="1:7">
      <c r="A16447" s="533"/>
      <c r="B16447" s="1787"/>
      <c r="C16447" s="1788"/>
      <c r="D16447" s="533"/>
      <c r="E16447" s="533"/>
      <c r="F16447" s="533"/>
      <c r="G16447" s="533"/>
    </row>
    <row r="16448" spans="1:7">
      <c r="A16448" s="533"/>
      <c r="B16448" s="1787"/>
      <c r="C16448" s="1788"/>
      <c r="D16448" s="533"/>
      <c r="E16448" s="533"/>
      <c r="F16448" s="533"/>
      <c r="G16448" s="533"/>
    </row>
    <row r="16449" spans="1:7">
      <c r="A16449" s="533"/>
      <c r="B16449" s="1787"/>
      <c r="C16449" s="1788"/>
      <c r="D16449" s="533"/>
      <c r="E16449" s="533"/>
      <c r="F16449" s="533"/>
      <c r="G16449" s="533"/>
    </row>
    <row r="16450" spans="1:7">
      <c r="A16450" s="533"/>
      <c r="B16450" s="1787"/>
      <c r="C16450" s="1788"/>
      <c r="D16450" s="533"/>
      <c r="E16450" s="533"/>
      <c r="F16450" s="533"/>
      <c r="G16450" s="533"/>
    </row>
    <row r="16451" spans="1:7">
      <c r="A16451" s="533"/>
      <c r="B16451" s="1787"/>
      <c r="C16451" s="1788"/>
      <c r="D16451" s="533"/>
      <c r="E16451" s="533"/>
      <c r="F16451" s="533"/>
      <c r="G16451" s="533"/>
    </row>
    <row r="16452" spans="1:7">
      <c r="A16452" s="533"/>
      <c r="B16452" s="1787"/>
      <c r="C16452" s="1788"/>
      <c r="D16452" s="533"/>
      <c r="E16452" s="533"/>
      <c r="F16452" s="533"/>
      <c r="G16452" s="533"/>
    </row>
    <row r="16453" spans="1:7">
      <c r="A16453" s="533"/>
      <c r="B16453" s="1787"/>
      <c r="C16453" s="1788"/>
      <c r="D16453" s="533"/>
      <c r="E16453" s="533"/>
      <c r="F16453" s="533"/>
      <c r="G16453" s="533"/>
    </row>
    <row r="16454" spans="1:7">
      <c r="A16454" s="533"/>
      <c r="B16454" s="1787"/>
      <c r="C16454" s="1788"/>
      <c r="D16454" s="533"/>
      <c r="E16454" s="533"/>
      <c r="F16454" s="533"/>
      <c r="G16454" s="533"/>
    </row>
    <row r="16455" spans="1:7">
      <c r="A16455" s="533"/>
      <c r="B16455" s="1787"/>
      <c r="C16455" s="1788"/>
      <c r="D16455" s="533"/>
      <c r="E16455" s="533"/>
      <c r="F16455" s="533"/>
      <c r="G16455" s="533"/>
    </row>
    <row r="16456" spans="1:7">
      <c r="A16456" s="533"/>
      <c r="B16456" s="1787"/>
      <c r="C16456" s="1788"/>
      <c r="D16456" s="533"/>
      <c r="E16456" s="533"/>
      <c r="F16456" s="533"/>
      <c r="G16456" s="533"/>
    </row>
    <row r="16457" spans="1:7">
      <c r="A16457" s="533"/>
      <c r="B16457" s="1787"/>
      <c r="C16457" s="1788"/>
      <c r="D16457" s="533"/>
      <c r="E16457" s="533"/>
      <c r="F16457" s="533"/>
      <c r="G16457" s="533"/>
    </row>
    <row r="16458" spans="1:7">
      <c r="A16458" s="533"/>
      <c r="B16458" s="1787"/>
      <c r="C16458" s="1788"/>
      <c r="D16458" s="533"/>
      <c r="E16458" s="533"/>
      <c r="F16458" s="533"/>
      <c r="G16458" s="533"/>
    </row>
    <row r="16459" spans="1:7">
      <c r="A16459" s="533"/>
      <c r="B16459" s="1787"/>
      <c r="C16459" s="1788"/>
      <c r="D16459" s="533"/>
      <c r="E16459" s="533"/>
      <c r="F16459" s="533"/>
      <c r="G16459" s="533"/>
    </row>
    <row r="16460" spans="1:7">
      <c r="A16460" s="533"/>
      <c r="B16460" s="1787"/>
      <c r="C16460" s="1788"/>
      <c r="D16460" s="533"/>
      <c r="E16460" s="533"/>
      <c r="F16460" s="533"/>
      <c r="G16460" s="533"/>
    </row>
    <row r="16461" spans="1:7">
      <c r="A16461" s="533"/>
      <c r="B16461" s="1787"/>
      <c r="C16461" s="1788"/>
      <c r="D16461" s="533"/>
      <c r="E16461" s="533"/>
      <c r="F16461" s="533"/>
      <c r="G16461" s="533"/>
    </row>
    <row r="16462" spans="1:7">
      <c r="A16462" s="533"/>
      <c r="B16462" s="1787"/>
      <c r="C16462" s="1788"/>
      <c r="D16462" s="533"/>
      <c r="E16462" s="533"/>
      <c r="F16462" s="533"/>
      <c r="G16462" s="533"/>
    </row>
    <row r="16463" spans="1:7">
      <c r="A16463" s="533"/>
      <c r="B16463" s="1787"/>
      <c r="C16463" s="1788"/>
      <c r="D16463" s="533"/>
      <c r="E16463" s="533"/>
      <c r="F16463" s="533"/>
      <c r="G16463" s="533"/>
    </row>
    <row r="16464" spans="1:7">
      <c r="A16464" s="533"/>
      <c r="B16464" s="1787"/>
      <c r="C16464" s="1788"/>
      <c r="D16464" s="533"/>
      <c r="E16464" s="533"/>
      <c r="F16464" s="533"/>
      <c r="G16464" s="533"/>
    </row>
    <row r="16465" spans="1:7">
      <c r="A16465" s="533"/>
      <c r="B16465" s="1787"/>
      <c r="C16465" s="1788"/>
      <c r="D16465" s="533"/>
      <c r="E16465" s="533"/>
      <c r="F16465" s="533"/>
      <c r="G16465" s="533"/>
    </row>
    <row r="16466" spans="1:7">
      <c r="A16466" s="533"/>
      <c r="B16466" s="1787"/>
      <c r="C16466" s="1788"/>
      <c r="D16466" s="533"/>
      <c r="E16466" s="533"/>
      <c r="F16466" s="533"/>
      <c r="G16466" s="533"/>
    </row>
    <row r="16467" spans="1:7">
      <c r="A16467" s="533"/>
      <c r="B16467" s="1787"/>
      <c r="C16467" s="1788"/>
      <c r="D16467" s="533"/>
      <c r="E16467" s="533"/>
      <c r="F16467" s="533"/>
      <c r="G16467" s="533"/>
    </row>
    <row r="16468" spans="1:7">
      <c r="A16468" s="533"/>
      <c r="B16468" s="1787"/>
      <c r="C16468" s="1788"/>
      <c r="D16468" s="533"/>
      <c r="E16468" s="533"/>
      <c r="F16468" s="533"/>
      <c r="G16468" s="533"/>
    </row>
    <row r="16469" spans="1:7">
      <c r="A16469" s="533"/>
      <c r="B16469" s="1787"/>
      <c r="C16469" s="1788"/>
      <c r="D16469" s="533"/>
      <c r="E16469" s="533"/>
      <c r="F16469" s="533"/>
      <c r="G16469" s="533"/>
    </row>
    <row r="16470" spans="1:7">
      <c r="A16470" s="533"/>
      <c r="B16470" s="1787"/>
      <c r="C16470" s="1788"/>
      <c r="D16470" s="533"/>
      <c r="E16470" s="533"/>
      <c r="F16470" s="533"/>
      <c r="G16470" s="533"/>
    </row>
    <row r="16471" spans="1:7">
      <c r="A16471" s="533"/>
      <c r="B16471" s="1787"/>
      <c r="C16471" s="1788"/>
      <c r="D16471" s="533"/>
      <c r="E16471" s="533"/>
      <c r="F16471" s="533"/>
      <c r="G16471" s="533"/>
    </row>
    <row r="16472" spans="1:7">
      <c r="A16472" s="533"/>
      <c r="B16472" s="1787"/>
      <c r="C16472" s="1788"/>
      <c r="D16472" s="533"/>
      <c r="E16472" s="533"/>
      <c r="F16472" s="533"/>
      <c r="G16472" s="533"/>
    </row>
    <row r="16473" spans="1:7">
      <c r="A16473" s="533"/>
      <c r="B16473" s="1787"/>
      <c r="C16473" s="1788"/>
      <c r="D16473" s="533"/>
      <c r="E16473" s="533"/>
      <c r="F16473" s="533"/>
      <c r="G16473" s="533"/>
    </row>
    <row r="16474" spans="1:7">
      <c r="A16474" s="533"/>
      <c r="B16474" s="1787"/>
      <c r="C16474" s="1788"/>
      <c r="D16474" s="533"/>
      <c r="E16474" s="533"/>
      <c r="F16474" s="533"/>
      <c r="G16474" s="533"/>
    </row>
    <row r="16475" spans="1:7">
      <c r="A16475" s="533"/>
      <c r="B16475" s="1787"/>
      <c r="C16475" s="1788"/>
      <c r="D16475" s="533"/>
      <c r="E16475" s="533"/>
      <c r="F16475" s="533"/>
      <c r="G16475" s="533"/>
    </row>
    <row r="16476" spans="1:7">
      <c r="A16476" s="533"/>
      <c r="B16476" s="1787"/>
      <c r="C16476" s="1788"/>
      <c r="D16476" s="533"/>
      <c r="E16476" s="533"/>
      <c r="F16476" s="533"/>
      <c r="G16476" s="533"/>
    </row>
    <row r="16477" spans="1:7">
      <c r="A16477" s="533"/>
      <c r="B16477" s="1787"/>
      <c r="C16477" s="1788"/>
      <c r="D16477" s="533"/>
      <c r="E16477" s="533"/>
      <c r="F16477" s="533"/>
      <c r="G16477" s="533"/>
    </row>
    <row r="16478" spans="1:7">
      <c r="A16478" s="533"/>
      <c r="B16478" s="1787"/>
      <c r="C16478" s="1788"/>
      <c r="D16478" s="533"/>
      <c r="E16478" s="533"/>
      <c r="F16478" s="533"/>
      <c r="G16478" s="533"/>
    </row>
    <row r="16479" spans="1:7">
      <c r="A16479" s="533"/>
      <c r="B16479" s="1787"/>
      <c r="C16479" s="1788"/>
      <c r="D16479" s="533"/>
      <c r="E16479" s="533"/>
      <c r="F16479" s="533"/>
      <c r="G16479" s="533"/>
    </row>
    <row r="16480" spans="1:7">
      <c r="A16480" s="533"/>
      <c r="B16480" s="1787"/>
      <c r="C16480" s="1788"/>
      <c r="D16480" s="533"/>
      <c r="E16480" s="533"/>
      <c r="F16480" s="533"/>
      <c r="G16480" s="533"/>
    </row>
    <row r="16481" spans="1:7">
      <c r="A16481" s="533"/>
      <c r="B16481" s="1787"/>
      <c r="C16481" s="1788"/>
      <c r="D16481" s="533"/>
      <c r="E16481" s="533"/>
      <c r="F16481" s="533"/>
      <c r="G16481" s="533"/>
    </row>
    <row r="16482" spans="1:7">
      <c r="A16482" s="533"/>
      <c r="B16482" s="1787"/>
      <c r="C16482" s="1788"/>
      <c r="D16482" s="533"/>
      <c r="E16482" s="533"/>
      <c r="F16482" s="533"/>
      <c r="G16482" s="533"/>
    </row>
    <row r="16483" spans="1:7">
      <c r="A16483" s="533"/>
      <c r="B16483" s="1787"/>
      <c r="C16483" s="1788"/>
      <c r="D16483" s="533"/>
      <c r="E16483" s="533"/>
      <c r="F16483" s="533"/>
      <c r="G16483" s="533"/>
    </row>
    <row r="16484" spans="1:7">
      <c r="A16484" s="533"/>
      <c r="B16484" s="1787"/>
      <c r="C16484" s="1788"/>
      <c r="D16484" s="533"/>
      <c r="E16484" s="533"/>
      <c r="F16484" s="533"/>
      <c r="G16484" s="533"/>
    </row>
    <row r="16485" spans="1:7">
      <c r="A16485" s="533"/>
      <c r="B16485" s="1787"/>
      <c r="C16485" s="1788"/>
      <c r="D16485" s="533"/>
      <c r="E16485" s="533"/>
      <c r="F16485" s="533"/>
      <c r="G16485" s="533"/>
    </row>
    <row r="16486" spans="1:7">
      <c r="A16486" s="533"/>
      <c r="B16486" s="1787"/>
      <c r="C16486" s="1788"/>
      <c r="D16486" s="533"/>
      <c r="E16486" s="533"/>
      <c r="F16486" s="533"/>
      <c r="G16486" s="533"/>
    </row>
    <row r="16487" spans="1:7">
      <c r="A16487" s="533"/>
      <c r="B16487" s="1787"/>
      <c r="C16487" s="1788"/>
      <c r="D16487" s="533"/>
      <c r="E16487" s="533"/>
      <c r="F16487" s="533"/>
      <c r="G16487" s="533"/>
    </row>
    <row r="16488" spans="1:7">
      <c r="A16488" s="533"/>
      <c r="B16488" s="1787"/>
      <c r="C16488" s="1788"/>
      <c r="D16488" s="533"/>
      <c r="E16488" s="533"/>
      <c r="F16488" s="533"/>
      <c r="G16488" s="533"/>
    </row>
    <row r="16489" spans="1:7">
      <c r="A16489" s="533"/>
      <c r="B16489" s="1787"/>
      <c r="C16489" s="1788"/>
      <c r="D16489" s="533"/>
      <c r="E16489" s="533"/>
      <c r="F16489" s="533"/>
      <c r="G16489" s="533"/>
    </row>
    <row r="16490" spans="1:7">
      <c r="A16490" s="533"/>
      <c r="B16490" s="1787"/>
      <c r="C16490" s="1788"/>
      <c r="D16490" s="533"/>
      <c r="E16490" s="533"/>
      <c r="F16490" s="533"/>
      <c r="G16490" s="533"/>
    </row>
    <row r="16491" spans="1:7">
      <c r="A16491" s="533"/>
      <c r="B16491" s="1787"/>
      <c r="C16491" s="1788"/>
      <c r="D16491" s="533"/>
      <c r="E16491" s="533"/>
      <c r="F16491" s="533"/>
      <c r="G16491" s="533"/>
    </row>
    <row r="16492" spans="1:7">
      <c r="A16492" s="533"/>
      <c r="B16492" s="1787"/>
      <c r="C16492" s="1788"/>
      <c r="D16492" s="533"/>
      <c r="E16492" s="533"/>
      <c r="F16492" s="533"/>
      <c r="G16492" s="533"/>
    </row>
    <row r="16493" spans="1:7">
      <c r="A16493" s="533"/>
      <c r="B16493" s="1787"/>
      <c r="C16493" s="1788"/>
      <c r="D16493" s="533"/>
      <c r="E16493" s="533"/>
      <c r="F16493" s="533"/>
      <c r="G16493" s="533"/>
    </row>
    <row r="16494" spans="1:7">
      <c r="A16494" s="533"/>
      <c r="B16494" s="1787"/>
      <c r="C16494" s="1788"/>
      <c r="D16494" s="533"/>
      <c r="E16494" s="533"/>
      <c r="F16494" s="533"/>
      <c r="G16494" s="533"/>
    </row>
    <row r="16495" spans="1:7">
      <c r="A16495" s="533"/>
      <c r="B16495" s="1787"/>
      <c r="C16495" s="1788"/>
      <c r="D16495" s="533"/>
      <c r="E16495" s="533"/>
      <c r="F16495" s="533"/>
      <c r="G16495" s="533"/>
    </row>
    <row r="16496" spans="1:7">
      <c r="A16496" s="533"/>
      <c r="B16496" s="1787"/>
      <c r="C16496" s="1788"/>
      <c r="D16496" s="533"/>
      <c r="E16496" s="533"/>
      <c r="F16496" s="533"/>
      <c r="G16496" s="533"/>
    </row>
    <row r="16497" spans="1:7">
      <c r="A16497" s="533"/>
      <c r="B16497" s="1787"/>
      <c r="C16497" s="1788"/>
      <c r="D16497" s="533"/>
      <c r="E16497" s="533"/>
      <c r="F16497" s="533"/>
      <c r="G16497" s="533"/>
    </row>
    <row r="16498" spans="1:7">
      <c r="A16498" s="533"/>
      <c r="B16498" s="1787"/>
      <c r="C16498" s="1788"/>
      <c r="D16498" s="533"/>
      <c r="E16498" s="533"/>
      <c r="F16498" s="533"/>
      <c r="G16498" s="533"/>
    </row>
    <row r="16499" spans="1:7">
      <c r="A16499" s="533"/>
      <c r="B16499" s="1787"/>
      <c r="C16499" s="1788"/>
      <c r="D16499" s="533"/>
      <c r="E16499" s="533"/>
      <c r="F16499" s="533"/>
      <c r="G16499" s="533"/>
    </row>
    <row r="16500" spans="1:7">
      <c r="A16500" s="533"/>
      <c r="B16500" s="1787"/>
      <c r="C16500" s="1788"/>
      <c r="D16500" s="533"/>
      <c r="E16500" s="533"/>
      <c r="F16500" s="533"/>
      <c r="G16500" s="533"/>
    </row>
    <row r="16501" spans="1:7">
      <c r="A16501" s="533"/>
      <c r="B16501" s="1787"/>
      <c r="C16501" s="1788"/>
      <c r="D16501" s="533"/>
      <c r="E16501" s="533"/>
      <c r="F16501" s="533"/>
      <c r="G16501" s="533"/>
    </row>
    <row r="16502" spans="1:7">
      <c r="A16502" s="533"/>
      <c r="B16502" s="1787"/>
      <c r="C16502" s="1788"/>
      <c r="D16502" s="533"/>
      <c r="E16502" s="533"/>
      <c r="F16502" s="533"/>
      <c r="G16502" s="533"/>
    </row>
    <row r="16503" spans="1:7">
      <c r="A16503" s="533"/>
      <c r="B16503" s="1787"/>
      <c r="C16503" s="1788"/>
      <c r="D16503" s="533"/>
      <c r="E16503" s="533"/>
      <c r="F16503" s="533"/>
      <c r="G16503" s="533"/>
    </row>
    <row r="16504" spans="1:7">
      <c r="A16504" s="533"/>
      <c r="B16504" s="1787"/>
      <c r="C16504" s="1788"/>
      <c r="D16504" s="533"/>
      <c r="E16504" s="533"/>
      <c r="F16504" s="533"/>
      <c r="G16504" s="533"/>
    </row>
    <row r="16505" spans="1:7">
      <c r="A16505" s="533"/>
      <c r="B16505" s="1787"/>
      <c r="C16505" s="1788"/>
      <c r="D16505" s="533"/>
      <c r="E16505" s="533"/>
      <c r="F16505" s="533"/>
      <c r="G16505" s="533"/>
    </row>
    <row r="16506" spans="1:7">
      <c r="A16506" s="533"/>
      <c r="B16506" s="1787"/>
      <c r="C16506" s="1788"/>
      <c r="D16506" s="533"/>
      <c r="E16506" s="533"/>
      <c r="F16506" s="533"/>
      <c r="G16506" s="533"/>
    </row>
    <row r="16507" spans="1:7">
      <c r="A16507" s="533"/>
      <c r="B16507" s="1787"/>
      <c r="C16507" s="1788"/>
      <c r="D16507" s="533"/>
      <c r="E16507" s="533"/>
      <c r="F16507" s="533"/>
      <c r="G16507" s="533"/>
    </row>
    <row r="16508" spans="1:7">
      <c r="A16508" s="533"/>
      <c r="B16508" s="1787"/>
      <c r="C16508" s="1788"/>
      <c r="D16508" s="533"/>
      <c r="E16508" s="533"/>
      <c r="F16508" s="533"/>
      <c r="G16508" s="533"/>
    </row>
    <row r="16509" spans="1:7">
      <c r="A16509" s="533"/>
      <c r="B16509" s="1787"/>
      <c r="C16509" s="1788"/>
      <c r="D16509" s="533"/>
      <c r="E16509" s="533"/>
      <c r="F16509" s="533"/>
      <c r="G16509" s="533"/>
    </row>
    <row r="16510" spans="1:7">
      <c r="A16510" s="533"/>
      <c r="B16510" s="1787"/>
      <c r="C16510" s="1788"/>
      <c r="D16510" s="533"/>
      <c r="E16510" s="533"/>
      <c r="F16510" s="533"/>
      <c r="G16510" s="533"/>
    </row>
    <row r="16511" spans="1:7">
      <c r="A16511" s="533"/>
      <c r="B16511" s="1787"/>
      <c r="C16511" s="1788"/>
      <c r="D16511" s="533"/>
      <c r="E16511" s="533"/>
      <c r="F16511" s="533"/>
      <c r="G16511" s="533"/>
    </row>
    <row r="16512" spans="1:7">
      <c r="A16512" s="533"/>
      <c r="B16512" s="1787"/>
      <c r="C16512" s="1788"/>
      <c r="D16512" s="533"/>
      <c r="E16512" s="533"/>
      <c r="F16512" s="533"/>
      <c r="G16512" s="533"/>
    </row>
    <row r="16513" spans="1:7">
      <c r="A16513" s="533"/>
      <c r="B16513" s="1787"/>
      <c r="C16513" s="1788"/>
      <c r="D16513" s="533"/>
      <c r="E16513" s="533"/>
      <c r="F16513" s="533"/>
      <c r="G16513" s="533"/>
    </row>
    <row r="16514" spans="1:7">
      <c r="A16514" s="533"/>
      <c r="B16514" s="1787"/>
      <c r="C16514" s="1788"/>
      <c r="D16514" s="533"/>
      <c r="E16514" s="533"/>
      <c r="F16514" s="533"/>
      <c r="G16514" s="533"/>
    </row>
    <row r="16515" spans="1:7">
      <c r="A16515" s="533"/>
      <c r="B16515" s="1787"/>
      <c r="C16515" s="1788"/>
      <c r="D16515" s="533"/>
      <c r="E16515" s="533"/>
      <c r="F16515" s="533"/>
      <c r="G16515" s="533"/>
    </row>
    <row r="16516" spans="1:7">
      <c r="A16516" s="533"/>
      <c r="B16516" s="1787"/>
      <c r="C16516" s="1788"/>
      <c r="D16516" s="533"/>
      <c r="E16516" s="533"/>
      <c r="F16516" s="533"/>
      <c r="G16516" s="533"/>
    </row>
    <row r="16517" spans="1:7">
      <c r="A16517" s="533"/>
      <c r="B16517" s="1787"/>
      <c r="C16517" s="1788"/>
      <c r="D16517" s="533"/>
      <c r="E16517" s="533"/>
      <c r="F16517" s="533"/>
      <c r="G16517" s="533"/>
    </row>
    <row r="16518" spans="1:7">
      <c r="A16518" s="533"/>
      <c r="B16518" s="1787"/>
      <c r="C16518" s="1788"/>
      <c r="D16518" s="533"/>
      <c r="E16518" s="533"/>
      <c r="F16518" s="533"/>
      <c r="G16518" s="533"/>
    </row>
    <row r="16519" spans="1:7">
      <c r="A16519" s="533"/>
      <c r="B16519" s="1787"/>
      <c r="C16519" s="1788"/>
      <c r="D16519" s="533"/>
      <c r="E16519" s="533"/>
      <c r="F16519" s="533"/>
      <c r="G16519" s="533"/>
    </row>
    <row r="16520" spans="1:7">
      <c r="A16520" s="533"/>
      <c r="B16520" s="1787"/>
      <c r="C16520" s="1788"/>
      <c r="D16520" s="533"/>
      <c r="E16520" s="533"/>
      <c r="F16520" s="533"/>
      <c r="G16520" s="533"/>
    </row>
    <row r="16521" spans="1:7">
      <c r="A16521" s="533"/>
      <c r="B16521" s="1787"/>
      <c r="C16521" s="1788"/>
      <c r="D16521" s="533"/>
      <c r="E16521" s="533"/>
      <c r="F16521" s="533"/>
      <c r="G16521" s="533"/>
    </row>
    <row r="16522" spans="1:7">
      <c r="A16522" s="533"/>
      <c r="B16522" s="1787"/>
      <c r="C16522" s="1788"/>
      <c r="D16522" s="533"/>
      <c r="E16522" s="533"/>
      <c r="F16522" s="533"/>
      <c r="G16522" s="533"/>
    </row>
    <row r="16523" spans="1:7">
      <c r="A16523" s="533"/>
      <c r="B16523" s="1787"/>
      <c r="C16523" s="1788"/>
      <c r="D16523" s="533"/>
      <c r="E16523" s="533"/>
      <c r="F16523" s="533"/>
      <c r="G16523" s="533"/>
    </row>
    <row r="16524" spans="1:7">
      <c r="A16524" s="533"/>
      <c r="B16524" s="1787"/>
      <c r="C16524" s="1788"/>
      <c r="D16524" s="533"/>
      <c r="E16524" s="533"/>
      <c r="F16524" s="533"/>
      <c r="G16524" s="533"/>
    </row>
    <row r="16525" spans="1:7">
      <c r="A16525" s="533"/>
      <c r="B16525" s="1787"/>
      <c r="C16525" s="1788"/>
      <c r="D16525" s="533"/>
      <c r="E16525" s="533"/>
      <c r="F16525" s="533"/>
      <c r="G16525" s="533"/>
    </row>
    <row r="16526" spans="1:7">
      <c r="A16526" s="533"/>
      <c r="B16526" s="1787"/>
      <c r="C16526" s="1788"/>
      <c r="D16526" s="533"/>
      <c r="E16526" s="533"/>
      <c r="F16526" s="533"/>
      <c r="G16526" s="533"/>
    </row>
    <row r="16527" spans="1:7">
      <c r="A16527" s="533"/>
      <c r="B16527" s="1787"/>
      <c r="C16527" s="1788"/>
      <c r="D16527" s="533"/>
      <c r="E16527" s="533"/>
      <c r="F16527" s="533"/>
      <c r="G16527" s="533"/>
    </row>
    <row r="16528" spans="1:7">
      <c r="A16528" s="533"/>
      <c r="B16528" s="1787"/>
      <c r="C16528" s="1788"/>
      <c r="D16528" s="533"/>
      <c r="E16528" s="533"/>
      <c r="F16528" s="533"/>
      <c r="G16528" s="533"/>
    </row>
    <row r="16529" spans="1:7">
      <c r="A16529" s="533"/>
      <c r="B16529" s="1787"/>
      <c r="C16529" s="1788"/>
      <c r="D16529" s="533"/>
      <c r="E16529" s="533"/>
      <c r="F16529" s="533"/>
      <c r="G16529" s="533"/>
    </row>
    <row r="16530" spans="1:7">
      <c r="A16530" s="533"/>
      <c r="B16530" s="1787"/>
      <c r="C16530" s="1788"/>
      <c r="D16530" s="533"/>
      <c r="E16530" s="533"/>
      <c r="F16530" s="533"/>
      <c r="G16530" s="533"/>
    </row>
    <row r="16531" spans="1:7">
      <c r="A16531" s="533"/>
      <c r="B16531" s="1787"/>
      <c r="C16531" s="1788"/>
      <c r="D16531" s="533"/>
      <c r="E16531" s="533"/>
      <c r="F16531" s="533"/>
      <c r="G16531" s="533"/>
    </row>
    <row r="16532" spans="1:7">
      <c r="A16532" s="533"/>
      <c r="B16532" s="1787"/>
      <c r="C16532" s="1788"/>
      <c r="D16532" s="533"/>
      <c r="E16532" s="533"/>
      <c r="F16532" s="533"/>
      <c r="G16532" s="533"/>
    </row>
    <row r="16533" spans="1:7">
      <c r="A16533" s="533"/>
      <c r="B16533" s="1787"/>
      <c r="C16533" s="1788"/>
      <c r="D16533" s="533"/>
      <c r="E16533" s="533"/>
      <c r="F16533" s="533"/>
      <c r="G16533" s="533"/>
    </row>
    <row r="16534" spans="1:7">
      <c r="A16534" s="533"/>
      <c r="B16534" s="1787"/>
      <c r="C16534" s="1788"/>
      <c r="D16534" s="533"/>
      <c r="E16534" s="533"/>
      <c r="F16534" s="533"/>
      <c r="G16534" s="533"/>
    </row>
    <row r="16535" spans="1:7">
      <c r="A16535" s="533"/>
      <c r="B16535" s="1787"/>
      <c r="C16535" s="1788"/>
      <c r="D16535" s="533"/>
      <c r="E16535" s="533"/>
      <c r="F16535" s="533"/>
      <c r="G16535" s="533"/>
    </row>
    <row r="16536" spans="1:7">
      <c r="A16536" s="533"/>
      <c r="B16536" s="1787"/>
      <c r="C16536" s="1788"/>
      <c r="D16536" s="533"/>
      <c r="E16536" s="533"/>
      <c r="F16536" s="533"/>
      <c r="G16536" s="533"/>
    </row>
    <row r="16537" spans="1:7">
      <c r="A16537" s="533"/>
      <c r="B16537" s="1787"/>
      <c r="C16537" s="1788"/>
      <c r="D16537" s="533"/>
      <c r="E16537" s="533"/>
      <c r="F16537" s="533"/>
      <c r="G16537" s="533"/>
    </row>
    <row r="16538" spans="1:7">
      <c r="A16538" s="533"/>
      <c r="B16538" s="1787"/>
      <c r="C16538" s="1788"/>
      <c r="D16538" s="533"/>
      <c r="E16538" s="533"/>
      <c r="F16538" s="533"/>
      <c r="G16538" s="533"/>
    </row>
    <row r="16539" spans="1:7">
      <c r="A16539" s="533"/>
      <c r="B16539" s="1787"/>
      <c r="C16539" s="1788"/>
      <c r="D16539" s="533"/>
      <c r="E16539" s="533"/>
      <c r="F16539" s="533"/>
      <c r="G16539" s="533"/>
    </row>
    <row r="16540" spans="1:7">
      <c r="A16540" s="533"/>
      <c r="B16540" s="1787"/>
      <c r="C16540" s="1788"/>
      <c r="D16540" s="533"/>
      <c r="E16540" s="533"/>
      <c r="F16540" s="533"/>
      <c r="G16540" s="533"/>
    </row>
    <row r="16541" spans="1:7">
      <c r="A16541" s="533"/>
      <c r="B16541" s="1787"/>
      <c r="C16541" s="1788"/>
      <c r="D16541" s="533"/>
      <c r="E16541" s="533"/>
      <c r="F16541" s="533"/>
      <c r="G16541" s="533"/>
    </row>
    <row r="16542" spans="1:7">
      <c r="A16542" s="533"/>
      <c r="B16542" s="1787"/>
      <c r="C16542" s="1788"/>
      <c r="D16542" s="533"/>
      <c r="E16542" s="533"/>
      <c r="F16542" s="533"/>
      <c r="G16542" s="533"/>
    </row>
    <row r="16543" spans="1:7">
      <c r="A16543" s="533"/>
      <c r="B16543" s="1787"/>
      <c r="C16543" s="1788"/>
      <c r="D16543" s="533"/>
      <c r="E16543" s="533"/>
      <c r="F16543" s="533"/>
      <c r="G16543" s="533"/>
    </row>
    <row r="16544" spans="1:7">
      <c r="A16544" s="533"/>
      <c r="B16544" s="1787"/>
      <c r="C16544" s="1788"/>
      <c r="D16544" s="533"/>
      <c r="E16544" s="533"/>
      <c r="F16544" s="533"/>
      <c r="G16544" s="533"/>
    </row>
    <row r="16545" spans="1:7">
      <c r="A16545" s="533"/>
      <c r="B16545" s="1787"/>
      <c r="C16545" s="1788"/>
      <c r="D16545" s="533"/>
      <c r="E16545" s="533"/>
      <c r="F16545" s="533"/>
      <c r="G16545" s="533"/>
    </row>
    <row r="16546" spans="1:7">
      <c r="A16546" s="533"/>
      <c r="B16546" s="1787"/>
      <c r="C16546" s="1788"/>
      <c r="D16546" s="533"/>
      <c r="E16546" s="533"/>
      <c r="F16546" s="533"/>
      <c r="G16546" s="533"/>
    </row>
    <row r="16547" spans="1:7">
      <c r="A16547" s="533"/>
      <c r="B16547" s="1787"/>
      <c r="C16547" s="1788"/>
      <c r="D16547" s="533"/>
      <c r="E16547" s="533"/>
      <c r="F16547" s="533"/>
      <c r="G16547" s="533"/>
    </row>
    <row r="16548" spans="1:7">
      <c r="A16548" s="533"/>
      <c r="B16548" s="1787"/>
      <c r="C16548" s="1788"/>
      <c r="D16548" s="533"/>
      <c r="E16548" s="533"/>
      <c r="F16548" s="533"/>
      <c r="G16548" s="533"/>
    </row>
    <row r="16549" spans="1:7">
      <c r="A16549" s="533"/>
      <c r="B16549" s="1787"/>
      <c r="C16549" s="1788"/>
      <c r="D16549" s="533"/>
      <c r="E16549" s="533"/>
      <c r="F16549" s="533"/>
      <c r="G16549" s="533"/>
    </row>
    <row r="16550" spans="1:7">
      <c r="A16550" s="533"/>
      <c r="B16550" s="1787"/>
      <c r="C16550" s="1788"/>
      <c r="D16550" s="533"/>
      <c r="E16550" s="533"/>
      <c r="F16550" s="533"/>
      <c r="G16550" s="533"/>
    </row>
    <row r="16551" spans="1:7">
      <c r="A16551" s="533"/>
      <c r="B16551" s="1787"/>
      <c r="C16551" s="1788"/>
      <c r="D16551" s="533"/>
      <c r="E16551" s="533"/>
      <c r="F16551" s="533"/>
      <c r="G16551" s="533"/>
    </row>
    <row r="16552" spans="1:7">
      <c r="A16552" s="533"/>
      <c r="B16552" s="1787"/>
      <c r="C16552" s="1788"/>
      <c r="D16552" s="533"/>
      <c r="E16552" s="533"/>
      <c r="F16552" s="533"/>
      <c r="G16552" s="533"/>
    </row>
    <row r="16553" spans="1:7">
      <c r="A16553" s="533"/>
      <c r="B16553" s="1787"/>
      <c r="C16553" s="1788"/>
      <c r="D16553" s="533"/>
      <c r="E16553" s="533"/>
      <c r="F16553" s="533"/>
      <c r="G16553" s="533"/>
    </row>
    <row r="16554" spans="1:7">
      <c r="A16554" s="533"/>
      <c r="B16554" s="1787"/>
      <c r="C16554" s="1788"/>
      <c r="D16554" s="533"/>
      <c r="E16554" s="533"/>
      <c r="F16554" s="533"/>
      <c r="G16554" s="533"/>
    </row>
    <row r="16555" spans="1:7">
      <c r="A16555" s="533"/>
      <c r="B16555" s="1787"/>
      <c r="C16555" s="1788"/>
      <c r="D16555" s="533"/>
      <c r="E16555" s="533"/>
      <c r="F16555" s="533"/>
      <c r="G16555" s="533"/>
    </row>
    <row r="16556" spans="1:7">
      <c r="A16556" s="533"/>
      <c r="B16556" s="1787"/>
      <c r="C16556" s="1788"/>
      <c r="D16556" s="533"/>
      <c r="E16556" s="533"/>
      <c r="F16556" s="533"/>
      <c r="G16556" s="533"/>
    </row>
    <row r="16557" spans="1:7">
      <c r="A16557" s="533"/>
      <c r="B16557" s="1787"/>
      <c r="C16557" s="1788"/>
      <c r="D16557" s="533"/>
      <c r="E16557" s="533"/>
      <c r="F16557" s="533"/>
      <c r="G16557" s="533"/>
    </row>
    <row r="16558" spans="1:7">
      <c r="A16558" s="533"/>
      <c r="B16558" s="1787"/>
      <c r="C16558" s="1788"/>
      <c r="D16558" s="533"/>
      <c r="E16558" s="533"/>
      <c r="F16558" s="533"/>
      <c r="G16558" s="533"/>
    </row>
    <row r="16559" spans="1:7">
      <c r="A16559" s="533"/>
      <c r="B16559" s="1787"/>
      <c r="C16559" s="1788"/>
      <c r="D16559" s="533"/>
      <c r="E16559" s="533"/>
      <c r="F16559" s="533"/>
      <c r="G16559" s="533"/>
    </row>
    <row r="16560" spans="1:7">
      <c r="A16560" s="533"/>
      <c r="B16560" s="1787"/>
      <c r="C16560" s="1788"/>
      <c r="D16560" s="533"/>
      <c r="E16560" s="533"/>
      <c r="F16560" s="533"/>
      <c r="G16560" s="533"/>
    </row>
    <row r="16561" spans="1:7">
      <c r="A16561" s="533"/>
      <c r="B16561" s="1787"/>
      <c r="C16561" s="1788"/>
      <c r="D16561" s="533"/>
      <c r="E16561" s="533"/>
      <c r="F16561" s="533"/>
      <c r="G16561" s="533"/>
    </row>
    <row r="16562" spans="1:7">
      <c r="A16562" s="533"/>
      <c r="B16562" s="1787"/>
      <c r="C16562" s="1788"/>
      <c r="D16562" s="533"/>
      <c r="E16562" s="533"/>
      <c r="F16562" s="533"/>
      <c r="G16562" s="533"/>
    </row>
    <row r="16563" spans="1:7">
      <c r="A16563" s="533"/>
      <c r="B16563" s="1787"/>
      <c r="C16563" s="1788"/>
      <c r="D16563" s="533"/>
      <c r="E16563" s="533"/>
      <c r="F16563" s="533"/>
      <c r="G16563" s="533"/>
    </row>
    <row r="16564" spans="1:7">
      <c r="A16564" s="533"/>
      <c r="B16564" s="1787"/>
      <c r="C16564" s="1788"/>
      <c r="D16564" s="533"/>
      <c r="E16564" s="533"/>
      <c r="F16564" s="533"/>
      <c r="G16564" s="533"/>
    </row>
    <row r="16565" spans="1:7">
      <c r="A16565" s="533"/>
      <c r="B16565" s="1787"/>
      <c r="C16565" s="1788"/>
      <c r="D16565" s="533"/>
      <c r="E16565" s="533"/>
      <c r="F16565" s="533"/>
      <c r="G16565" s="533"/>
    </row>
    <row r="16566" spans="1:7">
      <c r="A16566" s="533"/>
      <c r="B16566" s="1787"/>
      <c r="C16566" s="1788"/>
      <c r="D16566" s="533"/>
      <c r="E16566" s="533"/>
      <c r="F16566" s="533"/>
      <c r="G16566" s="533"/>
    </row>
    <row r="16567" spans="1:7">
      <c r="A16567" s="533"/>
      <c r="B16567" s="1787"/>
      <c r="C16567" s="1788"/>
      <c r="D16567" s="533"/>
      <c r="E16567" s="533"/>
      <c r="F16567" s="533"/>
      <c r="G16567" s="533"/>
    </row>
    <row r="16568" spans="1:7">
      <c r="A16568" s="533"/>
      <c r="B16568" s="1787"/>
      <c r="C16568" s="1788"/>
      <c r="D16568" s="533"/>
      <c r="E16568" s="533"/>
      <c r="F16568" s="533"/>
      <c r="G16568" s="533"/>
    </row>
    <row r="16569" spans="1:7">
      <c r="A16569" s="533"/>
      <c r="B16569" s="1787"/>
      <c r="C16569" s="1788"/>
      <c r="D16569" s="533"/>
      <c r="E16569" s="533"/>
      <c r="F16569" s="533"/>
      <c r="G16569" s="533"/>
    </row>
    <row r="16570" spans="1:7">
      <c r="A16570" s="533"/>
      <c r="B16570" s="1787"/>
      <c r="C16570" s="1788"/>
      <c r="D16570" s="533"/>
      <c r="E16570" s="533"/>
      <c r="F16570" s="533"/>
      <c r="G16570" s="533"/>
    </row>
    <row r="16571" spans="1:7">
      <c r="A16571" s="533"/>
      <c r="B16571" s="1787"/>
      <c r="C16571" s="1788"/>
      <c r="D16571" s="533"/>
      <c r="E16571" s="533"/>
      <c r="F16571" s="533"/>
      <c r="G16571" s="533"/>
    </row>
    <row r="16572" spans="1:7">
      <c r="A16572" s="533"/>
      <c r="B16572" s="1787"/>
      <c r="C16572" s="1788"/>
      <c r="D16572" s="533"/>
      <c r="E16572" s="533"/>
      <c r="F16572" s="533"/>
      <c r="G16572" s="533"/>
    </row>
    <row r="16573" spans="1:7">
      <c r="A16573" s="533"/>
      <c r="B16573" s="1787"/>
      <c r="C16573" s="1788"/>
      <c r="D16573" s="533"/>
      <c r="E16573" s="533"/>
      <c r="F16573" s="533"/>
      <c r="G16573" s="533"/>
    </row>
    <row r="16574" spans="1:7">
      <c r="A16574" s="533"/>
      <c r="B16574" s="1787"/>
      <c r="C16574" s="1788"/>
      <c r="D16574" s="533"/>
      <c r="E16574" s="533"/>
      <c r="F16574" s="533"/>
      <c r="G16574" s="533"/>
    </row>
    <row r="16575" spans="1:7">
      <c r="A16575" s="533"/>
      <c r="B16575" s="1787"/>
      <c r="C16575" s="1788"/>
      <c r="D16575" s="533"/>
      <c r="E16575" s="533"/>
      <c r="F16575" s="533"/>
      <c r="G16575" s="533"/>
    </row>
    <row r="16576" spans="1:7">
      <c r="A16576" s="533"/>
      <c r="B16576" s="1787"/>
      <c r="C16576" s="1788"/>
      <c r="D16576" s="533"/>
      <c r="E16576" s="533"/>
      <c r="F16576" s="533"/>
      <c r="G16576" s="533"/>
    </row>
    <row r="16577" spans="1:7">
      <c r="A16577" s="533"/>
      <c r="B16577" s="1787"/>
      <c r="C16577" s="1788"/>
      <c r="D16577" s="533"/>
      <c r="E16577" s="533"/>
      <c r="F16577" s="533"/>
      <c r="G16577" s="533"/>
    </row>
    <row r="16578" spans="1:7">
      <c r="A16578" s="533"/>
      <c r="B16578" s="1787"/>
      <c r="C16578" s="1788"/>
      <c r="D16578" s="533"/>
      <c r="E16578" s="533"/>
      <c r="F16578" s="533"/>
      <c r="G16578" s="533"/>
    </row>
    <row r="16579" spans="1:7">
      <c r="A16579" s="533"/>
      <c r="B16579" s="1787"/>
      <c r="C16579" s="1788"/>
      <c r="D16579" s="533"/>
      <c r="E16579" s="533"/>
      <c r="F16579" s="533"/>
      <c r="G16579" s="533"/>
    </row>
    <row r="16580" spans="1:7">
      <c r="A16580" s="533"/>
      <c r="B16580" s="1787"/>
      <c r="C16580" s="1788"/>
      <c r="D16580" s="533"/>
      <c r="E16580" s="533"/>
      <c r="F16580" s="533"/>
      <c r="G16580" s="533"/>
    </row>
    <row r="16581" spans="1:7">
      <c r="A16581" s="533"/>
      <c r="B16581" s="1787"/>
      <c r="C16581" s="1788"/>
      <c r="D16581" s="533"/>
      <c r="E16581" s="533"/>
      <c r="F16581" s="533"/>
      <c r="G16581" s="533"/>
    </row>
    <row r="16582" spans="1:7">
      <c r="A16582" s="533"/>
      <c r="B16582" s="1787"/>
      <c r="C16582" s="1788"/>
      <c r="D16582" s="533"/>
      <c r="E16582" s="533"/>
      <c r="F16582" s="533"/>
      <c r="G16582" s="533"/>
    </row>
    <row r="16583" spans="1:7">
      <c r="A16583" s="533"/>
      <c r="B16583" s="1787"/>
      <c r="C16583" s="1788"/>
      <c r="D16583" s="533"/>
      <c r="E16583" s="533"/>
      <c r="F16583" s="533"/>
      <c r="G16583" s="533"/>
    </row>
    <row r="16584" spans="1:7">
      <c r="A16584" s="533"/>
      <c r="B16584" s="1787"/>
      <c r="C16584" s="1788"/>
      <c r="D16584" s="533"/>
      <c r="E16584" s="533"/>
      <c r="F16584" s="533"/>
      <c r="G16584" s="533"/>
    </row>
    <row r="16585" spans="1:7">
      <c r="A16585" s="533"/>
      <c r="B16585" s="1787"/>
      <c r="C16585" s="1788"/>
      <c r="D16585" s="533"/>
      <c r="E16585" s="533"/>
      <c r="F16585" s="533"/>
      <c r="G16585" s="533"/>
    </row>
    <row r="16586" spans="1:7">
      <c r="A16586" s="533"/>
      <c r="B16586" s="1787"/>
      <c r="C16586" s="1788"/>
      <c r="D16586" s="533"/>
      <c r="E16586" s="533"/>
      <c r="F16586" s="533"/>
      <c r="G16586" s="533"/>
    </row>
    <row r="16587" spans="1:7">
      <c r="A16587" s="533"/>
      <c r="B16587" s="1787"/>
      <c r="C16587" s="1788"/>
      <c r="D16587" s="533"/>
      <c r="E16587" s="533"/>
      <c r="F16587" s="533"/>
      <c r="G16587" s="533"/>
    </row>
    <row r="16588" spans="1:7">
      <c r="A16588" s="533"/>
      <c r="B16588" s="1787"/>
      <c r="C16588" s="1788"/>
      <c r="D16588" s="533"/>
      <c r="E16588" s="533"/>
      <c r="F16588" s="533"/>
      <c r="G16588" s="533"/>
    </row>
    <row r="16589" spans="1:7">
      <c r="A16589" s="533"/>
      <c r="B16589" s="1787"/>
      <c r="C16589" s="1788"/>
      <c r="D16589" s="533"/>
      <c r="E16589" s="533"/>
      <c r="F16589" s="533"/>
      <c r="G16589" s="533"/>
    </row>
    <row r="16590" spans="1:7">
      <c r="A16590" s="533"/>
      <c r="B16590" s="1787"/>
      <c r="C16590" s="1788"/>
      <c r="D16590" s="533"/>
      <c r="E16590" s="533"/>
      <c r="F16590" s="533"/>
      <c r="G16590" s="533"/>
    </row>
    <row r="16591" spans="1:7">
      <c r="A16591" s="533"/>
      <c r="B16591" s="1787"/>
      <c r="C16591" s="1788"/>
      <c r="D16591" s="533"/>
      <c r="E16591" s="533"/>
      <c r="F16591" s="533"/>
      <c r="G16591" s="533"/>
    </row>
    <row r="16592" spans="1:7">
      <c r="A16592" s="533"/>
      <c r="B16592" s="1787"/>
      <c r="C16592" s="1788"/>
      <c r="D16592" s="533"/>
      <c r="E16592" s="533"/>
      <c r="F16592" s="533"/>
      <c r="G16592" s="533"/>
    </row>
    <row r="16593" spans="1:7">
      <c r="A16593" s="533"/>
      <c r="B16593" s="1787"/>
      <c r="C16593" s="1788"/>
      <c r="D16593" s="533"/>
      <c r="E16593" s="533"/>
      <c r="F16593" s="533"/>
      <c r="G16593" s="533"/>
    </row>
    <row r="16594" spans="1:7">
      <c r="A16594" s="533"/>
      <c r="B16594" s="1787"/>
      <c r="C16594" s="1788"/>
      <c r="D16594" s="533"/>
      <c r="E16594" s="533"/>
      <c r="F16594" s="533"/>
      <c r="G16594" s="533"/>
    </row>
    <row r="16595" spans="1:7">
      <c r="A16595" s="533"/>
      <c r="B16595" s="1787"/>
      <c r="C16595" s="1788"/>
      <c r="D16595" s="533"/>
      <c r="E16595" s="533"/>
      <c r="F16595" s="533"/>
      <c r="G16595" s="533"/>
    </row>
    <row r="16596" spans="1:7">
      <c r="A16596" s="533"/>
      <c r="B16596" s="1787"/>
      <c r="C16596" s="1788"/>
      <c r="D16596" s="533"/>
      <c r="E16596" s="533"/>
      <c r="F16596" s="533"/>
      <c r="G16596" s="533"/>
    </row>
    <row r="16597" spans="1:7">
      <c r="A16597" s="533"/>
      <c r="B16597" s="1787"/>
      <c r="C16597" s="1788"/>
      <c r="D16597" s="533"/>
      <c r="E16597" s="533"/>
      <c r="F16597" s="533"/>
      <c r="G16597" s="533"/>
    </row>
    <row r="16598" spans="1:7">
      <c r="A16598" s="533"/>
      <c r="B16598" s="1787"/>
      <c r="C16598" s="1788"/>
      <c r="D16598" s="533"/>
      <c r="E16598" s="533"/>
      <c r="F16598" s="533"/>
      <c r="G16598" s="533"/>
    </row>
    <row r="16599" spans="1:7">
      <c r="A16599" s="533"/>
      <c r="B16599" s="1787"/>
      <c r="C16599" s="1788"/>
      <c r="D16599" s="533"/>
      <c r="E16599" s="533"/>
      <c r="F16599" s="533"/>
      <c r="G16599" s="533"/>
    </row>
    <row r="16600" spans="1:7">
      <c r="A16600" s="533"/>
      <c r="B16600" s="1787"/>
      <c r="C16600" s="1788"/>
      <c r="D16600" s="533"/>
      <c r="E16600" s="533"/>
      <c r="F16600" s="533"/>
      <c r="G16600" s="533"/>
    </row>
    <row r="16601" spans="1:7">
      <c r="A16601" s="533"/>
      <c r="B16601" s="1787"/>
      <c r="C16601" s="1788"/>
      <c r="D16601" s="533"/>
      <c r="E16601" s="533"/>
      <c r="F16601" s="533"/>
      <c r="G16601" s="533"/>
    </row>
    <row r="16602" spans="1:7">
      <c r="A16602" s="533"/>
      <c r="B16602" s="1787"/>
      <c r="C16602" s="1788"/>
      <c r="D16602" s="533"/>
      <c r="E16602" s="533"/>
      <c r="F16602" s="533"/>
      <c r="G16602" s="533"/>
    </row>
    <row r="16603" spans="1:7">
      <c r="A16603" s="533"/>
      <c r="B16603" s="1787"/>
      <c r="C16603" s="1788"/>
      <c r="D16603" s="533"/>
      <c r="E16603" s="533"/>
      <c r="F16603" s="533"/>
      <c r="G16603" s="533"/>
    </row>
    <row r="16604" spans="1:7">
      <c r="A16604" s="533"/>
      <c r="B16604" s="1787"/>
      <c r="C16604" s="1788"/>
      <c r="D16604" s="533"/>
      <c r="E16604" s="533"/>
      <c r="F16604" s="533"/>
      <c r="G16604" s="533"/>
    </row>
    <row r="16605" spans="1:7">
      <c r="A16605" s="533"/>
      <c r="B16605" s="1787"/>
      <c r="C16605" s="1788"/>
      <c r="D16605" s="533"/>
      <c r="E16605" s="533"/>
      <c r="F16605" s="533"/>
      <c r="G16605" s="533"/>
    </row>
    <row r="16606" spans="1:7">
      <c r="A16606" s="533"/>
      <c r="B16606" s="1787"/>
      <c r="C16606" s="1788"/>
      <c r="D16606" s="533"/>
      <c r="E16606" s="533"/>
      <c r="F16606" s="533"/>
      <c r="G16606" s="533"/>
    </row>
    <row r="16607" spans="1:7">
      <c r="A16607" s="533"/>
      <c r="B16607" s="1787"/>
      <c r="C16607" s="1788"/>
      <c r="D16607" s="533"/>
      <c r="E16607" s="533"/>
      <c r="F16607" s="533"/>
      <c r="G16607" s="533"/>
    </row>
    <row r="16608" spans="1:7">
      <c r="A16608" s="533"/>
      <c r="B16608" s="1787"/>
      <c r="C16608" s="1788"/>
      <c r="D16608" s="533"/>
      <c r="E16608" s="533"/>
      <c r="F16608" s="533"/>
      <c r="G16608" s="533"/>
    </row>
    <row r="16609" spans="1:7">
      <c r="A16609" s="533"/>
      <c r="B16609" s="1787"/>
      <c r="C16609" s="1788"/>
      <c r="D16609" s="533"/>
      <c r="E16609" s="533"/>
      <c r="F16609" s="533"/>
      <c r="G16609" s="533"/>
    </row>
    <row r="16610" spans="1:7">
      <c r="A16610" s="533"/>
      <c r="B16610" s="1787"/>
      <c r="C16610" s="1788"/>
      <c r="D16610" s="533"/>
      <c r="E16610" s="533"/>
      <c r="F16610" s="533"/>
      <c r="G16610" s="533"/>
    </row>
    <row r="16611" spans="1:7">
      <c r="A16611" s="533"/>
      <c r="B16611" s="1787"/>
      <c r="C16611" s="1788"/>
      <c r="D16611" s="533"/>
      <c r="E16611" s="533"/>
      <c r="F16611" s="533"/>
      <c r="G16611" s="533"/>
    </row>
    <row r="16612" spans="1:7">
      <c r="A16612" s="533"/>
      <c r="B16612" s="1787"/>
      <c r="C16612" s="1788"/>
      <c r="D16612" s="533"/>
      <c r="E16612" s="533"/>
      <c r="F16612" s="533"/>
      <c r="G16612" s="533"/>
    </row>
    <row r="16613" spans="1:7">
      <c r="A16613" s="533"/>
      <c r="B16613" s="1787"/>
      <c r="C16613" s="1788"/>
      <c r="D16613" s="533"/>
      <c r="E16613" s="533"/>
      <c r="F16613" s="533"/>
      <c r="G16613" s="533"/>
    </row>
    <row r="16614" spans="1:7">
      <c r="A16614" s="533"/>
      <c r="B16614" s="1787"/>
      <c r="C16614" s="1788"/>
      <c r="D16614" s="533"/>
      <c r="E16614" s="533"/>
      <c r="F16614" s="533"/>
      <c r="G16614" s="533"/>
    </row>
    <row r="16615" spans="1:7">
      <c r="A16615" s="533"/>
      <c r="B16615" s="1787"/>
      <c r="C16615" s="1788"/>
      <c r="D16615" s="533"/>
      <c r="E16615" s="533"/>
      <c r="F16615" s="533"/>
      <c r="G16615" s="533"/>
    </row>
    <row r="16616" spans="1:7">
      <c r="A16616" s="533"/>
      <c r="B16616" s="1787"/>
      <c r="C16616" s="1788"/>
      <c r="D16616" s="533"/>
      <c r="E16616" s="533"/>
      <c r="F16616" s="533"/>
      <c r="G16616" s="533"/>
    </row>
    <row r="16617" spans="1:7">
      <c r="A16617" s="533"/>
      <c r="B16617" s="1787"/>
      <c r="C16617" s="1788"/>
      <c r="D16617" s="533"/>
      <c r="E16617" s="533"/>
      <c r="F16617" s="533"/>
      <c r="G16617" s="533"/>
    </row>
    <row r="16618" spans="1:7">
      <c r="A16618" s="533"/>
      <c r="B16618" s="1787"/>
      <c r="C16618" s="1788"/>
      <c r="D16618" s="533"/>
      <c r="E16618" s="533"/>
      <c r="F16618" s="533"/>
      <c r="G16618" s="533"/>
    </row>
    <row r="16619" spans="1:7">
      <c r="A16619" s="533"/>
      <c r="B16619" s="1787"/>
      <c r="C16619" s="1788"/>
      <c r="D16619" s="533"/>
      <c r="E16619" s="533"/>
      <c r="F16619" s="533"/>
      <c r="G16619" s="533"/>
    </row>
    <row r="16620" spans="1:7">
      <c r="A16620" s="533"/>
      <c r="B16620" s="1787"/>
      <c r="C16620" s="1788"/>
      <c r="D16620" s="533"/>
      <c r="E16620" s="533"/>
      <c r="F16620" s="533"/>
      <c r="G16620" s="533"/>
    </row>
    <row r="16621" spans="1:7">
      <c r="A16621" s="533"/>
      <c r="B16621" s="1787"/>
      <c r="C16621" s="1788"/>
      <c r="D16621" s="533"/>
      <c r="E16621" s="533"/>
      <c r="F16621" s="533"/>
      <c r="G16621" s="533"/>
    </row>
    <row r="16622" spans="1:7">
      <c r="A16622" s="533"/>
      <c r="B16622" s="1787"/>
      <c r="C16622" s="1788"/>
      <c r="D16622" s="533"/>
      <c r="E16622" s="533"/>
      <c r="F16622" s="533"/>
      <c r="G16622" s="533"/>
    </row>
    <row r="16623" spans="1:7">
      <c r="A16623" s="533"/>
      <c r="B16623" s="1787"/>
      <c r="C16623" s="1788"/>
      <c r="D16623" s="533"/>
      <c r="E16623" s="533"/>
      <c r="F16623" s="533"/>
      <c r="G16623" s="533"/>
    </row>
    <row r="16624" spans="1:7">
      <c r="A16624" s="533"/>
      <c r="B16624" s="1787"/>
      <c r="C16624" s="1788"/>
      <c r="D16624" s="533"/>
      <c r="E16624" s="533"/>
      <c r="F16624" s="533"/>
      <c r="G16624" s="533"/>
    </row>
    <row r="16625" spans="1:7">
      <c r="A16625" s="533"/>
      <c r="B16625" s="1787"/>
      <c r="C16625" s="1788"/>
      <c r="D16625" s="533"/>
      <c r="E16625" s="533"/>
      <c r="F16625" s="533"/>
      <c r="G16625" s="533"/>
    </row>
    <row r="16626" spans="1:7">
      <c r="A16626" s="533"/>
      <c r="B16626" s="1787"/>
      <c r="C16626" s="1788"/>
      <c r="D16626" s="533"/>
      <c r="E16626" s="533"/>
      <c r="F16626" s="533"/>
      <c r="G16626" s="533"/>
    </row>
    <row r="16627" spans="1:7">
      <c r="A16627" s="533"/>
      <c r="B16627" s="1787"/>
      <c r="C16627" s="1788"/>
      <c r="D16627" s="533"/>
      <c r="E16627" s="533"/>
      <c r="F16627" s="533"/>
      <c r="G16627" s="533"/>
    </row>
    <row r="16628" spans="1:7">
      <c r="A16628" s="533"/>
      <c r="B16628" s="1787"/>
      <c r="C16628" s="1788"/>
      <c r="D16628" s="533"/>
      <c r="E16628" s="533"/>
      <c r="F16628" s="533"/>
      <c r="G16628" s="533"/>
    </row>
    <row r="16629" spans="1:7">
      <c r="A16629" s="533"/>
      <c r="B16629" s="1787"/>
      <c r="C16629" s="1788"/>
      <c r="D16629" s="533"/>
      <c r="E16629" s="533"/>
      <c r="F16629" s="533"/>
      <c r="G16629" s="533"/>
    </row>
    <row r="16630" spans="1:7">
      <c r="A16630" s="533"/>
      <c r="B16630" s="1787"/>
      <c r="C16630" s="1788"/>
      <c r="D16630" s="533"/>
      <c r="E16630" s="533"/>
      <c r="F16630" s="533"/>
      <c r="G16630" s="533"/>
    </row>
    <row r="16631" spans="1:7">
      <c r="A16631" s="533"/>
      <c r="B16631" s="1787"/>
      <c r="C16631" s="1788"/>
      <c r="D16631" s="533"/>
      <c r="E16631" s="533"/>
      <c r="F16631" s="533"/>
      <c r="G16631" s="533"/>
    </row>
    <row r="16632" spans="1:7">
      <c r="A16632" s="533"/>
      <c r="B16632" s="1787"/>
      <c r="C16632" s="1788"/>
      <c r="D16632" s="533"/>
      <c r="E16632" s="533"/>
      <c r="F16632" s="533"/>
      <c r="G16632" s="533"/>
    </row>
    <row r="16633" spans="1:7">
      <c r="A16633" s="533"/>
      <c r="B16633" s="1787"/>
      <c r="C16633" s="1788"/>
      <c r="D16633" s="533"/>
      <c r="E16633" s="533"/>
      <c r="F16633" s="533"/>
      <c r="G16633" s="533"/>
    </row>
    <row r="16634" spans="1:7">
      <c r="A16634" s="533"/>
      <c r="B16634" s="1787"/>
      <c r="C16634" s="1788"/>
      <c r="D16634" s="533"/>
      <c r="E16634" s="533"/>
      <c r="F16634" s="533"/>
      <c r="G16634" s="533"/>
    </row>
    <row r="16635" spans="1:7">
      <c r="A16635" s="533"/>
      <c r="B16635" s="1787"/>
      <c r="C16635" s="1788"/>
      <c r="D16635" s="533"/>
      <c r="E16635" s="533"/>
      <c r="F16635" s="533"/>
      <c r="G16635" s="533"/>
    </row>
    <row r="16636" spans="1:7">
      <c r="A16636" s="533"/>
      <c r="B16636" s="1787"/>
      <c r="C16636" s="1788"/>
      <c r="D16636" s="533"/>
      <c r="E16636" s="533"/>
      <c r="F16636" s="533"/>
      <c r="G16636" s="533"/>
    </row>
    <row r="16637" spans="1:7">
      <c r="A16637" s="533"/>
      <c r="B16637" s="1787"/>
      <c r="C16637" s="1788"/>
      <c r="D16637" s="533"/>
      <c r="E16637" s="533"/>
      <c r="F16637" s="533"/>
      <c r="G16637" s="533"/>
    </row>
    <row r="16638" spans="1:7">
      <c r="A16638" s="533"/>
      <c r="B16638" s="1787"/>
      <c r="C16638" s="1788"/>
      <c r="D16638" s="533"/>
      <c r="E16638" s="533"/>
      <c r="F16638" s="533"/>
      <c r="G16638" s="533"/>
    </row>
    <row r="16639" spans="1:7">
      <c r="A16639" s="533"/>
      <c r="B16639" s="1787"/>
      <c r="C16639" s="1788"/>
      <c r="D16639" s="533"/>
      <c r="E16639" s="533"/>
      <c r="F16639" s="533"/>
      <c r="G16639" s="533"/>
    </row>
    <row r="16640" spans="1:7">
      <c r="A16640" s="533"/>
      <c r="B16640" s="1787"/>
      <c r="C16640" s="1788"/>
      <c r="D16640" s="533"/>
      <c r="E16640" s="533"/>
      <c r="F16640" s="533"/>
      <c r="G16640" s="533"/>
    </row>
    <row r="16641" spans="1:7">
      <c r="A16641" s="533"/>
      <c r="B16641" s="1787"/>
      <c r="C16641" s="1788"/>
      <c r="D16641" s="533"/>
      <c r="E16641" s="533"/>
      <c r="F16641" s="533"/>
      <c r="G16641" s="533"/>
    </row>
    <row r="16642" spans="1:7">
      <c r="A16642" s="533"/>
      <c r="B16642" s="1787"/>
      <c r="C16642" s="1788"/>
      <c r="D16642" s="533"/>
      <c r="E16642" s="533"/>
      <c r="F16642" s="533"/>
      <c r="G16642" s="533"/>
    </row>
    <row r="16643" spans="1:7">
      <c r="A16643" s="533"/>
      <c r="B16643" s="1787"/>
      <c r="C16643" s="1788"/>
      <c r="D16643" s="533"/>
      <c r="E16643" s="533"/>
      <c r="F16643" s="533"/>
      <c r="G16643" s="533"/>
    </row>
    <row r="16644" spans="1:7">
      <c r="A16644" s="533"/>
      <c r="B16644" s="1787"/>
      <c r="C16644" s="1788"/>
      <c r="D16644" s="533"/>
      <c r="E16644" s="533"/>
      <c r="F16644" s="533"/>
      <c r="G16644" s="533"/>
    </row>
    <row r="16645" spans="1:7">
      <c r="A16645" s="533"/>
      <c r="B16645" s="1787"/>
      <c r="C16645" s="1788"/>
      <c r="D16645" s="533"/>
      <c r="E16645" s="533"/>
      <c r="F16645" s="533"/>
      <c r="G16645" s="533"/>
    </row>
    <row r="16646" spans="1:7">
      <c r="A16646" s="533"/>
      <c r="B16646" s="1787"/>
      <c r="C16646" s="1788"/>
      <c r="D16646" s="533"/>
      <c r="E16646" s="533"/>
      <c r="F16646" s="533"/>
      <c r="G16646" s="533"/>
    </row>
    <row r="16647" spans="1:7">
      <c r="A16647" s="533"/>
      <c r="B16647" s="1787"/>
      <c r="C16647" s="1788"/>
      <c r="D16647" s="533"/>
      <c r="E16647" s="533"/>
      <c r="F16647" s="533"/>
      <c r="G16647" s="533"/>
    </row>
    <row r="16648" spans="1:7">
      <c r="A16648" s="533"/>
      <c r="B16648" s="1787"/>
      <c r="C16648" s="1788"/>
      <c r="D16648" s="533"/>
      <c r="E16648" s="533"/>
      <c r="F16648" s="533"/>
      <c r="G16648" s="533"/>
    </row>
    <row r="16649" spans="1:7">
      <c r="A16649" s="533"/>
      <c r="B16649" s="1787"/>
      <c r="C16649" s="1788"/>
      <c r="D16649" s="533"/>
      <c r="E16649" s="533"/>
      <c r="F16649" s="533"/>
      <c r="G16649" s="533"/>
    </row>
    <row r="16650" spans="1:7">
      <c r="A16650" s="533"/>
      <c r="B16650" s="1787"/>
      <c r="C16650" s="1788"/>
      <c r="D16650" s="533"/>
      <c r="E16650" s="533"/>
      <c r="F16650" s="533"/>
      <c r="G16650" s="533"/>
    </row>
    <row r="16651" spans="1:7">
      <c r="A16651" s="533"/>
      <c r="B16651" s="1787"/>
      <c r="C16651" s="1788"/>
      <c r="D16651" s="533"/>
      <c r="E16651" s="533"/>
      <c r="F16651" s="533"/>
      <c r="G16651" s="533"/>
    </row>
    <row r="16652" spans="1:7">
      <c r="A16652" s="533"/>
      <c r="B16652" s="1787"/>
      <c r="C16652" s="1788"/>
      <c r="D16652" s="533"/>
      <c r="E16652" s="533"/>
      <c r="F16652" s="533"/>
      <c r="G16652" s="533"/>
    </row>
    <row r="16653" spans="1:7">
      <c r="A16653" s="533"/>
      <c r="B16653" s="1787"/>
      <c r="C16653" s="1788"/>
      <c r="D16653" s="533"/>
      <c r="E16653" s="533"/>
      <c r="F16653" s="533"/>
      <c r="G16653" s="533"/>
    </row>
    <row r="16654" spans="1:7">
      <c r="A16654" s="533"/>
      <c r="B16654" s="1787"/>
      <c r="C16654" s="1788"/>
      <c r="D16654" s="533"/>
      <c r="E16654" s="533"/>
      <c r="F16654" s="533"/>
      <c r="G16654" s="533"/>
    </row>
    <row r="16655" spans="1:7">
      <c r="A16655" s="533"/>
      <c r="B16655" s="1787"/>
      <c r="C16655" s="1788"/>
      <c r="D16655" s="533"/>
      <c r="E16655" s="533"/>
      <c r="F16655" s="533"/>
      <c r="G16655" s="533"/>
    </row>
    <row r="16656" spans="1:7">
      <c r="A16656" s="533"/>
      <c r="B16656" s="1787"/>
      <c r="C16656" s="1788"/>
      <c r="D16656" s="533"/>
      <c r="E16656" s="533"/>
      <c r="F16656" s="533"/>
      <c r="G16656" s="533"/>
    </row>
    <row r="16657" spans="1:7">
      <c r="A16657" s="533"/>
      <c r="B16657" s="1787"/>
      <c r="C16657" s="1788"/>
      <c r="D16657" s="533"/>
      <c r="E16657" s="533"/>
      <c r="F16657" s="533"/>
      <c r="G16657" s="533"/>
    </row>
    <row r="16658" spans="1:7">
      <c r="A16658" s="533"/>
      <c r="B16658" s="1787"/>
      <c r="C16658" s="1788"/>
      <c r="D16658" s="533"/>
      <c r="E16658" s="533"/>
      <c r="F16658" s="533"/>
      <c r="G16658" s="533"/>
    </row>
    <row r="16659" spans="1:7">
      <c r="A16659" s="533"/>
      <c r="B16659" s="1787"/>
      <c r="C16659" s="1788"/>
      <c r="D16659" s="533"/>
      <c r="E16659" s="533"/>
      <c r="F16659" s="533"/>
      <c r="G16659" s="533"/>
    </row>
    <row r="16660" spans="1:7">
      <c r="A16660" s="533"/>
      <c r="B16660" s="1787"/>
      <c r="C16660" s="1788"/>
      <c r="D16660" s="533"/>
      <c r="E16660" s="533"/>
      <c r="F16660" s="533"/>
      <c r="G16660" s="533"/>
    </row>
    <row r="16661" spans="1:7">
      <c r="A16661" s="533"/>
      <c r="B16661" s="1787"/>
      <c r="C16661" s="1788"/>
      <c r="D16661" s="533"/>
      <c r="E16661" s="533"/>
      <c r="F16661" s="533"/>
      <c r="G16661" s="533"/>
    </row>
    <row r="16662" spans="1:7">
      <c r="A16662" s="533"/>
      <c r="B16662" s="1787"/>
      <c r="C16662" s="1788"/>
      <c r="D16662" s="533"/>
      <c r="E16662" s="533"/>
      <c r="F16662" s="533"/>
      <c r="G16662" s="533"/>
    </row>
    <row r="16663" spans="1:7">
      <c r="A16663" s="533"/>
      <c r="B16663" s="1787"/>
      <c r="C16663" s="1788"/>
      <c r="D16663" s="533"/>
      <c r="E16663" s="533"/>
      <c r="F16663" s="533"/>
      <c r="G16663" s="533"/>
    </row>
    <row r="16664" spans="1:7">
      <c r="A16664" s="533"/>
      <c r="B16664" s="1787"/>
      <c r="C16664" s="1788"/>
      <c r="D16664" s="533"/>
      <c r="E16664" s="533"/>
      <c r="F16664" s="533"/>
      <c r="G16664" s="533"/>
    </row>
    <row r="16665" spans="1:7">
      <c r="A16665" s="533"/>
      <c r="B16665" s="1787"/>
      <c r="C16665" s="1788"/>
      <c r="D16665" s="533"/>
      <c r="E16665" s="533"/>
      <c r="F16665" s="533"/>
      <c r="G16665" s="533"/>
    </row>
    <row r="16666" spans="1:7">
      <c r="A16666" s="533"/>
      <c r="B16666" s="1787"/>
      <c r="C16666" s="1788"/>
      <c r="D16666" s="533"/>
      <c r="E16666" s="533"/>
      <c r="F16666" s="533"/>
      <c r="G16666" s="533"/>
    </row>
    <row r="16667" spans="1:7">
      <c r="A16667" s="533"/>
      <c r="B16667" s="1787"/>
      <c r="C16667" s="1788"/>
      <c r="D16667" s="533"/>
      <c r="E16667" s="533"/>
      <c r="F16667" s="533"/>
      <c r="G16667" s="533"/>
    </row>
    <row r="16668" spans="1:7">
      <c r="A16668" s="533"/>
      <c r="B16668" s="1787"/>
      <c r="C16668" s="1788"/>
      <c r="D16668" s="533"/>
      <c r="E16668" s="533"/>
      <c r="F16668" s="533"/>
      <c r="G16668" s="533"/>
    </row>
    <row r="16669" spans="1:7">
      <c r="A16669" s="533"/>
      <c r="B16669" s="1787"/>
      <c r="C16669" s="1788"/>
      <c r="D16669" s="533"/>
      <c r="E16669" s="533"/>
      <c r="F16669" s="533"/>
      <c r="G16669" s="533"/>
    </row>
    <row r="16670" spans="1:7">
      <c r="A16670" s="533"/>
      <c r="B16670" s="1787"/>
      <c r="C16670" s="1788"/>
      <c r="D16670" s="533"/>
      <c r="E16670" s="533"/>
      <c r="F16670" s="533"/>
      <c r="G16670" s="533"/>
    </row>
    <row r="16671" spans="1:7">
      <c r="A16671" s="533"/>
      <c r="B16671" s="1787"/>
      <c r="C16671" s="1788"/>
      <c r="D16671" s="533"/>
      <c r="E16671" s="533"/>
      <c r="F16671" s="533"/>
      <c r="G16671" s="533"/>
    </row>
    <row r="16672" spans="1:7">
      <c r="A16672" s="533"/>
      <c r="B16672" s="1787"/>
      <c r="C16672" s="1788"/>
      <c r="D16672" s="533"/>
      <c r="E16672" s="533"/>
      <c r="F16672" s="533"/>
      <c r="G16672" s="533"/>
    </row>
    <row r="16673" spans="1:7">
      <c r="A16673" s="533"/>
      <c r="B16673" s="1787"/>
      <c r="C16673" s="1788"/>
      <c r="D16673" s="533"/>
      <c r="E16673" s="533"/>
      <c r="F16673" s="533"/>
      <c r="G16673" s="533"/>
    </row>
    <row r="16674" spans="1:7">
      <c r="A16674" s="533"/>
      <c r="B16674" s="1787"/>
      <c r="C16674" s="1788"/>
      <c r="D16674" s="533"/>
      <c r="E16674" s="533"/>
      <c r="F16674" s="533"/>
      <c r="G16674" s="533"/>
    </row>
    <row r="16675" spans="1:7">
      <c r="A16675" s="533"/>
      <c r="B16675" s="1787"/>
      <c r="C16675" s="1788"/>
      <c r="D16675" s="533"/>
      <c r="E16675" s="533"/>
      <c r="F16675" s="533"/>
      <c r="G16675" s="533"/>
    </row>
    <row r="16676" spans="1:7">
      <c r="A16676" s="533"/>
      <c r="B16676" s="1787"/>
      <c r="C16676" s="1788"/>
      <c r="D16676" s="533"/>
      <c r="E16676" s="533"/>
      <c r="F16676" s="533"/>
      <c r="G16676" s="533"/>
    </row>
    <row r="16677" spans="1:7">
      <c r="A16677" s="533"/>
      <c r="B16677" s="1787"/>
      <c r="C16677" s="1788"/>
      <c r="D16677" s="533"/>
      <c r="E16677" s="533"/>
      <c r="F16677" s="533"/>
      <c r="G16677" s="533"/>
    </row>
    <row r="16678" spans="1:7">
      <c r="A16678" s="533"/>
      <c r="B16678" s="1787"/>
      <c r="C16678" s="1788"/>
      <c r="D16678" s="533"/>
      <c r="E16678" s="533"/>
      <c r="F16678" s="533"/>
      <c r="G16678" s="533"/>
    </row>
    <row r="16679" spans="1:7">
      <c r="A16679" s="533"/>
      <c r="B16679" s="1787"/>
      <c r="C16679" s="1788"/>
      <c r="D16679" s="533"/>
      <c r="E16679" s="533"/>
      <c r="F16679" s="533"/>
      <c r="G16679" s="533"/>
    </row>
    <row r="16680" spans="1:7">
      <c r="A16680" s="533"/>
      <c r="B16680" s="1787"/>
      <c r="C16680" s="1788"/>
      <c r="D16680" s="533"/>
      <c r="E16680" s="533"/>
      <c r="F16680" s="533"/>
      <c r="G16680" s="533"/>
    </row>
    <row r="16681" spans="1:7">
      <c r="A16681" s="533"/>
      <c r="B16681" s="1787"/>
      <c r="C16681" s="1788"/>
      <c r="D16681" s="533"/>
      <c r="E16681" s="533"/>
      <c r="F16681" s="533"/>
      <c r="G16681" s="533"/>
    </row>
    <row r="16682" spans="1:7">
      <c r="A16682" s="533"/>
      <c r="B16682" s="1787"/>
      <c r="C16682" s="1788"/>
      <c r="D16682" s="533"/>
      <c r="E16682" s="533"/>
      <c r="F16682" s="533"/>
      <c r="G16682" s="533"/>
    </row>
    <row r="16683" spans="1:7">
      <c r="A16683" s="533"/>
      <c r="B16683" s="1787"/>
      <c r="C16683" s="1788"/>
      <c r="D16683" s="533"/>
      <c r="E16683" s="533"/>
      <c r="F16683" s="533"/>
      <c r="G16683" s="533"/>
    </row>
    <row r="16684" spans="1:7">
      <c r="A16684" s="533"/>
      <c r="B16684" s="1787"/>
      <c r="C16684" s="1788"/>
      <c r="D16684" s="533"/>
      <c r="E16684" s="533"/>
      <c r="F16684" s="533"/>
      <c r="G16684" s="533"/>
    </row>
    <row r="16685" spans="1:7">
      <c r="A16685" s="533"/>
      <c r="B16685" s="1787"/>
      <c r="C16685" s="1788"/>
      <c r="D16685" s="533"/>
      <c r="E16685" s="533"/>
      <c r="F16685" s="533"/>
      <c r="G16685" s="533"/>
    </row>
    <row r="16686" spans="1:7">
      <c r="A16686" s="533"/>
      <c r="B16686" s="1787"/>
      <c r="C16686" s="1788"/>
      <c r="D16686" s="533"/>
      <c r="E16686" s="533"/>
      <c r="F16686" s="533"/>
      <c r="G16686" s="533"/>
    </row>
    <row r="16687" spans="1:7">
      <c r="A16687" s="533"/>
      <c r="B16687" s="1787"/>
      <c r="C16687" s="1788"/>
      <c r="D16687" s="533"/>
      <c r="E16687" s="533"/>
      <c r="F16687" s="533"/>
      <c r="G16687" s="533"/>
    </row>
    <row r="16688" spans="1:7">
      <c r="A16688" s="533"/>
      <c r="B16688" s="1787"/>
      <c r="C16688" s="1788"/>
      <c r="D16688" s="533"/>
      <c r="E16688" s="533"/>
      <c r="F16688" s="533"/>
      <c r="G16688" s="533"/>
    </row>
    <row r="16689" spans="1:7">
      <c r="A16689" s="533"/>
      <c r="B16689" s="1787"/>
      <c r="C16689" s="1788"/>
      <c r="D16689" s="533"/>
      <c r="E16689" s="533"/>
      <c r="F16689" s="533"/>
      <c r="G16689" s="533"/>
    </row>
    <row r="16690" spans="1:7">
      <c r="A16690" s="533"/>
      <c r="B16690" s="1787"/>
      <c r="C16690" s="1788"/>
      <c r="D16690" s="533"/>
      <c r="E16690" s="533"/>
      <c r="F16690" s="533"/>
      <c r="G16690" s="533"/>
    </row>
    <row r="16691" spans="1:7">
      <c r="A16691" s="533"/>
      <c r="B16691" s="1787"/>
      <c r="C16691" s="1788"/>
      <c r="D16691" s="533"/>
      <c r="E16691" s="533"/>
      <c r="F16691" s="533"/>
      <c r="G16691" s="533"/>
    </row>
    <row r="16692" spans="1:7">
      <c r="A16692" s="533"/>
      <c r="B16692" s="1787"/>
      <c r="C16692" s="1788"/>
      <c r="D16692" s="533"/>
      <c r="E16692" s="533"/>
      <c r="F16692" s="533"/>
      <c r="G16692" s="533"/>
    </row>
    <row r="16693" spans="1:7">
      <c r="A16693" s="533"/>
      <c r="B16693" s="1787"/>
      <c r="C16693" s="1788"/>
      <c r="D16693" s="533"/>
      <c r="E16693" s="533"/>
      <c r="F16693" s="533"/>
      <c r="G16693" s="533"/>
    </row>
    <row r="16694" spans="1:7">
      <c r="A16694" s="533"/>
      <c r="B16694" s="1787"/>
      <c r="C16694" s="1788"/>
      <c r="D16694" s="533"/>
      <c r="E16694" s="533"/>
      <c r="F16694" s="533"/>
      <c r="G16694" s="533"/>
    </row>
    <row r="16695" spans="1:7">
      <c r="A16695" s="533"/>
      <c r="B16695" s="1787"/>
      <c r="C16695" s="1788"/>
      <c r="D16695" s="533"/>
      <c r="E16695" s="533"/>
      <c r="F16695" s="533"/>
      <c r="G16695" s="533"/>
    </row>
    <row r="16696" spans="1:7">
      <c r="A16696" s="533"/>
      <c r="B16696" s="1787"/>
      <c r="C16696" s="1788"/>
      <c r="D16696" s="533"/>
      <c r="E16696" s="533"/>
      <c r="F16696" s="533"/>
      <c r="G16696" s="533"/>
    </row>
    <row r="16697" spans="1:7">
      <c r="A16697" s="533"/>
      <c r="B16697" s="1787"/>
      <c r="C16697" s="1788"/>
      <c r="D16697" s="533"/>
      <c r="E16697" s="533"/>
      <c r="F16697" s="533"/>
      <c r="G16697" s="533"/>
    </row>
    <row r="16698" spans="1:7">
      <c r="A16698" s="533"/>
      <c r="B16698" s="1787"/>
      <c r="C16698" s="1788"/>
      <c r="D16698" s="533"/>
      <c r="E16698" s="533"/>
      <c r="F16698" s="533"/>
      <c r="G16698" s="533"/>
    </row>
    <row r="16699" spans="1:7">
      <c r="A16699" s="533"/>
      <c r="B16699" s="1787"/>
      <c r="C16699" s="1788"/>
      <c r="D16699" s="533"/>
      <c r="E16699" s="533"/>
      <c r="F16699" s="533"/>
      <c r="G16699" s="533"/>
    </row>
    <row r="16700" spans="1:7">
      <c r="A16700" s="533"/>
      <c r="B16700" s="1787"/>
      <c r="C16700" s="1788"/>
      <c r="D16700" s="533"/>
      <c r="E16700" s="533"/>
      <c r="F16700" s="533"/>
      <c r="G16700" s="533"/>
    </row>
    <row r="16701" spans="1:7">
      <c r="A16701" s="533"/>
      <c r="B16701" s="1787"/>
      <c r="C16701" s="1788"/>
      <c r="D16701" s="533"/>
      <c r="E16701" s="533"/>
      <c r="F16701" s="533"/>
      <c r="G16701" s="533"/>
    </row>
    <row r="16702" spans="1:7">
      <c r="A16702" s="533"/>
      <c r="B16702" s="1787"/>
      <c r="C16702" s="1788"/>
      <c r="D16702" s="533"/>
      <c r="E16702" s="533"/>
      <c r="F16702" s="533"/>
      <c r="G16702" s="533"/>
    </row>
    <row r="16703" spans="1:7">
      <c r="A16703" s="533"/>
      <c r="B16703" s="1787"/>
      <c r="C16703" s="1788"/>
      <c r="D16703" s="533"/>
      <c r="E16703" s="533"/>
      <c r="F16703" s="533"/>
      <c r="G16703" s="533"/>
    </row>
    <row r="16704" spans="1:7">
      <c r="A16704" s="533"/>
      <c r="B16704" s="1787"/>
      <c r="C16704" s="1788"/>
      <c r="D16704" s="533"/>
      <c r="E16704" s="533"/>
      <c r="F16704" s="533"/>
      <c r="G16704" s="533"/>
    </row>
    <row r="16705" spans="1:7">
      <c r="A16705" s="533"/>
      <c r="B16705" s="1787"/>
      <c r="C16705" s="1788"/>
      <c r="D16705" s="533"/>
      <c r="E16705" s="533"/>
      <c r="F16705" s="533"/>
      <c r="G16705" s="533"/>
    </row>
    <row r="16706" spans="1:7">
      <c r="A16706" s="533"/>
      <c r="B16706" s="1787"/>
      <c r="C16706" s="1788"/>
      <c r="D16706" s="533"/>
      <c r="E16706" s="533"/>
      <c r="F16706" s="533"/>
      <c r="G16706" s="533"/>
    </row>
    <row r="16707" spans="1:7">
      <c r="A16707" s="533"/>
      <c r="B16707" s="1787"/>
      <c r="C16707" s="1788"/>
      <c r="D16707" s="533"/>
      <c r="E16707" s="533"/>
      <c r="F16707" s="533"/>
      <c r="G16707" s="533"/>
    </row>
    <row r="16708" spans="1:7">
      <c r="A16708" s="533"/>
      <c r="B16708" s="1787"/>
      <c r="C16708" s="1788"/>
      <c r="D16708" s="533"/>
      <c r="E16708" s="533"/>
      <c r="F16708" s="533"/>
      <c r="G16708" s="533"/>
    </row>
    <row r="16709" spans="1:7">
      <c r="A16709" s="533"/>
      <c r="B16709" s="1787"/>
      <c r="C16709" s="1788"/>
      <c r="D16709" s="533"/>
      <c r="E16709" s="533"/>
      <c r="F16709" s="533"/>
      <c r="G16709" s="533"/>
    </row>
    <row r="16710" spans="1:7">
      <c r="A16710" s="533"/>
      <c r="B16710" s="1787"/>
      <c r="C16710" s="1788"/>
      <c r="D16710" s="533"/>
      <c r="E16710" s="533"/>
      <c r="F16710" s="533"/>
      <c r="G16710" s="533"/>
    </row>
    <row r="16711" spans="1:7">
      <c r="A16711" s="533"/>
      <c r="B16711" s="1787"/>
      <c r="C16711" s="1788"/>
      <c r="D16711" s="533"/>
      <c r="E16711" s="533"/>
      <c r="F16711" s="533"/>
      <c r="G16711" s="533"/>
    </row>
    <row r="16712" spans="1:7">
      <c r="A16712" s="533"/>
      <c r="B16712" s="1787"/>
      <c r="C16712" s="1788"/>
      <c r="D16712" s="533"/>
      <c r="E16712" s="533"/>
      <c r="F16712" s="533"/>
      <c r="G16712" s="533"/>
    </row>
    <row r="16713" spans="1:7">
      <c r="A16713" s="533"/>
      <c r="B16713" s="1787"/>
      <c r="C16713" s="1788"/>
      <c r="D16713" s="533"/>
      <c r="E16713" s="533"/>
      <c r="F16713" s="533"/>
      <c r="G16713" s="533"/>
    </row>
    <row r="16714" spans="1:7">
      <c r="A16714" s="533"/>
      <c r="B16714" s="1787"/>
      <c r="C16714" s="1788"/>
      <c r="D16714" s="533"/>
      <c r="E16714" s="533"/>
      <c r="F16714" s="533"/>
      <c r="G16714" s="533"/>
    </row>
    <row r="16715" spans="1:7">
      <c r="A16715" s="533"/>
      <c r="B16715" s="1787"/>
      <c r="C16715" s="1788"/>
      <c r="D16715" s="533"/>
      <c r="E16715" s="533"/>
      <c r="F16715" s="533"/>
      <c r="G16715" s="533"/>
    </row>
    <row r="16716" spans="1:7">
      <c r="A16716" s="533"/>
      <c r="B16716" s="1787"/>
      <c r="C16716" s="1788"/>
      <c r="D16716" s="533"/>
      <c r="E16716" s="533"/>
      <c r="F16716" s="533"/>
      <c r="G16716" s="533"/>
    </row>
    <row r="16717" spans="1:7">
      <c r="A16717" s="533"/>
      <c r="B16717" s="1787"/>
      <c r="C16717" s="1788"/>
      <c r="D16717" s="533"/>
      <c r="E16717" s="533"/>
      <c r="F16717" s="533"/>
      <c r="G16717" s="533"/>
    </row>
    <row r="16718" spans="1:7">
      <c r="A16718" s="533"/>
      <c r="B16718" s="1787"/>
      <c r="C16718" s="1788"/>
      <c r="D16718" s="533"/>
      <c r="E16718" s="533"/>
      <c r="F16718" s="533"/>
      <c r="G16718" s="533"/>
    </row>
    <row r="16719" spans="1:7">
      <c r="A16719" s="533"/>
      <c r="B16719" s="1787"/>
      <c r="C16719" s="1788"/>
      <c r="D16719" s="533"/>
      <c r="E16719" s="533"/>
      <c r="F16719" s="533"/>
      <c r="G16719" s="533"/>
    </row>
    <row r="16720" spans="1:7">
      <c r="A16720" s="533"/>
      <c r="B16720" s="1787"/>
      <c r="C16720" s="1788"/>
      <c r="D16720" s="533"/>
      <c r="E16720" s="533"/>
      <c r="F16720" s="533"/>
      <c r="G16720" s="533"/>
    </row>
    <row r="16721" spans="1:7">
      <c r="A16721" s="533"/>
      <c r="B16721" s="1787"/>
      <c r="C16721" s="1788"/>
      <c r="D16721" s="533"/>
      <c r="E16721" s="533"/>
      <c r="F16721" s="533"/>
      <c r="G16721" s="533"/>
    </row>
    <row r="16722" spans="1:7">
      <c r="A16722" s="533"/>
      <c r="B16722" s="1787"/>
      <c r="C16722" s="1788"/>
      <c r="D16722" s="533"/>
      <c r="E16722" s="533"/>
      <c r="F16722" s="533"/>
      <c r="G16722" s="533"/>
    </row>
    <row r="16723" spans="1:7">
      <c r="A16723" s="533"/>
      <c r="B16723" s="1787"/>
      <c r="C16723" s="1788"/>
      <c r="D16723" s="533"/>
      <c r="E16723" s="533"/>
      <c r="F16723" s="533"/>
      <c r="G16723" s="533"/>
    </row>
    <row r="16724" spans="1:7">
      <c r="A16724" s="533"/>
      <c r="B16724" s="1787"/>
      <c r="C16724" s="1788"/>
      <c r="D16724" s="533"/>
      <c r="E16724" s="533"/>
      <c r="F16724" s="533"/>
      <c r="G16724" s="533"/>
    </row>
    <row r="16725" spans="1:7">
      <c r="A16725" s="533"/>
      <c r="B16725" s="1787"/>
      <c r="C16725" s="1788"/>
      <c r="D16725" s="533"/>
      <c r="E16725" s="533"/>
      <c r="F16725" s="533"/>
      <c r="G16725" s="533"/>
    </row>
    <row r="16726" spans="1:7">
      <c r="A16726" s="533"/>
      <c r="B16726" s="1787"/>
      <c r="C16726" s="1788"/>
      <c r="D16726" s="533"/>
      <c r="E16726" s="533"/>
      <c r="F16726" s="533"/>
      <c r="G16726" s="533"/>
    </row>
    <row r="16727" spans="1:7">
      <c r="A16727" s="533"/>
      <c r="B16727" s="1787"/>
      <c r="C16727" s="1788"/>
      <c r="D16727" s="533"/>
      <c r="E16727" s="533"/>
      <c r="F16727" s="533"/>
      <c r="G16727" s="533"/>
    </row>
    <row r="16728" spans="1:7">
      <c r="A16728" s="533"/>
      <c r="B16728" s="1787"/>
      <c r="C16728" s="1788"/>
      <c r="D16728" s="533"/>
      <c r="E16728" s="533"/>
      <c r="F16728" s="533"/>
      <c r="G16728" s="533"/>
    </row>
    <row r="16729" spans="1:7">
      <c r="A16729" s="533"/>
      <c r="B16729" s="1787"/>
      <c r="C16729" s="1788"/>
      <c r="D16729" s="533"/>
      <c r="E16729" s="533"/>
      <c r="F16729" s="533"/>
      <c r="G16729" s="533"/>
    </row>
    <row r="16730" spans="1:7">
      <c r="A16730" s="533"/>
      <c r="B16730" s="1787"/>
      <c r="C16730" s="1788"/>
      <c r="D16730" s="533"/>
      <c r="E16730" s="533"/>
      <c r="F16730" s="533"/>
      <c r="G16730" s="533"/>
    </row>
    <row r="16731" spans="1:7">
      <c r="A16731" s="533"/>
      <c r="B16731" s="1787"/>
      <c r="C16731" s="1788"/>
      <c r="D16731" s="533"/>
      <c r="E16731" s="533"/>
      <c r="F16731" s="533"/>
      <c r="G16731" s="533"/>
    </row>
    <row r="16732" spans="1:7">
      <c r="A16732" s="533"/>
      <c r="B16732" s="1787"/>
      <c r="C16732" s="1788"/>
      <c r="D16732" s="533"/>
      <c r="E16732" s="533"/>
      <c r="F16732" s="533"/>
      <c r="G16732" s="533"/>
    </row>
    <row r="16733" spans="1:7">
      <c r="A16733" s="533"/>
      <c r="B16733" s="1787"/>
      <c r="C16733" s="1788"/>
      <c r="D16733" s="533"/>
      <c r="E16733" s="533"/>
      <c r="F16733" s="533"/>
      <c r="G16733" s="533"/>
    </row>
    <row r="16734" spans="1:7">
      <c r="A16734" s="533"/>
      <c r="B16734" s="1787"/>
      <c r="C16734" s="1788"/>
      <c r="D16734" s="533"/>
      <c r="E16734" s="533"/>
      <c r="F16734" s="533"/>
      <c r="G16734" s="533"/>
    </row>
    <row r="16735" spans="1:7">
      <c r="A16735" s="533"/>
      <c r="B16735" s="1787"/>
      <c r="C16735" s="1788"/>
      <c r="D16735" s="533"/>
      <c r="E16735" s="533"/>
      <c r="F16735" s="533"/>
      <c r="G16735" s="533"/>
    </row>
    <row r="16736" spans="1:7">
      <c r="A16736" s="533"/>
      <c r="B16736" s="1787"/>
      <c r="C16736" s="1788"/>
      <c r="D16736" s="533"/>
      <c r="E16736" s="533"/>
      <c r="F16736" s="533"/>
      <c r="G16736" s="533"/>
    </row>
    <row r="16737" spans="1:7">
      <c r="A16737" s="533"/>
      <c r="B16737" s="1787"/>
      <c r="C16737" s="1788"/>
      <c r="D16737" s="533"/>
      <c r="E16737" s="533"/>
      <c r="F16737" s="533"/>
      <c r="G16737" s="533"/>
    </row>
    <row r="16738" spans="1:7">
      <c r="A16738" s="533"/>
      <c r="B16738" s="1787"/>
      <c r="C16738" s="1788"/>
      <c r="D16738" s="533"/>
      <c r="E16738" s="533"/>
      <c r="F16738" s="533"/>
      <c r="G16738" s="533"/>
    </row>
    <row r="16739" spans="1:7">
      <c r="A16739" s="533"/>
      <c r="B16739" s="1787"/>
      <c r="C16739" s="1788"/>
      <c r="D16739" s="533"/>
      <c r="E16739" s="533"/>
      <c r="F16739" s="533"/>
      <c r="G16739" s="533"/>
    </row>
    <row r="16740" spans="1:7">
      <c r="A16740" s="533"/>
      <c r="B16740" s="1787"/>
      <c r="C16740" s="1788"/>
      <c r="D16740" s="533"/>
      <c r="E16740" s="533"/>
      <c r="F16740" s="533"/>
      <c r="G16740" s="533"/>
    </row>
    <row r="16741" spans="1:7">
      <c r="A16741" s="533"/>
      <c r="B16741" s="1787"/>
      <c r="C16741" s="1788"/>
      <c r="D16741" s="533"/>
      <c r="E16741" s="533"/>
      <c r="F16741" s="533"/>
      <c r="G16741" s="533"/>
    </row>
    <row r="16742" spans="1:7">
      <c r="A16742" s="533"/>
      <c r="B16742" s="1787"/>
      <c r="C16742" s="1788"/>
      <c r="D16742" s="533"/>
      <c r="E16742" s="533"/>
      <c r="F16742" s="533"/>
      <c r="G16742" s="533"/>
    </row>
    <row r="16743" spans="1:7">
      <c r="A16743" s="533"/>
      <c r="B16743" s="1787"/>
      <c r="C16743" s="1788"/>
      <c r="D16743" s="533"/>
      <c r="E16743" s="533"/>
      <c r="F16743" s="533"/>
      <c r="G16743" s="533"/>
    </row>
    <row r="16744" spans="1:7">
      <c r="A16744" s="533"/>
      <c r="B16744" s="1787"/>
      <c r="C16744" s="1788"/>
      <c r="D16744" s="533"/>
      <c r="E16744" s="533"/>
      <c r="F16744" s="533"/>
      <c r="G16744" s="533"/>
    </row>
    <row r="16745" spans="1:7">
      <c r="A16745" s="533"/>
      <c r="B16745" s="1787"/>
      <c r="C16745" s="1788"/>
      <c r="D16745" s="533"/>
      <c r="E16745" s="533"/>
      <c r="F16745" s="533"/>
      <c r="G16745" s="533"/>
    </row>
    <row r="16746" spans="1:7">
      <c r="A16746" s="533"/>
      <c r="B16746" s="1787"/>
      <c r="C16746" s="1788"/>
      <c r="D16746" s="533"/>
      <c r="E16746" s="533"/>
      <c r="F16746" s="533"/>
      <c r="G16746" s="533"/>
    </row>
    <row r="16747" spans="1:7">
      <c r="A16747" s="533"/>
      <c r="B16747" s="1787"/>
      <c r="C16747" s="1788"/>
      <c r="D16747" s="533"/>
      <c r="E16747" s="533"/>
      <c r="F16747" s="533"/>
      <c r="G16747" s="533"/>
    </row>
    <row r="16748" spans="1:7">
      <c r="A16748" s="533"/>
      <c r="B16748" s="1787"/>
      <c r="C16748" s="1788"/>
      <c r="D16748" s="533"/>
      <c r="E16748" s="533"/>
      <c r="F16748" s="533"/>
      <c r="G16748" s="533"/>
    </row>
    <row r="16749" spans="1:7">
      <c r="A16749" s="533"/>
      <c r="B16749" s="1787"/>
      <c r="C16749" s="1788"/>
      <c r="D16749" s="533"/>
      <c r="E16749" s="533"/>
      <c r="F16749" s="533"/>
      <c r="G16749" s="533"/>
    </row>
    <row r="16750" spans="1:7">
      <c r="A16750" s="533"/>
      <c r="B16750" s="1787"/>
      <c r="C16750" s="1788"/>
      <c r="D16750" s="533"/>
      <c r="E16750" s="533"/>
      <c r="F16750" s="533"/>
      <c r="G16750" s="533"/>
    </row>
    <row r="16751" spans="1:7">
      <c r="A16751" s="533"/>
      <c r="B16751" s="1787"/>
      <c r="C16751" s="1788"/>
      <c r="D16751" s="533"/>
      <c r="E16751" s="533"/>
      <c r="F16751" s="533"/>
      <c r="G16751" s="533"/>
    </row>
    <row r="16752" spans="1:7">
      <c r="A16752" s="533"/>
      <c r="B16752" s="1787"/>
      <c r="C16752" s="1788"/>
      <c r="D16752" s="533"/>
      <c r="E16752" s="533"/>
      <c r="F16752" s="533"/>
      <c r="G16752" s="533"/>
    </row>
    <row r="16753" spans="1:7">
      <c r="A16753" s="533"/>
      <c r="B16753" s="1787"/>
      <c r="C16753" s="1788"/>
      <c r="D16753" s="533"/>
      <c r="E16753" s="533"/>
      <c r="F16753" s="533"/>
      <c r="G16753" s="533"/>
    </row>
    <row r="16754" spans="1:7">
      <c r="A16754" s="533"/>
      <c r="B16754" s="1787"/>
      <c r="C16754" s="1788"/>
      <c r="D16754" s="533"/>
      <c r="E16754" s="533"/>
      <c r="F16754" s="533"/>
      <c r="G16754" s="533"/>
    </row>
    <row r="16755" spans="1:7">
      <c r="A16755" s="533"/>
      <c r="B16755" s="1787"/>
      <c r="C16755" s="1788"/>
      <c r="D16755" s="533"/>
      <c r="E16755" s="533"/>
      <c r="F16755" s="533"/>
      <c r="G16755" s="533"/>
    </row>
    <row r="16756" spans="1:7">
      <c r="A16756" s="533"/>
      <c r="B16756" s="1787"/>
      <c r="C16756" s="1788"/>
      <c r="D16756" s="533"/>
      <c r="E16756" s="533"/>
      <c r="F16756" s="533"/>
      <c r="G16756" s="533"/>
    </row>
    <row r="16757" spans="1:7">
      <c r="A16757" s="533"/>
      <c r="B16757" s="1787"/>
      <c r="C16757" s="1788"/>
      <c r="D16757" s="533"/>
      <c r="E16757" s="533"/>
      <c r="F16757" s="533"/>
      <c r="G16757" s="533"/>
    </row>
    <row r="16758" spans="1:7">
      <c r="A16758" s="533"/>
      <c r="B16758" s="1787"/>
      <c r="C16758" s="1788"/>
      <c r="D16758" s="533"/>
      <c r="E16758" s="533"/>
      <c r="F16758" s="533"/>
      <c r="G16758" s="533"/>
    </row>
    <row r="16759" spans="1:7">
      <c r="A16759" s="533"/>
      <c r="B16759" s="1787"/>
      <c r="C16759" s="1788"/>
      <c r="D16759" s="533"/>
      <c r="E16759" s="533"/>
      <c r="F16759" s="533"/>
      <c r="G16759" s="533"/>
    </row>
    <row r="16760" spans="1:7">
      <c r="A16760" s="533"/>
      <c r="B16760" s="1787"/>
      <c r="C16760" s="1788"/>
      <c r="D16760" s="533"/>
      <c r="E16760" s="533"/>
      <c r="F16760" s="533"/>
      <c r="G16760" s="533"/>
    </row>
    <row r="16761" spans="1:7">
      <c r="A16761" s="533"/>
      <c r="B16761" s="1787"/>
      <c r="C16761" s="1788"/>
      <c r="D16761" s="533"/>
      <c r="E16761" s="533"/>
      <c r="F16761" s="533"/>
      <c r="G16761" s="533"/>
    </row>
    <row r="16762" spans="1:7">
      <c r="A16762" s="533"/>
      <c r="B16762" s="1787"/>
      <c r="C16762" s="1788"/>
      <c r="D16762" s="533"/>
      <c r="E16762" s="533"/>
      <c r="F16762" s="533"/>
      <c r="G16762" s="533"/>
    </row>
    <row r="16763" spans="1:7">
      <c r="A16763" s="533"/>
      <c r="B16763" s="1787"/>
      <c r="C16763" s="1788"/>
      <c r="D16763" s="533"/>
      <c r="E16763" s="533"/>
      <c r="F16763" s="533"/>
      <c r="G16763" s="533"/>
    </row>
    <row r="16764" spans="1:7">
      <c r="A16764" s="533"/>
      <c r="B16764" s="1787"/>
      <c r="C16764" s="1788"/>
      <c r="D16764" s="533"/>
      <c r="E16764" s="533"/>
      <c r="F16764" s="533"/>
      <c r="G16764" s="533"/>
    </row>
    <row r="16765" spans="1:7">
      <c r="A16765" s="533"/>
      <c r="B16765" s="1787"/>
      <c r="C16765" s="1788"/>
      <c r="D16765" s="533"/>
      <c r="E16765" s="533"/>
      <c r="F16765" s="533"/>
      <c r="G16765" s="533"/>
    </row>
    <row r="16766" spans="1:7">
      <c r="A16766" s="533"/>
      <c r="B16766" s="1787"/>
      <c r="C16766" s="1788"/>
      <c r="D16766" s="533"/>
      <c r="E16766" s="533"/>
      <c r="F16766" s="533"/>
      <c r="G16766" s="533"/>
    </row>
    <row r="16767" spans="1:7">
      <c r="A16767" s="533"/>
      <c r="B16767" s="1787"/>
      <c r="C16767" s="1788"/>
      <c r="D16767" s="533"/>
      <c r="E16767" s="533"/>
      <c r="F16767" s="533"/>
      <c r="G16767" s="533"/>
    </row>
    <row r="16768" spans="1:7">
      <c r="A16768" s="533"/>
      <c r="B16768" s="1787"/>
      <c r="C16768" s="1788"/>
      <c r="D16768" s="533"/>
      <c r="E16768" s="533"/>
      <c r="F16768" s="533"/>
      <c r="G16768" s="533"/>
    </row>
    <row r="16769" spans="1:7">
      <c r="A16769" s="533"/>
      <c r="B16769" s="1787"/>
      <c r="C16769" s="1788"/>
      <c r="D16769" s="533"/>
      <c r="E16769" s="533"/>
      <c r="F16769" s="533"/>
      <c r="G16769" s="533"/>
    </row>
    <row r="16770" spans="1:7">
      <c r="A16770" s="533"/>
      <c r="B16770" s="1787"/>
      <c r="C16770" s="1788"/>
      <c r="D16770" s="533"/>
      <c r="E16770" s="533"/>
      <c r="F16770" s="533"/>
      <c r="G16770" s="533"/>
    </row>
    <row r="16771" spans="1:7">
      <c r="A16771" s="533"/>
      <c r="B16771" s="1787"/>
      <c r="C16771" s="1788"/>
      <c r="D16771" s="533"/>
      <c r="E16771" s="533"/>
      <c r="F16771" s="533"/>
      <c r="G16771" s="533"/>
    </row>
    <row r="16772" spans="1:7">
      <c r="A16772" s="533"/>
      <c r="B16772" s="1787"/>
      <c r="C16772" s="1788"/>
      <c r="D16772" s="533"/>
      <c r="E16772" s="533"/>
      <c r="F16772" s="533"/>
      <c r="G16772" s="533"/>
    </row>
    <row r="16773" spans="1:7">
      <c r="A16773" s="533"/>
      <c r="B16773" s="1787"/>
      <c r="C16773" s="1788"/>
      <c r="D16773" s="533"/>
      <c r="E16773" s="533"/>
      <c r="F16773" s="533"/>
      <c r="G16773" s="533"/>
    </row>
    <row r="16774" spans="1:7">
      <c r="A16774" s="533"/>
      <c r="B16774" s="1787"/>
      <c r="C16774" s="1788"/>
      <c r="D16774" s="533"/>
      <c r="E16774" s="533"/>
      <c r="F16774" s="533"/>
      <c r="G16774" s="533"/>
    </row>
    <row r="16775" spans="1:7">
      <c r="A16775" s="533"/>
      <c r="B16775" s="1787"/>
      <c r="C16775" s="1788"/>
      <c r="D16775" s="533"/>
      <c r="E16775" s="533"/>
      <c r="F16775" s="533"/>
      <c r="G16775" s="533"/>
    </row>
    <row r="16776" spans="1:7">
      <c r="A16776" s="533"/>
      <c r="B16776" s="1787"/>
      <c r="C16776" s="1788"/>
      <c r="D16776" s="533"/>
      <c r="E16776" s="533"/>
      <c r="F16776" s="533"/>
      <c r="G16776" s="533"/>
    </row>
    <row r="16777" spans="1:7">
      <c r="A16777" s="533"/>
      <c r="B16777" s="1787"/>
      <c r="C16777" s="1788"/>
      <c r="D16777" s="533"/>
      <c r="E16777" s="533"/>
      <c r="F16777" s="533"/>
      <c r="G16777" s="533"/>
    </row>
    <row r="16778" spans="1:7">
      <c r="A16778" s="533"/>
      <c r="B16778" s="1787"/>
      <c r="C16778" s="1788"/>
      <c r="D16778" s="533"/>
      <c r="E16778" s="533"/>
      <c r="F16778" s="533"/>
      <c r="G16778" s="533"/>
    </row>
    <row r="16779" spans="1:7">
      <c r="A16779" s="533"/>
      <c r="B16779" s="1787"/>
      <c r="C16779" s="1788"/>
      <c r="D16779" s="533"/>
      <c r="E16779" s="533"/>
      <c r="F16779" s="533"/>
      <c r="G16779" s="533"/>
    </row>
    <row r="16780" spans="1:7">
      <c r="A16780" s="533"/>
      <c r="B16780" s="1787"/>
      <c r="C16780" s="1788"/>
      <c r="D16780" s="533"/>
      <c r="E16780" s="533"/>
      <c r="F16780" s="533"/>
      <c r="G16780" s="533"/>
    </row>
    <row r="16781" spans="1:7">
      <c r="A16781" s="533"/>
      <c r="B16781" s="1787"/>
      <c r="C16781" s="1788"/>
      <c r="D16781" s="533"/>
      <c r="E16781" s="533"/>
      <c r="F16781" s="533"/>
      <c r="G16781" s="533"/>
    </row>
    <row r="16782" spans="1:7">
      <c r="A16782" s="533"/>
      <c r="B16782" s="1787"/>
      <c r="C16782" s="1788"/>
      <c r="D16782" s="533"/>
      <c r="E16782" s="533"/>
      <c r="F16782" s="533"/>
      <c r="G16782" s="533"/>
    </row>
    <row r="16783" spans="1:7">
      <c r="A16783" s="533"/>
      <c r="B16783" s="1787"/>
      <c r="C16783" s="1788"/>
      <c r="D16783" s="533"/>
      <c r="E16783" s="533"/>
      <c r="F16783" s="533"/>
      <c r="G16783" s="533"/>
    </row>
    <row r="16784" spans="1:7">
      <c r="A16784" s="533"/>
      <c r="B16784" s="1787"/>
      <c r="C16784" s="1788"/>
      <c r="D16784" s="533"/>
      <c r="E16784" s="533"/>
      <c r="F16784" s="533"/>
      <c r="G16784" s="533"/>
    </row>
    <row r="16785" spans="1:7">
      <c r="A16785" s="533"/>
      <c r="B16785" s="1787"/>
      <c r="C16785" s="1788"/>
      <c r="D16785" s="533"/>
      <c r="E16785" s="533"/>
      <c r="F16785" s="533"/>
      <c r="G16785" s="533"/>
    </row>
    <row r="16786" spans="1:7">
      <c r="A16786" s="533"/>
      <c r="B16786" s="1787"/>
      <c r="C16786" s="1788"/>
      <c r="D16786" s="533"/>
      <c r="E16786" s="533"/>
      <c r="F16786" s="533"/>
      <c r="G16786" s="533"/>
    </row>
    <row r="16787" spans="1:7">
      <c r="A16787" s="533"/>
      <c r="B16787" s="1787"/>
      <c r="C16787" s="1788"/>
      <c r="D16787" s="533"/>
      <c r="E16787" s="533"/>
      <c r="F16787" s="533"/>
      <c r="G16787" s="533"/>
    </row>
    <row r="16788" spans="1:7">
      <c r="A16788" s="533"/>
      <c r="B16788" s="1787"/>
      <c r="C16788" s="1788"/>
      <c r="D16788" s="533"/>
      <c r="E16788" s="533"/>
      <c r="F16788" s="533"/>
      <c r="G16788" s="533"/>
    </row>
    <row r="16789" spans="1:7">
      <c r="A16789" s="533"/>
      <c r="B16789" s="1787"/>
      <c r="C16789" s="1788"/>
      <c r="D16789" s="533"/>
      <c r="E16789" s="533"/>
      <c r="F16789" s="533"/>
      <c r="G16789" s="533"/>
    </row>
    <row r="16790" spans="1:7">
      <c r="A16790" s="533"/>
      <c r="B16790" s="1787"/>
      <c r="C16790" s="1788"/>
      <c r="D16790" s="533"/>
      <c r="E16790" s="533"/>
      <c r="F16790" s="533"/>
      <c r="G16790" s="533"/>
    </row>
    <row r="16791" spans="1:7">
      <c r="A16791" s="533"/>
      <c r="B16791" s="1787"/>
      <c r="C16791" s="1788"/>
      <c r="D16791" s="533"/>
      <c r="E16791" s="533"/>
      <c r="F16791" s="533"/>
      <c r="G16791" s="533"/>
    </row>
    <row r="16792" spans="1:7">
      <c r="A16792" s="533"/>
      <c r="B16792" s="1787"/>
      <c r="C16792" s="1788"/>
      <c r="D16792" s="533"/>
      <c r="E16792" s="533"/>
      <c r="F16792" s="533"/>
      <c r="G16792" s="533"/>
    </row>
    <row r="16793" spans="1:7">
      <c r="A16793" s="533"/>
      <c r="B16793" s="1787"/>
      <c r="C16793" s="1788"/>
      <c r="D16793" s="533"/>
      <c r="E16793" s="533"/>
      <c r="F16793" s="533"/>
      <c r="G16793" s="533"/>
    </row>
    <row r="16794" spans="1:7">
      <c r="A16794" s="533"/>
      <c r="B16794" s="1787"/>
      <c r="C16794" s="1788"/>
      <c r="D16794" s="533"/>
      <c r="E16794" s="533"/>
      <c r="F16794" s="533"/>
      <c r="G16794" s="533"/>
    </row>
    <row r="16795" spans="1:7">
      <c r="A16795" s="533"/>
      <c r="B16795" s="1787"/>
      <c r="C16795" s="1788"/>
      <c r="D16795" s="533"/>
      <c r="E16795" s="533"/>
      <c r="F16795" s="533"/>
      <c r="G16795" s="533"/>
    </row>
    <row r="16796" spans="1:7">
      <c r="A16796" s="533"/>
      <c r="B16796" s="1787"/>
      <c r="C16796" s="1788"/>
      <c r="D16796" s="533"/>
      <c r="E16796" s="533"/>
      <c r="F16796" s="533"/>
      <c r="G16796" s="533"/>
    </row>
    <row r="16797" spans="1:7">
      <c r="A16797" s="533"/>
      <c r="B16797" s="1787"/>
      <c r="C16797" s="1788"/>
      <c r="D16797" s="533"/>
      <c r="E16797" s="533"/>
      <c r="F16797" s="533"/>
      <c r="G16797" s="533"/>
    </row>
    <row r="16798" spans="1:7">
      <c r="A16798" s="533"/>
      <c r="B16798" s="1787"/>
      <c r="C16798" s="1788"/>
      <c r="D16798" s="533"/>
      <c r="E16798" s="533"/>
      <c r="F16798" s="533"/>
      <c r="G16798" s="533"/>
    </row>
    <row r="16799" spans="1:7">
      <c r="A16799" s="533"/>
      <c r="B16799" s="1787"/>
      <c r="C16799" s="1788"/>
      <c r="D16799" s="533"/>
      <c r="E16799" s="533"/>
      <c r="F16799" s="533"/>
      <c r="G16799" s="533"/>
    </row>
    <row r="16800" spans="1:7">
      <c r="A16800" s="533"/>
      <c r="B16800" s="1787"/>
      <c r="C16800" s="1788"/>
      <c r="D16800" s="533"/>
      <c r="E16800" s="533"/>
      <c r="F16800" s="533"/>
      <c r="G16800" s="533"/>
    </row>
    <row r="16801" spans="1:7">
      <c r="A16801" s="533"/>
      <c r="B16801" s="1787"/>
      <c r="C16801" s="1788"/>
      <c r="D16801" s="533"/>
      <c r="E16801" s="533"/>
      <c r="F16801" s="533"/>
      <c r="G16801" s="533"/>
    </row>
    <row r="16802" spans="1:7">
      <c r="A16802" s="533"/>
      <c r="B16802" s="1787"/>
      <c r="C16802" s="1788"/>
      <c r="D16802" s="533"/>
      <c r="E16802" s="533"/>
      <c r="F16802" s="533"/>
      <c r="G16802" s="533"/>
    </row>
    <row r="16803" spans="1:7">
      <c r="A16803" s="533"/>
      <c r="B16803" s="1787"/>
      <c r="C16803" s="1788"/>
      <c r="D16803" s="533"/>
      <c r="E16803" s="533"/>
      <c r="F16803" s="533"/>
      <c r="G16803" s="533"/>
    </row>
    <row r="16804" spans="1:7">
      <c r="A16804" s="533"/>
      <c r="B16804" s="1787"/>
      <c r="C16804" s="1788"/>
      <c r="D16804" s="533"/>
      <c r="E16804" s="533"/>
      <c r="F16804" s="533"/>
      <c r="G16804" s="533"/>
    </row>
    <row r="16805" spans="1:7">
      <c r="A16805" s="533"/>
      <c r="B16805" s="1787"/>
      <c r="C16805" s="1788"/>
      <c r="D16805" s="533"/>
      <c r="E16805" s="533"/>
      <c r="F16805" s="533"/>
      <c r="G16805" s="533"/>
    </row>
    <row r="16806" spans="1:7">
      <c r="A16806" s="533"/>
      <c r="B16806" s="1787"/>
      <c r="C16806" s="1788"/>
      <c r="D16806" s="533"/>
      <c r="E16806" s="533"/>
      <c r="F16806" s="533"/>
      <c r="G16806" s="533"/>
    </row>
    <row r="16807" spans="1:7">
      <c r="A16807" s="533"/>
      <c r="B16807" s="1787"/>
      <c r="C16807" s="1788"/>
      <c r="D16807" s="533"/>
      <c r="E16807" s="533"/>
      <c r="F16807" s="533"/>
      <c r="G16807" s="533"/>
    </row>
    <row r="16808" spans="1:7">
      <c r="A16808" s="533"/>
      <c r="B16808" s="1787"/>
      <c r="C16808" s="1788"/>
      <c r="D16808" s="533"/>
      <c r="E16808" s="533"/>
      <c r="F16808" s="533"/>
      <c r="G16808" s="533"/>
    </row>
    <row r="16809" spans="1:7">
      <c r="A16809" s="533"/>
      <c r="B16809" s="1787"/>
      <c r="C16809" s="1788"/>
      <c r="D16809" s="533"/>
      <c r="E16809" s="533"/>
      <c r="F16809" s="533"/>
      <c r="G16809" s="533"/>
    </row>
    <row r="16810" spans="1:7">
      <c r="A16810" s="533"/>
      <c r="B16810" s="1787"/>
      <c r="C16810" s="1788"/>
      <c r="D16810" s="533"/>
      <c r="E16810" s="533"/>
      <c r="F16810" s="533"/>
      <c r="G16810" s="533"/>
    </row>
    <row r="16811" spans="1:7">
      <c r="A16811" s="533"/>
      <c r="B16811" s="1787"/>
      <c r="C16811" s="1788"/>
      <c r="D16811" s="533"/>
      <c r="E16811" s="533"/>
      <c r="F16811" s="533"/>
      <c r="G16811" s="533"/>
    </row>
    <row r="16812" spans="1:7">
      <c r="A16812" s="533"/>
      <c r="B16812" s="1787"/>
      <c r="C16812" s="1788"/>
      <c r="D16812" s="533"/>
      <c r="E16812" s="533"/>
      <c r="F16812" s="533"/>
      <c r="G16812" s="533"/>
    </row>
    <row r="16813" spans="1:7">
      <c r="A16813" s="533"/>
      <c r="B16813" s="1787"/>
      <c r="C16813" s="1788"/>
      <c r="D16813" s="533"/>
      <c r="E16813" s="533"/>
      <c r="F16813" s="533"/>
      <c r="G16813" s="533"/>
    </row>
    <row r="16814" spans="1:7">
      <c r="A16814" s="533"/>
      <c r="B16814" s="1787"/>
      <c r="C16814" s="1788"/>
      <c r="D16814" s="533"/>
      <c r="E16814" s="533"/>
      <c r="F16814" s="533"/>
      <c r="G16814" s="533"/>
    </row>
    <row r="16815" spans="1:7">
      <c r="A16815" s="533"/>
      <c r="B16815" s="1787"/>
      <c r="C16815" s="1788"/>
      <c r="D16815" s="533"/>
      <c r="E16815" s="533"/>
      <c r="F16815" s="533"/>
      <c r="G16815" s="533"/>
    </row>
    <row r="16816" spans="1:7">
      <c r="A16816" s="533"/>
      <c r="B16816" s="1787"/>
      <c r="C16816" s="1788"/>
      <c r="D16816" s="533"/>
      <c r="E16816" s="533"/>
      <c r="F16816" s="533"/>
      <c r="G16816" s="533"/>
    </row>
    <row r="16817" spans="1:7">
      <c r="A16817" s="533"/>
      <c r="B16817" s="1787"/>
      <c r="C16817" s="1788"/>
      <c r="D16817" s="533"/>
      <c r="E16817" s="533"/>
      <c r="F16817" s="533"/>
      <c r="G16817" s="533"/>
    </row>
    <row r="16818" spans="1:7">
      <c r="A16818" s="533"/>
      <c r="B16818" s="1787"/>
      <c r="C16818" s="1788"/>
      <c r="D16818" s="533"/>
      <c r="E16818" s="533"/>
      <c r="F16818" s="533"/>
      <c r="G16818" s="533"/>
    </row>
    <row r="16819" spans="1:7">
      <c r="A16819" s="533"/>
      <c r="B16819" s="1787"/>
      <c r="C16819" s="1788"/>
      <c r="D16819" s="533"/>
      <c r="E16819" s="533"/>
      <c r="F16819" s="533"/>
      <c r="G16819" s="533"/>
    </row>
    <row r="16820" spans="1:7">
      <c r="A16820" s="533"/>
      <c r="B16820" s="1787"/>
      <c r="C16820" s="1788"/>
      <c r="D16820" s="533"/>
      <c r="E16820" s="533"/>
      <c r="F16820" s="533"/>
      <c r="G16820" s="533"/>
    </row>
    <row r="16821" spans="1:7">
      <c r="A16821" s="533"/>
      <c r="B16821" s="1787"/>
      <c r="C16821" s="1788"/>
      <c r="D16821" s="533"/>
      <c r="E16821" s="533"/>
      <c r="F16821" s="533"/>
      <c r="G16821" s="533"/>
    </row>
    <row r="16822" spans="1:7">
      <c r="A16822" s="533"/>
      <c r="B16822" s="1787"/>
      <c r="C16822" s="1788"/>
      <c r="D16822" s="533"/>
      <c r="E16822" s="533"/>
      <c r="F16822" s="533"/>
      <c r="G16822" s="533"/>
    </row>
    <row r="16823" spans="1:7">
      <c r="A16823" s="533"/>
      <c r="B16823" s="1787"/>
      <c r="C16823" s="1788"/>
      <c r="D16823" s="533"/>
      <c r="E16823" s="533"/>
      <c r="F16823" s="533"/>
      <c r="G16823" s="533"/>
    </row>
    <row r="16824" spans="1:7">
      <c r="A16824" s="533"/>
      <c r="B16824" s="1787"/>
      <c r="C16824" s="1788"/>
      <c r="D16824" s="533"/>
      <c r="E16824" s="533"/>
      <c r="F16824" s="533"/>
      <c r="G16824" s="533"/>
    </row>
    <row r="16825" spans="1:7">
      <c r="A16825" s="533"/>
      <c r="B16825" s="1787"/>
      <c r="C16825" s="1788"/>
      <c r="D16825" s="533"/>
      <c r="E16825" s="533"/>
      <c r="F16825" s="533"/>
      <c r="G16825" s="533"/>
    </row>
    <row r="16826" spans="1:7">
      <c r="A16826" s="533"/>
      <c r="B16826" s="1787"/>
      <c r="C16826" s="1788"/>
      <c r="D16826" s="533"/>
      <c r="E16826" s="533"/>
      <c r="F16826" s="533"/>
      <c r="G16826" s="533"/>
    </row>
    <row r="16827" spans="1:7">
      <c r="A16827" s="533"/>
      <c r="B16827" s="1787"/>
      <c r="C16827" s="1788"/>
      <c r="D16827" s="533"/>
      <c r="E16827" s="533"/>
      <c r="F16827" s="533"/>
      <c r="G16827" s="533"/>
    </row>
    <row r="16828" spans="1:7">
      <c r="A16828" s="533"/>
      <c r="B16828" s="1787"/>
      <c r="C16828" s="1788"/>
      <c r="D16828" s="533"/>
      <c r="E16828" s="533"/>
      <c r="F16828" s="533"/>
      <c r="G16828" s="533"/>
    </row>
    <row r="16829" spans="1:7">
      <c r="A16829" s="533"/>
      <c r="B16829" s="1787"/>
      <c r="C16829" s="1788"/>
      <c r="D16829" s="533"/>
      <c r="E16829" s="533"/>
      <c r="F16829" s="533"/>
      <c r="G16829" s="533"/>
    </row>
    <row r="16830" spans="1:7">
      <c r="A16830" s="533"/>
      <c r="B16830" s="1787"/>
      <c r="C16830" s="1788"/>
      <c r="D16830" s="533"/>
      <c r="E16830" s="533"/>
      <c r="F16830" s="533"/>
      <c r="G16830" s="533"/>
    </row>
    <row r="16831" spans="1:7">
      <c r="A16831" s="533"/>
      <c r="B16831" s="1787"/>
      <c r="C16831" s="1788"/>
      <c r="D16831" s="533"/>
      <c r="E16831" s="533"/>
      <c r="F16831" s="533"/>
      <c r="G16831" s="533"/>
    </row>
    <row r="16832" spans="1:7">
      <c r="A16832" s="533"/>
      <c r="B16832" s="1787"/>
      <c r="C16832" s="1788"/>
      <c r="D16832" s="533"/>
      <c r="E16832" s="533"/>
      <c r="F16832" s="533"/>
      <c r="G16832" s="533"/>
    </row>
    <row r="16833" spans="1:7">
      <c r="A16833" s="533"/>
      <c r="B16833" s="1787"/>
      <c r="C16833" s="1788"/>
      <c r="D16833" s="533"/>
      <c r="E16833" s="533"/>
      <c r="F16833" s="533"/>
      <c r="G16833" s="533"/>
    </row>
    <row r="16834" spans="1:7">
      <c r="A16834" s="533"/>
      <c r="B16834" s="1787"/>
      <c r="C16834" s="1788"/>
      <c r="D16834" s="533"/>
      <c r="E16834" s="533"/>
      <c r="F16834" s="533"/>
      <c r="G16834" s="533"/>
    </row>
    <row r="16835" spans="1:7">
      <c r="A16835" s="533"/>
      <c r="B16835" s="1787"/>
      <c r="C16835" s="1788"/>
      <c r="D16835" s="533"/>
      <c r="E16835" s="533"/>
      <c r="F16835" s="533"/>
      <c r="G16835" s="533"/>
    </row>
    <row r="16836" spans="1:7">
      <c r="A16836" s="533"/>
      <c r="B16836" s="1787"/>
      <c r="C16836" s="1788"/>
      <c r="D16836" s="533"/>
      <c r="E16836" s="533"/>
      <c r="F16836" s="533"/>
      <c r="G16836" s="533"/>
    </row>
    <row r="16837" spans="1:7">
      <c r="A16837" s="533"/>
      <c r="B16837" s="1787"/>
      <c r="C16837" s="1788"/>
      <c r="D16837" s="533"/>
      <c r="E16837" s="533"/>
      <c r="F16837" s="533"/>
      <c r="G16837" s="533"/>
    </row>
    <row r="16838" spans="1:7">
      <c r="A16838" s="533"/>
      <c r="B16838" s="1787"/>
      <c r="C16838" s="1788"/>
      <c r="D16838" s="533"/>
      <c r="E16838" s="533"/>
      <c r="F16838" s="533"/>
      <c r="G16838" s="533"/>
    </row>
    <row r="16839" spans="1:7">
      <c r="A16839" s="533"/>
      <c r="B16839" s="1787"/>
      <c r="C16839" s="1788"/>
      <c r="D16839" s="533"/>
      <c r="E16839" s="533"/>
      <c r="F16839" s="533"/>
      <c r="G16839" s="533"/>
    </row>
    <row r="16840" spans="1:7">
      <c r="A16840" s="533"/>
      <c r="B16840" s="1787"/>
      <c r="C16840" s="1788"/>
      <c r="D16840" s="533"/>
      <c r="E16840" s="533"/>
      <c r="F16840" s="533"/>
      <c r="G16840" s="533"/>
    </row>
    <row r="16841" spans="1:7">
      <c r="A16841" s="533"/>
      <c r="B16841" s="1787"/>
      <c r="C16841" s="1788"/>
      <c r="D16841" s="533"/>
      <c r="E16841" s="533"/>
      <c r="F16841" s="533"/>
      <c r="G16841" s="533"/>
    </row>
    <row r="16842" spans="1:7">
      <c r="A16842" s="533"/>
      <c r="B16842" s="1787"/>
      <c r="C16842" s="1788"/>
      <c r="D16842" s="533"/>
      <c r="E16842" s="533"/>
      <c r="F16842" s="533"/>
      <c r="G16842" s="533"/>
    </row>
    <row r="16843" spans="1:7">
      <c r="A16843" s="533"/>
      <c r="B16843" s="1787"/>
      <c r="C16843" s="1788"/>
      <c r="D16843" s="533"/>
      <c r="E16843" s="533"/>
      <c r="F16843" s="533"/>
      <c r="G16843" s="533"/>
    </row>
    <row r="16844" spans="1:7">
      <c r="A16844" s="533"/>
      <c r="B16844" s="1787"/>
      <c r="C16844" s="1788"/>
      <c r="D16844" s="533"/>
      <c r="E16844" s="533"/>
      <c r="F16844" s="533"/>
      <c r="G16844" s="533"/>
    </row>
    <row r="16845" spans="1:7">
      <c r="A16845" s="533"/>
      <c r="B16845" s="1787"/>
      <c r="C16845" s="1788"/>
      <c r="D16845" s="533"/>
      <c r="E16845" s="533"/>
      <c r="F16845" s="533"/>
      <c r="G16845" s="533"/>
    </row>
    <row r="16846" spans="1:7">
      <c r="A16846" s="533"/>
      <c r="B16846" s="1787"/>
      <c r="C16846" s="1788"/>
      <c r="D16846" s="533"/>
      <c r="E16846" s="533"/>
      <c r="F16846" s="533"/>
      <c r="G16846" s="533"/>
    </row>
    <row r="16847" spans="1:7">
      <c r="A16847" s="533"/>
      <c r="B16847" s="1787"/>
      <c r="C16847" s="1788"/>
      <c r="D16847" s="533"/>
      <c r="E16847" s="533"/>
      <c r="F16847" s="533"/>
      <c r="G16847" s="533"/>
    </row>
    <row r="16848" spans="1:7">
      <c r="A16848" s="533"/>
      <c r="B16848" s="1787"/>
      <c r="C16848" s="1788"/>
      <c r="D16848" s="533"/>
      <c r="E16848" s="533"/>
      <c r="F16848" s="533"/>
      <c r="G16848" s="533"/>
    </row>
    <row r="16849" spans="1:7">
      <c r="A16849" s="533"/>
      <c r="B16849" s="1787"/>
      <c r="C16849" s="1788"/>
      <c r="D16849" s="533"/>
      <c r="E16849" s="533"/>
      <c r="F16849" s="533"/>
      <c r="G16849" s="533"/>
    </row>
    <row r="16850" spans="1:7">
      <c r="A16850" s="533"/>
      <c r="B16850" s="1787"/>
      <c r="C16850" s="1788"/>
      <c r="D16850" s="533"/>
      <c r="E16850" s="533"/>
      <c r="F16850" s="533"/>
      <c r="G16850" s="533"/>
    </row>
    <row r="16851" spans="1:7">
      <c r="A16851" s="533"/>
      <c r="B16851" s="1787"/>
      <c r="C16851" s="1788"/>
      <c r="D16851" s="533"/>
      <c r="E16851" s="533"/>
      <c r="F16851" s="533"/>
      <c r="G16851" s="533"/>
    </row>
    <row r="16852" spans="1:7">
      <c r="A16852" s="533"/>
      <c r="B16852" s="1787"/>
      <c r="C16852" s="1788"/>
      <c r="D16852" s="533"/>
      <c r="E16852" s="533"/>
      <c r="F16852" s="533"/>
      <c r="G16852" s="533"/>
    </row>
    <row r="16853" spans="1:7">
      <c r="A16853" s="533"/>
      <c r="B16853" s="1787"/>
      <c r="C16853" s="1788"/>
      <c r="D16853" s="533"/>
      <c r="E16853" s="533"/>
      <c r="F16853" s="533"/>
      <c r="G16853" s="533"/>
    </row>
    <row r="16854" spans="1:7">
      <c r="A16854" s="533"/>
      <c r="B16854" s="1787"/>
      <c r="C16854" s="1788"/>
      <c r="D16854" s="533"/>
      <c r="E16854" s="533"/>
      <c r="F16854" s="533"/>
      <c r="G16854" s="533"/>
    </row>
    <row r="16855" spans="1:7">
      <c r="A16855" s="533"/>
      <c r="B16855" s="1787"/>
      <c r="C16855" s="1788"/>
      <c r="D16855" s="533"/>
      <c r="E16855" s="533"/>
      <c r="F16855" s="533"/>
      <c r="G16855" s="533"/>
    </row>
    <row r="16856" spans="1:7">
      <c r="A16856" s="533"/>
      <c r="B16856" s="1787"/>
      <c r="C16856" s="1788"/>
      <c r="D16856" s="533"/>
      <c r="E16856" s="533"/>
      <c r="F16856" s="533"/>
      <c r="G16856" s="533"/>
    </row>
    <row r="16857" spans="1:7">
      <c r="A16857" s="533"/>
      <c r="B16857" s="1787"/>
      <c r="C16857" s="1788"/>
      <c r="D16857" s="533"/>
      <c r="E16857" s="533"/>
      <c r="F16857" s="533"/>
      <c r="G16857" s="533"/>
    </row>
    <row r="16858" spans="1:7">
      <c r="A16858" s="533"/>
      <c r="B16858" s="1787"/>
      <c r="C16858" s="1788"/>
      <c r="D16858" s="533"/>
      <c r="E16858" s="533"/>
      <c r="F16858" s="533"/>
      <c r="G16858" s="533"/>
    </row>
    <row r="16859" spans="1:7">
      <c r="A16859" s="533"/>
      <c r="B16859" s="1787"/>
      <c r="C16859" s="1788"/>
      <c r="D16859" s="533"/>
      <c r="E16859" s="533"/>
      <c r="F16859" s="533"/>
      <c r="G16859" s="533"/>
    </row>
    <row r="16860" spans="1:7">
      <c r="A16860" s="533"/>
      <c r="B16860" s="1787"/>
      <c r="C16860" s="1788"/>
      <c r="D16860" s="533"/>
      <c r="E16860" s="533"/>
      <c r="F16860" s="533"/>
      <c r="G16860" s="533"/>
    </row>
    <row r="16861" spans="1:7">
      <c r="A16861" s="533"/>
      <c r="B16861" s="1787"/>
      <c r="C16861" s="1788"/>
      <c r="D16861" s="533"/>
      <c r="E16861" s="533"/>
      <c r="F16861" s="533"/>
      <c r="G16861" s="533"/>
    </row>
    <row r="16862" spans="1:7">
      <c r="A16862" s="533"/>
      <c r="B16862" s="1787"/>
      <c r="C16862" s="1788"/>
      <c r="D16862" s="533"/>
      <c r="E16862" s="533"/>
      <c r="F16862" s="533"/>
      <c r="G16862" s="533"/>
    </row>
    <row r="16863" spans="1:7">
      <c r="A16863" s="533"/>
      <c r="B16863" s="1787"/>
      <c r="C16863" s="1788"/>
      <c r="D16863" s="533"/>
      <c r="E16863" s="533"/>
      <c r="F16863" s="533"/>
      <c r="G16863" s="533"/>
    </row>
    <row r="16864" spans="1:7">
      <c r="A16864" s="533"/>
      <c r="B16864" s="1787"/>
      <c r="C16864" s="1788"/>
      <c r="D16864" s="533"/>
      <c r="E16864" s="533"/>
      <c r="F16864" s="533"/>
      <c r="G16864" s="533"/>
    </row>
    <row r="16865" spans="1:7">
      <c r="A16865" s="533"/>
      <c r="B16865" s="1787"/>
      <c r="C16865" s="1788"/>
      <c r="D16865" s="533"/>
      <c r="E16865" s="533"/>
      <c r="F16865" s="533"/>
      <c r="G16865" s="533"/>
    </row>
    <row r="16866" spans="1:7">
      <c r="A16866" s="533"/>
      <c r="B16866" s="1787"/>
      <c r="C16866" s="1788"/>
      <c r="D16866" s="533"/>
      <c r="E16866" s="533"/>
      <c r="F16866" s="533"/>
      <c r="G16866" s="533"/>
    </row>
    <row r="16867" spans="1:7">
      <c r="A16867" s="533"/>
      <c r="B16867" s="1787"/>
      <c r="C16867" s="1788"/>
      <c r="D16867" s="533"/>
      <c r="E16867" s="533"/>
      <c r="F16867" s="533"/>
      <c r="G16867" s="533"/>
    </row>
    <row r="16868" spans="1:7">
      <c r="A16868" s="533"/>
      <c r="B16868" s="1787"/>
      <c r="C16868" s="1788"/>
      <c r="D16868" s="533"/>
      <c r="E16868" s="533"/>
      <c r="F16868" s="533"/>
      <c r="G16868" s="533"/>
    </row>
    <row r="16869" spans="1:7">
      <c r="A16869" s="533"/>
      <c r="B16869" s="1787"/>
      <c r="C16869" s="1788"/>
      <c r="D16869" s="533"/>
      <c r="E16869" s="533"/>
      <c r="F16869" s="533"/>
      <c r="G16869" s="533"/>
    </row>
    <row r="16870" spans="1:7">
      <c r="A16870" s="533"/>
      <c r="B16870" s="1787"/>
      <c r="C16870" s="1788"/>
      <c r="D16870" s="533"/>
      <c r="E16870" s="533"/>
      <c r="F16870" s="533"/>
      <c r="G16870" s="533"/>
    </row>
    <row r="16871" spans="1:7">
      <c r="A16871" s="533"/>
      <c r="B16871" s="1787"/>
      <c r="C16871" s="1788"/>
      <c r="D16871" s="533"/>
      <c r="E16871" s="533"/>
      <c r="F16871" s="533"/>
      <c r="G16871" s="533"/>
    </row>
    <row r="16872" spans="1:7">
      <c r="A16872" s="533"/>
      <c r="B16872" s="1787"/>
      <c r="C16872" s="1788"/>
      <c r="D16872" s="533"/>
      <c r="E16872" s="533"/>
      <c r="F16872" s="533"/>
      <c r="G16872" s="533"/>
    </row>
    <row r="16873" spans="1:7">
      <c r="A16873" s="533"/>
      <c r="B16873" s="1787"/>
      <c r="C16873" s="1788"/>
      <c r="D16873" s="533"/>
      <c r="E16873" s="533"/>
      <c r="F16873" s="533"/>
      <c r="G16873" s="533"/>
    </row>
    <row r="16874" spans="1:7">
      <c r="A16874" s="533"/>
      <c r="B16874" s="1787"/>
      <c r="C16874" s="1788"/>
      <c r="D16874" s="533"/>
      <c r="E16874" s="533"/>
      <c r="F16874" s="533"/>
      <c r="G16874" s="533"/>
    </row>
    <row r="16875" spans="1:7">
      <c r="A16875" s="533"/>
      <c r="B16875" s="1787"/>
      <c r="C16875" s="1788"/>
      <c r="D16875" s="533"/>
      <c r="E16875" s="533"/>
      <c r="F16875" s="533"/>
      <c r="G16875" s="533"/>
    </row>
    <row r="16876" spans="1:7">
      <c r="A16876" s="533"/>
      <c r="B16876" s="1787"/>
      <c r="C16876" s="1788"/>
      <c r="D16876" s="533"/>
      <c r="E16876" s="533"/>
      <c r="F16876" s="533"/>
      <c r="G16876" s="533"/>
    </row>
    <row r="16877" spans="1:7">
      <c r="A16877" s="533"/>
      <c r="B16877" s="1787"/>
      <c r="C16877" s="1788"/>
      <c r="D16877" s="533"/>
      <c r="E16877" s="533"/>
      <c r="F16877" s="533"/>
      <c r="G16877" s="533"/>
    </row>
    <row r="16878" spans="1:7">
      <c r="A16878" s="533"/>
      <c r="B16878" s="1787"/>
      <c r="C16878" s="1788"/>
      <c r="D16878" s="533"/>
      <c r="E16878" s="533"/>
      <c r="F16878" s="533"/>
      <c r="G16878" s="533"/>
    </row>
    <row r="16879" spans="1:7">
      <c r="A16879" s="533"/>
      <c r="B16879" s="1787"/>
      <c r="C16879" s="1788"/>
      <c r="D16879" s="533"/>
      <c r="E16879" s="533"/>
      <c r="F16879" s="533"/>
      <c r="G16879" s="533"/>
    </row>
    <row r="16880" spans="1:7">
      <c r="A16880" s="533"/>
      <c r="B16880" s="1787"/>
      <c r="C16880" s="1788"/>
      <c r="D16880" s="533"/>
      <c r="E16880" s="533"/>
      <c r="F16880" s="533"/>
      <c r="G16880" s="533"/>
    </row>
    <row r="16881" spans="1:7">
      <c r="A16881" s="533"/>
      <c r="B16881" s="1787"/>
      <c r="C16881" s="1788"/>
      <c r="D16881" s="533"/>
      <c r="E16881" s="533"/>
      <c r="F16881" s="533"/>
      <c r="G16881" s="533"/>
    </row>
    <row r="16882" spans="1:7">
      <c r="A16882" s="533"/>
      <c r="B16882" s="1787"/>
      <c r="C16882" s="1788"/>
      <c r="D16882" s="533"/>
      <c r="E16882" s="533"/>
      <c r="F16882" s="533"/>
      <c r="G16882" s="533"/>
    </row>
    <row r="16883" spans="1:7">
      <c r="A16883" s="533"/>
      <c r="B16883" s="1787"/>
      <c r="C16883" s="1788"/>
      <c r="D16883" s="533"/>
      <c r="E16883" s="533"/>
      <c r="F16883" s="533"/>
      <c r="G16883" s="533"/>
    </row>
    <row r="16884" spans="1:7">
      <c r="A16884" s="533"/>
      <c r="B16884" s="1787"/>
      <c r="C16884" s="1788"/>
      <c r="D16884" s="533"/>
      <c r="E16884" s="533"/>
      <c r="F16884" s="533"/>
      <c r="G16884" s="533"/>
    </row>
    <row r="16885" spans="1:7">
      <c r="A16885" s="533"/>
      <c r="B16885" s="1787"/>
      <c r="C16885" s="1788"/>
      <c r="D16885" s="533"/>
      <c r="E16885" s="533"/>
      <c r="F16885" s="533"/>
      <c r="G16885" s="533"/>
    </row>
    <row r="16886" spans="1:7">
      <c r="A16886" s="533"/>
      <c r="B16886" s="1787"/>
      <c r="C16886" s="1788"/>
      <c r="D16886" s="533"/>
      <c r="E16886" s="533"/>
      <c r="F16886" s="533"/>
      <c r="G16886" s="533"/>
    </row>
    <row r="16887" spans="1:7">
      <c r="A16887" s="533"/>
      <c r="B16887" s="1787"/>
      <c r="C16887" s="1788"/>
      <c r="D16887" s="533"/>
      <c r="E16887" s="533"/>
      <c r="F16887" s="533"/>
      <c r="G16887" s="533"/>
    </row>
    <row r="16888" spans="1:7">
      <c r="A16888" s="533"/>
      <c r="B16888" s="1787"/>
      <c r="C16888" s="1788"/>
      <c r="D16888" s="533"/>
      <c r="E16888" s="533"/>
      <c r="F16888" s="533"/>
      <c r="G16888" s="533"/>
    </row>
    <row r="16889" spans="1:7">
      <c r="A16889" s="533"/>
      <c r="B16889" s="1787"/>
      <c r="C16889" s="1788"/>
      <c r="D16889" s="533"/>
      <c r="E16889" s="533"/>
      <c r="F16889" s="533"/>
      <c r="G16889" s="533"/>
    </row>
    <row r="16890" spans="1:7">
      <c r="A16890" s="533"/>
      <c r="B16890" s="1787"/>
      <c r="C16890" s="1788"/>
      <c r="D16890" s="533"/>
      <c r="E16890" s="533"/>
      <c r="F16890" s="533"/>
      <c r="G16890" s="533"/>
    </row>
    <row r="16891" spans="1:7">
      <c r="A16891" s="533"/>
      <c r="B16891" s="1787"/>
      <c r="C16891" s="1788"/>
      <c r="D16891" s="533"/>
      <c r="E16891" s="533"/>
      <c r="F16891" s="533"/>
      <c r="G16891" s="533"/>
    </row>
    <row r="16892" spans="1:7">
      <c r="A16892" s="533"/>
      <c r="B16892" s="1787"/>
      <c r="C16892" s="1788"/>
      <c r="D16892" s="533"/>
      <c r="E16892" s="533"/>
      <c r="F16892" s="533"/>
      <c r="G16892" s="533"/>
    </row>
    <row r="16893" spans="1:7">
      <c r="A16893" s="533"/>
      <c r="B16893" s="1787"/>
      <c r="C16893" s="1788"/>
      <c r="D16893" s="533"/>
      <c r="E16893" s="533"/>
      <c r="F16893" s="533"/>
      <c r="G16893" s="533"/>
    </row>
    <row r="16894" spans="1:7">
      <c r="A16894" s="533"/>
      <c r="B16894" s="1787"/>
      <c r="C16894" s="1788"/>
      <c r="D16894" s="533"/>
      <c r="E16894" s="533"/>
      <c r="F16894" s="533"/>
      <c r="G16894" s="533"/>
    </row>
    <row r="16895" spans="1:7">
      <c r="A16895" s="533"/>
      <c r="B16895" s="1787"/>
      <c r="C16895" s="1788"/>
      <c r="D16895" s="533"/>
      <c r="E16895" s="533"/>
      <c r="F16895" s="533"/>
      <c r="G16895" s="533"/>
    </row>
    <row r="16896" spans="1:7">
      <c r="A16896" s="533"/>
      <c r="B16896" s="1787"/>
      <c r="C16896" s="1788"/>
      <c r="D16896" s="533"/>
      <c r="E16896" s="533"/>
      <c r="F16896" s="533"/>
      <c r="G16896" s="533"/>
    </row>
    <row r="16897" spans="1:7">
      <c r="A16897" s="533"/>
      <c r="B16897" s="1787"/>
      <c r="C16897" s="1788"/>
      <c r="D16897" s="533"/>
      <c r="E16897" s="533"/>
      <c r="F16897" s="533"/>
      <c r="G16897" s="533"/>
    </row>
    <row r="16898" spans="1:7">
      <c r="A16898" s="533"/>
      <c r="B16898" s="1787"/>
      <c r="C16898" s="1788"/>
      <c r="D16898" s="533"/>
      <c r="E16898" s="533"/>
      <c r="F16898" s="533"/>
      <c r="G16898" s="533"/>
    </row>
    <row r="16899" spans="1:7">
      <c r="A16899" s="533"/>
      <c r="B16899" s="1787"/>
      <c r="C16899" s="1788"/>
      <c r="D16899" s="533"/>
      <c r="E16899" s="533"/>
      <c r="F16899" s="533"/>
      <c r="G16899" s="533"/>
    </row>
    <row r="16900" spans="1:7">
      <c r="A16900" s="533"/>
      <c r="B16900" s="1787"/>
      <c r="C16900" s="1788"/>
      <c r="D16900" s="533"/>
      <c r="E16900" s="533"/>
      <c r="F16900" s="533"/>
      <c r="G16900" s="533"/>
    </row>
    <row r="16901" spans="1:7">
      <c r="A16901" s="533"/>
      <c r="B16901" s="1787"/>
      <c r="C16901" s="1788"/>
      <c r="D16901" s="533"/>
      <c r="E16901" s="533"/>
      <c r="F16901" s="533"/>
      <c r="G16901" s="533"/>
    </row>
    <row r="16902" spans="1:7">
      <c r="A16902" s="533"/>
      <c r="B16902" s="1787"/>
      <c r="C16902" s="1788"/>
      <c r="D16902" s="533"/>
      <c r="E16902" s="533"/>
      <c r="F16902" s="533"/>
      <c r="G16902" s="533"/>
    </row>
    <row r="16903" spans="1:7">
      <c r="A16903" s="533"/>
      <c r="B16903" s="1787"/>
      <c r="C16903" s="1788"/>
      <c r="D16903" s="533"/>
      <c r="E16903" s="533"/>
      <c r="F16903" s="533"/>
      <c r="G16903" s="533"/>
    </row>
    <row r="16904" spans="1:7">
      <c r="A16904" s="533"/>
      <c r="B16904" s="1787"/>
      <c r="C16904" s="1788"/>
      <c r="D16904" s="533"/>
      <c r="E16904" s="533"/>
      <c r="F16904" s="533"/>
      <c r="G16904" s="533"/>
    </row>
    <row r="16905" spans="1:7">
      <c r="A16905" s="533"/>
      <c r="B16905" s="1787"/>
      <c r="C16905" s="1788"/>
      <c r="D16905" s="533"/>
      <c r="E16905" s="533"/>
      <c r="F16905" s="533"/>
      <c r="G16905" s="533"/>
    </row>
    <row r="16906" spans="1:7">
      <c r="A16906" s="533"/>
      <c r="B16906" s="1787"/>
      <c r="C16906" s="1788"/>
      <c r="D16906" s="533"/>
      <c r="E16906" s="533"/>
      <c r="F16906" s="533"/>
      <c r="G16906" s="533"/>
    </row>
    <row r="16907" spans="1:7">
      <c r="A16907" s="533"/>
      <c r="B16907" s="1787"/>
      <c r="C16907" s="1788"/>
      <c r="D16907" s="533"/>
      <c r="E16907" s="533"/>
      <c r="F16907" s="533"/>
      <c r="G16907" s="533"/>
    </row>
    <row r="16908" spans="1:7">
      <c r="A16908" s="533"/>
      <c r="B16908" s="1787"/>
      <c r="C16908" s="1788"/>
      <c r="D16908" s="533"/>
      <c r="E16908" s="533"/>
      <c r="F16908" s="533"/>
      <c r="G16908" s="533"/>
    </row>
    <row r="16909" spans="1:7">
      <c r="A16909" s="533"/>
      <c r="B16909" s="1787"/>
      <c r="C16909" s="1788"/>
      <c r="D16909" s="533"/>
      <c r="E16909" s="533"/>
      <c r="F16909" s="533"/>
      <c r="G16909" s="533"/>
    </row>
    <row r="16910" spans="1:7">
      <c r="A16910" s="533"/>
      <c r="B16910" s="1787"/>
      <c r="C16910" s="1788"/>
      <c r="D16910" s="533"/>
      <c r="E16910" s="533"/>
      <c r="F16910" s="533"/>
      <c r="G16910" s="533"/>
    </row>
    <row r="16911" spans="1:7">
      <c r="A16911" s="533"/>
      <c r="B16911" s="1787"/>
      <c r="C16911" s="1788"/>
      <c r="D16911" s="533"/>
      <c r="E16911" s="533"/>
      <c r="F16911" s="533"/>
      <c r="G16911" s="533"/>
    </row>
    <row r="16912" spans="1:7">
      <c r="A16912" s="533"/>
      <c r="B16912" s="1787"/>
      <c r="C16912" s="1788"/>
      <c r="D16912" s="533"/>
      <c r="E16912" s="533"/>
      <c r="F16912" s="533"/>
      <c r="G16912" s="533"/>
    </row>
    <row r="16913" spans="1:7">
      <c r="A16913" s="533"/>
      <c r="B16913" s="1787"/>
      <c r="C16913" s="1788"/>
      <c r="D16913" s="533"/>
      <c r="E16913" s="533"/>
      <c r="F16913" s="533"/>
      <c r="G16913" s="533"/>
    </row>
    <row r="16914" spans="1:7">
      <c r="A16914" s="533"/>
      <c r="B16914" s="1787"/>
      <c r="C16914" s="1788"/>
      <c r="D16914" s="533"/>
      <c r="E16914" s="533"/>
      <c r="F16914" s="533"/>
      <c r="G16914" s="533"/>
    </row>
    <row r="16915" spans="1:7">
      <c r="A16915" s="533"/>
      <c r="B16915" s="1787"/>
      <c r="C16915" s="1788"/>
      <c r="D16915" s="533"/>
      <c r="E16915" s="533"/>
      <c r="F16915" s="533"/>
      <c r="G16915" s="533"/>
    </row>
    <row r="16916" spans="1:7">
      <c r="A16916" s="533"/>
      <c r="B16916" s="1787"/>
      <c r="C16916" s="1788"/>
      <c r="D16916" s="533"/>
      <c r="E16916" s="533"/>
      <c r="F16916" s="533"/>
      <c r="G16916" s="533"/>
    </row>
    <row r="16917" spans="1:7">
      <c r="A16917" s="533"/>
      <c r="B16917" s="1787"/>
      <c r="C16917" s="1788"/>
      <c r="D16917" s="533"/>
      <c r="E16917" s="533"/>
      <c r="F16917" s="533"/>
      <c r="G16917" s="533"/>
    </row>
    <row r="16918" spans="1:7">
      <c r="A16918" s="533"/>
      <c r="B16918" s="1787"/>
      <c r="C16918" s="1788"/>
      <c r="D16918" s="533"/>
      <c r="E16918" s="533"/>
      <c r="F16918" s="533"/>
      <c r="G16918" s="533"/>
    </row>
    <row r="16919" spans="1:7">
      <c r="A16919" s="533"/>
      <c r="B16919" s="1787"/>
      <c r="C16919" s="1788"/>
      <c r="D16919" s="533"/>
      <c r="E16919" s="533"/>
      <c r="F16919" s="533"/>
      <c r="G16919" s="533"/>
    </row>
    <row r="16920" spans="1:7">
      <c r="A16920" s="533"/>
      <c r="B16920" s="1787"/>
      <c r="C16920" s="1788"/>
      <c r="D16920" s="533"/>
      <c r="E16920" s="533"/>
      <c r="F16920" s="533"/>
      <c r="G16920" s="533"/>
    </row>
    <row r="16921" spans="1:7">
      <c r="A16921" s="533"/>
      <c r="B16921" s="1787"/>
      <c r="C16921" s="1788"/>
      <c r="D16921" s="533"/>
      <c r="E16921" s="533"/>
      <c r="F16921" s="533"/>
      <c r="G16921" s="533"/>
    </row>
    <row r="16922" spans="1:7">
      <c r="A16922" s="533"/>
      <c r="B16922" s="1787"/>
      <c r="C16922" s="1788"/>
      <c r="D16922" s="533"/>
      <c r="E16922" s="533"/>
      <c r="F16922" s="533"/>
      <c r="G16922" s="533"/>
    </row>
    <row r="16923" spans="1:7">
      <c r="A16923" s="533"/>
      <c r="B16923" s="1787"/>
      <c r="C16923" s="1788"/>
      <c r="D16923" s="533"/>
      <c r="E16923" s="533"/>
      <c r="F16923" s="533"/>
      <c r="G16923" s="533"/>
    </row>
    <row r="16924" spans="1:7">
      <c r="A16924" s="533"/>
      <c r="B16924" s="1787"/>
      <c r="C16924" s="1788"/>
      <c r="D16924" s="533"/>
      <c r="E16924" s="533"/>
      <c r="F16924" s="533"/>
      <c r="G16924" s="533"/>
    </row>
    <row r="16925" spans="1:7">
      <c r="A16925" s="533"/>
      <c r="B16925" s="1787"/>
      <c r="C16925" s="1788"/>
      <c r="D16925" s="533"/>
      <c r="E16925" s="533"/>
      <c r="F16925" s="533"/>
      <c r="G16925" s="533"/>
    </row>
    <row r="16926" spans="1:7">
      <c r="A16926" s="533"/>
      <c r="B16926" s="1787"/>
      <c r="C16926" s="1788"/>
      <c r="D16926" s="533"/>
      <c r="E16926" s="533"/>
      <c r="F16926" s="533"/>
      <c r="G16926" s="533"/>
    </row>
    <row r="16927" spans="1:7">
      <c r="A16927" s="533"/>
      <c r="B16927" s="1787"/>
      <c r="C16927" s="1788"/>
      <c r="D16927" s="533"/>
      <c r="E16927" s="533"/>
      <c r="F16927" s="533"/>
      <c r="G16927" s="533"/>
    </row>
    <row r="16928" spans="1:7">
      <c r="A16928" s="533"/>
      <c r="B16928" s="1787"/>
      <c r="C16928" s="1788"/>
      <c r="D16928" s="533"/>
      <c r="E16928" s="533"/>
      <c r="F16928" s="533"/>
      <c r="G16928" s="533"/>
    </row>
    <row r="16929" spans="1:7">
      <c r="A16929" s="533"/>
      <c r="B16929" s="1787"/>
      <c r="C16929" s="1788"/>
      <c r="D16929" s="533"/>
      <c r="E16929" s="533"/>
      <c r="F16929" s="533"/>
      <c r="G16929" s="533"/>
    </row>
    <row r="16930" spans="1:7">
      <c r="A16930" s="533"/>
      <c r="B16930" s="1787"/>
      <c r="C16930" s="1788"/>
      <c r="D16930" s="533"/>
      <c r="E16930" s="533"/>
      <c r="F16930" s="533"/>
      <c r="G16930" s="533"/>
    </row>
    <row r="16931" spans="1:7">
      <c r="A16931" s="533"/>
      <c r="B16931" s="1787"/>
      <c r="C16931" s="1788"/>
      <c r="D16931" s="533"/>
      <c r="E16931" s="533"/>
      <c r="F16931" s="533"/>
      <c r="G16931" s="533"/>
    </row>
    <row r="16932" spans="1:7">
      <c r="A16932" s="533"/>
      <c r="B16932" s="1787"/>
      <c r="C16932" s="1788"/>
      <c r="D16932" s="533"/>
      <c r="E16932" s="533"/>
      <c r="F16932" s="533"/>
      <c r="G16932" s="533"/>
    </row>
    <row r="16933" spans="1:7">
      <c r="A16933" s="533"/>
      <c r="B16933" s="1787"/>
      <c r="C16933" s="1788"/>
      <c r="D16933" s="533"/>
      <c r="E16933" s="533"/>
      <c r="F16933" s="533"/>
      <c r="G16933" s="533"/>
    </row>
    <row r="16934" spans="1:7">
      <c r="A16934" s="533"/>
      <c r="B16934" s="1787"/>
      <c r="C16934" s="1788"/>
      <c r="D16934" s="533"/>
      <c r="E16934" s="533"/>
      <c r="F16934" s="533"/>
      <c r="G16934" s="533"/>
    </row>
    <row r="16935" spans="1:7">
      <c r="A16935" s="533"/>
      <c r="B16935" s="1787"/>
      <c r="C16935" s="1788"/>
      <c r="D16935" s="533"/>
      <c r="E16935" s="533"/>
      <c r="F16935" s="533"/>
      <c r="G16935" s="533"/>
    </row>
    <row r="16936" spans="1:7">
      <c r="A16936" s="533"/>
      <c r="B16936" s="1787"/>
      <c r="C16936" s="1788"/>
      <c r="D16936" s="533"/>
      <c r="E16936" s="533"/>
      <c r="F16936" s="533"/>
      <c r="G16936" s="533"/>
    </row>
    <row r="16937" spans="1:7">
      <c r="A16937" s="533"/>
      <c r="B16937" s="1787"/>
      <c r="C16937" s="1788"/>
      <c r="D16937" s="533"/>
      <c r="E16937" s="533"/>
      <c r="F16937" s="533"/>
      <c r="G16937" s="533"/>
    </row>
    <row r="16938" spans="1:7">
      <c r="A16938" s="533"/>
      <c r="B16938" s="1787"/>
      <c r="C16938" s="1788"/>
      <c r="D16938" s="533"/>
      <c r="E16938" s="533"/>
      <c r="F16938" s="533"/>
      <c r="G16938" s="533"/>
    </row>
    <row r="16939" spans="1:7">
      <c r="A16939" s="533"/>
      <c r="B16939" s="1787"/>
      <c r="C16939" s="1788"/>
      <c r="D16939" s="533"/>
      <c r="E16939" s="533"/>
      <c r="F16939" s="533"/>
      <c r="G16939" s="533"/>
    </row>
    <row r="16940" spans="1:7">
      <c r="A16940" s="533"/>
      <c r="B16940" s="1787"/>
      <c r="C16940" s="1788"/>
      <c r="D16940" s="533"/>
      <c r="E16940" s="533"/>
      <c r="F16940" s="533"/>
      <c r="G16940" s="533"/>
    </row>
    <row r="16941" spans="1:7">
      <c r="A16941" s="533"/>
      <c r="B16941" s="1787"/>
      <c r="C16941" s="1788"/>
      <c r="D16941" s="533"/>
      <c r="E16941" s="533"/>
      <c r="F16941" s="533"/>
      <c r="G16941" s="533"/>
    </row>
    <row r="16942" spans="1:7">
      <c r="A16942" s="533"/>
      <c r="B16942" s="1787"/>
      <c r="C16942" s="1788"/>
      <c r="D16942" s="533"/>
      <c r="E16942" s="533"/>
      <c r="F16942" s="533"/>
      <c r="G16942" s="533"/>
    </row>
    <row r="16943" spans="1:7">
      <c r="A16943" s="533"/>
      <c r="B16943" s="1787"/>
      <c r="C16943" s="1788"/>
      <c r="D16943" s="533"/>
      <c r="E16943" s="533"/>
      <c r="F16943" s="533"/>
      <c r="G16943" s="533"/>
    </row>
    <row r="16944" spans="1:7">
      <c r="A16944" s="533"/>
      <c r="B16944" s="1787"/>
      <c r="C16944" s="1788"/>
      <c r="D16944" s="533"/>
      <c r="E16944" s="533"/>
      <c r="F16944" s="533"/>
      <c r="G16944" s="533"/>
    </row>
    <row r="16945" spans="1:7">
      <c r="A16945" s="533"/>
      <c r="B16945" s="1787"/>
      <c r="C16945" s="1788"/>
      <c r="D16945" s="533"/>
      <c r="E16945" s="533"/>
      <c r="F16945" s="533"/>
      <c r="G16945" s="533"/>
    </row>
    <row r="16946" spans="1:7">
      <c r="A16946" s="533"/>
      <c r="B16946" s="1787"/>
      <c r="C16946" s="1788"/>
      <c r="D16946" s="533"/>
      <c r="E16946" s="533"/>
      <c r="F16946" s="533"/>
      <c r="G16946" s="533"/>
    </row>
    <row r="16947" spans="1:7">
      <c r="A16947" s="533"/>
      <c r="B16947" s="1787"/>
      <c r="C16947" s="1788"/>
      <c r="D16947" s="533"/>
      <c r="E16947" s="533"/>
      <c r="F16947" s="533"/>
      <c r="G16947" s="533"/>
    </row>
    <row r="16948" spans="1:7">
      <c r="A16948" s="533"/>
      <c r="B16948" s="1787"/>
      <c r="C16948" s="1788"/>
      <c r="D16948" s="533"/>
      <c r="E16948" s="533"/>
      <c r="F16948" s="533"/>
      <c r="G16948" s="533"/>
    </row>
    <row r="16949" spans="1:7">
      <c r="A16949" s="533"/>
      <c r="B16949" s="1787"/>
      <c r="C16949" s="1788"/>
      <c r="D16949" s="533"/>
      <c r="E16949" s="533"/>
      <c r="F16949" s="533"/>
      <c r="G16949" s="533"/>
    </row>
    <row r="16950" spans="1:7">
      <c r="A16950" s="533"/>
      <c r="B16950" s="1787"/>
      <c r="C16950" s="1788"/>
      <c r="D16950" s="533"/>
      <c r="E16950" s="533"/>
      <c r="F16950" s="533"/>
      <c r="G16950" s="533"/>
    </row>
    <row r="16951" spans="1:7">
      <c r="A16951" s="533"/>
      <c r="B16951" s="1787"/>
      <c r="C16951" s="1788"/>
      <c r="D16951" s="533"/>
      <c r="E16951" s="533"/>
      <c r="F16951" s="533"/>
      <c r="G16951" s="533"/>
    </row>
    <row r="16952" spans="1:7">
      <c r="A16952" s="533"/>
      <c r="B16952" s="1787"/>
      <c r="C16952" s="1788"/>
      <c r="D16952" s="533"/>
      <c r="E16952" s="533"/>
      <c r="F16952" s="533"/>
      <c r="G16952" s="533"/>
    </row>
    <row r="16953" spans="1:7">
      <c r="A16953" s="533"/>
      <c r="B16953" s="1787"/>
      <c r="C16953" s="1788"/>
      <c r="D16953" s="533"/>
      <c r="E16953" s="533"/>
      <c r="F16953" s="533"/>
      <c r="G16953" s="533"/>
    </row>
    <row r="16954" spans="1:7">
      <c r="A16954" s="533"/>
      <c r="B16954" s="1787"/>
      <c r="C16954" s="1788"/>
      <c r="D16954" s="533"/>
      <c r="E16954" s="533"/>
      <c r="F16954" s="533"/>
      <c r="G16954" s="533"/>
    </row>
    <row r="16955" spans="1:7">
      <c r="A16955" s="533"/>
      <c r="B16955" s="1787"/>
      <c r="C16955" s="1788"/>
      <c r="D16955" s="533"/>
      <c r="E16955" s="533"/>
      <c r="F16955" s="533"/>
      <c r="G16955" s="533"/>
    </row>
    <row r="16956" spans="1:7">
      <c r="A16956" s="533"/>
      <c r="B16956" s="1787"/>
      <c r="C16956" s="1788"/>
      <c r="D16956" s="533"/>
      <c r="E16956" s="533"/>
      <c r="F16956" s="533"/>
      <c r="G16956" s="533"/>
    </row>
    <row r="16957" spans="1:7">
      <c r="A16957" s="533"/>
      <c r="B16957" s="1787"/>
      <c r="C16957" s="1788"/>
      <c r="D16957" s="533"/>
      <c r="E16957" s="533"/>
      <c r="F16957" s="533"/>
      <c r="G16957" s="533"/>
    </row>
    <row r="16958" spans="1:7">
      <c r="A16958" s="533"/>
      <c r="B16958" s="1787"/>
      <c r="C16958" s="1788"/>
      <c r="D16958" s="533"/>
      <c r="E16958" s="533"/>
      <c r="F16958" s="533"/>
      <c r="G16958" s="533"/>
    </row>
    <row r="16959" spans="1:7">
      <c r="A16959" s="533"/>
      <c r="B16959" s="1787"/>
      <c r="C16959" s="1788"/>
      <c r="D16959" s="533"/>
      <c r="E16959" s="533"/>
      <c r="F16959" s="533"/>
      <c r="G16959" s="533"/>
    </row>
    <row r="16960" spans="1:7">
      <c r="A16960" s="533"/>
      <c r="B16960" s="1787"/>
      <c r="C16960" s="1788"/>
      <c r="D16960" s="533"/>
      <c r="E16960" s="533"/>
      <c r="F16960" s="533"/>
      <c r="G16960" s="533"/>
    </row>
    <row r="16961" spans="1:7">
      <c r="A16961" s="533"/>
      <c r="B16961" s="1787"/>
      <c r="C16961" s="1788"/>
      <c r="D16961" s="533"/>
      <c r="E16961" s="533"/>
      <c r="F16961" s="533"/>
      <c r="G16961" s="533"/>
    </row>
    <row r="16962" spans="1:7">
      <c r="A16962" s="533"/>
      <c r="B16962" s="1787"/>
      <c r="C16962" s="1788"/>
      <c r="D16962" s="533"/>
      <c r="E16962" s="533"/>
      <c r="F16962" s="533"/>
      <c r="G16962" s="533"/>
    </row>
    <row r="16963" spans="1:7">
      <c r="A16963" s="533"/>
      <c r="B16963" s="1787"/>
      <c r="C16963" s="1788"/>
      <c r="D16963" s="533"/>
      <c r="E16963" s="533"/>
      <c r="F16963" s="533"/>
      <c r="G16963" s="533"/>
    </row>
    <row r="16964" spans="1:7">
      <c r="A16964" s="533"/>
      <c r="B16964" s="1787"/>
      <c r="C16964" s="1788"/>
      <c r="D16964" s="533"/>
      <c r="E16964" s="533"/>
      <c r="F16964" s="533"/>
      <c r="G16964" s="533"/>
    </row>
    <row r="16965" spans="1:7">
      <c r="A16965" s="533"/>
      <c r="B16965" s="1787"/>
      <c r="C16965" s="1788"/>
      <c r="D16965" s="533"/>
      <c r="E16965" s="533"/>
      <c r="F16965" s="533"/>
      <c r="G16965" s="533"/>
    </row>
    <row r="16966" spans="1:7">
      <c r="A16966" s="533"/>
      <c r="B16966" s="1787"/>
      <c r="C16966" s="1788"/>
      <c r="D16966" s="533"/>
      <c r="E16966" s="533"/>
      <c r="F16966" s="533"/>
      <c r="G16966" s="533"/>
    </row>
    <row r="16967" spans="1:7">
      <c r="A16967" s="533"/>
      <c r="B16967" s="1787"/>
      <c r="C16967" s="1788"/>
      <c r="D16967" s="533"/>
      <c r="E16967" s="533"/>
      <c r="F16967" s="533"/>
      <c r="G16967" s="533"/>
    </row>
    <row r="16968" spans="1:7">
      <c r="A16968" s="533"/>
      <c r="B16968" s="1787"/>
      <c r="C16968" s="1788"/>
      <c r="D16968" s="533"/>
      <c r="E16968" s="533"/>
      <c r="F16968" s="533"/>
      <c r="G16968" s="533"/>
    </row>
    <row r="16969" spans="1:7">
      <c r="A16969" s="533"/>
      <c r="B16969" s="1787"/>
      <c r="C16969" s="1788"/>
      <c r="D16969" s="533"/>
      <c r="E16969" s="533"/>
      <c r="F16969" s="533"/>
      <c r="G16969" s="533"/>
    </row>
    <row r="16970" spans="1:7">
      <c r="A16970" s="533"/>
      <c r="B16970" s="1787"/>
      <c r="C16970" s="1788"/>
      <c r="D16970" s="533"/>
      <c r="E16970" s="533"/>
      <c r="F16970" s="533"/>
      <c r="G16970" s="533"/>
    </row>
    <row r="16971" spans="1:7">
      <c r="A16971" s="533"/>
      <c r="B16971" s="1787"/>
      <c r="C16971" s="1788"/>
      <c r="D16971" s="533"/>
      <c r="E16971" s="533"/>
      <c r="F16971" s="533"/>
      <c r="G16971" s="533"/>
    </row>
    <row r="16972" spans="1:7">
      <c r="A16972" s="533"/>
      <c r="B16972" s="1787"/>
      <c r="C16972" s="1788"/>
      <c r="D16972" s="533"/>
      <c r="E16972" s="533"/>
      <c r="F16972" s="533"/>
      <c r="G16972" s="533"/>
    </row>
    <row r="16973" spans="1:7">
      <c r="A16973" s="533"/>
      <c r="B16973" s="1787"/>
      <c r="C16973" s="1788"/>
      <c r="D16973" s="533"/>
      <c r="E16973" s="533"/>
      <c r="F16973" s="533"/>
      <c r="G16973" s="533"/>
    </row>
    <row r="16974" spans="1:7">
      <c r="A16974" s="533"/>
      <c r="B16974" s="1787"/>
      <c r="C16974" s="1788"/>
      <c r="D16974" s="533"/>
      <c r="E16974" s="533"/>
      <c r="F16974" s="533"/>
      <c r="G16974" s="533"/>
    </row>
    <row r="16975" spans="1:7">
      <c r="A16975" s="533"/>
      <c r="B16975" s="1787"/>
      <c r="C16975" s="1788"/>
      <c r="D16975" s="533"/>
      <c r="E16975" s="533"/>
      <c r="F16975" s="533"/>
      <c r="G16975" s="533"/>
    </row>
    <row r="16976" spans="1:7">
      <c r="A16976" s="533"/>
      <c r="B16976" s="1787"/>
      <c r="C16976" s="1788"/>
      <c r="D16976" s="533"/>
      <c r="E16976" s="533"/>
      <c r="F16976" s="533"/>
      <c r="G16976" s="533"/>
    </row>
    <row r="16977" spans="1:7">
      <c r="A16977" s="533"/>
      <c r="B16977" s="1787"/>
      <c r="C16977" s="1788"/>
      <c r="D16977" s="533"/>
      <c r="E16977" s="533"/>
      <c r="F16977" s="533"/>
      <c r="G16977" s="533"/>
    </row>
    <row r="16978" spans="1:7">
      <c r="A16978" s="533"/>
      <c r="B16978" s="1787"/>
      <c r="C16978" s="1788"/>
      <c r="D16978" s="533"/>
      <c r="E16978" s="533"/>
      <c r="F16978" s="533"/>
      <c r="G16978" s="533"/>
    </row>
    <row r="16979" spans="1:7">
      <c r="A16979" s="533"/>
      <c r="B16979" s="1787"/>
      <c r="C16979" s="1788"/>
      <c r="D16979" s="533"/>
      <c r="E16979" s="533"/>
      <c r="F16979" s="533"/>
      <c r="G16979" s="533"/>
    </row>
    <row r="16980" spans="1:7">
      <c r="A16980" s="533"/>
      <c r="B16980" s="1787"/>
      <c r="C16980" s="1788"/>
      <c r="D16980" s="533"/>
      <c r="E16980" s="533"/>
      <c r="F16980" s="533"/>
      <c r="G16980" s="533"/>
    </row>
    <row r="16981" spans="1:7">
      <c r="A16981" s="533"/>
      <c r="B16981" s="1787"/>
      <c r="C16981" s="1788"/>
      <c r="D16981" s="533"/>
      <c r="E16981" s="533"/>
      <c r="F16981" s="533"/>
      <c r="G16981" s="533"/>
    </row>
    <row r="16982" spans="1:7">
      <c r="A16982" s="533"/>
      <c r="B16982" s="1787"/>
      <c r="C16982" s="1788"/>
      <c r="D16982" s="533"/>
      <c r="E16982" s="533"/>
      <c r="F16982" s="533"/>
      <c r="G16982" s="533"/>
    </row>
    <row r="16983" spans="1:7">
      <c r="A16983" s="533"/>
      <c r="B16983" s="1787"/>
      <c r="C16983" s="1788"/>
      <c r="D16983" s="533"/>
      <c r="E16983" s="533"/>
      <c r="F16983" s="533"/>
      <c r="G16983" s="533"/>
    </row>
    <row r="16984" spans="1:7">
      <c r="A16984" s="533"/>
      <c r="B16984" s="1787"/>
      <c r="C16984" s="1788"/>
      <c r="D16984" s="533"/>
      <c r="E16984" s="533"/>
      <c r="F16984" s="533"/>
      <c r="G16984" s="533"/>
    </row>
    <row r="16985" spans="1:7">
      <c r="A16985" s="533"/>
      <c r="B16985" s="1787"/>
      <c r="C16985" s="1788"/>
      <c r="D16985" s="533"/>
      <c r="E16985" s="533"/>
      <c r="F16985" s="533"/>
      <c r="G16985" s="533"/>
    </row>
    <row r="16986" spans="1:7">
      <c r="A16986" s="533"/>
      <c r="B16986" s="1787"/>
      <c r="C16986" s="1788"/>
      <c r="D16986" s="533"/>
      <c r="E16986" s="533"/>
      <c r="F16986" s="533"/>
      <c r="G16986" s="533"/>
    </row>
    <row r="16987" spans="1:7">
      <c r="A16987" s="533"/>
      <c r="B16987" s="1787"/>
      <c r="C16987" s="1788"/>
      <c r="D16987" s="533"/>
      <c r="E16987" s="533"/>
      <c r="F16987" s="533"/>
      <c r="G16987" s="533"/>
    </row>
    <row r="16988" spans="1:7">
      <c r="A16988" s="533"/>
      <c r="B16988" s="1787"/>
      <c r="C16988" s="1788"/>
      <c r="D16988" s="533"/>
      <c r="E16988" s="533"/>
      <c r="F16988" s="533"/>
      <c r="G16988" s="533"/>
    </row>
    <row r="16989" spans="1:7">
      <c r="A16989" s="533"/>
      <c r="B16989" s="1787"/>
      <c r="C16989" s="1788"/>
      <c r="D16989" s="533"/>
      <c r="E16989" s="533"/>
      <c r="F16989" s="533"/>
      <c r="G16989" s="533"/>
    </row>
    <row r="16990" spans="1:7">
      <c r="A16990" s="533"/>
      <c r="B16990" s="1787"/>
      <c r="C16990" s="1788"/>
      <c r="D16990" s="533"/>
      <c r="E16990" s="533"/>
      <c r="F16990" s="533"/>
      <c r="G16990" s="533"/>
    </row>
    <row r="16991" spans="1:7">
      <c r="A16991" s="533"/>
      <c r="B16991" s="1787"/>
      <c r="C16991" s="1788"/>
      <c r="D16991" s="533"/>
      <c r="E16991" s="533"/>
      <c r="F16991" s="533"/>
      <c r="G16991" s="533"/>
    </row>
    <row r="16992" spans="1:7">
      <c r="A16992" s="533"/>
      <c r="B16992" s="1787"/>
      <c r="C16992" s="1788"/>
      <c r="D16992" s="533"/>
      <c r="E16992" s="533"/>
      <c r="F16992" s="533"/>
      <c r="G16992" s="533"/>
    </row>
    <row r="16993" spans="1:7">
      <c r="A16993" s="533"/>
      <c r="B16993" s="1787"/>
      <c r="C16993" s="1788"/>
      <c r="D16993" s="533"/>
      <c r="E16993" s="533"/>
      <c r="F16993" s="533"/>
      <c r="G16993" s="533"/>
    </row>
    <row r="16994" spans="1:7">
      <c r="A16994" s="533"/>
      <c r="B16994" s="1787"/>
      <c r="C16994" s="1788"/>
      <c r="D16994" s="533"/>
      <c r="E16994" s="533"/>
      <c r="F16994" s="533"/>
      <c r="G16994" s="533"/>
    </row>
    <row r="16995" spans="1:7">
      <c r="A16995" s="533"/>
      <c r="B16995" s="1787"/>
      <c r="C16995" s="1788"/>
      <c r="D16995" s="533"/>
      <c r="E16995" s="533"/>
      <c r="F16995" s="533"/>
      <c r="G16995" s="533"/>
    </row>
    <row r="16996" spans="1:7">
      <c r="A16996" s="533"/>
      <c r="B16996" s="1787"/>
      <c r="C16996" s="1788"/>
      <c r="D16996" s="533"/>
      <c r="E16996" s="533"/>
      <c r="F16996" s="533"/>
      <c r="G16996" s="533"/>
    </row>
    <row r="16997" spans="1:7">
      <c r="A16997" s="533"/>
      <c r="B16997" s="1787"/>
      <c r="C16997" s="1788"/>
      <c r="D16997" s="533"/>
      <c r="E16997" s="533"/>
      <c r="F16997" s="533"/>
      <c r="G16997" s="533"/>
    </row>
    <row r="16998" spans="1:7">
      <c r="A16998" s="533"/>
      <c r="B16998" s="1787"/>
      <c r="C16998" s="1788"/>
      <c r="D16998" s="533"/>
      <c r="E16998" s="533"/>
      <c r="F16998" s="533"/>
      <c r="G16998" s="533"/>
    </row>
    <row r="16999" spans="1:7">
      <c r="A16999" s="533"/>
      <c r="B16999" s="1787"/>
      <c r="C16999" s="1788"/>
      <c r="D16999" s="533"/>
      <c r="E16999" s="533"/>
      <c r="F16999" s="533"/>
      <c r="G16999" s="533"/>
    </row>
    <row r="17000" spans="1:7">
      <c r="A17000" s="533"/>
      <c r="B17000" s="1787"/>
      <c r="C17000" s="1788"/>
      <c r="D17000" s="533"/>
      <c r="E17000" s="533"/>
      <c r="F17000" s="533"/>
      <c r="G17000" s="533"/>
    </row>
    <row r="17001" spans="1:7">
      <c r="A17001" s="533"/>
      <c r="B17001" s="1787"/>
      <c r="C17001" s="1788"/>
      <c r="D17001" s="533"/>
      <c r="E17001" s="533"/>
      <c r="F17001" s="533"/>
      <c r="G17001" s="533"/>
    </row>
    <row r="17002" spans="1:7">
      <c r="A17002" s="533"/>
      <c r="B17002" s="1787"/>
      <c r="C17002" s="1788"/>
      <c r="D17002" s="533"/>
      <c r="E17002" s="533"/>
      <c r="F17002" s="533"/>
      <c r="G17002" s="533"/>
    </row>
    <row r="17003" spans="1:7">
      <c r="A17003" s="533"/>
      <c r="B17003" s="1787"/>
      <c r="C17003" s="1788"/>
      <c r="D17003" s="533"/>
      <c r="E17003" s="533"/>
      <c r="F17003" s="533"/>
      <c r="G17003" s="533"/>
    </row>
    <row r="17004" spans="1:7">
      <c r="A17004" s="533"/>
      <c r="B17004" s="1787"/>
      <c r="C17004" s="1788"/>
      <c r="D17004" s="533"/>
      <c r="E17004" s="533"/>
      <c r="F17004" s="533"/>
      <c r="G17004" s="533"/>
    </row>
    <row r="17005" spans="1:7">
      <c r="A17005" s="533"/>
      <c r="B17005" s="1787"/>
      <c r="C17005" s="1788"/>
      <c r="D17005" s="533"/>
      <c r="E17005" s="533"/>
      <c r="F17005" s="533"/>
      <c r="G17005" s="533"/>
    </row>
    <row r="17006" spans="1:7">
      <c r="A17006" s="533"/>
      <c r="B17006" s="1787"/>
      <c r="C17006" s="1788"/>
      <c r="D17006" s="533"/>
      <c r="E17006" s="533"/>
      <c r="F17006" s="533"/>
      <c r="G17006" s="533"/>
    </row>
    <row r="17007" spans="1:7">
      <c r="A17007" s="533"/>
      <c r="B17007" s="1787"/>
      <c r="C17007" s="1788"/>
      <c r="D17007" s="533"/>
      <c r="E17007" s="533"/>
      <c r="F17007" s="533"/>
      <c r="G17007" s="533"/>
    </row>
    <row r="17008" spans="1:7">
      <c r="A17008" s="533"/>
      <c r="B17008" s="1787"/>
      <c r="C17008" s="1788"/>
      <c r="D17008" s="533"/>
      <c r="E17008" s="533"/>
      <c r="F17008" s="533"/>
      <c r="G17008" s="533"/>
    </row>
    <row r="17009" spans="1:7">
      <c r="A17009" s="533"/>
      <c r="B17009" s="1787"/>
      <c r="C17009" s="1788"/>
      <c r="D17009" s="533"/>
      <c r="E17009" s="533"/>
      <c r="F17009" s="533"/>
      <c r="G17009" s="533"/>
    </row>
    <row r="17010" spans="1:7">
      <c r="A17010" s="533"/>
      <c r="B17010" s="1787"/>
      <c r="C17010" s="1788"/>
      <c r="D17010" s="533"/>
      <c r="E17010" s="533"/>
      <c r="F17010" s="533"/>
      <c r="G17010" s="533"/>
    </row>
    <row r="17011" spans="1:7">
      <c r="A17011" s="533"/>
      <c r="B17011" s="1787"/>
      <c r="C17011" s="1788"/>
      <c r="D17011" s="533"/>
      <c r="E17011" s="533"/>
      <c r="F17011" s="533"/>
      <c r="G17011" s="533"/>
    </row>
    <row r="17012" spans="1:7">
      <c r="A17012" s="533"/>
      <c r="B17012" s="1787"/>
      <c r="C17012" s="1788"/>
      <c r="D17012" s="533"/>
      <c r="E17012" s="533"/>
      <c r="F17012" s="533"/>
      <c r="G17012" s="533"/>
    </row>
    <row r="17013" spans="1:7">
      <c r="A17013" s="533"/>
      <c r="B17013" s="1787"/>
      <c r="C17013" s="1788"/>
      <c r="D17013" s="533"/>
      <c r="E17013" s="533"/>
      <c r="F17013" s="533"/>
      <c r="G17013" s="533"/>
    </row>
    <row r="17014" spans="1:7">
      <c r="A17014" s="533"/>
      <c r="B17014" s="1787"/>
      <c r="C17014" s="1788"/>
      <c r="D17014" s="533"/>
      <c r="E17014" s="533"/>
      <c r="F17014" s="533"/>
      <c r="G17014" s="533"/>
    </row>
    <row r="17015" spans="1:7">
      <c r="A17015" s="533"/>
      <c r="B17015" s="1787"/>
      <c r="C17015" s="1788"/>
      <c r="D17015" s="533"/>
      <c r="E17015" s="533"/>
      <c r="F17015" s="533"/>
      <c r="G17015" s="533"/>
    </row>
    <row r="17016" spans="1:7">
      <c r="A17016" s="533"/>
      <c r="B17016" s="1787"/>
      <c r="C17016" s="1788"/>
      <c r="D17016" s="533"/>
      <c r="E17016" s="533"/>
      <c r="F17016" s="533"/>
      <c r="G17016" s="533"/>
    </row>
    <row r="17017" spans="1:7">
      <c r="A17017" s="533"/>
      <c r="B17017" s="1787"/>
      <c r="C17017" s="1788"/>
      <c r="D17017" s="533"/>
      <c r="E17017" s="533"/>
      <c r="F17017" s="533"/>
      <c r="G17017" s="533"/>
    </row>
    <row r="17018" spans="1:7">
      <c r="A17018" s="533"/>
      <c r="B17018" s="1787"/>
      <c r="C17018" s="1788"/>
      <c r="D17018" s="533"/>
      <c r="E17018" s="533"/>
      <c r="F17018" s="533"/>
      <c r="G17018" s="533"/>
    </row>
    <row r="17019" spans="1:7">
      <c r="A17019" s="533"/>
      <c r="B17019" s="1787"/>
      <c r="C17019" s="1788"/>
      <c r="D17019" s="533"/>
      <c r="E17019" s="533"/>
      <c r="F17019" s="533"/>
      <c r="G17019" s="533"/>
    </row>
    <row r="17020" spans="1:7">
      <c r="A17020" s="533"/>
      <c r="B17020" s="1787"/>
      <c r="C17020" s="1788"/>
      <c r="D17020" s="533"/>
      <c r="E17020" s="533"/>
      <c r="F17020" s="533"/>
      <c r="G17020" s="533"/>
    </row>
    <row r="17021" spans="1:7">
      <c r="A17021" s="533"/>
      <c r="B17021" s="1787"/>
      <c r="C17021" s="1788"/>
      <c r="D17021" s="533"/>
      <c r="E17021" s="533"/>
      <c r="F17021" s="533"/>
      <c r="G17021" s="533"/>
    </row>
    <row r="17022" spans="1:7">
      <c r="A17022" s="533"/>
      <c r="B17022" s="1787"/>
      <c r="C17022" s="1788"/>
      <c r="D17022" s="533"/>
      <c r="E17022" s="533"/>
      <c r="F17022" s="533"/>
      <c r="G17022" s="533"/>
    </row>
    <row r="17023" spans="1:7">
      <c r="A17023" s="533"/>
      <c r="B17023" s="1787"/>
      <c r="C17023" s="1788"/>
      <c r="D17023" s="533"/>
      <c r="E17023" s="533"/>
      <c r="F17023" s="533"/>
      <c r="G17023" s="533"/>
    </row>
    <row r="17024" spans="1:7">
      <c r="A17024" s="533"/>
      <c r="B17024" s="1787"/>
      <c r="C17024" s="1788"/>
      <c r="D17024" s="533"/>
      <c r="E17024" s="533"/>
      <c r="F17024" s="533"/>
      <c r="G17024" s="533"/>
    </row>
    <row r="17025" spans="1:7">
      <c r="A17025" s="533"/>
      <c r="B17025" s="1787"/>
      <c r="C17025" s="1788"/>
      <c r="D17025" s="533"/>
      <c r="E17025" s="533"/>
      <c r="F17025" s="533"/>
      <c r="G17025" s="533"/>
    </row>
    <row r="17026" spans="1:7">
      <c r="A17026" s="533"/>
      <c r="B17026" s="1787"/>
      <c r="C17026" s="1788"/>
      <c r="D17026" s="533"/>
      <c r="E17026" s="533"/>
      <c r="F17026" s="533"/>
      <c r="G17026" s="533"/>
    </row>
    <row r="17027" spans="1:7">
      <c r="A17027" s="533"/>
      <c r="B17027" s="1787"/>
      <c r="C17027" s="1788"/>
      <c r="D17027" s="533"/>
      <c r="E17027" s="533"/>
      <c r="F17027" s="533"/>
      <c r="G17027" s="533"/>
    </row>
    <row r="17028" spans="1:7">
      <c r="A17028" s="533"/>
      <c r="B17028" s="1787"/>
      <c r="C17028" s="1788"/>
      <c r="D17028" s="533"/>
      <c r="E17028" s="533"/>
      <c r="F17028" s="533"/>
      <c r="G17028" s="533"/>
    </row>
    <row r="17029" spans="1:7">
      <c r="A17029" s="533"/>
      <c r="B17029" s="1787"/>
      <c r="C17029" s="1788"/>
      <c r="D17029" s="533"/>
      <c r="E17029" s="533"/>
      <c r="F17029" s="533"/>
      <c r="G17029" s="533"/>
    </row>
    <row r="17030" spans="1:7">
      <c r="A17030" s="533"/>
      <c r="B17030" s="1787"/>
      <c r="C17030" s="1788"/>
      <c r="D17030" s="533"/>
      <c r="E17030" s="533"/>
      <c r="F17030" s="533"/>
      <c r="G17030" s="533"/>
    </row>
    <row r="17031" spans="1:7">
      <c r="A17031" s="533"/>
      <c r="B17031" s="1787"/>
      <c r="C17031" s="1788"/>
      <c r="D17031" s="533"/>
      <c r="E17031" s="533"/>
      <c r="F17031" s="533"/>
      <c r="G17031" s="533"/>
    </row>
    <row r="17032" spans="1:7">
      <c r="A17032" s="533"/>
      <c r="B17032" s="1787"/>
      <c r="C17032" s="1788"/>
      <c r="D17032" s="533"/>
      <c r="E17032" s="533"/>
      <c r="F17032" s="533"/>
      <c r="G17032" s="533"/>
    </row>
    <row r="17033" spans="1:7">
      <c r="A17033" s="533"/>
      <c r="B17033" s="1787"/>
      <c r="C17033" s="1788"/>
      <c r="D17033" s="533"/>
      <c r="E17033" s="533"/>
      <c r="F17033" s="533"/>
      <c r="G17033" s="533"/>
    </row>
    <row r="17034" spans="1:7">
      <c r="A17034" s="533"/>
      <c r="B17034" s="1787"/>
      <c r="C17034" s="1788"/>
      <c r="D17034" s="533"/>
      <c r="E17034" s="533"/>
      <c r="F17034" s="533"/>
      <c r="G17034" s="533"/>
    </row>
    <row r="17035" spans="1:7">
      <c r="A17035" s="533"/>
      <c r="B17035" s="1787"/>
      <c r="C17035" s="1788"/>
      <c r="D17035" s="533"/>
      <c r="E17035" s="533"/>
      <c r="F17035" s="533"/>
      <c r="G17035" s="533"/>
    </row>
    <row r="17036" spans="1:7">
      <c r="A17036" s="533"/>
      <c r="B17036" s="1787"/>
      <c r="C17036" s="1788"/>
      <c r="D17036" s="533"/>
      <c r="E17036" s="533"/>
      <c r="F17036" s="533"/>
      <c r="G17036" s="533"/>
    </row>
    <row r="17037" spans="1:7">
      <c r="A17037" s="533"/>
      <c r="B17037" s="1787"/>
      <c r="C17037" s="1788"/>
      <c r="D17037" s="533"/>
      <c r="E17037" s="533"/>
      <c r="F17037" s="533"/>
      <c r="G17037" s="533"/>
    </row>
    <row r="17038" spans="1:7">
      <c r="A17038" s="533"/>
      <c r="B17038" s="1787"/>
      <c r="C17038" s="1788"/>
      <c r="D17038" s="533"/>
      <c r="E17038" s="533"/>
      <c r="F17038" s="533"/>
      <c r="G17038" s="533"/>
    </row>
    <row r="17039" spans="1:7">
      <c r="A17039" s="533"/>
      <c r="B17039" s="1787"/>
      <c r="C17039" s="1788"/>
      <c r="D17039" s="533"/>
      <c r="E17039" s="533"/>
      <c r="F17039" s="533"/>
      <c r="G17039" s="533"/>
    </row>
    <row r="17040" spans="1:7">
      <c r="A17040" s="533"/>
      <c r="B17040" s="1787"/>
      <c r="C17040" s="1788"/>
      <c r="D17040" s="533"/>
      <c r="E17040" s="533"/>
      <c r="F17040" s="533"/>
      <c r="G17040" s="533"/>
    </row>
    <row r="17041" spans="1:7">
      <c r="A17041" s="533"/>
      <c r="B17041" s="1787"/>
      <c r="C17041" s="1788"/>
      <c r="D17041" s="533"/>
      <c r="E17041" s="533"/>
      <c r="F17041" s="533"/>
      <c r="G17041" s="533"/>
    </row>
    <row r="17042" spans="1:7">
      <c r="A17042" s="533"/>
      <c r="B17042" s="1787"/>
      <c r="C17042" s="1788"/>
      <c r="D17042" s="533"/>
      <c r="E17042" s="533"/>
      <c r="F17042" s="533"/>
      <c r="G17042" s="533"/>
    </row>
    <row r="17043" spans="1:7">
      <c r="A17043" s="533"/>
      <c r="B17043" s="1787"/>
      <c r="C17043" s="1788"/>
      <c r="D17043" s="533"/>
      <c r="E17043" s="533"/>
      <c r="F17043" s="533"/>
      <c r="G17043" s="533"/>
    </row>
    <row r="17044" spans="1:7">
      <c r="A17044" s="533"/>
      <c r="B17044" s="1787"/>
      <c r="C17044" s="1788"/>
      <c r="D17044" s="533"/>
      <c r="E17044" s="533"/>
      <c r="F17044" s="533"/>
      <c r="G17044" s="533"/>
    </row>
    <row r="17045" spans="1:7">
      <c r="A17045" s="533"/>
      <c r="B17045" s="1787"/>
      <c r="C17045" s="1788"/>
      <c r="D17045" s="533"/>
      <c r="E17045" s="533"/>
      <c r="F17045" s="533"/>
      <c r="G17045" s="533"/>
    </row>
    <row r="17046" spans="1:7">
      <c r="A17046" s="533"/>
      <c r="B17046" s="1787"/>
      <c r="C17046" s="1788"/>
      <c r="D17046" s="533"/>
      <c r="E17046" s="533"/>
      <c r="F17046" s="533"/>
      <c r="G17046" s="533"/>
    </row>
    <row r="17047" spans="1:7">
      <c r="A17047" s="533"/>
      <c r="B17047" s="1787"/>
      <c r="C17047" s="1788"/>
      <c r="D17047" s="533"/>
      <c r="E17047" s="533"/>
      <c r="F17047" s="533"/>
      <c r="G17047" s="533"/>
    </row>
    <row r="17048" spans="1:7">
      <c r="A17048" s="533"/>
      <c r="B17048" s="1787"/>
      <c r="C17048" s="1788"/>
      <c r="D17048" s="533"/>
      <c r="E17048" s="533"/>
      <c r="F17048" s="533"/>
      <c r="G17048" s="533"/>
    </row>
    <row r="17049" spans="1:7">
      <c r="A17049" s="533"/>
      <c r="B17049" s="1787"/>
      <c r="C17049" s="1788"/>
      <c r="D17049" s="533"/>
      <c r="E17049" s="533"/>
      <c r="F17049" s="533"/>
      <c r="G17049" s="533"/>
    </row>
    <row r="17050" spans="1:7">
      <c r="A17050" s="533"/>
      <c r="B17050" s="1787"/>
      <c r="C17050" s="1788"/>
      <c r="D17050" s="533"/>
      <c r="E17050" s="533"/>
      <c r="F17050" s="533"/>
      <c r="G17050" s="533"/>
    </row>
    <row r="17051" spans="1:7">
      <c r="A17051" s="533"/>
      <c r="B17051" s="1787"/>
      <c r="C17051" s="1788"/>
      <c r="D17051" s="533"/>
      <c r="E17051" s="533"/>
      <c r="F17051" s="533"/>
      <c r="G17051" s="533"/>
    </row>
    <row r="17052" spans="1:7">
      <c r="A17052" s="533"/>
      <c r="B17052" s="1787"/>
      <c r="C17052" s="1788"/>
      <c r="D17052" s="533"/>
      <c r="E17052" s="533"/>
      <c r="F17052" s="533"/>
      <c r="G17052" s="533"/>
    </row>
    <row r="17053" spans="1:7">
      <c r="A17053" s="533"/>
      <c r="B17053" s="1787"/>
      <c r="C17053" s="1788"/>
      <c r="D17053" s="533"/>
      <c r="E17053" s="533"/>
      <c r="F17053" s="533"/>
      <c r="G17053" s="533"/>
    </row>
    <row r="17054" spans="1:7">
      <c r="A17054" s="533"/>
      <c r="B17054" s="1787"/>
      <c r="C17054" s="1788"/>
      <c r="D17054" s="533"/>
      <c r="E17054" s="533"/>
      <c r="F17054" s="533"/>
      <c r="G17054" s="533"/>
    </row>
    <row r="17055" spans="1:7">
      <c r="A17055" s="533"/>
      <c r="B17055" s="1787"/>
      <c r="C17055" s="1788"/>
      <c r="D17055" s="533"/>
      <c r="E17055" s="533"/>
      <c r="F17055" s="533"/>
      <c r="G17055" s="533"/>
    </row>
    <row r="17056" spans="1:7">
      <c r="A17056" s="533"/>
      <c r="B17056" s="1787"/>
      <c r="C17056" s="1788"/>
      <c r="D17056" s="533"/>
      <c r="E17056" s="533"/>
      <c r="F17056" s="533"/>
      <c r="G17056" s="533"/>
    </row>
    <row r="17057" spans="1:7">
      <c r="A17057" s="533"/>
      <c r="B17057" s="1787"/>
      <c r="C17057" s="1788"/>
      <c r="D17057" s="533"/>
      <c r="E17057" s="533"/>
      <c r="F17057" s="533"/>
      <c r="G17057" s="533"/>
    </row>
    <row r="17058" spans="1:7">
      <c r="A17058" s="533"/>
      <c r="B17058" s="1787"/>
      <c r="C17058" s="1788"/>
      <c r="D17058" s="533"/>
      <c r="E17058" s="533"/>
      <c r="F17058" s="533"/>
      <c r="G17058" s="533"/>
    </row>
    <row r="17059" spans="1:7">
      <c r="A17059" s="533"/>
      <c r="B17059" s="1787"/>
      <c r="C17059" s="1788"/>
      <c r="D17059" s="533"/>
      <c r="E17059" s="533"/>
      <c r="F17059" s="533"/>
      <c r="G17059" s="533"/>
    </row>
    <row r="17060" spans="1:7">
      <c r="A17060" s="533"/>
      <c r="B17060" s="1787"/>
      <c r="C17060" s="1788"/>
      <c r="D17060" s="533"/>
      <c r="E17060" s="533"/>
      <c r="F17060" s="533"/>
      <c r="G17060" s="533"/>
    </row>
    <row r="17061" spans="1:7">
      <c r="A17061" s="533"/>
      <c r="B17061" s="1787"/>
      <c r="C17061" s="1788"/>
      <c r="D17061" s="533"/>
      <c r="E17061" s="533"/>
      <c r="F17061" s="533"/>
      <c r="G17061" s="533"/>
    </row>
    <row r="17062" spans="1:7">
      <c r="A17062" s="533"/>
      <c r="B17062" s="1787"/>
      <c r="C17062" s="1788"/>
      <c r="D17062" s="533"/>
      <c r="E17062" s="533"/>
      <c r="F17062" s="533"/>
      <c r="G17062" s="533"/>
    </row>
    <row r="17063" spans="1:7">
      <c r="A17063" s="533"/>
      <c r="B17063" s="1787"/>
      <c r="C17063" s="1788"/>
      <c r="D17063" s="533"/>
      <c r="E17063" s="533"/>
      <c r="F17063" s="533"/>
      <c r="G17063" s="533"/>
    </row>
    <row r="17064" spans="1:7">
      <c r="A17064" s="533"/>
      <c r="B17064" s="1787"/>
      <c r="C17064" s="1788"/>
      <c r="D17064" s="533"/>
      <c r="E17064" s="533"/>
      <c r="F17064" s="533"/>
      <c r="G17064" s="533"/>
    </row>
    <row r="17065" spans="1:7">
      <c r="A17065" s="533"/>
      <c r="B17065" s="1787"/>
      <c r="C17065" s="1788"/>
      <c r="D17065" s="533"/>
      <c r="E17065" s="533"/>
      <c r="F17065" s="533"/>
      <c r="G17065" s="533"/>
    </row>
    <row r="17066" spans="1:7">
      <c r="A17066" s="533"/>
      <c r="B17066" s="1787"/>
      <c r="C17066" s="1788"/>
      <c r="D17066" s="533"/>
      <c r="E17066" s="533"/>
      <c r="F17066" s="533"/>
      <c r="G17066" s="533"/>
    </row>
    <row r="17067" spans="1:7">
      <c r="A17067" s="533"/>
      <c r="B17067" s="1787"/>
      <c r="C17067" s="1788"/>
      <c r="D17067" s="533"/>
      <c r="E17067" s="533"/>
      <c r="F17067" s="533"/>
      <c r="G17067" s="533"/>
    </row>
    <row r="17068" spans="1:7">
      <c r="A17068" s="533"/>
      <c r="B17068" s="1787"/>
      <c r="C17068" s="1788"/>
      <c r="D17068" s="533"/>
      <c r="E17068" s="533"/>
      <c r="F17068" s="533"/>
      <c r="G17068" s="533"/>
    </row>
    <row r="17069" spans="1:7">
      <c r="A17069" s="533"/>
      <c r="B17069" s="1787"/>
      <c r="C17069" s="1788"/>
      <c r="D17069" s="533"/>
      <c r="E17069" s="533"/>
      <c r="F17069" s="533"/>
      <c r="G17069" s="533"/>
    </row>
    <row r="17070" spans="1:7">
      <c r="A17070" s="533"/>
      <c r="B17070" s="1787"/>
      <c r="C17070" s="1788"/>
      <c r="D17070" s="533"/>
      <c r="E17070" s="533"/>
      <c r="F17070" s="533"/>
      <c r="G17070" s="533"/>
    </row>
    <row r="17071" spans="1:7">
      <c r="A17071" s="533"/>
      <c r="B17071" s="1787"/>
      <c r="C17071" s="1788"/>
      <c r="D17071" s="533"/>
      <c r="E17071" s="533"/>
      <c r="F17071" s="533"/>
      <c r="G17071" s="533"/>
    </row>
    <row r="17072" spans="1:7">
      <c r="A17072" s="533"/>
      <c r="B17072" s="1787"/>
      <c r="C17072" s="1788"/>
      <c r="D17072" s="533"/>
      <c r="E17072" s="533"/>
      <c r="F17072" s="533"/>
      <c r="G17072" s="533"/>
    </row>
    <row r="17073" spans="1:7">
      <c r="A17073" s="533"/>
      <c r="B17073" s="1787"/>
      <c r="C17073" s="1788"/>
      <c r="D17073" s="533"/>
      <c r="E17073" s="533"/>
      <c r="F17073" s="533"/>
      <c r="G17073" s="533"/>
    </row>
    <row r="17074" spans="1:7">
      <c r="A17074" s="533"/>
      <c r="B17074" s="1787"/>
      <c r="C17074" s="1788"/>
      <c r="D17074" s="533"/>
      <c r="E17074" s="533"/>
      <c r="F17074" s="533"/>
      <c r="G17074" s="533"/>
    </row>
    <row r="17075" spans="1:7">
      <c r="A17075" s="533"/>
      <c r="B17075" s="1787"/>
      <c r="C17075" s="1788"/>
      <c r="D17075" s="533"/>
      <c r="E17075" s="533"/>
      <c r="F17075" s="533"/>
      <c r="G17075" s="533"/>
    </row>
    <row r="17076" spans="1:7">
      <c r="A17076" s="533"/>
      <c r="B17076" s="1787"/>
      <c r="C17076" s="1788"/>
      <c r="D17076" s="533"/>
      <c r="E17076" s="533"/>
      <c r="F17076" s="533"/>
      <c r="G17076" s="533"/>
    </row>
    <row r="17077" spans="1:7">
      <c r="A17077" s="533"/>
      <c r="B17077" s="1787"/>
      <c r="C17077" s="1788"/>
      <c r="D17077" s="533"/>
      <c r="E17077" s="533"/>
      <c r="F17077" s="533"/>
      <c r="G17077" s="533"/>
    </row>
    <row r="17078" spans="1:7">
      <c r="A17078" s="533"/>
      <c r="B17078" s="1787"/>
      <c r="C17078" s="1788"/>
      <c r="D17078" s="533"/>
      <c r="E17078" s="533"/>
      <c r="F17078" s="533"/>
      <c r="G17078" s="533"/>
    </row>
    <row r="17079" spans="1:7">
      <c r="A17079" s="533"/>
      <c r="B17079" s="1787"/>
      <c r="C17079" s="1788"/>
      <c r="D17079" s="533"/>
      <c r="E17079" s="533"/>
      <c r="F17079" s="533"/>
      <c r="G17079" s="533"/>
    </row>
    <row r="17080" spans="1:7">
      <c r="A17080" s="533"/>
      <c r="B17080" s="1787"/>
      <c r="C17080" s="1788"/>
      <c r="D17080" s="533"/>
      <c r="E17080" s="533"/>
      <c r="F17080" s="533"/>
      <c r="G17080" s="533"/>
    </row>
    <row r="17081" spans="1:7">
      <c r="A17081" s="533"/>
      <c r="B17081" s="1787"/>
      <c r="C17081" s="1788"/>
      <c r="D17081" s="533"/>
      <c r="E17081" s="533"/>
      <c r="F17081" s="533"/>
      <c r="G17081" s="533"/>
    </row>
    <row r="17082" spans="1:7">
      <c r="A17082" s="533"/>
      <c r="B17082" s="1787"/>
      <c r="C17082" s="1788"/>
      <c r="D17082" s="533"/>
      <c r="E17082" s="533"/>
      <c r="F17082" s="533"/>
      <c r="G17082" s="533"/>
    </row>
    <row r="17083" spans="1:7">
      <c r="A17083" s="533"/>
      <c r="B17083" s="1787"/>
      <c r="C17083" s="1788"/>
      <c r="D17083" s="533"/>
      <c r="E17083" s="533"/>
      <c r="F17083" s="533"/>
      <c r="G17083" s="533"/>
    </row>
    <row r="17084" spans="1:7">
      <c r="A17084" s="533"/>
      <c r="B17084" s="1787"/>
      <c r="C17084" s="1788"/>
      <c r="D17084" s="533"/>
      <c r="E17084" s="533"/>
      <c r="F17084" s="533"/>
      <c r="G17084" s="533"/>
    </row>
    <row r="17085" spans="1:7">
      <c r="A17085" s="533"/>
      <c r="B17085" s="1787"/>
      <c r="C17085" s="1788"/>
      <c r="D17085" s="533"/>
      <c r="E17085" s="533"/>
      <c r="F17085" s="533"/>
      <c r="G17085" s="533"/>
    </row>
    <row r="17086" spans="1:7">
      <c r="A17086" s="533"/>
      <c r="B17086" s="1787"/>
      <c r="C17086" s="1788"/>
      <c r="D17086" s="533"/>
      <c r="E17086" s="533"/>
      <c r="F17086" s="533"/>
      <c r="G17086" s="533"/>
    </row>
    <row r="17087" spans="1:7">
      <c r="A17087" s="533"/>
      <c r="B17087" s="1787"/>
      <c r="C17087" s="1788"/>
      <c r="D17087" s="533"/>
      <c r="E17087" s="533"/>
      <c r="F17087" s="533"/>
      <c r="G17087" s="533"/>
    </row>
    <row r="17088" spans="1:7">
      <c r="A17088" s="533"/>
      <c r="B17088" s="1787"/>
      <c r="C17088" s="1788"/>
      <c r="D17088" s="533"/>
      <c r="E17088" s="533"/>
      <c r="F17088" s="533"/>
      <c r="G17088" s="533"/>
    </row>
    <row r="17089" spans="1:7">
      <c r="A17089" s="533"/>
      <c r="B17089" s="1787"/>
      <c r="C17089" s="1788"/>
      <c r="D17089" s="533"/>
      <c r="E17089" s="533"/>
      <c r="F17089" s="533"/>
      <c r="G17089" s="533"/>
    </row>
    <row r="17090" spans="1:7">
      <c r="A17090" s="533"/>
      <c r="B17090" s="1787"/>
      <c r="C17090" s="1788"/>
      <c r="D17090" s="533"/>
      <c r="E17090" s="533"/>
      <c r="F17090" s="533"/>
      <c r="G17090" s="533"/>
    </row>
    <row r="17091" spans="1:7">
      <c r="A17091" s="533"/>
      <c r="B17091" s="1787"/>
      <c r="C17091" s="1788"/>
      <c r="D17091" s="533"/>
      <c r="E17091" s="533"/>
      <c r="F17091" s="533"/>
      <c r="G17091" s="533"/>
    </row>
    <row r="17092" spans="1:7">
      <c r="A17092" s="533"/>
      <c r="B17092" s="1787"/>
      <c r="C17092" s="1788"/>
      <c r="D17092" s="533"/>
      <c r="E17092" s="533"/>
      <c r="F17092" s="533"/>
      <c r="G17092" s="533"/>
    </row>
    <row r="17093" spans="1:7">
      <c r="A17093" s="533"/>
      <c r="B17093" s="1787"/>
      <c r="C17093" s="1788"/>
      <c r="D17093" s="533"/>
      <c r="E17093" s="533"/>
      <c r="F17093" s="533"/>
      <c r="G17093" s="533"/>
    </row>
    <row r="17094" spans="1:7">
      <c r="A17094" s="533"/>
      <c r="B17094" s="1787"/>
      <c r="C17094" s="1788"/>
      <c r="D17094" s="533"/>
      <c r="E17094" s="533"/>
      <c r="F17094" s="533"/>
      <c r="G17094" s="533"/>
    </row>
    <row r="17095" spans="1:7">
      <c r="A17095" s="533"/>
      <c r="B17095" s="1787"/>
      <c r="C17095" s="1788"/>
      <c r="D17095" s="533"/>
      <c r="E17095" s="533"/>
      <c r="F17095" s="533"/>
      <c r="G17095" s="533"/>
    </row>
    <row r="17096" spans="1:7">
      <c r="A17096" s="533"/>
      <c r="B17096" s="1787"/>
      <c r="C17096" s="1788"/>
      <c r="D17096" s="533"/>
      <c r="E17096" s="533"/>
      <c r="F17096" s="533"/>
      <c r="G17096" s="533"/>
    </row>
    <row r="17097" spans="1:7">
      <c r="A17097" s="533"/>
      <c r="B17097" s="1787"/>
      <c r="C17097" s="1788"/>
      <c r="D17097" s="533"/>
      <c r="E17097" s="533"/>
      <c r="F17097" s="533"/>
      <c r="G17097" s="533"/>
    </row>
    <row r="17098" spans="1:7">
      <c r="A17098" s="533"/>
      <c r="B17098" s="1787"/>
      <c r="C17098" s="1788"/>
      <c r="D17098" s="533"/>
      <c r="E17098" s="533"/>
      <c r="F17098" s="533"/>
      <c r="G17098" s="533"/>
    </row>
    <row r="17099" spans="1:7">
      <c r="A17099" s="533"/>
      <c r="B17099" s="1787"/>
      <c r="C17099" s="1788"/>
      <c r="D17099" s="533"/>
      <c r="E17099" s="533"/>
      <c r="F17099" s="533"/>
      <c r="G17099" s="533"/>
    </row>
    <row r="17100" spans="1:7">
      <c r="A17100" s="533"/>
      <c r="B17100" s="1787"/>
      <c r="C17100" s="1788"/>
      <c r="D17100" s="533"/>
      <c r="E17100" s="533"/>
      <c r="F17100" s="533"/>
      <c r="G17100" s="533"/>
    </row>
    <row r="17101" spans="1:7">
      <c r="A17101" s="533"/>
      <c r="B17101" s="1787"/>
      <c r="C17101" s="1788"/>
      <c r="D17101" s="533"/>
      <c r="E17101" s="533"/>
      <c r="F17101" s="533"/>
      <c r="G17101" s="533"/>
    </row>
    <row r="17102" spans="1:7">
      <c r="A17102" s="533"/>
      <c r="B17102" s="1787"/>
      <c r="C17102" s="1788"/>
      <c r="D17102" s="533"/>
      <c r="E17102" s="533"/>
      <c r="F17102" s="533"/>
      <c r="G17102" s="533"/>
    </row>
    <row r="17103" spans="1:7">
      <c r="A17103" s="533"/>
      <c r="B17103" s="1787"/>
      <c r="C17103" s="1788"/>
      <c r="D17103" s="533"/>
      <c r="E17103" s="533"/>
      <c r="F17103" s="533"/>
      <c r="G17103" s="533"/>
    </row>
    <row r="17104" spans="1:7">
      <c r="A17104" s="533"/>
      <c r="B17104" s="1787"/>
      <c r="C17104" s="1788"/>
      <c r="D17104" s="533"/>
      <c r="E17104" s="533"/>
      <c r="F17104" s="533"/>
      <c r="G17104" s="533"/>
    </row>
    <row r="17105" spans="1:7">
      <c r="A17105" s="533"/>
      <c r="B17105" s="1787"/>
      <c r="C17105" s="1788"/>
      <c r="D17105" s="533"/>
      <c r="E17105" s="533"/>
      <c r="F17105" s="533"/>
      <c r="G17105" s="533"/>
    </row>
    <row r="17106" spans="1:7">
      <c r="A17106" s="533"/>
      <c r="B17106" s="1787"/>
      <c r="C17106" s="1788"/>
      <c r="D17106" s="533"/>
      <c r="E17106" s="533"/>
      <c r="F17106" s="533"/>
      <c r="G17106" s="533"/>
    </row>
    <row r="17107" spans="1:7">
      <c r="A17107" s="533"/>
      <c r="B17107" s="1787"/>
      <c r="C17107" s="1788"/>
      <c r="D17107" s="533"/>
      <c r="E17107" s="533"/>
      <c r="F17107" s="533"/>
      <c r="G17107" s="533"/>
    </row>
    <row r="17108" spans="1:7">
      <c r="A17108" s="533"/>
      <c r="B17108" s="1787"/>
      <c r="C17108" s="1788"/>
      <c r="D17108" s="533"/>
      <c r="E17108" s="533"/>
      <c r="F17108" s="533"/>
      <c r="G17108" s="533"/>
    </row>
    <row r="17109" spans="1:7">
      <c r="A17109" s="533"/>
      <c r="B17109" s="1787"/>
      <c r="C17109" s="1788"/>
      <c r="D17109" s="533"/>
      <c r="E17109" s="533"/>
      <c r="F17109" s="533"/>
      <c r="G17109" s="533"/>
    </row>
    <row r="17110" spans="1:7">
      <c r="A17110" s="533"/>
      <c r="B17110" s="1787"/>
      <c r="C17110" s="1788"/>
      <c r="D17110" s="533"/>
      <c r="E17110" s="533"/>
      <c r="F17110" s="533"/>
      <c r="G17110" s="533"/>
    </row>
    <row r="17111" spans="1:7">
      <c r="A17111" s="533"/>
      <c r="B17111" s="1787"/>
      <c r="C17111" s="1788"/>
      <c r="D17111" s="533"/>
      <c r="E17111" s="533"/>
      <c r="F17111" s="533"/>
      <c r="G17111" s="533"/>
    </row>
    <row r="17112" spans="1:7">
      <c r="A17112" s="533"/>
      <c r="B17112" s="1787"/>
      <c r="C17112" s="1788"/>
      <c r="D17112" s="533"/>
      <c r="E17112" s="533"/>
      <c r="F17112" s="533"/>
      <c r="G17112" s="533"/>
    </row>
    <row r="17113" spans="1:7">
      <c r="A17113" s="533"/>
      <c r="B17113" s="1787"/>
      <c r="C17113" s="1788"/>
      <c r="D17113" s="533"/>
      <c r="E17113" s="533"/>
      <c r="F17113" s="533"/>
      <c r="G17113" s="533"/>
    </row>
    <row r="17114" spans="1:7">
      <c r="A17114" s="533"/>
      <c r="B17114" s="1787"/>
      <c r="C17114" s="1788"/>
      <c r="D17114" s="533"/>
      <c r="E17114" s="533"/>
      <c r="F17114" s="533"/>
      <c r="G17114" s="533"/>
    </row>
    <row r="17115" spans="1:7">
      <c r="A17115" s="533"/>
      <c r="B17115" s="1787"/>
      <c r="C17115" s="1788"/>
      <c r="D17115" s="533"/>
      <c r="E17115" s="533"/>
      <c r="F17115" s="533"/>
      <c r="G17115" s="533"/>
    </row>
    <row r="17116" spans="1:7">
      <c r="A17116" s="533"/>
      <c r="B17116" s="1787"/>
      <c r="C17116" s="1788"/>
      <c r="D17116" s="533"/>
      <c r="E17116" s="533"/>
      <c r="F17116" s="533"/>
      <c r="G17116" s="533"/>
    </row>
    <row r="17117" spans="1:7">
      <c r="A17117" s="533"/>
      <c r="B17117" s="1787"/>
      <c r="C17117" s="1788"/>
      <c r="D17117" s="533"/>
      <c r="E17117" s="533"/>
      <c r="F17117" s="533"/>
      <c r="G17117" s="533"/>
    </row>
    <row r="17118" spans="1:7">
      <c r="A17118" s="533"/>
      <c r="B17118" s="1787"/>
      <c r="C17118" s="1788"/>
      <c r="D17118" s="533"/>
      <c r="E17118" s="533"/>
      <c r="F17118" s="533"/>
      <c r="G17118" s="533"/>
    </row>
    <row r="17119" spans="1:7">
      <c r="A17119" s="533"/>
      <c r="B17119" s="1787"/>
      <c r="C17119" s="1788"/>
      <c r="D17119" s="533"/>
      <c r="E17119" s="533"/>
      <c r="F17119" s="533"/>
      <c r="G17119" s="533"/>
    </row>
    <row r="17120" spans="1:7">
      <c r="A17120" s="533"/>
      <c r="B17120" s="1787"/>
      <c r="C17120" s="1788"/>
      <c r="D17120" s="533"/>
      <c r="E17120" s="533"/>
      <c r="F17120" s="533"/>
      <c r="G17120" s="533"/>
    </row>
    <row r="17121" spans="1:7">
      <c r="A17121" s="533"/>
      <c r="B17121" s="1787"/>
      <c r="C17121" s="1788"/>
      <c r="D17121" s="533"/>
      <c r="E17121" s="533"/>
      <c r="F17121" s="533"/>
      <c r="G17121" s="533"/>
    </row>
    <row r="17122" spans="1:7">
      <c r="A17122" s="533"/>
      <c r="B17122" s="1787"/>
      <c r="C17122" s="1788"/>
      <c r="D17122" s="533"/>
      <c r="E17122" s="533"/>
      <c r="F17122" s="533"/>
      <c r="G17122" s="533"/>
    </row>
    <row r="17123" spans="1:7">
      <c r="A17123" s="533"/>
      <c r="B17123" s="1787"/>
      <c r="C17123" s="1788"/>
      <c r="D17123" s="533"/>
      <c r="E17123" s="533"/>
      <c r="F17123" s="533"/>
      <c r="G17123" s="533"/>
    </row>
    <row r="17124" spans="1:7">
      <c r="A17124" s="533"/>
      <c r="B17124" s="1787"/>
      <c r="C17124" s="1788"/>
      <c r="D17124" s="533"/>
      <c r="E17124" s="533"/>
      <c r="F17124" s="533"/>
      <c r="G17124" s="533"/>
    </row>
    <row r="17125" spans="1:7">
      <c r="A17125" s="533"/>
      <c r="B17125" s="1787"/>
      <c r="C17125" s="1788"/>
      <c r="D17125" s="533"/>
      <c r="E17125" s="533"/>
      <c r="F17125" s="533"/>
      <c r="G17125" s="533"/>
    </row>
    <row r="17126" spans="1:7">
      <c r="A17126" s="533"/>
      <c r="B17126" s="1787"/>
      <c r="C17126" s="1788"/>
      <c r="D17126" s="533"/>
      <c r="E17126" s="533"/>
      <c r="F17126" s="533"/>
      <c r="G17126" s="533"/>
    </row>
    <row r="17127" spans="1:7">
      <c r="A17127" s="533"/>
      <c r="B17127" s="1787"/>
      <c r="C17127" s="1788"/>
      <c r="D17127" s="533"/>
      <c r="E17127" s="533"/>
      <c r="F17127" s="533"/>
      <c r="G17127" s="533"/>
    </row>
    <row r="17128" spans="1:7">
      <c r="A17128" s="533"/>
      <c r="B17128" s="1787"/>
      <c r="C17128" s="1788"/>
      <c r="D17128" s="533"/>
      <c r="E17128" s="533"/>
      <c r="F17128" s="533"/>
      <c r="G17128" s="533"/>
    </row>
    <row r="17129" spans="1:7">
      <c r="A17129" s="533"/>
      <c r="B17129" s="1787"/>
      <c r="C17129" s="1788"/>
      <c r="D17129" s="533"/>
      <c r="E17129" s="533"/>
      <c r="F17129" s="533"/>
      <c r="G17129" s="533"/>
    </row>
    <row r="17130" spans="1:7">
      <c r="A17130" s="533"/>
      <c r="B17130" s="1787"/>
      <c r="C17130" s="1788"/>
      <c r="D17130" s="533"/>
      <c r="E17130" s="533"/>
      <c r="F17130" s="533"/>
      <c r="G17130" s="533"/>
    </row>
    <row r="17131" spans="1:7">
      <c r="A17131" s="533"/>
      <c r="B17131" s="1787"/>
      <c r="C17131" s="1788"/>
      <c r="D17131" s="533"/>
      <c r="E17131" s="533"/>
      <c r="F17131" s="533"/>
      <c r="G17131" s="533"/>
    </row>
    <row r="17132" spans="1:7">
      <c r="A17132" s="533"/>
      <c r="B17132" s="1787"/>
      <c r="C17132" s="1788"/>
      <c r="D17132" s="533"/>
      <c r="E17132" s="533"/>
      <c r="F17132" s="533"/>
      <c r="G17132" s="533"/>
    </row>
    <row r="17133" spans="1:7">
      <c r="A17133" s="533"/>
      <c r="B17133" s="1787"/>
      <c r="C17133" s="1788"/>
      <c r="D17133" s="533"/>
      <c r="E17133" s="533"/>
      <c r="F17133" s="533"/>
      <c r="G17133" s="533"/>
    </row>
    <row r="17134" spans="1:7">
      <c r="A17134" s="533"/>
      <c r="B17134" s="1787"/>
      <c r="C17134" s="1788"/>
      <c r="D17134" s="533"/>
      <c r="E17134" s="533"/>
      <c r="F17134" s="533"/>
      <c r="G17134" s="533"/>
    </row>
    <row r="17135" spans="1:7">
      <c r="A17135" s="533"/>
      <c r="B17135" s="1787"/>
      <c r="C17135" s="1788"/>
      <c r="D17135" s="533"/>
      <c r="E17135" s="533"/>
      <c r="F17135" s="533"/>
      <c r="G17135" s="533"/>
    </row>
    <row r="17136" spans="1:7">
      <c r="A17136" s="533"/>
      <c r="B17136" s="1787"/>
      <c r="C17136" s="1788"/>
      <c r="D17136" s="533"/>
      <c r="E17136" s="533"/>
      <c r="F17136" s="533"/>
      <c r="G17136" s="533"/>
    </row>
    <row r="17137" spans="1:7">
      <c r="A17137" s="533"/>
      <c r="B17137" s="1787"/>
      <c r="C17137" s="1788"/>
      <c r="D17137" s="533"/>
      <c r="E17137" s="533"/>
      <c r="F17137" s="533"/>
      <c r="G17137" s="533"/>
    </row>
    <row r="17138" spans="1:7">
      <c r="A17138" s="533"/>
      <c r="B17138" s="1787"/>
      <c r="C17138" s="1788"/>
      <c r="D17138" s="533"/>
      <c r="E17138" s="533"/>
      <c r="F17138" s="533"/>
      <c r="G17138" s="533"/>
    </row>
    <row r="17139" spans="1:7">
      <c r="A17139" s="533"/>
      <c r="B17139" s="1787"/>
      <c r="C17139" s="1788"/>
      <c r="D17139" s="533"/>
      <c r="E17139" s="533"/>
      <c r="F17139" s="533"/>
      <c r="G17139" s="533"/>
    </row>
    <row r="17140" spans="1:7">
      <c r="A17140" s="533"/>
      <c r="B17140" s="1787"/>
      <c r="C17140" s="1788"/>
      <c r="D17140" s="533"/>
      <c r="E17140" s="533"/>
      <c r="F17140" s="533"/>
      <c r="G17140" s="533"/>
    </row>
    <row r="17141" spans="1:7">
      <c r="A17141" s="533"/>
      <c r="B17141" s="1787"/>
      <c r="C17141" s="1788"/>
      <c r="D17141" s="533"/>
      <c r="E17141" s="533"/>
      <c r="F17141" s="533"/>
      <c r="G17141" s="533"/>
    </row>
    <row r="17142" spans="1:7">
      <c r="A17142" s="533"/>
      <c r="B17142" s="1787"/>
      <c r="C17142" s="1788"/>
      <c r="D17142" s="533"/>
      <c r="E17142" s="533"/>
      <c r="F17142" s="533"/>
      <c r="G17142" s="533"/>
    </row>
    <row r="17143" spans="1:7">
      <c r="A17143" s="533"/>
      <c r="B17143" s="1787"/>
      <c r="C17143" s="1788"/>
      <c r="D17143" s="533"/>
      <c r="E17143" s="533"/>
      <c r="F17143" s="533"/>
      <c r="G17143" s="533"/>
    </row>
    <row r="17144" spans="1:7">
      <c r="A17144" s="533"/>
      <c r="B17144" s="1787"/>
      <c r="C17144" s="1788"/>
      <c r="D17144" s="533"/>
      <c r="E17144" s="533"/>
      <c r="F17144" s="533"/>
      <c r="G17144" s="533"/>
    </row>
    <row r="17145" spans="1:7">
      <c r="A17145" s="533"/>
      <c r="B17145" s="1787"/>
      <c r="C17145" s="1788"/>
      <c r="D17145" s="533"/>
      <c r="E17145" s="533"/>
      <c r="F17145" s="533"/>
      <c r="G17145" s="533"/>
    </row>
    <row r="17146" spans="1:7">
      <c r="A17146" s="533"/>
      <c r="B17146" s="1787"/>
      <c r="C17146" s="1788"/>
      <c r="D17146" s="533"/>
      <c r="E17146" s="533"/>
      <c r="F17146" s="533"/>
      <c r="G17146" s="533"/>
    </row>
    <row r="17147" spans="1:7">
      <c r="A17147" s="533"/>
      <c r="B17147" s="1787"/>
      <c r="C17147" s="1788"/>
      <c r="D17147" s="533"/>
      <c r="E17147" s="533"/>
      <c r="F17147" s="533"/>
      <c r="G17147" s="533"/>
    </row>
    <row r="17148" spans="1:7">
      <c r="A17148" s="533"/>
      <c r="B17148" s="1787"/>
      <c r="C17148" s="1788"/>
      <c r="D17148" s="533"/>
      <c r="E17148" s="533"/>
      <c r="F17148" s="533"/>
      <c r="G17148" s="533"/>
    </row>
    <row r="17149" spans="1:7">
      <c r="A17149" s="533"/>
      <c r="B17149" s="1787"/>
      <c r="C17149" s="1788"/>
      <c r="D17149" s="533"/>
      <c r="E17149" s="533"/>
      <c r="F17149" s="533"/>
      <c r="G17149" s="533"/>
    </row>
    <row r="17150" spans="1:7">
      <c r="A17150" s="533"/>
      <c r="B17150" s="1787"/>
      <c r="C17150" s="1788"/>
      <c r="D17150" s="533"/>
      <c r="E17150" s="533"/>
      <c r="F17150" s="533"/>
      <c r="G17150" s="533"/>
    </row>
    <row r="17151" spans="1:7">
      <c r="A17151" s="533"/>
      <c r="B17151" s="1787"/>
      <c r="C17151" s="1788"/>
      <c r="D17151" s="533"/>
      <c r="E17151" s="533"/>
      <c r="F17151" s="533"/>
      <c r="G17151" s="533"/>
    </row>
    <row r="17152" spans="1:7">
      <c r="A17152" s="533"/>
      <c r="B17152" s="1787"/>
      <c r="C17152" s="1788"/>
      <c r="D17152" s="533"/>
      <c r="E17152" s="533"/>
      <c r="F17152" s="533"/>
      <c r="G17152" s="533"/>
    </row>
    <row r="17153" spans="1:7">
      <c r="A17153" s="533"/>
      <c r="B17153" s="1787"/>
      <c r="C17153" s="1788"/>
      <c r="D17153" s="533"/>
      <c r="E17153" s="533"/>
      <c r="F17153" s="533"/>
      <c r="G17153" s="533"/>
    </row>
    <row r="17154" spans="1:7">
      <c r="A17154" s="533"/>
      <c r="B17154" s="1787"/>
      <c r="C17154" s="1788"/>
      <c r="D17154" s="533"/>
      <c r="E17154" s="533"/>
      <c r="F17154" s="533"/>
      <c r="G17154" s="533"/>
    </row>
    <row r="17155" spans="1:7">
      <c r="A17155" s="533"/>
      <c r="B17155" s="1787"/>
      <c r="C17155" s="1788"/>
      <c r="D17155" s="533"/>
      <c r="E17155" s="533"/>
      <c r="F17155" s="533"/>
      <c r="G17155" s="533"/>
    </row>
    <row r="17156" spans="1:7">
      <c r="A17156" s="533"/>
      <c r="B17156" s="1787"/>
      <c r="C17156" s="1788"/>
      <c r="D17156" s="533"/>
      <c r="E17156" s="533"/>
      <c r="F17156" s="533"/>
      <c r="G17156" s="533"/>
    </row>
    <row r="17157" spans="1:7">
      <c r="A17157" s="533"/>
      <c r="B17157" s="1787"/>
      <c r="C17157" s="1788"/>
      <c r="D17157" s="533"/>
      <c r="E17157" s="533"/>
      <c r="F17157" s="533"/>
      <c r="G17157" s="533"/>
    </row>
    <row r="17158" spans="1:7">
      <c r="A17158" s="533"/>
      <c r="B17158" s="1787"/>
      <c r="C17158" s="1788"/>
      <c r="D17158" s="533"/>
      <c r="E17158" s="533"/>
      <c r="F17158" s="533"/>
      <c r="G17158" s="533"/>
    </row>
    <row r="17159" spans="1:7">
      <c r="A17159" s="533"/>
      <c r="B17159" s="1787"/>
      <c r="C17159" s="1788"/>
      <c r="D17159" s="533"/>
      <c r="E17159" s="533"/>
      <c r="F17159" s="533"/>
      <c r="G17159" s="533"/>
    </row>
    <row r="17160" spans="1:7">
      <c r="A17160" s="533"/>
      <c r="B17160" s="1787"/>
      <c r="C17160" s="1788"/>
      <c r="D17160" s="533"/>
      <c r="E17160" s="533"/>
      <c r="F17160" s="533"/>
      <c r="G17160" s="533"/>
    </row>
    <row r="17161" spans="1:7">
      <c r="A17161" s="533"/>
      <c r="B17161" s="1787"/>
      <c r="C17161" s="1788"/>
      <c r="D17161" s="533"/>
      <c r="E17161" s="533"/>
      <c r="F17161" s="533"/>
      <c r="G17161" s="533"/>
    </row>
    <row r="17162" spans="1:7">
      <c r="A17162" s="533"/>
      <c r="B17162" s="1787"/>
      <c r="C17162" s="1788"/>
      <c r="D17162" s="533"/>
      <c r="E17162" s="533"/>
      <c r="F17162" s="533"/>
      <c r="G17162" s="533"/>
    </row>
    <row r="17163" spans="1:7">
      <c r="A17163" s="533"/>
      <c r="B17163" s="1787"/>
      <c r="C17163" s="1788"/>
      <c r="D17163" s="533"/>
      <c r="E17163" s="533"/>
      <c r="F17163" s="533"/>
      <c r="G17163" s="533"/>
    </row>
    <row r="17164" spans="1:7">
      <c r="A17164" s="533"/>
      <c r="B17164" s="1787"/>
      <c r="C17164" s="1788"/>
      <c r="D17164" s="533"/>
      <c r="E17164" s="533"/>
      <c r="F17164" s="533"/>
      <c r="G17164" s="533"/>
    </row>
    <row r="17165" spans="1:7">
      <c r="A17165" s="533"/>
      <c r="B17165" s="1787"/>
      <c r="C17165" s="1788"/>
      <c r="D17165" s="533"/>
      <c r="E17165" s="533"/>
      <c r="F17165" s="533"/>
      <c r="G17165" s="533"/>
    </row>
    <row r="17166" spans="1:7">
      <c r="A17166" s="533"/>
      <c r="B17166" s="1787"/>
      <c r="C17166" s="1788"/>
      <c r="D17166" s="533"/>
      <c r="E17166" s="533"/>
      <c r="F17166" s="533"/>
      <c r="G17166" s="533"/>
    </row>
    <row r="17167" spans="1:7">
      <c r="A17167" s="533"/>
      <c r="B17167" s="1787"/>
      <c r="C17167" s="1788"/>
      <c r="D17167" s="533"/>
      <c r="E17167" s="533"/>
      <c r="F17167" s="533"/>
      <c r="G17167" s="533"/>
    </row>
    <row r="17168" spans="1:7">
      <c r="A17168" s="533"/>
      <c r="B17168" s="1787"/>
      <c r="C17168" s="1788"/>
      <c r="D17168" s="533"/>
      <c r="E17168" s="533"/>
      <c r="F17168" s="533"/>
      <c r="G17168" s="533"/>
    </row>
    <row r="17169" spans="1:7">
      <c r="A17169" s="533"/>
      <c r="B17169" s="1787"/>
      <c r="C17169" s="1788"/>
      <c r="D17169" s="533"/>
      <c r="E17169" s="533"/>
      <c r="F17169" s="533"/>
      <c r="G17169" s="533"/>
    </row>
    <row r="17170" spans="1:7">
      <c r="A17170" s="533"/>
      <c r="B17170" s="1787"/>
      <c r="C17170" s="1788"/>
      <c r="D17170" s="533"/>
      <c r="E17170" s="533"/>
      <c r="F17170" s="533"/>
      <c r="G17170" s="533"/>
    </row>
    <row r="17171" spans="1:7">
      <c r="A17171" s="533"/>
      <c r="B17171" s="1787"/>
      <c r="C17171" s="1788"/>
      <c r="D17171" s="533"/>
      <c r="E17171" s="533"/>
      <c r="F17171" s="533"/>
      <c r="G17171" s="533"/>
    </row>
    <row r="17172" spans="1:7">
      <c r="A17172" s="533"/>
      <c r="B17172" s="1787"/>
      <c r="C17172" s="1788"/>
      <c r="D17172" s="533"/>
      <c r="E17172" s="533"/>
      <c r="F17172" s="533"/>
      <c r="G17172" s="533"/>
    </row>
    <row r="17173" spans="1:7">
      <c r="A17173" s="533"/>
      <c r="B17173" s="1787"/>
      <c r="C17173" s="1788"/>
      <c r="D17173" s="533"/>
      <c r="E17173" s="533"/>
      <c r="F17173" s="533"/>
      <c r="G17173" s="533"/>
    </row>
    <row r="17174" spans="1:7">
      <c r="A17174" s="533"/>
      <c r="B17174" s="1787"/>
      <c r="C17174" s="1788"/>
      <c r="D17174" s="533"/>
      <c r="E17174" s="533"/>
      <c r="F17174" s="533"/>
      <c r="G17174" s="533"/>
    </row>
    <row r="17175" spans="1:7">
      <c r="A17175" s="533"/>
      <c r="B17175" s="1787"/>
      <c r="C17175" s="1788"/>
      <c r="D17175" s="533"/>
      <c r="E17175" s="533"/>
      <c r="F17175" s="533"/>
      <c r="G17175" s="533"/>
    </row>
    <row r="17176" spans="1:7">
      <c r="A17176" s="533"/>
      <c r="B17176" s="1787"/>
      <c r="C17176" s="1788"/>
      <c r="D17176" s="533"/>
      <c r="E17176" s="533"/>
      <c r="F17176" s="533"/>
      <c r="G17176" s="533"/>
    </row>
    <row r="17177" spans="1:7">
      <c r="A17177" s="533"/>
      <c r="B17177" s="1787"/>
      <c r="C17177" s="1788"/>
      <c r="D17177" s="533"/>
      <c r="E17177" s="533"/>
      <c r="F17177" s="533"/>
      <c r="G17177" s="533"/>
    </row>
    <row r="17178" spans="1:7">
      <c r="A17178" s="533"/>
      <c r="B17178" s="1787"/>
      <c r="C17178" s="1788"/>
      <c r="D17178" s="533"/>
      <c r="E17178" s="533"/>
      <c r="F17178" s="533"/>
      <c r="G17178" s="533"/>
    </row>
    <row r="17179" spans="1:7">
      <c r="A17179" s="533"/>
      <c r="B17179" s="1787"/>
      <c r="C17179" s="1788"/>
      <c r="D17179" s="533"/>
      <c r="E17179" s="533"/>
      <c r="F17179" s="533"/>
      <c r="G17179" s="533"/>
    </row>
    <row r="17180" spans="1:7">
      <c r="A17180" s="533"/>
      <c r="B17180" s="1787"/>
      <c r="C17180" s="1788"/>
      <c r="D17180" s="533"/>
      <c r="E17180" s="533"/>
      <c r="F17180" s="533"/>
      <c r="G17180" s="533"/>
    </row>
    <row r="17181" spans="1:7">
      <c r="A17181" s="533"/>
      <c r="B17181" s="1787"/>
      <c r="C17181" s="1788"/>
      <c r="D17181" s="533"/>
      <c r="E17181" s="533"/>
      <c r="F17181" s="533"/>
      <c r="G17181" s="533"/>
    </row>
    <row r="17182" spans="1:7">
      <c r="A17182" s="533"/>
      <c r="B17182" s="1787"/>
      <c r="C17182" s="1788"/>
      <c r="D17182" s="533"/>
      <c r="E17182" s="533"/>
      <c r="F17182" s="533"/>
      <c r="G17182" s="533"/>
    </row>
    <row r="17183" spans="1:7">
      <c r="A17183" s="533"/>
      <c r="B17183" s="1787"/>
      <c r="C17183" s="1788"/>
      <c r="D17183" s="533"/>
      <c r="E17183" s="533"/>
      <c r="F17183" s="533"/>
      <c r="G17183" s="533"/>
    </row>
    <row r="17184" spans="1:7">
      <c r="A17184" s="533"/>
      <c r="B17184" s="1787"/>
      <c r="C17184" s="1788"/>
      <c r="D17184" s="533"/>
      <c r="E17184" s="533"/>
      <c r="F17184" s="533"/>
      <c r="G17184" s="533"/>
    </row>
    <row r="17185" spans="1:7">
      <c r="A17185" s="533"/>
      <c r="B17185" s="1787"/>
      <c r="C17185" s="1788"/>
      <c r="D17185" s="533"/>
      <c r="E17185" s="533"/>
      <c r="F17185" s="533"/>
      <c r="G17185" s="533"/>
    </row>
    <row r="17186" spans="1:7">
      <c r="A17186" s="533"/>
      <c r="B17186" s="1787"/>
      <c r="C17186" s="1788"/>
      <c r="D17186" s="533"/>
      <c r="E17186" s="533"/>
      <c r="F17186" s="533"/>
      <c r="G17186" s="533"/>
    </row>
    <row r="17187" spans="1:7">
      <c r="A17187" s="533"/>
      <c r="B17187" s="1787"/>
      <c r="C17187" s="1788"/>
      <c r="D17187" s="533"/>
      <c r="E17187" s="533"/>
      <c r="F17187" s="533"/>
      <c r="G17187" s="533"/>
    </row>
    <row r="17188" spans="1:7">
      <c r="A17188" s="533"/>
      <c r="B17188" s="1787"/>
      <c r="C17188" s="1788"/>
      <c r="D17188" s="533"/>
      <c r="E17188" s="533"/>
      <c r="F17188" s="533"/>
      <c r="G17188" s="533"/>
    </row>
    <row r="17189" spans="1:7">
      <c r="A17189" s="533"/>
      <c r="B17189" s="1787"/>
      <c r="C17189" s="1788"/>
      <c r="D17189" s="533"/>
      <c r="E17189" s="533"/>
      <c r="F17189" s="533"/>
      <c r="G17189" s="533"/>
    </row>
    <row r="17190" spans="1:7">
      <c r="A17190" s="533"/>
      <c r="B17190" s="1787"/>
      <c r="C17190" s="1788"/>
      <c r="D17190" s="533"/>
      <c r="E17190" s="533"/>
      <c r="F17190" s="533"/>
      <c r="G17190" s="533"/>
    </row>
    <row r="17191" spans="1:7">
      <c r="A17191" s="533"/>
      <c r="B17191" s="1787"/>
      <c r="C17191" s="1788"/>
      <c r="D17191" s="533"/>
      <c r="E17191" s="533"/>
      <c r="F17191" s="533"/>
      <c r="G17191" s="533"/>
    </row>
    <row r="17192" spans="1:7">
      <c r="A17192" s="533"/>
      <c r="B17192" s="1787"/>
      <c r="C17192" s="1788"/>
      <c r="D17192" s="533"/>
      <c r="E17192" s="533"/>
      <c r="F17192" s="533"/>
      <c r="G17192" s="533"/>
    </row>
    <row r="17193" spans="1:7">
      <c r="A17193" s="533"/>
      <c r="B17193" s="1787"/>
      <c r="C17193" s="1788"/>
      <c r="D17193" s="533"/>
      <c r="E17193" s="533"/>
      <c r="F17193" s="533"/>
      <c r="G17193" s="533"/>
    </row>
    <row r="17194" spans="1:7">
      <c r="A17194" s="533"/>
      <c r="B17194" s="1787"/>
      <c r="C17194" s="1788"/>
      <c r="D17194" s="533"/>
      <c r="E17194" s="533"/>
      <c r="F17194" s="533"/>
      <c r="G17194" s="533"/>
    </row>
    <row r="17195" spans="1:7">
      <c r="A17195" s="533"/>
      <c r="B17195" s="1787"/>
      <c r="C17195" s="1788"/>
      <c r="D17195" s="533"/>
      <c r="E17195" s="533"/>
      <c r="F17195" s="533"/>
      <c r="G17195" s="533"/>
    </row>
    <row r="17196" spans="1:7">
      <c r="A17196" s="533"/>
      <c r="B17196" s="1787"/>
      <c r="C17196" s="1788"/>
      <c r="D17196" s="533"/>
      <c r="E17196" s="533"/>
      <c r="F17196" s="533"/>
      <c r="G17196" s="533"/>
    </row>
    <row r="17197" spans="1:7">
      <c r="A17197" s="533"/>
      <c r="B17197" s="1787"/>
      <c r="C17197" s="1788"/>
      <c r="D17197" s="533"/>
      <c r="E17197" s="533"/>
      <c r="F17197" s="533"/>
      <c r="G17197" s="533"/>
    </row>
    <row r="17198" spans="1:7">
      <c r="A17198" s="533"/>
      <c r="B17198" s="1787"/>
      <c r="C17198" s="1788"/>
      <c r="D17198" s="533"/>
      <c r="E17198" s="533"/>
      <c r="F17198" s="533"/>
      <c r="G17198" s="533"/>
    </row>
    <row r="17199" spans="1:7">
      <c r="A17199" s="533"/>
      <c r="B17199" s="1787"/>
      <c r="C17199" s="1788"/>
      <c r="D17199" s="533"/>
      <c r="E17199" s="533"/>
      <c r="F17199" s="533"/>
      <c r="G17199" s="533"/>
    </row>
    <row r="17200" spans="1:7">
      <c r="A17200" s="533"/>
      <c r="B17200" s="1787"/>
      <c r="C17200" s="1788"/>
      <c r="D17200" s="533"/>
      <c r="E17200" s="533"/>
      <c r="F17200" s="533"/>
      <c r="G17200" s="533"/>
    </row>
    <row r="17201" spans="1:7">
      <c r="A17201" s="533"/>
      <c r="B17201" s="1787"/>
      <c r="C17201" s="1788"/>
      <c r="D17201" s="533"/>
      <c r="E17201" s="533"/>
      <c r="F17201" s="533"/>
      <c r="G17201" s="533"/>
    </row>
    <row r="17202" spans="1:7">
      <c r="A17202" s="533"/>
      <c r="B17202" s="1787"/>
      <c r="C17202" s="1788"/>
      <c r="D17202" s="533"/>
      <c r="E17202" s="533"/>
      <c r="F17202" s="533"/>
      <c r="G17202" s="533"/>
    </row>
    <row r="17203" spans="1:7">
      <c r="A17203" s="533"/>
      <c r="B17203" s="1787"/>
      <c r="C17203" s="1788"/>
      <c r="D17203" s="533"/>
      <c r="E17203" s="533"/>
      <c r="F17203" s="533"/>
      <c r="G17203" s="533"/>
    </row>
    <row r="17204" spans="1:7">
      <c r="A17204" s="533"/>
      <c r="B17204" s="1787"/>
      <c r="C17204" s="1788"/>
      <c r="D17204" s="533"/>
      <c r="E17204" s="533"/>
      <c r="F17204" s="533"/>
      <c r="G17204" s="533"/>
    </row>
    <row r="17205" spans="1:7">
      <c r="A17205" s="533"/>
      <c r="B17205" s="1787"/>
      <c r="C17205" s="1788"/>
      <c r="D17205" s="533"/>
      <c r="E17205" s="533"/>
      <c r="F17205" s="533"/>
      <c r="G17205" s="533"/>
    </row>
    <row r="17206" spans="1:7">
      <c r="A17206" s="533"/>
      <c r="B17206" s="1787"/>
      <c r="C17206" s="1788"/>
      <c r="D17206" s="533"/>
      <c r="E17206" s="533"/>
      <c r="F17206" s="533"/>
      <c r="G17206" s="533"/>
    </row>
    <row r="17207" spans="1:7">
      <c r="A17207" s="533"/>
      <c r="B17207" s="1787"/>
      <c r="C17207" s="1788"/>
      <c r="D17207" s="533"/>
      <c r="E17207" s="533"/>
      <c r="F17207" s="533"/>
      <c r="G17207" s="533"/>
    </row>
    <row r="17208" spans="1:7">
      <c r="A17208" s="533"/>
      <c r="B17208" s="1787"/>
      <c r="C17208" s="1788"/>
      <c r="D17208" s="533"/>
      <c r="E17208" s="533"/>
      <c r="F17208" s="533"/>
      <c r="G17208" s="533"/>
    </row>
    <row r="17209" spans="1:7">
      <c r="A17209" s="533"/>
      <c r="B17209" s="1787"/>
      <c r="C17209" s="1788"/>
      <c r="D17209" s="533"/>
      <c r="E17209" s="533"/>
      <c r="F17209" s="533"/>
      <c r="G17209" s="533"/>
    </row>
    <row r="17210" spans="1:7">
      <c r="A17210" s="533"/>
      <c r="B17210" s="1787"/>
      <c r="C17210" s="1788"/>
      <c r="D17210" s="533"/>
      <c r="E17210" s="533"/>
      <c r="F17210" s="533"/>
      <c r="G17210" s="533"/>
    </row>
    <row r="17211" spans="1:7">
      <c r="A17211" s="533"/>
      <c r="B17211" s="1787"/>
      <c r="C17211" s="1788"/>
      <c r="D17211" s="533"/>
      <c r="E17211" s="533"/>
      <c r="F17211" s="533"/>
      <c r="G17211" s="533"/>
    </row>
    <row r="17212" spans="1:7">
      <c r="A17212" s="533"/>
      <c r="B17212" s="1787"/>
      <c r="C17212" s="1788"/>
      <c r="D17212" s="533"/>
      <c r="E17212" s="533"/>
      <c r="F17212" s="533"/>
      <c r="G17212" s="533"/>
    </row>
    <row r="17213" spans="1:7">
      <c r="A17213" s="533"/>
      <c r="B17213" s="1787"/>
      <c r="C17213" s="1788"/>
      <c r="D17213" s="533"/>
      <c r="E17213" s="533"/>
      <c r="F17213" s="533"/>
      <c r="G17213" s="533"/>
    </row>
    <row r="17214" spans="1:7">
      <c r="A17214" s="533"/>
      <c r="B17214" s="1787"/>
      <c r="C17214" s="1788"/>
      <c r="D17214" s="533"/>
      <c r="E17214" s="533"/>
      <c r="F17214" s="533"/>
      <c r="G17214" s="533"/>
    </row>
    <row r="17215" spans="1:7">
      <c r="A17215" s="533"/>
      <c r="B17215" s="1787"/>
      <c r="C17215" s="1788"/>
      <c r="D17215" s="533"/>
      <c r="E17215" s="533"/>
      <c r="F17215" s="533"/>
      <c r="G17215" s="533"/>
    </row>
    <row r="17216" spans="1:7">
      <c r="A17216" s="533"/>
      <c r="B17216" s="1787"/>
      <c r="C17216" s="1788"/>
      <c r="D17216" s="533"/>
      <c r="E17216" s="533"/>
      <c r="F17216" s="533"/>
      <c r="G17216" s="533"/>
    </row>
    <row r="17217" spans="1:7">
      <c r="A17217" s="533"/>
      <c r="B17217" s="1787"/>
      <c r="C17217" s="1788"/>
      <c r="D17217" s="533"/>
      <c r="E17217" s="533"/>
      <c r="F17217" s="533"/>
      <c r="G17217" s="533"/>
    </row>
    <row r="17218" spans="1:7">
      <c r="A17218" s="533"/>
      <c r="B17218" s="1787"/>
      <c r="C17218" s="1788"/>
      <c r="D17218" s="533"/>
      <c r="E17218" s="533"/>
      <c r="F17218" s="533"/>
      <c r="G17218" s="533"/>
    </row>
    <row r="17219" spans="1:7">
      <c r="A17219" s="533"/>
      <c r="B17219" s="1787"/>
      <c r="C17219" s="1788"/>
      <c r="D17219" s="533"/>
      <c r="E17219" s="533"/>
      <c r="F17219" s="533"/>
      <c r="G17219" s="533"/>
    </row>
    <row r="17220" spans="1:7">
      <c r="A17220" s="533"/>
      <c r="B17220" s="1787"/>
      <c r="C17220" s="1788"/>
      <c r="D17220" s="533"/>
      <c r="E17220" s="533"/>
      <c r="F17220" s="533"/>
      <c r="G17220" s="533"/>
    </row>
    <row r="17221" spans="1:7">
      <c r="A17221" s="533"/>
      <c r="B17221" s="1787"/>
      <c r="C17221" s="1788"/>
      <c r="D17221" s="533"/>
      <c r="E17221" s="533"/>
      <c r="F17221" s="533"/>
      <c r="G17221" s="533"/>
    </row>
    <row r="17222" spans="1:7">
      <c r="A17222" s="533"/>
      <c r="B17222" s="1787"/>
      <c r="C17222" s="1788"/>
      <c r="D17222" s="533"/>
      <c r="E17222" s="533"/>
      <c r="F17222" s="533"/>
      <c r="G17222" s="533"/>
    </row>
    <row r="17223" spans="1:7">
      <c r="A17223" s="533"/>
      <c r="B17223" s="1787"/>
      <c r="C17223" s="1788"/>
      <c r="D17223" s="533"/>
      <c r="E17223" s="533"/>
      <c r="F17223" s="533"/>
      <c r="G17223" s="533"/>
    </row>
    <row r="17224" spans="1:7">
      <c r="A17224" s="533"/>
      <c r="B17224" s="1787"/>
      <c r="C17224" s="1788"/>
      <c r="D17224" s="533"/>
      <c r="E17224" s="533"/>
      <c r="F17224" s="533"/>
      <c r="G17224" s="533"/>
    </row>
    <row r="17225" spans="1:7">
      <c r="A17225" s="533"/>
      <c r="B17225" s="1787"/>
      <c r="C17225" s="1788"/>
      <c r="D17225" s="533"/>
      <c r="E17225" s="533"/>
      <c r="F17225" s="533"/>
      <c r="G17225" s="533"/>
    </row>
    <row r="17226" spans="1:7">
      <c r="A17226" s="533"/>
      <c r="B17226" s="1787"/>
      <c r="C17226" s="1788"/>
      <c r="D17226" s="533"/>
      <c r="E17226" s="533"/>
      <c r="F17226" s="533"/>
      <c r="G17226" s="533"/>
    </row>
    <row r="17227" spans="1:7">
      <c r="A17227" s="533"/>
      <c r="B17227" s="1787"/>
      <c r="C17227" s="1788"/>
      <c r="D17227" s="533"/>
      <c r="E17227" s="533"/>
      <c r="F17227" s="533"/>
      <c r="G17227" s="533"/>
    </row>
    <row r="17228" spans="1:7">
      <c r="A17228" s="533"/>
      <c r="B17228" s="1787"/>
      <c r="C17228" s="1788"/>
      <c r="D17228" s="533"/>
      <c r="E17228" s="533"/>
      <c r="F17228" s="533"/>
      <c r="G17228" s="533"/>
    </row>
    <row r="17229" spans="1:7">
      <c r="A17229" s="533"/>
      <c r="B17229" s="1787"/>
      <c r="C17229" s="1788"/>
      <c r="D17229" s="533"/>
      <c r="E17229" s="533"/>
      <c r="F17229" s="533"/>
      <c r="G17229" s="533"/>
    </row>
    <row r="17230" spans="1:7">
      <c r="A17230" s="533"/>
      <c r="B17230" s="1787"/>
      <c r="C17230" s="1788"/>
      <c r="D17230" s="533"/>
      <c r="E17230" s="533"/>
      <c r="F17230" s="533"/>
      <c r="G17230" s="533"/>
    </row>
    <row r="17231" spans="1:7">
      <c r="A17231" s="533"/>
      <c r="B17231" s="1787"/>
      <c r="C17231" s="1788"/>
      <c r="D17231" s="533"/>
      <c r="E17231" s="533"/>
      <c r="F17231" s="533"/>
      <c r="G17231" s="533"/>
    </row>
    <row r="17232" spans="1:7">
      <c r="A17232" s="533"/>
      <c r="B17232" s="1787"/>
      <c r="C17232" s="1788"/>
      <c r="D17232" s="533"/>
      <c r="E17232" s="533"/>
      <c r="F17232" s="533"/>
      <c r="G17232" s="533"/>
    </row>
    <row r="17233" spans="1:7">
      <c r="A17233" s="533"/>
      <c r="B17233" s="1787"/>
      <c r="C17233" s="1788"/>
      <c r="D17233" s="533"/>
      <c r="E17233" s="533"/>
      <c r="F17233" s="533"/>
      <c r="G17233" s="533"/>
    </row>
    <row r="17234" spans="1:7">
      <c r="A17234" s="533"/>
      <c r="B17234" s="1787"/>
      <c r="C17234" s="1788"/>
      <c r="D17234" s="533"/>
      <c r="E17234" s="533"/>
      <c r="F17234" s="533"/>
      <c r="G17234" s="533"/>
    </row>
    <row r="17235" spans="1:7">
      <c r="A17235" s="533"/>
      <c r="B17235" s="1787"/>
      <c r="C17235" s="1788"/>
      <c r="D17235" s="533"/>
      <c r="E17235" s="533"/>
      <c r="F17235" s="533"/>
      <c r="G17235" s="533"/>
    </row>
    <row r="17236" spans="1:7">
      <c r="A17236" s="533"/>
      <c r="B17236" s="1787"/>
      <c r="C17236" s="1788"/>
      <c r="D17236" s="533"/>
      <c r="E17236" s="533"/>
      <c r="F17236" s="533"/>
      <c r="G17236" s="533"/>
    </row>
    <row r="17237" spans="1:7">
      <c r="A17237" s="533"/>
      <c r="B17237" s="1787"/>
      <c r="C17237" s="1788"/>
      <c r="D17237" s="533"/>
      <c r="E17237" s="533"/>
      <c r="F17237" s="533"/>
      <c r="G17237" s="533"/>
    </row>
    <row r="17238" spans="1:7">
      <c r="A17238" s="533"/>
      <c r="B17238" s="1787"/>
      <c r="C17238" s="1788"/>
      <c r="D17238" s="533"/>
      <c r="E17238" s="533"/>
      <c r="F17238" s="533"/>
      <c r="G17238" s="533"/>
    </row>
    <row r="17239" spans="1:7">
      <c r="A17239" s="533"/>
      <c r="B17239" s="1787"/>
      <c r="C17239" s="1788"/>
      <c r="D17239" s="533"/>
      <c r="E17239" s="533"/>
      <c r="F17239" s="533"/>
      <c r="G17239" s="533"/>
    </row>
    <row r="17240" spans="1:7">
      <c r="A17240" s="533"/>
      <c r="B17240" s="1787"/>
      <c r="C17240" s="1788"/>
      <c r="D17240" s="533"/>
      <c r="E17240" s="533"/>
      <c r="F17240" s="533"/>
      <c r="G17240" s="533"/>
    </row>
    <row r="17241" spans="1:7">
      <c r="A17241" s="533"/>
      <c r="B17241" s="1787"/>
      <c r="C17241" s="1788"/>
      <c r="D17241" s="533"/>
      <c r="E17241" s="533"/>
      <c r="F17241" s="533"/>
      <c r="G17241" s="533"/>
    </row>
    <row r="17242" spans="1:7">
      <c r="A17242" s="533"/>
      <c r="B17242" s="1787"/>
      <c r="C17242" s="1788"/>
      <c r="D17242" s="533"/>
      <c r="E17242" s="533"/>
      <c r="F17242" s="533"/>
      <c r="G17242" s="533"/>
    </row>
    <row r="17243" spans="1:7">
      <c r="A17243" s="533"/>
      <c r="B17243" s="1787"/>
      <c r="C17243" s="1788"/>
      <c r="D17243" s="533"/>
      <c r="E17243" s="533"/>
      <c r="F17243" s="533"/>
      <c r="G17243" s="533"/>
    </row>
    <row r="17244" spans="1:7">
      <c r="A17244" s="533"/>
      <c r="B17244" s="1787"/>
      <c r="C17244" s="1788"/>
      <c r="D17244" s="533"/>
      <c r="E17244" s="533"/>
      <c r="F17244" s="533"/>
      <c r="G17244" s="533"/>
    </row>
    <row r="17245" spans="1:7">
      <c r="A17245" s="533"/>
      <c r="B17245" s="1787"/>
      <c r="C17245" s="1788"/>
      <c r="D17245" s="533"/>
      <c r="E17245" s="533"/>
      <c r="F17245" s="533"/>
      <c r="G17245" s="533"/>
    </row>
    <row r="17246" spans="1:7">
      <c r="A17246" s="533"/>
      <c r="B17246" s="1787"/>
      <c r="C17246" s="1788"/>
      <c r="D17246" s="533"/>
      <c r="E17246" s="533"/>
      <c r="F17246" s="533"/>
      <c r="G17246" s="533"/>
    </row>
    <row r="17247" spans="1:7">
      <c r="A17247" s="533"/>
      <c r="B17247" s="1787"/>
      <c r="C17247" s="1788"/>
      <c r="D17247" s="533"/>
      <c r="E17247" s="533"/>
      <c r="F17247" s="533"/>
      <c r="G17247" s="533"/>
    </row>
    <row r="17248" spans="1:7">
      <c r="A17248" s="533"/>
      <c r="B17248" s="1787"/>
      <c r="C17248" s="1788"/>
      <c r="D17248" s="533"/>
      <c r="E17248" s="533"/>
      <c r="F17248" s="533"/>
      <c r="G17248" s="533"/>
    </row>
    <row r="17249" spans="1:7">
      <c r="A17249" s="533"/>
      <c r="B17249" s="1787"/>
      <c r="C17249" s="1788"/>
      <c r="D17249" s="533"/>
      <c r="E17249" s="533"/>
      <c r="F17249" s="533"/>
      <c r="G17249" s="533"/>
    </row>
    <row r="17250" spans="1:7">
      <c r="A17250" s="533"/>
      <c r="B17250" s="1787"/>
      <c r="C17250" s="1788"/>
      <c r="D17250" s="533"/>
      <c r="E17250" s="533"/>
      <c r="F17250" s="533"/>
      <c r="G17250" s="533"/>
    </row>
    <row r="17251" spans="1:7">
      <c r="A17251" s="533"/>
      <c r="B17251" s="1787"/>
      <c r="C17251" s="1788"/>
      <c r="D17251" s="533"/>
      <c r="E17251" s="533"/>
      <c r="F17251" s="533"/>
      <c r="G17251" s="533"/>
    </row>
    <row r="17252" spans="1:7">
      <c r="A17252" s="533"/>
      <c r="B17252" s="1787"/>
      <c r="C17252" s="1788"/>
      <c r="D17252" s="533"/>
      <c r="E17252" s="533"/>
      <c r="F17252" s="533"/>
      <c r="G17252" s="533"/>
    </row>
    <row r="17253" spans="1:7">
      <c r="A17253" s="533"/>
      <c r="B17253" s="1787"/>
      <c r="C17253" s="1788"/>
      <c r="D17253" s="533"/>
      <c r="E17253" s="533"/>
      <c r="F17253" s="533"/>
      <c r="G17253" s="533"/>
    </row>
    <row r="17254" spans="1:7">
      <c r="A17254" s="533"/>
      <c r="B17254" s="1787"/>
      <c r="C17254" s="1788"/>
      <c r="D17254" s="533"/>
      <c r="E17254" s="533"/>
      <c r="F17254" s="533"/>
      <c r="G17254" s="533"/>
    </row>
    <row r="17255" spans="1:7">
      <c r="A17255" s="533"/>
      <c r="B17255" s="1787"/>
      <c r="C17255" s="1788"/>
      <c r="D17255" s="533"/>
      <c r="E17255" s="533"/>
      <c r="F17255" s="533"/>
      <c r="G17255" s="533"/>
    </row>
    <row r="17256" spans="1:7">
      <c r="A17256" s="533"/>
      <c r="B17256" s="1787"/>
      <c r="C17256" s="1788"/>
      <c r="D17256" s="533"/>
      <c r="E17256" s="533"/>
      <c r="F17256" s="533"/>
      <c r="G17256" s="533"/>
    </row>
    <row r="17257" spans="1:7">
      <c r="A17257" s="533"/>
      <c r="B17257" s="1787"/>
      <c r="C17257" s="1788"/>
      <c r="D17257" s="533"/>
      <c r="E17257" s="533"/>
      <c r="F17257" s="533"/>
      <c r="G17257" s="533"/>
    </row>
    <row r="17258" spans="1:7">
      <c r="A17258" s="533"/>
      <c r="B17258" s="1787"/>
      <c r="C17258" s="1788"/>
      <c r="D17258" s="533"/>
      <c r="E17258" s="533"/>
      <c r="F17258" s="533"/>
      <c r="G17258" s="533"/>
    </row>
    <row r="17259" spans="1:7">
      <c r="A17259" s="533"/>
      <c r="B17259" s="1787"/>
      <c r="C17259" s="1788"/>
      <c r="D17259" s="533"/>
      <c r="E17259" s="533"/>
      <c r="F17259" s="533"/>
      <c r="G17259" s="533"/>
    </row>
    <row r="17260" spans="1:7">
      <c r="A17260" s="533"/>
      <c r="B17260" s="1787"/>
      <c r="C17260" s="1788"/>
      <c r="D17260" s="533"/>
      <c r="E17260" s="533"/>
      <c r="F17260" s="533"/>
      <c r="G17260" s="533"/>
    </row>
    <row r="17261" spans="1:7">
      <c r="A17261" s="533"/>
      <c r="B17261" s="1787"/>
      <c r="C17261" s="1788"/>
      <c r="D17261" s="533"/>
      <c r="E17261" s="533"/>
      <c r="F17261" s="533"/>
      <c r="G17261" s="533"/>
    </row>
    <row r="17262" spans="1:7">
      <c r="A17262" s="533"/>
      <c r="B17262" s="1787"/>
      <c r="C17262" s="1788"/>
      <c r="D17262" s="533"/>
      <c r="E17262" s="533"/>
      <c r="F17262" s="533"/>
      <c r="G17262" s="533"/>
    </row>
    <row r="17263" spans="1:7">
      <c r="A17263" s="533"/>
      <c r="B17263" s="1787"/>
      <c r="C17263" s="1788"/>
      <c r="D17263" s="533"/>
      <c r="E17263" s="533"/>
      <c r="F17263" s="533"/>
      <c r="G17263" s="533"/>
    </row>
    <row r="17264" spans="1:7">
      <c r="A17264" s="533"/>
      <c r="B17264" s="1787"/>
      <c r="C17264" s="1788"/>
      <c r="D17264" s="533"/>
      <c r="E17264" s="533"/>
      <c r="F17264" s="533"/>
      <c r="G17264" s="533"/>
    </row>
    <row r="17265" spans="1:7">
      <c r="A17265" s="533"/>
      <c r="B17265" s="1787"/>
      <c r="C17265" s="1788"/>
      <c r="D17265" s="533"/>
      <c r="E17265" s="533"/>
      <c r="F17265" s="533"/>
      <c r="G17265" s="533"/>
    </row>
    <row r="17266" spans="1:7">
      <c r="A17266" s="533"/>
      <c r="B17266" s="1787"/>
      <c r="C17266" s="1788"/>
      <c r="D17266" s="533"/>
      <c r="E17266" s="533"/>
      <c r="F17266" s="533"/>
      <c r="G17266" s="533"/>
    </row>
    <row r="17267" spans="1:7">
      <c r="A17267" s="533"/>
      <c r="B17267" s="1787"/>
      <c r="C17267" s="1788"/>
      <c r="D17267" s="533"/>
      <c r="E17267" s="533"/>
      <c r="F17267" s="533"/>
      <c r="G17267" s="533"/>
    </row>
    <row r="17268" spans="1:7">
      <c r="A17268" s="533"/>
      <c r="B17268" s="1787"/>
      <c r="C17268" s="1788"/>
      <c r="D17268" s="533"/>
      <c r="E17268" s="533"/>
      <c r="F17268" s="533"/>
      <c r="G17268" s="533"/>
    </row>
    <row r="17269" spans="1:7">
      <c r="A17269" s="533"/>
      <c r="B17269" s="1787"/>
      <c r="C17269" s="1788"/>
      <c r="D17269" s="533"/>
      <c r="E17269" s="533"/>
      <c r="F17269" s="533"/>
      <c r="G17269" s="533"/>
    </row>
    <row r="17270" spans="1:7">
      <c r="A17270" s="533"/>
      <c r="B17270" s="1787"/>
      <c r="C17270" s="1788"/>
      <c r="D17270" s="533"/>
      <c r="E17270" s="533"/>
      <c r="F17270" s="533"/>
      <c r="G17270" s="533"/>
    </row>
    <row r="17271" spans="1:7">
      <c r="A17271" s="533"/>
      <c r="B17271" s="1787"/>
      <c r="C17271" s="1788"/>
      <c r="D17271" s="533"/>
      <c r="E17271" s="533"/>
      <c r="F17271" s="533"/>
      <c r="G17271" s="533"/>
    </row>
    <row r="17272" spans="1:7">
      <c r="A17272" s="533"/>
      <c r="B17272" s="1787"/>
      <c r="C17272" s="1788"/>
      <c r="D17272" s="533"/>
      <c r="E17272" s="533"/>
      <c r="F17272" s="533"/>
      <c r="G17272" s="533"/>
    </row>
    <row r="17273" spans="1:7">
      <c r="A17273" s="533"/>
      <c r="B17273" s="1787"/>
      <c r="C17273" s="1788"/>
      <c r="D17273" s="533"/>
      <c r="E17273" s="533"/>
      <c r="F17273" s="533"/>
      <c r="G17273" s="533"/>
    </row>
    <row r="17274" spans="1:7">
      <c r="A17274" s="533"/>
      <c r="B17274" s="1787"/>
      <c r="C17274" s="1788"/>
      <c r="D17274" s="533"/>
      <c r="E17274" s="533"/>
      <c r="F17274" s="533"/>
      <c r="G17274" s="533"/>
    </row>
    <row r="17275" spans="1:7">
      <c r="A17275" s="533"/>
      <c r="B17275" s="1787"/>
      <c r="C17275" s="1788"/>
      <c r="D17275" s="533"/>
      <c r="E17275" s="533"/>
      <c r="F17275" s="533"/>
      <c r="G17275" s="533"/>
    </row>
    <row r="17276" spans="1:7">
      <c r="A17276" s="533"/>
      <c r="B17276" s="1787"/>
      <c r="C17276" s="1788"/>
      <c r="D17276" s="533"/>
      <c r="E17276" s="533"/>
      <c r="F17276" s="533"/>
      <c r="G17276" s="533"/>
    </row>
    <row r="17277" spans="1:7">
      <c r="A17277" s="533"/>
      <c r="B17277" s="1787"/>
      <c r="C17277" s="1788"/>
      <c r="D17277" s="533"/>
      <c r="E17277" s="533"/>
      <c r="F17277" s="533"/>
      <c r="G17277" s="533"/>
    </row>
    <row r="17278" spans="1:7">
      <c r="A17278" s="533"/>
      <c r="B17278" s="1787"/>
      <c r="C17278" s="1788"/>
      <c r="D17278" s="533"/>
      <c r="E17278" s="533"/>
      <c r="F17278" s="533"/>
      <c r="G17278" s="533"/>
    </row>
    <row r="17279" spans="1:7">
      <c r="A17279" s="533"/>
      <c r="B17279" s="1787"/>
      <c r="C17279" s="1788"/>
      <c r="D17279" s="533"/>
      <c r="E17279" s="533"/>
      <c r="F17279" s="533"/>
      <c r="G17279" s="533"/>
    </row>
    <row r="17280" spans="1:7">
      <c r="A17280" s="533"/>
      <c r="B17280" s="1787"/>
      <c r="C17280" s="1788"/>
      <c r="D17280" s="533"/>
      <c r="E17280" s="533"/>
      <c r="F17280" s="533"/>
      <c r="G17280" s="533"/>
    </row>
    <row r="17281" spans="1:7">
      <c r="A17281" s="533"/>
      <c r="B17281" s="1787"/>
      <c r="C17281" s="1788"/>
      <c r="D17281" s="533"/>
      <c r="E17281" s="533"/>
      <c r="F17281" s="533"/>
      <c r="G17281" s="533"/>
    </row>
    <row r="17282" spans="1:7">
      <c r="A17282" s="533"/>
      <c r="B17282" s="1787"/>
      <c r="C17282" s="1788"/>
      <c r="D17282" s="533"/>
      <c r="E17282" s="533"/>
      <c r="F17282" s="533"/>
      <c r="G17282" s="533"/>
    </row>
    <row r="17283" spans="1:7">
      <c r="A17283" s="533"/>
      <c r="B17283" s="1787"/>
      <c r="C17283" s="1788"/>
      <c r="D17283" s="533"/>
      <c r="E17283" s="533"/>
      <c r="F17283" s="533"/>
      <c r="G17283" s="533"/>
    </row>
    <row r="17284" spans="1:7">
      <c r="A17284" s="533"/>
      <c r="B17284" s="1787"/>
      <c r="C17284" s="1788"/>
      <c r="D17284" s="533"/>
      <c r="E17284" s="533"/>
      <c r="F17284" s="533"/>
      <c r="G17284" s="533"/>
    </row>
    <row r="17285" spans="1:7">
      <c r="A17285" s="533"/>
      <c r="B17285" s="1787"/>
      <c r="C17285" s="1788"/>
      <c r="D17285" s="533"/>
      <c r="E17285" s="533"/>
      <c r="F17285" s="533"/>
      <c r="G17285" s="533"/>
    </row>
    <row r="17286" spans="1:7">
      <c r="A17286" s="533"/>
      <c r="B17286" s="1787"/>
      <c r="C17286" s="1788"/>
      <c r="D17286" s="533"/>
      <c r="E17286" s="533"/>
      <c r="F17286" s="533"/>
      <c r="G17286" s="533"/>
    </row>
    <row r="17287" spans="1:7">
      <c r="A17287" s="533"/>
      <c r="B17287" s="1787"/>
      <c r="C17287" s="1788"/>
      <c r="D17287" s="533"/>
      <c r="E17287" s="533"/>
      <c r="F17287" s="533"/>
      <c r="G17287" s="533"/>
    </row>
    <row r="17288" spans="1:7">
      <c r="A17288" s="533"/>
      <c r="B17288" s="1787"/>
      <c r="C17288" s="1788"/>
      <c r="D17288" s="533"/>
      <c r="E17288" s="533"/>
      <c r="F17288" s="533"/>
      <c r="G17288" s="533"/>
    </row>
    <row r="17289" spans="1:7">
      <c r="A17289" s="533"/>
      <c r="B17289" s="1787"/>
      <c r="C17289" s="1788"/>
      <c r="D17289" s="533"/>
      <c r="E17289" s="533"/>
      <c r="F17289" s="533"/>
      <c r="G17289" s="533"/>
    </row>
    <row r="17290" spans="1:7">
      <c r="A17290" s="533"/>
      <c r="B17290" s="1787"/>
      <c r="C17290" s="1788"/>
      <c r="D17290" s="533"/>
      <c r="E17290" s="533"/>
      <c r="F17290" s="533"/>
      <c r="G17290" s="533"/>
    </row>
    <row r="17291" spans="1:7">
      <c r="A17291" s="533"/>
      <c r="B17291" s="1787"/>
      <c r="C17291" s="1788"/>
      <c r="D17291" s="533"/>
      <c r="E17291" s="533"/>
      <c r="F17291" s="533"/>
      <c r="G17291" s="533"/>
    </row>
    <row r="17292" spans="1:7">
      <c r="A17292" s="533"/>
      <c r="B17292" s="1787"/>
      <c r="C17292" s="1788"/>
      <c r="D17292" s="533"/>
      <c r="E17292" s="533"/>
      <c r="F17292" s="533"/>
      <c r="G17292" s="533"/>
    </row>
    <row r="17293" spans="1:7">
      <c r="A17293" s="533"/>
      <c r="B17293" s="1787"/>
      <c r="C17293" s="1788"/>
      <c r="D17293" s="533"/>
      <c r="E17293" s="533"/>
      <c r="F17293" s="533"/>
      <c r="G17293" s="533"/>
    </row>
    <row r="17294" spans="1:7">
      <c r="A17294" s="533"/>
      <c r="B17294" s="1787"/>
      <c r="C17294" s="1788"/>
      <c r="D17294" s="533"/>
      <c r="E17294" s="533"/>
      <c r="F17294" s="533"/>
      <c r="G17294" s="533"/>
    </row>
    <row r="17295" spans="1:7">
      <c r="A17295" s="533"/>
      <c r="B17295" s="1787"/>
      <c r="C17295" s="1788"/>
      <c r="D17295" s="533"/>
      <c r="E17295" s="533"/>
      <c r="F17295" s="533"/>
      <c r="G17295" s="533"/>
    </row>
    <row r="17296" spans="1:7">
      <c r="A17296" s="533"/>
      <c r="B17296" s="1787"/>
      <c r="C17296" s="1788"/>
      <c r="D17296" s="533"/>
      <c r="E17296" s="533"/>
      <c r="F17296" s="533"/>
      <c r="G17296" s="533"/>
    </row>
    <row r="17297" spans="1:7">
      <c r="A17297" s="533"/>
      <c r="B17297" s="1787"/>
      <c r="C17297" s="1788"/>
      <c r="D17297" s="533"/>
      <c r="E17297" s="533"/>
      <c r="F17297" s="533"/>
      <c r="G17297" s="533"/>
    </row>
    <row r="17298" spans="1:7">
      <c r="A17298" s="533"/>
      <c r="B17298" s="1787"/>
      <c r="C17298" s="1788"/>
      <c r="D17298" s="533"/>
      <c r="E17298" s="533"/>
      <c r="F17298" s="533"/>
      <c r="G17298" s="533"/>
    </row>
    <row r="17299" spans="1:7">
      <c r="A17299" s="533"/>
      <c r="B17299" s="1787"/>
      <c r="C17299" s="1788"/>
      <c r="D17299" s="533"/>
      <c r="E17299" s="533"/>
      <c r="F17299" s="533"/>
      <c r="G17299" s="533"/>
    </row>
    <row r="17300" spans="1:7">
      <c r="A17300" s="533"/>
      <c r="B17300" s="1787"/>
      <c r="C17300" s="1788"/>
      <c r="D17300" s="533"/>
      <c r="E17300" s="533"/>
      <c r="F17300" s="533"/>
      <c r="G17300" s="533"/>
    </row>
    <row r="17301" spans="1:7">
      <c r="A17301" s="533"/>
      <c r="B17301" s="1787"/>
      <c r="C17301" s="1788"/>
      <c r="D17301" s="533"/>
      <c r="E17301" s="533"/>
      <c r="F17301" s="533"/>
      <c r="G17301" s="533"/>
    </row>
    <row r="17302" spans="1:7">
      <c r="A17302" s="533"/>
      <c r="B17302" s="1787"/>
      <c r="C17302" s="1788"/>
      <c r="D17302" s="533"/>
      <c r="E17302" s="533"/>
      <c r="F17302" s="533"/>
      <c r="G17302" s="533"/>
    </row>
    <row r="17303" spans="1:7">
      <c r="A17303" s="533"/>
      <c r="B17303" s="1787"/>
      <c r="C17303" s="1788"/>
      <c r="D17303" s="533"/>
      <c r="E17303" s="533"/>
      <c r="F17303" s="533"/>
      <c r="G17303" s="533"/>
    </row>
    <row r="17304" spans="1:7">
      <c r="A17304" s="533"/>
      <c r="B17304" s="1787"/>
      <c r="C17304" s="1788"/>
      <c r="D17304" s="533"/>
      <c r="E17304" s="533"/>
      <c r="F17304" s="533"/>
      <c r="G17304" s="533"/>
    </row>
    <row r="17305" spans="1:7">
      <c r="A17305" s="533"/>
      <c r="B17305" s="1787"/>
      <c r="C17305" s="1788"/>
      <c r="D17305" s="533"/>
      <c r="E17305" s="533"/>
      <c r="F17305" s="533"/>
      <c r="G17305" s="533"/>
    </row>
    <row r="17306" spans="1:7">
      <c r="A17306" s="533"/>
      <c r="B17306" s="1787"/>
      <c r="C17306" s="1788"/>
      <c r="D17306" s="533"/>
      <c r="E17306" s="533"/>
      <c r="F17306" s="533"/>
      <c r="G17306" s="533"/>
    </row>
    <row r="17307" spans="1:7">
      <c r="A17307" s="533"/>
      <c r="B17307" s="1787"/>
      <c r="C17307" s="1788"/>
      <c r="D17307" s="533"/>
      <c r="E17307" s="533"/>
      <c r="F17307" s="533"/>
      <c r="G17307" s="533"/>
    </row>
    <row r="17308" spans="1:7">
      <c r="A17308" s="533"/>
      <c r="B17308" s="1787"/>
      <c r="C17308" s="1788"/>
      <c r="D17308" s="533"/>
      <c r="E17308" s="533"/>
      <c r="F17308" s="533"/>
      <c r="G17308" s="533"/>
    </row>
    <row r="17309" spans="1:7">
      <c r="A17309" s="533"/>
      <c r="B17309" s="1787"/>
      <c r="C17309" s="1788"/>
      <c r="D17309" s="533"/>
      <c r="E17309" s="533"/>
      <c r="F17309" s="533"/>
      <c r="G17309" s="533"/>
    </row>
    <row r="17310" spans="1:7">
      <c r="A17310" s="533"/>
      <c r="B17310" s="1787"/>
      <c r="C17310" s="1788"/>
      <c r="D17310" s="533"/>
      <c r="E17310" s="533"/>
      <c r="F17310" s="533"/>
      <c r="G17310" s="533"/>
    </row>
    <row r="17311" spans="1:7">
      <c r="A17311" s="533"/>
      <c r="B17311" s="1787"/>
      <c r="C17311" s="1788"/>
      <c r="D17311" s="533"/>
      <c r="E17311" s="533"/>
      <c r="F17311" s="533"/>
      <c r="G17311" s="533"/>
    </row>
    <row r="17312" spans="1:7">
      <c r="A17312" s="533"/>
      <c r="B17312" s="1787"/>
      <c r="C17312" s="1788"/>
      <c r="D17312" s="533"/>
      <c r="E17312" s="533"/>
      <c r="F17312" s="533"/>
      <c r="G17312" s="533"/>
    </row>
    <row r="17313" spans="1:7">
      <c r="A17313" s="533"/>
      <c r="B17313" s="1787"/>
      <c r="C17313" s="1788"/>
      <c r="D17313" s="533"/>
      <c r="E17313" s="533"/>
      <c r="F17313" s="533"/>
      <c r="G17313" s="533"/>
    </row>
    <row r="17314" spans="1:7">
      <c r="A17314" s="533"/>
      <c r="B17314" s="1787"/>
      <c r="C17314" s="1788"/>
      <c r="D17314" s="533"/>
      <c r="E17314" s="533"/>
      <c r="F17314" s="533"/>
      <c r="G17314" s="533"/>
    </row>
    <row r="17315" spans="1:7">
      <c r="A17315" s="533"/>
      <c r="B17315" s="1787"/>
      <c r="C17315" s="1788"/>
      <c r="D17315" s="533"/>
      <c r="E17315" s="533"/>
      <c r="F17315" s="533"/>
      <c r="G17315" s="533"/>
    </row>
    <row r="17316" spans="1:7">
      <c r="A17316" s="533"/>
      <c r="B17316" s="1787"/>
      <c r="C17316" s="1788"/>
      <c r="D17316" s="533"/>
      <c r="E17316" s="533"/>
      <c r="F17316" s="533"/>
      <c r="G17316" s="533"/>
    </row>
    <row r="17317" spans="1:7">
      <c r="A17317" s="533"/>
      <c r="B17317" s="1787"/>
      <c r="C17317" s="1788"/>
      <c r="D17317" s="533"/>
      <c r="E17317" s="533"/>
      <c r="F17317" s="533"/>
      <c r="G17317" s="533"/>
    </row>
    <row r="17318" spans="1:7">
      <c r="A17318" s="533"/>
      <c r="B17318" s="1787"/>
      <c r="C17318" s="1788"/>
      <c r="D17318" s="533"/>
      <c r="E17318" s="533"/>
      <c r="F17318" s="533"/>
      <c r="G17318" s="533"/>
    </row>
    <row r="17319" spans="1:7">
      <c r="A17319" s="533"/>
      <c r="B17319" s="1787"/>
      <c r="C17319" s="1788"/>
      <c r="D17319" s="533"/>
      <c r="E17319" s="533"/>
      <c r="F17319" s="533"/>
      <c r="G17319" s="533"/>
    </row>
    <row r="17320" spans="1:7">
      <c r="A17320" s="533"/>
      <c r="B17320" s="1787"/>
      <c r="C17320" s="1788"/>
      <c r="D17320" s="533"/>
      <c r="E17320" s="533"/>
      <c r="F17320" s="533"/>
      <c r="G17320" s="533"/>
    </row>
    <row r="17321" spans="1:7">
      <c r="A17321" s="533"/>
      <c r="B17321" s="1787"/>
      <c r="C17321" s="1788"/>
      <c r="D17321" s="533"/>
      <c r="E17321" s="533"/>
      <c r="F17321" s="533"/>
      <c r="G17321" s="533"/>
    </row>
    <row r="17322" spans="1:7">
      <c r="A17322" s="533"/>
      <c r="B17322" s="1787"/>
      <c r="C17322" s="1788"/>
      <c r="D17322" s="533"/>
      <c r="E17322" s="533"/>
      <c r="F17322" s="533"/>
      <c r="G17322" s="533"/>
    </row>
    <row r="17323" spans="1:7">
      <c r="A17323" s="533"/>
      <c r="B17323" s="1787"/>
      <c r="C17323" s="1788"/>
      <c r="D17323" s="533"/>
      <c r="E17323" s="533"/>
      <c r="F17323" s="533"/>
      <c r="G17323" s="533"/>
    </row>
    <row r="17324" spans="1:7">
      <c r="A17324" s="533"/>
      <c r="B17324" s="1787"/>
      <c r="C17324" s="1788"/>
      <c r="D17324" s="533"/>
      <c r="E17324" s="533"/>
      <c r="F17324" s="533"/>
      <c r="G17324" s="533"/>
    </row>
    <row r="17325" spans="1:7">
      <c r="A17325" s="533"/>
      <c r="B17325" s="1787"/>
      <c r="C17325" s="1788"/>
      <c r="D17325" s="533"/>
      <c r="E17325" s="533"/>
      <c r="F17325" s="533"/>
      <c r="G17325" s="533"/>
    </row>
    <row r="17326" spans="1:7">
      <c r="A17326" s="533"/>
      <c r="B17326" s="1787"/>
      <c r="C17326" s="1788"/>
      <c r="D17326" s="533"/>
      <c r="E17326" s="533"/>
      <c r="F17326" s="533"/>
      <c r="G17326" s="533"/>
    </row>
    <row r="17327" spans="1:7">
      <c r="A17327" s="533"/>
      <c r="B17327" s="1787"/>
      <c r="C17327" s="1788"/>
      <c r="D17327" s="533"/>
      <c r="E17327" s="533"/>
      <c r="F17327" s="533"/>
      <c r="G17327" s="533"/>
    </row>
    <row r="17328" spans="1:7">
      <c r="A17328" s="533"/>
      <c r="B17328" s="1787"/>
      <c r="C17328" s="1788"/>
      <c r="D17328" s="533"/>
      <c r="E17328" s="533"/>
      <c r="F17328" s="533"/>
      <c r="G17328" s="533"/>
    </row>
    <row r="17329" spans="1:7">
      <c r="A17329" s="533"/>
      <c r="B17329" s="1787"/>
      <c r="C17329" s="1788"/>
      <c r="D17329" s="533"/>
      <c r="E17329" s="533"/>
      <c r="F17329" s="533"/>
      <c r="G17329" s="533"/>
    </row>
    <row r="17330" spans="1:7">
      <c r="A17330" s="533"/>
      <c r="B17330" s="1787"/>
      <c r="C17330" s="1788"/>
      <c r="D17330" s="533"/>
      <c r="E17330" s="533"/>
      <c r="F17330" s="533"/>
      <c r="G17330" s="533"/>
    </row>
    <row r="17331" spans="1:7">
      <c r="A17331" s="533"/>
      <c r="B17331" s="1787"/>
      <c r="C17331" s="1788"/>
      <c r="D17331" s="533"/>
      <c r="E17331" s="533"/>
      <c r="F17331" s="533"/>
      <c r="G17331" s="533"/>
    </row>
    <row r="17332" spans="1:7">
      <c r="A17332" s="533"/>
      <c r="B17332" s="1787"/>
      <c r="C17332" s="1788"/>
      <c r="D17332" s="533"/>
      <c r="E17332" s="533"/>
      <c r="F17332" s="533"/>
      <c r="G17332" s="533"/>
    </row>
    <row r="17333" spans="1:7">
      <c r="A17333" s="533"/>
      <c r="B17333" s="1787"/>
      <c r="C17333" s="1788"/>
      <c r="D17333" s="533"/>
      <c r="E17333" s="533"/>
      <c r="F17333" s="533"/>
      <c r="G17333" s="533"/>
    </row>
    <row r="17334" spans="1:7">
      <c r="A17334" s="533"/>
      <c r="B17334" s="1787"/>
      <c r="C17334" s="1788"/>
      <c r="D17334" s="533"/>
      <c r="E17334" s="533"/>
      <c r="F17334" s="533"/>
      <c r="G17334" s="533"/>
    </row>
    <row r="17335" spans="1:7">
      <c r="A17335" s="533"/>
      <c r="B17335" s="1787"/>
      <c r="C17335" s="1788"/>
      <c r="D17335" s="533"/>
      <c r="E17335" s="533"/>
      <c r="F17335" s="533"/>
      <c r="G17335" s="533"/>
    </row>
    <row r="17336" spans="1:7">
      <c r="A17336" s="533"/>
      <c r="B17336" s="1787"/>
      <c r="C17336" s="1788"/>
      <c r="D17336" s="533"/>
      <c r="E17336" s="533"/>
      <c r="F17336" s="533"/>
      <c r="G17336" s="533"/>
    </row>
    <row r="17337" spans="1:7">
      <c r="A17337" s="533"/>
      <c r="B17337" s="1787"/>
      <c r="C17337" s="1788"/>
      <c r="D17337" s="533"/>
      <c r="E17337" s="533"/>
      <c r="F17337" s="533"/>
      <c r="G17337" s="533"/>
    </row>
    <row r="17338" spans="1:7">
      <c r="A17338" s="533"/>
      <c r="B17338" s="1787"/>
      <c r="C17338" s="1788"/>
      <c r="D17338" s="533"/>
      <c r="E17338" s="533"/>
      <c r="F17338" s="533"/>
      <c r="G17338" s="533"/>
    </row>
    <row r="17339" spans="1:7">
      <c r="A17339" s="533"/>
      <c r="B17339" s="1787"/>
      <c r="C17339" s="1788"/>
      <c r="D17339" s="533"/>
      <c r="E17339" s="533"/>
      <c r="F17339" s="533"/>
      <c r="G17339" s="533"/>
    </row>
    <row r="17340" spans="1:7">
      <c r="A17340" s="533"/>
      <c r="B17340" s="1787"/>
      <c r="C17340" s="1788"/>
      <c r="D17340" s="533"/>
      <c r="E17340" s="533"/>
      <c r="F17340" s="533"/>
      <c r="G17340" s="533"/>
    </row>
    <row r="17341" spans="1:7">
      <c r="A17341" s="533"/>
      <c r="B17341" s="1787"/>
      <c r="C17341" s="1788"/>
      <c r="D17341" s="533"/>
      <c r="E17341" s="533"/>
      <c r="F17341" s="533"/>
      <c r="G17341" s="533"/>
    </row>
    <row r="17342" spans="1:7">
      <c r="A17342" s="533"/>
      <c r="B17342" s="1787"/>
      <c r="C17342" s="1788"/>
      <c r="D17342" s="533"/>
      <c r="E17342" s="533"/>
      <c r="F17342" s="533"/>
      <c r="G17342" s="533"/>
    </row>
    <row r="17343" spans="1:7">
      <c r="A17343" s="533"/>
      <c r="B17343" s="1787"/>
      <c r="C17343" s="1788"/>
      <c r="D17343" s="533"/>
      <c r="E17343" s="533"/>
      <c r="F17343" s="533"/>
      <c r="G17343" s="533"/>
    </row>
    <row r="17344" spans="1:7">
      <c r="A17344" s="533"/>
      <c r="B17344" s="1787"/>
      <c r="C17344" s="1788"/>
      <c r="D17344" s="533"/>
      <c r="E17344" s="533"/>
      <c r="F17344" s="533"/>
      <c r="G17344" s="533"/>
    </row>
    <row r="17345" spans="1:7">
      <c r="A17345" s="533"/>
      <c r="B17345" s="1787"/>
      <c r="C17345" s="1788"/>
      <c r="D17345" s="533"/>
      <c r="E17345" s="533"/>
      <c r="F17345" s="533"/>
      <c r="G17345" s="533"/>
    </row>
    <row r="17346" spans="1:7">
      <c r="A17346" s="533"/>
      <c r="B17346" s="1787"/>
      <c r="C17346" s="1788"/>
      <c r="D17346" s="533"/>
      <c r="E17346" s="533"/>
      <c r="F17346" s="533"/>
      <c r="G17346" s="533"/>
    </row>
    <row r="17347" spans="1:7">
      <c r="A17347" s="533"/>
      <c r="B17347" s="1787"/>
      <c r="C17347" s="1788"/>
      <c r="D17347" s="533"/>
      <c r="E17347" s="533"/>
      <c r="F17347" s="533"/>
      <c r="G17347" s="533"/>
    </row>
    <row r="17348" spans="1:7">
      <c r="A17348" s="533"/>
      <c r="B17348" s="1787"/>
      <c r="C17348" s="1788"/>
      <c r="D17348" s="533"/>
      <c r="E17348" s="533"/>
      <c r="F17348" s="533"/>
      <c r="G17348" s="533"/>
    </row>
    <row r="17349" spans="1:7">
      <c r="A17349" s="533"/>
      <c r="B17349" s="1787"/>
      <c r="C17349" s="1788"/>
      <c r="D17349" s="533"/>
      <c r="E17349" s="533"/>
      <c r="F17349" s="533"/>
      <c r="G17349" s="533"/>
    </row>
    <row r="17350" spans="1:7">
      <c r="A17350" s="533"/>
      <c r="B17350" s="1787"/>
      <c r="C17350" s="1788"/>
      <c r="D17350" s="533"/>
      <c r="E17350" s="533"/>
      <c r="F17350" s="533"/>
      <c r="G17350" s="533"/>
    </row>
    <row r="17351" spans="1:7">
      <c r="A17351" s="533"/>
      <c r="B17351" s="1787"/>
      <c r="C17351" s="1788"/>
      <c r="D17351" s="533"/>
      <c r="E17351" s="533"/>
      <c r="F17351" s="533"/>
      <c r="G17351" s="533"/>
    </row>
    <row r="17352" spans="1:7">
      <c r="A17352" s="533"/>
      <c r="B17352" s="1787"/>
      <c r="C17352" s="1788"/>
      <c r="D17352" s="533"/>
      <c r="E17352" s="533"/>
      <c r="F17352" s="533"/>
      <c r="G17352" s="533"/>
    </row>
    <row r="17353" spans="1:7">
      <c r="A17353" s="533"/>
      <c r="B17353" s="1787"/>
      <c r="C17353" s="1788"/>
      <c r="D17353" s="533"/>
      <c r="E17353" s="533"/>
      <c r="F17353" s="533"/>
      <c r="G17353" s="533"/>
    </row>
    <row r="17354" spans="1:7">
      <c r="A17354" s="533"/>
      <c r="B17354" s="1787"/>
      <c r="C17354" s="1788"/>
      <c r="D17354" s="533"/>
      <c r="E17354" s="533"/>
      <c r="F17354" s="533"/>
      <c r="G17354" s="533"/>
    </row>
    <row r="17355" spans="1:7">
      <c r="A17355" s="533"/>
      <c r="B17355" s="1787"/>
      <c r="C17355" s="1788"/>
      <c r="D17355" s="533"/>
      <c r="E17355" s="533"/>
      <c r="F17355" s="533"/>
      <c r="G17355" s="533"/>
    </row>
    <row r="17356" spans="1:7">
      <c r="A17356" s="533"/>
      <c r="B17356" s="1787"/>
      <c r="C17356" s="1788"/>
      <c r="D17356" s="533"/>
      <c r="E17356" s="533"/>
      <c r="F17356" s="533"/>
      <c r="G17356" s="533"/>
    </row>
    <row r="17357" spans="1:7">
      <c r="A17357" s="533"/>
      <c r="B17357" s="1787"/>
      <c r="C17357" s="1788"/>
      <c r="D17357" s="533"/>
      <c r="E17357" s="533"/>
      <c r="F17357" s="533"/>
      <c r="G17357" s="533"/>
    </row>
    <row r="17358" spans="1:7">
      <c r="A17358" s="533"/>
      <c r="B17358" s="1787"/>
      <c r="C17358" s="1788"/>
      <c r="D17358" s="533"/>
      <c r="E17358" s="533"/>
      <c r="F17358" s="533"/>
      <c r="G17358" s="533"/>
    </row>
    <row r="17359" spans="1:7">
      <c r="A17359" s="533"/>
      <c r="B17359" s="1787"/>
      <c r="C17359" s="1788"/>
      <c r="D17359" s="533"/>
      <c r="E17359" s="533"/>
      <c r="F17359" s="533"/>
      <c r="G17359" s="533"/>
    </row>
    <row r="17360" spans="1:7">
      <c r="A17360" s="533"/>
      <c r="B17360" s="1787"/>
      <c r="C17360" s="1788"/>
      <c r="D17360" s="533"/>
      <c r="E17360" s="533"/>
      <c r="F17360" s="533"/>
      <c r="G17360" s="533"/>
    </row>
    <row r="17361" spans="1:7">
      <c r="A17361" s="533"/>
      <c r="B17361" s="1787"/>
      <c r="C17361" s="1788"/>
      <c r="D17361" s="533"/>
      <c r="E17361" s="533"/>
      <c r="F17361" s="533"/>
      <c r="G17361" s="533"/>
    </row>
    <row r="17362" spans="1:7">
      <c r="A17362" s="533"/>
      <c r="B17362" s="1787"/>
      <c r="C17362" s="1788"/>
      <c r="D17362" s="533"/>
      <c r="E17362" s="533"/>
      <c r="F17362" s="533"/>
      <c r="G17362" s="533"/>
    </row>
    <row r="17363" spans="1:7">
      <c r="A17363" s="533"/>
      <c r="B17363" s="1787"/>
      <c r="C17363" s="1788"/>
      <c r="D17363" s="533"/>
      <c r="E17363" s="533"/>
      <c r="F17363" s="533"/>
      <c r="G17363" s="533"/>
    </row>
    <row r="17364" spans="1:7">
      <c r="A17364" s="533"/>
      <c r="B17364" s="1787"/>
      <c r="C17364" s="1788"/>
      <c r="D17364" s="533"/>
      <c r="E17364" s="533"/>
      <c r="F17364" s="533"/>
      <c r="G17364" s="533"/>
    </row>
    <row r="17365" spans="1:7">
      <c r="A17365" s="533"/>
      <c r="B17365" s="1787"/>
      <c r="C17365" s="1788"/>
      <c r="D17365" s="533"/>
      <c r="E17365" s="533"/>
      <c r="F17365" s="533"/>
      <c r="G17365" s="533"/>
    </row>
    <row r="17366" spans="1:7">
      <c r="A17366" s="533"/>
      <c r="B17366" s="1787"/>
      <c r="C17366" s="1788"/>
      <c r="D17366" s="533"/>
      <c r="E17366" s="533"/>
      <c r="F17366" s="533"/>
      <c r="G17366" s="533"/>
    </row>
    <row r="17367" spans="1:7">
      <c r="A17367" s="533"/>
      <c r="B17367" s="1787"/>
      <c r="C17367" s="1788"/>
      <c r="D17367" s="533"/>
      <c r="E17367" s="533"/>
      <c r="F17367" s="533"/>
      <c r="G17367" s="533"/>
    </row>
    <row r="17368" spans="1:7">
      <c r="A17368" s="533"/>
      <c r="B17368" s="1787"/>
      <c r="C17368" s="1788"/>
      <c r="D17368" s="533"/>
      <c r="E17368" s="533"/>
      <c r="F17368" s="533"/>
      <c r="G17368" s="533"/>
    </row>
    <row r="17369" spans="1:7">
      <c r="A17369" s="533"/>
      <c r="B17369" s="1787"/>
      <c r="C17369" s="1788"/>
      <c r="D17369" s="533"/>
      <c r="E17369" s="533"/>
      <c r="F17369" s="533"/>
      <c r="G17369" s="533"/>
    </row>
    <row r="17370" spans="1:7">
      <c r="A17370" s="533"/>
      <c r="B17370" s="1787"/>
      <c r="C17370" s="1788"/>
      <c r="D17370" s="533"/>
      <c r="E17370" s="533"/>
      <c r="F17370" s="533"/>
      <c r="G17370" s="533"/>
    </row>
    <row r="17371" spans="1:7">
      <c r="A17371" s="533"/>
      <c r="B17371" s="1787"/>
      <c r="C17371" s="1788"/>
      <c r="D17371" s="533"/>
      <c r="E17371" s="533"/>
      <c r="F17371" s="533"/>
      <c r="G17371" s="533"/>
    </row>
    <row r="17372" spans="1:7">
      <c r="A17372" s="533"/>
      <c r="B17372" s="1787"/>
      <c r="C17372" s="1788"/>
      <c r="D17372" s="533"/>
      <c r="E17372" s="533"/>
      <c r="F17372" s="533"/>
      <c r="G17372" s="533"/>
    </row>
    <row r="17373" spans="1:7">
      <c r="A17373" s="533"/>
      <c r="B17373" s="1787"/>
      <c r="C17373" s="1788"/>
      <c r="D17373" s="533"/>
      <c r="E17373" s="533"/>
      <c r="F17373" s="533"/>
      <c r="G17373" s="533"/>
    </row>
    <row r="17374" spans="1:7">
      <c r="A17374" s="533"/>
      <c r="B17374" s="1787"/>
      <c r="C17374" s="1788"/>
      <c r="D17374" s="533"/>
      <c r="E17374" s="533"/>
      <c r="F17374" s="533"/>
      <c r="G17374" s="533"/>
    </row>
    <row r="17375" spans="1:7">
      <c r="A17375" s="533"/>
      <c r="B17375" s="1787"/>
      <c r="C17375" s="1788"/>
      <c r="D17375" s="533"/>
      <c r="E17375" s="533"/>
      <c r="F17375" s="533"/>
      <c r="G17375" s="533"/>
    </row>
    <row r="17376" spans="1:7">
      <c r="A17376" s="533"/>
      <c r="B17376" s="1787"/>
      <c r="C17376" s="1788"/>
      <c r="D17376" s="533"/>
      <c r="E17376" s="533"/>
      <c r="F17376" s="533"/>
      <c r="G17376" s="533"/>
    </row>
    <row r="17377" spans="1:7">
      <c r="A17377" s="533"/>
      <c r="B17377" s="1787"/>
      <c r="C17377" s="1788"/>
      <c r="D17377" s="533"/>
      <c r="E17377" s="533"/>
      <c r="F17377" s="533"/>
      <c r="G17377" s="533"/>
    </row>
    <row r="17378" spans="1:7">
      <c r="A17378" s="533"/>
      <c r="B17378" s="1787"/>
      <c r="C17378" s="1788"/>
      <c r="D17378" s="533"/>
      <c r="E17378" s="533"/>
      <c r="F17378" s="533"/>
      <c r="G17378" s="533"/>
    </row>
    <row r="17379" spans="1:7">
      <c r="A17379" s="533"/>
      <c r="B17379" s="1787"/>
      <c r="C17379" s="1788"/>
      <c r="D17379" s="533"/>
      <c r="E17379" s="533"/>
      <c r="F17379" s="533"/>
      <c r="G17379" s="533"/>
    </row>
    <row r="17380" spans="1:7">
      <c r="A17380" s="533"/>
      <c r="B17380" s="1787"/>
      <c r="C17380" s="1788"/>
      <c r="D17380" s="533"/>
      <c r="E17380" s="533"/>
      <c r="F17380" s="533"/>
      <c r="G17380" s="533"/>
    </row>
    <row r="17381" spans="1:7">
      <c r="A17381" s="533"/>
      <c r="B17381" s="1787"/>
      <c r="C17381" s="1788"/>
      <c r="D17381" s="533"/>
      <c r="E17381" s="533"/>
      <c r="F17381" s="533"/>
      <c r="G17381" s="533"/>
    </row>
    <row r="17382" spans="1:7">
      <c r="A17382" s="533"/>
      <c r="B17382" s="1787"/>
      <c r="C17382" s="1788"/>
      <c r="D17382" s="533"/>
      <c r="E17382" s="533"/>
      <c r="F17382" s="533"/>
      <c r="G17382" s="533"/>
    </row>
    <row r="17383" spans="1:7">
      <c r="A17383" s="533"/>
      <c r="B17383" s="1787"/>
      <c r="C17383" s="1788"/>
      <c r="D17383" s="533"/>
      <c r="E17383" s="533"/>
      <c r="F17383" s="533"/>
      <c r="G17383" s="533"/>
    </row>
    <row r="17384" spans="1:7">
      <c r="A17384" s="533"/>
      <c r="B17384" s="1787"/>
      <c r="C17384" s="1788"/>
      <c r="D17384" s="533"/>
      <c r="E17384" s="533"/>
      <c r="F17384" s="533"/>
      <c r="G17384" s="533"/>
    </row>
    <row r="17385" spans="1:7">
      <c r="A17385" s="533"/>
      <c r="B17385" s="1787"/>
      <c r="C17385" s="1788"/>
      <c r="D17385" s="533"/>
      <c r="E17385" s="533"/>
      <c r="F17385" s="533"/>
      <c r="G17385" s="533"/>
    </row>
    <row r="17386" spans="1:7">
      <c r="A17386" s="533"/>
      <c r="B17386" s="1787"/>
      <c r="C17386" s="1788"/>
      <c r="D17386" s="533"/>
      <c r="E17386" s="533"/>
      <c r="F17386" s="533"/>
      <c r="G17386" s="533"/>
    </row>
    <row r="17387" spans="1:7">
      <c r="A17387" s="533"/>
      <c r="B17387" s="1787"/>
      <c r="C17387" s="1788"/>
      <c r="D17387" s="533"/>
      <c r="E17387" s="533"/>
      <c r="F17387" s="533"/>
      <c r="G17387" s="533"/>
    </row>
    <row r="17388" spans="1:7">
      <c r="A17388" s="533"/>
      <c r="B17388" s="1787"/>
      <c r="C17388" s="1788"/>
      <c r="D17388" s="533"/>
      <c r="E17388" s="533"/>
      <c r="F17388" s="533"/>
      <c r="G17388" s="533"/>
    </row>
    <row r="17389" spans="1:7">
      <c r="A17389" s="533"/>
      <c r="B17389" s="1787"/>
      <c r="C17389" s="1788"/>
      <c r="D17389" s="533"/>
      <c r="E17389" s="533"/>
      <c r="F17389" s="533"/>
      <c r="G17389" s="533"/>
    </row>
    <row r="17390" spans="1:7">
      <c r="A17390" s="533"/>
      <c r="B17390" s="1787"/>
      <c r="C17390" s="1788"/>
      <c r="D17390" s="533"/>
      <c r="E17390" s="533"/>
      <c r="F17390" s="533"/>
      <c r="G17390" s="533"/>
    </row>
    <row r="17391" spans="1:7">
      <c r="A17391" s="533"/>
      <c r="B17391" s="1787"/>
      <c r="C17391" s="1788"/>
      <c r="D17391" s="533"/>
      <c r="E17391" s="533"/>
      <c r="F17391" s="533"/>
      <c r="G17391" s="533"/>
    </row>
    <row r="17392" spans="1:7">
      <c r="A17392" s="533"/>
      <c r="B17392" s="1787"/>
      <c r="C17392" s="1788"/>
      <c r="D17392" s="533"/>
      <c r="E17392" s="533"/>
      <c r="F17392" s="533"/>
      <c r="G17392" s="533"/>
    </row>
    <row r="17393" spans="1:7">
      <c r="A17393" s="533"/>
      <c r="B17393" s="1787"/>
      <c r="C17393" s="1788"/>
      <c r="D17393" s="533"/>
      <c r="E17393" s="533"/>
      <c r="F17393" s="533"/>
      <c r="G17393" s="533"/>
    </row>
    <row r="17394" spans="1:7">
      <c r="A17394" s="533"/>
      <c r="B17394" s="1787"/>
      <c r="C17394" s="1788"/>
      <c r="D17394" s="533"/>
      <c r="E17394" s="533"/>
      <c r="F17394" s="533"/>
      <c r="G17394" s="533"/>
    </row>
    <row r="17395" spans="1:7">
      <c r="A17395" s="533"/>
      <c r="B17395" s="1787"/>
      <c r="C17395" s="1788"/>
      <c r="D17395" s="533"/>
      <c r="E17395" s="533"/>
      <c r="F17395" s="533"/>
      <c r="G17395" s="533"/>
    </row>
    <row r="17396" spans="1:7">
      <c r="A17396" s="533"/>
      <c r="B17396" s="1787"/>
      <c r="C17396" s="1788"/>
      <c r="D17396" s="533"/>
      <c r="E17396" s="533"/>
      <c r="F17396" s="533"/>
      <c r="G17396" s="533"/>
    </row>
    <row r="17397" spans="1:7">
      <c r="A17397" s="533"/>
      <c r="B17397" s="1787"/>
      <c r="C17397" s="1788"/>
      <c r="D17397" s="533"/>
      <c r="E17397" s="533"/>
      <c r="F17397" s="533"/>
      <c r="G17397" s="533"/>
    </row>
    <row r="17398" spans="1:7">
      <c r="A17398" s="533"/>
      <c r="B17398" s="1787"/>
      <c r="C17398" s="1788"/>
      <c r="D17398" s="533"/>
      <c r="E17398" s="533"/>
      <c r="F17398" s="533"/>
      <c r="G17398" s="533"/>
    </row>
    <row r="17399" spans="1:7">
      <c r="A17399" s="533"/>
      <c r="B17399" s="1787"/>
      <c r="C17399" s="1788"/>
      <c r="D17399" s="533"/>
      <c r="E17399" s="533"/>
      <c r="F17399" s="533"/>
      <c r="G17399" s="533"/>
    </row>
    <row r="17400" spans="1:7">
      <c r="A17400" s="533"/>
      <c r="B17400" s="1787"/>
      <c r="C17400" s="1788"/>
      <c r="D17400" s="533"/>
      <c r="E17400" s="533"/>
      <c r="F17400" s="533"/>
      <c r="G17400" s="533"/>
    </row>
    <row r="17401" spans="1:7">
      <c r="A17401" s="533"/>
      <c r="B17401" s="1787"/>
      <c r="C17401" s="1788"/>
      <c r="D17401" s="533"/>
      <c r="E17401" s="533"/>
      <c r="F17401" s="533"/>
      <c r="G17401" s="533"/>
    </row>
    <row r="17402" spans="1:7">
      <c r="A17402" s="533"/>
      <c r="B17402" s="1787"/>
      <c r="C17402" s="1788"/>
      <c r="D17402" s="533"/>
      <c r="E17402" s="533"/>
      <c r="F17402" s="533"/>
      <c r="G17402" s="533"/>
    </row>
    <row r="17403" spans="1:7">
      <c r="A17403" s="533"/>
      <c r="B17403" s="1787"/>
      <c r="C17403" s="1788"/>
      <c r="D17403" s="533"/>
      <c r="E17403" s="533"/>
      <c r="F17403" s="533"/>
      <c r="G17403" s="533"/>
    </row>
    <row r="17404" spans="1:7">
      <c r="A17404" s="533"/>
      <c r="B17404" s="1787"/>
      <c r="C17404" s="1788"/>
      <c r="D17404" s="533"/>
      <c r="E17404" s="533"/>
      <c r="F17404" s="533"/>
      <c r="G17404" s="533"/>
    </row>
    <row r="17405" spans="1:7">
      <c r="A17405" s="533"/>
      <c r="B17405" s="1787"/>
      <c r="C17405" s="1788"/>
      <c r="D17405" s="533"/>
      <c r="E17405" s="533"/>
      <c r="F17405" s="533"/>
      <c r="G17405" s="533"/>
    </row>
    <row r="17406" spans="1:7">
      <c r="A17406" s="533"/>
      <c r="B17406" s="1787"/>
      <c r="C17406" s="1788"/>
      <c r="D17406" s="533"/>
      <c r="E17406" s="533"/>
      <c r="F17406" s="533"/>
      <c r="G17406" s="533"/>
    </row>
    <row r="17407" spans="1:7">
      <c r="A17407" s="533"/>
      <c r="B17407" s="1787"/>
      <c r="C17407" s="1788"/>
      <c r="D17407" s="533"/>
      <c r="E17407" s="533"/>
      <c r="F17407" s="533"/>
      <c r="G17407" s="533"/>
    </row>
    <row r="17408" spans="1:7">
      <c r="A17408" s="533"/>
      <c r="B17408" s="1787"/>
      <c r="C17408" s="1788"/>
      <c r="D17408" s="533"/>
      <c r="E17408" s="533"/>
      <c r="F17408" s="533"/>
      <c r="G17408" s="533"/>
    </row>
    <row r="17409" spans="1:7">
      <c r="A17409" s="533"/>
      <c r="B17409" s="1787"/>
      <c r="C17409" s="1788"/>
      <c r="D17409" s="533"/>
      <c r="E17409" s="533"/>
      <c r="F17409" s="533"/>
      <c r="G17409" s="533"/>
    </row>
    <row r="17410" spans="1:7">
      <c r="A17410" s="533"/>
      <c r="B17410" s="1787"/>
      <c r="C17410" s="1788"/>
      <c r="D17410" s="533"/>
      <c r="E17410" s="533"/>
      <c r="F17410" s="533"/>
      <c r="G17410" s="533"/>
    </row>
    <row r="17411" spans="1:7">
      <c r="A17411" s="533"/>
      <c r="B17411" s="1787"/>
      <c r="C17411" s="1788"/>
      <c r="D17411" s="533"/>
      <c r="E17411" s="533"/>
      <c r="F17411" s="533"/>
      <c r="G17411" s="533"/>
    </row>
    <row r="17412" spans="1:7">
      <c r="A17412" s="533"/>
      <c r="B17412" s="1787"/>
      <c r="C17412" s="1788"/>
      <c r="D17412" s="533"/>
      <c r="E17412" s="533"/>
      <c r="F17412" s="533"/>
      <c r="G17412" s="533"/>
    </row>
    <row r="17413" spans="1:7">
      <c r="A17413" s="533"/>
      <c r="B17413" s="1787"/>
      <c r="C17413" s="1788"/>
      <c r="D17413" s="533"/>
      <c r="E17413" s="533"/>
      <c r="F17413" s="533"/>
      <c r="G17413" s="533"/>
    </row>
    <row r="17414" spans="1:7">
      <c r="A17414" s="533"/>
      <c r="B17414" s="1787"/>
      <c r="C17414" s="1788"/>
      <c r="D17414" s="533"/>
      <c r="E17414" s="533"/>
      <c r="F17414" s="533"/>
      <c r="G17414" s="533"/>
    </row>
    <row r="17415" spans="1:7">
      <c r="A17415" s="533"/>
      <c r="B17415" s="1787"/>
      <c r="C17415" s="1788"/>
      <c r="D17415" s="533"/>
      <c r="E17415" s="533"/>
      <c r="F17415" s="533"/>
      <c r="G17415" s="533"/>
    </row>
    <row r="17416" spans="1:7">
      <c r="A17416" s="533"/>
      <c r="B17416" s="1787"/>
      <c r="C17416" s="1788"/>
      <c r="D17416" s="533"/>
      <c r="E17416" s="533"/>
      <c r="F17416" s="533"/>
      <c r="G17416" s="533"/>
    </row>
    <row r="17417" spans="1:7">
      <c r="A17417" s="533"/>
      <c r="B17417" s="1787"/>
      <c r="C17417" s="1788"/>
      <c r="D17417" s="533"/>
      <c r="E17417" s="533"/>
      <c r="F17417" s="533"/>
      <c r="G17417" s="533"/>
    </row>
    <row r="17418" spans="1:7">
      <c r="A17418" s="533"/>
      <c r="B17418" s="1787"/>
      <c r="C17418" s="1788"/>
      <c r="D17418" s="533"/>
      <c r="E17418" s="533"/>
      <c r="F17418" s="533"/>
      <c r="G17418" s="533"/>
    </row>
    <row r="17419" spans="1:7">
      <c r="A17419" s="533"/>
      <c r="B17419" s="1787"/>
      <c r="C17419" s="1788"/>
      <c r="D17419" s="533"/>
      <c r="E17419" s="533"/>
      <c r="F17419" s="533"/>
      <c r="G17419" s="533"/>
    </row>
    <row r="17420" spans="1:7">
      <c r="A17420" s="533"/>
      <c r="B17420" s="1787"/>
      <c r="C17420" s="1788"/>
      <c r="D17420" s="533"/>
      <c r="E17420" s="533"/>
      <c r="F17420" s="533"/>
      <c r="G17420" s="533"/>
    </row>
    <row r="17421" spans="1:7">
      <c r="A17421" s="533"/>
      <c r="B17421" s="1787"/>
      <c r="C17421" s="1788"/>
      <c r="D17421" s="533"/>
      <c r="E17421" s="533"/>
      <c r="F17421" s="533"/>
      <c r="G17421" s="533"/>
    </row>
    <row r="17422" spans="1:7">
      <c r="A17422" s="533"/>
      <c r="B17422" s="1787"/>
      <c r="C17422" s="1788"/>
      <c r="D17422" s="533"/>
      <c r="E17422" s="533"/>
      <c r="F17422" s="533"/>
      <c r="G17422" s="533"/>
    </row>
    <row r="17423" spans="1:7">
      <c r="A17423" s="533"/>
      <c r="B17423" s="1787"/>
      <c r="C17423" s="1788"/>
      <c r="D17423" s="533"/>
      <c r="E17423" s="533"/>
      <c r="F17423" s="533"/>
      <c r="G17423" s="533"/>
    </row>
    <row r="17424" spans="1:7">
      <c r="A17424" s="533"/>
      <c r="B17424" s="1787"/>
      <c r="C17424" s="1788"/>
      <c r="D17424" s="533"/>
      <c r="E17424" s="533"/>
      <c r="F17424" s="533"/>
      <c r="G17424" s="533"/>
    </row>
    <row r="17425" spans="1:7">
      <c r="A17425" s="533"/>
      <c r="B17425" s="1787"/>
      <c r="C17425" s="1788"/>
      <c r="D17425" s="533"/>
      <c r="E17425" s="533"/>
      <c r="F17425" s="533"/>
      <c r="G17425" s="533"/>
    </row>
    <row r="17426" spans="1:7">
      <c r="A17426" s="533"/>
      <c r="B17426" s="1787"/>
      <c r="C17426" s="1788"/>
      <c r="D17426" s="533"/>
      <c r="E17426" s="533"/>
      <c r="F17426" s="533"/>
      <c r="G17426" s="533"/>
    </row>
    <row r="17427" spans="1:7">
      <c r="A17427" s="533"/>
      <c r="B17427" s="1787"/>
      <c r="C17427" s="1788"/>
      <c r="D17427" s="533"/>
      <c r="E17427" s="533"/>
      <c r="F17427" s="533"/>
      <c r="G17427" s="533"/>
    </row>
    <row r="17428" spans="1:7">
      <c r="A17428" s="533"/>
      <c r="B17428" s="1787"/>
      <c r="C17428" s="1788"/>
      <c r="D17428" s="533"/>
      <c r="E17428" s="533"/>
      <c r="F17428" s="533"/>
      <c r="G17428" s="533"/>
    </row>
    <row r="17429" spans="1:7">
      <c r="A17429" s="533"/>
      <c r="B17429" s="1787"/>
      <c r="C17429" s="1788"/>
      <c r="D17429" s="533"/>
      <c r="E17429" s="533"/>
      <c r="F17429" s="533"/>
      <c r="G17429" s="533"/>
    </row>
    <row r="17430" spans="1:7">
      <c r="A17430" s="533"/>
      <c r="B17430" s="1787"/>
      <c r="C17430" s="1788"/>
      <c r="D17430" s="533"/>
      <c r="E17430" s="533"/>
      <c r="F17430" s="533"/>
      <c r="G17430" s="533"/>
    </row>
    <row r="17431" spans="1:7">
      <c r="A17431" s="533"/>
      <c r="B17431" s="1787"/>
      <c r="C17431" s="1788"/>
      <c r="D17431" s="533"/>
      <c r="E17431" s="533"/>
      <c r="F17431" s="533"/>
      <c r="G17431" s="533"/>
    </row>
    <row r="17432" spans="1:7">
      <c r="A17432" s="533"/>
      <c r="B17432" s="1787"/>
      <c r="C17432" s="1788"/>
      <c r="D17432" s="533"/>
      <c r="E17432" s="533"/>
      <c r="F17432" s="533"/>
      <c r="G17432" s="533"/>
    </row>
    <row r="17433" spans="1:7">
      <c r="A17433" s="533"/>
      <c r="B17433" s="1787"/>
      <c r="C17433" s="1788"/>
      <c r="D17433" s="533"/>
      <c r="E17433" s="533"/>
      <c r="F17433" s="533"/>
      <c r="G17433" s="533"/>
    </row>
    <row r="17434" spans="1:7">
      <c r="A17434" s="533"/>
      <c r="B17434" s="1787"/>
      <c r="C17434" s="1788"/>
      <c r="D17434" s="533"/>
      <c r="E17434" s="533"/>
      <c r="F17434" s="533"/>
      <c r="G17434" s="533"/>
    </row>
    <row r="17435" spans="1:7">
      <c r="A17435" s="533"/>
      <c r="B17435" s="1787"/>
      <c r="C17435" s="1788"/>
      <c r="D17435" s="533"/>
      <c r="E17435" s="533"/>
      <c r="F17435" s="533"/>
      <c r="G17435" s="533"/>
    </row>
    <row r="17436" spans="1:7">
      <c r="A17436" s="533"/>
      <c r="B17436" s="1787"/>
      <c r="C17436" s="1788"/>
      <c r="D17436" s="533"/>
      <c r="E17436" s="533"/>
      <c r="F17436" s="533"/>
      <c r="G17436" s="533"/>
    </row>
    <row r="17437" spans="1:7">
      <c r="A17437" s="533"/>
      <c r="B17437" s="1787"/>
      <c r="C17437" s="1788"/>
      <c r="D17437" s="533"/>
      <c r="E17437" s="533"/>
      <c r="F17437" s="533"/>
      <c r="G17437" s="533"/>
    </row>
    <row r="17438" spans="1:7">
      <c r="A17438" s="533"/>
      <c r="B17438" s="1787"/>
      <c r="C17438" s="1788"/>
      <c r="D17438" s="533"/>
      <c r="E17438" s="533"/>
      <c r="F17438" s="533"/>
      <c r="G17438" s="533"/>
    </row>
    <row r="17439" spans="1:7">
      <c r="A17439" s="533"/>
      <c r="B17439" s="1787"/>
      <c r="C17439" s="1788"/>
      <c r="D17439" s="533"/>
      <c r="E17439" s="533"/>
      <c r="F17439" s="533"/>
      <c r="G17439" s="533"/>
    </row>
    <row r="17440" spans="1:7">
      <c r="A17440" s="533"/>
      <c r="B17440" s="1787"/>
      <c r="C17440" s="1788"/>
      <c r="D17440" s="533"/>
      <c r="E17440" s="533"/>
      <c r="F17440" s="533"/>
      <c r="G17440" s="533"/>
    </row>
    <row r="17441" spans="1:7">
      <c r="A17441" s="533"/>
      <c r="B17441" s="1787"/>
      <c r="C17441" s="1788"/>
      <c r="D17441" s="533"/>
      <c r="E17441" s="533"/>
      <c r="F17441" s="533"/>
      <c r="G17441" s="533"/>
    </row>
    <row r="17442" spans="1:7">
      <c r="A17442" s="533"/>
      <c r="B17442" s="1787"/>
      <c r="C17442" s="1788"/>
      <c r="D17442" s="533"/>
      <c r="E17442" s="533"/>
      <c r="F17442" s="533"/>
      <c r="G17442" s="533"/>
    </row>
    <row r="17443" spans="1:7">
      <c r="A17443" s="533"/>
      <c r="B17443" s="1787"/>
      <c r="C17443" s="1788"/>
      <c r="D17443" s="533"/>
      <c r="E17443" s="533"/>
      <c r="F17443" s="533"/>
      <c r="G17443" s="533"/>
    </row>
    <row r="17444" spans="1:7">
      <c r="A17444" s="533"/>
      <c r="B17444" s="1787"/>
      <c r="C17444" s="1788"/>
      <c r="D17444" s="533"/>
      <c r="E17444" s="533"/>
      <c r="F17444" s="533"/>
      <c r="G17444" s="533"/>
    </row>
    <row r="17445" spans="1:7">
      <c r="A17445" s="533"/>
      <c r="B17445" s="1787"/>
      <c r="C17445" s="1788"/>
      <c r="D17445" s="533"/>
      <c r="E17445" s="533"/>
      <c r="F17445" s="533"/>
      <c r="G17445" s="533"/>
    </row>
    <row r="17446" spans="1:7">
      <c r="A17446" s="533"/>
      <c r="B17446" s="1787"/>
      <c r="C17446" s="1788"/>
      <c r="D17446" s="533"/>
      <c r="E17446" s="533"/>
      <c r="F17446" s="533"/>
      <c r="G17446" s="533"/>
    </row>
    <row r="17447" spans="1:7">
      <c r="A17447" s="533"/>
      <c r="B17447" s="1787"/>
      <c r="C17447" s="1788"/>
      <c r="D17447" s="533"/>
      <c r="E17447" s="533"/>
      <c r="F17447" s="533"/>
      <c r="G17447" s="533"/>
    </row>
    <row r="17448" spans="1:7">
      <c r="A17448" s="533"/>
      <c r="B17448" s="1787"/>
      <c r="C17448" s="1788"/>
      <c r="D17448" s="533"/>
      <c r="E17448" s="533"/>
      <c r="F17448" s="533"/>
      <c r="G17448" s="533"/>
    </row>
    <row r="17449" spans="1:7">
      <c r="A17449" s="533"/>
      <c r="B17449" s="1787"/>
      <c r="C17449" s="1788"/>
      <c r="D17449" s="533"/>
      <c r="E17449" s="533"/>
      <c r="F17449" s="533"/>
      <c r="G17449" s="533"/>
    </row>
    <row r="17450" spans="1:7">
      <c r="A17450" s="533"/>
      <c r="B17450" s="1787"/>
      <c r="C17450" s="1788"/>
      <c r="D17450" s="533"/>
      <c r="E17450" s="533"/>
      <c r="F17450" s="533"/>
      <c r="G17450" s="533"/>
    </row>
    <row r="17451" spans="1:7">
      <c r="A17451" s="533"/>
      <c r="B17451" s="1787"/>
      <c r="C17451" s="1788"/>
      <c r="D17451" s="533"/>
      <c r="E17451" s="533"/>
      <c r="F17451" s="533"/>
      <c r="G17451" s="533"/>
    </row>
    <row r="17452" spans="1:7">
      <c r="A17452" s="533"/>
      <c r="B17452" s="1787"/>
      <c r="C17452" s="1788"/>
      <c r="D17452" s="533"/>
      <c r="E17452" s="533"/>
      <c r="F17452" s="533"/>
      <c r="G17452" s="533"/>
    </row>
    <row r="17453" spans="1:7">
      <c r="A17453" s="533"/>
      <c r="B17453" s="1787"/>
      <c r="C17453" s="1788"/>
      <c r="D17453" s="533"/>
      <c r="E17453" s="533"/>
      <c r="F17453" s="533"/>
      <c r="G17453" s="533"/>
    </row>
    <row r="17454" spans="1:7">
      <c r="A17454" s="533"/>
      <c r="B17454" s="1787"/>
      <c r="C17454" s="1788"/>
      <c r="D17454" s="533"/>
      <c r="E17454" s="533"/>
      <c r="F17454" s="533"/>
      <c r="G17454" s="533"/>
    </row>
    <row r="17455" spans="1:7">
      <c r="A17455" s="533"/>
      <c r="B17455" s="1787"/>
      <c r="C17455" s="1788"/>
      <c r="D17455" s="533"/>
      <c r="E17455" s="533"/>
      <c r="F17455" s="533"/>
      <c r="G17455" s="533"/>
    </row>
    <row r="17456" spans="1:7">
      <c r="A17456" s="533"/>
      <c r="B17456" s="1787"/>
      <c r="C17456" s="1788"/>
      <c r="D17456" s="533"/>
      <c r="E17456" s="533"/>
      <c r="F17456" s="533"/>
      <c r="G17456" s="533"/>
    </row>
    <row r="17457" spans="1:7">
      <c r="A17457" s="533"/>
      <c r="B17457" s="1787"/>
      <c r="C17457" s="1788"/>
      <c r="D17457" s="533"/>
      <c r="E17457" s="533"/>
      <c r="F17457" s="533"/>
      <c r="G17457" s="533"/>
    </row>
    <row r="17458" spans="1:7">
      <c r="A17458" s="533"/>
      <c r="B17458" s="1787"/>
      <c r="C17458" s="1788"/>
      <c r="D17458" s="533"/>
      <c r="E17458" s="533"/>
      <c r="F17458" s="533"/>
      <c r="G17458" s="533"/>
    </row>
    <row r="17459" spans="1:7">
      <c r="A17459" s="533"/>
      <c r="B17459" s="1787"/>
      <c r="C17459" s="1788"/>
      <c r="D17459" s="533"/>
      <c r="E17459" s="533"/>
      <c r="F17459" s="533"/>
      <c r="G17459" s="533"/>
    </row>
    <row r="17460" spans="1:7">
      <c r="A17460" s="533"/>
      <c r="B17460" s="1787"/>
      <c r="C17460" s="1788"/>
      <c r="D17460" s="533"/>
      <c r="E17460" s="533"/>
      <c r="F17460" s="533"/>
      <c r="G17460" s="533"/>
    </row>
    <row r="17461" spans="1:7">
      <c r="A17461" s="533"/>
      <c r="B17461" s="1787"/>
      <c r="C17461" s="1788"/>
      <c r="D17461" s="533"/>
      <c r="E17461" s="533"/>
      <c r="F17461" s="533"/>
      <c r="G17461" s="533"/>
    </row>
    <row r="17462" spans="1:7">
      <c r="A17462" s="533"/>
      <c r="B17462" s="1787"/>
      <c r="C17462" s="1788"/>
      <c r="D17462" s="533"/>
      <c r="E17462" s="533"/>
      <c r="F17462" s="533"/>
      <c r="G17462" s="533"/>
    </row>
    <row r="17463" spans="1:7">
      <c r="A17463" s="533"/>
      <c r="B17463" s="1787"/>
      <c r="C17463" s="1788"/>
      <c r="D17463" s="533"/>
      <c r="E17463" s="533"/>
      <c r="F17463" s="533"/>
      <c r="G17463" s="533"/>
    </row>
    <row r="17464" spans="1:7">
      <c r="A17464" s="533"/>
      <c r="B17464" s="1787"/>
      <c r="C17464" s="1788"/>
      <c r="D17464" s="533"/>
      <c r="E17464" s="533"/>
      <c r="F17464" s="533"/>
      <c r="G17464" s="533"/>
    </row>
    <row r="17465" spans="1:7">
      <c r="A17465" s="533"/>
      <c r="B17465" s="1787"/>
      <c r="C17465" s="1788"/>
      <c r="D17465" s="533"/>
      <c r="E17465" s="533"/>
      <c r="F17465" s="533"/>
      <c r="G17465" s="533"/>
    </row>
    <row r="17466" spans="1:7">
      <c r="A17466" s="533"/>
      <c r="B17466" s="1787"/>
      <c r="C17466" s="1788"/>
      <c r="D17466" s="533"/>
      <c r="E17466" s="533"/>
      <c r="F17466" s="533"/>
      <c r="G17466" s="533"/>
    </row>
    <row r="17467" spans="1:7">
      <c r="A17467" s="533"/>
      <c r="B17467" s="1787"/>
      <c r="C17467" s="1788"/>
      <c r="D17467" s="533"/>
      <c r="E17467" s="533"/>
      <c r="F17467" s="533"/>
      <c r="G17467" s="533"/>
    </row>
    <row r="17468" spans="1:7">
      <c r="A17468" s="533"/>
      <c r="B17468" s="1787"/>
      <c r="C17468" s="1788"/>
      <c r="D17468" s="533"/>
      <c r="E17468" s="533"/>
      <c r="F17468" s="533"/>
      <c r="G17468" s="533"/>
    </row>
    <row r="17469" spans="1:7">
      <c r="A17469" s="533"/>
      <c r="B17469" s="1787"/>
      <c r="C17469" s="1788"/>
      <c r="D17469" s="533"/>
      <c r="E17469" s="533"/>
      <c r="F17469" s="533"/>
      <c r="G17469" s="533"/>
    </row>
    <row r="17470" spans="1:7">
      <c r="A17470" s="533"/>
      <c r="B17470" s="1787"/>
      <c r="C17470" s="1788"/>
      <c r="D17470" s="533"/>
      <c r="E17470" s="533"/>
      <c r="F17470" s="533"/>
      <c r="G17470" s="533"/>
    </row>
    <row r="17471" spans="1:7">
      <c r="A17471" s="533"/>
      <c r="B17471" s="1787"/>
      <c r="C17471" s="1788"/>
      <c r="D17471" s="533"/>
      <c r="E17471" s="533"/>
      <c r="F17471" s="533"/>
      <c r="G17471" s="533"/>
    </row>
    <row r="17472" spans="1:7">
      <c r="A17472" s="533"/>
      <c r="B17472" s="1787"/>
      <c r="C17472" s="1788"/>
      <c r="D17472" s="533"/>
      <c r="E17472" s="533"/>
      <c r="F17472" s="533"/>
      <c r="G17472" s="533"/>
    </row>
    <row r="17473" spans="1:7">
      <c r="A17473" s="533"/>
      <c r="B17473" s="1787"/>
      <c r="C17473" s="1788"/>
      <c r="D17473" s="533"/>
      <c r="E17473" s="533"/>
      <c r="F17473" s="533"/>
      <c r="G17473" s="533"/>
    </row>
    <row r="17474" spans="1:7">
      <c r="A17474" s="533"/>
      <c r="B17474" s="1787"/>
      <c r="C17474" s="1788"/>
      <c r="D17474" s="533"/>
      <c r="E17474" s="533"/>
      <c r="F17474" s="533"/>
      <c r="G17474" s="533"/>
    </row>
    <row r="17475" spans="1:7">
      <c r="A17475" s="533"/>
      <c r="B17475" s="1787"/>
      <c r="C17475" s="1788"/>
      <c r="D17475" s="533"/>
      <c r="E17475" s="533"/>
      <c r="F17475" s="533"/>
      <c r="G17475" s="533"/>
    </row>
    <row r="17476" spans="1:7">
      <c r="A17476" s="533"/>
      <c r="B17476" s="1787"/>
      <c r="C17476" s="1788"/>
      <c r="D17476" s="533"/>
      <c r="E17476" s="533"/>
      <c r="F17476" s="533"/>
      <c r="G17476" s="533"/>
    </row>
    <row r="17477" spans="1:7">
      <c r="A17477" s="533"/>
      <c r="B17477" s="1787"/>
      <c r="C17477" s="1788"/>
      <c r="D17477" s="533"/>
      <c r="E17477" s="533"/>
      <c r="F17477" s="533"/>
      <c r="G17477" s="533"/>
    </row>
    <row r="17478" spans="1:7">
      <c r="A17478" s="533"/>
      <c r="B17478" s="1787"/>
      <c r="C17478" s="1788"/>
      <c r="D17478" s="533"/>
      <c r="E17478" s="533"/>
      <c r="F17478" s="533"/>
      <c r="G17478" s="533"/>
    </row>
    <row r="17479" spans="1:7">
      <c r="A17479" s="533"/>
      <c r="B17479" s="1787"/>
      <c r="C17479" s="1788"/>
      <c r="D17479" s="533"/>
      <c r="E17479" s="533"/>
      <c r="F17479" s="533"/>
      <c r="G17479" s="533"/>
    </row>
    <row r="17480" spans="1:7">
      <c r="A17480" s="533"/>
      <c r="B17480" s="1787"/>
      <c r="C17480" s="1788"/>
      <c r="D17480" s="533"/>
      <c r="E17480" s="533"/>
      <c r="F17480" s="533"/>
      <c r="G17480" s="533"/>
    </row>
    <row r="17481" spans="1:7">
      <c r="A17481" s="533"/>
      <c r="B17481" s="1787"/>
      <c r="C17481" s="1788"/>
      <c r="D17481" s="533"/>
      <c r="E17481" s="533"/>
      <c r="F17481" s="533"/>
      <c r="G17481" s="533"/>
    </row>
    <row r="17482" spans="1:7">
      <c r="A17482" s="533"/>
      <c r="B17482" s="1787"/>
      <c r="C17482" s="1788"/>
      <c r="D17482" s="533"/>
      <c r="E17482" s="533"/>
      <c r="F17482" s="533"/>
      <c r="G17482" s="533"/>
    </row>
    <row r="17483" spans="1:7">
      <c r="A17483" s="533"/>
      <c r="B17483" s="1787"/>
      <c r="C17483" s="1788"/>
      <c r="D17483" s="533"/>
      <c r="E17483" s="533"/>
      <c r="F17483" s="533"/>
      <c r="G17483" s="533"/>
    </row>
    <row r="17484" spans="1:7">
      <c r="A17484" s="533"/>
      <c r="B17484" s="1787"/>
      <c r="C17484" s="1788"/>
      <c r="D17484" s="533"/>
      <c r="E17484" s="533"/>
      <c r="F17484" s="533"/>
      <c r="G17484" s="533"/>
    </row>
    <row r="17485" spans="1:7">
      <c r="A17485" s="533"/>
      <c r="B17485" s="1787"/>
      <c r="C17485" s="1788"/>
      <c r="D17485" s="533"/>
      <c r="E17485" s="533"/>
      <c r="F17485" s="533"/>
      <c r="G17485" s="533"/>
    </row>
    <row r="17486" spans="1:7">
      <c r="A17486" s="533"/>
      <c r="B17486" s="1787"/>
      <c r="C17486" s="1788"/>
      <c r="D17486" s="533"/>
      <c r="E17486" s="533"/>
      <c r="F17486" s="533"/>
      <c r="G17486" s="533"/>
    </row>
    <row r="17487" spans="1:7">
      <c r="A17487" s="533"/>
      <c r="B17487" s="1787"/>
      <c r="C17487" s="1788"/>
      <c r="D17487" s="533"/>
      <c r="E17487" s="533"/>
      <c r="F17487" s="533"/>
      <c r="G17487" s="533"/>
    </row>
    <row r="17488" spans="1:7">
      <c r="A17488" s="533"/>
      <c r="B17488" s="1787"/>
      <c r="C17488" s="1788"/>
      <c r="D17488" s="533"/>
      <c r="E17488" s="533"/>
      <c r="F17488" s="533"/>
      <c r="G17488" s="533"/>
    </row>
    <row r="17489" spans="1:7">
      <c r="A17489" s="533"/>
      <c r="B17489" s="1787"/>
      <c r="C17489" s="1788"/>
      <c r="D17489" s="533"/>
      <c r="E17489" s="533"/>
      <c r="F17489" s="533"/>
      <c r="G17489" s="533"/>
    </row>
    <row r="17490" spans="1:7">
      <c r="A17490" s="533"/>
      <c r="B17490" s="1787"/>
      <c r="C17490" s="1788"/>
      <c r="D17490" s="533"/>
      <c r="E17490" s="533"/>
      <c r="F17490" s="533"/>
      <c r="G17490" s="533"/>
    </row>
    <row r="17491" spans="1:7">
      <c r="A17491" s="533"/>
      <c r="B17491" s="1787"/>
      <c r="C17491" s="1788"/>
      <c r="D17491" s="533"/>
      <c r="E17491" s="533"/>
      <c r="F17491" s="533"/>
      <c r="G17491" s="533"/>
    </row>
    <row r="17492" spans="1:7">
      <c r="A17492" s="533"/>
      <c r="B17492" s="1787"/>
      <c r="C17492" s="1788"/>
      <c r="D17492" s="533"/>
      <c r="E17492" s="533"/>
      <c r="F17492" s="533"/>
      <c r="G17492" s="533"/>
    </row>
    <row r="17493" spans="1:7">
      <c r="A17493" s="533"/>
      <c r="B17493" s="1787"/>
      <c r="C17493" s="1788"/>
      <c r="D17493" s="533"/>
      <c r="E17493" s="533"/>
      <c r="F17493" s="533"/>
      <c r="G17493" s="533"/>
    </row>
    <row r="17494" spans="1:7">
      <c r="A17494" s="533"/>
      <c r="B17494" s="1787"/>
      <c r="C17494" s="1788"/>
      <c r="D17494" s="533"/>
      <c r="E17494" s="533"/>
      <c r="F17494" s="533"/>
      <c r="G17494" s="533"/>
    </row>
    <row r="17495" spans="1:7">
      <c r="A17495" s="533"/>
      <c r="B17495" s="1787"/>
      <c r="C17495" s="1788"/>
      <c r="D17495" s="533"/>
      <c r="E17495" s="533"/>
      <c r="F17495" s="533"/>
      <c r="G17495" s="533"/>
    </row>
    <row r="17496" spans="1:7">
      <c r="A17496" s="533"/>
      <c r="B17496" s="1787"/>
      <c r="C17496" s="1788"/>
      <c r="D17496" s="533"/>
      <c r="E17496" s="533"/>
      <c r="F17496" s="533"/>
      <c r="G17496" s="533"/>
    </row>
    <row r="17497" spans="1:7">
      <c r="A17497" s="533"/>
      <c r="B17497" s="1787"/>
      <c r="C17497" s="1788"/>
      <c r="D17497" s="533"/>
      <c r="E17497" s="533"/>
      <c r="F17497" s="533"/>
      <c r="G17497" s="533"/>
    </row>
    <row r="17498" spans="1:7">
      <c r="A17498" s="533"/>
      <c r="B17498" s="1787"/>
      <c r="C17498" s="1788"/>
      <c r="D17498" s="533"/>
      <c r="E17498" s="533"/>
      <c r="F17498" s="533"/>
      <c r="G17498" s="533"/>
    </row>
    <row r="17499" spans="1:7">
      <c r="A17499" s="533"/>
      <c r="B17499" s="1787"/>
      <c r="C17499" s="1788"/>
      <c r="D17499" s="533"/>
      <c r="E17499" s="533"/>
      <c r="F17499" s="533"/>
      <c r="G17499" s="533"/>
    </row>
    <row r="17500" spans="1:7">
      <c r="A17500" s="533"/>
      <c r="B17500" s="1787"/>
      <c r="C17500" s="1788"/>
      <c r="D17500" s="533"/>
      <c r="E17500" s="533"/>
      <c r="F17500" s="533"/>
      <c r="G17500" s="533"/>
    </row>
    <row r="17501" spans="1:7">
      <c r="A17501" s="533"/>
      <c r="B17501" s="1787"/>
      <c r="C17501" s="1788"/>
      <c r="D17501" s="533"/>
      <c r="E17501" s="533"/>
      <c r="F17501" s="533"/>
      <c r="G17501" s="533"/>
    </row>
    <row r="17502" spans="1:7">
      <c r="A17502" s="533"/>
      <c r="B17502" s="1787"/>
      <c r="C17502" s="1788"/>
      <c r="D17502" s="533"/>
      <c r="E17502" s="533"/>
      <c r="F17502" s="533"/>
      <c r="G17502" s="533"/>
    </row>
    <row r="17503" spans="1:7">
      <c r="A17503" s="533"/>
      <c r="B17503" s="1787"/>
      <c r="C17503" s="1788"/>
      <c r="D17503" s="533"/>
      <c r="E17503" s="533"/>
      <c r="F17503" s="533"/>
      <c r="G17503" s="533"/>
    </row>
    <row r="17504" spans="1:7">
      <c r="A17504" s="533"/>
      <c r="B17504" s="1787"/>
      <c r="C17504" s="1788"/>
      <c r="D17504" s="533"/>
      <c r="E17504" s="533"/>
      <c r="F17504" s="533"/>
      <c r="G17504" s="533"/>
    </row>
    <row r="17505" spans="1:7">
      <c r="A17505" s="533"/>
      <c r="B17505" s="1787"/>
      <c r="C17505" s="1788"/>
      <c r="D17505" s="533"/>
      <c r="E17505" s="533"/>
      <c r="F17505" s="533"/>
      <c r="G17505" s="533"/>
    </row>
    <row r="17506" spans="1:7">
      <c r="A17506" s="533"/>
      <c r="B17506" s="1787"/>
      <c r="C17506" s="1788"/>
      <c r="D17506" s="533"/>
      <c r="E17506" s="533"/>
      <c r="F17506" s="533"/>
      <c r="G17506" s="533"/>
    </row>
    <row r="17507" spans="1:7">
      <c r="A17507" s="533"/>
      <c r="B17507" s="1787"/>
      <c r="C17507" s="1788"/>
      <c r="D17507" s="533"/>
      <c r="E17507" s="533"/>
      <c r="F17507" s="533"/>
      <c r="G17507" s="533"/>
    </row>
    <row r="17508" spans="1:7">
      <c r="A17508" s="533"/>
      <c r="B17508" s="1787"/>
      <c r="C17508" s="1788"/>
      <c r="D17508" s="533"/>
      <c r="E17508" s="533"/>
      <c r="F17508" s="533"/>
      <c r="G17508" s="533"/>
    </row>
    <row r="17509" spans="1:7">
      <c r="A17509" s="533"/>
      <c r="B17509" s="1787"/>
      <c r="C17509" s="1788"/>
      <c r="D17509" s="533"/>
      <c r="E17509" s="533"/>
      <c r="F17509" s="533"/>
      <c r="G17509" s="533"/>
    </row>
    <row r="17510" spans="1:7">
      <c r="A17510" s="533"/>
      <c r="B17510" s="1787"/>
      <c r="C17510" s="1788"/>
      <c r="D17510" s="533"/>
      <c r="E17510" s="533"/>
      <c r="F17510" s="533"/>
      <c r="G17510" s="533"/>
    </row>
    <row r="17511" spans="1:7">
      <c r="A17511" s="533"/>
      <c r="B17511" s="1787"/>
      <c r="C17511" s="1788"/>
      <c r="D17511" s="533"/>
      <c r="E17511" s="533"/>
      <c r="F17511" s="533"/>
      <c r="G17511" s="533"/>
    </row>
    <row r="17512" spans="1:7">
      <c r="A17512" s="533"/>
      <c r="B17512" s="1787"/>
      <c r="C17512" s="1788"/>
      <c r="D17512" s="533"/>
      <c r="E17512" s="533"/>
      <c r="F17512" s="533"/>
      <c r="G17512" s="533"/>
    </row>
    <row r="17513" spans="1:7">
      <c r="A17513" s="533"/>
      <c r="B17513" s="1787"/>
      <c r="C17513" s="1788"/>
      <c r="D17513" s="533"/>
      <c r="E17513" s="533"/>
      <c r="F17513" s="533"/>
      <c r="G17513" s="533"/>
    </row>
    <row r="17514" spans="1:7">
      <c r="A17514" s="533"/>
      <c r="B17514" s="1787"/>
      <c r="C17514" s="1788"/>
      <c r="D17514" s="533"/>
      <c r="E17514" s="533"/>
      <c r="F17514" s="533"/>
      <c r="G17514" s="533"/>
    </row>
    <row r="17515" spans="1:7">
      <c r="A17515" s="533"/>
      <c r="B17515" s="1787"/>
      <c r="C17515" s="1788"/>
      <c r="D17515" s="533"/>
      <c r="E17515" s="533"/>
      <c r="F17515" s="533"/>
      <c r="G17515" s="533"/>
    </row>
    <row r="17516" spans="1:7">
      <c r="A17516" s="533"/>
      <c r="B17516" s="1787"/>
      <c r="C17516" s="1788"/>
      <c r="D17516" s="533"/>
      <c r="E17516" s="533"/>
      <c r="F17516" s="533"/>
      <c r="G17516" s="533"/>
    </row>
    <row r="17517" spans="1:7">
      <c r="A17517" s="533"/>
      <c r="B17517" s="1787"/>
      <c r="C17517" s="1788"/>
      <c r="D17517" s="533"/>
      <c r="E17517" s="533"/>
      <c r="F17517" s="533"/>
      <c r="G17517" s="533"/>
    </row>
    <row r="17518" spans="1:7">
      <c r="A17518" s="533"/>
      <c r="B17518" s="1787"/>
      <c r="C17518" s="1788"/>
      <c r="D17518" s="533"/>
      <c r="E17518" s="533"/>
      <c r="F17518" s="533"/>
      <c r="G17518" s="533"/>
    </row>
    <row r="17519" spans="1:7">
      <c r="A17519" s="533"/>
      <c r="B17519" s="1787"/>
      <c r="C17519" s="1788"/>
      <c r="D17519" s="533"/>
      <c r="E17519" s="533"/>
      <c r="F17519" s="533"/>
      <c r="G17519" s="533"/>
    </row>
    <row r="17520" spans="1:7">
      <c r="A17520" s="533"/>
      <c r="B17520" s="1787"/>
      <c r="C17520" s="1788"/>
      <c r="D17520" s="533"/>
      <c r="E17520" s="533"/>
      <c r="F17520" s="533"/>
      <c r="G17520" s="533"/>
    </row>
    <row r="17521" spans="1:7">
      <c r="A17521" s="533"/>
      <c r="B17521" s="1787"/>
      <c r="C17521" s="1788"/>
      <c r="D17521" s="533"/>
      <c r="E17521" s="533"/>
      <c r="F17521" s="533"/>
      <c r="G17521" s="533"/>
    </row>
    <row r="17522" spans="1:7">
      <c r="A17522" s="533"/>
      <c r="B17522" s="1787"/>
      <c r="C17522" s="1788"/>
      <c r="D17522" s="533"/>
      <c r="E17522" s="533"/>
      <c r="F17522" s="533"/>
      <c r="G17522" s="533"/>
    </row>
    <row r="17523" spans="1:7">
      <c r="A17523" s="533"/>
      <c r="B17523" s="1787"/>
      <c r="C17523" s="1788"/>
      <c r="D17523" s="533"/>
      <c r="E17523" s="533"/>
      <c r="F17523" s="533"/>
      <c r="G17523" s="533"/>
    </row>
    <row r="17524" spans="1:7">
      <c r="A17524" s="533"/>
      <c r="B17524" s="1787"/>
      <c r="C17524" s="1788"/>
      <c r="D17524" s="533"/>
      <c r="E17524" s="533"/>
      <c r="F17524" s="533"/>
      <c r="G17524" s="533"/>
    </row>
    <row r="17525" spans="1:7">
      <c r="A17525" s="533"/>
      <c r="B17525" s="1787"/>
      <c r="C17525" s="1788"/>
      <c r="D17525" s="533"/>
      <c r="E17525" s="533"/>
      <c r="F17525" s="533"/>
      <c r="G17525" s="533"/>
    </row>
    <row r="17526" spans="1:7">
      <c r="A17526" s="533"/>
      <c r="B17526" s="1787"/>
      <c r="C17526" s="1788"/>
      <c r="D17526" s="533"/>
      <c r="E17526" s="533"/>
      <c r="F17526" s="533"/>
      <c r="G17526" s="533"/>
    </row>
    <row r="17527" spans="1:7">
      <c r="A17527" s="533"/>
      <c r="B17527" s="1787"/>
      <c r="C17527" s="1788"/>
      <c r="D17527" s="533"/>
      <c r="E17527" s="533"/>
      <c r="F17527" s="533"/>
      <c r="G17527" s="533"/>
    </row>
    <row r="17528" spans="1:7">
      <c r="A17528" s="533"/>
      <c r="B17528" s="1787"/>
      <c r="C17528" s="1788"/>
      <c r="D17528" s="533"/>
      <c r="E17528" s="533"/>
      <c r="F17528" s="533"/>
      <c r="G17528" s="533"/>
    </row>
    <row r="17529" spans="1:7">
      <c r="A17529" s="533"/>
      <c r="B17529" s="1787"/>
      <c r="C17529" s="1788"/>
      <c r="D17529" s="533"/>
      <c r="E17529" s="533"/>
      <c r="F17529" s="533"/>
      <c r="G17529" s="533"/>
    </row>
    <row r="17530" spans="1:7">
      <c r="A17530" s="533"/>
      <c r="B17530" s="1787"/>
      <c r="C17530" s="1788"/>
      <c r="D17530" s="533"/>
      <c r="E17530" s="533"/>
      <c r="F17530" s="533"/>
      <c r="G17530" s="533"/>
    </row>
    <row r="17531" spans="1:7">
      <c r="A17531" s="533"/>
      <c r="B17531" s="1787"/>
      <c r="C17531" s="1788"/>
      <c r="D17531" s="533"/>
      <c r="E17531" s="533"/>
      <c r="F17531" s="533"/>
      <c r="G17531" s="533"/>
    </row>
    <row r="17532" spans="1:7">
      <c r="A17532" s="533"/>
      <c r="B17532" s="1787"/>
      <c r="C17532" s="1788"/>
      <c r="D17532" s="533"/>
      <c r="E17532" s="533"/>
      <c r="F17532" s="533"/>
      <c r="G17532" s="533"/>
    </row>
    <row r="17533" spans="1:7">
      <c r="A17533" s="533"/>
      <c r="B17533" s="1787"/>
      <c r="C17533" s="1788"/>
      <c r="D17533" s="533"/>
      <c r="E17533" s="533"/>
      <c r="F17533" s="533"/>
      <c r="G17533" s="533"/>
    </row>
    <row r="17534" spans="1:7">
      <c r="A17534" s="533"/>
      <c r="B17534" s="1787"/>
      <c r="C17534" s="1788"/>
      <c r="D17534" s="533"/>
      <c r="E17534" s="533"/>
      <c r="F17534" s="533"/>
      <c r="G17534" s="533"/>
    </row>
    <row r="17535" spans="1:7">
      <c r="A17535" s="533"/>
      <c r="B17535" s="1787"/>
      <c r="C17535" s="1788"/>
      <c r="D17535" s="533"/>
      <c r="E17535" s="533"/>
      <c r="F17535" s="533"/>
      <c r="G17535" s="533"/>
    </row>
    <row r="17536" spans="1:7">
      <c r="A17536" s="533"/>
      <c r="B17536" s="1787"/>
      <c r="C17536" s="1788"/>
      <c r="D17536" s="533"/>
      <c r="E17536" s="533"/>
      <c r="F17536" s="533"/>
      <c r="G17536" s="533"/>
    </row>
    <row r="17537" spans="1:7">
      <c r="A17537" s="533"/>
      <c r="B17537" s="1787"/>
      <c r="C17537" s="1788"/>
      <c r="D17537" s="533"/>
      <c r="E17537" s="533"/>
      <c r="F17537" s="533"/>
      <c r="G17537" s="533"/>
    </row>
    <row r="17538" spans="1:7">
      <c r="A17538" s="533"/>
      <c r="B17538" s="1787"/>
      <c r="C17538" s="1788"/>
      <c r="D17538" s="533"/>
      <c r="E17538" s="533"/>
      <c r="F17538" s="533"/>
      <c r="G17538" s="533"/>
    </row>
    <row r="17539" spans="1:7">
      <c r="A17539" s="533"/>
      <c r="B17539" s="1787"/>
      <c r="C17539" s="1788"/>
      <c r="D17539" s="533"/>
      <c r="E17539" s="533"/>
      <c r="F17539" s="533"/>
      <c r="G17539" s="533"/>
    </row>
    <row r="17540" spans="1:7">
      <c r="A17540" s="533"/>
      <c r="B17540" s="1787"/>
      <c r="C17540" s="1788"/>
      <c r="D17540" s="533"/>
      <c r="E17540" s="533"/>
      <c r="F17540" s="533"/>
      <c r="G17540" s="533"/>
    </row>
    <row r="17541" spans="1:7">
      <c r="A17541" s="533"/>
      <c r="B17541" s="1787"/>
      <c r="C17541" s="1788"/>
      <c r="D17541" s="533"/>
      <c r="E17541" s="533"/>
      <c r="F17541" s="533"/>
      <c r="G17541" s="533"/>
    </row>
    <row r="17542" spans="1:7">
      <c r="A17542" s="533"/>
      <c r="B17542" s="1787"/>
      <c r="C17542" s="1788"/>
      <c r="D17542" s="533"/>
      <c r="E17542" s="533"/>
      <c r="F17542" s="533"/>
      <c r="G17542" s="533"/>
    </row>
    <row r="17543" spans="1:7">
      <c r="A17543" s="533"/>
      <c r="B17543" s="1787"/>
      <c r="C17543" s="1788"/>
      <c r="D17543" s="533"/>
      <c r="E17543" s="533"/>
      <c r="F17543" s="533"/>
      <c r="G17543" s="533"/>
    </row>
    <row r="17544" spans="1:7">
      <c r="A17544" s="533"/>
      <c r="B17544" s="1787"/>
      <c r="C17544" s="1788"/>
      <c r="D17544" s="533"/>
      <c r="E17544" s="533"/>
      <c r="F17544" s="533"/>
      <c r="G17544" s="533"/>
    </row>
    <row r="17545" spans="1:7">
      <c r="A17545" s="533"/>
      <c r="B17545" s="1787"/>
      <c r="C17545" s="1788"/>
      <c r="D17545" s="533"/>
      <c r="E17545" s="533"/>
      <c r="F17545" s="533"/>
      <c r="G17545" s="533"/>
    </row>
    <row r="17546" spans="1:7">
      <c r="A17546" s="533"/>
      <c r="B17546" s="1787"/>
      <c r="C17546" s="1788"/>
      <c r="D17546" s="533"/>
      <c r="E17546" s="533"/>
      <c r="F17546" s="533"/>
      <c r="G17546" s="533"/>
    </row>
    <row r="17547" spans="1:7">
      <c r="A17547" s="533"/>
      <c r="B17547" s="1787"/>
      <c r="C17547" s="1788"/>
      <c r="D17547" s="533"/>
      <c r="E17547" s="533"/>
      <c r="F17547" s="533"/>
      <c r="G17547" s="533"/>
    </row>
    <row r="17548" spans="1:7">
      <c r="A17548" s="533"/>
      <c r="B17548" s="1787"/>
      <c r="C17548" s="1788"/>
      <c r="D17548" s="533"/>
      <c r="E17548" s="533"/>
      <c r="F17548" s="533"/>
      <c r="G17548" s="533"/>
    </row>
    <row r="17549" spans="1:7">
      <c r="A17549" s="533"/>
      <c r="B17549" s="1787"/>
      <c r="C17549" s="1788"/>
      <c r="D17549" s="533"/>
      <c r="E17549" s="533"/>
      <c r="F17549" s="533"/>
      <c r="G17549" s="533"/>
    </row>
    <row r="17550" spans="1:7">
      <c r="A17550" s="533"/>
      <c r="B17550" s="1787"/>
      <c r="C17550" s="1788"/>
      <c r="D17550" s="533"/>
      <c r="E17550" s="533"/>
      <c r="F17550" s="533"/>
      <c r="G17550" s="533"/>
    </row>
    <row r="17551" spans="1:7">
      <c r="A17551" s="533"/>
      <c r="B17551" s="1787"/>
      <c r="C17551" s="1788"/>
      <c r="D17551" s="533"/>
      <c r="E17551" s="533"/>
      <c r="F17551" s="533"/>
      <c r="G17551" s="533"/>
    </row>
    <row r="17552" spans="1:7">
      <c r="A17552" s="533"/>
      <c r="B17552" s="1787"/>
      <c r="C17552" s="1788"/>
      <c r="D17552" s="533"/>
      <c r="E17552" s="533"/>
      <c r="F17552" s="533"/>
      <c r="G17552" s="533"/>
    </row>
    <row r="17553" spans="1:7">
      <c r="A17553" s="533"/>
      <c r="B17553" s="1787"/>
      <c r="C17553" s="1788"/>
      <c r="D17553" s="533"/>
      <c r="E17553" s="533"/>
      <c r="F17553" s="533"/>
      <c r="G17553" s="533"/>
    </row>
    <row r="17554" spans="1:7">
      <c r="A17554" s="533"/>
      <c r="B17554" s="1787"/>
      <c r="C17554" s="1788"/>
      <c r="D17554" s="533"/>
      <c r="E17554" s="533"/>
      <c r="F17554" s="533"/>
      <c r="G17554" s="533"/>
    </row>
    <row r="17555" spans="1:7">
      <c r="A17555" s="533"/>
      <c r="B17555" s="1787"/>
      <c r="C17555" s="1788"/>
      <c r="D17555" s="533"/>
      <c r="E17555" s="533"/>
      <c r="F17555" s="533"/>
      <c r="G17555" s="533"/>
    </row>
    <row r="17556" spans="1:7">
      <c r="A17556" s="533"/>
      <c r="B17556" s="1787"/>
      <c r="C17556" s="1788"/>
      <c r="D17556" s="533"/>
      <c r="E17556" s="533"/>
      <c r="F17556" s="533"/>
      <c r="G17556" s="533"/>
    </row>
    <row r="17557" spans="1:7">
      <c r="A17557" s="533"/>
      <c r="B17557" s="1787"/>
      <c r="C17557" s="1788"/>
      <c r="D17557" s="533"/>
      <c r="E17557" s="533"/>
      <c r="F17557" s="533"/>
      <c r="G17557" s="533"/>
    </row>
    <row r="17558" spans="1:7">
      <c r="A17558" s="533"/>
      <c r="B17558" s="1787"/>
      <c r="C17558" s="1788"/>
      <c r="D17558" s="533"/>
      <c r="E17558" s="533"/>
      <c r="F17558" s="533"/>
      <c r="G17558" s="533"/>
    </row>
    <row r="17559" spans="1:7">
      <c r="A17559" s="533"/>
      <c r="B17559" s="1787"/>
      <c r="C17559" s="1788"/>
      <c r="D17559" s="533"/>
      <c r="E17559" s="533"/>
      <c r="F17559" s="533"/>
      <c r="G17559" s="533"/>
    </row>
    <row r="17560" spans="1:7">
      <c r="A17560" s="533"/>
      <c r="B17560" s="1787"/>
      <c r="C17560" s="1788"/>
      <c r="D17560" s="533"/>
      <c r="E17560" s="533"/>
      <c r="F17560" s="533"/>
      <c r="G17560" s="533"/>
    </row>
    <row r="17561" spans="1:7">
      <c r="A17561" s="533"/>
      <c r="B17561" s="1787"/>
      <c r="C17561" s="1788"/>
      <c r="D17561" s="533"/>
      <c r="E17561" s="533"/>
      <c r="F17561" s="533"/>
      <c r="G17561" s="533"/>
    </row>
    <row r="17562" spans="1:7">
      <c r="A17562" s="533"/>
      <c r="B17562" s="1787"/>
      <c r="C17562" s="1788"/>
      <c r="D17562" s="533"/>
      <c r="E17562" s="533"/>
      <c r="F17562" s="533"/>
      <c r="G17562" s="533"/>
    </row>
    <row r="17563" spans="1:7">
      <c r="A17563" s="533"/>
      <c r="B17563" s="1787"/>
      <c r="C17563" s="1788"/>
      <c r="D17563" s="533"/>
      <c r="E17563" s="533"/>
      <c r="F17563" s="533"/>
      <c r="G17563" s="533"/>
    </row>
    <row r="17564" spans="1:7">
      <c r="A17564" s="533"/>
      <c r="B17564" s="1787"/>
      <c r="C17564" s="1788"/>
      <c r="D17564" s="533"/>
      <c r="E17564" s="533"/>
      <c r="F17564" s="533"/>
      <c r="G17564" s="533"/>
    </row>
    <row r="17565" spans="1:7">
      <c r="A17565" s="533"/>
      <c r="B17565" s="1787"/>
      <c r="C17565" s="1788"/>
      <c r="D17565" s="533"/>
      <c r="E17565" s="533"/>
      <c r="F17565" s="533"/>
      <c r="G17565" s="533"/>
    </row>
    <row r="17566" spans="1:7">
      <c r="A17566" s="533"/>
      <c r="B17566" s="1787"/>
      <c r="C17566" s="1788"/>
      <c r="D17566" s="533"/>
      <c r="E17566" s="533"/>
      <c r="F17566" s="533"/>
      <c r="G17566" s="533"/>
    </row>
    <row r="17567" spans="1:7">
      <c r="A17567" s="533"/>
      <c r="B17567" s="1787"/>
      <c r="C17567" s="1788"/>
      <c r="D17567" s="533"/>
      <c r="E17567" s="533"/>
      <c r="F17567" s="533"/>
      <c r="G17567" s="533"/>
    </row>
    <row r="17568" spans="1:7">
      <c r="A17568" s="533"/>
      <c r="B17568" s="1787"/>
      <c r="C17568" s="1788"/>
      <c r="D17568" s="533"/>
      <c r="E17568" s="533"/>
      <c r="F17568" s="533"/>
      <c r="G17568" s="533"/>
    </row>
    <row r="17569" spans="1:7">
      <c r="A17569" s="533"/>
      <c r="B17569" s="1787"/>
      <c r="C17569" s="1788"/>
      <c r="D17569" s="533"/>
      <c r="E17569" s="533"/>
      <c r="F17569" s="533"/>
      <c r="G17569" s="533"/>
    </row>
    <row r="17570" spans="1:7">
      <c r="A17570" s="533"/>
      <c r="B17570" s="1787"/>
      <c r="C17570" s="1788"/>
      <c r="D17570" s="533"/>
      <c r="E17570" s="533"/>
      <c r="F17570" s="533"/>
      <c r="G17570" s="533"/>
    </row>
    <row r="17571" spans="1:7">
      <c r="A17571" s="533"/>
      <c r="B17571" s="1787"/>
      <c r="C17571" s="1788"/>
      <c r="D17571" s="533"/>
      <c r="E17571" s="533"/>
      <c r="F17571" s="533"/>
      <c r="G17571" s="533"/>
    </row>
    <row r="17572" spans="1:7">
      <c r="A17572" s="533"/>
      <c r="B17572" s="1787"/>
      <c r="C17572" s="1788"/>
      <c r="D17572" s="533"/>
      <c r="E17572" s="533"/>
      <c r="F17572" s="533"/>
      <c r="G17572" s="533"/>
    </row>
    <row r="17573" spans="1:7">
      <c r="A17573" s="533"/>
      <c r="B17573" s="1787"/>
      <c r="C17573" s="1788"/>
      <c r="D17573" s="533"/>
      <c r="E17573" s="533"/>
      <c r="F17573" s="533"/>
      <c r="G17573" s="533"/>
    </row>
    <row r="17574" spans="1:7">
      <c r="A17574" s="533"/>
      <c r="B17574" s="1787"/>
      <c r="C17574" s="1788"/>
      <c r="D17574" s="533"/>
      <c r="E17574" s="533"/>
      <c r="F17574" s="533"/>
      <c r="G17574" s="533"/>
    </row>
    <row r="17575" spans="1:7">
      <c r="A17575" s="533"/>
      <c r="B17575" s="1787"/>
      <c r="C17575" s="1788"/>
      <c r="D17575" s="533"/>
      <c r="E17575" s="533"/>
      <c r="F17575" s="533"/>
      <c r="G17575" s="533"/>
    </row>
    <row r="17576" spans="1:7">
      <c r="A17576" s="533"/>
      <c r="B17576" s="1787"/>
      <c r="C17576" s="1788"/>
      <c r="D17576" s="533"/>
      <c r="E17576" s="533"/>
      <c r="F17576" s="533"/>
      <c r="G17576" s="533"/>
    </row>
    <row r="17577" spans="1:7">
      <c r="A17577" s="533"/>
      <c r="B17577" s="1787"/>
      <c r="C17577" s="1788"/>
      <c r="D17577" s="533"/>
      <c r="E17577" s="533"/>
      <c r="F17577" s="533"/>
      <c r="G17577" s="533"/>
    </row>
    <row r="17578" spans="1:7">
      <c r="A17578" s="533"/>
      <c r="B17578" s="1787"/>
      <c r="C17578" s="1788"/>
      <c r="D17578" s="533"/>
      <c r="E17578" s="533"/>
      <c r="F17578" s="533"/>
      <c r="G17578" s="533"/>
    </row>
    <row r="17579" spans="1:7">
      <c r="A17579" s="533"/>
      <c r="B17579" s="1787"/>
      <c r="C17579" s="1788"/>
      <c r="D17579" s="533"/>
      <c r="E17579" s="533"/>
      <c r="F17579" s="533"/>
      <c r="G17579" s="533"/>
    </row>
    <row r="17580" spans="1:7">
      <c r="A17580" s="533"/>
      <c r="B17580" s="1787"/>
      <c r="C17580" s="1788"/>
      <c r="D17580" s="533"/>
      <c r="E17580" s="533"/>
      <c r="F17580" s="533"/>
      <c r="G17580" s="533"/>
    </row>
    <row r="17581" spans="1:7">
      <c r="A17581" s="533"/>
      <c r="B17581" s="1787"/>
      <c r="C17581" s="1788"/>
      <c r="D17581" s="533"/>
      <c r="E17581" s="533"/>
      <c r="F17581" s="533"/>
      <c r="G17581" s="533"/>
    </row>
    <row r="17582" spans="1:7">
      <c r="A17582" s="533"/>
      <c r="B17582" s="1787"/>
      <c r="C17582" s="1788"/>
      <c r="D17582" s="533"/>
      <c r="E17582" s="533"/>
      <c r="F17582" s="533"/>
      <c r="G17582" s="533"/>
    </row>
    <row r="17583" spans="1:7">
      <c r="A17583" s="533"/>
      <c r="B17583" s="1787"/>
      <c r="C17583" s="1788"/>
      <c r="D17583" s="533"/>
      <c r="E17583" s="533"/>
      <c r="F17583" s="533"/>
      <c r="G17583" s="533"/>
    </row>
    <row r="17584" spans="1:7">
      <c r="A17584" s="533"/>
      <c r="B17584" s="1787"/>
      <c r="C17584" s="1788"/>
      <c r="D17584" s="533"/>
      <c r="E17584" s="533"/>
      <c r="F17584" s="533"/>
      <c r="G17584" s="533"/>
    </row>
    <row r="17585" spans="1:7">
      <c r="A17585" s="533"/>
      <c r="B17585" s="1787"/>
      <c r="C17585" s="1788"/>
      <c r="D17585" s="533"/>
      <c r="E17585" s="533"/>
      <c r="F17585" s="533"/>
      <c r="G17585" s="533"/>
    </row>
    <row r="17586" spans="1:7">
      <c r="A17586" s="533"/>
      <c r="B17586" s="1787"/>
      <c r="C17586" s="1788"/>
      <c r="D17586" s="533"/>
      <c r="E17586" s="533"/>
      <c r="F17586" s="533"/>
      <c r="G17586" s="533"/>
    </row>
    <row r="17587" spans="1:7">
      <c r="A17587" s="533"/>
      <c r="B17587" s="1787"/>
      <c r="C17587" s="1788"/>
      <c r="D17587" s="533"/>
      <c r="E17587" s="533"/>
      <c r="F17587" s="533"/>
      <c r="G17587" s="533"/>
    </row>
    <row r="17588" spans="1:7">
      <c r="A17588" s="533"/>
      <c r="B17588" s="1787"/>
      <c r="C17588" s="1788"/>
      <c r="D17588" s="533"/>
      <c r="E17588" s="533"/>
      <c r="F17588" s="533"/>
      <c r="G17588" s="533"/>
    </row>
    <row r="17589" spans="1:7">
      <c r="A17589" s="533"/>
      <c r="B17589" s="1787"/>
      <c r="C17589" s="1788"/>
      <c r="D17589" s="533"/>
      <c r="E17589" s="533"/>
      <c r="F17589" s="533"/>
      <c r="G17589" s="533"/>
    </row>
    <row r="17590" spans="1:7">
      <c r="A17590" s="533"/>
      <c r="B17590" s="1787"/>
      <c r="C17590" s="1788"/>
      <c r="D17590" s="533"/>
      <c r="E17590" s="533"/>
      <c r="F17590" s="533"/>
      <c r="G17590" s="533"/>
    </row>
    <row r="17591" spans="1:7">
      <c r="A17591" s="533"/>
      <c r="B17591" s="1787"/>
      <c r="C17591" s="1788"/>
      <c r="D17591" s="533"/>
      <c r="E17591" s="533"/>
      <c r="F17591" s="533"/>
      <c r="G17591" s="533"/>
    </row>
    <row r="17592" spans="1:7">
      <c r="A17592" s="533"/>
      <c r="B17592" s="1787"/>
      <c r="C17592" s="1788"/>
      <c r="D17592" s="533"/>
      <c r="E17592" s="533"/>
      <c r="F17592" s="533"/>
      <c r="G17592" s="533"/>
    </row>
    <row r="17593" spans="1:7">
      <c r="A17593" s="533"/>
      <c r="B17593" s="1787"/>
      <c r="C17593" s="1788"/>
      <c r="D17593" s="533"/>
      <c r="E17593" s="533"/>
      <c r="F17593" s="533"/>
      <c r="G17593" s="533"/>
    </row>
    <row r="17594" spans="1:7">
      <c r="A17594" s="533"/>
      <c r="B17594" s="1787"/>
      <c r="C17594" s="1788"/>
      <c r="D17594" s="533"/>
      <c r="E17594" s="533"/>
      <c r="F17594" s="533"/>
      <c r="G17594" s="533"/>
    </row>
    <row r="17595" spans="1:7">
      <c r="A17595" s="533"/>
      <c r="B17595" s="1787"/>
      <c r="C17595" s="1788"/>
      <c r="D17595" s="533"/>
      <c r="E17595" s="533"/>
      <c r="F17595" s="533"/>
      <c r="G17595" s="533"/>
    </row>
    <row r="17596" spans="1:7">
      <c r="A17596" s="533"/>
      <c r="B17596" s="1787"/>
      <c r="C17596" s="1788"/>
      <c r="D17596" s="533"/>
      <c r="E17596" s="533"/>
      <c r="F17596" s="533"/>
      <c r="G17596" s="533"/>
    </row>
    <row r="17597" spans="1:7">
      <c r="A17597" s="533"/>
      <c r="B17597" s="1787"/>
      <c r="C17597" s="1788"/>
      <c r="D17597" s="533"/>
      <c r="E17597" s="533"/>
      <c r="F17597" s="533"/>
      <c r="G17597" s="533"/>
    </row>
    <row r="17598" spans="1:7">
      <c r="A17598" s="533"/>
      <c r="B17598" s="1787"/>
      <c r="C17598" s="1788"/>
      <c r="D17598" s="533"/>
      <c r="E17598" s="533"/>
      <c r="F17598" s="533"/>
      <c r="G17598" s="533"/>
    </row>
    <row r="17599" spans="1:7">
      <c r="A17599" s="533"/>
      <c r="B17599" s="1787"/>
      <c r="C17599" s="1788"/>
      <c r="D17599" s="533"/>
      <c r="E17599" s="533"/>
      <c r="F17599" s="533"/>
      <c r="G17599" s="533"/>
    </row>
    <row r="17600" spans="1:7">
      <c r="A17600" s="533"/>
      <c r="B17600" s="1787"/>
      <c r="C17600" s="1788"/>
      <c r="D17600" s="533"/>
      <c r="E17600" s="533"/>
      <c r="F17600" s="533"/>
      <c r="G17600" s="533"/>
    </row>
    <row r="17601" spans="1:7">
      <c r="A17601" s="533"/>
      <c r="B17601" s="1787"/>
      <c r="C17601" s="1788"/>
      <c r="D17601" s="533"/>
      <c r="E17601" s="533"/>
      <c r="F17601" s="533"/>
      <c r="G17601" s="533"/>
    </row>
    <row r="17602" spans="1:7">
      <c r="A17602" s="533"/>
      <c r="B17602" s="1787"/>
      <c r="C17602" s="1788"/>
      <c r="D17602" s="533"/>
      <c r="E17602" s="533"/>
      <c r="F17602" s="533"/>
      <c r="G17602" s="533"/>
    </row>
    <row r="17603" spans="1:7">
      <c r="A17603" s="533"/>
      <c r="B17603" s="1787"/>
      <c r="C17603" s="1788"/>
      <c r="D17603" s="533"/>
      <c r="E17603" s="533"/>
      <c r="F17603" s="533"/>
      <c r="G17603" s="533"/>
    </row>
    <row r="17604" spans="1:7">
      <c r="A17604" s="533"/>
      <c r="B17604" s="1787"/>
      <c r="C17604" s="1788"/>
      <c r="D17604" s="533"/>
      <c r="E17604" s="533"/>
      <c r="F17604" s="533"/>
      <c r="G17604" s="533"/>
    </row>
    <row r="17605" spans="1:7">
      <c r="A17605" s="533"/>
      <c r="B17605" s="1787"/>
      <c r="C17605" s="1788"/>
      <c r="D17605" s="533"/>
      <c r="E17605" s="533"/>
      <c r="F17605" s="533"/>
      <c r="G17605" s="533"/>
    </row>
    <row r="17606" spans="1:7">
      <c r="A17606" s="533"/>
      <c r="B17606" s="1787"/>
      <c r="C17606" s="1788"/>
      <c r="D17606" s="533"/>
      <c r="E17606" s="533"/>
      <c r="F17606" s="533"/>
      <c r="G17606" s="533"/>
    </row>
    <row r="17607" spans="1:7">
      <c r="A17607" s="533"/>
      <c r="B17607" s="1787"/>
      <c r="C17607" s="1788"/>
      <c r="D17607" s="533"/>
      <c r="E17607" s="533"/>
      <c r="F17607" s="533"/>
      <c r="G17607" s="533"/>
    </row>
    <row r="17608" spans="1:7">
      <c r="A17608" s="533"/>
      <c r="B17608" s="1787"/>
      <c r="C17608" s="1788"/>
      <c r="D17608" s="533"/>
      <c r="E17608" s="533"/>
      <c r="F17608" s="533"/>
      <c r="G17608" s="533"/>
    </row>
    <row r="17609" spans="1:7">
      <c r="A17609" s="533"/>
      <c r="B17609" s="1787"/>
      <c r="C17609" s="1788"/>
      <c r="D17609" s="533"/>
      <c r="E17609" s="533"/>
      <c r="F17609" s="533"/>
      <c r="G17609" s="533"/>
    </row>
    <row r="17610" spans="1:7">
      <c r="A17610" s="533"/>
      <c r="B17610" s="1787"/>
      <c r="C17610" s="1788"/>
      <c r="D17610" s="533"/>
      <c r="E17610" s="533"/>
      <c r="F17610" s="533"/>
      <c r="G17610" s="533"/>
    </row>
    <row r="17611" spans="1:7">
      <c r="A17611" s="533"/>
      <c r="B17611" s="1787"/>
      <c r="C17611" s="1788"/>
      <c r="D17611" s="533"/>
      <c r="E17611" s="533"/>
      <c r="F17611" s="533"/>
      <c r="G17611" s="533"/>
    </row>
    <row r="17612" spans="1:7">
      <c r="A17612" s="533"/>
      <c r="B17612" s="1787"/>
      <c r="C17612" s="1788"/>
      <c r="D17612" s="533"/>
      <c r="E17612" s="533"/>
      <c r="F17612" s="533"/>
      <c r="G17612" s="533"/>
    </row>
    <row r="17613" spans="1:7">
      <c r="A17613" s="533"/>
      <c r="B17613" s="1787"/>
      <c r="C17613" s="1788"/>
      <c r="D17613" s="533"/>
      <c r="E17613" s="533"/>
      <c r="F17613" s="533"/>
      <c r="G17613" s="533"/>
    </row>
    <row r="17614" spans="1:7">
      <c r="A17614" s="533"/>
      <c r="B17614" s="1787"/>
      <c r="C17614" s="1788"/>
      <c r="D17614" s="533"/>
      <c r="E17614" s="533"/>
      <c r="F17614" s="533"/>
      <c r="G17614" s="533"/>
    </row>
    <row r="17615" spans="1:7">
      <c r="A17615" s="533"/>
      <c r="B17615" s="1787"/>
      <c r="C17615" s="1788"/>
      <c r="D17615" s="533"/>
      <c r="E17615" s="533"/>
      <c r="F17615" s="533"/>
      <c r="G17615" s="533"/>
    </row>
    <row r="17616" spans="1:7">
      <c r="A17616" s="533"/>
      <c r="B17616" s="1787"/>
      <c r="C17616" s="1788"/>
      <c r="D17616" s="533"/>
      <c r="E17616" s="533"/>
      <c r="F17616" s="533"/>
      <c r="G17616" s="533"/>
    </row>
    <row r="17617" spans="1:7">
      <c r="A17617" s="533"/>
      <c r="B17617" s="1787"/>
      <c r="C17617" s="1788"/>
      <c r="D17617" s="533"/>
      <c r="E17617" s="533"/>
      <c r="F17617" s="533"/>
      <c r="G17617" s="533"/>
    </row>
    <row r="17618" spans="1:7">
      <c r="A17618" s="533"/>
      <c r="B17618" s="1787"/>
      <c r="C17618" s="1788"/>
      <c r="D17618" s="533"/>
      <c r="E17618" s="533"/>
      <c r="F17618" s="533"/>
      <c r="G17618" s="533"/>
    </row>
    <row r="17619" spans="1:7">
      <c r="A17619" s="533"/>
      <c r="B17619" s="1787"/>
      <c r="C17619" s="1788"/>
      <c r="D17619" s="533"/>
      <c r="E17619" s="533"/>
      <c r="F17619" s="533"/>
      <c r="G17619" s="533"/>
    </row>
    <row r="17620" spans="1:7">
      <c r="A17620" s="533"/>
      <c r="B17620" s="1787"/>
      <c r="C17620" s="1788"/>
      <c r="D17620" s="533"/>
      <c r="E17620" s="533"/>
      <c r="F17620" s="533"/>
      <c r="G17620" s="533"/>
    </row>
    <row r="17621" spans="1:7">
      <c r="A17621" s="533"/>
      <c r="B17621" s="1787"/>
      <c r="C17621" s="1788"/>
      <c r="D17621" s="533"/>
      <c r="E17621" s="533"/>
      <c r="F17621" s="533"/>
      <c r="G17621" s="533"/>
    </row>
    <row r="17622" spans="1:7">
      <c r="A17622" s="533"/>
      <c r="B17622" s="1787"/>
      <c r="C17622" s="1788"/>
      <c r="D17622" s="533"/>
      <c r="E17622" s="533"/>
      <c r="F17622" s="533"/>
      <c r="G17622" s="533"/>
    </row>
    <row r="17623" spans="1:7">
      <c r="A17623" s="533"/>
      <c r="B17623" s="1787"/>
      <c r="C17623" s="1788"/>
      <c r="D17623" s="533"/>
      <c r="E17623" s="533"/>
      <c r="F17623" s="533"/>
      <c r="G17623" s="533"/>
    </row>
    <row r="17624" spans="1:7">
      <c r="A17624" s="533"/>
      <c r="B17624" s="1787"/>
      <c r="C17624" s="1788"/>
      <c r="D17624" s="533"/>
      <c r="E17624" s="533"/>
      <c r="F17624" s="533"/>
      <c r="G17624" s="533"/>
    </row>
    <row r="17625" spans="1:7">
      <c r="A17625" s="533"/>
      <c r="B17625" s="1787"/>
      <c r="C17625" s="1788"/>
      <c r="D17625" s="533"/>
      <c r="E17625" s="533"/>
      <c r="F17625" s="533"/>
      <c r="G17625" s="533"/>
    </row>
    <row r="17626" spans="1:7">
      <c r="A17626" s="533"/>
      <c r="B17626" s="1787"/>
      <c r="C17626" s="1788"/>
      <c r="D17626" s="533"/>
      <c r="E17626" s="533"/>
      <c r="F17626" s="533"/>
      <c r="G17626" s="533"/>
    </row>
    <row r="17627" spans="1:7">
      <c r="A17627" s="533"/>
      <c r="B17627" s="1787"/>
      <c r="C17627" s="1788"/>
      <c r="D17627" s="533"/>
      <c r="E17627" s="533"/>
      <c r="F17627" s="533"/>
      <c r="G17627" s="533"/>
    </row>
    <row r="17628" spans="1:7">
      <c r="A17628" s="533"/>
      <c r="B17628" s="1787"/>
      <c r="C17628" s="1788"/>
      <c r="D17628" s="533"/>
      <c r="E17628" s="533"/>
      <c r="F17628" s="533"/>
      <c r="G17628" s="533"/>
    </row>
    <row r="17629" spans="1:7">
      <c r="A17629" s="533"/>
      <c r="B17629" s="1787"/>
      <c r="C17629" s="1788"/>
      <c r="D17629" s="533"/>
      <c r="E17629" s="533"/>
      <c r="F17629" s="533"/>
      <c r="G17629" s="533"/>
    </row>
    <row r="17630" spans="1:7">
      <c r="A17630" s="533"/>
      <c r="B17630" s="1787"/>
      <c r="C17630" s="1788"/>
      <c r="D17630" s="533"/>
      <c r="E17630" s="533"/>
      <c r="F17630" s="533"/>
      <c r="G17630" s="533"/>
    </row>
    <row r="17631" spans="1:7">
      <c r="A17631" s="533"/>
      <c r="B17631" s="1787"/>
      <c r="C17631" s="1788"/>
      <c r="D17631" s="533"/>
      <c r="E17631" s="533"/>
      <c r="F17631" s="533"/>
      <c r="G17631" s="533"/>
    </row>
    <row r="17632" spans="1:7">
      <c r="A17632" s="533"/>
      <c r="B17632" s="1787"/>
      <c r="C17632" s="1788"/>
      <c r="D17632" s="533"/>
      <c r="E17632" s="533"/>
      <c r="F17632" s="533"/>
      <c r="G17632" s="533"/>
    </row>
    <row r="17633" spans="1:7">
      <c r="A17633" s="533"/>
      <c r="B17633" s="1787"/>
      <c r="C17633" s="1788"/>
      <c r="D17633" s="533"/>
      <c r="E17633" s="533"/>
      <c r="F17633" s="533"/>
      <c r="G17633" s="533"/>
    </row>
    <row r="17634" spans="1:7">
      <c r="A17634" s="533"/>
      <c r="B17634" s="1787"/>
      <c r="C17634" s="1788"/>
      <c r="D17634" s="533"/>
      <c r="E17634" s="533"/>
      <c r="F17634" s="533"/>
      <c r="G17634" s="533"/>
    </row>
    <row r="17635" spans="1:7">
      <c r="A17635" s="533"/>
      <c r="B17635" s="1787"/>
      <c r="C17635" s="1788"/>
      <c r="D17635" s="533"/>
      <c r="E17635" s="533"/>
      <c r="F17635" s="533"/>
      <c r="G17635" s="533"/>
    </row>
    <row r="17636" spans="1:7">
      <c r="A17636" s="533"/>
      <c r="B17636" s="1787"/>
      <c r="C17636" s="1788"/>
      <c r="D17636" s="533"/>
      <c r="E17636" s="533"/>
      <c r="F17636" s="533"/>
      <c r="G17636" s="533"/>
    </row>
    <row r="17637" spans="1:7">
      <c r="A17637" s="533"/>
      <c r="B17637" s="1787"/>
      <c r="C17637" s="1788"/>
      <c r="D17637" s="533"/>
      <c r="E17637" s="533"/>
      <c r="F17637" s="533"/>
      <c r="G17637" s="533"/>
    </row>
    <row r="17638" spans="1:7">
      <c r="A17638" s="533"/>
      <c r="B17638" s="1787"/>
      <c r="C17638" s="1788"/>
      <c r="D17638" s="533"/>
      <c r="E17638" s="533"/>
      <c r="F17638" s="533"/>
      <c r="G17638" s="533"/>
    </row>
    <row r="17639" spans="1:7">
      <c r="A17639" s="533"/>
      <c r="B17639" s="1787"/>
      <c r="C17639" s="1788"/>
      <c r="D17639" s="533"/>
      <c r="E17639" s="533"/>
      <c r="F17639" s="533"/>
      <c r="G17639" s="533"/>
    </row>
    <row r="17640" spans="1:7">
      <c r="A17640" s="533"/>
      <c r="B17640" s="1787"/>
      <c r="C17640" s="1788"/>
      <c r="D17640" s="533"/>
      <c r="E17640" s="533"/>
      <c r="F17640" s="533"/>
      <c r="G17640" s="533"/>
    </row>
    <row r="17641" spans="1:7">
      <c r="A17641" s="533"/>
      <c r="B17641" s="1787"/>
      <c r="C17641" s="1788"/>
      <c r="D17641" s="533"/>
      <c r="E17641" s="533"/>
      <c r="F17641" s="533"/>
      <c r="G17641" s="533"/>
    </row>
    <row r="17642" spans="1:7">
      <c r="A17642" s="533"/>
      <c r="B17642" s="1787"/>
      <c r="C17642" s="1788"/>
      <c r="D17642" s="533"/>
      <c r="E17642" s="533"/>
      <c r="F17642" s="533"/>
      <c r="G17642" s="533"/>
    </row>
    <row r="17643" spans="1:7">
      <c r="A17643" s="533"/>
      <c r="B17643" s="1787"/>
      <c r="C17643" s="1788"/>
      <c r="D17643" s="533"/>
      <c r="E17643" s="533"/>
      <c r="F17643" s="533"/>
      <c r="G17643" s="533"/>
    </row>
    <row r="17644" spans="1:7">
      <c r="A17644" s="533"/>
      <c r="B17644" s="1787"/>
      <c r="C17644" s="1788"/>
      <c r="D17644" s="533"/>
      <c r="E17644" s="533"/>
      <c r="F17644" s="533"/>
      <c r="G17644" s="533"/>
    </row>
    <row r="17645" spans="1:7">
      <c r="A17645" s="533"/>
      <c r="B17645" s="1787"/>
      <c r="C17645" s="1788"/>
      <c r="D17645" s="533"/>
      <c r="E17645" s="533"/>
      <c r="F17645" s="533"/>
      <c r="G17645" s="533"/>
    </row>
    <row r="17646" spans="1:7">
      <c r="A17646" s="533"/>
      <c r="B17646" s="1787"/>
      <c r="C17646" s="1788"/>
      <c r="D17646" s="533"/>
      <c r="E17646" s="533"/>
      <c r="F17646" s="533"/>
      <c r="G17646" s="533"/>
    </row>
    <row r="17647" spans="1:7">
      <c r="A17647" s="533"/>
      <c r="B17647" s="1787"/>
      <c r="C17647" s="1788"/>
      <c r="D17647" s="533"/>
      <c r="E17647" s="533"/>
      <c r="F17647" s="533"/>
      <c r="G17647" s="533"/>
    </row>
    <row r="17648" spans="1:7">
      <c r="A17648" s="533"/>
      <c r="B17648" s="1787"/>
      <c r="C17648" s="1788"/>
      <c r="D17648" s="533"/>
      <c r="E17648" s="533"/>
      <c r="F17648" s="533"/>
      <c r="G17648" s="533"/>
    </row>
    <row r="17649" spans="1:7">
      <c r="A17649" s="533"/>
      <c r="B17649" s="1787"/>
      <c r="C17649" s="1788"/>
      <c r="D17649" s="533"/>
      <c r="E17649" s="533"/>
      <c r="F17649" s="533"/>
      <c r="G17649" s="533"/>
    </row>
    <row r="17650" spans="1:7">
      <c r="A17650" s="533"/>
      <c r="B17650" s="1787"/>
      <c r="C17650" s="1788"/>
      <c r="D17650" s="533"/>
      <c r="E17650" s="533"/>
      <c r="F17650" s="533"/>
      <c r="G17650" s="533"/>
    </row>
    <row r="17651" spans="1:7">
      <c r="A17651" s="533"/>
      <c r="B17651" s="1787"/>
      <c r="C17651" s="1788"/>
      <c r="D17651" s="533"/>
      <c r="E17651" s="533"/>
      <c r="F17651" s="533"/>
      <c r="G17651" s="533"/>
    </row>
    <row r="17652" spans="1:7">
      <c r="A17652" s="533"/>
      <c r="B17652" s="1787"/>
      <c r="C17652" s="1788"/>
      <c r="D17652" s="533"/>
      <c r="E17652" s="533"/>
      <c r="F17652" s="533"/>
      <c r="G17652" s="533"/>
    </row>
    <row r="17653" spans="1:7">
      <c r="A17653" s="533"/>
      <c r="B17653" s="1787"/>
      <c r="C17653" s="1788"/>
      <c r="D17653" s="533"/>
      <c r="E17653" s="533"/>
      <c r="F17653" s="533"/>
      <c r="G17653" s="533"/>
    </row>
    <row r="17654" spans="1:7">
      <c r="A17654" s="533"/>
      <c r="B17654" s="1787"/>
      <c r="C17654" s="1788"/>
      <c r="D17654" s="533"/>
      <c r="E17654" s="533"/>
      <c r="F17654" s="533"/>
      <c r="G17654" s="533"/>
    </row>
    <row r="17655" spans="1:7">
      <c r="A17655" s="533"/>
      <c r="B17655" s="1787"/>
      <c r="C17655" s="1788"/>
      <c r="D17655" s="533"/>
      <c r="E17655" s="533"/>
      <c r="F17655" s="533"/>
      <c r="G17655" s="533"/>
    </row>
    <row r="17656" spans="1:7">
      <c r="A17656" s="533"/>
      <c r="B17656" s="1787"/>
      <c r="C17656" s="1788"/>
      <c r="D17656" s="533"/>
      <c r="E17656" s="533"/>
      <c r="F17656" s="533"/>
      <c r="G17656" s="533"/>
    </row>
    <row r="17657" spans="1:7">
      <c r="A17657" s="533"/>
      <c r="B17657" s="1787"/>
      <c r="C17657" s="1788"/>
      <c r="D17657" s="533"/>
      <c r="E17657" s="533"/>
      <c r="F17657" s="533"/>
      <c r="G17657" s="533"/>
    </row>
    <row r="17658" spans="1:7">
      <c r="A17658" s="533"/>
      <c r="B17658" s="1787"/>
      <c r="C17658" s="1788"/>
      <c r="D17658" s="533"/>
      <c r="E17658" s="533"/>
      <c r="F17658" s="533"/>
      <c r="G17658" s="533"/>
    </row>
    <row r="17659" spans="1:7">
      <c r="A17659" s="533"/>
      <c r="B17659" s="1787"/>
      <c r="C17659" s="1788"/>
      <c r="D17659" s="533"/>
      <c r="E17659" s="533"/>
      <c r="F17659" s="533"/>
      <c r="G17659" s="533"/>
    </row>
    <row r="17660" spans="1:7">
      <c r="A17660" s="533"/>
      <c r="B17660" s="1787"/>
      <c r="C17660" s="1788"/>
      <c r="D17660" s="533"/>
      <c r="E17660" s="533"/>
      <c r="F17660" s="533"/>
      <c r="G17660" s="533"/>
    </row>
    <row r="17661" spans="1:7">
      <c r="A17661" s="533"/>
      <c r="B17661" s="1787"/>
      <c r="C17661" s="1788"/>
      <c r="D17661" s="533"/>
      <c r="E17661" s="533"/>
      <c r="F17661" s="533"/>
      <c r="G17661" s="533"/>
    </row>
    <row r="17662" spans="1:7">
      <c r="A17662" s="533"/>
      <c r="B17662" s="1787"/>
      <c r="C17662" s="1788"/>
      <c r="D17662" s="533"/>
      <c r="E17662" s="533"/>
      <c r="F17662" s="533"/>
      <c r="G17662" s="533"/>
    </row>
    <row r="17663" spans="1:7">
      <c r="A17663" s="533"/>
      <c r="B17663" s="1787"/>
      <c r="C17663" s="1788"/>
      <c r="D17663" s="533"/>
      <c r="E17663" s="533"/>
      <c r="F17663" s="533"/>
      <c r="G17663" s="533"/>
    </row>
    <row r="17664" spans="1:7">
      <c r="A17664" s="533"/>
      <c r="B17664" s="1787"/>
      <c r="C17664" s="1788"/>
      <c r="D17664" s="533"/>
      <c r="E17664" s="533"/>
      <c r="F17664" s="533"/>
      <c r="G17664" s="533"/>
    </row>
    <row r="17665" spans="1:7">
      <c r="A17665" s="533"/>
      <c r="B17665" s="1787"/>
      <c r="C17665" s="1788"/>
      <c r="D17665" s="533"/>
      <c r="E17665" s="533"/>
      <c r="F17665" s="533"/>
      <c r="G17665" s="533"/>
    </row>
    <row r="17666" spans="1:7">
      <c r="A17666" s="533"/>
      <c r="B17666" s="1787"/>
      <c r="C17666" s="1788"/>
      <c r="D17666" s="533"/>
      <c r="E17666" s="533"/>
      <c r="F17666" s="533"/>
      <c r="G17666" s="533"/>
    </row>
    <row r="17667" spans="1:7">
      <c r="A17667" s="533"/>
      <c r="B17667" s="1787"/>
      <c r="C17667" s="1788"/>
      <c r="D17667" s="533"/>
      <c r="E17667" s="533"/>
      <c r="F17667" s="533"/>
      <c r="G17667" s="533"/>
    </row>
    <row r="17668" spans="1:7">
      <c r="A17668" s="533"/>
      <c r="B17668" s="1787"/>
      <c r="C17668" s="1788"/>
      <c r="D17668" s="533"/>
      <c r="E17668" s="533"/>
      <c r="F17668" s="533"/>
      <c r="G17668" s="533"/>
    </row>
    <row r="17669" spans="1:7">
      <c r="A17669" s="533"/>
      <c r="B17669" s="1787"/>
      <c r="C17669" s="1788"/>
      <c r="D17669" s="533"/>
      <c r="E17669" s="533"/>
      <c r="F17669" s="533"/>
      <c r="G17669" s="533"/>
    </row>
    <row r="17670" spans="1:7">
      <c r="A17670" s="533"/>
      <c r="B17670" s="1787"/>
      <c r="C17670" s="1788"/>
      <c r="D17670" s="533"/>
      <c r="E17670" s="533"/>
      <c r="F17670" s="533"/>
      <c r="G17670" s="533"/>
    </row>
    <row r="17671" spans="1:7">
      <c r="A17671" s="533"/>
      <c r="B17671" s="1787"/>
      <c r="C17671" s="1788"/>
      <c r="D17671" s="533"/>
      <c r="E17671" s="533"/>
      <c r="F17671" s="533"/>
      <c r="G17671" s="533"/>
    </row>
    <row r="17672" spans="1:7">
      <c r="A17672" s="533"/>
      <c r="B17672" s="1787"/>
      <c r="C17672" s="1788"/>
      <c r="D17672" s="533"/>
      <c r="E17672" s="533"/>
      <c r="F17672" s="533"/>
      <c r="G17672" s="533"/>
    </row>
    <row r="17673" spans="1:7">
      <c r="A17673" s="533"/>
      <c r="B17673" s="1787"/>
      <c r="C17673" s="1788"/>
      <c r="D17673" s="533"/>
      <c r="E17673" s="533"/>
      <c r="F17673" s="533"/>
      <c r="G17673" s="533"/>
    </row>
    <row r="17674" spans="1:7">
      <c r="A17674" s="533"/>
      <c r="B17674" s="1787"/>
      <c r="C17674" s="1788"/>
      <c r="D17674" s="533"/>
      <c r="E17674" s="533"/>
      <c r="F17674" s="533"/>
      <c r="G17674" s="533"/>
    </row>
    <row r="17675" spans="1:7">
      <c r="A17675" s="533"/>
      <c r="B17675" s="1787"/>
      <c r="C17675" s="1788"/>
      <c r="D17675" s="533"/>
      <c r="E17675" s="533"/>
      <c r="F17675" s="533"/>
      <c r="G17675" s="533"/>
    </row>
    <row r="17676" spans="1:7">
      <c r="A17676" s="533"/>
      <c r="B17676" s="1787"/>
      <c r="C17676" s="1788"/>
      <c r="D17676" s="533"/>
      <c r="E17676" s="533"/>
      <c r="F17676" s="533"/>
      <c r="G17676" s="533"/>
    </row>
    <row r="17677" spans="1:7">
      <c r="A17677" s="533"/>
      <c r="B17677" s="1787"/>
      <c r="C17677" s="1788"/>
      <c r="D17677" s="533"/>
      <c r="E17677" s="533"/>
      <c r="F17677" s="533"/>
      <c r="G17677" s="533"/>
    </row>
    <row r="17678" spans="1:7">
      <c r="A17678" s="533"/>
      <c r="B17678" s="1787"/>
      <c r="C17678" s="1788"/>
      <c r="D17678" s="533"/>
      <c r="E17678" s="533"/>
      <c r="F17678" s="533"/>
      <c r="G17678" s="533"/>
    </row>
    <row r="17679" spans="1:7">
      <c r="A17679" s="533"/>
      <c r="B17679" s="1787"/>
      <c r="C17679" s="1788"/>
      <c r="D17679" s="533"/>
      <c r="E17679" s="533"/>
      <c r="F17679" s="533"/>
      <c r="G17679" s="533"/>
    </row>
    <row r="17680" spans="1:7">
      <c r="A17680" s="533"/>
      <c r="B17680" s="1787"/>
      <c r="C17680" s="1788"/>
      <c r="D17680" s="533"/>
      <c r="E17680" s="533"/>
      <c r="F17680" s="533"/>
      <c r="G17680" s="533"/>
    </row>
    <row r="17681" spans="1:7">
      <c r="A17681" s="533"/>
      <c r="B17681" s="1787"/>
      <c r="C17681" s="1788"/>
      <c r="D17681" s="533"/>
      <c r="E17681" s="533"/>
      <c r="F17681" s="533"/>
      <c r="G17681" s="533"/>
    </row>
    <row r="17682" spans="1:7">
      <c r="A17682" s="533"/>
      <c r="B17682" s="1787"/>
      <c r="C17682" s="1788"/>
      <c r="D17682" s="533"/>
      <c r="E17682" s="533"/>
      <c r="F17682" s="533"/>
      <c r="G17682" s="533"/>
    </row>
    <row r="17683" spans="1:7">
      <c r="A17683" s="533"/>
      <c r="B17683" s="1787"/>
      <c r="C17683" s="1788"/>
      <c r="D17683" s="533"/>
      <c r="E17683" s="533"/>
      <c r="F17683" s="533"/>
      <c r="G17683" s="533"/>
    </row>
    <row r="17684" spans="1:7">
      <c r="A17684" s="533"/>
      <c r="B17684" s="1787"/>
      <c r="C17684" s="1788"/>
      <c r="D17684" s="533"/>
      <c r="E17684" s="533"/>
      <c r="F17684" s="533"/>
      <c r="G17684" s="533"/>
    </row>
    <row r="17685" spans="1:7">
      <c r="A17685" s="533"/>
      <c r="B17685" s="1787"/>
      <c r="C17685" s="1788"/>
      <c r="D17685" s="533"/>
      <c r="E17685" s="533"/>
      <c r="F17685" s="533"/>
      <c r="G17685" s="533"/>
    </row>
    <row r="17686" spans="1:7">
      <c r="A17686" s="533"/>
      <c r="B17686" s="1787"/>
      <c r="C17686" s="1788"/>
      <c r="D17686" s="533"/>
      <c r="E17686" s="533"/>
      <c r="F17686" s="533"/>
      <c r="G17686" s="533"/>
    </row>
    <row r="17687" spans="1:7">
      <c r="A17687" s="533"/>
      <c r="B17687" s="1787"/>
      <c r="C17687" s="1788"/>
      <c r="D17687" s="533"/>
      <c r="E17687" s="533"/>
      <c r="F17687" s="533"/>
      <c r="G17687" s="533"/>
    </row>
    <row r="17688" spans="1:7">
      <c r="A17688" s="533"/>
      <c r="B17688" s="1787"/>
      <c r="C17688" s="1788"/>
      <c r="D17688" s="533"/>
      <c r="E17688" s="533"/>
      <c r="F17688" s="533"/>
      <c r="G17688" s="533"/>
    </row>
    <row r="17689" spans="1:7">
      <c r="A17689" s="533"/>
      <c r="B17689" s="1787"/>
      <c r="C17689" s="1788"/>
      <c r="D17689" s="533"/>
      <c r="E17689" s="533"/>
      <c r="F17689" s="533"/>
      <c r="G17689" s="533"/>
    </row>
    <row r="17690" spans="1:7">
      <c r="A17690" s="533"/>
      <c r="B17690" s="1787"/>
      <c r="C17690" s="1788"/>
      <c r="D17690" s="533"/>
      <c r="E17690" s="533"/>
      <c r="F17690" s="533"/>
      <c r="G17690" s="533"/>
    </row>
    <row r="17691" spans="1:7">
      <c r="A17691" s="533"/>
      <c r="B17691" s="1787"/>
      <c r="C17691" s="1788"/>
      <c r="D17691" s="533"/>
      <c r="E17691" s="533"/>
      <c r="F17691" s="533"/>
      <c r="G17691" s="533"/>
    </row>
    <row r="17692" spans="1:7">
      <c r="A17692" s="533"/>
      <c r="B17692" s="1787"/>
      <c r="C17692" s="1788"/>
      <c r="D17692" s="533"/>
      <c r="E17692" s="533"/>
      <c r="F17692" s="533"/>
      <c r="G17692" s="533"/>
    </row>
    <row r="17693" spans="1:7">
      <c r="A17693" s="533"/>
      <c r="B17693" s="1787"/>
      <c r="C17693" s="1788"/>
      <c r="D17693" s="533"/>
      <c r="E17693" s="533"/>
      <c r="F17693" s="533"/>
      <c r="G17693" s="533"/>
    </row>
    <row r="17694" spans="1:7">
      <c r="A17694" s="533"/>
      <c r="B17694" s="1787"/>
      <c r="C17694" s="1788"/>
      <c r="D17694" s="533"/>
      <c r="E17694" s="533"/>
      <c r="F17694" s="533"/>
      <c r="G17694" s="533"/>
    </row>
    <row r="17695" spans="1:7">
      <c r="A17695" s="533"/>
      <c r="B17695" s="1787"/>
      <c r="C17695" s="1788"/>
      <c r="D17695" s="533"/>
      <c r="E17695" s="533"/>
      <c r="F17695" s="533"/>
      <c r="G17695" s="533"/>
    </row>
    <row r="17696" spans="1:7">
      <c r="A17696" s="533"/>
      <c r="B17696" s="1787"/>
      <c r="C17696" s="1788"/>
      <c r="D17696" s="533"/>
      <c r="E17696" s="533"/>
      <c r="F17696" s="533"/>
      <c r="G17696" s="533"/>
    </row>
    <row r="17697" spans="1:7">
      <c r="A17697" s="533"/>
      <c r="B17697" s="1787"/>
      <c r="C17697" s="1788"/>
      <c r="D17697" s="533"/>
      <c r="E17697" s="533"/>
      <c r="F17697" s="533"/>
      <c r="G17697" s="533"/>
    </row>
    <row r="17698" spans="1:7">
      <c r="A17698" s="533"/>
      <c r="B17698" s="1787"/>
      <c r="C17698" s="1788"/>
      <c r="D17698" s="533"/>
      <c r="E17698" s="533"/>
      <c r="F17698" s="533"/>
      <c r="G17698" s="533"/>
    </row>
    <row r="17699" spans="1:7">
      <c r="A17699" s="533"/>
      <c r="B17699" s="1787"/>
      <c r="C17699" s="1788"/>
      <c r="D17699" s="533"/>
      <c r="E17699" s="533"/>
      <c r="F17699" s="533"/>
      <c r="G17699" s="533"/>
    </row>
    <row r="17700" spans="1:7">
      <c r="A17700" s="533"/>
      <c r="B17700" s="1787"/>
      <c r="C17700" s="1788"/>
      <c r="D17700" s="533"/>
      <c r="E17700" s="533"/>
      <c r="F17700" s="533"/>
      <c r="G17700" s="533"/>
    </row>
    <row r="17701" spans="1:7">
      <c r="A17701" s="533"/>
      <c r="B17701" s="1787"/>
      <c r="C17701" s="1788"/>
      <c r="D17701" s="533"/>
      <c r="E17701" s="533"/>
      <c r="F17701" s="533"/>
      <c r="G17701" s="533"/>
    </row>
    <row r="17702" spans="1:7">
      <c r="A17702" s="533"/>
      <c r="B17702" s="1787"/>
      <c r="C17702" s="1788"/>
      <c r="D17702" s="533"/>
      <c r="E17702" s="533"/>
      <c r="F17702" s="533"/>
      <c r="G17702" s="533"/>
    </row>
    <row r="17703" spans="1:7">
      <c r="A17703" s="533"/>
      <c r="B17703" s="1787"/>
      <c r="C17703" s="1788"/>
      <c r="D17703" s="533"/>
      <c r="E17703" s="533"/>
      <c r="F17703" s="533"/>
      <c r="G17703" s="533"/>
    </row>
    <row r="17704" spans="1:7">
      <c r="A17704" s="533"/>
      <c r="B17704" s="1787"/>
      <c r="C17704" s="1788"/>
      <c r="D17704" s="533"/>
      <c r="E17704" s="533"/>
      <c r="F17704" s="533"/>
      <c r="G17704" s="533"/>
    </row>
    <row r="17705" spans="1:7">
      <c r="A17705" s="533"/>
      <c r="B17705" s="1787"/>
      <c r="C17705" s="1788"/>
      <c r="D17705" s="533"/>
      <c r="E17705" s="533"/>
      <c r="F17705" s="533"/>
      <c r="G17705" s="533"/>
    </row>
    <row r="17706" spans="1:7">
      <c r="A17706" s="533"/>
      <c r="B17706" s="1787"/>
      <c r="C17706" s="1788"/>
      <c r="D17706" s="533"/>
      <c r="E17706" s="533"/>
      <c r="F17706" s="533"/>
      <c r="G17706" s="533"/>
    </row>
    <row r="17707" spans="1:7">
      <c r="A17707" s="533"/>
      <c r="B17707" s="1787"/>
      <c r="C17707" s="1788"/>
      <c r="D17707" s="533"/>
      <c r="E17707" s="533"/>
      <c r="F17707" s="533"/>
      <c r="G17707" s="533"/>
    </row>
    <row r="17708" spans="1:7">
      <c r="A17708" s="533"/>
      <c r="B17708" s="1787"/>
      <c r="C17708" s="1788"/>
      <c r="D17708" s="533"/>
      <c r="E17708" s="533"/>
      <c r="F17708" s="533"/>
      <c r="G17708" s="533"/>
    </row>
    <row r="17709" spans="1:7">
      <c r="A17709" s="533"/>
      <c r="B17709" s="1787"/>
      <c r="C17709" s="1788"/>
      <c r="D17709" s="533"/>
      <c r="E17709" s="533"/>
      <c r="F17709" s="533"/>
      <c r="G17709" s="533"/>
    </row>
    <row r="17710" spans="1:7">
      <c r="A17710" s="533"/>
      <c r="B17710" s="1787"/>
      <c r="C17710" s="1788"/>
      <c r="D17710" s="533"/>
      <c r="E17710" s="533"/>
      <c r="F17710" s="533"/>
      <c r="G17710" s="533"/>
    </row>
    <row r="17711" spans="1:7">
      <c r="A17711" s="533"/>
      <c r="B17711" s="1787"/>
      <c r="C17711" s="1788"/>
      <c r="D17711" s="533"/>
      <c r="E17711" s="533"/>
      <c r="F17711" s="533"/>
      <c r="G17711" s="533"/>
    </row>
    <row r="17712" spans="1:7">
      <c r="A17712" s="533"/>
      <c r="B17712" s="1787"/>
      <c r="C17712" s="1788"/>
      <c r="D17712" s="533"/>
      <c r="E17712" s="533"/>
      <c r="F17712" s="533"/>
      <c r="G17712" s="533"/>
    </row>
    <row r="17713" spans="1:7">
      <c r="A17713" s="533"/>
      <c r="B17713" s="1787"/>
      <c r="C17713" s="1788"/>
      <c r="D17713" s="533"/>
      <c r="E17713" s="533"/>
      <c r="F17713" s="533"/>
      <c r="G17713" s="533"/>
    </row>
    <row r="17714" spans="1:7">
      <c r="A17714" s="533"/>
      <c r="B17714" s="1787"/>
      <c r="C17714" s="1788"/>
      <c r="D17714" s="533"/>
      <c r="E17714" s="533"/>
      <c r="F17714" s="533"/>
      <c r="G17714" s="533"/>
    </row>
    <row r="17715" spans="1:7">
      <c r="A17715" s="533"/>
      <c r="B17715" s="1787"/>
      <c r="C17715" s="1788"/>
      <c r="D17715" s="533"/>
      <c r="E17715" s="533"/>
      <c r="F17715" s="533"/>
      <c r="G17715" s="533"/>
    </row>
    <row r="17716" spans="1:7">
      <c r="A17716" s="533"/>
      <c r="B17716" s="1787"/>
      <c r="C17716" s="1788"/>
      <c r="D17716" s="533"/>
      <c r="E17716" s="533"/>
      <c r="F17716" s="533"/>
      <c r="G17716" s="533"/>
    </row>
    <row r="17717" spans="1:7">
      <c r="A17717" s="533"/>
      <c r="B17717" s="1787"/>
      <c r="C17717" s="1788"/>
      <c r="D17717" s="533"/>
      <c r="E17717" s="533"/>
      <c r="F17717" s="533"/>
      <c r="G17717" s="533"/>
    </row>
    <row r="17718" spans="1:7">
      <c r="A17718" s="533"/>
      <c r="B17718" s="1787"/>
      <c r="C17718" s="1788"/>
      <c r="D17718" s="533"/>
      <c r="E17718" s="533"/>
      <c r="F17718" s="533"/>
      <c r="G17718" s="533"/>
    </row>
    <row r="17719" spans="1:7">
      <c r="A17719" s="533"/>
      <c r="B17719" s="1787"/>
      <c r="C17719" s="1788"/>
      <c r="D17719" s="533"/>
      <c r="E17719" s="533"/>
      <c r="F17719" s="533"/>
      <c r="G17719" s="533"/>
    </row>
    <row r="17720" spans="1:7">
      <c r="A17720" s="533"/>
      <c r="B17720" s="1787"/>
      <c r="C17720" s="1788"/>
      <c r="D17720" s="533"/>
      <c r="E17720" s="533"/>
      <c r="F17720" s="533"/>
      <c r="G17720" s="533"/>
    </row>
    <row r="17721" spans="1:7">
      <c r="A17721" s="533"/>
      <c r="B17721" s="1787"/>
      <c r="C17721" s="1788"/>
      <c r="D17721" s="533"/>
      <c r="E17721" s="533"/>
      <c r="F17721" s="533"/>
      <c r="G17721" s="533"/>
    </row>
    <row r="17722" spans="1:7">
      <c r="A17722" s="533"/>
      <c r="B17722" s="1787"/>
      <c r="C17722" s="1788"/>
      <c r="D17722" s="533"/>
      <c r="E17722" s="533"/>
      <c r="F17722" s="533"/>
      <c r="G17722" s="533"/>
    </row>
    <row r="17723" spans="1:7">
      <c r="A17723" s="533"/>
      <c r="B17723" s="1787"/>
      <c r="C17723" s="1788"/>
      <c r="D17723" s="533"/>
      <c r="E17723" s="533"/>
      <c r="F17723" s="533"/>
      <c r="G17723" s="533"/>
    </row>
    <row r="17724" spans="1:7">
      <c r="A17724" s="533"/>
      <c r="B17724" s="1787"/>
      <c r="C17724" s="1788"/>
      <c r="D17724" s="533"/>
      <c r="E17724" s="533"/>
      <c r="F17724" s="533"/>
      <c r="G17724" s="533"/>
    </row>
    <row r="17725" spans="1:7">
      <c r="A17725" s="533"/>
      <c r="B17725" s="1787"/>
      <c r="C17725" s="1788"/>
      <c r="D17725" s="533"/>
      <c r="E17725" s="533"/>
      <c r="F17725" s="533"/>
      <c r="G17725" s="533"/>
    </row>
    <row r="17726" spans="1:7">
      <c r="A17726" s="533"/>
      <c r="B17726" s="1787"/>
      <c r="C17726" s="1788"/>
      <c r="D17726" s="533"/>
      <c r="E17726" s="533"/>
      <c r="F17726" s="533"/>
      <c r="G17726" s="533"/>
    </row>
    <row r="17727" spans="1:7">
      <c r="A17727" s="533"/>
      <c r="B17727" s="1787"/>
      <c r="C17727" s="1788"/>
      <c r="D17727" s="533"/>
      <c r="E17727" s="533"/>
      <c r="F17727" s="533"/>
      <c r="G17727" s="533"/>
    </row>
    <row r="17728" spans="1:7">
      <c r="A17728" s="533"/>
      <c r="B17728" s="1787"/>
      <c r="C17728" s="1788"/>
      <c r="D17728" s="533"/>
      <c r="E17728" s="533"/>
      <c r="F17728" s="533"/>
      <c r="G17728" s="533"/>
    </row>
    <row r="17729" spans="1:7">
      <c r="A17729" s="533"/>
      <c r="B17729" s="1787"/>
      <c r="C17729" s="1788"/>
      <c r="D17729" s="533"/>
      <c r="E17729" s="533"/>
      <c r="F17729" s="533"/>
      <c r="G17729" s="533"/>
    </row>
    <row r="17730" spans="1:7">
      <c r="A17730" s="533"/>
      <c r="B17730" s="1787"/>
      <c r="C17730" s="1788"/>
      <c r="D17730" s="533"/>
      <c r="E17730" s="533"/>
      <c r="F17730" s="533"/>
      <c r="G17730" s="533"/>
    </row>
    <row r="17731" spans="1:7">
      <c r="A17731" s="533"/>
      <c r="B17731" s="1787"/>
      <c r="C17731" s="1788"/>
      <c r="D17731" s="533"/>
      <c r="E17731" s="533"/>
      <c r="F17731" s="533"/>
      <c r="G17731" s="533"/>
    </row>
    <row r="17732" spans="1:7">
      <c r="A17732" s="533"/>
      <c r="B17732" s="1787"/>
      <c r="C17732" s="1788"/>
      <c r="D17732" s="533"/>
      <c r="E17732" s="533"/>
      <c r="F17732" s="533"/>
      <c r="G17732" s="533"/>
    </row>
    <row r="17733" spans="1:7">
      <c r="A17733" s="533"/>
      <c r="B17733" s="1787"/>
      <c r="C17733" s="1788"/>
      <c r="D17733" s="533"/>
      <c r="E17733" s="533"/>
      <c r="F17733" s="533"/>
      <c r="G17733" s="533"/>
    </row>
    <row r="17734" spans="1:7">
      <c r="A17734" s="533"/>
      <c r="B17734" s="1787"/>
      <c r="C17734" s="1788"/>
      <c r="D17734" s="533"/>
      <c r="E17734" s="533"/>
      <c r="F17734" s="533"/>
      <c r="G17734" s="533"/>
    </row>
    <row r="17735" spans="1:7">
      <c r="A17735" s="533"/>
      <c r="B17735" s="1787"/>
      <c r="C17735" s="1788"/>
      <c r="D17735" s="533"/>
      <c r="E17735" s="533"/>
      <c r="F17735" s="533"/>
      <c r="G17735" s="533"/>
    </row>
    <row r="17736" spans="1:7">
      <c r="A17736" s="533"/>
      <c r="B17736" s="1787"/>
      <c r="C17736" s="1788"/>
      <c r="D17736" s="533"/>
      <c r="E17736" s="533"/>
      <c r="F17736" s="533"/>
      <c r="G17736" s="533"/>
    </row>
    <row r="17737" spans="1:7">
      <c r="A17737" s="533"/>
      <c r="B17737" s="1787"/>
      <c r="C17737" s="1788"/>
      <c r="D17737" s="533"/>
      <c r="E17737" s="533"/>
      <c r="F17737" s="533"/>
      <c r="G17737" s="533"/>
    </row>
    <row r="17738" spans="1:7">
      <c r="A17738" s="533"/>
      <c r="B17738" s="1787"/>
      <c r="C17738" s="1788"/>
      <c r="D17738" s="533"/>
      <c r="E17738" s="533"/>
      <c r="F17738" s="533"/>
      <c r="G17738" s="533"/>
    </row>
    <row r="17739" spans="1:7">
      <c r="A17739" s="533"/>
      <c r="B17739" s="1787"/>
      <c r="C17739" s="1788"/>
      <c r="D17739" s="533"/>
      <c r="E17739" s="533"/>
      <c r="F17739" s="533"/>
      <c r="G17739" s="533"/>
    </row>
    <row r="17740" spans="1:7">
      <c r="A17740" s="533"/>
      <c r="B17740" s="1787"/>
      <c r="C17740" s="1788"/>
      <c r="D17740" s="533"/>
      <c r="E17740" s="533"/>
      <c r="F17740" s="533"/>
      <c r="G17740" s="533"/>
    </row>
    <row r="17741" spans="1:7">
      <c r="A17741" s="533"/>
      <c r="B17741" s="1787"/>
      <c r="C17741" s="1788"/>
      <c r="D17741" s="533"/>
      <c r="E17741" s="533"/>
      <c r="F17741" s="533"/>
      <c r="G17741" s="533"/>
    </row>
    <row r="17742" spans="1:7">
      <c r="A17742" s="533"/>
      <c r="B17742" s="1787"/>
      <c r="C17742" s="1788"/>
      <c r="D17742" s="533"/>
      <c r="E17742" s="533"/>
      <c r="F17742" s="533"/>
      <c r="G17742" s="533"/>
    </row>
    <row r="17743" spans="1:7">
      <c r="A17743" s="533"/>
      <c r="B17743" s="1787"/>
      <c r="C17743" s="1788"/>
      <c r="D17743" s="533"/>
      <c r="E17743" s="533"/>
      <c r="F17743" s="533"/>
      <c r="G17743" s="533"/>
    </row>
    <row r="17744" spans="1:7">
      <c r="A17744" s="533"/>
      <c r="B17744" s="1787"/>
      <c r="C17744" s="1788"/>
      <c r="D17744" s="533"/>
      <c r="E17744" s="533"/>
      <c r="F17744" s="533"/>
      <c r="G17744" s="533"/>
    </row>
    <row r="17745" spans="1:7">
      <c r="A17745" s="533"/>
      <c r="B17745" s="1787"/>
      <c r="C17745" s="1788"/>
      <c r="D17745" s="533"/>
      <c r="E17745" s="533"/>
      <c r="F17745" s="533"/>
      <c r="G17745" s="533"/>
    </row>
    <row r="17746" spans="1:7">
      <c r="A17746" s="533"/>
      <c r="B17746" s="1787"/>
      <c r="C17746" s="1788"/>
      <c r="D17746" s="533"/>
      <c r="E17746" s="533"/>
      <c r="F17746" s="533"/>
      <c r="G17746" s="533"/>
    </row>
    <row r="17747" spans="1:7">
      <c r="A17747" s="533"/>
      <c r="B17747" s="1787"/>
      <c r="C17747" s="1788"/>
      <c r="D17747" s="533"/>
      <c r="E17747" s="533"/>
      <c r="F17747" s="533"/>
      <c r="G17747" s="533"/>
    </row>
    <row r="17748" spans="1:7">
      <c r="A17748" s="533"/>
      <c r="B17748" s="1787"/>
      <c r="C17748" s="1788"/>
      <c r="D17748" s="533"/>
      <c r="E17748" s="533"/>
      <c r="F17748" s="533"/>
      <c r="G17748" s="533"/>
    </row>
    <row r="17749" spans="1:7">
      <c r="A17749" s="533"/>
      <c r="B17749" s="1787"/>
      <c r="C17749" s="1788"/>
      <c r="D17749" s="533"/>
      <c r="E17749" s="533"/>
      <c r="F17749" s="533"/>
      <c r="G17749" s="533"/>
    </row>
    <row r="17750" spans="1:7">
      <c r="A17750" s="533"/>
      <c r="B17750" s="1787"/>
      <c r="C17750" s="1788"/>
      <c r="D17750" s="533"/>
      <c r="E17750" s="533"/>
      <c r="F17750" s="533"/>
      <c r="G17750" s="533"/>
    </row>
    <row r="17751" spans="1:7">
      <c r="A17751" s="533"/>
      <c r="B17751" s="1787"/>
      <c r="C17751" s="1788"/>
      <c r="D17751" s="533"/>
      <c r="E17751" s="533"/>
      <c r="F17751" s="533"/>
      <c r="G17751" s="533"/>
    </row>
    <row r="17752" spans="1:7">
      <c r="A17752" s="533"/>
      <c r="B17752" s="1787"/>
      <c r="C17752" s="1788"/>
      <c r="D17752" s="533"/>
      <c r="E17752" s="533"/>
      <c r="F17752" s="533"/>
      <c r="G17752" s="533"/>
    </row>
    <row r="17753" spans="1:7">
      <c r="A17753" s="533"/>
      <c r="B17753" s="1787"/>
      <c r="C17753" s="1788"/>
      <c r="D17753" s="533"/>
      <c r="E17753" s="533"/>
      <c r="F17753" s="533"/>
      <c r="G17753" s="533"/>
    </row>
    <row r="17754" spans="1:7">
      <c r="A17754" s="533"/>
      <c r="B17754" s="1787"/>
      <c r="C17754" s="1788"/>
      <c r="D17754" s="533"/>
      <c r="E17754" s="533"/>
      <c r="F17754" s="533"/>
      <c r="G17754" s="533"/>
    </row>
    <row r="17755" spans="1:7">
      <c r="A17755" s="533"/>
      <c r="B17755" s="1787"/>
      <c r="C17755" s="1788"/>
      <c r="D17755" s="533"/>
      <c r="E17755" s="533"/>
      <c r="F17755" s="533"/>
      <c r="G17755" s="533"/>
    </row>
    <row r="17756" spans="1:7">
      <c r="A17756" s="533"/>
      <c r="B17756" s="1787"/>
      <c r="C17756" s="1788"/>
      <c r="D17756" s="533"/>
      <c r="E17756" s="533"/>
      <c r="F17756" s="533"/>
      <c r="G17756" s="533"/>
    </row>
    <row r="17757" spans="1:7">
      <c r="A17757" s="533"/>
      <c r="B17757" s="1787"/>
      <c r="C17757" s="1788"/>
      <c r="D17757" s="533"/>
      <c r="E17757" s="533"/>
      <c r="F17757" s="533"/>
      <c r="G17757" s="533"/>
    </row>
    <row r="17758" spans="1:7">
      <c r="A17758" s="533"/>
      <c r="B17758" s="1787"/>
      <c r="C17758" s="1788"/>
      <c r="D17758" s="533"/>
      <c r="E17758" s="533"/>
      <c r="F17758" s="533"/>
      <c r="G17758" s="533"/>
    </row>
    <row r="17759" spans="1:7">
      <c r="A17759" s="533"/>
      <c r="B17759" s="1787"/>
      <c r="C17759" s="1788"/>
      <c r="D17759" s="533"/>
      <c r="E17759" s="533"/>
      <c r="F17759" s="533"/>
      <c r="G17759" s="533"/>
    </row>
    <row r="17760" spans="1:7">
      <c r="A17760" s="533"/>
      <c r="B17760" s="1787"/>
      <c r="C17760" s="1788"/>
      <c r="D17760" s="533"/>
      <c r="E17760" s="533"/>
      <c r="F17760" s="533"/>
      <c r="G17760" s="533"/>
    </row>
    <row r="17761" spans="1:7">
      <c r="A17761" s="533"/>
      <c r="B17761" s="1787"/>
      <c r="C17761" s="1788"/>
      <c r="D17761" s="533"/>
      <c r="E17761" s="533"/>
      <c r="F17761" s="533"/>
      <c r="G17761" s="533"/>
    </row>
    <row r="17762" spans="1:7">
      <c r="A17762" s="533"/>
      <c r="B17762" s="1787"/>
      <c r="C17762" s="1788"/>
      <c r="D17762" s="533"/>
      <c r="E17762" s="533"/>
      <c r="F17762" s="533"/>
      <c r="G17762" s="533"/>
    </row>
    <row r="17763" spans="1:7">
      <c r="A17763" s="533"/>
      <c r="B17763" s="1787"/>
      <c r="C17763" s="1788"/>
      <c r="D17763" s="533"/>
      <c r="E17763" s="533"/>
      <c r="F17763" s="533"/>
      <c r="G17763" s="533"/>
    </row>
    <row r="17764" spans="1:7">
      <c r="A17764" s="533"/>
      <c r="B17764" s="1787"/>
      <c r="C17764" s="1788"/>
      <c r="D17764" s="533"/>
      <c r="E17764" s="533"/>
      <c r="F17764" s="533"/>
      <c r="G17764" s="533"/>
    </row>
    <row r="17765" spans="1:7">
      <c r="A17765" s="533"/>
      <c r="B17765" s="1787"/>
      <c r="C17765" s="1788"/>
      <c r="D17765" s="533"/>
      <c r="E17765" s="533"/>
      <c r="F17765" s="533"/>
      <c r="G17765" s="533"/>
    </row>
    <row r="17766" spans="1:7">
      <c r="A17766" s="533"/>
      <c r="B17766" s="1787"/>
      <c r="C17766" s="1788"/>
      <c r="D17766" s="533"/>
      <c r="E17766" s="533"/>
      <c r="F17766" s="533"/>
      <c r="G17766" s="533"/>
    </row>
    <row r="17767" spans="1:7">
      <c r="A17767" s="533"/>
      <c r="B17767" s="1787"/>
      <c r="C17767" s="1788"/>
      <c r="D17767" s="533"/>
      <c r="E17767" s="533"/>
      <c r="F17767" s="533"/>
      <c r="G17767" s="533"/>
    </row>
    <row r="17768" spans="1:7">
      <c r="A17768" s="533"/>
      <c r="B17768" s="1787"/>
      <c r="C17768" s="1788"/>
      <c r="D17768" s="533"/>
      <c r="E17768" s="533"/>
      <c r="F17768" s="533"/>
      <c r="G17768" s="533"/>
    </row>
    <row r="17769" spans="1:7">
      <c r="A17769" s="533"/>
      <c r="B17769" s="1787"/>
      <c r="C17769" s="1788"/>
      <c r="D17769" s="533"/>
      <c r="E17769" s="533"/>
      <c r="F17769" s="533"/>
      <c r="G17769" s="533"/>
    </row>
    <row r="17770" spans="1:7">
      <c r="A17770" s="533"/>
      <c r="B17770" s="1787"/>
      <c r="C17770" s="1788"/>
      <c r="D17770" s="533"/>
      <c r="E17770" s="533"/>
      <c r="F17770" s="533"/>
      <c r="G17770" s="533"/>
    </row>
    <row r="17771" spans="1:7">
      <c r="A17771" s="533"/>
      <c r="B17771" s="1787"/>
      <c r="C17771" s="1788"/>
      <c r="D17771" s="533"/>
      <c r="E17771" s="533"/>
      <c r="F17771" s="533"/>
      <c r="G17771" s="533"/>
    </row>
    <row r="17772" spans="1:7">
      <c r="A17772" s="533"/>
      <c r="B17772" s="1787"/>
      <c r="C17772" s="1788"/>
      <c r="D17772" s="533"/>
      <c r="E17772" s="533"/>
      <c r="F17772" s="533"/>
      <c r="G17772" s="533"/>
    </row>
    <row r="17773" spans="1:7">
      <c r="A17773" s="533"/>
      <c r="B17773" s="1787"/>
      <c r="C17773" s="1788"/>
      <c r="D17773" s="533"/>
      <c r="E17773" s="533"/>
      <c r="F17773" s="533"/>
      <c r="G17773" s="533"/>
    </row>
    <row r="17774" spans="1:7">
      <c r="A17774" s="533"/>
      <c r="B17774" s="1787"/>
      <c r="C17774" s="1788"/>
      <c r="D17774" s="533"/>
      <c r="E17774" s="533"/>
      <c r="F17774" s="533"/>
      <c r="G17774" s="533"/>
    </row>
    <row r="17775" spans="1:7">
      <c r="A17775" s="533"/>
      <c r="B17775" s="1787"/>
      <c r="C17775" s="1788"/>
      <c r="D17775" s="533"/>
      <c r="E17775" s="533"/>
      <c r="F17775" s="533"/>
      <c r="G17775" s="533"/>
    </row>
    <row r="17776" spans="1:7">
      <c r="A17776" s="533"/>
      <c r="B17776" s="1787"/>
      <c r="C17776" s="1788"/>
      <c r="D17776" s="533"/>
      <c r="E17776" s="533"/>
      <c r="F17776" s="533"/>
      <c r="G17776" s="533"/>
    </row>
    <row r="17777" spans="1:7">
      <c r="A17777" s="533"/>
      <c r="B17777" s="1787"/>
      <c r="C17777" s="1788"/>
      <c r="D17777" s="533"/>
      <c r="E17777" s="533"/>
      <c r="F17777" s="533"/>
      <c r="G17777" s="533"/>
    </row>
    <row r="17778" spans="1:7">
      <c r="A17778" s="533"/>
      <c r="B17778" s="1787"/>
      <c r="C17778" s="1788"/>
      <c r="D17778" s="533"/>
      <c r="E17778" s="533"/>
      <c r="F17778" s="533"/>
      <c r="G17778" s="533"/>
    </row>
    <row r="17779" spans="1:7">
      <c r="A17779" s="533"/>
      <c r="B17779" s="1787"/>
      <c r="C17779" s="1788"/>
      <c r="D17779" s="533"/>
      <c r="E17779" s="533"/>
      <c r="F17779" s="533"/>
      <c r="G17779" s="533"/>
    </row>
    <row r="17780" spans="1:7">
      <c r="A17780" s="533"/>
      <c r="B17780" s="1787"/>
      <c r="C17780" s="1788"/>
      <c r="D17780" s="533"/>
      <c r="E17780" s="533"/>
      <c r="F17780" s="533"/>
      <c r="G17780" s="533"/>
    </row>
    <row r="17781" spans="1:7">
      <c r="A17781" s="533"/>
      <c r="B17781" s="1787"/>
      <c r="C17781" s="1788"/>
      <c r="D17781" s="533"/>
      <c r="E17781" s="533"/>
      <c r="F17781" s="533"/>
      <c r="G17781" s="533"/>
    </row>
    <row r="17782" spans="1:7">
      <c r="A17782" s="533"/>
      <c r="B17782" s="1787"/>
      <c r="C17782" s="1788"/>
      <c r="D17782" s="533"/>
      <c r="E17782" s="533"/>
      <c r="F17782" s="533"/>
      <c r="G17782" s="533"/>
    </row>
    <row r="17783" spans="1:7">
      <c r="A17783" s="533"/>
      <c r="B17783" s="1787"/>
      <c r="C17783" s="1788"/>
      <c r="D17783" s="533"/>
      <c r="E17783" s="533"/>
      <c r="F17783" s="533"/>
      <c r="G17783" s="533"/>
    </row>
    <row r="17784" spans="1:7">
      <c r="A17784" s="533"/>
      <c r="B17784" s="1787"/>
      <c r="C17784" s="1788"/>
      <c r="D17784" s="533"/>
      <c r="E17784" s="533"/>
      <c r="F17784" s="533"/>
      <c r="G17784" s="533"/>
    </row>
    <row r="17785" spans="1:7">
      <c r="A17785" s="533"/>
      <c r="B17785" s="1787"/>
      <c r="C17785" s="1788"/>
      <c r="D17785" s="533"/>
      <c r="E17785" s="533"/>
      <c r="F17785" s="533"/>
      <c r="G17785" s="533"/>
    </row>
    <row r="17786" spans="1:7">
      <c r="A17786" s="533"/>
      <c r="B17786" s="1787"/>
      <c r="C17786" s="1788"/>
      <c r="D17786" s="533"/>
      <c r="E17786" s="533"/>
      <c r="F17786" s="533"/>
      <c r="G17786" s="533"/>
    </row>
    <row r="17787" spans="1:7">
      <c r="A17787" s="533"/>
      <c r="B17787" s="1787"/>
      <c r="C17787" s="1788"/>
      <c r="D17787" s="533"/>
      <c r="E17787" s="533"/>
      <c r="F17787" s="533"/>
      <c r="G17787" s="533"/>
    </row>
    <row r="17788" spans="1:7">
      <c r="A17788" s="533"/>
      <c r="B17788" s="1787"/>
      <c r="C17788" s="1788"/>
      <c r="D17788" s="533"/>
      <c r="E17788" s="533"/>
      <c r="F17788" s="533"/>
      <c r="G17788" s="533"/>
    </row>
    <row r="17789" spans="1:7">
      <c r="A17789" s="533"/>
      <c r="B17789" s="1787"/>
      <c r="C17789" s="1788"/>
      <c r="D17789" s="533"/>
      <c r="E17789" s="533"/>
      <c r="F17789" s="533"/>
      <c r="G17789" s="533"/>
    </row>
    <row r="17790" spans="1:7">
      <c r="A17790" s="533"/>
      <c r="B17790" s="1787"/>
      <c r="C17790" s="1788"/>
      <c r="D17790" s="533"/>
      <c r="E17790" s="533"/>
      <c r="F17790" s="533"/>
      <c r="G17790" s="533"/>
    </row>
    <row r="17791" spans="1:7">
      <c r="A17791" s="533"/>
      <c r="B17791" s="1787"/>
      <c r="C17791" s="1788"/>
      <c r="D17791" s="533"/>
      <c r="E17791" s="533"/>
      <c r="F17791" s="533"/>
      <c r="G17791" s="533"/>
    </row>
    <row r="17792" spans="1:7">
      <c r="A17792" s="533"/>
      <c r="B17792" s="1787"/>
      <c r="C17792" s="1788"/>
      <c r="D17792" s="533"/>
      <c r="E17792" s="533"/>
      <c r="F17792" s="533"/>
      <c r="G17792" s="533"/>
    </row>
    <row r="17793" spans="1:7">
      <c r="A17793" s="533"/>
      <c r="B17793" s="1787"/>
      <c r="C17793" s="1788"/>
      <c r="D17793" s="533"/>
      <c r="E17793" s="533"/>
      <c r="F17793" s="533"/>
      <c r="G17793" s="533"/>
    </row>
    <row r="17794" spans="1:7">
      <c r="A17794" s="533"/>
      <c r="B17794" s="1787"/>
      <c r="C17794" s="1788"/>
      <c r="D17794" s="533"/>
      <c r="E17794" s="533"/>
      <c r="F17794" s="533"/>
      <c r="G17794" s="533"/>
    </row>
    <row r="17795" spans="1:7">
      <c r="A17795" s="533"/>
      <c r="B17795" s="1787"/>
      <c r="C17795" s="1788"/>
      <c r="D17795" s="533"/>
      <c r="E17795" s="533"/>
      <c r="F17795" s="533"/>
      <c r="G17795" s="533"/>
    </row>
    <row r="17796" spans="1:7">
      <c r="A17796" s="533"/>
      <c r="B17796" s="1787"/>
      <c r="C17796" s="1788"/>
      <c r="D17796" s="533"/>
      <c r="E17796" s="533"/>
      <c r="F17796" s="533"/>
      <c r="G17796" s="533"/>
    </row>
    <row r="17797" spans="1:7">
      <c r="A17797" s="533"/>
      <c r="B17797" s="1787"/>
      <c r="C17797" s="1788"/>
      <c r="D17797" s="533"/>
      <c r="E17797" s="533"/>
      <c r="F17797" s="533"/>
      <c r="G17797" s="533"/>
    </row>
    <row r="17798" spans="1:7">
      <c r="A17798" s="533"/>
      <c r="B17798" s="1787"/>
      <c r="C17798" s="1788"/>
      <c r="D17798" s="533"/>
      <c r="E17798" s="533"/>
      <c r="F17798" s="533"/>
      <c r="G17798" s="533"/>
    </row>
    <row r="17799" spans="1:7">
      <c r="A17799" s="533"/>
      <c r="B17799" s="1787"/>
      <c r="C17799" s="1788"/>
      <c r="D17799" s="533"/>
      <c r="E17799" s="533"/>
      <c r="F17799" s="533"/>
      <c r="G17799" s="533"/>
    </row>
    <row r="17800" spans="1:7">
      <c r="A17800" s="533"/>
      <c r="B17800" s="1787"/>
      <c r="C17800" s="1788"/>
      <c r="D17800" s="533"/>
      <c r="E17800" s="533"/>
      <c r="F17800" s="533"/>
      <c r="G17800" s="533"/>
    </row>
    <row r="17801" spans="1:7">
      <c r="A17801" s="533"/>
      <c r="B17801" s="1787"/>
      <c r="C17801" s="1788"/>
      <c r="D17801" s="533"/>
      <c r="E17801" s="533"/>
      <c r="F17801" s="533"/>
      <c r="G17801" s="533"/>
    </row>
    <row r="17802" spans="1:7">
      <c r="A17802" s="533"/>
      <c r="B17802" s="1787"/>
      <c r="C17802" s="1788"/>
      <c r="D17802" s="533"/>
      <c r="E17802" s="533"/>
      <c r="F17802" s="533"/>
      <c r="G17802" s="533"/>
    </row>
    <row r="17803" spans="1:7">
      <c r="A17803" s="533"/>
      <c r="B17803" s="1787"/>
      <c r="C17803" s="1788"/>
      <c r="D17803" s="533"/>
      <c r="E17803" s="533"/>
      <c r="F17803" s="533"/>
      <c r="G17803" s="533"/>
    </row>
    <row r="17804" spans="1:7">
      <c r="A17804" s="533"/>
      <c r="B17804" s="1787"/>
      <c r="C17804" s="1788"/>
      <c r="D17804" s="533"/>
      <c r="E17804" s="533"/>
      <c r="F17804" s="533"/>
      <c r="G17804" s="533"/>
    </row>
    <row r="17805" spans="1:7">
      <c r="A17805" s="533"/>
      <c r="B17805" s="1787"/>
      <c r="C17805" s="1788"/>
      <c r="D17805" s="533"/>
      <c r="E17805" s="533"/>
      <c r="F17805" s="533"/>
      <c r="G17805" s="533"/>
    </row>
    <row r="17806" spans="1:7">
      <c r="A17806" s="533"/>
      <c r="B17806" s="1787"/>
      <c r="C17806" s="1788"/>
      <c r="D17806" s="533"/>
      <c r="E17806" s="533"/>
      <c r="F17806" s="533"/>
      <c r="G17806" s="533"/>
    </row>
    <row r="17807" spans="1:7">
      <c r="A17807" s="533"/>
      <c r="B17807" s="1787"/>
      <c r="C17807" s="1788"/>
      <c r="D17807" s="533"/>
      <c r="E17807" s="533"/>
      <c r="F17807" s="533"/>
      <c r="G17807" s="533"/>
    </row>
    <row r="17808" spans="1:7">
      <c r="A17808" s="533"/>
      <c r="B17808" s="1787"/>
      <c r="C17808" s="1788"/>
      <c r="D17808" s="533"/>
      <c r="E17808" s="533"/>
      <c r="F17808" s="533"/>
      <c r="G17808" s="533"/>
    </row>
    <row r="17809" spans="1:7">
      <c r="A17809" s="533"/>
      <c r="B17809" s="1787"/>
      <c r="C17809" s="1788"/>
      <c r="D17809" s="533"/>
      <c r="E17809" s="533"/>
      <c r="F17809" s="533"/>
      <c r="G17809" s="533"/>
    </row>
    <row r="17810" spans="1:7">
      <c r="A17810" s="533"/>
      <c r="B17810" s="1787"/>
      <c r="C17810" s="1788"/>
      <c r="D17810" s="533"/>
      <c r="E17810" s="533"/>
      <c r="F17810" s="533"/>
      <c r="G17810" s="533"/>
    </row>
    <row r="17811" spans="1:7">
      <c r="A17811" s="533"/>
      <c r="B17811" s="1787"/>
      <c r="C17811" s="1788"/>
      <c r="D17811" s="533"/>
      <c r="E17811" s="533"/>
      <c r="F17811" s="533"/>
      <c r="G17811" s="533"/>
    </row>
    <row r="17812" spans="1:7">
      <c r="A17812" s="533"/>
      <c r="B17812" s="1787"/>
      <c r="C17812" s="1788"/>
      <c r="D17812" s="533"/>
      <c r="E17812" s="533"/>
      <c r="F17812" s="533"/>
      <c r="G17812" s="533"/>
    </row>
    <row r="17813" spans="1:7">
      <c r="A17813" s="533"/>
      <c r="B17813" s="1787"/>
      <c r="C17813" s="1788"/>
      <c r="D17813" s="533"/>
      <c r="E17813" s="533"/>
      <c r="F17813" s="533"/>
      <c r="G17813" s="533"/>
    </row>
    <row r="17814" spans="1:7">
      <c r="A17814" s="533"/>
      <c r="B17814" s="1787"/>
      <c r="C17814" s="1788"/>
      <c r="D17814" s="533"/>
      <c r="E17814" s="533"/>
      <c r="F17814" s="533"/>
      <c r="G17814" s="533"/>
    </row>
    <row r="17815" spans="1:7">
      <c r="A17815" s="533"/>
      <c r="B17815" s="1787"/>
      <c r="C17815" s="1788"/>
      <c r="D17815" s="533"/>
      <c r="E17815" s="533"/>
      <c r="F17815" s="533"/>
      <c r="G17815" s="533"/>
    </row>
    <row r="17816" spans="1:7">
      <c r="A17816" s="533"/>
      <c r="B17816" s="1787"/>
      <c r="C17816" s="1788"/>
      <c r="D17816" s="533"/>
      <c r="E17816" s="533"/>
      <c r="F17816" s="533"/>
      <c r="G17816" s="533"/>
    </row>
    <row r="17817" spans="1:7">
      <c r="A17817" s="533"/>
      <c r="B17817" s="1787"/>
      <c r="C17817" s="1788"/>
      <c r="D17817" s="533"/>
      <c r="E17817" s="533"/>
      <c r="F17817" s="533"/>
      <c r="G17817" s="533"/>
    </row>
    <row r="17818" spans="1:7">
      <c r="A17818" s="533"/>
      <c r="B17818" s="1787"/>
      <c r="C17818" s="1788"/>
      <c r="D17818" s="533"/>
      <c r="E17818" s="533"/>
      <c r="F17818" s="533"/>
      <c r="G17818" s="533"/>
    </row>
    <row r="17819" spans="1:7">
      <c r="A17819" s="533"/>
      <c r="B17819" s="1787"/>
      <c r="C17819" s="1788"/>
      <c r="D17819" s="533"/>
      <c r="E17819" s="533"/>
      <c r="F17819" s="533"/>
      <c r="G17819" s="533"/>
    </row>
    <row r="17820" spans="1:7">
      <c r="A17820" s="533"/>
      <c r="B17820" s="1787"/>
      <c r="C17820" s="1788"/>
      <c r="D17820" s="533"/>
      <c r="E17820" s="533"/>
      <c r="F17820" s="533"/>
      <c r="G17820" s="533"/>
    </row>
    <row r="17821" spans="1:7">
      <c r="A17821" s="533"/>
      <c r="B17821" s="1787"/>
      <c r="C17821" s="1788"/>
      <c r="D17821" s="533"/>
      <c r="E17821" s="533"/>
      <c r="F17821" s="533"/>
      <c r="G17821" s="533"/>
    </row>
    <row r="17822" spans="1:7">
      <c r="A17822" s="533"/>
      <c r="B17822" s="1787"/>
      <c r="C17822" s="1788"/>
      <c r="D17822" s="533"/>
      <c r="E17822" s="533"/>
      <c r="F17822" s="533"/>
      <c r="G17822" s="533"/>
    </row>
    <row r="17823" spans="1:7">
      <c r="A17823" s="533"/>
      <c r="B17823" s="1787"/>
      <c r="C17823" s="1788"/>
      <c r="D17823" s="533"/>
      <c r="E17823" s="533"/>
      <c r="F17823" s="533"/>
      <c r="G17823" s="533"/>
    </row>
    <row r="17824" spans="1:7">
      <c r="A17824" s="533"/>
      <c r="B17824" s="1787"/>
      <c r="C17824" s="1788"/>
      <c r="D17824" s="533"/>
      <c r="E17824" s="533"/>
      <c r="F17824" s="533"/>
      <c r="G17824" s="533"/>
    </row>
    <row r="17825" spans="1:7">
      <c r="A17825" s="533"/>
      <c r="B17825" s="1787"/>
      <c r="C17825" s="1788"/>
      <c r="D17825" s="533"/>
      <c r="E17825" s="533"/>
      <c r="F17825" s="533"/>
      <c r="G17825" s="533"/>
    </row>
    <row r="17826" spans="1:7">
      <c r="A17826" s="533"/>
      <c r="B17826" s="1787"/>
      <c r="C17826" s="1788"/>
      <c r="D17826" s="533"/>
      <c r="E17826" s="533"/>
      <c r="F17826" s="533"/>
      <c r="G17826" s="533"/>
    </row>
    <row r="17827" spans="1:7">
      <c r="A17827" s="533"/>
      <c r="B17827" s="1787"/>
      <c r="C17827" s="1788"/>
      <c r="D17827" s="533"/>
      <c r="E17827" s="533"/>
      <c r="F17827" s="533"/>
      <c r="G17827" s="533"/>
    </row>
    <row r="17828" spans="1:7">
      <c r="A17828" s="533"/>
      <c r="B17828" s="1787"/>
      <c r="C17828" s="1788"/>
      <c r="D17828" s="533"/>
      <c r="E17828" s="533"/>
      <c r="F17828" s="533"/>
      <c r="G17828" s="533"/>
    </row>
    <row r="17829" spans="1:7">
      <c r="A17829" s="533"/>
      <c r="B17829" s="1787"/>
      <c r="C17829" s="1788"/>
      <c r="D17829" s="533"/>
      <c r="E17829" s="533"/>
      <c r="F17829" s="533"/>
      <c r="G17829" s="533"/>
    </row>
    <row r="17830" spans="1:7">
      <c r="A17830" s="533"/>
      <c r="B17830" s="1787"/>
      <c r="C17830" s="1788"/>
      <c r="D17830" s="533"/>
      <c r="E17830" s="533"/>
      <c r="F17830" s="533"/>
      <c r="G17830" s="533"/>
    </row>
    <row r="17831" spans="1:7">
      <c r="A17831" s="533"/>
      <c r="B17831" s="1787"/>
      <c r="C17831" s="1788"/>
      <c r="D17831" s="533"/>
      <c r="E17831" s="533"/>
      <c r="F17831" s="533"/>
      <c r="G17831" s="533"/>
    </row>
    <row r="17832" spans="1:7">
      <c r="A17832" s="533"/>
      <c r="B17832" s="1787"/>
      <c r="C17832" s="1788"/>
      <c r="D17832" s="533"/>
      <c r="E17832" s="533"/>
      <c r="F17832" s="533"/>
      <c r="G17832" s="533"/>
    </row>
    <row r="17833" spans="1:7">
      <c r="A17833" s="533"/>
      <c r="B17833" s="1787"/>
      <c r="C17833" s="1788"/>
      <c r="D17833" s="533"/>
      <c r="E17833" s="533"/>
      <c r="F17833" s="533"/>
      <c r="G17833" s="533"/>
    </row>
    <row r="17834" spans="1:7">
      <c r="A17834" s="533"/>
      <c r="B17834" s="1787"/>
      <c r="C17834" s="1788"/>
      <c r="D17834" s="533"/>
      <c r="E17834" s="533"/>
      <c r="F17834" s="533"/>
      <c r="G17834" s="533"/>
    </row>
    <row r="17835" spans="1:7">
      <c r="A17835" s="533"/>
      <c r="B17835" s="1787"/>
      <c r="C17835" s="1788"/>
      <c r="D17835" s="533"/>
      <c r="E17835" s="533"/>
      <c r="F17835" s="533"/>
      <c r="G17835" s="533"/>
    </row>
    <row r="17836" spans="1:7">
      <c r="A17836" s="533"/>
      <c r="B17836" s="1787"/>
      <c r="C17836" s="1788"/>
      <c r="D17836" s="533"/>
      <c r="E17836" s="533"/>
      <c r="F17836" s="533"/>
      <c r="G17836" s="533"/>
    </row>
    <row r="17837" spans="1:7">
      <c r="A17837" s="533"/>
      <c r="B17837" s="1787"/>
      <c r="C17837" s="1788"/>
      <c r="D17837" s="533"/>
      <c r="E17837" s="533"/>
      <c r="F17837" s="533"/>
      <c r="G17837" s="533"/>
    </row>
    <row r="17838" spans="1:7">
      <c r="A17838" s="533"/>
      <c r="B17838" s="1787"/>
      <c r="C17838" s="1788"/>
      <c r="D17838" s="533"/>
      <c r="E17838" s="533"/>
      <c r="F17838" s="533"/>
      <c r="G17838" s="533"/>
    </row>
    <row r="17839" spans="1:7">
      <c r="A17839" s="533"/>
      <c r="B17839" s="1787"/>
      <c r="C17839" s="1788"/>
      <c r="D17839" s="533"/>
      <c r="E17839" s="533"/>
      <c r="F17839" s="533"/>
      <c r="G17839" s="533"/>
    </row>
    <row r="17840" spans="1:7">
      <c r="A17840" s="533"/>
      <c r="B17840" s="1787"/>
      <c r="C17840" s="1788"/>
      <c r="D17840" s="533"/>
      <c r="E17840" s="533"/>
      <c r="F17840" s="533"/>
      <c r="G17840" s="533"/>
    </row>
    <row r="17841" spans="1:7">
      <c r="A17841" s="533"/>
      <c r="B17841" s="1787"/>
      <c r="C17841" s="1788"/>
      <c r="D17841" s="533"/>
      <c r="E17841" s="533"/>
      <c r="F17841" s="533"/>
      <c r="G17841" s="533"/>
    </row>
    <row r="17842" spans="1:7">
      <c r="A17842" s="533"/>
      <c r="B17842" s="1787"/>
      <c r="C17842" s="1788"/>
      <c r="D17842" s="533"/>
      <c r="E17842" s="533"/>
      <c r="F17842" s="533"/>
      <c r="G17842" s="533"/>
    </row>
    <row r="17843" spans="1:7">
      <c r="A17843" s="533"/>
      <c r="B17843" s="1787"/>
      <c r="C17843" s="1788"/>
      <c r="D17843" s="533"/>
      <c r="E17843" s="533"/>
      <c r="F17843" s="533"/>
      <c r="G17843" s="533"/>
    </row>
    <row r="17844" spans="1:7">
      <c r="A17844" s="533"/>
      <c r="B17844" s="1787"/>
      <c r="C17844" s="1788"/>
      <c r="D17844" s="533"/>
      <c r="E17844" s="533"/>
      <c r="F17844" s="533"/>
      <c r="G17844" s="533"/>
    </row>
    <row r="17845" spans="1:7">
      <c r="A17845" s="533"/>
      <c r="B17845" s="1787"/>
      <c r="C17845" s="1788"/>
      <c r="D17845" s="533"/>
      <c r="E17845" s="533"/>
      <c r="F17845" s="533"/>
      <c r="G17845" s="533"/>
    </row>
    <row r="17846" spans="1:7">
      <c r="A17846" s="533"/>
      <c r="B17846" s="1787"/>
      <c r="C17846" s="1788"/>
      <c r="D17846" s="533"/>
      <c r="E17846" s="533"/>
      <c r="F17846" s="533"/>
      <c r="G17846" s="533"/>
    </row>
    <row r="17847" spans="1:7">
      <c r="A17847" s="533"/>
      <c r="B17847" s="1787"/>
      <c r="C17847" s="1788"/>
      <c r="D17847" s="533"/>
      <c r="E17847" s="533"/>
      <c r="F17847" s="533"/>
      <c r="G17847" s="533"/>
    </row>
    <row r="17848" spans="1:7">
      <c r="A17848" s="533"/>
      <c r="B17848" s="1787"/>
      <c r="C17848" s="1788"/>
      <c r="D17848" s="533"/>
      <c r="E17848" s="533"/>
      <c r="F17848" s="533"/>
      <c r="G17848" s="533"/>
    </row>
    <row r="17849" spans="1:7">
      <c r="A17849" s="533"/>
      <c r="B17849" s="1787"/>
      <c r="C17849" s="1788"/>
      <c r="D17849" s="533"/>
      <c r="E17849" s="533"/>
      <c r="F17849" s="533"/>
      <c r="G17849" s="533"/>
    </row>
    <row r="17850" spans="1:7">
      <c r="A17850" s="533"/>
      <c r="B17850" s="1787"/>
      <c r="C17850" s="1788"/>
      <c r="D17850" s="533"/>
      <c r="E17850" s="533"/>
      <c r="F17850" s="533"/>
      <c r="G17850" s="533"/>
    </row>
    <row r="17851" spans="1:7">
      <c r="A17851" s="533"/>
      <c r="B17851" s="1787"/>
      <c r="C17851" s="1788"/>
      <c r="D17851" s="533"/>
      <c r="E17851" s="533"/>
      <c r="F17851" s="533"/>
      <c r="G17851" s="533"/>
    </row>
    <row r="17852" spans="1:7">
      <c r="A17852" s="533"/>
      <c r="B17852" s="1787"/>
      <c r="C17852" s="1788"/>
      <c r="D17852" s="533"/>
      <c r="E17852" s="533"/>
      <c r="F17852" s="533"/>
      <c r="G17852" s="533"/>
    </row>
    <row r="17853" spans="1:7">
      <c r="A17853" s="533"/>
      <c r="B17853" s="1787"/>
      <c r="C17853" s="1788"/>
      <c r="D17853" s="533"/>
      <c r="E17853" s="533"/>
      <c r="F17853" s="533"/>
      <c r="G17853" s="533"/>
    </row>
    <row r="17854" spans="1:7">
      <c r="A17854" s="533"/>
      <c r="B17854" s="1787"/>
      <c r="C17854" s="1788"/>
      <c r="D17854" s="533"/>
      <c r="E17854" s="533"/>
      <c r="F17854" s="533"/>
      <c r="G17854" s="533"/>
    </row>
    <row r="17855" spans="1:7">
      <c r="A17855" s="533"/>
      <c r="B17855" s="1787"/>
      <c r="C17855" s="1788"/>
      <c r="D17855" s="533"/>
      <c r="E17855" s="533"/>
      <c r="F17855" s="533"/>
      <c r="G17855" s="533"/>
    </row>
    <row r="17856" spans="1:7">
      <c r="A17856" s="533"/>
      <c r="B17856" s="1787"/>
      <c r="C17856" s="1788"/>
      <c r="D17856" s="533"/>
      <c r="E17856" s="533"/>
      <c r="F17856" s="533"/>
      <c r="G17856" s="533"/>
    </row>
    <row r="17857" spans="1:7">
      <c r="A17857" s="533"/>
      <c r="B17857" s="1787"/>
      <c r="C17857" s="1788"/>
      <c r="D17857" s="533"/>
      <c r="E17857" s="533"/>
      <c r="F17857" s="533"/>
      <c r="G17857" s="533"/>
    </row>
    <row r="17858" spans="1:7">
      <c r="A17858" s="533"/>
      <c r="B17858" s="1787"/>
      <c r="C17858" s="1788"/>
      <c r="D17858" s="533"/>
      <c r="E17858" s="533"/>
      <c r="F17858" s="533"/>
      <c r="G17858" s="533"/>
    </row>
    <row r="17859" spans="1:7">
      <c r="A17859" s="533"/>
      <c r="B17859" s="1787"/>
      <c r="C17859" s="1788"/>
      <c r="D17859" s="533"/>
      <c r="E17859" s="533"/>
      <c r="F17859" s="533"/>
      <c r="G17859" s="533"/>
    </row>
    <row r="17860" spans="1:7">
      <c r="A17860" s="533"/>
      <c r="B17860" s="1787"/>
      <c r="C17860" s="1788"/>
      <c r="D17860" s="533"/>
      <c r="E17860" s="533"/>
      <c r="F17860" s="533"/>
      <c r="G17860" s="533"/>
    </row>
    <row r="17861" spans="1:7">
      <c r="A17861" s="533"/>
      <c r="B17861" s="1787"/>
      <c r="C17861" s="1788"/>
      <c r="D17861" s="533"/>
      <c r="E17861" s="533"/>
      <c r="F17861" s="533"/>
      <c r="G17861" s="533"/>
    </row>
    <row r="17862" spans="1:7">
      <c r="A17862" s="533"/>
      <c r="B17862" s="1787"/>
      <c r="C17862" s="1788"/>
      <c r="D17862" s="533"/>
      <c r="E17862" s="533"/>
      <c r="F17862" s="533"/>
      <c r="G17862" s="533"/>
    </row>
    <row r="17863" spans="1:7">
      <c r="A17863" s="533"/>
      <c r="B17863" s="1787"/>
      <c r="C17863" s="1788"/>
      <c r="D17863" s="533"/>
      <c r="E17863" s="533"/>
      <c r="F17863" s="533"/>
      <c r="G17863" s="533"/>
    </row>
    <row r="17864" spans="1:7">
      <c r="A17864" s="533"/>
      <c r="B17864" s="1787"/>
      <c r="C17864" s="1788"/>
      <c r="D17864" s="533"/>
      <c r="E17864" s="533"/>
      <c r="F17864" s="533"/>
      <c r="G17864" s="533"/>
    </row>
    <row r="17865" spans="1:7">
      <c r="A17865" s="533"/>
      <c r="B17865" s="1787"/>
      <c r="C17865" s="1788"/>
      <c r="D17865" s="533"/>
      <c r="E17865" s="533"/>
      <c r="F17865" s="533"/>
      <c r="G17865" s="533"/>
    </row>
    <row r="17866" spans="1:7">
      <c r="A17866" s="533"/>
      <c r="B17866" s="1787"/>
      <c r="C17866" s="1788"/>
      <c r="D17866" s="533"/>
      <c r="E17866" s="533"/>
      <c r="F17866" s="533"/>
      <c r="G17866" s="533"/>
    </row>
    <row r="17867" spans="1:7">
      <c r="A17867" s="533"/>
      <c r="B17867" s="1787"/>
      <c r="C17867" s="1788"/>
      <c r="D17867" s="533"/>
      <c r="E17867" s="533"/>
      <c r="F17867" s="533"/>
      <c r="G17867" s="533"/>
    </row>
    <row r="17868" spans="1:7">
      <c r="A17868" s="533"/>
      <c r="B17868" s="1787"/>
      <c r="C17868" s="1788"/>
      <c r="D17868" s="533"/>
      <c r="E17868" s="533"/>
      <c r="F17868" s="533"/>
      <c r="G17868" s="533"/>
    </row>
    <row r="17869" spans="1:7">
      <c r="A17869" s="533"/>
      <c r="B17869" s="1787"/>
      <c r="C17869" s="1788"/>
      <c r="D17869" s="533"/>
      <c r="E17869" s="533"/>
      <c r="F17869" s="533"/>
      <c r="G17869" s="533"/>
    </row>
    <row r="17870" spans="1:7">
      <c r="A17870" s="533"/>
      <c r="B17870" s="1787"/>
      <c r="C17870" s="1788"/>
      <c r="D17870" s="533"/>
      <c r="E17870" s="533"/>
      <c r="F17870" s="533"/>
      <c r="G17870" s="533"/>
    </row>
    <row r="17871" spans="1:7">
      <c r="A17871" s="533"/>
      <c r="B17871" s="1787"/>
      <c r="C17871" s="1788"/>
      <c r="D17871" s="533"/>
      <c r="E17871" s="533"/>
      <c r="F17871" s="533"/>
      <c r="G17871" s="533"/>
    </row>
    <row r="17872" spans="1:7">
      <c r="A17872" s="533"/>
      <c r="B17872" s="1787"/>
      <c r="C17872" s="1788"/>
      <c r="D17872" s="533"/>
      <c r="E17872" s="533"/>
      <c r="F17872" s="533"/>
      <c r="G17872" s="533"/>
    </row>
    <row r="17873" spans="1:7">
      <c r="A17873" s="533"/>
      <c r="B17873" s="1787"/>
      <c r="C17873" s="1788"/>
      <c r="D17873" s="533"/>
      <c r="E17873" s="533"/>
      <c r="F17873" s="533"/>
      <c r="G17873" s="533"/>
    </row>
    <row r="17874" spans="1:7">
      <c r="A17874" s="533"/>
      <c r="B17874" s="1787"/>
      <c r="C17874" s="1788"/>
      <c r="D17874" s="533"/>
      <c r="E17874" s="533"/>
      <c r="F17874" s="533"/>
      <c r="G17874" s="533"/>
    </row>
    <row r="17875" spans="1:7">
      <c r="A17875" s="533"/>
      <c r="B17875" s="1787"/>
      <c r="C17875" s="1788"/>
      <c r="D17875" s="533"/>
      <c r="E17875" s="533"/>
      <c r="F17875" s="533"/>
      <c r="G17875" s="533"/>
    </row>
    <row r="17876" spans="1:7">
      <c r="A17876" s="533"/>
      <c r="B17876" s="1787"/>
      <c r="C17876" s="1788"/>
      <c r="D17876" s="533"/>
      <c r="E17876" s="533"/>
      <c r="F17876" s="533"/>
      <c r="G17876" s="533"/>
    </row>
    <row r="17877" spans="1:7">
      <c r="A17877" s="533"/>
      <c r="B17877" s="1787"/>
      <c r="C17877" s="1788"/>
      <c r="D17877" s="533"/>
      <c r="E17877" s="533"/>
      <c r="F17877" s="533"/>
      <c r="G17877" s="533"/>
    </row>
    <row r="17878" spans="1:7">
      <c r="A17878" s="533"/>
      <c r="B17878" s="1787"/>
      <c r="C17878" s="1788"/>
      <c r="D17878" s="533"/>
      <c r="E17878" s="533"/>
      <c r="F17878" s="533"/>
      <c r="G17878" s="533"/>
    </row>
    <row r="17879" spans="1:7">
      <c r="A17879" s="533"/>
      <c r="B17879" s="1787"/>
      <c r="C17879" s="1788"/>
      <c r="D17879" s="533"/>
      <c r="E17879" s="533"/>
      <c r="F17879" s="533"/>
      <c r="G17879" s="533"/>
    </row>
    <row r="17880" spans="1:7">
      <c r="A17880" s="533"/>
      <c r="B17880" s="1787"/>
      <c r="C17880" s="1788"/>
      <c r="D17880" s="533"/>
      <c r="E17880" s="533"/>
      <c r="F17880" s="533"/>
      <c r="G17880" s="533"/>
    </row>
    <row r="17881" spans="1:7">
      <c r="A17881" s="533"/>
      <c r="B17881" s="1787"/>
      <c r="C17881" s="1788"/>
      <c r="D17881" s="533"/>
      <c r="E17881" s="533"/>
      <c r="F17881" s="533"/>
      <c r="G17881" s="533"/>
    </row>
    <row r="17882" spans="1:7">
      <c r="A17882" s="533"/>
      <c r="B17882" s="1787"/>
      <c r="C17882" s="1788"/>
      <c r="D17882" s="533"/>
      <c r="E17882" s="533"/>
      <c r="F17882" s="533"/>
      <c r="G17882" s="533"/>
    </row>
    <row r="17883" spans="1:7">
      <c r="A17883" s="533"/>
      <c r="B17883" s="1787"/>
      <c r="C17883" s="1788"/>
      <c r="D17883" s="533"/>
      <c r="E17883" s="533"/>
      <c r="F17883" s="533"/>
      <c r="G17883" s="533"/>
    </row>
    <row r="17884" spans="1:7">
      <c r="A17884" s="533"/>
      <c r="B17884" s="1787"/>
      <c r="C17884" s="1788"/>
      <c r="D17884" s="533"/>
      <c r="E17884" s="533"/>
      <c r="F17884" s="533"/>
      <c r="G17884" s="533"/>
    </row>
    <row r="17885" spans="1:7">
      <c r="A17885" s="533"/>
      <c r="B17885" s="1787"/>
      <c r="C17885" s="1788"/>
      <c r="D17885" s="533"/>
      <c r="E17885" s="533"/>
      <c r="F17885" s="533"/>
      <c r="G17885" s="533"/>
    </row>
    <row r="17886" spans="1:7">
      <c r="A17886" s="533"/>
      <c r="B17886" s="1787"/>
      <c r="C17886" s="1788"/>
      <c r="D17886" s="533"/>
      <c r="E17886" s="533"/>
      <c r="F17886" s="533"/>
      <c r="G17886" s="533"/>
    </row>
    <row r="17887" spans="1:7">
      <c r="A17887" s="533"/>
      <c r="B17887" s="1787"/>
      <c r="C17887" s="1788"/>
      <c r="D17887" s="533"/>
      <c r="E17887" s="533"/>
      <c r="F17887" s="533"/>
      <c r="G17887" s="533"/>
    </row>
    <row r="17888" spans="1:7">
      <c r="A17888" s="533"/>
      <c r="B17888" s="1787"/>
      <c r="C17888" s="1788"/>
      <c r="D17888" s="533"/>
      <c r="E17888" s="533"/>
      <c r="F17888" s="533"/>
      <c r="G17888" s="533"/>
    </row>
    <row r="17889" spans="1:7">
      <c r="A17889" s="533"/>
      <c r="B17889" s="1787"/>
      <c r="C17889" s="1788"/>
      <c r="D17889" s="533"/>
      <c r="E17889" s="533"/>
      <c r="F17889" s="533"/>
      <c r="G17889" s="533"/>
    </row>
    <row r="17890" spans="1:7">
      <c r="A17890" s="533"/>
      <c r="B17890" s="1787"/>
      <c r="C17890" s="1788"/>
      <c r="D17890" s="533"/>
      <c r="E17890" s="533"/>
      <c r="F17890" s="533"/>
      <c r="G17890" s="533"/>
    </row>
    <row r="17891" spans="1:7">
      <c r="A17891" s="533"/>
      <c r="B17891" s="1787"/>
      <c r="C17891" s="1788"/>
      <c r="D17891" s="533"/>
      <c r="E17891" s="533"/>
      <c r="F17891" s="533"/>
      <c r="G17891" s="533"/>
    </row>
    <row r="17892" spans="1:7">
      <c r="A17892" s="533"/>
      <c r="B17892" s="1787"/>
      <c r="C17892" s="1788"/>
      <c r="D17892" s="533"/>
      <c r="E17892" s="533"/>
      <c r="F17892" s="533"/>
      <c r="G17892" s="533"/>
    </row>
    <row r="17893" spans="1:7">
      <c r="A17893" s="533"/>
      <c r="B17893" s="1787"/>
      <c r="C17893" s="1788"/>
      <c r="D17893" s="533"/>
      <c r="E17893" s="533"/>
      <c r="F17893" s="533"/>
      <c r="G17893" s="533"/>
    </row>
    <row r="17894" spans="1:7">
      <c r="A17894" s="533"/>
      <c r="B17894" s="1787"/>
      <c r="C17894" s="1788"/>
      <c r="D17894" s="533"/>
      <c r="E17894" s="533"/>
      <c r="F17894" s="533"/>
      <c r="G17894" s="533"/>
    </row>
    <row r="17895" spans="1:7">
      <c r="A17895" s="533"/>
      <c r="B17895" s="1787"/>
      <c r="C17895" s="1788"/>
      <c r="D17895" s="533"/>
      <c r="E17895" s="533"/>
      <c r="F17895" s="533"/>
      <c r="G17895" s="533"/>
    </row>
    <row r="17896" spans="1:7">
      <c r="A17896" s="533"/>
      <c r="B17896" s="1787"/>
      <c r="C17896" s="1788"/>
      <c r="D17896" s="533"/>
      <c r="E17896" s="533"/>
      <c r="F17896" s="533"/>
      <c r="G17896" s="533"/>
    </row>
    <row r="17897" spans="1:7">
      <c r="A17897" s="533"/>
      <c r="B17897" s="1787"/>
      <c r="C17897" s="1788"/>
      <c r="D17897" s="533"/>
      <c r="E17897" s="533"/>
      <c r="F17897" s="533"/>
      <c r="G17897" s="533"/>
    </row>
    <row r="17898" spans="1:7">
      <c r="A17898" s="533"/>
      <c r="B17898" s="1787"/>
      <c r="C17898" s="1788"/>
      <c r="D17898" s="533"/>
      <c r="E17898" s="533"/>
      <c r="F17898" s="533"/>
      <c r="G17898" s="533"/>
    </row>
    <row r="17899" spans="1:7">
      <c r="A17899" s="533"/>
      <c r="B17899" s="1787"/>
      <c r="C17899" s="1788"/>
      <c r="D17899" s="533"/>
      <c r="E17899" s="533"/>
      <c r="F17899" s="533"/>
      <c r="G17899" s="533"/>
    </row>
    <row r="17900" spans="1:7">
      <c r="A17900" s="533"/>
      <c r="B17900" s="1787"/>
      <c r="C17900" s="1788"/>
      <c r="D17900" s="533"/>
      <c r="E17900" s="533"/>
      <c r="F17900" s="533"/>
      <c r="G17900" s="533"/>
    </row>
    <row r="17901" spans="1:7">
      <c r="A17901" s="533"/>
      <c r="B17901" s="1787"/>
      <c r="C17901" s="1788"/>
      <c r="D17901" s="533"/>
      <c r="E17901" s="533"/>
      <c r="F17901" s="533"/>
      <c r="G17901" s="533"/>
    </row>
    <row r="17902" spans="1:7">
      <c r="A17902" s="533"/>
      <c r="B17902" s="1787"/>
      <c r="C17902" s="1788"/>
      <c r="D17902" s="533"/>
      <c r="E17902" s="533"/>
      <c r="F17902" s="533"/>
      <c r="G17902" s="533"/>
    </row>
    <row r="17903" spans="1:7">
      <c r="A17903" s="533"/>
      <c r="B17903" s="1787"/>
      <c r="C17903" s="1788"/>
      <c r="D17903" s="533"/>
      <c r="E17903" s="533"/>
      <c r="F17903" s="533"/>
      <c r="G17903" s="533"/>
    </row>
    <row r="17904" spans="1:7">
      <c r="A17904" s="533"/>
      <c r="B17904" s="1787"/>
      <c r="C17904" s="1788"/>
      <c r="D17904" s="533"/>
      <c r="E17904" s="533"/>
      <c r="F17904" s="533"/>
      <c r="G17904" s="533"/>
    </row>
    <row r="17905" spans="1:7">
      <c r="A17905" s="533"/>
      <c r="B17905" s="1787"/>
      <c r="C17905" s="1788"/>
      <c r="D17905" s="533"/>
      <c r="E17905" s="533"/>
      <c r="F17905" s="533"/>
      <c r="G17905" s="533"/>
    </row>
    <row r="17906" spans="1:7">
      <c r="A17906" s="533"/>
      <c r="B17906" s="1787"/>
      <c r="C17906" s="1788"/>
      <c r="D17906" s="533"/>
      <c r="E17906" s="533"/>
      <c r="F17906" s="533"/>
      <c r="G17906" s="533"/>
    </row>
    <row r="17907" spans="1:7">
      <c r="A17907" s="533"/>
      <c r="B17907" s="1787"/>
      <c r="C17907" s="1788"/>
      <c r="D17907" s="533"/>
      <c r="E17907" s="533"/>
      <c r="F17907" s="533"/>
      <c r="G17907" s="533"/>
    </row>
    <row r="17908" spans="1:7">
      <c r="A17908" s="533"/>
      <c r="B17908" s="1787"/>
      <c r="C17908" s="1788"/>
      <c r="D17908" s="533"/>
      <c r="E17908" s="533"/>
      <c r="F17908" s="533"/>
      <c r="G17908" s="533"/>
    </row>
    <row r="17909" spans="1:7">
      <c r="A17909" s="533"/>
      <c r="B17909" s="1787"/>
      <c r="C17909" s="1788"/>
      <c r="D17909" s="533"/>
      <c r="E17909" s="533"/>
      <c r="F17909" s="533"/>
      <c r="G17909" s="533"/>
    </row>
    <row r="17910" spans="1:7">
      <c r="A17910" s="533"/>
      <c r="B17910" s="1787"/>
      <c r="C17910" s="1788"/>
      <c r="D17910" s="533"/>
      <c r="E17910" s="533"/>
      <c r="F17910" s="533"/>
      <c r="G17910" s="533"/>
    </row>
    <row r="17911" spans="1:7">
      <c r="A17911" s="533"/>
      <c r="B17911" s="1787"/>
      <c r="C17911" s="1788"/>
      <c r="D17911" s="533"/>
      <c r="E17911" s="533"/>
      <c r="F17911" s="533"/>
      <c r="G17911" s="533"/>
    </row>
    <row r="17912" spans="1:7">
      <c r="A17912" s="533"/>
      <c r="B17912" s="1787"/>
      <c r="C17912" s="1788"/>
      <c r="D17912" s="533"/>
      <c r="E17912" s="533"/>
      <c r="F17912" s="533"/>
      <c r="G17912" s="533"/>
    </row>
    <row r="17913" spans="1:7">
      <c r="A17913" s="533"/>
      <c r="B17913" s="1787"/>
      <c r="C17913" s="1788"/>
      <c r="D17913" s="533"/>
      <c r="E17913" s="533"/>
      <c r="F17913" s="533"/>
      <c r="G17913" s="533"/>
    </row>
    <row r="17914" spans="1:7">
      <c r="A17914" s="533"/>
      <c r="B17914" s="1787"/>
      <c r="C17914" s="1788"/>
      <c r="D17914" s="533"/>
      <c r="E17914" s="533"/>
      <c r="F17914" s="533"/>
      <c r="G17914" s="533"/>
    </row>
    <row r="17915" spans="1:7">
      <c r="A17915" s="533"/>
      <c r="B17915" s="1787"/>
      <c r="C17915" s="1788"/>
      <c r="D17915" s="533"/>
      <c r="E17915" s="533"/>
      <c r="F17915" s="533"/>
      <c r="G17915" s="533"/>
    </row>
    <row r="17916" spans="1:7">
      <c r="A17916" s="533"/>
      <c r="B17916" s="1787"/>
      <c r="C17916" s="1788"/>
      <c r="D17916" s="533"/>
      <c r="E17916" s="533"/>
      <c r="F17916" s="533"/>
      <c r="G17916" s="533"/>
    </row>
    <row r="17917" spans="1:7">
      <c r="A17917" s="533"/>
      <c r="B17917" s="1787"/>
      <c r="C17917" s="1788"/>
      <c r="D17917" s="533"/>
      <c r="E17917" s="533"/>
      <c r="F17917" s="533"/>
      <c r="G17917" s="533"/>
    </row>
    <row r="17918" spans="1:7">
      <c r="A17918" s="533"/>
      <c r="B17918" s="1787"/>
      <c r="C17918" s="1788"/>
      <c r="D17918" s="533"/>
      <c r="E17918" s="533"/>
      <c r="F17918" s="533"/>
      <c r="G17918" s="533"/>
    </row>
    <row r="17919" spans="1:7">
      <c r="A17919" s="533"/>
      <c r="B17919" s="1787"/>
      <c r="C17919" s="1788"/>
      <c r="D17919" s="533"/>
      <c r="E17919" s="533"/>
      <c r="F17919" s="533"/>
      <c r="G17919" s="533"/>
    </row>
    <row r="17920" spans="1:7">
      <c r="A17920" s="533"/>
      <c r="B17920" s="1787"/>
      <c r="C17920" s="1788"/>
      <c r="D17920" s="533"/>
      <c r="E17920" s="533"/>
      <c r="F17920" s="533"/>
      <c r="G17920" s="533"/>
    </row>
    <row r="17921" spans="1:7">
      <c r="A17921" s="533"/>
      <c r="B17921" s="1787"/>
      <c r="C17921" s="1788"/>
      <c r="D17921" s="533"/>
      <c r="E17921" s="533"/>
      <c r="F17921" s="533"/>
      <c r="G17921" s="533"/>
    </row>
    <row r="17922" spans="1:7">
      <c r="A17922" s="533"/>
      <c r="B17922" s="1787"/>
      <c r="C17922" s="1788"/>
      <c r="D17922" s="533"/>
      <c r="E17922" s="533"/>
      <c r="F17922" s="533"/>
      <c r="G17922" s="533"/>
    </row>
    <row r="17923" spans="1:7">
      <c r="A17923" s="533"/>
      <c r="B17923" s="1787"/>
      <c r="C17923" s="1788"/>
      <c r="D17923" s="533"/>
      <c r="E17923" s="533"/>
      <c r="F17923" s="533"/>
      <c r="G17923" s="533"/>
    </row>
    <row r="17924" spans="1:7">
      <c r="A17924" s="533"/>
      <c r="B17924" s="1787"/>
      <c r="C17924" s="1788"/>
      <c r="D17924" s="533"/>
      <c r="E17924" s="533"/>
      <c r="F17924" s="533"/>
      <c r="G17924" s="533"/>
    </row>
    <row r="17925" spans="1:7">
      <c r="A17925" s="533"/>
      <c r="B17925" s="1787"/>
      <c r="C17925" s="1788"/>
      <c r="D17925" s="533"/>
      <c r="E17925" s="533"/>
      <c r="F17925" s="533"/>
      <c r="G17925" s="533"/>
    </row>
    <row r="17926" spans="1:7">
      <c r="A17926" s="533"/>
      <c r="B17926" s="1787"/>
      <c r="C17926" s="1788"/>
      <c r="D17926" s="533"/>
      <c r="E17926" s="533"/>
      <c r="F17926" s="533"/>
      <c r="G17926" s="533"/>
    </row>
    <row r="17927" spans="1:7">
      <c r="A17927" s="533"/>
      <c r="B17927" s="1787"/>
      <c r="C17927" s="1788"/>
      <c r="D17927" s="533"/>
      <c r="E17927" s="533"/>
      <c r="F17927" s="533"/>
      <c r="G17927" s="533"/>
    </row>
    <row r="17928" spans="1:7">
      <c r="A17928" s="533"/>
      <c r="B17928" s="1787"/>
      <c r="C17928" s="1788"/>
      <c r="D17928" s="533"/>
      <c r="E17928" s="533"/>
      <c r="F17928" s="533"/>
      <c r="G17928" s="533"/>
    </row>
    <row r="17929" spans="1:7">
      <c r="A17929" s="533"/>
      <c r="B17929" s="1787"/>
      <c r="C17929" s="1788"/>
      <c r="D17929" s="533"/>
      <c r="E17929" s="533"/>
      <c r="F17929" s="533"/>
      <c r="G17929" s="533"/>
    </row>
    <row r="17930" spans="1:7">
      <c r="A17930" s="533"/>
      <c r="B17930" s="1787"/>
      <c r="C17930" s="1788"/>
      <c r="D17930" s="533"/>
      <c r="E17930" s="533"/>
      <c r="F17930" s="533"/>
      <c r="G17930" s="533"/>
    </row>
    <row r="17931" spans="1:7">
      <c r="A17931" s="533"/>
      <c r="B17931" s="1787"/>
      <c r="C17931" s="1788"/>
      <c r="D17931" s="533"/>
      <c r="E17931" s="533"/>
      <c r="F17931" s="533"/>
      <c r="G17931" s="533"/>
    </row>
    <row r="17932" spans="1:7">
      <c r="A17932" s="533"/>
      <c r="B17932" s="1787"/>
      <c r="C17932" s="1788"/>
      <c r="D17932" s="533"/>
      <c r="E17932" s="533"/>
      <c r="F17932" s="533"/>
      <c r="G17932" s="533"/>
    </row>
    <row r="17933" spans="1:7">
      <c r="A17933" s="533"/>
      <c r="B17933" s="1787"/>
      <c r="C17933" s="1788"/>
      <c r="D17933" s="533"/>
      <c r="E17933" s="533"/>
      <c r="F17933" s="533"/>
      <c r="G17933" s="533"/>
    </row>
    <row r="17934" spans="1:7">
      <c r="A17934" s="533"/>
      <c r="B17934" s="1787"/>
      <c r="C17934" s="1788"/>
      <c r="D17934" s="533"/>
      <c r="E17934" s="533"/>
      <c r="F17934" s="533"/>
      <c r="G17934" s="533"/>
    </row>
    <row r="17935" spans="1:7">
      <c r="A17935" s="533"/>
      <c r="B17935" s="1787"/>
      <c r="C17935" s="1788"/>
      <c r="D17935" s="533"/>
      <c r="E17935" s="533"/>
      <c r="F17935" s="533"/>
      <c r="G17935" s="533"/>
    </row>
    <row r="17936" spans="1:7">
      <c r="A17936" s="533"/>
      <c r="B17936" s="1787"/>
      <c r="C17936" s="1788"/>
      <c r="D17936" s="533"/>
      <c r="E17936" s="533"/>
      <c r="F17936" s="533"/>
      <c r="G17936" s="533"/>
    </row>
    <row r="17937" spans="1:7">
      <c r="A17937" s="533"/>
      <c r="B17937" s="1787"/>
      <c r="C17937" s="1788"/>
      <c r="D17937" s="533"/>
      <c r="E17937" s="533"/>
      <c r="F17937" s="533"/>
      <c r="G17937" s="533"/>
    </row>
    <row r="17938" spans="1:7">
      <c r="A17938" s="533"/>
      <c r="B17938" s="1787"/>
      <c r="C17938" s="1788"/>
      <c r="D17938" s="533"/>
      <c r="E17938" s="533"/>
      <c r="F17938" s="533"/>
      <c r="G17938" s="533"/>
    </row>
    <row r="17939" spans="1:7">
      <c r="A17939" s="533"/>
      <c r="B17939" s="1787"/>
      <c r="C17939" s="1788"/>
      <c r="D17939" s="533"/>
      <c r="E17939" s="533"/>
      <c r="F17939" s="533"/>
      <c r="G17939" s="533"/>
    </row>
    <row r="17940" spans="1:7">
      <c r="A17940" s="533"/>
      <c r="B17940" s="1787"/>
      <c r="C17940" s="1788"/>
      <c r="D17940" s="533"/>
      <c r="E17940" s="533"/>
      <c r="F17940" s="533"/>
      <c r="G17940" s="533"/>
    </row>
    <row r="17941" spans="1:7">
      <c r="A17941" s="533"/>
      <c r="B17941" s="1787"/>
      <c r="C17941" s="1788"/>
      <c r="D17941" s="533"/>
      <c r="E17941" s="533"/>
      <c r="F17941" s="533"/>
      <c r="G17941" s="533"/>
    </row>
    <row r="17942" spans="1:7">
      <c r="A17942" s="533"/>
      <c r="B17942" s="1787"/>
      <c r="C17942" s="1788"/>
      <c r="D17942" s="533"/>
      <c r="E17942" s="533"/>
      <c r="F17942" s="533"/>
      <c r="G17942" s="533"/>
    </row>
    <row r="17943" spans="1:7">
      <c r="A17943" s="533"/>
      <c r="B17943" s="1787"/>
      <c r="C17943" s="1788"/>
      <c r="D17943" s="533"/>
      <c r="E17943" s="533"/>
      <c r="F17943" s="533"/>
      <c r="G17943" s="533"/>
    </row>
    <row r="17944" spans="1:7">
      <c r="A17944" s="533"/>
      <c r="B17944" s="1787"/>
      <c r="C17944" s="1788"/>
      <c r="D17944" s="533"/>
      <c r="E17944" s="533"/>
      <c r="F17944" s="533"/>
      <c r="G17944" s="533"/>
    </row>
    <row r="17945" spans="1:7">
      <c r="A17945" s="533"/>
      <c r="B17945" s="1787"/>
      <c r="C17945" s="1788"/>
      <c r="D17945" s="533"/>
      <c r="E17945" s="533"/>
      <c r="F17945" s="533"/>
      <c r="G17945" s="533"/>
    </row>
    <row r="17946" spans="1:7">
      <c r="A17946" s="533"/>
      <c r="B17946" s="1787"/>
      <c r="C17946" s="1788"/>
      <c r="D17946" s="533"/>
      <c r="E17946" s="533"/>
      <c r="F17946" s="533"/>
      <c r="G17946" s="533"/>
    </row>
    <row r="17947" spans="1:7">
      <c r="A17947" s="533"/>
      <c r="B17947" s="1787"/>
      <c r="C17947" s="1788"/>
      <c r="D17947" s="533"/>
      <c r="E17947" s="533"/>
      <c r="F17947" s="533"/>
      <c r="G17947" s="533"/>
    </row>
    <row r="17948" spans="1:7">
      <c r="A17948" s="533"/>
      <c r="B17948" s="1787"/>
      <c r="C17948" s="1788"/>
      <c r="D17948" s="533"/>
      <c r="E17948" s="533"/>
      <c r="F17948" s="533"/>
      <c r="G17948" s="533"/>
    </row>
    <row r="17949" spans="1:7">
      <c r="A17949" s="533"/>
      <c r="B17949" s="1787"/>
      <c r="C17949" s="1788"/>
      <c r="D17949" s="533"/>
      <c r="E17949" s="533"/>
      <c r="F17949" s="533"/>
      <c r="G17949" s="533"/>
    </row>
    <row r="17950" spans="1:7">
      <c r="A17950" s="533"/>
      <c r="B17950" s="1787"/>
      <c r="C17950" s="1788"/>
      <c r="D17950" s="533"/>
      <c r="E17950" s="533"/>
      <c r="F17950" s="533"/>
      <c r="G17950" s="533"/>
    </row>
    <row r="17951" spans="1:7">
      <c r="A17951" s="533"/>
      <c r="B17951" s="1787"/>
      <c r="C17951" s="1788"/>
      <c r="D17951" s="533"/>
      <c r="E17951" s="533"/>
      <c r="F17951" s="533"/>
      <c r="G17951" s="533"/>
    </row>
    <row r="17952" spans="1:7">
      <c r="A17952" s="533"/>
      <c r="B17952" s="1787"/>
      <c r="C17952" s="1788"/>
      <c r="D17952" s="533"/>
      <c r="E17952" s="533"/>
      <c r="F17952" s="533"/>
      <c r="G17952" s="533"/>
    </row>
    <row r="17953" spans="1:7">
      <c r="A17953" s="533"/>
      <c r="B17953" s="1787"/>
      <c r="C17953" s="1788"/>
      <c r="D17953" s="533"/>
      <c r="E17953" s="533"/>
      <c r="F17953" s="533"/>
      <c r="G17953" s="533"/>
    </row>
    <row r="17954" spans="1:7">
      <c r="A17954" s="533"/>
      <c r="B17954" s="1787"/>
      <c r="C17954" s="1788"/>
      <c r="D17954" s="533"/>
      <c r="E17954" s="533"/>
      <c r="F17954" s="533"/>
      <c r="G17954" s="533"/>
    </row>
    <row r="17955" spans="1:7">
      <c r="A17955" s="533"/>
      <c r="B17955" s="1787"/>
      <c r="C17955" s="1788"/>
      <c r="D17955" s="533"/>
      <c r="E17955" s="533"/>
      <c r="F17955" s="533"/>
      <c r="G17955" s="533"/>
    </row>
    <row r="17956" spans="1:7">
      <c r="A17956" s="533"/>
      <c r="B17956" s="1787"/>
      <c r="C17956" s="1788"/>
      <c r="D17956" s="533"/>
      <c r="E17956" s="533"/>
      <c r="F17956" s="533"/>
      <c r="G17956" s="533"/>
    </row>
    <row r="17957" spans="1:7">
      <c r="A17957" s="533"/>
      <c r="B17957" s="1787"/>
      <c r="C17957" s="1788"/>
      <c r="D17957" s="533"/>
      <c r="E17957" s="533"/>
      <c r="F17957" s="533"/>
      <c r="G17957" s="533"/>
    </row>
    <row r="17958" spans="1:7">
      <c r="A17958" s="533"/>
      <c r="B17958" s="1787"/>
      <c r="C17958" s="1788"/>
      <c r="D17958" s="533"/>
      <c r="E17958" s="533"/>
      <c r="F17958" s="533"/>
      <c r="G17958" s="533"/>
    </row>
    <row r="17959" spans="1:7">
      <c r="A17959" s="533"/>
      <c r="B17959" s="1787"/>
      <c r="C17959" s="1788"/>
      <c r="D17959" s="533"/>
      <c r="E17959" s="533"/>
      <c r="F17959" s="533"/>
      <c r="G17959" s="533"/>
    </row>
    <row r="17960" spans="1:7">
      <c r="A17960" s="533"/>
      <c r="B17960" s="1787"/>
      <c r="C17960" s="1788"/>
      <c r="D17960" s="533"/>
      <c r="E17960" s="533"/>
      <c r="F17960" s="533"/>
      <c r="G17960" s="533"/>
    </row>
    <row r="17961" spans="1:7">
      <c r="A17961" s="533"/>
      <c r="B17961" s="1787"/>
      <c r="C17961" s="1788"/>
      <c r="D17961" s="533"/>
      <c r="E17961" s="533"/>
      <c r="F17961" s="533"/>
      <c r="G17961" s="533"/>
    </row>
    <row r="17962" spans="1:7">
      <c r="A17962" s="533"/>
      <c r="B17962" s="1787"/>
      <c r="C17962" s="1788"/>
      <c r="D17962" s="533"/>
      <c r="E17962" s="533"/>
      <c r="F17962" s="533"/>
      <c r="G17962" s="533"/>
    </row>
    <row r="17963" spans="1:7">
      <c r="A17963" s="533"/>
      <c r="B17963" s="1787"/>
      <c r="C17963" s="1788"/>
      <c r="D17963" s="533"/>
      <c r="E17963" s="533"/>
      <c r="F17963" s="533"/>
      <c r="G17963" s="533"/>
    </row>
    <row r="17964" spans="1:7">
      <c r="A17964" s="533"/>
      <c r="B17964" s="1787"/>
      <c r="C17964" s="1788"/>
      <c r="D17964" s="533"/>
      <c r="E17964" s="533"/>
      <c r="F17964" s="533"/>
      <c r="G17964" s="533"/>
    </row>
    <row r="17965" spans="1:7">
      <c r="A17965" s="533"/>
      <c r="B17965" s="1787"/>
      <c r="C17965" s="1788"/>
      <c r="D17965" s="533"/>
      <c r="E17965" s="533"/>
      <c r="F17965" s="533"/>
      <c r="G17965" s="533"/>
    </row>
    <row r="17966" spans="1:7">
      <c r="A17966" s="533"/>
      <c r="B17966" s="1787"/>
      <c r="C17966" s="1788"/>
      <c r="D17966" s="533"/>
      <c r="E17966" s="533"/>
      <c r="F17966" s="533"/>
      <c r="G17966" s="533"/>
    </row>
    <row r="17967" spans="1:7">
      <c r="A17967" s="533"/>
      <c r="B17967" s="1787"/>
      <c r="C17967" s="1788"/>
      <c r="D17967" s="533"/>
      <c r="E17967" s="533"/>
      <c r="F17967" s="533"/>
      <c r="G17967" s="533"/>
    </row>
    <row r="17968" spans="1:7">
      <c r="A17968" s="533"/>
      <c r="B17968" s="1787"/>
      <c r="C17968" s="1788"/>
      <c r="D17968" s="533"/>
      <c r="E17968" s="533"/>
      <c r="F17968" s="533"/>
      <c r="G17968" s="533"/>
    </row>
    <row r="17969" spans="1:7">
      <c r="A17969" s="533"/>
      <c r="B17969" s="1787"/>
      <c r="C17969" s="1788"/>
      <c r="D17969" s="533"/>
      <c r="E17969" s="533"/>
      <c r="F17969" s="533"/>
      <c r="G17969" s="533"/>
    </row>
    <row r="17970" spans="1:7">
      <c r="A17970" s="533"/>
      <c r="B17970" s="1787"/>
      <c r="C17970" s="1788"/>
      <c r="D17970" s="533"/>
      <c r="E17970" s="533"/>
      <c r="F17970" s="533"/>
      <c r="G17970" s="533"/>
    </row>
    <row r="17971" spans="1:7">
      <c r="A17971" s="533"/>
      <c r="B17971" s="1787"/>
      <c r="C17971" s="1788"/>
      <c r="D17971" s="533"/>
      <c r="E17971" s="533"/>
      <c r="F17971" s="533"/>
      <c r="G17971" s="533"/>
    </row>
    <row r="17972" spans="1:7">
      <c r="A17972" s="533"/>
      <c r="B17972" s="1787"/>
      <c r="C17972" s="1788"/>
      <c r="D17972" s="533"/>
      <c r="E17972" s="533"/>
      <c r="F17972" s="533"/>
      <c r="G17972" s="533"/>
    </row>
    <row r="17973" spans="1:7">
      <c r="A17973" s="533"/>
      <c r="B17973" s="1787"/>
      <c r="C17973" s="1788"/>
      <c r="D17973" s="533"/>
      <c r="E17973" s="533"/>
      <c r="F17973" s="533"/>
      <c r="G17973" s="533"/>
    </row>
    <row r="17974" spans="1:7">
      <c r="A17974" s="533"/>
      <c r="B17974" s="1787"/>
      <c r="C17974" s="1788"/>
      <c r="D17974" s="533"/>
      <c r="E17974" s="533"/>
      <c r="F17974" s="533"/>
      <c r="G17974" s="533"/>
    </row>
    <row r="17975" spans="1:7">
      <c r="A17975" s="533"/>
      <c r="B17975" s="1787"/>
      <c r="C17975" s="1788"/>
      <c r="D17975" s="533"/>
      <c r="E17975" s="533"/>
      <c r="F17975" s="533"/>
      <c r="G17975" s="533"/>
    </row>
    <row r="17976" spans="1:7">
      <c r="A17976" s="533"/>
      <c r="B17976" s="1787"/>
      <c r="C17976" s="1788"/>
      <c r="D17976" s="533"/>
      <c r="E17976" s="533"/>
      <c r="F17976" s="533"/>
      <c r="G17976" s="533"/>
    </row>
    <row r="17977" spans="1:7">
      <c r="A17977" s="533"/>
      <c r="B17977" s="1787"/>
      <c r="C17977" s="1788"/>
      <c r="D17977" s="533"/>
      <c r="E17977" s="533"/>
      <c r="F17977" s="533"/>
      <c r="G17977" s="533"/>
    </row>
    <row r="17978" spans="1:7">
      <c r="A17978" s="533"/>
      <c r="B17978" s="1787"/>
      <c r="C17978" s="1788"/>
      <c r="D17978" s="533"/>
      <c r="E17978" s="533"/>
      <c r="F17978" s="533"/>
      <c r="G17978" s="533"/>
    </row>
    <row r="17979" spans="1:7">
      <c r="A17979" s="533"/>
      <c r="B17979" s="1787"/>
      <c r="C17979" s="1788"/>
      <c r="D17979" s="533"/>
      <c r="E17979" s="533"/>
      <c r="F17979" s="533"/>
      <c r="G17979" s="533"/>
    </row>
    <row r="17980" spans="1:7">
      <c r="A17980" s="533"/>
      <c r="B17980" s="1787"/>
      <c r="C17980" s="1788"/>
      <c r="D17980" s="533"/>
      <c r="E17980" s="533"/>
      <c r="F17980" s="533"/>
      <c r="G17980" s="533"/>
    </row>
    <row r="17981" spans="1:7">
      <c r="A17981" s="533"/>
      <c r="B17981" s="1787"/>
      <c r="C17981" s="1788"/>
      <c r="D17981" s="533"/>
      <c r="E17981" s="533"/>
      <c r="F17981" s="533"/>
      <c r="G17981" s="533"/>
    </row>
    <row r="17982" spans="1:7">
      <c r="A17982" s="533"/>
      <c r="B17982" s="1787"/>
      <c r="C17982" s="1788"/>
      <c r="D17982" s="533"/>
      <c r="E17982" s="533"/>
      <c r="F17982" s="533"/>
      <c r="G17982" s="533"/>
    </row>
    <row r="17983" spans="1:7">
      <c r="A17983" s="533"/>
      <c r="B17983" s="1787"/>
      <c r="C17983" s="1788"/>
      <c r="D17983" s="533"/>
      <c r="E17983" s="533"/>
      <c r="F17983" s="533"/>
      <c r="G17983" s="533"/>
    </row>
    <row r="17984" spans="1:7">
      <c r="A17984" s="533"/>
      <c r="B17984" s="1787"/>
      <c r="C17984" s="1788"/>
      <c r="D17984" s="533"/>
      <c r="E17984" s="533"/>
      <c r="F17984" s="533"/>
      <c r="G17984" s="533"/>
    </row>
    <row r="17985" spans="1:7">
      <c r="A17985" s="533"/>
      <c r="B17985" s="1787"/>
      <c r="C17985" s="1788"/>
      <c r="D17985" s="533"/>
      <c r="E17985" s="533"/>
      <c r="F17985" s="533"/>
      <c r="G17985" s="533"/>
    </row>
    <row r="17986" spans="1:7">
      <c r="A17986" s="533"/>
      <c r="B17986" s="1787"/>
      <c r="C17986" s="1788"/>
      <c r="D17986" s="533"/>
      <c r="E17986" s="533"/>
      <c r="F17986" s="533"/>
      <c r="G17986" s="533"/>
    </row>
    <row r="17987" spans="1:7">
      <c r="A17987" s="533"/>
      <c r="B17987" s="1787"/>
      <c r="C17987" s="1788"/>
      <c r="D17987" s="533"/>
      <c r="E17987" s="533"/>
      <c r="F17987" s="533"/>
      <c r="G17987" s="533"/>
    </row>
    <row r="17988" spans="1:7">
      <c r="A17988" s="533"/>
      <c r="B17988" s="1787"/>
      <c r="C17988" s="1788"/>
      <c r="D17988" s="533"/>
      <c r="E17988" s="533"/>
      <c r="F17988" s="533"/>
      <c r="G17988" s="533"/>
    </row>
    <row r="17989" spans="1:7">
      <c r="A17989" s="533"/>
      <c r="B17989" s="1787"/>
      <c r="C17989" s="1788"/>
      <c r="D17989" s="533"/>
      <c r="E17989" s="533"/>
      <c r="F17989" s="533"/>
      <c r="G17989" s="533"/>
    </row>
    <row r="17990" spans="1:7">
      <c r="A17990" s="533"/>
      <c r="B17990" s="1787"/>
      <c r="C17990" s="1788"/>
      <c r="D17990" s="533"/>
      <c r="E17990" s="533"/>
      <c r="F17990" s="533"/>
      <c r="G17990" s="533"/>
    </row>
    <row r="17991" spans="1:7">
      <c r="A17991" s="533"/>
      <c r="B17991" s="1787"/>
      <c r="C17991" s="1788"/>
      <c r="D17991" s="533"/>
      <c r="E17991" s="533"/>
      <c r="F17991" s="533"/>
      <c r="G17991" s="533"/>
    </row>
    <row r="17992" spans="1:7">
      <c r="A17992" s="533"/>
      <c r="B17992" s="1787"/>
      <c r="C17992" s="1788"/>
      <c r="D17992" s="533"/>
      <c r="E17992" s="533"/>
      <c r="F17992" s="533"/>
      <c r="G17992" s="533"/>
    </row>
    <row r="17993" spans="1:7">
      <c r="A17993" s="533"/>
      <c r="B17993" s="1787"/>
      <c r="C17993" s="1788"/>
      <c r="D17993" s="533"/>
      <c r="E17993" s="533"/>
      <c r="F17993" s="533"/>
      <c r="G17993" s="533"/>
    </row>
    <row r="17994" spans="1:7">
      <c r="A17994" s="533"/>
      <c r="B17994" s="1787"/>
      <c r="C17994" s="1788"/>
      <c r="D17994" s="533"/>
      <c r="E17994" s="533"/>
      <c r="F17994" s="533"/>
      <c r="G17994" s="533"/>
    </row>
    <row r="17995" spans="1:7">
      <c r="A17995" s="533"/>
      <c r="B17995" s="1787"/>
      <c r="C17995" s="1788"/>
      <c r="D17995" s="533"/>
      <c r="E17995" s="533"/>
      <c r="F17995" s="533"/>
      <c r="G17995" s="533"/>
    </row>
    <row r="17996" spans="1:7">
      <c r="A17996" s="533"/>
      <c r="B17996" s="1787"/>
      <c r="C17996" s="1788"/>
      <c r="D17996" s="533"/>
      <c r="E17996" s="533"/>
      <c r="F17996" s="533"/>
      <c r="G17996" s="533"/>
    </row>
    <row r="17997" spans="1:7">
      <c r="A17997" s="533"/>
      <c r="B17997" s="1787"/>
      <c r="C17997" s="1788"/>
      <c r="D17997" s="533"/>
      <c r="E17997" s="533"/>
      <c r="F17997" s="533"/>
      <c r="G17997" s="533"/>
    </row>
    <row r="17998" spans="1:7">
      <c r="A17998" s="533"/>
      <c r="B17998" s="1787"/>
      <c r="C17998" s="1788"/>
      <c r="D17998" s="533"/>
      <c r="E17998" s="533"/>
      <c r="F17998" s="533"/>
      <c r="G17998" s="533"/>
    </row>
    <row r="17999" spans="1:7">
      <c r="A17999" s="533"/>
      <c r="B17999" s="1787"/>
      <c r="C17999" s="1788"/>
      <c r="D17999" s="533"/>
      <c r="E17999" s="533"/>
      <c r="F17999" s="533"/>
      <c r="G17999" s="533"/>
    </row>
    <row r="18000" spans="1:7">
      <c r="A18000" s="533"/>
      <c r="B18000" s="1787"/>
      <c r="C18000" s="1788"/>
      <c r="D18000" s="533"/>
      <c r="E18000" s="533"/>
      <c r="F18000" s="533"/>
      <c r="G18000" s="533"/>
    </row>
    <row r="18001" spans="1:7">
      <c r="A18001" s="533"/>
      <c r="B18001" s="1787"/>
      <c r="C18001" s="1788"/>
      <c r="D18001" s="533"/>
      <c r="E18001" s="533"/>
      <c r="F18001" s="533"/>
      <c r="G18001" s="533"/>
    </row>
    <row r="18002" spans="1:7">
      <c r="A18002" s="533"/>
      <c r="B18002" s="1787"/>
      <c r="C18002" s="1788"/>
      <c r="D18002" s="533"/>
      <c r="E18002" s="533"/>
      <c r="F18002" s="533"/>
      <c r="G18002" s="533"/>
    </row>
    <row r="18003" spans="1:7">
      <c r="A18003" s="533"/>
      <c r="B18003" s="1787"/>
      <c r="C18003" s="1788"/>
      <c r="D18003" s="533"/>
      <c r="E18003" s="533"/>
      <c r="F18003" s="533"/>
      <c r="G18003" s="533"/>
    </row>
    <row r="18004" spans="1:7">
      <c r="A18004" s="533"/>
      <c r="B18004" s="1787"/>
      <c r="C18004" s="1788"/>
      <c r="D18004" s="533"/>
      <c r="E18004" s="533"/>
      <c r="F18004" s="533"/>
      <c r="G18004" s="533"/>
    </row>
    <row r="18005" spans="1:7">
      <c r="A18005" s="533"/>
      <c r="B18005" s="1787"/>
      <c r="C18005" s="1788"/>
      <c r="D18005" s="533"/>
      <c r="E18005" s="533"/>
      <c r="F18005" s="533"/>
      <c r="G18005" s="533"/>
    </row>
    <row r="18006" spans="1:7">
      <c r="A18006" s="533"/>
      <c r="B18006" s="1787"/>
      <c r="C18006" s="1788"/>
      <c r="D18006" s="533"/>
      <c r="E18006" s="533"/>
      <c r="F18006" s="533"/>
      <c r="G18006" s="533"/>
    </row>
    <row r="18007" spans="1:7">
      <c r="A18007" s="533"/>
      <c r="B18007" s="1787"/>
      <c r="C18007" s="1788"/>
      <c r="D18007" s="533"/>
      <c r="E18007" s="533"/>
      <c r="F18007" s="533"/>
      <c r="G18007" s="533"/>
    </row>
    <row r="18008" spans="1:7">
      <c r="A18008" s="533"/>
      <c r="B18008" s="1787"/>
      <c r="C18008" s="1788"/>
      <c r="D18008" s="533"/>
      <c r="E18008" s="533"/>
      <c r="F18008" s="533"/>
      <c r="G18008" s="533"/>
    </row>
    <row r="18009" spans="1:7">
      <c r="A18009" s="533"/>
      <c r="B18009" s="1787"/>
      <c r="C18009" s="1788"/>
      <c r="D18009" s="533"/>
      <c r="E18009" s="533"/>
      <c r="F18009" s="533"/>
      <c r="G18009" s="533"/>
    </row>
    <row r="18010" spans="1:7">
      <c r="A18010" s="533"/>
      <c r="B18010" s="1787"/>
      <c r="C18010" s="1788"/>
      <c r="D18010" s="533"/>
      <c r="E18010" s="533"/>
      <c r="F18010" s="533"/>
      <c r="G18010" s="533"/>
    </row>
    <row r="18011" spans="1:7">
      <c r="A18011" s="533"/>
      <c r="B18011" s="1787"/>
      <c r="C18011" s="1788"/>
      <c r="D18011" s="533"/>
      <c r="E18011" s="533"/>
      <c r="F18011" s="533"/>
      <c r="G18011" s="533"/>
    </row>
    <row r="18012" spans="1:7">
      <c r="A18012" s="533"/>
      <c r="B18012" s="1787"/>
      <c r="C18012" s="1788"/>
      <c r="D18012" s="533"/>
      <c r="E18012" s="533"/>
      <c r="F18012" s="533"/>
      <c r="G18012" s="533"/>
    </row>
    <row r="18013" spans="1:7">
      <c r="A18013" s="533"/>
      <c r="B18013" s="1787"/>
      <c r="C18013" s="1788"/>
      <c r="D18013" s="533"/>
      <c r="E18013" s="533"/>
      <c r="F18013" s="533"/>
      <c r="G18013" s="533"/>
    </row>
    <row r="18014" spans="1:7">
      <c r="A18014" s="533"/>
      <c r="B18014" s="1787"/>
      <c r="C18014" s="1788"/>
      <c r="D18014" s="533"/>
      <c r="E18014" s="533"/>
      <c r="F18014" s="533"/>
      <c r="G18014" s="533"/>
    </row>
    <row r="18015" spans="1:7">
      <c r="A18015" s="533"/>
      <c r="B18015" s="1787"/>
      <c r="C18015" s="1788"/>
      <c r="D18015" s="533"/>
      <c r="E18015" s="533"/>
      <c r="F18015" s="533"/>
      <c r="G18015" s="533"/>
    </row>
    <row r="18016" spans="1:7">
      <c r="A18016" s="533"/>
      <c r="B18016" s="1787"/>
      <c r="C18016" s="1788"/>
      <c r="D18016" s="533"/>
      <c r="E18016" s="533"/>
      <c r="F18016" s="533"/>
      <c r="G18016" s="533"/>
    </row>
    <row r="18017" spans="1:7">
      <c r="A18017" s="533"/>
      <c r="B18017" s="1787"/>
      <c r="C18017" s="1788"/>
      <c r="D18017" s="533"/>
      <c r="E18017" s="533"/>
      <c r="F18017" s="533"/>
      <c r="G18017" s="533"/>
    </row>
    <row r="18018" spans="1:7">
      <c r="A18018" s="533"/>
      <c r="B18018" s="1787"/>
      <c r="C18018" s="1788"/>
      <c r="D18018" s="533"/>
      <c r="E18018" s="533"/>
      <c r="F18018" s="533"/>
      <c r="G18018" s="533"/>
    </row>
    <row r="18019" spans="1:7">
      <c r="A18019" s="533"/>
      <c r="B18019" s="1787"/>
      <c r="C18019" s="1788"/>
      <c r="D18019" s="533"/>
      <c r="E18019" s="533"/>
      <c r="F18019" s="533"/>
      <c r="G18019" s="533"/>
    </row>
    <row r="18020" spans="1:7">
      <c r="A18020" s="533"/>
      <c r="B18020" s="1787"/>
      <c r="C18020" s="1788"/>
      <c r="D18020" s="533"/>
      <c r="E18020" s="533"/>
      <c r="F18020" s="533"/>
      <c r="G18020" s="533"/>
    </row>
    <row r="18021" spans="1:7">
      <c r="A18021" s="533"/>
      <c r="B18021" s="1787"/>
      <c r="C18021" s="1788"/>
      <c r="D18021" s="533"/>
      <c r="E18021" s="533"/>
      <c r="F18021" s="533"/>
      <c r="G18021" s="533"/>
    </row>
    <row r="18022" spans="1:7">
      <c r="A18022" s="533"/>
      <c r="B18022" s="1787"/>
      <c r="C18022" s="1788"/>
      <c r="D18022" s="533"/>
      <c r="E18022" s="533"/>
      <c r="F18022" s="533"/>
      <c r="G18022" s="533"/>
    </row>
    <row r="18023" spans="1:7">
      <c r="A18023" s="533"/>
      <c r="B18023" s="1787"/>
      <c r="C18023" s="1788"/>
      <c r="D18023" s="533"/>
      <c r="E18023" s="533"/>
      <c r="F18023" s="533"/>
      <c r="G18023" s="533"/>
    </row>
    <row r="18024" spans="1:7">
      <c r="A18024" s="533"/>
      <c r="B18024" s="1787"/>
      <c r="C18024" s="1788"/>
      <c r="D18024" s="533"/>
      <c r="E18024" s="533"/>
      <c r="F18024" s="533"/>
      <c r="G18024" s="533"/>
    </row>
    <row r="18025" spans="1:7">
      <c r="A18025" s="533"/>
      <c r="B18025" s="1787"/>
      <c r="C18025" s="1788"/>
      <c r="D18025" s="533"/>
      <c r="E18025" s="533"/>
      <c r="F18025" s="533"/>
      <c r="G18025" s="533"/>
    </row>
    <row r="18026" spans="1:7">
      <c r="A18026" s="533"/>
      <c r="B18026" s="1787"/>
      <c r="C18026" s="1788"/>
      <c r="D18026" s="533"/>
      <c r="E18026" s="533"/>
      <c r="F18026" s="533"/>
      <c r="G18026" s="533"/>
    </row>
    <row r="18027" spans="1:7">
      <c r="A18027" s="533"/>
      <c r="B18027" s="1787"/>
      <c r="C18027" s="1788"/>
      <c r="D18027" s="533"/>
      <c r="E18027" s="533"/>
      <c r="F18027" s="533"/>
      <c r="G18027" s="533"/>
    </row>
    <row r="18028" spans="1:7">
      <c r="A18028" s="533"/>
      <c r="B18028" s="1787"/>
      <c r="C18028" s="1788"/>
      <c r="D18028" s="533"/>
      <c r="E18028" s="533"/>
      <c r="F18028" s="533"/>
      <c r="G18028" s="533"/>
    </row>
    <row r="18029" spans="1:7">
      <c r="A18029" s="533"/>
      <c r="B18029" s="1787"/>
      <c r="C18029" s="1788"/>
      <c r="D18029" s="533"/>
      <c r="E18029" s="533"/>
      <c r="F18029" s="533"/>
      <c r="G18029" s="533"/>
    </row>
    <row r="18030" spans="1:7">
      <c r="A18030" s="533"/>
      <c r="B18030" s="1787"/>
      <c r="C18030" s="1788"/>
      <c r="D18030" s="533"/>
      <c r="E18030" s="533"/>
      <c r="F18030" s="533"/>
      <c r="G18030" s="533"/>
    </row>
    <row r="18031" spans="1:7">
      <c r="A18031" s="533"/>
      <c r="B18031" s="1787"/>
      <c r="C18031" s="1788"/>
      <c r="D18031" s="533"/>
      <c r="E18031" s="533"/>
      <c r="F18031" s="533"/>
      <c r="G18031" s="533"/>
    </row>
    <row r="18032" spans="1:7">
      <c r="A18032" s="533"/>
      <c r="B18032" s="1787"/>
      <c r="C18032" s="1788"/>
      <c r="D18032" s="533"/>
      <c r="E18032" s="533"/>
      <c r="F18032" s="533"/>
      <c r="G18032" s="533"/>
    </row>
    <row r="18033" spans="1:7">
      <c r="A18033" s="533"/>
      <c r="B18033" s="1787"/>
      <c r="C18033" s="1788"/>
      <c r="D18033" s="533"/>
      <c r="E18033" s="533"/>
      <c r="F18033" s="533"/>
      <c r="G18033" s="533"/>
    </row>
    <row r="18034" spans="1:7">
      <c r="A18034" s="533"/>
      <c r="B18034" s="1787"/>
      <c r="C18034" s="1788"/>
      <c r="D18034" s="533"/>
      <c r="E18034" s="533"/>
      <c r="F18034" s="533"/>
      <c r="G18034" s="533"/>
    </row>
    <row r="18035" spans="1:7">
      <c r="A18035" s="533"/>
      <c r="B18035" s="1787"/>
      <c r="C18035" s="1788"/>
      <c r="D18035" s="533"/>
      <c r="E18035" s="533"/>
      <c r="F18035" s="533"/>
      <c r="G18035" s="533"/>
    </row>
    <row r="18036" spans="1:7">
      <c r="A18036" s="533"/>
      <c r="B18036" s="1787"/>
      <c r="C18036" s="1788"/>
      <c r="D18036" s="533"/>
      <c r="E18036" s="533"/>
      <c r="F18036" s="533"/>
      <c r="G18036" s="533"/>
    </row>
    <row r="18037" spans="1:7">
      <c r="A18037" s="533"/>
      <c r="B18037" s="1787"/>
      <c r="C18037" s="1788"/>
      <c r="D18037" s="533"/>
      <c r="E18037" s="533"/>
      <c r="F18037" s="533"/>
      <c r="G18037" s="533"/>
    </row>
    <row r="18038" spans="1:7">
      <c r="A18038" s="533"/>
      <c r="B18038" s="1787"/>
      <c r="C18038" s="1788"/>
      <c r="D18038" s="533"/>
      <c r="E18038" s="533"/>
      <c r="F18038" s="533"/>
      <c r="G18038" s="533"/>
    </row>
    <row r="18039" spans="1:7">
      <c r="A18039" s="533"/>
      <c r="B18039" s="1787"/>
      <c r="C18039" s="1788"/>
      <c r="D18039" s="533"/>
      <c r="E18039" s="533"/>
      <c r="F18039" s="533"/>
      <c r="G18039" s="533"/>
    </row>
    <row r="18040" spans="1:7">
      <c r="A18040" s="533"/>
      <c r="B18040" s="1787"/>
      <c r="C18040" s="1788"/>
      <c r="D18040" s="533"/>
      <c r="E18040" s="533"/>
      <c r="F18040" s="533"/>
      <c r="G18040" s="533"/>
    </row>
    <row r="18041" spans="1:7">
      <c r="A18041" s="533"/>
      <c r="B18041" s="1787"/>
      <c r="C18041" s="1788"/>
      <c r="D18041" s="533"/>
      <c r="E18041" s="533"/>
      <c r="F18041" s="533"/>
      <c r="G18041" s="533"/>
    </row>
    <row r="18042" spans="1:7">
      <c r="A18042" s="533"/>
      <c r="B18042" s="1787"/>
      <c r="C18042" s="1788"/>
      <c r="D18042" s="533"/>
      <c r="E18042" s="533"/>
      <c r="F18042" s="533"/>
      <c r="G18042" s="533"/>
    </row>
    <row r="18043" spans="1:7">
      <c r="A18043" s="533"/>
      <c r="B18043" s="1787"/>
      <c r="C18043" s="1788"/>
      <c r="D18043" s="533"/>
      <c r="E18043" s="533"/>
      <c r="F18043" s="533"/>
      <c r="G18043" s="533"/>
    </row>
    <row r="18044" spans="1:7">
      <c r="A18044" s="533"/>
      <c r="B18044" s="1787"/>
      <c r="C18044" s="1788"/>
      <c r="D18044" s="533"/>
      <c r="E18044" s="533"/>
      <c r="F18044" s="533"/>
      <c r="G18044" s="533"/>
    </row>
    <row r="18045" spans="1:7">
      <c r="A18045" s="533"/>
      <c r="B18045" s="1787"/>
      <c r="C18045" s="1788"/>
      <c r="D18045" s="533"/>
      <c r="E18045" s="533"/>
      <c r="F18045" s="533"/>
      <c r="G18045" s="533"/>
    </row>
    <row r="18046" spans="1:7">
      <c r="A18046" s="533"/>
      <c r="B18046" s="1787"/>
      <c r="C18046" s="1788"/>
      <c r="D18046" s="533"/>
      <c r="E18046" s="533"/>
      <c r="F18046" s="533"/>
      <c r="G18046" s="533"/>
    </row>
    <row r="18047" spans="1:7">
      <c r="A18047" s="533"/>
      <c r="B18047" s="1787"/>
      <c r="C18047" s="1788"/>
      <c r="D18047" s="533"/>
      <c r="E18047" s="533"/>
      <c r="F18047" s="533"/>
      <c r="G18047" s="533"/>
    </row>
    <row r="18048" spans="1:7">
      <c r="A18048" s="533"/>
      <c r="B18048" s="1787"/>
      <c r="C18048" s="1788"/>
      <c r="D18048" s="533"/>
      <c r="E18048" s="533"/>
      <c r="F18048" s="533"/>
      <c r="G18048" s="533"/>
    </row>
    <row r="18049" spans="1:7">
      <c r="A18049" s="533"/>
      <c r="B18049" s="1787"/>
      <c r="C18049" s="1788"/>
      <c r="D18049" s="533"/>
      <c r="E18049" s="533"/>
      <c r="F18049" s="533"/>
      <c r="G18049" s="533"/>
    </row>
    <row r="18050" spans="1:7">
      <c r="A18050" s="533"/>
      <c r="B18050" s="1787"/>
      <c r="C18050" s="1788"/>
      <c r="D18050" s="533"/>
      <c r="E18050" s="533"/>
      <c r="F18050" s="533"/>
      <c r="G18050" s="533"/>
    </row>
    <row r="18051" spans="1:7">
      <c r="A18051" s="533"/>
      <c r="B18051" s="1787"/>
      <c r="C18051" s="1788"/>
      <c r="D18051" s="533"/>
      <c r="E18051" s="533"/>
      <c r="F18051" s="533"/>
      <c r="G18051" s="533"/>
    </row>
    <row r="18052" spans="1:7">
      <c r="A18052" s="533"/>
      <c r="B18052" s="1787"/>
      <c r="C18052" s="1788"/>
      <c r="D18052" s="533"/>
      <c r="E18052" s="533"/>
      <c r="F18052" s="533"/>
      <c r="G18052" s="533"/>
    </row>
    <row r="18053" spans="1:7">
      <c r="A18053" s="533"/>
      <c r="B18053" s="1787"/>
      <c r="C18053" s="1788"/>
      <c r="D18053" s="533"/>
      <c r="E18053" s="533"/>
      <c r="F18053" s="533"/>
      <c r="G18053" s="533"/>
    </row>
    <row r="18054" spans="1:7">
      <c r="A18054" s="533"/>
      <c r="B18054" s="1787"/>
      <c r="C18054" s="1788"/>
      <c r="D18054" s="533"/>
      <c r="E18054" s="533"/>
      <c r="F18054" s="533"/>
      <c r="G18054" s="533"/>
    </row>
    <row r="18055" spans="1:7">
      <c r="A18055" s="533"/>
      <c r="B18055" s="1787"/>
      <c r="C18055" s="1788"/>
      <c r="D18055" s="533"/>
      <c r="E18055" s="533"/>
      <c r="F18055" s="533"/>
      <c r="G18055" s="533"/>
    </row>
    <row r="18056" spans="1:7">
      <c r="A18056" s="533"/>
      <c r="B18056" s="1787"/>
      <c r="C18056" s="1788"/>
      <c r="D18056" s="533"/>
      <c r="E18056" s="533"/>
      <c r="F18056" s="533"/>
      <c r="G18056" s="533"/>
    </row>
    <row r="18057" spans="1:7">
      <c r="A18057" s="533"/>
      <c r="B18057" s="1787"/>
      <c r="C18057" s="1788"/>
      <c r="D18057" s="533"/>
      <c r="E18057" s="533"/>
      <c r="F18057" s="533"/>
      <c r="G18057" s="533"/>
    </row>
    <row r="18058" spans="1:7">
      <c r="A18058" s="533"/>
      <c r="B18058" s="1787"/>
      <c r="C18058" s="1788"/>
      <c r="D18058" s="533"/>
      <c r="E18058" s="533"/>
      <c r="F18058" s="533"/>
      <c r="G18058" s="533"/>
    </row>
    <row r="18059" spans="1:7">
      <c r="A18059" s="533"/>
      <c r="B18059" s="1787"/>
      <c r="C18059" s="1788"/>
      <c r="D18059" s="533"/>
      <c r="E18059" s="533"/>
      <c r="F18059" s="533"/>
      <c r="G18059" s="533"/>
    </row>
    <row r="18060" spans="1:7">
      <c r="A18060" s="533"/>
      <c r="B18060" s="1787"/>
      <c r="C18060" s="1788"/>
      <c r="D18060" s="533"/>
      <c r="E18060" s="533"/>
      <c r="F18060" s="533"/>
      <c r="G18060" s="533"/>
    </row>
    <row r="18061" spans="1:7">
      <c r="A18061" s="533"/>
      <c r="B18061" s="1787"/>
      <c r="C18061" s="1788"/>
      <c r="D18061" s="533"/>
      <c r="E18061" s="533"/>
      <c r="F18061" s="533"/>
      <c r="G18061" s="533"/>
    </row>
    <row r="18062" spans="1:7">
      <c r="A18062" s="533"/>
      <c r="B18062" s="1787"/>
      <c r="C18062" s="1788"/>
      <c r="D18062" s="533"/>
      <c r="E18062" s="533"/>
      <c r="F18062" s="533"/>
      <c r="G18062" s="533"/>
    </row>
    <row r="18063" spans="1:7">
      <c r="A18063" s="533"/>
      <c r="B18063" s="1787"/>
      <c r="C18063" s="1788"/>
      <c r="D18063" s="533"/>
      <c r="E18063" s="533"/>
      <c r="F18063" s="533"/>
      <c r="G18063" s="533"/>
    </row>
    <row r="18064" spans="1:7">
      <c r="A18064" s="533"/>
      <c r="B18064" s="1787"/>
      <c r="C18064" s="1788"/>
      <c r="D18064" s="533"/>
      <c r="E18064" s="533"/>
      <c r="F18064" s="533"/>
      <c r="G18064" s="533"/>
    </row>
    <row r="18065" spans="1:7">
      <c r="A18065" s="533"/>
      <c r="B18065" s="1787"/>
      <c r="C18065" s="1788"/>
      <c r="D18065" s="533"/>
      <c r="E18065" s="533"/>
      <c r="F18065" s="533"/>
      <c r="G18065" s="533"/>
    </row>
    <row r="18066" spans="1:7">
      <c r="A18066" s="533"/>
      <c r="B18066" s="1787"/>
      <c r="C18066" s="1788"/>
      <c r="D18066" s="533"/>
      <c r="E18066" s="533"/>
      <c r="F18066" s="533"/>
      <c r="G18066" s="533"/>
    </row>
    <row r="18067" spans="1:7">
      <c r="A18067" s="533"/>
      <c r="B18067" s="1787"/>
      <c r="C18067" s="1788"/>
      <c r="D18067" s="533"/>
      <c r="E18067" s="533"/>
      <c r="F18067" s="533"/>
      <c r="G18067" s="533"/>
    </row>
    <row r="18068" spans="1:7">
      <c r="A18068" s="533"/>
      <c r="B18068" s="1787"/>
      <c r="C18068" s="1788"/>
      <c r="D18068" s="533"/>
      <c r="E18068" s="533"/>
      <c r="F18068" s="533"/>
      <c r="G18068" s="533"/>
    </row>
    <row r="18069" spans="1:7">
      <c r="A18069" s="533"/>
      <c r="B18069" s="1787"/>
      <c r="C18069" s="1788"/>
      <c r="D18069" s="533"/>
      <c r="E18069" s="533"/>
      <c r="F18069" s="533"/>
      <c r="G18069" s="533"/>
    </row>
    <row r="18070" spans="1:7">
      <c r="A18070" s="533"/>
      <c r="B18070" s="1787"/>
      <c r="C18070" s="1788"/>
      <c r="D18070" s="533"/>
      <c r="E18070" s="533"/>
      <c r="F18070" s="533"/>
      <c r="G18070" s="533"/>
    </row>
    <row r="18071" spans="1:7">
      <c r="A18071" s="533"/>
      <c r="B18071" s="1787"/>
      <c r="C18071" s="1788"/>
      <c r="D18071" s="533"/>
      <c r="E18071" s="533"/>
      <c r="F18071" s="533"/>
      <c r="G18071" s="533"/>
    </row>
    <row r="18072" spans="1:7">
      <c r="A18072" s="533"/>
      <c r="B18072" s="1787"/>
      <c r="C18072" s="1788"/>
      <c r="D18072" s="533"/>
      <c r="E18072" s="533"/>
      <c r="F18072" s="533"/>
      <c r="G18072" s="533"/>
    </row>
    <row r="18073" spans="1:7">
      <c r="A18073" s="533"/>
      <c r="B18073" s="1787"/>
      <c r="C18073" s="1788"/>
      <c r="D18073" s="533"/>
      <c r="E18073" s="533"/>
      <c r="F18073" s="533"/>
      <c r="G18073" s="533"/>
    </row>
    <row r="18074" spans="1:7">
      <c r="A18074" s="533"/>
      <c r="B18074" s="1787"/>
      <c r="C18074" s="1788"/>
      <c r="D18074" s="533"/>
      <c r="E18074" s="533"/>
      <c r="F18074" s="533"/>
      <c r="G18074" s="533"/>
    </row>
    <row r="18075" spans="1:7">
      <c r="A18075" s="533"/>
      <c r="B18075" s="1787"/>
      <c r="C18075" s="1788"/>
      <c r="D18075" s="533"/>
      <c r="E18075" s="533"/>
      <c r="F18075" s="533"/>
      <c r="G18075" s="533"/>
    </row>
    <row r="18076" spans="1:7">
      <c r="A18076" s="533"/>
      <c r="B18076" s="1787"/>
      <c r="C18076" s="1788"/>
      <c r="D18076" s="533"/>
      <c r="E18076" s="533"/>
      <c r="F18076" s="533"/>
      <c r="G18076" s="533"/>
    </row>
    <row r="18077" spans="1:7">
      <c r="A18077" s="533"/>
      <c r="B18077" s="1787"/>
      <c r="C18077" s="1788"/>
      <c r="D18077" s="533"/>
      <c r="E18077" s="533"/>
      <c r="F18077" s="533"/>
      <c r="G18077" s="533"/>
    </row>
    <row r="18078" spans="1:7">
      <c r="A18078" s="533"/>
      <c r="B18078" s="1787"/>
      <c r="C18078" s="1788"/>
      <c r="D18078" s="533"/>
      <c r="E18078" s="533"/>
      <c r="F18078" s="533"/>
      <c r="G18078" s="533"/>
    </row>
    <row r="18079" spans="1:7">
      <c r="A18079" s="533"/>
      <c r="B18079" s="1787"/>
      <c r="C18079" s="1788"/>
      <c r="D18079" s="533"/>
      <c r="E18079" s="533"/>
      <c r="F18079" s="533"/>
      <c r="G18079" s="533"/>
    </row>
    <row r="18080" spans="1:7">
      <c r="A18080" s="533"/>
      <c r="B18080" s="1787"/>
      <c r="C18080" s="1788"/>
      <c r="D18080" s="533"/>
      <c r="E18080" s="533"/>
      <c r="F18080" s="533"/>
      <c r="G18080" s="533"/>
    </row>
    <row r="18081" spans="1:7">
      <c r="A18081" s="533"/>
      <c r="B18081" s="1787"/>
      <c r="C18081" s="1788"/>
      <c r="D18081" s="533"/>
      <c r="E18081" s="533"/>
      <c r="F18081" s="533"/>
      <c r="G18081" s="533"/>
    </row>
    <row r="18082" spans="1:7">
      <c r="A18082" s="533"/>
      <c r="B18082" s="1787"/>
      <c r="C18082" s="1788"/>
      <c r="D18082" s="533"/>
      <c r="E18082" s="533"/>
      <c r="F18082" s="533"/>
      <c r="G18082" s="533"/>
    </row>
    <row r="18083" spans="1:7">
      <c r="A18083" s="533"/>
      <c r="B18083" s="1787"/>
      <c r="C18083" s="1788"/>
      <c r="D18083" s="533"/>
      <c r="E18083" s="533"/>
      <c r="F18083" s="533"/>
      <c r="G18083" s="533"/>
    </row>
    <row r="18084" spans="1:7">
      <c r="A18084" s="533"/>
      <c r="B18084" s="1787"/>
      <c r="C18084" s="1788"/>
      <c r="D18084" s="533"/>
      <c r="E18084" s="533"/>
      <c r="F18084" s="533"/>
      <c r="G18084" s="533"/>
    </row>
    <row r="18085" spans="1:7">
      <c r="A18085" s="533"/>
      <c r="B18085" s="1787"/>
      <c r="C18085" s="1788"/>
      <c r="D18085" s="533"/>
      <c r="E18085" s="533"/>
      <c r="F18085" s="533"/>
      <c r="G18085" s="533"/>
    </row>
    <row r="18086" spans="1:7">
      <c r="A18086" s="533"/>
      <c r="B18086" s="1787"/>
      <c r="C18086" s="1788"/>
      <c r="D18086" s="533"/>
      <c r="E18086" s="533"/>
      <c r="F18086" s="533"/>
      <c r="G18086" s="533"/>
    </row>
    <row r="18087" spans="1:7">
      <c r="A18087" s="533"/>
      <c r="B18087" s="1787"/>
      <c r="C18087" s="1788"/>
      <c r="D18087" s="533"/>
      <c r="E18087" s="533"/>
      <c r="F18087" s="533"/>
      <c r="G18087" s="533"/>
    </row>
    <row r="18088" spans="1:7">
      <c r="A18088" s="533"/>
      <c r="B18088" s="1787"/>
      <c r="C18088" s="1788"/>
      <c r="D18088" s="533"/>
      <c r="E18088" s="533"/>
      <c r="F18088" s="533"/>
      <c r="G18088" s="533"/>
    </row>
    <row r="18089" spans="1:7">
      <c r="A18089" s="533"/>
      <c r="B18089" s="1787"/>
      <c r="C18089" s="1788"/>
      <c r="D18089" s="533"/>
      <c r="E18089" s="533"/>
      <c r="F18089" s="533"/>
      <c r="G18089" s="533"/>
    </row>
    <row r="18090" spans="1:7">
      <c r="A18090" s="533"/>
      <c r="B18090" s="1787"/>
      <c r="C18090" s="1788"/>
      <c r="D18090" s="533"/>
      <c r="E18090" s="533"/>
      <c r="F18090" s="533"/>
      <c r="G18090" s="533"/>
    </row>
    <row r="18091" spans="1:7">
      <c r="A18091" s="533"/>
      <c r="B18091" s="1787"/>
      <c r="C18091" s="1788"/>
      <c r="D18091" s="533"/>
      <c r="E18091" s="533"/>
      <c r="F18091" s="533"/>
      <c r="G18091" s="533"/>
    </row>
    <row r="18092" spans="1:7">
      <c r="A18092" s="533"/>
      <c r="B18092" s="1787"/>
      <c r="C18092" s="1788"/>
      <c r="D18092" s="533"/>
      <c r="E18092" s="533"/>
      <c r="F18092" s="533"/>
      <c r="G18092" s="533"/>
    </row>
    <row r="18093" spans="1:7">
      <c r="A18093" s="533"/>
      <c r="B18093" s="1787"/>
      <c r="C18093" s="1788"/>
      <c r="D18093" s="533"/>
      <c r="E18093" s="533"/>
      <c r="F18093" s="533"/>
      <c r="G18093" s="533"/>
    </row>
    <row r="18094" spans="1:7">
      <c r="A18094" s="533"/>
      <c r="B18094" s="1787"/>
      <c r="C18094" s="1788"/>
      <c r="D18094" s="533"/>
      <c r="E18094" s="533"/>
      <c r="F18094" s="533"/>
      <c r="G18094" s="533"/>
    </row>
    <row r="18095" spans="1:7">
      <c r="A18095" s="533"/>
      <c r="B18095" s="1787"/>
      <c r="C18095" s="1788"/>
      <c r="D18095" s="533"/>
      <c r="E18095" s="533"/>
      <c r="F18095" s="533"/>
      <c r="G18095" s="533"/>
    </row>
    <row r="18096" spans="1:7">
      <c r="A18096" s="533"/>
      <c r="B18096" s="1787"/>
      <c r="C18096" s="1788"/>
      <c r="D18096" s="533"/>
      <c r="E18096" s="533"/>
      <c r="F18096" s="533"/>
      <c r="G18096" s="533"/>
    </row>
    <row r="18097" spans="1:7">
      <c r="A18097" s="533"/>
      <c r="B18097" s="1787"/>
      <c r="C18097" s="1788"/>
      <c r="D18097" s="533"/>
      <c r="E18097" s="533"/>
      <c r="F18097" s="533"/>
      <c r="G18097" s="533"/>
    </row>
    <row r="18098" spans="1:7">
      <c r="A18098" s="533"/>
      <c r="B18098" s="1787"/>
      <c r="C18098" s="1788"/>
      <c r="D18098" s="533"/>
      <c r="E18098" s="533"/>
      <c r="F18098" s="533"/>
      <c r="G18098" s="533"/>
    </row>
    <row r="18099" spans="1:7">
      <c r="A18099" s="533"/>
      <c r="B18099" s="1787"/>
      <c r="C18099" s="1788"/>
      <c r="D18099" s="533"/>
      <c r="E18099" s="533"/>
      <c r="F18099" s="533"/>
      <c r="G18099" s="533"/>
    </row>
    <row r="18100" spans="1:7">
      <c r="A18100" s="533"/>
      <c r="B18100" s="1787"/>
      <c r="C18100" s="1788"/>
      <c r="D18100" s="533"/>
      <c r="E18100" s="533"/>
      <c r="F18100" s="533"/>
      <c r="G18100" s="533"/>
    </row>
    <row r="18101" spans="1:7">
      <c r="A18101" s="533"/>
      <c r="B18101" s="1787"/>
      <c r="C18101" s="1788"/>
      <c r="D18101" s="533"/>
      <c r="E18101" s="533"/>
      <c r="F18101" s="533"/>
      <c r="G18101" s="533"/>
    </row>
    <row r="18102" spans="1:7">
      <c r="A18102" s="533"/>
      <c r="B18102" s="1787"/>
      <c r="C18102" s="1788"/>
      <c r="D18102" s="533"/>
      <c r="E18102" s="533"/>
      <c r="F18102" s="533"/>
      <c r="G18102" s="533"/>
    </row>
    <row r="18103" spans="1:7">
      <c r="A18103" s="533"/>
      <c r="B18103" s="1787"/>
      <c r="C18103" s="1788"/>
      <c r="D18103" s="533"/>
      <c r="E18103" s="533"/>
      <c r="F18103" s="533"/>
      <c r="G18103" s="533"/>
    </row>
    <row r="18104" spans="1:7">
      <c r="A18104" s="533"/>
      <c r="B18104" s="1787"/>
      <c r="C18104" s="1788"/>
      <c r="D18104" s="533"/>
      <c r="E18104" s="533"/>
      <c r="F18104" s="533"/>
      <c r="G18104" s="533"/>
    </row>
    <row r="18105" spans="1:7">
      <c r="A18105" s="533"/>
      <c r="B18105" s="1787"/>
      <c r="C18105" s="1788"/>
      <c r="D18105" s="533"/>
      <c r="E18105" s="533"/>
      <c r="F18105" s="533"/>
      <c r="G18105" s="533"/>
    </row>
    <row r="18106" spans="1:7">
      <c r="A18106" s="533"/>
      <c r="B18106" s="1787"/>
      <c r="C18106" s="1788"/>
      <c r="D18106" s="533"/>
      <c r="E18106" s="533"/>
      <c r="F18106" s="533"/>
      <c r="G18106" s="533"/>
    </row>
    <row r="18107" spans="1:7">
      <c r="A18107" s="533"/>
      <c r="B18107" s="1787"/>
      <c r="C18107" s="1788"/>
      <c r="D18107" s="533"/>
      <c r="E18107" s="533"/>
      <c r="F18107" s="533"/>
      <c r="G18107" s="533"/>
    </row>
    <row r="18108" spans="1:7">
      <c r="A18108" s="533"/>
      <c r="B18108" s="1787"/>
      <c r="C18108" s="1788"/>
      <c r="D18108" s="533"/>
      <c r="E18108" s="533"/>
      <c r="F18108" s="533"/>
      <c r="G18108" s="533"/>
    </row>
    <row r="18109" spans="1:7">
      <c r="A18109" s="533"/>
      <c r="B18109" s="1787"/>
      <c r="C18109" s="1788"/>
      <c r="D18109" s="533"/>
      <c r="E18109" s="533"/>
      <c r="F18109" s="533"/>
      <c r="G18109" s="533"/>
    </row>
    <row r="18110" spans="1:7">
      <c r="A18110" s="533"/>
      <c r="B18110" s="1787"/>
      <c r="C18110" s="1788"/>
      <c r="D18110" s="533"/>
      <c r="E18110" s="533"/>
      <c r="F18110" s="533"/>
      <c r="G18110" s="533"/>
    </row>
    <row r="18111" spans="1:7">
      <c r="A18111" s="533"/>
      <c r="B18111" s="1787"/>
      <c r="C18111" s="1788"/>
      <c r="D18111" s="533"/>
      <c r="E18111" s="533"/>
      <c r="F18111" s="533"/>
      <c r="G18111" s="533"/>
    </row>
    <row r="18112" spans="1:7">
      <c r="A18112" s="533"/>
      <c r="B18112" s="1787"/>
      <c r="C18112" s="1788"/>
      <c r="D18112" s="533"/>
      <c r="E18112" s="533"/>
      <c r="F18112" s="533"/>
      <c r="G18112" s="533"/>
    </row>
    <row r="18113" spans="1:7">
      <c r="A18113" s="533"/>
      <c r="B18113" s="1787"/>
      <c r="C18113" s="1788"/>
      <c r="D18113" s="533"/>
      <c r="E18113" s="533"/>
      <c r="F18113" s="533"/>
      <c r="G18113" s="533"/>
    </row>
    <row r="18114" spans="1:7">
      <c r="A18114" s="533"/>
      <c r="B18114" s="1787"/>
      <c r="C18114" s="1788"/>
      <c r="D18114" s="533"/>
      <c r="E18114" s="533"/>
      <c r="F18114" s="533"/>
      <c r="G18114" s="533"/>
    </row>
    <row r="18115" spans="1:7">
      <c r="A18115" s="533"/>
      <c r="B18115" s="1787"/>
      <c r="C18115" s="1788"/>
      <c r="D18115" s="533"/>
      <c r="E18115" s="533"/>
      <c r="F18115" s="533"/>
      <c r="G18115" s="533"/>
    </row>
    <row r="18116" spans="1:7">
      <c r="A18116" s="533"/>
      <c r="B18116" s="1787"/>
      <c r="C18116" s="1788"/>
      <c r="D18116" s="533"/>
      <c r="E18116" s="533"/>
      <c r="F18116" s="533"/>
      <c r="G18116" s="533"/>
    </row>
    <row r="18117" spans="1:7">
      <c r="A18117" s="533"/>
      <c r="B18117" s="1787"/>
      <c r="C18117" s="1788"/>
      <c r="D18117" s="533"/>
      <c r="E18117" s="533"/>
      <c r="F18117" s="533"/>
      <c r="G18117" s="533"/>
    </row>
    <row r="18118" spans="1:7">
      <c r="A18118" s="533"/>
      <c r="B18118" s="1787"/>
      <c r="C18118" s="1788"/>
      <c r="D18118" s="533"/>
      <c r="E18118" s="533"/>
      <c r="F18118" s="533"/>
      <c r="G18118" s="533"/>
    </row>
    <row r="18119" spans="1:7">
      <c r="A18119" s="533"/>
      <c r="B18119" s="1787"/>
      <c r="C18119" s="1788"/>
      <c r="D18119" s="533"/>
      <c r="E18119" s="533"/>
      <c r="F18119" s="533"/>
      <c r="G18119" s="533"/>
    </row>
    <row r="18120" spans="1:7">
      <c r="A18120" s="533"/>
      <c r="B18120" s="1787"/>
      <c r="C18120" s="1788"/>
      <c r="D18120" s="533"/>
      <c r="E18120" s="533"/>
      <c r="F18120" s="533"/>
      <c r="G18120" s="533"/>
    </row>
    <row r="18121" spans="1:7">
      <c r="A18121" s="533"/>
      <c r="B18121" s="1787"/>
      <c r="C18121" s="1788"/>
      <c r="D18121" s="533"/>
      <c r="E18121" s="533"/>
      <c r="F18121" s="533"/>
      <c r="G18121" s="533"/>
    </row>
    <row r="18122" spans="1:7">
      <c r="A18122" s="533"/>
      <c r="B18122" s="1787"/>
      <c r="C18122" s="1788"/>
      <c r="D18122" s="533"/>
      <c r="E18122" s="533"/>
      <c r="F18122" s="533"/>
      <c r="G18122" s="533"/>
    </row>
    <row r="18123" spans="1:7">
      <c r="A18123" s="533"/>
      <c r="B18123" s="1787"/>
      <c r="C18123" s="1788"/>
      <c r="D18123" s="533"/>
      <c r="E18123" s="533"/>
      <c r="F18123" s="533"/>
      <c r="G18123" s="533"/>
    </row>
    <row r="18124" spans="1:7">
      <c r="A18124" s="533"/>
      <c r="B18124" s="1787"/>
      <c r="C18124" s="1788"/>
      <c r="D18124" s="533"/>
      <c r="E18124" s="533"/>
      <c r="F18124" s="533"/>
      <c r="G18124" s="533"/>
    </row>
    <row r="18125" spans="1:7">
      <c r="A18125" s="533"/>
      <c r="B18125" s="1787"/>
      <c r="C18125" s="1788"/>
      <c r="D18125" s="533"/>
      <c r="E18125" s="533"/>
      <c r="F18125" s="533"/>
      <c r="G18125" s="533"/>
    </row>
    <row r="18126" spans="1:7">
      <c r="A18126" s="533"/>
      <c r="B18126" s="1787"/>
      <c r="C18126" s="1788"/>
      <c r="D18126" s="533"/>
      <c r="E18126" s="533"/>
      <c r="F18126" s="533"/>
      <c r="G18126" s="533"/>
    </row>
    <row r="18127" spans="1:7">
      <c r="A18127" s="533"/>
      <c r="B18127" s="1787"/>
      <c r="C18127" s="1788"/>
      <c r="D18127" s="533"/>
      <c r="E18127" s="533"/>
      <c r="F18127" s="533"/>
      <c r="G18127" s="533"/>
    </row>
    <row r="18128" spans="1:7">
      <c r="A18128" s="533"/>
      <c r="B18128" s="1787"/>
      <c r="C18128" s="1788"/>
      <c r="D18128" s="533"/>
      <c r="E18128" s="533"/>
      <c r="F18128" s="533"/>
      <c r="G18128" s="533"/>
    </row>
    <row r="18129" spans="1:7">
      <c r="A18129" s="533"/>
      <c r="B18129" s="1787"/>
      <c r="C18129" s="1788"/>
      <c r="D18129" s="533"/>
      <c r="E18129" s="533"/>
      <c r="F18129" s="533"/>
      <c r="G18129" s="533"/>
    </row>
    <row r="18130" spans="1:7">
      <c r="A18130" s="533"/>
      <c r="B18130" s="1787"/>
      <c r="C18130" s="1788"/>
      <c r="D18130" s="533"/>
      <c r="E18130" s="533"/>
      <c r="F18130" s="533"/>
      <c r="G18130" s="533"/>
    </row>
    <row r="18131" spans="1:7">
      <c r="A18131" s="533"/>
      <c r="B18131" s="1787"/>
      <c r="C18131" s="1788"/>
      <c r="D18131" s="533"/>
      <c r="E18131" s="533"/>
      <c r="F18131" s="533"/>
      <c r="G18131" s="533"/>
    </row>
    <row r="18132" spans="1:7">
      <c r="A18132" s="533"/>
      <c r="B18132" s="1787"/>
      <c r="C18132" s="1788"/>
      <c r="D18132" s="533"/>
      <c r="E18132" s="533"/>
      <c r="F18132" s="533"/>
      <c r="G18132" s="533"/>
    </row>
    <row r="18133" spans="1:7">
      <c r="A18133" s="533"/>
      <c r="B18133" s="1787"/>
      <c r="C18133" s="1788"/>
      <c r="D18133" s="533"/>
      <c r="E18133" s="533"/>
      <c r="F18133" s="533"/>
      <c r="G18133" s="533"/>
    </row>
    <row r="18134" spans="1:7">
      <c r="A18134" s="533"/>
      <c r="B18134" s="1787"/>
      <c r="C18134" s="1788"/>
      <c r="D18134" s="533"/>
      <c r="E18134" s="533"/>
      <c r="F18134" s="533"/>
      <c r="G18134" s="533"/>
    </row>
    <row r="18135" spans="1:7">
      <c r="A18135" s="533"/>
      <c r="B18135" s="1787"/>
      <c r="C18135" s="1788"/>
      <c r="D18135" s="533"/>
      <c r="E18135" s="533"/>
      <c r="F18135" s="533"/>
      <c r="G18135" s="533"/>
    </row>
    <row r="18136" spans="1:7">
      <c r="A18136" s="533"/>
      <c r="B18136" s="1787"/>
      <c r="C18136" s="1788"/>
      <c r="D18136" s="533"/>
      <c r="E18136" s="533"/>
      <c r="F18136" s="533"/>
      <c r="G18136" s="533"/>
    </row>
    <row r="18137" spans="1:7">
      <c r="A18137" s="533"/>
      <c r="B18137" s="1787"/>
      <c r="C18137" s="1788"/>
      <c r="D18137" s="533"/>
      <c r="E18137" s="533"/>
      <c r="F18137" s="533"/>
      <c r="G18137" s="533"/>
    </row>
    <row r="18138" spans="1:7">
      <c r="A18138" s="533"/>
      <c r="B18138" s="1787"/>
      <c r="C18138" s="1788"/>
      <c r="D18138" s="533"/>
      <c r="E18138" s="533"/>
      <c r="F18138" s="533"/>
      <c r="G18138" s="533"/>
    </row>
    <row r="18139" spans="1:7">
      <c r="A18139" s="533"/>
      <c r="B18139" s="1787"/>
      <c r="C18139" s="1788"/>
      <c r="D18139" s="533"/>
      <c r="E18139" s="533"/>
      <c r="F18139" s="533"/>
      <c r="G18139" s="533"/>
    </row>
    <row r="18140" spans="1:7">
      <c r="A18140" s="533"/>
      <c r="B18140" s="1787"/>
      <c r="C18140" s="1788"/>
      <c r="D18140" s="533"/>
      <c r="E18140" s="533"/>
      <c r="F18140" s="533"/>
      <c r="G18140" s="533"/>
    </row>
    <row r="18141" spans="1:7">
      <c r="A18141" s="533"/>
      <c r="B18141" s="1787"/>
      <c r="C18141" s="1788"/>
      <c r="D18141" s="533"/>
      <c r="E18141" s="533"/>
      <c r="F18141" s="533"/>
      <c r="G18141" s="533"/>
    </row>
    <row r="18142" spans="1:7">
      <c r="A18142" s="533"/>
      <c r="B18142" s="1787"/>
      <c r="C18142" s="1788"/>
      <c r="D18142" s="533"/>
      <c r="E18142" s="533"/>
      <c r="F18142" s="533"/>
      <c r="G18142" s="533"/>
    </row>
    <row r="18143" spans="1:7">
      <c r="A18143" s="533"/>
      <c r="B18143" s="1787"/>
      <c r="C18143" s="1788"/>
      <c r="D18143" s="533"/>
      <c r="E18143" s="533"/>
      <c r="F18143" s="533"/>
      <c r="G18143" s="533"/>
    </row>
    <row r="18144" spans="1:7">
      <c r="A18144" s="533"/>
      <c r="B18144" s="1787"/>
      <c r="C18144" s="1788"/>
      <c r="D18144" s="533"/>
      <c r="E18144" s="533"/>
      <c r="F18144" s="533"/>
      <c r="G18144" s="533"/>
    </row>
    <row r="18145" spans="1:7">
      <c r="A18145" s="533"/>
      <c r="B18145" s="1787"/>
      <c r="C18145" s="1788"/>
      <c r="D18145" s="533"/>
      <c r="E18145" s="533"/>
      <c r="F18145" s="533"/>
      <c r="G18145" s="533"/>
    </row>
    <row r="18146" spans="1:7">
      <c r="A18146" s="533"/>
      <c r="B18146" s="1787"/>
      <c r="C18146" s="1788"/>
      <c r="D18146" s="533"/>
      <c r="E18146" s="533"/>
      <c r="F18146" s="533"/>
      <c r="G18146" s="533"/>
    </row>
    <row r="18147" spans="1:7">
      <c r="A18147" s="533"/>
      <c r="B18147" s="1787"/>
      <c r="C18147" s="1788"/>
      <c r="D18147" s="533"/>
      <c r="E18147" s="533"/>
      <c r="F18147" s="533"/>
      <c r="G18147" s="533"/>
    </row>
    <row r="18148" spans="1:7">
      <c r="A18148" s="533"/>
      <c r="B18148" s="1787"/>
      <c r="C18148" s="1788"/>
      <c r="D18148" s="533"/>
      <c r="E18148" s="533"/>
      <c r="F18148" s="533"/>
      <c r="G18148" s="533"/>
    </row>
    <row r="18149" spans="1:7">
      <c r="A18149" s="533"/>
      <c r="B18149" s="1787"/>
      <c r="C18149" s="1788"/>
      <c r="D18149" s="533"/>
      <c r="E18149" s="533"/>
      <c r="F18149" s="533"/>
      <c r="G18149" s="533"/>
    </row>
    <row r="18150" spans="1:7">
      <c r="A18150" s="533"/>
      <c r="B18150" s="1787"/>
      <c r="C18150" s="1788"/>
      <c r="D18150" s="533"/>
      <c r="E18150" s="533"/>
      <c r="F18150" s="533"/>
      <c r="G18150" s="533"/>
    </row>
    <row r="18151" spans="1:7">
      <c r="A18151" s="533"/>
      <c r="B18151" s="1787"/>
      <c r="C18151" s="1788"/>
      <c r="D18151" s="533"/>
      <c r="E18151" s="533"/>
      <c r="F18151" s="533"/>
      <c r="G18151" s="533"/>
    </row>
    <row r="18152" spans="1:7">
      <c r="A18152" s="533"/>
      <c r="B18152" s="1787"/>
      <c r="C18152" s="1788"/>
      <c r="D18152" s="533"/>
      <c r="E18152" s="533"/>
      <c r="F18152" s="533"/>
      <c r="G18152" s="533"/>
    </row>
    <row r="18153" spans="1:7">
      <c r="A18153" s="533"/>
      <c r="B18153" s="1787"/>
      <c r="C18153" s="1788"/>
      <c r="D18153" s="533"/>
      <c r="E18153" s="533"/>
      <c r="F18153" s="533"/>
      <c r="G18153" s="533"/>
    </row>
    <row r="18154" spans="1:7">
      <c r="A18154" s="533"/>
      <c r="B18154" s="1787"/>
      <c r="C18154" s="1788"/>
      <c r="D18154" s="533"/>
      <c r="E18154" s="533"/>
      <c r="F18154" s="533"/>
      <c r="G18154" s="533"/>
    </row>
    <row r="18155" spans="1:7">
      <c r="A18155" s="533"/>
      <c r="B18155" s="1787"/>
      <c r="C18155" s="1788"/>
      <c r="D18155" s="533"/>
      <c r="E18155" s="533"/>
      <c r="F18155" s="533"/>
      <c r="G18155" s="533"/>
    </row>
    <row r="18156" spans="1:7">
      <c r="A18156" s="533"/>
      <c r="B18156" s="1787"/>
      <c r="C18156" s="1788"/>
      <c r="D18156" s="533"/>
      <c r="E18156" s="533"/>
      <c r="F18156" s="533"/>
      <c r="G18156" s="533"/>
    </row>
    <row r="18157" spans="1:7">
      <c r="A18157" s="533"/>
      <c r="B18157" s="1787"/>
      <c r="C18157" s="1788"/>
      <c r="D18157" s="533"/>
      <c r="E18157" s="533"/>
      <c r="F18157" s="533"/>
      <c r="G18157" s="533"/>
    </row>
    <row r="18158" spans="1:7">
      <c r="A18158" s="533"/>
      <c r="B18158" s="1787"/>
      <c r="C18158" s="1788"/>
      <c r="D18158" s="533"/>
      <c r="E18158" s="533"/>
      <c r="F18158" s="533"/>
      <c r="G18158" s="533"/>
    </row>
    <row r="18159" spans="1:7">
      <c r="A18159" s="533"/>
      <c r="B18159" s="1787"/>
      <c r="C18159" s="1788"/>
      <c r="D18159" s="533"/>
      <c r="E18159" s="533"/>
      <c r="F18159" s="533"/>
      <c r="G18159" s="533"/>
    </row>
    <row r="18160" spans="1:7">
      <c r="A18160" s="533"/>
      <c r="B18160" s="1787"/>
      <c r="C18160" s="1788"/>
      <c r="D18160" s="533"/>
      <c r="E18160" s="533"/>
      <c r="F18160" s="533"/>
      <c r="G18160" s="533"/>
    </row>
    <row r="18161" spans="1:7">
      <c r="A18161" s="533"/>
      <c r="B18161" s="1787"/>
      <c r="C18161" s="1788"/>
      <c r="D18161" s="533"/>
      <c r="E18161" s="533"/>
      <c r="F18161" s="533"/>
      <c r="G18161" s="533"/>
    </row>
    <row r="18162" spans="1:7">
      <c r="A18162" s="533"/>
      <c r="B18162" s="1787"/>
      <c r="C18162" s="1788"/>
      <c r="D18162" s="533"/>
      <c r="E18162" s="533"/>
      <c r="F18162" s="533"/>
      <c r="G18162" s="533"/>
    </row>
    <row r="18163" spans="1:7">
      <c r="A18163" s="533"/>
      <c r="B18163" s="1787"/>
      <c r="C18163" s="1788"/>
      <c r="D18163" s="533"/>
      <c r="E18163" s="533"/>
      <c r="F18163" s="533"/>
      <c r="G18163" s="533"/>
    </row>
    <row r="18164" spans="1:7">
      <c r="A18164" s="533"/>
      <c r="B18164" s="1787"/>
      <c r="C18164" s="1788"/>
      <c r="D18164" s="533"/>
      <c r="E18164" s="533"/>
      <c r="F18164" s="533"/>
      <c r="G18164" s="533"/>
    </row>
    <row r="18165" spans="1:7">
      <c r="A18165" s="533"/>
      <c r="B18165" s="1787"/>
      <c r="C18165" s="1788"/>
      <c r="D18165" s="533"/>
      <c r="E18165" s="533"/>
      <c r="F18165" s="533"/>
      <c r="G18165" s="533"/>
    </row>
    <row r="18166" spans="1:7">
      <c r="A18166" s="533"/>
      <c r="B18166" s="1787"/>
      <c r="C18166" s="1788"/>
      <c r="D18166" s="533"/>
      <c r="E18166" s="533"/>
      <c r="F18166" s="533"/>
      <c r="G18166" s="533"/>
    </row>
    <row r="18167" spans="1:7">
      <c r="A18167" s="533"/>
      <c r="B18167" s="1787"/>
      <c r="C18167" s="1788"/>
      <c r="D18167" s="533"/>
      <c r="E18167" s="533"/>
      <c r="F18167" s="533"/>
      <c r="G18167" s="533"/>
    </row>
    <row r="18168" spans="1:7">
      <c r="A18168" s="533"/>
      <c r="B18168" s="1787"/>
      <c r="C18168" s="1788"/>
      <c r="D18168" s="533"/>
      <c r="E18168" s="533"/>
      <c r="F18168" s="533"/>
      <c r="G18168" s="533"/>
    </row>
    <row r="18169" spans="1:7">
      <c r="A18169" s="533"/>
      <c r="B18169" s="1787"/>
      <c r="C18169" s="1788"/>
      <c r="D18169" s="533"/>
      <c r="E18169" s="533"/>
      <c r="F18169" s="533"/>
      <c r="G18169" s="533"/>
    </row>
    <row r="18170" spans="1:7">
      <c r="A18170" s="533"/>
      <c r="B18170" s="1787"/>
      <c r="C18170" s="1788"/>
      <c r="D18170" s="533"/>
      <c r="E18170" s="533"/>
      <c r="F18170" s="533"/>
      <c r="G18170" s="533"/>
    </row>
    <row r="18171" spans="1:7">
      <c r="A18171" s="533"/>
      <c r="B18171" s="1787"/>
      <c r="C18171" s="1788"/>
      <c r="D18171" s="533"/>
      <c r="E18171" s="533"/>
      <c r="F18171" s="533"/>
      <c r="G18171" s="533"/>
    </row>
    <row r="18172" spans="1:7">
      <c r="A18172" s="533"/>
      <c r="B18172" s="1787"/>
      <c r="C18172" s="1788"/>
      <c r="D18172" s="533"/>
      <c r="E18172" s="533"/>
      <c r="F18172" s="533"/>
      <c r="G18172" s="533"/>
    </row>
    <row r="18173" spans="1:7">
      <c r="A18173" s="533"/>
      <c r="B18173" s="1787"/>
      <c r="C18173" s="1788"/>
      <c r="D18173" s="533"/>
      <c r="E18173" s="533"/>
      <c r="F18173" s="533"/>
      <c r="G18173" s="533"/>
    </row>
    <row r="18174" spans="1:7">
      <c r="A18174" s="533"/>
      <c r="B18174" s="1787"/>
      <c r="C18174" s="1788"/>
      <c r="D18174" s="533"/>
      <c r="E18174" s="533"/>
      <c r="F18174" s="533"/>
      <c r="G18174" s="533"/>
    </row>
    <row r="18175" spans="1:7">
      <c r="A18175" s="533"/>
      <c r="B18175" s="1787"/>
      <c r="C18175" s="1788"/>
      <c r="D18175" s="533"/>
      <c r="E18175" s="533"/>
      <c r="F18175" s="533"/>
      <c r="G18175" s="533"/>
    </row>
    <row r="18176" spans="1:7">
      <c r="A18176" s="533"/>
      <c r="B18176" s="1787"/>
      <c r="C18176" s="1788"/>
      <c r="D18176" s="533"/>
      <c r="E18176" s="533"/>
      <c r="F18176" s="533"/>
      <c r="G18176" s="533"/>
    </row>
    <row r="18177" spans="1:7">
      <c r="A18177" s="533"/>
      <c r="B18177" s="1787"/>
      <c r="C18177" s="1788"/>
      <c r="D18177" s="533"/>
      <c r="E18177" s="533"/>
      <c r="F18177" s="533"/>
      <c r="G18177" s="533"/>
    </row>
    <row r="18178" spans="1:7">
      <c r="A18178" s="533"/>
      <c r="B18178" s="1787"/>
      <c r="C18178" s="1788"/>
      <c r="D18178" s="533"/>
      <c r="E18178" s="533"/>
      <c r="F18178" s="533"/>
      <c r="G18178" s="533"/>
    </row>
    <row r="18179" spans="1:7">
      <c r="A18179" s="533"/>
      <c r="B18179" s="1787"/>
      <c r="C18179" s="1788"/>
      <c r="D18179" s="533"/>
      <c r="E18179" s="533"/>
      <c r="F18179" s="533"/>
      <c r="G18179" s="533"/>
    </row>
    <row r="18180" spans="1:7">
      <c r="A18180" s="533"/>
      <c r="B18180" s="1787"/>
      <c r="C18180" s="1788"/>
      <c r="D18180" s="533"/>
      <c r="E18180" s="533"/>
      <c r="F18180" s="533"/>
      <c r="G18180" s="533"/>
    </row>
    <row r="18181" spans="1:7">
      <c r="A18181" s="533"/>
      <c r="B18181" s="1787"/>
      <c r="C18181" s="1788"/>
      <c r="D18181" s="533"/>
      <c r="E18181" s="533"/>
      <c r="F18181" s="533"/>
      <c r="G18181" s="533"/>
    </row>
    <row r="18182" spans="1:7">
      <c r="A18182" s="533"/>
      <c r="B18182" s="1787"/>
      <c r="C18182" s="1788"/>
      <c r="D18182" s="533"/>
      <c r="E18182" s="533"/>
      <c r="F18182" s="533"/>
      <c r="G18182" s="533"/>
    </row>
    <row r="18183" spans="1:7">
      <c r="A18183" s="533"/>
      <c r="B18183" s="1787"/>
      <c r="C18183" s="1788"/>
      <c r="D18183" s="533"/>
      <c r="E18183" s="533"/>
      <c r="F18183" s="533"/>
      <c r="G18183" s="533"/>
    </row>
    <row r="18184" spans="1:7">
      <c r="A18184" s="533"/>
      <c r="B18184" s="1787"/>
      <c r="C18184" s="1788"/>
      <c r="D18184" s="533"/>
      <c r="E18184" s="533"/>
      <c r="F18184" s="533"/>
      <c r="G18184" s="533"/>
    </row>
    <row r="18185" spans="1:7">
      <c r="A18185" s="533"/>
      <c r="B18185" s="1787"/>
      <c r="C18185" s="1788"/>
      <c r="D18185" s="533"/>
      <c r="E18185" s="533"/>
      <c r="F18185" s="533"/>
      <c r="G18185" s="533"/>
    </row>
    <row r="18186" spans="1:7">
      <c r="A18186" s="533"/>
      <c r="B18186" s="1787"/>
      <c r="C18186" s="1788"/>
      <c r="D18186" s="533"/>
      <c r="E18186" s="533"/>
      <c r="F18186" s="533"/>
      <c r="G18186" s="533"/>
    </row>
    <row r="18187" spans="1:7">
      <c r="A18187" s="533"/>
      <c r="B18187" s="1787"/>
      <c r="C18187" s="1788"/>
      <c r="D18187" s="533"/>
      <c r="E18187" s="533"/>
      <c r="F18187" s="533"/>
      <c r="G18187" s="533"/>
    </row>
    <row r="18188" spans="1:7">
      <c r="A18188" s="533"/>
      <c r="B18188" s="1787"/>
      <c r="C18188" s="1788"/>
      <c r="D18188" s="533"/>
      <c r="E18188" s="533"/>
      <c r="F18188" s="533"/>
      <c r="G18188" s="533"/>
    </row>
    <row r="18189" spans="1:7">
      <c r="A18189" s="533"/>
      <c r="B18189" s="1787"/>
      <c r="C18189" s="1788"/>
      <c r="D18189" s="533"/>
      <c r="E18189" s="533"/>
      <c r="F18189" s="533"/>
      <c r="G18189" s="533"/>
    </row>
    <row r="18190" spans="1:7">
      <c r="A18190" s="533"/>
      <c r="B18190" s="1787"/>
      <c r="C18190" s="1788"/>
      <c r="D18190" s="533"/>
      <c r="E18190" s="533"/>
      <c r="F18190" s="533"/>
      <c r="G18190" s="533"/>
    </row>
    <row r="18191" spans="1:7">
      <c r="A18191" s="533"/>
      <c r="B18191" s="1787"/>
      <c r="C18191" s="1788"/>
      <c r="D18191" s="533"/>
      <c r="E18191" s="533"/>
      <c r="F18191" s="533"/>
      <c r="G18191" s="533"/>
    </row>
    <row r="18192" spans="1:7">
      <c r="A18192" s="533"/>
      <c r="B18192" s="1787"/>
      <c r="C18192" s="1788"/>
      <c r="D18192" s="533"/>
      <c r="E18192" s="533"/>
      <c r="F18192" s="533"/>
      <c r="G18192" s="533"/>
    </row>
    <row r="18193" spans="1:7">
      <c r="A18193" s="533"/>
      <c r="B18193" s="1787"/>
      <c r="C18193" s="1788"/>
      <c r="D18193" s="533"/>
      <c r="E18193" s="533"/>
      <c r="F18193" s="533"/>
      <c r="G18193" s="533"/>
    </row>
    <row r="18194" spans="1:7">
      <c r="A18194" s="533"/>
      <c r="B18194" s="1787"/>
      <c r="C18194" s="1788"/>
      <c r="D18194" s="533"/>
      <c r="E18194" s="533"/>
      <c r="F18194" s="533"/>
      <c r="G18194" s="533"/>
    </row>
    <row r="18195" spans="1:7">
      <c r="A18195" s="533"/>
      <c r="B18195" s="1787"/>
      <c r="C18195" s="1788"/>
      <c r="D18195" s="533"/>
      <c r="E18195" s="533"/>
      <c r="F18195" s="533"/>
      <c r="G18195" s="533"/>
    </row>
    <row r="18196" spans="1:7">
      <c r="A18196" s="533"/>
      <c r="B18196" s="1787"/>
      <c r="C18196" s="1788"/>
      <c r="D18196" s="533"/>
      <c r="E18196" s="533"/>
      <c r="F18196" s="533"/>
      <c r="G18196" s="533"/>
    </row>
    <row r="18197" spans="1:7">
      <c r="A18197" s="533"/>
      <c r="B18197" s="1787"/>
      <c r="C18197" s="1788"/>
      <c r="D18197" s="533"/>
      <c r="E18197" s="533"/>
      <c r="F18197" s="533"/>
      <c r="G18197" s="533"/>
    </row>
    <row r="18198" spans="1:7">
      <c r="A18198" s="533"/>
      <c r="B18198" s="1787"/>
      <c r="C18198" s="1788"/>
      <c r="D18198" s="533"/>
      <c r="E18198" s="533"/>
      <c r="F18198" s="533"/>
      <c r="G18198" s="533"/>
    </row>
    <row r="18199" spans="1:7">
      <c r="A18199" s="533"/>
      <c r="B18199" s="1787"/>
      <c r="C18199" s="1788"/>
      <c r="D18199" s="533"/>
      <c r="E18199" s="533"/>
      <c r="F18199" s="533"/>
      <c r="G18199" s="533"/>
    </row>
    <row r="18200" spans="1:7">
      <c r="A18200" s="533"/>
      <c r="B18200" s="1787"/>
      <c r="C18200" s="1788"/>
      <c r="D18200" s="533"/>
      <c r="E18200" s="533"/>
      <c r="F18200" s="533"/>
      <c r="G18200" s="533"/>
    </row>
    <row r="18201" spans="1:7">
      <c r="A18201" s="533"/>
      <c r="B18201" s="1787"/>
      <c r="C18201" s="1788"/>
      <c r="D18201" s="533"/>
      <c r="E18201" s="533"/>
      <c r="F18201" s="533"/>
      <c r="G18201" s="533"/>
    </row>
    <row r="18202" spans="1:7">
      <c r="A18202" s="533"/>
      <c r="B18202" s="1787"/>
      <c r="C18202" s="1788"/>
      <c r="D18202" s="533"/>
      <c r="E18202" s="533"/>
      <c r="F18202" s="533"/>
      <c r="G18202" s="533"/>
    </row>
    <row r="18203" spans="1:7">
      <c r="A18203" s="533"/>
      <c r="B18203" s="1787"/>
      <c r="C18203" s="1788"/>
      <c r="D18203" s="533"/>
      <c r="E18203" s="533"/>
      <c r="F18203" s="533"/>
      <c r="G18203" s="533"/>
    </row>
    <row r="18204" spans="1:7">
      <c r="A18204" s="533"/>
      <c r="B18204" s="1787"/>
      <c r="C18204" s="1788"/>
      <c r="D18204" s="533"/>
      <c r="E18204" s="533"/>
      <c r="F18204" s="533"/>
      <c r="G18204" s="533"/>
    </row>
    <row r="18205" spans="1:7">
      <c r="A18205" s="533"/>
      <c r="B18205" s="1787"/>
      <c r="C18205" s="1788"/>
      <c r="D18205" s="533"/>
      <c r="E18205" s="533"/>
      <c r="F18205" s="533"/>
      <c r="G18205" s="533"/>
    </row>
    <row r="18206" spans="1:7">
      <c r="A18206" s="533"/>
      <c r="B18206" s="1787"/>
      <c r="C18206" s="1788"/>
      <c r="D18206" s="533"/>
      <c r="E18206" s="533"/>
      <c r="F18206" s="533"/>
      <c r="G18206" s="533"/>
    </row>
    <row r="18207" spans="1:7">
      <c r="A18207" s="533"/>
      <c r="B18207" s="1787"/>
      <c r="C18207" s="1788"/>
      <c r="D18207" s="533"/>
      <c r="E18207" s="533"/>
      <c r="F18207" s="533"/>
      <c r="G18207" s="533"/>
    </row>
    <row r="18208" spans="1:7">
      <c r="A18208" s="533"/>
      <c r="B18208" s="1787"/>
      <c r="C18208" s="1788"/>
      <c r="D18208" s="533"/>
      <c r="E18208" s="533"/>
      <c r="F18208" s="533"/>
      <c r="G18208" s="533"/>
    </row>
    <row r="18209" spans="1:7">
      <c r="A18209" s="533"/>
      <c r="B18209" s="1787"/>
      <c r="C18209" s="1788"/>
      <c r="D18209" s="533"/>
      <c r="E18209" s="533"/>
      <c r="F18209" s="533"/>
      <c r="G18209" s="533"/>
    </row>
    <row r="18210" spans="1:7">
      <c r="A18210" s="533"/>
      <c r="B18210" s="1787"/>
      <c r="C18210" s="1788"/>
      <c r="D18210" s="533"/>
      <c r="E18210" s="533"/>
      <c r="F18210" s="533"/>
      <c r="G18210" s="533"/>
    </row>
    <row r="18211" spans="1:7">
      <c r="A18211" s="533"/>
      <c r="B18211" s="1787"/>
      <c r="C18211" s="1788"/>
      <c r="D18211" s="533"/>
      <c r="E18211" s="533"/>
      <c r="F18211" s="533"/>
      <c r="G18211" s="533"/>
    </row>
    <row r="18212" spans="1:7">
      <c r="A18212" s="533"/>
      <c r="B18212" s="1787"/>
      <c r="C18212" s="1788"/>
      <c r="D18212" s="533"/>
      <c r="E18212" s="533"/>
      <c r="F18212" s="533"/>
      <c r="G18212" s="533"/>
    </row>
    <row r="18213" spans="1:7">
      <c r="A18213" s="533"/>
      <c r="B18213" s="1787"/>
      <c r="C18213" s="1788"/>
      <c r="D18213" s="533"/>
      <c r="E18213" s="533"/>
      <c r="F18213" s="533"/>
      <c r="G18213" s="533"/>
    </row>
    <row r="18214" spans="1:7">
      <c r="A18214" s="533"/>
      <c r="B18214" s="1787"/>
      <c r="C18214" s="1788"/>
      <c r="D18214" s="533"/>
      <c r="E18214" s="533"/>
      <c r="F18214" s="533"/>
      <c r="G18214" s="533"/>
    </row>
    <row r="18215" spans="1:7">
      <c r="A18215" s="533"/>
      <c r="B18215" s="1787"/>
      <c r="C18215" s="1788"/>
      <c r="D18215" s="533"/>
      <c r="E18215" s="533"/>
      <c r="F18215" s="533"/>
      <c r="G18215" s="533"/>
    </row>
    <row r="18216" spans="1:7">
      <c r="A18216" s="533"/>
      <c r="B18216" s="1787"/>
      <c r="C18216" s="1788"/>
      <c r="D18216" s="533"/>
      <c r="E18216" s="533"/>
      <c r="F18216" s="533"/>
      <c r="G18216" s="533"/>
    </row>
    <row r="18217" spans="1:7">
      <c r="A18217" s="533"/>
      <c r="B18217" s="1787"/>
      <c r="C18217" s="1788"/>
      <c r="D18217" s="533"/>
      <c r="E18217" s="533"/>
      <c r="F18217" s="533"/>
      <c r="G18217" s="533"/>
    </row>
    <row r="18218" spans="1:7">
      <c r="A18218" s="533"/>
      <c r="B18218" s="1787"/>
      <c r="C18218" s="1788"/>
      <c r="D18218" s="533"/>
      <c r="E18218" s="533"/>
      <c r="F18218" s="533"/>
      <c r="G18218" s="533"/>
    </row>
    <row r="18219" spans="1:7">
      <c r="A18219" s="533"/>
      <c r="B18219" s="1787"/>
      <c r="C18219" s="1788"/>
      <c r="D18219" s="533"/>
      <c r="E18219" s="533"/>
      <c r="F18219" s="533"/>
      <c r="G18219" s="533"/>
    </row>
    <row r="18220" spans="1:7">
      <c r="A18220" s="533"/>
      <c r="B18220" s="1787"/>
      <c r="C18220" s="1788"/>
      <c r="D18220" s="533"/>
      <c r="E18220" s="533"/>
      <c r="F18220" s="533"/>
      <c r="G18220" s="533"/>
    </row>
    <row r="18221" spans="1:7">
      <c r="A18221" s="533"/>
      <c r="B18221" s="1787"/>
      <c r="C18221" s="1788"/>
      <c r="D18221" s="533"/>
      <c r="E18221" s="533"/>
      <c r="F18221" s="533"/>
      <c r="G18221" s="533"/>
    </row>
    <row r="18222" spans="1:7">
      <c r="A18222" s="533"/>
      <c r="B18222" s="1787"/>
      <c r="C18222" s="1788"/>
      <c r="D18222" s="533"/>
      <c r="E18222" s="533"/>
      <c r="F18222" s="533"/>
      <c r="G18222" s="533"/>
    </row>
    <row r="18223" spans="1:7">
      <c r="A18223" s="533"/>
      <c r="B18223" s="1787"/>
      <c r="C18223" s="1788"/>
      <c r="D18223" s="533"/>
      <c r="E18223" s="533"/>
      <c r="F18223" s="533"/>
      <c r="G18223" s="533"/>
    </row>
    <row r="18224" spans="1:7">
      <c r="A18224" s="533"/>
      <c r="B18224" s="1787"/>
      <c r="C18224" s="1788"/>
      <c r="D18224" s="533"/>
      <c r="E18224" s="533"/>
      <c r="F18224" s="533"/>
      <c r="G18224" s="533"/>
    </row>
    <row r="18225" spans="1:7">
      <c r="A18225" s="533"/>
      <c r="B18225" s="1787"/>
      <c r="C18225" s="1788"/>
      <c r="D18225" s="533"/>
      <c r="E18225" s="533"/>
      <c r="F18225" s="533"/>
      <c r="G18225" s="533"/>
    </row>
    <row r="18226" spans="1:7">
      <c r="A18226" s="533"/>
      <c r="B18226" s="1787"/>
      <c r="C18226" s="1788"/>
      <c r="D18226" s="533"/>
      <c r="E18226" s="533"/>
      <c r="F18226" s="533"/>
      <c r="G18226" s="533"/>
    </row>
    <row r="18227" spans="1:7">
      <c r="A18227" s="533"/>
      <c r="B18227" s="1787"/>
      <c r="C18227" s="1788"/>
      <c r="D18227" s="533"/>
      <c r="E18227" s="533"/>
      <c r="F18227" s="533"/>
      <c r="G18227" s="533"/>
    </row>
    <row r="18228" spans="1:7">
      <c r="A18228" s="533"/>
      <c r="B18228" s="1787"/>
      <c r="C18228" s="1788"/>
      <c r="D18228" s="533"/>
      <c r="E18228" s="533"/>
      <c r="F18228" s="533"/>
      <c r="G18228" s="533"/>
    </row>
    <row r="18229" spans="1:7">
      <c r="A18229" s="533"/>
      <c r="B18229" s="1787"/>
      <c r="C18229" s="1788"/>
      <c r="D18229" s="533"/>
      <c r="E18229" s="533"/>
      <c r="F18229" s="533"/>
      <c r="G18229" s="533"/>
    </row>
    <row r="18230" spans="1:7">
      <c r="A18230" s="533"/>
      <c r="B18230" s="1787"/>
      <c r="C18230" s="1788"/>
      <c r="D18230" s="533"/>
      <c r="E18230" s="533"/>
      <c r="F18230" s="533"/>
      <c r="G18230" s="533"/>
    </row>
    <row r="18231" spans="1:7">
      <c r="A18231" s="533"/>
      <c r="B18231" s="1787"/>
      <c r="C18231" s="1788"/>
      <c r="D18231" s="533"/>
      <c r="E18231" s="533"/>
      <c r="F18231" s="533"/>
      <c r="G18231" s="533"/>
    </row>
    <row r="18232" spans="1:7">
      <c r="A18232" s="533"/>
      <c r="B18232" s="1787"/>
      <c r="C18232" s="1788"/>
      <c r="D18232" s="533"/>
      <c r="E18232" s="533"/>
      <c r="F18232" s="533"/>
      <c r="G18232" s="533"/>
    </row>
    <row r="18233" spans="1:7">
      <c r="A18233" s="533"/>
      <c r="B18233" s="1787"/>
      <c r="C18233" s="1788"/>
      <c r="D18233" s="533"/>
      <c r="E18233" s="533"/>
      <c r="F18233" s="533"/>
      <c r="G18233" s="533"/>
    </row>
    <row r="18234" spans="1:7">
      <c r="A18234" s="533"/>
      <c r="B18234" s="1787"/>
      <c r="C18234" s="1788"/>
      <c r="D18234" s="533"/>
      <c r="E18234" s="533"/>
      <c r="F18234" s="533"/>
      <c r="G18234" s="533"/>
    </row>
    <row r="18235" spans="1:7">
      <c r="A18235" s="533"/>
      <c r="B18235" s="1787"/>
      <c r="C18235" s="1788"/>
      <c r="D18235" s="533"/>
      <c r="E18235" s="533"/>
      <c r="F18235" s="533"/>
      <c r="G18235" s="533"/>
    </row>
    <row r="18236" spans="1:7">
      <c r="A18236" s="533"/>
      <c r="B18236" s="1787"/>
      <c r="C18236" s="1788"/>
      <c r="D18236" s="533"/>
      <c r="E18236" s="533"/>
      <c r="F18236" s="533"/>
      <c r="G18236" s="533"/>
    </row>
    <row r="18237" spans="1:7">
      <c r="A18237" s="533"/>
      <c r="B18237" s="1787"/>
      <c r="C18237" s="1788"/>
      <c r="D18237" s="533"/>
      <c r="E18237" s="533"/>
      <c r="F18237" s="533"/>
      <c r="G18237" s="533"/>
    </row>
    <row r="18238" spans="1:7">
      <c r="A18238" s="533"/>
      <c r="B18238" s="1787"/>
      <c r="C18238" s="1788"/>
      <c r="D18238" s="533"/>
      <c r="E18238" s="533"/>
      <c r="F18238" s="533"/>
      <c r="G18238" s="533"/>
    </row>
    <row r="18239" spans="1:7">
      <c r="A18239" s="533"/>
      <c r="B18239" s="1787"/>
      <c r="C18239" s="1788"/>
      <c r="D18239" s="533"/>
      <c r="E18239" s="533"/>
      <c r="F18239" s="533"/>
      <c r="G18239" s="533"/>
    </row>
    <row r="18240" spans="1:7">
      <c r="A18240" s="533"/>
      <c r="B18240" s="1787"/>
      <c r="C18240" s="1788"/>
      <c r="D18240" s="533"/>
      <c r="E18240" s="533"/>
      <c r="F18240" s="533"/>
      <c r="G18240" s="533"/>
    </row>
    <row r="18241" spans="1:7">
      <c r="A18241" s="533"/>
      <c r="B18241" s="1787"/>
      <c r="C18241" s="1788"/>
      <c r="D18241" s="533"/>
      <c r="E18241" s="533"/>
      <c r="F18241" s="533"/>
      <c r="G18241" s="533"/>
    </row>
    <row r="18242" spans="1:7">
      <c r="A18242" s="533"/>
      <c r="B18242" s="1787"/>
      <c r="C18242" s="1788"/>
      <c r="D18242" s="533"/>
      <c r="E18242" s="533"/>
      <c r="F18242" s="533"/>
      <c r="G18242" s="533"/>
    </row>
    <row r="18243" spans="1:7">
      <c r="A18243" s="533"/>
      <c r="B18243" s="1787"/>
      <c r="C18243" s="1788"/>
      <c r="D18243" s="533"/>
      <c r="E18243" s="533"/>
      <c r="F18243" s="533"/>
      <c r="G18243" s="533"/>
    </row>
    <row r="18244" spans="1:7">
      <c r="A18244" s="533"/>
      <c r="B18244" s="1787"/>
      <c r="C18244" s="1788"/>
      <c r="D18244" s="533"/>
      <c r="E18244" s="533"/>
      <c r="F18244" s="533"/>
      <c r="G18244" s="533"/>
    </row>
    <row r="18245" spans="1:7">
      <c r="A18245" s="533"/>
      <c r="B18245" s="1787"/>
      <c r="C18245" s="1788"/>
      <c r="D18245" s="533"/>
      <c r="E18245" s="533"/>
      <c r="F18245" s="533"/>
      <c r="G18245" s="533"/>
    </row>
    <row r="18246" spans="1:7">
      <c r="A18246" s="533"/>
      <c r="B18246" s="1787"/>
      <c r="C18246" s="1788"/>
      <c r="D18246" s="533"/>
      <c r="E18246" s="533"/>
      <c r="F18246" s="533"/>
      <c r="G18246" s="533"/>
    </row>
    <row r="18247" spans="1:7">
      <c r="A18247" s="533"/>
      <c r="B18247" s="1787"/>
      <c r="C18247" s="1788"/>
      <c r="D18247" s="533"/>
      <c r="E18247" s="533"/>
      <c r="F18247" s="533"/>
      <c r="G18247" s="533"/>
    </row>
    <row r="18248" spans="1:7">
      <c r="A18248" s="533"/>
      <c r="B18248" s="1787"/>
      <c r="C18248" s="1788"/>
      <c r="D18248" s="533"/>
      <c r="E18248" s="533"/>
      <c r="F18248" s="533"/>
      <c r="G18248" s="533"/>
    </row>
    <row r="18249" spans="1:7">
      <c r="A18249" s="533"/>
      <c r="B18249" s="1787"/>
      <c r="C18249" s="1788"/>
      <c r="D18249" s="533"/>
      <c r="E18249" s="533"/>
      <c r="F18249" s="533"/>
      <c r="G18249" s="533"/>
    </row>
    <row r="18250" spans="1:7">
      <c r="A18250" s="533"/>
      <c r="B18250" s="1787"/>
      <c r="C18250" s="1788"/>
      <c r="D18250" s="533"/>
      <c r="E18250" s="533"/>
      <c r="F18250" s="533"/>
      <c r="G18250" s="533"/>
    </row>
    <row r="18251" spans="1:7">
      <c r="A18251" s="533"/>
      <c r="B18251" s="1787"/>
      <c r="C18251" s="1788"/>
      <c r="D18251" s="533"/>
      <c r="E18251" s="533"/>
      <c r="F18251" s="533"/>
      <c r="G18251" s="533"/>
    </row>
    <row r="18252" spans="1:7">
      <c r="A18252" s="533"/>
      <c r="B18252" s="1787"/>
      <c r="C18252" s="1788"/>
      <c r="D18252" s="533"/>
      <c r="E18252" s="533"/>
      <c r="F18252" s="533"/>
      <c r="G18252" s="533"/>
    </row>
    <row r="18253" spans="1:7">
      <c r="A18253" s="533"/>
      <c r="B18253" s="1787"/>
      <c r="C18253" s="1788"/>
      <c r="D18253" s="533"/>
      <c r="E18253" s="533"/>
      <c r="F18253" s="533"/>
      <c r="G18253" s="533"/>
    </row>
    <row r="18254" spans="1:7">
      <c r="A18254" s="533"/>
      <c r="B18254" s="1787"/>
      <c r="C18254" s="1788"/>
      <c r="D18254" s="533"/>
      <c r="E18254" s="533"/>
      <c r="F18254" s="533"/>
      <c r="G18254" s="533"/>
    </row>
    <row r="18255" spans="1:7">
      <c r="A18255" s="533"/>
      <c r="B18255" s="1787"/>
      <c r="C18255" s="1788"/>
      <c r="D18255" s="533"/>
      <c r="E18255" s="533"/>
      <c r="F18255" s="533"/>
      <c r="G18255" s="533"/>
    </row>
    <row r="18256" spans="1:7">
      <c r="A18256" s="533"/>
      <c r="B18256" s="1787"/>
      <c r="C18256" s="1788"/>
      <c r="D18256" s="533"/>
      <c r="E18256" s="533"/>
      <c r="F18256" s="533"/>
      <c r="G18256" s="533"/>
    </row>
    <row r="18257" spans="1:7">
      <c r="A18257" s="533"/>
      <c r="B18257" s="1787"/>
      <c r="C18257" s="1788"/>
      <c r="D18257" s="533"/>
      <c r="E18257" s="533"/>
      <c r="F18257" s="533"/>
      <c r="G18257" s="533"/>
    </row>
    <row r="18258" spans="1:7">
      <c r="A18258" s="533"/>
      <c r="B18258" s="1787"/>
      <c r="C18258" s="1788"/>
      <c r="D18258" s="533"/>
      <c r="E18258" s="533"/>
      <c r="F18258" s="533"/>
      <c r="G18258" s="533"/>
    </row>
    <row r="18259" spans="1:7">
      <c r="A18259" s="533"/>
      <c r="B18259" s="1787"/>
      <c r="C18259" s="1788"/>
      <c r="D18259" s="533"/>
      <c r="E18259" s="533"/>
      <c r="F18259" s="533"/>
      <c r="G18259" s="533"/>
    </row>
    <row r="18260" spans="1:7">
      <c r="A18260" s="533"/>
      <c r="B18260" s="1787"/>
      <c r="C18260" s="1788"/>
      <c r="D18260" s="533"/>
      <c r="E18260" s="533"/>
      <c r="F18260" s="533"/>
      <c r="G18260" s="533"/>
    </row>
    <row r="18261" spans="1:7">
      <c r="A18261" s="533"/>
      <c r="B18261" s="1787"/>
      <c r="C18261" s="1788"/>
      <c r="D18261" s="533"/>
      <c r="E18261" s="533"/>
      <c r="F18261" s="533"/>
      <c r="G18261" s="533"/>
    </row>
    <row r="18262" spans="1:7">
      <c r="A18262" s="533"/>
      <c r="B18262" s="1787"/>
      <c r="C18262" s="1788"/>
      <c r="D18262" s="533"/>
      <c r="E18262" s="533"/>
      <c r="F18262" s="533"/>
      <c r="G18262" s="533"/>
    </row>
    <row r="18263" spans="1:7">
      <c r="A18263" s="533"/>
      <c r="B18263" s="1787"/>
      <c r="C18263" s="1788"/>
      <c r="D18263" s="533"/>
      <c r="E18263" s="533"/>
      <c r="F18263" s="533"/>
      <c r="G18263" s="533"/>
    </row>
    <row r="18264" spans="1:7">
      <c r="A18264" s="533"/>
      <c r="B18264" s="1787"/>
      <c r="C18264" s="1788"/>
      <c r="D18264" s="533"/>
      <c r="E18264" s="533"/>
      <c r="F18264" s="533"/>
      <c r="G18264" s="533"/>
    </row>
    <row r="18265" spans="1:7">
      <c r="A18265" s="533"/>
      <c r="B18265" s="1787"/>
      <c r="C18265" s="1788"/>
      <c r="D18265" s="533"/>
      <c r="E18265" s="533"/>
      <c r="F18265" s="533"/>
      <c r="G18265" s="533"/>
    </row>
    <row r="18266" spans="1:7">
      <c r="A18266" s="533"/>
      <c r="B18266" s="1787"/>
      <c r="C18266" s="1788"/>
      <c r="D18266" s="533"/>
      <c r="E18266" s="533"/>
      <c r="F18266" s="533"/>
      <c r="G18266" s="533"/>
    </row>
    <row r="18267" spans="1:7">
      <c r="A18267" s="533"/>
      <c r="B18267" s="1787"/>
      <c r="C18267" s="1788"/>
      <c r="D18267" s="533"/>
      <c r="E18267" s="533"/>
      <c r="F18267" s="533"/>
      <c r="G18267" s="533"/>
    </row>
    <row r="18268" spans="1:7">
      <c r="A18268" s="533"/>
      <c r="B18268" s="1787"/>
      <c r="C18268" s="1788"/>
      <c r="D18268" s="533"/>
      <c r="E18268" s="533"/>
      <c r="F18268" s="533"/>
      <c r="G18268" s="533"/>
    </row>
    <row r="18269" spans="1:7">
      <c r="A18269" s="533"/>
      <c r="B18269" s="1787"/>
      <c r="C18269" s="1788"/>
      <c r="D18269" s="533"/>
      <c r="E18269" s="533"/>
      <c r="F18269" s="533"/>
      <c r="G18269" s="533"/>
    </row>
    <row r="18270" spans="1:7">
      <c r="A18270" s="533"/>
      <c r="B18270" s="1787"/>
      <c r="C18270" s="1788"/>
      <c r="D18270" s="533"/>
      <c r="E18270" s="533"/>
      <c r="F18270" s="533"/>
      <c r="G18270" s="533"/>
    </row>
    <row r="18271" spans="1:7">
      <c r="A18271" s="533"/>
      <c r="B18271" s="1787"/>
      <c r="C18271" s="1788"/>
      <c r="D18271" s="533"/>
      <c r="E18271" s="533"/>
      <c r="F18271" s="533"/>
      <c r="G18271" s="533"/>
    </row>
    <row r="18272" spans="1:7">
      <c r="A18272" s="533"/>
      <c r="B18272" s="1787"/>
      <c r="C18272" s="1788"/>
      <c r="D18272" s="533"/>
      <c r="E18272" s="533"/>
      <c r="F18272" s="533"/>
      <c r="G18272" s="533"/>
    </row>
    <row r="18273" spans="1:7">
      <c r="A18273" s="533"/>
      <c r="B18273" s="1787"/>
      <c r="C18273" s="1788"/>
      <c r="D18273" s="533"/>
      <c r="E18273" s="533"/>
      <c r="F18273" s="533"/>
      <c r="G18273" s="533"/>
    </row>
    <row r="18274" spans="1:7">
      <c r="A18274" s="533"/>
      <c r="B18274" s="1787"/>
      <c r="C18274" s="1788"/>
      <c r="D18274" s="533"/>
      <c r="E18274" s="533"/>
      <c r="F18274" s="533"/>
      <c r="G18274" s="533"/>
    </row>
    <row r="18275" spans="1:7">
      <c r="A18275" s="533"/>
      <c r="B18275" s="1787"/>
      <c r="C18275" s="1788"/>
      <c r="D18275" s="533"/>
      <c r="E18275" s="533"/>
      <c r="F18275" s="533"/>
      <c r="G18275" s="533"/>
    </row>
    <row r="18276" spans="1:7">
      <c r="A18276" s="533"/>
      <c r="B18276" s="1787"/>
      <c r="C18276" s="1788"/>
      <c r="D18276" s="533"/>
      <c r="E18276" s="533"/>
      <c r="F18276" s="533"/>
      <c r="G18276" s="533"/>
    </row>
    <row r="18277" spans="1:7">
      <c r="A18277" s="533"/>
      <c r="B18277" s="1787"/>
      <c r="C18277" s="1788"/>
      <c r="D18277" s="533"/>
      <c r="E18277" s="533"/>
      <c r="F18277" s="533"/>
      <c r="G18277" s="533"/>
    </row>
    <row r="18278" spans="1:7">
      <c r="A18278" s="533"/>
      <c r="B18278" s="1787"/>
      <c r="C18278" s="1788"/>
      <c r="D18278" s="533"/>
      <c r="E18278" s="533"/>
      <c r="F18278" s="533"/>
      <c r="G18278" s="533"/>
    </row>
    <row r="18279" spans="1:7">
      <c r="A18279" s="533"/>
      <c r="B18279" s="1787"/>
      <c r="C18279" s="1788"/>
      <c r="D18279" s="533"/>
      <c r="E18279" s="533"/>
      <c r="F18279" s="533"/>
      <c r="G18279" s="533"/>
    </row>
    <row r="18280" spans="1:7">
      <c r="A18280" s="533"/>
      <c r="B18280" s="1787"/>
      <c r="C18280" s="1788"/>
      <c r="D18280" s="533"/>
      <c r="E18280" s="533"/>
      <c r="F18280" s="533"/>
      <c r="G18280" s="533"/>
    </row>
    <row r="18281" spans="1:7">
      <c r="A18281" s="533"/>
      <c r="B18281" s="1787"/>
      <c r="C18281" s="1788"/>
      <c r="D18281" s="533"/>
      <c r="E18281" s="533"/>
      <c r="F18281" s="533"/>
      <c r="G18281" s="533"/>
    </row>
    <row r="18282" spans="1:7">
      <c r="A18282" s="533"/>
      <c r="B18282" s="1787"/>
      <c r="C18282" s="1788"/>
      <c r="D18282" s="533"/>
      <c r="E18282" s="533"/>
      <c r="F18282" s="533"/>
      <c r="G18282" s="533"/>
    </row>
    <row r="18283" spans="1:7">
      <c r="A18283" s="533"/>
      <c r="B18283" s="1787"/>
      <c r="C18283" s="1788"/>
      <c r="D18283" s="533"/>
      <c r="E18283" s="533"/>
      <c r="F18283" s="533"/>
      <c r="G18283" s="533"/>
    </row>
    <row r="18284" spans="1:7">
      <c r="A18284" s="533"/>
      <c r="B18284" s="1787"/>
      <c r="C18284" s="1788"/>
      <c r="D18284" s="533"/>
      <c r="E18284" s="533"/>
      <c r="F18284" s="533"/>
      <c r="G18284" s="533"/>
    </row>
    <row r="18285" spans="1:7">
      <c r="A18285" s="533"/>
      <c r="B18285" s="1787"/>
      <c r="C18285" s="1788"/>
      <c r="D18285" s="533"/>
      <c r="E18285" s="533"/>
      <c r="F18285" s="533"/>
      <c r="G18285" s="533"/>
    </row>
    <row r="18286" spans="1:7">
      <c r="A18286" s="533"/>
      <c r="B18286" s="1787"/>
      <c r="C18286" s="1788"/>
      <c r="D18286" s="533"/>
      <c r="E18286" s="533"/>
      <c r="F18286" s="533"/>
      <c r="G18286" s="533"/>
    </row>
    <row r="18287" spans="1:7">
      <c r="A18287" s="533"/>
      <c r="B18287" s="1787"/>
      <c r="C18287" s="1788"/>
      <c r="D18287" s="533"/>
      <c r="E18287" s="533"/>
      <c r="F18287" s="533"/>
      <c r="G18287" s="533"/>
    </row>
    <row r="18288" spans="1:7">
      <c r="A18288" s="533"/>
      <c r="B18288" s="1787"/>
      <c r="C18288" s="1788"/>
      <c r="D18288" s="533"/>
      <c r="E18288" s="533"/>
      <c r="F18288" s="533"/>
      <c r="G18288" s="533"/>
    </row>
    <row r="18289" spans="1:7">
      <c r="A18289" s="533"/>
      <c r="B18289" s="1787"/>
      <c r="C18289" s="1788"/>
      <c r="D18289" s="533"/>
      <c r="E18289" s="533"/>
      <c r="F18289" s="533"/>
      <c r="G18289" s="533"/>
    </row>
    <row r="18290" spans="1:7">
      <c r="A18290" s="533"/>
      <c r="B18290" s="1787"/>
      <c r="C18290" s="1788"/>
      <c r="D18290" s="533"/>
      <c r="E18290" s="533"/>
      <c r="F18290" s="533"/>
      <c r="G18290" s="533"/>
    </row>
    <row r="18291" spans="1:7">
      <c r="A18291" s="533"/>
      <c r="B18291" s="1787"/>
      <c r="C18291" s="1788"/>
      <c r="D18291" s="533"/>
      <c r="E18291" s="533"/>
      <c r="F18291" s="533"/>
      <c r="G18291" s="533"/>
    </row>
    <row r="18292" spans="1:7">
      <c r="A18292" s="533"/>
      <c r="B18292" s="1787"/>
      <c r="C18292" s="1788"/>
      <c r="D18292" s="533"/>
      <c r="E18292" s="533"/>
      <c r="F18292" s="533"/>
      <c r="G18292" s="533"/>
    </row>
    <row r="18293" spans="1:7">
      <c r="A18293" s="533"/>
      <c r="B18293" s="1787"/>
      <c r="C18293" s="1788"/>
      <c r="D18293" s="533"/>
      <c r="E18293" s="533"/>
      <c r="F18293" s="533"/>
      <c r="G18293" s="533"/>
    </row>
    <row r="18294" spans="1:7">
      <c r="A18294" s="533"/>
      <c r="B18294" s="1787"/>
      <c r="C18294" s="1788"/>
      <c r="D18294" s="533"/>
      <c r="E18294" s="533"/>
      <c r="F18294" s="533"/>
      <c r="G18294" s="533"/>
    </row>
    <row r="18295" spans="1:7">
      <c r="A18295" s="533"/>
      <c r="B18295" s="1787"/>
      <c r="C18295" s="1788"/>
      <c r="D18295" s="533"/>
      <c r="E18295" s="533"/>
      <c r="F18295" s="533"/>
      <c r="G18295" s="533"/>
    </row>
    <row r="18296" spans="1:7">
      <c r="A18296" s="533"/>
      <c r="B18296" s="1787"/>
      <c r="C18296" s="1788"/>
      <c r="D18296" s="533"/>
      <c r="E18296" s="533"/>
      <c r="F18296" s="533"/>
      <c r="G18296" s="533"/>
    </row>
    <row r="18297" spans="1:7">
      <c r="A18297" s="533"/>
      <c r="B18297" s="1787"/>
      <c r="C18297" s="1788"/>
      <c r="D18297" s="533"/>
      <c r="E18297" s="533"/>
      <c r="F18297" s="533"/>
      <c r="G18297" s="533"/>
    </row>
    <row r="18298" spans="1:7">
      <c r="A18298" s="533"/>
      <c r="B18298" s="1787"/>
      <c r="C18298" s="1788"/>
      <c r="D18298" s="533"/>
      <c r="E18298" s="533"/>
      <c r="F18298" s="533"/>
      <c r="G18298" s="533"/>
    </row>
    <row r="18299" spans="1:7">
      <c r="A18299" s="533"/>
      <c r="B18299" s="1787"/>
      <c r="C18299" s="1788"/>
      <c r="D18299" s="533"/>
      <c r="E18299" s="533"/>
      <c r="F18299" s="533"/>
      <c r="G18299" s="533"/>
    </row>
    <row r="18300" spans="1:7">
      <c r="A18300" s="533"/>
      <c r="B18300" s="1787"/>
      <c r="C18300" s="1788"/>
      <c r="D18300" s="533"/>
      <c r="E18300" s="533"/>
      <c r="F18300" s="533"/>
      <c r="G18300" s="533"/>
    </row>
    <row r="18301" spans="1:7">
      <c r="A18301" s="533"/>
      <c r="B18301" s="1787"/>
      <c r="C18301" s="1788"/>
      <c r="D18301" s="533"/>
      <c r="E18301" s="533"/>
      <c r="F18301" s="533"/>
      <c r="G18301" s="533"/>
    </row>
    <row r="18302" spans="1:7">
      <c r="A18302" s="533"/>
      <c r="B18302" s="1787"/>
      <c r="C18302" s="1788"/>
      <c r="D18302" s="533"/>
      <c r="E18302" s="533"/>
      <c r="F18302" s="533"/>
      <c r="G18302" s="533"/>
    </row>
    <row r="18303" spans="1:7">
      <c r="A18303" s="533"/>
      <c r="B18303" s="1787"/>
      <c r="C18303" s="1788"/>
      <c r="D18303" s="533"/>
      <c r="E18303" s="533"/>
      <c r="F18303" s="533"/>
      <c r="G18303" s="533"/>
    </row>
    <row r="18304" spans="1:7">
      <c r="A18304" s="533"/>
      <c r="B18304" s="1787"/>
      <c r="C18304" s="1788"/>
      <c r="D18304" s="533"/>
      <c r="E18304" s="533"/>
      <c r="F18304" s="533"/>
      <c r="G18304" s="533"/>
    </row>
    <row r="18305" spans="1:7">
      <c r="A18305" s="533"/>
      <c r="B18305" s="1787"/>
      <c r="C18305" s="1788"/>
      <c r="D18305" s="533"/>
      <c r="E18305" s="533"/>
      <c r="F18305" s="533"/>
      <c r="G18305" s="533"/>
    </row>
    <row r="18306" spans="1:7">
      <c r="A18306" s="533"/>
      <c r="B18306" s="1787"/>
      <c r="C18306" s="1788"/>
      <c r="D18306" s="533"/>
      <c r="E18306" s="533"/>
      <c r="F18306" s="533"/>
      <c r="G18306" s="533"/>
    </row>
    <row r="18307" spans="1:7">
      <c r="A18307" s="533"/>
      <c r="B18307" s="1787"/>
      <c r="C18307" s="1788"/>
      <c r="D18307" s="533"/>
      <c r="E18307" s="533"/>
      <c r="F18307" s="533"/>
      <c r="G18307" s="533"/>
    </row>
    <row r="18308" spans="1:7">
      <c r="A18308" s="533"/>
      <c r="B18308" s="1787"/>
      <c r="C18308" s="1788"/>
      <c r="D18308" s="533"/>
      <c r="E18308" s="533"/>
      <c r="F18308" s="533"/>
      <c r="G18308" s="533"/>
    </row>
    <row r="18309" spans="1:7">
      <c r="A18309" s="533"/>
      <c r="B18309" s="1787"/>
      <c r="C18309" s="1788"/>
      <c r="D18309" s="533"/>
      <c r="E18309" s="533"/>
      <c r="F18309" s="533"/>
      <c r="G18309" s="533"/>
    </row>
    <row r="18310" spans="1:7">
      <c r="A18310" s="533"/>
      <c r="B18310" s="1787"/>
      <c r="C18310" s="1788"/>
      <c r="D18310" s="533"/>
      <c r="E18310" s="533"/>
      <c r="F18310" s="533"/>
      <c r="G18310" s="533"/>
    </row>
    <row r="18311" spans="1:7">
      <c r="A18311" s="533"/>
      <c r="B18311" s="1787"/>
      <c r="C18311" s="1788"/>
      <c r="D18311" s="533"/>
      <c r="E18311" s="533"/>
      <c r="F18311" s="533"/>
      <c r="G18311" s="533"/>
    </row>
    <row r="18312" spans="1:7">
      <c r="A18312" s="533"/>
      <c r="B18312" s="1787"/>
      <c r="C18312" s="1788"/>
      <c r="D18312" s="533"/>
      <c r="E18312" s="533"/>
      <c r="F18312" s="533"/>
      <c r="G18312" s="533"/>
    </row>
    <row r="18313" spans="1:7">
      <c r="A18313" s="533"/>
      <c r="B18313" s="1787"/>
      <c r="C18313" s="1788"/>
      <c r="D18313" s="533"/>
      <c r="E18313" s="533"/>
      <c r="F18313" s="533"/>
      <c r="G18313" s="533"/>
    </row>
    <row r="18314" spans="1:7">
      <c r="A18314" s="533"/>
      <c r="B18314" s="1787"/>
      <c r="C18314" s="1788"/>
      <c r="D18314" s="533"/>
      <c r="E18314" s="533"/>
      <c r="F18314" s="533"/>
      <c r="G18314" s="533"/>
    </row>
    <row r="18315" spans="1:7">
      <c r="A18315" s="533"/>
      <c r="B18315" s="1787"/>
      <c r="C18315" s="1788"/>
      <c r="D18315" s="533"/>
      <c r="E18315" s="533"/>
      <c r="F18315" s="533"/>
      <c r="G18315" s="533"/>
    </row>
    <row r="18316" spans="1:7">
      <c r="A18316" s="533"/>
      <c r="B18316" s="1787"/>
      <c r="C18316" s="1788"/>
      <c r="D18316" s="533"/>
      <c r="E18316" s="533"/>
      <c r="F18316" s="533"/>
      <c r="G18316" s="533"/>
    </row>
    <row r="18317" spans="1:7">
      <c r="A18317" s="533"/>
      <c r="B18317" s="1787"/>
      <c r="C18317" s="1788"/>
      <c r="D18317" s="533"/>
      <c r="E18317" s="533"/>
      <c r="F18317" s="533"/>
      <c r="G18317" s="533"/>
    </row>
    <row r="18318" spans="1:7">
      <c r="A18318" s="533"/>
      <c r="B18318" s="1787"/>
      <c r="C18318" s="1788"/>
      <c r="D18318" s="533"/>
      <c r="E18318" s="533"/>
      <c r="F18318" s="533"/>
      <c r="G18318" s="533"/>
    </row>
    <row r="18319" spans="1:7">
      <c r="A18319" s="533"/>
      <c r="B18319" s="1787"/>
      <c r="C18319" s="1788"/>
      <c r="D18319" s="533"/>
      <c r="E18319" s="533"/>
      <c r="F18319" s="533"/>
      <c r="G18319" s="533"/>
    </row>
    <row r="18320" spans="1:7">
      <c r="A18320" s="533"/>
      <c r="B18320" s="1787"/>
      <c r="C18320" s="1788"/>
      <c r="D18320" s="533"/>
      <c r="E18320" s="533"/>
      <c r="F18320" s="533"/>
      <c r="G18320" s="533"/>
    </row>
    <row r="18321" spans="1:7">
      <c r="A18321" s="533"/>
      <c r="B18321" s="1787"/>
      <c r="C18321" s="1788"/>
      <c r="D18321" s="533"/>
      <c r="E18321" s="533"/>
      <c r="F18321" s="533"/>
      <c r="G18321" s="533"/>
    </row>
    <row r="18322" spans="1:7">
      <c r="A18322" s="533"/>
      <c r="B18322" s="1787"/>
      <c r="C18322" s="1788"/>
      <c r="D18322" s="533"/>
      <c r="E18322" s="533"/>
      <c r="F18322" s="533"/>
      <c r="G18322" s="533"/>
    </row>
    <row r="18323" spans="1:7">
      <c r="A18323" s="533"/>
      <c r="B18323" s="1787"/>
      <c r="C18323" s="1788"/>
      <c r="D18323" s="533"/>
      <c r="E18323" s="533"/>
      <c r="F18323" s="533"/>
      <c r="G18323" s="533"/>
    </row>
    <row r="18324" spans="1:7">
      <c r="A18324" s="533"/>
      <c r="B18324" s="1787"/>
      <c r="C18324" s="1788"/>
      <c r="D18324" s="533"/>
      <c r="E18324" s="533"/>
      <c r="F18324" s="533"/>
      <c r="G18324" s="533"/>
    </row>
    <row r="18325" spans="1:7">
      <c r="A18325" s="533"/>
      <c r="B18325" s="1787"/>
      <c r="C18325" s="1788"/>
      <c r="D18325" s="533"/>
      <c r="E18325" s="533"/>
      <c r="F18325" s="533"/>
      <c r="G18325" s="533"/>
    </row>
    <row r="18326" spans="1:7">
      <c r="A18326" s="533"/>
      <c r="B18326" s="1787"/>
      <c r="C18326" s="1788"/>
      <c r="D18326" s="533"/>
      <c r="E18326" s="533"/>
      <c r="F18326" s="533"/>
      <c r="G18326" s="533"/>
    </row>
    <row r="18327" spans="1:7">
      <c r="A18327" s="533"/>
      <c r="B18327" s="1787"/>
      <c r="C18327" s="1788"/>
      <c r="D18327" s="533"/>
      <c r="E18327" s="533"/>
      <c r="F18327" s="533"/>
      <c r="G18327" s="533"/>
    </row>
    <row r="18328" spans="1:7">
      <c r="A18328" s="533"/>
      <c r="B18328" s="1787"/>
      <c r="C18328" s="1788"/>
      <c r="D18328" s="533"/>
      <c r="E18328" s="533"/>
      <c r="F18328" s="533"/>
      <c r="G18328" s="533"/>
    </row>
    <row r="18329" spans="1:7">
      <c r="A18329" s="533"/>
      <c r="B18329" s="1787"/>
      <c r="C18329" s="1788"/>
      <c r="D18329" s="533"/>
      <c r="E18329" s="533"/>
      <c r="F18329" s="533"/>
      <c r="G18329" s="533"/>
    </row>
    <row r="18330" spans="1:7">
      <c r="A18330" s="533"/>
      <c r="B18330" s="1787"/>
      <c r="C18330" s="1788"/>
      <c r="D18330" s="533"/>
      <c r="E18330" s="533"/>
      <c r="F18330" s="533"/>
      <c r="G18330" s="533"/>
    </row>
    <row r="18331" spans="1:7">
      <c r="A18331" s="533"/>
      <c r="B18331" s="1787"/>
      <c r="C18331" s="1788"/>
      <c r="D18331" s="533"/>
      <c r="E18331" s="533"/>
      <c r="F18331" s="533"/>
      <c r="G18331" s="533"/>
    </row>
    <row r="18332" spans="1:7">
      <c r="A18332" s="533"/>
      <c r="B18332" s="1787"/>
      <c r="C18332" s="1788"/>
      <c r="D18332" s="533"/>
      <c r="E18332" s="533"/>
      <c r="F18332" s="533"/>
      <c r="G18332" s="533"/>
    </row>
    <row r="18333" spans="1:7">
      <c r="A18333" s="533"/>
      <c r="B18333" s="1787"/>
      <c r="C18333" s="1788"/>
      <c r="D18333" s="533"/>
      <c r="E18333" s="533"/>
      <c r="F18333" s="533"/>
      <c r="G18333" s="533"/>
    </row>
    <row r="18334" spans="1:7">
      <c r="A18334" s="533"/>
      <c r="B18334" s="1787"/>
      <c r="C18334" s="1788"/>
      <c r="D18334" s="533"/>
      <c r="E18334" s="533"/>
      <c r="F18334" s="533"/>
      <c r="G18334" s="533"/>
    </row>
    <row r="18335" spans="1:7">
      <c r="A18335" s="533"/>
      <c r="B18335" s="1787"/>
      <c r="C18335" s="1788"/>
      <c r="D18335" s="533"/>
      <c r="E18335" s="533"/>
      <c r="F18335" s="533"/>
      <c r="G18335" s="533"/>
    </row>
    <row r="18336" spans="1:7">
      <c r="A18336" s="533"/>
      <c r="B18336" s="1787"/>
      <c r="C18336" s="1788"/>
      <c r="D18336" s="533"/>
      <c r="E18336" s="533"/>
      <c r="F18336" s="533"/>
      <c r="G18336" s="533"/>
    </row>
    <row r="18337" spans="1:7">
      <c r="A18337" s="533"/>
      <c r="B18337" s="1787"/>
      <c r="C18337" s="1788"/>
      <c r="D18337" s="533"/>
      <c r="E18337" s="533"/>
      <c r="F18337" s="533"/>
      <c r="G18337" s="533"/>
    </row>
    <row r="18338" spans="1:7">
      <c r="A18338" s="533"/>
      <c r="B18338" s="1787"/>
      <c r="C18338" s="1788"/>
      <c r="D18338" s="533"/>
      <c r="E18338" s="533"/>
      <c r="F18338" s="533"/>
      <c r="G18338" s="533"/>
    </row>
    <row r="18339" spans="1:7">
      <c r="A18339" s="533"/>
      <c r="B18339" s="1787"/>
      <c r="C18339" s="1788"/>
      <c r="D18339" s="533"/>
      <c r="E18339" s="533"/>
      <c r="F18339" s="533"/>
      <c r="G18339" s="533"/>
    </row>
    <row r="18340" spans="1:7">
      <c r="A18340" s="533"/>
      <c r="B18340" s="1787"/>
      <c r="C18340" s="1788"/>
      <c r="D18340" s="533"/>
      <c r="E18340" s="533"/>
      <c r="F18340" s="533"/>
      <c r="G18340" s="533"/>
    </row>
    <row r="18341" spans="1:7">
      <c r="A18341" s="533"/>
      <c r="B18341" s="1787"/>
      <c r="C18341" s="1788"/>
      <c r="D18341" s="533"/>
      <c r="E18341" s="533"/>
      <c r="F18341" s="533"/>
      <c r="G18341" s="533"/>
    </row>
    <row r="18342" spans="1:7">
      <c r="A18342" s="533"/>
      <c r="B18342" s="1787"/>
      <c r="C18342" s="1788"/>
      <c r="D18342" s="533"/>
      <c r="E18342" s="533"/>
      <c r="F18342" s="533"/>
      <c r="G18342" s="533"/>
    </row>
    <row r="18343" spans="1:7">
      <c r="A18343" s="533"/>
      <c r="B18343" s="1787"/>
      <c r="C18343" s="1788"/>
      <c r="D18343" s="533"/>
      <c r="E18343" s="533"/>
      <c r="F18343" s="533"/>
      <c r="G18343" s="533"/>
    </row>
    <row r="18344" spans="1:7">
      <c r="A18344" s="533"/>
      <c r="B18344" s="1787"/>
      <c r="C18344" s="1788"/>
      <c r="D18344" s="533"/>
      <c r="E18344" s="533"/>
      <c r="F18344" s="533"/>
      <c r="G18344" s="533"/>
    </row>
    <row r="18345" spans="1:7">
      <c r="A18345" s="533"/>
      <c r="B18345" s="1787"/>
      <c r="C18345" s="1788"/>
      <c r="D18345" s="533"/>
      <c r="E18345" s="533"/>
      <c r="F18345" s="533"/>
      <c r="G18345" s="533"/>
    </row>
    <row r="18346" spans="1:7">
      <c r="A18346" s="533"/>
      <c r="B18346" s="1787"/>
      <c r="C18346" s="1788"/>
      <c r="D18346" s="533"/>
      <c r="E18346" s="533"/>
      <c r="F18346" s="533"/>
      <c r="G18346" s="533"/>
    </row>
    <row r="18347" spans="1:7">
      <c r="A18347" s="533"/>
      <c r="B18347" s="1787"/>
      <c r="C18347" s="1788"/>
      <c r="D18347" s="533"/>
      <c r="E18347" s="533"/>
      <c r="F18347" s="533"/>
      <c r="G18347" s="533"/>
    </row>
    <row r="18348" spans="1:7">
      <c r="A18348" s="533"/>
      <c r="B18348" s="1787"/>
      <c r="C18348" s="1788"/>
      <c r="D18348" s="533"/>
      <c r="E18348" s="533"/>
      <c r="F18348" s="533"/>
      <c r="G18348" s="533"/>
    </row>
    <row r="18349" spans="1:7">
      <c r="A18349" s="533"/>
      <c r="B18349" s="1787"/>
      <c r="C18349" s="1788"/>
      <c r="D18349" s="533"/>
      <c r="E18349" s="533"/>
      <c r="F18349" s="533"/>
      <c r="G18349" s="533"/>
    </row>
    <row r="18350" spans="1:7">
      <c r="A18350" s="533"/>
      <c r="B18350" s="1787"/>
      <c r="C18350" s="1788"/>
      <c r="D18350" s="533"/>
      <c r="E18350" s="533"/>
      <c r="F18350" s="533"/>
      <c r="G18350" s="533"/>
    </row>
    <row r="18351" spans="1:7">
      <c r="A18351" s="533"/>
      <c r="B18351" s="1787"/>
      <c r="C18351" s="1788"/>
      <c r="D18351" s="533"/>
      <c r="E18351" s="533"/>
      <c r="F18351" s="533"/>
      <c r="G18351" s="533"/>
    </row>
    <row r="18352" spans="1:7">
      <c r="A18352" s="533"/>
      <c r="B18352" s="1787"/>
      <c r="C18352" s="1788"/>
      <c r="D18352" s="533"/>
      <c r="E18352" s="533"/>
      <c r="F18352" s="533"/>
      <c r="G18352" s="533"/>
    </row>
    <row r="18353" spans="1:7">
      <c r="A18353" s="533"/>
      <c r="B18353" s="1787"/>
      <c r="C18353" s="1788"/>
      <c r="D18353" s="533"/>
      <c r="E18353" s="533"/>
      <c r="F18353" s="533"/>
      <c r="G18353" s="533"/>
    </row>
    <row r="18354" spans="1:7">
      <c r="A18354" s="533"/>
      <c r="B18354" s="1787"/>
      <c r="C18354" s="1788"/>
      <c r="D18354" s="533"/>
      <c r="E18354" s="533"/>
      <c r="F18354" s="533"/>
      <c r="G18354" s="533"/>
    </row>
    <row r="18355" spans="1:7">
      <c r="A18355" s="533"/>
      <c r="B18355" s="1787"/>
      <c r="C18355" s="1788"/>
      <c r="D18355" s="533"/>
      <c r="E18355" s="533"/>
      <c r="F18355" s="533"/>
      <c r="G18355" s="533"/>
    </row>
    <row r="18356" spans="1:7">
      <c r="A18356" s="533"/>
      <c r="B18356" s="1787"/>
      <c r="C18356" s="1788"/>
      <c r="D18356" s="533"/>
      <c r="E18356" s="533"/>
      <c r="F18356" s="533"/>
      <c r="G18356" s="533"/>
    </row>
    <row r="18357" spans="1:7">
      <c r="A18357" s="533"/>
      <c r="B18357" s="1787"/>
      <c r="C18357" s="1788"/>
      <c r="D18357" s="533"/>
      <c r="E18357" s="533"/>
      <c r="F18357" s="533"/>
      <c r="G18357" s="533"/>
    </row>
    <row r="18358" spans="1:7">
      <c r="A18358" s="533"/>
      <c r="B18358" s="1787"/>
      <c r="C18358" s="1788"/>
      <c r="D18358" s="533"/>
      <c r="E18358" s="533"/>
      <c r="F18358" s="533"/>
      <c r="G18358" s="533"/>
    </row>
    <row r="18359" spans="1:7">
      <c r="A18359" s="533"/>
      <c r="B18359" s="1787"/>
      <c r="C18359" s="1788"/>
      <c r="D18359" s="533"/>
      <c r="E18359" s="533"/>
      <c r="F18359" s="533"/>
      <c r="G18359" s="533"/>
    </row>
    <row r="18360" spans="1:7">
      <c r="A18360" s="533"/>
      <c r="B18360" s="1787"/>
      <c r="C18360" s="1788"/>
      <c r="D18360" s="533"/>
      <c r="E18360" s="533"/>
      <c r="F18360" s="533"/>
      <c r="G18360" s="533"/>
    </row>
    <row r="18361" spans="1:7">
      <c r="A18361" s="533"/>
      <c r="B18361" s="1787"/>
      <c r="C18361" s="1788"/>
      <c r="D18361" s="533"/>
      <c r="E18361" s="533"/>
      <c r="F18361" s="533"/>
      <c r="G18361" s="533"/>
    </row>
    <row r="18362" spans="1:7">
      <c r="A18362" s="533"/>
      <c r="B18362" s="1787"/>
      <c r="C18362" s="1788"/>
      <c r="D18362" s="533"/>
      <c r="E18362" s="533"/>
      <c r="F18362" s="533"/>
      <c r="G18362" s="533"/>
    </row>
    <row r="18363" spans="1:7">
      <c r="A18363" s="533"/>
      <c r="B18363" s="1787"/>
      <c r="C18363" s="1788"/>
      <c r="D18363" s="533"/>
      <c r="E18363" s="533"/>
      <c r="F18363" s="533"/>
      <c r="G18363" s="533"/>
    </row>
    <row r="18364" spans="1:7">
      <c r="A18364" s="533"/>
      <c r="B18364" s="1787"/>
      <c r="C18364" s="1788"/>
      <c r="D18364" s="533"/>
      <c r="E18364" s="533"/>
      <c r="F18364" s="533"/>
      <c r="G18364" s="533"/>
    </row>
    <row r="18365" spans="1:7">
      <c r="A18365" s="533"/>
      <c r="B18365" s="1787"/>
      <c r="C18365" s="1788"/>
      <c r="D18365" s="533"/>
      <c r="E18365" s="533"/>
      <c r="F18365" s="533"/>
      <c r="G18365" s="533"/>
    </row>
    <row r="18366" spans="1:7">
      <c r="A18366" s="533"/>
      <c r="B18366" s="1787"/>
      <c r="C18366" s="1788"/>
      <c r="D18366" s="533"/>
      <c r="E18366" s="533"/>
      <c r="F18366" s="533"/>
      <c r="G18366" s="533"/>
    </row>
    <row r="18367" spans="1:7">
      <c r="A18367" s="533"/>
      <c r="B18367" s="1787"/>
      <c r="C18367" s="1788"/>
      <c r="D18367" s="533"/>
      <c r="E18367" s="533"/>
      <c r="F18367" s="533"/>
      <c r="G18367" s="533"/>
    </row>
    <row r="18368" spans="1:7">
      <c r="A18368" s="533"/>
      <c r="B18368" s="1787"/>
      <c r="C18368" s="1788"/>
      <c r="D18368" s="533"/>
      <c r="E18368" s="533"/>
      <c r="F18368" s="533"/>
      <c r="G18368" s="533"/>
    </row>
    <row r="18369" spans="1:7">
      <c r="A18369" s="533"/>
      <c r="B18369" s="1787"/>
      <c r="C18369" s="1788"/>
      <c r="D18369" s="533"/>
      <c r="E18369" s="533"/>
      <c r="F18369" s="533"/>
      <c r="G18369" s="533"/>
    </row>
    <row r="18370" spans="1:7">
      <c r="A18370" s="533"/>
      <c r="B18370" s="1787"/>
      <c r="C18370" s="1788"/>
      <c r="D18370" s="533"/>
      <c r="E18370" s="533"/>
      <c r="F18370" s="533"/>
      <c r="G18370" s="533"/>
    </row>
    <row r="18371" spans="1:7">
      <c r="A18371" s="533"/>
      <c r="B18371" s="1787"/>
      <c r="C18371" s="1788"/>
      <c r="D18371" s="533"/>
      <c r="E18371" s="533"/>
      <c r="F18371" s="533"/>
      <c r="G18371" s="533"/>
    </row>
    <row r="18372" spans="1:7">
      <c r="A18372" s="533"/>
      <c r="B18372" s="1787"/>
      <c r="C18372" s="1788"/>
      <c r="D18372" s="533"/>
      <c r="E18372" s="533"/>
      <c r="F18372" s="533"/>
      <c r="G18372" s="533"/>
    </row>
    <row r="18373" spans="1:7">
      <c r="A18373" s="533"/>
      <c r="B18373" s="1787"/>
      <c r="C18373" s="1788"/>
      <c r="D18373" s="533"/>
      <c r="E18373" s="533"/>
      <c r="F18373" s="533"/>
      <c r="G18373" s="533"/>
    </row>
    <row r="18374" spans="1:7">
      <c r="A18374" s="533"/>
      <c r="B18374" s="1787"/>
      <c r="C18374" s="1788"/>
      <c r="D18374" s="533"/>
      <c r="E18374" s="533"/>
      <c r="F18374" s="533"/>
      <c r="G18374" s="533"/>
    </row>
    <row r="18375" spans="1:7">
      <c r="A18375" s="533"/>
      <c r="B18375" s="1787"/>
      <c r="C18375" s="1788"/>
      <c r="D18375" s="533"/>
      <c r="E18375" s="533"/>
      <c r="F18375" s="533"/>
      <c r="G18375" s="533"/>
    </row>
    <row r="18376" spans="1:7">
      <c r="A18376" s="533"/>
      <c r="B18376" s="1787"/>
      <c r="C18376" s="1788"/>
      <c r="D18376" s="533"/>
      <c r="E18376" s="533"/>
      <c r="F18376" s="533"/>
      <c r="G18376" s="533"/>
    </row>
    <row r="18377" spans="1:7">
      <c r="A18377" s="533"/>
      <c r="B18377" s="1787"/>
      <c r="C18377" s="1788"/>
      <c r="D18377" s="533"/>
      <c r="E18377" s="533"/>
      <c r="F18377" s="533"/>
      <c r="G18377" s="533"/>
    </row>
    <row r="18378" spans="1:7">
      <c r="A18378" s="533"/>
      <c r="B18378" s="1787"/>
      <c r="C18378" s="1788"/>
      <c r="D18378" s="533"/>
      <c r="E18378" s="533"/>
      <c r="F18378" s="533"/>
      <c r="G18378" s="533"/>
    </row>
    <row r="18379" spans="1:7">
      <c r="A18379" s="533"/>
      <c r="B18379" s="1787"/>
      <c r="C18379" s="1788"/>
      <c r="D18379" s="533"/>
      <c r="E18379" s="533"/>
      <c r="F18379" s="533"/>
      <c r="G18379" s="533"/>
    </row>
    <row r="18380" spans="1:7">
      <c r="A18380" s="533"/>
      <c r="B18380" s="1787"/>
      <c r="C18380" s="1788"/>
      <c r="D18380" s="533"/>
      <c r="E18380" s="533"/>
      <c r="F18380" s="533"/>
      <c r="G18380" s="533"/>
    </row>
    <row r="18381" spans="1:7">
      <c r="A18381" s="533"/>
      <c r="B18381" s="1787"/>
      <c r="C18381" s="1788"/>
      <c r="D18381" s="533"/>
      <c r="E18381" s="533"/>
      <c r="F18381" s="533"/>
      <c r="G18381" s="533"/>
    </row>
    <row r="18382" spans="1:7">
      <c r="A18382" s="533"/>
      <c r="B18382" s="1787"/>
      <c r="C18382" s="1788"/>
      <c r="D18382" s="533"/>
      <c r="E18382" s="533"/>
      <c r="F18382" s="533"/>
      <c r="G18382" s="533"/>
    </row>
    <row r="18383" spans="1:7">
      <c r="A18383" s="533"/>
      <c r="B18383" s="1787"/>
      <c r="C18383" s="1788"/>
      <c r="D18383" s="533"/>
      <c r="E18383" s="533"/>
      <c r="F18383" s="533"/>
      <c r="G18383" s="533"/>
    </row>
    <row r="18384" spans="1:7">
      <c r="A18384" s="533"/>
      <c r="B18384" s="1787"/>
      <c r="C18384" s="1788"/>
      <c r="D18384" s="533"/>
      <c r="E18384" s="533"/>
      <c r="F18384" s="533"/>
      <c r="G18384" s="533"/>
    </row>
    <row r="18385" spans="1:7">
      <c r="A18385" s="533"/>
      <c r="B18385" s="1787"/>
      <c r="C18385" s="1788"/>
      <c r="D18385" s="533"/>
      <c r="E18385" s="533"/>
      <c r="F18385" s="533"/>
      <c r="G18385" s="533"/>
    </row>
    <row r="18386" spans="1:7">
      <c r="A18386" s="533"/>
      <c r="B18386" s="1787"/>
      <c r="C18386" s="1788"/>
      <c r="D18386" s="533"/>
      <c r="E18386" s="533"/>
      <c r="F18386" s="533"/>
      <c r="G18386" s="533"/>
    </row>
    <row r="18387" spans="1:7">
      <c r="A18387" s="533"/>
      <c r="B18387" s="1787"/>
      <c r="C18387" s="1788"/>
      <c r="D18387" s="533"/>
      <c r="E18387" s="533"/>
      <c r="F18387" s="533"/>
      <c r="G18387" s="533"/>
    </row>
    <row r="18388" spans="1:7">
      <c r="A18388" s="533"/>
      <c r="B18388" s="1787"/>
      <c r="C18388" s="1788"/>
      <c r="D18388" s="533"/>
      <c r="E18388" s="533"/>
      <c r="F18388" s="533"/>
      <c r="G18388" s="533"/>
    </row>
    <row r="18389" spans="1:7">
      <c r="A18389" s="533"/>
      <c r="B18389" s="1787"/>
      <c r="C18389" s="1788"/>
      <c r="D18389" s="533"/>
      <c r="E18389" s="533"/>
      <c r="F18389" s="533"/>
      <c r="G18389" s="533"/>
    </row>
    <row r="18390" spans="1:7">
      <c r="A18390" s="533"/>
      <c r="B18390" s="1787"/>
      <c r="C18390" s="1788"/>
      <c r="D18390" s="533"/>
      <c r="E18390" s="533"/>
      <c r="F18390" s="533"/>
      <c r="G18390" s="533"/>
    </row>
    <row r="18391" spans="1:7">
      <c r="A18391" s="533"/>
      <c r="B18391" s="1787"/>
      <c r="C18391" s="1788"/>
      <c r="D18391" s="533"/>
      <c r="E18391" s="533"/>
      <c r="F18391" s="533"/>
      <c r="G18391" s="533"/>
    </row>
    <row r="18392" spans="1:7">
      <c r="A18392" s="533"/>
      <c r="B18392" s="1787"/>
      <c r="C18392" s="1788"/>
      <c r="D18392" s="533"/>
      <c r="E18392" s="533"/>
      <c r="F18392" s="533"/>
      <c r="G18392" s="533"/>
    </row>
    <row r="18393" spans="1:7">
      <c r="A18393" s="533"/>
      <c r="B18393" s="1787"/>
      <c r="C18393" s="1788"/>
      <c r="D18393" s="533"/>
      <c r="E18393" s="533"/>
      <c r="F18393" s="533"/>
      <c r="G18393" s="533"/>
    </row>
    <row r="18394" spans="1:7">
      <c r="A18394" s="533"/>
      <c r="B18394" s="1787"/>
      <c r="C18394" s="1788"/>
      <c r="D18394" s="533"/>
      <c r="E18394" s="533"/>
      <c r="F18394" s="533"/>
      <c r="G18394" s="533"/>
    </row>
    <row r="18395" spans="1:7">
      <c r="A18395" s="533"/>
      <c r="B18395" s="1787"/>
      <c r="C18395" s="1788"/>
      <c r="D18395" s="533"/>
      <c r="E18395" s="533"/>
      <c r="F18395" s="533"/>
      <c r="G18395" s="533"/>
    </row>
    <row r="18396" spans="1:7">
      <c r="A18396" s="533"/>
      <c r="B18396" s="1787"/>
      <c r="C18396" s="1788"/>
      <c r="D18396" s="533"/>
      <c r="E18396" s="533"/>
      <c r="F18396" s="533"/>
      <c r="G18396" s="533"/>
    </row>
    <row r="18397" spans="1:7">
      <c r="A18397" s="533"/>
      <c r="B18397" s="1787"/>
      <c r="C18397" s="1788"/>
      <c r="D18397" s="533"/>
      <c r="E18397" s="533"/>
      <c r="F18397" s="533"/>
      <c r="G18397" s="533"/>
    </row>
    <row r="18398" spans="1:7">
      <c r="A18398" s="533"/>
      <c r="B18398" s="1787"/>
      <c r="C18398" s="1788"/>
      <c r="D18398" s="533"/>
      <c r="E18398" s="533"/>
      <c r="F18398" s="533"/>
      <c r="G18398" s="533"/>
    </row>
    <row r="18399" spans="1:7">
      <c r="A18399" s="533"/>
      <c r="B18399" s="1787"/>
      <c r="C18399" s="1788"/>
      <c r="D18399" s="533"/>
      <c r="E18399" s="533"/>
      <c r="F18399" s="533"/>
      <c r="G18399" s="533"/>
    </row>
    <row r="18400" spans="1:7">
      <c r="A18400" s="533"/>
      <c r="B18400" s="1787"/>
      <c r="C18400" s="1788"/>
      <c r="D18400" s="533"/>
      <c r="E18400" s="533"/>
      <c r="F18400" s="533"/>
      <c r="G18400" s="533"/>
    </row>
    <row r="18401" spans="1:7">
      <c r="A18401" s="533"/>
      <c r="B18401" s="1787"/>
      <c r="C18401" s="1788"/>
      <c r="D18401" s="533"/>
      <c r="E18401" s="533"/>
      <c r="F18401" s="533"/>
      <c r="G18401" s="533"/>
    </row>
    <row r="18402" spans="1:7">
      <c r="A18402" s="533"/>
      <c r="B18402" s="1787"/>
      <c r="C18402" s="1788"/>
      <c r="D18402" s="533"/>
      <c r="E18402" s="533"/>
      <c r="F18402" s="533"/>
      <c r="G18402" s="533"/>
    </row>
    <row r="18403" spans="1:7">
      <c r="A18403" s="533"/>
      <c r="B18403" s="1787"/>
      <c r="C18403" s="1788"/>
      <c r="D18403" s="533"/>
      <c r="E18403" s="533"/>
      <c r="F18403" s="533"/>
      <c r="G18403" s="533"/>
    </row>
    <row r="18404" spans="1:7">
      <c r="A18404" s="533"/>
      <c r="B18404" s="1787"/>
      <c r="C18404" s="1788"/>
      <c r="D18404" s="533"/>
      <c r="E18404" s="533"/>
      <c r="F18404" s="533"/>
      <c r="G18404" s="533"/>
    </row>
    <row r="18405" spans="1:7">
      <c r="A18405" s="533"/>
      <c r="B18405" s="1787"/>
      <c r="C18405" s="1788"/>
      <c r="D18405" s="533"/>
      <c r="E18405" s="533"/>
      <c r="F18405" s="533"/>
      <c r="G18405" s="533"/>
    </row>
    <row r="18406" spans="1:7">
      <c r="A18406" s="533"/>
      <c r="B18406" s="1787"/>
      <c r="C18406" s="1788"/>
      <c r="D18406" s="533"/>
      <c r="E18406" s="533"/>
      <c r="F18406" s="533"/>
      <c r="G18406" s="533"/>
    </row>
    <row r="18407" spans="1:7">
      <c r="A18407" s="533"/>
      <c r="B18407" s="1787"/>
      <c r="C18407" s="1788"/>
      <c r="D18407" s="533"/>
      <c r="E18407" s="533"/>
      <c r="F18407" s="533"/>
      <c r="G18407" s="533"/>
    </row>
    <row r="18408" spans="1:7">
      <c r="A18408" s="533"/>
      <c r="B18408" s="1787"/>
      <c r="C18408" s="1788"/>
      <c r="D18408" s="533"/>
      <c r="E18408" s="533"/>
      <c r="F18408" s="533"/>
      <c r="G18408" s="533"/>
    </row>
    <row r="18409" spans="1:7">
      <c r="A18409" s="533"/>
      <c r="B18409" s="1787"/>
      <c r="C18409" s="1788"/>
      <c r="D18409" s="533"/>
      <c r="E18409" s="533"/>
      <c r="F18409" s="533"/>
      <c r="G18409" s="533"/>
    </row>
    <row r="18410" spans="1:7">
      <c r="A18410" s="533"/>
      <c r="B18410" s="1787"/>
      <c r="C18410" s="1788"/>
      <c r="D18410" s="533"/>
      <c r="E18410" s="533"/>
      <c r="F18410" s="533"/>
      <c r="G18410" s="533"/>
    </row>
    <row r="18411" spans="1:7">
      <c r="A18411" s="533"/>
      <c r="B18411" s="1787"/>
      <c r="C18411" s="1788"/>
      <c r="D18411" s="533"/>
      <c r="E18411" s="533"/>
      <c r="F18411" s="533"/>
      <c r="G18411" s="533"/>
    </row>
    <row r="18412" spans="1:7">
      <c r="A18412" s="533"/>
      <c r="B18412" s="1787"/>
      <c r="C18412" s="1788"/>
      <c r="D18412" s="533"/>
      <c r="E18412" s="533"/>
      <c r="F18412" s="533"/>
      <c r="G18412" s="533"/>
    </row>
    <row r="18413" spans="1:7">
      <c r="A18413" s="533"/>
      <c r="B18413" s="1787"/>
      <c r="C18413" s="1788"/>
      <c r="D18413" s="533"/>
      <c r="E18413" s="533"/>
      <c r="F18413" s="533"/>
      <c r="G18413" s="533"/>
    </row>
    <row r="18414" spans="1:7">
      <c r="A18414" s="533"/>
      <c r="B18414" s="1787"/>
      <c r="C18414" s="1788"/>
      <c r="D18414" s="533"/>
      <c r="E18414" s="533"/>
      <c r="F18414" s="533"/>
      <c r="G18414" s="533"/>
    </row>
    <row r="18415" spans="1:7">
      <c r="A18415" s="533"/>
      <c r="B18415" s="1787"/>
      <c r="C18415" s="1788"/>
      <c r="D18415" s="533"/>
      <c r="E18415" s="533"/>
      <c r="F18415" s="533"/>
      <c r="G18415" s="533"/>
    </row>
    <row r="18416" spans="1:7">
      <c r="A18416" s="533"/>
      <c r="B18416" s="1787"/>
      <c r="C18416" s="1788"/>
      <c r="D18416" s="533"/>
      <c r="E18416" s="533"/>
      <c r="F18416" s="533"/>
      <c r="G18416" s="533"/>
    </row>
    <row r="18417" spans="1:7">
      <c r="A18417" s="533"/>
      <c r="B18417" s="1787"/>
      <c r="C18417" s="1788"/>
      <c r="D18417" s="533"/>
      <c r="E18417" s="533"/>
      <c r="F18417" s="533"/>
      <c r="G18417" s="533"/>
    </row>
    <row r="18418" spans="1:7">
      <c r="A18418" s="533"/>
      <c r="B18418" s="1787"/>
      <c r="C18418" s="1788"/>
      <c r="D18418" s="533"/>
      <c r="E18418" s="533"/>
      <c r="F18418" s="533"/>
      <c r="G18418" s="533"/>
    </row>
    <row r="18419" spans="1:7">
      <c r="A18419" s="533"/>
      <c r="B18419" s="1787"/>
      <c r="C18419" s="1788"/>
      <c r="D18419" s="533"/>
      <c r="E18419" s="533"/>
      <c r="F18419" s="533"/>
      <c r="G18419" s="533"/>
    </row>
    <row r="18420" spans="1:7">
      <c r="A18420" s="533"/>
      <c r="B18420" s="1787"/>
      <c r="C18420" s="1788"/>
      <c r="D18420" s="533"/>
      <c r="E18420" s="533"/>
      <c r="F18420" s="533"/>
      <c r="G18420" s="533"/>
    </row>
    <row r="18421" spans="1:7">
      <c r="A18421" s="533"/>
      <c r="B18421" s="1787"/>
      <c r="C18421" s="1788"/>
      <c r="D18421" s="533"/>
      <c r="E18421" s="533"/>
      <c r="F18421" s="533"/>
      <c r="G18421" s="533"/>
    </row>
    <row r="18422" spans="1:7">
      <c r="A18422" s="533"/>
      <c r="B18422" s="1787"/>
      <c r="C18422" s="1788"/>
      <c r="D18422" s="533"/>
      <c r="E18422" s="533"/>
      <c r="F18422" s="533"/>
      <c r="G18422" s="533"/>
    </row>
    <row r="18423" spans="1:7">
      <c r="A18423" s="533"/>
      <c r="B18423" s="1787"/>
      <c r="C18423" s="1788"/>
      <c r="D18423" s="533"/>
      <c r="E18423" s="533"/>
      <c r="F18423" s="533"/>
      <c r="G18423" s="533"/>
    </row>
    <row r="18424" spans="1:7">
      <c r="A18424" s="533"/>
      <c r="B18424" s="1787"/>
      <c r="C18424" s="1788"/>
      <c r="D18424" s="533"/>
      <c r="E18424" s="533"/>
      <c r="F18424" s="533"/>
      <c r="G18424" s="533"/>
    </row>
    <row r="18425" spans="1:7">
      <c r="A18425" s="533"/>
      <c r="B18425" s="1787"/>
      <c r="C18425" s="1788"/>
      <c r="D18425" s="533"/>
      <c r="E18425" s="533"/>
      <c r="F18425" s="533"/>
      <c r="G18425" s="533"/>
    </row>
    <row r="18426" spans="1:7">
      <c r="A18426" s="533"/>
      <c r="B18426" s="1787"/>
      <c r="C18426" s="1788"/>
      <c r="D18426" s="533"/>
      <c r="E18426" s="533"/>
      <c r="F18426" s="533"/>
      <c r="G18426" s="533"/>
    </row>
    <row r="18427" spans="1:7">
      <c r="A18427" s="533"/>
      <c r="B18427" s="1787"/>
      <c r="C18427" s="1788"/>
      <c r="D18427" s="533"/>
      <c r="E18427" s="533"/>
      <c r="F18427" s="533"/>
      <c r="G18427" s="533"/>
    </row>
    <row r="18428" spans="1:7">
      <c r="A18428" s="533"/>
      <c r="B18428" s="1787"/>
      <c r="C18428" s="1788"/>
      <c r="D18428" s="533"/>
      <c r="E18428" s="533"/>
      <c r="F18428" s="533"/>
      <c r="G18428" s="533"/>
    </row>
    <row r="18429" spans="1:7">
      <c r="A18429" s="533"/>
      <c r="B18429" s="1787"/>
      <c r="C18429" s="1788"/>
      <c r="D18429" s="533"/>
      <c r="E18429" s="533"/>
      <c r="F18429" s="533"/>
      <c r="G18429" s="533"/>
    </row>
    <row r="18430" spans="1:7">
      <c r="A18430" s="533"/>
      <c r="B18430" s="1787"/>
      <c r="C18430" s="1788"/>
      <c r="D18430" s="533"/>
      <c r="E18430" s="533"/>
      <c r="F18430" s="533"/>
      <c r="G18430" s="533"/>
    </row>
    <row r="18431" spans="1:7">
      <c r="A18431" s="533"/>
      <c r="B18431" s="1787"/>
      <c r="C18431" s="1788"/>
      <c r="D18431" s="533"/>
      <c r="E18431" s="533"/>
      <c r="F18431" s="533"/>
      <c r="G18431" s="533"/>
    </row>
    <row r="18432" spans="1:7">
      <c r="A18432" s="533"/>
      <c r="B18432" s="1787"/>
      <c r="C18432" s="1788"/>
      <c r="D18432" s="533"/>
      <c r="E18432" s="533"/>
      <c r="F18432" s="533"/>
      <c r="G18432" s="533"/>
    </row>
    <row r="18433" spans="1:7">
      <c r="A18433" s="533"/>
      <c r="B18433" s="1787"/>
      <c r="C18433" s="1788"/>
      <c r="D18433" s="533"/>
      <c r="E18433" s="533"/>
      <c r="F18433" s="533"/>
      <c r="G18433" s="533"/>
    </row>
    <row r="18434" spans="1:7">
      <c r="A18434" s="533"/>
      <c r="B18434" s="1787"/>
      <c r="C18434" s="1788"/>
      <c r="D18434" s="533"/>
      <c r="E18434" s="533"/>
      <c r="F18434" s="533"/>
      <c r="G18434" s="533"/>
    </row>
    <row r="18435" spans="1:7">
      <c r="A18435" s="533"/>
      <c r="B18435" s="1787"/>
      <c r="C18435" s="1788"/>
      <c r="D18435" s="533"/>
      <c r="E18435" s="533"/>
      <c r="F18435" s="533"/>
      <c r="G18435" s="533"/>
    </row>
    <row r="18436" spans="1:7">
      <c r="A18436" s="533"/>
      <c r="B18436" s="1787"/>
      <c r="C18436" s="1788"/>
      <c r="D18436" s="533"/>
      <c r="E18436" s="533"/>
      <c r="F18436" s="533"/>
      <c r="G18436" s="533"/>
    </row>
    <row r="18437" spans="1:7">
      <c r="A18437" s="533"/>
      <c r="B18437" s="1787"/>
      <c r="C18437" s="1788"/>
      <c r="D18437" s="533"/>
      <c r="E18437" s="533"/>
      <c r="F18437" s="533"/>
      <c r="G18437" s="533"/>
    </row>
    <row r="18438" spans="1:7">
      <c r="A18438" s="533"/>
      <c r="B18438" s="1787"/>
      <c r="C18438" s="1788"/>
      <c r="D18438" s="533"/>
      <c r="E18438" s="533"/>
      <c r="F18438" s="533"/>
      <c r="G18438" s="533"/>
    </row>
    <row r="18439" spans="1:7">
      <c r="A18439" s="533"/>
      <c r="B18439" s="1787"/>
      <c r="C18439" s="1788"/>
      <c r="D18439" s="533"/>
      <c r="E18439" s="533"/>
      <c r="F18439" s="533"/>
      <c r="G18439" s="533"/>
    </row>
    <row r="18440" spans="1:7">
      <c r="A18440" s="533"/>
      <c r="B18440" s="1787"/>
      <c r="C18440" s="1788"/>
      <c r="D18440" s="533"/>
      <c r="E18440" s="533"/>
      <c r="F18440" s="533"/>
      <c r="G18440" s="533"/>
    </row>
    <row r="18441" spans="1:7">
      <c r="A18441" s="533"/>
      <c r="B18441" s="1787"/>
      <c r="C18441" s="1788"/>
      <c r="D18441" s="533"/>
      <c r="E18441" s="533"/>
      <c r="F18441" s="533"/>
      <c r="G18441" s="533"/>
    </row>
    <row r="18442" spans="1:7">
      <c r="A18442" s="533"/>
      <c r="B18442" s="1787"/>
      <c r="C18442" s="1788"/>
      <c r="D18442" s="533"/>
      <c r="E18442" s="533"/>
      <c r="F18442" s="533"/>
      <c r="G18442" s="533"/>
    </row>
    <row r="18443" spans="1:7">
      <c r="A18443" s="533"/>
      <c r="B18443" s="1787"/>
      <c r="C18443" s="1788"/>
      <c r="D18443" s="533"/>
      <c r="E18443" s="533"/>
      <c r="F18443" s="533"/>
      <c r="G18443" s="533"/>
    </row>
    <row r="18444" spans="1:7">
      <c r="A18444" s="533"/>
      <c r="B18444" s="1787"/>
      <c r="C18444" s="1788"/>
      <c r="D18444" s="533"/>
      <c r="E18444" s="533"/>
      <c r="F18444" s="533"/>
      <c r="G18444" s="533"/>
    </row>
    <row r="18445" spans="1:7">
      <c r="A18445" s="533"/>
      <c r="B18445" s="1787"/>
      <c r="C18445" s="1788"/>
      <c r="D18445" s="533"/>
      <c r="E18445" s="533"/>
      <c r="F18445" s="533"/>
      <c r="G18445" s="533"/>
    </row>
    <row r="18446" spans="1:7">
      <c r="A18446" s="533"/>
      <c r="B18446" s="1787"/>
      <c r="C18446" s="1788"/>
      <c r="D18446" s="533"/>
      <c r="E18446" s="533"/>
      <c r="F18446" s="533"/>
      <c r="G18446" s="533"/>
    </row>
    <row r="18447" spans="1:7">
      <c r="A18447" s="533"/>
      <c r="B18447" s="1787"/>
      <c r="C18447" s="1788"/>
      <c r="D18447" s="533"/>
      <c r="E18447" s="533"/>
      <c r="F18447" s="533"/>
      <c r="G18447" s="533"/>
    </row>
    <row r="18448" spans="1:7">
      <c r="A18448" s="533"/>
      <c r="B18448" s="1787"/>
      <c r="C18448" s="1788"/>
      <c r="D18448" s="533"/>
      <c r="E18448" s="533"/>
      <c r="F18448" s="533"/>
      <c r="G18448" s="533"/>
    </row>
    <row r="18449" spans="1:7">
      <c r="A18449" s="533"/>
      <c r="B18449" s="1787"/>
      <c r="C18449" s="1788"/>
      <c r="D18449" s="533"/>
      <c r="E18449" s="533"/>
      <c r="F18449" s="533"/>
      <c r="G18449" s="533"/>
    </row>
    <row r="18450" spans="1:7">
      <c r="A18450" s="533"/>
      <c r="B18450" s="1787"/>
      <c r="C18450" s="1788"/>
      <c r="D18450" s="533"/>
      <c r="E18450" s="533"/>
      <c r="F18450" s="533"/>
      <c r="G18450" s="533"/>
    </row>
    <row r="18451" spans="1:7">
      <c r="A18451" s="533"/>
      <c r="B18451" s="1787"/>
      <c r="C18451" s="1788"/>
      <c r="D18451" s="533"/>
      <c r="E18451" s="533"/>
      <c r="F18451" s="533"/>
      <c r="G18451" s="533"/>
    </row>
    <row r="18452" spans="1:7">
      <c r="A18452" s="533"/>
      <c r="B18452" s="1787"/>
      <c r="C18452" s="1788"/>
      <c r="D18452" s="533"/>
      <c r="E18452" s="533"/>
      <c r="F18452" s="533"/>
      <c r="G18452" s="533"/>
    </row>
    <row r="18453" spans="1:7">
      <c r="A18453" s="533"/>
      <c r="B18453" s="1787"/>
      <c r="C18453" s="1788"/>
      <c r="D18453" s="533"/>
      <c r="E18453" s="533"/>
      <c r="F18453" s="533"/>
      <c r="G18453" s="533"/>
    </row>
    <row r="18454" spans="1:7">
      <c r="A18454" s="533"/>
      <c r="B18454" s="1787"/>
      <c r="C18454" s="1788"/>
      <c r="D18454" s="533"/>
      <c r="E18454" s="533"/>
      <c r="F18454" s="533"/>
      <c r="G18454" s="533"/>
    </row>
    <row r="18455" spans="1:7">
      <c r="A18455" s="533"/>
      <c r="B18455" s="1787"/>
      <c r="C18455" s="1788"/>
      <c r="D18455" s="533"/>
      <c r="E18455" s="533"/>
      <c r="F18455" s="533"/>
      <c r="G18455" s="533"/>
    </row>
    <row r="18456" spans="1:7">
      <c r="A18456" s="533"/>
      <c r="B18456" s="1787"/>
      <c r="C18456" s="1788"/>
      <c r="D18456" s="533"/>
      <c r="E18456" s="533"/>
      <c r="F18456" s="533"/>
      <c r="G18456" s="533"/>
    </row>
    <row r="18457" spans="1:7">
      <c r="A18457" s="533"/>
      <c r="B18457" s="1787"/>
      <c r="C18457" s="1788"/>
      <c r="D18457" s="533"/>
      <c r="E18457" s="533"/>
      <c r="F18457" s="533"/>
      <c r="G18457" s="533"/>
    </row>
    <row r="18458" spans="1:7">
      <c r="A18458" s="533"/>
      <c r="B18458" s="1787"/>
      <c r="C18458" s="1788"/>
      <c r="D18458" s="533"/>
      <c r="E18458" s="533"/>
      <c r="F18458" s="533"/>
      <c r="G18458" s="533"/>
    </row>
    <row r="18459" spans="1:7">
      <c r="A18459" s="533"/>
      <c r="B18459" s="1787"/>
      <c r="C18459" s="1788"/>
      <c r="D18459" s="533"/>
      <c r="E18459" s="533"/>
      <c r="F18459" s="533"/>
      <c r="G18459" s="533"/>
    </row>
    <row r="18460" spans="1:7">
      <c r="A18460" s="533"/>
      <c r="B18460" s="1787"/>
      <c r="C18460" s="1788"/>
      <c r="D18460" s="533"/>
      <c r="E18460" s="533"/>
      <c r="F18460" s="533"/>
      <c r="G18460" s="533"/>
    </row>
    <row r="18461" spans="1:7">
      <c r="A18461" s="533"/>
      <c r="B18461" s="1787"/>
      <c r="C18461" s="1788"/>
      <c r="D18461" s="533"/>
      <c r="E18461" s="533"/>
      <c r="F18461" s="533"/>
      <c r="G18461" s="533"/>
    </row>
    <row r="18462" spans="1:7">
      <c r="A18462" s="533"/>
      <c r="B18462" s="1787"/>
      <c r="C18462" s="1788"/>
      <c r="D18462" s="533"/>
      <c r="E18462" s="533"/>
      <c r="F18462" s="533"/>
      <c r="G18462" s="533"/>
    </row>
    <row r="18463" spans="1:7">
      <c r="A18463" s="533"/>
      <c r="B18463" s="1787"/>
      <c r="C18463" s="1788"/>
      <c r="D18463" s="533"/>
      <c r="E18463" s="533"/>
      <c r="F18463" s="533"/>
      <c r="G18463" s="533"/>
    </row>
    <row r="18464" spans="1:7">
      <c r="A18464" s="533"/>
      <c r="B18464" s="1787"/>
      <c r="C18464" s="1788"/>
      <c r="D18464" s="533"/>
      <c r="E18464" s="533"/>
      <c r="F18464" s="533"/>
      <c r="G18464" s="533"/>
    </row>
    <row r="18465" spans="1:7">
      <c r="A18465" s="533"/>
      <c r="B18465" s="1787"/>
      <c r="C18465" s="1788"/>
      <c r="D18465" s="533"/>
      <c r="E18465" s="533"/>
      <c r="F18465" s="533"/>
      <c r="G18465" s="533"/>
    </row>
    <row r="18466" spans="1:7">
      <c r="A18466" s="533"/>
      <c r="B18466" s="1787"/>
      <c r="C18466" s="1788"/>
      <c r="D18466" s="533"/>
      <c r="E18466" s="533"/>
      <c r="F18466" s="533"/>
      <c r="G18466" s="533"/>
    </row>
    <row r="18467" spans="1:7">
      <c r="A18467" s="533"/>
      <c r="B18467" s="1787"/>
      <c r="C18467" s="1788"/>
      <c r="D18467" s="533"/>
      <c r="E18467" s="533"/>
      <c r="F18467" s="533"/>
      <c r="G18467" s="533"/>
    </row>
    <row r="18468" spans="1:7">
      <c r="A18468" s="533"/>
      <c r="B18468" s="1787"/>
      <c r="C18468" s="1788"/>
      <c r="D18468" s="533"/>
      <c r="E18468" s="533"/>
      <c r="F18468" s="533"/>
      <c r="G18468" s="533"/>
    </row>
    <row r="18469" spans="1:7">
      <c r="A18469" s="533"/>
      <c r="B18469" s="1787"/>
      <c r="C18469" s="1788"/>
      <c r="D18469" s="533"/>
      <c r="E18469" s="533"/>
      <c r="F18469" s="533"/>
      <c r="G18469" s="533"/>
    </row>
    <row r="18470" spans="1:7">
      <c r="A18470" s="533"/>
      <c r="B18470" s="1787"/>
      <c r="C18470" s="1788"/>
      <c r="D18470" s="533"/>
      <c r="E18470" s="533"/>
      <c r="F18470" s="533"/>
      <c r="G18470" s="533"/>
    </row>
    <row r="18471" spans="1:7">
      <c r="A18471" s="533"/>
      <c r="B18471" s="1787"/>
      <c r="C18471" s="1788"/>
      <c r="D18471" s="533"/>
      <c r="E18471" s="533"/>
      <c r="F18471" s="533"/>
      <c r="G18471" s="533"/>
    </row>
    <row r="18472" spans="1:7">
      <c r="A18472" s="533"/>
      <c r="B18472" s="1787"/>
      <c r="C18472" s="1788"/>
      <c r="D18472" s="533"/>
      <c r="E18472" s="533"/>
      <c r="F18472" s="533"/>
      <c r="G18472" s="533"/>
    </row>
    <row r="18473" spans="1:7">
      <c r="A18473" s="533"/>
      <c r="B18473" s="1787"/>
      <c r="C18473" s="1788"/>
      <c r="D18473" s="533"/>
      <c r="E18473" s="533"/>
      <c r="F18473" s="533"/>
      <c r="G18473" s="533"/>
    </row>
    <row r="18474" spans="1:7">
      <c r="A18474" s="533"/>
      <c r="B18474" s="1787"/>
      <c r="C18474" s="1788"/>
      <c r="D18474" s="533"/>
      <c r="E18474" s="533"/>
      <c r="F18474" s="533"/>
      <c r="G18474" s="533"/>
    </row>
    <row r="18475" spans="1:7">
      <c r="A18475" s="533"/>
      <c r="B18475" s="1787"/>
      <c r="C18475" s="1788"/>
      <c r="D18475" s="533"/>
      <c r="E18475" s="533"/>
      <c r="F18475" s="533"/>
      <c r="G18475" s="533"/>
    </row>
    <row r="18476" spans="1:7">
      <c r="A18476" s="533"/>
      <c r="B18476" s="1787"/>
      <c r="C18476" s="1788"/>
      <c r="D18476" s="533"/>
      <c r="E18476" s="533"/>
      <c r="F18476" s="533"/>
      <c r="G18476" s="533"/>
    </row>
    <row r="18477" spans="1:7">
      <c r="A18477" s="533"/>
      <c r="B18477" s="1787"/>
      <c r="C18477" s="1788"/>
      <c r="D18477" s="533"/>
      <c r="E18477" s="533"/>
      <c r="F18477" s="533"/>
      <c r="G18477" s="533"/>
    </row>
    <row r="18478" spans="1:7">
      <c r="A18478" s="533"/>
      <c r="B18478" s="1787"/>
      <c r="C18478" s="1788"/>
      <c r="D18478" s="533"/>
      <c r="E18478" s="533"/>
      <c r="F18478" s="533"/>
      <c r="G18478" s="533"/>
    </row>
    <row r="18479" spans="1:7">
      <c r="A18479" s="533"/>
      <c r="B18479" s="1787"/>
      <c r="C18479" s="1788"/>
      <c r="D18479" s="533"/>
      <c r="E18479" s="533"/>
      <c r="F18479" s="533"/>
      <c r="G18479" s="533"/>
    </row>
    <row r="18480" spans="1:7">
      <c r="A18480" s="533"/>
      <c r="B18480" s="1787"/>
      <c r="C18480" s="1788"/>
      <c r="D18480" s="533"/>
      <c r="E18480" s="533"/>
      <c r="F18480" s="533"/>
      <c r="G18480" s="533"/>
    </row>
    <row r="18481" spans="1:7">
      <c r="A18481" s="533"/>
      <c r="B18481" s="1787"/>
      <c r="C18481" s="1788"/>
      <c r="D18481" s="533"/>
      <c r="E18481" s="533"/>
      <c r="F18481" s="533"/>
      <c r="G18481" s="533"/>
    </row>
    <row r="18482" spans="1:7">
      <c r="A18482" s="533"/>
      <c r="B18482" s="1787"/>
      <c r="C18482" s="1788"/>
      <c r="D18482" s="533"/>
      <c r="E18482" s="533"/>
      <c r="F18482" s="533"/>
      <c r="G18482" s="533"/>
    </row>
    <row r="18483" spans="1:7">
      <c r="A18483" s="533"/>
      <c r="B18483" s="1787"/>
      <c r="C18483" s="1788"/>
      <c r="D18483" s="533"/>
      <c r="E18483" s="533"/>
      <c r="F18483" s="533"/>
      <c r="G18483" s="533"/>
    </row>
    <row r="18484" spans="1:7">
      <c r="A18484" s="533"/>
      <c r="B18484" s="1787"/>
      <c r="C18484" s="1788"/>
      <c r="D18484" s="533"/>
      <c r="E18484" s="533"/>
      <c r="F18484" s="533"/>
      <c r="G18484" s="533"/>
    </row>
    <row r="18485" spans="1:7">
      <c r="A18485" s="533"/>
      <c r="B18485" s="1787"/>
      <c r="C18485" s="1788"/>
      <c r="D18485" s="533"/>
      <c r="E18485" s="533"/>
      <c r="F18485" s="533"/>
      <c r="G18485" s="533"/>
    </row>
    <row r="18486" spans="1:7">
      <c r="A18486" s="533"/>
      <c r="B18486" s="1787"/>
      <c r="C18486" s="1788"/>
      <c r="D18486" s="533"/>
      <c r="E18486" s="533"/>
      <c r="F18486" s="533"/>
      <c r="G18486" s="533"/>
    </row>
    <row r="18487" spans="1:7">
      <c r="A18487" s="533"/>
      <c r="B18487" s="1787"/>
      <c r="C18487" s="1788"/>
      <c r="D18487" s="533"/>
      <c r="E18487" s="533"/>
      <c r="F18487" s="533"/>
      <c r="G18487" s="533"/>
    </row>
    <row r="18488" spans="1:7">
      <c r="A18488" s="533"/>
      <c r="B18488" s="1787"/>
      <c r="C18488" s="1788"/>
      <c r="D18488" s="533"/>
      <c r="E18488" s="533"/>
      <c r="F18488" s="533"/>
      <c r="G18488" s="533"/>
    </row>
    <row r="18489" spans="1:7">
      <c r="A18489" s="533"/>
      <c r="B18489" s="1787"/>
      <c r="C18489" s="1788"/>
      <c r="D18489" s="533"/>
      <c r="E18489" s="533"/>
      <c r="F18489" s="533"/>
      <c r="G18489" s="533"/>
    </row>
    <row r="18490" spans="1:7">
      <c r="A18490" s="533"/>
      <c r="B18490" s="1787"/>
      <c r="C18490" s="1788"/>
      <c r="D18490" s="533"/>
      <c r="E18490" s="533"/>
      <c r="F18490" s="533"/>
      <c r="G18490" s="533"/>
    </row>
    <row r="18491" spans="1:7">
      <c r="A18491" s="533"/>
      <c r="B18491" s="1787"/>
      <c r="C18491" s="1788"/>
      <c r="D18491" s="533"/>
      <c r="E18491" s="533"/>
      <c r="F18491" s="533"/>
      <c r="G18491" s="533"/>
    </row>
    <row r="18492" spans="1:7">
      <c r="A18492" s="533"/>
      <c r="B18492" s="1787"/>
      <c r="C18492" s="1788"/>
      <c r="D18492" s="533"/>
      <c r="E18492" s="533"/>
      <c r="F18492" s="533"/>
      <c r="G18492" s="533"/>
    </row>
    <row r="18493" spans="1:7">
      <c r="A18493" s="533"/>
      <c r="B18493" s="1787"/>
      <c r="C18493" s="1788"/>
      <c r="D18493" s="533"/>
      <c r="E18493" s="533"/>
      <c r="F18493" s="533"/>
      <c r="G18493" s="533"/>
    </row>
    <row r="18494" spans="1:7">
      <c r="A18494" s="533"/>
      <c r="B18494" s="1787"/>
      <c r="C18494" s="1788"/>
      <c r="D18494" s="533"/>
      <c r="E18494" s="533"/>
      <c r="F18494" s="533"/>
      <c r="G18494" s="533"/>
    </row>
    <row r="18495" spans="1:7">
      <c r="A18495" s="533"/>
      <c r="B18495" s="1787"/>
      <c r="C18495" s="1788"/>
      <c r="D18495" s="533"/>
      <c r="E18495" s="533"/>
      <c r="F18495" s="533"/>
      <c r="G18495" s="533"/>
    </row>
    <row r="18496" spans="1:7">
      <c r="A18496" s="533"/>
      <c r="B18496" s="1787"/>
      <c r="C18496" s="1788"/>
      <c r="D18496" s="533"/>
      <c r="E18496" s="533"/>
      <c r="F18496" s="533"/>
      <c r="G18496" s="533"/>
    </row>
    <row r="18497" spans="1:7">
      <c r="A18497" s="533"/>
      <c r="B18497" s="1787"/>
      <c r="C18497" s="1788"/>
      <c r="D18497" s="533"/>
      <c r="E18497" s="533"/>
      <c r="F18497" s="533"/>
      <c r="G18497" s="533"/>
    </row>
    <row r="18498" spans="1:7">
      <c r="A18498" s="533"/>
      <c r="B18498" s="1787"/>
      <c r="C18498" s="1788"/>
      <c r="D18498" s="533"/>
      <c r="E18498" s="533"/>
      <c r="F18498" s="533"/>
      <c r="G18498" s="533"/>
    </row>
    <row r="18499" spans="1:7">
      <c r="A18499" s="533"/>
      <c r="B18499" s="1787"/>
      <c r="C18499" s="1788"/>
      <c r="D18499" s="533"/>
      <c r="E18499" s="533"/>
      <c r="F18499" s="533"/>
      <c r="G18499" s="533"/>
    </row>
    <row r="18500" spans="1:7">
      <c r="A18500" s="533"/>
      <c r="B18500" s="1787"/>
      <c r="C18500" s="1788"/>
      <c r="D18500" s="533"/>
      <c r="E18500" s="533"/>
      <c r="F18500" s="533"/>
      <c r="G18500" s="533"/>
    </row>
    <row r="18501" spans="1:7">
      <c r="A18501" s="533"/>
      <c r="B18501" s="1787"/>
      <c r="C18501" s="1788"/>
      <c r="D18501" s="533"/>
      <c r="E18501" s="533"/>
      <c r="F18501" s="533"/>
      <c r="G18501" s="533"/>
    </row>
    <row r="18502" spans="1:7">
      <c r="A18502" s="533"/>
      <c r="B18502" s="1787"/>
      <c r="C18502" s="1788"/>
      <c r="D18502" s="533"/>
      <c r="E18502" s="533"/>
      <c r="F18502" s="533"/>
      <c r="G18502" s="533"/>
    </row>
    <row r="18503" spans="1:7">
      <c r="A18503" s="533"/>
      <c r="B18503" s="1787"/>
      <c r="C18503" s="1788"/>
      <c r="D18503" s="533"/>
      <c r="E18503" s="533"/>
      <c r="F18503" s="533"/>
      <c r="G18503" s="533"/>
    </row>
    <row r="18504" spans="1:7">
      <c r="A18504" s="533"/>
      <c r="B18504" s="1787"/>
      <c r="C18504" s="1788"/>
      <c r="D18504" s="533"/>
      <c r="E18504" s="533"/>
      <c r="F18504" s="533"/>
      <c r="G18504" s="533"/>
    </row>
    <row r="18505" spans="1:7">
      <c r="A18505" s="533"/>
      <c r="B18505" s="1787"/>
      <c r="C18505" s="1788"/>
      <c r="D18505" s="533"/>
      <c r="E18505" s="533"/>
      <c r="F18505" s="533"/>
      <c r="G18505" s="533"/>
    </row>
    <row r="18506" spans="1:7">
      <c r="A18506" s="533"/>
      <c r="B18506" s="1787"/>
      <c r="C18506" s="1788"/>
      <c r="D18506" s="533"/>
      <c r="E18506" s="533"/>
      <c r="F18506" s="533"/>
      <c r="G18506" s="533"/>
    </row>
    <row r="18507" spans="1:7">
      <c r="A18507" s="533"/>
      <c r="B18507" s="1787"/>
      <c r="C18507" s="1788"/>
      <c r="D18507" s="533"/>
      <c r="E18507" s="533"/>
      <c r="F18507" s="533"/>
      <c r="G18507" s="533"/>
    </row>
    <row r="18508" spans="1:7">
      <c r="A18508" s="533"/>
      <c r="B18508" s="1787"/>
      <c r="C18508" s="1788"/>
      <c r="D18508" s="533"/>
      <c r="E18508" s="533"/>
      <c r="F18508" s="533"/>
      <c r="G18508" s="533"/>
    </row>
    <row r="18509" spans="1:7">
      <c r="A18509" s="533"/>
      <c r="B18509" s="1787"/>
      <c r="C18509" s="1788"/>
      <c r="D18509" s="533"/>
      <c r="E18509" s="533"/>
      <c r="F18509" s="533"/>
      <c r="G18509" s="533"/>
    </row>
    <row r="18510" spans="1:7">
      <c r="A18510" s="533"/>
      <c r="B18510" s="1787"/>
      <c r="C18510" s="1788"/>
      <c r="D18510" s="533"/>
      <c r="E18510" s="533"/>
      <c r="F18510" s="533"/>
      <c r="G18510" s="533"/>
    </row>
    <row r="18511" spans="1:7">
      <c r="A18511" s="533"/>
      <c r="B18511" s="1787"/>
      <c r="C18511" s="1788"/>
      <c r="D18511" s="533"/>
      <c r="E18511" s="533"/>
      <c r="F18511" s="533"/>
      <c r="G18511" s="533"/>
    </row>
    <row r="18512" spans="1:7">
      <c r="A18512" s="533"/>
      <c r="B18512" s="1787"/>
      <c r="C18512" s="1788"/>
      <c r="D18512" s="533"/>
      <c r="E18512" s="533"/>
      <c r="F18512" s="533"/>
      <c r="G18512" s="533"/>
    </row>
    <row r="18513" spans="1:7">
      <c r="A18513" s="533"/>
      <c r="B18513" s="1787"/>
      <c r="C18513" s="1788"/>
      <c r="D18513" s="533"/>
      <c r="E18513" s="533"/>
      <c r="F18513" s="533"/>
      <c r="G18513" s="533"/>
    </row>
    <row r="18514" spans="1:7">
      <c r="A18514" s="533"/>
      <c r="B18514" s="1787"/>
      <c r="C18514" s="1788"/>
      <c r="D18514" s="533"/>
      <c r="E18514" s="533"/>
      <c r="F18514" s="533"/>
      <c r="G18514" s="533"/>
    </row>
    <row r="18515" spans="1:7">
      <c r="A18515" s="533"/>
      <c r="B18515" s="1787"/>
      <c r="C18515" s="1788"/>
      <c r="D18515" s="533"/>
      <c r="E18515" s="533"/>
      <c r="F18515" s="533"/>
      <c r="G18515" s="533"/>
    </row>
    <row r="18516" spans="1:7">
      <c r="A18516" s="533"/>
      <c r="B18516" s="1787"/>
      <c r="C18516" s="1788"/>
      <c r="D18516" s="533"/>
      <c r="E18516" s="533"/>
      <c r="F18516" s="533"/>
      <c r="G18516" s="533"/>
    </row>
    <row r="18517" spans="1:7">
      <c r="A18517" s="533"/>
      <c r="B18517" s="1787"/>
      <c r="C18517" s="1788"/>
      <c r="D18517" s="533"/>
      <c r="E18517" s="533"/>
      <c r="F18517" s="533"/>
      <c r="G18517" s="533"/>
    </row>
    <row r="18518" spans="1:7">
      <c r="A18518" s="533"/>
      <c r="B18518" s="1787"/>
      <c r="C18518" s="1788"/>
      <c r="D18518" s="533"/>
      <c r="E18518" s="533"/>
      <c r="F18518" s="533"/>
      <c r="G18518" s="533"/>
    </row>
    <row r="18519" spans="1:7">
      <c r="A18519" s="533"/>
      <c r="B18519" s="1787"/>
      <c r="C18519" s="1788"/>
      <c r="D18519" s="533"/>
      <c r="E18519" s="533"/>
      <c r="F18519" s="533"/>
      <c r="G18519" s="533"/>
    </row>
    <row r="18520" spans="1:7">
      <c r="A18520" s="533"/>
      <c r="B18520" s="1787"/>
      <c r="C18520" s="1788"/>
      <c r="D18520" s="533"/>
      <c r="E18520" s="533"/>
      <c r="F18520" s="533"/>
      <c r="G18520" s="533"/>
    </row>
    <row r="18521" spans="1:7">
      <c r="A18521" s="533"/>
      <c r="B18521" s="1787"/>
      <c r="C18521" s="1788"/>
      <c r="D18521" s="533"/>
      <c r="E18521" s="533"/>
      <c r="F18521" s="533"/>
      <c r="G18521" s="533"/>
    </row>
    <row r="18522" spans="1:7">
      <c r="A18522" s="533"/>
      <c r="B18522" s="1787"/>
      <c r="C18522" s="1788"/>
      <c r="D18522" s="533"/>
      <c r="E18522" s="533"/>
      <c r="F18522" s="533"/>
      <c r="G18522" s="533"/>
    </row>
    <row r="18523" spans="1:7">
      <c r="A18523" s="533"/>
      <c r="B18523" s="1787"/>
      <c r="C18523" s="1788"/>
      <c r="D18523" s="533"/>
      <c r="E18523" s="533"/>
      <c r="F18523" s="533"/>
      <c r="G18523" s="533"/>
    </row>
    <row r="18524" spans="1:7">
      <c r="A18524" s="533"/>
      <c r="B18524" s="1787"/>
      <c r="C18524" s="1788"/>
      <c r="D18524" s="533"/>
      <c r="E18524" s="533"/>
      <c r="F18524" s="533"/>
      <c r="G18524" s="533"/>
    </row>
    <row r="18525" spans="1:7">
      <c r="A18525" s="533"/>
      <c r="B18525" s="1787"/>
      <c r="C18525" s="1788"/>
      <c r="D18525" s="533"/>
      <c r="E18525" s="533"/>
      <c r="F18525" s="533"/>
      <c r="G18525" s="533"/>
    </row>
    <row r="18526" spans="1:7">
      <c r="A18526" s="533"/>
      <c r="B18526" s="1787"/>
      <c r="C18526" s="1788"/>
      <c r="D18526" s="533"/>
      <c r="E18526" s="533"/>
      <c r="F18526" s="533"/>
      <c r="G18526" s="533"/>
    </row>
    <row r="18527" spans="1:7">
      <c r="A18527" s="533"/>
      <c r="B18527" s="1787"/>
      <c r="C18527" s="1788"/>
      <c r="D18527" s="533"/>
      <c r="E18527" s="533"/>
      <c r="F18527" s="533"/>
      <c r="G18527" s="533"/>
    </row>
    <row r="18528" spans="1:7">
      <c r="A18528" s="533"/>
      <c r="B18528" s="1787"/>
      <c r="C18528" s="1788"/>
      <c r="D18528" s="533"/>
      <c r="E18528" s="533"/>
      <c r="F18528" s="533"/>
      <c r="G18528" s="533"/>
    </row>
    <row r="18529" spans="1:7">
      <c r="A18529" s="533"/>
      <c r="B18529" s="1787"/>
      <c r="C18529" s="1788"/>
      <c r="D18529" s="533"/>
      <c r="E18529" s="533"/>
      <c r="F18529" s="533"/>
      <c r="G18529" s="533"/>
    </row>
    <row r="18530" spans="1:7">
      <c r="A18530" s="533"/>
      <c r="B18530" s="1787"/>
      <c r="C18530" s="1788"/>
      <c r="D18530" s="533"/>
      <c r="E18530" s="533"/>
      <c r="F18530" s="533"/>
      <c r="G18530" s="533"/>
    </row>
    <row r="18531" spans="1:7">
      <c r="A18531" s="533"/>
      <c r="B18531" s="1787"/>
      <c r="C18531" s="1788"/>
      <c r="D18531" s="533"/>
      <c r="E18531" s="533"/>
      <c r="F18531" s="533"/>
      <c r="G18531" s="533"/>
    </row>
    <row r="18532" spans="1:7">
      <c r="A18532" s="533"/>
      <c r="B18532" s="1787"/>
      <c r="C18532" s="1788"/>
      <c r="D18532" s="533"/>
      <c r="E18532" s="533"/>
      <c r="F18532" s="533"/>
      <c r="G18532" s="533"/>
    </row>
    <row r="18533" spans="1:7">
      <c r="A18533" s="533"/>
      <c r="B18533" s="1787"/>
      <c r="C18533" s="1788"/>
      <c r="D18533" s="533"/>
      <c r="E18533" s="533"/>
      <c r="F18533" s="533"/>
      <c r="G18533" s="533"/>
    </row>
    <row r="18534" spans="1:7">
      <c r="A18534" s="533"/>
      <c r="B18534" s="1787"/>
      <c r="C18534" s="1788"/>
      <c r="D18534" s="533"/>
      <c r="E18534" s="533"/>
      <c r="F18534" s="533"/>
      <c r="G18534" s="533"/>
    </row>
    <row r="18535" spans="1:7">
      <c r="A18535" s="533"/>
      <c r="B18535" s="1787"/>
      <c r="C18535" s="1788"/>
      <c r="D18535" s="533"/>
      <c r="E18535" s="533"/>
      <c r="F18535" s="533"/>
      <c r="G18535" s="533"/>
    </row>
    <row r="18536" spans="1:7">
      <c r="A18536" s="533"/>
      <c r="B18536" s="1787"/>
      <c r="C18536" s="1788"/>
      <c r="D18536" s="533"/>
      <c r="E18536" s="533"/>
      <c r="F18536" s="533"/>
      <c r="G18536" s="533"/>
    </row>
    <row r="18537" spans="1:7">
      <c r="A18537" s="533"/>
      <c r="B18537" s="1787"/>
      <c r="C18537" s="1788"/>
      <c r="D18537" s="533"/>
      <c r="E18537" s="533"/>
      <c r="F18537" s="533"/>
      <c r="G18537" s="533"/>
    </row>
    <row r="18538" spans="1:7">
      <c r="A18538" s="533"/>
      <c r="B18538" s="1787"/>
      <c r="C18538" s="1788"/>
      <c r="D18538" s="533"/>
      <c r="E18538" s="533"/>
      <c r="F18538" s="533"/>
      <c r="G18538" s="533"/>
    </row>
    <row r="18539" spans="1:7">
      <c r="A18539" s="533"/>
      <c r="B18539" s="1787"/>
      <c r="C18539" s="1788"/>
      <c r="D18539" s="533"/>
      <c r="E18539" s="533"/>
      <c r="F18539" s="533"/>
      <c r="G18539" s="533"/>
    </row>
    <row r="18540" spans="1:7">
      <c r="A18540" s="533"/>
      <c r="B18540" s="1787"/>
      <c r="C18540" s="1788"/>
      <c r="D18540" s="533"/>
      <c r="E18540" s="533"/>
      <c r="F18540" s="533"/>
      <c r="G18540" s="533"/>
    </row>
    <row r="18541" spans="1:7">
      <c r="A18541" s="533"/>
      <c r="B18541" s="1787"/>
      <c r="C18541" s="1788"/>
      <c r="D18541" s="533"/>
      <c r="E18541" s="533"/>
      <c r="F18541" s="533"/>
      <c r="G18541" s="533"/>
    </row>
    <row r="18542" spans="1:7">
      <c r="A18542" s="533"/>
      <c r="B18542" s="1787"/>
      <c r="C18542" s="1788"/>
      <c r="D18542" s="533"/>
      <c r="E18542" s="533"/>
      <c r="F18542" s="533"/>
      <c r="G18542" s="533"/>
    </row>
    <row r="18543" spans="1:7">
      <c r="A18543" s="533"/>
      <c r="B18543" s="1787"/>
      <c r="C18543" s="1788"/>
      <c r="D18543" s="533"/>
      <c r="E18543" s="533"/>
      <c r="F18543" s="533"/>
      <c r="G18543" s="533"/>
    </row>
    <row r="18544" spans="1:7">
      <c r="A18544" s="533"/>
      <c r="B18544" s="1787"/>
      <c r="C18544" s="1788"/>
      <c r="D18544" s="533"/>
      <c r="E18544" s="533"/>
      <c r="F18544" s="533"/>
      <c r="G18544" s="533"/>
    </row>
    <row r="18545" spans="1:7">
      <c r="A18545" s="533"/>
      <c r="B18545" s="1787"/>
      <c r="C18545" s="1788"/>
      <c r="D18545" s="533"/>
      <c r="E18545" s="533"/>
      <c r="F18545" s="533"/>
      <c r="G18545" s="533"/>
    </row>
    <row r="18546" spans="1:7">
      <c r="A18546" s="533"/>
      <c r="B18546" s="1787"/>
      <c r="C18546" s="1788"/>
      <c r="D18546" s="533"/>
      <c r="E18546" s="533"/>
      <c r="F18546" s="533"/>
      <c r="G18546" s="533"/>
    </row>
    <row r="18547" spans="1:7">
      <c r="A18547" s="533"/>
      <c r="B18547" s="1787"/>
      <c r="C18547" s="1788"/>
      <c r="D18547" s="533"/>
      <c r="E18547" s="533"/>
      <c r="F18547" s="533"/>
      <c r="G18547" s="533"/>
    </row>
    <row r="18548" spans="1:7">
      <c r="A18548" s="533"/>
      <c r="B18548" s="1787"/>
      <c r="C18548" s="1788"/>
      <c r="D18548" s="533"/>
      <c r="E18548" s="533"/>
      <c r="F18548" s="533"/>
      <c r="G18548" s="533"/>
    </row>
    <row r="18549" spans="1:7">
      <c r="A18549" s="533"/>
      <c r="B18549" s="1787"/>
      <c r="C18549" s="1788"/>
      <c r="D18549" s="533"/>
      <c r="E18549" s="533"/>
      <c r="F18549" s="533"/>
      <c r="G18549" s="533"/>
    </row>
    <row r="18550" spans="1:7">
      <c r="A18550" s="533"/>
      <c r="B18550" s="1787"/>
      <c r="C18550" s="1788"/>
      <c r="D18550" s="533"/>
      <c r="E18550" s="533"/>
      <c r="F18550" s="533"/>
      <c r="G18550" s="533"/>
    </row>
    <row r="18551" spans="1:7">
      <c r="A18551" s="533"/>
      <c r="B18551" s="1787"/>
      <c r="C18551" s="1788"/>
      <c r="D18551" s="533"/>
      <c r="E18551" s="533"/>
      <c r="F18551" s="533"/>
      <c r="G18551" s="533"/>
    </row>
    <row r="18552" spans="1:7">
      <c r="A18552" s="533"/>
      <c r="B18552" s="1787"/>
      <c r="C18552" s="1788"/>
      <c r="D18552" s="533"/>
      <c r="E18552" s="533"/>
      <c r="F18552" s="533"/>
      <c r="G18552" s="533"/>
    </row>
    <row r="18553" spans="1:7">
      <c r="A18553" s="533"/>
      <c r="B18553" s="1787"/>
      <c r="C18553" s="1788"/>
      <c r="D18553" s="533"/>
      <c r="E18553" s="533"/>
      <c r="F18553" s="533"/>
      <c r="G18553" s="533"/>
    </row>
    <row r="18554" spans="1:7">
      <c r="A18554" s="533"/>
      <c r="B18554" s="1787"/>
      <c r="C18554" s="1788"/>
      <c r="D18554" s="533"/>
      <c r="E18554" s="533"/>
      <c r="F18554" s="533"/>
      <c r="G18554" s="533"/>
    </row>
    <row r="18555" spans="1:7">
      <c r="A18555" s="533"/>
      <c r="B18555" s="1787"/>
      <c r="C18555" s="1788"/>
      <c r="D18555" s="533"/>
      <c r="E18555" s="533"/>
      <c r="F18555" s="533"/>
      <c r="G18555" s="533"/>
    </row>
    <row r="18556" spans="1:7">
      <c r="A18556" s="533"/>
      <c r="B18556" s="1787"/>
      <c r="C18556" s="1788"/>
      <c r="D18556" s="533"/>
      <c r="E18556" s="533"/>
      <c r="F18556" s="533"/>
      <c r="G18556" s="533"/>
    </row>
    <row r="18557" spans="1:7">
      <c r="A18557" s="533"/>
      <c r="B18557" s="1787"/>
      <c r="C18557" s="1788"/>
      <c r="D18557" s="533"/>
      <c r="E18557" s="533"/>
      <c r="F18557" s="533"/>
      <c r="G18557" s="533"/>
    </row>
    <row r="18558" spans="1:7">
      <c r="A18558" s="533"/>
      <c r="B18558" s="1787"/>
      <c r="C18558" s="1788"/>
      <c r="D18558" s="533"/>
      <c r="E18558" s="533"/>
      <c r="F18558" s="533"/>
      <c r="G18558" s="533"/>
    </row>
    <row r="18559" spans="1:7">
      <c r="A18559" s="533"/>
      <c r="B18559" s="1787"/>
      <c r="C18559" s="1788"/>
      <c r="D18559" s="533"/>
      <c r="E18559" s="533"/>
      <c r="F18559" s="533"/>
      <c r="G18559" s="533"/>
    </row>
    <row r="18560" spans="1:7">
      <c r="A18560" s="533"/>
      <c r="B18560" s="1787"/>
      <c r="C18560" s="1788"/>
      <c r="D18560" s="533"/>
      <c r="E18560" s="533"/>
      <c r="F18560" s="533"/>
      <c r="G18560" s="533"/>
    </row>
    <row r="18561" spans="1:7">
      <c r="A18561" s="533"/>
      <c r="B18561" s="1787"/>
      <c r="C18561" s="1788"/>
      <c r="D18561" s="533"/>
      <c r="E18561" s="533"/>
      <c r="F18561" s="533"/>
      <c r="G18561" s="533"/>
    </row>
    <row r="18562" spans="1:7">
      <c r="A18562" s="533"/>
      <c r="B18562" s="1787"/>
      <c r="C18562" s="1788"/>
      <c r="D18562" s="533"/>
      <c r="E18562" s="533"/>
      <c r="F18562" s="533"/>
      <c r="G18562" s="533"/>
    </row>
    <row r="18563" spans="1:7">
      <c r="A18563" s="533"/>
      <c r="B18563" s="1787"/>
      <c r="C18563" s="1788"/>
      <c r="D18563" s="533"/>
      <c r="E18563" s="533"/>
      <c r="F18563" s="533"/>
      <c r="G18563" s="533"/>
    </row>
    <row r="18564" spans="1:7">
      <c r="A18564" s="533"/>
      <c r="B18564" s="1787"/>
      <c r="C18564" s="1788"/>
      <c r="D18564" s="533"/>
      <c r="E18564" s="533"/>
      <c r="F18564" s="533"/>
      <c r="G18564" s="533"/>
    </row>
    <row r="18565" spans="1:7">
      <c r="A18565" s="533"/>
      <c r="B18565" s="1787"/>
      <c r="C18565" s="1788"/>
      <c r="D18565" s="533"/>
      <c r="E18565" s="533"/>
      <c r="F18565" s="533"/>
      <c r="G18565" s="533"/>
    </row>
    <row r="18566" spans="1:7">
      <c r="A18566" s="533"/>
      <c r="B18566" s="1787"/>
      <c r="C18566" s="1788"/>
      <c r="D18566" s="533"/>
      <c r="E18566" s="533"/>
      <c r="F18566" s="533"/>
      <c r="G18566" s="533"/>
    </row>
    <row r="18567" spans="1:7">
      <c r="A18567" s="533"/>
      <c r="B18567" s="1787"/>
      <c r="C18567" s="1788"/>
      <c r="D18567" s="533"/>
      <c r="E18567" s="533"/>
      <c r="F18567" s="533"/>
      <c r="G18567" s="533"/>
    </row>
    <row r="18568" spans="1:7">
      <c r="A18568" s="533"/>
      <c r="B18568" s="1787"/>
      <c r="C18568" s="1788"/>
      <c r="D18568" s="533"/>
      <c r="E18568" s="533"/>
      <c r="F18568" s="533"/>
      <c r="G18568" s="533"/>
    </row>
    <row r="18569" spans="1:7">
      <c r="A18569" s="533"/>
      <c r="B18569" s="1787"/>
      <c r="C18569" s="1788"/>
      <c r="D18569" s="533"/>
      <c r="E18569" s="533"/>
      <c r="F18569" s="533"/>
      <c r="G18569" s="533"/>
    </row>
    <row r="18570" spans="1:7">
      <c r="A18570" s="533"/>
      <c r="B18570" s="1787"/>
      <c r="C18570" s="1788"/>
      <c r="D18570" s="533"/>
      <c r="E18570" s="533"/>
      <c r="F18570" s="533"/>
      <c r="G18570" s="533"/>
    </row>
    <row r="18571" spans="1:7">
      <c r="A18571" s="533"/>
      <c r="B18571" s="1787"/>
      <c r="C18571" s="1788"/>
      <c r="D18571" s="533"/>
      <c r="E18571" s="533"/>
      <c r="F18571" s="533"/>
      <c r="G18571" s="533"/>
    </row>
    <row r="18572" spans="1:7">
      <c r="A18572" s="533"/>
      <c r="B18572" s="1787"/>
      <c r="C18572" s="1788"/>
      <c r="D18572" s="533"/>
      <c r="E18572" s="533"/>
      <c r="F18572" s="533"/>
      <c r="G18572" s="533"/>
    </row>
    <row r="18573" spans="1:7">
      <c r="A18573" s="533"/>
      <c r="B18573" s="1787"/>
      <c r="C18573" s="1788"/>
      <c r="D18573" s="533"/>
      <c r="E18573" s="533"/>
      <c r="F18573" s="533"/>
      <c r="G18573" s="533"/>
    </row>
    <row r="18574" spans="1:7">
      <c r="A18574" s="533"/>
      <c r="B18574" s="1787"/>
      <c r="C18574" s="1788"/>
      <c r="D18574" s="533"/>
      <c r="E18574" s="533"/>
      <c r="F18574" s="533"/>
      <c r="G18574" s="533"/>
    </row>
    <row r="18575" spans="1:7">
      <c r="A18575" s="533"/>
      <c r="B18575" s="1787"/>
      <c r="C18575" s="1788"/>
      <c r="D18575" s="533"/>
      <c r="E18575" s="533"/>
      <c r="F18575" s="533"/>
      <c r="G18575" s="533"/>
    </row>
    <row r="18576" spans="1:7">
      <c r="A18576" s="533"/>
      <c r="B18576" s="1787"/>
      <c r="C18576" s="1788"/>
      <c r="D18576" s="533"/>
      <c r="E18576" s="533"/>
      <c r="F18576" s="533"/>
      <c r="G18576" s="533"/>
    </row>
    <row r="18577" spans="1:7">
      <c r="A18577" s="533"/>
      <c r="B18577" s="1787"/>
      <c r="C18577" s="1788"/>
      <c r="D18577" s="533"/>
      <c r="E18577" s="533"/>
      <c r="F18577" s="533"/>
      <c r="G18577" s="533"/>
    </row>
    <row r="18578" spans="1:7">
      <c r="A18578" s="533"/>
      <c r="B18578" s="1787"/>
      <c r="C18578" s="1788"/>
      <c r="D18578" s="533"/>
      <c r="E18578" s="533"/>
      <c r="F18578" s="533"/>
      <c r="G18578" s="533"/>
    </row>
    <row r="18579" spans="1:7">
      <c r="A18579" s="533"/>
      <c r="B18579" s="1787"/>
      <c r="C18579" s="1788"/>
      <c r="D18579" s="533"/>
      <c r="E18579" s="533"/>
      <c r="F18579" s="533"/>
      <c r="G18579" s="533"/>
    </row>
    <row r="18580" spans="1:7">
      <c r="A18580" s="533"/>
      <c r="B18580" s="1787"/>
      <c r="C18580" s="1788"/>
      <c r="D18580" s="533"/>
      <c r="E18580" s="533"/>
      <c r="F18580" s="533"/>
      <c r="G18580" s="533"/>
    </row>
    <row r="18581" spans="1:7">
      <c r="A18581" s="533"/>
      <c r="B18581" s="1787"/>
      <c r="C18581" s="1788"/>
      <c r="D18581" s="533"/>
      <c r="E18581" s="533"/>
      <c r="F18581" s="533"/>
      <c r="G18581" s="533"/>
    </row>
    <row r="18582" spans="1:7">
      <c r="A18582" s="533"/>
      <c r="B18582" s="1787"/>
      <c r="C18582" s="1788"/>
      <c r="D18582" s="533"/>
      <c r="E18582" s="533"/>
      <c r="F18582" s="533"/>
      <c r="G18582" s="533"/>
    </row>
    <row r="18583" spans="1:7">
      <c r="A18583" s="533"/>
      <c r="B18583" s="1787"/>
      <c r="C18583" s="1788"/>
      <c r="D18583" s="533"/>
      <c r="E18583" s="533"/>
      <c r="F18583" s="533"/>
      <c r="G18583" s="533"/>
    </row>
    <row r="18584" spans="1:7">
      <c r="A18584" s="533"/>
      <c r="B18584" s="1787"/>
      <c r="C18584" s="1788"/>
      <c r="D18584" s="533"/>
      <c r="E18584" s="533"/>
      <c r="F18584" s="533"/>
      <c r="G18584" s="533"/>
    </row>
    <row r="18585" spans="1:7">
      <c r="A18585" s="533"/>
      <c r="B18585" s="1787"/>
      <c r="C18585" s="1788"/>
      <c r="D18585" s="533"/>
      <c r="E18585" s="533"/>
      <c r="F18585" s="533"/>
      <c r="G18585" s="533"/>
    </row>
    <row r="18586" spans="1:7">
      <c r="A18586" s="533"/>
      <c r="B18586" s="1787"/>
      <c r="C18586" s="1788"/>
      <c r="D18586" s="533"/>
      <c r="E18586" s="533"/>
      <c r="F18586" s="533"/>
      <c r="G18586" s="533"/>
    </row>
    <row r="18587" spans="1:7">
      <c r="A18587" s="533"/>
      <c r="B18587" s="1787"/>
      <c r="C18587" s="1788"/>
      <c r="D18587" s="533"/>
      <c r="E18587" s="533"/>
      <c r="F18587" s="533"/>
      <c r="G18587" s="533"/>
    </row>
    <row r="18588" spans="1:7">
      <c r="A18588" s="533"/>
      <c r="B18588" s="1787"/>
      <c r="C18588" s="1788"/>
      <c r="D18588" s="533"/>
      <c r="E18588" s="533"/>
      <c r="F18588" s="533"/>
      <c r="G18588" s="533"/>
    </row>
    <row r="18589" spans="1:7">
      <c r="A18589" s="533"/>
      <c r="B18589" s="1787"/>
      <c r="C18589" s="1788"/>
      <c r="D18589" s="533"/>
      <c r="E18589" s="533"/>
      <c r="F18589" s="533"/>
      <c r="G18589" s="533"/>
    </row>
    <row r="18590" spans="1:7">
      <c r="A18590" s="533"/>
      <c r="B18590" s="1787"/>
      <c r="C18590" s="1788"/>
      <c r="D18590" s="533"/>
      <c r="E18590" s="533"/>
      <c r="F18590" s="533"/>
      <c r="G18590" s="533"/>
    </row>
    <row r="18591" spans="1:7">
      <c r="A18591" s="533"/>
      <c r="B18591" s="1787"/>
      <c r="C18591" s="1788"/>
      <c r="D18591" s="533"/>
      <c r="E18591" s="533"/>
      <c r="F18591" s="533"/>
      <c r="G18591" s="533"/>
    </row>
    <row r="18592" spans="1:7">
      <c r="A18592" s="533"/>
      <c r="B18592" s="1787"/>
      <c r="C18592" s="1788"/>
      <c r="D18592" s="533"/>
      <c r="E18592" s="533"/>
      <c r="F18592" s="533"/>
      <c r="G18592" s="533"/>
    </row>
    <row r="18593" spans="1:7">
      <c r="A18593" s="533"/>
      <c r="B18593" s="1787"/>
      <c r="C18593" s="1788"/>
      <c r="D18593" s="533"/>
      <c r="E18593" s="533"/>
      <c r="F18593" s="533"/>
      <c r="G18593" s="533"/>
    </row>
    <row r="18594" spans="1:7">
      <c r="A18594" s="533"/>
      <c r="B18594" s="1787"/>
      <c r="C18594" s="1788"/>
      <c r="D18594" s="533"/>
      <c r="E18594" s="533"/>
      <c r="F18594" s="533"/>
      <c r="G18594" s="533"/>
    </row>
    <row r="18595" spans="1:7">
      <c r="A18595" s="533"/>
      <c r="B18595" s="1787"/>
      <c r="C18595" s="1788"/>
      <c r="D18595" s="533"/>
      <c r="E18595" s="533"/>
      <c r="F18595" s="533"/>
      <c r="G18595" s="533"/>
    </row>
    <row r="18596" spans="1:7">
      <c r="A18596" s="533"/>
      <c r="B18596" s="1787"/>
      <c r="C18596" s="1788"/>
      <c r="D18596" s="533"/>
      <c r="E18596" s="533"/>
      <c r="F18596" s="533"/>
      <c r="G18596" s="533"/>
    </row>
    <row r="18597" spans="1:7">
      <c r="A18597" s="533"/>
      <c r="B18597" s="1787"/>
      <c r="C18597" s="1788"/>
      <c r="D18597" s="533"/>
      <c r="E18597" s="533"/>
      <c r="F18597" s="533"/>
      <c r="G18597" s="533"/>
    </row>
    <row r="18598" spans="1:7">
      <c r="A18598" s="533"/>
      <c r="B18598" s="1787"/>
      <c r="C18598" s="1788"/>
      <c r="D18598" s="533"/>
      <c r="E18598" s="533"/>
      <c r="F18598" s="533"/>
      <c r="G18598" s="533"/>
    </row>
    <row r="18599" spans="1:7">
      <c r="A18599" s="533"/>
      <c r="B18599" s="1787"/>
      <c r="C18599" s="1788"/>
      <c r="D18599" s="533"/>
      <c r="E18599" s="533"/>
      <c r="F18599" s="533"/>
      <c r="G18599" s="533"/>
    </row>
    <row r="18600" spans="1:7">
      <c r="A18600" s="533"/>
      <c r="B18600" s="1787"/>
      <c r="C18600" s="1788"/>
      <c r="D18600" s="533"/>
      <c r="E18600" s="533"/>
      <c r="F18600" s="533"/>
      <c r="G18600" s="533"/>
    </row>
    <row r="18601" spans="1:7">
      <c r="A18601" s="533"/>
      <c r="B18601" s="1787"/>
      <c r="C18601" s="1788"/>
      <c r="D18601" s="533"/>
      <c r="E18601" s="533"/>
      <c r="F18601" s="533"/>
      <c r="G18601" s="533"/>
    </row>
    <row r="18602" spans="1:7">
      <c r="A18602" s="533"/>
      <c r="B18602" s="1787"/>
      <c r="C18602" s="1788"/>
      <c r="D18602" s="533"/>
      <c r="E18602" s="533"/>
      <c r="F18602" s="533"/>
      <c r="G18602" s="533"/>
    </row>
    <row r="18603" spans="1:7">
      <c r="A18603" s="533"/>
      <c r="B18603" s="1787"/>
      <c r="C18603" s="1788"/>
      <c r="D18603" s="533"/>
      <c r="E18603" s="533"/>
      <c r="F18603" s="533"/>
      <c r="G18603" s="533"/>
    </row>
    <row r="18604" spans="1:7">
      <c r="A18604" s="533"/>
      <c r="B18604" s="1787"/>
      <c r="C18604" s="1788"/>
      <c r="D18604" s="533"/>
      <c r="E18604" s="533"/>
      <c r="F18604" s="533"/>
      <c r="G18604" s="533"/>
    </row>
    <row r="18605" spans="1:7">
      <c r="A18605" s="533"/>
      <c r="B18605" s="1787"/>
      <c r="C18605" s="1788"/>
      <c r="D18605" s="533"/>
      <c r="E18605" s="533"/>
      <c r="F18605" s="533"/>
      <c r="G18605" s="533"/>
    </row>
    <row r="18606" spans="1:7">
      <c r="A18606" s="533"/>
      <c r="B18606" s="1787"/>
      <c r="C18606" s="1788"/>
      <c r="D18606" s="533"/>
      <c r="E18606" s="533"/>
      <c r="F18606" s="533"/>
      <c r="G18606" s="533"/>
    </row>
    <row r="18607" spans="1:7">
      <c r="A18607" s="533"/>
      <c r="B18607" s="1787"/>
      <c r="C18607" s="1788"/>
      <c r="D18607" s="533"/>
      <c r="E18607" s="533"/>
      <c r="F18607" s="533"/>
      <c r="G18607" s="533"/>
    </row>
    <row r="18608" spans="1:7">
      <c r="A18608" s="533"/>
      <c r="B18608" s="1787"/>
      <c r="C18608" s="1788"/>
      <c r="D18608" s="533"/>
      <c r="E18608" s="533"/>
      <c r="F18608" s="533"/>
      <c r="G18608" s="533"/>
    </row>
    <row r="18609" spans="1:7">
      <c r="A18609" s="533"/>
      <c r="B18609" s="1787"/>
      <c r="C18609" s="1788"/>
      <c r="D18609" s="533"/>
      <c r="E18609" s="533"/>
      <c r="F18609" s="533"/>
      <c r="G18609" s="533"/>
    </row>
    <row r="18610" spans="1:7">
      <c r="A18610" s="533"/>
      <c r="B18610" s="1787"/>
      <c r="C18610" s="1788"/>
      <c r="D18610" s="533"/>
      <c r="E18610" s="533"/>
      <c r="F18610" s="533"/>
      <c r="G18610" s="533"/>
    </row>
    <row r="18611" spans="1:7">
      <c r="A18611" s="533"/>
      <c r="B18611" s="1787"/>
      <c r="C18611" s="1788"/>
      <c r="D18611" s="533"/>
      <c r="E18611" s="533"/>
      <c r="F18611" s="533"/>
      <c r="G18611" s="533"/>
    </row>
    <row r="18612" spans="1:7">
      <c r="A18612" s="533"/>
      <c r="B18612" s="1787"/>
      <c r="C18612" s="1788"/>
      <c r="D18612" s="533"/>
      <c r="E18612" s="533"/>
      <c r="F18612" s="533"/>
      <c r="G18612" s="533"/>
    </row>
    <row r="18613" spans="1:7">
      <c r="A18613" s="533"/>
      <c r="B18613" s="1787"/>
      <c r="C18613" s="1788"/>
      <c r="D18613" s="533"/>
      <c r="E18613" s="533"/>
      <c r="F18613" s="533"/>
      <c r="G18613" s="533"/>
    </row>
    <row r="18614" spans="1:7">
      <c r="A18614" s="533"/>
      <c r="B18614" s="1787"/>
      <c r="C18614" s="1788"/>
      <c r="D18614" s="533"/>
      <c r="E18614" s="533"/>
      <c r="F18614" s="533"/>
      <c r="G18614" s="533"/>
    </row>
    <row r="18615" spans="1:7">
      <c r="A18615" s="533"/>
      <c r="B18615" s="1787"/>
      <c r="C18615" s="1788"/>
      <c r="D18615" s="533"/>
      <c r="E18615" s="533"/>
      <c r="F18615" s="533"/>
      <c r="G18615" s="533"/>
    </row>
    <row r="18616" spans="1:7">
      <c r="A18616" s="533"/>
      <c r="B18616" s="1787"/>
      <c r="C18616" s="1788"/>
      <c r="D18616" s="533"/>
      <c r="E18616" s="533"/>
      <c r="F18616" s="533"/>
      <c r="G18616" s="533"/>
    </row>
    <row r="18617" spans="1:7">
      <c r="A18617" s="533"/>
      <c r="B18617" s="1787"/>
      <c r="C18617" s="1788"/>
      <c r="D18617" s="533"/>
      <c r="E18617" s="533"/>
      <c r="F18617" s="533"/>
      <c r="G18617" s="533"/>
    </row>
    <row r="18618" spans="1:7">
      <c r="A18618" s="533"/>
      <c r="B18618" s="1787"/>
      <c r="C18618" s="1788"/>
      <c r="D18618" s="533"/>
      <c r="E18618" s="533"/>
      <c r="F18618" s="533"/>
      <c r="G18618" s="533"/>
    </row>
    <row r="18619" spans="1:7">
      <c r="A18619" s="533"/>
      <c r="B18619" s="1787"/>
      <c r="C18619" s="1788"/>
      <c r="D18619" s="533"/>
      <c r="E18619" s="533"/>
      <c r="F18619" s="533"/>
      <c r="G18619" s="533"/>
    </row>
    <row r="18620" spans="1:7">
      <c r="A18620" s="533"/>
      <c r="B18620" s="1787"/>
      <c r="C18620" s="1788"/>
      <c r="D18620" s="533"/>
      <c r="E18620" s="533"/>
      <c r="F18620" s="533"/>
      <c r="G18620" s="533"/>
    </row>
    <row r="18621" spans="1:7">
      <c r="A18621" s="533"/>
      <c r="B18621" s="1787"/>
      <c r="C18621" s="1788"/>
      <c r="D18621" s="533"/>
      <c r="E18621" s="533"/>
      <c r="F18621" s="533"/>
      <c r="G18621" s="533"/>
    </row>
    <row r="18622" spans="1:7">
      <c r="A18622" s="533"/>
      <c r="B18622" s="1787"/>
      <c r="C18622" s="1788"/>
      <c r="D18622" s="533"/>
      <c r="E18622" s="533"/>
      <c r="F18622" s="533"/>
      <c r="G18622" s="533"/>
    </row>
    <row r="18623" spans="1:7">
      <c r="A18623" s="533"/>
      <c r="B18623" s="1787"/>
      <c r="C18623" s="1788"/>
      <c r="D18623" s="533"/>
      <c r="E18623" s="533"/>
      <c r="F18623" s="533"/>
      <c r="G18623" s="533"/>
    </row>
    <row r="18624" spans="1:7">
      <c r="A18624" s="533"/>
      <c r="B18624" s="1787"/>
      <c r="C18624" s="1788"/>
      <c r="D18624" s="533"/>
      <c r="E18624" s="533"/>
      <c r="F18624" s="533"/>
      <c r="G18624" s="533"/>
    </row>
    <row r="18625" spans="1:7">
      <c r="A18625" s="533"/>
      <c r="B18625" s="1787"/>
      <c r="C18625" s="1788"/>
      <c r="D18625" s="533"/>
      <c r="E18625" s="533"/>
      <c r="F18625" s="533"/>
      <c r="G18625" s="533"/>
    </row>
    <row r="18626" spans="1:7">
      <c r="A18626" s="533"/>
      <c r="B18626" s="1787"/>
      <c r="C18626" s="1788"/>
      <c r="D18626" s="533"/>
      <c r="E18626" s="533"/>
      <c r="F18626" s="533"/>
      <c r="G18626" s="533"/>
    </row>
    <row r="18627" spans="1:7">
      <c r="A18627" s="533"/>
      <c r="B18627" s="1787"/>
      <c r="C18627" s="1788"/>
      <c r="D18627" s="533"/>
      <c r="E18627" s="533"/>
      <c r="F18627" s="533"/>
      <c r="G18627" s="533"/>
    </row>
    <row r="18628" spans="1:7">
      <c r="A18628" s="533"/>
      <c r="B18628" s="1787"/>
      <c r="C18628" s="1788"/>
      <c r="D18628" s="533"/>
      <c r="E18628" s="533"/>
      <c r="F18628" s="533"/>
      <c r="G18628" s="533"/>
    </row>
    <row r="18629" spans="1:7">
      <c r="A18629" s="533"/>
      <c r="B18629" s="1787"/>
      <c r="C18629" s="1788"/>
      <c r="D18629" s="533"/>
      <c r="E18629" s="533"/>
      <c r="F18629" s="533"/>
      <c r="G18629" s="533"/>
    </row>
    <row r="18630" spans="1:7">
      <c r="A18630" s="533"/>
      <c r="B18630" s="1787"/>
      <c r="C18630" s="1788"/>
      <c r="D18630" s="533"/>
      <c r="E18630" s="533"/>
      <c r="F18630" s="533"/>
      <c r="G18630" s="533"/>
    </row>
    <row r="18631" spans="1:7">
      <c r="A18631" s="533"/>
      <c r="B18631" s="1787"/>
      <c r="C18631" s="1788"/>
      <c r="D18631" s="533"/>
      <c r="E18631" s="533"/>
      <c r="F18631" s="533"/>
      <c r="G18631" s="533"/>
    </row>
    <row r="18632" spans="1:7">
      <c r="A18632" s="533"/>
      <c r="B18632" s="1787"/>
      <c r="C18632" s="1788"/>
      <c r="D18632" s="533"/>
      <c r="E18632" s="533"/>
      <c r="F18632" s="533"/>
      <c r="G18632" s="533"/>
    </row>
    <row r="18633" spans="1:7">
      <c r="A18633" s="533"/>
      <c r="B18633" s="1787"/>
      <c r="C18633" s="1788"/>
      <c r="D18633" s="533"/>
      <c r="E18633" s="533"/>
      <c r="F18633" s="533"/>
      <c r="G18633" s="533"/>
    </row>
    <row r="18634" spans="1:7">
      <c r="A18634" s="533"/>
      <c r="B18634" s="1787"/>
      <c r="C18634" s="1788"/>
      <c r="D18634" s="533"/>
      <c r="E18634" s="533"/>
      <c r="F18634" s="533"/>
      <c r="G18634" s="533"/>
    </row>
    <row r="18635" spans="1:7">
      <c r="A18635" s="533"/>
      <c r="B18635" s="1787"/>
      <c r="C18635" s="1788"/>
      <c r="D18635" s="533"/>
      <c r="E18635" s="533"/>
      <c r="F18635" s="533"/>
      <c r="G18635" s="533"/>
    </row>
    <row r="18636" spans="1:7">
      <c r="A18636" s="533"/>
      <c r="B18636" s="1787"/>
      <c r="C18636" s="1788"/>
      <c r="D18636" s="533"/>
      <c r="E18636" s="533"/>
      <c r="F18636" s="533"/>
      <c r="G18636" s="533"/>
    </row>
    <row r="18637" spans="1:7">
      <c r="A18637" s="533"/>
      <c r="B18637" s="1787"/>
      <c r="C18637" s="1788"/>
      <c r="D18637" s="533"/>
      <c r="E18637" s="533"/>
      <c r="F18637" s="533"/>
      <c r="G18637" s="533"/>
    </row>
    <row r="18638" spans="1:7">
      <c r="A18638" s="533"/>
      <c r="B18638" s="1787"/>
      <c r="C18638" s="1788"/>
      <c r="D18638" s="533"/>
      <c r="E18638" s="533"/>
      <c r="F18638" s="533"/>
      <c r="G18638" s="533"/>
    </row>
    <row r="18639" spans="1:7">
      <c r="A18639" s="533"/>
      <c r="B18639" s="1787"/>
      <c r="C18639" s="1788"/>
      <c r="D18639" s="533"/>
      <c r="E18639" s="533"/>
      <c r="F18639" s="533"/>
      <c r="G18639" s="533"/>
    </row>
    <row r="18640" spans="1:7">
      <c r="A18640" s="533"/>
      <c r="B18640" s="1787"/>
      <c r="C18640" s="1788"/>
      <c r="D18640" s="533"/>
      <c r="E18640" s="533"/>
      <c r="F18640" s="533"/>
      <c r="G18640" s="533"/>
    </row>
    <row r="18641" spans="1:7">
      <c r="A18641" s="533"/>
      <c r="B18641" s="1787"/>
      <c r="C18641" s="1788"/>
      <c r="D18641" s="533"/>
      <c r="E18641" s="533"/>
      <c r="F18641" s="533"/>
      <c r="G18641" s="533"/>
    </row>
    <row r="18642" spans="1:7">
      <c r="A18642" s="533"/>
      <c r="B18642" s="1787"/>
      <c r="C18642" s="1788"/>
      <c r="D18642" s="533"/>
      <c r="E18642" s="533"/>
      <c r="F18642" s="533"/>
      <c r="G18642" s="533"/>
    </row>
    <row r="18643" spans="1:7">
      <c r="A18643" s="533"/>
      <c r="B18643" s="1787"/>
      <c r="C18643" s="1788"/>
      <c r="D18643" s="533"/>
      <c r="E18643" s="533"/>
      <c r="F18643" s="533"/>
      <c r="G18643" s="533"/>
    </row>
    <row r="18644" spans="1:7">
      <c r="A18644" s="533"/>
      <c r="B18644" s="1787"/>
      <c r="C18644" s="1788"/>
      <c r="D18644" s="533"/>
      <c r="E18644" s="533"/>
      <c r="F18644" s="533"/>
      <c r="G18644" s="533"/>
    </row>
    <row r="18645" spans="1:7">
      <c r="A18645" s="533"/>
      <c r="B18645" s="1787"/>
      <c r="C18645" s="1788"/>
      <c r="D18645" s="533"/>
      <c r="E18645" s="533"/>
      <c r="F18645" s="533"/>
      <c r="G18645" s="533"/>
    </row>
    <row r="18646" spans="1:7">
      <c r="A18646" s="533"/>
      <c r="B18646" s="1787"/>
      <c r="C18646" s="1788"/>
      <c r="D18646" s="533"/>
      <c r="E18646" s="533"/>
      <c r="F18646" s="533"/>
      <c r="G18646" s="533"/>
    </row>
    <row r="18647" spans="1:7">
      <c r="A18647" s="533"/>
      <c r="B18647" s="1787"/>
      <c r="C18647" s="1788"/>
      <c r="D18647" s="533"/>
      <c r="E18647" s="533"/>
      <c r="F18647" s="533"/>
      <c r="G18647" s="533"/>
    </row>
    <row r="18648" spans="1:7">
      <c r="A18648" s="533"/>
      <c r="B18648" s="1787"/>
      <c r="C18648" s="1788"/>
      <c r="D18648" s="533"/>
      <c r="E18648" s="533"/>
      <c r="F18648" s="533"/>
      <c r="G18648" s="533"/>
    </row>
    <row r="18649" spans="1:7">
      <c r="A18649" s="533"/>
      <c r="B18649" s="1787"/>
      <c r="C18649" s="1788"/>
      <c r="D18649" s="533"/>
      <c r="E18649" s="533"/>
      <c r="F18649" s="533"/>
      <c r="G18649" s="533"/>
    </row>
    <row r="18650" spans="1:7">
      <c r="A18650" s="533"/>
      <c r="B18650" s="1787"/>
      <c r="C18650" s="1788"/>
      <c r="D18650" s="533"/>
      <c r="E18650" s="533"/>
      <c r="F18650" s="533"/>
      <c r="G18650" s="533"/>
    </row>
    <row r="18651" spans="1:7">
      <c r="A18651" s="533"/>
      <c r="B18651" s="1787"/>
      <c r="C18651" s="1788"/>
      <c r="D18651" s="533"/>
      <c r="E18651" s="533"/>
      <c r="F18651" s="533"/>
      <c r="G18651" s="533"/>
    </row>
    <row r="18652" spans="1:7">
      <c r="A18652" s="533"/>
      <c r="B18652" s="1787"/>
      <c r="C18652" s="1788"/>
      <c r="D18652" s="533"/>
      <c r="E18652" s="533"/>
      <c r="F18652" s="533"/>
      <c r="G18652" s="533"/>
    </row>
    <row r="18653" spans="1:7">
      <c r="A18653" s="533"/>
      <c r="B18653" s="1787"/>
      <c r="C18653" s="1788"/>
      <c r="D18653" s="533"/>
      <c r="E18653" s="533"/>
      <c r="F18653" s="533"/>
      <c r="G18653" s="533"/>
    </row>
    <row r="18654" spans="1:7">
      <c r="A18654" s="533"/>
      <c r="B18654" s="1787"/>
      <c r="C18654" s="1788"/>
      <c r="D18654" s="533"/>
      <c r="E18654" s="533"/>
      <c r="F18654" s="533"/>
      <c r="G18654" s="533"/>
    </row>
    <row r="18655" spans="1:7">
      <c r="A18655" s="533"/>
      <c r="B18655" s="1787"/>
      <c r="C18655" s="1788"/>
      <c r="D18655" s="533"/>
      <c r="E18655" s="533"/>
      <c r="F18655" s="533"/>
      <c r="G18655" s="533"/>
    </row>
    <row r="18656" spans="1:7">
      <c r="A18656" s="533"/>
      <c r="B18656" s="1787"/>
      <c r="C18656" s="1788"/>
      <c r="D18656" s="533"/>
      <c r="E18656" s="533"/>
      <c r="F18656" s="533"/>
      <c r="G18656" s="533"/>
    </row>
    <row r="18657" spans="1:7">
      <c r="A18657" s="533"/>
      <c r="B18657" s="1787"/>
      <c r="C18657" s="1788"/>
      <c r="D18657" s="533"/>
      <c r="E18657" s="533"/>
      <c r="F18657" s="533"/>
      <c r="G18657" s="533"/>
    </row>
    <row r="18658" spans="1:7">
      <c r="A18658" s="533"/>
      <c r="B18658" s="1787"/>
      <c r="C18658" s="1788"/>
      <c r="D18658" s="533"/>
      <c r="E18658" s="533"/>
      <c r="F18658" s="533"/>
      <c r="G18658" s="533"/>
    </row>
    <row r="18659" spans="1:7">
      <c r="A18659" s="533"/>
      <c r="B18659" s="1787"/>
      <c r="C18659" s="1788"/>
      <c r="D18659" s="533"/>
      <c r="E18659" s="533"/>
      <c r="F18659" s="533"/>
      <c r="G18659" s="533"/>
    </row>
    <row r="18660" spans="1:7">
      <c r="A18660" s="533"/>
      <c r="B18660" s="1787"/>
      <c r="C18660" s="1788"/>
      <c r="D18660" s="533"/>
      <c r="E18660" s="533"/>
      <c r="F18660" s="533"/>
      <c r="G18660" s="533"/>
    </row>
    <row r="18661" spans="1:7">
      <c r="A18661" s="533"/>
      <c r="B18661" s="1787"/>
      <c r="C18661" s="1788"/>
      <c r="D18661" s="533"/>
      <c r="E18661" s="533"/>
      <c r="F18661" s="533"/>
      <c r="G18661" s="533"/>
    </row>
    <row r="18662" spans="1:7">
      <c r="A18662" s="533"/>
      <c r="B18662" s="1787"/>
      <c r="C18662" s="1788"/>
      <c r="D18662" s="533"/>
      <c r="E18662" s="533"/>
      <c r="F18662" s="533"/>
      <c r="G18662" s="533"/>
    </row>
    <row r="18663" spans="1:7">
      <c r="A18663" s="533"/>
      <c r="B18663" s="1787"/>
      <c r="C18663" s="1788"/>
      <c r="D18663" s="533"/>
      <c r="E18663" s="533"/>
      <c r="F18663" s="533"/>
      <c r="G18663" s="533"/>
    </row>
    <row r="18664" spans="1:7">
      <c r="A18664" s="533"/>
      <c r="B18664" s="1787"/>
      <c r="C18664" s="1788"/>
      <c r="D18664" s="533"/>
      <c r="E18664" s="533"/>
      <c r="F18664" s="533"/>
      <c r="G18664" s="533"/>
    </row>
    <row r="18665" spans="1:7">
      <c r="A18665" s="533"/>
      <c r="B18665" s="1787"/>
      <c r="C18665" s="1788"/>
      <c r="D18665" s="533"/>
      <c r="E18665" s="533"/>
      <c r="F18665" s="533"/>
      <c r="G18665" s="533"/>
    </row>
    <row r="18666" spans="1:7">
      <c r="A18666" s="533"/>
      <c r="B18666" s="1787"/>
      <c r="C18666" s="1788"/>
      <c r="D18666" s="533"/>
      <c r="E18666" s="533"/>
      <c r="F18666" s="533"/>
      <c r="G18666" s="533"/>
    </row>
    <row r="18667" spans="1:7">
      <c r="A18667" s="533"/>
      <c r="B18667" s="1787"/>
      <c r="C18667" s="1788"/>
      <c r="D18667" s="533"/>
      <c r="E18667" s="533"/>
      <c r="F18667" s="533"/>
      <c r="G18667" s="533"/>
    </row>
    <row r="18668" spans="1:7">
      <c r="A18668" s="533"/>
      <c r="B18668" s="1787"/>
      <c r="C18668" s="1788"/>
      <c r="D18668" s="533"/>
      <c r="E18668" s="533"/>
      <c r="F18668" s="533"/>
      <c r="G18668" s="533"/>
    </row>
    <row r="18669" spans="1:7">
      <c r="A18669" s="533"/>
      <c r="B18669" s="1787"/>
      <c r="C18669" s="1788"/>
      <c r="D18669" s="533"/>
      <c r="E18669" s="533"/>
      <c r="F18669" s="533"/>
      <c r="G18669" s="533"/>
    </row>
    <row r="18670" spans="1:7">
      <c r="A18670" s="533"/>
      <c r="B18670" s="1787"/>
      <c r="C18670" s="1788"/>
      <c r="D18670" s="533"/>
      <c r="E18670" s="533"/>
      <c r="F18670" s="533"/>
      <c r="G18670" s="533"/>
    </row>
    <row r="18671" spans="1:7">
      <c r="A18671" s="533"/>
      <c r="B18671" s="1787"/>
      <c r="C18671" s="1788"/>
      <c r="D18671" s="533"/>
      <c r="E18671" s="533"/>
      <c r="F18671" s="533"/>
      <c r="G18671" s="533"/>
    </row>
    <row r="18672" spans="1:7">
      <c r="A18672" s="533"/>
      <c r="B18672" s="1787"/>
      <c r="C18672" s="1788"/>
      <c r="D18672" s="533"/>
      <c r="E18672" s="533"/>
      <c r="F18672" s="533"/>
      <c r="G18672" s="533"/>
    </row>
    <row r="18673" spans="1:7">
      <c r="A18673" s="533"/>
      <c r="B18673" s="1787"/>
      <c r="C18673" s="1788"/>
      <c r="D18673" s="533"/>
      <c r="E18673" s="533"/>
      <c r="F18673" s="533"/>
      <c r="G18673" s="533"/>
    </row>
    <row r="18674" spans="1:7">
      <c r="A18674" s="533"/>
      <c r="B18674" s="1787"/>
      <c r="C18674" s="1788"/>
      <c r="D18674" s="533"/>
      <c r="E18674" s="533"/>
      <c r="F18674" s="533"/>
      <c r="G18674" s="533"/>
    </row>
    <row r="18675" spans="1:7">
      <c r="A18675" s="533"/>
      <c r="B18675" s="1787"/>
      <c r="C18675" s="1788"/>
      <c r="D18675" s="533"/>
      <c r="E18675" s="533"/>
      <c r="F18675" s="533"/>
      <c r="G18675" s="533"/>
    </row>
    <row r="18676" spans="1:7">
      <c r="A18676" s="533"/>
      <c r="B18676" s="1787"/>
      <c r="C18676" s="1788"/>
      <c r="D18676" s="533"/>
      <c r="E18676" s="533"/>
      <c r="F18676" s="533"/>
      <c r="G18676" s="533"/>
    </row>
    <row r="18677" spans="1:7">
      <c r="A18677" s="533"/>
      <c r="B18677" s="1787"/>
      <c r="C18677" s="1788"/>
      <c r="D18677" s="533"/>
      <c r="E18677" s="533"/>
      <c r="F18677" s="533"/>
      <c r="G18677" s="533"/>
    </row>
    <row r="18678" spans="1:7">
      <c r="A18678" s="533"/>
      <c r="B18678" s="1787"/>
      <c r="C18678" s="1788"/>
      <c r="D18678" s="533"/>
      <c r="E18678" s="533"/>
      <c r="F18678" s="533"/>
      <c r="G18678" s="533"/>
    </row>
    <row r="18679" spans="1:7">
      <c r="A18679" s="533"/>
      <c r="B18679" s="1787"/>
      <c r="C18679" s="1788"/>
      <c r="D18679" s="533"/>
      <c r="E18679" s="533"/>
      <c r="F18679" s="533"/>
      <c r="G18679" s="533"/>
    </row>
    <row r="18680" spans="1:7">
      <c r="A18680" s="533"/>
      <c r="B18680" s="1787"/>
      <c r="C18680" s="1788"/>
      <c r="D18680" s="533"/>
      <c r="E18680" s="533"/>
      <c r="F18680" s="533"/>
      <c r="G18680" s="533"/>
    </row>
    <row r="18681" spans="1:7">
      <c r="A18681" s="533"/>
      <c r="B18681" s="1787"/>
      <c r="C18681" s="1788"/>
      <c r="D18681" s="533"/>
      <c r="E18681" s="533"/>
      <c r="F18681" s="533"/>
      <c r="G18681" s="533"/>
    </row>
    <row r="18682" spans="1:7">
      <c r="A18682" s="533"/>
      <c r="B18682" s="1787"/>
      <c r="C18682" s="1788"/>
      <c r="D18682" s="533"/>
      <c r="E18682" s="533"/>
      <c r="F18682" s="533"/>
      <c r="G18682" s="533"/>
    </row>
    <row r="18683" spans="1:7">
      <c r="A18683" s="533"/>
      <c r="B18683" s="1787"/>
      <c r="C18683" s="1788"/>
      <c r="D18683" s="533"/>
      <c r="E18683" s="533"/>
      <c r="F18683" s="533"/>
      <c r="G18683" s="533"/>
    </row>
    <row r="18684" spans="1:7">
      <c r="A18684" s="533"/>
      <c r="B18684" s="1787"/>
      <c r="C18684" s="1788"/>
      <c r="D18684" s="533"/>
      <c r="E18684" s="533"/>
      <c r="F18684" s="533"/>
      <c r="G18684" s="533"/>
    </row>
    <row r="18685" spans="1:7">
      <c r="A18685" s="533"/>
      <c r="B18685" s="1787"/>
      <c r="C18685" s="1788"/>
      <c r="D18685" s="533"/>
      <c r="E18685" s="533"/>
      <c r="F18685" s="533"/>
      <c r="G18685" s="533"/>
    </row>
    <row r="18686" spans="1:7">
      <c r="A18686" s="533"/>
      <c r="B18686" s="1787"/>
      <c r="C18686" s="1788"/>
      <c r="D18686" s="533"/>
      <c r="E18686" s="533"/>
      <c r="F18686" s="533"/>
      <c r="G18686" s="533"/>
    </row>
    <row r="18687" spans="1:7">
      <c r="A18687" s="533"/>
      <c r="B18687" s="1787"/>
      <c r="C18687" s="1788"/>
      <c r="D18687" s="533"/>
      <c r="E18687" s="533"/>
      <c r="F18687" s="533"/>
      <c r="G18687" s="533"/>
    </row>
    <row r="18688" spans="1:7">
      <c r="A18688" s="533"/>
      <c r="B18688" s="1787"/>
      <c r="C18688" s="1788"/>
      <c r="D18688" s="533"/>
      <c r="E18688" s="533"/>
      <c r="F18688" s="533"/>
      <c r="G18688" s="533"/>
    </row>
    <row r="18689" spans="1:7">
      <c r="A18689" s="533"/>
      <c r="B18689" s="1787"/>
      <c r="C18689" s="1788"/>
      <c r="D18689" s="533"/>
      <c r="E18689" s="533"/>
      <c r="F18689" s="533"/>
      <c r="G18689" s="533"/>
    </row>
    <row r="18690" spans="1:7">
      <c r="A18690" s="533"/>
      <c r="B18690" s="1787"/>
      <c r="C18690" s="1788"/>
      <c r="D18690" s="533"/>
      <c r="E18690" s="533"/>
      <c r="F18690" s="533"/>
      <c r="G18690" s="533"/>
    </row>
    <row r="18691" spans="1:7">
      <c r="A18691" s="533"/>
      <c r="B18691" s="1787"/>
      <c r="C18691" s="1788"/>
      <c r="D18691" s="533"/>
      <c r="E18691" s="533"/>
      <c r="F18691" s="533"/>
      <c r="G18691" s="533"/>
    </row>
    <row r="18692" spans="1:7">
      <c r="A18692" s="533"/>
      <c r="B18692" s="1787"/>
      <c r="C18692" s="1788"/>
      <c r="D18692" s="533"/>
      <c r="E18692" s="533"/>
      <c r="F18692" s="533"/>
      <c r="G18692" s="533"/>
    </row>
    <row r="18693" spans="1:7">
      <c r="A18693" s="533"/>
      <c r="B18693" s="1787"/>
      <c r="C18693" s="1788"/>
      <c r="D18693" s="533"/>
      <c r="E18693" s="533"/>
      <c r="F18693" s="533"/>
      <c r="G18693" s="533"/>
    </row>
    <row r="18694" spans="1:7">
      <c r="A18694" s="533"/>
      <c r="B18694" s="1787"/>
      <c r="C18694" s="1788"/>
      <c r="D18694" s="533"/>
      <c r="E18694" s="533"/>
      <c r="F18694" s="533"/>
      <c r="G18694" s="533"/>
    </row>
    <row r="18695" spans="1:7">
      <c r="A18695" s="533"/>
      <c r="B18695" s="1787"/>
      <c r="C18695" s="1788"/>
      <c r="D18695" s="533"/>
      <c r="E18695" s="533"/>
      <c r="F18695" s="533"/>
      <c r="G18695" s="533"/>
    </row>
    <row r="18696" spans="1:7">
      <c r="A18696" s="533"/>
      <c r="B18696" s="1787"/>
      <c r="C18696" s="1788"/>
      <c r="D18696" s="533"/>
      <c r="E18696" s="533"/>
      <c r="F18696" s="533"/>
      <c r="G18696" s="533"/>
    </row>
    <row r="18697" spans="1:7">
      <c r="A18697" s="533"/>
      <c r="B18697" s="1787"/>
      <c r="C18697" s="1788"/>
      <c r="D18697" s="533"/>
      <c r="E18697" s="533"/>
      <c r="F18697" s="533"/>
      <c r="G18697" s="533"/>
    </row>
    <row r="18698" spans="1:7">
      <c r="A18698" s="533"/>
      <c r="B18698" s="1787"/>
      <c r="C18698" s="1788"/>
      <c r="D18698" s="533"/>
      <c r="E18698" s="533"/>
      <c r="F18698" s="533"/>
      <c r="G18698" s="533"/>
    </row>
    <row r="18699" spans="1:7">
      <c r="A18699" s="533"/>
      <c r="B18699" s="1787"/>
      <c r="C18699" s="1788"/>
      <c r="D18699" s="533"/>
      <c r="E18699" s="533"/>
      <c r="F18699" s="533"/>
      <c r="G18699" s="533"/>
    </row>
    <row r="18700" spans="1:7">
      <c r="A18700" s="533"/>
      <c r="B18700" s="1787"/>
      <c r="C18700" s="1788"/>
      <c r="D18700" s="533"/>
      <c r="E18700" s="533"/>
      <c r="F18700" s="533"/>
      <c r="G18700" s="533"/>
    </row>
    <row r="18701" spans="1:7">
      <c r="A18701" s="533"/>
      <c r="B18701" s="1787"/>
      <c r="C18701" s="1788"/>
      <c r="D18701" s="533"/>
      <c r="E18701" s="533"/>
      <c r="F18701" s="533"/>
      <c r="G18701" s="533"/>
    </row>
    <row r="18702" spans="1:7">
      <c r="A18702" s="533"/>
      <c r="B18702" s="1787"/>
      <c r="C18702" s="1788"/>
      <c r="D18702" s="533"/>
      <c r="E18702" s="533"/>
      <c r="F18702" s="533"/>
      <c r="G18702" s="533"/>
    </row>
    <row r="18703" spans="1:7">
      <c r="A18703" s="533"/>
      <c r="B18703" s="1787"/>
      <c r="C18703" s="1788"/>
      <c r="D18703" s="533"/>
      <c r="E18703" s="533"/>
      <c r="F18703" s="533"/>
      <c r="G18703" s="533"/>
    </row>
    <row r="18704" spans="1:7">
      <c r="A18704" s="533"/>
      <c r="B18704" s="1787"/>
      <c r="C18704" s="1788"/>
      <c r="D18704" s="533"/>
      <c r="E18704" s="533"/>
      <c r="F18704" s="533"/>
      <c r="G18704" s="533"/>
    </row>
    <row r="18705" spans="1:7">
      <c r="A18705" s="533"/>
      <c r="B18705" s="1787"/>
      <c r="C18705" s="1788"/>
      <c r="D18705" s="533"/>
      <c r="E18705" s="533"/>
      <c r="F18705" s="533"/>
      <c r="G18705" s="533"/>
    </row>
    <row r="18706" spans="1:7">
      <c r="A18706" s="533"/>
      <c r="B18706" s="1787"/>
      <c r="C18706" s="1788"/>
      <c r="D18706" s="533"/>
      <c r="E18706" s="533"/>
      <c r="F18706" s="533"/>
      <c r="G18706" s="533"/>
    </row>
    <row r="18707" spans="1:7">
      <c r="A18707" s="533"/>
      <c r="B18707" s="1787"/>
      <c r="C18707" s="1788"/>
      <c r="D18707" s="533"/>
      <c r="E18707" s="533"/>
      <c r="F18707" s="533"/>
      <c r="G18707" s="533"/>
    </row>
    <row r="18708" spans="1:7">
      <c r="A18708" s="533"/>
      <c r="B18708" s="1787"/>
      <c r="C18708" s="1788"/>
      <c r="D18708" s="533"/>
      <c r="E18708" s="533"/>
      <c r="F18708" s="533"/>
      <c r="G18708" s="533"/>
    </row>
    <row r="18709" spans="1:7">
      <c r="A18709" s="533"/>
      <c r="B18709" s="1787"/>
      <c r="C18709" s="1788"/>
      <c r="D18709" s="533"/>
      <c r="E18709" s="533"/>
      <c r="F18709" s="533"/>
      <c r="G18709" s="533"/>
    </row>
    <row r="18710" spans="1:7">
      <c r="A18710" s="533"/>
      <c r="B18710" s="1787"/>
      <c r="C18710" s="1788"/>
      <c r="D18710" s="533"/>
      <c r="E18710" s="533"/>
      <c r="F18710" s="533"/>
      <c r="G18710" s="533"/>
    </row>
    <row r="18711" spans="1:7">
      <c r="A18711" s="533"/>
      <c r="B18711" s="1787"/>
      <c r="C18711" s="1788"/>
      <c r="D18711" s="533"/>
      <c r="E18711" s="533"/>
      <c r="F18711" s="533"/>
      <c r="G18711" s="533"/>
    </row>
    <row r="18712" spans="1:7">
      <c r="A18712" s="533"/>
      <c r="B18712" s="1787"/>
      <c r="C18712" s="1788"/>
      <c r="D18712" s="533"/>
      <c r="E18712" s="533"/>
      <c r="F18712" s="533"/>
      <c r="G18712" s="533"/>
    </row>
    <row r="18713" spans="1:7">
      <c r="A18713" s="533"/>
      <c r="B18713" s="1787"/>
      <c r="C18713" s="1788"/>
      <c r="D18713" s="533"/>
      <c r="E18713" s="533"/>
      <c r="F18713" s="533"/>
      <c r="G18713" s="533"/>
    </row>
    <row r="18714" spans="1:7">
      <c r="A18714" s="533"/>
      <c r="B18714" s="1787"/>
      <c r="C18714" s="1788"/>
      <c r="D18714" s="533"/>
      <c r="E18714" s="533"/>
      <c r="F18714" s="533"/>
      <c r="G18714" s="533"/>
    </row>
    <row r="18715" spans="1:7">
      <c r="A18715" s="533"/>
      <c r="B18715" s="1787"/>
      <c r="C18715" s="1788"/>
      <c r="D18715" s="533"/>
      <c r="E18715" s="533"/>
      <c r="F18715" s="533"/>
      <c r="G18715" s="533"/>
    </row>
    <row r="18716" spans="1:7">
      <c r="A18716" s="533"/>
      <c r="B18716" s="1787"/>
      <c r="C18716" s="1788"/>
      <c r="D18716" s="533"/>
      <c r="E18716" s="533"/>
      <c r="F18716" s="533"/>
      <c r="G18716" s="533"/>
    </row>
    <row r="18717" spans="1:7">
      <c r="A18717" s="533"/>
      <c r="B18717" s="1787"/>
      <c r="C18717" s="1788"/>
      <c r="D18717" s="533"/>
      <c r="E18717" s="533"/>
      <c r="F18717" s="533"/>
      <c r="G18717" s="533"/>
    </row>
    <row r="18718" spans="1:7">
      <c r="A18718" s="533"/>
      <c r="B18718" s="1787"/>
      <c r="C18718" s="1788"/>
      <c r="D18718" s="533"/>
      <c r="E18718" s="533"/>
      <c r="F18718" s="533"/>
      <c r="G18718" s="533"/>
    </row>
    <row r="18719" spans="1:7">
      <c r="A18719" s="533"/>
      <c r="B18719" s="1787"/>
      <c r="C18719" s="1788"/>
      <c r="D18719" s="533"/>
      <c r="E18719" s="533"/>
      <c r="F18719" s="533"/>
      <c r="G18719" s="533"/>
    </row>
    <row r="18720" spans="1:7">
      <c r="A18720" s="533"/>
      <c r="B18720" s="1787"/>
      <c r="C18720" s="1788"/>
      <c r="D18720" s="533"/>
      <c r="E18720" s="533"/>
      <c r="F18720" s="533"/>
      <c r="G18720" s="533"/>
    </row>
    <row r="18721" spans="1:7">
      <c r="A18721" s="533"/>
      <c r="B18721" s="1787"/>
      <c r="C18721" s="1788"/>
      <c r="D18721" s="533"/>
      <c r="E18721" s="533"/>
      <c r="F18721" s="533"/>
      <c r="G18721" s="533"/>
    </row>
    <row r="18722" spans="1:7">
      <c r="A18722" s="533"/>
      <c r="B18722" s="1787"/>
      <c r="C18722" s="1788"/>
      <c r="D18722" s="533"/>
      <c r="E18722" s="533"/>
      <c r="F18722" s="533"/>
      <c r="G18722" s="533"/>
    </row>
    <row r="18723" spans="1:7">
      <c r="A18723" s="533"/>
      <c r="B18723" s="1787"/>
      <c r="C18723" s="1788"/>
      <c r="D18723" s="533"/>
      <c r="E18723" s="533"/>
      <c r="F18723" s="533"/>
      <c r="G18723" s="533"/>
    </row>
    <row r="18724" spans="1:7">
      <c r="A18724" s="533"/>
      <c r="B18724" s="1787"/>
      <c r="C18724" s="1788"/>
      <c r="D18724" s="533"/>
      <c r="E18724" s="533"/>
      <c r="F18724" s="533"/>
      <c r="G18724" s="533"/>
    </row>
    <row r="18725" spans="1:7">
      <c r="A18725" s="533"/>
      <c r="B18725" s="1787"/>
      <c r="C18725" s="1788"/>
      <c r="D18725" s="533"/>
      <c r="E18725" s="533"/>
      <c r="F18725" s="533"/>
      <c r="G18725" s="533"/>
    </row>
    <row r="18726" spans="1:7">
      <c r="A18726" s="533"/>
      <c r="B18726" s="1787"/>
      <c r="C18726" s="1788"/>
      <c r="D18726" s="533"/>
      <c r="E18726" s="533"/>
      <c r="F18726" s="533"/>
      <c r="G18726" s="533"/>
    </row>
    <row r="18727" spans="1:7">
      <c r="A18727" s="533"/>
      <c r="B18727" s="1787"/>
      <c r="C18727" s="1788"/>
      <c r="D18727" s="533"/>
      <c r="E18727" s="533"/>
      <c r="F18727" s="533"/>
      <c r="G18727" s="533"/>
    </row>
    <row r="18728" spans="1:7">
      <c r="A18728" s="533"/>
      <c r="B18728" s="1787"/>
      <c r="C18728" s="1788"/>
      <c r="D18728" s="533"/>
      <c r="E18728" s="533"/>
      <c r="F18728" s="533"/>
      <c r="G18728" s="533"/>
    </row>
    <row r="18729" spans="1:7">
      <c r="A18729" s="533"/>
      <c r="B18729" s="1787"/>
      <c r="C18729" s="1788"/>
      <c r="D18729" s="533"/>
      <c r="E18729" s="533"/>
      <c r="F18729" s="533"/>
      <c r="G18729" s="533"/>
    </row>
    <row r="18730" spans="1:7">
      <c r="A18730" s="533"/>
      <c r="B18730" s="1787"/>
      <c r="C18730" s="1788"/>
      <c r="D18730" s="533"/>
      <c r="E18730" s="533"/>
      <c r="F18730" s="533"/>
      <c r="G18730" s="533"/>
    </row>
    <row r="18731" spans="1:7">
      <c r="A18731" s="533"/>
      <c r="B18731" s="1787"/>
      <c r="C18731" s="1788"/>
      <c r="D18731" s="533"/>
      <c r="E18731" s="533"/>
      <c r="F18731" s="533"/>
      <c r="G18731" s="533"/>
    </row>
    <row r="18732" spans="1:7">
      <c r="A18732" s="533"/>
      <c r="B18732" s="1787"/>
      <c r="C18732" s="1788"/>
      <c r="D18732" s="533"/>
      <c r="E18732" s="533"/>
      <c r="F18732" s="533"/>
      <c r="G18732" s="533"/>
    </row>
    <row r="18733" spans="1:7">
      <c r="A18733" s="533"/>
      <c r="B18733" s="1787"/>
      <c r="C18733" s="1788"/>
      <c r="D18733" s="533"/>
      <c r="E18733" s="533"/>
      <c r="F18733" s="533"/>
      <c r="G18733" s="533"/>
    </row>
    <row r="18734" spans="1:7">
      <c r="A18734" s="533"/>
      <c r="B18734" s="1787"/>
      <c r="C18734" s="1788"/>
      <c r="D18734" s="533"/>
      <c r="E18734" s="533"/>
      <c r="F18734" s="533"/>
      <c r="G18734" s="533"/>
    </row>
    <row r="18735" spans="1:7">
      <c r="A18735" s="533"/>
      <c r="B18735" s="1787"/>
      <c r="C18735" s="1788"/>
      <c r="D18735" s="533"/>
      <c r="E18735" s="533"/>
      <c r="F18735" s="533"/>
      <c r="G18735" s="533"/>
    </row>
    <row r="18736" spans="1:7">
      <c r="A18736" s="533"/>
      <c r="B18736" s="1787"/>
      <c r="C18736" s="1788"/>
      <c r="D18736" s="533"/>
      <c r="E18736" s="533"/>
      <c r="F18736" s="533"/>
      <c r="G18736" s="533"/>
    </row>
    <row r="18737" spans="1:7">
      <c r="A18737" s="533"/>
      <c r="B18737" s="1787"/>
      <c r="C18737" s="1788"/>
      <c r="D18737" s="533"/>
      <c r="E18737" s="533"/>
      <c r="F18737" s="533"/>
      <c r="G18737" s="533"/>
    </row>
    <row r="18738" spans="1:7">
      <c r="A18738" s="533"/>
      <c r="B18738" s="1787"/>
      <c r="C18738" s="1788"/>
      <c r="D18738" s="533"/>
      <c r="E18738" s="533"/>
      <c r="F18738" s="533"/>
      <c r="G18738" s="533"/>
    </row>
    <row r="18739" spans="1:7">
      <c r="A18739" s="533"/>
      <c r="B18739" s="1787"/>
      <c r="C18739" s="1788"/>
      <c r="D18739" s="533"/>
      <c r="E18739" s="533"/>
      <c r="F18739" s="533"/>
      <c r="G18739" s="533"/>
    </row>
    <row r="18740" spans="1:7">
      <c r="A18740" s="533"/>
      <c r="B18740" s="1787"/>
      <c r="C18740" s="1788"/>
      <c r="D18740" s="533"/>
      <c r="E18740" s="533"/>
      <c r="F18740" s="533"/>
      <c r="G18740" s="533"/>
    </row>
    <row r="18741" spans="1:7">
      <c r="A18741" s="533"/>
      <c r="B18741" s="1787"/>
      <c r="C18741" s="1788"/>
      <c r="D18741" s="533"/>
      <c r="E18741" s="533"/>
      <c r="F18741" s="533"/>
      <c r="G18741" s="533"/>
    </row>
    <row r="18742" spans="1:7">
      <c r="A18742" s="533"/>
      <c r="B18742" s="1787"/>
      <c r="C18742" s="1788"/>
      <c r="D18742" s="533"/>
      <c r="E18742" s="533"/>
      <c r="F18742" s="533"/>
      <c r="G18742" s="533"/>
    </row>
    <row r="18743" spans="1:7">
      <c r="A18743" s="533"/>
      <c r="B18743" s="1787"/>
      <c r="C18743" s="1788"/>
      <c r="D18743" s="533"/>
      <c r="E18743" s="533"/>
      <c r="F18743" s="533"/>
      <c r="G18743" s="533"/>
    </row>
    <row r="18744" spans="1:7">
      <c r="A18744" s="533"/>
      <c r="B18744" s="1787"/>
      <c r="C18744" s="1788"/>
      <c r="D18744" s="533"/>
      <c r="E18744" s="533"/>
      <c r="F18744" s="533"/>
      <c r="G18744" s="533"/>
    </row>
    <row r="18745" spans="1:7">
      <c r="A18745" s="533"/>
      <c r="B18745" s="1787"/>
      <c r="C18745" s="1788"/>
      <c r="D18745" s="533"/>
      <c r="E18745" s="533"/>
      <c r="F18745" s="533"/>
      <c r="G18745" s="533"/>
    </row>
    <row r="18746" spans="1:7">
      <c r="A18746" s="533"/>
      <c r="B18746" s="1787"/>
      <c r="C18746" s="1788"/>
      <c r="D18746" s="533"/>
      <c r="E18746" s="533"/>
      <c r="F18746" s="533"/>
      <c r="G18746" s="533"/>
    </row>
    <row r="18747" spans="1:7">
      <c r="A18747" s="533"/>
      <c r="B18747" s="1787"/>
      <c r="C18747" s="1788"/>
      <c r="D18747" s="533"/>
      <c r="E18747" s="533"/>
      <c r="F18747" s="533"/>
      <c r="G18747" s="533"/>
    </row>
    <row r="18748" spans="1:7">
      <c r="A18748" s="533"/>
      <c r="B18748" s="1787"/>
      <c r="C18748" s="1788"/>
      <c r="D18748" s="533"/>
      <c r="E18748" s="533"/>
      <c r="F18748" s="533"/>
      <c r="G18748" s="533"/>
    </row>
    <row r="18749" spans="1:7">
      <c r="A18749" s="533"/>
      <c r="B18749" s="1787"/>
      <c r="C18749" s="1788"/>
      <c r="D18749" s="533"/>
      <c r="E18749" s="533"/>
      <c r="F18749" s="533"/>
      <c r="G18749" s="533"/>
    </row>
    <row r="18750" spans="1:7">
      <c r="A18750" s="533"/>
      <c r="B18750" s="1787"/>
      <c r="C18750" s="1788"/>
      <c r="D18750" s="533"/>
      <c r="E18750" s="533"/>
      <c r="F18750" s="533"/>
      <c r="G18750" s="533"/>
    </row>
    <row r="18751" spans="1:7">
      <c r="A18751" s="533"/>
      <c r="B18751" s="1787"/>
      <c r="C18751" s="1788"/>
      <c r="D18751" s="533"/>
      <c r="E18751" s="533"/>
      <c r="F18751" s="533"/>
      <c r="G18751" s="533"/>
    </row>
    <row r="18752" spans="1:7">
      <c r="A18752" s="533"/>
      <c r="B18752" s="1787"/>
      <c r="C18752" s="1788"/>
      <c r="D18752" s="533"/>
      <c r="E18752" s="533"/>
      <c r="F18752" s="533"/>
      <c r="G18752" s="533"/>
    </row>
    <row r="18753" spans="1:7">
      <c r="A18753" s="533"/>
      <c r="B18753" s="1787"/>
      <c r="C18753" s="1788"/>
      <c r="D18753" s="533"/>
      <c r="E18753" s="533"/>
      <c r="F18753" s="533"/>
      <c r="G18753" s="533"/>
    </row>
    <row r="18754" spans="1:7">
      <c r="A18754" s="533"/>
      <c r="B18754" s="1787"/>
      <c r="C18754" s="1788"/>
      <c r="D18754" s="533"/>
      <c r="E18754" s="533"/>
      <c r="F18754" s="533"/>
      <c r="G18754" s="533"/>
    </row>
    <row r="18755" spans="1:7">
      <c r="A18755" s="533"/>
      <c r="B18755" s="1787"/>
      <c r="C18755" s="1788"/>
      <c r="D18755" s="533"/>
      <c r="E18755" s="533"/>
      <c r="F18755" s="533"/>
      <c r="G18755" s="533"/>
    </row>
    <row r="18756" spans="1:7">
      <c r="A18756" s="533"/>
      <c r="B18756" s="1787"/>
      <c r="C18756" s="1788"/>
      <c r="D18756" s="533"/>
      <c r="E18756" s="533"/>
      <c r="F18756" s="533"/>
      <c r="G18756" s="533"/>
    </row>
    <row r="18757" spans="1:7">
      <c r="A18757" s="533"/>
      <c r="B18757" s="1787"/>
      <c r="C18757" s="1788"/>
      <c r="D18757" s="533"/>
      <c r="E18757" s="533"/>
      <c r="F18757" s="533"/>
      <c r="G18757" s="533"/>
    </row>
    <row r="18758" spans="1:7">
      <c r="A18758" s="533"/>
      <c r="B18758" s="1787"/>
      <c r="C18758" s="1788"/>
      <c r="D18758" s="533"/>
      <c r="E18758" s="533"/>
      <c r="F18758" s="533"/>
      <c r="G18758" s="533"/>
    </row>
    <row r="18759" spans="1:7">
      <c r="A18759" s="533"/>
      <c r="B18759" s="1787"/>
      <c r="C18759" s="1788"/>
      <c r="D18759" s="533"/>
      <c r="E18759" s="533"/>
      <c r="F18759" s="533"/>
      <c r="G18759" s="533"/>
    </row>
    <row r="18760" spans="1:7">
      <c r="A18760" s="533"/>
      <c r="B18760" s="1787"/>
      <c r="C18760" s="1788"/>
      <c r="D18760" s="533"/>
      <c r="E18760" s="533"/>
      <c r="F18760" s="533"/>
      <c r="G18760" s="533"/>
    </row>
    <row r="18761" spans="1:7">
      <c r="A18761" s="533"/>
      <c r="B18761" s="1787"/>
      <c r="C18761" s="1788"/>
      <c r="D18761" s="533"/>
      <c r="E18761" s="533"/>
      <c r="F18761" s="533"/>
      <c r="G18761" s="533"/>
    </row>
    <row r="18762" spans="1:7">
      <c r="A18762" s="533"/>
      <c r="B18762" s="1787"/>
      <c r="C18762" s="1788"/>
      <c r="D18762" s="533"/>
      <c r="E18762" s="533"/>
      <c r="F18762" s="533"/>
      <c r="G18762" s="533"/>
    </row>
    <row r="18763" spans="1:7">
      <c r="A18763" s="533"/>
      <c r="B18763" s="1787"/>
      <c r="C18763" s="1788"/>
      <c r="D18763" s="533"/>
      <c r="E18763" s="533"/>
      <c r="F18763" s="533"/>
      <c r="G18763" s="533"/>
    </row>
    <row r="18764" spans="1:7">
      <c r="A18764" s="533"/>
      <c r="B18764" s="1787"/>
      <c r="C18764" s="1788"/>
      <c r="D18764" s="533"/>
      <c r="E18764" s="533"/>
      <c r="F18764" s="533"/>
      <c r="G18764" s="533"/>
    </row>
    <row r="18765" spans="1:7">
      <c r="A18765" s="533"/>
      <c r="B18765" s="1787"/>
      <c r="C18765" s="1788"/>
      <c r="D18765" s="533"/>
      <c r="E18765" s="533"/>
      <c r="F18765" s="533"/>
      <c r="G18765" s="533"/>
    </row>
    <row r="18766" spans="1:7">
      <c r="A18766" s="533"/>
      <c r="B18766" s="1787"/>
      <c r="C18766" s="1788"/>
      <c r="D18766" s="533"/>
      <c r="E18766" s="533"/>
      <c r="F18766" s="533"/>
      <c r="G18766" s="533"/>
    </row>
    <row r="18767" spans="1:7">
      <c r="A18767" s="533"/>
      <c r="B18767" s="1787"/>
      <c r="C18767" s="1788"/>
      <c r="D18767" s="533"/>
      <c r="E18767" s="533"/>
      <c r="F18767" s="533"/>
      <c r="G18767" s="533"/>
    </row>
    <row r="18768" spans="1:7">
      <c r="A18768" s="533"/>
      <c r="B18768" s="1787"/>
      <c r="C18768" s="1788"/>
      <c r="D18768" s="533"/>
      <c r="E18768" s="533"/>
      <c r="F18768" s="533"/>
      <c r="G18768" s="533"/>
    </row>
    <row r="18769" spans="1:7">
      <c r="A18769" s="533"/>
      <c r="B18769" s="1787"/>
      <c r="C18769" s="1788"/>
      <c r="D18769" s="533"/>
      <c r="E18769" s="533"/>
      <c r="F18769" s="533"/>
      <c r="G18769" s="533"/>
    </row>
    <row r="18770" spans="1:7">
      <c r="A18770" s="533"/>
      <c r="B18770" s="1787"/>
      <c r="C18770" s="1788"/>
      <c r="D18770" s="533"/>
      <c r="E18770" s="533"/>
      <c r="F18770" s="533"/>
      <c r="G18770" s="533"/>
    </row>
    <row r="18771" spans="1:7">
      <c r="A18771" s="533"/>
      <c r="B18771" s="1787"/>
      <c r="C18771" s="1788"/>
      <c r="D18771" s="533"/>
      <c r="E18771" s="533"/>
      <c r="F18771" s="533"/>
      <c r="G18771" s="533"/>
    </row>
    <row r="18772" spans="1:7">
      <c r="A18772" s="533"/>
      <c r="B18772" s="1787"/>
      <c r="C18772" s="1788"/>
      <c r="D18772" s="533"/>
      <c r="E18772" s="533"/>
      <c r="F18772" s="533"/>
      <c r="G18772" s="533"/>
    </row>
    <row r="18773" spans="1:7">
      <c r="A18773" s="533"/>
      <c r="B18773" s="1787"/>
      <c r="C18773" s="1788"/>
      <c r="D18773" s="533"/>
      <c r="E18773" s="533"/>
      <c r="F18773" s="533"/>
      <c r="G18773" s="533"/>
    </row>
    <row r="18774" spans="1:7">
      <c r="A18774" s="533"/>
      <c r="B18774" s="1787"/>
      <c r="C18774" s="1788"/>
      <c r="D18774" s="533"/>
      <c r="E18774" s="533"/>
      <c r="F18774" s="533"/>
      <c r="G18774" s="533"/>
    </row>
    <row r="18775" spans="1:7">
      <c r="A18775" s="533"/>
      <c r="B18775" s="1787"/>
      <c r="C18775" s="1788"/>
      <c r="D18775" s="533"/>
      <c r="E18775" s="533"/>
      <c r="F18775" s="533"/>
      <c r="G18775" s="533"/>
    </row>
    <row r="18776" spans="1:7">
      <c r="A18776" s="533"/>
      <c r="B18776" s="1787"/>
      <c r="C18776" s="1788"/>
      <c r="D18776" s="533"/>
      <c r="E18776" s="533"/>
      <c r="F18776" s="533"/>
      <c r="G18776" s="533"/>
    </row>
    <row r="18777" spans="1:7">
      <c r="A18777" s="533"/>
      <c r="B18777" s="1787"/>
      <c r="C18777" s="1788"/>
      <c r="D18777" s="533"/>
      <c r="E18777" s="533"/>
      <c r="F18777" s="533"/>
      <c r="G18777" s="533"/>
    </row>
    <row r="18778" spans="1:7">
      <c r="A18778" s="533"/>
      <c r="B18778" s="1787"/>
      <c r="C18778" s="1788"/>
      <c r="D18778" s="533"/>
      <c r="E18778" s="533"/>
      <c r="F18778" s="533"/>
      <c r="G18778" s="533"/>
    </row>
    <row r="18779" spans="1:7">
      <c r="A18779" s="533"/>
      <c r="B18779" s="1787"/>
      <c r="C18779" s="1788"/>
      <c r="D18779" s="533"/>
      <c r="E18779" s="533"/>
      <c r="F18779" s="533"/>
      <c r="G18779" s="533"/>
    </row>
    <row r="18780" spans="1:7">
      <c r="A18780" s="533"/>
      <c r="B18780" s="1787"/>
      <c r="C18780" s="1788"/>
      <c r="D18780" s="533"/>
      <c r="E18780" s="533"/>
      <c r="F18780" s="533"/>
      <c r="G18780" s="533"/>
    </row>
    <row r="18781" spans="1:7">
      <c r="A18781" s="533"/>
      <c r="B18781" s="1787"/>
      <c r="C18781" s="1788"/>
      <c r="D18781" s="533"/>
      <c r="E18781" s="533"/>
      <c r="F18781" s="533"/>
      <c r="G18781" s="533"/>
    </row>
    <row r="18782" spans="1:7">
      <c r="A18782" s="533"/>
      <c r="B18782" s="1787"/>
      <c r="C18782" s="1788"/>
      <c r="D18782" s="533"/>
      <c r="E18782" s="533"/>
      <c r="F18782" s="533"/>
      <c r="G18782" s="533"/>
    </row>
    <row r="18783" spans="1:7">
      <c r="A18783" s="533"/>
      <c r="B18783" s="1787"/>
      <c r="C18783" s="1788"/>
      <c r="D18783" s="533"/>
      <c r="E18783" s="533"/>
      <c r="F18783" s="533"/>
      <c r="G18783" s="533"/>
    </row>
    <row r="18784" spans="1:7">
      <c r="A18784" s="533"/>
      <c r="B18784" s="1787"/>
      <c r="C18784" s="1788"/>
      <c r="D18784" s="533"/>
      <c r="E18784" s="533"/>
      <c r="F18784" s="533"/>
      <c r="G18784" s="533"/>
    </row>
    <row r="18785" spans="1:7">
      <c r="A18785" s="533"/>
      <c r="B18785" s="1787"/>
      <c r="C18785" s="1788"/>
      <c r="D18785" s="533"/>
      <c r="E18785" s="533"/>
      <c r="F18785" s="533"/>
      <c r="G18785" s="533"/>
    </row>
    <row r="18786" spans="1:7">
      <c r="A18786" s="533"/>
      <c r="B18786" s="1787"/>
      <c r="C18786" s="1788"/>
      <c r="D18786" s="533"/>
      <c r="E18786" s="533"/>
      <c r="F18786" s="533"/>
      <c r="G18786" s="533"/>
    </row>
    <row r="18787" spans="1:7">
      <c r="A18787" s="533"/>
      <c r="B18787" s="1787"/>
      <c r="C18787" s="1788"/>
      <c r="D18787" s="533"/>
      <c r="E18787" s="533"/>
      <c r="F18787" s="533"/>
      <c r="G18787" s="533"/>
    </row>
    <row r="18788" spans="1:7">
      <c r="A18788" s="533"/>
      <c r="B18788" s="1787"/>
      <c r="C18788" s="1788"/>
      <c r="D18788" s="533"/>
      <c r="E18788" s="533"/>
      <c r="F18788" s="533"/>
      <c r="G18788" s="533"/>
    </row>
    <row r="18789" spans="1:7">
      <c r="A18789" s="533"/>
      <c r="B18789" s="1787"/>
      <c r="C18789" s="1788"/>
      <c r="D18789" s="533"/>
      <c r="E18789" s="533"/>
      <c r="F18789" s="533"/>
      <c r="G18789" s="533"/>
    </row>
    <row r="18790" spans="1:7">
      <c r="A18790" s="533"/>
      <c r="B18790" s="1787"/>
      <c r="C18790" s="1788"/>
      <c r="D18790" s="533"/>
      <c r="E18790" s="533"/>
      <c r="F18790" s="533"/>
      <c r="G18790" s="533"/>
    </row>
    <row r="18791" spans="1:7">
      <c r="A18791" s="533"/>
      <c r="B18791" s="1787"/>
      <c r="C18791" s="1788"/>
      <c r="D18791" s="533"/>
      <c r="E18791" s="533"/>
      <c r="F18791" s="533"/>
      <c r="G18791" s="533"/>
    </row>
    <row r="18792" spans="1:7">
      <c r="A18792" s="533"/>
      <c r="B18792" s="1787"/>
      <c r="C18792" s="1788"/>
      <c r="D18792" s="533"/>
      <c r="E18792" s="533"/>
      <c r="F18792" s="533"/>
      <c r="G18792" s="533"/>
    </row>
    <row r="18793" spans="1:7">
      <c r="A18793" s="533"/>
      <c r="B18793" s="1787"/>
      <c r="C18793" s="1788"/>
      <c r="D18793" s="533"/>
      <c r="E18793" s="533"/>
      <c r="F18793" s="533"/>
      <c r="G18793" s="533"/>
    </row>
    <row r="18794" spans="1:7">
      <c r="A18794" s="533"/>
      <c r="B18794" s="1787"/>
      <c r="C18794" s="1788"/>
      <c r="D18794" s="533"/>
      <c r="E18794" s="533"/>
      <c r="F18794" s="533"/>
      <c r="G18794" s="533"/>
    </row>
    <row r="18795" spans="1:7">
      <c r="A18795" s="533"/>
      <c r="B18795" s="1787"/>
      <c r="C18795" s="1788"/>
      <c r="D18795" s="533"/>
      <c r="E18795" s="533"/>
      <c r="F18795" s="533"/>
      <c r="G18795" s="533"/>
    </row>
    <row r="18796" spans="1:7">
      <c r="A18796" s="533"/>
      <c r="B18796" s="1787"/>
      <c r="C18796" s="1788"/>
      <c r="D18796" s="533"/>
      <c r="E18796" s="533"/>
      <c r="F18796" s="533"/>
      <c r="G18796" s="533"/>
    </row>
    <row r="18797" spans="1:7">
      <c r="A18797" s="533"/>
      <c r="B18797" s="1787"/>
      <c r="C18797" s="1788"/>
      <c r="D18797" s="533"/>
      <c r="E18797" s="533"/>
      <c r="F18797" s="533"/>
      <c r="G18797" s="533"/>
    </row>
    <row r="18798" spans="1:7">
      <c r="A18798" s="533"/>
      <c r="B18798" s="1787"/>
      <c r="C18798" s="1788"/>
      <c r="D18798" s="533"/>
      <c r="E18798" s="533"/>
      <c r="F18798" s="533"/>
      <c r="G18798" s="533"/>
    </row>
    <row r="18799" spans="1:7">
      <c r="A18799" s="533"/>
      <c r="B18799" s="1787"/>
      <c r="C18799" s="1788"/>
      <c r="D18799" s="533"/>
      <c r="E18799" s="533"/>
      <c r="F18799" s="533"/>
      <c r="G18799" s="533"/>
    </row>
    <row r="18800" spans="1:7">
      <c r="A18800" s="533"/>
      <c r="B18800" s="1787"/>
      <c r="C18800" s="1788"/>
      <c r="D18800" s="533"/>
      <c r="E18800" s="533"/>
      <c r="F18800" s="533"/>
      <c r="G18800" s="533"/>
    </row>
    <row r="18801" spans="1:7">
      <c r="A18801" s="533"/>
      <c r="B18801" s="1787"/>
      <c r="C18801" s="1788"/>
      <c r="D18801" s="533"/>
      <c r="E18801" s="533"/>
      <c r="F18801" s="533"/>
      <c r="G18801" s="533"/>
    </row>
    <row r="18802" spans="1:7">
      <c r="A18802" s="533"/>
      <c r="B18802" s="1787"/>
      <c r="C18802" s="1788"/>
      <c r="D18802" s="533"/>
      <c r="E18802" s="533"/>
      <c r="F18802" s="533"/>
      <c r="G18802" s="533"/>
    </row>
    <row r="18803" spans="1:7">
      <c r="A18803" s="533"/>
      <c r="B18803" s="1787"/>
      <c r="C18803" s="1788"/>
      <c r="D18803" s="533"/>
      <c r="E18803" s="533"/>
      <c r="F18803" s="533"/>
      <c r="G18803" s="533"/>
    </row>
    <row r="18804" spans="1:7">
      <c r="A18804" s="533"/>
      <c r="B18804" s="1787"/>
      <c r="C18804" s="1788"/>
      <c r="D18804" s="533"/>
      <c r="E18804" s="533"/>
      <c r="F18804" s="533"/>
      <c r="G18804" s="533"/>
    </row>
    <row r="18805" spans="1:7">
      <c r="A18805" s="533"/>
      <c r="B18805" s="1787"/>
      <c r="C18805" s="1788"/>
      <c r="D18805" s="533"/>
      <c r="E18805" s="533"/>
      <c r="F18805" s="533"/>
      <c r="G18805" s="533"/>
    </row>
    <row r="18806" spans="1:7">
      <c r="A18806" s="533"/>
      <c r="B18806" s="1787"/>
      <c r="C18806" s="1788"/>
      <c r="D18806" s="533"/>
      <c r="E18806" s="533"/>
      <c r="F18806" s="533"/>
      <c r="G18806" s="533"/>
    </row>
    <row r="18807" spans="1:7">
      <c r="A18807" s="533"/>
      <c r="B18807" s="1787"/>
      <c r="C18807" s="1788"/>
      <c r="D18807" s="533"/>
      <c r="E18807" s="533"/>
      <c r="F18807" s="533"/>
      <c r="G18807" s="533"/>
    </row>
    <row r="18808" spans="1:7">
      <c r="A18808" s="533"/>
      <c r="B18808" s="1787"/>
      <c r="C18808" s="1788"/>
      <c r="D18808" s="533"/>
      <c r="E18808" s="533"/>
      <c r="F18808" s="533"/>
      <c r="G18808" s="533"/>
    </row>
    <row r="18809" spans="1:7">
      <c r="A18809" s="533"/>
      <c r="B18809" s="1787"/>
      <c r="C18809" s="1788"/>
      <c r="D18809" s="533"/>
      <c r="E18809" s="533"/>
      <c r="F18809" s="533"/>
      <c r="G18809" s="533"/>
    </row>
    <row r="18810" spans="1:7">
      <c r="A18810" s="533"/>
      <c r="B18810" s="1787"/>
      <c r="C18810" s="1788"/>
      <c r="D18810" s="533"/>
      <c r="E18810" s="533"/>
      <c r="F18810" s="533"/>
      <c r="G18810" s="533"/>
    </row>
    <row r="18811" spans="1:7">
      <c r="A18811" s="533"/>
      <c r="B18811" s="1787"/>
      <c r="C18811" s="1788"/>
      <c r="D18811" s="533"/>
      <c r="E18811" s="533"/>
      <c r="F18811" s="533"/>
      <c r="G18811" s="533"/>
    </row>
    <row r="18812" spans="1:7">
      <c r="A18812" s="533"/>
      <c r="B18812" s="1787"/>
      <c r="C18812" s="1788"/>
      <c r="D18812" s="533"/>
      <c r="E18812" s="533"/>
      <c r="F18812" s="533"/>
      <c r="G18812" s="533"/>
    </row>
    <row r="18813" spans="1:7">
      <c r="A18813" s="533"/>
      <c r="B18813" s="1787"/>
      <c r="C18813" s="1788"/>
      <c r="D18813" s="533"/>
      <c r="E18813" s="533"/>
      <c r="F18813" s="533"/>
      <c r="G18813" s="533"/>
    </row>
    <row r="18814" spans="1:7">
      <c r="A18814" s="533"/>
      <c r="B18814" s="1787"/>
      <c r="C18814" s="1788"/>
      <c r="D18814" s="533"/>
      <c r="E18814" s="533"/>
      <c r="F18814" s="533"/>
      <c r="G18814" s="533"/>
    </row>
    <row r="18815" spans="1:7">
      <c r="A18815" s="533"/>
      <c r="B18815" s="1787"/>
      <c r="C18815" s="1788"/>
      <c r="D18815" s="533"/>
      <c r="E18815" s="533"/>
      <c r="F18815" s="533"/>
      <c r="G18815" s="533"/>
    </row>
    <row r="18816" spans="1:7">
      <c r="A18816" s="533"/>
      <c r="B18816" s="1787"/>
      <c r="C18816" s="1788"/>
      <c r="D18816" s="533"/>
      <c r="E18816" s="533"/>
      <c r="F18816" s="533"/>
      <c r="G18816" s="533"/>
    </row>
    <row r="18817" spans="1:7">
      <c r="A18817" s="533"/>
      <c r="B18817" s="1787"/>
      <c r="C18817" s="1788"/>
      <c r="D18817" s="533"/>
      <c r="E18817" s="533"/>
      <c r="F18817" s="533"/>
      <c r="G18817" s="533"/>
    </row>
    <row r="18818" spans="1:7">
      <c r="A18818" s="533"/>
      <c r="B18818" s="1787"/>
      <c r="C18818" s="1788"/>
      <c r="D18818" s="533"/>
      <c r="E18818" s="533"/>
      <c r="F18818" s="533"/>
      <c r="G18818" s="533"/>
    </row>
    <row r="18819" spans="1:7">
      <c r="A18819" s="533"/>
      <c r="B18819" s="1787"/>
      <c r="C18819" s="1788"/>
      <c r="D18819" s="533"/>
      <c r="E18819" s="533"/>
      <c r="F18819" s="533"/>
      <c r="G18819" s="533"/>
    </row>
    <row r="18820" spans="1:7">
      <c r="A18820" s="533"/>
      <c r="B18820" s="1787"/>
      <c r="C18820" s="1788"/>
      <c r="D18820" s="533"/>
      <c r="E18820" s="533"/>
      <c r="F18820" s="533"/>
      <c r="G18820" s="533"/>
    </row>
    <row r="18821" spans="1:7">
      <c r="A18821" s="533"/>
      <c r="B18821" s="1787"/>
      <c r="C18821" s="1788"/>
      <c r="D18821" s="533"/>
      <c r="E18821" s="533"/>
      <c r="F18821" s="533"/>
      <c r="G18821" s="533"/>
    </row>
    <row r="18822" spans="1:7">
      <c r="A18822" s="533"/>
      <c r="B18822" s="1787"/>
      <c r="C18822" s="1788"/>
      <c r="D18822" s="533"/>
      <c r="E18822" s="533"/>
      <c r="F18822" s="533"/>
      <c r="G18822" s="533"/>
    </row>
    <row r="18823" spans="1:7">
      <c r="A18823" s="533"/>
      <c r="B18823" s="1787"/>
      <c r="C18823" s="1788"/>
      <c r="D18823" s="533"/>
      <c r="E18823" s="533"/>
      <c r="F18823" s="533"/>
      <c r="G18823" s="533"/>
    </row>
    <row r="18824" spans="1:7">
      <c r="A18824" s="533"/>
      <c r="B18824" s="1787"/>
      <c r="C18824" s="1788"/>
      <c r="D18824" s="533"/>
      <c r="E18824" s="533"/>
      <c r="F18824" s="533"/>
      <c r="G18824" s="533"/>
    </row>
    <row r="18825" spans="1:7">
      <c r="A18825" s="533"/>
      <c r="B18825" s="1787"/>
      <c r="C18825" s="1788"/>
      <c r="D18825" s="533"/>
      <c r="E18825" s="533"/>
      <c r="F18825" s="533"/>
      <c r="G18825" s="533"/>
    </row>
    <row r="18826" spans="1:7">
      <c r="A18826" s="533"/>
      <c r="B18826" s="1787"/>
      <c r="C18826" s="1788"/>
      <c r="D18826" s="533"/>
      <c r="E18826" s="533"/>
      <c r="F18826" s="533"/>
      <c r="G18826" s="533"/>
    </row>
    <row r="18827" spans="1:7">
      <c r="A18827" s="533"/>
      <c r="B18827" s="1787"/>
      <c r="C18827" s="1788"/>
      <c r="D18827" s="533"/>
      <c r="E18827" s="533"/>
      <c r="F18827" s="533"/>
      <c r="G18827" s="533"/>
    </row>
    <row r="18828" spans="1:7">
      <c r="A18828" s="533"/>
      <c r="B18828" s="1787"/>
      <c r="C18828" s="1788"/>
      <c r="D18828" s="533"/>
      <c r="E18828" s="533"/>
      <c r="F18828" s="533"/>
      <c r="G18828" s="533"/>
    </row>
    <row r="18829" spans="1:7">
      <c r="A18829" s="533"/>
      <c r="B18829" s="1787"/>
      <c r="C18829" s="1788"/>
      <c r="D18829" s="533"/>
      <c r="E18829" s="533"/>
      <c r="F18829" s="533"/>
      <c r="G18829" s="533"/>
    </row>
    <row r="18830" spans="1:7">
      <c r="A18830" s="533"/>
      <c r="B18830" s="1787"/>
      <c r="C18830" s="1788"/>
      <c r="D18830" s="533"/>
      <c r="E18830" s="533"/>
      <c r="F18830" s="533"/>
      <c r="G18830" s="533"/>
    </row>
    <row r="18831" spans="1:7">
      <c r="A18831" s="533"/>
      <c r="B18831" s="1787"/>
      <c r="C18831" s="1788"/>
      <c r="D18831" s="533"/>
      <c r="E18831" s="533"/>
      <c r="F18831" s="533"/>
      <c r="G18831" s="533"/>
    </row>
    <row r="18832" spans="1:7">
      <c r="A18832" s="533"/>
      <c r="B18832" s="1787"/>
      <c r="C18832" s="1788"/>
      <c r="D18832" s="533"/>
      <c r="E18832" s="533"/>
      <c r="F18832" s="533"/>
      <c r="G18832" s="533"/>
    </row>
    <row r="18833" spans="1:7">
      <c r="A18833" s="533"/>
      <c r="B18833" s="1787"/>
      <c r="C18833" s="1788"/>
      <c r="D18833" s="533"/>
      <c r="E18833" s="533"/>
      <c r="F18833" s="533"/>
      <c r="G18833" s="533"/>
    </row>
    <row r="18834" spans="1:7">
      <c r="A18834" s="533"/>
      <c r="B18834" s="1787"/>
      <c r="C18834" s="1788"/>
      <c r="D18834" s="533"/>
      <c r="E18834" s="533"/>
      <c r="F18834" s="533"/>
      <c r="G18834" s="533"/>
    </row>
    <row r="18835" spans="1:7">
      <c r="A18835" s="533"/>
      <c r="B18835" s="1787"/>
      <c r="C18835" s="1788"/>
      <c r="D18835" s="533"/>
      <c r="E18835" s="533"/>
      <c r="F18835" s="533"/>
      <c r="G18835" s="533"/>
    </row>
    <row r="18836" spans="1:7">
      <c r="A18836" s="533"/>
      <c r="B18836" s="1787"/>
      <c r="C18836" s="1788"/>
      <c r="D18836" s="533"/>
      <c r="E18836" s="533"/>
      <c r="F18836" s="533"/>
      <c r="G18836" s="533"/>
    </row>
    <row r="18837" spans="1:7">
      <c r="A18837" s="533"/>
      <c r="B18837" s="1787"/>
      <c r="C18837" s="1788"/>
      <c r="D18837" s="533"/>
      <c r="E18837" s="533"/>
      <c r="F18837" s="533"/>
      <c r="G18837" s="533"/>
    </row>
    <row r="18838" spans="1:7">
      <c r="A18838" s="533"/>
      <c r="B18838" s="1787"/>
      <c r="C18838" s="1788"/>
      <c r="D18838" s="533"/>
      <c r="E18838" s="533"/>
      <c r="F18838" s="533"/>
      <c r="G18838" s="533"/>
    </row>
    <row r="18839" spans="1:7">
      <c r="A18839" s="533"/>
      <c r="B18839" s="1787"/>
      <c r="C18839" s="1788"/>
      <c r="D18839" s="533"/>
      <c r="E18839" s="533"/>
      <c r="F18839" s="533"/>
      <c r="G18839" s="533"/>
    </row>
    <row r="18840" spans="1:7">
      <c r="A18840" s="533"/>
      <c r="B18840" s="1787"/>
      <c r="C18840" s="1788"/>
      <c r="D18840" s="533"/>
      <c r="E18840" s="533"/>
      <c r="F18840" s="533"/>
      <c r="G18840" s="533"/>
    </row>
    <row r="18841" spans="1:7">
      <c r="A18841" s="533"/>
      <c r="B18841" s="1787"/>
      <c r="C18841" s="1788"/>
      <c r="D18841" s="533"/>
      <c r="E18841" s="533"/>
      <c r="F18841" s="533"/>
      <c r="G18841" s="533"/>
    </row>
    <row r="18842" spans="1:7">
      <c r="A18842" s="533"/>
      <c r="B18842" s="1787"/>
      <c r="C18842" s="1788"/>
      <c r="D18842" s="533"/>
      <c r="E18842" s="533"/>
      <c r="F18842" s="533"/>
      <c r="G18842" s="533"/>
    </row>
    <row r="18843" spans="1:7">
      <c r="A18843" s="533"/>
      <c r="B18843" s="1787"/>
      <c r="C18843" s="1788"/>
      <c r="D18843" s="533"/>
      <c r="E18843" s="533"/>
      <c r="F18843" s="533"/>
      <c r="G18843" s="533"/>
    </row>
    <row r="18844" spans="1:7">
      <c r="A18844" s="533"/>
      <c r="B18844" s="1787"/>
      <c r="C18844" s="1788"/>
      <c r="D18844" s="533"/>
      <c r="E18844" s="533"/>
      <c r="F18844" s="533"/>
      <c r="G18844" s="533"/>
    </row>
    <row r="18845" spans="1:7">
      <c r="A18845" s="533"/>
      <c r="B18845" s="1787"/>
      <c r="C18845" s="1788"/>
      <c r="D18845" s="533"/>
      <c r="E18845" s="533"/>
      <c r="F18845" s="533"/>
      <c r="G18845" s="533"/>
    </row>
    <row r="18846" spans="1:7">
      <c r="A18846" s="533"/>
      <c r="B18846" s="1787"/>
      <c r="C18846" s="1788"/>
      <c r="D18846" s="533"/>
      <c r="E18846" s="533"/>
      <c r="F18846" s="533"/>
      <c r="G18846" s="533"/>
    </row>
    <row r="18847" spans="1:7">
      <c r="A18847" s="533"/>
      <c r="B18847" s="1787"/>
      <c r="C18847" s="1788"/>
      <c r="D18847" s="533"/>
      <c r="E18847" s="533"/>
      <c r="F18847" s="533"/>
      <c r="G18847" s="533"/>
    </row>
    <row r="18848" spans="1:7">
      <c r="A18848" s="533"/>
      <c r="B18848" s="1787"/>
      <c r="C18848" s="1788"/>
      <c r="D18848" s="533"/>
      <c r="E18848" s="533"/>
      <c r="F18848" s="533"/>
      <c r="G18848" s="533"/>
    </row>
    <row r="18849" spans="1:7">
      <c r="A18849" s="533"/>
      <c r="B18849" s="1787"/>
      <c r="C18849" s="1788"/>
      <c r="D18849" s="533"/>
      <c r="E18849" s="533"/>
      <c r="F18849" s="533"/>
      <c r="G18849" s="533"/>
    </row>
    <row r="18850" spans="1:7">
      <c r="A18850" s="533"/>
      <c r="B18850" s="1787"/>
      <c r="C18850" s="1788"/>
      <c r="D18850" s="533"/>
      <c r="E18850" s="533"/>
      <c r="F18850" s="533"/>
      <c r="G18850" s="533"/>
    </row>
    <row r="18851" spans="1:7">
      <c r="A18851" s="533"/>
      <c r="B18851" s="1787"/>
      <c r="C18851" s="1788"/>
      <c r="D18851" s="533"/>
      <c r="E18851" s="533"/>
      <c r="F18851" s="533"/>
      <c r="G18851" s="533"/>
    </row>
    <row r="18852" spans="1:7">
      <c r="A18852" s="533"/>
      <c r="B18852" s="1787"/>
      <c r="C18852" s="1788"/>
      <c r="D18852" s="533"/>
      <c r="E18852" s="533"/>
      <c r="F18852" s="533"/>
      <c r="G18852" s="533"/>
    </row>
    <row r="18853" spans="1:7">
      <c r="A18853" s="533"/>
      <c r="B18853" s="1787"/>
      <c r="C18853" s="1788"/>
      <c r="D18853" s="533"/>
      <c r="E18853" s="533"/>
      <c r="F18853" s="533"/>
      <c r="G18853" s="533"/>
    </row>
    <row r="18854" spans="1:7">
      <c r="A18854" s="533"/>
      <c r="B18854" s="1787"/>
      <c r="C18854" s="1788"/>
      <c r="D18854" s="533"/>
      <c r="E18854" s="533"/>
      <c r="F18854" s="533"/>
      <c r="G18854" s="533"/>
    </row>
    <row r="18855" spans="1:7">
      <c r="A18855" s="533"/>
      <c r="B18855" s="1787"/>
      <c r="C18855" s="1788"/>
      <c r="D18855" s="533"/>
      <c r="E18855" s="533"/>
      <c r="F18855" s="533"/>
      <c r="G18855" s="533"/>
    </row>
    <row r="18856" spans="1:7">
      <c r="A18856" s="533"/>
      <c r="B18856" s="1787"/>
      <c r="C18856" s="1788"/>
      <c r="D18856" s="533"/>
      <c r="E18856" s="533"/>
      <c r="F18856" s="533"/>
      <c r="G18856" s="533"/>
    </row>
    <row r="18857" spans="1:7">
      <c r="A18857" s="533"/>
      <c r="B18857" s="1787"/>
      <c r="C18857" s="1788"/>
      <c r="D18857" s="533"/>
      <c r="E18857" s="533"/>
      <c r="F18857" s="533"/>
      <c r="G18857" s="533"/>
    </row>
    <row r="18858" spans="1:7">
      <c r="A18858" s="533"/>
      <c r="B18858" s="1787"/>
      <c r="C18858" s="1788"/>
      <c r="D18858" s="533"/>
      <c r="E18858" s="533"/>
      <c r="F18858" s="533"/>
      <c r="G18858" s="533"/>
    </row>
    <row r="18859" spans="1:7">
      <c r="A18859" s="533"/>
      <c r="B18859" s="1787"/>
      <c r="C18859" s="1788"/>
      <c r="D18859" s="533"/>
      <c r="E18859" s="533"/>
      <c r="F18859" s="533"/>
      <c r="G18859" s="533"/>
    </row>
    <row r="18860" spans="1:7">
      <c r="A18860" s="533"/>
      <c r="B18860" s="1787"/>
      <c r="C18860" s="1788"/>
      <c r="D18860" s="533"/>
      <c r="E18860" s="533"/>
      <c r="F18860" s="533"/>
      <c r="G18860" s="533"/>
    </row>
    <row r="18861" spans="1:7">
      <c r="A18861" s="533"/>
      <c r="B18861" s="1787"/>
      <c r="C18861" s="1788"/>
      <c r="D18861" s="533"/>
      <c r="E18861" s="533"/>
      <c r="F18861" s="533"/>
      <c r="G18861" s="533"/>
    </row>
    <row r="18862" spans="1:7">
      <c r="A18862" s="533"/>
      <c r="B18862" s="1787"/>
      <c r="C18862" s="1788"/>
      <c r="D18862" s="533"/>
      <c r="E18862" s="533"/>
      <c r="F18862" s="533"/>
      <c r="G18862" s="533"/>
    </row>
    <row r="18863" spans="1:7">
      <c r="A18863" s="533"/>
      <c r="B18863" s="1787"/>
      <c r="C18863" s="1788"/>
      <c r="D18863" s="533"/>
      <c r="E18863" s="533"/>
      <c r="F18863" s="533"/>
      <c r="G18863" s="533"/>
    </row>
    <row r="18864" spans="1:7">
      <c r="A18864" s="533"/>
      <c r="B18864" s="1787"/>
      <c r="C18864" s="1788"/>
      <c r="D18864" s="533"/>
      <c r="E18864" s="533"/>
      <c r="F18864" s="533"/>
      <c r="G18864" s="533"/>
    </row>
    <row r="18865" spans="1:7">
      <c r="A18865" s="533"/>
      <c r="B18865" s="1787"/>
      <c r="C18865" s="1788"/>
      <c r="D18865" s="533"/>
      <c r="E18865" s="533"/>
      <c r="F18865" s="533"/>
      <c r="G18865" s="533"/>
    </row>
    <row r="18866" spans="1:7">
      <c r="A18866" s="533"/>
      <c r="B18866" s="1787"/>
      <c r="C18866" s="1788"/>
      <c r="D18866" s="533"/>
      <c r="E18866" s="533"/>
      <c r="F18866" s="533"/>
      <c r="G18866" s="533"/>
    </row>
    <row r="18867" spans="1:7">
      <c r="A18867" s="533"/>
      <c r="B18867" s="1787"/>
      <c r="C18867" s="1788"/>
      <c r="D18867" s="533"/>
      <c r="E18867" s="533"/>
      <c r="F18867" s="533"/>
      <c r="G18867" s="533"/>
    </row>
    <row r="18868" spans="1:7">
      <c r="A18868" s="533"/>
      <c r="B18868" s="1787"/>
      <c r="C18868" s="1788"/>
      <c r="D18868" s="533"/>
      <c r="E18868" s="533"/>
      <c r="F18868" s="533"/>
      <c r="G18868" s="533"/>
    </row>
    <row r="18869" spans="1:7">
      <c r="A18869" s="533"/>
      <c r="B18869" s="1787"/>
      <c r="C18869" s="1788"/>
      <c r="D18869" s="533"/>
      <c r="E18869" s="533"/>
      <c r="F18869" s="533"/>
      <c r="G18869" s="533"/>
    </row>
    <row r="18870" spans="1:7">
      <c r="A18870" s="533"/>
      <c r="B18870" s="1787"/>
      <c r="C18870" s="1788"/>
      <c r="D18870" s="533"/>
      <c r="E18870" s="533"/>
      <c r="F18870" s="533"/>
      <c r="G18870" s="533"/>
    </row>
    <row r="18871" spans="1:7">
      <c r="A18871" s="533"/>
      <c r="B18871" s="1787"/>
      <c r="C18871" s="1788"/>
      <c r="D18871" s="533"/>
      <c r="E18871" s="533"/>
      <c r="F18871" s="533"/>
      <c r="G18871" s="533"/>
    </row>
    <row r="18872" spans="1:7">
      <c r="A18872" s="533"/>
      <c r="B18872" s="1787"/>
      <c r="C18872" s="1788"/>
      <c r="D18872" s="533"/>
      <c r="E18872" s="533"/>
      <c r="F18872" s="533"/>
      <c r="G18872" s="533"/>
    </row>
    <row r="18873" spans="1:7">
      <c r="A18873" s="533"/>
      <c r="B18873" s="1787"/>
      <c r="C18873" s="1788"/>
      <c r="D18873" s="533"/>
      <c r="E18873" s="533"/>
      <c r="F18873" s="533"/>
      <c r="G18873" s="533"/>
    </row>
    <row r="18874" spans="1:7">
      <c r="A18874" s="533"/>
      <c r="B18874" s="1787"/>
      <c r="C18874" s="1788"/>
      <c r="D18874" s="533"/>
      <c r="E18874" s="533"/>
      <c r="F18874" s="533"/>
      <c r="G18874" s="533"/>
    </row>
    <row r="18875" spans="1:7">
      <c r="A18875" s="533"/>
      <c r="B18875" s="1787"/>
      <c r="C18875" s="1788"/>
      <c r="D18875" s="533"/>
      <c r="E18875" s="533"/>
      <c r="F18875" s="533"/>
      <c r="G18875" s="533"/>
    </row>
    <row r="18876" spans="1:7">
      <c r="A18876" s="533"/>
      <c r="B18876" s="1787"/>
      <c r="C18876" s="1788"/>
      <c r="D18876" s="533"/>
      <c r="E18876" s="533"/>
      <c r="F18876" s="533"/>
      <c r="G18876" s="533"/>
    </row>
    <row r="18877" spans="1:7">
      <c r="A18877" s="533"/>
      <c r="B18877" s="1787"/>
      <c r="C18877" s="1788"/>
      <c r="D18877" s="533"/>
      <c r="E18877" s="533"/>
      <c r="F18877" s="533"/>
      <c r="G18877" s="533"/>
    </row>
    <row r="18878" spans="1:7">
      <c r="A18878" s="533"/>
      <c r="B18878" s="1787"/>
      <c r="C18878" s="1788"/>
      <c r="D18878" s="533"/>
      <c r="E18878" s="533"/>
      <c r="F18878" s="533"/>
      <c r="G18878" s="533"/>
    </row>
    <row r="18879" spans="1:7">
      <c r="A18879" s="533"/>
      <c r="B18879" s="1787"/>
      <c r="C18879" s="1788"/>
      <c r="D18879" s="533"/>
      <c r="E18879" s="533"/>
      <c r="F18879" s="533"/>
      <c r="G18879" s="533"/>
    </row>
    <row r="18880" spans="1:7">
      <c r="A18880" s="533"/>
      <c r="B18880" s="1787"/>
      <c r="C18880" s="1788"/>
      <c r="D18880" s="533"/>
      <c r="E18880" s="533"/>
      <c r="F18880" s="533"/>
      <c r="G18880" s="533"/>
    </row>
    <row r="18881" spans="1:7">
      <c r="A18881" s="533"/>
      <c r="B18881" s="1787"/>
      <c r="C18881" s="1788"/>
      <c r="D18881" s="533"/>
      <c r="E18881" s="533"/>
      <c r="F18881" s="533"/>
      <c r="G18881" s="533"/>
    </row>
    <row r="18882" spans="1:7">
      <c r="A18882" s="533"/>
      <c r="B18882" s="1787"/>
      <c r="C18882" s="1788"/>
      <c r="D18882" s="533"/>
      <c r="E18882" s="533"/>
      <c r="F18882" s="533"/>
      <c r="G18882" s="533"/>
    </row>
    <row r="18883" spans="1:7">
      <c r="A18883" s="533"/>
      <c r="B18883" s="1787"/>
      <c r="C18883" s="1788"/>
      <c r="D18883" s="533"/>
      <c r="E18883" s="533"/>
      <c r="F18883" s="533"/>
      <c r="G18883" s="533"/>
    </row>
    <row r="18884" spans="1:7">
      <c r="A18884" s="533"/>
      <c r="B18884" s="1787"/>
      <c r="C18884" s="1788"/>
      <c r="D18884" s="533"/>
      <c r="E18884" s="533"/>
      <c r="F18884" s="533"/>
      <c r="G18884" s="533"/>
    </row>
    <row r="18885" spans="1:7">
      <c r="A18885" s="533"/>
      <c r="B18885" s="1787"/>
      <c r="C18885" s="1788"/>
      <c r="D18885" s="533"/>
      <c r="E18885" s="533"/>
      <c r="F18885" s="533"/>
      <c r="G18885" s="533"/>
    </row>
    <row r="18886" spans="1:7">
      <c r="A18886" s="533"/>
      <c r="B18886" s="1787"/>
      <c r="C18886" s="1788"/>
      <c r="D18886" s="533"/>
      <c r="E18886" s="533"/>
      <c r="F18886" s="533"/>
      <c r="G18886" s="533"/>
    </row>
    <row r="18887" spans="1:7">
      <c r="A18887" s="533"/>
      <c r="B18887" s="1787"/>
      <c r="C18887" s="1788"/>
      <c r="D18887" s="533"/>
      <c r="E18887" s="533"/>
      <c r="F18887" s="533"/>
      <c r="G18887" s="533"/>
    </row>
    <row r="18888" spans="1:7">
      <c r="A18888" s="533"/>
      <c r="B18888" s="1787"/>
      <c r="C18888" s="1788"/>
      <c r="D18888" s="533"/>
      <c r="E18888" s="533"/>
      <c r="F18888" s="533"/>
      <c r="G18888" s="533"/>
    </row>
    <row r="18889" spans="1:7">
      <c r="A18889" s="533"/>
      <c r="B18889" s="1787"/>
      <c r="C18889" s="1788"/>
      <c r="D18889" s="533"/>
      <c r="E18889" s="533"/>
      <c r="F18889" s="533"/>
      <c r="G18889" s="533"/>
    </row>
    <row r="18890" spans="1:7">
      <c r="A18890" s="533"/>
      <c r="B18890" s="1787"/>
      <c r="C18890" s="1788"/>
      <c r="D18890" s="533"/>
      <c r="E18890" s="533"/>
      <c r="F18890" s="533"/>
      <c r="G18890" s="533"/>
    </row>
    <row r="18891" spans="1:7">
      <c r="A18891" s="533"/>
      <c r="B18891" s="1787"/>
      <c r="C18891" s="1788"/>
      <c r="D18891" s="533"/>
      <c r="E18891" s="533"/>
      <c r="F18891" s="533"/>
      <c r="G18891" s="533"/>
    </row>
    <row r="18892" spans="1:7">
      <c r="A18892" s="533"/>
      <c r="B18892" s="1787"/>
      <c r="C18892" s="1788"/>
      <c r="D18892" s="533"/>
      <c r="E18892" s="533"/>
      <c r="F18892" s="533"/>
      <c r="G18892" s="533"/>
    </row>
    <row r="18893" spans="1:7">
      <c r="A18893" s="533"/>
      <c r="B18893" s="1787"/>
      <c r="C18893" s="1788"/>
      <c r="D18893" s="533"/>
      <c r="E18893" s="533"/>
      <c r="F18893" s="533"/>
      <c r="G18893" s="533"/>
    </row>
    <row r="18894" spans="1:7">
      <c r="A18894" s="533"/>
      <c r="B18894" s="1787"/>
      <c r="C18894" s="1788"/>
      <c r="D18894" s="533"/>
      <c r="E18894" s="533"/>
      <c r="F18894" s="533"/>
      <c r="G18894" s="533"/>
    </row>
    <row r="18895" spans="1:7">
      <c r="A18895" s="533"/>
      <c r="B18895" s="1787"/>
      <c r="C18895" s="1788"/>
      <c r="D18895" s="533"/>
      <c r="E18895" s="533"/>
      <c r="F18895" s="533"/>
      <c r="G18895" s="533"/>
    </row>
    <row r="18896" spans="1:7">
      <c r="A18896" s="533"/>
      <c r="B18896" s="1787"/>
      <c r="C18896" s="1788"/>
      <c r="D18896" s="533"/>
      <c r="E18896" s="533"/>
      <c r="F18896" s="533"/>
      <c r="G18896" s="533"/>
    </row>
    <row r="18897" spans="1:7">
      <c r="A18897" s="533"/>
      <c r="B18897" s="1787"/>
      <c r="C18897" s="1788"/>
      <c r="D18897" s="533"/>
      <c r="E18897" s="533"/>
      <c r="F18897" s="533"/>
      <c r="G18897" s="533"/>
    </row>
    <row r="18898" spans="1:7">
      <c r="A18898" s="533"/>
      <c r="B18898" s="1787"/>
      <c r="C18898" s="1788"/>
      <c r="D18898" s="533"/>
      <c r="E18898" s="533"/>
      <c r="F18898" s="533"/>
      <c r="G18898" s="533"/>
    </row>
    <row r="18899" spans="1:7">
      <c r="A18899" s="533"/>
      <c r="B18899" s="1787"/>
      <c r="C18899" s="1788"/>
      <c r="D18899" s="533"/>
      <c r="E18899" s="533"/>
      <c r="F18899" s="533"/>
      <c r="G18899" s="533"/>
    </row>
    <row r="18900" spans="1:7">
      <c r="A18900" s="533"/>
      <c r="B18900" s="1787"/>
      <c r="C18900" s="1788"/>
      <c r="D18900" s="533"/>
      <c r="E18900" s="533"/>
      <c r="F18900" s="533"/>
      <c r="G18900" s="533"/>
    </row>
    <row r="18901" spans="1:7">
      <c r="A18901" s="533"/>
      <c r="B18901" s="1787"/>
      <c r="C18901" s="1788"/>
      <c r="D18901" s="533"/>
      <c r="E18901" s="533"/>
      <c r="F18901" s="533"/>
      <c r="G18901" s="533"/>
    </row>
    <row r="18902" spans="1:7">
      <c r="A18902" s="533"/>
      <c r="B18902" s="1787"/>
      <c r="C18902" s="1788"/>
      <c r="D18902" s="533"/>
      <c r="E18902" s="533"/>
      <c r="F18902" s="533"/>
      <c r="G18902" s="533"/>
    </row>
    <row r="18903" spans="1:7">
      <c r="A18903" s="533"/>
      <c r="B18903" s="1787"/>
      <c r="C18903" s="1788"/>
      <c r="D18903" s="533"/>
      <c r="E18903" s="533"/>
      <c r="F18903" s="533"/>
      <c r="G18903" s="533"/>
    </row>
    <row r="18904" spans="1:7">
      <c r="A18904" s="533"/>
      <c r="B18904" s="1787"/>
      <c r="C18904" s="1788"/>
      <c r="D18904" s="533"/>
      <c r="E18904" s="533"/>
      <c r="F18904" s="533"/>
      <c r="G18904" s="533"/>
    </row>
    <row r="18905" spans="1:7">
      <c r="A18905" s="533"/>
      <c r="B18905" s="1787"/>
      <c r="C18905" s="1788"/>
      <c r="D18905" s="533"/>
      <c r="E18905" s="533"/>
      <c r="F18905" s="533"/>
      <c r="G18905" s="533"/>
    </row>
    <row r="18906" spans="1:7">
      <c r="A18906" s="533"/>
      <c r="B18906" s="1787"/>
      <c r="C18906" s="1788"/>
      <c r="D18906" s="533"/>
      <c r="E18906" s="533"/>
      <c r="F18906" s="533"/>
      <c r="G18906" s="533"/>
    </row>
    <row r="18907" spans="1:7">
      <c r="A18907" s="533"/>
      <c r="B18907" s="1787"/>
      <c r="C18907" s="1788"/>
      <c r="D18907" s="533"/>
      <c r="E18907" s="533"/>
      <c r="F18907" s="533"/>
      <c r="G18907" s="533"/>
    </row>
    <row r="18908" spans="1:7">
      <c r="A18908" s="533"/>
      <c r="B18908" s="1787"/>
      <c r="C18908" s="1788"/>
      <c r="D18908" s="533"/>
      <c r="E18908" s="533"/>
      <c r="F18908" s="533"/>
      <c r="G18908" s="533"/>
    </row>
    <row r="18909" spans="1:7">
      <c r="A18909" s="533"/>
      <c r="B18909" s="1787"/>
      <c r="C18909" s="1788"/>
      <c r="D18909" s="533"/>
      <c r="E18909" s="533"/>
      <c r="F18909" s="533"/>
      <c r="G18909" s="533"/>
    </row>
    <row r="18910" spans="1:7">
      <c r="A18910" s="533"/>
      <c r="B18910" s="1787"/>
      <c r="C18910" s="1788"/>
      <c r="D18910" s="533"/>
      <c r="E18910" s="533"/>
      <c r="F18910" s="533"/>
      <c r="G18910" s="533"/>
    </row>
    <row r="18911" spans="1:7">
      <c r="A18911" s="533"/>
      <c r="B18911" s="1787"/>
      <c r="C18911" s="1788"/>
      <c r="D18911" s="533"/>
      <c r="E18911" s="533"/>
      <c r="F18911" s="533"/>
      <c r="G18911" s="533"/>
    </row>
    <row r="18912" spans="1:7">
      <c r="A18912" s="533"/>
      <c r="B18912" s="1787"/>
      <c r="C18912" s="1788"/>
      <c r="D18912" s="533"/>
      <c r="E18912" s="533"/>
      <c r="F18912" s="533"/>
      <c r="G18912" s="533"/>
    </row>
    <row r="18913" spans="1:7">
      <c r="A18913" s="533"/>
      <c r="B18913" s="1787"/>
      <c r="C18913" s="1788"/>
      <c r="D18913" s="533"/>
      <c r="E18913" s="533"/>
      <c r="F18913" s="533"/>
      <c r="G18913" s="533"/>
    </row>
    <row r="18914" spans="1:7">
      <c r="A18914" s="533"/>
      <c r="B18914" s="1787"/>
      <c r="C18914" s="1788"/>
      <c r="D18914" s="533"/>
      <c r="E18914" s="533"/>
      <c r="F18914" s="533"/>
      <c r="G18914" s="533"/>
    </row>
    <row r="18915" spans="1:7">
      <c r="A18915" s="533"/>
      <c r="B18915" s="1787"/>
      <c r="C18915" s="1788"/>
      <c r="D18915" s="533"/>
      <c r="E18915" s="533"/>
      <c r="F18915" s="533"/>
      <c r="G18915" s="533"/>
    </row>
    <row r="18916" spans="1:7">
      <c r="A18916" s="533"/>
      <c r="B18916" s="1787"/>
      <c r="C18916" s="1788"/>
      <c r="D18916" s="533"/>
      <c r="E18916" s="533"/>
      <c r="F18916" s="533"/>
      <c r="G18916" s="533"/>
    </row>
    <row r="18917" spans="1:7">
      <c r="A18917" s="533"/>
      <c r="B18917" s="1787"/>
      <c r="C18917" s="1788"/>
      <c r="D18917" s="533"/>
      <c r="E18917" s="533"/>
      <c r="F18917" s="533"/>
      <c r="G18917" s="533"/>
    </row>
    <row r="18918" spans="1:7">
      <c r="A18918" s="533"/>
      <c r="B18918" s="1787"/>
      <c r="C18918" s="1788"/>
      <c r="D18918" s="533"/>
      <c r="E18918" s="533"/>
      <c r="F18918" s="533"/>
      <c r="G18918" s="533"/>
    </row>
    <row r="18919" spans="1:7">
      <c r="A18919" s="533"/>
      <c r="B18919" s="1787"/>
      <c r="C18919" s="1788"/>
      <c r="D18919" s="533"/>
      <c r="E18919" s="533"/>
      <c r="F18919" s="533"/>
      <c r="G18919" s="533"/>
    </row>
    <row r="18920" spans="1:7">
      <c r="A18920" s="533"/>
      <c r="B18920" s="1787"/>
      <c r="C18920" s="1788"/>
      <c r="D18920" s="533"/>
      <c r="E18920" s="533"/>
      <c r="F18920" s="533"/>
      <c r="G18920" s="533"/>
    </row>
    <row r="18921" spans="1:7">
      <c r="A18921" s="533"/>
      <c r="B18921" s="1787"/>
      <c r="C18921" s="1788"/>
      <c r="D18921" s="533"/>
      <c r="E18921" s="533"/>
      <c r="F18921" s="533"/>
      <c r="G18921" s="533"/>
    </row>
    <row r="18922" spans="1:7">
      <c r="A18922" s="533"/>
      <c r="B18922" s="1787"/>
      <c r="C18922" s="1788"/>
      <c r="D18922" s="533"/>
      <c r="E18922" s="533"/>
      <c r="F18922" s="533"/>
      <c r="G18922" s="533"/>
    </row>
    <row r="18923" spans="1:7">
      <c r="A18923" s="533"/>
      <c r="B18923" s="1787"/>
      <c r="C18923" s="1788"/>
      <c r="D18923" s="533"/>
      <c r="E18923" s="533"/>
      <c r="F18923" s="533"/>
      <c r="G18923" s="533"/>
    </row>
    <row r="18924" spans="1:7">
      <c r="A18924" s="533"/>
      <c r="B18924" s="1787"/>
      <c r="C18924" s="1788"/>
      <c r="D18924" s="533"/>
      <c r="E18924" s="533"/>
      <c r="F18924" s="533"/>
      <c r="G18924" s="533"/>
    </row>
    <row r="18925" spans="1:7">
      <c r="A18925" s="533"/>
      <c r="B18925" s="1787"/>
      <c r="C18925" s="1788"/>
      <c r="D18925" s="533"/>
      <c r="E18925" s="533"/>
      <c r="F18925" s="533"/>
      <c r="G18925" s="533"/>
    </row>
    <row r="18926" spans="1:7">
      <c r="A18926" s="533"/>
      <c r="B18926" s="1787"/>
      <c r="C18926" s="1788"/>
      <c r="D18926" s="533"/>
      <c r="E18926" s="533"/>
      <c r="F18926" s="533"/>
      <c r="G18926" s="533"/>
    </row>
    <row r="18927" spans="1:7">
      <c r="A18927" s="533"/>
      <c r="B18927" s="1787"/>
      <c r="C18927" s="1788"/>
      <c r="D18927" s="533"/>
      <c r="E18927" s="533"/>
      <c r="F18927" s="533"/>
      <c r="G18927" s="533"/>
    </row>
    <row r="18928" spans="1:7">
      <c r="A18928" s="533"/>
      <c r="B18928" s="1787"/>
      <c r="C18928" s="1788"/>
      <c r="D18928" s="533"/>
      <c r="E18928" s="533"/>
      <c r="F18928" s="533"/>
      <c r="G18928" s="533"/>
    </row>
    <row r="18929" spans="1:7">
      <c r="A18929" s="533"/>
      <c r="B18929" s="1787"/>
      <c r="C18929" s="1788"/>
      <c r="D18929" s="533"/>
      <c r="E18929" s="533"/>
      <c r="F18929" s="533"/>
      <c r="G18929" s="533"/>
    </row>
    <row r="18930" spans="1:7">
      <c r="A18930" s="533"/>
      <c r="B18930" s="1787"/>
      <c r="C18930" s="1788"/>
      <c r="D18930" s="533"/>
      <c r="E18930" s="533"/>
      <c r="F18930" s="533"/>
      <c r="G18930" s="533"/>
    </row>
    <row r="18931" spans="1:7">
      <c r="A18931" s="533"/>
      <c r="B18931" s="1787"/>
      <c r="C18931" s="1788"/>
      <c r="D18931" s="533"/>
      <c r="E18931" s="533"/>
      <c r="F18931" s="533"/>
      <c r="G18931" s="533"/>
    </row>
    <row r="18932" spans="1:7">
      <c r="A18932" s="533"/>
      <c r="B18932" s="1787"/>
      <c r="C18932" s="1788"/>
      <c r="D18932" s="533"/>
      <c r="E18932" s="533"/>
      <c r="F18932" s="533"/>
      <c r="G18932" s="533"/>
    </row>
    <row r="18933" spans="1:7">
      <c r="A18933" s="533"/>
      <c r="B18933" s="1787"/>
      <c r="C18933" s="1788"/>
      <c r="D18933" s="533"/>
      <c r="E18933" s="533"/>
      <c r="F18933" s="533"/>
      <c r="G18933" s="533"/>
    </row>
    <row r="18934" spans="1:7">
      <c r="A18934" s="533"/>
      <c r="B18934" s="1787"/>
      <c r="C18934" s="1788"/>
      <c r="D18934" s="533"/>
      <c r="E18934" s="533"/>
      <c r="F18934" s="533"/>
      <c r="G18934" s="533"/>
    </row>
    <row r="18935" spans="1:7">
      <c r="A18935" s="533"/>
      <c r="B18935" s="1787"/>
      <c r="C18935" s="1788"/>
      <c r="D18935" s="533"/>
      <c r="E18935" s="533"/>
      <c r="F18935" s="533"/>
      <c r="G18935" s="533"/>
    </row>
    <row r="18936" spans="1:7">
      <c r="A18936" s="533"/>
      <c r="B18936" s="1787"/>
      <c r="C18936" s="1788"/>
      <c r="D18936" s="533"/>
      <c r="E18936" s="533"/>
      <c r="F18936" s="533"/>
      <c r="G18936" s="533"/>
    </row>
    <row r="18937" spans="1:7">
      <c r="A18937" s="533"/>
      <c r="B18937" s="1787"/>
      <c r="C18937" s="1788"/>
      <c r="D18937" s="533"/>
      <c r="E18937" s="533"/>
      <c r="F18937" s="533"/>
      <c r="G18937" s="533"/>
    </row>
    <row r="18938" spans="1:7">
      <c r="A18938" s="533"/>
      <c r="B18938" s="1787"/>
      <c r="C18938" s="1788"/>
      <c r="D18938" s="533"/>
      <c r="E18938" s="533"/>
      <c r="F18938" s="533"/>
      <c r="G18938" s="533"/>
    </row>
    <row r="18939" spans="1:7">
      <c r="A18939" s="533"/>
      <c r="B18939" s="1787"/>
      <c r="C18939" s="1788"/>
      <c r="D18939" s="533"/>
      <c r="E18939" s="533"/>
      <c r="F18939" s="533"/>
      <c r="G18939" s="533"/>
    </row>
    <row r="18940" spans="1:7">
      <c r="A18940" s="533"/>
      <c r="B18940" s="1787"/>
      <c r="C18940" s="1788"/>
      <c r="D18940" s="533"/>
      <c r="E18940" s="533"/>
      <c r="F18940" s="533"/>
      <c r="G18940" s="533"/>
    </row>
    <row r="18941" spans="1:7">
      <c r="A18941" s="533"/>
      <c r="B18941" s="1787"/>
      <c r="C18941" s="1788"/>
      <c r="D18941" s="533"/>
      <c r="E18941" s="533"/>
      <c r="F18941" s="533"/>
      <c r="G18941" s="533"/>
    </row>
    <row r="18942" spans="1:7">
      <c r="A18942" s="533"/>
      <c r="B18942" s="1787"/>
      <c r="C18942" s="1788"/>
      <c r="D18942" s="533"/>
      <c r="E18942" s="533"/>
      <c r="F18942" s="533"/>
      <c r="G18942" s="533"/>
    </row>
    <row r="18943" spans="1:7">
      <c r="A18943" s="533"/>
      <c r="B18943" s="1787"/>
      <c r="C18943" s="1788"/>
      <c r="D18943" s="533"/>
      <c r="E18943" s="533"/>
      <c r="F18943" s="533"/>
      <c r="G18943" s="533"/>
    </row>
    <row r="18944" spans="1:7">
      <c r="A18944" s="533"/>
      <c r="B18944" s="1787"/>
      <c r="C18944" s="1788"/>
      <c r="D18944" s="533"/>
      <c r="E18944" s="533"/>
      <c r="F18944" s="533"/>
      <c r="G18944" s="533"/>
    </row>
    <row r="18945" spans="1:7">
      <c r="A18945" s="533"/>
      <c r="B18945" s="1787"/>
      <c r="C18945" s="1788"/>
      <c r="D18945" s="533"/>
      <c r="E18945" s="533"/>
      <c r="F18945" s="533"/>
      <c r="G18945" s="533"/>
    </row>
    <row r="18946" spans="1:7">
      <c r="A18946" s="533"/>
      <c r="B18946" s="1787"/>
      <c r="C18946" s="1788"/>
      <c r="D18946" s="533"/>
      <c r="E18946" s="533"/>
      <c r="F18946" s="533"/>
      <c r="G18946" s="533"/>
    </row>
    <row r="18947" spans="1:7">
      <c r="A18947" s="533"/>
      <c r="B18947" s="1787"/>
      <c r="C18947" s="1788"/>
      <c r="D18947" s="533"/>
      <c r="E18947" s="533"/>
      <c r="F18947" s="533"/>
      <c r="G18947" s="533"/>
    </row>
    <row r="18948" spans="1:7">
      <c r="A18948" s="533"/>
      <c r="B18948" s="1787"/>
      <c r="C18948" s="1788"/>
      <c r="D18948" s="533"/>
      <c r="E18948" s="533"/>
      <c r="F18948" s="533"/>
      <c r="G18948" s="533"/>
    </row>
    <row r="18949" spans="1:7">
      <c r="A18949" s="533"/>
      <c r="B18949" s="1787"/>
      <c r="C18949" s="1788"/>
      <c r="D18949" s="533"/>
      <c r="E18949" s="533"/>
      <c r="F18949" s="533"/>
      <c r="G18949" s="533"/>
    </row>
    <row r="18950" spans="1:7">
      <c r="A18950" s="533"/>
      <c r="B18950" s="1787"/>
      <c r="C18950" s="1788"/>
      <c r="D18950" s="533"/>
      <c r="E18950" s="533"/>
      <c r="F18950" s="533"/>
      <c r="G18950" s="533"/>
    </row>
    <row r="18951" spans="1:7">
      <c r="A18951" s="533"/>
      <c r="B18951" s="1787"/>
      <c r="C18951" s="1788"/>
      <c r="D18951" s="533"/>
      <c r="E18951" s="533"/>
      <c r="F18951" s="533"/>
      <c r="G18951" s="533"/>
    </row>
    <row r="18952" spans="1:7">
      <c r="A18952" s="533"/>
      <c r="B18952" s="1787"/>
      <c r="C18952" s="1788"/>
      <c r="D18952" s="533"/>
      <c r="E18952" s="533"/>
      <c r="F18952" s="533"/>
      <c r="G18952" s="533"/>
    </row>
    <row r="18953" spans="1:7">
      <c r="A18953" s="533"/>
      <c r="B18953" s="1787"/>
      <c r="C18953" s="1788"/>
      <c r="D18953" s="533"/>
      <c r="E18953" s="533"/>
      <c r="F18953" s="533"/>
      <c r="G18953" s="533"/>
    </row>
    <row r="18954" spans="1:7">
      <c r="A18954" s="533"/>
      <c r="B18954" s="1787"/>
      <c r="C18954" s="1788"/>
      <c r="D18954" s="533"/>
      <c r="E18954" s="533"/>
      <c r="F18954" s="533"/>
      <c r="G18954" s="533"/>
    </row>
    <row r="18955" spans="1:7">
      <c r="A18955" s="533"/>
      <c r="B18955" s="1787"/>
      <c r="C18955" s="1788"/>
      <c r="D18955" s="533"/>
      <c r="E18955" s="533"/>
      <c r="F18955" s="533"/>
      <c r="G18955" s="533"/>
    </row>
    <row r="18956" spans="1:7">
      <c r="A18956" s="533"/>
      <c r="B18956" s="1787"/>
      <c r="C18956" s="1788"/>
      <c r="D18956" s="533"/>
      <c r="E18956" s="533"/>
      <c r="F18956" s="533"/>
      <c r="G18956" s="533"/>
    </row>
    <row r="18957" spans="1:7">
      <c r="A18957" s="533"/>
      <c r="B18957" s="1787"/>
      <c r="C18957" s="1788"/>
      <c r="D18957" s="533"/>
      <c r="E18957" s="533"/>
      <c r="F18957" s="533"/>
      <c r="G18957" s="533"/>
    </row>
    <row r="18958" spans="1:7">
      <c r="A18958" s="533"/>
      <c r="B18958" s="1787"/>
      <c r="C18958" s="1788"/>
      <c r="D18958" s="533"/>
      <c r="E18958" s="533"/>
      <c r="F18958" s="533"/>
      <c r="G18958" s="533"/>
    </row>
    <row r="18959" spans="1:7">
      <c r="A18959" s="533"/>
      <c r="B18959" s="1787"/>
      <c r="C18959" s="1788"/>
      <c r="D18959" s="533"/>
      <c r="E18959" s="533"/>
      <c r="F18959" s="533"/>
      <c r="G18959" s="533"/>
    </row>
    <row r="18960" spans="1:7">
      <c r="A18960" s="533"/>
      <c r="B18960" s="1787"/>
      <c r="C18960" s="1788"/>
      <c r="D18960" s="533"/>
      <c r="E18960" s="533"/>
      <c r="F18960" s="533"/>
      <c r="G18960" s="533"/>
    </row>
    <row r="18961" spans="1:7">
      <c r="A18961" s="533"/>
      <c r="B18961" s="1787"/>
      <c r="C18961" s="1788"/>
      <c r="D18961" s="533"/>
      <c r="E18961" s="533"/>
      <c r="F18961" s="533"/>
      <c r="G18961" s="533"/>
    </row>
    <row r="18962" spans="1:7">
      <c r="A18962" s="533"/>
      <c r="B18962" s="1787"/>
      <c r="C18962" s="1788"/>
      <c r="D18962" s="533"/>
      <c r="E18962" s="533"/>
      <c r="F18962" s="533"/>
      <c r="G18962" s="533"/>
    </row>
    <row r="18963" spans="1:7">
      <c r="A18963" s="533"/>
      <c r="B18963" s="1787"/>
      <c r="C18963" s="1788"/>
      <c r="D18963" s="533"/>
      <c r="E18963" s="533"/>
      <c r="F18963" s="533"/>
      <c r="G18963" s="533"/>
    </row>
    <row r="18964" spans="1:7">
      <c r="A18964" s="533"/>
      <c r="B18964" s="1787"/>
      <c r="C18964" s="1788"/>
      <c r="D18964" s="533"/>
      <c r="E18964" s="533"/>
      <c r="F18964" s="533"/>
      <c r="G18964" s="533"/>
    </row>
    <row r="18965" spans="1:7">
      <c r="A18965" s="533"/>
      <c r="B18965" s="1787"/>
      <c r="C18965" s="1788"/>
      <c r="D18965" s="533"/>
      <c r="E18965" s="533"/>
      <c r="F18965" s="533"/>
      <c r="G18965" s="533"/>
    </row>
    <row r="18966" spans="1:7">
      <c r="A18966" s="533"/>
      <c r="B18966" s="1787"/>
      <c r="C18966" s="1788"/>
      <c r="D18966" s="533"/>
      <c r="E18966" s="533"/>
      <c r="F18966" s="533"/>
      <c r="G18966" s="533"/>
    </row>
    <row r="18967" spans="1:7">
      <c r="A18967" s="533"/>
      <c r="B18967" s="1787"/>
      <c r="C18967" s="1788"/>
      <c r="D18967" s="533"/>
      <c r="E18967" s="533"/>
      <c r="F18967" s="533"/>
      <c r="G18967" s="533"/>
    </row>
    <row r="18968" spans="1:7">
      <c r="A18968" s="533"/>
      <c r="B18968" s="1787"/>
      <c r="C18968" s="1788"/>
      <c r="D18968" s="533"/>
      <c r="E18968" s="533"/>
      <c r="F18968" s="533"/>
      <c r="G18968" s="533"/>
    </row>
    <row r="18969" spans="1:7">
      <c r="A18969" s="533"/>
      <c r="B18969" s="1787"/>
      <c r="C18969" s="1788"/>
      <c r="D18969" s="533"/>
      <c r="E18969" s="533"/>
      <c r="F18969" s="533"/>
      <c r="G18969" s="533"/>
    </row>
    <row r="18970" spans="1:7">
      <c r="A18970" s="533"/>
      <c r="B18970" s="1787"/>
      <c r="C18970" s="1788"/>
      <c r="D18970" s="533"/>
      <c r="E18970" s="533"/>
      <c r="F18970" s="533"/>
      <c r="G18970" s="533"/>
    </row>
    <row r="18971" spans="1:7">
      <c r="A18971" s="533"/>
      <c r="B18971" s="1787"/>
      <c r="C18971" s="1788"/>
      <c r="D18971" s="533"/>
      <c r="E18971" s="533"/>
      <c r="F18971" s="533"/>
      <c r="G18971" s="533"/>
    </row>
    <row r="18972" spans="1:7">
      <c r="A18972" s="533"/>
      <c r="B18972" s="1787"/>
      <c r="C18972" s="1788"/>
      <c r="D18972" s="533"/>
      <c r="E18972" s="533"/>
      <c r="F18972" s="533"/>
      <c r="G18972" s="533"/>
    </row>
    <row r="18973" spans="1:7">
      <c r="A18973" s="533"/>
      <c r="B18973" s="1787"/>
      <c r="C18973" s="1788"/>
      <c r="D18973" s="533"/>
      <c r="E18973" s="533"/>
      <c r="F18973" s="533"/>
      <c r="G18973" s="533"/>
    </row>
    <row r="18974" spans="1:7">
      <c r="A18974" s="533"/>
      <c r="B18974" s="1787"/>
      <c r="C18974" s="1788"/>
      <c r="D18974" s="533"/>
      <c r="E18974" s="533"/>
      <c r="F18974" s="533"/>
      <c r="G18974" s="533"/>
    </row>
    <row r="18975" spans="1:7">
      <c r="A18975" s="533"/>
      <c r="B18975" s="1787"/>
      <c r="C18975" s="1788"/>
      <c r="D18975" s="533"/>
      <c r="E18975" s="533"/>
      <c r="F18975" s="533"/>
      <c r="G18975" s="533"/>
    </row>
    <row r="18976" spans="1:7">
      <c r="A18976" s="533"/>
      <c r="B18976" s="1787"/>
      <c r="C18976" s="1788"/>
      <c r="D18976" s="533"/>
      <c r="E18976" s="533"/>
      <c r="F18976" s="533"/>
      <c r="G18976" s="533"/>
    </row>
    <row r="18977" spans="1:7">
      <c r="A18977" s="533"/>
      <c r="B18977" s="1787"/>
      <c r="C18977" s="1788"/>
      <c r="D18977" s="533"/>
      <c r="E18977" s="533"/>
      <c r="F18977" s="533"/>
      <c r="G18977" s="533"/>
    </row>
    <row r="18978" spans="1:7">
      <c r="A18978" s="533"/>
      <c r="B18978" s="1787"/>
      <c r="C18978" s="1788"/>
      <c r="D18978" s="533"/>
      <c r="E18978" s="533"/>
      <c r="F18978" s="533"/>
      <c r="G18978" s="533"/>
    </row>
    <row r="18979" spans="1:7">
      <c r="A18979" s="533"/>
      <c r="B18979" s="1787"/>
      <c r="C18979" s="1788"/>
      <c r="D18979" s="533"/>
      <c r="E18979" s="533"/>
      <c r="F18979" s="533"/>
      <c r="G18979" s="533"/>
    </row>
    <row r="18980" spans="1:7">
      <c r="A18980" s="533"/>
      <c r="B18980" s="1787"/>
      <c r="C18980" s="1788"/>
      <c r="D18980" s="533"/>
      <c r="E18980" s="533"/>
      <c r="F18980" s="533"/>
      <c r="G18980" s="533"/>
    </row>
    <row r="18981" spans="1:7">
      <c r="A18981" s="533"/>
      <c r="B18981" s="1787"/>
      <c r="C18981" s="1788"/>
      <c r="D18981" s="533"/>
      <c r="E18981" s="533"/>
      <c r="F18981" s="533"/>
      <c r="G18981" s="533"/>
    </row>
    <row r="18982" spans="1:7">
      <c r="A18982" s="533"/>
      <c r="B18982" s="1787"/>
      <c r="C18982" s="1788"/>
      <c r="D18982" s="533"/>
      <c r="E18982" s="533"/>
      <c r="F18982" s="533"/>
      <c r="G18982" s="533"/>
    </row>
    <row r="18983" spans="1:7">
      <c r="A18983" s="533"/>
      <c r="B18983" s="1787"/>
      <c r="C18983" s="1788"/>
      <c r="D18983" s="533"/>
      <c r="E18983" s="533"/>
      <c r="F18983" s="533"/>
      <c r="G18983" s="533"/>
    </row>
    <row r="18984" spans="1:7">
      <c r="A18984" s="533"/>
      <c r="B18984" s="1787"/>
      <c r="C18984" s="1788"/>
      <c r="D18984" s="533"/>
      <c r="E18984" s="533"/>
      <c r="F18984" s="533"/>
      <c r="G18984" s="533"/>
    </row>
    <row r="18985" spans="1:7">
      <c r="A18985" s="533"/>
      <c r="B18985" s="1787"/>
      <c r="C18985" s="1788"/>
      <c r="D18985" s="533"/>
      <c r="E18985" s="533"/>
      <c r="F18985" s="533"/>
      <c r="G18985" s="533"/>
    </row>
    <row r="18986" spans="1:7">
      <c r="A18986" s="533"/>
      <c r="B18986" s="1787"/>
      <c r="C18986" s="1788"/>
      <c r="D18986" s="533"/>
      <c r="E18986" s="533"/>
      <c r="F18986" s="533"/>
      <c r="G18986" s="533"/>
    </row>
    <row r="18987" spans="1:7">
      <c r="A18987" s="533"/>
      <c r="B18987" s="1787"/>
      <c r="C18987" s="1788"/>
      <c r="D18987" s="533"/>
      <c r="E18987" s="533"/>
      <c r="F18987" s="533"/>
      <c r="G18987" s="533"/>
    </row>
    <row r="18988" spans="1:7">
      <c r="A18988" s="533"/>
      <c r="B18988" s="1787"/>
      <c r="C18988" s="1788"/>
      <c r="D18988" s="533"/>
      <c r="E18988" s="533"/>
      <c r="F18988" s="533"/>
      <c r="G18988" s="533"/>
    </row>
    <row r="18989" spans="1:7">
      <c r="A18989" s="533"/>
      <c r="B18989" s="1787"/>
      <c r="C18989" s="1788"/>
      <c r="D18989" s="533"/>
      <c r="E18989" s="533"/>
      <c r="F18989" s="533"/>
      <c r="G18989" s="533"/>
    </row>
    <row r="18990" spans="1:7">
      <c r="A18990" s="533"/>
      <c r="B18990" s="1787"/>
      <c r="C18990" s="1788"/>
      <c r="D18990" s="533"/>
      <c r="E18990" s="533"/>
      <c r="F18990" s="533"/>
      <c r="G18990" s="533"/>
    </row>
    <row r="18991" spans="1:7">
      <c r="A18991" s="533"/>
      <c r="B18991" s="1787"/>
      <c r="C18991" s="1788"/>
      <c r="D18991" s="533"/>
      <c r="E18991" s="533"/>
      <c r="F18991" s="533"/>
      <c r="G18991" s="533"/>
    </row>
    <row r="18992" spans="1:7">
      <c r="A18992" s="533"/>
      <c r="B18992" s="1787"/>
      <c r="C18992" s="1788"/>
      <c r="D18992" s="533"/>
      <c r="E18992" s="533"/>
      <c r="F18992" s="533"/>
      <c r="G18992" s="533"/>
    </row>
    <row r="18993" spans="1:7">
      <c r="A18993" s="533"/>
      <c r="B18993" s="1787"/>
      <c r="C18993" s="1788"/>
      <c r="D18993" s="533"/>
      <c r="E18993" s="533"/>
      <c r="F18993" s="533"/>
      <c r="G18993" s="533"/>
    </row>
    <row r="18994" spans="1:7">
      <c r="A18994" s="533"/>
      <c r="B18994" s="1787"/>
      <c r="C18994" s="1788"/>
      <c r="D18994" s="533"/>
      <c r="E18994" s="533"/>
      <c r="F18994" s="533"/>
      <c r="G18994" s="533"/>
    </row>
    <row r="18995" spans="1:7">
      <c r="A18995" s="533"/>
      <c r="B18995" s="1787"/>
      <c r="C18995" s="1788"/>
      <c r="D18995" s="533"/>
      <c r="E18995" s="533"/>
      <c r="F18995" s="533"/>
      <c r="G18995" s="533"/>
    </row>
    <row r="18996" spans="1:7">
      <c r="A18996" s="533"/>
      <c r="B18996" s="1787"/>
      <c r="C18996" s="1788"/>
      <c r="D18996" s="533"/>
      <c r="E18996" s="533"/>
      <c r="F18996" s="533"/>
      <c r="G18996" s="533"/>
    </row>
    <row r="18997" spans="1:7">
      <c r="A18997" s="533"/>
      <c r="B18997" s="1787"/>
      <c r="C18997" s="1788"/>
      <c r="D18997" s="533"/>
      <c r="E18997" s="533"/>
      <c r="F18997" s="533"/>
      <c r="G18997" s="533"/>
    </row>
    <row r="18998" spans="1:7">
      <c r="A18998" s="533"/>
      <c r="B18998" s="1787"/>
      <c r="C18998" s="1788"/>
      <c r="D18998" s="533"/>
      <c r="E18998" s="533"/>
      <c r="F18998" s="533"/>
      <c r="G18998" s="533"/>
    </row>
    <row r="18999" spans="1:7">
      <c r="A18999" s="533"/>
      <c r="B18999" s="1787"/>
      <c r="C18999" s="1788"/>
      <c r="D18999" s="533"/>
      <c r="E18999" s="533"/>
      <c r="F18999" s="533"/>
      <c r="G18999" s="533"/>
    </row>
    <row r="19000" spans="1:7">
      <c r="A19000" s="533"/>
      <c r="B19000" s="1787"/>
      <c r="C19000" s="1788"/>
      <c r="D19000" s="533"/>
      <c r="E19000" s="533"/>
      <c r="F19000" s="533"/>
      <c r="G19000" s="533"/>
    </row>
    <row r="19001" spans="1:7">
      <c r="A19001" s="533"/>
      <c r="B19001" s="1787"/>
      <c r="C19001" s="1788"/>
      <c r="D19001" s="533"/>
      <c r="E19001" s="533"/>
      <c r="F19001" s="533"/>
      <c r="G19001" s="533"/>
    </row>
    <row r="19002" spans="1:7">
      <c r="A19002" s="533"/>
      <c r="B19002" s="1787"/>
      <c r="C19002" s="1788"/>
      <c r="D19002" s="533"/>
      <c r="E19002" s="533"/>
      <c r="F19002" s="533"/>
      <c r="G19002" s="533"/>
    </row>
    <row r="19003" spans="1:7">
      <c r="A19003" s="533"/>
      <c r="B19003" s="1787"/>
      <c r="C19003" s="1788"/>
      <c r="D19003" s="533"/>
      <c r="E19003" s="533"/>
      <c r="F19003" s="533"/>
      <c r="G19003" s="533"/>
    </row>
    <row r="19004" spans="1:7">
      <c r="A19004" s="533"/>
      <c r="B19004" s="1787"/>
      <c r="C19004" s="1788"/>
      <c r="D19004" s="533"/>
      <c r="E19004" s="533"/>
      <c r="F19004" s="533"/>
      <c r="G19004" s="533"/>
    </row>
    <row r="19005" spans="1:7">
      <c r="A19005" s="533"/>
      <c r="B19005" s="1787"/>
      <c r="C19005" s="1788"/>
      <c r="D19005" s="533"/>
      <c r="E19005" s="533"/>
      <c r="F19005" s="533"/>
      <c r="G19005" s="533"/>
    </row>
    <row r="19006" spans="1:7">
      <c r="A19006" s="533"/>
      <c r="B19006" s="1787"/>
      <c r="C19006" s="1788"/>
      <c r="D19006" s="533"/>
      <c r="E19006" s="533"/>
      <c r="F19006" s="533"/>
      <c r="G19006" s="533"/>
    </row>
    <row r="19007" spans="1:7">
      <c r="A19007" s="533"/>
      <c r="B19007" s="1787"/>
      <c r="C19007" s="1788"/>
      <c r="D19007" s="533"/>
      <c r="E19007" s="533"/>
      <c r="F19007" s="533"/>
      <c r="G19007" s="533"/>
    </row>
    <row r="19008" spans="1:7">
      <c r="A19008" s="533"/>
      <c r="B19008" s="1787"/>
      <c r="C19008" s="1788"/>
      <c r="D19008" s="533"/>
      <c r="E19008" s="533"/>
      <c r="F19008" s="533"/>
      <c r="G19008" s="533"/>
    </row>
    <row r="19009" spans="1:7">
      <c r="A19009" s="533"/>
      <c r="B19009" s="1787"/>
      <c r="C19009" s="1788"/>
      <c r="D19009" s="533"/>
      <c r="E19009" s="533"/>
      <c r="F19009" s="533"/>
      <c r="G19009" s="533"/>
    </row>
    <row r="19010" spans="1:7">
      <c r="A19010" s="533"/>
      <c r="B19010" s="1787"/>
      <c r="C19010" s="1788"/>
      <c r="D19010" s="533"/>
      <c r="E19010" s="533"/>
      <c r="F19010" s="533"/>
      <c r="G19010" s="533"/>
    </row>
    <row r="19011" spans="1:7">
      <c r="A19011" s="533"/>
      <c r="B19011" s="1787"/>
      <c r="C19011" s="1788"/>
      <c r="D19011" s="533"/>
      <c r="E19011" s="533"/>
      <c r="F19011" s="533"/>
      <c r="G19011" s="533"/>
    </row>
    <row r="19012" spans="1:7">
      <c r="A19012" s="533"/>
      <c r="B19012" s="1787"/>
      <c r="C19012" s="1788"/>
      <c r="D19012" s="533"/>
      <c r="E19012" s="533"/>
      <c r="F19012" s="533"/>
      <c r="G19012" s="533"/>
    </row>
    <row r="19013" spans="1:7">
      <c r="A19013" s="533"/>
      <c r="B19013" s="1787"/>
      <c r="C19013" s="1788"/>
      <c r="D19013" s="533"/>
      <c r="E19013" s="533"/>
      <c r="F19013" s="533"/>
      <c r="G19013" s="533"/>
    </row>
    <row r="19014" spans="1:7">
      <c r="A19014" s="533"/>
      <c r="B19014" s="1787"/>
      <c r="C19014" s="1788"/>
      <c r="D19014" s="533"/>
      <c r="E19014" s="533"/>
      <c r="F19014" s="533"/>
      <c r="G19014" s="533"/>
    </row>
    <row r="19015" spans="1:7">
      <c r="A19015" s="533"/>
      <c r="B19015" s="1787"/>
      <c r="C19015" s="1788"/>
      <c r="D19015" s="533"/>
      <c r="E19015" s="533"/>
      <c r="F19015" s="533"/>
      <c r="G19015" s="533"/>
    </row>
    <row r="19016" spans="1:7">
      <c r="A19016" s="533"/>
      <c r="B19016" s="1787"/>
      <c r="C19016" s="1788"/>
      <c r="D19016" s="533"/>
      <c r="E19016" s="533"/>
      <c r="F19016" s="533"/>
      <c r="G19016" s="533"/>
    </row>
    <row r="19017" spans="1:7">
      <c r="A19017" s="533"/>
      <c r="B19017" s="1787"/>
      <c r="C19017" s="1788"/>
      <c r="D19017" s="533"/>
      <c r="E19017" s="533"/>
      <c r="F19017" s="533"/>
      <c r="G19017" s="533"/>
    </row>
    <row r="19018" spans="1:7">
      <c r="A19018" s="533"/>
      <c r="B19018" s="1787"/>
      <c r="C19018" s="1788"/>
      <c r="D19018" s="533"/>
      <c r="E19018" s="533"/>
      <c r="F19018" s="533"/>
      <c r="G19018" s="533"/>
    </row>
    <row r="19019" spans="1:7">
      <c r="A19019" s="533"/>
      <c r="B19019" s="1787"/>
      <c r="C19019" s="1788"/>
      <c r="D19019" s="533"/>
      <c r="E19019" s="533"/>
      <c r="F19019" s="533"/>
      <c r="G19019" s="533"/>
    </row>
    <row r="19020" spans="1:7">
      <c r="A19020" s="533"/>
      <c r="B19020" s="1787"/>
      <c r="C19020" s="1788"/>
      <c r="D19020" s="533"/>
      <c r="E19020" s="533"/>
      <c r="F19020" s="533"/>
      <c r="G19020" s="533"/>
    </row>
    <row r="19021" spans="1:7">
      <c r="A19021" s="533"/>
      <c r="B19021" s="1787"/>
      <c r="C19021" s="1788"/>
      <c r="D19021" s="533"/>
      <c r="E19021" s="533"/>
      <c r="F19021" s="533"/>
      <c r="G19021" s="533"/>
    </row>
    <row r="19022" spans="1:7">
      <c r="A19022" s="533"/>
      <c r="B19022" s="1787"/>
      <c r="C19022" s="1788"/>
      <c r="D19022" s="533"/>
      <c r="E19022" s="533"/>
      <c r="F19022" s="533"/>
      <c r="G19022" s="533"/>
    </row>
    <row r="19023" spans="1:7">
      <c r="A19023" s="533"/>
      <c r="B19023" s="1787"/>
      <c r="C19023" s="1788"/>
      <c r="D19023" s="533"/>
      <c r="E19023" s="533"/>
      <c r="F19023" s="533"/>
      <c r="G19023" s="533"/>
    </row>
    <row r="19024" spans="1:7">
      <c r="A19024" s="533"/>
      <c r="B19024" s="1787"/>
      <c r="C19024" s="1788"/>
      <c r="D19024" s="533"/>
      <c r="E19024" s="533"/>
      <c r="F19024" s="533"/>
      <c r="G19024" s="533"/>
    </row>
    <row r="19025" spans="1:7">
      <c r="A19025" s="533"/>
      <c r="B19025" s="1787"/>
      <c r="C19025" s="1788"/>
      <c r="D19025" s="533"/>
      <c r="E19025" s="533"/>
      <c r="F19025" s="533"/>
      <c r="G19025" s="533"/>
    </row>
    <row r="19026" spans="1:7">
      <c r="A19026" s="533"/>
      <c r="B19026" s="1787"/>
      <c r="C19026" s="1788"/>
      <c r="D19026" s="533"/>
      <c r="E19026" s="533"/>
      <c r="F19026" s="533"/>
      <c r="G19026" s="533"/>
    </row>
    <row r="19027" spans="1:7">
      <c r="A19027" s="533"/>
      <c r="B19027" s="1787"/>
      <c r="C19027" s="1788"/>
      <c r="D19027" s="533"/>
      <c r="E19027" s="533"/>
      <c r="F19027" s="533"/>
      <c r="G19027" s="533"/>
    </row>
    <row r="19028" spans="1:7">
      <c r="A19028" s="533"/>
      <c r="B19028" s="1787"/>
      <c r="C19028" s="1788"/>
      <c r="D19028" s="533"/>
      <c r="E19028" s="533"/>
      <c r="F19028" s="533"/>
      <c r="G19028" s="533"/>
    </row>
    <row r="19029" spans="1:7">
      <c r="A19029" s="533"/>
      <c r="B19029" s="1787"/>
      <c r="C19029" s="1788"/>
      <c r="D19029" s="533"/>
      <c r="E19029" s="533"/>
      <c r="F19029" s="533"/>
      <c r="G19029" s="533"/>
    </row>
    <row r="19030" spans="1:7">
      <c r="A19030" s="533"/>
      <c r="B19030" s="1787"/>
      <c r="C19030" s="1788"/>
      <c r="D19030" s="533"/>
      <c r="E19030" s="533"/>
      <c r="F19030" s="533"/>
      <c r="G19030" s="533"/>
    </row>
    <row r="19031" spans="1:7">
      <c r="A19031" s="533"/>
      <c r="B19031" s="1787"/>
      <c r="C19031" s="1788"/>
      <c r="D19031" s="533"/>
      <c r="E19031" s="533"/>
      <c r="F19031" s="533"/>
      <c r="G19031" s="533"/>
    </row>
    <row r="19032" spans="1:7">
      <c r="A19032" s="533"/>
      <c r="B19032" s="1787"/>
      <c r="C19032" s="1788"/>
      <c r="D19032" s="533"/>
      <c r="E19032" s="533"/>
      <c r="F19032" s="533"/>
      <c r="G19032" s="533"/>
    </row>
    <row r="19033" spans="1:7">
      <c r="A19033" s="533"/>
      <c r="B19033" s="1787"/>
      <c r="C19033" s="1788"/>
      <c r="D19033" s="533"/>
      <c r="E19033" s="533"/>
      <c r="F19033" s="533"/>
      <c r="G19033" s="533"/>
    </row>
    <row r="19034" spans="1:7">
      <c r="A19034" s="533"/>
      <c r="B19034" s="1787"/>
      <c r="C19034" s="1788"/>
      <c r="D19034" s="533"/>
      <c r="E19034" s="533"/>
      <c r="F19034" s="533"/>
      <c r="G19034" s="533"/>
    </row>
    <row r="19035" spans="1:7">
      <c r="A19035" s="533"/>
      <c r="B19035" s="1787"/>
      <c r="C19035" s="1788"/>
      <c r="D19035" s="533"/>
      <c r="E19035" s="533"/>
      <c r="F19035" s="533"/>
      <c r="G19035" s="533"/>
    </row>
    <row r="19036" spans="1:7">
      <c r="A19036" s="533"/>
      <c r="B19036" s="1787"/>
      <c r="C19036" s="1788"/>
      <c r="D19036" s="533"/>
      <c r="E19036" s="533"/>
      <c r="F19036" s="533"/>
      <c r="G19036" s="533"/>
    </row>
    <row r="19037" spans="1:7">
      <c r="A19037" s="533"/>
      <c r="B19037" s="1787"/>
      <c r="C19037" s="1788"/>
      <c r="D19037" s="533"/>
      <c r="E19037" s="533"/>
      <c r="F19037" s="533"/>
      <c r="G19037" s="533"/>
    </row>
    <row r="19038" spans="1:7">
      <c r="A19038" s="533"/>
      <c r="B19038" s="1787"/>
      <c r="C19038" s="1788"/>
      <c r="D19038" s="533"/>
      <c r="E19038" s="533"/>
      <c r="F19038" s="533"/>
      <c r="G19038" s="533"/>
    </row>
    <row r="19039" spans="1:7">
      <c r="A19039" s="533"/>
      <c r="B19039" s="1787"/>
      <c r="C19039" s="1788"/>
      <c r="D19039" s="533"/>
      <c r="E19039" s="533"/>
      <c r="F19039" s="533"/>
      <c r="G19039" s="533"/>
    </row>
    <row r="19040" spans="1:7">
      <c r="A19040" s="533"/>
      <c r="B19040" s="1787"/>
      <c r="C19040" s="1788"/>
      <c r="D19040" s="533"/>
      <c r="E19040" s="533"/>
      <c r="F19040" s="533"/>
      <c r="G19040" s="533"/>
    </row>
    <row r="19041" spans="1:7">
      <c r="A19041" s="533"/>
      <c r="B19041" s="1787"/>
      <c r="C19041" s="1788"/>
      <c r="D19041" s="533"/>
      <c r="E19041" s="533"/>
      <c r="F19041" s="533"/>
      <c r="G19041" s="533"/>
    </row>
    <row r="19042" spans="1:7">
      <c r="A19042" s="533"/>
      <c r="B19042" s="1787"/>
      <c r="C19042" s="1788"/>
      <c r="D19042" s="533"/>
      <c r="E19042" s="533"/>
      <c r="F19042" s="533"/>
      <c r="G19042" s="533"/>
    </row>
    <row r="19043" spans="1:7">
      <c r="A19043" s="533"/>
      <c r="B19043" s="1787"/>
      <c r="C19043" s="1788"/>
      <c r="D19043" s="533"/>
      <c r="E19043" s="533"/>
      <c r="F19043" s="533"/>
      <c r="G19043" s="533"/>
    </row>
    <row r="19044" spans="1:7">
      <c r="A19044" s="533"/>
      <c r="B19044" s="1787"/>
      <c r="C19044" s="1788"/>
      <c r="D19044" s="533"/>
      <c r="E19044" s="533"/>
      <c r="F19044" s="533"/>
      <c r="G19044" s="533"/>
    </row>
    <row r="19045" spans="1:7">
      <c r="A19045" s="533"/>
      <c r="B19045" s="1787"/>
      <c r="C19045" s="1788"/>
      <c r="D19045" s="533"/>
      <c r="E19045" s="533"/>
      <c r="F19045" s="533"/>
      <c r="G19045" s="533"/>
    </row>
    <row r="19046" spans="1:7">
      <c r="A19046" s="533"/>
      <c r="B19046" s="1787"/>
      <c r="C19046" s="1788"/>
      <c r="D19046" s="533"/>
      <c r="E19046" s="533"/>
      <c r="F19046" s="533"/>
      <c r="G19046" s="533"/>
    </row>
    <row r="19047" spans="1:7">
      <c r="A19047" s="533"/>
      <c r="B19047" s="1787"/>
      <c r="C19047" s="1788"/>
      <c r="D19047" s="533"/>
      <c r="E19047" s="533"/>
      <c r="F19047" s="533"/>
      <c r="G19047" s="533"/>
    </row>
    <row r="19048" spans="1:7">
      <c r="A19048" s="533"/>
      <c r="B19048" s="1787"/>
      <c r="C19048" s="1788"/>
      <c r="D19048" s="533"/>
      <c r="E19048" s="533"/>
      <c r="F19048" s="533"/>
      <c r="G19048" s="533"/>
    </row>
    <row r="19049" spans="1:7">
      <c r="A19049" s="533"/>
      <c r="B19049" s="1787"/>
      <c r="C19049" s="1788"/>
      <c r="D19049" s="533"/>
      <c r="E19049" s="533"/>
      <c r="F19049" s="533"/>
      <c r="G19049" s="533"/>
    </row>
    <row r="19050" spans="1:7">
      <c r="A19050" s="533"/>
      <c r="B19050" s="1787"/>
      <c r="C19050" s="1788"/>
      <c r="D19050" s="533"/>
      <c r="E19050" s="533"/>
      <c r="F19050" s="533"/>
      <c r="G19050" s="533"/>
    </row>
    <row r="19051" spans="1:7">
      <c r="A19051" s="533"/>
      <c r="B19051" s="1787"/>
      <c r="C19051" s="1788"/>
      <c r="D19051" s="533"/>
      <c r="E19051" s="533"/>
      <c r="F19051" s="533"/>
      <c r="G19051" s="533"/>
    </row>
    <row r="19052" spans="1:7">
      <c r="A19052" s="533"/>
      <c r="B19052" s="1787"/>
      <c r="C19052" s="1788"/>
      <c r="D19052" s="533"/>
      <c r="E19052" s="533"/>
      <c r="F19052" s="533"/>
      <c r="G19052" s="533"/>
    </row>
    <row r="19053" spans="1:7">
      <c r="A19053" s="533"/>
      <c r="B19053" s="1787"/>
      <c r="C19053" s="1788"/>
      <c r="D19053" s="533"/>
      <c r="E19053" s="533"/>
      <c r="F19053" s="533"/>
      <c r="G19053" s="533"/>
    </row>
    <row r="19054" spans="1:7">
      <c r="A19054" s="533"/>
      <c r="B19054" s="1787"/>
      <c r="C19054" s="1788"/>
      <c r="D19054" s="533"/>
      <c r="E19054" s="533"/>
      <c r="F19054" s="533"/>
      <c r="G19054" s="533"/>
    </row>
    <row r="19055" spans="1:7">
      <c r="A19055" s="533"/>
      <c r="B19055" s="1787"/>
      <c r="C19055" s="1788"/>
      <c r="D19055" s="533"/>
      <c r="E19055" s="533"/>
      <c r="F19055" s="533"/>
      <c r="G19055" s="533"/>
    </row>
    <row r="19056" spans="1:7">
      <c r="A19056" s="533"/>
      <c r="B19056" s="1787"/>
      <c r="C19056" s="1788"/>
      <c r="D19056" s="533"/>
      <c r="E19056" s="533"/>
      <c r="F19056" s="533"/>
      <c r="G19056" s="533"/>
    </row>
    <row r="19057" spans="1:7">
      <c r="A19057" s="533"/>
      <c r="B19057" s="1787"/>
      <c r="C19057" s="1788"/>
      <c r="D19057" s="533"/>
      <c r="E19057" s="533"/>
      <c r="F19057" s="533"/>
      <c r="G19057" s="533"/>
    </row>
    <row r="19058" spans="1:7">
      <c r="A19058" s="533"/>
      <c r="B19058" s="1787"/>
      <c r="C19058" s="1788"/>
      <c r="D19058" s="533"/>
      <c r="E19058" s="533"/>
      <c r="F19058" s="533"/>
      <c r="G19058" s="533"/>
    </row>
    <row r="19059" spans="1:7">
      <c r="A19059" s="533"/>
      <c r="B19059" s="1787"/>
      <c r="C19059" s="1788"/>
      <c r="D19059" s="533"/>
      <c r="E19059" s="533"/>
      <c r="F19059" s="533"/>
      <c r="G19059" s="533"/>
    </row>
    <row r="19060" spans="1:7">
      <c r="A19060" s="533"/>
      <c r="B19060" s="1787"/>
      <c r="C19060" s="1788"/>
      <c r="D19060" s="533"/>
      <c r="E19060" s="533"/>
      <c r="F19060" s="533"/>
      <c r="G19060" s="533"/>
    </row>
    <row r="19061" spans="1:7">
      <c r="A19061" s="533"/>
      <c r="B19061" s="1787"/>
      <c r="C19061" s="1788"/>
      <c r="D19061" s="533"/>
      <c r="E19061" s="533"/>
      <c r="F19061" s="533"/>
      <c r="G19061" s="533"/>
    </row>
    <row r="19062" spans="1:7">
      <c r="A19062" s="533"/>
      <c r="B19062" s="1787"/>
      <c r="C19062" s="1788"/>
      <c r="D19062" s="533"/>
      <c r="E19062" s="533"/>
      <c r="F19062" s="533"/>
      <c r="G19062" s="533"/>
    </row>
    <row r="19063" spans="1:7">
      <c r="A19063" s="533"/>
      <c r="B19063" s="1787"/>
      <c r="C19063" s="1788"/>
      <c r="D19063" s="533"/>
      <c r="E19063" s="533"/>
      <c r="F19063" s="533"/>
      <c r="G19063" s="533"/>
    </row>
    <row r="19064" spans="1:7">
      <c r="A19064" s="533"/>
      <c r="B19064" s="1787"/>
      <c r="C19064" s="1788"/>
      <c r="D19064" s="533"/>
      <c r="E19064" s="533"/>
      <c r="F19064" s="533"/>
      <c r="G19064" s="533"/>
    </row>
    <row r="19065" spans="1:7">
      <c r="A19065" s="533"/>
      <c r="B19065" s="1787"/>
      <c r="C19065" s="1788"/>
      <c r="D19065" s="533"/>
      <c r="E19065" s="533"/>
      <c r="F19065" s="533"/>
      <c r="G19065" s="533"/>
    </row>
    <row r="19066" spans="1:7">
      <c r="A19066" s="533"/>
      <c r="B19066" s="1787"/>
      <c r="C19066" s="1788"/>
      <c r="D19066" s="533"/>
      <c r="E19066" s="533"/>
      <c r="F19066" s="533"/>
      <c r="G19066" s="533"/>
    </row>
    <row r="19067" spans="1:7">
      <c r="A19067" s="533"/>
      <c r="B19067" s="1787"/>
      <c r="C19067" s="1788"/>
      <c r="D19067" s="533"/>
      <c r="E19067" s="533"/>
      <c r="F19067" s="533"/>
      <c r="G19067" s="533"/>
    </row>
    <row r="19068" spans="1:7">
      <c r="A19068" s="533"/>
      <c r="B19068" s="1787"/>
      <c r="C19068" s="1788"/>
      <c r="D19068" s="533"/>
      <c r="E19068" s="533"/>
      <c r="F19068" s="533"/>
      <c r="G19068" s="533"/>
    </row>
    <row r="19069" spans="1:7">
      <c r="A19069" s="533"/>
      <c r="B19069" s="1787"/>
      <c r="C19069" s="1788"/>
      <c r="D19069" s="533"/>
      <c r="E19069" s="533"/>
      <c r="F19069" s="533"/>
      <c r="G19069" s="533"/>
    </row>
    <row r="19070" spans="1:7">
      <c r="A19070" s="533"/>
      <c r="B19070" s="1787"/>
      <c r="C19070" s="1788"/>
      <c r="D19070" s="533"/>
      <c r="E19070" s="533"/>
      <c r="F19070" s="533"/>
      <c r="G19070" s="533"/>
    </row>
    <row r="19071" spans="1:7">
      <c r="A19071" s="533"/>
      <c r="B19071" s="1787"/>
      <c r="C19071" s="1788"/>
      <c r="D19071" s="533"/>
      <c r="E19071" s="533"/>
      <c r="F19071" s="533"/>
      <c r="G19071" s="533"/>
    </row>
    <row r="19072" spans="1:7">
      <c r="A19072" s="533"/>
      <c r="B19072" s="1787"/>
      <c r="C19072" s="1788"/>
      <c r="D19072" s="533"/>
      <c r="E19072" s="533"/>
      <c r="F19072" s="533"/>
      <c r="G19072" s="533"/>
    </row>
    <row r="19073" spans="1:7">
      <c r="A19073" s="533"/>
      <c r="B19073" s="1787"/>
      <c r="C19073" s="1788"/>
      <c r="D19073" s="533"/>
      <c r="E19073" s="533"/>
      <c r="F19073" s="533"/>
      <c r="G19073" s="533"/>
    </row>
    <row r="19074" spans="1:7">
      <c r="A19074" s="533"/>
      <c r="B19074" s="1787"/>
      <c r="C19074" s="1788"/>
      <c r="D19074" s="533"/>
      <c r="E19074" s="533"/>
      <c r="F19074" s="533"/>
      <c r="G19074" s="533"/>
    </row>
    <row r="19075" spans="1:7">
      <c r="A19075" s="533"/>
      <c r="B19075" s="1787"/>
      <c r="C19075" s="1788"/>
      <c r="D19075" s="533"/>
      <c r="E19075" s="533"/>
      <c r="F19075" s="533"/>
      <c r="G19075" s="533"/>
    </row>
    <row r="19076" spans="1:7">
      <c r="A19076" s="533"/>
      <c r="B19076" s="1787"/>
      <c r="C19076" s="1788"/>
      <c r="D19076" s="533"/>
      <c r="E19076" s="533"/>
      <c r="F19076" s="533"/>
      <c r="G19076" s="533"/>
    </row>
    <row r="19077" spans="1:7">
      <c r="A19077" s="533"/>
      <c r="B19077" s="1787"/>
      <c r="C19077" s="1788"/>
      <c r="D19077" s="533"/>
      <c r="E19077" s="533"/>
      <c r="F19077" s="533"/>
      <c r="G19077" s="533"/>
    </row>
    <row r="19078" spans="1:7">
      <c r="A19078" s="533"/>
      <c r="B19078" s="1787"/>
      <c r="C19078" s="1788"/>
      <c r="D19078" s="533"/>
      <c r="E19078" s="533"/>
      <c r="F19078" s="533"/>
      <c r="G19078" s="533"/>
    </row>
    <row r="19079" spans="1:7">
      <c r="A19079" s="533"/>
      <c r="B19079" s="1787"/>
      <c r="C19079" s="1788"/>
      <c r="D19079" s="533"/>
      <c r="E19079" s="533"/>
      <c r="F19079" s="533"/>
      <c r="G19079" s="533"/>
    </row>
    <row r="19080" spans="1:7">
      <c r="A19080" s="533"/>
      <c r="B19080" s="1787"/>
      <c r="C19080" s="1788"/>
      <c r="D19080" s="533"/>
      <c r="E19080" s="533"/>
      <c r="F19080" s="533"/>
      <c r="G19080" s="533"/>
    </row>
    <row r="19081" spans="1:7">
      <c r="A19081" s="533"/>
      <c r="B19081" s="1787"/>
      <c r="C19081" s="1788"/>
      <c r="D19081" s="533"/>
      <c r="E19081" s="533"/>
      <c r="F19081" s="533"/>
      <c r="G19081" s="533"/>
    </row>
    <row r="19082" spans="1:7">
      <c r="A19082" s="533"/>
      <c r="B19082" s="1787"/>
      <c r="C19082" s="1788"/>
      <c r="D19082" s="533"/>
      <c r="E19082" s="533"/>
      <c r="F19082" s="533"/>
      <c r="G19082" s="533"/>
    </row>
    <row r="19083" spans="1:7">
      <c r="A19083" s="533"/>
      <c r="B19083" s="1787"/>
      <c r="C19083" s="1788"/>
      <c r="D19083" s="533"/>
      <c r="E19083" s="533"/>
      <c r="F19083" s="533"/>
      <c r="G19083" s="533"/>
    </row>
    <row r="19084" spans="1:7">
      <c r="A19084" s="533"/>
      <c r="B19084" s="1787"/>
      <c r="C19084" s="1788"/>
      <c r="D19084" s="533"/>
      <c r="E19084" s="533"/>
      <c r="F19084" s="533"/>
      <c r="G19084" s="533"/>
    </row>
    <row r="19085" spans="1:7">
      <c r="A19085" s="533"/>
      <c r="B19085" s="1787"/>
      <c r="C19085" s="1788"/>
      <c r="D19085" s="533"/>
      <c r="E19085" s="533"/>
      <c r="F19085" s="533"/>
      <c r="G19085" s="533"/>
    </row>
    <row r="19086" spans="1:7">
      <c r="A19086" s="533"/>
      <c r="B19086" s="1787"/>
      <c r="C19086" s="1788"/>
      <c r="D19086" s="533"/>
      <c r="E19086" s="533"/>
      <c r="F19086" s="533"/>
      <c r="G19086" s="533"/>
    </row>
    <row r="19087" spans="1:7">
      <c r="A19087" s="533"/>
      <c r="B19087" s="1787"/>
      <c r="C19087" s="1788"/>
      <c r="D19087" s="533"/>
      <c r="E19087" s="533"/>
      <c r="F19087" s="533"/>
      <c r="G19087" s="533"/>
    </row>
    <row r="19088" spans="1:7">
      <c r="A19088" s="533"/>
      <c r="B19088" s="1787"/>
      <c r="C19088" s="1788"/>
      <c r="D19088" s="533"/>
      <c r="E19088" s="533"/>
      <c r="F19088" s="533"/>
      <c r="G19088" s="533"/>
    </row>
    <row r="19089" spans="1:7">
      <c r="A19089" s="533"/>
      <c r="B19089" s="1787"/>
      <c r="C19089" s="1788"/>
      <c r="D19089" s="533"/>
      <c r="E19089" s="533"/>
      <c r="F19089" s="533"/>
      <c r="G19089" s="533"/>
    </row>
    <row r="19090" spans="1:7">
      <c r="A19090" s="533"/>
      <c r="B19090" s="1787"/>
      <c r="C19090" s="1788"/>
      <c r="D19090" s="533"/>
      <c r="E19090" s="533"/>
      <c r="F19090" s="533"/>
      <c r="G19090" s="533"/>
    </row>
    <row r="19091" spans="1:7">
      <c r="A19091" s="533"/>
      <c r="B19091" s="1787"/>
      <c r="C19091" s="1788"/>
      <c r="D19091" s="533"/>
      <c r="E19091" s="533"/>
      <c r="F19091" s="533"/>
      <c r="G19091" s="533"/>
    </row>
    <row r="19092" spans="1:7">
      <c r="A19092" s="533"/>
      <c r="B19092" s="1787"/>
      <c r="C19092" s="1788"/>
      <c r="D19092" s="533"/>
      <c r="E19092" s="533"/>
      <c r="F19092" s="533"/>
      <c r="G19092" s="533"/>
    </row>
    <row r="19093" spans="1:7">
      <c r="A19093" s="533"/>
      <c r="B19093" s="1787"/>
      <c r="C19093" s="1788"/>
      <c r="D19093" s="533"/>
      <c r="E19093" s="533"/>
      <c r="F19093" s="533"/>
      <c r="G19093" s="533"/>
    </row>
    <row r="19094" spans="1:7">
      <c r="A19094" s="533"/>
      <c r="B19094" s="1787"/>
      <c r="C19094" s="1788"/>
      <c r="D19094" s="533"/>
      <c r="E19094" s="533"/>
      <c r="F19094" s="533"/>
      <c r="G19094" s="533"/>
    </row>
    <row r="19095" spans="1:7">
      <c r="A19095" s="533"/>
      <c r="B19095" s="1787"/>
      <c r="C19095" s="1788"/>
      <c r="D19095" s="533"/>
      <c r="E19095" s="533"/>
      <c r="F19095" s="533"/>
      <c r="G19095" s="533"/>
    </row>
    <row r="19096" spans="1:7">
      <c r="A19096" s="533"/>
      <c r="B19096" s="1787"/>
      <c r="C19096" s="1788"/>
      <c r="D19096" s="533"/>
      <c r="E19096" s="533"/>
      <c r="F19096" s="533"/>
      <c r="G19096" s="533"/>
    </row>
    <row r="19097" spans="1:7">
      <c r="A19097" s="533"/>
      <c r="B19097" s="1787"/>
      <c r="C19097" s="1788"/>
      <c r="D19097" s="533"/>
      <c r="E19097" s="533"/>
      <c r="F19097" s="533"/>
      <c r="G19097" s="533"/>
    </row>
    <row r="19098" spans="1:7">
      <c r="A19098" s="533"/>
      <c r="B19098" s="1787"/>
      <c r="C19098" s="1788"/>
      <c r="D19098" s="533"/>
      <c r="E19098" s="533"/>
      <c r="F19098" s="533"/>
      <c r="G19098" s="533"/>
    </row>
    <row r="19099" spans="1:7">
      <c r="A19099" s="533"/>
      <c r="B19099" s="1787"/>
      <c r="C19099" s="1788"/>
      <c r="D19099" s="533"/>
      <c r="E19099" s="533"/>
      <c r="F19099" s="533"/>
      <c r="G19099" s="533"/>
    </row>
    <row r="19100" spans="1:7">
      <c r="A19100" s="533"/>
      <c r="B19100" s="1787"/>
      <c r="C19100" s="1788"/>
      <c r="D19100" s="533"/>
      <c r="E19100" s="533"/>
      <c r="F19100" s="533"/>
      <c r="G19100" s="533"/>
    </row>
    <row r="19101" spans="1:7">
      <c r="A19101" s="533"/>
      <c r="B19101" s="1787"/>
      <c r="C19101" s="1788"/>
      <c r="D19101" s="533"/>
      <c r="E19101" s="533"/>
      <c r="F19101" s="533"/>
      <c r="G19101" s="533"/>
    </row>
    <row r="19102" spans="1:7">
      <c r="A19102" s="533"/>
      <c r="B19102" s="1787"/>
      <c r="C19102" s="1788"/>
      <c r="D19102" s="533"/>
      <c r="E19102" s="533"/>
      <c r="F19102" s="533"/>
      <c r="G19102" s="533"/>
    </row>
    <row r="19103" spans="1:7">
      <c r="A19103" s="533"/>
      <c r="B19103" s="1787"/>
      <c r="C19103" s="1788"/>
      <c r="D19103" s="533"/>
      <c r="E19103" s="533"/>
      <c r="F19103" s="533"/>
      <c r="G19103" s="533"/>
    </row>
    <row r="19104" spans="1:7">
      <c r="A19104" s="533"/>
      <c r="B19104" s="1787"/>
      <c r="C19104" s="1788"/>
      <c r="D19104" s="533"/>
      <c r="E19104" s="533"/>
      <c r="F19104" s="533"/>
      <c r="G19104" s="533"/>
    </row>
    <row r="19105" spans="1:7">
      <c r="A19105" s="533"/>
      <c r="B19105" s="1787"/>
      <c r="C19105" s="1788"/>
      <c r="D19105" s="533"/>
      <c r="E19105" s="533"/>
      <c r="F19105" s="533"/>
      <c r="G19105" s="533"/>
    </row>
    <row r="19106" spans="1:7">
      <c r="A19106" s="533"/>
      <c r="B19106" s="1787"/>
      <c r="C19106" s="1788"/>
      <c r="D19106" s="533"/>
      <c r="E19106" s="533"/>
      <c r="F19106" s="533"/>
      <c r="G19106" s="533"/>
    </row>
    <row r="19107" spans="1:7">
      <c r="A19107" s="533"/>
      <c r="B19107" s="1787"/>
      <c r="C19107" s="1788"/>
      <c r="D19107" s="533"/>
      <c r="E19107" s="533"/>
      <c r="F19107" s="533"/>
      <c r="G19107" s="533"/>
    </row>
    <row r="19108" spans="1:7">
      <c r="A19108" s="533"/>
      <c r="B19108" s="1787"/>
      <c r="C19108" s="1788"/>
      <c r="D19108" s="533"/>
      <c r="E19108" s="533"/>
      <c r="F19108" s="533"/>
      <c r="G19108" s="533"/>
    </row>
    <row r="19109" spans="1:7">
      <c r="A19109" s="533"/>
      <c r="B19109" s="1787"/>
      <c r="C19109" s="1788"/>
      <c r="D19109" s="533"/>
      <c r="E19109" s="533"/>
      <c r="F19109" s="533"/>
      <c r="G19109" s="533"/>
    </row>
    <row r="19110" spans="1:7">
      <c r="A19110" s="533"/>
      <c r="B19110" s="1787"/>
      <c r="C19110" s="1788"/>
      <c r="D19110" s="533"/>
      <c r="E19110" s="533"/>
      <c r="F19110" s="533"/>
      <c r="G19110" s="533"/>
    </row>
    <row r="19111" spans="1:7">
      <c r="A19111" s="533"/>
      <c r="B19111" s="1787"/>
      <c r="C19111" s="1788"/>
      <c r="D19111" s="533"/>
      <c r="E19111" s="533"/>
      <c r="F19111" s="533"/>
      <c r="G19111" s="533"/>
    </row>
    <row r="19112" spans="1:7">
      <c r="A19112" s="533"/>
      <c r="B19112" s="1787"/>
      <c r="C19112" s="1788"/>
      <c r="D19112" s="533"/>
      <c r="E19112" s="533"/>
      <c r="F19112" s="533"/>
      <c r="G19112" s="533"/>
    </row>
    <row r="19113" spans="1:7">
      <c r="A19113" s="533"/>
      <c r="B19113" s="1787"/>
      <c r="C19113" s="1788"/>
      <c r="D19113" s="533"/>
      <c r="E19113" s="533"/>
      <c r="F19113" s="533"/>
      <c r="G19113" s="533"/>
    </row>
    <row r="19114" spans="1:7">
      <c r="A19114" s="533"/>
      <c r="B19114" s="1787"/>
      <c r="C19114" s="1788"/>
      <c r="D19114" s="533"/>
      <c r="E19114" s="533"/>
      <c r="F19114" s="533"/>
      <c r="G19114" s="533"/>
    </row>
    <row r="19115" spans="1:7">
      <c r="A19115" s="533"/>
      <c r="B19115" s="1787"/>
      <c r="C19115" s="1788"/>
      <c r="D19115" s="533"/>
      <c r="E19115" s="533"/>
      <c r="F19115" s="533"/>
      <c r="G19115" s="533"/>
    </row>
    <row r="19116" spans="1:7">
      <c r="A19116" s="533"/>
      <c r="B19116" s="1787"/>
      <c r="C19116" s="1788"/>
      <c r="D19116" s="533"/>
      <c r="E19116" s="533"/>
      <c r="F19116" s="533"/>
      <c r="G19116" s="533"/>
    </row>
    <row r="19117" spans="1:7">
      <c r="A19117" s="533"/>
      <c r="B19117" s="1787"/>
      <c r="C19117" s="1788"/>
      <c r="D19117" s="533"/>
      <c r="E19117" s="533"/>
      <c r="F19117" s="533"/>
      <c r="G19117" s="533"/>
    </row>
    <row r="19118" spans="1:7">
      <c r="A19118" s="533"/>
      <c r="B19118" s="1787"/>
      <c r="C19118" s="1788"/>
      <c r="D19118" s="533"/>
      <c r="E19118" s="533"/>
      <c r="F19118" s="533"/>
      <c r="G19118" s="533"/>
    </row>
    <row r="19119" spans="1:7">
      <c r="A19119" s="533"/>
      <c r="B19119" s="1787"/>
      <c r="C19119" s="1788"/>
      <c r="D19119" s="533"/>
      <c r="E19119" s="533"/>
      <c r="F19119" s="533"/>
      <c r="G19119" s="533"/>
    </row>
    <row r="19120" spans="1:7">
      <c r="A19120" s="533"/>
      <c r="B19120" s="1787"/>
      <c r="C19120" s="1788"/>
      <c r="D19120" s="533"/>
      <c r="E19120" s="533"/>
      <c r="F19120" s="533"/>
      <c r="G19120" s="533"/>
    </row>
    <row r="19121" spans="1:7">
      <c r="A19121" s="533"/>
      <c r="B19121" s="1787"/>
      <c r="C19121" s="1788"/>
      <c r="D19121" s="533"/>
      <c r="E19121" s="533"/>
      <c r="F19121" s="533"/>
      <c r="G19121" s="533"/>
    </row>
    <row r="19122" spans="1:7">
      <c r="A19122" s="533"/>
      <c r="B19122" s="1787"/>
      <c r="C19122" s="1788"/>
      <c r="D19122" s="533"/>
      <c r="E19122" s="533"/>
      <c r="F19122" s="533"/>
      <c r="G19122" s="533"/>
    </row>
    <row r="19123" spans="1:7">
      <c r="A19123" s="533"/>
      <c r="B19123" s="1787"/>
      <c r="C19123" s="1788"/>
      <c r="D19123" s="533"/>
      <c r="E19123" s="533"/>
      <c r="F19123" s="533"/>
      <c r="G19123" s="533"/>
    </row>
    <row r="19124" spans="1:7">
      <c r="A19124" s="533"/>
      <c r="B19124" s="1787"/>
      <c r="C19124" s="1788"/>
      <c r="D19124" s="533"/>
      <c r="E19124" s="533"/>
      <c r="F19124" s="533"/>
      <c r="G19124" s="533"/>
    </row>
    <row r="19125" spans="1:7">
      <c r="A19125" s="533"/>
      <c r="B19125" s="1787"/>
      <c r="C19125" s="1788"/>
      <c r="D19125" s="533"/>
      <c r="E19125" s="533"/>
      <c r="F19125" s="533"/>
      <c r="G19125" s="533"/>
    </row>
    <row r="19126" spans="1:7">
      <c r="A19126" s="533"/>
      <c r="B19126" s="1787"/>
      <c r="C19126" s="1788"/>
      <c r="D19126" s="533"/>
      <c r="E19126" s="533"/>
      <c r="F19126" s="533"/>
      <c r="G19126" s="533"/>
    </row>
    <row r="19127" spans="1:7">
      <c r="A19127" s="533"/>
      <c r="B19127" s="1787"/>
      <c r="C19127" s="1788"/>
      <c r="D19127" s="533"/>
      <c r="E19127" s="533"/>
      <c r="F19127" s="533"/>
      <c r="G19127" s="533"/>
    </row>
    <row r="19128" spans="1:7">
      <c r="A19128" s="533"/>
      <c r="B19128" s="1787"/>
      <c r="C19128" s="1788"/>
      <c r="D19128" s="533"/>
      <c r="E19128" s="533"/>
      <c r="F19128" s="533"/>
      <c r="G19128" s="533"/>
    </row>
    <row r="19129" spans="1:7">
      <c r="A19129" s="533"/>
      <c r="B19129" s="1787"/>
      <c r="C19129" s="1788"/>
      <c r="D19129" s="533"/>
      <c r="E19129" s="533"/>
      <c r="F19129" s="533"/>
      <c r="G19129" s="533"/>
    </row>
    <row r="19130" spans="1:7">
      <c r="A19130" s="533"/>
      <c r="B19130" s="1787"/>
      <c r="C19130" s="1788"/>
      <c r="D19130" s="533"/>
      <c r="E19130" s="533"/>
      <c r="F19130" s="533"/>
      <c r="G19130" s="533"/>
    </row>
    <row r="19131" spans="1:7">
      <c r="A19131" s="533"/>
      <c r="B19131" s="1787"/>
      <c r="C19131" s="1788"/>
      <c r="D19131" s="533"/>
      <c r="E19131" s="533"/>
      <c r="F19131" s="533"/>
      <c r="G19131" s="533"/>
    </row>
    <row r="19132" spans="1:7">
      <c r="A19132" s="533"/>
      <c r="B19132" s="1787"/>
      <c r="C19132" s="1788"/>
      <c r="D19132" s="533"/>
      <c r="E19132" s="533"/>
      <c r="F19132" s="533"/>
      <c r="G19132" s="533"/>
    </row>
    <row r="19133" spans="1:7">
      <c r="A19133" s="533"/>
      <c r="B19133" s="1787"/>
      <c r="C19133" s="1788"/>
      <c r="D19133" s="533"/>
      <c r="E19133" s="533"/>
      <c r="F19133" s="533"/>
      <c r="G19133" s="533"/>
    </row>
    <row r="19134" spans="1:7">
      <c r="A19134" s="533"/>
      <c r="B19134" s="1787"/>
      <c r="C19134" s="1788"/>
      <c r="D19134" s="533"/>
      <c r="E19134" s="533"/>
      <c r="F19134" s="533"/>
      <c r="G19134" s="533"/>
    </row>
    <row r="19135" spans="1:7">
      <c r="A19135" s="533"/>
      <c r="B19135" s="1787"/>
      <c r="C19135" s="1788"/>
      <c r="D19135" s="533"/>
      <c r="E19135" s="533"/>
      <c r="F19135" s="533"/>
      <c r="G19135" s="533"/>
    </row>
    <row r="19136" spans="1:7">
      <c r="A19136" s="533"/>
      <c r="B19136" s="1787"/>
      <c r="C19136" s="1788"/>
      <c r="D19136" s="533"/>
      <c r="E19136" s="533"/>
      <c r="F19136" s="533"/>
      <c r="G19136" s="533"/>
    </row>
    <row r="19137" spans="1:7">
      <c r="A19137" s="533"/>
      <c r="B19137" s="1787"/>
      <c r="C19137" s="1788"/>
      <c r="D19137" s="533"/>
      <c r="E19137" s="533"/>
      <c r="F19137" s="533"/>
      <c r="G19137" s="533"/>
    </row>
    <row r="19138" spans="1:7">
      <c r="A19138" s="533"/>
      <c r="B19138" s="1787"/>
      <c r="C19138" s="1788"/>
      <c r="D19138" s="533"/>
      <c r="E19138" s="533"/>
      <c r="F19138" s="533"/>
      <c r="G19138" s="533"/>
    </row>
    <row r="19139" spans="1:7">
      <c r="A19139" s="533"/>
      <c r="B19139" s="1787"/>
      <c r="C19139" s="1788"/>
      <c r="D19139" s="533"/>
      <c r="E19139" s="533"/>
      <c r="F19139" s="533"/>
      <c r="G19139" s="533"/>
    </row>
    <row r="19140" spans="1:7">
      <c r="A19140" s="533"/>
      <c r="B19140" s="1787"/>
      <c r="C19140" s="1788"/>
      <c r="D19140" s="533"/>
      <c r="E19140" s="533"/>
      <c r="F19140" s="533"/>
      <c r="G19140" s="533"/>
    </row>
    <row r="19141" spans="1:7">
      <c r="A19141" s="533"/>
      <c r="B19141" s="1787"/>
      <c r="C19141" s="1788"/>
      <c r="D19141" s="533"/>
      <c r="E19141" s="533"/>
      <c r="F19141" s="533"/>
      <c r="G19141" s="533"/>
    </row>
    <row r="19142" spans="1:7">
      <c r="A19142" s="533"/>
      <c r="B19142" s="1787"/>
      <c r="C19142" s="1788"/>
      <c r="D19142" s="533"/>
      <c r="E19142" s="533"/>
      <c r="F19142" s="533"/>
      <c r="G19142" s="533"/>
    </row>
    <row r="19143" spans="1:7">
      <c r="A19143" s="533"/>
      <c r="B19143" s="1787"/>
      <c r="C19143" s="1788"/>
      <c r="D19143" s="533"/>
      <c r="E19143" s="533"/>
      <c r="F19143" s="533"/>
      <c r="G19143" s="533"/>
    </row>
    <row r="19144" spans="1:7">
      <c r="A19144" s="533"/>
      <c r="B19144" s="1787"/>
      <c r="C19144" s="1788"/>
      <c r="D19144" s="533"/>
      <c r="E19144" s="533"/>
      <c r="F19144" s="533"/>
      <c r="G19144" s="533"/>
    </row>
    <row r="19145" spans="1:7">
      <c r="A19145" s="533"/>
      <c r="B19145" s="1787"/>
      <c r="C19145" s="1788"/>
      <c r="D19145" s="533"/>
      <c r="E19145" s="533"/>
      <c r="F19145" s="533"/>
      <c r="G19145" s="533"/>
    </row>
    <row r="19146" spans="1:7">
      <c r="A19146" s="533"/>
      <c r="B19146" s="1787"/>
      <c r="C19146" s="1788"/>
      <c r="D19146" s="533"/>
      <c r="E19146" s="533"/>
      <c r="F19146" s="533"/>
      <c r="G19146" s="533"/>
    </row>
    <row r="19147" spans="1:7">
      <c r="A19147" s="533"/>
      <c r="B19147" s="1787"/>
      <c r="C19147" s="1788"/>
      <c r="D19147" s="533"/>
      <c r="E19147" s="533"/>
      <c r="F19147" s="533"/>
      <c r="G19147" s="533"/>
    </row>
    <row r="19148" spans="1:7">
      <c r="A19148" s="533"/>
      <c r="B19148" s="1787"/>
      <c r="C19148" s="1788"/>
      <c r="D19148" s="533"/>
      <c r="E19148" s="533"/>
      <c r="F19148" s="533"/>
      <c r="G19148" s="533"/>
    </row>
    <row r="19149" spans="1:7">
      <c r="A19149" s="533"/>
      <c r="B19149" s="1787"/>
      <c r="C19149" s="1788"/>
      <c r="D19149" s="533"/>
      <c r="E19149" s="533"/>
      <c r="F19149" s="533"/>
      <c r="G19149" s="533"/>
    </row>
    <row r="19150" spans="1:7">
      <c r="A19150" s="533"/>
      <c r="B19150" s="1787"/>
      <c r="C19150" s="1788"/>
      <c r="D19150" s="533"/>
      <c r="E19150" s="533"/>
      <c r="F19150" s="533"/>
      <c r="G19150" s="533"/>
    </row>
    <row r="19151" spans="1:7">
      <c r="A19151" s="533"/>
      <c r="B19151" s="1787"/>
      <c r="C19151" s="1788"/>
      <c r="D19151" s="533"/>
      <c r="E19151" s="533"/>
      <c r="F19151" s="533"/>
      <c r="G19151" s="533"/>
    </row>
    <row r="19152" spans="1:7">
      <c r="A19152" s="533"/>
      <c r="B19152" s="1787"/>
      <c r="C19152" s="1788"/>
      <c r="D19152" s="533"/>
      <c r="E19152" s="533"/>
      <c r="F19152" s="533"/>
      <c r="G19152" s="533"/>
    </row>
    <row r="19153" spans="1:7">
      <c r="A19153" s="533"/>
      <c r="B19153" s="1787"/>
      <c r="C19153" s="1788"/>
      <c r="D19153" s="533"/>
      <c r="E19153" s="533"/>
      <c r="F19153" s="533"/>
      <c r="G19153" s="533"/>
    </row>
    <row r="19154" spans="1:7">
      <c r="A19154" s="533"/>
      <c r="B19154" s="1787"/>
      <c r="C19154" s="1788"/>
      <c r="D19154" s="533"/>
      <c r="E19154" s="533"/>
      <c r="F19154" s="533"/>
      <c r="G19154" s="533"/>
    </row>
    <row r="19155" spans="1:7">
      <c r="A19155" s="533"/>
      <c r="B19155" s="1787"/>
      <c r="C19155" s="1788"/>
      <c r="D19155" s="533"/>
      <c r="E19155" s="533"/>
      <c r="F19155" s="533"/>
      <c r="G19155" s="533"/>
    </row>
    <row r="19156" spans="1:7">
      <c r="A19156" s="533"/>
      <c r="B19156" s="1787"/>
      <c r="C19156" s="1788"/>
      <c r="D19156" s="533"/>
      <c r="E19156" s="533"/>
      <c r="F19156" s="533"/>
      <c r="G19156" s="533"/>
    </row>
    <row r="19157" spans="1:7">
      <c r="A19157" s="533"/>
      <c r="B19157" s="1787"/>
      <c r="C19157" s="1788"/>
      <c r="D19157" s="533"/>
      <c r="E19157" s="533"/>
      <c r="F19157" s="533"/>
      <c r="G19157" s="533"/>
    </row>
    <row r="19158" spans="1:7">
      <c r="A19158" s="533"/>
      <c r="B19158" s="1787"/>
      <c r="C19158" s="1788"/>
      <c r="D19158" s="533"/>
      <c r="E19158" s="533"/>
      <c r="F19158" s="533"/>
      <c r="G19158" s="533"/>
    </row>
    <row r="19159" spans="1:7">
      <c r="A19159" s="533"/>
      <c r="B19159" s="1787"/>
      <c r="C19159" s="1788"/>
      <c r="D19159" s="533"/>
      <c r="E19159" s="533"/>
      <c r="F19159" s="533"/>
      <c r="G19159" s="533"/>
    </row>
    <row r="19160" spans="1:7">
      <c r="A19160" s="533"/>
      <c r="B19160" s="1787"/>
      <c r="C19160" s="1788"/>
      <c r="D19160" s="533"/>
      <c r="E19160" s="533"/>
      <c r="F19160" s="533"/>
      <c r="G19160" s="533"/>
    </row>
    <row r="19161" spans="1:7">
      <c r="A19161" s="533"/>
      <c r="B19161" s="1787"/>
      <c r="C19161" s="1788"/>
      <c r="D19161" s="533"/>
      <c r="E19161" s="533"/>
      <c r="F19161" s="533"/>
      <c r="G19161" s="533"/>
    </row>
    <row r="19162" spans="1:7">
      <c r="A19162" s="533"/>
      <c r="B19162" s="1787"/>
      <c r="C19162" s="1788"/>
      <c r="D19162" s="533"/>
      <c r="E19162" s="533"/>
      <c r="F19162" s="533"/>
      <c r="G19162" s="533"/>
    </row>
    <row r="19163" spans="1:7">
      <c r="A19163" s="533"/>
      <c r="B19163" s="1787"/>
      <c r="C19163" s="1788"/>
      <c r="D19163" s="533"/>
      <c r="E19163" s="533"/>
      <c r="F19163" s="533"/>
      <c r="G19163" s="533"/>
    </row>
    <row r="19164" spans="1:7">
      <c r="A19164" s="533"/>
      <c r="B19164" s="1787"/>
      <c r="C19164" s="1788"/>
      <c r="D19164" s="533"/>
      <c r="E19164" s="533"/>
      <c r="F19164" s="533"/>
      <c r="G19164" s="533"/>
    </row>
    <row r="19165" spans="1:7">
      <c r="A19165" s="533"/>
      <c r="B19165" s="1787"/>
      <c r="C19165" s="1788"/>
      <c r="D19165" s="533"/>
      <c r="E19165" s="533"/>
      <c r="F19165" s="533"/>
      <c r="G19165" s="533"/>
    </row>
    <row r="19166" spans="1:7">
      <c r="A19166" s="533"/>
      <c r="B19166" s="1787"/>
      <c r="C19166" s="1788"/>
      <c r="D19166" s="533"/>
      <c r="E19166" s="533"/>
      <c r="F19166" s="533"/>
      <c r="G19166" s="533"/>
    </row>
    <row r="19167" spans="1:7">
      <c r="A19167" s="533"/>
      <c r="B19167" s="1787"/>
      <c r="C19167" s="1788"/>
      <c r="D19167" s="533"/>
      <c r="E19167" s="533"/>
      <c r="F19167" s="533"/>
      <c r="G19167" s="533"/>
    </row>
    <row r="19168" spans="1:7">
      <c r="A19168" s="533"/>
      <c r="B19168" s="1787"/>
      <c r="C19168" s="1788"/>
      <c r="D19168" s="533"/>
      <c r="E19168" s="533"/>
      <c r="F19168" s="533"/>
      <c r="G19168" s="533"/>
    </row>
    <row r="19169" spans="1:7">
      <c r="A19169" s="533"/>
      <c r="B19169" s="1787"/>
      <c r="C19169" s="1788"/>
      <c r="D19169" s="533"/>
      <c r="E19169" s="533"/>
      <c r="F19169" s="533"/>
      <c r="G19169" s="533"/>
    </row>
    <row r="19170" spans="1:7">
      <c r="A19170" s="533"/>
      <c r="B19170" s="1787"/>
      <c r="C19170" s="1788"/>
      <c r="D19170" s="533"/>
      <c r="E19170" s="533"/>
      <c r="F19170" s="533"/>
      <c r="G19170" s="533"/>
    </row>
    <row r="19171" spans="1:7">
      <c r="A19171" s="533"/>
      <c r="B19171" s="1787"/>
      <c r="C19171" s="1788"/>
      <c r="D19171" s="533"/>
      <c r="E19171" s="533"/>
      <c r="F19171" s="533"/>
      <c r="G19171" s="533"/>
    </row>
    <row r="19172" spans="1:7">
      <c r="A19172" s="533"/>
      <c r="B19172" s="1787"/>
      <c r="C19172" s="1788"/>
      <c r="D19172" s="533"/>
      <c r="E19172" s="533"/>
      <c r="F19172" s="533"/>
      <c r="G19172" s="533"/>
    </row>
    <row r="19173" spans="1:7">
      <c r="A19173" s="533"/>
      <c r="B19173" s="1787"/>
      <c r="C19173" s="1788"/>
      <c r="D19173" s="533"/>
      <c r="E19173" s="533"/>
      <c r="F19173" s="533"/>
      <c r="G19173" s="533"/>
    </row>
    <row r="19174" spans="1:7">
      <c r="A19174" s="533"/>
      <c r="B19174" s="1787"/>
      <c r="C19174" s="1788"/>
      <c r="D19174" s="533"/>
      <c r="E19174" s="533"/>
      <c r="F19174" s="533"/>
      <c r="G19174" s="533"/>
    </row>
    <row r="19175" spans="1:7">
      <c r="A19175" s="533"/>
      <c r="B19175" s="1787"/>
      <c r="C19175" s="1788"/>
      <c r="D19175" s="533"/>
      <c r="E19175" s="533"/>
      <c r="F19175" s="533"/>
      <c r="G19175" s="533"/>
    </row>
    <row r="19176" spans="1:7">
      <c r="A19176" s="533"/>
      <c r="B19176" s="1787"/>
      <c r="C19176" s="1788"/>
      <c r="D19176" s="533"/>
      <c r="E19176" s="533"/>
      <c r="F19176" s="533"/>
      <c r="G19176" s="533"/>
    </row>
    <row r="19177" spans="1:7">
      <c r="A19177" s="533"/>
      <c r="B19177" s="1787"/>
      <c r="C19177" s="1788"/>
      <c r="D19177" s="533"/>
      <c r="E19177" s="533"/>
      <c r="F19177" s="533"/>
      <c r="G19177" s="533"/>
    </row>
    <row r="19178" spans="1:7">
      <c r="A19178" s="533"/>
      <c r="B19178" s="1787"/>
      <c r="C19178" s="1788"/>
      <c r="D19178" s="533"/>
      <c r="E19178" s="533"/>
      <c r="F19178" s="533"/>
      <c r="G19178" s="533"/>
    </row>
    <row r="19179" spans="1:7">
      <c r="A19179" s="533"/>
      <c r="B19179" s="1787"/>
      <c r="C19179" s="1788"/>
      <c r="D19179" s="533"/>
      <c r="E19179" s="533"/>
      <c r="F19179" s="533"/>
      <c r="G19179" s="533"/>
    </row>
    <row r="19180" spans="1:7">
      <c r="A19180" s="533"/>
      <c r="B19180" s="1787"/>
      <c r="C19180" s="1788"/>
      <c r="D19180" s="533"/>
      <c r="E19180" s="533"/>
      <c r="F19180" s="533"/>
      <c r="G19180" s="533"/>
    </row>
    <row r="19181" spans="1:7">
      <c r="A19181" s="533"/>
      <c r="B19181" s="1787"/>
      <c r="C19181" s="1788"/>
      <c r="D19181" s="533"/>
      <c r="E19181" s="533"/>
      <c r="F19181" s="533"/>
      <c r="G19181" s="533"/>
    </row>
    <row r="19182" spans="1:7">
      <c r="A19182" s="533"/>
      <c r="B19182" s="1787"/>
      <c r="C19182" s="1788"/>
      <c r="D19182" s="533"/>
      <c r="E19182" s="533"/>
      <c r="F19182" s="533"/>
      <c r="G19182" s="533"/>
    </row>
    <row r="19183" spans="1:7">
      <c r="A19183" s="533"/>
      <c r="B19183" s="1787"/>
      <c r="C19183" s="1788"/>
      <c r="D19183" s="533"/>
      <c r="E19183" s="533"/>
      <c r="F19183" s="533"/>
      <c r="G19183" s="533"/>
    </row>
    <row r="19184" spans="1:7">
      <c r="A19184" s="533"/>
      <c r="B19184" s="1787"/>
      <c r="C19184" s="1788"/>
      <c r="D19184" s="533"/>
      <c r="E19184" s="533"/>
      <c r="F19184" s="533"/>
      <c r="G19184" s="533"/>
    </row>
    <row r="19185" spans="1:7">
      <c r="A19185" s="533"/>
      <c r="B19185" s="1787"/>
      <c r="C19185" s="1788"/>
      <c r="D19185" s="533"/>
      <c r="E19185" s="533"/>
      <c r="F19185" s="533"/>
      <c r="G19185" s="533"/>
    </row>
    <row r="19186" spans="1:7">
      <c r="A19186" s="533"/>
      <c r="B19186" s="1787"/>
      <c r="C19186" s="1788"/>
      <c r="D19186" s="533"/>
      <c r="E19186" s="533"/>
      <c r="F19186" s="533"/>
      <c r="G19186" s="533"/>
    </row>
    <row r="19187" spans="1:7">
      <c r="A19187" s="533"/>
      <c r="B19187" s="1787"/>
      <c r="C19187" s="1788"/>
      <c r="D19187" s="533"/>
      <c r="E19187" s="533"/>
      <c r="F19187" s="533"/>
      <c r="G19187" s="533"/>
    </row>
    <row r="19188" spans="1:7">
      <c r="A19188" s="533"/>
      <c r="B19188" s="1787"/>
      <c r="C19188" s="1788"/>
      <c r="D19188" s="533"/>
      <c r="E19188" s="533"/>
      <c r="F19188" s="533"/>
      <c r="G19188" s="533"/>
    </row>
    <row r="19189" spans="1:7">
      <c r="A19189" s="533"/>
      <c r="B19189" s="1787"/>
      <c r="C19189" s="1788"/>
      <c r="D19189" s="533"/>
      <c r="E19189" s="533"/>
      <c r="F19189" s="533"/>
      <c r="G19189" s="533"/>
    </row>
    <row r="19190" spans="1:7">
      <c r="A19190" s="533"/>
      <c r="B19190" s="1787"/>
      <c r="C19190" s="1788"/>
      <c r="D19190" s="533"/>
      <c r="E19190" s="533"/>
      <c r="F19190" s="533"/>
      <c r="G19190" s="533"/>
    </row>
    <row r="19191" spans="1:7">
      <c r="A19191" s="533"/>
      <c r="B19191" s="1787"/>
      <c r="C19191" s="1788"/>
      <c r="D19191" s="533"/>
      <c r="E19191" s="533"/>
      <c r="F19191" s="533"/>
      <c r="G19191" s="533"/>
    </row>
    <row r="19192" spans="1:7">
      <c r="A19192" s="533"/>
      <c r="B19192" s="1787"/>
      <c r="C19192" s="1788"/>
      <c r="D19192" s="533"/>
      <c r="E19192" s="533"/>
      <c r="F19192" s="533"/>
      <c r="G19192" s="533"/>
    </row>
    <row r="19193" spans="1:7">
      <c r="A19193" s="533"/>
      <c r="B19193" s="1787"/>
      <c r="C19193" s="1788"/>
      <c r="D19193" s="533"/>
      <c r="E19193" s="533"/>
      <c r="F19193" s="533"/>
      <c r="G19193" s="533"/>
    </row>
    <row r="19194" spans="1:7">
      <c r="A19194" s="533"/>
      <c r="B19194" s="1787"/>
      <c r="C19194" s="1788"/>
      <c r="D19194" s="533"/>
      <c r="E19194" s="533"/>
      <c r="F19194" s="533"/>
      <c r="G19194" s="533"/>
    </row>
    <row r="19195" spans="1:7">
      <c r="A19195" s="533"/>
      <c r="B19195" s="1787"/>
      <c r="C19195" s="1788"/>
      <c r="D19195" s="533"/>
      <c r="E19195" s="533"/>
      <c r="F19195" s="533"/>
      <c r="G19195" s="533"/>
    </row>
    <row r="19196" spans="1:7">
      <c r="A19196" s="533"/>
      <c r="B19196" s="1787"/>
      <c r="C19196" s="1788"/>
      <c r="D19196" s="533"/>
      <c r="E19196" s="533"/>
      <c r="F19196" s="533"/>
      <c r="G19196" s="533"/>
    </row>
    <row r="19197" spans="1:7">
      <c r="A19197" s="533"/>
      <c r="B19197" s="1787"/>
      <c r="C19197" s="1788"/>
      <c r="D19197" s="533"/>
      <c r="E19197" s="533"/>
      <c r="F19197" s="533"/>
      <c r="G19197" s="533"/>
    </row>
    <row r="19198" spans="1:7">
      <c r="A19198" s="533"/>
      <c r="B19198" s="1787"/>
      <c r="C19198" s="1788"/>
      <c r="D19198" s="533"/>
      <c r="E19198" s="533"/>
      <c r="F19198" s="533"/>
      <c r="G19198" s="533"/>
    </row>
    <row r="19199" spans="1:7">
      <c r="A19199" s="533"/>
      <c r="B19199" s="1787"/>
      <c r="C19199" s="1788"/>
      <c r="D19199" s="533"/>
      <c r="E19199" s="533"/>
      <c r="F19199" s="533"/>
      <c r="G19199" s="533"/>
    </row>
    <row r="19200" spans="1:7">
      <c r="A19200" s="533"/>
      <c r="B19200" s="1787"/>
      <c r="C19200" s="1788"/>
      <c r="D19200" s="533"/>
      <c r="E19200" s="533"/>
      <c r="F19200" s="533"/>
      <c r="G19200" s="533"/>
    </row>
    <row r="19201" spans="1:7">
      <c r="A19201" s="533"/>
      <c r="B19201" s="1787"/>
      <c r="C19201" s="1788"/>
      <c r="D19201" s="533"/>
      <c r="E19201" s="533"/>
      <c r="F19201" s="533"/>
      <c r="G19201" s="533"/>
    </row>
    <row r="19202" spans="1:7">
      <c r="A19202" s="533"/>
      <c r="B19202" s="1787"/>
      <c r="C19202" s="1788"/>
      <c r="D19202" s="533"/>
      <c r="E19202" s="533"/>
      <c r="F19202" s="533"/>
      <c r="G19202" s="533"/>
    </row>
    <row r="19203" spans="1:7">
      <c r="A19203" s="533"/>
      <c r="B19203" s="1787"/>
      <c r="C19203" s="1788"/>
      <c r="D19203" s="533"/>
      <c r="E19203" s="533"/>
      <c r="F19203" s="533"/>
      <c r="G19203" s="533"/>
    </row>
    <row r="19204" spans="1:7">
      <c r="A19204" s="533"/>
      <c r="B19204" s="1787"/>
      <c r="C19204" s="1788"/>
      <c r="D19204" s="533"/>
      <c r="E19204" s="533"/>
      <c r="F19204" s="533"/>
      <c r="G19204" s="533"/>
    </row>
    <row r="19205" spans="1:7">
      <c r="A19205" s="533"/>
      <c r="B19205" s="1787"/>
      <c r="C19205" s="1788"/>
      <c r="D19205" s="533"/>
      <c r="E19205" s="533"/>
      <c r="F19205" s="533"/>
      <c r="G19205" s="533"/>
    </row>
    <row r="19206" spans="1:7">
      <c r="A19206" s="533"/>
      <c r="B19206" s="1787"/>
      <c r="C19206" s="1788"/>
      <c r="D19206" s="533"/>
      <c r="E19206" s="533"/>
      <c r="F19206" s="533"/>
      <c r="G19206" s="533"/>
    </row>
    <row r="19207" spans="1:7">
      <c r="A19207" s="533"/>
      <c r="B19207" s="1787"/>
      <c r="C19207" s="1788"/>
      <c r="D19207" s="533"/>
      <c r="E19207" s="533"/>
      <c r="F19207" s="533"/>
      <c r="G19207" s="533"/>
    </row>
    <row r="19208" spans="1:7">
      <c r="A19208" s="533"/>
      <c r="B19208" s="1787"/>
      <c r="C19208" s="1788"/>
      <c r="D19208" s="533"/>
      <c r="E19208" s="533"/>
      <c r="F19208" s="533"/>
      <c r="G19208" s="533"/>
    </row>
    <row r="19209" spans="1:7">
      <c r="A19209" s="533"/>
      <c r="B19209" s="1787"/>
      <c r="C19209" s="1788"/>
      <c r="D19209" s="533"/>
      <c r="E19209" s="533"/>
      <c r="F19209" s="533"/>
      <c r="G19209" s="533"/>
    </row>
    <row r="19210" spans="1:7">
      <c r="A19210" s="533"/>
      <c r="B19210" s="1787"/>
      <c r="C19210" s="1788"/>
      <c r="D19210" s="533"/>
      <c r="E19210" s="533"/>
      <c r="F19210" s="533"/>
      <c r="G19210" s="533"/>
    </row>
    <row r="19211" spans="1:7">
      <c r="A19211" s="533"/>
      <c r="B19211" s="1787"/>
      <c r="C19211" s="1788"/>
      <c r="D19211" s="533"/>
      <c r="E19211" s="533"/>
      <c r="F19211" s="533"/>
      <c r="G19211" s="533"/>
    </row>
    <row r="19212" spans="1:7">
      <c r="A19212" s="533"/>
      <c r="B19212" s="1787"/>
      <c r="C19212" s="1788"/>
      <c r="D19212" s="533"/>
      <c r="E19212" s="533"/>
      <c r="F19212" s="533"/>
      <c r="G19212" s="533"/>
    </row>
    <row r="19213" spans="1:7">
      <c r="A19213" s="533"/>
      <c r="B19213" s="1787"/>
      <c r="C19213" s="1788"/>
      <c r="D19213" s="533"/>
      <c r="E19213" s="533"/>
      <c r="F19213" s="533"/>
      <c r="G19213" s="533"/>
    </row>
    <row r="19214" spans="1:7">
      <c r="A19214" s="533"/>
      <c r="B19214" s="1787"/>
      <c r="C19214" s="1788"/>
      <c r="D19214" s="533"/>
      <c r="E19214" s="533"/>
      <c r="F19214" s="533"/>
      <c r="G19214" s="533"/>
    </row>
    <row r="19215" spans="1:7">
      <c r="A19215" s="533"/>
      <c r="B19215" s="1787"/>
      <c r="C19215" s="1788"/>
      <c r="D19215" s="533"/>
      <c r="E19215" s="533"/>
      <c r="F19215" s="533"/>
      <c r="G19215" s="533"/>
    </row>
    <row r="19216" spans="1:7">
      <c r="A19216" s="533"/>
      <c r="B19216" s="1787"/>
      <c r="C19216" s="1788"/>
      <c r="D19216" s="533"/>
      <c r="E19216" s="533"/>
      <c r="F19216" s="533"/>
      <c r="G19216" s="533"/>
    </row>
    <row r="19217" spans="1:7">
      <c r="A19217" s="533"/>
      <c r="B19217" s="1787"/>
      <c r="C19217" s="1788"/>
      <c r="D19217" s="533"/>
      <c r="E19217" s="533"/>
      <c r="F19217" s="533"/>
      <c r="G19217" s="533"/>
    </row>
    <row r="19218" spans="1:7">
      <c r="A19218" s="533"/>
      <c r="B19218" s="1787"/>
      <c r="C19218" s="1788"/>
      <c r="D19218" s="533"/>
      <c r="E19218" s="533"/>
      <c r="F19218" s="533"/>
      <c r="G19218" s="533"/>
    </row>
    <row r="19219" spans="1:7">
      <c r="A19219" s="533"/>
      <c r="B19219" s="1787"/>
      <c r="C19219" s="1788"/>
      <c r="D19219" s="533"/>
      <c r="E19219" s="533"/>
      <c r="F19219" s="533"/>
      <c r="G19219" s="533"/>
    </row>
    <row r="19220" spans="1:7">
      <c r="A19220" s="533"/>
      <c r="B19220" s="1787"/>
      <c r="C19220" s="1788"/>
      <c r="D19220" s="533"/>
      <c r="E19220" s="533"/>
      <c r="F19220" s="533"/>
      <c r="G19220" s="533"/>
    </row>
    <row r="19221" spans="1:7">
      <c r="A19221" s="533"/>
      <c r="B19221" s="1787"/>
      <c r="C19221" s="1788"/>
      <c r="D19221" s="533"/>
      <c r="E19221" s="533"/>
      <c r="F19221" s="533"/>
      <c r="G19221" s="533"/>
    </row>
    <row r="19222" spans="1:7">
      <c r="A19222" s="533"/>
      <c r="B19222" s="1787"/>
      <c r="C19222" s="1788"/>
      <c r="D19222" s="533"/>
      <c r="E19222" s="533"/>
      <c r="F19222" s="533"/>
      <c r="G19222" s="533"/>
    </row>
    <row r="19223" spans="1:7">
      <c r="A19223" s="533"/>
      <c r="B19223" s="1787"/>
      <c r="C19223" s="1788"/>
      <c r="D19223" s="533"/>
      <c r="E19223" s="533"/>
      <c r="F19223" s="533"/>
      <c r="G19223" s="533"/>
    </row>
    <row r="19224" spans="1:7">
      <c r="A19224" s="533"/>
      <c r="B19224" s="1787"/>
      <c r="C19224" s="1788"/>
      <c r="D19224" s="533"/>
      <c r="E19224" s="533"/>
      <c r="F19224" s="533"/>
      <c r="G19224" s="533"/>
    </row>
    <row r="19225" spans="1:7">
      <c r="A19225" s="533"/>
      <c r="B19225" s="1787"/>
      <c r="C19225" s="1788"/>
      <c r="D19225" s="533"/>
      <c r="E19225" s="533"/>
      <c r="F19225" s="533"/>
      <c r="G19225" s="533"/>
    </row>
    <row r="19226" spans="1:7">
      <c r="A19226" s="533"/>
      <c r="B19226" s="1787"/>
      <c r="C19226" s="1788"/>
      <c r="D19226" s="533"/>
      <c r="E19226" s="533"/>
      <c r="F19226" s="533"/>
      <c r="G19226" s="533"/>
    </row>
    <row r="19227" spans="1:7">
      <c r="A19227" s="533"/>
      <c r="B19227" s="1787"/>
      <c r="C19227" s="1788"/>
      <c r="D19227" s="533"/>
      <c r="E19227" s="533"/>
      <c r="F19227" s="533"/>
      <c r="G19227" s="533"/>
    </row>
    <row r="19228" spans="1:7">
      <c r="A19228" s="533"/>
      <c r="B19228" s="1787"/>
      <c r="C19228" s="1788"/>
      <c r="D19228" s="533"/>
      <c r="E19228" s="533"/>
      <c r="F19228" s="533"/>
      <c r="G19228" s="533"/>
    </row>
    <row r="19229" spans="1:7">
      <c r="A19229" s="533"/>
      <c r="B19229" s="1787"/>
      <c r="C19229" s="1788"/>
      <c r="D19229" s="533"/>
      <c r="E19229" s="533"/>
      <c r="F19229" s="533"/>
      <c r="G19229" s="533"/>
    </row>
    <row r="19230" spans="1:7">
      <c r="A19230" s="533"/>
      <c r="B19230" s="1787"/>
      <c r="C19230" s="1788"/>
      <c r="D19230" s="533"/>
      <c r="E19230" s="533"/>
      <c r="F19230" s="533"/>
      <c r="G19230" s="533"/>
    </row>
    <row r="19231" spans="1:7">
      <c r="A19231" s="533"/>
      <c r="B19231" s="1787"/>
      <c r="C19231" s="1788"/>
      <c r="D19231" s="533"/>
      <c r="E19231" s="533"/>
      <c r="F19231" s="533"/>
      <c r="G19231" s="533"/>
    </row>
    <row r="19232" spans="1:7">
      <c r="A19232" s="533"/>
      <c r="B19232" s="1787"/>
      <c r="C19232" s="1788"/>
      <c r="D19232" s="533"/>
      <c r="E19232" s="533"/>
      <c r="F19232" s="533"/>
      <c r="G19232" s="533"/>
    </row>
    <row r="19233" spans="1:7">
      <c r="A19233" s="533"/>
      <c r="B19233" s="1787"/>
      <c r="C19233" s="1788"/>
      <c r="D19233" s="533"/>
      <c r="E19233" s="533"/>
      <c r="F19233" s="533"/>
      <c r="G19233" s="533"/>
    </row>
    <row r="19234" spans="1:7">
      <c r="A19234" s="533"/>
      <c r="B19234" s="1787"/>
      <c r="C19234" s="1788"/>
      <c r="D19234" s="533"/>
      <c r="E19234" s="533"/>
      <c r="F19234" s="533"/>
      <c r="G19234" s="533"/>
    </row>
    <row r="19235" spans="1:7">
      <c r="A19235" s="533"/>
      <c r="B19235" s="1787"/>
      <c r="C19235" s="1788"/>
      <c r="D19235" s="533"/>
      <c r="E19235" s="533"/>
      <c r="F19235" s="533"/>
      <c r="G19235" s="533"/>
    </row>
    <row r="19236" spans="1:7">
      <c r="A19236" s="533"/>
      <c r="B19236" s="1787"/>
      <c r="C19236" s="1788"/>
      <c r="D19236" s="533"/>
      <c r="E19236" s="533"/>
      <c r="F19236" s="533"/>
      <c r="G19236" s="533"/>
    </row>
    <row r="19237" spans="1:7">
      <c r="A19237" s="533"/>
      <c r="B19237" s="1787"/>
      <c r="C19237" s="1788"/>
      <c r="D19237" s="533"/>
      <c r="E19237" s="533"/>
      <c r="F19237" s="533"/>
      <c r="G19237" s="533"/>
    </row>
    <row r="19238" spans="1:7">
      <c r="A19238" s="533"/>
      <c r="B19238" s="1787"/>
      <c r="C19238" s="1788"/>
      <c r="D19238" s="533"/>
      <c r="E19238" s="533"/>
      <c r="F19238" s="533"/>
      <c r="G19238" s="533"/>
    </row>
    <row r="19239" spans="1:7">
      <c r="A19239" s="533"/>
      <c r="B19239" s="1787"/>
      <c r="C19239" s="1788"/>
      <c r="D19239" s="533"/>
      <c r="E19239" s="533"/>
      <c r="F19239" s="533"/>
      <c r="G19239" s="533"/>
    </row>
    <row r="19240" spans="1:7">
      <c r="A19240" s="533"/>
      <c r="B19240" s="1787"/>
      <c r="C19240" s="1788"/>
      <c r="D19240" s="533"/>
      <c r="E19240" s="533"/>
      <c r="F19240" s="533"/>
      <c r="G19240" s="533"/>
    </row>
    <row r="19241" spans="1:7">
      <c r="A19241" s="533"/>
      <c r="B19241" s="1787"/>
      <c r="C19241" s="1788"/>
      <c r="D19241" s="533"/>
      <c r="E19241" s="533"/>
      <c r="F19241" s="533"/>
      <c r="G19241" s="533"/>
    </row>
    <row r="19242" spans="1:7">
      <c r="A19242" s="533"/>
      <c r="B19242" s="1787"/>
      <c r="C19242" s="1788"/>
      <c r="D19242" s="533"/>
      <c r="E19242" s="533"/>
      <c r="F19242" s="533"/>
      <c r="G19242" s="533"/>
    </row>
    <row r="19243" spans="1:7">
      <c r="A19243" s="533"/>
      <c r="B19243" s="1787"/>
      <c r="C19243" s="1788"/>
      <c r="D19243" s="533"/>
      <c r="E19243" s="533"/>
      <c r="F19243" s="533"/>
      <c r="G19243" s="533"/>
    </row>
    <row r="19244" spans="1:7">
      <c r="A19244" s="533"/>
      <c r="B19244" s="1787"/>
      <c r="C19244" s="1788"/>
      <c r="D19244" s="533"/>
      <c r="E19244" s="533"/>
      <c r="F19244" s="533"/>
      <c r="G19244" s="533"/>
    </row>
    <row r="19245" spans="1:7">
      <c r="A19245" s="533"/>
      <c r="B19245" s="1787"/>
      <c r="C19245" s="1788"/>
      <c r="D19245" s="533"/>
      <c r="E19245" s="533"/>
      <c r="F19245" s="533"/>
      <c r="G19245" s="533"/>
    </row>
    <row r="19246" spans="1:7">
      <c r="A19246" s="533"/>
      <c r="B19246" s="1787"/>
      <c r="C19246" s="1788"/>
      <c r="D19246" s="533"/>
      <c r="E19246" s="533"/>
      <c r="F19246" s="533"/>
      <c r="G19246" s="533"/>
    </row>
    <row r="19247" spans="1:7">
      <c r="A19247" s="533"/>
      <c r="B19247" s="1787"/>
      <c r="C19247" s="1788"/>
      <c r="D19247" s="533"/>
      <c r="E19247" s="533"/>
      <c r="F19247" s="533"/>
      <c r="G19247" s="533"/>
    </row>
    <row r="19248" spans="1:7">
      <c r="A19248" s="533"/>
      <c r="B19248" s="1787"/>
      <c r="C19248" s="1788"/>
      <c r="D19248" s="533"/>
      <c r="E19248" s="533"/>
      <c r="F19248" s="533"/>
      <c r="G19248" s="533"/>
    </row>
    <row r="19249" spans="1:7">
      <c r="A19249" s="533"/>
      <c r="B19249" s="1787"/>
      <c r="C19249" s="1788"/>
      <c r="D19249" s="533"/>
      <c r="E19249" s="533"/>
      <c r="F19249" s="533"/>
      <c r="G19249" s="533"/>
    </row>
    <row r="19250" spans="1:7">
      <c r="A19250" s="533"/>
      <c r="B19250" s="1787"/>
      <c r="C19250" s="1788"/>
      <c r="D19250" s="533"/>
      <c r="E19250" s="533"/>
      <c r="F19250" s="533"/>
      <c r="G19250" s="533"/>
    </row>
    <row r="19251" spans="1:7">
      <c r="A19251" s="533"/>
      <c r="B19251" s="1787"/>
      <c r="C19251" s="1788"/>
      <c r="D19251" s="533"/>
      <c r="E19251" s="533"/>
      <c r="F19251" s="533"/>
      <c r="G19251" s="533"/>
    </row>
    <row r="19252" spans="1:7">
      <c r="A19252" s="533"/>
      <c r="B19252" s="1787"/>
      <c r="C19252" s="1788"/>
      <c r="D19252" s="533"/>
      <c r="E19252" s="533"/>
      <c r="F19252" s="533"/>
      <c r="G19252" s="533"/>
    </row>
    <row r="19253" spans="1:7">
      <c r="A19253" s="533"/>
      <c r="B19253" s="1787"/>
      <c r="C19253" s="1788"/>
      <c r="D19253" s="533"/>
      <c r="E19253" s="533"/>
      <c r="F19253" s="533"/>
      <c r="G19253" s="533"/>
    </row>
    <row r="19254" spans="1:7">
      <c r="A19254" s="533"/>
      <c r="B19254" s="1787"/>
      <c r="C19254" s="1788"/>
      <c r="D19254" s="533"/>
      <c r="E19254" s="533"/>
      <c r="F19254" s="533"/>
      <c r="G19254" s="533"/>
    </row>
    <row r="19255" spans="1:7">
      <c r="A19255" s="533"/>
      <c r="B19255" s="1787"/>
      <c r="C19255" s="1788"/>
      <c r="D19255" s="533"/>
      <c r="E19255" s="533"/>
      <c r="F19255" s="533"/>
      <c r="G19255" s="533"/>
    </row>
    <row r="19256" spans="1:7">
      <c r="A19256" s="533"/>
      <c r="B19256" s="1787"/>
      <c r="C19256" s="1788"/>
      <c r="D19256" s="533"/>
      <c r="E19256" s="533"/>
      <c r="F19256" s="533"/>
      <c r="G19256" s="533"/>
    </row>
    <row r="19257" spans="1:7">
      <c r="A19257" s="533"/>
      <c r="B19257" s="1787"/>
      <c r="C19257" s="1788"/>
      <c r="D19257" s="533"/>
      <c r="E19257" s="533"/>
      <c r="F19257" s="533"/>
      <c r="G19257" s="533"/>
    </row>
    <row r="19258" spans="1:7">
      <c r="A19258" s="533"/>
      <c r="B19258" s="1787"/>
      <c r="C19258" s="1788"/>
      <c r="D19258" s="533"/>
      <c r="E19258" s="533"/>
      <c r="F19258" s="533"/>
      <c r="G19258" s="533"/>
    </row>
    <row r="19259" spans="1:7">
      <c r="A19259" s="533"/>
      <c r="B19259" s="1787"/>
      <c r="C19259" s="1788"/>
      <c r="D19259" s="533"/>
      <c r="E19259" s="533"/>
      <c r="F19259" s="533"/>
      <c r="G19259" s="533"/>
    </row>
    <row r="19260" spans="1:7">
      <c r="A19260" s="533"/>
      <c r="B19260" s="1787"/>
      <c r="C19260" s="1788"/>
      <c r="D19260" s="533"/>
      <c r="E19260" s="533"/>
      <c r="F19260" s="533"/>
      <c r="G19260" s="533"/>
    </row>
    <row r="19261" spans="1:7">
      <c r="A19261" s="533"/>
      <c r="B19261" s="1787"/>
      <c r="C19261" s="1788"/>
      <c r="D19261" s="533"/>
      <c r="E19261" s="533"/>
      <c r="F19261" s="533"/>
      <c r="G19261" s="533"/>
    </row>
    <row r="19262" spans="1:7">
      <c r="A19262" s="533"/>
      <c r="B19262" s="1787"/>
      <c r="C19262" s="1788"/>
      <c r="D19262" s="533"/>
      <c r="E19262" s="533"/>
      <c r="F19262" s="533"/>
      <c r="G19262" s="533"/>
    </row>
    <row r="19263" spans="1:7">
      <c r="A19263" s="533"/>
      <c r="B19263" s="1787"/>
      <c r="C19263" s="1788"/>
      <c r="D19263" s="533"/>
      <c r="E19263" s="533"/>
      <c r="F19263" s="533"/>
      <c r="G19263" s="533"/>
    </row>
    <row r="19264" spans="1:7">
      <c r="A19264" s="533"/>
      <c r="B19264" s="1787"/>
      <c r="C19264" s="1788"/>
      <c r="D19264" s="533"/>
      <c r="E19264" s="533"/>
      <c r="F19264" s="533"/>
      <c r="G19264" s="533"/>
    </row>
    <row r="19265" spans="1:7">
      <c r="A19265" s="533"/>
      <c r="B19265" s="1787"/>
      <c r="C19265" s="1788"/>
      <c r="D19265" s="533"/>
      <c r="E19265" s="533"/>
      <c r="F19265" s="533"/>
      <c r="G19265" s="533"/>
    </row>
    <row r="19266" spans="1:7">
      <c r="A19266" s="533"/>
      <c r="B19266" s="1787"/>
      <c r="C19266" s="1788"/>
      <c r="D19266" s="533"/>
      <c r="E19266" s="533"/>
      <c r="F19266" s="533"/>
      <c r="G19266" s="533"/>
    </row>
    <row r="19267" spans="1:7">
      <c r="A19267" s="533"/>
      <c r="B19267" s="1787"/>
      <c r="C19267" s="1788"/>
      <c r="D19267" s="533"/>
      <c r="E19267" s="533"/>
      <c r="F19267" s="533"/>
      <c r="G19267" s="533"/>
    </row>
    <row r="19268" spans="1:7">
      <c r="A19268" s="533"/>
      <c r="B19268" s="1787"/>
      <c r="C19268" s="1788"/>
      <c r="D19268" s="533"/>
      <c r="E19268" s="533"/>
      <c r="F19268" s="533"/>
      <c r="G19268" s="533"/>
    </row>
    <row r="19269" spans="1:7">
      <c r="A19269" s="533"/>
      <c r="B19269" s="1787"/>
      <c r="C19269" s="1788"/>
      <c r="D19269" s="533"/>
      <c r="E19269" s="533"/>
      <c r="F19269" s="533"/>
      <c r="G19269" s="533"/>
    </row>
    <row r="19270" spans="1:7">
      <c r="A19270" s="533"/>
      <c r="B19270" s="1787"/>
      <c r="C19270" s="1788"/>
      <c r="D19270" s="533"/>
      <c r="E19270" s="533"/>
      <c r="F19270" s="533"/>
      <c r="G19270" s="533"/>
    </row>
    <row r="19271" spans="1:7">
      <c r="A19271" s="533"/>
      <c r="B19271" s="1787"/>
      <c r="C19271" s="1788"/>
      <c r="D19271" s="533"/>
      <c r="E19271" s="533"/>
      <c r="F19271" s="533"/>
      <c r="G19271" s="533"/>
    </row>
    <row r="19272" spans="1:7">
      <c r="A19272" s="533"/>
      <c r="B19272" s="1787"/>
      <c r="C19272" s="1788"/>
      <c r="D19272" s="533"/>
      <c r="E19272" s="533"/>
      <c r="F19272" s="533"/>
      <c r="G19272" s="533"/>
    </row>
    <row r="19273" spans="1:7">
      <c r="A19273" s="533"/>
      <c r="B19273" s="1787"/>
      <c r="C19273" s="1788"/>
      <c r="D19273" s="533"/>
      <c r="E19273" s="533"/>
      <c r="F19273" s="533"/>
      <c r="G19273" s="533"/>
    </row>
    <row r="19274" spans="1:7">
      <c r="A19274" s="533"/>
      <c r="B19274" s="1787"/>
      <c r="C19274" s="1788"/>
      <c r="D19274" s="533"/>
      <c r="E19274" s="533"/>
      <c r="F19274" s="533"/>
      <c r="G19274" s="533"/>
    </row>
    <row r="19275" spans="1:7">
      <c r="A19275" s="533"/>
      <c r="B19275" s="1787"/>
      <c r="C19275" s="1788"/>
      <c r="D19275" s="533"/>
      <c r="E19275" s="533"/>
      <c r="F19275" s="533"/>
      <c r="G19275" s="533"/>
    </row>
    <row r="19276" spans="1:7">
      <c r="A19276" s="533"/>
      <c r="B19276" s="1787"/>
      <c r="C19276" s="1788"/>
      <c r="D19276" s="533"/>
      <c r="E19276" s="533"/>
      <c r="F19276" s="533"/>
      <c r="G19276" s="533"/>
    </row>
    <row r="19277" spans="1:7">
      <c r="A19277" s="533"/>
      <c r="B19277" s="1787"/>
      <c r="C19277" s="1788"/>
      <c r="D19277" s="533"/>
      <c r="E19277" s="533"/>
      <c r="F19277" s="533"/>
      <c r="G19277" s="533"/>
    </row>
    <row r="19278" spans="1:7">
      <c r="A19278" s="533"/>
      <c r="B19278" s="1787"/>
      <c r="C19278" s="1788"/>
      <c r="D19278" s="533"/>
      <c r="E19278" s="533"/>
      <c r="F19278" s="533"/>
      <c r="G19278" s="533"/>
    </row>
    <row r="19279" spans="1:7">
      <c r="A19279" s="533"/>
      <c r="B19279" s="1787"/>
      <c r="C19279" s="1788"/>
      <c r="D19279" s="533"/>
      <c r="E19279" s="533"/>
      <c r="F19279" s="533"/>
      <c r="G19279" s="533"/>
    </row>
    <row r="19280" spans="1:7">
      <c r="A19280" s="533"/>
      <c r="B19280" s="1787"/>
      <c r="C19280" s="1788"/>
      <c r="D19280" s="533"/>
      <c r="E19280" s="533"/>
      <c r="F19280" s="533"/>
      <c r="G19280" s="533"/>
    </row>
    <row r="19281" spans="1:7">
      <c r="A19281" s="533"/>
      <c r="B19281" s="1787"/>
      <c r="C19281" s="1788"/>
      <c r="D19281" s="533"/>
      <c r="E19281" s="533"/>
      <c r="F19281" s="533"/>
      <c r="G19281" s="533"/>
    </row>
    <row r="19282" spans="1:7">
      <c r="A19282" s="533"/>
      <c r="B19282" s="1787"/>
      <c r="C19282" s="1788"/>
      <c r="D19282" s="533"/>
      <c r="E19282" s="533"/>
      <c r="F19282" s="533"/>
      <c r="G19282" s="533"/>
    </row>
    <row r="19283" spans="1:7">
      <c r="A19283" s="533"/>
      <c r="B19283" s="1787"/>
      <c r="C19283" s="1788"/>
      <c r="D19283" s="533"/>
      <c r="E19283" s="533"/>
      <c r="F19283" s="533"/>
      <c r="G19283" s="533"/>
    </row>
    <row r="19284" spans="1:7">
      <c r="A19284" s="533"/>
      <c r="B19284" s="1787"/>
      <c r="C19284" s="1788"/>
      <c r="D19284" s="533"/>
      <c r="E19284" s="533"/>
      <c r="F19284" s="533"/>
      <c r="G19284" s="533"/>
    </row>
    <row r="19285" spans="1:7">
      <c r="A19285" s="533"/>
      <c r="B19285" s="1787"/>
      <c r="C19285" s="1788"/>
      <c r="D19285" s="533"/>
      <c r="E19285" s="533"/>
      <c r="F19285" s="533"/>
      <c r="G19285" s="533"/>
    </row>
    <row r="19286" spans="1:7">
      <c r="A19286" s="533"/>
      <c r="B19286" s="1787"/>
      <c r="C19286" s="1788"/>
      <c r="D19286" s="533"/>
      <c r="E19286" s="533"/>
      <c r="F19286" s="533"/>
      <c r="G19286" s="533"/>
    </row>
    <row r="19287" spans="1:7">
      <c r="A19287" s="533"/>
      <c r="B19287" s="1787"/>
      <c r="C19287" s="1788"/>
      <c r="D19287" s="533"/>
      <c r="E19287" s="533"/>
      <c r="F19287" s="533"/>
      <c r="G19287" s="533"/>
    </row>
    <row r="19288" spans="1:7">
      <c r="A19288" s="533"/>
      <c r="B19288" s="1787"/>
      <c r="C19288" s="1788"/>
      <c r="D19288" s="533"/>
      <c r="E19288" s="533"/>
      <c r="F19288" s="533"/>
      <c r="G19288" s="533"/>
    </row>
    <row r="19289" spans="1:7">
      <c r="A19289" s="533"/>
      <c r="B19289" s="1787"/>
      <c r="C19289" s="1788"/>
      <c r="D19289" s="533"/>
      <c r="E19289" s="533"/>
      <c r="F19289" s="533"/>
      <c r="G19289" s="533"/>
    </row>
    <row r="19290" spans="1:7">
      <c r="A19290" s="533"/>
      <c r="B19290" s="1787"/>
      <c r="C19290" s="1788"/>
      <c r="D19290" s="533"/>
      <c r="E19290" s="533"/>
      <c r="F19290" s="533"/>
      <c r="G19290" s="533"/>
    </row>
    <row r="19291" spans="1:7">
      <c r="A19291" s="533"/>
      <c r="B19291" s="1787"/>
      <c r="C19291" s="1788"/>
      <c r="D19291" s="533"/>
      <c r="E19291" s="533"/>
      <c r="F19291" s="533"/>
      <c r="G19291" s="533"/>
    </row>
    <row r="19292" spans="1:7">
      <c r="A19292" s="533"/>
      <c r="B19292" s="1787"/>
      <c r="C19292" s="1788"/>
      <c r="D19292" s="533"/>
      <c r="E19292" s="533"/>
      <c r="F19292" s="533"/>
      <c r="G19292" s="533"/>
    </row>
    <row r="19293" spans="1:7">
      <c r="A19293" s="533"/>
      <c r="B19293" s="1787"/>
      <c r="C19293" s="1788"/>
      <c r="D19293" s="533"/>
      <c r="E19293" s="533"/>
      <c r="F19293" s="533"/>
      <c r="G19293" s="533"/>
    </row>
    <row r="19294" spans="1:7">
      <c r="A19294" s="533"/>
      <c r="B19294" s="1787"/>
      <c r="C19294" s="1788"/>
      <c r="D19294" s="533"/>
      <c r="E19294" s="533"/>
      <c r="F19294" s="533"/>
      <c r="G19294" s="533"/>
    </row>
    <row r="19295" spans="1:7">
      <c r="A19295" s="533"/>
      <c r="B19295" s="1787"/>
      <c r="C19295" s="1788"/>
      <c r="D19295" s="533"/>
      <c r="E19295" s="533"/>
      <c r="F19295" s="533"/>
      <c r="G19295" s="533"/>
    </row>
    <row r="19296" spans="1:7">
      <c r="A19296" s="533"/>
      <c r="B19296" s="1787"/>
      <c r="C19296" s="1788"/>
      <c r="D19296" s="533"/>
      <c r="E19296" s="533"/>
      <c r="F19296" s="533"/>
      <c r="G19296" s="533"/>
    </row>
    <row r="19297" spans="1:7">
      <c r="A19297" s="533"/>
      <c r="B19297" s="1787"/>
      <c r="C19297" s="1788"/>
      <c r="D19297" s="533"/>
      <c r="E19297" s="533"/>
      <c r="F19297" s="533"/>
      <c r="G19297" s="533"/>
    </row>
    <row r="19298" spans="1:7">
      <c r="A19298" s="533"/>
      <c r="B19298" s="1787"/>
      <c r="C19298" s="1788"/>
      <c r="D19298" s="533"/>
      <c r="E19298" s="533"/>
      <c r="F19298" s="533"/>
      <c r="G19298" s="533"/>
    </row>
    <row r="19299" spans="1:7">
      <c r="A19299" s="533"/>
      <c r="B19299" s="1787"/>
      <c r="C19299" s="1788"/>
      <c r="D19299" s="533"/>
      <c r="E19299" s="533"/>
      <c r="F19299" s="533"/>
      <c r="G19299" s="533"/>
    </row>
    <row r="19300" spans="1:7">
      <c r="A19300" s="533"/>
      <c r="B19300" s="1787"/>
      <c r="C19300" s="1788"/>
      <c r="D19300" s="533"/>
      <c r="E19300" s="533"/>
      <c r="F19300" s="533"/>
      <c r="G19300" s="533"/>
    </row>
    <row r="19301" spans="1:7">
      <c r="A19301" s="533"/>
      <c r="B19301" s="1787"/>
      <c r="C19301" s="1788"/>
      <c r="D19301" s="533"/>
      <c r="E19301" s="533"/>
      <c r="F19301" s="533"/>
      <c r="G19301" s="533"/>
    </row>
    <row r="19302" spans="1:7">
      <c r="A19302" s="533"/>
      <c r="B19302" s="1787"/>
      <c r="C19302" s="1788"/>
      <c r="D19302" s="533"/>
      <c r="E19302" s="533"/>
      <c r="F19302" s="533"/>
      <c r="G19302" s="533"/>
    </row>
    <row r="19303" spans="1:7">
      <c r="A19303" s="533"/>
      <c r="B19303" s="1787"/>
      <c r="C19303" s="1788"/>
      <c r="D19303" s="533"/>
      <c r="E19303" s="533"/>
      <c r="F19303" s="533"/>
      <c r="G19303" s="533"/>
    </row>
    <row r="19304" spans="1:7">
      <c r="A19304" s="533"/>
      <c r="B19304" s="1787"/>
      <c r="C19304" s="1788"/>
      <c r="D19304" s="533"/>
      <c r="E19304" s="533"/>
      <c r="F19304" s="533"/>
      <c r="G19304" s="533"/>
    </row>
    <row r="19305" spans="1:7">
      <c r="A19305" s="533"/>
      <c r="B19305" s="1787"/>
      <c r="C19305" s="1788"/>
      <c r="D19305" s="533"/>
      <c r="E19305" s="533"/>
      <c r="F19305" s="533"/>
      <c r="G19305" s="533"/>
    </row>
    <row r="19306" spans="1:7">
      <c r="A19306" s="533"/>
      <c r="B19306" s="1787"/>
      <c r="C19306" s="1788"/>
      <c r="D19306" s="533"/>
      <c r="E19306" s="533"/>
      <c r="F19306" s="533"/>
      <c r="G19306" s="533"/>
    </row>
    <row r="19307" spans="1:7">
      <c r="A19307" s="533"/>
      <c r="B19307" s="1787"/>
      <c r="C19307" s="1788"/>
      <c r="D19307" s="533"/>
      <c r="E19307" s="533"/>
      <c r="F19307" s="533"/>
      <c r="G19307" s="533"/>
    </row>
    <row r="19308" spans="1:7">
      <c r="A19308" s="533"/>
      <c r="B19308" s="1787"/>
      <c r="C19308" s="1788"/>
      <c r="D19308" s="533"/>
      <c r="E19308" s="533"/>
      <c r="F19308" s="533"/>
      <c r="G19308" s="533"/>
    </row>
    <row r="19309" spans="1:7">
      <c r="A19309" s="533"/>
      <c r="B19309" s="1787"/>
      <c r="C19309" s="1788"/>
      <c r="D19309" s="533"/>
      <c r="E19309" s="533"/>
      <c r="F19309" s="533"/>
      <c r="G19309" s="533"/>
    </row>
    <row r="19310" spans="1:7">
      <c r="A19310" s="533"/>
      <c r="B19310" s="1787"/>
      <c r="C19310" s="1788"/>
      <c r="D19310" s="533"/>
      <c r="E19310" s="533"/>
      <c r="F19310" s="533"/>
      <c r="G19310" s="533"/>
    </row>
    <row r="19311" spans="1:7">
      <c r="A19311" s="533"/>
      <c r="B19311" s="1787"/>
      <c r="C19311" s="1788"/>
      <c r="D19311" s="533"/>
      <c r="E19311" s="533"/>
      <c r="F19311" s="533"/>
      <c r="G19311" s="533"/>
    </row>
    <row r="19312" spans="1:7">
      <c r="A19312" s="533"/>
      <c r="B19312" s="1787"/>
      <c r="C19312" s="1788"/>
      <c r="D19312" s="533"/>
      <c r="E19312" s="533"/>
      <c r="F19312" s="533"/>
      <c r="G19312" s="533"/>
    </row>
    <row r="19313" spans="1:7">
      <c r="A19313" s="533"/>
      <c r="B19313" s="1787"/>
      <c r="C19313" s="1788"/>
      <c r="D19313" s="533"/>
      <c r="E19313" s="533"/>
      <c r="F19313" s="533"/>
      <c r="G19313" s="533"/>
    </row>
    <row r="19314" spans="1:7">
      <c r="A19314" s="533"/>
      <c r="B19314" s="1787"/>
      <c r="C19314" s="1788"/>
      <c r="D19314" s="533"/>
      <c r="E19314" s="533"/>
      <c r="F19314" s="533"/>
      <c r="G19314" s="533"/>
    </row>
    <row r="19315" spans="1:7">
      <c r="A19315" s="533"/>
      <c r="B19315" s="1787"/>
      <c r="C19315" s="1788"/>
      <c r="D19315" s="533"/>
      <c r="E19315" s="533"/>
      <c r="F19315" s="533"/>
      <c r="G19315" s="533"/>
    </row>
    <row r="19316" spans="1:7">
      <c r="A19316" s="533"/>
      <c r="B19316" s="1787"/>
      <c r="C19316" s="1788"/>
      <c r="D19316" s="533"/>
      <c r="E19316" s="533"/>
      <c r="F19316" s="533"/>
      <c r="G19316" s="533"/>
    </row>
    <row r="19317" spans="1:7">
      <c r="A19317" s="533"/>
      <c r="B19317" s="1787"/>
      <c r="C19317" s="1788"/>
      <c r="D19317" s="533"/>
      <c r="E19317" s="533"/>
      <c r="F19317" s="533"/>
      <c r="G19317" s="533"/>
    </row>
    <row r="19318" spans="1:7">
      <c r="A19318" s="533"/>
      <c r="B19318" s="1787"/>
      <c r="C19318" s="1788"/>
      <c r="D19318" s="533"/>
      <c r="E19318" s="533"/>
      <c r="F19318" s="533"/>
      <c r="G19318" s="533"/>
    </row>
    <row r="19319" spans="1:7">
      <c r="A19319" s="533"/>
      <c r="B19319" s="1787"/>
      <c r="C19319" s="1788"/>
      <c r="D19319" s="533"/>
      <c r="E19319" s="533"/>
      <c r="F19319" s="533"/>
      <c r="G19319" s="533"/>
    </row>
    <row r="19320" spans="1:7">
      <c r="A19320" s="533"/>
      <c r="B19320" s="1787"/>
      <c r="C19320" s="1788"/>
      <c r="D19320" s="533"/>
      <c r="E19320" s="533"/>
      <c r="F19320" s="533"/>
      <c r="G19320" s="533"/>
    </row>
    <row r="19321" spans="1:7">
      <c r="A19321" s="533"/>
      <c r="B19321" s="1787"/>
      <c r="C19321" s="1788"/>
      <c r="D19321" s="533"/>
      <c r="E19321" s="533"/>
      <c r="F19321" s="533"/>
      <c r="G19321" s="533"/>
    </row>
    <row r="19322" spans="1:7">
      <c r="A19322" s="533"/>
      <c r="B19322" s="1787"/>
      <c r="C19322" s="1788"/>
      <c r="D19322" s="533"/>
      <c r="E19322" s="533"/>
      <c r="F19322" s="533"/>
      <c r="G19322" s="533"/>
    </row>
    <row r="19323" spans="1:7">
      <c r="A19323" s="533"/>
      <c r="B19323" s="1787"/>
      <c r="C19323" s="1788"/>
      <c r="D19323" s="533"/>
      <c r="E19323" s="533"/>
      <c r="F19323" s="533"/>
      <c r="G19323" s="533"/>
    </row>
    <row r="19324" spans="1:7">
      <c r="A19324" s="533"/>
      <c r="B19324" s="1787"/>
      <c r="C19324" s="1788"/>
      <c r="D19324" s="533"/>
      <c r="E19324" s="533"/>
      <c r="F19324" s="533"/>
      <c r="G19324" s="533"/>
    </row>
    <row r="19325" spans="1:7">
      <c r="A19325" s="533"/>
      <c r="B19325" s="1787"/>
      <c r="C19325" s="1788"/>
      <c r="D19325" s="533"/>
      <c r="E19325" s="533"/>
      <c r="F19325" s="533"/>
      <c r="G19325" s="533"/>
    </row>
    <row r="19326" spans="1:7">
      <c r="A19326" s="533"/>
      <c r="B19326" s="1787"/>
      <c r="C19326" s="1788"/>
      <c r="D19326" s="533"/>
      <c r="E19326" s="533"/>
      <c r="F19326" s="533"/>
      <c r="G19326" s="533"/>
    </row>
    <row r="19327" spans="1:7">
      <c r="A19327" s="533"/>
      <c r="B19327" s="1787"/>
      <c r="C19327" s="1788"/>
      <c r="D19327" s="533"/>
      <c r="E19327" s="533"/>
      <c r="F19327" s="533"/>
      <c r="G19327" s="533"/>
    </row>
    <row r="19328" spans="1:7">
      <c r="A19328" s="533"/>
      <c r="B19328" s="1787"/>
      <c r="C19328" s="1788"/>
      <c r="D19328" s="533"/>
      <c r="E19328" s="533"/>
      <c r="F19328" s="533"/>
      <c r="G19328" s="533"/>
    </row>
    <row r="19329" spans="1:7">
      <c r="A19329" s="533"/>
      <c r="B19329" s="1787"/>
      <c r="C19329" s="1788"/>
      <c r="D19329" s="533"/>
      <c r="E19329" s="533"/>
      <c r="F19329" s="533"/>
      <c r="G19329" s="533"/>
    </row>
    <row r="19330" spans="1:7">
      <c r="A19330" s="533"/>
      <c r="B19330" s="1787"/>
      <c r="C19330" s="1788"/>
      <c r="D19330" s="533"/>
      <c r="E19330" s="533"/>
      <c r="F19330" s="533"/>
      <c r="G19330" s="533"/>
    </row>
    <row r="19331" spans="1:7">
      <c r="A19331" s="533"/>
      <c r="B19331" s="1787"/>
      <c r="C19331" s="1788"/>
      <c r="D19331" s="533"/>
      <c r="E19331" s="533"/>
      <c r="F19331" s="533"/>
      <c r="G19331" s="533"/>
    </row>
    <row r="19332" spans="1:7">
      <c r="A19332" s="533"/>
      <c r="B19332" s="1787"/>
      <c r="C19332" s="1788"/>
      <c r="D19332" s="533"/>
      <c r="E19332" s="533"/>
      <c r="F19332" s="533"/>
      <c r="G19332" s="533"/>
    </row>
    <row r="19333" spans="1:7">
      <c r="A19333" s="533"/>
      <c r="B19333" s="1787"/>
      <c r="C19333" s="1788"/>
      <c r="D19333" s="533"/>
      <c r="E19333" s="533"/>
      <c r="F19333" s="533"/>
      <c r="G19333" s="533"/>
    </row>
    <row r="19334" spans="1:7">
      <c r="A19334" s="533"/>
      <c r="B19334" s="1787"/>
      <c r="C19334" s="1788"/>
      <c r="D19334" s="533"/>
      <c r="E19334" s="533"/>
      <c r="F19334" s="533"/>
      <c r="G19334" s="533"/>
    </row>
    <row r="19335" spans="1:7">
      <c r="A19335" s="533"/>
      <c r="B19335" s="1787"/>
      <c r="C19335" s="1788"/>
      <c r="D19335" s="533"/>
      <c r="E19335" s="533"/>
      <c r="F19335" s="533"/>
      <c r="G19335" s="533"/>
    </row>
    <row r="19336" spans="1:7">
      <c r="A19336" s="533"/>
      <c r="B19336" s="1787"/>
      <c r="C19336" s="1788"/>
      <c r="D19336" s="533"/>
      <c r="E19336" s="533"/>
      <c r="F19336" s="533"/>
      <c r="G19336" s="533"/>
    </row>
    <row r="19337" spans="1:7">
      <c r="A19337" s="533"/>
      <c r="B19337" s="1787"/>
      <c r="C19337" s="1788"/>
      <c r="D19337" s="533"/>
      <c r="E19337" s="533"/>
      <c r="F19337" s="533"/>
      <c r="G19337" s="533"/>
    </row>
    <row r="19338" spans="1:7">
      <c r="A19338" s="533"/>
      <c r="B19338" s="1787"/>
      <c r="C19338" s="1788"/>
      <c r="D19338" s="533"/>
      <c r="E19338" s="533"/>
      <c r="F19338" s="533"/>
      <c r="G19338" s="533"/>
    </row>
    <row r="19339" spans="1:7">
      <c r="A19339" s="533"/>
      <c r="B19339" s="1787"/>
      <c r="C19339" s="1788"/>
      <c r="D19339" s="533"/>
      <c r="E19339" s="533"/>
      <c r="F19339" s="533"/>
      <c r="G19339" s="533"/>
    </row>
    <row r="19340" spans="1:7">
      <c r="A19340" s="533"/>
      <c r="B19340" s="1787"/>
      <c r="C19340" s="1788"/>
      <c r="D19340" s="533"/>
      <c r="E19340" s="533"/>
      <c r="F19340" s="533"/>
      <c r="G19340" s="533"/>
    </row>
    <row r="19341" spans="1:7">
      <c r="A19341" s="533"/>
      <c r="B19341" s="1787"/>
      <c r="C19341" s="1788"/>
      <c r="D19341" s="533"/>
      <c r="E19341" s="533"/>
      <c r="F19341" s="533"/>
      <c r="G19341" s="533"/>
    </row>
    <row r="19342" spans="1:7">
      <c r="A19342" s="533"/>
      <c r="B19342" s="1787"/>
      <c r="C19342" s="1788"/>
      <c r="D19342" s="533"/>
      <c r="E19342" s="533"/>
      <c r="F19342" s="533"/>
      <c r="G19342" s="533"/>
    </row>
    <row r="19343" spans="1:7">
      <c r="A19343" s="533"/>
      <c r="B19343" s="1787"/>
      <c r="C19343" s="1788"/>
      <c r="D19343" s="533"/>
      <c r="E19343" s="533"/>
      <c r="F19343" s="533"/>
      <c r="G19343" s="533"/>
    </row>
    <row r="19344" spans="1:7">
      <c r="A19344" s="533"/>
      <c r="B19344" s="1787"/>
      <c r="C19344" s="1788"/>
      <c r="D19344" s="533"/>
      <c r="E19344" s="533"/>
      <c r="F19344" s="533"/>
      <c r="G19344" s="533"/>
    </row>
    <row r="19345" spans="1:7">
      <c r="A19345" s="533"/>
      <c r="B19345" s="1787"/>
      <c r="C19345" s="1788"/>
      <c r="D19345" s="533"/>
      <c r="E19345" s="533"/>
      <c r="F19345" s="533"/>
      <c r="G19345" s="533"/>
    </row>
    <row r="19346" spans="1:7">
      <c r="A19346" s="533"/>
      <c r="B19346" s="1787"/>
      <c r="C19346" s="1788"/>
      <c r="D19346" s="533"/>
      <c r="E19346" s="533"/>
      <c r="F19346" s="533"/>
      <c r="G19346" s="533"/>
    </row>
    <row r="19347" spans="1:7">
      <c r="A19347" s="533"/>
      <c r="B19347" s="1787"/>
      <c r="C19347" s="1788"/>
      <c r="D19347" s="533"/>
      <c r="E19347" s="533"/>
      <c r="F19347" s="533"/>
      <c r="G19347" s="533"/>
    </row>
    <row r="19348" spans="1:7">
      <c r="A19348" s="533"/>
      <c r="B19348" s="1787"/>
      <c r="C19348" s="1788"/>
      <c r="D19348" s="533"/>
      <c r="E19348" s="533"/>
      <c r="F19348" s="533"/>
      <c r="G19348" s="533"/>
    </row>
    <row r="19349" spans="1:7">
      <c r="A19349" s="533"/>
      <c r="B19349" s="1787"/>
      <c r="C19349" s="1788"/>
      <c r="D19349" s="533"/>
      <c r="E19349" s="533"/>
      <c r="F19349" s="533"/>
      <c r="G19349" s="533"/>
    </row>
    <row r="19350" spans="1:7">
      <c r="A19350" s="533"/>
      <c r="B19350" s="1787"/>
      <c r="C19350" s="1788"/>
      <c r="D19350" s="533"/>
      <c r="E19350" s="533"/>
      <c r="F19350" s="533"/>
      <c r="G19350" s="533"/>
    </row>
    <row r="19351" spans="1:7">
      <c r="A19351" s="533"/>
      <c r="B19351" s="1787"/>
      <c r="C19351" s="1788"/>
      <c r="D19351" s="533"/>
      <c r="E19351" s="533"/>
      <c r="F19351" s="533"/>
      <c r="G19351" s="533"/>
    </row>
    <row r="19352" spans="1:7">
      <c r="A19352" s="533"/>
      <c r="B19352" s="1787"/>
      <c r="C19352" s="1788"/>
      <c r="D19352" s="533"/>
      <c r="E19352" s="533"/>
      <c r="F19352" s="533"/>
      <c r="G19352" s="533"/>
    </row>
    <row r="19353" spans="1:7">
      <c r="A19353" s="533"/>
      <c r="B19353" s="1787"/>
      <c r="C19353" s="1788"/>
      <c r="D19353" s="533"/>
      <c r="E19353" s="533"/>
      <c r="F19353" s="533"/>
      <c r="G19353" s="533"/>
    </row>
    <row r="19354" spans="1:7">
      <c r="A19354" s="533"/>
      <c r="B19354" s="1787"/>
      <c r="C19354" s="1788"/>
      <c r="D19354" s="533"/>
      <c r="E19354" s="533"/>
      <c r="F19354" s="533"/>
      <c r="G19354" s="533"/>
    </row>
    <row r="19355" spans="1:7">
      <c r="A19355" s="533"/>
      <c r="B19355" s="1787"/>
      <c r="C19355" s="1788"/>
      <c r="D19355" s="533"/>
      <c r="E19355" s="533"/>
      <c r="F19355" s="533"/>
      <c r="G19355" s="533"/>
    </row>
    <row r="19356" spans="1:7">
      <c r="A19356" s="533"/>
      <c r="B19356" s="1787"/>
      <c r="C19356" s="1788"/>
      <c r="D19356" s="533"/>
      <c r="E19356" s="533"/>
      <c r="F19356" s="533"/>
      <c r="G19356" s="533"/>
    </row>
    <row r="19357" spans="1:7">
      <c r="A19357" s="533"/>
      <c r="B19357" s="1787"/>
      <c r="C19357" s="1788"/>
      <c r="D19357" s="533"/>
      <c r="E19357" s="533"/>
      <c r="F19357" s="533"/>
      <c r="G19357" s="533"/>
    </row>
    <row r="19358" spans="1:7">
      <c r="A19358" s="533"/>
      <c r="B19358" s="1787"/>
      <c r="C19358" s="1788"/>
      <c r="D19358" s="533"/>
      <c r="E19358" s="533"/>
      <c r="F19358" s="533"/>
      <c r="G19358" s="533"/>
    </row>
    <row r="19359" spans="1:7">
      <c r="A19359" s="533"/>
      <c r="B19359" s="1787"/>
      <c r="C19359" s="1788"/>
      <c r="D19359" s="533"/>
      <c r="E19359" s="533"/>
      <c r="F19359" s="533"/>
      <c r="G19359" s="533"/>
    </row>
    <row r="19360" spans="1:7">
      <c r="A19360" s="533"/>
      <c r="B19360" s="1787"/>
      <c r="C19360" s="1788"/>
      <c r="D19360" s="533"/>
      <c r="E19360" s="533"/>
      <c r="F19360" s="533"/>
      <c r="G19360" s="533"/>
    </row>
    <row r="19361" spans="1:7">
      <c r="A19361" s="533"/>
      <c r="B19361" s="1787"/>
      <c r="C19361" s="1788"/>
      <c r="D19361" s="533"/>
      <c r="E19361" s="533"/>
      <c r="F19361" s="533"/>
      <c r="G19361" s="533"/>
    </row>
    <row r="19362" spans="1:7">
      <c r="A19362" s="533"/>
      <c r="B19362" s="1787"/>
      <c r="C19362" s="1788"/>
      <c r="D19362" s="533"/>
      <c r="E19362" s="533"/>
      <c r="F19362" s="533"/>
      <c r="G19362" s="533"/>
    </row>
    <row r="19363" spans="1:7">
      <c r="A19363" s="533"/>
      <c r="B19363" s="1787"/>
      <c r="C19363" s="1788"/>
      <c r="D19363" s="533"/>
      <c r="E19363" s="533"/>
      <c r="F19363" s="533"/>
      <c r="G19363" s="533"/>
    </row>
    <row r="19364" spans="1:7">
      <c r="A19364" s="533"/>
      <c r="B19364" s="1787"/>
      <c r="C19364" s="1788"/>
      <c r="D19364" s="533"/>
      <c r="E19364" s="533"/>
      <c r="F19364" s="533"/>
      <c r="G19364" s="533"/>
    </row>
    <row r="19365" spans="1:7">
      <c r="A19365" s="533"/>
      <c r="B19365" s="1787"/>
      <c r="C19365" s="1788"/>
      <c r="D19365" s="533"/>
      <c r="E19365" s="533"/>
      <c r="F19365" s="533"/>
      <c r="G19365" s="533"/>
    </row>
    <row r="19366" spans="1:7">
      <c r="A19366" s="533"/>
      <c r="B19366" s="1787"/>
      <c r="C19366" s="1788"/>
      <c r="D19366" s="533"/>
      <c r="E19366" s="533"/>
      <c r="F19366" s="533"/>
      <c r="G19366" s="533"/>
    </row>
    <row r="19367" spans="1:7">
      <c r="A19367" s="533"/>
      <c r="B19367" s="1787"/>
      <c r="C19367" s="1788"/>
      <c r="D19367" s="533"/>
      <c r="E19367" s="533"/>
      <c r="F19367" s="533"/>
      <c r="G19367" s="533"/>
    </row>
    <row r="19368" spans="1:7">
      <c r="A19368" s="533"/>
      <c r="B19368" s="1787"/>
      <c r="C19368" s="1788"/>
      <c r="D19368" s="533"/>
      <c r="E19368" s="533"/>
      <c r="F19368" s="533"/>
      <c r="G19368" s="533"/>
    </row>
    <row r="19369" spans="1:7">
      <c r="A19369" s="533"/>
      <c r="B19369" s="1787"/>
      <c r="C19369" s="1788"/>
      <c r="D19369" s="533"/>
      <c r="E19369" s="533"/>
      <c r="F19369" s="533"/>
      <c r="G19369" s="533"/>
    </row>
    <row r="19370" spans="1:7">
      <c r="A19370" s="533"/>
      <c r="B19370" s="1787"/>
      <c r="C19370" s="1788"/>
      <c r="D19370" s="533"/>
      <c r="E19370" s="533"/>
      <c r="F19370" s="533"/>
      <c r="G19370" s="533"/>
    </row>
    <row r="19371" spans="1:7">
      <c r="A19371" s="533"/>
      <c r="B19371" s="1787"/>
      <c r="C19371" s="1788"/>
      <c r="D19371" s="533"/>
      <c r="E19371" s="533"/>
      <c r="F19371" s="533"/>
      <c r="G19371" s="533"/>
    </row>
    <row r="19372" spans="1:7">
      <c r="A19372" s="533"/>
      <c r="B19372" s="1787"/>
      <c r="C19372" s="1788"/>
      <c r="D19372" s="533"/>
      <c r="E19372" s="533"/>
      <c r="F19372" s="533"/>
      <c r="G19372" s="533"/>
    </row>
    <row r="19373" spans="1:7">
      <c r="A19373" s="533"/>
      <c r="B19373" s="1787"/>
      <c r="C19373" s="1788"/>
      <c r="D19373" s="533"/>
      <c r="E19373" s="533"/>
      <c r="F19373" s="533"/>
      <c r="G19373" s="533"/>
    </row>
    <row r="19374" spans="1:7">
      <c r="A19374" s="533"/>
      <c r="B19374" s="1787"/>
      <c r="C19374" s="1788"/>
      <c r="D19374" s="533"/>
      <c r="E19374" s="533"/>
      <c r="F19374" s="533"/>
      <c r="G19374" s="533"/>
    </row>
    <row r="19375" spans="1:7">
      <c r="A19375" s="533"/>
      <c r="B19375" s="1787"/>
      <c r="C19375" s="1788"/>
      <c r="D19375" s="533"/>
      <c r="E19375" s="533"/>
      <c r="F19375" s="533"/>
      <c r="G19375" s="533"/>
    </row>
    <row r="19376" spans="1:7">
      <c r="A19376" s="533"/>
      <c r="B19376" s="1787"/>
      <c r="C19376" s="1788"/>
      <c r="D19376" s="533"/>
      <c r="E19376" s="533"/>
      <c r="F19376" s="533"/>
      <c r="G19376" s="533"/>
    </row>
    <row r="19377" spans="1:7">
      <c r="A19377" s="533"/>
      <c r="B19377" s="1787"/>
      <c r="C19377" s="1788"/>
      <c r="D19377" s="533"/>
      <c r="E19377" s="533"/>
      <c r="F19377" s="533"/>
      <c r="G19377" s="533"/>
    </row>
    <row r="19378" spans="1:7">
      <c r="A19378" s="533"/>
      <c r="B19378" s="1787"/>
      <c r="C19378" s="1788"/>
      <c r="D19378" s="533"/>
      <c r="E19378" s="533"/>
      <c r="F19378" s="533"/>
      <c r="G19378" s="533"/>
    </row>
    <row r="19379" spans="1:7">
      <c r="A19379" s="533"/>
      <c r="B19379" s="1787"/>
      <c r="C19379" s="1788"/>
      <c r="D19379" s="533"/>
      <c r="E19379" s="533"/>
      <c r="F19379" s="533"/>
      <c r="G19379" s="533"/>
    </row>
    <row r="19380" spans="1:7">
      <c r="A19380" s="533"/>
      <c r="B19380" s="1787"/>
      <c r="C19380" s="1788"/>
      <c r="D19380" s="533"/>
      <c r="E19380" s="533"/>
      <c r="F19380" s="533"/>
      <c r="G19380" s="533"/>
    </row>
    <row r="19381" spans="1:7">
      <c r="A19381" s="533"/>
      <c r="B19381" s="1787"/>
      <c r="C19381" s="1788"/>
      <c r="D19381" s="533"/>
      <c r="E19381" s="533"/>
      <c r="F19381" s="533"/>
      <c r="G19381" s="533"/>
    </row>
    <row r="19382" spans="1:7">
      <c r="A19382" s="533"/>
      <c r="B19382" s="1787"/>
      <c r="C19382" s="1788"/>
      <c r="D19382" s="533"/>
      <c r="E19382" s="533"/>
      <c r="F19382" s="533"/>
      <c r="G19382" s="533"/>
    </row>
    <row r="19383" spans="1:7">
      <c r="A19383" s="533"/>
      <c r="B19383" s="1787"/>
      <c r="C19383" s="1788"/>
      <c r="D19383" s="533"/>
      <c r="E19383" s="533"/>
      <c r="F19383" s="533"/>
      <c r="G19383" s="533"/>
    </row>
    <row r="19384" spans="1:7">
      <c r="A19384" s="533"/>
      <c r="B19384" s="1787"/>
      <c r="C19384" s="1788"/>
      <c r="D19384" s="533"/>
      <c r="E19384" s="533"/>
      <c r="F19384" s="533"/>
      <c r="G19384" s="533"/>
    </row>
    <row r="19385" spans="1:7">
      <c r="A19385" s="533"/>
      <c r="B19385" s="1787"/>
      <c r="C19385" s="1788"/>
      <c r="D19385" s="533"/>
      <c r="E19385" s="533"/>
      <c r="F19385" s="533"/>
      <c r="G19385" s="533"/>
    </row>
    <row r="19386" spans="1:7">
      <c r="A19386" s="533"/>
      <c r="B19386" s="1787"/>
      <c r="C19386" s="1788"/>
      <c r="D19386" s="533"/>
      <c r="E19386" s="533"/>
      <c r="F19386" s="533"/>
      <c r="G19386" s="533"/>
    </row>
    <row r="19387" spans="1:7">
      <c r="A19387" s="533"/>
      <c r="B19387" s="1787"/>
      <c r="C19387" s="1788"/>
      <c r="D19387" s="533"/>
      <c r="E19387" s="533"/>
      <c r="F19387" s="533"/>
      <c r="G19387" s="533"/>
    </row>
    <row r="19388" spans="1:7">
      <c r="A19388" s="533"/>
      <c r="B19388" s="1787"/>
      <c r="C19388" s="1788"/>
      <c r="D19388" s="533"/>
      <c r="E19388" s="533"/>
      <c r="F19388" s="533"/>
      <c r="G19388" s="533"/>
    </row>
    <row r="19389" spans="1:7">
      <c r="A19389" s="533"/>
      <c r="B19389" s="1787"/>
      <c r="C19389" s="1788"/>
      <c r="D19389" s="533"/>
      <c r="E19389" s="533"/>
      <c r="F19389" s="533"/>
      <c r="G19389" s="533"/>
    </row>
    <row r="19390" spans="1:7">
      <c r="A19390" s="533"/>
      <c r="B19390" s="1787"/>
      <c r="C19390" s="1788"/>
      <c r="D19390" s="533"/>
      <c r="E19390" s="533"/>
      <c r="F19390" s="533"/>
      <c r="G19390" s="533"/>
    </row>
    <row r="19391" spans="1:7">
      <c r="A19391" s="533"/>
      <c r="B19391" s="1787"/>
      <c r="C19391" s="1788"/>
      <c r="D19391" s="533"/>
      <c r="E19391" s="533"/>
      <c r="F19391" s="533"/>
      <c r="G19391" s="533"/>
    </row>
    <row r="19392" spans="1:7">
      <c r="A19392" s="533"/>
      <c r="B19392" s="1787"/>
      <c r="C19392" s="1788"/>
      <c r="D19392" s="533"/>
      <c r="E19392" s="533"/>
      <c r="F19392" s="533"/>
      <c r="G19392" s="533"/>
    </row>
    <row r="19393" spans="1:7">
      <c r="A19393" s="533"/>
      <c r="B19393" s="1787"/>
      <c r="C19393" s="1788"/>
      <c r="D19393" s="533"/>
      <c r="E19393" s="533"/>
      <c r="F19393" s="533"/>
      <c r="G19393" s="533"/>
    </row>
    <row r="19394" spans="1:7">
      <c r="A19394" s="533"/>
      <c r="B19394" s="1787"/>
      <c r="C19394" s="1788"/>
      <c r="D19394" s="533"/>
      <c r="E19394" s="533"/>
      <c r="F19394" s="533"/>
      <c r="G19394" s="533"/>
    </row>
    <row r="19395" spans="1:7">
      <c r="A19395" s="533"/>
      <c r="B19395" s="1787"/>
      <c r="C19395" s="1788"/>
      <c r="D19395" s="533"/>
      <c r="E19395" s="533"/>
      <c r="F19395" s="533"/>
      <c r="G19395" s="533"/>
    </row>
    <row r="19396" spans="1:7">
      <c r="A19396" s="533"/>
      <c r="B19396" s="1787"/>
      <c r="C19396" s="1788"/>
      <c r="D19396" s="533"/>
      <c r="E19396" s="533"/>
      <c r="F19396" s="533"/>
      <c r="G19396" s="533"/>
    </row>
    <row r="19397" spans="1:7">
      <c r="A19397" s="533"/>
      <c r="B19397" s="1787"/>
      <c r="C19397" s="1788"/>
      <c r="D19397" s="533"/>
      <c r="E19397" s="533"/>
      <c r="F19397" s="533"/>
      <c r="G19397" s="533"/>
    </row>
    <row r="19398" spans="1:7">
      <c r="A19398" s="533"/>
      <c r="B19398" s="1787"/>
      <c r="C19398" s="1788"/>
      <c r="D19398" s="533"/>
      <c r="E19398" s="533"/>
      <c r="F19398" s="533"/>
      <c r="G19398" s="533"/>
    </row>
    <row r="19399" spans="1:7">
      <c r="A19399" s="533"/>
      <c r="B19399" s="1787"/>
      <c r="C19399" s="1788"/>
      <c r="D19399" s="533"/>
      <c r="E19399" s="533"/>
      <c r="F19399" s="533"/>
      <c r="G19399" s="533"/>
    </row>
    <row r="19400" spans="1:7">
      <c r="A19400" s="533"/>
      <c r="B19400" s="1787"/>
      <c r="C19400" s="1788"/>
      <c r="D19400" s="533"/>
      <c r="E19400" s="533"/>
      <c r="F19400" s="533"/>
      <c r="G19400" s="533"/>
    </row>
    <row r="19401" spans="1:7">
      <c r="A19401" s="533"/>
      <c r="B19401" s="1787"/>
      <c r="C19401" s="1788"/>
      <c r="D19401" s="533"/>
      <c r="E19401" s="533"/>
      <c r="F19401" s="533"/>
      <c r="G19401" s="533"/>
    </row>
    <row r="19402" spans="1:7">
      <c r="A19402" s="533"/>
      <c r="B19402" s="1787"/>
      <c r="C19402" s="1788"/>
      <c r="D19402" s="533"/>
      <c r="E19402" s="533"/>
      <c r="F19402" s="533"/>
      <c r="G19402" s="533"/>
    </row>
    <row r="19403" spans="1:7">
      <c r="A19403" s="533"/>
      <c r="B19403" s="1787"/>
      <c r="C19403" s="1788"/>
      <c r="D19403" s="533"/>
      <c r="E19403" s="533"/>
      <c r="F19403" s="533"/>
      <c r="G19403" s="533"/>
    </row>
    <row r="19404" spans="1:7">
      <c r="A19404" s="533"/>
      <c r="B19404" s="1787"/>
      <c r="C19404" s="1788"/>
      <c r="D19404" s="533"/>
      <c r="E19404" s="533"/>
      <c r="F19404" s="533"/>
      <c r="G19404" s="533"/>
    </row>
    <row r="19405" spans="1:7">
      <c r="A19405" s="533"/>
      <c r="B19405" s="1787"/>
      <c r="C19405" s="1788"/>
      <c r="D19405" s="533"/>
      <c r="E19405" s="533"/>
      <c r="F19405" s="533"/>
      <c r="G19405" s="533"/>
    </row>
    <row r="19406" spans="1:7">
      <c r="A19406" s="533"/>
      <c r="B19406" s="1787"/>
      <c r="C19406" s="1788"/>
      <c r="D19406" s="533"/>
      <c r="E19406" s="533"/>
      <c r="F19406" s="533"/>
      <c r="G19406" s="533"/>
    </row>
    <row r="19407" spans="1:7">
      <c r="A19407" s="533"/>
      <c r="B19407" s="1787"/>
      <c r="C19407" s="1788"/>
      <c r="D19407" s="533"/>
      <c r="E19407" s="533"/>
      <c r="F19407" s="533"/>
      <c r="G19407" s="533"/>
    </row>
    <row r="19408" spans="1:7">
      <c r="A19408" s="533"/>
      <c r="B19408" s="1787"/>
      <c r="C19408" s="1788"/>
      <c r="D19408" s="533"/>
      <c r="E19408" s="533"/>
      <c r="F19408" s="533"/>
      <c r="G19408" s="533"/>
    </row>
    <row r="19409" spans="1:7">
      <c r="A19409" s="533"/>
      <c r="B19409" s="1787"/>
      <c r="C19409" s="1788"/>
      <c r="D19409" s="533"/>
      <c r="E19409" s="533"/>
      <c r="F19409" s="533"/>
      <c r="G19409" s="533"/>
    </row>
    <row r="19410" spans="1:7">
      <c r="A19410" s="533"/>
      <c r="B19410" s="1787"/>
      <c r="C19410" s="1788"/>
      <c r="D19410" s="533"/>
      <c r="E19410" s="533"/>
      <c r="F19410" s="533"/>
      <c r="G19410" s="533"/>
    </row>
    <row r="19411" spans="1:7">
      <c r="A19411" s="533"/>
      <c r="B19411" s="1787"/>
      <c r="C19411" s="1788"/>
      <c r="D19411" s="533"/>
      <c r="E19411" s="533"/>
      <c r="F19411" s="533"/>
      <c r="G19411" s="533"/>
    </row>
    <row r="19412" spans="1:7">
      <c r="A19412" s="533"/>
      <c r="B19412" s="1787"/>
      <c r="C19412" s="1788"/>
      <c r="D19412" s="533"/>
      <c r="E19412" s="533"/>
      <c r="F19412" s="533"/>
      <c r="G19412" s="533"/>
    </row>
    <row r="19413" spans="1:7">
      <c r="A19413" s="533"/>
      <c r="B19413" s="1787"/>
      <c r="C19413" s="1788"/>
      <c r="D19413" s="533"/>
      <c r="E19413" s="533"/>
      <c r="F19413" s="533"/>
      <c r="G19413" s="533"/>
    </row>
    <row r="19414" spans="1:7">
      <c r="A19414" s="533"/>
      <c r="B19414" s="1787"/>
      <c r="C19414" s="1788"/>
      <c r="D19414" s="533"/>
      <c r="E19414" s="533"/>
      <c r="F19414" s="533"/>
      <c r="G19414" s="533"/>
    </row>
    <row r="19415" spans="1:7">
      <c r="A19415" s="533"/>
      <c r="B19415" s="1787"/>
      <c r="C19415" s="1788"/>
      <c r="D19415" s="533"/>
      <c r="E19415" s="533"/>
      <c r="F19415" s="533"/>
      <c r="G19415" s="533"/>
    </row>
    <row r="19416" spans="1:7">
      <c r="A19416" s="533"/>
      <c r="B19416" s="1787"/>
      <c r="C19416" s="1788"/>
      <c r="D19416" s="533"/>
      <c r="E19416" s="533"/>
      <c r="F19416" s="533"/>
      <c r="G19416" s="533"/>
    </row>
    <row r="19417" spans="1:7">
      <c r="A19417" s="533"/>
      <c r="B19417" s="1787"/>
      <c r="C19417" s="1788"/>
      <c r="D19417" s="533"/>
      <c r="E19417" s="533"/>
      <c r="F19417" s="533"/>
      <c r="G19417" s="533"/>
    </row>
    <row r="19418" spans="1:7">
      <c r="A19418" s="533"/>
      <c r="B19418" s="1787"/>
      <c r="C19418" s="1788"/>
      <c r="D19418" s="533"/>
      <c r="E19418" s="533"/>
      <c r="F19418" s="533"/>
      <c r="G19418" s="533"/>
    </row>
    <row r="19419" spans="1:7">
      <c r="A19419" s="533"/>
      <c r="B19419" s="1787"/>
      <c r="C19419" s="1788"/>
      <c r="D19419" s="533"/>
      <c r="E19419" s="533"/>
      <c r="F19419" s="533"/>
      <c r="G19419" s="533"/>
    </row>
    <row r="19420" spans="1:7">
      <c r="A19420" s="533"/>
      <c r="B19420" s="1787"/>
      <c r="C19420" s="1788"/>
      <c r="D19420" s="533"/>
      <c r="E19420" s="533"/>
      <c r="F19420" s="533"/>
      <c r="G19420" s="533"/>
    </row>
    <row r="19421" spans="1:7">
      <c r="A19421" s="533"/>
      <c r="B19421" s="1787"/>
      <c r="C19421" s="1788"/>
      <c r="D19421" s="533"/>
      <c r="E19421" s="533"/>
      <c r="F19421" s="533"/>
      <c r="G19421" s="533"/>
    </row>
    <row r="19422" spans="1:7">
      <c r="A19422" s="533"/>
      <c r="B19422" s="1787"/>
      <c r="C19422" s="1788"/>
      <c r="D19422" s="533"/>
      <c r="E19422" s="533"/>
      <c r="F19422" s="533"/>
      <c r="G19422" s="533"/>
    </row>
    <row r="19423" spans="1:7">
      <c r="A19423" s="533"/>
      <c r="B19423" s="1787"/>
      <c r="C19423" s="1788"/>
      <c r="D19423" s="533"/>
      <c r="E19423" s="533"/>
      <c r="F19423" s="533"/>
      <c r="G19423" s="533"/>
    </row>
    <row r="19424" spans="1:7">
      <c r="A19424" s="533"/>
      <c r="B19424" s="1787"/>
      <c r="C19424" s="1788"/>
      <c r="D19424" s="533"/>
      <c r="E19424" s="533"/>
      <c r="F19424" s="533"/>
      <c r="G19424" s="533"/>
    </row>
    <row r="19425" spans="1:7">
      <c r="A19425" s="533"/>
      <c r="B19425" s="1787"/>
      <c r="C19425" s="1788"/>
      <c r="D19425" s="533"/>
      <c r="E19425" s="533"/>
      <c r="F19425" s="533"/>
      <c r="G19425" s="533"/>
    </row>
    <row r="19426" spans="1:7">
      <c r="A19426" s="533"/>
      <c r="B19426" s="1787"/>
      <c r="C19426" s="1788"/>
      <c r="D19426" s="533"/>
      <c r="E19426" s="533"/>
      <c r="F19426" s="533"/>
      <c r="G19426" s="533"/>
    </row>
    <row r="19427" spans="1:7">
      <c r="A19427" s="533"/>
      <c r="B19427" s="1787"/>
      <c r="C19427" s="1788"/>
      <c r="D19427" s="533"/>
      <c r="E19427" s="533"/>
      <c r="F19427" s="533"/>
      <c r="G19427" s="533"/>
    </row>
    <row r="19428" spans="1:7">
      <c r="A19428" s="533"/>
      <c r="B19428" s="1787"/>
      <c r="C19428" s="1788"/>
      <c r="D19428" s="533"/>
      <c r="E19428" s="533"/>
      <c r="F19428" s="533"/>
      <c r="G19428" s="533"/>
    </row>
    <row r="19429" spans="1:7">
      <c r="A19429" s="533"/>
      <c r="B19429" s="1787"/>
      <c r="C19429" s="1788"/>
      <c r="D19429" s="533"/>
      <c r="E19429" s="533"/>
      <c r="F19429" s="533"/>
      <c r="G19429" s="533"/>
    </row>
    <row r="19430" spans="1:7">
      <c r="A19430" s="533"/>
      <c r="B19430" s="1787"/>
      <c r="C19430" s="1788"/>
      <c r="D19430" s="533"/>
      <c r="E19430" s="533"/>
      <c r="F19430" s="533"/>
      <c r="G19430" s="533"/>
    </row>
    <row r="19431" spans="1:7">
      <c r="A19431" s="533"/>
      <c r="B19431" s="1787"/>
      <c r="C19431" s="1788"/>
      <c r="D19431" s="533"/>
      <c r="E19431" s="533"/>
      <c r="F19431" s="533"/>
      <c r="G19431" s="533"/>
    </row>
    <row r="19432" spans="1:7">
      <c r="A19432" s="533"/>
      <c r="B19432" s="1787"/>
      <c r="C19432" s="1788"/>
      <c r="D19432" s="533"/>
      <c r="E19432" s="533"/>
      <c r="F19432" s="533"/>
      <c r="G19432" s="533"/>
    </row>
    <row r="19433" spans="1:7">
      <c r="A19433" s="533"/>
      <c r="B19433" s="1787"/>
      <c r="C19433" s="1788"/>
      <c r="D19433" s="533"/>
      <c r="E19433" s="533"/>
      <c r="F19433" s="533"/>
      <c r="G19433" s="533"/>
    </row>
    <row r="19434" spans="1:7">
      <c r="A19434" s="533"/>
      <c r="B19434" s="1787"/>
      <c r="C19434" s="1788"/>
      <c r="D19434" s="533"/>
      <c r="E19434" s="533"/>
      <c r="F19434" s="533"/>
      <c r="G19434" s="533"/>
    </row>
    <row r="19435" spans="1:7">
      <c r="A19435" s="533"/>
      <c r="B19435" s="1787"/>
      <c r="C19435" s="1788"/>
      <c r="D19435" s="533"/>
      <c r="E19435" s="533"/>
      <c r="F19435" s="533"/>
      <c r="G19435" s="533"/>
    </row>
    <row r="19436" spans="1:7">
      <c r="A19436" s="533"/>
      <c r="B19436" s="1787"/>
      <c r="C19436" s="1788"/>
      <c r="D19436" s="533"/>
      <c r="E19436" s="533"/>
      <c r="F19436" s="533"/>
      <c r="G19436" s="533"/>
    </row>
    <row r="19437" spans="1:7">
      <c r="A19437" s="533"/>
      <c r="B19437" s="1787"/>
      <c r="C19437" s="1788"/>
      <c r="D19437" s="533"/>
      <c r="E19437" s="533"/>
      <c r="F19437" s="533"/>
      <c r="G19437" s="533"/>
    </row>
    <row r="19438" spans="1:7">
      <c r="A19438" s="533"/>
      <c r="B19438" s="1787"/>
      <c r="C19438" s="1788"/>
      <c r="D19438" s="533"/>
      <c r="E19438" s="533"/>
      <c r="F19438" s="533"/>
      <c r="G19438" s="533"/>
    </row>
    <row r="19439" spans="1:7">
      <c r="A19439" s="533"/>
      <c r="B19439" s="1787"/>
      <c r="C19439" s="1788"/>
      <c r="D19439" s="533"/>
      <c r="E19439" s="533"/>
      <c r="F19439" s="533"/>
      <c r="G19439" s="533"/>
    </row>
    <row r="19440" spans="1:7">
      <c r="A19440" s="533"/>
      <c r="B19440" s="1787"/>
      <c r="C19440" s="1788"/>
      <c r="D19440" s="533"/>
      <c r="E19440" s="533"/>
      <c r="F19440" s="533"/>
      <c r="G19440" s="533"/>
    </row>
    <row r="19441" spans="1:7">
      <c r="A19441" s="533"/>
      <c r="B19441" s="1787"/>
      <c r="C19441" s="1788"/>
      <c r="D19441" s="533"/>
      <c r="E19441" s="533"/>
      <c r="F19441" s="533"/>
      <c r="G19441" s="533"/>
    </row>
    <row r="19442" spans="1:7">
      <c r="A19442" s="533"/>
      <c r="B19442" s="1787"/>
      <c r="C19442" s="1788"/>
      <c r="D19442" s="533"/>
      <c r="E19442" s="533"/>
      <c r="F19442" s="533"/>
      <c r="G19442" s="533"/>
    </row>
    <row r="19443" spans="1:7">
      <c r="A19443" s="533"/>
      <c r="B19443" s="1787"/>
      <c r="C19443" s="1788"/>
      <c r="D19443" s="533"/>
      <c r="E19443" s="533"/>
      <c r="F19443" s="533"/>
      <c r="G19443" s="533"/>
    </row>
    <row r="19444" spans="1:7">
      <c r="A19444" s="533"/>
      <c r="B19444" s="1787"/>
      <c r="C19444" s="1788"/>
      <c r="D19444" s="533"/>
      <c r="E19444" s="533"/>
      <c r="F19444" s="533"/>
      <c r="G19444" s="533"/>
    </row>
    <row r="19445" spans="1:7">
      <c r="A19445" s="533"/>
      <c r="B19445" s="1787"/>
      <c r="C19445" s="1788"/>
      <c r="D19445" s="533"/>
      <c r="E19445" s="533"/>
      <c r="F19445" s="533"/>
      <c r="G19445" s="533"/>
    </row>
    <row r="19446" spans="1:7">
      <c r="A19446" s="533"/>
      <c r="B19446" s="1787"/>
      <c r="C19446" s="1788"/>
      <c r="D19446" s="533"/>
      <c r="E19446" s="533"/>
      <c r="F19446" s="533"/>
      <c r="G19446" s="533"/>
    </row>
    <row r="19447" spans="1:7">
      <c r="A19447" s="533"/>
      <c r="B19447" s="1787"/>
      <c r="C19447" s="1788"/>
      <c r="D19447" s="533"/>
      <c r="E19447" s="533"/>
      <c r="F19447" s="533"/>
      <c r="G19447" s="533"/>
    </row>
    <row r="19448" spans="1:7">
      <c r="A19448" s="533"/>
      <c r="B19448" s="1787"/>
      <c r="C19448" s="1788"/>
      <c r="D19448" s="533"/>
      <c r="E19448" s="533"/>
      <c r="F19448" s="533"/>
      <c r="G19448" s="533"/>
    </row>
    <row r="19449" spans="1:7">
      <c r="A19449" s="533"/>
      <c r="B19449" s="1787"/>
      <c r="C19449" s="1788"/>
      <c r="D19449" s="533"/>
      <c r="E19449" s="533"/>
      <c r="F19449" s="533"/>
      <c r="G19449" s="533"/>
    </row>
    <row r="19450" spans="1:7">
      <c r="A19450" s="533"/>
      <c r="B19450" s="1787"/>
      <c r="C19450" s="1788"/>
      <c r="D19450" s="533"/>
      <c r="E19450" s="533"/>
      <c r="F19450" s="533"/>
      <c r="G19450" s="533"/>
    </row>
    <row r="19451" spans="1:7">
      <c r="A19451" s="533"/>
      <c r="B19451" s="1787"/>
      <c r="C19451" s="1788"/>
      <c r="D19451" s="533"/>
      <c r="E19451" s="533"/>
      <c r="F19451" s="533"/>
      <c r="G19451" s="533"/>
    </row>
    <row r="19452" spans="1:7">
      <c r="A19452" s="533"/>
      <c r="B19452" s="1787"/>
      <c r="C19452" s="1788"/>
      <c r="D19452" s="533"/>
      <c r="E19452" s="533"/>
      <c r="F19452" s="533"/>
      <c r="G19452" s="533"/>
    </row>
    <row r="19453" spans="1:7">
      <c r="A19453" s="533"/>
      <c r="B19453" s="1787"/>
      <c r="C19453" s="1788"/>
      <c r="D19453" s="533"/>
      <c r="E19453" s="533"/>
      <c r="F19453" s="533"/>
      <c r="G19453" s="533"/>
    </row>
    <row r="19454" spans="1:7">
      <c r="A19454" s="533"/>
      <c r="B19454" s="1787"/>
      <c r="C19454" s="1788"/>
      <c r="D19454" s="533"/>
      <c r="E19454" s="533"/>
      <c r="F19454" s="533"/>
      <c r="G19454" s="533"/>
    </row>
    <row r="19455" spans="1:7">
      <c r="A19455" s="533"/>
      <c r="B19455" s="1787"/>
      <c r="C19455" s="1788"/>
      <c r="D19455" s="533"/>
      <c r="E19455" s="533"/>
      <c r="F19455" s="533"/>
      <c r="G19455" s="533"/>
    </row>
    <row r="19456" spans="1:7">
      <c r="A19456" s="533"/>
      <c r="B19456" s="1787"/>
      <c r="C19456" s="1788"/>
      <c r="D19456" s="533"/>
      <c r="E19456" s="533"/>
      <c r="F19456" s="533"/>
      <c r="G19456" s="533"/>
    </row>
    <row r="19457" spans="1:7">
      <c r="A19457" s="533"/>
      <c r="B19457" s="1787"/>
      <c r="C19457" s="1788"/>
      <c r="D19457" s="533"/>
      <c r="E19457" s="533"/>
      <c r="F19457" s="533"/>
      <c r="G19457" s="533"/>
    </row>
    <row r="19458" spans="1:7">
      <c r="A19458" s="533"/>
      <c r="B19458" s="1787"/>
      <c r="C19458" s="1788"/>
      <c r="D19458" s="533"/>
      <c r="E19458" s="533"/>
      <c r="F19458" s="533"/>
      <c r="G19458" s="533"/>
    </row>
    <row r="19459" spans="1:7">
      <c r="A19459" s="533"/>
      <c r="B19459" s="1787"/>
      <c r="C19459" s="1788"/>
      <c r="D19459" s="533"/>
      <c r="E19459" s="533"/>
      <c r="F19459" s="533"/>
      <c r="G19459" s="533"/>
    </row>
    <row r="19460" spans="1:7">
      <c r="A19460" s="533"/>
      <c r="B19460" s="1787"/>
      <c r="C19460" s="1788"/>
      <c r="D19460" s="533"/>
      <c r="E19460" s="533"/>
      <c r="F19460" s="533"/>
      <c r="G19460" s="533"/>
    </row>
    <row r="19461" spans="1:7">
      <c r="A19461" s="533"/>
      <c r="B19461" s="1787"/>
      <c r="C19461" s="1788"/>
      <c r="D19461" s="533"/>
      <c r="E19461" s="533"/>
      <c r="F19461" s="533"/>
      <c r="G19461" s="533"/>
    </row>
    <row r="19462" spans="1:7">
      <c r="A19462" s="533"/>
      <c r="B19462" s="1787"/>
      <c r="C19462" s="1788"/>
      <c r="D19462" s="533"/>
      <c r="E19462" s="533"/>
      <c r="F19462" s="533"/>
      <c r="G19462" s="533"/>
    </row>
    <row r="19463" spans="1:7">
      <c r="A19463" s="533"/>
      <c r="B19463" s="1787"/>
      <c r="C19463" s="1788"/>
      <c r="D19463" s="533"/>
      <c r="E19463" s="533"/>
      <c r="F19463" s="533"/>
      <c r="G19463" s="533"/>
    </row>
    <row r="19464" spans="1:7">
      <c r="A19464" s="533"/>
      <c r="B19464" s="1787"/>
      <c r="C19464" s="1788"/>
      <c r="D19464" s="533"/>
      <c r="E19464" s="533"/>
      <c r="F19464" s="533"/>
      <c r="G19464" s="533"/>
    </row>
    <row r="19465" spans="1:7">
      <c r="A19465" s="533"/>
      <c r="B19465" s="1787"/>
      <c r="C19465" s="1788"/>
      <c r="D19465" s="533"/>
      <c r="E19465" s="533"/>
      <c r="F19465" s="533"/>
      <c r="G19465" s="533"/>
    </row>
    <row r="19466" spans="1:7">
      <c r="A19466" s="533"/>
      <c r="B19466" s="1787"/>
      <c r="C19466" s="1788"/>
      <c r="D19466" s="533"/>
      <c r="E19466" s="533"/>
      <c r="F19466" s="533"/>
      <c r="G19466" s="533"/>
    </row>
    <row r="19467" spans="1:7">
      <c r="A19467" s="533"/>
      <c r="B19467" s="1787"/>
      <c r="C19467" s="1788"/>
      <c r="D19467" s="533"/>
      <c r="E19467" s="533"/>
      <c r="F19467" s="533"/>
      <c r="G19467" s="533"/>
    </row>
    <row r="19468" spans="1:7">
      <c r="A19468" s="533"/>
      <c r="B19468" s="1787"/>
      <c r="C19468" s="1788"/>
      <c r="D19468" s="533"/>
      <c r="E19468" s="533"/>
      <c r="F19468" s="533"/>
      <c r="G19468" s="533"/>
    </row>
    <row r="19469" spans="1:7">
      <c r="A19469" s="533"/>
      <c r="B19469" s="1787"/>
      <c r="C19469" s="1788"/>
      <c r="D19469" s="533"/>
      <c r="E19469" s="533"/>
      <c r="F19469" s="533"/>
      <c r="G19469" s="533"/>
    </row>
    <row r="19470" spans="1:7">
      <c r="A19470" s="533"/>
      <c r="B19470" s="1787"/>
      <c r="C19470" s="1788"/>
      <c r="D19470" s="533"/>
      <c r="E19470" s="533"/>
      <c r="F19470" s="533"/>
      <c r="G19470" s="533"/>
    </row>
    <row r="19471" spans="1:7">
      <c r="A19471" s="533"/>
      <c r="B19471" s="1787"/>
      <c r="C19471" s="1788"/>
      <c r="D19471" s="533"/>
      <c r="E19471" s="533"/>
      <c r="F19471" s="533"/>
      <c r="G19471" s="533"/>
    </row>
    <row r="19472" spans="1:7">
      <c r="A19472" s="533"/>
      <c r="B19472" s="1787"/>
      <c r="C19472" s="1788"/>
      <c r="D19472" s="533"/>
      <c r="E19472" s="533"/>
      <c r="F19472" s="533"/>
      <c r="G19472" s="533"/>
    </row>
    <row r="19473" spans="1:7">
      <c r="A19473" s="533"/>
      <c r="B19473" s="1787"/>
      <c r="C19473" s="1788"/>
      <c r="D19473" s="533"/>
      <c r="E19473" s="533"/>
      <c r="F19473" s="533"/>
      <c r="G19473" s="533"/>
    </row>
    <row r="19474" spans="1:7">
      <c r="A19474" s="533"/>
      <c r="B19474" s="1787"/>
      <c r="C19474" s="1788"/>
      <c r="D19474" s="533"/>
      <c r="E19474" s="533"/>
      <c r="F19474" s="533"/>
      <c r="G19474" s="533"/>
    </row>
    <row r="19475" spans="1:7">
      <c r="A19475" s="533"/>
      <c r="B19475" s="1787"/>
      <c r="C19475" s="1788"/>
      <c r="D19475" s="533"/>
      <c r="E19475" s="533"/>
      <c r="F19475" s="533"/>
      <c r="G19475" s="533"/>
    </row>
    <row r="19476" spans="1:7">
      <c r="A19476" s="533"/>
      <c r="B19476" s="1787"/>
      <c r="C19476" s="1788"/>
      <c r="D19476" s="533"/>
      <c r="E19476" s="533"/>
      <c r="F19476" s="533"/>
      <c r="G19476" s="533"/>
    </row>
    <row r="19477" spans="1:7">
      <c r="A19477" s="533"/>
      <c r="B19477" s="1787"/>
      <c r="C19477" s="1788"/>
      <c r="D19477" s="533"/>
      <c r="E19477" s="533"/>
      <c r="F19477" s="533"/>
      <c r="G19477" s="533"/>
    </row>
    <row r="19478" spans="1:7">
      <c r="A19478" s="533"/>
      <c r="B19478" s="1787"/>
      <c r="C19478" s="1788"/>
      <c r="D19478" s="533"/>
      <c r="E19478" s="533"/>
      <c r="F19478" s="533"/>
      <c r="G19478" s="533"/>
    </row>
    <row r="19479" spans="1:7">
      <c r="A19479" s="533"/>
      <c r="B19479" s="1787"/>
      <c r="C19479" s="1788"/>
      <c r="D19479" s="533"/>
      <c r="E19479" s="533"/>
      <c r="F19479" s="533"/>
      <c r="G19479" s="533"/>
    </row>
    <row r="19480" spans="1:7">
      <c r="A19480" s="533"/>
      <c r="B19480" s="1787"/>
      <c r="C19480" s="1788"/>
      <c r="D19480" s="533"/>
      <c r="E19480" s="533"/>
      <c r="F19480" s="533"/>
      <c r="G19480" s="533"/>
    </row>
    <row r="19481" spans="1:7">
      <c r="A19481" s="533"/>
      <c r="B19481" s="1787"/>
      <c r="C19481" s="1788"/>
      <c r="D19481" s="533"/>
      <c r="E19481" s="533"/>
      <c r="F19481" s="533"/>
      <c r="G19481" s="533"/>
    </row>
    <row r="19482" spans="1:7">
      <c r="A19482" s="533"/>
      <c r="B19482" s="1787"/>
      <c r="C19482" s="1788"/>
      <c r="D19482" s="533"/>
      <c r="E19482" s="533"/>
      <c r="F19482" s="533"/>
      <c r="G19482" s="533"/>
    </row>
    <row r="19483" spans="1:7">
      <c r="A19483" s="533"/>
      <c r="B19483" s="1787"/>
      <c r="C19483" s="1788"/>
      <c r="D19483" s="533"/>
      <c r="E19483" s="533"/>
      <c r="F19483" s="533"/>
      <c r="G19483" s="533"/>
    </row>
    <row r="19484" spans="1:7">
      <c r="A19484" s="533"/>
      <c r="B19484" s="1787"/>
      <c r="C19484" s="1788"/>
      <c r="D19484" s="533"/>
      <c r="E19484" s="533"/>
      <c r="F19484" s="533"/>
      <c r="G19484" s="533"/>
    </row>
    <row r="19485" spans="1:7">
      <c r="A19485" s="533"/>
      <c r="B19485" s="1787"/>
      <c r="C19485" s="1788"/>
      <c r="D19485" s="533"/>
      <c r="E19485" s="533"/>
      <c r="F19485" s="533"/>
      <c r="G19485" s="533"/>
    </row>
    <row r="19486" spans="1:7">
      <c r="A19486" s="533"/>
      <c r="B19486" s="1787"/>
      <c r="C19486" s="1788"/>
      <c r="D19486" s="533"/>
      <c r="E19486" s="533"/>
      <c r="F19486" s="533"/>
      <c r="G19486" s="533"/>
    </row>
    <row r="19487" spans="1:7">
      <c r="A19487" s="533"/>
      <c r="B19487" s="1787"/>
      <c r="C19487" s="1788"/>
      <c r="D19487" s="533"/>
      <c r="E19487" s="533"/>
      <c r="F19487" s="533"/>
      <c r="G19487" s="533"/>
    </row>
    <row r="19488" spans="1:7">
      <c r="A19488" s="533"/>
      <c r="B19488" s="1787"/>
      <c r="C19488" s="1788"/>
      <c r="D19488" s="533"/>
      <c r="E19488" s="533"/>
      <c r="F19488" s="533"/>
      <c r="G19488" s="533"/>
    </row>
    <row r="19489" spans="1:7">
      <c r="A19489" s="533"/>
      <c r="B19489" s="1787"/>
      <c r="C19489" s="1788"/>
      <c r="D19489" s="533"/>
      <c r="E19489" s="533"/>
      <c r="F19489" s="533"/>
      <c r="G19489" s="533"/>
    </row>
    <row r="19490" spans="1:7">
      <c r="A19490" s="533"/>
      <c r="B19490" s="1787"/>
      <c r="C19490" s="1788"/>
      <c r="D19490" s="533"/>
      <c r="E19490" s="533"/>
      <c r="F19490" s="533"/>
      <c r="G19490" s="533"/>
    </row>
    <row r="19491" spans="1:7">
      <c r="A19491" s="533"/>
      <c r="B19491" s="1787"/>
      <c r="C19491" s="1788"/>
      <c r="D19491" s="533"/>
      <c r="E19491" s="533"/>
      <c r="F19491" s="533"/>
      <c r="G19491" s="533"/>
    </row>
    <row r="19492" spans="1:7">
      <c r="A19492" s="533"/>
      <c r="B19492" s="1787"/>
      <c r="C19492" s="1788"/>
      <c r="D19492" s="533"/>
      <c r="E19492" s="533"/>
      <c r="F19492" s="533"/>
      <c r="G19492" s="533"/>
    </row>
    <row r="19493" spans="1:7">
      <c r="A19493" s="533"/>
      <c r="B19493" s="1787"/>
      <c r="C19493" s="1788"/>
      <c r="D19493" s="533"/>
      <c r="E19493" s="533"/>
      <c r="F19493" s="533"/>
      <c r="G19493" s="533"/>
    </row>
    <row r="19494" spans="1:7">
      <c r="A19494" s="533"/>
      <c r="B19494" s="1787"/>
      <c r="C19494" s="1788"/>
      <c r="D19494" s="533"/>
      <c r="E19494" s="533"/>
      <c r="F19494" s="533"/>
      <c r="G19494" s="533"/>
    </row>
    <row r="19495" spans="1:7">
      <c r="A19495" s="533"/>
      <c r="B19495" s="1787"/>
      <c r="C19495" s="1788"/>
      <c r="D19495" s="533"/>
      <c r="E19495" s="533"/>
      <c r="F19495" s="533"/>
      <c r="G19495" s="533"/>
    </row>
    <row r="19496" spans="1:7">
      <c r="A19496" s="533"/>
      <c r="B19496" s="1787"/>
      <c r="C19496" s="1788"/>
      <c r="D19496" s="533"/>
      <c r="E19496" s="533"/>
      <c r="F19496" s="533"/>
      <c r="G19496" s="533"/>
    </row>
    <row r="19497" spans="1:7">
      <c r="A19497" s="533"/>
      <c r="B19497" s="1787"/>
      <c r="C19497" s="1788"/>
      <c r="D19497" s="533"/>
      <c r="E19497" s="533"/>
      <c r="F19497" s="533"/>
      <c r="G19497" s="533"/>
    </row>
    <row r="19498" spans="1:7">
      <c r="A19498" s="533"/>
      <c r="B19498" s="1787"/>
      <c r="C19498" s="1788"/>
      <c r="D19498" s="533"/>
      <c r="E19498" s="533"/>
      <c r="F19498" s="533"/>
      <c r="G19498" s="533"/>
    </row>
    <row r="19499" spans="1:7">
      <c r="A19499" s="533"/>
      <c r="B19499" s="1787"/>
      <c r="C19499" s="1788"/>
      <c r="D19499" s="533"/>
      <c r="E19499" s="533"/>
      <c r="F19499" s="533"/>
      <c r="G19499" s="533"/>
    </row>
    <row r="19500" spans="1:7">
      <c r="A19500" s="533"/>
      <c r="B19500" s="1787"/>
      <c r="C19500" s="1788"/>
      <c r="D19500" s="533"/>
      <c r="E19500" s="533"/>
      <c r="F19500" s="533"/>
      <c r="G19500" s="533"/>
    </row>
    <row r="19501" spans="1:7">
      <c r="A19501" s="533"/>
      <c r="B19501" s="1787"/>
      <c r="C19501" s="1788"/>
      <c r="D19501" s="533"/>
      <c r="E19501" s="533"/>
      <c r="F19501" s="533"/>
      <c r="G19501" s="533"/>
    </row>
    <row r="19502" spans="1:7">
      <c r="A19502" s="533"/>
      <c r="B19502" s="1787"/>
      <c r="C19502" s="1788"/>
      <c r="D19502" s="533"/>
      <c r="E19502" s="533"/>
      <c r="F19502" s="533"/>
      <c r="G19502" s="533"/>
    </row>
    <row r="19503" spans="1:7">
      <c r="A19503" s="533"/>
      <c r="B19503" s="1787"/>
      <c r="C19503" s="1788"/>
      <c r="D19503" s="533"/>
      <c r="E19503" s="533"/>
      <c r="F19503" s="533"/>
      <c r="G19503" s="533"/>
    </row>
    <row r="19504" spans="1:7">
      <c r="A19504" s="533"/>
      <c r="B19504" s="1787"/>
      <c r="C19504" s="1788"/>
      <c r="D19504" s="533"/>
      <c r="E19504" s="533"/>
      <c r="F19504" s="533"/>
      <c r="G19504" s="533"/>
    </row>
    <row r="19505" spans="1:7">
      <c r="A19505" s="533"/>
      <c r="B19505" s="1787"/>
      <c r="C19505" s="1788"/>
      <c r="D19505" s="533"/>
      <c r="E19505" s="533"/>
      <c r="F19505" s="533"/>
      <c r="G19505" s="533"/>
    </row>
    <row r="19506" spans="1:7">
      <c r="A19506" s="533"/>
      <c r="B19506" s="1787"/>
      <c r="C19506" s="1788"/>
      <c r="D19506" s="533"/>
      <c r="E19506" s="533"/>
      <c r="F19506" s="533"/>
      <c r="G19506" s="533"/>
    </row>
    <row r="19507" spans="1:7">
      <c r="A19507" s="533"/>
      <c r="B19507" s="1787"/>
      <c r="C19507" s="1788"/>
      <c r="D19507" s="533"/>
      <c r="E19507" s="533"/>
      <c r="F19507" s="533"/>
      <c r="G19507" s="533"/>
    </row>
    <row r="19508" spans="1:7">
      <c r="A19508" s="533"/>
      <c r="B19508" s="1787"/>
      <c r="C19508" s="1788"/>
      <c r="D19508" s="533"/>
      <c r="E19508" s="533"/>
      <c r="F19508" s="533"/>
      <c r="G19508" s="533"/>
    </row>
    <row r="19509" spans="1:7">
      <c r="A19509" s="533"/>
      <c r="B19509" s="1787"/>
      <c r="C19509" s="1788"/>
      <c r="D19509" s="533"/>
      <c r="E19509" s="533"/>
      <c r="F19509" s="533"/>
      <c r="G19509" s="533"/>
    </row>
    <row r="19510" spans="1:7">
      <c r="A19510" s="533"/>
      <c r="B19510" s="1787"/>
      <c r="C19510" s="1788"/>
      <c r="D19510" s="533"/>
      <c r="E19510" s="533"/>
      <c r="F19510" s="533"/>
      <c r="G19510" s="533"/>
    </row>
    <row r="19511" spans="1:7">
      <c r="A19511" s="533"/>
      <c r="B19511" s="1787"/>
      <c r="C19511" s="1788"/>
      <c r="D19511" s="533"/>
      <c r="E19511" s="533"/>
      <c r="F19511" s="533"/>
      <c r="G19511" s="533"/>
    </row>
    <row r="19512" spans="1:7">
      <c r="A19512" s="533"/>
      <c r="B19512" s="1787"/>
      <c r="C19512" s="1788"/>
      <c r="D19512" s="533"/>
      <c r="E19512" s="533"/>
      <c r="F19512" s="533"/>
      <c r="G19512" s="533"/>
    </row>
    <row r="19513" spans="1:7">
      <c r="A19513" s="533"/>
      <c r="B19513" s="1787"/>
      <c r="C19513" s="1788"/>
      <c r="D19513" s="533"/>
      <c r="E19513" s="533"/>
      <c r="F19513" s="533"/>
      <c r="G19513" s="533"/>
    </row>
    <row r="19514" spans="1:7">
      <c r="A19514" s="533"/>
      <c r="B19514" s="1787"/>
      <c r="C19514" s="1788"/>
      <c r="D19514" s="533"/>
      <c r="E19514" s="533"/>
      <c r="F19514" s="533"/>
      <c r="G19514" s="533"/>
    </row>
    <row r="19515" spans="1:7">
      <c r="A19515" s="533"/>
      <c r="B19515" s="1787"/>
      <c r="C19515" s="1788"/>
      <c r="D19515" s="533"/>
      <c r="E19515" s="533"/>
      <c r="F19515" s="533"/>
      <c r="G19515" s="533"/>
    </row>
    <row r="19516" spans="1:7">
      <c r="A19516" s="533"/>
      <c r="B19516" s="1787"/>
      <c r="C19516" s="1788"/>
      <c r="D19516" s="533"/>
      <c r="E19516" s="533"/>
      <c r="F19516" s="533"/>
      <c r="G19516" s="533"/>
    </row>
    <row r="19517" spans="1:7">
      <c r="A19517" s="533"/>
      <c r="B19517" s="1787"/>
      <c r="C19517" s="1788"/>
      <c r="D19517" s="533"/>
      <c r="E19517" s="533"/>
      <c r="F19517" s="533"/>
      <c r="G19517" s="533"/>
    </row>
    <row r="19518" spans="1:7">
      <c r="A19518" s="533"/>
      <c r="B19518" s="1787"/>
      <c r="C19518" s="1788"/>
      <c r="D19518" s="533"/>
      <c r="E19518" s="533"/>
      <c r="F19518" s="533"/>
      <c r="G19518" s="533"/>
    </row>
    <row r="19519" spans="1:7">
      <c r="A19519" s="533"/>
      <c r="B19519" s="1787"/>
      <c r="C19519" s="1788"/>
      <c r="D19519" s="533"/>
      <c r="E19519" s="533"/>
      <c r="F19519" s="533"/>
      <c r="G19519" s="533"/>
    </row>
    <row r="19520" spans="1:7">
      <c r="A19520" s="533"/>
      <c r="B19520" s="1787"/>
      <c r="C19520" s="1788"/>
      <c r="D19520" s="533"/>
      <c r="E19520" s="533"/>
      <c r="F19520" s="533"/>
      <c r="G19520" s="533"/>
    </row>
    <row r="19521" spans="1:7">
      <c r="A19521" s="533"/>
      <c r="B19521" s="1787"/>
      <c r="C19521" s="1788"/>
      <c r="D19521" s="533"/>
      <c r="E19521" s="533"/>
      <c r="F19521" s="533"/>
      <c r="G19521" s="533"/>
    </row>
    <row r="19522" spans="1:7">
      <c r="A19522" s="533"/>
      <c r="B19522" s="1787"/>
      <c r="C19522" s="1788"/>
      <c r="D19522" s="533"/>
      <c r="E19522" s="533"/>
      <c r="F19522" s="533"/>
      <c r="G19522" s="533"/>
    </row>
    <row r="19523" spans="1:7">
      <c r="A19523" s="533"/>
      <c r="B19523" s="1787"/>
      <c r="C19523" s="1788"/>
      <c r="D19523" s="533"/>
      <c r="E19523" s="533"/>
      <c r="F19523" s="533"/>
      <c r="G19523" s="533"/>
    </row>
    <row r="19524" spans="1:7">
      <c r="A19524" s="533"/>
      <c r="B19524" s="1787"/>
      <c r="C19524" s="1788"/>
      <c r="D19524" s="533"/>
      <c r="E19524" s="533"/>
      <c r="F19524" s="533"/>
      <c r="G19524" s="533"/>
    </row>
    <row r="19525" spans="1:7">
      <c r="A19525" s="533"/>
      <c r="B19525" s="1787"/>
      <c r="C19525" s="1788"/>
      <c r="D19525" s="533"/>
      <c r="E19525" s="533"/>
      <c r="F19525" s="533"/>
      <c r="G19525" s="533"/>
    </row>
    <row r="19526" spans="1:7">
      <c r="A19526" s="533"/>
      <c r="B19526" s="1787"/>
      <c r="C19526" s="1788"/>
      <c r="D19526" s="533"/>
      <c r="E19526" s="533"/>
      <c r="F19526" s="533"/>
      <c r="G19526" s="533"/>
    </row>
    <row r="19527" spans="1:7">
      <c r="A19527" s="533"/>
      <c r="B19527" s="1787"/>
      <c r="C19527" s="1788"/>
      <c r="D19527" s="533"/>
      <c r="E19527" s="533"/>
      <c r="F19527" s="533"/>
      <c r="G19527" s="533"/>
    </row>
    <row r="19528" spans="1:7">
      <c r="A19528" s="533"/>
      <c r="B19528" s="1787"/>
      <c r="C19528" s="1788"/>
      <c r="D19528" s="533"/>
      <c r="E19528" s="533"/>
      <c r="F19528" s="533"/>
      <c r="G19528" s="533"/>
    </row>
    <row r="19529" spans="1:7">
      <c r="A19529" s="533"/>
      <c r="B19529" s="1787"/>
      <c r="C19529" s="1788"/>
      <c r="D19529" s="533"/>
      <c r="E19529" s="533"/>
      <c r="F19529" s="533"/>
      <c r="G19529" s="533"/>
    </row>
    <row r="19530" spans="1:7">
      <c r="A19530" s="533"/>
      <c r="B19530" s="1787"/>
      <c r="C19530" s="1788"/>
      <c r="D19530" s="533"/>
      <c r="E19530" s="533"/>
      <c r="F19530" s="533"/>
      <c r="G19530" s="533"/>
    </row>
    <row r="19531" spans="1:7">
      <c r="A19531" s="533"/>
      <c r="B19531" s="1787"/>
      <c r="C19531" s="1788"/>
      <c r="D19531" s="533"/>
      <c r="E19531" s="533"/>
      <c r="F19531" s="533"/>
      <c r="G19531" s="533"/>
    </row>
    <row r="19532" spans="1:7">
      <c r="A19532" s="533"/>
      <c r="B19532" s="1787"/>
      <c r="C19532" s="1788"/>
      <c r="D19532" s="533"/>
      <c r="E19532" s="533"/>
      <c r="F19532" s="533"/>
      <c r="G19532" s="533"/>
    </row>
    <row r="19533" spans="1:7">
      <c r="A19533" s="533"/>
      <c r="B19533" s="1787"/>
      <c r="C19533" s="1788"/>
      <c r="D19533" s="533"/>
      <c r="E19533" s="533"/>
      <c r="F19533" s="533"/>
      <c r="G19533" s="533"/>
    </row>
    <row r="19534" spans="1:7">
      <c r="A19534" s="533"/>
      <c r="B19534" s="1787"/>
      <c r="C19534" s="1788"/>
      <c r="D19534" s="533"/>
      <c r="E19534" s="533"/>
      <c r="F19534" s="533"/>
      <c r="G19534" s="533"/>
    </row>
    <row r="19535" spans="1:7">
      <c r="A19535" s="533"/>
      <c r="B19535" s="1787"/>
      <c r="C19535" s="1788"/>
      <c r="D19535" s="533"/>
      <c r="E19535" s="533"/>
      <c r="F19535" s="533"/>
      <c r="G19535" s="533"/>
    </row>
    <row r="19536" spans="1:7">
      <c r="A19536" s="533"/>
      <c r="B19536" s="1787"/>
      <c r="C19536" s="1788"/>
      <c r="D19536" s="533"/>
      <c r="E19536" s="533"/>
      <c r="F19536" s="533"/>
      <c r="G19536" s="533"/>
    </row>
    <row r="19537" spans="1:7">
      <c r="A19537" s="533"/>
      <c r="B19537" s="1787"/>
      <c r="C19537" s="1788"/>
      <c r="D19537" s="533"/>
      <c r="E19537" s="533"/>
      <c r="F19537" s="533"/>
      <c r="G19537" s="533"/>
    </row>
    <row r="19538" spans="1:7">
      <c r="A19538" s="533"/>
      <c r="B19538" s="1787"/>
      <c r="C19538" s="1788"/>
      <c r="D19538" s="533"/>
      <c r="E19538" s="533"/>
      <c r="F19538" s="533"/>
      <c r="G19538" s="533"/>
    </row>
    <row r="19539" spans="1:7">
      <c r="A19539" s="533"/>
      <c r="B19539" s="1787"/>
      <c r="C19539" s="1788"/>
      <c r="D19539" s="533"/>
      <c r="E19539" s="533"/>
      <c r="F19539" s="533"/>
      <c r="G19539" s="533"/>
    </row>
    <row r="19540" spans="1:7">
      <c r="A19540" s="533"/>
      <c r="B19540" s="1787"/>
      <c r="C19540" s="1788"/>
      <c r="D19540" s="533"/>
      <c r="E19540" s="533"/>
      <c r="F19540" s="533"/>
      <c r="G19540" s="533"/>
    </row>
    <row r="19541" spans="1:7">
      <c r="A19541" s="533"/>
      <c r="B19541" s="1787"/>
      <c r="C19541" s="1788"/>
      <c r="D19541" s="533"/>
      <c r="E19541" s="533"/>
      <c r="F19541" s="533"/>
      <c r="G19541" s="533"/>
    </row>
    <row r="19542" spans="1:7">
      <c r="A19542" s="533"/>
      <c r="B19542" s="1787"/>
      <c r="C19542" s="1788"/>
      <c r="D19542" s="533"/>
      <c r="E19542" s="533"/>
      <c r="F19542" s="533"/>
      <c r="G19542" s="533"/>
    </row>
    <row r="19543" spans="1:7">
      <c r="A19543" s="533"/>
      <c r="B19543" s="1787"/>
      <c r="C19543" s="1788"/>
      <c r="D19543" s="533"/>
      <c r="E19543" s="533"/>
      <c r="F19543" s="533"/>
      <c r="G19543" s="533"/>
    </row>
    <row r="19544" spans="1:7">
      <c r="A19544" s="533"/>
      <c r="B19544" s="1787"/>
      <c r="C19544" s="1788"/>
      <c r="D19544" s="533"/>
      <c r="E19544" s="533"/>
      <c r="F19544" s="533"/>
      <c r="G19544" s="533"/>
    </row>
    <row r="19545" spans="1:7">
      <c r="A19545" s="533"/>
      <c r="B19545" s="1787"/>
      <c r="C19545" s="1788"/>
      <c r="D19545" s="533"/>
      <c r="E19545" s="533"/>
      <c r="F19545" s="533"/>
      <c r="G19545" s="533"/>
    </row>
    <row r="19546" spans="1:7">
      <c r="A19546" s="533"/>
      <c r="B19546" s="1787"/>
      <c r="C19546" s="1788"/>
      <c r="D19546" s="533"/>
      <c r="E19546" s="533"/>
      <c r="F19546" s="533"/>
      <c r="G19546" s="533"/>
    </row>
    <row r="19547" spans="1:7">
      <c r="A19547" s="533"/>
      <c r="B19547" s="1787"/>
      <c r="C19547" s="1788"/>
      <c r="D19547" s="533"/>
      <c r="E19547" s="533"/>
      <c r="F19547" s="533"/>
      <c r="G19547" s="533"/>
    </row>
    <row r="19548" spans="1:7">
      <c r="A19548" s="533"/>
      <c r="B19548" s="1787"/>
      <c r="C19548" s="1788"/>
      <c r="D19548" s="533"/>
      <c r="E19548" s="533"/>
      <c r="F19548" s="533"/>
      <c r="G19548" s="533"/>
    </row>
    <row r="19549" spans="1:7">
      <c r="A19549" s="533"/>
      <c r="B19549" s="1787"/>
      <c r="C19549" s="1788"/>
      <c r="D19549" s="533"/>
      <c r="E19549" s="533"/>
      <c r="F19549" s="533"/>
      <c r="G19549" s="533"/>
    </row>
    <row r="19550" spans="1:7">
      <c r="A19550" s="533"/>
      <c r="B19550" s="1787"/>
      <c r="C19550" s="1788"/>
      <c r="D19550" s="533"/>
      <c r="E19550" s="533"/>
      <c r="F19550" s="533"/>
      <c r="G19550" s="533"/>
    </row>
    <row r="19551" spans="1:7">
      <c r="A19551" s="533"/>
      <c r="B19551" s="1787"/>
      <c r="C19551" s="1788"/>
      <c r="D19551" s="533"/>
      <c r="E19551" s="533"/>
      <c r="F19551" s="533"/>
      <c r="G19551" s="533"/>
    </row>
    <row r="19552" spans="1:7">
      <c r="A19552" s="533"/>
      <c r="B19552" s="1787"/>
      <c r="C19552" s="1788"/>
      <c r="D19552" s="533"/>
      <c r="E19552" s="533"/>
      <c r="F19552" s="533"/>
      <c r="G19552" s="533"/>
    </row>
    <row r="19553" spans="1:7">
      <c r="A19553" s="533"/>
      <c r="B19553" s="1787"/>
      <c r="C19553" s="1788"/>
      <c r="D19553" s="533"/>
      <c r="E19553" s="533"/>
      <c r="F19553" s="533"/>
      <c r="G19553" s="533"/>
    </row>
    <row r="19554" spans="1:7">
      <c r="A19554" s="533"/>
      <c r="B19554" s="1787"/>
      <c r="C19554" s="1788"/>
      <c r="D19554" s="533"/>
      <c r="E19554" s="533"/>
      <c r="F19554" s="533"/>
      <c r="G19554" s="533"/>
    </row>
    <row r="19555" spans="1:7">
      <c r="A19555" s="533"/>
      <c r="B19555" s="1787"/>
      <c r="C19555" s="1788"/>
      <c r="D19555" s="533"/>
      <c r="E19555" s="533"/>
      <c r="F19555" s="533"/>
      <c r="G19555" s="533"/>
    </row>
    <row r="19556" spans="1:7">
      <c r="A19556" s="533"/>
      <c r="B19556" s="1787"/>
      <c r="C19556" s="1788"/>
      <c r="D19556" s="533"/>
      <c r="E19556" s="533"/>
      <c r="F19556" s="533"/>
      <c r="G19556" s="533"/>
    </row>
    <row r="19557" spans="1:7">
      <c r="A19557" s="533"/>
      <c r="B19557" s="1787"/>
      <c r="C19557" s="1788"/>
      <c r="D19557" s="533"/>
      <c r="E19557" s="533"/>
      <c r="F19557" s="533"/>
      <c r="G19557" s="533"/>
    </row>
    <row r="19558" spans="1:7">
      <c r="A19558" s="533"/>
      <c r="B19558" s="1787"/>
      <c r="C19558" s="1788"/>
      <c r="D19558" s="533"/>
      <c r="E19558" s="533"/>
      <c r="F19558" s="533"/>
      <c r="G19558" s="533"/>
    </row>
    <row r="19559" spans="1:7">
      <c r="A19559" s="533"/>
      <c r="B19559" s="1787"/>
      <c r="C19559" s="1788"/>
      <c r="D19559" s="533"/>
      <c r="E19559" s="533"/>
      <c r="F19559" s="533"/>
      <c r="G19559" s="533"/>
    </row>
    <row r="19560" spans="1:7">
      <c r="A19560" s="533"/>
      <c r="B19560" s="1787"/>
      <c r="C19560" s="1788"/>
      <c r="D19560" s="533"/>
      <c r="E19560" s="533"/>
      <c r="F19560" s="533"/>
      <c r="G19560" s="533"/>
    </row>
    <row r="19561" spans="1:7">
      <c r="A19561" s="533"/>
      <c r="B19561" s="1787"/>
      <c r="C19561" s="1788"/>
      <c r="D19561" s="533"/>
      <c r="E19561" s="533"/>
      <c r="F19561" s="533"/>
      <c r="G19561" s="533"/>
    </row>
    <row r="19562" spans="1:7">
      <c r="A19562" s="533"/>
      <c r="B19562" s="1787"/>
      <c r="C19562" s="1788"/>
      <c r="D19562" s="533"/>
      <c r="E19562" s="533"/>
      <c r="F19562" s="533"/>
      <c r="G19562" s="533"/>
    </row>
    <row r="19563" spans="1:7">
      <c r="A19563" s="533"/>
      <c r="B19563" s="1787"/>
      <c r="C19563" s="1788"/>
      <c r="D19563" s="533"/>
      <c r="E19563" s="533"/>
      <c r="F19563" s="533"/>
      <c r="G19563" s="533"/>
    </row>
    <row r="19564" spans="1:7">
      <c r="A19564" s="533"/>
      <c r="B19564" s="1787"/>
      <c r="C19564" s="1788"/>
      <c r="D19564" s="533"/>
      <c r="E19564" s="533"/>
      <c r="F19564" s="533"/>
      <c r="G19564" s="533"/>
    </row>
    <row r="19565" spans="1:7">
      <c r="A19565" s="533"/>
      <c r="B19565" s="1787"/>
      <c r="C19565" s="1788"/>
      <c r="D19565" s="533"/>
      <c r="E19565" s="533"/>
      <c r="F19565" s="533"/>
      <c r="G19565" s="533"/>
    </row>
    <row r="19566" spans="1:7">
      <c r="A19566" s="533"/>
      <c r="B19566" s="1787"/>
      <c r="C19566" s="1788"/>
      <c r="D19566" s="533"/>
      <c r="E19566" s="533"/>
      <c r="F19566" s="533"/>
      <c r="G19566" s="533"/>
    </row>
    <row r="19567" spans="1:7">
      <c r="A19567" s="533"/>
      <c r="B19567" s="1787"/>
      <c r="C19567" s="1788"/>
      <c r="D19567" s="533"/>
      <c r="E19567" s="533"/>
      <c r="F19567" s="533"/>
      <c r="G19567" s="533"/>
    </row>
    <row r="19568" spans="1:7">
      <c r="A19568" s="533"/>
      <c r="B19568" s="1787"/>
      <c r="C19568" s="1788"/>
      <c r="D19568" s="533"/>
      <c r="E19568" s="533"/>
      <c r="F19568" s="533"/>
      <c r="G19568" s="533"/>
    </row>
    <row r="19569" spans="1:7">
      <c r="A19569" s="533"/>
      <c r="B19569" s="1787"/>
      <c r="C19569" s="1788"/>
      <c r="D19569" s="533"/>
      <c r="E19569" s="533"/>
      <c r="F19569" s="533"/>
      <c r="G19569" s="533"/>
    </row>
    <row r="19570" spans="1:7">
      <c r="A19570" s="533"/>
      <c r="B19570" s="1787"/>
      <c r="C19570" s="1788"/>
      <c r="D19570" s="533"/>
      <c r="E19570" s="533"/>
      <c r="F19570" s="533"/>
      <c r="G19570" s="533"/>
    </row>
    <row r="19571" spans="1:7">
      <c r="A19571" s="533"/>
      <c r="B19571" s="1787"/>
      <c r="C19571" s="1788"/>
      <c r="D19571" s="533"/>
      <c r="E19571" s="533"/>
      <c r="F19571" s="533"/>
      <c r="G19571" s="533"/>
    </row>
    <row r="19572" spans="1:7">
      <c r="A19572" s="533"/>
      <c r="B19572" s="1787"/>
      <c r="C19572" s="1788"/>
      <c r="D19572" s="533"/>
      <c r="E19572" s="533"/>
      <c r="F19572" s="533"/>
      <c r="G19572" s="533"/>
    </row>
    <row r="19573" spans="1:7">
      <c r="A19573" s="533"/>
      <c r="B19573" s="1787"/>
      <c r="C19573" s="1788"/>
      <c r="D19573" s="533"/>
      <c r="E19573" s="533"/>
      <c r="F19573" s="533"/>
      <c r="G19573" s="533"/>
    </row>
    <row r="19574" spans="1:7">
      <c r="A19574" s="533"/>
      <c r="B19574" s="1787"/>
      <c r="C19574" s="1788"/>
      <c r="D19574" s="533"/>
      <c r="E19574" s="533"/>
      <c r="F19574" s="533"/>
      <c r="G19574" s="533"/>
    </row>
    <row r="19575" spans="1:7">
      <c r="A19575" s="533"/>
      <c r="B19575" s="1787"/>
      <c r="C19575" s="1788"/>
      <c r="D19575" s="533"/>
      <c r="E19575" s="533"/>
      <c r="F19575" s="533"/>
      <c r="G19575" s="533"/>
    </row>
    <row r="19576" spans="1:7">
      <c r="A19576" s="533"/>
      <c r="B19576" s="1787"/>
      <c r="C19576" s="1788"/>
      <c r="D19576" s="533"/>
      <c r="E19576" s="533"/>
      <c r="F19576" s="533"/>
      <c r="G19576" s="533"/>
    </row>
    <row r="19577" spans="1:7">
      <c r="A19577" s="533"/>
      <c r="B19577" s="1787"/>
      <c r="C19577" s="1788"/>
      <c r="D19577" s="533"/>
      <c r="E19577" s="533"/>
      <c r="F19577" s="533"/>
      <c r="G19577" s="533"/>
    </row>
    <row r="19578" spans="1:7">
      <c r="A19578" s="533"/>
      <c r="B19578" s="1787"/>
      <c r="C19578" s="1788"/>
      <c r="D19578" s="533"/>
      <c r="E19578" s="533"/>
      <c r="F19578" s="533"/>
      <c r="G19578" s="533"/>
    </row>
    <row r="19579" spans="1:7">
      <c r="A19579" s="533"/>
      <c r="B19579" s="1787"/>
      <c r="C19579" s="1788"/>
      <c r="D19579" s="533"/>
      <c r="E19579" s="533"/>
      <c r="F19579" s="533"/>
      <c r="G19579" s="533"/>
    </row>
    <row r="19580" spans="1:7">
      <c r="A19580" s="533"/>
      <c r="B19580" s="1787"/>
      <c r="C19580" s="1788"/>
      <c r="D19580" s="533"/>
      <c r="E19580" s="533"/>
      <c r="F19580" s="533"/>
      <c r="G19580" s="533"/>
    </row>
    <row r="19581" spans="1:7">
      <c r="A19581" s="533"/>
      <c r="B19581" s="1787"/>
      <c r="C19581" s="1788"/>
      <c r="D19581" s="533"/>
      <c r="E19581" s="533"/>
      <c r="F19581" s="533"/>
      <c r="G19581" s="533"/>
    </row>
    <row r="19582" spans="1:7">
      <c r="A19582" s="533"/>
      <c r="B19582" s="1787"/>
      <c r="C19582" s="1788"/>
      <c r="D19582" s="533"/>
      <c r="E19582" s="533"/>
      <c r="F19582" s="533"/>
      <c r="G19582" s="533"/>
    </row>
    <row r="19583" spans="1:7">
      <c r="A19583" s="533"/>
      <c r="B19583" s="1787"/>
      <c r="C19583" s="1788"/>
      <c r="D19583" s="533"/>
      <c r="E19583" s="533"/>
      <c r="F19583" s="533"/>
      <c r="G19583" s="533"/>
    </row>
    <row r="19584" spans="1:7">
      <c r="A19584" s="533"/>
      <c r="B19584" s="1787"/>
      <c r="C19584" s="1788"/>
      <c r="D19584" s="533"/>
      <c r="E19584" s="533"/>
      <c r="F19584" s="533"/>
      <c r="G19584" s="533"/>
    </row>
    <row r="19585" spans="1:7">
      <c r="A19585" s="533"/>
      <c r="B19585" s="1787"/>
      <c r="C19585" s="1788"/>
      <c r="D19585" s="533"/>
      <c r="E19585" s="533"/>
      <c r="F19585" s="533"/>
      <c r="G19585" s="533"/>
    </row>
    <row r="19586" spans="1:7">
      <c r="A19586" s="533"/>
      <c r="B19586" s="1787"/>
      <c r="C19586" s="1788"/>
      <c r="D19586" s="533"/>
      <c r="E19586" s="533"/>
      <c r="F19586" s="533"/>
      <c r="G19586" s="533"/>
    </row>
    <row r="19587" spans="1:7">
      <c r="A19587" s="533"/>
      <c r="B19587" s="1787"/>
      <c r="C19587" s="1788"/>
      <c r="D19587" s="533"/>
      <c r="E19587" s="533"/>
      <c r="F19587" s="533"/>
      <c r="G19587" s="533"/>
    </row>
    <row r="19588" spans="1:7">
      <c r="A19588" s="533"/>
      <c r="B19588" s="1787"/>
      <c r="C19588" s="1788"/>
      <c r="D19588" s="533"/>
      <c r="E19588" s="533"/>
      <c r="F19588" s="533"/>
      <c r="G19588" s="533"/>
    </row>
    <row r="19589" spans="1:7">
      <c r="A19589" s="533"/>
      <c r="B19589" s="1787"/>
      <c r="C19589" s="1788"/>
      <c r="D19589" s="533"/>
      <c r="E19589" s="533"/>
      <c r="F19589" s="533"/>
      <c r="G19589" s="533"/>
    </row>
    <row r="19590" spans="1:7">
      <c r="A19590" s="533"/>
      <c r="B19590" s="1787"/>
      <c r="C19590" s="1788"/>
      <c r="D19590" s="533"/>
      <c r="E19590" s="533"/>
      <c r="F19590" s="533"/>
      <c r="G19590" s="533"/>
    </row>
    <row r="19591" spans="1:7">
      <c r="A19591" s="533"/>
      <c r="B19591" s="1787"/>
      <c r="C19591" s="1788"/>
      <c r="D19591" s="533"/>
      <c r="E19591" s="533"/>
      <c r="F19591" s="533"/>
      <c r="G19591" s="533"/>
    </row>
    <row r="19592" spans="1:7">
      <c r="A19592" s="533"/>
      <c r="B19592" s="1787"/>
      <c r="C19592" s="1788"/>
      <c r="D19592" s="533"/>
      <c r="E19592" s="533"/>
      <c r="F19592" s="533"/>
      <c r="G19592" s="533"/>
    </row>
    <row r="19593" spans="1:7">
      <c r="A19593" s="533"/>
      <c r="B19593" s="1787"/>
      <c r="C19593" s="1788"/>
      <c r="D19593" s="533"/>
      <c r="E19593" s="533"/>
      <c r="F19593" s="533"/>
      <c r="G19593" s="533"/>
    </row>
    <row r="19594" spans="1:7">
      <c r="A19594" s="533"/>
      <c r="B19594" s="1787"/>
      <c r="C19594" s="1788"/>
      <c r="D19594" s="533"/>
      <c r="E19594" s="533"/>
      <c r="F19594" s="533"/>
      <c r="G19594" s="533"/>
    </row>
    <row r="19595" spans="1:7">
      <c r="A19595" s="533"/>
      <c r="B19595" s="1787"/>
      <c r="C19595" s="1788"/>
      <c r="D19595" s="533"/>
      <c r="E19595" s="533"/>
      <c r="F19595" s="533"/>
      <c r="G19595" s="533"/>
    </row>
    <row r="19596" spans="1:7">
      <c r="A19596" s="533"/>
      <c r="B19596" s="1787"/>
      <c r="C19596" s="1788"/>
      <c r="D19596" s="533"/>
      <c r="E19596" s="533"/>
      <c r="F19596" s="533"/>
      <c r="G19596" s="533"/>
    </row>
    <row r="19597" spans="1:7">
      <c r="A19597" s="533"/>
      <c r="B19597" s="1787"/>
      <c r="C19597" s="1788"/>
      <c r="D19597" s="533"/>
      <c r="E19597" s="533"/>
      <c r="F19597" s="533"/>
      <c r="G19597" s="533"/>
    </row>
    <row r="19598" spans="1:7">
      <c r="A19598" s="533"/>
      <c r="B19598" s="1787"/>
      <c r="C19598" s="1788"/>
      <c r="D19598" s="533"/>
      <c r="E19598" s="533"/>
      <c r="F19598" s="533"/>
      <c r="G19598" s="533"/>
    </row>
    <row r="19599" spans="1:7">
      <c r="A19599" s="533"/>
      <c r="B19599" s="1787"/>
      <c r="C19599" s="1788"/>
      <c r="D19599" s="533"/>
      <c r="E19599" s="533"/>
      <c r="F19599" s="533"/>
      <c r="G19599" s="533"/>
    </row>
    <row r="19600" spans="1:7">
      <c r="A19600" s="533"/>
      <c r="B19600" s="1787"/>
      <c r="C19600" s="1788"/>
      <c r="D19600" s="533"/>
      <c r="E19600" s="533"/>
      <c r="F19600" s="533"/>
      <c r="G19600" s="533"/>
    </row>
    <row r="19601" spans="1:7">
      <c r="A19601" s="533"/>
      <c r="B19601" s="1787"/>
      <c r="C19601" s="1788"/>
      <c r="D19601" s="533"/>
      <c r="E19601" s="533"/>
      <c r="F19601" s="533"/>
      <c r="G19601" s="533"/>
    </row>
    <row r="19602" spans="1:7">
      <c r="A19602" s="533"/>
      <c r="B19602" s="1787"/>
      <c r="C19602" s="1788"/>
      <c r="D19602" s="533"/>
      <c r="E19602" s="533"/>
      <c r="F19602" s="533"/>
      <c r="G19602" s="533"/>
    </row>
    <row r="19603" spans="1:7">
      <c r="A19603" s="533"/>
      <c r="B19603" s="1787"/>
      <c r="C19603" s="1788"/>
      <c r="D19603" s="533"/>
      <c r="E19603" s="533"/>
      <c r="F19603" s="533"/>
      <c r="G19603" s="533"/>
    </row>
    <row r="19604" spans="1:7">
      <c r="A19604" s="533"/>
      <c r="B19604" s="1787"/>
      <c r="C19604" s="1788"/>
      <c r="D19604" s="533"/>
      <c r="E19604" s="533"/>
      <c r="F19604" s="533"/>
      <c r="G19604" s="533"/>
    </row>
    <row r="19605" spans="1:7">
      <c r="A19605" s="533"/>
      <c r="B19605" s="1787"/>
      <c r="C19605" s="1788"/>
      <c r="D19605" s="533"/>
      <c r="E19605" s="533"/>
      <c r="F19605" s="533"/>
      <c r="G19605" s="533"/>
    </row>
    <row r="19606" spans="1:7">
      <c r="A19606" s="533"/>
      <c r="B19606" s="1787"/>
      <c r="C19606" s="1788"/>
      <c r="D19606" s="533"/>
      <c r="E19606" s="533"/>
      <c r="F19606" s="533"/>
      <c r="G19606" s="533"/>
    </row>
    <row r="19607" spans="1:7">
      <c r="A19607" s="533"/>
      <c r="B19607" s="1787"/>
      <c r="C19607" s="1788"/>
      <c r="D19607" s="533"/>
      <c r="E19607" s="533"/>
      <c r="F19607" s="533"/>
      <c r="G19607" s="533"/>
    </row>
    <row r="19608" spans="1:7">
      <c r="A19608" s="533"/>
      <c r="B19608" s="1787"/>
      <c r="C19608" s="1788"/>
      <c r="D19608" s="533"/>
      <c r="E19608" s="533"/>
      <c r="F19608" s="533"/>
      <c r="G19608" s="533"/>
    </row>
    <row r="19609" spans="1:7">
      <c r="A19609" s="533"/>
      <c r="B19609" s="1787"/>
      <c r="C19609" s="1788"/>
      <c r="D19609" s="533"/>
      <c r="E19609" s="533"/>
      <c r="F19609" s="533"/>
      <c r="G19609" s="533"/>
    </row>
    <row r="19610" spans="1:7">
      <c r="A19610" s="533"/>
      <c r="B19610" s="1787"/>
      <c r="C19610" s="1788"/>
      <c r="D19610" s="533"/>
      <c r="E19610" s="533"/>
      <c r="F19610" s="533"/>
      <c r="G19610" s="533"/>
    </row>
    <row r="19611" spans="1:7">
      <c r="A19611" s="533"/>
      <c r="B19611" s="1787"/>
      <c r="C19611" s="1788"/>
      <c r="D19611" s="533"/>
      <c r="E19611" s="533"/>
      <c r="F19611" s="533"/>
      <c r="G19611" s="533"/>
    </row>
    <row r="19612" spans="1:7">
      <c r="A19612" s="533"/>
      <c r="B19612" s="1787"/>
      <c r="C19612" s="1788"/>
      <c r="D19612" s="533"/>
      <c r="E19612" s="533"/>
      <c r="F19612" s="533"/>
      <c r="G19612" s="533"/>
    </row>
    <row r="19613" spans="1:7">
      <c r="A19613" s="533"/>
      <c r="B19613" s="1787"/>
      <c r="C19613" s="1788"/>
      <c r="D19613" s="533"/>
      <c r="E19613" s="533"/>
      <c r="F19613" s="533"/>
      <c r="G19613" s="533"/>
    </row>
    <row r="19614" spans="1:7">
      <c r="A19614" s="533"/>
      <c r="B19614" s="1787"/>
      <c r="C19614" s="1788"/>
      <c r="D19614" s="533"/>
      <c r="E19614" s="533"/>
      <c r="F19614" s="533"/>
      <c r="G19614" s="533"/>
    </row>
    <row r="19615" spans="1:7">
      <c r="A19615" s="533"/>
      <c r="B19615" s="1787"/>
      <c r="C19615" s="1788"/>
      <c r="D19615" s="533"/>
      <c r="E19615" s="533"/>
      <c r="F19615" s="533"/>
      <c r="G19615" s="533"/>
    </row>
    <row r="19616" spans="1:7">
      <c r="A19616" s="533"/>
      <c r="B19616" s="1787"/>
      <c r="C19616" s="1788"/>
      <c r="D19616" s="533"/>
      <c r="E19616" s="533"/>
      <c r="F19616" s="533"/>
      <c r="G19616" s="533"/>
    </row>
    <row r="19617" spans="1:7">
      <c r="A19617" s="533"/>
      <c r="B19617" s="1787"/>
      <c r="C19617" s="1788"/>
      <c r="D19617" s="533"/>
      <c r="E19617" s="533"/>
      <c r="F19617" s="533"/>
      <c r="G19617" s="533"/>
    </row>
    <row r="19618" spans="1:7">
      <c r="A19618" s="533"/>
      <c r="B19618" s="1787"/>
      <c r="C19618" s="1788"/>
      <c r="D19618" s="533"/>
      <c r="E19618" s="533"/>
      <c r="F19618" s="533"/>
      <c r="G19618" s="533"/>
    </row>
    <row r="19619" spans="1:7">
      <c r="A19619" s="533"/>
      <c r="B19619" s="1787"/>
      <c r="C19619" s="1788"/>
      <c r="D19619" s="533"/>
      <c r="E19619" s="533"/>
      <c r="F19619" s="533"/>
      <c r="G19619" s="533"/>
    </row>
    <row r="19620" spans="1:7">
      <c r="A19620" s="533"/>
      <c r="B19620" s="1787"/>
      <c r="C19620" s="1788"/>
      <c r="D19620" s="533"/>
      <c r="E19620" s="533"/>
      <c r="F19620" s="533"/>
      <c r="G19620" s="533"/>
    </row>
    <row r="19621" spans="1:7">
      <c r="A19621" s="533"/>
      <c r="B19621" s="1787"/>
      <c r="C19621" s="1788"/>
      <c r="D19621" s="533"/>
      <c r="E19621" s="533"/>
      <c r="F19621" s="533"/>
      <c r="G19621" s="533"/>
    </row>
    <row r="19622" spans="1:7">
      <c r="A19622" s="533"/>
      <c r="B19622" s="1787"/>
      <c r="C19622" s="1788"/>
      <c r="D19622" s="533"/>
      <c r="E19622" s="533"/>
      <c r="F19622" s="533"/>
      <c r="G19622" s="533"/>
    </row>
    <row r="19623" spans="1:7">
      <c r="A19623" s="533"/>
      <c r="B19623" s="1787"/>
      <c r="C19623" s="1788"/>
      <c r="D19623" s="533"/>
      <c r="E19623" s="533"/>
      <c r="F19623" s="533"/>
      <c r="G19623" s="533"/>
    </row>
    <row r="19624" spans="1:7">
      <c r="A19624" s="533"/>
      <c r="B19624" s="1787"/>
      <c r="C19624" s="1788"/>
      <c r="D19624" s="533"/>
      <c r="E19624" s="533"/>
      <c r="F19624" s="533"/>
      <c r="G19624" s="533"/>
    </row>
    <row r="19625" spans="1:7">
      <c r="A19625" s="533"/>
      <c r="B19625" s="1787"/>
      <c r="C19625" s="1788"/>
      <c r="D19625" s="533"/>
      <c r="E19625" s="533"/>
      <c r="F19625" s="533"/>
      <c r="G19625" s="533"/>
    </row>
    <row r="19626" spans="1:7">
      <c r="A19626" s="533"/>
      <c r="B19626" s="1787"/>
      <c r="C19626" s="1788"/>
      <c r="D19626" s="533"/>
      <c r="E19626" s="533"/>
      <c r="F19626" s="533"/>
      <c r="G19626" s="533"/>
    </row>
    <row r="19627" spans="1:7">
      <c r="A19627" s="533"/>
      <c r="B19627" s="1787"/>
      <c r="C19627" s="1788"/>
      <c r="D19627" s="533"/>
      <c r="E19627" s="533"/>
      <c r="F19627" s="533"/>
      <c r="G19627" s="533"/>
    </row>
    <row r="19628" spans="1:7">
      <c r="A19628" s="533"/>
      <c r="B19628" s="1787"/>
      <c r="C19628" s="1788"/>
      <c r="D19628" s="533"/>
      <c r="E19628" s="533"/>
      <c r="F19628" s="533"/>
      <c r="G19628" s="533"/>
    </row>
    <row r="19629" spans="1:7">
      <c r="A19629" s="533"/>
      <c r="B19629" s="1787"/>
      <c r="C19629" s="1788"/>
      <c r="D19629" s="533"/>
      <c r="E19629" s="533"/>
      <c r="F19629" s="533"/>
      <c r="G19629" s="533"/>
    </row>
    <row r="19630" spans="1:7">
      <c r="A19630" s="533"/>
      <c r="B19630" s="1787"/>
      <c r="C19630" s="1788"/>
      <c r="D19630" s="533"/>
      <c r="E19630" s="533"/>
      <c r="F19630" s="533"/>
      <c r="G19630" s="533"/>
    </row>
    <row r="19631" spans="1:7">
      <c r="A19631" s="533"/>
      <c r="B19631" s="1787"/>
      <c r="C19631" s="1788"/>
      <c r="D19631" s="533"/>
      <c r="E19631" s="533"/>
      <c r="F19631" s="533"/>
      <c r="G19631" s="533"/>
    </row>
    <row r="19632" spans="1:7">
      <c r="A19632" s="533"/>
      <c r="B19632" s="1787"/>
      <c r="C19632" s="1788"/>
      <c r="D19632" s="533"/>
      <c r="E19632" s="533"/>
      <c r="F19632" s="533"/>
      <c r="G19632" s="533"/>
    </row>
    <row r="19633" spans="1:7">
      <c r="A19633" s="533"/>
      <c r="B19633" s="1787"/>
      <c r="C19633" s="1788"/>
      <c r="D19633" s="533"/>
      <c r="E19633" s="533"/>
      <c r="F19633" s="533"/>
      <c r="G19633" s="533"/>
    </row>
    <row r="19634" spans="1:7">
      <c r="A19634" s="533"/>
      <c r="B19634" s="1787"/>
      <c r="C19634" s="1788"/>
      <c r="D19634" s="533"/>
      <c r="E19634" s="533"/>
      <c r="F19634" s="533"/>
      <c r="G19634" s="533"/>
    </row>
    <row r="19635" spans="1:7">
      <c r="A19635" s="533"/>
      <c r="B19635" s="1787"/>
      <c r="C19635" s="1788"/>
      <c r="D19635" s="533"/>
      <c r="E19635" s="533"/>
      <c r="F19635" s="533"/>
      <c r="G19635" s="533"/>
    </row>
    <row r="19636" spans="1:7">
      <c r="A19636" s="533"/>
      <c r="B19636" s="1787"/>
      <c r="C19636" s="1788"/>
      <c r="D19636" s="533"/>
      <c r="E19636" s="533"/>
      <c r="F19636" s="533"/>
      <c r="G19636" s="533"/>
    </row>
    <row r="19637" spans="1:7">
      <c r="A19637" s="533"/>
      <c r="B19637" s="1787"/>
      <c r="C19637" s="1788"/>
      <c r="D19637" s="533"/>
      <c r="E19637" s="533"/>
      <c r="F19637" s="533"/>
      <c r="G19637" s="533"/>
    </row>
    <row r="19638" spans="1:7">
      <c r="A19638" s="533"/>
      <c r="B19638" s="1787"/>
      <c r="C19638" s="1788"/>
      <c r="D19638" s="533"/>
      <c r="E19638" s="533"/>
      <c r="F19638" s="533"/>
      <c r="G19638" s="533"/>
    </row>
    <row r="19639" spans="1:7">
      <c r="A19639" s="533"/>
      <c r="B19639" s="1787"/>
      <c r="C19639" s="1788"/>
      <c r="D19639" s="533"/>
      <c r="E19639" s="533"/>
      <c r="F19639" s="533"/>
      <c r="G19639" s="533"/>
    </row>
    <row r="19640" spans="1:7">
      <c r="A19640" s="533"/>
      <c r="B19640" s="1787"/>
      <c r="C19640" s="1788"/>
      <c r="D19640" s="533"/>
      <c r="E19640" s="533"/>
      <c r="F19640" s="533"/>
      <c r="G19640" s="533"/>
    </row>
    <row r="19641" spans="1:7">
      <c r="A19641" s="533"/>
      <c r="B19641" s="1787"/>
      <c r="C19641" s="1788"/>
      <c r="D19641" s="533"/>
      <c r="E19641" s="533"/>
      <c r="F19641" s="533"/>
      <c r="G19641" s="533"/>
    </row>
    <row r="19642" spans="1:7">
      <c r="A19642" s="533"/>
      <c r="B19642" s="1787"/>
      <c r="C19642" s="1788"/>
      <c r="D19642" s="533"/>
      <c r="E19642" s="533"/>
      <c r="F19642" s="533"/>
      <c r="G19642" s="533"/>
    </row>
    <row r="19643" spans="1:7">
      <c r="A19643" s="533"/>
      <c r="B19643" s="1787"/>
      <c r="C19643" s="1788"/>
      <c r="D19643" s="533"/>
      <c r="E19643" s="533"/>
      <c r="F19643" s="533"/>
      <c r="G19643" s="533"/>
    </row>
    <row r="19644" spans="1:7">
      <c r="A19644" s="533"/>
      <c r="B19644" s="1787"/>
      <c r="C19644" s="1788"/>
      <c r="D19644" s="533"/>
      <c r="E19644" s="533"/>
      <c r="F19644" s="533"/>
      <c r="G19644" s="533"/>
    </row>
    <row r="19645" spans="1:7">
      <c r="A19645" s="533"/>
      <c r="B19645" s="1787"/>
      <c r="C19645" s="1788"/>
      <c r="D19645" s="533"/>
      <c r="E19645" s="533"/>
      <c r="F19645" s="533"/>
      <c r="G19645" s="533"/>
    </row>
    <row r="19646" spans="1:7">
      <c r="A19646" s="533"/>
      <c r="B19646" s="1787"/>
      <c r="C19646" s="1788"/>
      <c r="D19646" s="533"/>
      <c r="E19646" s="533"/>
      <c r="F19646" s="533"/>
      <c r="G19646" s="533"/>
    </row>
    <row r="19647" spans="1:7">
      <c r="A19647" s="533"/>
      <c r="B19647" s="1787"/>
      <c r="C19647" s="1788"/>
      <c r="D19647" s="533"/>
      <c r="E19647" s="533"/>
      <c r="F19647" s="533"/>
      <c r="G19647" s="533"/>
    </row>
    <row r="19648" spans="1:7">
      <c r="A19648" s="533"/>
      <c r="B19648" s="1787"/>
      <c r="C19648" s="1788"/>
      <c r="D19648" s="533"/>
      <c r="E19648" s="533"/>
      <c r="F19648" s="533"/>
      <c r="G19648" s="533"/>
    </row>
    <row r="19649" spans="1:7">
      <c r="A19649" s="533"/>
      <c r="B19649" s="1787"/>
      <c r="C19649" s="1788"/>
      <c r="D19649" s="533"/>
      <c r="E19649" s="533"/>
      <c r="F19649" s="533"/>
      <c r="G19649" s="533"/>
    </row>
    <row r="19650" spans="1:7">
      <c r="A19650" s="533"/>
      <c r="B19650" s="1787"/>
      <c r="C19650" s="1788"/>
      <c r="D19650" s="533"/>
      <c r="E19650" s="533"/>
      <c r="F19650" s="533"/>
      <c r="G19650" s="533"/>
    </row>
    <row r="19651" spans="1:7">
      <c r="A19651" s="533"/>
      <c r="B19651" s="1787"/>
      <c r="C19651" s="1788"/>
      <c r="D19651" s="533"/>
      <c r="E19651" s="533"/>
      <c r="F19651" s="533"/>
      <c r="G19651" s="533"/>
    </row>
    <row r="19652" spans="1:7">
      <c r="A19652" s="533"/>
      <c r="B19652" s="1787"/>
      <c r="C19652" s="1788"/>
      <c r="D19652" s="533"/>
      <c r="E19652" s="533"/>
      <c r="F19652" s="533"/>
      <c r="G19652" s="533"/>
    </row>
    <row r="19653" spans="1:7">
      <c r="A19653" s="533"/>
      <c r="B19653" s="1787"/>
      <c r="C19653" s="1788"/>
      <c r="D19653" s="533"/>
      <c r="E19653" s="533"/>
      <c r="F19653" s="533"/>
      <c r="G19653" s="533"/>
    </row>
    <row r="19654" spans="1:7">
      <c r="A19654" s="533"/>
      <c r="B19654" s="1787"/>
      <c r="C19654" s="1788"/>
      <c r="D19654" s="533"/>
      <c r="E19654" s="533"/>
      <c r="F19654" s="533"/>
      <c r="G19654" s="533"/>
    </row>
    <row r="19655" spans="1:7">
      <c r="A19655" s="533"/>
      <c r="B19655" s="1787"/>
      <c r="C19655" s="1788"/>
      <c r="D19655" s="533"/>
      <c r="E19655" s="533"/>
      <c r="F19655" s="533"/>
      <c r="G19655" s="533"/>
    </row>
    <row r="19656" spans="1:7">
      <c r="A19656" s="533"/>
      <c r="B19656" s="1787"/>
      <c r="C19656" s="1788"/>
      <c r="D19656" s="533"/>
      <c r="E19656" s="533"/>
      <c r="F19656" s="533"/>
      <c r="G19656" s="533"/>
    </row>
    <row r="19657" spans="1:7">
      <c r="A19657" s="533"/>
      <c r="B19657" s="1787"/>
      <c r="C19657" s="1788"/>
      <c r="D19657" s="533"/>
      <c r="E19657" s="533"/>
      <c r="F19657" s="533"/>
      <c r="G19657" s="533"/>
    </row>
    <row r="19658" spans="1:7">
      <c r="A19658" s="533"/>
      <c r="B19658" s="1787"/>
      <c r="C19658" s="1788"/>
      <c r="D19658" s="533"/>
      <c r="E19658" s="533"/>
      <c r="F19658" s="533"/>
      <c r="G19658" s="533"/>
    </row>
    <row r="19659" spans="1:7">
      <c r="A19659" s="533"/>
      <c r="B19659" s="1787"/>
      <c r="C19659" s="1788"/>
      <c r="D19659" s="533"/>
      <c r="E19659" s="533"/>
      <c r="F19659" s="533"/>
      <c r="G19659" s="533"/>
    </row>
    <row r="19660" spans="1:7">
      <c r="A19660" s="533"/>
      <c r="B19660" s="1787"/>
      <c r="C19660" s="1788"/>
      <c r="D19660" s="533"/>
      <c r="E19660" s="533"/>
      <c r="F19660" s="533"/>
      <c r="G19660" s="533"/>
    </row>
    <row r="19661" spans="1:7">
      <c r="A19661" s="533"/>
      <c r="B19661" s="1787"/>
      <c r="C19661" s="1788"/>
      <c r="D19661" s="533"/>
      <c r="E19661" s="533"/>
      <c r="F19661" s="533"/>
      <c r="G19661" s="533"/>
    </row>
    <row r="19662" spans="1:7">
      <c r="A19662" s="533"/>
      <c r="B19662" s="1787"/>
      <c r="C19662" s="1788"/>
      <c r="D19662" s="533"/>
      <c r="E19662" s="533"/>
      <c r="F19662" s="533"/>
      <c r="G19662" s="533"/>
    </row>
    <row r="19663" spans="1:7">
      <c r="A19663" s="533"/>
      <c r="B19663" s="1787"/>
      <c r="C19663" s="1788"/>
      <c r="D19663" s="533"/>
      <c r="E19663" s="533"/>
      <c r="F19663" s="533"/>
      <c r="G19663" s="533"/>
    </row>
    <row r="19664" spans="1:7">
      <c r="A19664" s="533"/>
      <c r="B19664" s="1787"/>
      <c r="C19664" s="1788"/>
      <c r="D19664" s="533"/>
      <c r="E19664" s="533"/>
      <c r="F19664" s="533"/>
      <c r="G19664" s="533"/>
    </row>
    <row r="19665" spans="1:7">
      <c r="A19665" s="533"/>
      <c r="B19665" s="1787"/>
      <c r="C19665" s="1788"/>
      <c r="D19665" s="533"/>
      <c r="E19665" s="533"/>
      <c r="F19665" s="533"/>
      <c r="G19665" s="533"/>
    </row>
    <row r="19666" spans="1:7">
      <c r="A19666" s="533"/>
      <c r="B19666" s="1787"/>
      <c r="C19666" s="1788"/>
      <c r="D19666" s="533"/>
      <c r="E19666" s="533"/>
      <c r="F19666" s="533"/>
      <c r="G19666" s="533"/>
    </row>
    <row r="19667" spans="1:7">
      <c r="A19667" s="533"/>
      <c r="B19667" s="1787"/>
      <c r="C19667" s="1788"/>
      <c r="D19667" s="533"/>
      <c r="E19667" s="533"/>
      <c r="F19667" s="533"/>
      <c r="G19667" s="533"/>
    </row>
    <row r="19668" spans="1:7">
      <c r="A19668" s="533"/>
      <c r="B19668" s="1787"/>
      <c r="C19668" s="1788"/>
      <c r="D19668" s="533"/>
      <c r="E19668" s="533"/>
      <c r="F19668" s="533"/>
      <c r="G19668" s="533"/>
    </row>
    <row r="19669" spans="1:7">
      <c r="A19669" s="533"/>
      <c r="B19669" s="1787"/>
      <c r="C19669" s="1788"/>
      <c r="D19669" s="533"/>
      <c r="E19669" s="533"/>
      <c r="F19669" s="533"/>
      <c r="G19669" s="533"/>
    </row>
    <row r="19670" spans="1:7">
      <c r="A19670" s="533"/>
      <c r="B19670" s="1787"/>
      <c r="C19670" s="1788"/>
      <c r="D19670" s="533"/>
      <c r="E19670" s="533"/>
      <c r="F19670" s="533"/>
      <c r="G19670" s="533"/>
    </row>
    <row r="19671" spans="1:7">
      <c r="A19671" s="533"/>
      <c r="B19671" s="1787"/>
      <c r="C19671" s="1788"/>
      <c r="D19671" s="533"/>
      <c r="E19671" s="533"/>
      <c r="F19671" s="533"/>
      <c r="G19671" s="533"/>
    </row>
    <row r="19672" spans="1:7">
      <c r="A19672" s="533"/>
      <c r="B19672" s="1787"/>
      <c r="C19672" s="1788"/>
      <c r="D19672" s="533"/>
      <c r="E19672" s="533"/>
      <c r="F19672" s="533"/>
      <c r="G19672" s="533"/>
    </row>
    <row r="19673" spans="1:7">
      <c r="A19673" s="533"/>
      <c r="B19673" s="1787"/>
      <c r="C19673" s="1788"/>
      <c r="D19673" s="533"/>
      <c r="E19673" s="533"/>
      <c r="F19673" s="533"/>
      <c r="G19673" s="533"/>
    </row>
    <row r="19674" spans="1:7">
      <c r="A19674" s="533"/>
      <c r="B19674" s="1787"/>
      <c r="C19674" s="1788"/>
      <c r="D19674" s="533"/>
      <c r="E19674" s="533"/>
      <c r="F19674" s="533"/>
      <c r="G19674" s="533"/>
    </row>
    <row r="19675" spans="1:7">
      <c r="A19675" s="533"/>
      <c r="B19675" s="1787"/>
      <c r="C19675" s="1788"/>
      <c r="D19675" s="533"/>
      <c r="E19675" s="533"/>
      <c r="F19675" s="533"/>
      <c r="G19675" s="533"/>
    </row>
    <row r="19676" spans="1:7">
      <c r="A19676" s="533"/>
      <c r="B19676" s="1787"/>
      <c r="C19676" s="1788"/>
      <c r="D19676" s="533"/>
      <c r="E19676" s="533"/>
      <c r="F19676" s="533"/>
      <c r="G19676" s="533"/>
    </row>
    <row r="19677" spans="1:7">
      <c r="A19677" s="533"/>
      <c r="B19677" s="1787"/>
      <c r="C19677" s="1788"/>
      <c r="D19677" s="533"/>
      <c r="E19677" s="533"/>
      <c r="F19677" s="533"/>
      <c r="G19677" s="533"/>
    </row>
    <row r="19678" spans="1:7">
      <c r="A19678" s="533"/>
      <c r="B19678" s="1787"/>
      <c r="C19678" s="1788"/>
      <c r="D19678" s="533"/>
      <c r="E19678" s="533"/>
      <c r="F19678" s="533"/>
      <c r="G19678" s="533"/>
    </row>
    <row r="19679" spans="1:7">
      <c r="A19679" s="533"/>
      <c r="B19679" s="1787"/>
      <c r="C19679" s="1788"/>
      <c r="D19679" s="533"/>
      <c r="E19679" s="533"/>
      <c r="F19679" s="533"/>
      <c r="G19679" s="533"/>
    </row>
    <row r="19680" spans="1:7">
      <c r="A19680" s="533"/>
      <c r="B19680" s="1787"/>
      <c r="C19680" s="1788"/>
      <c r="D19680" s="533"/>
      <c r="E19680" s="533"/>
      <c r="F19680" s="533"/>
      <c r="G19680" s="533"/>
    </row>
    <row r="19681" spans="1:7">
      <c r="A19681" s="533"/>
      <c r="B19681" s="1787"/>
      <c r="C19681" s="1788"/>
      <c r="D19681" s="533"/>
      <c r="E19681" s="533"/>
      <c r="F19681" s="533"/>
      <c r="G19681" s="533"/>
    </row>
    <row r="19682" spans="1:7">
      <c r="A19682" s="533"/>
      <c r="B19682" s="1787"/>
      <c r="C19682" s="1788"/>
      <c r="D19682" s="533"/>
      <c r="E19682" s="533"/>
      <c r="F19682" s="533"/>
      <c r="G19682" s="533"/>
    </row>
    <row r="19683" spans="1:7">
      <c r="A19683" s="533"/>
      <c r="B19683" s="1787"/>
      <c r="C19683" s="1788"/>
      <c r="D19683" s="533"/>
      <c r="E19683" s="533"/>
      <c r="F19683" s="533"/>
      <c r="G19683" s="533"/>
    </row>
    <row r="19684" spans="1:7">
      <c r="A19684" s="533"/>
      <c r="B19684" s="1787"/>
      <c r="C19684" s="1788"/>
      <c r="D19684" s="533"/>
      <c r="E19684" s="533"/>
      <c r="F19684" s="533"/>
      <c r="G19684" s="533"/>
    </row>
    <row r="19685" spans="1:7">
      <c r="A19685" s="533"/>
      <c r="B19685" s="1787"/>
      <c r="C19685" s="1788"/>
      <c r="D19685" s="533"/>
      <c r="E19685" s="533"/>
      <c r="F19685" s="533"/>
      <c r="G19685" s="533"/>
    </row>
    <row r="19686" spans="1:7">
      <c r="A19686" s="533"/>
      <c r="B19686" s="1787"/>
      <c r="C19686" s="1788"/>
      <c r="D19686" s="533"/>
      <c r="E19686" s="533"/>
      <c r="F19686" s="533"/>
      <c r="G19686" s="533"/>
    </row>
    <row r="19687" spans="1:7">
      <c r="A19687" s="533"/>
      <c r="B19687" s="1787"/>
      <c r="C19687" s="1788"/>
      <c r="D19687" s="533"/>
      <c r="E19687" s="533"/>
      <c r="F19687" s="533"/>
      <c r="G19687" s="533"/>
    </row>
    <row r="19688" spans="1:7">
      <c r="A19688" s="533"/>
      <c r="B19688" s="1787"/>
      <c r="C19688" s="1788"/>
      <c r="D19688" s="533"/>
      <c r="E19688" s="533"/>
      <c r="F19688" s="533"/>
      <c r="G19688" s="533"/>
    </row>
    <row r="19689" spans="1:7">
      <c r="A19689" s="533"/>
      <c r="B19689" s="1787"/>
      <c r="C19689" s="1788"/>
      <c r="D19689" s="533"/>
      <c r="E19689" s="533"/>
      <c r="F19689" s="533"/>
      <c r="G19689" s="533"/>
    </row>
    <row r="19690" spans="1:7">
      <c r="A19690" s="533"/>
      <c r="B19690" s="1787"/>
      <c r="C19690" s="1788"/>
      <c r="D19690" s="533"/>
      <c r="E19690" s="533"/>
      <c r="F19690" s="533"/>
      <c r="G19690" s="533"/>
    </row>
    <row r="19691" spans="1:7">
      <c r="A19691" s="533"/>
      <c r="B19691" s="1787"/>
      <c r="C19691" s="1788"/>
      <c r="D19691" s="533"/>
      <c r="E19691" s="533"/>
      <c r="F19691" s="533"/>
      <c r="G19691" s="533"/>
    </row>
    <row r="19692" spans="1:7">
      <c r="A19692" s="533"/>
      <c r="B19692" s="1787"/>
      <c r="C19692" s="1788"/>
      <c r="D19692" s="533"/>
      <c r="E19692" s="533"/>
      <c r="F19692" s="533"/>
      <c r="G19692" s="533"/>
    </row>
    <row r="19693" spans="1:7">
      <c r="A19693" s="533"/>
      <c r="B19693" s="1787"/>
      <c r="C19693" s="1788"/>
      <c r="D19693" s="533"/>
      <c r="E19693" s="533"/>
      <c r="F19693" s="533"/>
      <c r="G19693" s="533"/>
    </row>
    <row r="19694" spans="1:7">
      <c r="A19694" s="533"/>
      <c r="B19694" s="1787"/>
      <c r="C19694" s="1788"/>
      <c r="D19694" s="533"/>
      <c r="E19694" s="533"/>
      <c r="F19694" s="533"/>
      <c r="G19694" s="533"/>
    </row>
    <row r="19695" spans="1:7">
      <c r="A19695" s="533"/>
      <c r="B19695" s="1787"/>
      <c r="C19695" s="1788"/>
      <c r="D19695" s="533"/>
      <c r="E19695" s="533"/>
      <c r="F19695" s="533"/>
      <c r="G19695" s="533"/>
    </row>
    <row r="19696" spans="1:7">
      <c r="A19696" s="533"/>
      <c r="B19696" s="1787"/>
      <c r="C19696" s="1788"/>
      <c r="D19696" s="533"/>
      <c r="E19696" s="533"/>
      <c r="F19696" s="533"/>
      <c r="G19696" s="533"/>
    </row>
    <row r="19697" spans="1:7">
      <c r="A19697" s="533"/>
      <c r="B19697" s="1787"/>
      <c r="C19697" s="1788"/>
      <c r="D19697" s="533"/>
      <c r="E19697" s="533"/>
      <c r="F19697" s="533"/>
      <c r="G19697" s="533"/>
    </row>
    <row r="19698" spans="1:7">
      <c r="A19698" s="533"/>
      <c r="B19698" s="1787"/>
      <c r="C19698" s="1788"/>
      <c r="D19698" s="533"/>
      <c r="E19698" s="533"/>
      <c r="F19698" s="533"/>
      <c r="G19698" s="533"/>
    </row>
    <row r="19699" spans="1:7">
      <c r="A19699" s="533"/>
      <c r="B19699" s="1787"/>
      <c r="C19699" s="1788"/>
      <c r="D19699" s="533"/>
      <c r="E19699" s="533"/>
      <c r="F19699" s="533"/>
      <c r="G19699" s="533"/>
    </row>
    <row r="19700" spans="1:7">
      <c r="A19700" s="533"/>
      <c r="B19700" s="1787"/>
      <c r="C19700" s="1788"/>
      <c r="D19700" s="533"/>
      <c r="E19700" s="533"/>
      <c r="F19700" s="533"/>
      <c r="G19700" s="533"/>
    </row>
    <row r="19701" spans="1:7">
      <c r="A19701" s="533"/>
      <c r="B19701" s="1787"/>
      <c r="C19701" s="1788"/>
      <c r="D19701" s="533"/>
      <c r="E19701" s="533"/>
      <c r="F19701" s="533"/>
      <c r="G19701" s="533"/>
    </row>
    <row r="19702" spans="1:7">
      <c r="A19702" s="533"/>
      <c r="B19702" s="1787"/>
      <c r="C19702" s="1788"/>
      <c r="D19702" s="533"/>
      <c r="E19702" s="533"/>
      <c r="F19702" s="533"/>
      <c r="G19702" s="533"/>
    </row>
    <row r="19703" spans="1:7">
      <c r="A19703" s="533"/>
      <c r="B19703" s="1787"/>
      <c r="C19703" s="1788"/>
      <c r="D19703" s="533"/>
      <c r="E19703" s="533"/>
      <c r="F19703" s="533"/>
      <c r="G19703" s="533"/>
    </row>
    <row r="19704" spans="1:7">
      <c r="A19704" s="533"/>
      <c r="B19704" s="1787"/>
      <c r="C19704" s="1788"/>
      <c r="D19704" s="533"/>
      <c r="E19704" s="533"/>
      <c r="F19704" s="533"/>
      <c r="G19704" s="533"/>
    </row>
    <row r="19705" spans="1:7">
      <c r="A19705" s="533"/>
      <c r="B19705" s="1787"/>
      <c r="C19705" s="1788"/>
      <c r="D19705" s="533"/>
      <c r="E19705" s="533"/>
      <c r="F19705" s="533"/>
      <c r="G19705" s="533"/>
    </row>
    <row r="19706" spans="1:7">
      <c r="A19706" s="533"/>
      <c r="B19706" s="1787"/>
      <c r="C19706" s="1788"/>
      <c r="D19706" s="533"/>
      <c r="E19706" s="533"/>
      <c r="F19706" s="533"/>
      <c r="G19706" s="533"/>
    </row>
    <row r="19707" spans="1:7">
      <c r="A19707" s="533"/>
      <c r="B19707" s="1787"/>
      <c r="C19707" s="1788"/>
      <c r="D19707" s="533"/>
      <c r="E19707" s="533"/>
      <c r="F19707" s="533"/>
      <c r="G19707" s="533"/>
    </row>
    <row r="19708" spans="1:7">
      <c r="A19708" s="533"/>
      <c r="B19708" s="1787"/>
      <c r="C19708" s="1788"/>
      <c r="D19708" s="533"/>
      <c r="E19708" s="533"/>
      <c r="F19708" s="533"/>
      <c r="G19708" s="533"/>
    </row>
    <row r="19709" spans="1:7">
      <c r="A19709" s="533"/>
      <c r="B19709" s="1787"/>
      <c r="C19709" s="1788"/>
      <c r="D19709" s="533"/>
      <c r="E19709" s="533"/>
      <c r="F19709" s="533"/>
      <c r="G19709" s="533"/>
    </row>
    <row r="19710" spans="1:7">
      <c r="A19710" s="533"/>
      <c r="B19710" s="1787"/>
      <c r="C19710" s="1788"/>
      <c r="D19710" s="533"/>
      <c r="E19710" s="533"/>
      <c r="F19710" s="533"/>
      <c r="G19710" s="533"/>
    </row>
    <row r="19711" spans="1:7">
      <c r="A19711" s="533"/>
      <c r="B19711" s="1787"/>
      <c r="C19711" s="1788"/>
      <c r="D19711" s="533"/>
      <c r="E19711" s="533"/>
      <c r="F19711" s="533"/>
      <c r="G19711" s="533"/>
    </row>
    <row r="19712" spans="1:7">
      <c r="A19712" s="533"/>
      <c r="B19712" s="1787"/>
      <c r="C19712" s="1788"/>
      <c r="D19712" s="533"/>
      <c r="E19712" s="533"/>
      <c r="F19712" s="533"/>
      <c r="G19712" s="533"/>
    </row>
    <row r="19713" spans="1:7">
      <c r="A19713" s="533"/>
      <c r="B19713" s="1787"/>
      <c r="C19713" s="1788"/>
      <c r="D19713" s="533"/>
      <c r="E19713" s="533"/>
      <c r="F19713" s="533"/>
      <c r="G19713" s="533"/>
    </row>
    <row r="19714" spans="1:7">
      <c r="A19714" s="533"/>
      <c r="B19714" s="1787"/>
      <c r="C19714" s="1788"/>
      <c r="D19714" s="533"/>
      <c r="E19714" s="533"/>
      <c r="F19714" s="533"/>
      <c r="G19714" s="533"/>
    </row>
    <row r="19715" spans="1:7">
      <c r="A19715" s="533"/>
      <c r="B19715" s="1787"/>
      <c r="C19715" s="1788"/>
      <c r="D19715" s="533"/>
      <c r="E19715" s="533"/>
      <c r="F19715" s="533"/>
      <c r="G19715" s="533"/>
    </row>
    <row r="19716" spans="1:7">
      <c r="A19716" s="533"/>
      <c r="B19716" s="1787"/>
      <c r="C19716" s="1788"/>
      <c r="D19716" s="533"/>
      <c r="E19716" s="533"/>
      <c r="F19716" s="533"/>
      <c r="G19716" s="533"/>
    </row>
    <row r="19717" spans="1:7">
      <c r="A19717" s="533"/>
      <c r="B19717" s="1787"/>
      <c r="C19717" s="1788"/>
      <c r="D19717" s="533"/>
      <c r="E19717" s="533"/>
      <c r="F19717" s="533"/>
      <c r="G19717" s="533"/>
    </row>
    <row r="19718" spans="1:7">
      <c r="A19718" s="533"/>
      <c r="B19718" s="1787"/>
      <c r="C19718" s="1788"/>
      <c r="D19718" s="533"/>
      <c r="E19718" s="533"/>
      <c r="F19718" s="533"/>
      <c r="G19718" s="533"/>
    </row>
    <row r="19719" spans="1:7">
      <c r="A19719" s="533"/>
      <c r="B19719" s="1787"/>
      <c r="C19719" s="1788"/>
      <c r="D19719" s="533"/>
      <c r="E19719" s="533"/>
      <c r="F19719" s="533"/>
      <c r="G19719" s="533"/>
    </row>
    <row r="19720" spans="1:7">
      <c r="A19720" s="533"/>
      <c r="B19720" s="1787"/>
      <c r="C19720" s="1788"/>
      <c r="D19720" s="533"/>
      <c r="E19720" s="533"/>
      <c r="F19720" s="533"/>
      <c r="G19720" s="533"/>
    </row>
    <row r="19721" spans="1:7">
      <c r="A19721" s="533"/>
      <c r="B19721" s="1787"/>
      <c r="C19721" s="1788"/>
      <c r="D19721" s="533"/>
      <c r="E19721" s="533"/>
      <c r="F19721" s="533"/>
      <c r="G19721" s="533"/>
    </row>
    <row r="19722" spans="1:7">
      <c r="A19722" s="533"/>
      <c r="B19722" s="1787"/>
      <c r="C19722" s="1788"/>
      <c r="D19722" s="533"/>
      <c r="E19722" s="533"/>
      <c r="F19722" s="533"/>
      <c r="G19722" s="533"/>
    </row>
    <row r="19723" spans="1:7">
      <c r="A19723" s="533"/>
      <c r="B19723" s="1787"/>
      <c r="C19723" s="1788"/>
      <c r="D19723" s="533"/>
      <c r="E19723" s="533"/>
      <c r="F19723" s="533"/>
      <c r="G19723" s="533"/>
    </row>
    <row r="19724" spans="1:7">
      <c r="A19724" s="533"/>
      <c r="B19724" s="1787"/>
      <c r="C19724" s="1788"/>
      <c r="D19724" s="533"/>
      <c r="E19724" s="533"/>
      <c r="F19724" s="533"/>
      <c r="G19724" s="533"/>
    </row>
    <row r="19725" spans="1:7">
      <c r="A19725" s="533"/>
      <c r="B19725" s="1787"/>
      <c r="C19725" s="1788"/>
      <c r="D19725" s="533"/>
      <c r="E19725" s="533"/>
      <c r="F19725" s="533"/>
      <c r="G19725" s="533"/>
    </row>
    <row r="19726" spans="1:7">
      <c r="A19726" s="533"/>
      <c r="B19726" s="1787"/>
      <c r="C19726" s="1788"/>
      <c r="D19726" s="533"/>
      <c r="E19726" s="533"/>
      <c r="F19726" s="533"/>
      <c r="G19726" s="533"/>
    </row>
    <row r="19727" spans="1:7">
      <c r="A19727" s="533"/>
      <c r="B19727" s="1787"/>
      <c r="C19727" s="1788"/>
      <c r="D19727" s="533"/>
      <c r="E19727" s="533"/>
      <c r="F19727" s="533"/>
      <c r="G19727" s="533"/>
    </row>
    <row r="19728" spans="1:7">
      <c r="A19728" s="533"/>
      <c r="B19728" s="1787"/>
      <c r="C19728" s="1788"/>
      <c r="D19728" s="533"/>
      <c r="E19728" s="533"/>
      <c r="F19728" s="533"/>
      <c r="G19728" s="533"/>
    </row>
    <row r="19729" spans="1:7">
      <c r="A19729" s="533"/>
      <c r="B19729" s="1787"/>
      <c r="C19729" s="1788"/>
      <c r="D19729" s="533"/>
      <c r="E19729" s="533"/>
      <c r="F19729" s="533"/>
      <c r="G19729" s="533"/>
    </row>
    <row r="19730" spans="1:7">
      <c r="A19730" s="533"/>
      <c r="B19730" s="1787"/>
      <c r="C19730" s="1788"/>
      <c r="D19730" s="533"/>
      <c r="E19730" s="533"/>
      <c r="F19730" s="533"/>
      <c r="G19730" s="533"/>
    </row>
    <row r="19731" spans="1:7">
      <c r="A19731" s="533"/>
      <c r="B19731" s="1787"/>
      <c r="C19731" s="1788"/>
      <c r="D19731" s="533"/>
      <c r="E19731" s="533"/>
      <c r="F19731" s="533"/>
      <c r="G19731" s="533"/>
    </row>
    <row r="19732" spans="1:7">
      <c r="A19732" s="533"/>
      <c r="B19732" s="1787"/>
      <c r="C19732" s="1788"/>
      <c r="D19732" s="533"/>
      <c r="E19732" s="533"/>
      <c r="F19732" s="533"/>
      <c r="G19732" s="533"/>
    </row>
    <row r="19733" spans="1:7">
      <c r="A19733" s="533"/>
      <c r="B19733" s="1787"/>
      <c r="C19733" s="1788"/>
      <c r="D19733" s="533"/>
      <c r="E19733" s="533"/>
      <c r="F19733" s="533"/>
      <c r="G19733" s="533"/>
    </row>
    <row r="19734" spans="1:7">
      <c r="A19734" s="533"/>
      <c r="B19734" s="1787"/>
      <c r="C19734" s="1788"/>
      <c r="D19734" s="533"/>
      <c r="E19734" s="533"/>
      <c r="F19734" s="533"/>
      <c r="G19734" s="533"/>
    </row>
    <row r="19735" spans="1:7">
      <c r="A19735" s="533"/>
      <c r="B19735" s="1787"/>
      <c r="C19735" s="1788"/>
      <c r="D19735" s="533"/>
      <c r="E19735" s="533"/>
      <c r="F19735" s="533"/>
      <c r="G19735" s="533"/>
    </row>
    <row r="19736" spans="1:7">
      <c r="A19736" s="533"/>
      <c r="B19736" s="1787"/>
      <c r="C19736" s="1788"/>
      <c r="D19736" s="533"/>
      <c r="E19736" s="533"/>
      <c r="F19736" s="533"/>
      <c r="G19736" s="533"/>
    </row>
    <row r="19737" spans="1:7">
      <c r="A19737" s="533"/>
      <c r="B19737" s="1787"/>
      <c r="C19737" s="1788"/>
      <c r="D19737" s="533"/>
      <c r="E19737" s="533"/>
      <c r="F19737" s="533"/>
      <c r="G19737" s="533"/>
    </row>
    <row r="19738" spans="1:7">
      <c r="A19738" s="533"/>
      <c r="B19738" s="1787"/>
      <c r="C19738" s="1788"/>
      <c r="D19738" s="533"/>
      <c r="E19738" s="533"/>
      <c r="F19738" s="533"/>
      <c r="G19738" s="533"/>
    </row>
    <row r="19739" spans="1:7">
      <c r="A19739" s="533"/>
      <c r="B19739" s="1787"/>
      <c r="C19739" s="1788"/>
      <c r="D19739" s="533"/>
      <c r="E19739" s="533"/>
      <c r="F19739" s="533"/>
      <c r="G19739" s="533"/>
    </row>
    <row r="19740" spans="1:7">
      <c r="A19740" s="533"/>
      <c r="B19740" s="1787"/>
      <c r="C19740" s="1788"/>
      <c r="D19740" s="533"/>
      <c r="E19740" s="533"/>
      <c r="F19740" s="533"/>
      <c r="G19740" s="533"/>
    </row>
    <row r="19741" spans="1:7">
      <c r="A19741" s="533"/>
      <c r="B19741" s="1787"/>
      <c r="C19741" s="1788"/>
      <c r="D19741" s="533"/>
      <c r="E19741" s="533"/>
      <c r="F19741" s="533"/>
      <c r="G19741" s="533"/>
    </row>
    <row r="19742" spans="1:7">
      <c r="A19742" s="533"/>
      <c r="B19742" s="1787"/>
      <c r="C19742" s="1788"/>
      <c r="D19742" s="533"/>
      <c r="E19742" s="533"/>
      <c r="F19742" s="533"/>
      <c r="G19742" s="533"/>
    </row>
    <row r="19743" spans="1:7">
      <c r="A19743" s="533"/>
      <c r="B19743" s="1787"/>
      <c r="C19743" s="1788"/>
      <c r="D19743" s="533"/>
      <c r="E19743" s="533"/>
      <c r="F19743" s="533"/>
      <c r="G19743" s="533"/>
    </row>
    <row r="19744" spans="1:7">
      <c r="A19744" s="533"/>
      <c r="B19744" s="1787"/>
      <c r="C19744" s="1788"/>
      <c r="D19744" s="533"/>
      <c r="E19744" s="533"/>
      <c r="F19744" s="533"/>
      <c r="G19744" s="533"/>
    </row>
    <row r="19745" spans="1:7">
      <c r="A19745" s="533"/>
      <c r="B19745" s="1787"/>
      <c r="C19745" s="1788"/>
      <c r="D19745" s="533"/>
      <c r="E19745" s="533"/>
      <c r="F19745" s="533"/>
      <c r="G19745" s="533"/>
    </row>
    <row r="19746" spans="1:7">
      <c r="A19746" s="533"/>
      <c r="B19746" s="1787"/>
      <c r="C19746" s="1788"/>
      <c r="D19746" s="533"/>
      <c r="E19746" s="533"/>
      <c r="F19746" s="533"/>
      <c r="G19746" s="533"/>
    </row>
    <row r="19747" spans="1:7">
      <c r="A19747" s="533"/>
      <c r="B19747" s="1787"/>
      <c r="C19747" s="1788"/>
      <c r="D19747" s="533"/>
      <c r="E19747" s="533"/>
      <c r="F19747" s="533"/>
      <c r="G19747" s="533"/>
    </row>
    <row r="19748" spans="1:7">
      <c r="A19748" s="533"/>
      <c r="B19748" s="1787"/>
      <c r="C19748" s="1788"/>
      <c r="D19748" s="533"/>
      <c r="E19748" s="533"/>
      <c r="F19748" s="533"/>
      <c r="G19748" s="533"/>
    </row>
    <row r="19749" spans="1:7">
      <c r="A19749" s="533"/>
      <c r="B19749" s="1787"/>
      <c r="C19749" s="1788"/>
      <c r="D19749" s="533"/>
      <c r="E19749" s="533"/>
      <c r="F19749" s="533"/>
      <c r="G19749" s="533"/>
    </row>
    <row r="19750" spans="1:7">
      <c r="A19750" s="533"/>
      <c r="B19750" s="1787"/>
      <c r="C19750" s="1788"/>
      <c r="D19750" s="533"/>
      <c r="E19750" s="533"/>
      <c r="F19750" s="533"/>
      <c r="G19750" s="533"/>
    </row>
    <row r="19751" spans="1:7">
      <c r="A19751" s="533"/>
      <c r="B19751" s="1787"/>
      <c r="C19751" s="1788"/>
      <c r="D19751" s="533"/>
      <c r="E19751" s="533"/>
      <c r="F19751" s="533"/>
      <c r="G19751" s="533"/>
    </row>
    <row r="19752" spans="1:7">
      <c r="A19752" s="533"/>
      <c r="B19752" s="1787"/>
      <c r="C19752" s="1788"/>
      <c r="D19752" s="533"/>
      <c r="E19752" s="533"/>
      <c r="F19752" s="533"/>
      <c r="G19752" s="533"/>
    </row>
    <row r="19753" spans="1:7">
      <c r="A19753" s="533"/>
      <c r="B19753" s="1787"/>
      <c r="C19753" s="1788"/>
      <c r="D19753" s="533"/>
      <c r="E19753" s="533"/>
      <c r="F19753" s="533"/>
      <c r="G19753" s="533"/>
    </row>
    <row r="19754" spans="1:7">
      <c r="A19754" s="533"/>
      <c r="B19754" s="1787"/>
      <c r="C19754" s="1788"/>
      <c r="D19754" s="533"/>
      <c r="E19754" s="533"/>
      <c r="F19754" s="533"/>
      <c r="G19754" s="533"/>
    </row>
    <row r="19755" spans="1:7">
      <c r="A19755" s="533"/>
      <c r="B19755" s="1787"/>
      <c r="C19755" s="1788"/>
      <c r="D19755" s="533"/>
      <c r="E19755" s="533"/>
      <c r="F19755" s="533"/>
      <c r="G19755" s="533"/>
    </row>
    <row r="19756" spans="1:7">
      <c r="A19756" s="533"/>
      <c r="B19756" s="1787"/>
      <c r="C19756" s="1788"/>
      <c r="D19756" s="533"/>
      <c r="E19756" s="533"/>
      <c r="F19756" s="533"/>
      <c r="G19756" s="533"/>
    </row>
    <row r="19757" spans="1:7">
      <c r="A19757" s="533"/>
      <c r="B19757" s="1787"/>
      <c r="C19757" s="1788"/>
      <c r="D19757" s="533"/>
      <c r="E19757" s="533"/>
      <c r="F19757" s="533"/>
      <c r="G19757" s="533"/>
    </row>
    <row r="19758" spans="1:7">
      <c r="A19758" s="533"/>
      <c r="B19758" s="1787"/>
      <c r="C19758" s="1788"/>
      <c r="D19758" s="533"/>
      <c r="E19758" s="533"/>
      <c r="F19758" s="533"/>
      <c r="G19758" s="533"/>
    </row>
    <row r="19759" spans="1:7">
      <c r="A19759" s="533"/>
      <c r="B19759" s="1787"/>
      <c r="C19759" s="1788"/>
      <c r="D19759" s="533"/>
      <c r="E19759" s="533"/>
      <c r="F19759" s="533"/>
      <c r="G19759" s="533"/>
    </row>
    <row r="19760" spans="1:7">
      <c r="A19760" s="533"/>
      <c r="B19760" s="1787"/>
      <c r="C19760" s="1788"/>
      <c r="D19760" s="533"/>
      <c r="E19760" s="533"/>
      <c r="F19760" s="533"/>
      <c r="G19760" s="533"/>
    </row>
    <row r="19761" spans="1:7">
      <c r="A19761" s="533"/>
      <c r="B19761" s="1787"/>
      <c r="C19761" s="1788"/>
      <c r="D19761" s="533"/>
      <c r="E19761" s="533"/>
      <c r="F19761" s="533"/>
      <c r="G19761" s="533"/>
    </row>
    <row r="19762" spans="1:7">
      <c r="A19762" s="533"/>
      <c r="B19762" s="1787"/>
      <c r="C19762" s="1788"/>
      <c r="D19762" s="533"/>
      <c r="E19762" s="533"/>
      <c r="F19762" s="533"/>
      <c r="G19762" s="533"/>
    </row>
    <row r="19763" spans="1:7">
      <c r="A19763" s="533"/>
      <c r="B19763" s="1787"/>
      <c r="C19763" s="1788"/>
      <c r="D19763" s="533"/>
      <c r="E19763" s="533"/>
      <c r="F19763" s="533"/>
      <c r="G19763" s="533"/>
    </row>
    <row r="19764" spans="1:7">
      <c r="A19764" s="533"/>
      <c r="B19764" s="1787"/>
      <c r="C19764" s="1788"/>
      <c r="D19764" s="533"/>
      <c r="E19764" s="533"/>
      <c r="F19764" s="533"/>
      <c r="G19764" s="533"/>
    </row>
    <row r="19765" spans="1:7">
      <c r="A19765" s="533"/>
      <c r="B19765" s="1787"/>
      <c r="C19765" s="1788"/>
      <c r="D19765" s="533"/>
      <c r="E19765" s="533"/>
      <c r="F19765" s="533"/>
      <c r="G19765" s="533"/>
    </row>
    <row r="19766" spans="1:7">
      <c r="A19766" s="533"/>
      <c r="B19766" s="1787"/>
      <c r="C19766" s="1788"/>
      <c r="D19766" s="533"/>
      <c r="E19766" s="533"/>
      <c r="F19766" s="533"/>
      <c r="G19766" s="533"/>
    </row>
    <row r="19767" spans="1:7">
      <c r="A19767" s="533"/>
      <c r="B19767" s="1787"/>
      <c r="C19767" s="1788"/>
      <c r="D19767" s="533"/>
      <c r="E19767" s="533"/>
      <c r="F19767" s="533"/>
      <c r="G19767" s="533"/>
    </row>
    <row r="19768" spans="1:7">
      <c r="A19768" s="533"/>
      <c r="B19768" s="1787"/>
      <c r="C19768" s="1788"/>
      <c r="D19768" s="533"/>
      <c r="E19768" s="533"/>
      <c r="F19768" s="533"/>
      <c r="G19768" s="533"/>
    </row>
    <row r="19769" spans="1:7">
      <c r="A19769" s="533"/>
      <c r="B19769" s="1787"/>
      <c r="C19769" s="1788"/>
      <c r="D19769" s="533"/>
      <c r="E19769" s="533"/>
      <c r="F19769" s="533"/>
      <c r="G19769" s="533"/>
    </row>
    <row r="19770" spans="1:7">
      <c r="A19770" s="533"/>
      <c r="B19770" s="1787"/>
      <c r="C19770" s="1788"/>
      <c r="D19770" s="533"/>
      <c r="E19770" s="533"/>
      <c r="F19770" s="533"/>
      <c r="G19770" s="533"/>
    </row>
    <row r="19771" spans="1:7">
      <c r="A19771" s="533"/>
      <c r="B19771" s="1787"/>
      <c r="C19771" s="1788"/>
      <c r="D19771" s="533"/>
      <c r="E19771" s="533"/>
      <c r="F19771" s="533"/>
      <c r="G19771" s="533"/>
    </row>
    <row r="19772" spans="1:7">
      <c r="A19772" s="533"/>
      <c r="B19772" s="1787"/>
      <c r="C19772" s="1788"/>
      <c r="D19772" s="533"/>
      <c r="E19772" s="533"/>
      <c r="F19772" s="533"/>
      <c r="G19772" s="533"/>
    </row>
    <row r="19773" spans="1:7">
      <c r="A19773" s="533"/>
      <c r="B19773" s="1787"/>
      <c r="C19773" s="1788"/>
      <c r="D19773" s="533"/>
      <c r="E19773" s="533"/>
      <c r="F19773" s="533"/>
      <c r="G19773" s="533"/>
    </row>
    <row r="19774" spans="1:7">
      <c r="A19774" s="533"/>
      <c r="B19774" s="1787"/>
      <c r="C19774" s="1788"/>
      <c r="D19774" s="533"/>
      <c r="E19774" s="533"/>
      <c r="F19774" s="533"/>
      <c r="G19774" s="533"/>
    </row>
    <row r="19775" spans="1:7">
      <c r="A19775" s="533"/>
      <c r="B19775" s="1787"/>
      <c r="C19775" s="1788"/>
      <c r="D19775" s="533"/>
      <c r="E19775" s="533"/>
      <c r="F19775" s="533"/>
      <c r="G19775" s="533"/>
    </row>
    <row r="19776" spans="1:7">
      <c r="A19776" s="533"/>
      <c r="B19776" s="1787"/>
      <c r="C19776" s="1788"/>
      <c r="D19776" s="533"/>
      <c r="E19776" s="533"/>
      <c r="F19776" s="533"/>
      <c r="G19776" s="533"/>
    </row>
    <row r="19777" spans="1:7">
      <c r="A19777" s="533"/>
      <c r="B19777" s="1787"/>
      <c r="C19777" s="1788"/>
      <c r="D19777" s="533"/>
      <c r="E19777" s="533"/>
      <c r="F19777" s="533"/>
      <c r="G19777" s="533"/>
    </row>
    <row r="19778" spans="1:7">
      <c r="A19778" s="533"/>
      <c r="B19778" s="1787"/>
      <c r="C19778" s="1788"/>
      <c r="D19778" s="533"/>
      <c r="E19778" s="533"/>
      <c r="F19778" s="533"/>
      <c r="G19778" s="533"/>
    </row>
    <row r="19779" spans="1:7">
      <c r="A19779" s="533"/>
      <c r="B19779" s="1787"/>
      <c r="C19779" s="1788"/>
      <c r="D19779" s="533"/>
      <c r="E19779" s="533"/>
      <c r="F19779" s="533"/>
      <c r="G19779" s="533"/>
    </row>
    <row r="19780" spans="1:7">
      <c r="A19780" s="533"/>
      <c r="B19780" s="1787"/>
      <c r="C19780" s="1788"/>
      <c r="D19780" s="533"/>
      <c r="E19780" s="533"/>
      <c r="F19780" s="533"/>
      <c r="G19780" s="533"/>
    </row>
    <row r="19781" spans="1:7">
      <c r="A19781" s="533"/>
      <c r="B19781" s="1787"/>
      <c r="C19781" s="1788"/>
      <c r="D19781" s="533"/>
      <c r="E19781" s="533"/>
      <c r="F19781" s="533"/>
      <c r="G19781" s="533"/>
    </row>
    <row r="19782" spans="1:7">
      <c r="A19782" s="533"/>
      <c r="B19782" s="1787"/>
      <c r="C19782" s="1788"/>
      <c r="D19782" s="533"/>
      <c r="E19782" s="533"/>
      <c r="F19782" s="533"/>
      <c r="G19782" s="533"/>
    </row>
    <row r="19783" spans="1:7">
      <c r="A19783" s="533"/>
      <c r="B19783" s="1787"/>
      <c r="C19783" s="1788"/>
      <c r="D19783" s="533"/>
      <c r="E19783" s="533"/>
      <c r="F19783" s="533"/>
      <c r="G19783" s="533"/>
    </row>
    <row r="19784" spans="1:7">
      <c r="A19784" s="533"/>
      <c r="B19784" s="1787"/>
      <c r="C19784" s="1788"/>
      <c r="D19784" s="533"/>
      <c r="E19784" s="533"/>
      <c r="F19784" s="533"/>
      <c r="G19784" s="533"/>
    </row>
    <row r="19785" spans="1:7">
      <c r="A19785" s="533"/>
      <c r="B19785" s="1787"/>
      <c r="C19785" s="1788"/>
      <c r="D19785" s="533"/>
      <c r="E19785" s="533"/>
      <c r="F19785" s="533"/>
      <c r="G19785" s="533"/>
    </row>
    <row r="19786" spans="1:7">
      <c r="A19786" s="533"/>
      <c r="B19786" s="1787"/>
      <c r="C19786" s="1788"/>
      <c r="D19786" s="533"/>
      <c r="E19786" s="533"/>
      <c r="F19786" s="533"/>
      <c r="G19786" s="533"/>
    </row>
    <row r="19787" spans="1:7">
      <c r="A19787" s="533"/>
      <c r="B19787" s="1787"/>
      <c r="C19787" s="1788"/>
      <c r="D19787" s="533"/>
      <c r="E19787" s="533"/>
      <c r="F19787" s="533"/>
      <c r="G19787" s="533"/>
    </row>
    <row r="19788" spans="1:7">
      <c r="A19788" s="533"/>
      <c r="B19788" s="1787"/>
      <c r="C19788" s="1788"/>
      <c r="D19788" s="533"/>
      <c r="E19788" s="533"/>
      <c r="F19788" s="533"/>
      <c r="G19788" s="533"/>
    </row>
    <row r="19789" spans="1:7">
      <c r="A19789" s="533"/>
      <c r="B19789" s="1787"/>
      <c r="C19789" s="1788"/>
      <c r="D19789" s="533"/>
      <c r="E19789" s="533"/>
      <c r="F19789" s="533"/>
      <c r="G19789" s="533"/>
    </row>
    <row r="19790" spans="1:7">
      <c r="A19790" s="533"/>
      <c r="B19790" s="1787"/>
      <c r="C19790" s="1788"/>
      <c r="D19790" s="533"/>
      <c r="E19790" s="533"/>
      <c r="F19790" s="533"/>
      <c r="G19790" s="533"/>
    </row>
    <row r="19791" spans="1:7">
      <c r="A19791" s="533"/>
      <c r="B19791" s="1787"/>
      <c r="C19791" s="1788"/>
      <c r="D19791" s="533"/>
      <c r="E19791" s="533"/>
      <c r="F19791" s="533"/>
      <c r="G19791" s="533"/>
    </row>
    <row r="19792" spans="1:7">
      <c r="A19792" s="533"/>
      <c r="B19792" s="1787"/>
      <c r="C19792" s="1788"/>
      <c r="D19792" s="533"/>
      <c r="E19792" s="533"/>
      <c r="F19792" s="533"/>
      <c r="G19792" s="533"/>
    </row>
    <row r="19793" spans="1:7">
      <c r="A19793" s="533"/>
      <c r="B19793" s="1787"/>
      <c r="C19793" s="1788"/>
      <c r="D19793" s="533"/>
      <c r="E19793" s="533"/>
      <c r="F19793" s="533"/>
      <c r="G19793" s="533"/>
    </row>
    <row r="19794" spans="1:7">
      <c r="A19794" s="533"/>
      <c r="B19794" s="1787"/>
      <c r="C19794" s="1788"/>
      <c r="D19794" s="533"/>
      <c r="E19794" s="533"/>
      <c r="F19794" s="533"/>
      <c r="G19794" s="533"/>
    </row>
    <row r="19795" spans="1:7">
      <c r="A19795" s="533"/>
      <c r="B19795" s="1787"/>
      <c r="C19795" s="1788"/>
      <c r="D19795" s="533"/>
      <c r="E19795" s="533"/>
      <c r="F19795" s="533"/>
      <c r="G19795" s="533"/>
    </row>
    <row r="19796" spans="1:7">
      <c r="A19796" s="533"/>
      <c r="B19796" s="1787"/>
      <c r="C19796" s="1788"/>
      <c r="D19796" s="533"/>
      <c r="E19796" s="533"/>
      <c r="F19796" s="533"/>
      <c r="G19796" s="533"/>
    </row>
    <row r="19797" spans="1:7">
      <c r="A19797" s="533"/>
      <c r="B19797" s="1787"/>
      <c r="C19797" s="1788"/>
      <c r="D19797" s="533"/>
      <c r="E19797" s="533"/>
      <c r="F19797" s="533"/>
      <c r="G19797" s="533"/>
    </row>
    <row r="19798" spans="1:7">
      <c r="A19798" s="533"/>
      <c r="B19798" s="1787"/>
      <c r="C19798" s="1788"/>
      <c r="D19798" s="533"/>
      <c r="E19798" s="533"/>
      <c r="F19798" s="533"/>
      <c r="G19798" s="533"/>
    </row>
    <row r="19799" spans="1:7">
      <c r="A19799" s="533"/>
      <c r="B19799" s="1787"/>
      <c r="C19799" s="1788"/>
      <c r="D19799" s="533"/>
      <c r="E19799" s="533"/>
      <c r="F19799" s="533"/>
      <c r="G19799" s="533"/>
    </row>
    <row r="19800" spans="1:7">
      <c r="A19800" s="533"/>
      <c r="B19800" s="1787"/>
      <c r="C19800" s="1788"/>
      <c r="D19800" s="533"/>
      <c r="E19800" s="533"/>
      <c r="F19800" s="533"/>
      <c r="G19800" s="533"/>
    </row>
    <row r="19801" spans="1:7">
      <c r="A19801" s="533"/>
      <c r="B19801" s="1787"/>
      <c r="C19801" s="1788"/>
      <c r="D19801" s="533"/>
      <c r="E19801" s="533"/>
      <c r="F19801" s="533"/>
      <c r="G19801" s="533"/>
    </row>
    <row r="19802" spans="1:7">
      <c r="A19802" s="533"/>
      <c r="B19802" s="1787"/>
      <c r="C19802" s="1788"/>
      <c r="D19802" s="533"/>
      <c r="E19802" s="533"/>
      <c r="F19802" s="533"/>
      <c r="G19802" s="533"/>
    </row>
    <row r="19803" spans="1:7">
      <c r="A19803" s="533"/>
      <c r="B19803" s="1787"/>
      <c r="C19803" s="1788"/>
      <c r="D19803" s="533"/>
      <c r="E19803" s="533"/>
      <c r="F19803" s="533"/>
      <c r="G19803" s="533"/>
    </row>
    <row r="19804" spans="1:7">
      <c r="A19804" s="533"/>
      <c r="B19804" s="1787"/>
      <c r="C19804" s="1788"/>
      <c r="D19804" s="533"/>
      <c r="E19804" s="533"/>
      <c r="F19804" s="533"/>
      <c r="G19804" s="533"/>
    </row>
    <row r="19805" spans="1:7">
      <c r="A19805" s="533"/>
      <c r="B19805" s="1787"/>
      <c r="C19805" s="1788"/>
      <c r="D19805" s="533"/>
      <c r="E19805" s="533"/>
      <c r="F19805" s="533"/>
      <c r="G19805" s="533"/>
    </row>
    <row r="19806" spans="1:7">
      <c r="A19806" s="533"/>
      <c r="B19806" s="1787"/>
      <c r="C19806" s="1788"/>
      <c r="D19806" s="533"/>
      <c r="E19806" s="533"/>
      <c r="F19806" s="533"/>
      <c r="G19806" s="533"/>
    </row>
    <row r="19807" spans="1:7">
      <c r="A19807" s="533"/>
      <c r="B19807" s="1787"/>
      <c r="C19807" s="1788"/>
      <c r="D19807" s="533"/>
      <c r="E19807" s="533"/>
      <c r="F19807" s="533"/>
      <c r="G19807" s="533"/>
    </row>
    <row r="19808" spans="1:7">
      <c r="A19808" s="533"/>
      <c r="B19808" s="1787"/>
      <c r="C19808" s="1788"/>
      <c r="D19808" s="533"/>
      <c r="E19808" s="533"/>
      <c r="F19808" s="533"/>
      <c r="G19808" s="533"/>
    </row>
    <row r="19809" spans="1:7">
      <c r="A19809" s="533"/>
      <c r="B19809" s="1787"/>
      <c r="C19809" s="1788"/>
      <c r="D19809" s="533"/>
      <c r="E19809" s="533"/>
      <c r="F19809" s="533"/>
      <c r="G19809" s="533"/>
    </row>
    <row r="19810" spans="1:7">
      <c r="A19810" s="533"/>
      <c r="B19810" s="1787"/>
      <c r="C19810" s="1788"/>
      <c r="D19810" s="533"/>
      <c r="E19810" s="533"/>
      <c r="F19810" s="533"/>
      <c r="G19810" s="533"/>
    </row>
    <row r="19811" spans="1:7">
      <c r="A19811" s="533"/>
      <c r="B19811" s="1787"/>
      <c r="C19811" s="1788"/>
      <c r="D19811" s="533"/>
      <c r="E19811" s="533"/>
      <c r="F19811" s="533"/>
      <c r="G19811" s="533"/>
    </row>
    <row r="19812" spans="1:7">
      <c r="A19812" s="533"/>
      <c r="B19812" s="1787"/>
      <c r="C19812" s="1788"/>
      <c r="D19812" s="533"/>
      <c r="E19812" s="533"/>
      <c r="F19812" s="533"/>
      <c r="G19812" s="533"/>
    </row>
    <row r="19813" spans="1:7">
      <c r="A19813" s="533"/>
      <c r="B19813" s="1787"/>
      <c r="C19813" s="1788"/>
      <c r="D19813" s="533"/>
      <c r="E19813" s="533"/>
      <c r="F19813" s="533"/>
      <c r="G19813" s="533"/>
    </row>
    <row r="19814" spans="1:7">
      <c r="A19814" s="533"/>
      <c r="B19814" s="1787"/>
      <c r="C19814" s="1788"/>
      <c r="D19814" s="533"/>
      <c r="E19814" s="533"/>
      <c r="F19814" s="533"/>
      <c r="G19814" s="533"/>
    </row>
    <row r="19815" spans="1:7">
      <c r="A19815" s="533"/>
      <c r="B19815" s="1787"/>
      <c r="C19815" s="1788"/>
      <c r="D19815" s="533"/>
      <c r="E19815" s="533"/>
      <c r="F19815" s="533"/>
      <c r="G19815" s="533"/>
    </row>
    <row r="19816" spans="1:7">
      <c r="A19816" s="533"/>
      <c r="B19816" s="1787"/>
      <c r="C19816" s="1788"/>
      <c r="D19816" s="533"/>
      <c r="E19816" s="533"/>
      <c r="F19816" s="533"/>
      <c r="G19816" s="533"/>
    </row>
    <row r="19817" spans="1:7">
      <c r="A19817" s="533"/>
      <c r="B19817" s="1787"/>
      <c r="C19817" s="1788"/>
      <c r="D19817" s="533"/>
      <c r="E19817" s="533"/>
      <c r="F19817" s="533"/>
      <c r="G19817" s="533"/>
    </row>
    <row r="19818" spans="1:7">
      <c r="A19818" s="533"/>
      <c r="B19818" s="1787"/>
      <c r="C19818" s="1788"/>
      <c r="D19818" s="533"/>
      <c r="E19818" s="533"/>
      <c r="F19818" s="533"/>
      <c r="G19818" s="533"/>
    </row>
    <row r="19819" spans="1:7">
      <c r="A19819" s="533"/>
      <c r="B19819" s="1787"/>
      <c r="C19819" s="1788"/>
      <c r="D19819" s="533"/>
      <c r="E19819" s="533"/>
      <c r="F19819" s="533"/>
      <c r="G19819" s="533"/>
    </row>
    <row r="19820" spans="1:7">
      <c r="A19820" s="533"/>
      <c r="B19820" s="1787"/>
      <c r="C19820" s="1788"/>
      <c r="D19820" s="533"/>
      <c r="E19820" s="533"/>
      <c r="F19820" s="533"/>
      <c r="G19820" s="533"/>
    </row>
    <row r="19821" spans="1:7">
      <c r="A19821" s="533"/>
      <c r="B19821" s="1787"/>
      <c r="C19821" s="1788"/>
      <c r="D19821" s="533"/>
      <c r="E19821" s="533"/>
      <c r="F19821" s="533"/>
      <c r="G19821" s="533"/>
    </row>
    <row r="19822" spans="1:7">
      <c r="A19822" s="533"/>
      <c r="B19822" s="1787"/>
      <c r="C19822" s="1788"/>
      <c r="D19822" s="533"/>
      <c r="E19822" s="533"/>
      <c r="F19822" s="533"/>
      <c r="G19822" s="533"/>
    </row>
    <row r="19823" spans="1:7">
      <c r="A19823" s="533"/>
      <c r="B19823" s="1787"/>
      <c r="C19823" s="1788"/>
      <c r="D19823" s="533"/>
      <c r="E19823" s="533"/>
      <c r="F19823" s="533"/>
      <c r="G19823" s="533"/>
    </row>
    <row r="19824" spans="1:7">
      <c r="A19824" s="533"/>
      <c r="B19824" s="1787"/>
      <c r="C19824" s="1788"/>
      <c r="D19824" s="533"/>
      <c r="E19824" s="533"/>
      <c r="F19824" s="533"/>
      <c r="G19824" s="533"/>
    </row>
    <row r="19825" spans="1:7">
      <c r="A19825" s="533"/>
      <c r="B19825" s="1787"/>
      <c r="C19825" s="1788"/>
      <c r="D19825" s="533"/>
      <c r="E19825" s="533"/>
      <c r="F19825" s="533"/>
      <c r="G19825" s="533"/>
    </row>
    <row r="19826" spans="1:7">
      <c r="A19826" s="533"/>
      <c r="B19826" s="1787"/>
      <c r="C19826" s="1788"/>
      <c r="D19826" s="533"/>
      <c r="E19826" s="533"/>
      <c r="F19826" s="533"/>
      <c r="G19826" s="533"/>
    </row>
    <row r="19827" spans="1:7">
      <c r="A19827" s="533"/>
      <c r="B19827" s="1787"/>
      <c r="C19827" s="1788"/>
      <c r="D19827" s="533"/>
      <c r="E19827" s="533"/>
      <c r="F19827" s="533"/>
      <c r="G19827" s="533"/>
    </row>
    <row r="19828" spans="1:7">
      <c r="A19828" s="533"/>
      <c r="B19828" s="1787"/>
      <c r="C19828" s="1788"/>
      <c r="D19828" s="533"/>
      <c r="E19828" s="533"/>
      <c r="F19828" s="533"/>
      <c r="G19828" s="533"/>
    </row>
    <row r="19829" spans="1:7">
      <c r="A19829" s="533"/>
      <c r="B19829" s="1787"/>
      <c r="C19829" s="1788"/>
      <c r="D19829" s="533"/>
      <c r="E19829" s="533"/>
      <c r="F19829" s="533"/>
      <c r="G19829" s="533"/>
    </row>
    <row r="19830" spans="1:7">
      <c r="A19830" s="533"/>
      <c r="B19830" s="1787"/>
      <c r="C19830" s="1788"/>
      <c r="D19830" s="533"/>
      <c r="E19830" s="533"/>
      <c r="F19830" s="533"/>
      <c r="G19830" s="533"/>
    </row>
    <row r="19831" spans="1:7">
      <c r="A19831" s="533"/>
      <c r="B19831" s="1787"/>
      <c r="C19831" s="1788"/>
      <c r="D19831" s="533"/>
      <c r="E19831" s="533"/>
      <c r="F19831" s="533"/>
      <c r="G19831" s="533"/>
    </row>
    <row r="19832" spans="1:7">
      <c r="A19832" s="533"/>
      <c r="B19832" s="1787"/>
      <c r="C19832" s="1788"/>
      <c r="D19832" s="533"/>
      <c r="E19832" s="533"/>
      <c r="F19832" s="533"/>
      <c r="G19832" s="533"/>
    </row>
    <row r="19833" spans="1:7">
      <c r="A19833" s="533"/>
      <c r="B19833" s="1787"/>
      <c r="C19833" s="1788"/>
      <c r="D19833" s="533"/>
      <c r="E19833" s="533"/>
      <c r="F19833" s="533"/>
      <c r="G19833" s="533"/>
    </row>
    <row r="19834" spans="1:7">
      <c r="A19834" s="533"/>
      <c r="B19834" s="1787"/>
      <c r="C19834" s="1788"/>
      <c r="D19834" s="533"/>
      <c r="E19834" s="533"/>
      <c r="F19834" s="533"/>
      <c r="G19834" s="533"/>
    </row>
    <row r="19835" spans="1:7">
      <c r="A19835" s="533"/>
      <c r="B19835" s="1787"/>
      <c r="C19835" s="1788"/>
      <c r="D19835" s="533"/>
      <c r="E19835" s="533"/>
      <c r="F19835" s="533"/>
      <c r="G19835" s="533"/>
    </row>
    <row r="19836" spans="1:7">
      <c r="A19836" s="533"/>
      <c r="B19836" s="1787"/>
      <c r="C19836" s="1788"/>
      <c r="D19836" s="533"/>
      <c r="E19836" s="533"/>
      <c r="F19836" s="533"/>
      <c r="G19836" s="533"/>
    </row>
    <row r="19837" spans="1:7">
      <c r="A19837" s="533"/>
      <c r="B19837" s="1787"/>
      <c r="C19837" s="1788"/>
      <c r="D19837" s="533"/>
      <c r="E19837" s="533"/>
      <c r="F19837" s="533"/>
      <c r="G19837" s="533"/>
    </row>
    <row r="19838" spans="1:7">
      <c r="A19838" s="533"/>
      <c r="B19838" s="1787"/>
      <c r="C19838" s="1788"/>
      <c r="D19838" s="533"/>
      <c r="E19838" s="533"/>
      <c r="F19838" s="533"/>
      <c r="G19838" s="533"/>
    </row>
    <row r="19839" spans="1:7">
      <c r="A19839" s="533"/>
      <c r="B19839" s="1787"/>
      <c r="C19839" s="1788"/>
      <c r="D19839" s="533"/>
      <c r="E19839" s="533"/>
      <c r="F19839" s="533"/>
      <c r="G19839" s="533"/>
    </row>
    <row r="19840" spans="1:7">
      <c r="A19840" s="533"/>
      <c r="B19840" s="1787"/>
      <c r="C19840" s="1788"/>
      <c r="D19840" s="533"/>
      <c r="E19840" s="533"/>
      <c r="F19840" s="533"/>
      <c r="G19840" s="533"/>
    </row>
    <row r="19841" spans="1:7">
      <c r="A19841" s="533"/>
      <c r="B19841" s="1787"/>
      <c r="C19841" s="1788"/>
      <c r="D19841" s="533"/>
      <c r="E19841" s="533"/>
      <c r="F19841" s="533"/>
      <c r="G19841" s="533"/>
    </row>
    <row r="19842" spans="1:7">
      <c r="A19842" s="533"/>
      <c r="B19842" s="1787"/>
      <c r="C19842" s="1788"/>
      <c r="D19842" s="533"/>
      <c r="E19842" s="533"/>
      <c r="F19842" s="533"/>
      <c r="G19842" s="533"/>
    </row>
    <row r="19843" spans="1:7">
      <c r="A19843" s="533"/>
      <c r="B19843" s="1787"/>
      <c r="C19843" s="1788"/>
      <c r="D19843" s="533"/>
      <c r="E19843" s="533"/>
      <c r="F19843" s="533"/>
      <c r="G19843" s="533"/>
    </row>
    <row r="19844" spans="1:7">
      <c r="A19844" s="533"/>
      <c r="B19844" s="1787"/>
      <c r="C19844" s="1788"/>
      <c r="D19844" s="533"/>
      <c r="E19844" s="533"/>
      <c r="F19844" s="533"/>
      <c r="G19844" s="533"/>
    </row>
    <row r="19845" spans="1:7">
      <c r="A19845" s="533"/>
      <c r="B19845" s="1787"/>
      <c r="C19845" s="1788"/>
      <c r="D19845" s="533"/>
      <c r="E19845" s="533"/>
      <c r="F19845" s="533"/>
      <c r="G19845" s="533"/>
    </row>
    <row r="19846" spans="1:7">
      <c r="A19846" s="533"/>
      <c r="B19846" s="1787"/>
      <c r="C19846" s="1788"/>
      <c r="D19846" s="533"/>
      <c r="E19846" s="533"/>
      <c r="F19846" s="533"/>
      <c r="G19846" s="533"/>
    </row>
    <row r="19847" spans="1:7">
      <c r="A19847" s="533"/>
      <c r="B19847" s="1787"/>
      <c r="C19847" s="1788"/>
      <c r="D19847" s="533"/>
      <c r="E19847" s="533"/>
      <c r="F19847" s="533"/>
      <c r="G19847" s="533"/>
    </row>
    <row r="19848" spans="1:7">
      <c r="A19848" s="533"/>
      <c r="B19848" s="1787"/>
      <c r="C19848" s="1788"/>
      <c r="D19848" s="533"/>
      <c r="E19848" s="533"/>
      <c r="F19848" s="533"/>
      <c r="G19848" s="533"/>
    </row>
    <row r="19849" spans="1:7">
      <c r="A19849" s="533"/>
      <c r="B19849" s="1787"/>
      <c r="C19849" s="1788"/>
      <c r="D19849" s="533"/>
      <c r="E19849" s="533"/>
      <c r="F19849" s="533"/>
      <c r="G19849" s="533"/>
    </row>
    <row r="19850" spans="1:7">
      <c r="A19850" s="533"/>
      <c r="B19850" s="1787"/>
      <c r="C19850" s="1788"/>
      <c r="D19850" s="533"/>
      <c r="E19850" s="533"/>
      <c r="F19850" s="533"/>
      <c r="G19850" s="533"/>
    </row>
    <row r="19851" spans="1:7">
      <c r="A19851" s="533"/>
      <c r="B19851" s="1787"/>
      <c r="C19851" s="1788"/>
      <c r="D19851" s="533"/>
      <c r="E19851" s="533"/>
      <c r="F19851" s="533"/>
      <c r="G19851" s="533"/>
    </row>
    <row r="19852" spans="1:7">
      <c r="A19852" s="533"/>
      <c r="B19852" s="1787"/>
      <c r="C19852" s="1788"/>
      <c r="D19852" s="533"/>
      <c r="E19852" s="533"/>
      <c r="F19852" s="533"/>
      <c r="G19852" s="533"/>
    </row>
    <row r="19853" spans="1:7">
      <c r="A19853" s="533"/>
      <c r="B19853" s="1787"/>
      <c r="C19853" s="1788"/>
      <c r="D19853" s="533"/>
      <c r="E19853" s="533"/>
      <c r="F19853" s="533"/>
      <c r="G19853" s="533"/>
    </row>
    <row r="19854" spans="1:7">
      <c r="A19854" s="533"/>
      <c r="B19854" s="1787"/>
      <c r="C19854" s="1788"/>
      <c r="D19854" s="533"/>
      <c r="E19854" s="533"/>
      <c r="F19854" s="533"/>
      <c r="G19854" s="533"/>
    </row>
    <row r="19855" spans="1:7">
      <c r="A19855" s="533"/>
      <c r="B19855" s="1787"/>
      <c r="C19855" s="1788"/>
      <c r="D19855" s="533"/>
      <c r="E19855" s="533"/>
      <c r="F19855" s="533"/>
      <c r="G19855" s="533"/>
    </row>
    <row r="19856" spans="1:7">
      <c r="A19856" s="533"/>
      <c r="B19856" s="1787"/>
      <c r="C19856" s="1788"/>
      <c r="D19856" s="533"/>
      <c r="E19856" s="533"/>
      <c r="F19856" s="533"/>
      <c r="G19856" s="533"/>
    </row>
    <row r="19857" spans="1:7">
      <c r="A19857" s="533"/>
      <c r="B19857" s="1787"/>
      <c r="C19857" s="1788"/>
      <c r="D19857" s="533"/>
      <c r="E19857" s="533"/>
      <c r="F19857" s="533"/>
      <c r="G19857" s="533"/>
    </row>
    <row r="19858" spans="1:7">
      <c r="A19858" s="533"/>
      <c r="B19858" s="1787"/>
      <c r="C19858" s="1788"/>
      <c r="D19858" s="533"/>
      <c r="E19858" s="533"/>
      <c r="F19858" s="533"/>
      <c r="G19858" s="533"/>
    </row>
    <row r="19859" spans="1:7">
      <c r="A19859" s="533"/>
      <c r="B19859" s="1787"/>
      <c r="C19859" s="1788"/>
      <c r="D19859" s="533"/>
      <c r="E19859" s="533"/>
      <c r="F19859" s="533"/>
      <c r="G19859" s="533"/>
    </row>
    <row r="19860" spans="1:7">
      <c r="A19860" s="533"/>
      <c r="B19860" s="1787"/>
      <c r="C19860" s="1788"/>
      <c r="D19860" s="533"/>
      <c r="E19860" s="533"/>
      <c r="F19860" s="533"/>
      <c r="G19860" s="533"/>
    </row>
    <row r="19861" spans="1:7">
      <c r="A19861" s="533"/>
      <c r="B19861" s="1787"/>
      <c r="C19861" s="1788"/>
      <c r="D19861" s="533"/>
      <c r="E19861" s="533"/>
      <c r="F19861" s="533"/>
      <c r="G19861" s="533"/>
    </row>
    <row r="19862" spans="1:7">
      <c r="A19862" s="533"/>
      <c r="B19862" s="1787"/>
      <c r="C19862" s="1788"/>
      <c r="D19862" s="533"/>
      <c r="E19862" s="533"/>
      <c r="F19862" s="533"/>
      <c r="G19862" s="533"/>
    </row>
    <row r="19863" spans="1:7">
      <c r="A19863" s="533"/>
      <c r="B19863" s="1787"/>
      <c r="C19863" s="1788"/>
      <c r="D19863" s="533"/>
      <c r="E19863" s="533"/>
      <c r="F19863" s="533"/>
      <c r="G19863" s="533"/>
    </row>
    <row r="19864" spans="1:7">
      <c r="A19864" s="533"/>
      <c r="B19864" s="1787"/>
      <c r="C19864" s="1788"/>
      <c r="D19864" s="533"/>
      <c r="E19864" s="533"/>
      <c r="F19864" s="533"/>
      <c r="G19864" s="533"/>
    </row>
    <row r="19865" spans="1:7">
      <c r="A19865" s="533"/>
      <c r="B19865" s="1787"/>
      <c r="C19865" s="1788"/>
      <c r="D19865" s="533"/>
      <c r="E19865" s="533"/>
      <c r="F19865" s="533"/>
      <c r="G19865" s="533"/>
    </row>
    <row r="19866" spans="1:7">
      <c r="A19866" s="533"/>
      <c r="B19866" s="1787"/>
      <c r="C19866" s="1788"/>
      <c r="D19866" s="533"/>
      <c r="E19866" s="533"/>
      <c r="F19866" s="533"/>
      <c r="G19866" s="533"/>
    </row>
    <row r="19867" spans="1:7">
      <c r="A19867" s="533"/>
      <c r="B19867" s="1787"/>
      <c r="C19867" s="1788"/>
      <c r="D19867" s="533"/>
      <c r="E19867" s="533"/>
      <c r="F19867" s="533"/>
      <c r="G19867" s="533"/>
    </row>
    <row r="19868" spans="1:7">
      <c r="A19868" s="533"/>
      <c r="B19868" s="1787"/>
      <c r="C19868" s="1788"/>
      <c r="D19868" s="533"/>
      <c r="E19868" s="533"/>
      <c r="F19868" s="533"/>
      <c r="G19868" s="533"/>
    </row>
    <row r="19869" spans="1:7">
      <c r="A19869" s="533"/>
      <c r="B19869" s="1787"/>
      <c r="C19869" s="1788"/>
      <c r="D19869" s="533"/>
      <c r="E19869" s="533"/>
      <c r="F19869" s="533"/>
      <c r="G19869" s="533"/>
    </row>
    <row r="19870" spans="1:7">
      <c r="A19870" s="533"/>
      <c r="B19870" s="1787"/>
      <c r="C19870" s="1788"/>
      <c r="D19870" s="533"/>
      <c r="E19870" s="533"/>
      <c r="F19870" s="533"/>
      <c r="G19870" s="533"/>
    </row>
    <row r="19871" spans="1:7">
      <c r="A19871" s="533"/>
      <c r="B19871" s="1787"/>
      <c r="C19871" s="1788"/>
      <c r="D19871" s="533"/>
      <c r="E19871" s="533"/>
      <c r="F19871" s="533"/>
      <c r="G19871" s="533"/>
    </row>
    <row r="19872" spans="1:7">
      <c r="A19872" s="533"/>
      <c r="B19872" s="1787"/>
      <c r="C19872" s="1788"/>
      <c r="D19872" s="533"/>
      <c r="E19872" s="533"/>
      <c r="F19872" s="533"/>
      <c r="G19872" s="533"/>
    </row>
    <row r="19873" spans="1:7">
      <c r="A19873" s="533"/>
      <c r="B19873" s="1787"/>
      <c r="C19873" s="1788"/>
      <c r="D19873" s="533"/>
      <c r="E19873" s="533"/>
      <c r="F19873" s="533"/>
      <c r="G19873" s="533"/>
    </row>
    <row r="19874" spans="1:7">
      <c r="A19874" s="533"/>
      <c r="B19874" s="1787"/>
      <c r="C19874" s="1788"/>
      <c r="D19874" s="533"/>
      <c r="E19874" s="533"/>
      <c r="F19874" s="533"/>
      <c r="G19874" s="533"/>
    </row>
    <row r="19875" spans="1:7">
      <c r="A19875" s="533"/>
      <c r="B19875" s="1787"/>
      <c r="C19875" s="1788"/>
      <c r="D19875" s="533"/>
      <c r="E19875" s="533"/>
      <c r="F19875" s="533"/>
      <c r="G19875" s="533"/>
    </row>
    <row r="19876" spans="1:7">
      <c r="A19876" s="533"/>
      <c r="B19876" s="1787"/>
      <c r="C19876" s="1788"/>
      <c r="D19876" s="533"/>
      <c r="E19876" s="533"/>
      <c r="F19876" s="533"/>
      <c r="G19876" s="533"/>
    </row>
    <row r="19877" spans="1:7">
      <c r="A19877" s="533"/>
      <c r="B19877" s="1787"/>
      <c r="C19877" s="1788"/>
      <c r="D19877" s="533"/>
      <c r="E19877" s="533"/>
      <c r="F19877" s="533"/>
      <c r="G19877" s="533"/>
    </row>
    <row r="19878" spans="1:7">
      <c r="A19878" s="533"/>
      <c r="B19878" s="1787"/>
      <c r="C19878" s="1788"/>
      <c r="D19878" s="533"/>
      <c r="E19878" s="533"/>
      <c r="F19878" s="533"/>
      <c r="G19878" s="533"/>
    </row>
    <row r="19879" spans="1:7">
      <c r="A19879" s="533"/>
      <c r="B19879" s="1787"/>
      <c r="C19879" s="1788"/>
      <c r="D19879" s="533"/>
      <c r="E19879" s="533"/>
      <c r="F19879" s="533"/>
      <c r="G19879" s="533"/>
    </row>
    <row r="19880" spans="1:7">
      <c r="A19880" s="533"/>
      <c r="B19880" s="1787"/>
      <c r="C19880" s="1788"/>
      <c r="D19880" s="533"/>
      <c r="E19880" s="533"/>
      <c r="F19880" s="533"/>
      <c r="G19880" s="533"/>
    </row>
    <row r="19881" spans="1:7">
      <c r="A19881" s="533"/>
      <c r="B19881" s="1787"/>
      <c r="C19881" s="1788"/>
      <c r="D19881" s="533"/>
      <c r="E19881" s="533"/>
      <c r="F19881" s="533"/>
      <c r="G19881" s="533"/>
    </row>
    <row r="19882" spans="1:7">
      <c r="A19882" s="533"/>
      <c r="B19882" s="1787"/>
      <c r="C19882" s="1788"/>
      <c r="D19882" s="533"/>
      <c r="E19882" s="533"/>
      <c r="F19882" s="533"/>
      <c r="G19882" s="533"/>
    </row>
    <row r="19883" spans="1:7">
      <c r="A19883" s="533"/>
      <c r="B19883" s="1787"/>
      <c r="C19883" s="1788"/>
      <c r="D19883" s="533"/>
      <c r="E19883" s="533"/>
      <c r="F19883" s="533"/>
      <c r="G19883" s="533"/>
    </row>
    <row r="19884" spans="1:7">
      <c r="A19884" s="533"/>
      <c r="B19884" s="1787"/>
      <c r="C19884" s="1788"/>
      <c r="D19884" s="533"/>
      <c r="E19884" s="533"/>
      <c r="F19884" s="533"/>
      <c r="G19884" s="533"/>
    </row>
    <row r="19885" spans="1:7">
      <c r="A19885" s="533"/>
      <c r="B19885" s="1787"/>
      <c r="C19885" s="1788"/>
      <c r="D19885" s="533"/>
      <c r="E19885" s="533"/>
      <c r="F19885" s="533"/>
      <c r="G19885" s="533"/>
    </row>
    <row r="19886" spans="1:7">
      <c r="A19886" s="533"/>
      <c r="B19886" s="1787"/>
      <c r="C19886" s="1788"/>
      <c r="D19886" s="533"/>
      <c r="E19886" s="533"/>
      <c r="F19886" s="533"/>
      <c r="G19886" s="533"/>
    </row>
    <row r="19887" spans="1:7">
      <c r="A19887" s="533"/>
      <c r="B19887" s="1787"/>
      <c r="C19887" s="1788"/>
      <c r="D19887" s="533"/>
      <c r="E19887" s="533"/>
      <c r="F19887" s="533"/>
      <c r="G19887" s="533"/>
    </row>
    <row r="19888" spans="1:7">
      <c r="A19888" s="533"/>
      <c r="B19888" s="1787"/>
      <c r="C19888" s="1788"/>
      <c r="D19888" s="533"/>
      <c r="E19888" s="533"/>
      <c r="F19888" s="533"/>
      <c r="G19888" s="533"/>
    </row>
    <row r="19889" spans="1:7">
      <c r="A19889" s="533"/>
      <c r="B19889" s="1787"/>
      <c r="C19889" s="1788"/>
      <c r="D19889" s="533"/>
      <c r="E19889" s="533"/>
      <c r="F19889" s="533"/>
      <c r="G19889" s="533"/>
    </row>
    <row r="19890" spans="1:7">
      <c r="A19890" s="533"/>
      <c r="B19890" s="1787"/>
      <c r="C19890" s="1788"/>
      <c r="D19890" s="533"/>
      <c r="E19890" s="533"/>
      <c r="F19890" s="533"/>
      <c r="G19890" s="533"/>
    </row>
    <row r="19891" spans="1:7">
      <c r="A19891" s="533"/>
      <c r="B19891" s="1787"/>
      <c r="C19891" s="1788"/>
      <c r="D19891" s="533"/>
      <c r="E19891" s="533"/>
      <c r="F19891" s="533"/>
      <c r="G19891" s="533"/>
    </row>
    <row r="19892" spans="1:7">
      <c r="A19892" s="533"/>
      <c r="B19892" s="1787"/>
      <c r="C19892" s="1788"/>
      <c r="D19892" s="533"/>
      <c r="E19892" s="533"/>
      <c r="F19892" s="533"/>
      <c r="G19892" s="533"/>
    </row>
    <row r="19893" spans="1:7">
      <c r="A19893" s="533"/>
      <c r="B19893" s="1787"/>
      <c r="C19893" s="1788"/>
      <c r="D19893" s="533"/>
      <c r="E19893" s="533"/>
      <c r="F19893" s="533"/>
      <c r="G19893" s="533"/>
    </row>
    <row r="19894" spans="1:7">
      <c r="A19894" s="533"/>
      <c r="B19894" s="1787"/>
      <c r="C19894" s="1788"/>
      <c r="D19894" s="533"/>
      <c r="E19894" s="533"/>
      <c r="F19894" s="533"/>
      <c r="G19894" s="533"/>
    </row>
    <row r="19895" spans="1:7">
      <c r="A19895" s="533"/>
      <c r="B19895" s="1787"/>
      <c r="C19895" s="1788"/>
      <c r="D19895" s="533"/>
      <c r="E19895" s="533"/>
      <c r="F19895" s="533"/>
      <c r="G19895" s="533"/>
    </row>
    <row r="19896" spans="1:7">
      <c r="A19896" s="533"/>
      <c r="B19896" s="1787"/>
      <c r="C19896" s="1788"/>
      <c r="D19896" s="533"/>
      <c r="E19896" s="533"/>
      <c r="F19896" s="533"/>
      <c r="G19896" s="533"/>
    </row>
    <row r="19897" spans="1:7">
      <c r="A19897" s="533"/>
      <c r="B19897" s="1787"/>
      <c r="C19897" s="1788"/>
      <c r="D19897" s="533"/>
      <c r="E19897" s="533"/>
      <c r="F19897" s="533"/>
      <c r="G19897" s="533"/>
    </row>
    <row r="19898" spans="1:7">
      <c r="A19898" s="533"/>
      <c r="B19898" s="1787"/>
      <c r="C19898" s="1788"/>
      <c r="D19898" s="533"/>
      <c r="E19898" s="533"/>
      <c r="F19898" s="533"/>
      <c r="G19898" s="533"/>
    </row>
    <row r="19899" spans="1:7">
      <c r="A19899" s="533"/>
      <c r="B19899" s="1787"/>
      <c r="C19899" s="1788"/>
      <c r="D19899" s="533"/>
      <c r="E19899" s="533"/>
      <c r="F19899" s="533"/>
      <c r="G19899" s="533"/>
    </row>
    <row r="19900" spans="1:7">
      <c r="A19900" s="533"/>
      <c r="B19900" s="1787"/>
      <c r="C19900" s="1788"/>
      <c r="D19900" s="533"/>
      <c r="E19900" s="533"/>
      <c r="F19900" s="533"/>
      <c r="G19900" s="533"/>
    </row>
    <row r="19901" spans="1:7">
      <c r="A19901" s="533"/>
      <c r="B19901" s="1787"/>
      <c r="C19901" s="1788"/>
      <c r="D19901" s="533"/>
      <c r="E19901" s="533"/>
      <c r="F19901" s="533"/>
      <c r="G19901" s="533"/>
    </row>
    <row r="19902" spans="1:7">
      <c r="A19902" s="533"/>
      <c r="B19902" s="1787"/>
      <c r="C19902" s="1788"/>
      <c r="D19902" s="533"/>
      <c r="E19902" s="533"/>
      <c r="F19902" s="533"/>
      <c r="G19902" s="533"/>
    </row>
    <row r="19903" spans="1:7">
      <c r="A19903" s="533"/>
      <c r="B19903" s="1787"/>
      <c r="C19903" s="1788"/>
      <c r="D19903" s="533"/>
      <c r="E19903" s="533"/>
      <c r="F19903" s="533"/>
      <c r="G19903" s="533"/>
    </row>
    <row r="19904" spans="1:7">
      <c r="A19904" s="533"/>
      <c r="B19904" s="1787"/>
      <c r="C19904" s="1788"/>
      <c r="D19904" s="533"/>
      <c r="E19904" s="533"/>
      <c r="F19904" s="533"/>
      <c r="G19904" s="533"/>
    </row>
    <row r="19905" spans="1:7">
      <c r="A19905" s="533"/>
      <c r="B19905" s="1787"/>
      <c r="C19905" s="1788"/>
      <c r="D19905" s="533"/>
      <c r="E19905" s="533"/>
      <c r="F19905" s="533"/>
      <c r="G19905" s="533"/>
    </row>
    <row r="19906" spans="1:7">
      <c r="A19906" s="533"/>
      <c r="B19906" s="1787"/>
      <c r="C19906" s="1788"/>
      <c r="D19906" s="533"/>
      <c r="E19906" s="533"/>
      <c r="F19906" s="533"/>
      <c r="G19906" s="533"/>
    </row>
    <row r="19907" spans="1:7">
      <c r="A19907" s="533"/>
      <c r="B19907" s="1787"/>
      <c r="C19907" s="1788"/>
      <c r="D19907" s="533"/>
      <c r="E19907" s="533"/>
      <c r="F19907" s="533"/>
      <c r="G19907" s="533"/>
    </row>
    <row r="19908" spans="1:7">
      <c r="A19908" s="533"/>
      <c r="B19908" s="1787"/>
      <c r="C19908" s="1788"/>
      <c r="D19908" s="533"/>
      <c r="E19908" s="533"/>
      <c r="F19908" s="533"/>
      <c r="G19908" s="533"/>
    </row>
    <row r="19909" spans="1:7">
      <c r="A19909" s="533"/>
      <c r="B19909" s="1787"/>
      <c r="C19909" s="1788"/>
      <c r="D19909" s="533"/>
      <c r="E19909" s="533"/>
      <c r="F19909" s="533"/>
      <c r="G19909" s="533"/>
    </row>
    <row r="19910" spans="1:7">
      <c r="A19910" s="533"/>
      <c r="B19910" s="1787"/>
      <c r="C19910" s="1788"/>
      <c r="D19910" s="533"/>
      <c r="E19910" s="533"/>
      <c r="F19910" s="533"/>
      <c r="G19910" s="533"/>
    </row>
    <row r="19911" spans="1:7">
      <c r="A19911" s="533"/>
      <c r="B19911" s="1787"/>
      <c r="C19911" s="1788"/>
      <c r="D19911" s="533"/>
      <c r="E19911" s="533"/>
      <c r="F19911" s="533"/>
      <c r="G19911" s="533"/>
    </row>
    <row r="19912" spans="1:7">
      <c r="A19912" s="533"/>
      <c r="B19912" s="1787"/>
      <c r="C19912" s="1788"/>
      <c r="D19912" s="533"/>
      <c r="E19912" s="533"/>
      <c r="F19912" s="533"/>
      <c r="G19912" s="533"/>
    </row>
    <row r="19913" spans="1:7">
      <c r="A19913" s="533"/>
      <c r="B19913" s="1787"/>
      <c r="C19913" s="1788"/>
      <c r="D19913" s="533"/>
      <c r="E19913" s="533"/>
      <c r="F19913" s="533"/>
      <c r="G19913" s="533"/>
    </row>
    <row r="19914" spans="1:7">
      <c r="A19914" s="533"/>
      <c r="B19914" s="1787"/>
      <c r="C19914" s="1788"/>
      <c r="D19914" s="533"/>
      <c r="E19914" s="533"/>
      <c r="F19914" s="533"/>
      <c r="G19914" s="533"/>
    </row>
    <row r="19915" spans="1:7">
      <c r="A19915" s="533"/>
      <c r="B19915" s="1787"/>
      <c r="C19915" s="1788"/>
      <c r="D19915" s="533"/>
      <c r="E19915" s="533"/>
      <c r="F19915" s="533"/>
      <c r="G19915" s="533"/>
    </row>
    <row r="19916" spans="1:7">
      <c r="A19916" s="533"/>
      <c r="B19916" s="1787"/>
      <c r="C19916" s="1788"/>
      <c r="D19916" s="533"/>
      <c r="E19916" s="533"/>
      <c r="F19916" s="533"/>
      <c r="G19916" s="533"/>
    </row>
    <row r="19917" spans="1:7">
      <c r="A19917" s="533"/>
      <c r="B19917" s="1787"/>
      <c r="C19917" s="1788"/>
      <c r="D19917" s="533"/>
      <c r="E19917" s="533"/>
      <c r="F19917" s="533"/>
      <c r="G19917" s="533"/>
    </row>
    <row r="19918" spans="1:7">
      <c r="A19918" s="533"/>
      <c r="B19918" s="1787"/>
      <c r="C19918" s="1788"/>
      <c r="D19918" s="533"/>
      <c r="E19918" s="533"/>
      <c r="F19918" s="533"/>
      <c r="G19918" s="533"/>
    </row>
    <row r="19919" spans="1:7">
      <c r="A19919" s="533"/>
      <c r="B19919" s="1787"/>
      <c r="C19919" s="1788"/>
      <c r="D19919" s="533"/>
      <c r="E19919" s="533"/>
      <c r="F19919" s="533"/>
      <c r="G19919" s="533"/>
    </row>
    <row r="19920" spans="1:7">
      <c r="A19920" s="533"/>
      <c r="B19920" s="1787"/>
      <c r="C19920" s="1788"/>
      <c r="D19920" s="533"/>
      <c r="E19920" s="533"/>
      <c r="F19920" s="533"/>
      <c r="G19920" s="533"/>
    </row>
    <row r="19921" spans="1:7">
      <c r="A19921" s="533"/>
      <c r="B19921" s="1787"/>
      <c r="C19921" s="1788"/>
      <c r="D19921" s="533"/>
      <c r="E19921" s="533"/>
      <c r="F19921" s="533"/>
      <c r="G19921" s="533"/>
    </row>
    <row r="19922" spans="1:7">
      <c r="A19922" s="533"/>
      <c r="B19922" s="1787"/>
      <c r="C19922" s="1788"/>
      <c r="D19922" s="533"/>
      <c r="E19922" s="533"/>
      <c r="F19922" s="533"/>
      <c r="G19922" s="533"/>
    </row>
    <row r="19923" spans="1:7">
      <c r="A19923" s="533"/>
      <c r="B19923" s="1787"/>
      <c r="C19923" s="1788"/>
      <c r="D19923" s="533"/>
      <c r="E19923" s="533"/>
      <c r="F19923" s="533"/>
      <c r="G19923" s="533"/>
    </row>
    <row r="19924" spans="1:7">
      <c r="A19924" s="533"/>
      <c r="B19924" s="1787"/>
      <c r="C19924" s="1788"/>
      <c r="D19924" s="533"/>
      <c r="E19924" s="533"/>
      <c r="F19924" s="533"/>
      <c r="G19924" s="533"/>
    </row>
    <row r="19925" spans="1:7">
      <c r="A19925" s="533"/>
      <c r="B19925" s="1787"/>
      <c r="C19925" s="1788"/>
      <c r="D19925" s="533"/>
      <c r="E19925" s="533"/>
      <c r="F19925" s="533"/>
      <c r="G19925" s="533"/>
    </row>
    <row r="19926" spans="1:7">
      <c r="A19926" s="533"/>
      <c r="B19926" s="1787"/>
      <c r="C19926" s="1788"/>
      <c r="D19926" s="533"/>
      <c r="E19926" s="533"/>
      <c r="F19926" s="533"/>
      <c r="G19926" s="533"/>
    </row>
    <row r="19927" spans="1:7">
      <c r="A19927" s="533"/>
      <c r="B19927" s="1787"/>
      <c r="C19927" s="1788"/>
      <c r="D19927" s="533"/>
      <c r="E19927" s="533"/>
      <c r="F19927" s="533"/>
      <c r="G19927" s="533"/>
    </row>
    <row r="19928" spans="1:7">
      <c r="A19928" s="533"/>
      <c r="B19928" s="1787"/>
      <c r="C19928" s="1788"/>
      <c r="D19928" s="533"/>
      <c r="E19928" s="533"/>
      <c r="F19928" s="533"/>
      <c r="G19928" s="533"/>
    </row>
    <row r="19929" spans="1:7">
      <c r="A19929" s="533"/>
      <c r="B19929" s="1787"/>
      <c r="C19929" s="1788"/>
      <c r="D19929" s="533"/>
      <c r="E19929" s="533"/>
      <c r="F19929" s="533"/>
      <c r="G19929" s="533"/>
    </row>
    <row r="19930" spans="1:7">
      <c r="A19930" s="533"/>
      <c r="B19930" s="1787"/>
      <c r="C19930" s="1788"/>
      <c r="D19930" s="533"/>
      <c r="E19930" s="533"/>
      <c r="F19930" s="533"/>
      <c r="G19930" s="533"/>
    </row>
    <row r="19931" spans="1:7">
      <c r="A19931" s="533"/>
      <c r="B19931" s="1787"/>
      <c r="C19931" s="1788"/>
      <c r="D19931" s="533"/>
      <c r="E19931" s="533"/>
      <c r="F19931" s="533"/>
      <c r="G19931" s="533"/>
    </row>
    <row r="19932" spans="1:7">
      <c r="A19932" s="533"/>
      <c r="B19932" s="1787"/>
      <c r="C19932" s="1788"/>
      <c r="D19932" s="533"/>
      <c r="E19932" s="533"/>
      <c r="F19932" s="533"/>
      <c r="G19932" s="533"/>
    </row>
    <row r="19933" spans="1:7">
      <c r="A19933" s="533"/>
      <c r="B19933" s="1787"/>
      <c r="C19933" s="1788"/>
      <c r="D19933" s="533"/>
      <c r="E19933" s="533"/>
      <c r="F19933" s="533"/>
      <c r="G19933" s="533"/>
    </row>
    <row r="19934" spans="1:7">
      <c r="A19934" s="533"/>
      <c r="B19934" s="1787"/>
      <c r="C19934" s="1788"/>
      <c r="D19934" s="533"/>
      <c r="E19934" s="533"/>
      <c r="F19934" s="533"/>
      <c r="G19934" s="533"/>
    </row>
    <row r="19935" spans="1:7">
      <c r="A19935" s="533"/>
      <c r="B19935" s="1787"/>
      <c r="C19935" s="1788"/>
      <c r="D19935" s="533"/>
      <c r="E19935" s="533"/>
      <c r="F19935" s="533"/>
      <c r="G19935" s="533"/>
    </row>
    <row r="19936" spans="1:7">
      <c r="A19936" s="533"/>
      <c r="B19936" s="1787"/>
      <c r="C19936" s="1788"/>
      <c r="D19936" s="533"/>
      <c r="E19936" s="533"/>
      <c r="F19936" s="533"/>
      <c r="G19936" s="533"/>
    </row>
    <row r="19937" spans="1:7">
      <c r="A19937" s="533"/>
      <c r="B19937" s="1787"/>
      <c r="C19937" s="1788"/>
      <c r="D19937" s="533"/>
      <c r="E19937" s="533"/>
      <c r="F19937" s="533"/>
      <c r="G19937" s="533"/>
    </row>
    <row r="19938" spans="1:7">
      <c r="A19938" s="533"/>
      <c r="B19938" s="1787"/>
      <c r="C19938" s="1788"/>
      <c r="D19938" s="533"/>
      <c r="E19938" s="533"/>
      <c r="F19938" s="533"/>
      <c r="G19938" s="533"/>
    </row>
    <row r="19939" spans="1:7">
      <c r="A19939" s="533"/>
      <c r="B19939" s="1787"/>
      <c r="C19939" s="1788"/>
      <c r="D19939" s="533"/>
      <c r="E19939" s="533"/>
      <c r="F19939" s="533"/>
      <c r="G19939" s="533"/>
    </row>
    <row r="19940" spans="1:7">
      <c r="A19940" s="533"/>
      <c r="B19940" s="1787"/>
      <c r="C19940" s="1788"/>
      <c r="D19940" s="533"/>
      <c r="E19940" s="533"/>
      <c r="F19940" s="533"/>
      <c r="G19940" s="533"/>
    </row>
    <row r="19941" spans="1:7">
      <c r="A19941" s="533"/>
      <c r="B19941" s="1787"/>
      <c r="C19941" s="1788"/>
      <c r="D19941" s="533"/>
      <c r="E19941" s="533"/>
      <c r="F19941" s="533"/>
      <c r="G19941" s="533"/>
    </row>
    <row r="19942" spans="1:7">
      <c r="A19942" s="533"/>
      <c r="B19942" s="1787"/>
      <c r="C19942" s="1788"/>
      <c r="D19942" s="533"/>
      <c r="E19942" s="533"/>
      <c r="F19942" s="533"/>
      <c r="G19942" s="533"/>
    </row>
    <row r="19943" spans="1:7">
      <c r="A19943" s="533"/>
      <c r="B19943" s="1787"/>
      <c r="C19943" s="1788"/>
      <c r="D19943" s="533"/>
      <c r="E19943" s="533"/>
      <c r="F19943" s="533"/>
      <c r="G19943" s="533"/>
    </row>
    <row r="19944" spans="1:7">
      <c r="A19944" s="533"/>
      <c r="B19944" s="1787"/>
      <c r="C19944" s="1788"/>
      <c r="D19944" s="533"/>
      <c r="E19944" s="533"/>
      <c r="F19944" s="533"/>
      <c r="G19944" s="533"/>
    </row>
    <row r="19945" spans="1:7">
      <c r="A19945" s="533"/>
      <c r="B19945" s="1787"/>
      <c r="C19945" s="1788"/>
      <c r="D19945" s="533"/>
      <c r="E19945" s="533"/>
      <c r="F19945" s="533"/>
      <c r="G19945" s="533"/>
    </row>
    <row r="19946" spans="1:7">
      <c r="A19946" s="533"/>
      <c r="B19946" s="1787"/>
      <c r="C19946" s="1788"/>
      <c r="D19946" s="533"/>
      <c r="E19946" s="533"/>
      <c r="F19946" s="533"/>
      <c r="G19946" s="533"/>
    </row>
    <row r="19947" spans="1:7">
      <c r="A19947" s="533"/>
      <c r="B19947" s="1787"/>
      <c r="C19947" s="1788"/>
      <c r="D19947" s="533"/>
      <c r="E19947" s="533"/>
      <c r="F19947" s="533"/>
      <c r="G19947" s="533"/>
    </row>
    <row r="19948" spans="1:7">
      <c r="A19948" s="533"/>
      <c r="B19948" s="1787"/>
      <c r="C19948" s="1788"/>
      <c r="D19948" s="533"/>
      <c r="E19948" s="533"/>
      <c r="F19948" s="533"/>
      <c r="G19948" s="533"/>
    </row>
    <row r="19949" spans="1:7">
      <c r="A19949" s="533"/>
      <c r="B19949" s="1787"/>
      <c r="C19949" s="1788"/>
      <c r="D19949" s="533"/>
      <c r="E19949" s="533"/>
      <c r="F19949" s="533"/>
      <c r="G19949" s="533"/>
    </row>
    <row r="19950" spans="1:7">
      <c r="A19950" s="533"/>
      <c r="B19950" s="1787"/>
      <c r="C19950" s="1788"/>
      <c r="D19950" s="533"/>
      <c r="E19950" s="533"/>
      <c r="F19950" s="533"/>
      <c r="G19950" s="533"/>
    </row>
    <row r="19951" spans="1:7">
      <c r="A19951" s="533"/>
      <c r="B19951" s="1787"/>
      <c r="C19951" s="1788"/>
      <c r="D19951" s="533"/>
      <c r="E19951" s="533"/>
      <c r="F19951" s="533"/>
      <c r="G19951" s="533"/>
    </row>
    <row r="19952" spans="1:7">
      <c r="A19952" s="533"/>
      <c r="B19952" s="1787"/>
      <c r="C19952" s="1788"/>
      <c r="D19952" s="533"/>
      <c r="E19952" s="533"/>
      <c r="F19952" s="533"/>
      <c r="G19952" s="533"/>
    </row>
    <row r="19953" spans="1:7">
      <c r="A19953" s="533"/>
      <c r="B19953" s="1787"/>
      <c r="C19953" s="1788"/>
      <c r="D19953" s="533"/>
      <c r="E19953" s="533"/>
      <c r="F19953" s="533"/>
      <c r="G19953" s="533"/>
    </row>
    <row r="19954" spans="1:7">
      <c r="A19954" s="533"/>
      <c r="B19954" s="1787"/>
      <c r="C19954" s="1788"/>
      <c r="D19954" s="533"/>
      <c r="E19954" s="533"/>
      <c r="F19954" s="533"/>
      <c r="G19954" s="533"/>
    </row>
    <row r="19955" spans="1:7">
      <c r="A19955" s="533"/>
      <c r="B19955" s="1787"/>
      <c r="C19955" s="1788"/>
      <c r="D19955" s="533"/>
      <c r="E19955" s="533"/>
      <c r="F19955" s="533"/>
      <c r="G19955" s="533"/>
    </row>
    <row r="19956" spans="1:7">
      <c r="A19956" s="533"/>
      <c r="B19956" s="1787"/>
      <c r="C19956" s="1788"/>
      <c r="D19956" s="533"/>
      <c r="E19956" s="533"/>
      <c r="F19956" s="533"/>
      <c r="G19956" s="533"/>
    </row>
    <row r="19957" spans="1:7">
      <c r="A19957" s="533"/>
      <c r="B19957" s="1787"/>
      <c r="C19957" s="1788"/>
      <c r="D19957" s="533"/>
      <c r="E19957" s="533"/>
      <c r="F19957" s="533"/>
      <c r="G19957" s="533"/>
    </row>
    <row r="19958" spans="1:7">
      <c r="A19958" s="533"/>
      <c r="B19958" s="1787"/>
      <c r="C19958" s="1788"/>
      <c r="D19958" s="533"/>
      <c r="E19958" s="533"/>
      <c r="F19958" s="533"/>
      <c r="G19958" s="533"/>
    </row>
    <row r="19959" spans="1:7">
      <c r="A19959" s="533"/>
      <c r="B19959" s="1787"/>
      <c r="C19959" s="1788"/>
      <c r="D19959" s="533"/>
      <c r="E19959" s="533"/>
      <c r="F19959" s="533"/>
      <c r="G19959" s="533"/>
    </row>
    <row r="19960" spans="1:7">
      <c r="A19960" s="533"/>
      <c r="B19960" s="1787"/>
      <c r="C19960" s="1788"/>
      <c r="D19960" s="533"/>
      <c r="E19960" s="533"/>
      <c r="F19960" s="533"/>
      <c r="G19960" s="533"/>
    </row>
    <row r="19961" spans="1:7">
      <c r="A19961" s="533"/>
      <c r="B19961" s="1787"/>
      <c r="C19961" s="1788"/>
      <c r="D19961" s="533"/>
      <c r="E19961" s="533"/>
      <c r="F19961" s="533"/>
      <c r="G19961" s="533"/>
    </row>
    <row r="19962" spans="1:7">
      <c r="A19962" s="533"/>
      <c r="B19962" s="1787"/>
      <c r="C19962" s="1788"/>
      <c r="D19962" s="533"/>
      <c r="E19962" s="533"/>
      <c r="F19962" s="533"/>
      <c r="G19962" s="533"/>
    </row>
    <row r="19963" spans="1:7">
      <c r="A19963" s="533"/>
      <c r="B19963" s="1787"/>
      <c r="C19963" s="1788"/>
      <c r="D19963" s="533"/>
      <c r="E19963" s="533"/>
      <c r="F19963" s="533"/>
      <c r="G19963" s="533"/>
    </row>
    <row r="19964" spans="1:7">
      <c r="A19964" s="533"/>
      <c r="B19964" s="1787"/>
      <c r="C19964" s="1788"/>
      <c r="D19964" s="533"/>
      <c r="E19964" s="533"/>
      <c r="F19964" s="533"/>
      <c r="G19964" s="533"/>
    </row>
    <row r="19965" spans="1:7">
      <c r="A19965" s="533"/>
      <c r="B19965" s="1787"/>
      <c r="C19965" s="1788"/>
      <c r="D19965" s="533"/>
      <c r="E19965" s="533"/>
      <c r="F19965" s="533"/>
      <c r="G19965" s="533"/>
    </row>
    <row r="19966" spans="1:7">
      <c r="A19966" s="533"/>
      <c r="B19966" s="1787"/>
      <c r="C19966" s="1788"/>
      <c r="D19966" s="533"/>
      <c r="E19966" s="533"/>
      <c r="F19966" s="533"/>
      <c r="G19966" s="533"/>
    </row>
    <row r="19967" spans="1:7">
      <c r="A19967" s="533"/>
      <c r="B19967" s="1787"/>
      <c r="C19967" s="1788"/>
      <c r="D19967" s="533"/>
      <c r="E19967" s="533"/>
      <c r="F19967" s="533"/>
      <c r="G19967" s="533"/>
    </row>
    <row r="19968" spans="1:7">
      <c r="A19968" s="533"/>
      <c r="B19968" s="1787"/>
      <c r="C19968" s="1788"/>
      <c r="D19968" s="533"/>
      <c r="E19968" s="533"/>
      <c r="F19968" s="533"/>
      <c r="G19968" s="533"/>
    </row>
    <row r="19969" spans="1:7">
      <c r="A19969" s="533"/>
      <c r="B19969" s="1787"/>
      <c r="C19969" s="1788"/>
      <c r="D19969" s="533"/>
      <c r="E19969" s="533"/>
      <c r="F19969" s="533"/>
      <c r="G19969" s="533"/>
    </row>
    <row r="19970" spans="1:7">
      <c r="A19970" s="533"/>
      <c r="B19970" s="1787"/>
      <c r="C19970" s="1788"/>
      <c r="D19970" s="533"/>
      <c r="E19970" s="533"/>
      <c r="F19970" s="533"/>
      <c r="G19970" s="533"/>
    </row>
    <row r="19971" spans="1:7">
      <c r="A19971" s="533"/>
      <c r="B19971" s="1787"/>
      <c r="C19971" s="1788"/>
      <c r="D19971" s="533"/>
      <c r="E19971" s="533"/>
      <c r="F19971" s="533"/>
      <c r="G19971" s="533"/>
    </row>
    <row r="19972" spans="1:7">
      <c r="A19972" s="533"/>
      <c r="B19972" s="1787"/>
      <c r="C19972" s="1788"/>
      <c r="D19972" s="533"/>
      <c r="E19972" s="533"/>
      <c r="F19972" s="533"/>
      <c r="G19972" s="533"/>
    </row>
    <row r="19973" spans="1:7">
      <c r="A19973" s="533"/>
      <c r="B19973" s="1787"/>
      <c r="C19973" s="1788"/>
      <c r="D19973" s="533"/>
      <c r="E19973" s="533"/>
      <c r="F19973" s="533"/>
      <c r="G19973" s="533"/>
    </row>
    <row r="19974" spans="1:7">
      <c r="A19974" s="533"/>
      <c r="B19974" s="1787"/>
      <c r="C19974" s="1788"/>
      <c r="D19974" s="533"/>
      <c r="E19974" s="533"/>
      <c r="F19974" s="533"/>
      <c r="G19974" s="533"/>
    </row>
    <row r="19975" spans="1:7">
      <c r="A19975" s="533"/>
      <c r="B19975" s="1787"/>
      <c r="C19975" s="1788"/>
      <c r="D19975" s="533"/>
      <c r="E19975" s="533"/>
      <c r="F19975" s="533"/>
      <c r="G19975" s="533"/>
    </row>
    <row r="19976" spans="1:7">
      <c r="A19976" s="533"/>
      <c r="B19976" s="1787"/>
      <c r="C19976" s="1788"/>
      <c r="D19976" s="533"/>
      <c r="E19976" s="533"/>
      <c r="F19976" s="533"/>
      <c r="G19976" s="533"/>
    </row>
    <row r="19977" spans="1:7">
      <c r="A19977" s="533"/>
      <c r="B19977" s="1787"/>
      <c r="C19977" s="1788"/>
      <c r="D19977" s="533"/>
      <c r="E19977" s="533"/>
      <c r="F19977" s="533"/>
      <c r="G19977" s="533"/>
    </row>
    <row r="19978" spans="1:7">
      <c r="A19978" s="533"/>
      <c r="B19978" s="1787"/>
      <c r="C19978" s="1788"/>
      <c r="D19978" s="533"/>
      <c r="E19978" s="533"/>
      <c r="F19978" s="533"/>
      <c r="G19978" s="533"/>
    </row>
    <row r="19979" spans="1:7">
      <c r="A19979" s="533"/>
      <c r="B19979" s="1787"/>
      <c r="C19979" s="1788"/>
      <c r="D19979" s="533"/>
      <c r="E19979" s="533"/>
      <c r="F19979" s="533"/>
      <c r="G19979" s="533"/>
    </row>
    <row r="19980" spans="1:7">
      <c r="A19980" s="533"/>
      <c r="B19980" s="1787"/>
      <c r="C19980" s="1788"/>
      <c r="D19980" s="533"/>
      <c r="E19980" s="533"/>
      <c r="F19980" s="533"/>
      <c r="G19980" s="533"/>
    </row>
    <row r="19981" spans="1:7">
      <c r="A19981" s="533"/>
      <c r="B19981" s="1787"/>
      <c r="C19981" s="1788"/>
      <c r="D19981" s="533"/>
      <c r="E19981" s="533"/>
      <c r="F19981" s="533"/>
      <c r="G19981" s="533"/>
    </row>
    <row r="19982" spans="1:7">
      <c r="A19982" s="533"/>
      <c r="B19982" s="1787"/>
      <c r="C19982" s="1788"/>
      <c r="D19982" s="533"/>
      <c r="E19982" s="533"/>
      <c r="F19982" s="533"/>
      <c r="G19982" s="533"/>
    </row>
    <row r="19983" spans="1:7">
      <c r="A19983" s="533"/>
      <c r="B19983" s="1787"/>
      <c r="C19983" s="1788"/>
      <c r="D19983" s="533"/>
      <c r="E19983" s="533"/>
      <c r="F19983" s="533"/>
      <c r="G19983" s="533"/>
    </row>
    <row r="19984" spans="1:7">
      <c r="A19984" s="533"/>
      <c r="B19984" s="1787"/>
      <c r="C19984" s="1788"/>
      <c r="D19984" s="533"/>
      <c r="E19984" s="533"/>
      <c r="F19984" s="533"/>
      <c r="G19984" s="533"/>
    </row>
    <row r="19985" spans="1:7">
      <c r="A19985" s="533"/>
      <c r="B19985" s="1787"/>
      <c r="C19985" s="1788"/>
      <c r="D19985" s="533"/>
      <c r="E19985" s="533"/>
      <c r="F19985" s="533"/>
      <c r="G19985" s="533"/>
    </row>
    <row r="19986" spans="1:7">
      <c r="A19986" s="533"/>
      <c r="B19986" s="1787"/>
      <c r="C19986" s="1788"/>
      <c r="D19986" s="533"/>
      <c r="E19986" s="533"/>
      <c r="F19986" s="533"/>
      <c r="G19986" s="533"/>
    </row>
    <row r="19987" spans="1:7">
      <c r="A19987" s="533"/>
      <c r="B19987" s="1787"/>
      <c r="C19987" s="1788"/>
      <c r="D19987" s="533"/>
      <c r="E19987" s="533"/>
      <c r="F19987" s="533"/>
      <c r="G19987" s="533"/>
    </row>
    <row r="19988" spans="1:7">
      <c r="A19988" s="533"/>
      <c r="B19988" s="1787"/>
      <c r="C19988" s="1788"/>
      <c r="D19988" s="533"/>
      <c r="E19988" s="533"/>
      <c r="F19988" s="533"/>
      <c r="G19988" s="533"/>
    </row>
    <row r="19989" spans="1:7">
      <c r="A19989" s="533"/>
      <c r="B19989" s="1787"/>
      <c r="C19989" s="1788"/>
      <c r="D19989" s="533"/>
      <c r="E19989" s="533"/>
      <c r="F19989" s="533"/>
      <c r="G19989" s="533"/>
    </row>
    <row r="19990" spans="1:7">
      <c r="A19990" s="533"/>
      <c r="B19990" s="1787"/>
      <c r="C19990" s="1788"/>
      <c r="D19990" s="533"/>
      <c r="E19990" s="533"/>
      <c r="F19990" s="533"/>
      <c r="G19990" s="533"/>
    </row>
    <row r="19991" spans="1:7">
      <c r="A19991" s="533"/>
      <c r="B19991" s="1787"/>
      <c r="C19991" s="1788"/>
      <c r="D19991" s="533"/>
      <c r="E19991" s="533"/>
      <c r="F19991" s="533"/>
      <c r="G19991" s="533"/>
    </row>
    <row r="19992" spans="1:7">
      <c r="A19992" s="533"/>
      <c r="B19992" s="1787"/>
      <c r="C19992" s="1788"/>
      <c r="D19992" s="533"/>
      <c r="E19992" s="533"/>
      <c r="F19992" s="533"/>
      <c r="G19992" s="533"/>
    </row>
    <row r="19993" spans="1:7">
      <c r="A19993" s="533"/>
      <c r="B19993" s="1787"/>
      <c r="C19993" s="1788"/>
      <c r="D19993" s="533"/>
      <c r="E19993" s="533"/>
      <c r="F19993" s="533"/>
      <c r="G19993" s="533"/>
    </row>
    <row r="19994" spans="1:7">
      <c r="A19994" s="533"/>
      <c r="B19994" s="1787"/>
      <c r="C19994" s="1788"/>
      <c r="D19994" s="533"/>
      <c r="E19994" s="533"/>
      <c r="F19994" s="533"/>
      <c r="G19994" s="533"/>
    </row>
    <row r="19995" spans="1:7">
      <c r="A19995" s="533"/>
      <c r="B19995" s="1787"/>
      <c r="C19995" s="1788"/>
      <c r="D19995" s="533"/>
      <c r="E19995" s="533"/>
      <c r="F19995" s="533"/>
      <c r="G19995" s="533"/>
    </row>
    <row r="19996" spans="1:7">
      <c r="A19996" s="533"/>
      <c r="B19996" s="1787"/>
      <c r="C19996" s="1788"/>
      <c r="D19996" s="533"/>
      <c r="E19996" s="533"/>
      <c r="F19996" s="533"/>
      <c r="G19996" s="533"/>
    </row>
    <row r="19997" spans="1:7">
      <c r="A19997" s="533"/>
      <c r="B19997" s="1787"/>
      <c r="C19997" s="1788"/>
      <c r="D19997" s="533"/>
      <c r="E19997" s="533"/>
      <c r="F19997" s="533"/>
      <c r="G19997" s="533"/>
    </row>
    <row r="19998" spans="1:7">
      <c r="A19998" s="533"/>
      <c r="B19998" s="1787"/>
      <c r="C19998" s="1788"/>
      <c r="D19998" s="533"/>
      <c r="E19998" s="533"/>
      <c r="F19998" s="533"/>
      <c r="G19998" s="533"/>
    </row>
    <row r="19999" spans="1:7">
      <c r="A19999" s="533"/>
      <c r="B19999" s="1787"/>
      <c r="C19999" s="1788"/>
      <c r="D19999" s="533"/>
      <c r="E19999" s="533"/>
      <c r="F19999" s="533"/>
      <c r="G19999" s="533"/>
    </row>
    <row r="20000" spans="1:7">
      <c r="A20000" s="533"/>
      <c r="B20000" s="1787"/>
      <c r="C20000" s="1788"/>
      <c r="D20000" s="533"/>
      <c r="E20000" s="533"/>
      <c r="F20000" s="533"/>
      <c r="G20000" s="533"/>
    </row>
    <row r="20001" spans="1:7">
      <c r="A20001" s="533"/>
      <c r="B20001" s="1787"/>
      <c r="C20001" s="1788"/>
      <c r="D20001" s="533"/>
      <c r="E20001" s="533"/>
      <c r="F20001" s="533"/>
      <c r="G20001" s="533"/>
    </row>
    <row r="20002" spans="1:7">
      <c r="A20002" s="533"/>
      <c r="B20002" s="1787"/>
      <c r="C20002" s="1788"/>
      <c r="D20002" s="533"/>
      <c r="E20002" s="533"/>
      <c r="F20002" s="533"/>
      <c r="G20002" s="533"/>
    </row>
    <row r="20003" spans="1:7">
      <c r="A20003" s="533"/>
      <c r="B20003" s="1787"/>
      <c r="C20003" s="1788"/>
      <c r="D20003" s="533"/>
      <c r="E20003" s="533"/>
      <c r="F20003" s="533"/>
      <c r="G20003" s="533"/>
    </row>
    <row r="20004" spans="1:7">
      <c r="A20004" s="533"/>
      <c r="B20004" s="1787"/>
      <c r="C20004" s="1788"/>
      <c r="D20004" s="533"/>
      <c r="E20004" s="533"/>
      <c r="F20004" s="533"/>
      <c r="G20004" s="533"/>
    </row>
    <row r="20005" spans="1:7">
      <c r="A20005" s="533"/>
      <c r="B20005" s="1787"/>
      <c r="C20005" s="1788"/>
      <c r="D20005" s="533"/>
      <c r="E20005" s="533"/>
      <c r="F20005" s="533"/>
      <c r="G20005" s="533"/>
    </row>
    <row r="20006" spans="1:7">
      <c r="A20006" s="533"/>
      <c r="B20006" s="1787"/>
      <c r="C20006" s="1788"/>
      <c r="D20006" s="533"/>
      <c r="E20006" s="533"/>
      <c r="F20006" s="533"/>
      <c r="G20006" s="533"/>
    </row>
    <row r="20007" spans="1:7">
      <c r="A20007" s="533"/>
      <c r="B20007" s="1787"/>
      <c r="C20007" s="1788"/>
      <c r="D20007" s="533"/>
      <c r="E20007" s="533"/>
      <c r="F20007" s="533"/>
      <c r="G20007" s="533"/>
    </row>
    <row r="20008" spans="1:7">
      <c r="A20008" s="533"/>
      <c r="B20008" s="1787"/>
      <c r="C20008" s="1788"/>
      <c r="D20008" s="533"/>
      <c r="E20008" s="533"/>
      <c r="F20008" s="533"/>
      <c r="G20008" s="533"/>
    </row>
    <row r="20009" spans="1:7">
      <c r="A20009" s="533"/>
      <c r="B20009" s="1787"/>
      <c r="C20009" s="1788"/>
      <c r="D20009" s="533"/>
      <c r="E20009" s="533"/>
      <c r="F20009" s="533"/>
      <c r="G20009" s="533"/>
    </row>
    <row r="20010" spans="1:7">
      <c r="A20010" s="533"/>
      <c r="B20010" s="1787"/>
      <c r="C20010" s="1788"/>
      <c r="D20010" s="533"/>
      <c r="E20010" s="533"/>
      <c r="F20010" s="533"/>
      <c r="G20010" s="533"/>
    </row>
    <row r="20011" spans="1:7">
      <c r="A20011" s="533"/>
      <c r="B20011" s="1787"/>
      <c r="C20011" s="1788"/>
      <c r="D20011" s="533"/>
      <c r="E20011" s="533"/>
      <c r="F20011" s="533"/>
      <c r="G20011" s="533"/>
    </row>
    <row r="20012" spans="1:7">
      <c r="A20012" s="533"/>
      <c r="B20012" s="1787"/>
      <c r="C20012" s="1788"/>
      <c r="D20012" s="533"/>
      <c r="E20012" s="533"/>
      <c r="F20012" s="533"/>
      <c r="G20012" s="533"/>
    </row>
    <row r="20013" spans="1:7">
      <c r="A20013" s="533"/>
      <c r="B20013" s="1787"/>
      <c r="C20013" s="1788"/>
      <c r="D20013" s="533"/>
      <c r="E20013" s="533"/>
      <c r="F20013" s="533"/>
      <c r="G20013" s="533"/>
    </row>
    <row r="20014" spans="1:7">
      <c r="A20014" s="533"/>
      <c r="B20014" s="1787"/>
      <c r="C20014" s="1788"/>
      <c r="D20014" s="533"/>
      <c r="E20014" s="533"/>
      <c r="F20014" s="533"/>
      <c r="G20014" s="533"/>
    </row>
    <row r="20015" spans="1:7">
      <c r="A20015" s="533"/>
      <c r="B20015" s="1787"/>
      <c r="C20015" s="1788"/>
      <c r="D20015" s="533"/>
      <c r="E20015" s="533"/>
      <c r="F20015" s="533"/>
      <c r="G20015" s="533"/>
    </row>
    <row r="20016" spans="1:7">
      <c r="A20016" s="533"/>
      <c r="B20016" s="1787"/>
      <c r="C20016" s="1788"/>
      <c r="D20016" s="533"/>
      <c r="E20016" s="533"/>
      <c r="F20016" s="533"/>
      <c r="G20016" s="533"/>
    </row>
    <row r="20017" spans="1:7">
      <c r="A20017" s="533"/>
      <c r="B20017" s="1787"/>
      <c r="C20017" s="1788"/>
      <c r="D20017" s="533"/>
      <c r="E20017" s="533"/>
      <c r="F20017" s="533"/>
      <c r="G20017" s="533"/>
    </row>
    <row r="20018" spans="1:7">
      <c r="A20018" s="533"/>
      <c r="B20018" s="1787"/>
      <c r="C20018" s="1788"/>
      <c r="D20018" s="533"/>
      <c r="E20018" s="533"/>
      <c r="F20018" s="533"/>
      <c r="G20018" s="533"/>
    </row>
    <row r="20019" spans="1:7">
      <c r="A20019" s="533"/>
      <c r="B20019" s="1787"/>
      <c r="C20019" s="1788"/>
      <c r="D20019" s="533"/>
      <c r="E20019" s="533"/>
      <c r="F20019" s="533"/>
      <c r="G20019" s="533"/>
    </row>
    <row r="20020" spans="1:7">
      <c r="A20020" s="533"/>
      <c r="B20020" s="1787"/>
      <c r="C20020" s="1788"/>
      <c r="D20020" s="533"/>
      <c r="E20020" s="533"/>
      <c r="F20020" s="533"/>
      <c r="G20020" s="533"/>
    </row>
    <row r="20021" spans="1:7">
      <c r="A20021" s="533"/>
      <c r="B20021" s="1787"/>
      <c r="C20021" s="1788"/>
      <c r="D20021" s="533"/>
      <c r="E20021" s="533"/>
      <c r="F20021" s="533"/>
      <c r="G20021" s="533"/>
    </row>
    <row r="20022" spans="1:7">
      <c r="A20022" s="533"/>
      <c r="B20022" s="1787"/>
      <c r="C20022" s="1788"/>
      <c r="D20022" s="533"/>
      <c r="E20022" s="533"/>
      <c r="F20022" s="533"/>
      <c r="G20022" s="533"/>
    </row>
    <row r="20023" spans="1:7">
      <c r="A20023" s="533"/>
      <c r="B20023" s="1787"/>
      <c r="C20023" s="1788"/>
      <c r="D20023" s="533"/>
      <c r="E20023" s="533"/>
      <c r="F20023" s="533"/>
      <c r="G20023" s="533"/>
    </row>
    <row r="20024" spans="1:7">
      <c r="A20024" s="533"/>
      <c r="B20024" s="1787"/>
      <c r="C20024" s="1788"/>
      <c r="D20024" s="533"/>
      <c r="E20024" s="533"/>
      <c r="F20024" s="533"/>
      <c r="G20024" s="533"/>
    </row>
    <row r="20025" spans="1:7">
      <c r="A20025" s="533"/>
      <c r="B20025" s="1787"/>
      <c r="C20025" s="1788"/>
      <c r="D20025" s="533"/>
      <c r="E20025" s="533"/>
      <c r="F20025" s="533"/>
      <c r="G20025" s="533"/>
    </row>
    <row r="20026" spans="1:7">
      <c r="A20026" s="533"/>
      <c r="B20026" s="1787"/>
      <c r="C20026" s="1788"/>
      <c r="D20026" s="533"/>
      <c r="E20026" s="533"/>
      <c r="F20026" s="533"/>
      <c r="G20026" s="533"/>
    </row>
    <row r="20027" spans="1:7">
      <c r="A20027" s="533"/>
      <c r="B20027" s="1787"/>
      <c r="C20027" s="1788"/>
      <c r="D20027" s="533"/>
      <c r="E20027" s="533"/>
      <c r="F20027" s="533"/>
      <c r="G20027" s="533"/>
    </row>
    <row r="20028" spans="1:7">
      <c r="A20028" s="533"/>
      <c r="B20028" s="1787"/>
      <c r="C20028" s="1788"/>
      <c r="D20028" s="533"/>
      <c r="E20028" s="533"/>
      <c r="F20028" s="533"/>
      <c r="G20028" s="533"/>
    </row>
    <row r="20029" spans="1:7">
      <c r="A20029" s="533"/>
      <c r="B20029" s="1787"/>
      <c r="C20029" s="1788"/>
      <c r="D20029" s="533"/>
      <c r="E20029" s="533"/>
      <c r="F20029" s="533"/>
      <c r="G20029" s="533"/>
    </row>
    <row r="20030" spans="1:7">
      <c r="A20030" s="533"/>
      <c r="B20030" s="1787"/>
      <c r="C20030" s="1788"/>
      <c r="D20030" s="533"/>
      <c r="E20030" s="533"/>
      <c r="F20030" s="533"/>
      <c r="G20030" s="533"/>
    </row>
    <row r="20031" spans="1:7">
      <c r="A20031" s="533"/>
      <c r="B20031" s="1787"/>
      <c r="C20031" s="1788"/>
      <c r="D20031" s="533"/>
      <c r="E20031" s="533"/>
      <c r="F20031" s="533"/>
      <c r="G20031" s="533"/>
    </row>
    <row r="20032" spans="1:7">
      <c r="A20032" s="533"/>
      <c r="B20032" s="1787"/>
      <c r="C20032" s="1788"/>
      <c r="D20032" s="533"/>
      <c r="E20032" s="533"/>
      <c r="F20032" s="533"/>
      <c r="G20032" s="533"/>
    </row>
    <row r="20033" spans="1:7">
      <c r="A20033" s="533"/>
      <c r="B20033" s="1787"/>
      <c r="C20033" s="1788"/>
      <c r="D20033" s="533"/>
      <c r="E20033" s="533"/>
      <c r="F20033" s="533"/>
      <c r="G20033" s="533"/>
    </row>
    <row r="20034" spans="1:7">
      <c r="A20034" s="533"/>
      <c r="B20034" s="1787"/>
      <c r="C20034" s="1788"/>
      <c r="D20034" s="533"/>
      <c r="E20034" s="533"/>
      <c r="F20034" s="533"/>
      <c r="G20034" s="533"/>
    </row>
    <row r="20035" spans="1:7">
      <c r="A20035" s="533"/>
      <c r="B20035" s="1787"/>
      <c r="C20035" s="1788"/>
      <c r="D20035" s="533"/>
      <c r="E20035" s="533"/>
      <c r="F20035" s="533"/>
      <c r="G20035" s="533"/>
    </row>
    <row r="20036" spans="1:7">
      <c r="A20036" s="533"/>
      <c r="B20036" s="1787"/>
      <c r="C20036" s="1788"/>
      <c r="D20036" s="533"/>
      <c r="E20036" s="533"/>
      <c r="F20036" s="533"/>
      <c r="G20036" s="533"/>
    </row>
    <row r="20037" spans="1:7">
      <c r="A20037" s="533"/>
      <c r="B20037" s="1787"/>
      <c r="C20037" s="1788"/>
      <c r="D20037" s="533"/>
      <c r="E20037" s="533"/>
      <c r="F20037" s="533"/>
      <c r="G20037" s="533"/>
    </row>
    <row r="20038" spans="1:7">
      <c r="A20038" s="533"/>
      <c r="B20038" s="1787"/>
      <c r="C20038" s="1788"/>
      <c r="D20038" s="533"/>
      <c r="E20038" s="533"/>
      <c r="F20038" s="533"/>
      <c r="G20038" s="533"/>
    </row>
    <row r="20039" spans="1:7">
      <c r="A20039" s="533"/>
      <c r="B20039" s="1787"/>
      <c r="C20039" s="1788"/>
      <c r="D20039" s="533"/>
      <c r="E20039" s="533"/>
      <c r="F20039" s="533"/>
      <c r="G20039" s="533"/>
    </row>
    <row r="20040" spans="1:7">
      <c r="A20040" s="533"/>
      <c r="B20040" s="1787"/>
      <c r="C20040" s="1788"/>
      <c r="D20040" s="533"/>
      <c r="E20040" s="533"/>
      <c r="F20040" s="533"/>
      <c r="G20040" s="533"/>
    </row>
    <row r="20041" spans="1:7">
      <c r="A20041" s="533"/>
      <c r="B20041" s="1787"/>
      <c r="C20041" s="1788"/>
      <c r="D20041" s="533"/>
      <c r="E20041" s="533"/>
      <c r="F20041" s="533"/>
      <c r="G20041" s="533"/>
    </row>
    <row r="20042" spans="1:7">
      <c r="A20042" s="533"/>
      <c r="B20042" s="1787"/>
      <c r="C20042" s="1788"/>
      <c r="D20042" s="533"/>
      <c r="E20042" s="533"/>
      <c r="F20042" s="533"/>
      <c r="G20042" s="533"/>
    </row>
    <row r="20043" spans="1:7">
      <c r="A20043" s="533"/>
      <c r="B20043" s="1787"/>
      <c r="C20043" s="1788"/>
      <c r="D20043" s="533"/>
      <c r="E20043" s="533"/>
      <c r="F20043" s="533"/>
      <c r="G20043" s="533"/>
    </row>
    <row r="20044" spans="1:7">
      <c r="A20044" s="533"/>
      <c r="B20044" s="1787"/>
      <c r="C20044" s="1788"/>
      <c r="D20044" s="533"/>
      <c r="E20044" s="533"/>
      <c r="F20044" s="533"/>
      <c r="G20044" s="533"/>
    </row>
    <row r="20045" spans="1:7">
      <c r="A20045" s="533"/>
      <c r="B20045" s="1787"/>
      <c r="C20045" s="1788"/>
      <c r="D20045" s="533"/>
      <c r="E20045" s="533"/>
      <c r="F20045" s="533"/>
      <c r="G20045" s="533"/>
    </row>
    <row r="20046" spans="1:7">
      <c r="A20046" s="533"/>
      <c r="B20046" s="1787"/>
      <c r="C20046" s="1788"/>
      <c r="D20046" s="533"/>
      <c r="E20046" s="533"/>
      <c r="F20046" s="533"/>
      <c r="G20046" s="533"/>
    </row>
    <row r="20047" spans="1:7">
      <c r="A20047" s="533"/>
      <c r="B20047" s="1787"/>
      <c r="C20047" s="1788"/>
      <c r="D20047" s="533"/>
      <c r="E20047" s="533"/>
      <c r="F20047" s="533"/>
      <c r="G20047" s="533"/>
    </row>
    <row r="20048" spans="1:7">
      <c r="A20048" s="533"/>
      <c r="B20048" s="1787"/>
      <c r="C20048" s="1788"/>
      <c r="D20048" s="533"/>
      <c r="E20048" s="533"/>
      <c r="F20048" s="533"/>
      <c r="G20048" s="533"/>
    </row>
    <row r="20049" spans="1:7">
      <c r="A20049" s="533"/>
      <c r="B20049" s="1787"/>
      <c r="C20049" s="1788"/>
      <c r="D20049" s="533"/>
      <c r="E20049" s="533"/>
      <c r="F20049" s="533"/>
      <c r="G20049" s="533"/>
    </row>
    <row r="20050" spans="1:7">
      <c r="A20050" s="533"/>
      <c r="B20050" s="1787"/>
      <c r="C20050" s="1788"/>
      <c r="D20050" s="533"/>
      <c r="E20050" s="533"/>
      <c r="F20050" s="533"/>
      <c r="G20050" s="533"/>
    </row>
    <row r="20051" spans="1:7">
      <c r="A20051" s="533"/>
      <c r="B20051" s="1787"/>
      <c r="C20051" s="1788"/>
      <c r="D20051" s="533"/>
      <c r="E20051" s="533"/>
      <c r="F20051" s="533"/>
      <c r="G20051" s="533"/>
    </row>
    <row r="20052" spans="1:7">
      <c r="A20052" s="533"/>
      <c r="B20052" s="1787"/>
      <c r="C20052" s="1788"/>
      <c r="D20052" s="533"/>
      <c r="E20052" s="533"/>
      <c r="F20052" s="533"/>
      <c r="G20052" s="533"/>
    </row>
    <row r="20053" spans="1:7">
      <c r="A20053" s="533"/>
      <c r="B20053" s="1787"/>
      <c r="C20053" s="1788"/>
      <c r="D20053" s="533"/>
      <c r="E20053" s="533"/>
      <c r="F20053" s="533"/>
      <c r="G20053" s="533"/>
    </row>
    <row r="20054" spans="1:7">
      <c r="A20054" s="533"/>
      <c r="B20054" s="1787"/>
      <c r="C20054" s="1788"/>
      <c r="D20054" s="533"/>
      <c r="E20054" s="533"/>
      <c r="F20054" s="533"/>
      <c r="G20054" s="533"/>
    </row>
    <row r="20055" spans="1:7">
      <c r="A20055" s="533"/>
      <c r="B20055" s="1787"/>
      <c r="C20055" s="1788"/>
      <c r="D20055" s="533"/>
      <c r="E20055" s="533"/>
      <c r="F20055" s="533"/>
      <c r="G20055" s="533"/>
    </row>
    <row r="20056" spans="1:7">
      <c r="A20056" s="533"/>
      <c r="B20056" s="1787"/>
      <c r="C20056" s="1788"/>
      <c r="D20056" s="533"/>
      <c r="E20056" s="533"/>
      <c r="F20056" s="533"/>
      <c r="G20056" s="533"/>
    </row>
    <row r="20057" spans="1:7">
      <c r="A20057" s="533"/>
      <c r="B20057" s="1787"/>
      <c r="C20057" s="1788"/>
      <c r="D20057" s="533"/>
      <c r="E20057" s="533"/>
      <c r="F20057" s="533"/>
      <c r="G20057" s="533"/>
    </row>
    <row r="20058" spans="1:7">
      <c r="A20058" s="533"/>
      <c r="B20058" s="1787"/>
      <c r="C20058" s="1788"/>
      <c r="D20058" s="533"/>
      <c r="E20058" s="533"/>
      <c r="F20058" s="533"/>
      <c r="G20058" s="533"/>
    </row>
    <row r="20059" spans="1:7">
      <c r="A20059" s="533"/>
      <c r="B20059" s="1787"/>
      <c r="C20059" s="1788"/>
      <c r="D20059" s="533"/>
      <c r="E20059" s="533"/>
      <c r="F20059" s="533"/>
      <c r="G20059" s="533"/>
    </row>
    <row r="20060" spans="1:7">
      <c r="A20060" s="533"/>
      <c r="B20060" s="1787"/>
      <c r="C20060" s="1788"/>
      <c r="D20060" s="533"/>
      <c r="E20060" s="533"/>
      <c r="F20060" s="533"/>
      <c r="G20060" s="533"/>
    </row>
    <row r="20061" spans="1:7">
      <c r="A20061" s="533"/>
      <c r="B20061" s="1787"/>
      <c r="C20061" s="1788"/>
      <c r="D20061" s="533"/>
      <c r="E20061" s="533"/>
      <c r="F20061" s="533"/>
      <c r="G20061" s="533"/>
    </row>
    <row r="20062" spans="1:7">
      <c r="A20062" s="533"/>
      <c r="B20062" s="1787"/>
      <c r="C20062" s="1788"/>
      <c r="D20062" s="533"/>
      <c r="E20062" s="533"/>
      <c r="F20062" s="533"/>
      <c r="G20062" s="533"/>
    </row>
    <row r="20063" spans="1:7">
      <c r="A20063" s="533"/>
      <c r="B20063" s="1787"/>
      <c r="C20063" s="1788"/>
      <c r="D20063" s="533"/>
      <c r="E20063" s="533"/>
      <c r="F20063" s="533"/>
      <c r="G20063" s="533"/>
    </row>
    <row r="20064" spans="1:7">
      <c r="A20064" s="533"/>
      <c r="B20064" s="1787"/>
      <c r="C20064" s="1788"/>
      <c r="D20064" s="533"/>
      <c r="E20064" s="533"/>
      <c r="F20064" s="533"/>
      <c r="G20064" s="533"/>
    </row>
    <row r="20065" spans="1:7">
      <c r="A20065" s="533"/>
      <c r="B20065" s="1787"/>
      <c r="C20065" s="1788"/>
      <c r="D20065" s="533"/>
      <c r="E20065" s="533"/>
      <c r="F20065" s="533"/>
      <c r="G20065" s="533"/>
    </row>
    <row r="20066" spans="1:7">
      <c r="A20066" s="533"/>
      <c r="B20066" s="1787"/>
      <c r="C20066" s="1788"/>
      <c r="D20066" s="533"/>
      <c r="E20066" s="533"/>
      <c r="F20066" s="533"/>
      <c r="G20066" s="533"/>
    </row>
    <row r="20067" spans="1:7">
      <c r="A20067" s="533"/>
      <c r="B20067" s="1787"/>
      <c r="C20067" s="1788"/>
      <c r="D20067" s="533"/>
      <c r="E20067" s="533"/>
      <c r="F20067" s="533"/>
      <c r="G20067" s="533"/>
    </row>
    <row r="20068" spans="1:7">
      <c r="A20068" s="533"/>
      <c r="B20068" s="1787"/>
      <c r="C20068" s="1788"/>
      <c r="D20068" s="533"/>
      <c r="E20068" s="533"/>
      <c r="F20068" s="533"/>
      <c r="G20068" s="533"/>
    </row>
    <row r="20069" spans="1:7">
      <c r="A20069" s="533"/>
      <c r="B20069" s="1787"/>
      <c r="C20069" s="1788"/>
      <c r="D20069" s="533"/>
      <c r="E20069" s="533"/>
      <c r="F20069" s="533"/>
      <c r="G20069" s="533"/>
    </row>
    <row r="20070" spans="1:7">
      <c r="A20070" s="533"/>
      <c r="B20070" s="1787"/>
      <c r="C20070" s="1788"/>
      <c r="D20070" s="533"/>
      <c r="E20070" s="533"/>
      <c r="F20070" s="533"/>
      <c r="G20070" s="533"/>
    </row>
    <row r="20071" spans="1:7">
      <c r="A20071" s="533"/>
      <c r="B20071" s="1787"/>
      <c r="C20071" s="1788"/>
      <c r="D20071" s="533"/>
      <c r="E20071" s="533"/>
      <c r="F20071" s="533"/>
      <c r="G20071" s="533"/>
    </row>
    <row r="20072" spans="1:7">
      <c r="A20072" s="533"/>
      <c r="B20072" s="1787"/>
      <c r="C20072" s="1788"/>
      <c r="D20072" s="533"/>
      <c r="E20072" s="533"/>
      <c r="F20072" s="533"/>
      <c r="G20072" s="533"/>
    </row>
    <row r="20073" spans="1:7">
      <c r="A20073" s="533"/>
      <c r="B20073" s="1787"/>
      <c r="C20073" s="1788"/>
      <c r="D20073" s="533"/>
      <c r="E20073" s="533"/>
      <c r="F20073" s="533"/>
      <c r="G20073" s="533"/>
    </row>
    <row r="20074" spans="1:7">
      <c r="A20074" s="533"/>
      <c r="B20074" s="1787"/>
      <c r="C20074" s="1788"/>
      <c r="D20074" s="533"/>
      <c r="E20074" s="533"/>
      <c r="F20074" s="533"/>
      <c r="G20074" s="533"/>
    </row>
    <row r="20075" spans="1:7">
      <c r="A20075" s="533"/>
      <c r="B20075" s="1787"/>
      <c r="C20075" s="1788"/>
      <c r="D20075" s="533"/>
      <c r="E20075" s="533"/>
      <c r="F20075" s="533"/>
      <c r="G20075" s="533"/>
    </row>
    <row r="20076" spans="1:7">
      <c r="A20076" s="533"/>
      <c r="B20076" s="1787"/>
      <c r="C20076" s="1788"/>
      <c r="D20076" s="533"/>
      <c r="E20076" s="533"/>
      <c r="F20076" s="533"/>
      <c r="G20076" s="533"/>
    </row>
    <row r="20077" spans="1:7">
      <c r="A20077" s="533"/>
      <c r="B20077" s="1787"/>
      <c r="C20077" s="1788"/>
      <c r="D20077" s="533"/>
      <c r="E20077" s="533"/>
      <c r="F20077" s="533"/>
      <c r="G20077" s="533"/>
    </row>
    <row r="20078" spans="1:7">
      <c r="A20078" s="533"/>
      <c r="B20078" s="1787"/>
      <c r="C20078" s="1788"/>
      <c r="D20078" s="533"/>
      <c r="E20078" s="533"/>
      <c r="F20078" s="533"/>
      <c r="G20078" s="533"/>
    </row>
    <row r="20079" spans="1:7">
      <c r="A20079" s="533"/>
      <c r="B20079" s="1787"/>
      <c r="C20079" s="1788"/>
      <c r="D20079" s="533"/>
      <c r="E20079" s="533"/>
      <c r="F20079" s="533"/>
      <c r="G20079" s="533"/>
    </row>
    <row r="20080" spans="1:7">
      <c r="A20080" s="533"/>
      <c r="B20080" s="1787"/>
      <c r="C20080" s="1788"/>
      <c r="D20080" s="533"/>
      <c r="E20080" s="533"/>
      <c r="F20080" s="533"/>
      <c r="G20080" s="533"/>
    </row>
    <row r="20081" spans="1:7">
      <c r="A20081" s="533"/>
      <c r="B20081" s="1787"/>
      <c r="C20081" s="1788"/>
      <c r="D20081" s="533"/>
      <c r="E20081" s="533"/>
      <c r="F20081" s="533"/>
      <c r="G20081" s="533"/>
    </row>
    <row r="20082" spans="1:7">
      <c r="A20082" s="533"/>
      <c r="B20082" s="1787"/>
      <c r="C20082" s="1788"/>
      <c r="D20082" s="533"/>
      <c r="E20082" s="533"/>
      <c r="F20082" s="533"/>
      <c r="G20082" s="533"/>
    </row>
    <row r="20083" spans="1:7">
      <c r="A20083" s="533"/>
      <c r="B20083" s="1787"/>
      <c r="C20083" s="1788"/>
      <c r="D20083" s="533"/>
      <c r="E20083" s="533"/>
      <c r="F20083" s="533"/>
      <c r="G20083" s="533"/>
    </row>
    <row r="20084" spans="1:7">
      <c r="A20084" s="533"/>
      <c r="B20084" s="1787"/>
      <c r="C20084" s="1788"/>
      <c r="D20084" s="533"/>
      <c r="E20084" s="533"/>
      <c r="F20084" s="533"/>
      <c r="G20084" s="533"/>
    </row>
    <row r="20085" spans="1:7">
      <c r="A20085" s="533"/>
      <c r="B20085" s="1787"/>
      <c r="C20085" s="1788"/>
      <c r="D20085" s="533"/>
      <c r="E20085" s="533"/>
      <c r="F20085" s="533"/>
      <c r="G20085" s="533"/>
    </row>
    <row r="20086" spans="1:7">
      <c r="A20086" s="533"/>
      <c r="B20086" s="1787"/>
      <c r="C20086" s="1788"/>
      <c r="D20086" s="533"/>
      <c r="E20086" s="533"/>
      <c r="F20086" s="533"/>
      <c r="G20086" s="533"/>
    </row>
    <row r="20087" spans="1:7">
      <c r="A20087" s="533"/>
      <c r="B20087" s="1787"/>
      <c r="C20087" s="1788"/>
      <c r="D20087" s="533"/>
      <c r="E20087" s="533"/>
      <c r="F20087" s="533"/>
      <c r="G20087" s="533"/>
    </row>
    <row r="20088" spans="1:7">
      <c r="A20088" s="533"/>
      <c r="B20088" s="1787"/>
      <c r="C20088" s="1788"/>
      <c r="D20088" s="533"/>
      <c r="E20088" s="533"/>
      <c r="F20088" s="533"/>
      <c r="G20088" s="533"/>
    </row>
    <row r="20089" spans="1:7">
      <c r="A20089" s="533"/>
      <c r="B20089" s="1787"/>
      <c r="C20089" s="1788"/>
      <c r="D20089" s="533"/>
      <c r="E20089" s="533"/>
      <c r="F20089" s="533"/>
      <c r="G20089" s="533"/>
    </row>
    <row r="20090" spans="1:7">
      <c r="A20090" s="533"/>
      <c r="B20090" s="1787"/>
      <c r="C20090" s="1788"/>
      <c r="D20090" s="533"/>
      <c r="E20090" s="533"/>
      <c r="F20090" s="533"/>
      <c r="G20090" s="533"/>
    </row>
    <row r="20091" spans="1:7">
      <c r="A20091" s="533"/>
      <c r="B20091" s="1787"/>
      <c r="C20091" s="1788"/>
      <c r="D20091" s="533"/>
      <c r="E20091" s="533"/>
      <c r="F20091" s="533"/>
      <c r="G20091" s="533"/>
    </row>
    <row r="20092" spans="1:7">
      <c r="A20092" s="533"/>
      <c r="B20092" s="1787"/>
      <c r="C20092" s="1788"/>
      <c r="D20092" s="533"/>
      <c r="E20092" s="533"/>
      <c r="F20092" s="533"/>
      <c r="G20092" s="533"/>
    </row>
    <row r="20093" spans="1:7">
      <c r="A20093" s="533"/>
      <c r="B20093" s="1787"/>
      <c r="C20093" s="1788"/>
      <c r="D20093" s="533"/>
      <c r="E20093" s="533"/>
      <c r="F20093" s="533"/>
      <c r="G20093" s="533"/>
    </row>
    <row r="20094" spans="1:7">
      <c r="A20094" s="533"/>
      <c r="B20094" s="1787"/>
      <c r="C20094" s="1788"/>
      <c r="D20094" s="533"/>
      <c r="E20094" s="533"/>
      <c r="F20094" s="533"/>
      <c r="G20094" s="533"/>
    </row>
    <row r="20095" spans="1:7">
      <c r="A20095" s="533"/>
      <c r="B20095" s="1787"/>
      <c r="C20095" s="1788"/>
      <c r="D20095" s="533"/>
      <c r="E20095" s="533"/>
      <c r="F20095" s="533"/>
      <c r="G20095" s="533"/>
    </row>
    <row r="20096" spans="1:7">
      <c r="A20096" s="533"/>
      <c r="B20096" s="1787"/>
      <c r="C20096" s="1788"/>
      <c r="D20096" s="533"/>
      <c r="E20096" s="533"/>
      <c r="F20096" s="533"/>
      <c r="G20096" s="533"/>
    </row>
    <row r="20097" spans="1:7">
      <c r="A20097" s="533"/>
      <c r="B20097" s="1787"/>
      <c r="C20097" s="1788"/>
      <c r="D20097" s="533"/>
      <c r="E20097" s="533"/>
      <c r="F20097" s="533"/>
      <c r="G20097" s="533"/>
    </row>
    <row r="20098" spans="1:7">
      <c r="A20098" s="533"/>
      <c r="B20098" s="1787"/>
      <c r="C20098" s="1788"/>
      <c r="D20098" s="533"/>
      <c r="E20098" s="533"/>
      <c r="F20098" s="533"/>
      <c r="G20098" s="533"/>
    </row>
    <row r="20099" spans="1:7">
      <c r="A20099" s="533"/>
      <c r="B20099" s="1787"/>
      <c r="C20099" s="1788"/>
      <c r="D20099" s="533"/>
      <c r="E20099" s="533"/>
      <c r="F20099" s="533"/>
      <c r="G20099" s="533"/>
    </row>
    <row r="20100" spans="1:7">
      <c r="A20100" s="533"/>
      <c r="B20100" s="1787"/>
      <c r="C20100" s="1788"/>
      <c r="D20100" s="533"/>
      <c r="E20100" s="533"/>
      <c r="F20100" s="533"/>
      <c r="G20100" s="533"/>
    </row>
    <row r="20101" spans="1:7">
      <c r="A20101" s="533"/>
      <c r="B20101" s="1787"/>
      <c r="C20101" s="1788"/>
      <c r="D20101" s="533"/>
      <c r="E20101" s="533"/>
      <c r="F20101" s="533"/>
      <c r="G20101" s="533"/>
    </row>
    <row r="20102" spans="1:7">
      <c r="A20102" s="533"/>
      <c r="B20102" s="1787"/>
      <c r="C20102" s="1788"/>
      <c r="D20102" s="533"/>
      <c r="E20102" s="533"/>
      <c r="F20102" s="533"/>
      <c r="G20102" s="533"/>
    </row>
    <row r="20103" spans="1:7">
      <c r="A20103" s="533"/>
      <c r="B20103" s="1787"/>
      <c r="C20103" s="1788"/>
      <c r="D20103" s="533"/>
      <c r="E20103" s="533"/>
      <c r="F20103" s="533"/>
      <c r="G20103" s="533"/>
    </row>
    <row r="20104" spans="1:7">
      <c r="A20104" s="533"/>
      <c r="B20104" s="1787"/>
      <c r="C20104" s="1788"/>
      <c r="D20104" s="533"/>
      <c r="E20104" s="533"/>
      <c r="F20104" s="533"/>
      <c r="G20104" s="533"/>
    </row>
    <row r="20105" spans="1:7">
      <c r="A20105" s="533"/>
      <c r="B20105" s="1787"/>
      <c r="C20105" s="1788"/>
      <c r="D20105" s="533"/>
      <c r="E20105" s="533"/>
      <c r="F20105" s="533"/>
      <c r="G20105" s="533"/>
    </row>
    <row r="20106" spans="1:7">
      <c r="A20106" s="533"/>
      <c r="B20106" s="1787"/>
      <c r="C20106" s="1788"/>
      <c r="D20106" s="533"/>
      <c r="E20106" s="533"/>
      <c r="F20106" s="533"/>
      <c r="G20106" s="533"/>
    </row>
    <row r="20107" spans="1:7">
      <c r="A20107" s="533"/>
      <c r="B20107" s="1787"/>
      <c r="C20107" s="1788"/>
      <c r="D20107" s="533"/>
      <c r="E20107" s="533"/>
      <c r="F20107" s="533"/>
      <c r="G20107" s="533"/>
    </row>
    <row r="20108" spans="1:7">
      <c r="A20108" s="533"/>
      <c r="B20108" s="1787"/>
      <c r="C20108" s="1788"/>
      <c r="D20108" s="533"/>
      <c r="E20108" s="533"/>
      <c r="F20108" s="533"/>
      <c r="G20108" s="533"/>
    </row>
    <row r="20109" spans="1:7">
      <c r="A20109" s="533"/>
      <c r="B20109" s="1787"/>
      <c r="C20109" s="1788"/>
      <c r="D20109" s="533"/>
      <c r="E20109" s="533"/>
      <c r="F20109" s="533"/>
      <c r="G20109" s="533"/>
    </row>
    <row r="20110" spans="1:7">
      <c r="A20110" s="533"/>
      <c r="B20110" s="1787"/>
      <c r="C20110" s="1788"/>
      <c r="D20110" s="533"/>
      <c r="E20110" s="533"/>
      <c r="F20110" s="533"/>
      <c r="G20110" s="533"/>
    </row>
    <row r="20111" spans="1:7">
      <c r="A20111" s="533"/>
      <c r="B20111" s="1787"/>
      <c r="C20111" s="1788"/>
      <c r="D20111" s="533"/>
      <c r="E20111" s="533"/>
      <c r="F20111" s="533"/>
      <c r="G20111" s="533"/>
    </row>
    <row r="20112" spans="1:7">
      <c r="A20112" s="533"/>
      <c r="B20112" s="1787"/>
      <c r="C20112" s="1788"/>
      <c r="D20112" s="533"/>
      <c r="E20112" s="533"/>
      <c r="F20112" s="533"/>
      <c r="G20112" s="533"/>
    </row>
    <row r="20113" spans="1:7">
      <c r="A20113" s="533"/>
      <c r="B20113" s="1787"/>
      <c r="C20113" s="1788"/>
      <c r="D20113" s="533"/>
      <c r="E20113" s="533"/>
      <c r="F20113" s="533"/>
      <c r="G20113" s="533"/>
    </row>
    <row r="20114" spans="1:7">
      <c r="A20114" s="533"/>
      <c r="B20114" s="1787"/>
      <c r="C20114" s="1788"/>
      <c r="D20114" s="533"/>
      <c r="E20114" s="533"/>
      <c r="F20114" s="533"/>
      <c r="G20114" s="533"/>
    </row>
    <row r="20115" spans="1:7">
      <c r="A20115" s="533"/>
      <c r="B20115" s="1787"/>
      <c r="C20115" s="1788"/>
      <c r="D20115" s="533"/>
      <c r="E20115" s="533"/>
      <c r="F20115" s="533"/>
      <c r="G20115" s="533"/>
    </row>
    <row r="20116" spans="1:7">
      <c r="A20116" s="533"/>
      <c r="B20116" s="1787"/>
      <c r="C20116" s="1788"/>
      <c r="D20116" s="533"/>
      <c r="E20116" s="533"/>
      <c r="F20116" s="533"/>
      <c r="G20116" s="533"/>
    </row>
    <row r="20117" spans="1:7">
      <c r="A20117" s="533"/>
      <c r="B20117" s="1787"/>
      <c r="C20117" s="1788"/>
      <c r="D20117" s="533"/>
      <c r="E20117" s="533"/>
      <c r="F20117" s="533"/>
      <c r="G20117" s="533"/>
    </row>
    <row r="20118" spans="1:7">
      <c r="A20118" s="533"/>
      <c r="B20118" s="1787"/>
      <c r="C20118" s="1788"/>
      <c r="D20118" s="533"/>
      <c r="E20118" s="533"/>
      <c r="F20118" s="533"/>
      <c r="G20118" s="533"/>
    </row>
    <row r="20119" spans="1:7">
      <c r="A20119" s="533"/>
      <c r="B20119" s="1787"/>
      <c r="C20119" s="1788"/>
      <c r="D20119" s="533"/>
      <c r="E20119" s="533"/>
      <c r="F20119" s="533"/>
      <c r="G20119" s="533"/>
    </row>
    <row r="20120" spans="1:7">
      <c r="A20120" s="533"/>
      <c r="B20120" s="1787"/>
      <c r="C20120" s="1788"/>
      <c r="D20120" s="533"/>
      <c r="E20120" s="533"/>
      <c r="F20120" s="533"/>
      <c r="G20120" s="533"/>
    </row>
    <row r="20121" spans="1:7">
      <c r="A20121" s="533"/>
      <c r="B20121" s="1787"/>
      <c r="C20121" s="1788"/>
      <c r="D20121" s="533"/>
      <c r="E20121" s="533"/>
      <c r="F20121" s="533"/>
      <c r="G20121" s="533"/>
    </row>
    <row r="20122" spans="1:7">
      <c r="A20122" s="533"/>
      <c r="B20122" s="1787"/>
      <c r="C20122" s="1788"/>
      <c r="D20122" s="533"/>
      <c r="E20122" s="533"/>
      <c r="F20122" s="533"/>
      <c r="G20122" s="533"/>
    </row>
    <row r="20123" spans="1:7">
      <c r="A20123" s="533"/>
      <c r="B20123" s="1787"/>
      <c r="C20123" s="1788"/>
      <c r="D20123" s="533"/>
      <c r="E20123" s="533"/>
      <c r="F20123" s="533"/>
      <c r="G20123" s="533"/>
    </row>
    <row r="20124" spans="1:7">
      <c r="A20124" s="533"/>
      <c r="B20124" s="1787"/>
      <c r="C20124" s="1788"/>
      <c r="D20124" s="533"/>
      <c r="E20124" s="533"/>
      <c r="F20124" s="533"/>
      <c r="G20124" s="533"/>
    </row>
    <row r="20125" spans="1:7">
      <c r="A20125" s="533"/>
      <c r="B20125" s="1787"/>
      <c r="C20125" s="1788"/>
      <c r="D20125" s="533"/>
      <c r="E20125" s="533"/>
      <c r="F20125" s="533"/>
      <c r="G20125" s="533"/>
    </row>
    <row r="20126" spans="1:7">
      <c r="A20126" s="533"/>
      <c r="B20126" s="1787"/>
      <c r="C20126" s="1788"/>
      <c r="D20126" s="533"/>
      <c r="E20126" s="533"/>
      <c r="F20126" s="533"/>
      <c r="G20126" s="533"/>
    </row>
    <row r="20127" spans="1:7">
      <c r="A20127" s="533"/>
      <c r="B20127" s="1787"/>
      <c r="C20127" s="1788"/>
      <c r="D20127" s="533"/>
      <c r="E20127" s="533"/>
      <c r="F20127" s="533"/>
      <c r="G20127" s="533"/>
    </row>
    <row r="20128" spans="1:7">
      <c r="A20128" s="533"/>
      <c r="B20128" s="1787"/>
      <c r="C20128" s="1788"/>
      <c r="D20128" s="533"/>
      <c r="E20128" s="533"/>
      <c r="F20128" s="533"/>
      <c r="G20128" s="533"/>
    </row>
    <row r="20129" spans="1:7">
      <c r="A20129" s="533"/>
      <c r="B20129" s="1787"/>
      <c r="C20129" s="1788"/>
      <c r="D20129" s="533"/>
      <c r="E20129" s="533"/>
      <c r="F20129" s="533"/>
      <c r="G20129" s="533"/>
    </row>
    <row r="20130" spans="1:7">
      <c r="A20130" s="533"/>
      <c r="B20130" s="1787"/>
      <c r="C20130" s="1788"/>
      <c r="D20130" s="533"/>
      <c r="E20130" s="533"/>
      <c r="F20130" s="533"/>
      <c r="G20130" s="533"/>
    </row>
    <row r="20131" spans="1:7">
      <c r="A20131" s="533"/>
      <c r="B20131" s="1787"/>
      <c r="C20131" s="1788"/>
      <c r="D20131" s="533"/>
      <c r="E20131" s="533"/>
      <c r="F20131" s="533"/>
      <c r="G20131" s="533"/>
    </row>
    <row r="20132" spans="1:7">
      <c r="A20132" s="533"/>
      <c r="B20132" s="1787"/>
      <c r="C20132" s="1788"/>
      <c r="D20132" s="533"/>
      <c r="E20132" s="533"/>
      <c r="F20132" s="533"/>
      <c r="G20132" s="533"/>
    </row>
    <row r="20133" spans="1:7">
      <c r="A20133" s="533"/>
      <c r="B20133" s="1787"/>
      <c r="C20133" s="1788"/>
      <c r="D20133" s="533"/>
      <c r="E20133" s="533"/>
      <c r="F20133" s="533"/>
      <c r="G20133" s="533"/>
    </row>
    <row r="20134" spans="1:7">
      <c r="A20134" s="533"/>
      <c r="B20134" s="1787"/>
      <c r="C20134" s="1788"/>
      <c r="D20134" s="533"/>
      <c r="E20134" s="533"/>
      <c r="F20134" s="533"/>
      <c r="G20134" s="533"/>
    </row>
    <row r="20135" spans="1:7">
      <c r="A20135" s="533"/>
      <c r="B20135" s="1787"/>
      <c r="C20135" s="1788"/>
      <c r="D20135" s="533"/>
      <c r="E20135" s="533"/>
      <c r="F20135" s="533"/>
      <c r="G20135" s="533"/>
    </row>
    <row r="20136" spans="1:7">
      <c r="A20136" s="533"/>
      <c r="B20136" s="1787"/>
      <c r="C20136" s="1788"/>
      <c r="D20136" s="533"/>
      <c r="E20136" s="533"/>
      <c r="F20136" s="533"/>
      <c r="G20136" s="533"/>
    </row>
    <row r="20137" spans="1:7">
      <c r="A20137" s="533"/>
      <c r="B20137" s="1787"/>
      <c r="C20137" s="1788"/>
      <c r="D20137" s="533"/>
      <c r="E20137" s="533"/>
      <c r="F20137" s="533"/>
      <c r="G20137" s="533"/>
    </row>
    <row r="20138" spans="1:7">
      <c r="A20138" s="533"/>
      <c r="B20138" s="1787"/>
      <c r="C20138" s="1788"/>
      <c r="D20138" s="533"/>
      <c r="E20138" s="533"/>
      <c r="F20138" s="533"/>
      <c r="G20138" s="533"/>
    </row>
    <row r="20139" spans="1:7">
      <c r="A20139" s="533"/>
      <c r="B20139" s="1787"/>
      <c r="C20139" s="1788"/>
      <c r="D20139" s="533"/>
      <c r="E20139" s="533"/>
      <c r="F20139" s="533"/>
      <c r="G20139" s="533"/>
    </row>
    <row r="20140" spans="1:7">
      <c r="A20140" s="533"/>
      <c r="B20140" s="1787"/>
      <c r="C20140" s="1788"/>
      <c r="D20140" s="533"/>
      <c r="E20140" s="533"/>
      <c r="F20140" s="533"/>
      <c r="G20140" s="533"/>
    </row>
    <row r="20141" spans="1:7">
      <c r="A20141" s="533"/>
      <c r="B20141" s="1787"/>
      <c r="C20141" s="1788"/>
      <c r="D20141" s="533"/>
      <c r="E20141" s="533"/>
      <c r="F20141" s="533"/>
      <c r="G20141" s="533"/>
    </row>
    <row r="20142" spans="1:7">
      <c r="A20142" s="533"/>
      <c r="B20142" s="1787"/>
      <c r="C20142" s="1788"/>
      <c r="D20142" s="533"/>
      <c r="E20142" s="533"/>
      <c r="F20142" s="533"/>
      <c r="G20142" s="533"/>
    </row>
    <row r="20143" spans="1:7">
      <c r="A20143" s="533"/>
      <c r="B20143" s="1787"/>
      <c r="C20143" s="1788"/>
      <c r="D20143" s="533"/>
      <c r="E20143" s="533"/>
      <c r="F20143" s="533"/>
      <c r="G20143" s="533"/>
    </row>
    <row r="20144" spans="1:7">
      <c r="A20144" s="533"/>
      <c r="B20144" s="1787"/>
      <c r="C20144" s="1788"/>
      <c r="D20144" s="533"/>
      <c r="E20144" s="533"/>
      <c r="F20144" s="533"/>
      <c r="G20144" s="533"/>
    </row>
    <row r="20145" spans="1:7">
      <c r="A20145" s="533"/>
      <c r="B20145" s="1787"/>
      <c r="C20145" s="1788"/>
      <c r="D20145" s="533"/>
      <c r="E20145" s="533"/>
      <c r="F20145" s="533"/>
      <c r="G20145" s="533"/>
    </row>
    <row r="20146" spans="1:7">
      <c r="A20146" s="533"/>
      <c r="B20146" s="1787"/>
      <c r="C20146" s="1788"/>
      <c r="D20146" s="533"/>
      <c r="E20146" s="533"/>
      <c r="F20146" s="533"/>
      <c r="G20146" s="533"/>
    </row>
    <row r="20147" spans="1:7">
      <c r="A20147" s="533"/>
      <c r="B20147" s="1787"/>
      <c r="C20147" s="1788"/>
      <c r="D20147" s="533"/>
      <c r="E20147" s="533"/>
      <c r="F20147" s="533"/>
      <c r="G20147" s="533"/>
    </row>
    <row r="20148" spans="1:7">
      <c r="A20148" s="533"/>
      <c r="B20148" s="1787"/>
      <c r="C20148" s="1788"/>
      <c r="D20148" s="533"/>
      <c r="E20148" s="533"/>
      <c r="F20148" s="533"/>
      <c r="G20148" s="533"/>
    </row>
    <row r="20149" spans="1:7">
      <c r="A20149" s="533"/>
      <c r="B20149" s="1787"/>
      <c r="C20149" s="1788"/>
      <c r="D20149" s="533"/>
      <c r="E20149" s="533"/>
      <c r="F20149" s="533"/>
      <c r="G20149" s="533"/>
    </row>
    <row r="20150" spans="1:7">
      <c r="A20150" s="533"/>
      <c r="B20150" s="1787"/>
      <c r="C20150" s="1788"/>
      <c r="D20150" s="533"/>
      <c r="E20150" s="533"/>
      <c r="F20150" s="533"/>
      <c r="G20150" s="533"/>
    </row>
    <row r="20151" spans="1:7">
      <c r="A20151" s="533"/>
      <c r="B20151" s="1787"/>
      <c r="C20151" s="1788"/>
      <c r="D20151" s="533"/>
      <c r="E20151" s="533"/>
      <c r="F20151" s="533"/>
      <c r="G20151" s="533"/>
    </row>
    <row r="20152" spans="1:7">
      <c r="A20152" s="533"/>
      <c r="B20152" s="1787"/>
      <c r="C20152" s="1788"/>
      <c r="D20152" s="533"/>
      <c r="E20152" s="533"/>
      <c r="F20152" s="533"/>
      <c r="G20152" s="533"/>
    </row>
    <row r="20153" spans="1:7">
      <c r="A20153" s="533"/>
      <c r="B20153" s="1787"/>
      <c r="C20153" s="1788"/>
      <c r="D20153" s="533"/>
      <c r="E20153" s="533"/>
      <c r="F20153" s="533"/>
      <c r="G20153" s="533"/>
    </row>
    <row r="20154" spans="1:7">
      <c r="A20154" s="533"/>
      <c r="B20154" s="1787"/>
      <c r="C20154" s="1788"/>
      <c r="D20154" s="533"/>
      <c r="E20154" s="533"/>
      <c r="F20154" s="533"/>
      <c r="G20154" s="533"/>
    </row>
    <row r="20155" spans="1:7">
      <c r="A20155" s="533"/>
      <c r="B20155" s="1787"/>
      <c r="C20155" s="1788"/>
      <c r="D20155" s="533"/>
      <c r="E20155" s="533"/>
      <c r="F20155" s="533"/>
      <c r="G20155" s="533"/>
    </row>
    <row r="20156" spans="1:7">
      <c r="A20156" s="533"/>
      <c r="B20156" s="1787"/>
      <c r="C20156" s="1788"/>
      <c r="D20156" s="533"/>
      <c r="E20156" s="533"/>
      <c r="F20156" s="533"/>
      <c r="G20156" s="533"/>
    </row>
    <row r="20157" spans="1:7">
      <c r="A20157" s="533"/>
      <c r="B20157" s="1787"/>
      <c r="C20157" s="1788"/>
      <c r="D20157" s="533"/>
      <c r="E20157" s="533"/>
      <c r="F20157" s="533"/>
      <c r="G20157" s="533"/>
    </row>
    <row r="20158" spans="1:7">
      <c r="A20158" s="533"/>
      <c r="B20158" s="1787"/>
      <c r="C20158" s="1788"/>
      <c r="D20158" s="533"/>
      <c r="E20158" s="533"/>
      <c r="F20158" s="533"/>
      <c r="G20158" s="533"/>
    </row>
    <row r="20159" spans="1:7">
      <c r="A20159" s="533"/>
      <c r="B20159" s="1787"/>
      <c r="C20159" s="1788"/>
      <c r="D20159" s="533"/>
      <c r="E20159" s="533"/>
      <c r="F20159" s="533"/>
      <c r="G20159" s="533"/>
    </row>
    <row r="20160" spans="1:7">
      <c r="A20160" s="533"/>
      <c r="B20160" s="1787"/>
      <c r="C20160" s="1788"/>
      <c r="D20160" s="533"/>
      <c r="E20160" s="533"/>
      <c r="F20160" s="533"/>
      <c r="G20160" s="533"/>
    </row>
    <row r="20161" spans="1:7">
      <c r="A20161" s="533"/>
      <c r="B20161" s="1787"/>
      <c r="C20161" s="1788"/>
      <c r="D20161" s="533"/>
      <c r="E20161" s="533"/>
      <c r="F20161" s="533"/>
      <c r="G20161" s="533"/>
    </row>
    <row r="20162" spans="1:7">
      <c r="A20162" s="533"/>
      <c r="B20162" s="1787"/>
      <c r="C20162" s="1788"/>
      <c r="D20162" s="533"/>
      <c r="E20162" s="533"/>
      <c r="F20162" s="533"/>
      <c r="G20162" s="533"/>
    </row>
    <row r="20163" spans="1:7">
      <c r="A20163" s="533"/>
      <c r="B20163" s="1787"/>
      <c r="C20163" s="1788"/>
      <c r="D20163" s="533"/>
      <c r="E20163" s="533"/>
      <c r="F20163" s="533"/>
      <c r="G20163" s="533"/>
    </row>
    <row r="20164" spans="1:7">
      <c r="A20164" s="533"/>
      <c r="B20164" s="1787"/>
      <c r="C20164" s="1788"/>
      <c r="D20164" s="533"/>
      <c r="E20164" s="533"/>
      <c r="F20164" s="533"/>
      <c r="G20164" s="533"/>
    </row>
    <row r="20165" spans="1:7">
      <c r="A20165" s="533"/>
      <c r="B20165" s="1787"/>
      <c r="C20165" s="1788"/>
      <c r="D20165" s="533"/>
      <c r="E20165" s="533"/>
      <c r="F20165" s="533"/>
      <c r="G20165" s="533"/>
    </row>
    <row r="20166" spans="1:7">
      <c r="A20166" s="533"/>
      <c r="B20166" s="1787"/>
      <c r="C20166" s="1788"/>
      <c r="D20166" s="533"/>
      <c r="E20166" s="533"/>
      <c r="F20166" s="533"/>
      <c r="G20166" s="533"/>
    </row>
    <row r="20167" spans="1:7">
      <c r="A20167" s="533"/>
      <c r="B20167" s="1787"/>
      <c r="C20167" s="1788"/>
      <c r="D20167" s="533"/>
      <c r="E20167" s="533"/>
      <c r="F20167" s="533"/>
      <c r="G20167" s="533"/>
    </row>
    <row r="20168" spans="1:7">
      <c r="A20168" s="533"/>
      <c r="B20168" s="1787"/>
      <c r="C20168" s="1788"/>
      <c r="D20168" s="533"/>
      <c r="E20168" s="533"/>
      <c r="F20168" s="533"/>
      <c r="G20168" s="533"/>
    </row>
    <row r="20169" spans="1:7">
      <c r="A20169" s="533"/>
      <c r="B20169" s="1787"/>
      <c r="C20169" s="1788"/>
      <c r="D20169" s="533"/>
      <c r="E20169" s="533"/>
      <c r="F20169" s="533"/>
      <c r="G20169" s="533"/>
    </row>
    <row r="20170" spans="1:7">
      <c r="A20170" s="533"/>
      <c r="B20170" s="1787"/>
      <c r="C20170" s="1788"/>
      <c r="D20170" s="533"/>
      <c r="E20170" s="533"/>
      <c r="F20170" s="533"/>
      <c r="G20170" s="533"/>
    </row>
    <row r="20171" spans="1:7">
      <c r="A20171" s="533"/>
      <c r="B20171" s="1787"/>
      <c r="C20171" s="1788"/>
      <c r="D20171" s="533"/>
      <c r="E20171" s="533"/>
      <c r="F20171" s="533"/>
      <c r="G20171" s="533"/>
    </row>
    <row r="20172" spans="1:7">
      <c r="A20172" s="533"/>
      <c r="B20172" s="1787"/>
      <c r="C20172" s="1788"/>
      <c r="D20172" s="533"/>
      <c r="E20172" s="533"/>
      <c r="F20172" s="533"/>
      <c r="G20172" s="533"/>
    </row>
    <row r="20173" spans="1:7">
      <c r="A20173" s="533"/>
      <c r="B20173" s="1787"/>
      <c r="C20173" s="1788"/>
      <c r="D20173" s="533"/>
      <c r="E20173" s="533"/>
      <c r="F20173" s="533"/>
      <c r="G20173" s="533"/>
    </row>
    <row r="20174" spans="1:7">
      <c r="A20174" s="533"/>
      <c r="B20174" s="1787"/>
      <c r="C20174" s="1788"/>
      <c r="D20174" s="533"/>
      <c r="E20174" s="533"/>
      <c r="F20174" s="533"/>
      <c r="G20174" s="533"/>
    </row>
    <row r="20175" spans="1:7">
      <c r="A20175" s="533"/>
      <c r="B20175" s="1787"/>
      <c r="C20175" s="1788"/>
      <c r="D20175" s="533"/>
      <c r="E20175" s="533"/>
      <c r="F20175" s="533"/>
      <c r="G20175" s="533"/>
    </row>
    <row r="20176" spans="1:7">
      <c r="A20176" s="533"/>
      <c r="B20176" s="1787"/>
      <c r="C20176" s="1788"/>
      <c r="D20176" s="533"/>
      <c r="E20176" s="533"/>
      <c r="F20176" s="533"/>
      <c r="G20176" s="533"/>
    </row>
    <row r="20177" spans="1:7">
      <c r="A20177" s="533"/>
      <c r="B20177" s="1787"/>
      <c r="C20177" s="1788"/>
      <c r="D20177" s="533"/>
      <c r="E20177" s="533"/>
      <c r="F20177" s="533"/>
      <c r="G20177" s="533"/>
    </row>
    <row r="20178" spans="1:7">
      <c r="A20178" s="533"/>
      <c r="B20178" s="1787"/>
      <c r="C20178" s="1788"/>
      <c r="D20178" s="533"/>
      <c r="E20178" s="533"/>
      <c r="F20178" s="533"/>
      <c r="G20178" s="533"/>
    </row>
    <row r="20179" spans="1:7">
      <c r="A20179" s="533"/>
      <c r="B20179" s="1787"/>
      <c r="C20179" s="1788"/>
      <c r="D20179" s="533"/>
      <c r="E20179" s="533"/>
      <c r="F20179" s="533"/>
      <c r="G20179" s="533"/>
    </row>
    <row r="20180" spans="1:7">
      <c r="A20180" s="533"/>
      <c r="B20180" s="1787"/>
      <c r="C20180" s="1788"/>
      <c r="D20180" s="533"/>
      <c r="E20180" s="533"/>
      <c r="F20180" s="533"/>
      <c r="G20180" s="533"/>
    </row>
    <row r="20181" spans="1:7">
      <c r="A20181" s="533"/>
      <c r="B20181" s="1787"/>
      <c r="C20181" s="1788"/>
      <c r="D20181" s="533"/>
      <c r="E20181" s="533"/>
      <c r="F20181" s="533"/>
      <c r="G20181" s="533"/>
    </row>
    <row r="20182" spans="1:7">
      <c r="A20182" s="533"/>
      <c r="B20182" s="1787"/>
      <c r="C20182" s="1788"/>
      <c r="D20182" s="533"/>
      <c r="E20182" s="533"/>
      <c r="F20182" s="533"/>
      <c r="G20182" s="533"/>
    </row>
    <row r="20183" spans="1:7">
      <c r="A20183" s="533"/>
      <c r="B20183" s="1787"/>
      <c r="C20183" s="1788"/>
      <c r="D20183" s="533"/>
      <c r="E20183" s="533"/>
      <c r="F20183" s="533"/>
      <c r="G20183" s="533"/>
    </row>
    <row r="20184" spans="1:7">
      <c r="A20184" s="533"/>
      <c r="B20184" s="1787"/>
      <c r="C20184" s="1788"/>
      <c r="D20184" s="533"/>
      <c r="E20184" s="533"/>
      <c r="F20184" s="533"/>
      <c r="G20184" s="533"/>
    </row>
    <row r="20185" spans="1:7">
      <c r="A20185" s="533"/>
      <c r="B20185" s="1787"/>
      <c r="C20185" s="1788"/>
      <c r="D20185" s="533"/>
      <c r="E20185" s="533"/>
      <c r="F20185" s="533"/>
      <c r="G20185" s="533"/>
    </row>
    <row r="20186" spans="1:7">
      <c r="A20186" s="533"/>
      <c r="B20186" s="1787"/>
      <c r="C20186" s="1788"/>
      <c r="D20186" s="533"/>
      <c r="E20186" s="533"/>
      <c r="F20186" s="533"/>
      <c r="G20186" s="533"/>
    </row>
    <row r="20187" spans="1:7">
      <c r="A20187" s="533"/>
      <c r="B20187" s="1787"/>
      <c r="C20187" s="1788"/>
      <c r="D20187" s="533"/>
      <c r="E20187" s="533"/>
      <c r="F20187" s="533"/>
      <c r="G20187" s="533"/>
    </row>
    <row r="20188" spans="1:7">
      <c r="A20188" s="533"/>
      <c r="B20188" s="1787"/>
      <c r="C20188" s="1788"/>
      <c r="D20188" s="533"/>
      <c r="E20188" s="533"/>
      <c r="F20188" s="533"/>
      <c r="G20188" s="533"/>
    </row>
    <row r="20189" spans="1:7">
      <c r="A20189" s="533"/>
      <c r="B20189" s="1787"/>
      <c r="C20189" s="1788"/>
      <c r="D20189" s="533"/>
      <c r="E20189" s="533"/>
      <c r="F20189" s="533"/>
      <c r="G20189" s="533"/>
    </row>
    <row r="20190" spans="1:7">
      <c r="A20190" s="533"/>
      <c r="B20190" s="1787"/>
      <c r="C20190" s="1788"/>
      <c r="D20190" s="533"/>
      <c r="E20190" s="533"/>
      <c r="F20190" s="533"/>
      <c r="G20190" s="533"/>
    </row>
    <row r="20191" spans="1:7">
      <c r="A20191" s="533"/>
      <c r="B20191" s="1787"/>
      <c r="C20191" s="1788"/>
      <c r="D20191" s="533"/>
      <c r="E20191" s="533"/>
      <c r="F20191" s="533"/>
      <c r="G20191" s="533"/>
    </row>
    <row r="20192" spans="1:7">
      <c r="A20192" s="533"/>
      <c r="B20192" s="1787"/>
      <c r="C20192" s="1788"/>
      <c r="D20192" s="533"/>
      <c r="E20192" s="533"/>
      <c r="F20192" s="533"/>
      <c r="G20192" s="533"/>
    </row>
    <row r="20193" spans="1:7">
      <c r="A20193" s="533"/>
      <c r="B20193" s="1787"/>
      <c r="C20193" s="1788"/>
      <c r="D20193" s="533"/>
      <c r="E20193" s="533"/>
      <c r="F20193" s="533"/>
      <c r="G20193" s="533"/>
    </row>
    <row r="20194" spans="1:7">
      <c r="A20194" s="533"/>
      <c r="B20194" s="1787"/>
      <c r="C20194" s="1788"/>
      <c r="D20194" s="533"/>
      <c r="E20194" s="533"/>
      <c r="F20194" s="533"/>
      <c r="G20194" s="533"/>
    </row>
    <row r="20195" spans="1:7">
      <c r="A20195" s="533"/>
      <c r="B20195" s="1787"/>
      <c r="C20195" s="1788"/>
      <c r="D20195" s="533"/>
      <c r="E20195" s="533"/>
      <c r="F20195" s="533"/>
      <c r="G20195" s="533"/>
    </row>
    <row r="20196" spans="1:7">
      <c r="A20196" s="533"/>
      <c r="B20196" s="1787"/>
      <c r="C20196" s="1788"/>
      <c r="D20196" s="533"/>
      <c r="E20196" s="533"/>
      <c r="F20196" s="533"/>
      <c r="G20196" s="533"/>
    </row>
    <row r="20197" spans="1:7">
      <c r="A20197" s="533"/>
      <c r="B20197" s="1787"/>
      <c r="C20197" s="1788"/>
      <c r="D20197" s="533"/>
      <c r="E20197" s="533"/>
      <c r="F20197" s="533"/>
      <c r="G20197" s="533"/>
    </row>
    <row r="20198" spans="1:7">
      <c r="A20198" s="533"/>
      <c r="B20198" s="1787"/>
      <c r="C20198" s="1788"/>
      <c r="D20198" s="533"/>
      <c r="E20198" s="533"/>
      <c r="F20198" s="533"/>
      <c r="G20198" s="533"/>
    </row>
    <row r="20199" spans="1:7">
      <c r="A20199" s="533"/>
      <c r="B20199" s="1787"/>
      <c r="C20199" s="1788"/>
      <c r="D20199" s="533"/>
      <c r="E20199" s="533"/>
      <c r="F20199" s="533"/>
      <c r="G20199" s="533"/>
    </row>
    <row r="20200" spans="1:7">
      <c r="A20200" s="533"/>
      <c r="B20200" s="1787"/>
      <c r="C20200" s="1788"/>
      <c r="D20200" s="533"/>
      <c r="E20200" s="533"/>
      <c r="F20200" s="533"/>
      <c r="G20200" s="533"/>
    </row>
    <row r="20201" spans="1:7">
      <c r="A20201" s="533"/>
      <c r="B20201" s="1787"/>
      <c r="C20201" s="1788"/>
      <c r="D20201" s="533"/>
      <c r="E20201" s="533"/>
      <c r="F20201" s="533"/>
      <c r="G20201" s="533"/>
    </row>
    <row r="20202" spans="1:7">
      <c r="A20202" s="533"/>
      <c r="B20202" s="1787"/>
      <c r="C20202" s="1788"/>
      <c r="D20202" s="533"/>
      <c r="E20202" s="533"/>
      <c r="F20202" s="533"/>
      <c r="G20202" s="533"/>
    </row>
    <row r="20203" spans="1:7">
      <c r="A20203" s="533"/>
      <c r="B20203" s="1787"/>
      <c r="C20203" s="1788"/>
      <c r="D20203" s="533"/>
      <c r="E20203" s="533"/>
      <c r="F20203" s="533"/>
      <c r="G20203" s="533"/>
    </row>
    <row r="20204" spans="1:7">
      <c r="A20204" s="533"/>
      <c r="B20204" s="1787"/>
      <c r="C20204" s="1788"/>
      <c r="D20204" s="533"/>
      <c r="E20204" s="533"/>
      <c r="F20204" s="533"/>
      <c r="G20204" s="533"/>
    </row>
    <row r="20205" spans="1:7">
      <c r="A20205" s="533"/>
      <c r="B20205" s="1787"/>
      <c r="C20205" s="1788"/>
      <c r="D20205" s="533"/>
      <c r="E20205" s="533"/>
      <c r="F20205" s="533"/>
      <c r="G20205" s="533"/>
    </row>
    <row r="20206" spans="1:7">
      <c r="A20206" s="533"/>
      <c r="B20206" s="1787"/>
      <c r="C20206" s="1788"/>
      <c r="D20206" s="533"/>
      <c r="E20206" s="533"/>
      <c r="F20206" s="533"/>
      <c r="G20206" s="533"/>
    </row>
    <row r="20207" spans="1:7">
      <c r="A20207" s="533"/>
      <c r="B20207" s="1787"/>
      <c r="C20207" s="1788"/>
      <c r="D20207" s="533"/>
      <c r="E20207" s="533"/>
      <c r="F20207" s="533"/>
      <c r="G20207" s="533"/>
    </row>
    <row r="20208" spans="1:7">
      <c r="A20208" s="533"/>
      <c r="B20208" s="1787"/>
      <c r="C20208" s="1788"/>
      <c r="D20208" s="533"/>
      <c r="E20208" s="533"/>
      <c r="F20208" s="533"/>
      <c r="G20208" s="533"/>
    </row>
    <row r="20209" spans="1:7">
      <c r="A20209" s="533"/>
      <c r="B20209" s="1787"/>
      <c r="C20209" s="1788"/>
      <c r="D20209" s="533"/>
      <c r="E20209" s="533"/>
      <c r="F20209" s="533"/>
      <c r="G20209" s="533"/>
    </row>
    <row r="20210" spans="1:7">
      <c r="A20210" s="533"/>
      <c r="B20210" s="1787"/>
      <c r="C20210" s="1788"/>
      <c r="D20210" s="533"/>
      <c r="E20210" s="533"/>
      <c r="F20210" s="533"/>
      <c r="G20210" s="533"/>
    </row>
    <row r="20211" spans="1:7">
      <c r="A20211" s="533"/>
      <c r="B20211" s="1787"/>
      <c r="C20211" s="1788"/>
      <c r="D20211" s="533"/>
      <c r="E20211" s="533"/>
      <c r="F20211" s="533"/>
      <c r="G20211" s="533"/>
    </row>
    <row r="20212" spans="1:7">
      <c r="A20212" s="533"/>
      <c r="B20212" s="1787"/>
      <c r="C20212" s="1788"/>
      <c r="D20212" s="533"/>
      <c r="E20212" s="533"/>
      <c r="F20212" s="533"/>
      <c r="G20212" s="533"/>
    </row>
    <row r="20213" spans="1:7">
      <c r="A20213" s="533"/>
      <c r="B20213" s="1787"/>
      <c r="C20213" s="1788"/>
      <c r="D20213" s="533"/>
      <c r="E20213" s="533"/>
      <c r="F20213" s="533"/>
      <c r="G20213" s="533"/>
    </row>
    <row r="20214" spans="1:7">
      <c r="A20214" s="533"/>
      <c r="B20214" s="1787"/>
      <c r="C20214" s="1788"/>
      <c r="D20214" s="533"/>
      <c r="E20214" s="533"/>
      <c r="F20214" s="533"/>
      <c r="G20214" s="533"/>
    </row>
    <row r="20215" spans="1:7">
      <c r="A20215" s="533"/>
      <c r="B20215" s="1787"/>
      <c r="C20215" s="1788"/>
      <c r="D20215" s="533"/>
      <c r="E20215" s="533"/>
      <c r="F20215" s="533"/>
      <c r="G20215" s="533"/>
    </row>
    <row r="20216" spans="1:7">
      <c r="A20216" s="533"/>
      <c r="B20216" s="1787"/>
      <c r="C20216" s="1788"/>
      <c r="D20216" s="533"/>
      <c r="E20216" s="533"/>
      <c r="F20216" s="533"/>
      <c r="G20216" s="533"/>
    </row>
    <row r="20217" spans="1:7">
      <c r="A20217" s="533"/>
      <c r="B20217" s="1787"/>
      <c r="C20217" s="1788"/>
      <c r="D20217" s="533"/>
      <c r="E20217" s="533"/>
      <c r="F20217" s="533"/>
      <c r="G20217" s="533"/>
    </row>
    <row r="20218" spans="1:7">
      <c r="A20218" s="533"/>
      <c r="B20218" s="1787"/>
      <c r="C20218" s="1788"/>
      <c r="D20218" s="533"/>
      <c r="E20218" s="533"/>
      <c r="F20218" s="533"/>
      <c r="G20218" s="533"/>
    </row>
    <row r="20219" spans="1:7">
      <c r="A20219" s="533"/>
      <c r="B20219" s="1787"/>
      <c r="C20219" s="1788"/>
      <c r="D20219" s="533"/>
      <c r="E20219" s="533"/>
      <c r="F20219" s="533"/>
      <c r="G20219" s="533"/>
    </row>
    <row r="20220" spans="1:7">
      <c r="A20220" s="533"/>
      <c r="B20220" s="1787"/>
      <c r="C20220" s="1788"/>
      <c r="D20220" s="533"/>
      <c r="E20220" s="533"/>
      <c r="F20220" s="533"/>
      <c r="G20220" s="533"/>
    </row>
    <row r="20221" spans="1:7">
      <c r="A20221" s="533"/>
      <c r="B20221" s="1787"/>
      <c r="C20221" s="1788"/>
      <c r="D20221" s="533"/>
      <c r="E20221" s="533"/>
      <c r="F20221" s="533"/>
      <c r="G20221" s="533"/>
    </row>
    <row r="20222" spans="1:7">
      <c r="A20222" s="533"/>
      <c r="B20222" s="1787"/>
      <c r="C20222" s="1788"/>
      <c r="D20222" s="533"/>
      <c r="E20222" s="533"/>
      <c r="F20222" s="533"/>
      <c r="G20222" s="533"/>
    </row>
    <row r="20223" spans="1:7">
      <c r="A20223" s="533"/>
      <c r="B20223" s="1787"/>
      <c r="C20223" s="1788"/>
      <c r="D20223" s="533"/>
      <c r="E20223" s="533"/>
      <c r="F20223" s="533"/>
      <c r="G20223" s="533"/>
    </row>
    <row r="20224" spans="1:7">
      <c r="A20224" s="533"/>
      <c r="B20224" s="1787"/>
      <c r="C20224" s="1788"/>
      <c r="D20224" s="533"/>
      <c r="E20224" s="533"/>
      <c r="F20224" s="533"/>
      <c r="G20224" s="533"/>
    </row>
    <row r="20225" spans="1:7">
      <c r="A20225" s="533"/>
      <c r="B20225" s="1787"/>
      <c r="C20225" s="1788"/>
      <c r="D20225" s="533"/>
      <c r="E20225" s="533"/>
      <c r="F20225" s="533"/>
      <c r="G20225" s="533"/>
    </row>
    <row r="20226" spans="1:7">
      <c r="A20226" s="533"/>
      <c r="B20226" s="1787"/>
      <c r="C20226" s="1788"/>
      <c r="D20226" s="533"/>
      <c r="E20226" s="533"/>
      <c r="F20226" s="533"/>
      <c r="G20226" s="533"/>
    </row>
    <row r="20227" spans="1:7">
      <c r="A20227" s="533"/>
      <c r="B20227" s="1787"/>
      <c r="C20227" s="1788"/>
      <c r="D20227" s="533"/>
      <c r="E20227" s="533"/>
      <c r="F20227" s="533"/>
      <c r="G20227" s="533"/>
    </row>
    <row r="20228" spans="1:7">
      <c r="A20228" s="533"/>
      <c r="B20228" s="1787"/>
      <c r="C20228" s="1788"/>
      <c r="D20228" s="533"/>
      <c r="E20228" s="533"/>
      <c r="F20228" s="533"/>
      <c r="G20228" s="533"/>
    </row>
    <row r="20229" spans="1:7">
      <c r="A20229" s="533"/>
      <c r="B20229" s="1787"/>
      <c r="C20229" s="1788"/>
      <c r="D20229" s="533"/>
      <c r="E20229" s="533"/>
      <c r="F20229" s="533"/>
      <c r="G20229" s="533"/>
    </row>
    <row r="20230" spans="1:7">
      <c r="A20230" s="533"/>
      <c r="B20230" s="1787"/>
      <c r="C20230" s="1788"/>
      <c r="D20230" s="533"/>
      <c r="E20230" s="533"/>
      <c r="F20230" s="533"/>
      <c r="G20230" s="533"/>
    </row>
    <row r="20231" spans="1:7">
      <c r="A20231" s="533"/>
      <c r="B20231" s="1787"/>
      <c r="C20231" s="1788"/>
      <c r="D20231" s="533"/>
      <c r="E20231" s="533"/>
      <c r="F20231" s="533"/>
      <c r="G20231" s="533"/>
    </row>
    <row r="20232" spans="1:7">
      <c r="A20232" s="533"/>
      <c r="B20232" s="1787"/>
      <c r="C20232" s="1788"/>
      <c r="D20232" s="533"/>
      <c r="E20232" s="533"/>
      <c r="F20232" s="533"/>
      <c r="G20232" s="533"/>
    </row>
    <row r="20233" spans="1:7">
      <c r="A20233" s="533"/>
      <c r="B20233" s="1787"/>
      <c r="C20233" s="1788"/>
      <c r="D20233" s="533"/>
      <c r="E20233" s="533"/>
      <c r="F20233" s="533"/>
      <c r="G20233" s="533"/>
    </row>
    <row r="20234" spans="1:7">
      <c r="A20234" s="533"/>
      <c r="B20234" s="1787"/>
      <c r="C20234" s="1788"/>
      <c r="D20234" s="533"/>
      <c r="E20234" s="533"/>
      <c r="F20234" s="533"/>
      <c r="G20234" s="533"/>
    </row>
    <row r="20235" spans="1:7">
      <c r="A20235" s="533"/>
      <c r="B20235" s="1787"/>
      <c r="C20235" s="1788"/>
      <c r="D20235" s="533"/>
      <c r="E20235" s="533"/>
      <c r="F20235" s="533"/>
      <c r="G20235" s="533"/>
    </row>
    <row r="20236" spans="1:7">
      <c r="A20236" s="533"/>
      <c r="B20236" s="1787"/>
      <c r="C20236" s="1788"/>
      <c r="D20236" s="533"/>
      <c r="E20236" s="533"/>
      <c r="F20236" s="533"/>
      <c r="G20236" s="533"/>
    </row>
    <row r="20237" spans="1:7">
      <c r="A20237" s="533"/>
      <c r="B20237" s="1787"/>
      <c r="C20237" s="1788"/>
      <c r="D20237" s="533"/>
      <c r="E20237" s="533"/>
      <c r="F20237" s="533"/>
      <c r="G20237" s="533"/>
    </row>
    <row r="20238" spans="1:7">
      <c r="A20238" s="533"/>
      <c r="B20238" s="1787"/>
      <c r="C20238" s="1788"/>
      <c r="D20238" s="533"/>
      <c r="E20238" s="533"/>
      <c r="F20238" s="533"/>
      <c r="G20238" s="533"/>
    </row>
    <row r="20239" spans="1:7">
      <c r="A20239" s="533"/>
      <c r="B20239" s="1787"/>
      <c r="C20239" s="1788"/>
      <c r="D20239" s="533"/>
      <c r="E20239" s="533"/>
      <c r="F20239" s="533"/>
      <c r="G20239" s="533"/>
    </row>
    <row r="20240" spans="1:7">
      <c r="A20240" s="533"/>
      <c r="B20240" s="1787"/>
      <c r="C20240" s="1788"/>
      <c r="D20240" s="533"/>
      <c r="E20240" s="533"/>
      <c r="F20240" s="533"/>
      <c r="G20240" s="533"/>
    </row>
    <row r="20241" spans="1:7">
      <c r="A20241" s="533"/>
      <c r="B20241" s="1787"/>
      <c r="C20241" s="1788"/>
      <c r="D20241" s="533"/>
      <c r="E20241" s="533"/>
      <c r="F20241" s="533"/>
      <c r="G20241" s="533"/>
    </row>
    <row r="20242" spans="1:7">
      <c r="A20242" s="533"/>
      <c r="B20242" s="1787"/>
      <c r="C20242" s="1788"/>
      <c r="D20242" s="533"/>
      <c r="E20242" s="533"/>
      <c r="F20242" s="533"/>
      <c r="G20242" s="533"/>
    </row>
    <row r="20243" spans="1:7">
      <c r="A20243" s="533"/>
      <c r="B20243" s="1787"/>
      <c r="C20243" s="1788"/>
      <c r="D20243" s="533"/>
      <c r="E20243" s="533"/>
      <c r="F20243" s="533"/>
      <c r="G20243" s="533"/>
    </row>
    <row r="20244" spans="1:7">
      <c r="A20244" s="533"/>
      <c r="B20244" s="1787"/>
      <c r="C20244" s="1788"/>
      <c r="D20244" s="533"/>
      <c r="E20244" s="533"/>
      <c r="F20244" s="533"/>
      <c r="G20244" s="533"/>
    </row>
    <row r="20245" spans="1:7">
      <c r="A20245" s="533"/>
      <c r="B20245" s="1787"/>
      <c r="C20245" s="1788"/>
      <c r="D20245" s="533"/>
      <c r="E20245" s="533"/>
      <c r="F20245" s="533"/>
      <c r="G20245" s="533"/>
    </row>
    <row r="20246" spans="1:7">
      <c r="A20246" s="533"/>
      <c r="B20246" s="1787"/>
      <c r="C20246" s="1788"/>
      <c r="D20246" s="533"/>
      <c r="E20246" s="533"/>
      <c r="F20246" s="533"/>
      <c r="G20246" s="533"/>
    </row>
    <row r="20247" spans="1:7">
      <c r="A20247" s="533"/>
      <c r="B20247" s="1787"/>
      <c r="C20247" s="1788"/>
      <c r="D20247" s="533"/>
      <c r="E20247" s="533"/>
      <c r="F20247" s="533"/>
      <c r="G20247" s="533"/>
    </row>
    <row r="20248" spans="1:7">
      <c r="A20248" s="533"/>
      <c r="B20248" s="1787"/>
      <c r="C20248" s="1788"/>
      <c r="D20248" s="533"/>
      <c r="E20248" s="533"/>
      <c r="F20248" s="533"/>
      <c r="G20248" s="533"/>
    </row>
    <row r="20249" spans="1:7">
      <c r="A20249" s="533"/>
      <c r="B20249" s="1787"/>
      <c r="C20249" s="1788"/>
      <c r="D20249" s="533"/>
      <c r="E20249" s="533"/>
      <c r="F20249" s="533"/>
      <c r="G20249" s="533"/>
    </row>
    <row r="20250" spans="1:7">
      <c r="A20250" s="533"/>
      <c r="B20250" s="1787"/>
      <c r="C20250" s="1788"/>
      <c r="D20250" s="533"/>
      <c r="E20250" s="533"/>
      <c r="F20250" s="533"/>
      <c r="G20250" s="533"/>
    </row>
    <row r="20251" spans="1:7">
      <c r="A20251" s="533"/>
      <c r="B20251" s="1787"/>
      <c r="C20251" s="1788"/>
      <c r="D20251" s="533"/>
      <c r="E20251" s="533"/>
      <c r="F20251" s="533"/>
      <c r="G20251" s="533"/>
    </row>
    <row r="20252" spans="1:7">
      <c r="A20252" s="533"/>
      <c r="B20252" s="1787"/>
      <c r="C20252" s="1788"/>
      <c r="D20252" s="533"/>
      <c r="E20252" s="533"/>
      <c r="F20252" s="533"/>
      <c r="G20252" s="533"/>
    </row>
    <row r="20253" spans="1:7">
      <c r="A20253" s="533"/>
      <c r="B20253" s="1787"/>
      <c r="C20253" s="1788"/>
      <c r="D20253" s="533"/>
      <c r="E20253" s="533"/>
      <c r="F20253" s="533"/>
      <c r="G20253" s="533"/>
    </row>
    <row r="20254" spans="1:7">
      <c r="A20254" s="533"/>
      <c r="B20254" s="1787"/>
      <c r="C20254" s="1788"/>
      <c r="D20254" s="533"/>
      <c r="E20254" s="533"/>
      <c r="F20254" s="533"/>
      <c r="G20254" s="533"/>
    </row>
    <row r="20255" spans="1:7">
      <c r="A20255" s="533"/>
      <c r="B20255" s="1787"/>
      <c r="C20255" s="1788"/>
      <c r="D20255" s="533"/>
      <c r="E20255" s="533"/>
      <c r="F20255" s="533"/>
      <c r="G20255" s="533"/>
    </row>
    <row r="20256" spans="1:7">
      <c r="A20256" s="533"/>
      <c r="B20256" s="1787"/>
      <c r="C20256" s="1788"/>
      <c r="D20256" s="533"/>
      <c r="E20256" s="533"/>
      <c r="F20256" s="533"/>
      <c r="G20256" s="533"/>
    </row>
    <row r="20257" spans="1:7">
      <c r="A20257" s="533"/>
      <c r="B20257" s="1787"/>
      <c r="C20257" s="1788"/>
      <c r="D20257" s="533"/>
      <c r="E20257" s="533"/>
      <c r="F20257" s="533"/>
      <c r="G20257" s="533"/>
    </row>
    <row r="20258" spans="1:7">
      <c r="A20258" s="533"/>
      <c r="B20258" s="1787"/>
      <c r="C20258" s="1788"/>
      <c r="D20258" s="533"/>
      <c r="E20258" s="533"/>
      <c r="F20258" s="533"/>
      <c r="G20258" s="533"/>
    </row>
    <row r="20259" spans="1:7">
      <c r="A20259" s="533"/>
      <c r="B20259" s="1787"/>
      <c r="C20259" s="1788"/>
      <c r="D20259" s="533"/>
      <c r="E20259" s="533"/>
      <c r="F20259" s="533"/>
      <c r="G20259" s="533"/>
    </row>
    <row r="20260" spans="1:7">
      <c r="A20260" s="533"/>
      <c r="B20260" s="1787"/>
      <c r="C20260" s="1788"/>
      <c r="D20260" s="533"/>
      <c r="E20260" s="533"/>
      <c r="F20260" s="533"/>
      <c r="G20260" s="533"/>
    </row>
    <row r="20261" spans="1:7">
      <c r="A20261" s="533"/>
      <c r="B20261" s="1787"/>
      <c r="C20261" s="1788"/>
      <c r="D20261" s="533"/>
      <c r="E20261" s="533"/>
      <c r="F20261" s="533"/>
      <c r="G20261" s="533"/>
    </row>
    <row r="20262" spans="1:7">
      <c r="A20262" s="533"/>
      <c r="B20262" s="1787"/>
      <c r="C20262" s="1788"/>
      <c r="D20262" s="533"/>
      <c r="E20262" s="533"/>
      <c r="F20262" s="533"/>
      <c r="G20262" s="533"/>
    </row>
    <row r="20263" spans="1:7">
      <c r="A20263" s="533"/>
      <c r="B20263" s="1787"/>
      <c r="C20263" s="1788"/>
      <c r="D20263" s="533"/>
      <c r="E20263" s="533"/>
      <c r="F20263" s="533"/>
      <c r="G20263" s="533"/>
    </row>
    <row r="20264" spans="1:7">
      <c r="A20264" s="533"/>
      <c r="B20264" s="1787"/>
      <c r="C20264" s="1788"/>
      <c r="D20264" s="533"/>
      <c r="E20264" s="533"/>
      <c r="F20264" s="533"/>
      <c r="G20264" s="533"/>
    </row>
    <row r="20265" spans="1:7">
      <c r="A20265" s="533"/>
      <c r="B20265" s="1787"/>
      <c r="C20265" s="1788"/>
      <c r="D20265" s="533"/>
      <c r="E20265" s="533"/>
      <c r="F20265" s="533"/>
      <c r="G20265" s="533"/>
    </row>
    <row r="20266" spans="1:7">
      <c r="A20266" s="533"/>
      <c r="B20266" s="1787"/>
      <c r="C20266" s="1788"/>
      <c r="D20266" s="533"/>
      <c r="E20266" s="533"/>
      <c r="F20266" s="533"/>
      <c r="G20266" s="533"/>
    </row>
    <row r="20267" spans="1:7">
      <c r="A20267" s="533"/>
      <c r="B20267" s="1787"/>
      <c r="C20267" s="1788"/>
      <c r="D20267" s="533"/>
      <c r="E20267" s="533"/>
      <c r="F20267" s="533"/>
      <c r="G20267" s="533"/>
    </row>
    <row r="20268" spans="1:7">
      <c r="A20268" s="533"/>
      <c r="B20268" s="1787"/>
      <c r="C20268" s="1788"/>
      <c r="D20268" s="533"/>
      <c r="E20268" s="533"/>
      <c r="F20268" s="533"/>
      <c r="G20268" s="533"/>
    </row>
    <row r="20269" spans="1:7">
      <c r="A20269" s="533"/>
      <c r="B20269" s="1787"/>
      <c r="C20269" s="1788"/>
      <c r="D20269" s="533"/>
      <c r="E20269" s="533"/>
      <c r="F20269" s="533"/>
      <c r="G20269" s="533"/>
    </row>
    <row r="20270" spans="1:7">
      <c r="A20270" s="533"/>
      <c r="B20270" s="1787"/>
      <c r="C20270" s="1788"/>
      <c r="D20270" s="533"/>
      <c r="E20270" s="533"/>
      <c r="F20270" s="533"/>
      <c r="G20270" s="533"/>
    </row>
    <row r="20271" spans="1:7">
      <c r="A20271" s="533"/>
      <c r="B20271" s="1787"/>
      <c r="C20271" s="1788"/>
      <c r="D20271" s="533"/>
      <c r="E20271" s="533"/>
      <c r="F20271" s="533"/>
      <c r="G20271" s="533"/>
    </row>
    <row r="20272" spans="1:7">
      <c r="A20272" s="533"/>
      <c r="B20272" s="1787"/>
      <c r="C20272" s="1788"/>
      <c r="D20272" s="533"/>
      <c r="E20272" s="533"/>
      <c r="F20272" s="533"/>
      <c r="G20272" s="533"/>
    </row>
    <row r="20273" spans="1:7">
      <c r="A20273" s="533"/>
      <c r="B20273" s="1787"/>
      <c r="C20273" s="1788"/>
      <c r="D20273" s="533"/>
      <c r="E20273" s="533"/>
      <c r="F20273" s="533"/>
      <c r="G20273" s="533"/>
    </row>
    <row r="20274" spans="1:7">
      <c r="A20274" s="533"/>
      <c r="B20274" s="1787"/>
      <c r="C20274" s="1788"/>
      <c r="D20274" s="533"/>
      <c r="E20274" s="533"/>
      <c r="F20274" s="533"/>
      <c r="G20274" s="533"/>
    </row>
    <row r="20275" spans="1:7">
      <c r="A20275" s="533"/>
      <c r="B20275" s="1787"/>
      <c r="C20275" s="1788"/>
      <c r="D20275" s="533"/>
      <c r="E20275" s="533"/>
      <c r="F20275" s="533"/>
      <c r="G20275" s="533"/>
    </row>
    <row r="20276" spans="1:7">
      <c r="A20276" s="533"/>
      <c r="B20276" s="1787"/>
      <c r="C20276" s="1788"/>
      <c r="D20276" s="533"/>
      <c r="E20276" s="533"/>
      <c r="F20276" s="533"/>
      <c r="G20276" s="533"/>
    </row>
    <row r="20277" spans="1:7">
      <c r="A20277" s="533"/>
      <c r="B20277" s="1787"/>
      <c r="C20277" s="1788"/>
      <c r="D20277" s="533"/>
      <c r="E20277" s="533"/>
      <c r="F20277" s="533"/>
      <c r="G20277" s="533"/>
    </row>
    <row r="20278" spans="1:7">
      <c r="A20278" s="533"/>
      <c r="B20278" s="1787"/>
      <c r="C20278" s="1788"/>
      <c r="D20278" s="533"/>
      <c r="E20278" s="533"/>
      <c r="F20278" s="533"/>
      <c r="G20278" s="533"/>
    </row>
    <row r="20279" spans="1:7">
      <c r="A20279" s="533"/>
      <c r="B20279" s="1787"/>
      <c r="C20279" s="1788"/>
      <c r="D20279" s="533"/>
      <c r="E20279" s="533"/>
      <c r="F20279" s="533"/>
      <c r="G20279" s="533"/>
    </row>
    <row r="20280" spans="1:7">
      <c r="A20280" s="533"/>
      <c r="B20280" s="1787"/>
      <c r="C20280" s="1788"/>
      <c r="D20280" s="533"/>
      <c r="E20280" s="533"/>
      <c r="F20280" s="533"/>
      <c r="G20280" s="533"/>
    </row>
    <row r="20281" spans="1:7">
      <c r="A20281" s="533"/>
      <c r="B20281" s="1787"/>
      <c r="C20281" s="1788"/>
      <c r="D20281" s="533"/>
      <c r="E20281" s="533"/>
      <c r="F20281" s="533"/>
      <c r="G20281" s="533"/>
    </row>
    <row r="20282" spans="1:7">
      <c r="A20282" s="533"/>
      <c r="B20282" s="1787"/>
      <c r="C20282" s="1788"/>
      <c r="D20282" s="533"/>
      <c r="E20282" s="533"/>
      <c r="F20282" s="533"/>
      <c r="G20282" s="533"/>
    </row>
    <row r="20283" spans="1:7">
      <c r="A20283" s="533"/>
      <c r="B20283" s="1787"/>
      <c r="C20283" s="1788"/>
      <c r="D20283" s="533"/>
      <c r="E20283" s="533"/>
      <c r="F20283" s="533"/>
      <c r="G20283" s="533"/>
    </row>
    <row r="20284" spans="1:7">
      <c r="A20284" s="533"/>
      <c r="B20284" s="1787"/>
      <c r="C20284" s="1788"/>
      <c r="D20284" s="533"/>
      <c r="E20284" s="533"/>
      <c r="F20284" s="533"/>
      <c r="G20284" s="533"/>
    </row>
    <row r="20285" spans="1:7">
      <c r="A20285" s="533"/>
      <c r="B20285" s="1787"/>
      <c r="C20285" s="1788"/>
      <c r="D20285" s="533"/>
      <c r="E20285" s="533"/>
      <c r="F20285" s="533"/>
      <c r="G20285" s="533"/>
    </row>
    <row r="20286" spans="1:7">
      <c r="A20286" s="533"/>
      <c r="B20286" s="1787"/>
      <c r="C20286" s="1788"/>
      <c r="D20286" s="533"/>
      <c r="E20286" s="533"/>
      <c r="F20286" s="533"/>
      <c r="G20286" s="533"/>
    </row>
    <row r="20287" spans="1:7">
      <c r="A20287" s="533"/>
      <c r="B20287" s="1787"/>
      <c r="C20287" s="1788"/>
      <c r="D20287" s="533"/>
      <c r="E20287" s="533"/>
      <c r="F20287" s="533"/>
      <c r="G20287" s="533"/>
    </row>
    <row r="20288" spans="1:7">
      <c r="A20288" s="533"/>
      <c r="B20288" s="1787"/>
      <c r="C20288" s="1788"/>
      <c r="D20288" s="533"/>
      <c r="E20288" s="533"/>
      <c r="F20288" s="533"/>
      <c r="G20288" s="533"/>
    </row>
    <row r="20289" spans="1:7">
      <c r="A20289" s="533"/>
      <c r="B20289" s="1787"/>
      <c r="C20289" s="1788"/>
      <c r="D20289" s="533"/>
      <c r="E20289" s="533"/>
      <c r="F20289" s="533"/>
      <c r="G20289" s="533"/>
    </row>
    <row r="20290" spans="1:7">
      <c r="A20290" s="533"/>
      <c r="B20290" s="1787"/>
      <c r="C20290" s="1788"/>
      <c r="D20290" s="533"/>
      <c r="E20290" s="533"/>
      <c r="F20290" s="533"/>
      <c r="G20290" s="533"/>
    </row>
    <row r="20291" spans="1:7">
      <c r="A20291" s="533"/>
      <c r="B20291" s="1787"/>
      <c r="C20291" s="1788"/>
      <c r="D20291" s="533"/>
      <c r="E20291" s="533"/>
      <c r="F20291" s="533"/>
      <c r="G20291" s="533"/>
    </row>
    <row r="20292" spans="1:7">
      <c r="A20292" s="533"/>
      <c r="B20292" s="1787"/>
      <c r="C20292" s="1788"/>
      <c r="D20292" s="533"/>
      <c r="E20292" s="533"/>
      <c r="F20292" s="533"/>
      <c r="G20292" s="533"/>
    </row>
    <row r="20293" spans="1:7">
      <c r="A20293" s="533"/>
      <c r="B20293" s="1787"/>
      <c r="C20293" s="1788"/>
      <c r="D20293" s="533"/>
      <c r="E20293" s="533"/>
      <c r="F20293" s="533"/>
      <c r="G20293" s="533"/>
    </row>
    <row r="20294" spans="1:7">
      <c r="A20294" s="533"/>
      <c r="B20294" s="1787"/>
      <c r="C20294" s="1788"/>
      <c r="D20294" s="533"/>
      <c r="E20294" s="533"/>
      <c r="F20294" s="533"/>
      <c r="G20294" s="533"/>
    </row>
    <row r="20295" spans="1:7">
      <c r="A20295" s="533"/>
      <c r="B20295" s="1787"/>
      <c r="C20295" s="1788"/>
      <c r="D20295" s="533"/>
      <c r="E20295" s="533"/>
      <c r="F20295" s="533"/>
      <c r="G20295" s="533"/>
    </row>
    <row r="20296" spans="1:7">
      <c r="A20296" s="533"/>
      <c r="B20296" s="1787"/>
      <c r="C20296" s="1788"/>
      <c r="D20296" s="533"/>
      <c r="E20296" s="533"/>
      <c r="F20296" s="533"/>
      <c r="G20296" s="533"/>
    </row>
    <row r="20297" spans="1:7">
      <c r="A20297" s="533"/>
      <c r="B20297" s="1787"/>
      <c r="C20297" s="1788"/>
      <c r="D20297" s="533"/>
      <c r="E20297" s="533"/>
      <c r="F20297" s="533"/>
      <c r="G20297" s="533"/>
    </row>
    <row r="20298" spans="1:7">
      <c r="A20298" s="533"/>
      <c r="B20298" s="1787"/>
      <c r="C20298" s="1788"/>
      <c r="D20298" s="533"/>
      <c r="E20298" s="533"/>
      <c r="F20298" s="533"/>
      <c r="G20298" s="533"/>
    </row>
    <row r="20299" spans="1:7">
      <c r="A20299" s="533"/>
      <c r="B20299" s="1787"/>
      <c r="C20299" s="1788"/>
      <c r="D20299" s="533"/>
      <c r="E20299" s="533"/>
      <c r="F20299" s="533"/>
      <c r="G20299" s="533"/>
    </row>
    <row r="20300" spans="1:7">
      <c r="A20300" s="533"/>
      <c r="B20300" s="1787"/>
      <c r="C20300" s="1788"/>
      <c r="D20300" s="533"/>
      <c r="E20300" s="533"/>
      <c r="F20300" s="533"/>
      <c r="G20300" s="533"/>
    </row>
    <row r="20301" spans="1:7">
      <c r="A20301" s="533"/>
      <c r="B20301" s="1787"/>
      <c r="C20301" s="1788"/>
      <c r="D20301" s="533"/>
      <c r="E20301" s="533"/>
      <c r="F20301" s="533"/>
      <c r="G20301" s="533"/>
    </row>
    <row r="20302" spans="1:7">
      <c r="A20302" s="533"/>
      <c r="B20302" s="1787"/>
      <c r="C20302" s="1788"/>
      <c r="D20302" s="533"/>
      <c r="E20302" s="533"/>
      <c r="F20302" s="533"/>
      <c r="G20302" s="533"/>
    </row>
    <row r="20303" spans="1:7">
      <c r="A20303" s="533"/>
      <c r="B20303" s="1787"/>
      <c r="C20303" s="1788"/>
      <c r="D20303" s="533"/>
      <c r="E20303" s="533"/>
      <c r="F20303" s="533"/>
      <c r="G20303" s="533"/>
    </row>
    <row r="20304" spans="1:7">
      <c r="A20304" s="533"/>
      <c r="B20304" s="1787"/>
      <c r="C20304" s="1788"/>
      <c r="D20304" s="533"/>
      <c r="E20304" s="533"/>
      <c r="F20304" s="533"/>
      <c r="G20304" s="533"/>
    </row>
    <row r="20305" spans="1:7">
      <c r="A20305" s="533"/>
      <c r="B20305" s="1787"/>
      <c r="C20305" s="1788"/>
      <c r="D20305" s="533"/>
      <c r="E20305" s="533"/>
      <c r="F20305" s="533"/>
      <c r="G20305" s="533"/>
    </row>
    <row r="20306" spans="1:7">
      <c r="A20306" s="533"/>
      <c r="B20306" s="1787"/>
      <c r="C20306" s="1788"/>
      <c r="D20306" s="533"/>
      <c r="E20306" s="533"/>
      <c r="F20306" s="533"/>
      <c r="G20306" s="533"/>
    </row>
    <row r="20307" spans="1:7">
      <c r="A20307" s="533"/>
      <c r="B20307" s="1787"/>
      <c r="C20307" s="1788"/>
      <c r="D20307" s="533"/>
      <c r="E20307" s="533"/>
      <c r="F20307" s="533"/>
      <c r="G20307" s="533"/>
    </row>
    <row r="20308" spans="1:7">
      <c r="A20308" s="533"/>
      <c r="B20308" s="1787"/>
      <c r="C20308" s="1788"/>
      <c r="D20308" s="533"/>
      <c r="E20308" s="533"/>
      <c r="F20308" s="533"/>
      <c r="G20308" s="533"/>
    </row>
    <row r="20309" spans="1:7">
      <c r="A20309" s="533"/>
      <c r="B20309" s="1787"/>
      <c r="C20309" s="1788"/>
      <c r="D20309" s="533"/>
      <c r="E20309" s="533"/>
      <c r="F20309" s="533"/>
      <c r="G20309" s="533"/>
    </row>
    <row r="20310" spans="1:7">
      <c r="A20310" s="533"/>
      <c r="B20310" s="1787"/>
      <c r="C20310" s="1788"/>
      <c r="D20310" s="533"/>
      <c r="E20310" s="533"/>
      <c r="F20310" s="533"/>
      <c r="G20310" s="533"/>
    </row>
    <row r="20311" spans="1:7">
      <c r="A20311" s="533"/>
      <c r="B20311" s="1787"/>
      <c r="C20311" s="1788"/>
      <c r="D20311" s="533"/>
      <c r="E20311" s="533"/>
      <c r="F20311" s="533"/>
      <c r="G20311" s="533"/>
    </row>
    <row r="20312" spans="1:7">
      <c r="A20312" s="533"/>
      <c r="B20312" s="1787"/>
      <c r="C20312" s="1788"/>
      <c r="D20312" s="533"/>
      <c r="E20312" s="533"/>
      <c r="F20312" s="533"/>
      <c r="G20312" s="533"/>
    </row>
    <row r="20313" spans="1:7">
      <c r="A20313" s="533"/>
      <c r="B20313" s="1787"/>
      <c r="C20313" s="1788"/>
      <c r="D20313" s="533"/>
      <c r="E20313" s="533"/>
      <c r="F20313" s="533"/>
      <c r="G20313" s="533"/>
    </row>
    <row r="20314" spans="1:7">
      <c r="A20314" s="533"/>
      <c r="B20314" s="1787"/>
      <c r="C20314" s="1788"/>
      <c r="D20314" s="533"/>
      <c r="E20314" s="533"/>
      <c r="F20314" s="533"/>
      <c r="G20314" s="533"/>
    </row>
    <row r="20315" spans="1:7">
      <c r="A20315" s="533"/>
      <c r="B20315" s="1787"/>
      <c r="C20315" s="1788"/>
      <c r="D20315" s="533"/>
      <c r="E20315" s="533"/>
      <c r="F20315" s="533"/>
      <c r="G20315" s="533"/>
    </row>
    <row r="20316" spans="1:7">
      <c r="A20316" s="533"/>
      <c r="B20316" s="1787"/>
      <c r="C20316" s="1788"/>
      <c r="D20316" s="533"/>
      <c r="E20316" s="533"/>
      <c r="F20316" s="533"/>
      <c r="G20316" s="533"/>
    </row>
    <row r="20317" spans="1:7">
      <c r="A20317" s="533"/>
      <c r="B20317" s="1787"/>
      <c r="C20317" s="1788"/>
      <c r="D20317" s="533"/>
      <c r="E20317" s="533"/>
      <c r="F20317" s="533"/>
      <c r="G20317" s="533"/>
    </row>
    <row r="20318" spans="1:7">
      <c r="A20318" s="533"/>
      <c r="B20318" s="1787"/>
      <c r="C20318" s="1788"/>
      <c r="D20318" s="533"/>
      <c r="E20318" s="533"/>
      <c r="F20318" s="533"/>
      <c r="G20318" s="533"/>
    </row>
    <row r="20319" spans="1:7">
      <c r="A20319" s="533"/>
      <c r="B20319" s="1787"/>
      <c r="C20319" s="1788"/>
      <c r="D20319" s="533"/>
      <c r="E20319" s="533"/>
      <c r="F20319" s="533"/>
      <c r="G20319" s="533"/>
    </row>
    <row r="20320" spans="1:7">
      <c r="A20320" s="533"/>
      <c r="B20320" s="1787"/>
      <c r="C20320" s="1788"/>
      <c r="D20320" s="533"/>
      <c r="E20320" s="533"/>
      <c r="F20320" s="533"/>
      <c r="G20320" s="533"/>
    </row>
    <row r="20321" spans="1:7">
      <c r="A20321" s="533"/>
      <c r="B20321" s="1787"/>
      <c r="C20321" s="1788"/>
      <c r="D20321" s="533"/>
      <c r="E20321" s="533"/>
      <c r="F20321" s="533"/>
      <c r="G20321" s="533"/>
    </row>
    <row r="20322" spans="1:7">
      <c r="A20322" s="533"/>
      <c r="B20322" s="1787"/>
      <c r="C20322" s="1788"/>
      <c r="D20322" s="533"/>
      <c r="E20322" s="533"/>
      <c r="F20322" s="533"/>
      <c r="G20322" s="533"/>
    </row>
    <row r="20323" spans="1:7">
      <c r="A20323" s="533"/>
      <c r="B20323" s="1787"/>
      <c r="C20323" s="1788"/>
      <c r="D20323" s="533"/>
      <c r="E20323" s="533"/>
      <c r="F20323" s="533"/>
      <c r="G20323" s="533"/>
    </row>
    <row r="20324" spans="1:7">
      <c r="A20324" s="533"/>
      <c r="B20324" s="1787"/>
      <c r="C20324" s="1788"/>
      <c r="D20324" s="533"/>
      <c r="E20324" s="533"/>
      <c r="F20324" s="533"/>
      <c r="G20324" s="533"/>
    </row>
    <row r="20325" spans="1:7">
      <c r="A20325" s="533"/>
      <c r="B20325" s="1787"/>
      <c r="C20325" s="1788"/>
      <c r="D20325" s="533"/>
      <c r="E20325" s="533"/>
      <c r="F20325" s="533"/>
      <c r="G20325" s="533"/>
    </row>
    <row r="20326" spans="1:7">
      <c r="A20326" s="533"/>
      <c r="B20326" s="1787"/>
      <c r="C20326" s="1788"/>
      <c r="D20326" s="533"/>
      <c r="E20326" s="533"/>
      <c r="F20326" s="533"/>
      <c r="G20326" s="533"/>
    </row>
    <row r="20327" spans="1:7">
      <c r="A20327" s="533"/>
      <c r="B20327" s="1787"/>
      <c r="C20327" s="1788"/>
      <c r="D20327" s="533"/>
      <c r="E20327" s="533"/>
      <c r="F20327" s="533"/>
      <c r="G20327" s="533"/>
    </row>
    <row r="20328" spans="1:7">
      <c r="A20328" s="533"/>
      <c r="B20328" s="1787"/>
      <c r="C20328" s="1788"/>
      <c r="D20328" s="533"/>
      <c r="E20328" s="533"/>
      <c r="F20328" s="533"/>
      <c r="G20328" s="533"/>
    </row>
    <row r="20329" spans="1:7">
      <c r="A20329" s="533"/>
      <c r="B20329" s="1787"/>
      <c r="C20329" s="1788"/>
      <c r="D20329" s="533"/>
      <c r="E20329" s="533"/>
      <c r="F20329" s="533"/>
      <c r="G20329" s="533"/>
    </row>
    <row r="20330" spans="1:7">
      <c r="A20330" s="533"/>
      <c r="B20330" s="1787"/>
      <c r="C20330" s="1788"/>
      <c r="D20330" s="533"/>
      <c r="E20330" s="533"/>
      <c r="F20330" s="533"/>
      <c r="G20330" s="533"/>
    </row>
    <row r="20331" spans="1:7">
      <c r="A20331" s="533"/>
      <c r="B20331" s="1787"/>
      <c r="C20331" s="1788"/>
      <c r="D20331" s="533"/>
      <c r="E20331" s="533"/>
      <c r="F20331" s="533"/>
      <c r="G20331" s="533"/>
    </row>
    <row r="20332" spans="1:7">
      <c r="A20332" s="533"/>
      <c r="B20332" s="1787"/>
      <c r="C20332" s="1788"/>
      <c r="D20332" s="533"/>
      <c r="E20332" s="533"/>
      <c r="F20332" s="533"/>
      <c r="G20332" s="533"/>
    </row>
    <row r="20333" spans="1:7">
      <c r="A20333" s="533"/>
      <c r="B20333" s="1787"/>
      <c r="C20333" s="1788"/>
      <c r="D20333" s="533"/>
      <c r="E20333" s="533"/>
      <c r="F20333" s="533"/>
      <c r="G20333" s="533"/>
    </row>
    <row r="20334" spans="1:7">
      <c r="A20334" s="533"/>
      <c r="B20334" s="1787"/>
      <c r="C20334" s="1788"/>
      <c r="D20334" s="533"/>
      <c r="E20334" s="533"/>
      <c r="F20334" s="533"/>
      <c r="G20334" s="533"/>
    </row>
    <row r="20335" spans="1:7">
      <c r="A20335" s="533"/>
      <c r="B20335" s="1787"/>
      <c r="C20335" s="1788"/>
      <c r="D20335" s="533"/>
      <c r="E20335" s="533"/>
      <c r="F20335" s="533"/>
      <c r="G20335" s="533"/>
    </row>
    <row r="20336" spans="1:7">
      <c r="A20336" s="533"/>
      <c r="B20336" s="1787"/>
      <c r="C20336" s="1788"/>
      <c r="D20336" s="533"/>
      <c r="E20336" s="533"/>
      <c r="F20336" s="533"/>
      <c r="G20336" s="533"/>
    </row>
    <row r="20337" spans="1:7">
      <c r="A20337" s="533"/>
      <c r="B20337" s="1787"/>
      <c r="C20337" s="1788"/>
      <c r="D20337" s="533"/>
      <c r="E20337" s="533"/>
      <c r="F20337" s="533"/>
      <c r="G20337" s="533"/>
    </row>
    <row r="20338" spans="1:7">
      <c r="A20338" s="533"/>
      <c r="B20338" s="1787"/>
      <c r="C20338" s="1788"/>
      <c r="D20338" s="533"/>
      <c r="E20338" s="533"/>
      <c r="F20338" s="533"/>
      <c r="G20338" s="533"/>
    </row>
    <row r="20339" spans="1:7">
      <c r="A20339" s="533"/>
      <c r="B20339" s="1787"/>
      <c r="C20339" s="1788"/>
      <c r="D20339" s="533"/>
      <c r="E20339" s="533"/>
      <c r="F20339" s="533"/>
      <c r="G20339" s="533"/>
    </row>
    <row r="20340" spans="1:7">
      <c r="A20340" s="533"/>
      <c r="B20340" s="1787"/>
      <c r="C20340" s="1788"/>
      <c r="D20340" s="533"/>
      <c r="E20340" s="533"/>
      <c r="F20340" s="533"/>
      <c r="G20340" s="533"/>
    </row>
    <row r="20341" spans="1:7">
      <c r="A20341" s="533"/>
      <c r="B20341" s="1787"/>
      <c r="C20341" s="1788"/>
      <c r="D20341" s="533"/>
      <c r="E20341" s="533"/>
      <c r="F20341" s="533"/>
      <c r="G20341" s="533"/>
    </row>
    <row r="20342" spans="1:7">
      <c r="A20342" s="533"/>
      <c r="B20342" s="1787"/>
      <c r="C20342" s="1788"/>
      <c r="D20342" s="533"/>
      <c r="E20342" s="533"/>
      <c r="F20342" s="533"/>
      <c r="G20342" s="533"/>
    </row>
    <row r="20343" spans="1:7">
      <c r="A20343" s="533"/>
      <c r="B20343" s="1787"/>
      <c r="C20343" s="1788"/>
      <c r="D20343" s="533"/>
      <c r="E20343" s="533"/>
      <c r="F20343" s="533"/>
      <c r="G20343" s="533"/>
    </row>
    <row r="20344" spans="1:7">
      <c r="A20344" s="533"/>
      <c r="B20344" s="1787"/>
      <c r="C20344" s="1788"/>
      <c r="D20344" s="533"/>
      <c r="E20344" s="533"/>
      <c r="F20344" s="533"/>
      <c r="G20344" s="533"/>
    </row>
    <row r="20345" spans="1:7">
      <c r="A20345" s="533"/>
      <c r="B20345" s="1787"/>
      <c r="C20345" s="1788"/>
      <c r="D20345" s="533"/>
      <c r="E20345" s="533"/>
      <c r="F20345" s="533"/>
      <c r="G20345" s="533"/>
    </row>
    <row r="20346" spans="1:7">
      <c r="A20346" s="533"/>
      <c r="B20346" s="1787"/>
      <c r="C20346" s="1788"/>
      <c r="D20346" s="533"/>
      <c r="E20346" s="533"/>
      <c r="F20346" s="533"/>
      <c r="G20346" s="533"/>
    </row>
    <row r="20347" spans="1:7">
      <c r="A20347" s="533"/>
      <c r="B20347" s="1787"/>
      <c r="C20347" s="1788"/>
      <c r="D20347" s="533"/>
      <c r="E20347" s="533"/>
      <c r="F20347" s="533"/>
      <c r="G20347" s="533"/>
    </row>
    <row r="20348" spans="1:7">
      <c r="A20348" s="533"/>
      <c r="B20348" s="1787"/>
      <c r="C20348" s="1788"/>
      <c r="D20348" s="533"/>
      <c r="E20348" s="533"/>
      <c r="F20348" s="533"/>
      <c r="G20348" s="533"/>
    </row>
    <row r="20349" spans="1:7">
      <c r="A20349" s="533"/>
      <c r="B20349" s="1787"/>
      <c r="C20349" s="1788"/>
      <c r="D20349" s="533"/>
      <c r="E20349" s="533"/>
      <c r="F20349" s="533"/>
      <c r="G20349" s="533"/>
    </row>
    <row r="20350" spans="1:7">
      <c r="A20350" s="533"/>
      <c r="B20350" s="1787"/>
      <c r="C20350" s="1788"/>
      <c r="D20350" s="533"/>
      <c r="E20350" s="533"/>
      <c r="F20350" s="533"/>
      <c r="G20350" s="533"/>
    </row>
    <row r="20351" spans="1:7">
      <c r="A20351" s="533"/>
      <c r="B20351" s="1787"/>
      <c r="C20351" s="1788"/>
      <c r="D20351" s="533"/>
      <c r="E20351" s="533"/>
      <c r="F20351" s="533"/>
      <c r="G20351" s="533"/>
    </row>
    <row r="20352" spans="1:7">
      <c r="A20352" s="533"/>
      <c r="B20352" s="1787"/>
      <c r="C20352" s="1788"/>
      <c r="D20352" s="533"/>
      <c r="E20352" s="533"/>
      <c r="F20352" s="533"/>
      <c r="G20352" s="533"/>
    </row>
    <row r="20353" spans="1:7">
      <c r="A20353" s="533"/>
      <c r="B20353" s="1787"/>
      <c r="C20353" s="1788"/>
      <c r="D20353" s="533"/>
      <c r="E20353" s="533"/>
      <c r="F20353" s="533"/>
      <c r="G20353" s="533"/>
    </row>
    <row r="20354" spans="1:7">
      <c r="A20354" s="533"/>
      <c r="B20354" s="1787"/>
      <c r="C20354" s="1788"/>
      <c r="D20354" s="533"/>
      <c r="E20354" s="533"/>
      <c r="F20354" s="533"/>
      <c r="G20354" s="533"/>
    </row>
    <row r="20355" spans="1:7">
      <c r="A20355" s="533"/>
      <c r="B20355" s="1787"/>
      <c r="C20355" s="1788"/>
      <c r="D20355" s="533"/>
      <c r="E20355" s="533"/>
      <c r="F20355" s="533"/>
      <c r="G20355" s="533"/>
    </row>
    <row r="20356" spans="1:7">
      <c r="A20356" s="533"/>
      <c r="B20356" s="1787"/>
      <c r="C20356" s="1788"/>
      <c r="D20356" s="533"/>
      <c r="E20356" s="533"/>
      <c r="F20356" s="533"/>
      <c r="G20356" s="533"/>
    </row>
    <row r="20357" spans="1:7">
      <c r="A20357" s="533"/>
      <c r="B20357" s="1787"/>
      <c r="C20357" s="1788"/>
      <c r="D20357" s="533"/>
      <c r="E20357" s="533"/>
      <c r="F20357" s="533"/>
      <c r="G20357" s="533"/>
    </row>
    <row r="20358" spans="1:7">
      <c r="A20358" s="533"/>
      <c r="B20358" s="1787"/>
      <c r="C20358" s="1788"/>
      <c r="D20358" s="533"/>
      <c r="E20358" s="533"/>
      <c r="F20358" s="533"/>
      <c r="G20358" s="533"/>
    </row>
    <row r="20359" spans="1:7">
      <c r="A20359" s="533"/>
      <c r="B20359" s="1787"/>
      <c r="C20359" s="1788"/>
      <c r="D20359" s="533"/>
      <c r="E20359" s="533"/>
      <c r="F20359" s="533"/>
      <c r="G20359" s="533"/>
    </row>
    <row r="20360" spans="1:7">
      <c r="A20360" s="533"/>
      <c r="B20360" s="1787"/>
      <c r="C20360" s="1788"/>
      <c r="D20360" s="533"/>
      <c r="E20360" s="533"/>
      <c r="F20360" s="533"/>
      <c r="G20360" s="533"/>
    </row>
    <row r="20361" spans="1:7">
      <c r="A20361" s="533"/>
      <c r="B20361" s="1787"/>
      <c r="C20361" s="1788"/>
      <c r="D20361" s="533"/>
      <c r="E20361" s="533"/>
      <c r="F20361" s="533"/>
      <c r="G20361" s="533"/>
    </row>
    <row r="20362" spans="1:7">
      <c r="A20362" s="533"/>
      <c r="B20362" s="1787"/>
      <c r="C20362" s="1788"/>
      <c r="D20362" s="533"/>
      <c r="E20362" s="533"/>
      <c r="F20362" s="533"/>
      <c r="G20362" s="533"/>
    </row>
    <row r="20363" spans="1:7">
      <c r="A20363" s="533"/>
      <c r="B20363" s="1787"/>
      <c r="C20363" s="1788"/>
      <c r="D20363" s="533"/>
      <c r="E20363" s="533"/>
      <c r="F20363" s="533"/>
      <c r="G20363" s="533"/>
    </row>
    <row r="20364" spans="1:7">
      <c r="A20364" s="533"/>
      <c r="B20364" s="1787"/>
      <c r="C20364" s="1788"/>
      <c r="D20364" s="533"/>
      <c r="E20364" s="533"/>
      <c r="F20364" s="533"/>
      <c r="G20364" s="533"/>
    </row>
    <row r="20365" spans="1:7">
      <c r="A20365" s="533"/>
      <c r="B20365" s="1787"/>
      <c r="C20365" s="1788"/>
      <c r="D20365" s="533"/>
      <c r="E20365" s="533"/>
      <c r="F20365" s="533"/>
      <c r="G20365" s="533"/>
    </row>
    <row r="20366" spans="1:7">
      <c r="A20366" s="533"/>
      <c r="B20366" s="1787"/>
      <c r="C20366" s="1788"/>
      <c r="D20366" s="533"/>
      <c r="E20366" s="533"/>
      <c r="F20366" s="533"/>
      <c r="G20366" s="533"/>
    </row>
    <row r="20367" spans="1:7">
      <c r="A20367" s="533"/>
      <c r="B20367" s="1787"/>
      <c r="C20367" s="1788"/>
      <c r="D20367" s="533"/>
      <c r="E20367" s="533"/>
      <c r="F20367" s="533"/>
      <c r="G20367" s="533"/>
    </row>
    <row r="20368" spans="1:7">
      <c r="A20368" s="533"/>
      <c r="B20368" s="1787"/>
      <c r="C20368" s="1788"/>
      <c r="D20368" s="533"/>
      <c r="E20368" s="533"/>
      <c r="F20368" s="533"/>
      <c r="G20368" s="533"/>
    </row>
    <row r="20369" spans="1:7">
      <c r="A20369" s="533"/>
      <c r="B20369" s="1787"/>
      <c r="C20369" s="1788"/>
      <c r="D20369" s="533"/>
      <c r="E20369" s="533"/>
      <c r="F20369" s="533"/>
      <c r="G20369" s="533"/>
    </row>
    <row r="20370" spans="1:7">
      <c r="A20370" s="533"/>
      <c r="B20370" s="1787"/>
      <c r="C20370" s="1788"/>
      <c r="D20370" s="533"/>
      <c r="E20370" s="533"/>
      <c r="F20370" s="533"/>
      <c r="G20370" s="533"/>
    </row>
    <row r="20371" spans="1:7">
      <c r="A20371" s="533"/>
      <c r="B20371" s="1787"/>
      <c r="C20371" s="1788"/>
      <c r="D20371" s="533"/>
      <c r="E20371" s="533"/>
      <c r="F20371" s="533"/>
      <c r="G20371" s="533"/>
    </row>
    <row r="20372" spans="1:7">
      <c r="A20372" s="533"/>
      <c r="B20372" s="1787"/>
      <c r="C20372" s="1788"/>
      <c r="D20372" s="533"/>
      <c r="E20372" s="533"/>
      <c r="F20372" s="533"/>
      <c r="G20372" s="533"/>
    </row>
    <row r="20373" spans="1:7">
      <c r="A20373" s="533"/>
      <c r="B20373" s="1787"/>
      <c r="C20373" s="1788"/>
      <c r="D20373" s="533"/>
      <c r="E20373" s="533"/>
      <c r="F20373" s="533"/>
      <c r="G20373" s="533"/>
    </row>
    <row r="20374" spans="1:7">
      <c r="A20374" s="533"/>
      <c r="B20374" s="1787"/>
      <c r="C20374" s="1788"/>
      <c r="D20374" s="533"/>
      <c r="E20374" s="533"/>
      <c r="F20374" s="533"/>
      <c r="G20374" s="533"/>
    </row>
    <row r="20375" spans="1:7">
      <c r="A20375" s="533"/>
      <c r="B20375" s="1787"/>
      <c r="C20375" s="1788"/>
      <c r="D20375" s="533"/>
      <c r="E20375" s="533"/>
      <c r="F20375" s="533"/>
      <c r="G20375" s="533"/>
    </row>
    <row r="20376" spans="1:7">
      <c r="A20376" s="533"/>
      <c r="B20376" s="1787"/>
      <c r="C20376" s="1788"/>
      <c r="D20376" s="533"/>
      <c r="E20376" s="533"/>
      <c r="F20376" s="533"/>
      <c r="G20376" s="533"/>
    </row>
    <row r="20377" spans="1:7">
      <c r="A20377" s="533"/>
      <c r="B20377" s="1787"/>
      <c r="C20377" s="1788"/>
      <c r="D20377" s="533"/>
      <c r="E20377" s="533"/>
      <c r="F20377" s="533"/>
      <c r="G20377" s="533"/>
    </row>
    <row r="20378" spans="1:7">
      <c r="A20378" s="533"/>
      <c r="B20378" s="1787"/>
      <c r="C20378" s="1788"/>
      <c r="D20378" s="533"/>
      <c r="E20378" s="533"/>
      <c r="F20378" s="533"/>
      <c r="G20378" s="533"/>
    </row>
    <row r="20379" spans="1:7">
      <c r="A20379" s="533"/>
      <c r="B20379" s="1787"/>
      <c r="C20379" s="1788"/>
      <c r="D20379" s="533"/>
      <c r="E20379" s="533"/>
      <c r="F20379" s="533"/>
      <c r="G20379" s="533"/>
    </row>
    <row r="20380" spans="1:7">
      <c r="A20380" s="533"/>
      <c r="B20380" s="1787"/>
      <c r="C20380" s="1788"/>
      <c r="D20380" s="533"/>
      <c r="E20380" s="533"/>
      <c r="F20380" s="533"/>
      <c r="G20380" s="533"/>
    </row>
    <row r="20381" spans="1:7">
      <c r="A20381" s="533"/>
      <c r="B20381" s="1787"/>
      <c r="C20381" s="1788"/>
      <c r="D20381" s="533"/>
      <c r="E20381" s="533"/>
      <c r="F20381" s="533"/>
      <c r="G20381" s="533"/>
    </row>
    <row r="20382" spans="1:7">
      <c r="A20382" s="533"/>
      <c r="B20382" s="1787"/>
      <c r="C20382" s="1788"/>
      <c r="D20382" s="533"/>
      <c r="E20382" s="533"/>
      <c r="F20382" s="533"/>
      <c r="G20382" s="533"/>
    </row>
    <row r="20383" spans="1:7">
      <c r="A20383" s="533"/>
      <c r="B20383" s="1787"/>
      <c r="C20383" s="1788"/>
      <c r="D20383" s="533"/>
      <c r="E20383" s="533"/>
      <c r="F20383" s="533"/>
      <c r="G20383" s="533"/>
    </row>
    <row r="20384" spans="1:7">
      <c r="A20384" s="533"/>
      <c r="B20384" s="1787"/>
      <c r="C20384" s="1788"/>
      <c r="D20384" s="533"/>
      <c r="E20384" s="533"/>
      <c r="F20384" s="533"/>
      <c r="G20384" s="533"/>
    </row>
    <row r="20385" spans="1:7">
      <c r="A20385" s="533"/>
      <c r="B20385" s="1787"/>
      <c r="C20385" s="1788"/>
      <c r="D20385" s="533"/>
      <c r="E20385" s="533"/>
      <c r="F20385" s="533"/>
      <c r="G20385" s="533"/>
    </row>
    <row r="20386" spans="1:7">
      <c r="A20386" s="533"/>
      <c r="B20386" s="1787"/>
      <c r="C20386" s="1788"/>
      <c r="D20386" s="533"/>
      <c r="E20386" s="533"/>
      <c r="F20386" s="533"/>
      <c r="G20386" s="533"/>
    </row>
    <row r="20387" spans="1:7">
      <c r="A20387" s="533"/>
      <c r="B20387" s="1787"/>
      <c r="C20387" s="1788"/>
      <c r="D20387" s="533"/>
      <c r="E20387" s="533"/>
      <c r="F20387" s="533"/>
      <c r="G20387" s="533"/>
    </row>
    <row r="20388" spans="1:7">
      <c r="A20388" s="533"/>
      <c r="B20388" s="1787"/>
      <c r="C20388" s="1788"/>
      <c r="D20388" s="533"/>
      <c r="E20388" s="533"/>
      <c r="F20388" s="533"/>
      <c r="G20388" s="533"/>
    </row>
    <row r="20389" spans="1:7">
      <c r="A20389" s="533"/>
      <c r="B20389" s="1787"/>
      <c r="C20389" s="1788"/>
      <c r="D20389" s="533"/>
      <c r="E20389" s="533"/>
      <c r="F20389" s="533"/>
      <c r="G20389" s="533"/>
    </row>
    <row r="20390" spans="1:7">
      <c r="A20390" s="533"/>
      <c r="B20390" s="1787"/>
      <c r="C20390" s="1788"/>
      <c r="D20390" s="533"/>
      <c r="E20390" s="533"/>
      <c r="F20390" s="533"/>
      <c r="G20390" s="533"/>
    </row>
    <row r="20391" spans="1:7">
      <c r="A20391" s="533"/>
      <c r="B20391" s="1787"/>
      <c r="C20391" s="1788"/>
      <c r="D20391" s="533"/>
      <c r="E20391" s="533"/>
      <c r="F20391" s="533"/>
      <c r="G20391" s="533"/>
    </row>
    <row r="20392" spans="1:7">
      <c r="A20392" s="533"/>
      <c r="B20392" s="1787"/>
      <c r="C20392" s="1788"/>
      <c r="D20392" s="533"/>
      <c r="E20392" s="533"/>
      <c r="F20392" s="533"/>
      <c r="G20392" s="533"/>
    </row>
    <row r="20393" spans="1:7">
      <c r="A20393" s="533"/>
      <c r="B20393" s="1787"/>
      <c r="C20393" s="1788"/>
      <c r="D20393" s="533"/>
      <c r="E20393" s="533"/>
      <c r="F20393" s="533"/>
      <c r="G20393" s="533"/>
    </row>
    <row r="20394" spans="1:7">
      <c r="A20394" s="533"/>
      <c r="B20394" s="1787"/>
      <c r="C20394" s="1788"/>
      <c r="D20394" s="533"/>
      <c r="E20394" s="533"/>
      <c r="F20394" s="533"/>
      <c r="G20394" s="533"/>
    </row>
    <row r="20395" spans="1:7">
      <c r="A20395" s="533"/>
      <c r="B20395" s="1787"/>
      <c r="C20395" s="1788"/>
      <c r="D20395" s="533"/>
      <c r="E20395" s="533"/>
      <c r="F20395" s="533"/>
      <c r="G20395" s="533"/>
    </row>
    <row r="20396" spans="1:7">
      <c r="A20396" s="533"/>
      <c r="B20396" s="1787"/>
      <c r="C20396" s="1788"/>
      <c r="D20396" s="533"/>
      <c r="E20396" s="533"/>
      <c r="F20396" s="533"/>
      <c r="G20396" s="533"/>
    </row>
    <row r="20397" spans="1:7">
      <c r="A20397" s="533"/>
      <c r="B20397" s="1787"/>
      <c r="C20397" s="1788"/>
      <c r="D20397" s="533"/>
      <c r="E20397" s="533"/>
      <c r="F20397" s="533"/>
      <c r="G20397" s="533"/>
    </row>
    <row r="20398" spans="1:7">
      <c r="A20398" s="533"/>
      <c r="B20398" s="1787"/>
      <c r="C20398" s="1788"/>
      <c r="D20398" s="533"/>
      <c r="E20398" s="533"/>
      <c r="F20398" s="533"/>
      <c r="G20398" s="533"/>
    </row>
    <row r="20399" spans="1:7">
      <c r="A20399" s="533"/>
      <c r="B20399" s="1787"/>
      <c r="C20399" s="1788"/>
      <c r="D20399" s="533"/>
      <c r="E20399" s="533"/>
      <c r="F20399" s="533"/>
      <c r="G20399" s="533"/>
    </row>
    <row r="20400" spans="1:7">
      <c r="A20400" s="533"/>
      <c r="B20400" s="1787"/>
      <c r="C20400" s="1788"/>
      <c r="D20400" s="533"/>
      <c r="E20400" s="533"/>
      <c r="F20400" s="533"/>
      <c r="G20400" s="533"/>
    </row>
    <row r="20401" spans="1:7">
      <c r="A20401" s="533"/>
      <c r="B20401" s="1787"/>
      <c r="C20401" s="1788"/>
      <c r="D20401" s="533"/>
      <c r="E20401" s="533"/>
      <c r="F20401" s="533"/>
      <c r="G20401" s="533"/>
    </row>
    <row r="20402" spans="1:7">
      <c r="A20402" s="533"/>
      <c r="B20402" s="1787"/>
      <c r="C20402" s="1788"/>
      <c r="D20402" s="533"/>
      <c r="E20402" s="533"/>
      <c r="F20402" s="533"/>
      <c r="G20402" s="533"/>
    </row>
    <row r="20403" spans="1:7">
      <c r="A20403" s="533"/>
      <c r="B20403" s="1787"/>
      <c r="C20403" s="1788"/>
      <c r="D20403" s="533"/>
      <c r="E20403" s="533"/>
      <c r="F20403" s="533"/>
      <c r="G20403" s="533"/>
    </row>
    <row r="20404" spans="1:7">
      <c r="A20404" s="533"/>
      <c r="B20404" s="1787"/>
      <c r="C20404" s="1788"/>
      <c r="D20404" s="533"/>
      <c r="E20404" s="533"/>
      <c r="F20404" s="533"/>
      <c r="G20404" s="533"/>
    </row>
    <row r="20405" spans="1:7">
      <c r="A20405" s="533"/>
      <c r="B20405" s="1787"/>
      <c r="C20405" s="1788"/>
      <c r="D20405" s="533"/>
      <c r="E20405" s="533"/>
      <c r="F20405" s="533"/>
      <c r="G20405" s="533"/>
    </row>
    <row r="20406" spans="1:7">
      <c r="A20406" s="533"/>
      <c r="B20406" s="1787"/>
      <c r="C20406" s="1788"/>
      <c r="D20406" s="533"/>
      <c r="E20406" s="533"/>
      <c r="F20406" s="533"/>
      <c r="G20406" s="533"/>
    </row>
    <row r="20407" spans="1:7">
      <c r="A20407" s="533"/>
      <c r="B20407" s="1787"/>
      <c r="C20407" s="1788"/>
      <c r="D20407" s="533"/>
      <c r="E20407" s="533"/>
      <c r="F20407" s="533"/>
      <c r="G20407" s="533"/>
    </row>
    <row r="20408" spans="1:7">
      <c r="A20408" s="533"/>
      <c r="B20408" s="1787"/>
      <c r="C20408" s="1788"/>
      <c r="D20408" s="533"/>
      <c r="E20408" s="533"/>
      <c r="F20408" s="533"/>
      <c r="G20408" s="533"/>
    </row>
    <row r="20409" spans="1:7">
      <c r="A20409" s="533"/>
      <c r="B20409" s="1787"/>
      <c r="C20409" s="1788"/>
      <c r="D20409" s="533"/>
      <c r="E20409" s="533"/>
      <c r="F20409" s="533"/>
      <c r="G20409" s="533"/>
    </row>
    <row r="20410" spans="1:7">
      <c r="A20410" s="533"/>
      <c r="B20410" s="1787"/>
      <c r="C20410" s="1788"/>
      <c r="D20410" s="533"/>
      <c r="E20410" s="533"/>
      <c r="F20410" s="533"/>
      <c r="G20410" s="533"/>
    </row>
    <row r="20411" spans="1:7">
      <c r="A20411" s="533"/>
      <c r="B20411" s="1787"/>
      <c r="C20411" s="1788"/>
      <c r="D20411" s="533"/>
      <c r="E20411" s="533"/>
      <c r="F20411" s="533"/>
      <c r="G20411" s="533"/>
    </row>
    <row r="20412" spans="1:7">
      <c r="A20412" s="533"/>
      <c r="B20412" s="1787"/>
      <c r="C20412" s="1788"/>
      <c r="D20412" s="533"/>
      <c r="E20412" s="533"/>
      <c r="F20412" s="533"/>
      <c r="G20412" s="533"/>
    </row>
    <row r="20413" spans="1:7">
      <c r="A20413" s="533"/>
      <c r="B20413" s="1787"/>
      <c r="C20413" s="1788"/>
      <c r="D20413" s="533"/>
      <c r="E20413" s="533"/>
      <c r="F20413" s="533"/>
      <c r="G20413" s="533"/>
    </row>
    <row r="20414" spans="1:7">
      <c r="A20414" s="533"/>
      <c r="B20414" s="1787"/>
      <c r="C20414" s="1788"/>
      <c r="D20414" s="533"/>
      <c r="E20414" s="533"/>
      <c r="F20414" s="533"/>
      <c r="G20414" s="533"/>
    </row>
    <row r="20415" spans="1:7">
      <c r="A20415" s="533"/>
      <c r="B20415" s="1787"/>
      <c r="C20415" s="1788"/>
      <c r="D20415" s="533"/>
      <c r="E20415" s="533"/>
      <c r="F20415" s="533"/>
      <c r="G20415" s="533"/>
    </row>
    <row r="20416" spans="1:7">
      <c r="A20416" s="533"/>
      <c r="B20416" s="1787"/>
      <c r="C20416" s="1788"/>
      <c r="D20416" s="533"/>
      <c r="E20416" s="533"/>
      <c r="F20416" s="533"/>
      <c r="G20416" s="533"/>
    </row>
    <row r="20417" spans="1:7">
      <c r="A20417" s="533"/>
      <c r="B20417" s="1787"/>
      <c r="C20417" s="1788"/>
      <c r="D20417" s="533"/>
      <c r="E20417" s="533"/>
      <c r="F20417" s="533"/>
      <c r="G20417" s="533"/>
    </row>
    <row r="20418" spans="1:7">
      <c r="A20418" s="533"/>
      <c r="B20418" s="1787"/>
      <c r="C20418" s="1788"/>
      <c r="D20418" s="533"/>
      <c r="E20418" s="533"/>
      <c r="F20418" s="533"/>
      <c r="G20418" s="533"/>
    </row>
    <row r="20419" spans="1:7">
      <c r="A20419" s="533"/>
      <c r="B20419" s="1787"/>
      <c r="C20419" s="1788"/>
      <c r="D20419" s="533"/>
      <c r="E20419" s="533"/>
      <c r="F20419" s="533"/>
      <c r="G20419" s="533"/>
    </row>
    <row r="20420" spans="1:7">
      <c r="A20420" s="533"/>
      <c r="B20420" s="1787"/>
      <c r="C20420" s="1788"/>
      <c r="D20420" s="533"/>
      <c r="E20420" s="533"/>
      <c r="F20420" s="533"/>
      <c r="G20420" s="533"/>
    </row>
    <row r="20421" spans="1:7">
      <c r="A20421" s="533"/>
      <c r="B20421" s="1787"/>
      <c r="C20421" s="1788"/>
      <c r="D20421" s="533"/>
      <c r="E20421" s="533"/>
      <c r="F20421" s="533"/>
      <c r="G20421" s="533"/>
    </row>
    <row r="20422" spans="1:7">
      <c r="A20422" s="533"/>
      <c r="B20422" s="1787"/>
      <c r="C20422" s="1788"/>
      <c r="D20422" s="533"/>
      <c r="E20422" s="533"/>
      <c r="F20422" s="533"/>
      <c r="G20422" s="533"/>
    </row>
    <row r="20423" spans="1:7">
      <c r="A20423" s="533"/>
      <c r="B20423" s="1787"/>
      <c r="C20423" s="1788"/>
      <c r="D20423" s="533"/>
      <c r="E20423" s="533"/>
      <c r="F20423" s="533"/>
      <c r="G20423" s="533"/>
    </row>
    <row r="20424" spans="1:7">
      <c r="A20424" s="533"/>
      <c r="B20424" s="1787"/>
      <c r="C20424" s="1788"/>
      <c r="D20424" s="533"/>
      <c r="E20424" s="533"/>
      <c r="F20424" s="533"/>
      <c r="G20424" s="533"/>
    </row>
    <row r="20425" spans="1:7">
      <c r="A20425" s="533"/>
      <c r="B20425" s="1787"/>
      <c r="C20425" s="1788"/>
      <c r="D20425" s="533"/>
      <c r="E20425" s="533"/>
      <c r="F20425" s="533"/>
      <c r="G20425" s="533"/>
    </row>
    <row r="20426" spans="1:7">
      <c r="A20426" s="533"/>
      <c r="B20426" s="1787"/>
      <c r="C20426" s="1788"/>
      <c r="D20426" s="533"/>
      <c r="E20426" s="533"/>
      <c r="F20426" s="533"/>
      <c r="G20426" s="533"/>
    </row>
    <row r="20427" spans="1:7">
      <c r="A20427" s="533"/>
      <c r="B20427" s="1787"/>
      <c r="C20427" s="1788"/>
      <c r="D20427" s="533"/>
      <c r="E20427" s="533"/>
      <c r="F20427" s="533"/>
      <c r="G20427" s="533"/>
    </row>
    <row r="20428" spans="1:7">
      <c r="A20428" s="533"/>
      <c r="B20428" s="1787"/>
      <c r="C20428" s="1788"/>
      <c r="D20428" s="533"/>
      <c r="E20428" s="533"/>
      <c r="F20428" s="533"/>
      <c r="G20428" s="533"/>
    </row>
    <row r="20429" spans="1:7">
      <c r="A20429" s="533"/>
      <c r="B20429" s="1787"/>
      <c r="C20429" s="1788"/>
      <c r="D20429" s="533"/>
      <c r="E20429" s="533"/>
      <c r="F20429" s="533"/>
      <c r="G20429" s="533"/>
    </row>
    <row r="20430" spans="1:7">
      <c r="A20430" s="533"/>
      <c r="B20430" s="1787"/>
      <c r="C20430" s="1788"/>
      <c r="D20430" s="533"/>
      <c r="E20430" s="533"/>
      <c r="F20430" s="533"/>
      <c r="G20430" s="533"/>
    </row>
    <row r="20431" spans="1:7">
      <c r="A20431" s="533"/>
      <c r="B20431" s="1787"/>
      <c r="C20431" s="1788"/>
      <c r="D20431" s="533"/>
      <c r="E20431" s="533"/>
      <c r="F20431" s="533"/>
      <c r="G20431" s="533"/>
    </row>
    <row r="20432" spans="1:7">
      <c r="A20432" s="533"/>
      <c r="B20432" s="1787"/>
      <c r="C20432" s="1788"/>
      <c r="D20432" s="533"/>
      <c r="E20432" s="533"/>
      <c r="F20432" s="533"/>
      <c r="G20432" s="533"/>
    </row>
    <row r="20433" spans="1:7">
      <c r="A20433" s="533"/>
      <c r="B20433" s="1787"/>
      <c r="C20433" s="1788"/>
      <c r="D20433" s="533"/>
      <c r="E20433" s="533"/>
      <c r="F20433" s="533"/>
      <c r="G20433" s="533"/>
    </row>
    <row r="20434" spans="1:7">
      <c r="A20434" s="533"/>
      <c r="B20434" s="1787"/>
      <c r="C20434" s="1788"/>
      <c r="D20434" s="533"/>
      <c r="E20434" s="533"/>
      <c r="F20434" s="533"/>
      <c r="G20434" s="533"/>
    </row>
    <row r="20435" spans="1:7">
      <c r="A20435" s="533"/>
      <c r="B20435" s="1787"/>
      <c r="C20435" s="1788"/>
      <c r="D20435" s="533"/>
      <c r="E20435" s="533"/>
      <c r="F20435" s="533"/>
      <c r="G20435" s="533"/>
    </row>
    <row r="20436" spans="1:7">
      <c r="A20436" s="533"/>
      <c r="B20436" s="1787"/>
      <c r="C20436" s="1788"/>
      <c r="D20436" s="533"/>
      <c r="E20436" s="533"/>
      <c r="F20436" s="533"/>
      <c r="G20436" s="533"/>
    </row>
    <row r="20437" spans="1:7">
      <c r="A20437" s="533"/>
      <c r="B20437" s="1787"/>
      <c r="C20437" s="1788"/>
      <c r="D20437" s="533"/>
      <c r="E20437" s="533"/>
      <c r="F20437" s="533"/>
      <c r="G20437" s="533"/>
    </row>
    <row r="20438" spans="1:7">
      <c r="A20438" s="533"/>
      <c r="B20438" s="1787"/>
      <c r="C20438" s="1788"/>
      <c r="D20438" s="533"/>
      <c r="E20438" s="533"/>
      <c r="F20438" s="533"/>
      <c r="G20438" s="533"/>
    </row>
    <row r="20439" spans="1:7">
      <c r="A20439" s="533"/>
      <c r="B20439" s="1787"/>
      <c r="C20439" s="1788"/>
      <c r="D20439" s="533"/>
      <c r="E20439" s="533"/>
      <c r="F20439" s="533"/>
      <c r="G20439" s="533"/>
    </row>
    <row r="20440" spans="1:7">
      <c r="A20440" s="533"/>
      <c r="B20440" s="1787"/>
      <c r="C20440" s="1788"/>
      <c r="D20440" s="533"/>
      <c r="E20440" s="533"/>
      <c r="F20440" s="533"/>
      <c r="G20440" s="533"/>
    </row>
    <row r="20441" spans="1:7">
      <c r="A20441" s="533"/>
      <c r="B20441" s="1787"/>
      <c r="C20441" s="1788"/>
      <c r="D20441" s="533"/>
      <c r="E20441" s="533"/>
      <c r="F20441" s="533"/>
      <c r="G20441" s="533"/>
    </row>
    <row r="20442" spans="1:7">
      <c r="A20442" s="533"/>
      <c r="B20442" s="1787"/>
      <c r="C20442" s="1788"/>
      <c r="D20442" s="533"/>
      <c r="E20442" s="533"/>
      <c r="F20442" s="533"/>
      <c r="G20442" s="533"/>
    </row>
    <row r="20443" spans="1:7">
      <c r="A20443" s="533"/>
      <c r="B20443" s="1787"/>
      <c r="C20443" s="1788"/>
      <c r="D20443" s="533"/>
      <c r="E20443" s="533"/>
      <c r="F20443" s="533"/>
      <c r="G20443" s="533"/>
    </row>
    <row r="20444" spans="1:7">
      <c r="A20444" s="533"/>
      <c r="B20444" s="1787"/>
      <c r="C20444" s="1788"/>
      <c r="D20444" s="533"/>
      <c r="E20444" s="533"/>
      <c r="F20444" s="533"/>
      <c r="G20444" s="533"/>
    </row>
    <row r="20445" spans="1:7">
      <c r="A20445" s="533"/>
      <c r="B20445" s="1787"/>
      <c r="C20445" s="1788"/>
      <c r="D20445" s="533"/>
      <c r="E20445" s="533"/>
      <c r="F20445" s="533"/>
      <c r="G20445" s="533"/>
    </row>
    <row r="20446" spans="1:7">
      <c r="A20446" s="533"/>
      <c r="B20446" s="1787"/>
      <c r="C20446" s="1788"/>
      <c r="D20446" s="533"/>
      <c r="E20446" s="533"/>
      <c r="F20446" s="533"/>
      <c r="G20446" s="533"/>
    </row>
    <row r="20447" spans="1:7">
      <c r="A20447" s="533"/>
      <c r="B20447" s="1787"/>
      <c r="C20447" s="1788"/>
      <c r="D20447" s="533"/>
      <c r="E20447" s="533"/>
      <c r="F20447" s="533"/>
      <c r="G20447" s="533"/>
    </row>
    <row r="20448" spans="1:7">
      <c r="A20448" s="533"/>
      <c r="B20448" s="1787"/>
      <c r="C20448" s="1788"/>
      <c r="D20448" s="533"/>
      <c r="E20448" s="533"/>
      <c r="F20448" s="533"/>
      <c r="G20448" s="533"/>
    </row>
    <row r="20449" spans="1:7">
      <c r="A20449" s="533"/>
      <c r="B20449" s="1787"/>
      <c r="C20449" s="1788"/>
      <c r="D20449" s="533"/>
      <c r="E20449" s="533"/>
      <c r="F20449" s="533"/>
      <c r="G20449" s="533"/>
    </row>
    <row r="20450" spans="1:7">
      <c r="A20450" s="533"/>
      <c r="B20450" s="1787"/>
      <c r="C20450" s="1788"/>
      <c r="D20450" s="533"/>
      <c r="E20450" s="533"/>
      <c r="F20450" s="533"/>
      <c r="G20450" s="533"/>
    </row>
    <row r="20451" spans="1:7">
      <c r="A20451" s="533"/>
      <c r="B20451" s="1787"/>
      <c r="C20451" s="1788"/>
      <c r="D20451" s="533"/>
      <c r="E20451" s="533"/>
      <c r="F20451" s="533"/>
      <c r="G20451" s="533"/>
    </row>
    <row r="20452" spans="1:7">
      <c r="A20452" s="533"/>
      <c r="B20452" s="1787"/>
      <c r="C20452" s="1788"/>
      <c r="D20452" s="533"/>
      <c r="E20452" s="533"/>
      <c r="F20452" s="533"/>
      <c r="G20452" s="533"/>
    </row>
    <row r="20453" spans="1:7">
      <c r="A20453" s="533"/>
      <c r="B20453" s="1787"/>
      <c r="C20453" s="1788"/>
      <c r="D20453" s="533"/>
      <c r="E20453" s="533"/>
      <c r="F20453" s="533"/>
      <c r="G20453" s="533"/>
    </row>
    <row r="20454" spans="1:7">
      <c r="A20454" s="533"/>
      <c r="B20454" s="1787"/>
      <c r="C20454" s="1788"/>
      <c r="D20454" s="533"/>
      <c r="E20454" s="533"/>
      <c r="F20454" s="533"/>
      <c r="G20454" s="533"/>
    </row>
    <row r="20455" spans="1:7">
      <c r="A20455" s="533"/>
      <c r="B20455" s="1787"/>
      <c r="C20455" s="1788"/>
      <c r="D20455" s="533"/>
      <c r="E20455" s="533"/>
      <c r="F20455" s="533"/>
      <c r="G20455" s="533"/>
    </row>
    <row r="20456" spans="1:7">
      <c r="A20456" s="533"/>
      <c r="B20456" s="1787"/>
      <c r="C20456" s="1788"/>
      <c r="D20456" s="533"/>
      <c r="E20456" s="533"/>
      <c r="F20456" s="533"/>
      <c r="G20456" s="533"/>
    </row>
    <row r="20457" spans="1:7">
      <c r="A20457" s="533"/>
      <c r="B20457" s="1787"/>
      <c r="C20457" s="1788"/>
      <c r="D20457" s="533"/>
      <c r="E20457" s="533"/>
      <c r="F20457" s="533"/>
      <c r="G20457" s="533"/>
    </row>
    <row r="20458" spans="1:7">
      <c r="A20458" s="533"/>
      <c r="B20458" s="1787"/>
      <c r="C20458" s="1788"/>
      <c r="D20458" s="533"/>
      <c r="E20458" s="533"/>
      <c r="F20458" s="533"/>
      <c r="G20458" s="533"/>
    </row>
    <row r="20459" spans="1:7">
      <c r="A20459" s="533"/>
      <c r="B20459" s="1787"/>
      <c r="C20459" s="1788"/>
      <c r="D20459" s="533"/>
      <c r="E20459" s="533"/>
      <c r="F20459" s="533"/>
      <c r="G20459" s="533"/>
    </row>
    <row r="20460" spans="1:7">
      <c r="A20460" s="533"/>
      <c r="B20460" s="1787"/>
      <c r="C20460" s="1788"/>
      <c r="D20460" s="533"/>
      <c r="E20460" s="533"/>
      <c r="F20460" s="533"/>
      <c r="G20460" s="533"/>
    </row>
    <row r="20461" spans="1:7">
      <c r="A20461" s="533"/>
      <c r="B20461" s="1787"/>
      <c r="C20461" s="1788"/>
      <c r="D20461" s="533"/>
      <c r="E20461" s="533"/>
      <c r="F20461" s="533"/>
      <c r="G20461" s="533"/>
    </row>
    <row r="20462" spans="1:7">
      <c r="A20462" s="533"/>
      <c r="B20462" s="1787"/>
      <c r="C20462" s="1788"/>
      <c r="D20462" s="533"/>
      <c r="E20462" s="533"/>
      <c r="F20462" s="533"/>
      <c r="G20462" s="533"/>
    </row>
    <row r="20463" spans="1:7">
      <c r="A20463" s="533"/>
      <c r="B20463" s="1787"/>
      <c r="C20463" s="1788"/>
      <c r="D20463" s="533"/>
      <c r="E20463" s="533"/>
      <c r="F20463" s="533"/>
      <c r="G20463" s="533"/>
    </row>
    <row r="20464" spans="1:7">
      <c r="A20464" s="533"/>
      <c r="B20464" s="1787"/>
      <c r="C20464" s="1788"/>
      <c r="D20464" s="533"/>
      <c r="E20464" s="533"/>
      <c r="F20464" s="533"/>
      <c r="G20464" s="533"/>
    </row>
    <row r="20465" spans="1:7">
      <c r="A20465" s="533"/>
      <c r="B20465" s="1787"/>
      <c r="C20465" s="1788"/>
      <c r="D20465" s="533"/>
      <c r="E20465" s="533"/>
      <c r="F20465" s="533"/>
      <c r="G20465" s="533"/>
    </row>
    <row r="20466" spans="1:7">
      <c r="A20466" s="533"/>
      <c r="B20466" s="1787"/>
      <c r="C20466" s="1788"/>
      <c r="D20466" s="533"/>
      <c r="E20466" s="533"/>
      <c r="F20466" s="533"/>
      <c r="G20466" s="533"/>
    </row>
    <row r="20467" spans="1:7">
      <c r="A20467" s="533"/>
      <c r="B20467" s="1787"/>
      <c r="C20467" s="1788"/>
      <c r="D20467" s="533"/>
      <c r="E20467" s="533"/>
      <c r="F20467" s="533"/>
      <c r="G20467" s="533"/>
    </row>
    <row r="20468" spans="1:7">
      <c r="A20468" s="533"/>
      <c r="B20468" s="1787"/>
      <c r="C20468" s="1788"/>
      <c r="D20468" s="533"/>
      <c r="E20468" s="533"/>
      <c r="F20468" s="533"/>
      <c r="G20468" s="533"/>
    </row>
    <row r="20469" spans="1:7">
      <c r="A20469" s="533"/>
      <c r="B20469" s="1787"/>
      <c r="C20469" s="1788"/>
      <c r="D20469" s="533"/>
      <c r="E20469" s="533"/>
      <c r="F20469" s="533"/>
      <c r="G20469" s="533"/>
    </row>
    <row r="20470" spans="1:7">
      <c r="A20470" s="533"/>
      <c r="B20470" s="1787"/>
      <c r="C20470" s="1788"/>
      <c r="D20470" s="533"/>
      <c r="E20470" s="533"/>
      <c r="F20470" s="533"/>
      <c r="G20470" s="533"/>
    </row>
    <row r="20471" spans="1:7">
      <c r="A20471" s="533"/>
      <c r="B20471" s="1787"/>
      <c r="C20471" s="1788"/>
      <c r="D20471" s="533"/>
      <c r="E20471" s="533"/>
      <c r="F20471" s="533"/>
      <c r="G20471" s="533"/>
    </row>
    <row r="20472" spans="1:7">
      <c r="A20472" s="533"/>
      <c r="B20472" s="1787"/>
      <c r="C20472" s="1788"/>
      <c r="D20472" s="533"/>
      <c r="E20472" s="533"/>
      <c r="F20472" s="533"/>
      <c r="G20472" s="533"/>
    </row>
    <row r="20473" spans="1:7">
      <c r="A20473" s="533"/>
      <c r="B20473" s="1787"/>
      <c r="C20473" s="1788"/>
      <c r="D20473" s="533"/>
      <c r="E20473" s="533"/>
      <c r="F20473" s="533"/>
      <c r="G20473" s="533"/>
    </row>
    <row r="20474" spans="1:7">
      <c r="A20474" s="533"/>
      <c r="B20474" s="1787"/>
      <c r="C20474" s="1788"/>
      <c r="D20474" s="533"/>
      <c r="E20474" s="533"/>
      <c r="F20474" s="533"/>
      <c r="G20474" s="533"/>
    </row>
    <row r="20475" spans="1:7">
      <c r="A20475" s="533"/>
      <c r="B20475" s="1787"/>
      <c r="C20475" s="1788"/>
      <c r="D20475" s="533"/>
      <c r="E20475" s="533"/>
      <c r="F20475" s="533"/>
      <c r="G20475" s="533"/>
    </row>
    <row r="20476" spans="1:7">
      <c r="A20476" s="533"/>
      <c r="B20476" s="1787"/>
      <c r="C20476" s="1788"/>
      <c r="D20476" s="533"/>
      <c r="E20476" s="533"/>
      <c r="F20476" s="533"/>
      <c r="G20476" s="533"/>
    </row>
    <row r="20477" spans="1:7">
      <c r="A20477" s="533"/>
      <c r="B20477" s="1787"/>
      <c r="C20477" s="1788"/>
      <c r="D20477" s="533"/>
      <c r="E20477" s="533"/>
      <c r="F20477" s="533"/>
      <c r="G20477" s="533"/>
    </row>
    <row r="20478" spans="1:7">
      <c r="A20478" s="533"/>
      <c r="B20478" s="1787"/>
      <c r="C20478" s="1788"/>
      <c r="D20478" s="533"/>
      <c r="E20478" s="533"/>
      <c r="F20478" s="533"/>
      <c r="G20478" s="533"/>
    </row>
    <row r="20479" spans="1:7">
      <c r="A20479" s="533"/>
      <c r="B20479" s="1787"/>
      <c r="C20479" s="1788"/>
      <c r="D20479" s="533"/>
      <c r="E20479" s="533"/>
      <c r="F20479" s="533"/>
      <c r="G20479" s="533"/>
    </row>
    <row r="20480" spans="1:7">
      <c r="A20480" s="533"/>
      <c r="B20480" s="1787"/>
      <c r="C20480" s="1788"/>
      <c r="D20480" s="533"/>
      <c r="E20480" s="533"/>
      <c r="F20480" s="533"/>
      <c r="G20480" s="533"/>
    </row>
    <row r="20481" spans="1:7">
      <c r="A20481" s="533"/>
      <c r="B20481" s="1787"/>
      <c r="C20481" s="1788"/>
      <c r="D20481" s="533"/>
      <c r="E20481" s="533"/>
      <c r="F20481" s="533"/>
      <c r="G20481" s="533"/>
    </row>
    <row r="20482" spans="1:7">
      <c r="A20482" s="533"/>
      <c r="B20482" s="1787"/>
      <c r="C20482" s="1788"/>
      <c r="D20482" s="533"/>
      <c r="E20482" s="533"/>
      <c r="F20482" s="533"/>
      <c r="G20482" s="533"/>
    </row>
    <row r="20483" spans="1:7">
      <c r="A20483" s="533"/>
      <c r="B20483" s="1787"/>
      <c r="C20483" s="1788"/>
      <c r="D20483" s="533"/>
      <c r="E20483" s="533"/>
      <c r="F20483" s="533"/>
      <c r="G20483" s="533"/>
    </row>
    <row r="20484" spans="1:7">
      <c r="A20484" s="533"/>
      <c r="B20484" s="1787"/>
      <c r="C20484" s="1788"/>
      <c r="D20484" s="533"/>
      <c r="E20484" s="533"/>
      <c r="F20484" s="533"/>
      <c r="G20484" s="533"/>
    </row>
    <row r="20485" spans="1:7">
      <c r="A20485" s="533"/>
      <c r="B20485" s="1787"/>
      <c r="C20485" s="1788"/>
      <c r="D20485" s="533"/>
      <c r="E20485" s="533"/>
      <c r="F20485" s="533"/>
      <c r="G20485" s="533"/>
    </row>
    <row r="20486" spans="1:7">
      <c r="A20486" s="533"/>
      <c r="B20486" s="1787"/>
      <c r="C20486" s="1788"/>
      <c r="D20486" s="533"/>
      <c r="E20486" s="533"/>
      <c r="F20486" s="533"/>
      <c r="G20486" s="533"/>
    </row>
    <row r="20487" spans="1:7">
      <c r="A20487" s="533"/>
      <c r="B20487" s="1787"/>
      <c r="C20487" s="1788"/>
      <c r="D20487" s="533"/>
      <c r="E20487" s="533"/>
      <c r="F20487" s="533"/>
      <c r="G20487" s="533"/>
    </row>
    <row r="20488" spans="1:7">
      <c r="A20488" s="533"/>
      <c r="B20488" s="1787"/>
      <c r="C20488" s="1788"/>
      <c r="D20488" s="533"/>
      <c r="E20488" s="533"/>
      <c r="F20488" s="533"/>
      <c r="G20488" s="533"/>
    </row>
    <row r="20489" spans="1:7">
      <c r="A20489" s="533"/>
      <c r="B20489" s="1787"/>
      <c r="C20489" s="1788"/>
      <c r="D20489" s="533"/>
      <c r="E20489" s="533"/>
      <c r="F20489" s="533"/>
      <c r="G20489" s="533"/>
    </row>
    <row r="20490" spans="1:7">
      <c r="A20490" s="533"/>
      <c r="B20490" s="1787"/>
      <c r="C20490" s="1788"/>
      <c r="D20490" s="533"/>
      <c r="E20490" s="533"/>
      <c r="F20490" s="533"/>
      <c r="G20490" s="533"/>
    </row>
    <row r="20491" spans="1:7">
      <c r="A20491" s="533"/>
      <c r="B20491" s="1787"/>
      <c r="C20491" s="1788"/>
      <c r="D20491" s="533"/>
      <c r="E20491" s="533"/>
      <c r="F20491" s="533"/>
      <c r="G20491" s="533"/>
    </row>
    <row r="20492" spans="1:7">
      <c r="A20492" s="533"/>
      <c r="B20492" s="1787"/>
      <c r="C20492" s="1788"/>
      <c r="D20492" s="533"/>
      <c r="E20492" s="533"/>
      <c r="F20492" s="533"/>
      <c r="G20492" s="533"/>
    </row>
    <row r="20493" spans="1:7">
      <c r="A20493" s="533"/>
      <c r="B20493" s="1787"/>
      <c r="C20493" s="1788"/>
      <c r="D20493" s="533"/>
      <c r="E20493" s="533"/>
      <c r="F20493" s="533"/>
      <c r="G20493" s="533"/>
    </row>
    <row r="20494" spans="1:7">
      <c r="A20494" s="533"/>
      <c r="B20494" s="1787"/>
      <c r="C20494" s="1788"/>
      <c r="D20494" s="533"/>
      <c r="E20494" s="533"/>
      <c r="F20494" s="533"/>
      <c r="G20494" s="533"/>
    </row>
    <row r="20495" spans="1:7">
      <c r="A20495" s="533"/>
      <c r="B20495" s="1787"/>
      <c r="C20495" s="1788"/>
      <c r="D20495" s="533"/>
      <c r="E20495" s="533"/>
      <c r="F20495" s="533"/>
      <c r="G20495" s="533"/>
    </row>
    <row r="20496" spans="1:7">
      <c r="A20496" s="533"/>
      <c r="B20496" s="1787"/>
      <c r="C20496" s="1788"/>
      <c r="D20496" s="533"/>
      <c r="E20496" s="533"/>
      <c r="F20496" s="533"/>
      <c r="G20496" s="533"/>
    </row>
    <row r="20497" spans="1:7">
      <c r="A20497" s="533"/>
      <c r="B20497" s="1787"/>
      <c r="C20497" s="1788"/>
      <c r="D20497" s="533"/>
      <c r="E20497" s="533"/>
      <c r="F20497" s="533"/>
      <c r="G20497" s="533"/>
    </row>
    <row r="20498" spans="1:7">
      <c r="A20498" s="533"/>
      <c r="B20498" s="1787"/>
      <c r="C20498" s="1788"/>
      <c r="D20498" s="533"/>
      <c r="E20498" s="533"/>
      <c r="F20498" s="533"/>
      <c r="G20498" s="533"/>
    </row>
    <row r="20499" spans="1:7">
      <c r="A20499" s="533"/>
      <c r="B20499" s="1787"/>
      <c r="C20499" s="1788"/>
      <c r="D20499" s="533"/>
      <c r="E20499" s="533"/>
      <c r="F20499" s="533"/>
      <c r="G20499" s="533"/>
    </row>
    <row r="20500" spans="1:7">
      <c r="A20500" s="533"/>
      <c r="B20500" s="1787"/>
      <c r="C20500" s="1788"/>
      <c r="D20500" s="533"/>
      <c r="E20500" s="533"/>
      <c r="F20500" s="533"/>
      <c r="G20500" s="533"/>
    </row>
    <row r="20501" spans="1:7">
      <c r="A20501" s="533"/>
      <c r="B20501" s="1787"/>
      <c r="C20501" s="1788"/>
      <c r="D20501" s="533"/>
      <c r="E20501" s="533"/>
      <c r="F20501" s="533"/>
      <c r="G20501" s="533"/>
    </row>
    <row r="20502" spans="1:7">
      <c r="A20502" s="533"/>
      <c r="B20502" s="1787"/>
      <c r="C20502" s="1788"/>
      <c r="D20502" s="533"/>
      <c r="E20502" s="533"/>
      <c r="F20502" s="533"/>
      <c r="G20502" s="533"/>
    </row>
    <row r="20503" spans="1:7">
      <c r="A20503" s="533"/>
      <c r="B20503" s="1787"/>
      <c r="C20503" s="1788"/>
      <c r="D20503" s="533"/>
      <c r="E20503" s="533"/>
      <c r="F20503" s="533"/>
      <c r="G20503" s="533"/>
    </row>
    <row r="20504" spans="1:7">
      <c r="A20504" s="533"/>
      <c r="B20504" s="1787"/>
      <c r="C20504" s="1788"/>
      <c r="D20504" s="533"/>
      <c r="E20504" s="533"/>
      <c r="F20504" s="533"/>
      <c r="G20504" s="533"/>
    </row>
    <row r="20505" spans="1:7">
      <c r="A20505" s="533"/>
      <c r="B20505" s="1787"/>
      <c r="C20505" s="1788"/>
      <c r="D20505" s="533"/>
      <c r="E20505" s="533"/>
      <c r="F20505" s="533"/>
      <c r="G20505" s="533"/>
    </row>
    <row r="20506" spans="1:7">
      <c r="A20506" s="533"/>
      <c r="B20506" s="1787"/>
      <c r="C20506" s="1788"/>
      <c r="D20506" s="533"/>
      <c r="E20506" s="533"/>
      <c r="F20506" s="533"/>
      <c r="G20506" s="533"/>
    </row>
    <row r="20507" spans="1:7">
      <c r="A20507" s="533"/>
      <c r="B20507" s="1787"/>
      <c r="C20507" s="1788"/>
      <c r="D20507" s="533"/>
      <c r="E20507" s="533"/>
      <c r="F20507" s="533"/>
      <c r="G20507" s="533"/>
    </row>
    <row r="20508" spans="1:7">
      <c r="A20508" s="533"/>
      <c r="B20508" s="1787"/>
      <c r="C20508" s="1788"/>
      <c r="D20508" s="533"/>
      <c r="E20508" s="533"/>
      <c r="F20508" s="533"/>
      <c r="G20508" s="533"/>
    </row>
    <row r="20509" spans="1:7">
      <c r="A20509" s="533"/>
      <c r="B20509" s="1787"/>
      <c r="C20509" s="1788"/>
      <c r="D20509" s="533"/>
      <c r="E20509" s="533"/>
      <c r="F20509" s="533"/>
      <c r="G20509" s="533"/>
    </row>
    <row r="20510" spans="1:7">
      <c r="A20510" s="533"/>
      <c r="B20510" s="1787"/>
      <c r="C20510" s="1788"/>
      <c r="D20510" s="533"/>
      <c r="E20510" s="533"/>
      <c r="F20510" s="533"/>
      <c r="G20510" s="533"/>
    </row>
    <row r="20511" spans="1:7">
      <c r="A20511" s="533"/>
      <c r="B20511" s="1787"/>
      <c r="C20511" s="1788"/>
      <c r="D20511" s="533"/>
      <c r="E20511" s="533"/>
      <c r="F20511" s="533"/>
      <c r="G20511" s="533"/>
    </row>
    <row r="20512" spans="1:7">
      <c r="A20512" s="533"/>
      <c r="B20512" s="1787"/>
      <c r="C20512" s="1788"/>
      <c r="D20512" s="533"/>
      <c r="E20512" s="533"/>
      <c r="F20512" s="533"/>
      <c r="G20512" s="533"/>
    </row>
    <row r="20513" spans="1:7">
      <c r="A20513" s="533"/>
      <c r="B20513" s="1787"/>
      <c r="C20513" s="1788"/>
      <c r="D20513" s="533"/>
      <c r="E20513" s="533"/>
      <c r="F20513" s="533"/>
      <c r="G20513" s="533"/>
    </row>
    <row r="20514" spans="1:7">
      <c r="A20514" s="533"/>
      <c r="B20514" s="1787"/>
      <c r="C20514" s="1788"/>
      <c r="D20514" s="533"/>
      <c r="E20514" s="533"/>
      <c r="F20514" s="533"/>
      <c r="G20514" s="533"/>
    </row>
    <row r="20515" spans="1:7">
      <c r="A20515" s="533"/>
      <c r="B20515" s="1787"/>
      <c r="C20515" s="1788"/>
      <c r="D20515" s="533"/>
      <c r="E20515" s="533"/>
      <c r="F20515" s="533"/>
      <c r="G20515" s="533"/>
    </row>
    <row r="20516" spans="1:7">
      <c r="A20516" s="533"/>
      <c r="B20516" s="1787"/>
      <c r="C20516" s="1788"/>
      <c r="D20516" s="533"/>
      <c r="E20516" s="533"/>
      <c r="F20516" s="533"/>
      <c r="G20516" s="533"/>
    </row>
    <row r="20517" spans="1:7">
      <c r="A20517" s="533"/>
      <c r="B20517" s="1787"/>
      <c r="C20517" s="1788"/>
      <c r="D20517" s="533"/>
      <c r="E20517" s="533"/>
      <c r="F20517" s="533"/>
      <c r="G20517" s="533"/>
    </row>
    <row r="20518" spans="1:7">
      <c r="A20518" s="533"/>
      <c r="B20518" s="1787"/>
      <c r="C20518" s="1788"/>
      <c r="D20518" s="533"/>
      <c r="E20518" s="533"/>
      <c r="F20518" s="533"/>
      <c r="G20518" s="533"/>
    </row>
    <row r="20519" spans="1:7">
      <c r="A20519" s="533"/>
      <c r="B20519" s="1787"/>
      <c r="C20519" s="1788"/>
      <c r="D20519" s="533"/>
      <c r="E20519" s="533"/>
      <c r="F20519" s="533"/>
      <c r="G20519" s="533"/>
    </row>
    <row r="20520" spans="1:7">
      <c r="A20520" s="533"/>
      <c r="B20520" s="1787"/>
      <c r="C20520" s="1788"/>
      <c r="D20520" s="533"/>
      <c r="E20520" s="533"/>
      <c r="F20520" s="533"/>
      <c r="G20520" s="533"/>
    </row>
    <row r="20521" spans="1:7">
      <c r="A20521" s="533"/>
      <c r="B20521" s="1787"/>
      <c r="C20521" s="1788"/>
      <c r="D20521" s="533"/>
      <c r="E20521" s="533"/>
      <c r="F20521" s="533"/>
      <c r="G20521" s="533"/>
    </row>
    <row r="20522" spans="1:7">
      <c r="A20522" s="533"/>
      <c r="B20522" s="1787"/>
      <c r="C20522" s="1788"/>
      <c r="D20522" s="533"/>
      <c r="E20522" s="533"/>
      <c r="F20522" s="533"/>
      <c r="G20522" s="533"/>
    </row>
    <row r="20523" spans="1:7">
      <c r="A20523" s="533"/>
      <c r="B20523" s="1787"/>
      <c r="C20523" s="1788"/>
      <c r="D20523" s="533"/>
      <c r="E20523" s="533"/>
      <c r="F20523" s="533"/>
      <c r="G20523" s="533"/>
    </row>
    <row r="20524" spans="1:7">
      <c r="A20524" s="533"/>
      <c r="B20524" s="1787"/>
      <c r="C20524" s="1788"/>
      <c r="D20524" s="533"/>
      <c r="E20524" s="533"/>
      <c r="F20524" s="533"/>
      <c r="G20524" s="533"/>
    </row>
    <row r="20525" spans="1:7">
      <c r="A20525" s="533"/>
      <c r="B20525" s="1787"/>
      <c r="C20525" s="1788"/>
      <c r="D20525" s="533"/>
      <c r="E20525" s="533"/>
      <c r="F20525" s="533"/>
      <c r="G20525" s="533"/>
    </row>
    <row r="20526" spans="1:7">
      <c r="A20526" s="533"/>
      <c r="B20526" s="1787"/>
      <c r="C20526" s="1788"/>
      <c r="D20526" s="533"/>
      <c r="E20526" s="533"/>
      <c r="F20526" s="533"/>
      <c r="G20526" s="533"/>
    </row>
    <row r="20527" spans="1:7">
      <c r="A20527" s="533"/>
      <c r="B20527" s="1787"/>
      <c r="C20527" s="1788"/>
      <c r="D20527" s="533"/>
      <c r="E20527" s="533"/>
      <c r="F20527" s="533"/>
      <c r="G20527" s="533"/>
    </row>
    <row r="20528" spans="1:7">
      <c r="A20528" s="533"/>
      <c r="B20528" s="1787"/>
      <c r="C20528" s="1788"/>
      <c r="D20528" s="533"/>
      <c r="E20528" s="533"/>
      <c r="F20528" s="533"/>
      <c r="G20528" s="533"/>
    </row>
    <row r="20529" spans="1:7">
      <c r="A20529" s="533"/>
      <c r="B20529" s="1787"/>
      <c r="C20529" s="1788"/>
      <c r="D20529" s="533"/>
      <c r="E20529" s="533"/>
      <c r="F20529" s="533"/>
      <c r="G20529" s="533"/>
    </row>
    <row r="20530" spans="1:7">
      <c r="A20530" s="533"/>
      <c r="B20530" s="1787"/>
      <c r="C20530" s="1788"/>
      <c r="D20530" s="533"/>
      <c r="E20530" s="533"/>
      <c r="F20530" s="533"/>
      <c r="G20530" s="533"/>
    </row>
    <row r="20531" spans="1:7">
      <c r="A20531" s="533"/>
      <c r="B20531" s="1787"/>
      <c r="C20531" s="1788"/>
      <c r="D20531" s="533"/>
      <c r="E20531" s="533"/>
      <c r="F20531" s="533"/>
      <c r="G20531" s="533"/>
    </row>
    <row r="20532" spans="1:7">
      <c r="A20532" s="533"/>
      <c r="B20532" s="1787"/>
      <c r="C20532" s="1788"/>
      <c r="D20532" s="533"/>
      <c r="E20532" s="533"/>
      <c r="F20532" s="533"/>
      <c r="G20532" s="533"/>
    </row>
    <row r="20533" spans="1:7">
      <c r="A20533" s="533"/>
      <c r="B20533" s="1787"/>
      <c r="C20533" s="1788"/>
      <c r="D20533" s="533"/>
      <c r="E20533" s="533"/>
      <c r="F20533" s="533"/>
      <c r="G20533" s="533"/>
    </row>
    <row r="20534" spans="1:7">
      <c r="A20534" s="533"/>
      <c r="B20534" s="1787"/>
      <c r="C20534" s="1788"/>
      <c r="D20534" s="533"/>
      <c r="E20534" s="533"/>
      <c r="F20534" s="533"/>
      <c r="G20534" s="533"/>
    </row>
    <row r="20535" spans="1:7">
      <c r="A20535" s="533"/>
      <c r="B20535" s="1787"/>
      <c r="C20535" s="1788"/>
      <c r="D20535" s="533"/>
      <c r="E20535" s="533"/>
      <c r="F20535" s="533"/>
      <c r="G20535" s="533"/>
    </row>
    <row r="20536" spans="1:7">
      <c r="A20536" s="533"/>
      <c r="B20536" s="1787"/>
      <c r="C20536" s="1788"/>
      <c r="D20536" s="533"/>
      <c r="E20536" s="533"/>
      <c r="F20536" s="533"/>
      <c r="G20536" s="533"/>
    </row>
    <row r="20537" spans="1:7">
      <c r="A20537" s="533"/>
      <c r="B20537" s="1787"/>
      <c r="C20537" s="1788"/>
      <c r="D20537" s="533"/>
      <c r="E20537" s="533"/>
      <c r="F20537" s="533"/>
      <c r="G20537" s="533"/>
    </row>
    <row r="20538" spans="1:7">
      <c r="A20538" s="533"/>
      <c r="B20538" s="1787"/>
      <c r="C20538" s="1788"/>
      <c r="D20538" s="533"/>
      <c r="E20538" s="533"/>
      <c r="F20538" s="533"/>
      <c r="G20538" s="533"/>
    </row>
    <row r="20539" spans="1:7">
      <c r="A20539" s="533"/>
      <c r="B20539" s="1787"/>
      <c r="C20539" s="1788"/>
      <c r="D20539" s="533"/>
      <c r="E20539" s="533"/>
      <c r="F20539" s="533"/>
      <c r="G20539" s="533"/>
    </row>
    <row r="20540" spans="1:7">
      <c r="A20540" s="533"/>
      <c r="B20540" s="1787"/>
      <c r="C20540" s="1788"/>
      <c r="D20540" s="533"/>
      <c r="E20540" s="533"/>
      <c r="F20540" s="533"/>
      <c r="G20540" s="533"/>
    </row>
    <row r="20541" spans="1:7">
      <c r="A20541" s="533"/>
      <c r="B20541" s="1787"/>
      <c r="C20541" s="1788"/>
      <c r="D20541" s="533"/>
      <c r="E20541" s="533"/>
      <c r="F20541" s="533"/>
      <c r="G20541" s="533"/>
    </row>
    <row r="20542" spans="1:7">
      <c r="A20542" s="533"/>
      <c r="B20542" s="1787"/>
      <c r="C20542" s="1788"/>
      <c r="D20542" s="533"/>
      <c r="E20542" s="533"/>
      <c r="F20542" s="533"/>
      <c r="G20542" s="533"/>
    </row>
    <row r="20543" spans="1:7">
      <c r="A20543" s="533"/>
      <c r="B20543" s="1787"/>
      <c r="C20543" s="1788"/>
      <c r="D20543" s="533"/>
      <c r="E20543" s="533"/>
      <c r="F20543" s="533"/>
      <c r="G20543" s="533"/>
    </row>
    <row r="20544" spans="1:7">
      <c r="A20544" s="533"/>
      <c r="B20544" s="1787"/>
      <c r="C20544" s="1788"/>
      <c r="D20544" s="533"/>
      <c r="E20544" s="533"/>
      <c r="F20544" s="533"/>
      <c r="G20544" s="533"/>
    </row>
    <row r="20545" spans="1:7">
      <c r="A20545" s="533"/>
      <c r="B20545" s="1787"/>
      <c r="C20545" s="1788"/>
      <c r="D20545" s="533"/>
      <c r="E20545" s="533"/>
      <c r="F20545" s="533"/>
      <c r="G20545" s="533"/>
    </row>
    <row r="20546" spans="1:7">
      <c r="A20546" s="533"/>
      <c r="B20546" s="1787"/>
      <c r="C20546" s="1788"/>
      <c r="D20546" s="533"/>
      <c r="E20546" s="533"/>
      <c r="F20546" s="533"/>
      <c r="G20546" s="533"/>
    </row>
    <row r="20547" spans="1:7">
      <c r="A20547" s="533"/>
      <c r="B20547" s="1787"/>
      <c r="C20547" s="1788"/>
      <c r="D20547" s="533"/>
      <c r="E20547" s="533"/>
      <c r="F20547" s="533"/>
      <c r="G20547" s="533"/>
    </row>
    <row r="20548" spans="1:7">
      <c r="A20548" s="533"/>
      <c r="B20548" s="1787"/>
      <c r="C20548" s="1788"/>
      <c r="D20548" s="533"/>
      <c r="E20548" s="533"/>
      <c r="F20548" s="533"/>
      <c r="G20548" s="533"/>
    </row>
    <row r="20549" spans="1:7">
      <c r="A20549" s="533"/>
      <c r="B20549" s="1787"/>
      <c r="C20549" s="1788"/>
      <c r="D20549" s="533"/>
      <c r="E20549" s="533"/>
      <c r="F20549" s="533"/>
      <c r="G20549" s="533"/>
    </row>
    <row r="20550" spans="1:7">
      <c r="A20550" s="533"/>
      <c r="B20550" s="1787"/>
      <c r="C20550" s="1788"/>
      <c r="D20550" s="533"/>
      <c r="E20550" s="533"/>
      <c r="F20550" s="533"/>
      <c r="G20550" s="533"/>
    </row>
    <row r="20551" spans="1:7">
      <c r="A20551" s="533"/>
      <c r="B20551" s="1787"/>
      <c r="C20551" s="1788"/>
      <c r="D20551" s="533"/>
      <c r="E20551" s="533"/>
      <c r="F20551" s="533"/>
      <c r="G20551" s="533"/>
    </row>
    <row r="20552" spans="1:7">
      <c r="A20552" s="533"/>
      <c r="B20552" s="1787"/>
      <c r="C20552" s="1788"/>
      <c r="D20552" s="533"/>
      <c r="E20552" s="533"/>
      <c r="F20552" s="533"/>
      <c r="G20552" s="533"/>
    </row>
    <row r="20553" spans="1:7">
      <c r="A20553" s="533"/>
      <c r="B20553" s="1787"/>
      <c r="C20553" s="1788"/>
      <c r="D20553" s="533"/>
      <c r="E20553" s="533"/>
      <c r="F20553" s="533"/>
      <c r="G20553" s="533"/>
    </row>
    <row r="20554" spans="1:7">
      <c r="A20554" s="533"/>
      <c r="B20554" s="1787"/>
      <c r="C20554" s="1788"/>
      <c r="D20554" s="533"/>
      <c r="E20554" s="533"/>
      <c r="F20554" s="533"/>
      <c r="G20554" s="533"/>
    </row>
    <row r="20555" spans="1:7">
      <c r="A20555" s="533"/>
      <c r="B20555" s="1787"/>
      <c r="C20555" s="1788"/>
      <c r="D20555" s="533"/>
      <c r="E20555" s="533"/>
      <c r="F20555" s="533"/>
      <c r="G20555" s="533"/>
    </row>
    <row r="20556" spans="1:7">
      <c r="A20556" s="533"/>
      <c r="B20556" s="1787"/>
      <c r="C20556" s="1788"/>
      <c r="D20556" s="533"/>
      <c r="E20556" s="533"/>
      <c r="F20556" s="533"/>
      <c r="G20556" s="533"/>
    </row>
    <row r="20557" spans="1:7">
      <c r="A20557" s="533"/>
      <c r="B20557" s="1787"/>
      <c r="C20557" s="1788"/>
      <c r="D20557" s="533"/>
      <c r="E20557" s="533"/>
      <c r="F20557" s="533"/>
      <c r="G20557" s="533"/>
    </row>
    <row r="20558" spans="1:7">
      <c r="A20558" s="533"/>
      <c r="B20558" s="1787"/>
      <c r="C20558" s="1788"/>
      <c r="D20558" s="533"/>
      <c r="E20558" s="533"/>
      <c r="F20558" s="533"/>
      <c r="G20558" s="533"/>
    </row>
    <row r="20559" spans="1:7">
      <c r="A20559" s="533"/>
      <c r="B20559" s="1787"/>
      <c r="C20559" s="1788"/>
      <c r="D20559" s="533"/>
      <c r="E20559" s="533"/>
      <c r="F20559" s="533"/>
      <c r="G20559" s="533"/>
    </row>
    <row r="20560" spans="1:7">
      <c r="A20560" s="533"/>
      <c r="B20560" s="1787"/>
      <c r="C20560" s="1788"/>
      <c r="D20560" s="533"/>
      <c r="E20560" s="533"/>
      <c r="F20560" s="533"/>
      <c r="G20560" s="533"/>
    </row>
    <row r="20561" spans="1:7">
      <c r="A20561" s="533"/>
      <c r="B20561" s="1787"/>
      <c r="C20561" s="1788"/>
      <c r="D20561" s="533"/>
      <c r="E20561" s="533"/>
      <c r="F20561" s="533"/>
      <c r="G20561" s="533"/>
    </row>
    <row r="20562" spans="1:7">
      <c r="A20562" s="533"/>
      <c r="B20562" s="1787"/>
      <c r="C20562" s="1788"/>
      <c r="D20562" s="533"/>
      <c r="E20562" s="533"/>
      <c r="F20562" s="533"/>
      <c r="G20562" s="533"/>
    </row>
    <row r="20563" spans="1:7">
      <c r="A20563" s="533"/>
      <c r="B20563" s="1787"/>
      <c r="C20563" s="1788"/>
      <c r="D20563" s="533"/>
      <c r="E20563" s="533"/>
      <c r="F20563" s="533"/>
      <c r="G20563" s="533"/>
    </row>
    <row r="20564" spans="1:7">
      <c r="A20564" s="533"/>
      <c r="B20564" s="1787"/>
      <c r="C20564" s="1788"/>
      <c r="D20564" s="533"/>
      <c r="E20564" s="533"/>
      <c r="F20564" s="533"/>
      <c r="G20564" s="533"/>
    </row>
    <row r="20565" spans="1:7">
      <c r="A20565" s="533"/>
      <c r="B20565" s="1787"/>
      <c r="C20565" s="1788"/>
      <c r="D20565" s="533"/>
      <c r="E20565" s="533"/>
      <c r="F20565" s="533"/>
      <c r="G20565" s="533"/>
    </row>
    <row r="20566" spans="1:7">
      <c r="A20566" s="533"/>
      <c r="B20566" s="1787"/>
      <c r="C20566" s="1788"/>
      <c r="D20566" s="533"/>
      <c r="E20566" s="533"/>
      <c r="F20566" s="533"/>
      <c r="G20566" s="533"/>
    </row>
    <row r="20567" spans="1:7">
      <c r="A20567" s="533"/>
      <c r="B20567" s="1787"/>
      <c r="C20567" s="1788"/>
      <c r="D20567" s="533"/>
      <c r="E20567" s="533"/>
      <c r="F20567" s="533"/>
      <c r="G20567" s="533"/>
    </row>
    <row r="20568" spans="1:7">
      <c r="A20568" s="533"/>
      <c r="B20568" s="1787"/>
      <c r="C20568" s="1788"/>
      <c r="D20568" s="533"/>
      <c r="E20568" s="533"/>
      <c r="F20568" s="533"/>
      <c r="G20568" s="533"/>
    </row>
    <row r="20569" spans="1:7">
      <c r="A20569" s="533"/>
      <c r="B20569" s="1787"/>
      <c r="C20569" s="1788"/>
      <c r="D20569" s="533"/>
      <c r="E20569" s="533"/>
      <c r="F20569" s="533"/>
      <c r="G20569" s="533"/>
    </row>
    <row r="20570" spans="1:7">
      <c r="A20570" s="533"/>
      <c r="B20570" s="1787"/>
      <c r="C20570" s="1788"/>
      <c r="D20570" s="533"/>
      <c r="E20570" s="533"/>
      <c r="F20570" s="533"/>
      <c r="G20570" s="533"/>
    </row>
    <row r="20571" spans="1:7">
      <c r="A20571" s="533"/>
      <c r="B20571" s="1787"/>
      <c r="C20571" s="1788"/>
      <c r="D20571" s="533"/>
      <c r="E20571" s="533"/>
      <c r="F20571" s="533"/>
      <c r="G20571" s="533"/>
    </row>
    <row r="20572" spans="1:7">
      <c r="A20572" s="533"/>
      <c r="B20572" s="1787"/>
      <c r="C20572" s="1788"/>
      <c r="D20572" s="533"/>
      <c r="E20572" s="533"/>
      <c r="F20572" s="533"/>
      <c r="G20572" s="533"/>
    </row>
    <row r="20573" spans="1:7">
      <c r="A20573" s="533"/>
      <c r="B20573" s="1787"/>
      <c r="C20573" s="1788"/>
      <c r="D20573" s="533"/>
      <c r="E20573" s="533"/>
      <c r="F20573" s="533"/>
      <c r="G20573" s="533"/>
    </row>
    <row r="20574" spans="1:7">
      <c r="A20574" s="533"/>
      <c r="B20574" s="1787"/>
      <c r="C20574" s="1788"/>
      <c r="D20574" s="533"/>
      <c r="E20574" s="533"/>
      <c r="F20574" s="533"/>
      <c r="G20574" s="533"/>
    </row>
    <row r="20575" spans="1:7">
      <c r="A20575" s="533"/>
      <c r="B20575" s="1787"/>
      <c r="C20575" s="1788"/>
      <c r="D20575" s="533"/>
      <c r="E20575" s="533"/>
      <c r="F20575" s="533"/>
      <c r="G20575" s="533"/>
    </row>
    <row r="20576" spans="1:7">
      <c r="A20576" s="533"/>
      <c r="B20576" s="1787"/>
      <c r="C20576" s="1788"/>
      <c r="D20576" s="533"/>
      <c r="E20576" s="533"/>
      <c r="F20576" s="533"/>
      <c r="G20576" s="533"/>
    </row>
    <row r="20577" spans="1:7">
      <c r="A20577" s="533"/>
      <c r="B20577" s="1787"/>
      <c r="C20577" s="1788"/>
      <c r="D20577" s="533"/>
      <c r="E20577" s="533"/>
      <c r="F20577" s="533"/>
      <c r="G20577" s="533"/>
    </row>
    <row r="20578" spans="1:7">
      <c r="A20578" s="533"/>
      <c r="B20578" s="1787"/>
      <c r="C20578" s="1788"/>
      <c r="D20578" s="533"/>
      <c r="E20578" s="533"/>
      <c r="F20578" s="533"/>
      <c r="G20578" s="533"/>
    </row>
    <row r="20579" spans="1:7">
      <c r="A20579" s="533"/>
      <c r="B20579" s="1787"/>
      <c r="C20579" s="1788"/>
      <c r="D20579" s="533"/>
      <c r="E20579" s="533"/>
      <c r="F20579" s="533"/>
      <c r="G20579" s="533"/>
    </row>
    <row r="20580" spans="1:7">
      <c r="A20580" s="533"/>
      <c r="B20580" s="1787"/>
      <c r="C20580" s="1788"/>
      <c r="D20580" s="533"/>
      <c r="E20580" s="533"/>
      <c r="F20580" s="533"/>
      <c r="G20580" s="533"/>
    </row>
    <row r="20581" spans="1:7">
      <c r="A20581" s="533"/>
      <c r="B20581" s="1787"/>
      <c r="C20581" s="1788"/>
      <c r="D20581" s="533"/>
      <c r="E20581" s="533"/>
      <c r="F20581" s="533"/>
      <c r="G20581" s="533"/>
    </row>
    <row r="20582" spans="1:7">
      <c r="A20582" s="533"/>
      <c r="B20582" s="1787"/>
      <c r="C20582" s="1788"/>
      <c r="D20582" s="533"/>
      <c r="E20582" s="533"/>
      <c r="F20582" s="533"/>
      <c r="G20582" s="533"/>
    </row>
    <row r="20583" spans="1:7">
      <c r="A20583" s="533"/>
      <c r="B20583" s="1787"/>
      <c r="C20583" s="1788"/>
      <c r="D20583" s="533"/>
      <c r="E20583" s="533"/>
      <c r="F20583" s="533"/>
      <c r="G20583" s="533"/>
    </row>
    <row r="20584" spans="1:7">
      <c r="A20584" s="533"/>
      <c r="B20584" s="1787"/>
      <c r="C20584" s="1788"/>
      <c r="D20584" s="533"/>
      <c r="E20584" s="533"/>
      <c r="F20584" s="533"/>
      <c r="G20584" s="533"/>
    </row>
    <row r="20585" spans="1:7">
      <c r="A20585" s="533"/>
      <c r="B20585" s="1787"/>
      <c r="C20585" s="1788"/>
      <c r="D20585" s="533"/>
      <c r="E20585" s="533"/>
      <c r="F20585" s="533"/>
      <c r="G20585" s="533"/>
    </row>
    <row r="20586" spans="1:7">
      <c r="A20586" s="533"/>
      <c r="B20586" s="1787"/>
      <c r="C20586" s="1788"/>
      <c r="D20586" s="533"/>
      <c r="E20586" s="533"/>
      <c r="F20586" s="533"/>
      <c r="G20586" s="533"/>
    </row>
    <row r="20587" spans="1:7">
      <c r="A20587" s="533"/>
      <c r="B20587" s="1787"/>
      <c r="C20587" s="1788"/>
      <c r="D20587" s="533"/>
      <c r="E20587" s="533"/>
      <c r="F20587" s="533"/>
      <c r="G20587" s="533"/>
    </row>
    <row r="20588" spans="1:7">
      <c r="A20588" s="533"/>
      <c r="B20588" s="1787"/>
      <c r="C20588" s="1788"/>
      <c r="D20588" s="533"/>
      <c r="E20588" s="533"/>
      <c r="F20588" s="533"/>
      <c r="G20588" s="533"/>
    </row>
    <row r="20589" spans="1:7">
      <c r="A20589" s="533"/>
      <c r="B20589" s="1787"/>
      <c r="C20589" s="1788"/>
      <c r="D20589" s="533"/>
      <c r="E20589" s="533"/>
      <c r="F20589" s="533"/>
      <c r="G20589" s="533"/>
    </row>
    <row r="20590" spans="1:7">
      <c r="A20590" s="533"/>
      <c r="B20590" s="1787"/>
      <c r="C20590" s="1788"/>
      <c r="D20590" s="533"/>
      <c r="E20590" s="533"/>
      <c r="F20590" s="533"/>
      <c r="G20590" s="533"/>
    </row>
    <row r="20591" spans="1:7">
      <c r="A20591" s="533"/>
      <c r="B20591" s="1787"/>
      <c r="C20591" s="1788"/>
      <c r="D20591" s="533"/>
      <c r="E20591" s="533"/>
      <c r="F20591" s="533"/>
      <c r="G20591" s="533"/>
    </row>
    <row r="20592" spans="1:7">
      <c r="A20592" s="533"/>
      <c r="B20592" s="1787"/>
      <c r="C20592" s="1788"/>
      <c r="D20592" s="533"/>
      <c r="E20592" s="533"/>
      <c r="F20592" s="533"/>
      <c r="G20592" s="533"/>
    </row>
    <row r="20593" spans="1:7">
      <c r="A20593" s="533"/>
      <c r="B20593" s="1787"/>
      <c r="C20593" s="1788"/>
      <c r="D20593" s="533"/>
      <c r="E20593" s="533"/>
      <c r="F20593" s="533"/>
      <c r="G20593" s="533"/>
    </row>
    <row r="20594" spans="1:7">
      <c r="A20594" s="533"/>
      <c r="B20594" s="1787"/>
      <c r="C20594" s="1788"/>
      <c r="D20594" s="533"/>
      <c r="E20594" s="533"/>
      <c r="F20594" s="533"/>
      <c r="G20594" s="533"/>
    </row>
    <row r="20595" spans="1:7">
      <c r="A20595" s="533"/>
      <c r="B20595" s="1787"/>
      <c r="C20595" s="1788"/>
      <c r="D20595" s="533"/>
      <c r="E20595" s="533"/>
      <c r="F20595" s="533"/>
      <c r="G20595" s="533"/>
    </row>
    <row r="20596" spans="1:7">
      <c r="A20596" s="533"/>
      <c r="B20596" s="1787"/>
      <c r="C20596" s="1788"/>
      <c r="D20596" s="533"/>
      <c r="E20596" s="533"/>
      <c r="F20596" s="533"/>
      <c r="G20596" s="533"/>
    </row>
    <row r="20597" spans="1:7">
      <c r="A20597" s="533"/>
      <c r="B20597" s="1787"/>
      <c r="C20597" s="1788"/>
      <c r="D20597" s="533"/>
      <c r="E20597" s="533"/>
      <c r="F20597" s="533"/>
      <c r="G20597" s="533"/>
    </row>
    <row r="20598" spans="1:7">
      <c r="A20598" s="533"/>
      <c r="B20598" s="1787"/>
      <c r="C20598" s="1788"/>
      <c r="D20598" s="533"/>
      <c r="E20598" s="533"/>
      <c r="F20598" s="533"/>
      <c r="G20598" s="533"/>
    </row>
    <row r="20599" spans="1:7">
      <c r="A20599" s="533"/>
      <c r="B20599" s="1787"/>
      <c r="C20599" s="1788"/>
      <c r="D20599" s="533"/>
      <c r="E20599" s="533"/>
      <c r="F20599" s="533"/>
      <c r="G20599" s="533"/>
    </row>
    <row r="20600" spans="1:7">
      <c r="A20600" s="533"/>
      <c r="B20600" s="1787"/>
      <c r="C20600" s="1788"/>
      <c r="D20600" s="533"/>
      <c r="E20600" s="533"/>
      <c r="F20600" s="533"/>
      <c r="G20600" s="533"/>
    </row>
    <row r="20601" spans="1:7">
      <c r="A20601" s="533"/>
      <c r="B20601" s="1787"/>
      <c r="C20601" s="1788"/>
      <c r="D20601" s="533"/>
      <c r="E20601" s="533"/>
      <c r="F20601" s="533"/>
      <c r="G20601" s="533"/>
    </row>
    <row r="20602" spans="1:7">
      <c r="A20602" s="533"/>
      <c r="B20602" s="1787"/>
      <c r="C20602" s="1788"/>
      <c r="D20602" s="533"/>
      <c r="E20602" s="533"/>
      <c r="F20602" s="533"/>
      <c r="G20602" s="533"/>
    </row>
    <row r="20603" spans="1:7">
      <c r="A20603" s="533"/>
      <c r="B20603" s="1787"/>
      <c r="C20603" s="1788"/>
      <c r="D20603" s="533"/>
      <c r="E20603" s="533"/>
      <c r="F20603" s="533"/>
      <c r="G20603" s="533"/>
    </row>
    <row r="20604" spans="1:7">
      <c r="A20604" s="533"/>
      <c r="B20604" s="1787"/>
      <c r="C20604" s="1788"/>
      <c r="D20604" s="533"/>
      <c r="E20604" s="533"/>
      <c r="F20604" s="533"/>
      <c r="G20604" s="533"/>
    </row>
    <row r="20605" spans="1:7">
      <c r="A20605" s="533"/>
      <c r="B20605" s="1787"/>
      <c r="C20605" s="1788"/>
      <c r="D20605" s="533"/>
      <c r="E20605" s="533"/>
      <c r="F20605" s="533"/>
      <c r="G20605" s="533"/>
    </row>
    <row r="20606" spans="1:7">
      <c r="A20606" s="533"/>
      <c r="B20606" s="1787"/>
      <c r="C20606" s="1788"/>
      <c r="D20606" s="533"/>
      <c r="E20606" s="533"/>
      <c r="F20606" s="533"/>
      <c r="G20606" s="533"/>
    </row>
    <row r="20607" spans="1:7">
      <c r="A20607" s="533"/>
      <c r="B20607" s="1787"/>
      <c r="C20607" s="1788"/>
      <c r="D20607" s="533"/>
      <c r="E20607" s="533"/>
      <c r="F20607" s="533"/>
      <c r="G20607" s="533"/>
    </row>
    <row r="20608" spans="1:7">
      <c r="A20608" s="533"/>
      <c r="B20608" s="1787"/>
      <c r="C20608" s="1788"/>
      <c r="D20608" s="533"/>
      <c r="E20608" s="533"/>
      <c r="F20608" s="533"/>
      <c r="G20608" s="533"/>
    </row>
    <row r="20609" spans="1:7">
      <c r="A20609" s="533"/>
      <c r="B20609" s="1787"/>
      <c r="C20609" s="1788"/>
      <c r="D20609" s="533"/>
      <c r="E20609" s="533"/>
      <c r="F20609" s="533"/>
      <c r="G20609" s="533"/>
    </row>
    <row r="20610" spans="1:7">
      <c r="A20610" s="533"/>
      <c r="B20610" s="1787"/>
      <c r="C20610" s="1788"/>
      <c r="D20610" s="533"/>
      <c r="E20610" s="533"/>
      <c r="F20610" s="533"/>
      <c r="G20610" s="533"/>
    </row>
    <row r="20611" spans="1:7">
      <c r="A20611" s="533"/>
      <c r="B20611" s="1787"/>
      <c r="C20611" s="1788"/>
      <c r="D20611" s="533"/>
      <c r="E20611" s="533"/>
      <c r="F20611" s="533"/>
      <c r="G20611" s="533"/>
    </row>
    <row r="20612" spans="1:7">
      <c r="A20612" s="533"/>
      <c r="B20612" s="1787"/>
      <c r="C20612" s="1788"/>
      <c r="D20612" s="533"/>
      <c r="E20612" s="533"/>
      <c r="F20612" s="533"/>
      <c r="G20612" s="533"/>
    </row>
    <row r="20613" spans="1:7">
      <c r="A20613" s="533"/>
      <c r="B20613" s="1787"/>
      <c r="C20613" s="1788"/>
      <c r="D20613" s="533"/>
      <c r="E20613" s="533"/>
      <c r="F20613" s="533"/>
      <c r="G20613" s="533"/>
    </row>
    <row r="20614" spans="1:7">
      <c r="A20614" s="533"/>
      <c r="B20614" s="1787"/>
      <c r="C20614" s="1788"/>
      <c r="D20614" s="533"/>
      <c r="E20614" s="533"/>
      <c r="F20614" s="533"/>
      <c r="G20614" s="533"/>
    </row>
    <row r="20615" spans="1:7">
      <c r="A20615" s="533"/>
      <c r="B20615" s="1787"/>
      <c r="C20615" s="1788"/>
      <c r="D20615" s="533"/>
      <c r="E20615" s="533"/>
      <c r="F20615" s="533"/>
      <c r="G20615" s="533"/>
    </row>
    <row r="20616" spans="1:7">
      <c r="A20616" s="533"/>
      <c r="B20616" s="1787"/>
      <c r="C20616" s="1788"/>
      <c r="D20616" s="533"/>
      <c r="E20616" s="533"/>
      <c r="F20616" s="533"/>
      <c r="G20616" s="533"/>
    </row>
    <row r="20617" spans="1:7">
      <c r="A20617" s="533"/>
      <c r="B20617" s="1787"/>
      <c r="C20617" s="1788"/>
      <c r="D20617" s="533"/>
      <c r="E20617" s="533"/>
      <c r="F20617" s="533"/>
      <c r="G20617" s="533"/>
    </row>
    <row r="20618" spans="1:7">
      <c r="A20618" s="533"/>
      <c r="B20618" s="1787"/>
      <c r="C20618" s="1788"/>
      <c r="D20618" s="533"/>
      <c r="E20618" s="533"/>
      <c r="F20618" s="533"/>
      <c r="G20618" s="533"/>
    </row>
    <row r="20619" spans="1:7">
      <c r="A20619" s="533"/>
      <c r="B20619" s="1787"/>
      <c r="C20619" s="1788"/>
      <c r="D20619" s="533"/>
      <c r="E20619" s="533"/>
      <c r="F20619" s="533"/>
      <c r="G20619" s="533"/>
    </row>
    <row r="20620" spans="1:7">
      <c r="A20620" s="533"/>
      <c r="B20620" s="1787"/>
      <c r="C20620" s="1788"/>
      <c r="D20620" s="533"/>
      <c r="E20620" s="533"/>
      <c r="F20620" s="533"/>
      <c r="G20620" s="533"/>
    </row>
    <row r="20621" spans="1:7">
      <c r="A20621" s="533"/>
      <c r="B20621" s="1787"/>
      <c r="C20621" s="1788"/>
      <c r="D20621" s="533"/>
      <c r="E20621" s="533"/>
      <c r="F20621" s="533"/>
      <c r="G20621" s="533"/>
    </row>
    <row r="20622" spans="1:7">
      <c r="A20622" s="533"/>
      <c r="B20622" s="1787"/>
      <c r="C20622" s="1788"/>
      <c r="D20622" s="533"/>
      <c r="E20622" s="533"/>
      <c r="F20622" s="533"/>
      <c r="G20622" s="533"/>
    </row>
    <row r="20623" spans="1:7">
      <c r="A20623" s="533"/>
      <c r="B20623" s="1787"/>
      <c r="C20623" s="1788"/>
      <c r="D20623" s="533"/>
      <c r="E20623" s="533"/>
      <c r="F20623" s="533"/>
      <c r="G20623" s="533"/>
    </row>
    <row r="20624" spans="1:7">
      <c r="A20624" s="533"/>
      <c r="B20624" s="1787"/>
      <c r="C20624" s="1788"/>
      <c r="D20624" s="533"/>
      <c r="E20624" s="533"/>
      <c r="F20624" s="533"/>
      <c r="G20624" s="533"/>
    </row>
    <row r="20625" spans="1:7">
      <c r="A20625" s="533"/>
      <c r="B20625" s="1787"/>
      <c r="C20625" s="1788"/>
      <c r="D20625" s="533"/>
      <c r="E20625" s="533"/>
      <c r="F20625" s="533"/>
      <c r="G20625" s="533"/>
    </row>
    <row r="20626" spans="1:7">
      <c r="A20626" s="533"/>
      <c r="B20626" s="1787"/>
      <c r="C20626" s="1788"/>
      <c r="D20626" s="533"/>
      <c r="E20626" s="533"/>
      <c r="F20626" s="533"/>
      <c r="G20626" s="533"/>
    </row>
    <row r="20627" spans="1:7">
      <c r="A20627" s="533"/>
      <c r="B20627" s="1787"/>
      <c r="C20627" s="1788"/>
      <c r="D20627" s="533"/>
      <c r="E20627" s="533"/>
      <c r="F20627" s="533"/>
      <c r="G20627" s="533"/>
    </row>
    <row r="20628" spans="1:7">
      <c r="A20628" s="533"/>
      <c r="B20628" s="1787"/>
      <c r="C20628" s="1788"/>
      <c r="D20628" s="533"/>
      <c r="E20628" s="533"/>
      <c r="F20628" s="533"/>
      <c r="G20628" s="533"/>
    </row>
    <row r="20629" spans="1:7">
      <c r="A20629" s="533"/>
      <c r="B20629" s="1787"/>
      <c r="C20629" s="1788"/>
      <c r="D20629" s="533"/>
      <c r="E20629" s="533"/>
      <c r="F20629" s="533"/>
      <c r="G20629" s="533"/>
    </row>
    <row r="20630" spans="1:7">
      <c r="A20630" s="533"/>
      <c r="B20630" s="1787"/>
      <c r="C20630" s="1788"/>
      <c r="D20630" s="533"/>
      <c r="E20630" s="533"/>
      <c r="F20630" s="533"/>
      <c r="G20630" s="533"/>
    </row>
    <row r="20631" spans="1:7">
      <c r="A20631" s="533"/>
      <c r="B20631" s="1787"/>
      <c r="C20631" s="1788"/>
      <c r="D20631" s="533"/>
      <c r="E20631" s="533"/>
      <c r="F20631" s="533"/>
      <c r="G20631" s="533"/>
    </row>
    <row r="20632" spans="1:7">
      <c r="A20632" s="533"/>
      <c r="B20632" s="1787"/>
      <c r="C20632" s="1788"/>
      <c r="D20632" s="533"/>
      <c r="E20632" s="533"/>
      <c r="F20632" s="533"/>
      <c r="G20632" s="533"/>
    </row>
    <row r="20633" spans="1:7">
      <c r="A20633" s="533"/>
      <c r="B20633" s="1787"/>
      <c r="C20633" s="1788"/>
      <c r="D20633" s="533"/>
      <c r="E20633" s="533"/>
      <c r="F20633" s="533"/>
      <c r="G20633" s="533"/>
    </row>
    <row r="20634" spans="1:7">
      <c r="A20634" s="533"/>
      <c r="B20634" s="1787"/>
      <c r="C20634" s="1788"/>
      <c r="D20634" s="533"/>
      <c r="E20634" s="533"/>
      <c r="F20634" s="533"/>
      <c r="G20634" s="533"/>
    </row>
    <row r="20635" spans="1:7">
      <c r="A20635" s="533"/>
      <c r="B20635" s="1787"/>
      <c r="C20635" s="1788"/>
      <c r="D20635" s="533"/>
      <c r="E20635" s="533"/>
      <c r="F20635" s="533"/>
      <c r="G20635" s="533"/>
    </row>
    <row r="20636" spans="1:7">
      <c r="A20636" s="533"/>
      <c r="B20636" s="1787"/>
      <c r="C20636" s="1788"/>
      <c r="D20636" s="533"/>
      <c r="E20636" s="533"/>
      <c r="F20636" s="533"/>
      <c r="G20636" s="533"/>
    </row>
    <row r="20637" spans="1:7">
      <c r="A20637" s="533"/>
      <c r="B20637" s="1787"/>
      <c r="C20637" s="1788"/>
      <c r="D20637" s="533"/>
      <c r="E20637" s="533"/>
      <c r="F20637" s="533"/>
      <c r="G20637" s="533"/>
    </row>
    <row r="20638" spans="1:7">
      <c r="A20638" s="533"/>
      <c r="B20638" s="1787"/>
      <c r="C20638" s="1788"/>
      <c r="D20638" s="533"/>
      <c r="E20638" s="533"/>
      <c r="F20638" s="533"/>
      <c r="G20638" s="533"/>
    </row>
    <row r="20639" spans="1:7">
      <c r="A20639" s="533"/>
      <c r="B20639" s="1787"/>
      <c r="C20639" s="1788"/>
      <c r="D20639" s="533"/>
      <c r="E20639" s="533"/>
      <c r="F20639" s="533"/>
      <c r="G20639" s="533"/>
    </row>
    <row r="20640" spans="1:7">
      <c r="A20640" s="533"/>
      <c r="B20640" s="1787"/>
      <c r="C20640" s="1788"/>
      <c r="D20640" s="533"/>
      <c r="E20640" s="533"/>
      <c r="F20640" s="533"/>
      <c r="G20640" s="533"/>
    </row>
    <row r="20641" spans="1:7">
      <c r="A20641" s="533"/>
      <c r="B20641" s="1787"/>
      <c r="C20641" s="1788"/>
      <c r="D20641" s="533"/>
      <c r="E20641" s="533"/>
      <c r="F20641" s="533"/>
      <c r="G20641" s="533"/>
    </row>
    <row r="20642" spans="1:7">
      <c r="A20642" s="533"/>
      <c r="B20642" s="1787"/>
      <c r="C20642" s="1788"/>
      <c r="D20642" s="533"/>
      <c r="E20642" s="533"/>
      <c r="F20642" s="533"/>
      <c r="G20642" s="533"/>
    </row>
    <row r="20643" spans="1:7">
      <c r="A20643" s="533"/>
      <c r="B20643" s="1787"/>
      <c r="C20643" s="1788"/>
      <c r="D20643" s="533"/>
      <c r="E20643" s="533"/>
      <c r="F20643" s="533"/>
      <c r="G20643" s="533"/>
    </row>
    <row r="20644" spans="1:7">
      <c r="A20644" s="533"/>
      <c r="B20644" s="1787"/>
      <c r="C20644" s="1788"/>
      <c r="D20644" s="533"/>
      <c r="E20644" s="533"/>
      <c r="F20644" s="533"/>
      <c r="G20644" s="533"/>
    </row>
    <row r="20645" spans="1:7">
      <c r="A20645" s="533"/>
      <c r="B20645" s="1787"/>
      <c r="C20645" s="1788"/>
      <c r="D20645" s="533"/>
      <c r="E20645" s="533"/>
      <c r="F20645" s="533"/>
      <c r="G20645" s="533"/>
    </row>
    <row r="20646" spans="1:7">
      <c r="A20646" s="533"/>
      <c r="B20646" s="1787"/>
      <c r="C20646" s="1788"/>
      <c r="D20646" s="533"/>
      <c r="E20646" s="533"/>
      <c r="F20646" s="533"/>
      <c r="G20646" s="533"/>
    </row>
    <row r="20647" spans="1:7">
      <c r="A20647" s="533"/>
      <c r="B20647" s="1787"/>
      <c r="C20647" s="1788"/>
      <c r="D20647" s="533"/>
      <c r="E20647" s="533"/>
      <c r="F20647" s="533"/>
      <c r="G20647" s="533"/>
    </row>
    <row r="20648" spans="1:7">
      <c r="A20648" s="533"/>
      <c r="B20648" s="1787"/>
      <c r="C20648" s="1788"/>
      <c r="D20648" s="533"/>
      <c r="E20648" s="533"/>
      <c r="F20648" s="533"/>
      <c r="G20648" s="533"/>
    </row>
    <row r="20649" spans="1:7">
      <c r="A20649" s="533"/>
      <c r="B20649" s="1787"/>
      <c r="C20649" s="1788"/>
      <c r="D20649" s="533"/>
      <c r="E20649" s="533"/>
      <c r="F20649" s="533"/>
      <c r="G20649" s="533"/>
    </row>
    <row r="20650" spans="1:7">
      <c r="A20650" s="533"/>
      <c r="B20650" s="1787"/>
      <c r="C20650" s="1788"/>
      <c r="D20650" s="533"/>
      <c r="E20650" s="533"/>
      <c r="F20650" s="533"/>
      <c r="G20650" s="533"/>
    </row>
    <row r="20651" spans="1:7">
      <c r="A20651" s="533"/>
      <c r="B20651" s="1787"/>
      <c r="C20651" s="1788"/>
      <c r="D20651" s="533"/>
      <c r="E20651" s="533"/>
      <c r="F20651" s="533"/>
      <c r="G20651" s="533"/>
    </row>
    <row r="20652" spans="1:7">
      <c r="A20652" s="533"/>
      <c r="B20652" s="1787"/>
      <c r="C20652" s="1788"/>
      <c r="D20652" s="533"/>
      <c r="E20652" s="533"/>
      <c r="F20652" s="533"/>
      <c r="G20652" s="533"/>
    </row>
    <row r="20653" spans="1:7">
      <c r="A20653" s="533"/>
      <c r="B20653" s="1787"/>
      <c r="C20653" s="1788"/>
      <c r="D20653" s="533"/>
      <c r="E20653" s="533"/>
      <c r="F20653" s="533"/>
      <c r="G20653" s="533"/>
    </row>
    <row r="20654" spans="1:7">
      <c r="A20654" s="533"/>
      <c r="B20654" s="1787"/>
      <c r="C20654" s="1788"/>
      <c r="D20654" s="533"/>
      <c r="E20654" s="533"/>
      <c r="F20654" s="533"/>
      <c r="G20654" s="533"/>
    </row>
    <row r="20655" spans="1:7">
      <c r="A20655" s="533"/>
      <c r="B20655" s="1787"/>
      <c r="C20655" s="1788"/>
      <c r="D20655" s="533"/>
      <c r="E20655" s="533"/>
      <c r="F20655" s="533"/>
      <c r="G20655" s="533"/>
    </row>
    <row r="20656" spans="1:7">
      <c r="A20656" s="533"/>
      <c r="B20656" s="1787"/>
      <c r="C20656" s="1788"/>
      <c r="D20656" s="533"/>
      <c r="E20656" s="533"/>
      <c r="F20656" s="533"/>
      <c r="G20656" s="533"/>
    </row>
    <row r="20657" spans="1:7">
      <c r="A20657" s="533"/>
      <c r="B20657" s="1787"/>
      <c r="C20657" s="1788"/>
      <c r="D20657" s="533"/>
      <c r="E20657" s="533"/>
      <c r="F20657" s="533"/>
      <c r="G20657" s="533"/>
    </row>
    <row r="20658" spans="1:7">
      <c r="A20658" s="533"/>
      <c r="B20658" s="1787"/>
      <c r="C20658" s="1788"/>
      <c r="D20658" s="533"/>
      <c r="E20658" s="533"/>
      <c r="F20658" s="533"/>
      <c r="G20658" s="533"/>
    </row>
    <row r="20659" spans="1:7">
      <c r="A20659" s="533"/>
      <c r="B20659" s="1787"/>
      <c r="C20659" s="1788"/>
      <c r="D20659" s="533"/>
      <c r="E20659" s="533"/>
      <c r="F20659" s="533"/>
      <c r="G20659" s="533"/>
    </row>
    <row r="20660" spans="1:7">
      <c r="A20660" s="533"/>
      <c r="B20660" s="1787"/>
      <c r="C20660" s="1788"/>
      <c r="D20660" s="533"/>
      <c r="E20660" s="533"/>
      <c r="F20660" s="533"/>
      <c r="G20660" s="533"/>
    </row>
    <row r="20661" spans="1:7">
      <c r="A20661" s="533"/>
      <c r="B20661" s="1787"/>
      <c r="C20661" s="1788"/>
      <c r="D20661" s="533"/>
      <c r="E20661" s="533"/>
      <c r="F20661" s="533"/>
      <c r="G20661" s="533"/>
    </row>
    <row r="20662" spans="1:7">
      <c r="A20662" s="533"/>
      <c r="B20662" s="1787"/>
      <c r="C20662" s="1788"/>
      <c r="D20662" s="533"/>
      <c r="E20662" s="533"/>
      <c r="F20662" s="533"/>
      <c r="G20662" s="533"/>
    </row>
    <row r="20663" spans="1:7">
      <c r="A20663" s="533"/>
      <c r="B20663" s="1787"/>
      <c r="C20663" s="1788"/>
      <c r="D20663" s="533"/>
      <c r="E20663" s="533"/>
      <c r="F20663" s="533"/>
      <c r="G20663" s="533"/>
    </row>
    <row r="20664" spans="1:7">
      <c r="A20664" s="533"/>
      <c r="B20664" s="1787"/>
      <c r="C20664" s="1788"/>
      <c r="D20664" s="533"/>
      <c r="E20664" s="533"/>
      <c r="F20664" s="533"/>
      <c r="G20664" s="533"/>
    </row>
    <row r="20665" spans="1:7">
      <c r="A20665" s="533"/>
      <c r="B20665" s="1787"/>
      <c r="C20665" s="1788"/>
      <c r="D20665" s="533"/>
      <c r="E20665" s="533"/>
      <c r="F20665" s="533"/>
      <c r="G20665" s="533"/>
    </row>
    <row r="20666" spans="1:7">
      <c r="A20666" s="533"/>
      <c r="B20666" s="1787"/>
      <c r="C20666" s="1788"/>
      <c r="D20666" s="533"/>
      <c r="E20666" s="533"/>
      <c r="F20666" s="533"/>
      <c r="G20666" s="533"/>
    </row>
    <row r="20667" spans="1:7">
      <c r="A20667" s="533"/>
      <c r="B20667" s="1787"/>
      <c r="C20667" s="1788"/>
      <c r="D20667" s="533"/>
      <c r="E20667" s="533"/>
      <c r="F20667" s="533"/>
      <c r="G20667" s="533"/>
    </row>
    <row r="20668" spans="1:7">
      <c r="A20668" s="533"/>
      <c r="B20668" s="1787"/>
      <c r="C20668" s="1788"/>
      <c r="D20668" s="533"/>
      <c r="E20668" s="533"/>
      <c r="F20668" s="533"/>
      <c r="G20668" s="533"/>
    </row>
    <row r="20669" spans="1:7">
      <c r="A20669" s="533"/>
      <c r="B20669" s="1787"/>
      <c r="C20669" s="1788"/>
      <c r="D20669" s="533"/>
      <c r="E20669" s="533"/>
      <c r="F20669" s="533"/>
      <c r="G20669" s="533"/>
    </row>
    <row r="20670" spans="1:7">
      <c r="A20670" s="533"/>
      <c r="B20670" s="1787"/>
      <c r="C20670" s="1788"/>
      <c r="D20670" s="533"/>
      <c r="E20670" s="533"/>
      <c r="F20670" s="533"/>
      <c r="G20670" s="533"/>
    </row>
    <row r="20671" spans="1:7">
      <c r="A20671" s="533"/>
      <c r="B20671" s="1787"/>
      <c r="C20671" s="1788"/>
      <c r="D20671" s="533"/>
      <c r="E20671" s="533"/>
      <c r="F20671" s="533"/>
      <c r="G20671" s="533"/>
    </row>
    <row r="20672" spans="1:7">
      <c r="A20672" s="533"/>
      <c r="B20672" s="1787"/>
      <c r="C20672" s="1788"/>
      <c r="D20672" s="533"/>
      <c r="E20672" s="533"/>
      <c r="F20672" s="533"/>
      <c r="G20672" s="533"/>
    </row>
    <row r="20673" spans="1:7">
      <c r="A20673" s="533"/>
      <c r="B20673" s="1787"/>
      <c r="C20673" s="1788"/>
      <c r="D20673" s="533"/>
      <c r="E20673" s="533"/>
      <c r="F20673" s="533"/>
      <c r="G20673" s="533"/>
    </row>
    <row r="20674" spans="1:7">
      <c r="A20674" s="533"/>
      <c r="B20674" s="1787"/>
      <c r="C20674" s="1788"/>
      <c r="D20674" s="533"/>
      <c r="E20674" s="533"/>
      <c r="F20674" s="533"/>
      <c r="G20674" s="533"/>
    </row>
    <row r="20675" spans="1:7">
      <c r="A20675" s="533"/>
      <c r="B20675" s="1787"/>
      <c r="C20675" s="1788"/>
      <c r="D20675" s="533"/>
      <c r="E20675" s="533"/>
      <c r="F20675" s="533"/>
      <c r="G20675" s="533"/>
    </row>
    <row r="20676" spans="1:7">
      <c r="A20676" s="533"/>
      <c r="B20676" s="1787"/>
      <c r="C20676" s="1788"/>
      <c r="D20676" s="533"/>
      <c r="E20676" s="533"/>
      <c r="F20676" s="533"/>
      <c r="G20676" s="533"/>
    </row>
    <row r="20677" spans="1:7">
      <c r="A20677" s="533"/>
      <c r="B20677" s="1787"/>
      <c r="C20677" s="1788"/>
      <c r="D20677" s="533"/>
      <c r="E20677" s="533"/>
      <c r="F20677" s="533"/>
      <c r="G20677" s="533"/>
    </row>
    <row r="20678" spans="1:7">
      <c r="A20678" s="533"/>
      <c r="B20678" s="1787"/>
      <c r="C20678" s="1788"/>
      <c r="D20678" s="533"/>
      <c r="E20678" s="533"/>
      <c r="F20678" s="533"/>
      <c r="G20678" s="533"/>
    </row>
    <row r="20679" spans="1:7">
      <c r="A20679" s="533"/>
      <c r="B20679" s="1787"/>
      <c r="C20679" s="1788"/>
      <c r="D20679" s="533"/>
      <c r="E20679" s="533"/>
      <c r="F20679" s="533"/>
      <c r="G20679" s="533"/>
    </row>
    <row r="20680" spans="1:7">
      <c r="A20680" s="533"/>
      <c r="B20680" s="1787"/>
      <c r="C20680" s="1788"/>
      <c r="D20680" s="533"/>
      <c r="E20680" s="533"/>
      <c r="F20680" s="533"/>
      <c r="G20680" s="533"/>
    </row>
    <row r="20681" spans="1:7">
      <c r="A20681" s="533"/>
      <c r="B20681" s="1787"/>
      <c r="C20681" s="1788"/>
      <c r="D20681" s="533"/>
      <c r="E20681" s="533"/>
      <c r="F20681" s="533"/>
      <c r="G20681" s="533"/>
    </row>
    <row r="20682" spans="1:7">
      <c r="A20682" s="533"/>
      <c r="B20682" s="1787"/>
      <c r="C20682" s="1788"/>
      <c r="D20682" s="533"/>
      <c r="E20682" s="533"/>
      <c r="F20682" s="533"/>
      <c r="G20682" s="533"/>
    </row>
    <row r="20683" spans="1:7">
      <c r="A20683" s="533"/>
      <c r="B20683" s="1787"/>
      <c r="C20683" s="1788"/>
      <c r="D20683" s="533"/>
      <c r="E20683" s="533"/>
      <c r="F20683" s="533"/>
      <c r="G20683" s="533"/>
    </row>
    <row r="20684" spans="1:7">
      <c r="A20684" s="533"/>
      <c r="B20684" s="1787"/>
      <c r="C20684" s="1788"/>
      <c r="D20684" s="533"/>
      <c r="E20684" s="533"/>
      <c r="F20684" s="533"/>
      <c r="G20684" s="533"/>
    </row>
    <row r="20685" spans="1:7">
      <c r="A20685" s="533"/>
      <c r="B20685" s="1787"/>
      <c r="C20685" s="1788"/>
      <c r="D20685" s="533"/>
      <c r="E20685" s="533"/>
      <c r="F20685" s="533"/>
      <c r="G20685" s="533"/>
    </row>
    <row r="20686" spans="1:7">
      <c r="A20686" s="533"/>
      <c r="B20686" s="1787"/>
      <c r="C20686" s="1788"/>
      <c r="D20686" s="533"/>
      <c r="E20686" s="533"/>
      <c r="F20686" s="533"/>
      <c r="G20686" s="533"/>
    </row>
    <row r="20687" spans="1:7">
      <c r="A20687" s="533"/>
      <c r="B20687" s="1787"/>
      <c r="C20687" s="1788"/>
      <c r="D20687" s="533"/>
      <c r="E20687" s="533"/>
      <c r="F20687" s="533"/>
      <c r="G20687" s="533"/>
    </row>
    <row r="20688" spans="1:7">
      <c r="A20688" s="533"/>
      <c r="B20688" s="1787"/>
      <c r="C20688" s="1788"/>
      <c r="D20688" s="533"/>
      <c r="E20688" s="533"/>
      <c r="F20688" s="533"/>
      <c r="G20688" s="533"/>
    </row>
    <row r="20689" spans="1:7">
      <c r="A20689" s="533"/>
      <c r="B20689" s="1787"/>
      <c r="C20689" s="1788"/>
      <c r="D20689" s="533"/>
      <c r="E20689" s="533"/>
      <c r="F20689" s="533"/>
      <c r="G20689" s="533"/>
    </row>
    <row r="20690" spans="1:7">
      <c r="A20690" s="533"/>
      <c r="B20690" s="1787"/>
      <c r="C20690" s="1788"/>
      <c r="D20690" s="533"/>
      <c r="E20690" s="533"/>
      <c r="F20690" s="533"/>
      <c r="G20690" s="533"/>
    </row>
    <row r="20691" spans="1:7">
      <c r="A20691" s="533"/>
      <c r="B20691" s="1787"/>
      <c r="C20691" s="1788"/>
      <c r="D20691" s="533"/>
      <c r="E20691" s="533"/>
      <c r="F20691" s="533"/>
      <c r="G20691" s="533"/>
    </row>
    <row r="20692" spans="1:7">
      <c r="A20692" s="533"/>
      <c r="B20692" s="1787"/>
      <c r="C20692" s="1788"/>
      <c r="D20692" s="533"/>
      <c r="E20692" s="533"/>
      <c r="F20692" s="533"/>
      <c r="G20692" s="533"/>
    </row>
    <row r="20693" spans="1:7">
      <c r="A20693" s="533"/>
      <c r="B20693" s="1787"/>
      <c r="C20693" s="1788"/>
      <c r="D20693" s="533"/>
      <c r="E20693" s="533"/>
      <c r="F20693" s="533"/>
      <c r="G20693" s="533"/>
    </row>
    <row r="20694" spans="1:7">
      <c r="A20694" s="533"/>
      <c r="B20694" s="1787"/>
      <c r="C20694" s="1788"/>
      <c r="D20694" s="533"/>
      <c r="E20694" s="533"/>
      <c r="F20694" s="533"/>
      <c r="G20694" s="533"/>
    </row>
    <row r="20695" spans="1:7">
      <c r="A20695" s="533"/>
      <c r="B20695" s="1787"/>
      <c r="C20695" s="1788"/>
      <c r="D20695" s="533"/>
      <c r="E20695" s="533"/>
      <c r="F20695" s="533"/>
      <c r="G20695" s="533"/>
    </row>
    <row r="20696" spans="1:7">
      <c r="A20696" s="533"/>
      <c r="B20696" s="1787"/>
      <c r="C20696" s="1788"/>
      <c r="D20696" s="533"/>
      <c r="E20696" s="533"/>
      <c r="F20696" s="533"/>
      <c r="G20696" s="533"/>
    </row>
    <row r="20697" spans="1:7">
      <c r="A20697" s="533"/>
      <c r="B20697" s="1787"/>
      <c r="C20697" s="1788"/>
      <c r="D20697" s="533"/>
      <c r="E20697" s="533"/>
      <c r="F20697" s="533"/>
      <c r="G20697" s="533"/>
    </row>
    <row r="20698" spans="1:7">
      <c r="A20698" s="533"/>
      <c r="B20698" s="1787"/>
      <c r="C20698" s="1788"/>
      <c r="D20698" s="533"/>
      <c r="E20698" s="533"/>
      <c r="F20698" s="533"/>
      <c r="G20698" s="533"/>
    </row>
    <row r="20699" spans="1:7">
      <c r="A20699" s="533"/>
      <c r="B20699" s="1787"/>
      <c r="C20699" s="1788"/>
      <c r="D20699" s="533"/>
      <c r="E20699" s="533"/>
      <c r="F20699" s="533"/>
      <c r="G20699" s="533"/>
    </row>
    <row r="20700" spans="1:7">
      <c r="A20700" s="533"/>
      <c r="B20700" s="1787"/>
      <c r="C20700" s="1788"/>
      <c r="D20700" s="533"/>
      <c r="E20700" s="533"/>
      <c r="F20700" s="533"/>
      <c r="G20700" s="533"/>
    </row>
    <row r="20701" spans="1:7">
      <c r="A20701" s="533"/>
      <c r="B20701" s="1787"/>
      <c r="C20701" s="1788"/>
      <c r="D20701" s="533"/>
      <c r="E20701" s="533"/>
      <c r="F20701" s="533"/>
      <c r="G20701" s="533"/>
    </row>
    <row r="20702" spans="1:7">
      <c r="A20702" s="533"/>
      <c r="B20702" s="1787"/>
      <c r="C20702" s="1788"/>
      <c r="D20702" s="533"/>
      <c r="E20702" s="533"/>
      <c r="F20702" s="533"/>
      <c r="G20702" s="533"/>
    </row>
    <row r="20703" spans="1:7">
      <c r="A20703" s="533"/>
      <c r="B20703" s="1787"/>
      <c r="C20703" s="1788"/>
      <c r="D20703" s="533"/>
      <c r="E20703" s="533"/>
      <c r="F20703" s="533"/>
      <c r="G20703" s="533"/>
    </row>
    <row r="20704" spans="1:7">
      <c r="A20704" s="533"/>
      <c r="B20704" s="1787"/>
      <c r="C20704" s="1788"/>
      <c r="D20704" s="533"/>
      <c r="E20704" s="533"/>
      <c r="F20704" s="533"/>
      <c r="G20704" s="533"/>
    </row>
    <row r="20705" spans="1:7">
      <c r="A20705" s="533"/>
      <c r="B20705" s="1787"/>
      <c r="C20705" s="1788"/>
      <c r="D20705" s="533"/>
      <c r="E20705" s="533"/>
      <c r="F20705" s="533"/>
      <c r="G20705" s="533"/>
    </row>
    <row r="20706" spans="1:7">
      <c r="A20706" s="533"/>
      <c r="B20706" s="1787"/>
      <c r="C20706" s="1788"/>
      <c r="D20706" s="533"/>
      <c r="E20706" s="533"/>
      <c r="F20706" s="533"/>
      <c r="G20706" s="533"/>
    </row>
    <row r="20707" spans="1:7">
      <c r="A20707" s="533"/>
      <c r="B20707" s="1787"/>
      <c r="C20707" s="1788"/>
      <c r="D20707" s="533"/>
      <c r="E20707" s="533"/>
      <c r="F20707" s="533"/>
      <c r="G20707" s="533"/>
    </row>
    <row r="20708" spans="1:7">
      <c r="A20708" s="533"/>
      <c r="B20708" s="1787"/>
      <c r="C20708" s="1788"/>
      <c r="D20708" s="533"/>
      <c r="E20708" s="533"/>
      <c r="F20708" s="533"/>
      <c r="G20708" s="533"/>
    </row>
    <row r="20709" spans="1:7">
      <c r="A20709" s="533"/>
      <c r="B20709" s="1787"/>
      <c r="C20709" s="1788"/>
      <c r="D20709" s="533"/>
      <c r="E20709" s="533"/>
      <c r="F20709" s="533"/>
      <c r="G20709" s="533"/>
    </row>
    <row r="20710" spans="1:7">
      <c r="A20710" s="533"/>
      <c r="B20710" s="1787"/>
      <c r="C20710" s="1788"/>
      <c r="D20710" s="533"/>
      <c r="E20710" s="533"/>
      <c r="F20710" s="533"/>
      <c r="G20710" s="533"/>
    </row>
    <row r="20711" spans="1:7">
      <c r="A20711" s="533"/>
      <c r="B20711" s="1787"/>
      <c r="C20711" s="1788"/>
      <c r="D20711" s="533"/>
      <c r="E20711" s="533"/>
      <c r="F20711" s="533"/>
      <c r="G20711" s="533"/>
    </row>
    <row r="20712" spans="1:7">
      <c r="A20712" s="533"/>
      <c r="B20712" s="1787"/>
      <c r="C20712" s="1788"/>
      <c r="D20712" s="533"/>
      <c r="E20712" s="533"/>
      <c r="F20712" s="533"/>
      <c r="G20712" s="533"/>
    </row>
    <row r="20713" spans="1:7">
      <c r="A20713" s="533"/>
      <c r="B20713" s="1787"/>
      <c r="C20713" s="1788"/>
      <c r="D20713" s="533"/>
      <c r="E20713" s="533"/>
      <c r="F20713" s="533"/>
      <c r="G20713" s="533"/>
    </row>
    <row r="20714" spans="1:7">
      <c r="A20714" s="533"/>
      <c r="B20714" s="1787"/>
      <c r="C20714" s="1788"/>
      <c r="D20714" s="533"/>
      <c r="E20714" s="533"/>
      <c r="F20714" s="533"/>
      <c r="G20714" s="533"/>
    </row>
    <row r="20715" spans="1:7">
      <c r="A20715" s="533"/>
      <c r="B20715" s="1787"/>
      <c r="C20715" s="1788"/>
      <c r="D20715" s="533"/>
      <c r="E20715" s="533"/>
      <c r="F20715" s="533"/>
      <c r="G20715" s="533"/>
    </row>
    <row r="20716" spans="1:7">
      <c r="A20716" s="533"/>
      <c r="B20716" s="1787"/>
      <c r="C20716" s="1788"/>
      <c r="D20716" s="533"/>
      <c r="E20716" s="533"/>
      <c r="F20716" s="533"/>
      <c r="G20716" s="533"/>
    </row>
    <row r="20717" spans="1:7">
      <c r="A20717" s="533"/>
      <c r="B20717" s="1787"/>
      <c r="C20717" s="1788"/>
      <c r="D20717" s="533"/>
      <c r="E20717" s="533"/>
      <c r="F20717" s="533"/>
      <c r="G20717" s="533"/>
    </row>
    <row r="20718" spans="1:7">
      <c r="A20718" s="533"/>
      <c r="B20718" s="1787"/>
      <c r="C20718" s="1788"/>
      <c r="D20718" s="533"/>
      <c r="E20718" s="533"/>
      <c r="F20718" s="533"/>
      <c r="G20718" s="533"/>
    </row>
    <row r="20719" spans="1:7">
      <c r="A20719" s="533"/>
      <c r="B20719" s="1787"/>
      <c r="C20719" s="1788"/>
      <c r="D20719" s="533"/>
      <c r="E20719" s="533"/>
      <c r="F20719" s="533"/>
      <c r="G20719" s="533"/>
    </row>
    <row r="20720" spans="1:7">
      <c r="A20720" s="533"/>
      <c r="B20720" s="1787"/>
      <c r="C20720" s="1788"/>
      <c r="D20720" s="533"/>
      <c r="E20720" s="533"/>
      <c r="F20720" s="533"/>
      <c r="G20720" s="533"/>
    </row>
    <row r="20721" spans="1:7">
      <c r="A20721" s="533"/>
      <c r="B20721" s="1787"/>
      <c r="C20721" s="1788"/>
      <c r="D20721" s="533"/>
      <c r="E20721" s="533"/>
      <c r="F20721" s="533"/>
      <c r="G20721" s="533"/>
    </row>
    <row r="20722" spans="1:7">
      <c r="A20722" s="533"/>
      <c r="B20722" s="1787"/>
      <c r="C20722" s="1788"/>
      <c r="D20722" s="533"/>
      <c r="E20722" s="533"/>
      <c r="F20722" s="533"/>
      <c r="G20722" s="533"/>
    </row>
    <row r="20723" spans="1:7">
      <c r="A20723" s="533"/>
      <c r="B20723" s="1787"/>
      <c r="C20723" s="1788"/>
      <c r="D20723" s="533"/>
      <c r="E20723" s="533"/>
      <c r="F20723" s="533"/>
      <c r="G20723" s="533"/>
    </row>
    <row r="20724" spans="1:7">
      <c r="A20724" s="533"/>
      <c r="B20724" s="1787"/>
      <c r="C20724" s="1788"/>
      <c r="D20724" s="533"/>
      <c r="E20724" s="533"/>
      <c r="F20724" s="533"/>
      <c r="G20724" s="533"/>
    </row>
    <row r="20725" spans="1:7">
      <c r="A20725" s="533"/>
      <c r="B20725" s="1787"/>
      <c r="C20725" s="1788"/>
      <c r="D20725" s="533"/>
      <c r="E20725" s="533"/>
      <c r="F20725" s="533"/>
      <c r="G20725" s="533"/>
    </row>
    <row r="20726" spans="1:7">
      <c r="A20726" s="533"/>
      <c r="B20726" s="1787"/>
      <c r="C20726" s="1788"/>
      <c r="D20726" s="533"/>
      <c r="E20726" s="533"/>
      <c r="F20726" s="533"/>
      <c r="G20726" s="533"/>
    </row>
    <row r="20727" spans="1:7">
      <c r="A20727" s="533"/>
      <c r="B20727" s="1787"/>
      <c r="C20727" s="1788"/>
      <c r="D20727" s="533"/>
      <c r="E20727" s="533"/>
      <c r="F20727" s="533"/>
      <c r="G20727" s="533"/>
    </row>
    <row r="20728" spans="1:7">
      <c r="A20728" s="533"/>
      <c r="B20728" s="1787"/>
      <c r="C20728" s="1788"/>
      <c r="D20728" s="533"/>
      <c r="E20728" s="533"/>
      <c r="F20728" s="533"/>
      <c r="G20728" s="533"/>
    </row>
    <row r="20729" spans="1:7">
      <c r="A20729" s="533"/>
      <c r="B20729" s="1787"/>
      <c r="C20729" s="1788"/>
      <c r="D20729" s="533"/>
      <c r="E20729" s="533"/>
      <c r="F20729" s="533"/>
      <c r="G20729" s="533"/>
    </row>
    <row r="20730" spans="1:7">
      <c r="A20730" s="533"/>
      <c r="B20730" s="1787"/>
      <c r="C20730" s="1788"/>
      <c r="D20730" s="533"/>
      <c r="E20730" s="533"/>
      <c r="F20730" s="533"/>
      <c r="G20730" s="533"/>
    </row>
    <row r="20731" spans="1:7">
      <c r="A20731" s="533"/>
      <c r="B20731" s="1787"/>
      <c r="C20731" s="1788"/>
      <c r="D20731" s="533"/>
      <c r="E20731" s="533"/>
      <c r="F20731" s="533"/>
      <c r="G20731" s="533"/>
    </row>
    <row r="20732" spans="1:7">
      <c r="A20732" s="533"/>
      <c r="B20732" s="1787"/>
      <c r="C20732" s="1788"/>
      <c r="D20732" s="533"/>
      <c r="E20732" s="533"/>
      <c r="F20732" s="533"/>
      <c r="G20732" s="533"/>
    </row>
    <row r="20733" spans="1:7">
      <c r="A20733" s="533"/>
      <c r="B20733" s="1787"/>
      <c r="C20733" s="1788"/>
      <c r="D20733" s="533"/>
      <c r="E20733" s="533"/>
      <c r="F20733" s="533"/>
      <c r="G20733" s="533"/>
    </row>
    <row r="20734" spans="1:7">
      <c r="A20734" s="533"/>
      <c r="B20734" s="1787"/>
      <c r="C20734" s="1788"/>
      <c r="D20734" s="533"/>
      <c r="E20734" s="533"/>
      <c r="F20734" s="533"/>
      <c r="G20734" s="533"/>
    </row>
    <row r="20735" spans="1:7">
      <c r="A20735" s="533"/>
      <c r="B20735" s="1787"/>
      <c r="C20735" s="1788"/>
      <c r="D20735" s="533"/>
      <c r="E20735" s="533"/>
      <c r="F20735" s="533"/>
      <c r="G20735" s="533"/>
    </row>
    <row r="20736" spans="1:7">
      <c r="A20736" s="533"/>
      <c r="B20736" s="1787"/>
      <c r="C20736" s="1788"/>
      <c r="D20736" s="533"/>
      <c r="E20736" s="533"/>
      <c r="F20736" s="533"/>
      <c r="G20736" s="533"/>
    </row>
    <row r="20737" spans="1:7">
      <c r="A20737" s="533"/>
      <c r="B20737" s="1787"/>
      <c r="C20737" s="1788"/>
      <c r="D20737" s="533"/>
      <c r="E20737" s="533"/>
      <c r="F20737" s="533"/>
      <c r="G20737" s="533"/>
    </row>
    <row r="20738" spans="1:7">
      <c r="A20738" s="533"/>
      <c r="B20738" s="1787"/>
      <c r="C20738" s="1788"/>
      <c r="D20738" s="533"/>
      <c r="E20738" s="533"/>
      <c r="F20738" s="533"/>
      <c r="G20738" s="533"/>
    </row>
    <row r="20739" spans="1:7">
      <c r="A20739" s="533"/>
      <c r="B20739" s="1787"/>
      <c r="C20739" s="1788"/>
      <c r="D20739" s="533"/>
      <c r="E20739" s="533"/>
      <c r="F20739" s="533"/>
      <c r="G20739" s="533"/>
    </row>
    <row r="20740" spans="1:7">
      <c r="A20740" s="533"/>
      <c r="B20740" s="1787"/>
      <c r="C20740" s="1788"/>
      <c r="D20740" s="533"/>
      <c r="E20740" s="533"/>
      <c r="F20740" s="533"/>
      <c r="G20740" s="533"/>
    </row>
    <row r="20741" spans="1:7">
      <c r="A20741" s="533"/>
      <c r="B20741" s="1787"/>
      <c r="C20741" s="1788"/>
      <c r="D20741" s="533"/>
      <c r="E20741" s="533"/>
      <c r="F20741" s="533"/>
      <c r="G20741" s="533"/>
    </row>
    <row r="20742" spans="1:7">
      <c r="A20742" s="533"/>
      <c r="B20742" s="1787"/>
      <c r="C20742" s="1788"/>
      <c r="D20742" s="533"/>
      <c r="E20742" s="533"/>
      <c r="F20742" s="533"/>
      <c r="G20742" s="533"/>
    </row>
    <row r="20743" spans="1:7">
      <c r="A20743" s="533"/>
      <c r="B20743" s="1787"/>
      <c r="C20743" s="1788"/>
      <c r="D20743" s="533"/>
      <c r="E20743" s="533"/>
      <c r="F20743" s="533"/>
      <c r="G20743" s="533"/>
    </row>
    <row r="20744" spans="1:7">
      <c r="A20744" s="533"/>
      <c r="B20744" s="1787"/>
      <c r="C20744" s="1788"/>
      <c r="D20744" s="533"/>
      <c r="E20744" s="533"/>
      <c r="F20744" s="533"/>
      <c r="G20744" s="533"/>
    </row>
    <row r="20745" spans="1:7">
      <c r="A20745" s="533"/>
      <c r="B20745" s="1787"/>
      <c r="C20745" s="1788"/>
      <c r="D20745" s="533"/>
      <c r="E20745" s="533"/>
      <c r="F20745" s="533"/>
      <c r="G20745" s="533"/>
    </row>
    <row r="20746" spans="1:7">
      <c r="A20746" s="533"/>
      <c r="B20746" s="1787"/>
      <c r="C20746" s="1788"/>
      <c r="D20746" s="533"/>
      <c r="E20746" s="533"/>
      <c r="F20746" s="533"/>
      <c r="G20746" s="533"/>
    </row>
    <row r="20747" spans="1:7">
      <c r="A20747" s="533"/>
      <c r="B20747" s="1787"/>
      <c r="C20747" s="1788"/>
      <c r="D20747" s="533"/>
      <c r="E20747" s="533"/>
      <c r="F20747" s="533"/>
      <c r="G20747" s="533"/>
    </row>
    <row r="20748" spans="1:7">
      <c r="A20748" s="533"/>
      <c r="B20748" s="1787"/>
      <c r="C20748" s="1788"/>
      <c r="D20748" s="533"/>
      <c r="E20748" s="533"/>
      <c r="F20748" s="533"/>
      <c r="G20748" s="533"/>
    </row>
    <row r="20749" spans="1:7">
      <c r="A20749" s="533"/>
      <c r="B20749" s="1787"/>
      <c r="C20749" s="1788"/>
      <c r="D20749" s="533"/>
      <c r="E20749" s="533"/>
      <c r="F20749" s="533"/>
      <c r="G20749" s="533"/>
    </row>
    <row r="20750" spans="1:7">
      <c r="A20750" s="533"/>
      <c r="B20750" s="1787"/>
      <c r="C20750" s="1788"/>
      <c r="D20750" s="533"/>
      <c r="E20750" s="533"/>
      <c r="F20750" s="533"/>
      <c r="G20750" s="533"/>
    </row>
    <row r="20751" spans="1:7">
      <c r="A20751" s="533"/>
      <c r="B20751" s="1787"/>
      <c r="C20751" s="1788"/>
      <c r="D20751" s="533"/>
      <c r="E20751" s="533"/>
      <c r="F20751" s="533"/>
      <c r="G20751" s="533"/>
    </row>
    <row r="20752" spans="1:7">
      <c r="A20752" s="533"/>
      <c r="B20752" s="1787"/>
      <c r="C20752" s="1788"/>
      <c r="D20752" s="533"/>
      <c r="E20752" s="533"/>
      <c r="F20752" s="533"/>
      <c r="G20752" s="533"/>
    </row>
    <row r="20753" spans="1:7">
      <c r="A20753" s="533"/>
      <c r="B20753" s="1787"/>
      <c r="C20753" s="1788"/>
      <c r="D20753" s="533"/>
      <c r="E20753" s="533"/>
      <c r="F20753" s="533"/>
      <c r="G20753" s="533"/>
    </row>
    <row r="20754" spans="1:7">
      <c r="A20754" s="533"/>
      <c r="B20754" s="1787"/>
      <c r="C20754" s="1788"/>
      <c r="D20754" s="533"/>
      <c r="E20754" s="533"/>
      <c r="F20754" s="533"/>
      <c r="G20754" s="533"/>
    </row>
    <row r="20755" spans="1:7">
      <c r="A20755" s="533"/>
      <c r="B20755" s="1787"/>
      <c r="C20755" s="1788"/>
      <c r="D20755" s="533"/>
      <c r="E20755" s="533"/>
      <c r="F20755" s="533"/>
      <c r="G20755" s="533"/>
    </row>
    <row r="20756" spans="1:7">
      <c r="A20756" s="533"/>
      <c r="B20756" s="1787"/>
      <c r="C20756" s="1788"/>
      <c r="D20756" s="533"/>
      <c r="E20756" s="533"/>
      <c r="F20756" s="533"/>
      <c r="G20756" s="533"/>
    </row>
    <row r="20757" spans="1:7">
      <c r="A20757" s="533"/>
      <c r="B20757" s="1787"/>
      <c r="C20757" s="1788"/>
      <c r="D20757" s="533"/>
      <c r="E20757" s="533"/>
      <c r="F20757" s="533"/>
      <c r="G20757" s="533"/>
    </row>
    <row r="20758" spans="1:7">
      <c r="A20758" s="533"/>
      <c r="B20758" s="1787"/>
      <c r="C20758" s="1788"/>
      <c r="D20758" s="533"/>
      <c r="E20758" s="533"/>
      <c r="F20758" s="533"/>
      <c r="G20758" s="533"/>
    </row>
    <row r="20759" spans="1:7">
      <c r="A20759" s="533"/>
      <c r="B20759" s="1787"/>
      <c r="C20759" s="1788"/>
      <c r="D20759" s="533"/>
      <c r="E20759" s="533"/>
      <c r="F20759" s="533"/>
      <c r="G20759" s="533"/>
    </row>
    <row r="20760" spans="1:7">
      <c r="A20760" s="533"/>
      <c r="B20760" s="1787"/>
      <c r="C20760" s="1788"/>
      <c r="D20760" s="533"/>
      <c r="E20760" s="533"/>
      <c r="F20760" s="533"/>
      <c r="G20760" s="533"/>
    </row>
    <row r="20761" spans="1:7">
      <c r="A20761" s="533"/>
      <c r="B20761" s="1787"/>
      <c r="C20761" s="1788"/>
      <c r="D20761" s="533"/>
      <c r="E20761" s="533"/>
      <c r="F20761" s="533"/>
      <c r="G20761" s="533"/>
    </row>
    <row r="20762" spans="1:7">
      <c r="A20762" s="533"/>
      <c r="B20762" s="1787"/>
      <c r="C20762" s="1788"/>
      <c r="D20762" s="533"/>
      <c r="E20762" s="533"/>
      <c r="F20762" s="533"/>
      <c r="G20762" s="533"/>
    </row>
    <row r="20763" spans="1:7">
      <c r="A20763" s="533"/>
      <c r="B20763" s="1787"/>
      <c r="C20763" s="1788"/>
      <c r="D20763" s="533"/>
      <c r="E20763" s="533"/>
      <c r="F20763" s="533"/>
      <c r="G20763" s="533"/>
    </row>
    <row r="20764" spans="1:7">
      <c r="A20764" s="533"/>
      <c r="B20764" s="1787"/>
      <c r="C20764" s="1788"/>
      <c r="D20764" s="533"/>
      <c r="E20764" s="533"/>
      <c r="F20764" s="533"/>
      <c r="G20764" s="533"/>
    </row>
    <row r="20765" spans="1:7">
      <c r="A20765" s="533"/>
      <c r="B20765" s="1787"/>
      <c r="C20765" s="1788"/>
      <c r="D20765" s="533"/>
      <c r="E20765" s="533"/>
      <c r="F20765" s="533"/>
      <c r="G20765" s="533"/>
    </row>
    <row r="20766" spans="1:7">
      <c r="A20766" s="533"/>
      <c r="B20766" s="1787"/>
      <c r="C20766" s="1788"/>
      <c r="D20766" s="533"/>
      <c r="E20766" s="533"/>
      <c r="F20766" s="533"/>
      <c r="G20766" s="533"/>
    </row>
    <row r="20767" spans="1:7">
      <c r="A20767" s="533"/>
      <c r="B20767" s="1787"/>
      <c r="C20767" s="1788"/>
      <c r="D20767" s="533"/>
      <c r="E20767" s="533"/>
      <c r="F20767" s="533"/>
      <c r="G20767" s="533"/>
    </row>
    <row r="20768" spans="1:7">
      <c r="A20768" s="533"/>
      <c r="B20768" s="1787"/>
      <c r="C20768" s="1788"/>
      <c r="D20768" s="533"/>
      <c r="E20768" s="533"/>
      <c r="F20768" s="533"/>
      <c r="G20768" s="533"/>
    </row>
    <row r="20769" spans="1:7">
      <c r="A20769" s="533"/>
      <c r="B20769" s="1787"/>
      <c r="C20769" s="1788"/>
      <c r="D20769" s="533"/>
      <c r="E20769" s="533"/>
      <c r="F20769" s="533"/>
      <c r="G20769" s="533"/>
    </row>
    <row r="20770" spans="1:7">
      <c r="A20770" s="533"/>
      <c r="B20770" s="1787"/>
      <c r="C20770" s="1788"/>
      <c r="D20770" s="533"/>
      <c r="E20770" s="533"/>
      <c r="F20770" s="533"/>
      <c r="G20770" s="533"/>
    </row>
    <row r="20771" spans="1:7">
      <c r="A20771" s="533"/>
      <c r="B20771" s="1787"/>
      <c r="C20771" s="1788"/>
      <c r="D20771" s="533"/>
      <c r="E20771" s="533"/>
      <c r="F20771" s="533"/>
      <c r="G20771" s="533"/>
    </row>
    <row r="20772" spans="1:7">
      <c r="A20772" s="533"/>
      <c r="B20772" s="1787"/>
      <c r="C20772" s="1788"/>
      <c r="D20772" s="533"/>
      <c r="E20772" s="533"/>
      <c r="F20772" s="533"/>
      <c r="G20772" s="533"/>
    </row>
    <row r="20773" spans="1:7">
      <c r="A20773" s="533"/>
      <c r="B20773" s="1787"/>
      <c r="C20773" s="1788"/>
      <c r="D20773" s="533"/>
      <c r="E20773" s="533"/>
      <c r="F20773" s="533"/>
      <c r="G20773" s="533"/>
    </row>
    <row r="20774" spans="1:7">
      <c r="A20774" s="533"/>
      <c r="B20774" s="1787"/>
      <c r="C20774" s="1788"/>
      <c r="D20774" s="533"/>
      <c r="E20774" s="533"/>
      <c r="F20774" s="533"/>
      <c r="G20774" s="533"/>
    </row>
    <row r="20775" spans="1:7">
      <c r="A20775" s="533"/>
      <c r="B20775" s="1787"/>
      <c r="C20775" s="1788"/>
      <c r="D20775" s="533"/>
      <c r="E20775" s="533"/>
      <c r="F20775" s="533"/>
      <c r="G20775" s="533"/>
    </row>
    <row r="20776" spans="1:7">
      <c r="A20776" s="533"/>
      <c r="B20776" s="1787"/>
      <c r="C20776" s="1788"/>
      <c r="D20776" s="533"/>
      <c r="E20776" s="533"/>
      <c r="F20776" s="533"/>
      <c r="G20776" s="533"/>
    </row>
    <row r="20777" spans="1:7">
      <c r="A20777" s="533"/>
      <c r="B20777" s="1787"/>
      <c r="C20777" s="1788"/>
      <c r="D20777" s="533"/>
      <c r="E20777" s="533"/>
      <c r="F20777" s="533"/>
      <c r="G20777" s="533"/>
    </row>
    <row r="20778" spans="1:7">
      <c r="A20778" s="533"/>
      <c r="B20778" s="1787"/>
      <c r="C20778" s="1788"/>
      <c r="D20778" s="533"/>
      <c r="E20778" s="533"/>
      <c r="F20778" s="533"/>
      <c r="G20778" s="533"/>
    </row>
    <row r="20779" spans="1:7">
      <c r="A20779" s="533"/>
      <c r="B20779" s="1787"/>
      <c r="C20779" s="1788"/>
      <c r="D20779" s="533"/>
      <c r="E20779" s="533"/>
      <c r="F20779" s="533"/>
      <c r="G20779" s="533"/>
    </row>
    <row r="20780" spans="1:7">
      <c r="A20780" s="533"/>
      <c r="B20780" s="1787"/>
      <c r="C20780" s="1788"/>
      <c r="D20780" s="533"/>
      <c r="E20780" s="533"/>
      <c r="F20780" s="533"/>
      <c r="G20780" s="533"/>
    </row>
    <row r="20781" spans="1:7">
      <c r="A20781" s="533"/>
      <c r="B20781" s="1787"/>
      <c r="C20781" s="1788"/>
      <c r="D20781" s="533"/>
      <c r="E20781" s="533"/>
      <c r="F20781" s="533"/>
      <c r="G20781" s="533"/>
    </row>
    <row r="20782" spans="1:7">
      <c r="A20782" s="533"/>
      <c r="B20782" s="1787"/>
      <c r="C20782" s="1788"/>
      <c r="D20782" s="533"/>
      <c r="E20782" s="533"/>
      <c r="F20782" s="533"/>
      <c r="G20782" s="533"/>
    </row>
    <row r="20783" spans="1:7">
      <c r="A20783" s="533"/>
      <c r="B20783" s="1787"/>
      <c r="C20783" s="1788"/>
      <c r="D20783" s="533"/>
      <c r="E20783" s="533"/>
      <c r="F20783" s="533"/>
      <c r="G20783" s="533"/>
    </row>
    <row r="20784" spans="1:7">
      <c r="A20784" s="533"/>
      <c r="B20784" s="1787"/>
      <c r="C20784" s="1788"/>
      <c r="D20784" s="533"/>
      <c r="E20784" s="533"/>
      <c r="F20784" s="533"/>
      <c r="G20784" s="533"/>
    </row>
    <row r="20785" spans="1:7">
      <c r="A20785" s="533"/>
      <c r="B20785" s="1787"/>
      <c r="C20785" s="1788"/>
      <c r="D20785" s="533"/>
      <c r="E20785" s="533"/>
      <c r="F20785" s="533"/>
      <c r="G20785" s="533"/>
    </row>
    <row r="20786" spans="1:7">
      <c r="A20786" s="533"/>
      <c r="B20786" s="1787"/>
      <c r="C20786" s="1788"/>
      <c r="D20786" s="533"/>
      <c r="E20786" s="533"/>
      <c r="F20786" s="533"/>
      <c r="G20786" s="533"/>
    </row>
    <row r="20787" spans="1:7">
      <c r="A20787" s="533"/>
      <c r="B20787" s="1787"/>
      <c r="C20787" s="1788"/>
      <c r="D20787" s="533"/>
      <c r="E20787" s="533"/>
      <c r="F20787" s="533"/>
      <c r="G20787" s="533"/>
    </row>
    <row r="20788" spans="1:7">
      <c r="A20788" s="533"/>
      <c r="B20788" s="1787"/>
      <c r="C20788" s="1788"/>
      <c r="D20788" s="533"/>
      <c r="E20788" s="533"/>
      <c r="F20788" s="533"/>
      <c r="G20788" s="533"/>
    </row>
    <row r="20789" spans="1:7">
      <c r="A20789" s="533"/>
      <c r="B20789" s="1787"/>
      <c r="C20789" s="1788"/>
      <c r="D20789" s="533"/>
      <c r="E20789" s="533"/>
      <c r="F20789" s="533"/>
      <c r="G20789" s="533"/>
    </row>
    <row r="20790" spans="1:7">
      <c r="A20790" s="533"/>
      <c r="B20790" s="1787"/>
      <c r="C20790" s="1788"/>
      <c r="D20790" s="533"/>
      <c r="E20790" s="533"/>
      <c r="F20790" s="533"/>
      <c r="G20790" s="533"/>
    </row>
    <row r="20791" spans="1:7">
      <c r="A20791" s="533"/>
      <c r="B20791" s="1787"/>
      <c r="C20791" s="1788"/>
      <c r="D20791" s="533"/>
      <c r="E20791" s="533"/>
      <c r="F20791" s="533"/>
      <c r="G20791" s="533"/>
    </row>
    <row r="20792" spans="1:7">
      <c r="A20792" s="533"/>
      <c r="B20792" s="1787"/>
      <c r="C20792" s="1788"/>
      <c r="D20792" s="533"/>
      <c r="E20792" s="533"/>
      <c r="F20792" s="533"/>
      <c r="G20792" s="533"/>
    </row>
    <row r="20793" spans="1:7">
      <c r="A20793" s="533"/>
      <c r="B20793" s="1787"/>
      <c r="C20793" s="1788"/>
      <c r="D20793" s="533"/>
      <c r="E20793" s="533"/>
      <c r="F20793" s="533"/>
      <c r="G20793" s="533"/>
    </row>
    <row r="20794" spans="1:7">
      <c r="A20794" s="533"/>
      <c r="B20794" s="1787"/>
      <c r="C20794" s="1788"/>
      <c r="D20794" s="533"/>
      <c r="E20794" s="533"/>
      <c r="F20794" s="533"/>
      <c r="G20794" s="533"/>
    </row>
    <row r="20795" spans="1:7">
      <c r="A20795" s="533"/>
      <c r="B20795" s="1787"/>
      <c r="C20795" s="1788"/>
      <c r="D20795" s="533"/>
      <c r="E20795" s="533"/>
      <c r="F20795" s="533"/>
      <c r="G20795" s="533"/>
    </row>
    <row r="20796" spans="1:7">
      <c r="A20796" s="533"/>
      <c r="B20796" s="1787"/>
      <c r="C20796" s="1788"/>
      <c r="D20796" s="533"/>
      <c r="E20796" s="533"/>
      <c r="F20796" s="533"/>
      <c r="G20796" s="533"/>
    </row>
    <row r="20797" spans="1:7">
      <c r="A20797" s="533"/>
      <c r="B20797" s="1787"/>
      <c r="C20797" s="1788"/>
      <c r="D20797" s="533"/>
      <c r="E20797" s="533"/>
      <c r="F20797" s="533"/>
      <c r="G20797" s="533"/>
    </row>
    <row r="20798" spans="1:7">
      <c r="A20798" s="533"/>
      <c r="B20798" s="1787"/>
      <c r="C20798" s="1788"/>
      <c r="D20798" s="533"/>
      <c r="E20798" s="533"/>
      <c r="F20798" s="533"/>
      <c r="G20798" s="533"/>
    </row>
    <row r="20799" spans="1:7">
      <c r="A20799" s="533"/>
      <c r="B20799" s="1787"/>
      <c r="C20799" s="1788"/>
      <c r="D20799" s="533"/>
      <c r="E20799" s="533"/>
      <c r="F20799" s="533"/>
      <c r="G20799" s="533"/>
    </row>
    <row r="20800" spans="1:7">
      <c r="A20800" s="533"/>
      <c r="B20800" s="1787"/>
      <c r="C20800" s="1788"/>
      <c r="D20800" s="533"/>
      <c r="E20800" s="533"/>
      <c r="F20800" s="533"/>
      <c r="G20800" s="533"/>
    </row>
    <row r="20801" spans="1:7">
      <c r="A20801" s="533"/>
      <c r="B20801" s="1787"/>
      <c r="C20801" s="1788"/>
      <c r="D20801" s="533"/>
      <c r="E20801" s="533"/>
      <c r="F20801" s="533"/>
      <c r="G20801" s="533"/>
    </row>
    <row r="20802" spans="1:7">
      <c r="A20802" s="533"/>
      <c r="B20802" s="1787"/>
      <c r="C20802" s="1788"/>
      <c r="D20802" s="533"/>
      <c r="E20802" s="533"/>
      <c r="F20802" s="533"/>
      <c r="G20802" s="533"/>
    </row>
    <row r="20803" spans="1:7">
      <c r="A20803" s="533"/>
      <c r="B20803" s="1787"/>
      <c r="C20803" s="1788"/>
      <c r="D20803" s="533"/>
      <c r="E20803" s="533"/>
      <c r="F20803" s="533"/>
      <c r="G20803" s="533"/>
    </row>
    <row r="20804" spans="1:7">
      <c r="A20804" s="533"/>
      <c r="B20804" s="1787"/>
      <c r="C20804" s="1788"/>
      <c r="D20804" s="533"/>
      <c r="E20804" s="533"/>
      <c r="F20804" s="533"/>
      <c r="G20804" s="533"/>
    </row>
    <row r="20805" spans="1:7">
      <c r="A20805" s="533"/>
      <c r="B20805" s="1787"/>
      <c r="C20805" s="1788"/>
      <c r="D20805" s="533"/>
      <c r="E20805" s="533"/>
      <c r="F20805" s="533"/>
      <c r="G20805" s="533"/>
    </row>
    <row r="20806" spans="1:7">
      <c r="A20806" s="533"/>
      <c r="B20806" s="1787"/>
      <c r="C20806" s="1788"/>
      <c r="D20806" s="533"/>
      <c r="E20806" s="533"/>
      <c r="F20806" s="533"/>
      <c r="G20806" s="533"/>
    </row>
    <row r="20807" spans="1:7">
      <c r="A20807" s="533"/>
      <c r="B20807" s="1787"/>
      <c r="C20807" s="1788"/>
      <c r="D20807" s="533"/>
      <c r="E20807" s="533"/>
      <c r="F20807" s="533"/>
      <c r="G20807" s="533"/>
    </row>
    <row r="20808" spans="1:7">
      <c r="A20808" s="533"/>
      <c r="B20808" s="1787"/>
      <c r="C20808" s="1788"/>
      <c r="D20808" s="533"/>
      <c r="E20808" s="533"/>
      <c r="F20808" s="533"/>
      <c r="G20808" s="533"/>
    </row>
    <row r="20809" spans="1:7">
      <c r="A20809" s="533"/>
      <c r="B20809" s="1787"/>
      <c r="C20809" s="1788"/>
      <c r="D20809" s="533"/>
      <c r="E20809" s="533"/>
      <c r="F20809" s="533"/>
      <c r="G20809" s="533"/>
    </row>
    <row r="20810" spans="1:7">
      <c r="A20810" s="533"/>
      <c r="B20810" s="1787"/>
      <c r="C20810" s="1788"/>
      <c r="D20810" s="533"/>
      <c r="E20810" s="533"/>
      <c r="F20810" s="533"/>
      <c r="G20810" s="533"/>
    </row>
    <row r="20811" spans="1:7">
      <c r="A20811" s="533"/>
      <c r="B20811" s="1787"/>
      <c r="C20811" s="1788"/>
      <c r="D20811" s="533"/>
      <c r="E20811" s="533"/>
      <c r="F20811" s="533"/>
      <c r="G20811" s="533"/>
    </row>
    <row r="20812" spans="1:7">
      <c r="A20812" s="533"/>
      <c r="B20812" s="1787"/>
      <c r="C20812" s="1788"/>
      <c r="D20812" s="533"/>
      <c r="E20812" s="533"/>
      <c r="F20812" s="533"/>
      <c r="G20812" s="533"/>
    </row>
    <row r="20813" spans="1:7">
      <c r="A20813" s="533"/>
      <c r="B20813" s="1787"/>
      <c r="C20813" s="1788"/>
      <c r="D20813" s="533"/>
      <c r="E20813" s="533"/>
      <c r="F20813" s="533"/>
      <c r="G20813" s="533"/>
    </row>
    <row r="20814" spans="1:7">
      <c r="A20814" s="533"/>
      <c r="B20814" s="1787"/>
      <c r="C20814" s="1788"/>
      <c r="D20814" s="533"/>
      <c r="E20814" s="533"/>
      <c r="F20814" s="533"/>
      <c r="G20814" s="533"/>
    </row>
    <row r="20815" spans="1:7">
      <c r="A20815" s="533"/>
      <c r="B20815" s="1787"/>
      <c r="C20815" s="1788"/>
      <c r="D20815" s="533"/>
      <c r="E20815" s="533"/>
      <c r="F20815" s="533"/>
      <c r="G20815" s="533"/>
    </row>
    <row r="20816" spans="1:7">
      <c r="A20816" s="533"/>
      <c r="B20816" s="1787"/>
      <c r="C20816" s="1788"/>
      <c r="D20816" s="533"/>
      <c r="E20816" s="533"/>
      <c r="F20816" s="533"/>
      <c r="G20816" s="533"/>
    </row>
    <row r="20817" spans="1:7">
      <c r="A20817" s="533"/>
      <c r="B20817" s="1787"/>
      <c r="C20817" s="1788"/>
      <c r="D20817" s="533"/>
      <c r="E20817" s="533"/>
      <c r="F20817" s="533"/>
      <c r="G20817" s="533"/>
    </row>
    <row r="20818" spans="1:7">
      <c r="A20818" s="533"/>
      <c r="B20818" s="1787"/>
      <c r="C20818" s="1788"/>
      <c r="D20818" s="533"/>
      <c r="E20818" s="533"/>
      <c r="F20818" s="533"/>
      <c r="G20818" s="533"/>
    </row>
    <row r="20819" spans="1:7">
      <c r="A20819" s="533"/>
      <c r="B20819" s="1787"/>
      <c r="C20819" s="1788"/>
      <c r="D20819" s="533"/>
      <c r="E20819" s="533"/>
      <c r="F20819" s="533"/>
      <c r="G20819" s="533"/>
    </row>
    <row r="20820" spans="1:7">
      <c r="A20820" s="533"/>
      <c r="B20820" s="1787"/>
      <c r="C20820" s="1788"/>
      <c r="D20820" s="533"/>
      <c r="E20820" s="533"/>
      <c r="F20820" s="533"/>
      <c r="G20820" s="533"/>
    </row>
    <row r="20821" spans="1:7">
      <c r="A20821" s="533"/>
      <c r="B20821" s="1787"/>
      <c r="C20821" s="1788"/>
      <c r="D20821" s="533"/>
      <c r="E20821" s="533"/>
      <c r="F20821" s="533"/>
      <c r="G20821" s="533"/>
    </row>
    <row r="20822" spans="1:7">
      <c r="A20822" s="533"/>
      <c r="B20822" s="1787"/>
      <c r="C20822" s="1788"/>
      <c r="D20822" s="533"/>
      <c r="E20822" s="533"/>
      <c r="F20822" s="533"/>
      <c r="G20822" s="533"/>
    </row>
    <row r="20823" spans="1:7">
      <c r="A20823" s="533"/>
      <c r="B20823" s="1787"/>
      <c r="C20823" s="1788"/>
      <c r="D20823" s="533"/>
      <c r="E20823" s="533"/>
      <c r="F20823" s="533"/>
      <c r="G20823" s="533"/>
    </row>
    <row r="20824" spans="1:7">
      <c r="A20824" s="533"/>
      <c r="B20824" s="1787"/>
      <c r="C20824" s="1788"/>
      <c r="D20824" s="533"/>
      <c r="E20824" s="533"/>
      <c r="F20824" s="533"/>
      <c r="G20824" s="533"/>
    </row>
    <row r="20825" spans="1:7">
      <c r="A20825" s="533"/>
      <c r="B20825" s="1787"/>
      <c r="C20825" s="1788"/>
      <c r="D20825" s="533"/>
      <c r="E20825" s="533"/>
      <c r="F20825" s="533"/>
      <c r="G20825" s="533"/>
    </row>
    <row r="20826" spans="1:7">
      <c r="A20826" s="533"/>
      <c r="B20826" s="1787"/>
      <c r="C20826" s="1788"/>
      <c r="D20826" s="533"/>
      <c r="E20826" s="533"/>
      <c r="F20826" s="533"/>
      <c r="G20826" s="533"/>
    </row>
    <row r="20827" spans="1:7">
      <c r="A20827" s="533"/>
      <c r="B20827" s="1787"/>
      <c r="C20827" s="1788"/>
      <c r="D20827" s="533"/>
      <c r="E20827" s="533"/>
      <c r="F20827" s="533"/>
      <c r="G20827" s="533"/>
    </row>
    <row r="20828" spans="1:7">
      <c r="A20828" s="533"/>
      <c r="B20828" s="1787"/>
      <c r="C20828" s="1788"/>
      <c r="D20828" s="533"/>
      <c r="E20828" s="533"/>
      <c r="F20828" s="533"/>
      <c r="G20828" s="533"/>
    </row>
    <row r="20829" spans="1:7">
      <c r="A20829" s="533"/>
      <c r="B20829" s="1787"/>
      <c r="C20829" s="1788"/>
      <c r="D20829" s="533"/>
      <c r="E20829" s="533"/>
      <c r="F20829" s="533"/>
      <c r="G20829" s="533"/>
    </row>
    <row r="20830" spans="1:7">
      <c r="A20830" s="533"/>
      <c r="B20830" s="1787"/>
      <c r="C20830" s="1788"/>
      <c r="D20830" s="533"/>
      <c r="E20830" s="533"/>
      <c r="F20830" s="533"/>
      <c r="G20830" s="533"/>
    </row>
    <row r="20831" spans="1:7">
      <c r="A20831" s="533"/>
      <c r="B20831" s="1787"/>
      <c r="C20831" s="1788"/>
      <c r="D20831" s="533"/>
      <c r="E20831" s="533"/>
      <c r="F20831" s="533"/>
      <c r="G20831" s="533"/>
    </row>
    <row r="20832" spans="1:7">
      <c r="A20832" s="533"/>
      <c r="B20832" s="1787"/>
      <c r="C20832" s="1788"/>
      <c r="D20832" s="533"/>
      <c r="E20832" s="533"/>
      <c r="F20832" s="533"/>
      <c r="G20832" s="533"/>
    </row>
    <row r="20833" spans="1:7">
      <c r="A20833" s="533"/>
      <c r="B20833" s="1787"/>
      <c r="C20833" s="1788"/>
      <c r="D20833" s="533"/>
      <c r="E20833" s="533"/>
      <c r="F20833" s="533"/>
      <c r="G20833" s="533"/>
    </row>
    <row r="20834" spans="1:7">
      <c r="A20834" s="533"/>
      <c r="B20834" s="1787"/>
      <c r="C20834" s="1788"/>
      <c r="D20834" s="533"/>
      <c r="E20834" s="533"/>
      <c r="F20834" s="533"/>
      <c r="G20834" s="533"/>
    </row>
    <row r="20835" spans="1:7">
      <c r="A20835" s="533"/>
      <c r="B20835" s="1787"/>
      <c r="C20835" s="1788"/>
      <c r="D20835" s="533"/>
      <c r="E20835" s="533"/>
      <c r="F20835" s="533"/>
      <c r="G20835" s="533"/>
    </row>
    <row r="20836" spans="1:7">
      <c r="A20836" s="533"/>
      <c r="B20836" s="1787"/>
      <c r="C20836" s="1788"/>
      <c r="D20836" s="533"/>
      <c r="E20836" s="533"/>
      <c r="F20836" s="533"/>
      <c r="G20836" s="533"/>
    </row>
    <row r="20837" spans="1:7">
      <c r="A20837" s="533"/>
      <c r="B20837" s="1787"/>
      <c r="C20837" s="1788"/>
      <c r="D20837" s="533"/>
      <c r="E20837" s="533"/>
      <c r="F20837" s="533"/>
      <c r="G20837" s="533"/>
    </row>
    <row r="20838" spans="1:7">
      <c r="A20838" s="533"/>
      <c r="B20838" s="1787"/>
      <c r="C20838" s="1788"/>
      <c r="D20838" s="533"/>
      <c r="E20838" s="533"/>
      <c r="F20838" s="533"/>
      <c r="G20838" s="533"/>
    </row>
    <row r="20839" spans="1:7">
      <c r="A20839" s="533"/>
      <c r="B20839" s="1787"/>
      <c r="C20839" s="1788"/>
      <c r="D20839" s="533"/>
      <c r="E20839" s="533"/>
      <c r="F20839" s="533"/>
      <c r="G20839" s="533"/>
    </row>
    <row r="20840" spans="1:7">
      <c r="A20840" s="533"/>
      <c r="B20840" s="1787"/>
      <c r="C20840" s="1788"/>
      <c r="D20840" s="533"/>
      <c r="E20840" s="533"/>
      <c r="F20840" s="533"/>
      <c r="G20840" s="533"/>
    </row>
    <row r="20841" spans="1:7">
      <c r="A20841" s="533"/>
      <c r="B20841" s="1787"/>
      <c r="C20841" s="1788"/>
      <c r="D20841" s="533"/>
      <c r="E20841" s="533"/>
      <c r="F20841" s="533"/>
      <c r="G20841" s="533"/>
    </row>
    <row r="20842" spans="1:7">
      <c r="A20842" s="533"/>
      <c r="B20842" s="1787"/>
      <c r="C20842" s="1788"/>
      <c r="D20842" s="533"/>
      <c r="E20842" s="533"/>
      <c r="F20842" s="533"/>
      <c r="G20842" s="533"/>
    </row>
    <row r="20843" spans="1:7">
      <c r="A20843" s="533"/>
      <c r="B20843" s="1787"/>
      <c r="C20843" s="1788"/>
      <c r="D20843" s="533"/>
      <c r="E20843" s="533"/>
      <c r="F20843" s="533"/>
      <c r="G20843" s="533"/>
    </row>
    <row r="20844" spans="1:7">
      <c r="A20844" s="533"/>
      <c r="B20844" s="1787"/>
      <c r="C20844" s="1788"/>
      <c r="D20844" s="533"/>
      <c r="E20844" s="533"/>
      <c r="F20844" s="533"/>
      <c r="G20844" s="533"/>
    </row>
    <row r="20845" spans="1:7">
      <c r="A20845" s="533"/>
      <c r="B20845" s="1787"/>
      <c r="C20845" s="1788"/>
      <c r="D20845" s="533"/>
      <c r="E20845" s="533"/>
      <c r="F20845" s="533"/>
      <c r="G20845" s="533"/>
    </row>
    <row r="20846" spans="1:7">
      <c r="A20846" s="533"/>
      <c r="B20846" s="1787"/>
      <c r="C20846" s="1788"/>
      <c r="D20846" s="533"/>
      <c r="E20846" s="533"/>
      <c r="F20846" s="533"/>
      <c r="G20846" s="533"/>
    </row>
    <row r="20847" spans="1:7">
      <c r="A20847" s="533"/>
      <c r="B20847" s="1787"/>
      <c r="C20847" s="1788"/>
      <c r="D20847" s="533"/>
      <c r="E20847" s="533"/>
      <c r="F20847" s="533"/>
      <c r="G20847" s="533"/>
    </row>
    <row r="20848" spans="1:7">
      <c r="A20848" s="533"/>
      <c r="B20848" s="1787"/>
      <c r="C20848" s="1788"/>
      <c r="D20848" s="533"/>
      <c r="E20848" s="533"/>
      <c r="F20848" s="533"/>
      <c r="G20848" s="533"/>
    </row>
    <row r="20849" spans="1:7">
      <c r="A20849" s="533"/>
      <c r="B20849" s="1787"/>
      <c r="C20849" s="1788"/>
      <c r="D20849" s="533"/>
      <c r="E20849" s="533"/>
      <c r="F20849" s="533"/>
      <c r="G20849" s="533"/>
    </row>
    <row r="20850" spans="1:7">
      <c r="A20850" s="533"/>
      <c r="B20850" s="1787"/>
      <c r="C20850" s="1788"/>
      <c r="D20850" s="533"/>
      <c r="E20850" s="533"/>
      <c r="F20850" s="533"/>
      <c r="G20850" s="533"/>
    </row>
    <row r="20851" spans="1:7">
      <c r="A20851" s="533"/>
      <c r="B20851" s="1787"/>
      <c r="C20851" s="1788"/>
      <c r="D20851" s="533"/>
      <c r="E20851" s="533"/>
      <c r="F20851" s="533"/>
      <c r="G20851" s="533"/>
    </row>
    <row r="20852" spans="1:7">
      <c r="A20852" s="533"/>
      <c r="B20852" s="1787"/>
      <c r="C20852" s="1788"/>
      <c r="D20852" s="533"/>
      <c r="E20852" s="533"/>
      <c r="F20852" s="533"/>
      <c r="G20852" s="533"/>
    </row>
    <row r="20853" spans="1:7">
      <c r="A20853" s="533"/>
      <c r="B20853" s="1787"/>
      <c r="C20853" s="1788"/>
      <c r="D20853" s="533"/>
      <c r="E20853" s="533"/>
      <c r="F20853" s="533"/>
      <c r="G20853" s="533"/>
    </row>
    <row r="20854" spans="1:7">
      <c r="A20854" s="533"/>
      <c r="B20854" s="1787"/>
      <c r="C20854" s="1788"/>
      <c r="D20854" s="533"/>
      <c r="E20854" s="533"/>
      <c r="F20854" s="533"/>
      <c r="G20854" s="533"/>
    </row>
    <row r="20855" spans="1:7">
      <c r="A20855" s="533"/>
      <c r="B20855" s="1787"/>
      <c r="C20855" s="1788"/>
      <c r="D20855" s="533"/>
      <c r="E20855" s="533"/>
      <c r="F20855" s="533"/>
      <c r="G20855" s="533"/>
    </row>
    <row r="20856" spans="1:7">
      <c r="A20856" s="533"/>
      <c r="B20856" s="1787"/>
      <c r="C20856" s="1788"/>
      <c r="D20856" s="533"/>
      <c r="E20856" s="533"/>
      <c r="F20856" s="533"/>
      <c r="G20856" s="533"/>
    </row>
    <row r="20857" spans="1:7">
      <c r="A20857" s="533"/>
      <c r="B20857" s="1787"/>
      <c r="C20857" s="1788"/>
      <c r="D20857" s="533"/>
      <c r="E20857" s="533"/>
      <c r="F20857" s="533"/>
      <c r="G20857" s="533"/>
    </row>
    <row r="20858" spans="1:7">
      <c r="A20858" s="533"/>
      <c r="B20858" s="1787"/>
      <c r="C20858" s="1788"/>
      <c r="D20858" s="533"/>
      <c r="E20858" s="533"/>
      <c r="F20858" s="533"/>
      <c r="G20858" s="533"/>
    </row>
    <row r="20859" spans="1:7">
      <c r="A20859" s="533"/>
      <c r="B20859" s="1787"/>
      <c r="C20859" s="1788"/>
      <c r="D20859" s="533"/>
      <c r="E20859" s="533"/>
      <c r="F20859" s="533"/>
      <c r="G20859" s="533"/>
    </row>
    <row r="20860" spans="1:7">
      <c r="A20860" s="533"/>
      <c r="B20860" s="1787"/>
      <c r="C20860" s="1788"/>
      <c r="D20860" s="533"/>
      <c r="E20860" s="533"/>
      <c r="F20860" s="533"/>
      <c r="G20860" s="533"/>
    </row>
    <row r="20861" spans="1:7">
      <c r="A20861" s="533"/>
      <c r="B20861" s="1787"/>
      <c r="C20861" s="1788"/>
      <c r="D20861" s="533"/>
      <c r="E20861" s="533"/>
      <c r="F20861" s="533"/>
      <c r="G20861" s="533"/>
    </row>
    <row r="20862" spans="1:7">
      <c r="A20862" s="533"/>
      <c r="B20862" s="1787"/>
      <c r="C20862" s="1788"/>
      <c r="D20862" s="533"/>
      <c r="E20862" s="533"/>
      <c r="F20862" s="533"/>
      <c r="G20862" s="533"/>
    </row>
    <row r="20863" spans="1:7">
      <c r="A20863" s="533"/>
      <c r="B20863" s="1787"/>
      <c r="C20863" s="1788"/>
      <c r="D20863" s="533"/>
      <c r="E20863" s="533"/>
      <c r="F20863" s="533"/>
      <c r="G20863" s="533"/>
    </row>
    <row r="20864" spans="1:7">
      <c r="A20864" s="533"/>
      <c r="B20864" s="1787"/>
      <c r="C20864" s="1788"/>
      <c r="D20864" s="533"/>
      <c r="E20864" s="533"/>
      <c r="F20864" s="533"/>
      <c r="G20864" s="533"/>
    </row>
    <row r="20865" spans="1:7">
      <c r="A20865" s="533"/>
      <c r="B20865" s="1787"/>
      <c r="C20865" s="1788"/>
      <c r="D20865" s="533"/>
      <c r="E20865" s="533"/>
      <c r="F20865" s="533"/>
      <c r="G20865" s="533"/>
    </row>
    <row r="20866" spans="1:7">
      <c r="A20866" s="533"/>
      <c r="B20866" s="1787"/>
      <c r="C20866" s="1788"/>
      <c r="D20866" s="533"/>
      <c r="E20866" s="533"/>
      <c r="F20866" s="533"/>
      <c r="G20866" s="533"/>
    </row>
    <row r="20867" spans="1:7">
      <c r="A20867" s="533"/>
      <c r="B20867" s="1787"/>
      <c r="C20867" s="1788"/>
      <c r="D20867" s="533"/>
      <c r="E20867" s="533"/>
      <c r="F20867" s="533"/>
      <c r="G20867" s="533"/>
    </row>
    <row r="20868" spans="1:7">
      <c r="A20868" s="533"/>
      <c r="B20868" s="1787"/>
      <c r="C20868" s="1788"/>
      <c r="D20868" s="533"/>
      <c r="E20868" s="533"/>
      <c r="F20868" s="533"/>
      <c r="G20868" s="533"/>
    </row>
    <row r="20869" spans="1:7">
      <c r="A20869" s="533"/>
      <c r="B20869" s="1787"/>
      <c r="C20869" s="1788"/>
      <c r="D20869" s="533"/>
      <c r="E20869" s="533"/>
      <c r="F20869" s="533"/>
      <c r="G20869" s="533"/>
    </row>
    <row r="20870" spans="1:7">
      <c r="A20870" s="533"/>
      <c r="B20870" s="1787"/>
      <c r="C20870" s="1788"/>
      <c r="D20870" s="533"/>
      <c r="E20870" s="533"/>
      <c r="F20870" s="533"/>
      <c r="G20870" s="533"/>
    </row>
    <row r="20871" spans="1:7">
      <c r="A20871" s="533"/>
      <c r="B20871" s="1787"/>
      <c r="C20871" s="1788"/>
      <c r="D20871" s="533"/>
      <c r="E20871" s="533"/>
      <c r="F20871" s="533"/>
      <c r="G20871" s="533"/>
    </row>
    <row r="20872" spans="1:7">
      <c r="A20872" s="533"/>
      <c r="B20872" s="1787"/>
      <c r="C20872" s="1788"/>
      <c r="D20872" s="533"/>
      <c r="E20872" s="533"/>
      <c r="F20872" s="533"/>
      <c r="G20872" s="533"/>
    </row>
    <row r="20873" spans="1:7">
      <c r="A20873" s="533"/>
      <c r="B20873" s="1787"/>
      <c r="C20873" s="1788"/>
      <c r="D20873" s="533"/>
      <c r="E20873" s="533"/>
      <c r="F20873" s="533"/>
      <c r="G20873" s="533"/>
    </row>
    <row r="20874" spans="1:7">
      <c r="A20874" s="533"/>
      <c r="B20874" s="1787"/>
      <c r="C20874" s="1788"/>
      <c r="D20874" s="533"/>
      <c r="E20874" s="533"/>
      <c r="F20874" s="533"/>
      <c r="G20874" s="533"/>
    </row>
    <row r="20875" spans="1:7">
      <c r="A20875" s="533"/>
      <c r="B20875" s="1787"/>
      <c r="C20875" s="1788"/>
      <c r="D20875" s="533"/>
      <c r="E20875" s="533"/>
      <c r="F20875" s="533"/>
      <c r="G20875" s="533"/>
    </row>
    <row r="20876" spans="1:7">
      <c r="A20876" s="533"/>
      <c r="B20876" s="1787"/>
      <c r="C20876" s="1788"/>
      <c r="D20876" s="533"/>
      <c r="E20876" s="533"/>
      <c r="F20876" s="533"/>
      <c r="G20876" s="533"/>
    </row>
    <row r="20877" spans="1:7">
      <c r="A20877" s="533"/>
      <c r="B20877" s="1787"/>
      <c r="C20877" s="1788"/>
      <c r="D20877" s="533"/>
      <c r="E20877" s="533"/>
      <c r="F20877" s="533"/>
      <c r="G20877" s="533"/>
    </row>
    <row r="20878" spans="1:7">
      <c r="A20878" s="533"/>
      <c r="B20878" s="1787"/>
      <c r="C20878" s="1788"/>
      <c r="D20878" s="533"/>
      <c r="E20878" s="533"/>
      <c r="F20878" s="533"/>
      <c r="G20878" s="533"/>
    </row>
    <row r="20879" spans="1:7">
      <c r="A20879" s="533"/>
      <c r="B20879" s="1787"/>
      <c r="C20879" s="1788"/>
      <c r="D20879" s="533"/>
      <c r="E20879" s="533"/>
      <c r="F20879" s="533"/>
      <c r="G20879" s="533"/>
    </row>
    <row r="20880" spans="1:7">
      <c r="A20880" s="533"/>
      <c r="B20880" s="1787"/>
      <c r="C20880" s="1788"/>
      <c r="D20880" s="533"/>
      <c r="E20880" s="533"/>
      <c r="F20880" s="533"/>
      <c r="G20880" s="533"/>
    </row>
    <row r="20881" spans="1:7">
      <c r="A20881" s="533"/>
      <c r="B20881" s="1787"/>
      <c r="C20881" s="1788"/>
      <c r="D20881" s="533"/>
      <c r="E20881" s="533"/>
      <c r="F20881" s="533"/>
      <c r="G20881" s="533"/>
    </row>
    <row r="20882" spans="1:7">
      <c r="A20882" s="533"/>
      <c r="B20882" s="1787"/>
      <c r="C20882" s="1788"/>
      <c r="D20882" s="533"/>
      <c r="E20882" s="533"/>
      <c r="F20882" s="533"/>
      <c r="G20882" s="533"/>
    </row>
    <row r="20883" spans="1:7">
      <c r="A20883" s="533"/>
      <c r="B20883" s="1787"/>
      <c r="C20883" s="1788"/>
      <c r="D20883" s="533"/>
      <c r="E20883" s="533"/>
      <c r="F20883" s="533"/>
      <c r="G20883" s="533"/>
    </row>
    <row r="20884" spans="1:7">
      <c r="A20884" s="533"/>
      <c r="B20884" s="1787"/>
      <c r="C20884" s="1788"/>
      <c r="D20884" s="533"/>
      <c r="E20884" s="533"/>
      <c r="F20884" s="533"/>
      <c r="G20884" s="533"/>
    </row>
    <row r="20885" spans="1:7">
      <c r="A20885" s="533"/>
      <c r="B20885" s="1787"/>
      <c r="C20885" s="1788"/>
      <c r="D20885" s="533"/>
      <c r="E20885" s="533"/>
      <c r="F20885" s="533"/>
      <c r="G20885" s="533"/>
    </row>
    <row r="20886" spans="1:7">
      <c r="A20886" s="533"/>
      <c r="B20886" s="1787"/>
      <c r="C20886" s="1788"/>
      <c r="D20886" s="533"/>
      <c r="E20886" s="533"/>
      <c r="F20886" s="533"/>
      <c r="G20886" s="533"/>
    </row>
    <row r="20887" spans="1:7">
      <c r="A20887" s="533"/>
      <c r="B20887" s="1787"/>
      <c r="C20887" s="1788"/>
      <c r="D20887" s="533"/>
      <c r="E20887" s="533"/>
      <c r="F20887" s="533"/>
      <c r="G20887" s="533"/>
    </row>
    <row r="20888" spans="1:7">
      <c r="A20888" s="533"/>
      <c r="B20888" s="1787"/>
      <c r="C20888" s="1788"/>
      <c r="D20888" s="533"/>
      <c r="E20888" s="533"/>
      <c r="F20888" s="533"/>
      <c r="G20888" s="533"/>
    </row>
    <row r="20889" spans="1:7">
      <c r="A20889" s="533"/>
      <c r="B20889" s="1787"/>
      <c r="C20889" s="1788"/>
      <c r="D20889" s="533"/>
      <c r="E20889" s="533"/>
      <c r="F20889" s="533"/>
      <c r="G20889" s="533"/>
    </row>
    <row r="20890" spans="1:7">
      <c r="A20890" s="533"/>
      <c r="B20890" s="1787"/>
      <c r="C20890" s="1788"/>
      <c r="D20890" s="533"/>
      <c r="E20890" s="533"/>
      <c r="F20890" s="533"/>
      <c r="G20890" s="533"/>
    </row>
    <row r="20891" spans="1:7">
      <c r="A20891" s="533"/>
      <c r="B20891" s="1787"/>
      <c r="C20891" s="1788"/>
      <c r="D20891" s="533"/>
      <c r="E20891" s="533"/>
      <c r="F20891" s="533"/>
      <c r="G20891" s="533"/>
    </row>
    <row r="20892" spans="1:7">
      <c r="A20892" s="533"/>
      <c r="B20892" s="1787"/>
      <c r="C20892" s="1788"/>
      <c r="D20892" s="533"/>
      <c r="E20892" s="533"/>
      <c r="F20892" s="533"/>
      <c r="G20892" s="533"/>
    </row>
    <row r="20893" spans="1:7">
      <c r="A20893" s="533"/>
      <c r="B20893" s="1787"/>
      <c r="C20893" s="1788"/>
      <c r="D20893" s="533"/>
      <c r="E20893" s="533"/>
      <c r="F20893" s="533"/>
      <c r="G20893" s="533"/>
    </row>
    <row r="20894" spans="1:7">
      <c r="A20894" s="533"/>
      <c r="B20894" s="1787"/>
      <c r="C20894" s="1788"/>
      <c r="D20894" s="533"/>
      <c r="E20894" s="533"/>
      <c r="F20894" s="533"/>
      <c r="G20894" s="533"/>
    </row>
    <row r="20895" spans="1:7">
      <c r="A20895" s="533"/>
      <c r="B20895" s="1787"/>
      <c r="C20895" s="1788"/>
      <c r="D20895" s="533"/>
      <c r="E20895" s="533"/>
      <c r="F20895" s="533"/>
      <c r="G20895" s="533"/>
    </row>
    <row r="20896" spans="1:7">
      <c r="A20896" s="533"/>
      <c r="B20896" s="1787"/>
      <c r="C20896" s="1788"/>
      <c r="D20896" s="533"/>
      <c r="E20896" s="533"/>
      <c r="F20896" s="533"/>
      <c r="G20896" s="533"/>
    </row>
    <row r="20897" spans="1:7">
      <c r="A20897" s="533"/>
      <c r="B20897" s="1787"/>
      <c r="C20897" s="1788"/>
      <c r="D20897" s="533"/>
      <c r="E20897" s="533"/>
      <c r="F20897" s="533"/>
      <c r="G20897" s="533"/>
    </row>
    <row r="20898" spans="1:7">
      <c r="A20898" s="533"/>
      <c r="B20898" s="1787"/>
      <c r="C20898" s="1788"/>
      <c r="D20898" s="533"/>
      <c r="E20898" s="533"/>
      <c r="F20898" s="533"/>
      <c r="G20898" s="533"/>
    </row>
    <row r="20899" spans="1:7">
      <c r="A20899" s="533"/>
      <c r="B20899" s="1787"/>
      <c r="C20899" s="1788"/>
      <c r="D20899" s="533"/>
      <c r="E20899" s="533"/>
      <c r="F20899" s="533"/>
      <c r="G20899" s="533"/>
    </row>
    <row r="20900" spans="1:7">
      <c r="A20900" s="533"/>
      <c r="B20900" s="1787"/>
      <c r="C20900" s="1788"/>
      <c r="D20900" s="533"/>
      <c r="E20900" s="533"/>
      <c r="F20900" s="533"/>
      <c r="G20900" s="533"/>
    </row>
    <row r="20901" spans="1:7">
      <c r="A20901" s="533"/>
      <c r="B20901" s="1787"/>
      <c r="C20901" s="1788"/>
      <c r="D20901" s="533"/>
      <c r="E20901" s="533"/>
      <c r="F20901" s="533"/>
      <c r="G20901" s="533"/>
    </row>
    <row r="20902" spans="1:7">
      <c r="A20902" s="533"/>
      <c r="B20902" s="1787"/>
      <c r="C20902" s="1788"/>
      <c r="D20902" s="533"/>
      <c r="E20902" s="533"/>
      <c r="F20902" s="533"/>
      <c r="G20902" s="533"/>
    </row>
    <row r="20903" spans="1:7">
      <c r="A20903" s="533"/>
      <c r="B20903" s="1787"/>
      <c r="C20903" s="1788"/>
      <c r="D20903" s="533"/>
      <c r="E20903" s="533"/>
      <c r="F20903" s="533"/>
      <c r="G20903" s="533"/>
    </row>
    <row r="20904" spans="1:7">
      <c r="A20904" s="533"/>
      <c r="B20904" s="1787"/>
      <c r="C20904" s="1788"/>
      <c r="D20904" s="533"/>
      <c r="E20904" s="533"/>
      <c r="F20904" s="533"/>
      <c r="G20904" s="533"/>
    </row>
    <row r="20905" spans="1:7">
      <c r="A20905" s="533"/>
      <c r="B20905" s="1787"/>
      <c r="C20905" s="1788"/>
      <c r="D20905" s="533"/>
      <c r="E20905" s="533"/>
      <c r="F20905" s="533"/>
      <c r="G20905" s="533"/>
    </row>
    <row r="20906" spans="1:7">
      <c r="A20906" s="533"/>
      <c r="B20906" s="1787"/>
      <c r="C20906" s="1788"/>
      <c r="D20906" s="533"/>
      <c r="E20906" s="533"/>
      <c r="F20906" s="533"/>
      <c r="G20906" s="533"/>
    </row>
    <row r="20907" spans="1:7">
      <c r="A20907" s="533"/>
      <c r="B20907" s="1787"/>
      <c r="C20907" s="1788"/>
      <c r="D20907" s="533"/>
      <c r="E20907" s="533"/>
      <c r="F20907" s="533"/>
      <c r="G20907" s="533"/>
    </row>
    <row r="20908" spans="1:7">
      <c r="A20908" s="533"/>
      <c r="B20908" s="1787"/>
      <c r="C20908" s="1788"/>
      <c r="D20908" s="533"/>
      <c r="E20908" s="533"/>
      <c r="F20908" s="533"/>
      <c r="G20908" s="533"/>
    </row>
    <row r="20909" spans="1:7">
      <c r="A20909" s="533"/>
      <c r="B20909" s="1787"/>
      <c r="C20909" s="1788"/>
      <c r="D20909" s="533"/>
      <c r="E20909" s="533"/>
      <c r="F20909" s="533"/>
      <c r="G20909" s="533"/>
    </row>
    <row r="20910" spans="1:7">
      <c r="A20910" s="533"/>
      <c r="B20910" s="1787"/>
      <c r="C20910" s="1788"/>
      <c r="D20910" s="533"/>
      <c r="E20910" s="533"/>
      <c r="F20910" s="533"/>
      <c r="G20910" s="533"/>
    </row>
    <row r="20911" spans="1:7">
      <c r="A20911" s="533"/>
      <c r="B20911" s="1787"/>
      <c r="C20911" s="1788"/>
      <c r="D20911" s="533"/>
      <c r="E20911" s="533"/>
      <c r="F20911" s="533"/>
      <c r="G20911" s="533"/>
    </row>
    <row r="20912" spans="1:7">
      <c r="A20912" s="533"/>
      <c r="B20912" s="1787"/>
      <c r="C20912" s="1788"/>
      <c r="D20912" s="533"/>
      <c r="E20912" s="533"/>
      <c r="F20912" s="533"/>
      <c r="G20912" s="533"/>
    </row>
    <row r="20913" spans="1:7">
      <c r="A20913" s="533"/>
      <c r="B20913" s="1787"/>
      <c r="C20913" s="1788"/>
      <c r="D20913" s="533"/>
      <c r="E20913" s="533"/>
      <c r="F20913" s="533"/>
      <c r="G20913" s="533"/>
    </row>
    <row r="20914" spans="1:7">
      <c r="A20914" s="533"/>
      <c r="B20914" s="1787"/>
      <c r="C20914" s="1788"/>
      <c r="D20914" s="533"/>
      <c r="E20914" s="533"/>
      <c r="F20914" s="533"/>
      <c r="G20914" s="533"/>
    </row>
    <row r="20915" spans="1:7">
      <c r="A20915" s="533"/>
      <c r="B20915" s="1787"/>
      <c r="C20915" s="1788"/>
      <c r="D20915" s="533"/>
      <c r="E20915" s="533"/>
      <c r="F20915" s="533"/>
      <c r="G20915" s="533"/>
    </row>
    <row r="20916" spans="1:7">
      <c r="A20916" s="533"/>
      <c r="B20916" s="1787"/>
      <c r="C20916" s="1788"/>
      <c r="D20916" s="533"/>
      <c r="E20916" s="533"/>
      <c r="F20916" s="533"/>
      <c r="G20916" s="533"/>
    </row>
    <row r="20917" spans="1:7">
      <c r="A20917" s="533"/>
      <c r="B20917" s="1787"/>
      <c r="C20917" s="1788"/>
      <c r="D20917" s="533"/>
      <c r="E20917" s="533"/>
      <c r="F20917" s="533"/>
      <c r="G20917" s="533"/>
    </row>
    <row r="20918" spans="1:7">
      <c r="A20918" s="533"/>
      <c r="B20918" s="1787"/>
      <c r="C20918" s="1788"/>
      <c r="D20918" s="533"/>
      <c r="E20918" s="533"/>
      <c r="F20918" s="533"/>
      <c r="G20918" s="533"/>
    </row>
    <row r="20919" spans="1:7">
      <c r="A20919" s="533"/>
      <c r="B20919" s="1787"/>
      <c r="C20919" s="1788"/>
      <c r="D20919" s="533"/>
      <c r="E20919" s="533"/>
      <c r="F20919" s="533"/>
      <c r="G20919" s="533"/>
    </row>
    <row r="20920" spans="1:7">
      <c r="A20920" s="533"/>
      <c r="B20920" s="1787"/>
      <c r="C20920" s="1788"/>
      <c r="D20920" s="533"/>
      <c r="E20920" s="533"/>
      <c r="F20920" s="533"/>
      <c r="G20920" s="533"/>
    </row>
    <row r="20921" spans="1:7">
      <c r="A20921" s="533"/>
      <c r="B20921" s="1787"/>
      <c r="C20921" s="1788"/>
      <c r="D20921" s="533"/>
      <c r="E20921" s="533"/>
      <c r="F20921" s="533"/>
      <c r="G20921" s="533"/>
    </row>
    <row r="20922" spans="1:7">
      <c r="A20922" s="533"/>
      <c r="B20922" s="1787"/>
      <c r="C20922" s="1788"/>
      <c r="D20922" s="533"/>
      <c r="E20922" s="533"/>
      <c r="F20922" s="533"/>
      <c r="G20922" s="533"/>
    </row>
    <row r="20923" spans="1:7">
      <c r="A20923" s="533"/>
      <c r="B20923" s="1787"/>
      <c r="C20923" s="1788"/>
      <c r="D20923" s="533"/>
      <c r="E20923" s="533"/>
      <c r="F20923" s="533"/>
      <c r="G20923" s="533"/>
    </row>
    <row r="20924" spans="1:7">
      <c r="A20924" s="533"/>
      <c r="B20924" s="1787"/>
      <c r="C20924" s="1788"/>
      <c r="D20924" s="533"/>
      <c r="E20924" s="533"/>
      <c r="F20924" s="533"/>
      <c r="G20924" s="533"/>
    </row>
    <row r="20925" spans="1:7">
      <c r="A20925" s="533"/>
      <c r="B20925" s="1787"/>
      <c r="C20925" s="1788"/>
      <c r="D20925" s="533"/>
      <c r="E20925" s="533"/>
      <c r="F20925" s="533"/>
      <c r="G20925" s="533"/>
    </row>
    <row r="20926" spans="1:7">
      <c r="A20926" s="533"/>
      <c r="B20926" s="1787"/>
      <c r="C20926" s="1788"/>
      <c r="D20926" s="533"/>
      <c r="E20926" s="533"/>
      <c r="F20926" s="533"/>
      <c r="G20926" s="533"/>
    </row>
    <row r="20927" spans="1:7">
      <c r="A20927" s="533"/>
      <c r="B20927" s="1787"/>
      <c r="C20927" s="1788"/>
      <c r="D20927" s="533"/>
      <c r="E20927" s="533"/>
      <c r="F20927" s="533"/>
      <c r="G20927" s="533"/>
    </row>
    <row r="20928" spans="1:7">
      <c r="A20928" s="533"/>
      <c r="B20928" s="1787"/>
      <c r="C20928" s="1788"/>
      <c r="D20928" s="533"/>
      <c r="E20928" s="533"/>
      <c r="F20928" s="533"/>
      <c r="G20928" s="533"/>
    </row>
    <row r="20929" spans="1:7">
      <c r="A20929" s="533"/>
      <c r="B20929" s="1787"/>
      <c r="C20929" s="1788"/>
      <c r="D20929" s="533"/>
      <c r="E20929" s="533"/>
      <c r="F20929" s="533"/>
      <c r="G20929" s="533"/>
    </row>
    <row r="20930" spans="1:7">
      <c r="A20930" s="533"/>
      <c r="B20930" s="1787"/>
      <c r="C20930" s="1788"/>
      <c r="D20930" s="533"/>
      <c r="E20930" s="533"/>
      <c r="F20930" s="533"/>
      <c r="G20930" s="533"/>
    </row>
    <row r="20931" spans="1:7">
      <c r="A20931" s="533"/>
      <c r="B20931" s="1787"/>
      <c r="C20931" s="1788"/>
      <c r="D20931" s="533"/>
      <c r="E20931" s="533"/>
      <c r="F20931" s="533"/>
      <c r="G20931" s="533"/>
    </row>
    <row r="20932" spans="1:7">
      <c r="A20932" s="533"/>
      <c r="B20932" s="1787"/>
      <c r="C20932" s="1788"/>
      <c r="D20932" s="533"/>
      <c r="E20932" s="533"/>
      <c r="F20932" s="533"/>
      <c r="G20932" s="533"/>
    </row>
    <row r="20933" spans="1:7">
      <c r="A20933" s="533"/>
      <c r="B20933" s="1787"/>
      <c r="C20933" s="1788"/>
      <c r="D20933" s="533"/>
      <c r="E20933" s="533"/>
      <c r="F20933" s="533"/>
      <c r="G20933" s="533"/>
    </row>
    <row r="20934" spans="1:7">
      <c r="A20934" s="533"/>
      <c r="B20934" s="1787"/>
      <c r="C20934" s="1788"/>
      <c r="D20934" s="533"/>
      <c r="E20934" s="533"/>
      <c r="F20934" s="533"/>
      <c r="G20934" s="533"/>
    </row>
    <row r="20935" spans="1:7">
      <c r="A20935" s="533"/>
      <c r="B20935" s="1787"/>
      <c r="C20935" s="1788"/>
      <c r="D20935" s="533"/>
      <c r="E20935" s="533"/>
      <c r="F20935" s="533"/>
      <c r="G20935" s="533"/>
    </row>
    <row r="20936" spans="1:7">
      <c r="A20936" s="533"/>
      <c r="B20936" s="1787"/>
      <c r="C20936" s="1788"/>
      <c r="D20936" s="533"/>
      <c r="E20936" s="533"/>
      <c r="F20936" s="533"/>
      <c r="G20936" s="533"/>
    </row>
    <row r="20937" spans="1:7">
      <c r="A20937" s="533"/>
      <c r="B20937" s="1787"/>
      <c r="C20937" s="1788"/>
      <c r="D20937" s="533"/>
      <c r="E20937" s="533"/>
      <c r="F20937" s="533"/>
      <c r="G20937" s="533"/>
    </row>
    <row r="20938" spans="1:7">
      <c r="A20938" s="533"/>
      <c r="B20938" s="1787"/>
      <c r="C20938" s="1788"/>
      <c r="D20938" s="533"/>
      <c r="E20938" s="533"/>
      <c r="F20938" s="533"/>
      <c r="G20938" s="533"/>
    </row>
    <row r="20939" spans="1:7">
      <c r="A20939" s="533"/>
      <c r="B20939" s="1787"/>
      <c r="C20939" s="1788"/>
      <c r="D20939" s="533"/>
      <c r="E20939" s="533"/>
      <c r="F20939" s="533"/>
      <c r="G20939" s="533"/>
    </row>
    <row r="20940" spans="1:7">
      <c r="A20940" s="533"/>
      <c r="B20940" s="1787"/>
      <c r="C20940" s="1788"/>
      <c r="D20940" s="533"/>
      <c r="E20940" s="533"/>
      <c r="F20940" s="533"/>
      <c r="G20940" s="533"/>
    </row>
    <row r="20941" spans="1:7">
      <c r="A20941" s="533"/>
      <c r="B20941" s="1787"/>
      <c r="C20941" s="1788"/>
      <c r="D20941" s="533"/>
      <c r="E20941" s="533"/>
      <c r="F20941" s="533"/>
      <c r="G20941" s="533"/>
    </row>
    <row r="20942" spans="1:7">
      <c r="A20942" s="533"/>
      <c r="B20942" s="1787"/>
      <c r="C20942" s="1788"/>
      <c r="D20942" s="533"/>
      <c r="E20942" s="533"/>
      <c r="F20942" s="533"/>
      <c r="G20942" s="533"/>
    </row>
    <row r="20943" spans="1:7">
      <c r="A20943" s="533"/>
      <c r="B20943" s="1787"/>
      <c r="C20943" s="1788"/>
      <c r="D20943" s="533"/>
      <c r="E20943" s="533"/>
      <c r="F20943" s="533"/>
      <c r="G20943" s="533"/>
    </row>
    <row r="20944" spans="1:7">
      <c r="A20944" s="533"/>
      <c r="B20944" s="1787"/>
      <c r="C20944" s="1788"/>
      <c r="D20944" s="533"/>
      <c r="E20944" s="533"/>
      <c r="F20944" s="533"/>
      <c r="G20944" s="533"/>
    </row>
    <row r="20945" spans="1:7">
      <c r="A20945" s="533"/>
      <c r="B20945" s="1787"/>
      <c r="C20945" s="1788"/>
      <c r="D20945" s="533"/>
      <c r="E20945" s="533"/>
      <c r="F20945" s="533"/>
      <c r="G20945" s="533"/>
    </row>
    <row r="20946" spans="1:7">
      <c r="A20946" s="533"/>
      <c r="B20946" s="1787"/>
      <c r="C20946" s="1788"/>
      <c r="D20946" s="533"/>
      <c r="E20946" s="533"/>
      <c r="F20946" s="533"/>
      <c r="G20946" s="533"/>
    </row>
    <row r="20947" spans="1:7">
      <c r="A20947" s="533"/>
      <c r="B20947" s="1787"/>
      <c r="C20947" s="1788"/>
      <c r="D20947" s="533"/>
      <c r="E20947" s="533"/>
      <c r="F20947" s="533"/>
      <c r="G20947" s="533"/>
    </row>
    <row r="20948" spans="1:7">
      <c r="A20948" s="533"/>
      <c r="B20948" s="1787"/>
      <c r="C20948" s="1788"/>
      <c r="D20948" s="533"/>
      <c r="E20948" s="533"/>
      <c r="F20948" s="533"/>
      <c r="G20948" s="533"/>
    </row>
    <row r="20949" spans="1:7">
      <c r="A20949" s="533"/>
      <c r="B20949" s="1787"/>
      <c r="C20949" s="1788"/>
      <c r="D20949" s="533"/>
      <c r="E20949" s="533"/>
      <c r="F20949" s="533"/>
      <c r="G20949" s="533"/>
    </row>
    <row r="20950" spans="1:7">
      <c r="A20950" s="533"/>
      <c r="B20950" s="1787"/>
      <c r="C20950" s="1788"/>
      <c r="D20950" s="533"/>
      <c r="E20950" s="533"/>
      <c r="F20950" s="533"/>
      <c r="G20950" s="533"/>
    </row>
    <row r="20951" spans="1:7">
      <c r="A20951" s="533"/>
      <c r="B20951" s="1787"/>
      <c r="C20951" s="1788"/>
      <c r="D20951" s="533"/>
      <c r="E20951" s="533"/>
      <c r="F20951" s="533"/>
      <c r="G20951" s="533"/>
    </row>
    <row r="20952" spans="1:7">
      <c r="A20952" s="533"/>
      <c r="B20952" s="1787"/>
      <c r="C20952" s="1788"/>
      <c r="D20952" s="533"/>
      <c r="E20952" s="533"/>
      <c r="F20952" s="533"/>
      <c r="G20952" s="533"/>
    </row>
    <row r="20953" spans="1:7">
      <c r="A20953" s="533"/>
      <c r="B20953" s="1787"/>
      <c r="C20953" s="1788"/>
      <c r="D20953" s="533"/>
      <c r="E20953" s="533"/>
      <c r="F20953" s="533"/>
      <c r="G20953" s="533"/>
    </row>
    <row r="20954" spans="1:7">
      <c r="A20954" s="533"/>
      <c r="B20954" s="1787"/>
      <c r="C20954" s="1788"/>
      <c r="D20954" s="533"/>
      <c r="E20954" s="533"/>
      <c r="F20954" s="533"/>
      <c r="G20954" s="533"/>
    </row>
    <row r="20955" spans="1:7">
      <c r="A20955" s="533"/>
      <c r="B20955" s="1787"/>
      <c r="C20955" s="1788"/>
      <c r="D20955" s="533"/>
      <c r="E20955" s="533"/>
      <c r="F20955" s="533"/>
      <c r="G20955" s="533"/>
    </row>
    <row r="20956" spans="1:7">
      <c r="A20956" s="533"/>
      <c r="B20956" s="1787"/>
      <c r="C20956" s="1788"/>
      <c r="D20956" s="533"/>
      <c r="E20956" s="533"/>
      <c r="F20956" s="533"/>
      <c r="G20956" s="533"/>
    </row>
    <row r="20957" spans="1:7">
      <c r="A20957" s="533"/>
      <c r="B20957" s="1787"/>
      <c r="C20957" s="1788"/>
      <c r="D20957" s="533"/>
      <c r="E20957" s="533"/>
      <c r="F20957" s="533"/>
      <c r="G20957" s="533"/>
    </row>
    <row r="20958" spans="1:7">
      <c r="A20958" s="533"/>
      <c r="B20958" s="1787"/>
      <c r="C20958" s="1788"/>
      <c r="D20958" s="533"/>
      <c r="E20958" s="533"/>
      <c r="F20958" s="533"/>
      <c r="G20958" s="533"/>
    </row>
    <row r="20959" spans="1:7">
      <c r="A20959" s="533"/>
      <c r="B20959" s="1787"/>
      <c r="C20959" s="1788"/>
      <c r="D20959" s="533"/>
      <c r="E20959" s="533"/>
      <c r="F20959" s="533"/>
      <c r="G20959" s="533"/>
    </row>
    <row r="20960" spans="1:7">
      <c r="A20960" s="533"/>
      <c r="B20960" s="1787"/>
      <c r="C20960" s="1788"/>
      <c r="D20960" s="533"/>
      <c r="E20960" s="533"/>
      <c r="F20960" s="533"/>
      <c r="G20960" s="533"/>
    </row>
    <row r="20961" spans="1:7">
      <c r="A20961" s="533"/>
      <c r="B20961" s="1787"/>
      <c r="C20961" s="1788"/>
      <c r="D20961" s="533"/>
      <c r="E20961" s="533"/>
      <c r="F20961" s="533"/>
      <c r="G20961" s="533"/>
    </row>
    <row r="20962" spans="1:7">
      <c r="A20962" s="533"/>
      <c r="B20962" s="1787"/>
      <c r="C20962" s="1788"/>
      <c r="D20962" s="533"/>
      <c r="E20962" s="533"/>
      <c r="F20962" s="533"/>
      <c r="G20962" s="533"/>
    </row>
    <row r="20963" spans="1:7">
      <c r="A20963" s="533"/>
      <c r="B20963" s="1787"/>
      <c r="C20963" s="1788"/>
      <c r="D20963" s="533"/>
      <c r="E20963" s="533"/>
      <c r="F20963" s="533"/>
      <c r="G20963" s="533"/>
    </row>
    <row r="20964" spans="1:7">
      <c r="A20964" s="533"/>
      <c r="B20964" s="1787"/>
      <c r="C20964" s="1788"/>
      <c r="D20964" s="533"/>
      <c r="E20964" s="533"/>
      <c r="F20964" s="533"/>
      <c r="G20964" s="533"/>
    </row>
    <row r="20965" spans="1:7">
      <c r="A20965" s="533"/>
      <c r="B20965" s="1787"/>
      <c r="C20965" s="1788"/>
      <c r="D20965" s="533"/>
      <c r="E20965" s="533"/>
      <c r="F20965" s="533"/>
      <c r="G20965" s="533"/>
    </row>
    <row r="20966" spans="1:7">
      <c r="A20966" s="533"/>
      <c r="B20966" s="1787"/>
      <c r="C20966" s="1788"/>
      <c r="D20966" s="533"/>
      <c r="E20966" s="533"/>
      <c r="F20966" s="533"/>
      <c r="G20966" s="533"/>
    </row>
    <row r="20967" spans="1:7">
      <c r="A20967" s="533"/>
      <c r="B20967" s="1787"/>
      <c r="C20967" s="1788"/>
      <c r="D20967" s="533"/>
      <c r="E20967" s="533"/>
      <c r="F20967" s="533"/>
      <c r="G20967" s="533"/>
    </row>
    <row r="20968" spans="1:7">
      <c r="A20968" s="533"/>
      <c r="B20968" s="1787"/>
      <c r="C20968" s="1788"/>
      <c r="D20968" s="533"/>
      <c r="E20968" s="533"/>
      <c r="F20968" s="533"/>
      <c r="G20968" s="533"/>
    </row>
    <row r="20969" spans="1:7">
      <c r="A20969" s="533"/>
      <c r="B20969" s="1787"/>
      <c r="C20969" s="1788"/>
      <c r="D20969" s="533"/>
      <c r="E20969" s="533"/>
      <c r="F20969" s="533"/>
      <c r="G20969" s="533"/>
    </row>
    <row r="20970" spans="1:7">
      <c r="A20970" s="533"/>
      <c r="B20970" s="1787"/>
      <c r="C20970" s="1788"/>
      <c r="D20970" s="533"/>
      <c r="E20970" s="533"/>
      <c r="F20970" s="533"/>
      <c r="G20970" s="533"/>
    </row>
    <row r="20971" spans="1:7">
      <c r="A20971" s="533"/>
      <c r="B20971" s="1787"/>
      <c r="C20971" s="1788"/>
      <c r="D20971" s="533"/>
      <c r="E20971" s="533"/>
      <c r="F20971" s="533"/>
      <c r="G20971" s="533"/>
    </row>
    <row r="20972" spans="1:7">
      <c r="A20972" s="533"/>
      <c r="B20972" s="1787"/>
      <c r="C20972" s="1788"/>
      <c r="D20972" s="533"/>
      <c r="E20972" s="533"/>
      <c r="F20972" s="533"/>
      <c r="G20972" s="533"/>
    </row>
    <row r="20973" spans="1:7">
      <c r="A20973" s="533"/>
      <c r="B20973" s="1787"/>
      <c r="C20973" s="1788"/>
      <c r="D20973" s="533"/>
      <c r="E20973" s="533"/>
      <c r="F20973" s="533"/>
      <c r="G20973" s="533"/>
    </row>
    <row r="20974" spans="1:7">
      <c r="A20974" s="533"/>
      <c r="B20974" s="1787"/>
      <c r="C20974" s="1788"/>
      <c r="D20974" s="533"/>
      <c r="E20974" s="533"/>
      <c r="F20974" s="533"/>
      <c r="G20974" s="533"/>
    </row>
    <row r="20975" spans="1:7">
      <c r="A20975" s="533"/>
      <c r="B20975" s="1787"/>
      <c r="C20975" s="1788"/>
      <c r="D20975" s="533"/>
      <c r="E20975" s="533"/>
      <c r="F20975" s="533"/>
      <c r="G20975" s="533"/>
    </row>
    <row r="20976" spans="1:7">
      <c r="A20976" s="533"/>
      <c r="B20976" s="1787"/>
      <c r="C20976" s="1788"/>
      <c r="D20976" s="533"/>
      <c r="E20976" s="533"/>
      <c r="F20976" s="533"/>
      <c r="G20976" s="533"/>
    </row>
    <row r="20977" spans="1:7">
      <c r="A20977" s="533"/>
      <c r="B20977" s="1787"/>
      <c r="C20977" s="1788"/>
      <c r="D20977" s="533"/>
      <c r="E20977" s="533"/>
      <c r="F20977" s="533"/>
      <c r="G20977" s="533"/>
    </row>
    <row r="20978" spans="1:7">
      <c r="A20978" s="533"/>
      <c r="B20978" s="1787"/>
      <c r="C20978" s="1788"/>
      <c r="D20978" s="533"/>
      <c r="E20978" s="533"/>
      <c r="F20978" s="533"/>
      <c r="G20978" s="533"/>
    </row>
    <row r="20979" spans="1:7">
      <c r="A20979" s="533"/>
      <c r="B20979" s="1787"/>
      <c r="C20979" s="1788"/>
      <c r="D20979" s="533"/>
      <c r="E20979" s="533"/>
      <c r="F20979" s="533"/>
      <c r="G20979" s="533"/>
    </row>
    <row r="20980" spans="1:7">
      <c r="A20980" s="533"/>
      <c r="B20980" s="1787"/>
      <c r="C20980" s="1788"/>
      <c r="D20980" s="533"/>
      <c r="E20980" s="533"/>
      <c r="F20980" s="533"/>
      <c r="G20980" s="533"/>
    </row>
    <row r="20981" spans="1:7">
      <c r="A20981" s="533"/>
      <c r="B20981" s="1787"/>
      <c r="C20981" s="1788"/>
      <c r="D20981" s="533"/>
      <c r="E20981" s="533"/>
      <c r="F20981" s="533"/>
      <c r="G20981" s="533"/>
    </row>
    <row r="20982" spans="1:7">
      <c r="A20982" s="533"/>
      <c r="B20982" s="1787"/>
      <c r="C20982" s="1788"/>
      <c r="D20982" s="533"/>
      <c r="E20982" s="533"/>
      <c r="F20982" s="533"/>
      <c r="G20982" s="533"/>
    </row>
    <row r="20983" spans="1:7">
      <c r="A20983" s="533"/>
      <c r="B20983" s="1787"/>
      <c r="C20983" s="1788"/>
      <c r="D20983" s="533"/>
      <c r="E20983" s="533"/>
      <c r="F20983" s="533"/>
      <c r="G20983" s="533"/>
    </row>
    <row r="20984" spans="1:7">
      <c r="A20984" s="533"/>
      <c r="B20984" s="1787"/>
      <c r="C20984" s="1788"/>
      <c r="D20984" s="533"/>
      <c r="E20984" s="533"/>
      <c r="F20984" s="533"/>
      <c r="G20984" s="533"/>
    </row>
    <row r="20985" spans="1:7">
      <c r="A20985" s="533"/>
      <c r="B20985" s="1787"/>
      <c r="C20985" s="1788"/>
      <c r="D20985" s="533"/>
      <c r="E20985" s="533"/>
      <c r="F20985" s="533"/>
      <c r="G20985" s="533"/>
    </row>
    <row r="20986" spans="1:7">
      <c r="A20986" s="533"/>
      <c r="B20986" s="1787"/>
      <c r="C20986" s="1788"/>
      <c r="D20986" s="533"/>
      <c r="E20986" s="533"/>
      <c r="F20986" s="533"/>
      <c r="G20986" s="533"/>
    </row>
    <row r="20987" spans="1:7">
      <c r="A20987" s="533"/>
      <c r="B20987" s="1787"/>
      <c r="C20987" s="1788"/>
      <c r="D20987" s="533"/>
      <c r="E20987" s="533"/>
      <c r="F20987" s="533"/>
      <c r="G20987" s="533"/>
    </row>
    <row r="20988" spans="1:7">
      <c r="A20988" s="533"/>
      <c r="B20988" s="1787"/>
      <c r="C20988" s="1788"/>
      <c r="D20988" s="533"/>
      <c r="E20988" s="533"/>
      <c r="F20988" s="533"/>
      <c r="G20988" s="533"/>
    </row>
    <row r="20989" spans="1:7">
      <c r="A20989" s="533"/>
      <c r="B20989" s="1787"/>
      <c r="C20989" s="1788"/>
      <c r="D20989" s="533"/>
      <c r="E20989" s="533"/>
      <c r="F20989" s="533"/>
      <c r="G20989" s="533"/>
    </row>
    <row r="20990" spans="1:7">
      <c r="A20990" s="533"/>
      <c r="B20990" s="1787"/>
      <c r="C20990" s="1788"/>
      <c r="D20990" s="533"/>
      <c r="E20990" s="533"/>
      <c r="F20990" s="533"/>
      <c r="G20990" s="533"/>
    </row>
    <row r="20991" spans="1:7">
      <c r="A20991" s="533"/>
      <c r="B20991" s="1787"/>
      <c r="C20991" s="1788"/>
      <c r="D20991" s="533"/>
      <c r="E20991" s="533"/>
      <c r="F20991" s="533"/>
      <c r="G20991" s="533"/>
    </row>
    <row r="20992" spans="1:7">
      <c r="A20992" s="533"/>
      <c r="B20992" s="1787"/>
      <c r="C20992" s="1788"/>
      <c r="D20992" s="533"/>
      <c r="E20992" s="533"/>
      <c r="F20992" s="533"/>
      <c r="G20992" s="533"/>
    </row>
    <row r="20993" spans="1:7">
      <c r="A20993" s="533"/>
      <c r="B20993" s="1787"/>
      <c r="C20993" s="1788"/>
      <c r="D20993" s="533"/>
      <c r="E20993" s="533"/>
      <c r="F20993" s="533"/>
      <c r="G20993" s="533"/>
    </row>
    <row r="20994" spans="1:7">
      <c r="A20994" s="533"/>
      <c r="B20994" s="1787"/>
      <c r="C20994" s="1788"/>
      <c r="D20994" s="533"/>
      <c r="E20994" s="533"/>
      <c r="F20994" s="533"/>
      <c r="G20994" s="533"/>
    </row>
    <row r="20995" spans="1:7">
      <c r="A20995" s="533"/>
      <c r="B20995" s="1787"/>
      <c r="C20995" s="1788"/>
      <c r="D20995" s="533"/>
      <c r="E20995" s="533"/>
      <c r="F20995" s="533"/>
      <c r="G20995" s="533"/>
    </row>
    <row r="20996" spans="1:7">
      <c r="A20996" s="533"/>
      <c r="B20996" s="1787"/>
      <c r="C20996" s="1788"/>
      <c r="D20996" s="533"/>
      <c r="E20996" s="533"/>
      <c r="F20996" s="533"/>
      <c r="G20996" s="533"/>
    </row>
    <row r="20997" spans="1:7">
      <c r="A20997" s="533"/>
      <c r="B20997" s="1787"/>
      <c r="C20997" s="1788"/>
      <c r="D20997" s="533"/>
      <c r="E20997" s="533"/>
      <c r="F20997" s="533"/>
      <c r="G20997" s="533"/>
    </row>
    <row r="20998" spans="1:7">
      <c r="A20998" s="533"/>
      <c r="B20998" s="1787"/>
      <c r="C20998" s="1788"/>
      <c r="D20998" s="533"/>
      <c r="E20998" s="533"/>
      <c r="F20998" s="533"/>
      <c r="G20998" s="533"/>
    </row>
    <row r="20999" spans="1:7">
      <c r="A20999" s="533"/>
      <c r="B20999" s="1787"/>
      <c r="C20999" s="1788"/>
      <c r="D20999" s="533"/>
      <c r="E20999" s="533"/>
      <c r="F20999" s="533"/>
      <c r="G20999" s="533"/>
    </row>
    <row r="21000" spans="1:7">
      <c r="A21000" s="533"/>
      <c r="B21000" s="1787"/>
      <c r="C21000" s="1788"/>
      <c r="D21000" s="533"/>
      <c r="E21000" s="533"/>
      <c r="F21000" s="533"/>
      <c r="G21000" s="533"/>
    </row>
    <row r="21001" spans="1:7">
      <c r="A21001" s="533"/>
      <c r="B21001" s="1787"/>
      <c r="C21001" s="1788"/>
      <c r="D21001" s="533"/>
      <c r="E21001" s="533"/>
      <c r="F21001" s="533"/>
      <c r="G21001" s="533"/>
    </row>
    <row r="21002" spans="1:7">
      <c r="A21002" s="533"/>
      <c r="B21002" s="1787"/>
      <c r="C21002" s="1788"/>
      <c r="D21002" s="533"/>
      <c r="E21002" s="533"/>
      <c r="F21002" s="533"/>
      <c r="G21002" s="533"/>
    </row>
    <row r="21003" spans="1:7">
      <c r="A21003" s="533"/>
      <c r="B21003" s="1787"/>
      <c r="C21003" s="1788"/>
      <c r="D21003" s="533"/>
      <c r="E21003" s="533"/>
      <c r="F21003" s="533"/>
      <c r="G21003" s="533"/>
    </row>
    <row r="21004" spans="1:7">
      <c r="A21004" s="533"/>
      <c r="B21004" s="1787"/>
      <c r="C21004" s="1788"/>
      <c r="D21004" s="533"/>
      <c r="E21004" s="533"/>
      <c r="F21004" s="533"/>
      <c r="G21004" s="533"/>
    </row>
    <row r="21005" spans="1:7">
      <c r="A21005" s="533"/>
      <c r="B21005" s="1787"/>
      <c r="C21005" s="1788"/>
      <c r="D21005" s="533"/>
      <c r="E21005" s="533"/>
      <c r="F21005" s="533"/>
      <c r="G21005" s="533"/>
    </row>
    <row r="21006" spans="1:7">
      <c r="A21006" s="533"/>
      <c r="B21006" s="1787"/>
      <c r="C21006" s="1788"/>
      <c r="D21006" s="533"/>
      <c r="E21006" s="533"/>
      <c r="F21006" s="533"/>
      <c r="G21006" s="533"/>
    </row>
    <row r="21007" spans="1:7">
      <c r="A21007" s="533"/>
      <c r="B21007" s="1787"/>
      <c r="C21007" s="1788"/>
      <c r="D21007" s="533"/>
      <c r="E21007" s="533"/>
      <c r="F21007" s="533"/>
      <c r="G21007" s="533"/>
    </row>
    <row r="21008" spans="1:7">
      <c r="A21008" s="533"/>
      <c r="B21008" s="1787"/>
      <c r="C21008" s="1788"/>
      <c r="D21008" s="533"/>
      <c r="E21008" s="533"/>
      <c r="F21008" s="533"/>
      <c r="G21008" s="533"/>
    </row>
    <row r="21009" spans="1:7">
      <c r="A21009" s="533"/>
      <c r="B21009" s="1787"/>
      <c r="C21009" s="1788"/>
      <c r="D21009" s="533"/>
      <c r="E21009" s="533"/>
      <c r="F21009" s="533"/>
      <c r="G21009" s="533"/>
    </row>
    <row r="21010" spans="1:7">
      <c r="A21010" s="533"/>
      <c r="B21010" s="1787"/>
      <c r="C21010" s="1788"/>
      <c r="D21010" s="533"/>
      <c r="E21010" s="533"/>
      <c r="F21010" s="533"/>
      <c r="G21010" s="533"/>
    </row>
    <row r="21011" spans="1:7">
      <c r="A21011" s="533"/>
      <c r="B21011" s="1787"/>
      <c r="C21011" s="1788"/>
      <c r="D21011" s="533"/>
      <c r="E21011" s="533"/>
      <c r="F21011" s="533"/>
      <c r="G21011" s="533"/>
    </row>
    <row r="21012" spans="1:7">
      <c r="A21012" s="533"/>
      <c r="B21012" s="1787"/>
      <c r="C21012" s="1788"/>
      <c r="D21012" s="533"/>
      <c r="E21012" s="533"/>
      <c r="F21012" s="533"/>
      <c r="G21012" s="533"/>
    </row>
    <row r="21013" spans="1:7">
      <c r="A21013" s="533"/>
      <c r="B21013" s="1787"/>
      <c r="C21013" s="1788"/>
      <c r="D21013" s="533"/>
      <c r="E21013" s="533"/>
      <c r="F21013" s="533"/>
      <c r="G21013" s="533"/>
    </row>
    <row r="21014" spans="1:7">
      <c r="A21014" s="533"/>
      <c r="B21014" s="1787"/>
      <c r="C21014" s="1788"/>
      <c r="D21014" s="533"/>
      <c r="E21014" s="533"/>
      <c r="F21014" s="533"/>
      <c r="G21014" s="533"/>
    </row>
    <row r="21015" spans="1:7">
      <c r="A21015" s="533"/>
      <c r="B21015" s="1787"/>
      <c r="C21015" s="1788"/>
      <c r="D21015" s="533"/>
      <c r="E21015" s="533"/>
      <c r="F21015" s="533"/>
      <c r="G21015" s="533"/>
    </row>
    <row r="21016" spans="1:7">
      <c r="A21016" s="533"/>
      <c r="B21016" s="1787"/>
      <c r="C21016" s="1788"/>
      <c r="D21016" s="533"/>
      <c r="E21016" s="533"/>
      <c r="F21016" s="533"/>
      <c r="G21016" s="533"/>
    </row>
    <row r="21017" spans="1:7">
      <c r="A21017" s="533"/>
      <c r="B21017" s="1787"/>
      <c r="C21017" s="1788"/>
      <c r="D21017" s="533"/>
      <c r="E21017" s="533"/>
      <c r="F21017" s="533"/>
      <c r="G21017" s="533"/>
    </row>
    <row r="21018" spans="1:7">
      <c r="A21018" s="533"/>
      <c r="B21018" s="1787"/>
      <c r="C21018" s="1788"/>
      <c r="D21018" s="533"/>
      <c r="E21018" s="533"/>
      <c r="F21018" s="533"/>
      <c r="G21018" s="533"/>
    </row>
    <row r="21019" spans="1:7">
      <c r="A21019" s="533"/>
      <c r="B21019" s="1787"/>
      <c r="C21019" s="1788"/>
      <c r="D21019" s="533"/>
      <c r="E21019" s="533"/>
      <c r="F21019" s="533"/>
      <c r="G21019" s="533"/>
    </row>
    <row r="21020" spans="1:7">
      <c r="A21020" s="533"/>
      <c r="B21020" s="1787"/>
      <c r="C21020" s="1788"/>
      <c r="D21020" s="533"/>
      <c r="E21020" s="533"/>
      <c r="F21020" s="533"/>
      <c r="G21020" s="533"/>
    </row>
    <row r="21021" spans="1:7">
      <c r="A21021" s="533"/>
      <c r="B21021" s="1787"/>
      <c r="C21021" s="1788"/>
      <c r="D21021" s="533"/>
      <c r="E21021" s="533"/>
      <c r="F21021" s="533"/>
      <c r="G21021" s="533"/>
    </row>
    <row r="21022" spans="1:7">
      <c r="A21022" s="533"/>
      <c r="B21022" s="1787"/>
      <c r="C21022" s="1788"/>
      <c r="D21022" s="533"/>
      <c r="E21022" s="533"/>
      <c r="F21022" s="533"/>
      <c r="G21022" s="533"/>
    </row>
    <row r="21023" spans="1:7">
      <c r="A21023" s="533"/>
      <c r="B21023" s="1787"/>
      <c r="C21023" s="1788"/>
      <c r="D21023" s="533"/>
      <c r="E21023" s="533"/>
      <c r="F21023" s="533"/>
      <c r="G21023" s="533"/>
    </row>
    <row r="21024" spans="1:7">
      <c r="A21024" s="533"/>
      <c r="B21024" s="1787"/>
      <c r="C21024" s="1788"/>
      <c r="D21024" s="533"/>
      <c r="E21024" s="533"/>
      <c r="F21024" s="533"/>
      <c r="G21024" s="533"/>
    </row>
    <row r="21025" spans="1:7">
      <c r="A21025" s="533"/>
      <c r="B21025" s="1787"/>
      <c r="C21025" s="1788"/>
      <c r="D21025" s="533"/>
      <c r="E21025" s="533"/>
      <c r="F21025" s="533"/>
      <c r="G21025" s="533"/>
    </row>
    <row r="21026" spans="1:7">
      <c r="A21026" s="533"/>
      <c r="B21026" s="1787"/>
      <c r="C21026" s="1788"/>
      <c r="D21026" s="533"/>
      <c r="E21026" s="533"/>
      <c r="F21026" s="533"/>
      <c r="G21026" s="533"/>
    </row>
    <row r="21027" spans="1:7">
      <c r="A21027" s="533"/>
      <c r="B21027" s="1787"/>
      <c r="C21027" s="1788"/>
      <c r="D21027" s="533"/>
      <c r="E21027" s="533"/>
      <c r="F21027" s="533"/>
      <c r="G21027" s="533"/>
    </row>
    <row r="21028" spans="1:7">
      <c r="A21028" s="533"/>
      <c r="B21028" s="1787"/>
      <c r="C21028" s="1788"/>
      <c r="D21028" s="533"/>
      <c r="E21028" s="533"/>
      <c r="F21028" s="533"/>
      <c r="G21028" s="533"/>
    </row>
    <row r="21029" spans="1:7">
      <c r="A21029" s="533"/>
      <c r="B21029" s="1787"/>
      <c r="C21029" s="1788"/>
      <c r="D21029" s="533"/>
      <c r="E21029" s="533"/>
      <c r="F21029" s="533"/>
      <c r="G21029" s="533"/>
    </row>
    <row r="21030" spans="1:7">
      <c r="A21030" s="533"/>
      <c r="B21030" s="1787"/>
      <c r="C21030" s="1788"/>
      <c r="D21030" s="533"/>
      <c r="E21030" s="533"/>
      <c r="F21030" s="533"/>
      <c r="G21030" s="533"/>
    </row>
    <row r="21031" spans="1:7">
      <c r="A21031" s="533"/>
      <c r="B21031" s="1787"/>
      <c r="C21031" s="1788"/>
      <c r="D21031" s="533"/>
      <c r="E21031" s="533"/>
      <c r="F21031" s="533"/>
      <c r="G21031" s="533"/>
    </row>
    <row r="21032" spans="1:7">
      <c r="A21032" s="533"/>
      <c r="B21032" s="1787"/>
      <c r="C21032" s="1788"/>
      <c r="D21032" s="533"/>
      <c r="E21032" s="533"/>
      <c r="F21032" s="533"/>
      <c r="G21032" s="533"/>
    </row>
    <row r="21033" spans="1:7">
      <c r="A21033" s="533"/>
      <c r="B21033" s="1787"/>
      <c r="C21033" s="1788"/>
      <c r="D21033" s="533"/>
      <c r="E21033" s="533"/>
      <c r="F21033" s="533"/>
      <c r="G21033" s="533"/>
    </row>
    <row r="21034" spans="1:7">
      <c r="A21034" s="533"/>
      <c r="B21034" s="1787"/>
      <c r="C21034" s="1788"/>
      <c r="D21034" s="533"/>
      <c r="E21034" s="533"/>
      <c r="F21034" s="533"/>
      <c r="G21034" s="533"/>
    </row>
    <row r="21035" spans="1:7">
      <c r="A21035" s="533"/>
      <c r="B21035" s="1787"/>
      <c r="C21035" s="1788"/>
      <c r="D21035" s="533"/>
      <c r="E21035" s="533"/>
      <c r="F21035" s="533"/>
      <c r="G21035" s="533"/>
    </row>
    <row r="21036" spans="1:7">
      <c r="A21036" s="533"/>
      <c r="B21036" s="1787"/>
      <c r="C21036" s="1788"/>
      <c r="D21036" s="533"/>
      <c r="E21036" s="533"/>
      <c r="F21036" s="533"/>
      <c r="G21036" s="533"/>
    </row>
    <row r="21037" spans="1:7">
      <c r="A21037" s="533"/>
      <c r="B21037" s="1787"/>
      <c r="C21037" s="1788"/>
      <c r="D21037" s="533"/>
      <c r="E21037" s="533"/>
      <c r="F21037" s="533"/>
      <c r="G21037" s="533"/>
    </row>
    <row r="21038" spans="1:7">
      <c r="A21038" s="533"/>
      <c r="B21038" s="1787"/>
      <c r="C21038" s="1788"/>
      <c r="D21038" s="533"/>
      <c r="E21038" s="533"/>
      <c r="F21038" s="533"/>
      <c r="G21038" s="533"/>
    </row>
    <row r="21039" spans="1:7">
      <c r="A21039" s="533"/>
      <c r="B21039" s="1787"/>
      <c r="C21039" s="1788"/>
      <c r="D21039" s="533"/>
      <c r="E21039" s="533"/>
      <c r="F21039" s="533"/>
      <c r="G21039" s="533"/>
    </row>
    <row r="21040" spans="1:7">
      <c r="A21040" s="533"/>
      <c r="B21040" s="1787"/>
      <c r="C21040" s="1788"/>
      <c r="D21040" s="533"/>
      <c r="E21040" s="533"/>
      <c r="F21040" s="533"/>
      <c r="G21040" s="533"/>
    </row>
    <row r="21041" spans="1:7">
      <c r="A21041" s="533"/>
      <c r="B21041" s="1787"/>
      <c r="C21041" s="1788"/>
      <c r="D21041" s="533"/>
      <c r="E21041" s="533"/>
      <c r="F21041" s="533"/>
      <c r="G21041" s="533"/>
    </row>
    <row r="21042" spans="1:7">
      <c r="A21042" s="533"/>
      <c r="B21042" s="1787"/>
      <c r="C21042" s="1788"/>
      <c r="D21042" s="533"/>
      <c r="E21042" s="533"/>
      <c r="F21042" s="533"/>
      <c r="G21042" s="533"/>
    </row>
    <row r="21043" spans="1:7">
      <c r="A21043" s="533"/>
      <c r="B21043" s="1787"/>
      <c r="C21043" s="1788"/>
      <c r="D21043" s="533"/>
      <c r="E21043" s="533"/>
      <c r="F21043" s="533"/>
      <c r="G21043" s="533"/>
    </row>
    <row r="21044" spans="1:7">
      <c r="A21044" s="533"/>
      <c r="B21044" s="1787"/>
      <c r="C21044" s="1788"/>
      <c r="D21044" s="533"/>
      <c r="E21044" s="533"/>
      <c r="F21044" s="533"/>
      <c r="G21044" s="533"/>
    </row>
    <row r="21045" spans="1:7">
      <c r="A21045" s="533"/>
      <c r="B21045" s="1787"/>
      <c r="C21045" s="1788"/>
      <c r="D21045" s="533"/>
      <c r="E21045" s="533"/>
      <c r="F21045" s="533"/>
      <c r="G21045" s="533"/>
    </row>
    <row r="21046" spans="1:7">
      <c r="A21046" s="533"/>
      <c r="B21046" s="1787"/>
      <c r="C21046" s="1788"/>
      <c r="D21046" s="533"/>
      <c r="E21046" s="533"/>
      <c r="F21046" s="533"/>
      <c r="G21046" s="533"/>
    </row>
    <row r="21047" spans="1:7">
      <c r="A21047" s="533"/>
      <c r="B21047" s="1787"/>
      <c r="C21047" s="1788"/>
      <c r="D21047" s="533"/>
      <c r="E21047" s="533"/>
      <c r="F21047" s="533"/>
      <c r="G21047" s="533"/>
    </row>
    <row r="21048" spans="1:7">
      <c r="A21048" s="533"/>
      <c r="B21048" s="1787"/>
      <c r="C21048" s="1788"/>
      <c r="D21048" s="533"/>
      <c r="E21048" s="533"/>
      <c r="F21048" s="533"/>
      <c r="G21048" s="533"/>
    </row>
    <row r="21049" spans="1:7">
      <c r="A21049" s="533"/>
      <c r="B21049" s="1787"/>
      <c r="C21049" s="1788"/>
      <c r="D21049" s="533"/>
      <c r="E21049" s="533"/>
      <c r="F21049" s="533"/>
      <c r="G21049" s="533"/>
    </row>
    <row r="21050" spans="1:7">
      <c r="A21050" s="533"/>
      <c r="B21050" s="1787"/>
      <c r="C21050" s="1788"/>
      <c r="D21050" s="533"/>
      <c r="E21050" s="533"/>
      <c r="F21050" s="533"/>
      <c r="G21050" s="533"/>
    </row>
    <row r="21051" spans="1:7">
      <c r="A21051" s="533"/>
      <c r="B21051" s="1787"/>
      <c r="C21051" s="1788"/>
      <c r="D21051" s="533"/>
      <c r="E21051" s="533"/>
      <c r="F21051" s="533"/>
      <c r="G21051" s="533"/>
    </row>
    <row r="21052" spans="1:7">
      <c r="A21052" s="533"/>
      <c r="B21052" s="1787"/>
      <c r="C21052" s="1788"/>
      <c r="D21052" s="533"/>
      <c r="E21052" s="533"/>
      <c r="F21052" s="533"/>
      <c r="G21052" s="533"/>
    </row>
    <row r="21053" spans="1:7">
      <c r="A21053" s="533"/>
      <c r="B21053" s="1787"/>
      <c r="C21053" s="1788"/>
      <c r="D21053" s="533"/>
      <c r="E21053" s="533"/>
      <c r="F21053" s="533"/>
      <c r="G21053" s="533"/>
    </row>
    <row r="21054" spans="1:7">
      <c r="A21054" s="533"/>
      <c r="B21054" s="1787"/>
      <c r="C21054" s="1788"/>
      <c r="D21054" s="533"/>
      <c r="E21054" s="533"/>
      <c r="F21054" s="533"/>
      <c r="G21054" s="533"/>
    </row>
    <row r="21055" spans="1:7">
      <c r="A21055" s="533"/>
      <c r="B21055" s="1787"/>
      <c r="C21055" s="1788"/>
      <c r="D21055" s="533"/>
      <c r="E21055" s="533"/>
      <c r="F21055" s="533"/>
      <c r="G21055" s="533"/>
    </row>
    <row r="21056" spans="1:7">
      <c r="A21056" s="533"/>
      <c r="B21056" s="1787"/>
      <c r="C21056" s="1788"/>
      <c r="D21056" s="533"/>
      <c r="E21056" s="533"/>
      <c r="F21056" s="533"/>
      <c r="G21056" s="533"/>
    </row>
    <row r="21057" spans="1:7">
      <c r="A21057" s="533"/>
      <c r="B21057" s="1787"/>
      <c r="C21057" s="1788"/>
      <c r="D21057" s="533"/>
      <c r="E21057" s="533"/>
      <c r="F21057" s="533"/>
      <c r="G21057" s="533"/>
    </row>
    <row r="21058" spans="1:7">
      <c r="A21058" s="533"/>
      <c r="B21058" s="1787"/>
      <c r="C21058" s="1788"/>
      <c r="D21058" s="533"/>
      <c r="E21058" s="533"/>
      <c r="F21058" s="533"/>
      <c r="G21058" s="533"/>
    </row>
    <row r="21059" spans="1:7">
      <c r="A21059" s="533"/>
      <c r="B21059" s="1787"/>
      <c r="C21059" s="1788"/>
      <c r="D21059" s="533"/>
      <c r="E21059" s="533"/>
      <c r="F21059" s="533"/>
      <c r="G21059" s="533"/>
    </row>
    <row r="21060" spans="1:7">
      <c r="A21060" s="533"/>
      <c r="B21060" s="1787"/>
      <c r="C21060" s="1788"/>
      <c r="D21060" s="533"/>
      <c r="E21060" s="533"/>
      <c r="F21060" s="533"/>
      <c r="G21060" s="533"/>
    </row>
    <row r="21061" spans="1:7">
      <c r="A21061" s="533"/>
      <c r="B21061" s="1787"/>
      <c r="C21061" s="1788"/>
      <c r="D21061" s="533"/>
      <c r="E21061" s="533"/>
      <c r="F21061" s="533"/>
      <c r="G21061" s="533"/>
    </row>
    <row r="21062" spans="1:7">
      <c r="A21062" s="533"/>
      <c r="B21062" s="1787"/>
      <c r="C21062" s="1788"/>
      <c r="D21062" s="533"/>
      <c r="E21062" s="533"/>
      <c r="F21062" s="533"/>
      <c r="G21062" s="533"/>
    </row>
    <row r="21063" spans="1:7">
      <c r="A21063" s="533"/>
      <c r="B21063" s="1787"/>
      <c r="C21063" s="1788"/>
      <c r="D21063" s="533"/>
      <c r="E21063" s="533"/>
      <c r="F21063" s="533"/>
      <c r="G21063" s="533"/>
    </row>
    <row r="21064" spans="1:7">
      <c r="A21064" s="533"/>
      <c r="B21064" s="1787"/>
      <c r="C21064" s="1788"/>
      <c r="D21064" s="533"/>
      <c r="E21064" s="533"/>
      <c r="F21064" s="533"/>
      <c r="G21064" s="533"/>
    </row>
    <row r="21065" spans="1:7">
      <c r="A21065" s="533"/>
      <c r="B21065" s="1787"/>
      <c r="C21065" s="1788"/>
      <c r="D21065" s="533"/>
      <c r="E21065" s="533"/>
      <c r="F21065" s="533"/>
      <c r="G21065" s="533"/>
    </row>
    <row r="21066" spans="1:7">
      <c r="A21066" s="533"/>
      <c r="B21066" s="1787"/>
      <c r="C21066" s="1788"/>
      <c r="D21066" s="533"/>
      <c r="E21066" s="533"/>
      <c r="F21066" s="533"/>
      <c r="G21066" s="533"/>
    </row>
    <row r="21067" spans="1:7">
      <c r="A21067" s="533"/>
      <c r="B21067" s="1787"/>
      <c r="C21067" s="1788"/>
      <c r="D21067" s="533"/>
      <c r="E21067" s="533"/>
      <c r="F21067" s="533"/>
      <c r="G21067" s="533"/>
    </row>
    <row r="21068" spans="1:7">
      <c r="A21068" s="533"/>
      <c r="B21068" s="1787"/>
      <c r="C21068" s="1788"/>
      <c r="D21068" s="533"/>
      <c r="E21068" s="533"/>
      <c r="F21068" s="533"/>
      <c r="G21068" s="533"/>
    </row>
    <row r="21069" spans="1:7">
      <c r="A21069" s="533"/>
      <c r="B21069" s="1787"/>
      <c r="C21069" s="1788"/>
      <c r="D21069" s="533"/>
      <c r="E21069" s="533"/>
      <c r="F21069" s="533"/>
      <c r="G21069" s="533"/>
    </row>
    <row r="21070" spans="1:7">
      <c r="A21070" s="533"/>
      <c r="B21070" s="1787"/>
      <c r="C21070" s="1788"/>
      <c r="D21070" s="533"/>
      <c r="E21070" s="533"/>
      <c r="F21070" s="533"/>
      <c r="G21070" s="533"/>
    </row>
    <row r="21071" spans="1:7">
      <c r="A21071" s="533"/>
      <c r="B21071" s="1787"/>
      <c r="C21071" s="1788"/>
      <c r="D21071" s="533"/>
      <c r="E21071" s="533"/>
      <c r="F21071" s="533"/>
      <c r="G21071" s="533"/>
    </row>
    <row r="21072" spans="1:7">
      <c r="A21072" s="533"/>
      <c r="B21072" s="1787"/>
      <c r="C21072" s="1788"/>
      <c r="D21072" s="533"/>
      <c r="E21072" s="533"/>
      <c r="F21072" s="533"/>
      <c r="G21072" s="533"/>
    </row>
    <row r="21073" spans="1:7">
      <c r="A21073" s="533"/>
      <c r="B21073" s="1787"/>
      <c r="C21073" s="1788"/>
      <c r="D21073" s="533"/>
      <c r="E21073" s="533"/>
      <c r="F21073" s="533"/>
      <c r="G21073" s="533"/>
    </row>
    <row r="21074" spans="1:7">
      <c r="A21074" s="533"/>
      <c r="B21074" s="1787"/>
      <c r="C21074" s="1788"/>
      <c r="D21074" s="533"/>
      <c r="E21074" s="533"/>
      <c r="F21074" s="533"/>
      <c r="G21074" s="533"/>
    </row>
    <row r="21075" spans="1:7">
      <c r="A21075" s="533"/>
      <c r="B21075" s="1787"/>
      <c r="C21075" s="1788"/>
      <c r="D21075" s="533"/>
      <c r="E21075" s="533"/>
      <c r="F21075" s="533"/>
      <c r="G21075" s="533"/>
    </row>
    <row r="21076" spans="1:7">
      <c r="A21076" s="533"/>
      <c r="B21076" s="1787"/>
      <c r="C21076" s="1788"/>
      <c r="D21076" s="533"/>
      <c r="E21076" s="533"/>
      <c r="F21076" s="533"/>
      <c r="G21076" s="533"/>
    </row>
    <row r="21077" spans="1:7">
      <c r="A21077" s="533"/>
      <c r="B21077" s="1787"/>
      <c r="C21077" s="1788"/>
      <c r="D21077" s="533"/>
      <c r="E21077" s="533"/>
      <c r="F21077" s="533"/>
      <c r="G21077" s="533"/>
    </row>
    <row r="21078" spans="1:7">
      <c r="A21078" s="533"/>
      <c r="B21078" s="1787"/>
      <c r="C21078" s="1788"/>
      <c r="D21078" s="533"/>
      <c r="E21078" s="533"/>
      <c r="F21078" s="533"/>
      <c r="G21078" s="533"/>
    </row>
    <row r="21079" spans="1:7">
      <c r="A21079" s="533"/>
      <c r="B21079" s="1787"/>
      <c r="C21079" s="1788"/>
      <c r="D21079" s="533"/>
      <c r="E21079" s="533"/>
      <c r="F21079" s="533"/>
      <c r="G21079" s="533"/>
    </row>
    <row r="21080" spans="1:7">
      <c r="A21080" s="533"/>
      <c r="B21080" s="1787"/>
      <c r="C21080" s="1788"/>
      <c r="D21080" s="533"/>
      <c r="E21080" s="533"/>
      <c r="F21080" s="533"/>
      <c r="G21080" s="533"/>
    </row>
    <row r="21081" spans="1:7">
      <c r="A21081" s="533"/>
      <c r="B21081" s="1787"/>
      <c r="C21081" s="1788"/>
      <c r="D21081" s="533"/>
      <c r="E21081" s="533"/>
      <c r="F21081" s="533"/>
      <c r="G21081" s="533"/>
    </row>
    <row r="21082" spans="1:7">
      <c r="A21082" s="533"/>
      <c r="B21082" s="1787"/>
      <c r="C21082" s="1788"/>
      <c r="D21082" s="533"/>
      <c r="E21082" s="533"/>
      <c r="F21082" s="533"/>
      <c r="G21082" s="533"/>
    </row>
    <row r="21083" spans="1:7">
      <c r="A21083" s="533"/>
      <c r="B21083" s="1787"/>
      <c r="C21083" s="1788"/>
      <c r="D21083" s="533"/>
      <c r="E21083" s="533"/>
      <c r="F21083" s="533"/>
      <c r="G21083" s="533"/>
    </row>
    <row r="21084" spans="1:7">
      <c r="A21084" s="533"/>
      <c r="B21084" s="1787"/>
      <c r="C21084" s="1788"/>
      <c r="D21084" s="533"/>
      <c r="E21084" s="533"/>
      <c r="F21084" s="533"/>
      <c r="G21084" s="533"/>
    </row>
    <row r="21085" spans="1:7">
      <c r="A21085" s="533"/>
      <c r="B21085" s="1787"/>
      <c r="C21085" s="1788"/>
      <c r="D21085" s="533"/>
      <c r="E21085" s="533"/>
      <c r="F21085" s="533"/>
      <c r="G21085" s="533"/>
    </row>
    <row r="21086" spans="1:7">
      <c r="A21086" s="533"/>
      <c r="B21086" s="1787"/>
      <c r="C21086" s="1788"/>
      <c r="D21086" s="533"/>
      <c r="E21086" s="533"/>
      <c r="F21086" s="533"/>
      <c r="G21086" s="533"/>
    </row>
    <row r="21087" spans="1:7">
      <c r="A21087" s="533"/>
      <c r="B21087" s="1787"/>
      <c r="C21087" s="1788"/>
      <c r="D21087" s="533"/>
      <c r="E21087" s="533"/>
      <c r="F21087" s="533"/>
      <c r="G21087" s="533"/>
    </row>
    <row r="21088" spans="1:7">
      <c r="A21088" s="533"/>
      <c r="B21088" s="1787"/>
      <c r="C21088" s="1788"/>
      <c r="D21088" s="533"/>
      <c r="E21088" s="533"/>
      <c r="F21088" s="533"/>
      <c r="G21088" s="533"/>
    </row>
    <row r="21089" spans="1:7">
      <c r="A21089" s="533"/>
      <c r="B21089" s="1787"/>
      <c r="C21089" s="1788"/>
      <c r="D21089" s="533"/>
      <c r="E21089" s="533"/>
      <c r="F21089" s="533"/>
      <c r="G21089" s="533"/>
    </row>
    <row r="21090" spans="1:7">
      <c r="A21090" s="533"/>
      <c r="B21090" s="1787"/>
      <c r="C21090" s="1788"/>
      <c r="D21090" s="533"/>
      <c r="E21090" s="533"/>
      <c r="F21090" s="533"/>
      <c r="G21090" s="533"/>
    </row>
    <row r="21091" spans="1:7">
      <c r="A21091" s="533"/>
      <c r="B21091" s="1787"/>
      <c r="C21091" s="1788"/>
      <c r="D21091" s="533"/>
      <c r="E21091" s="533"/>
      <c r="F21091" s="533"/>
      <c r="G21091" s="533"/>
    </row>
    <row r="21092" spans="1:7">
      <c r="A21092" s="533"/>
      <c r="B21092" s="1787"/>
      <c r="C21092" s="1788"/>
      <c r="D21092" s="533"/>
      <c r="E21092" s="533"/>
      <c r="F21092" s="533"/>
      <c r="G21092" s="533"/>
    </row>
    <row r="21093" spans="1:7">
      <c r="A21093" s="533"/>
      <c r="B21093" s="1787"/>
      <c r="C21093" s="1788"/>
      <c r="D21093" s="533"/>
      <c r="E21093" s="533"/>
      <c r="F21093" s="533"/>
      <c r="G21093" s="533"/>
    </row>
    <row r="21094" spans="1:7">
      <c r="A21094" s="533"/>
      <c r="B21094" s="1787"/>
      <c r="C21094" s="1788"/>
      <c r="D21094" s="533"/>
      <c r="E21094" s="533"/>
      <c r="F21094" s="533"/>
      <c r="G21094" s="533"/>
    </row>
    <row r="21095" spans="1:7">
      <c r="A21095" s="533"/>
      <c r="B21095" s="1787"/>
      <c r="C21095" s="1788"/>
      <c r="D21095" s="533"/>
      <c r="E21095" s="533"/>
      <c r="F21095" s="533"/>
      <c r="G21095" s="533"/>
    </row>
    <row r="21096" spans="1:7">
      <c r="A21096" s="533"/>
      <c r="B21096" s="1787"/>
      <c r="C21096" s="1788"/>
      <c r="D21096" s="533"/>
      <c r="E21096" s="533"/>
      <c r="F21096" s="533"/>
      <c r="G21096" s="533"/>
    </row>
    <row r="21097" spans="1:7">
      <c r="A21097" s="533"/>
      <c r="B21097" s="1787"/>
      <c r="C21097" s="1788"/>
      <c r="D21097" s="533"/>
      <c r="E21097" s="533"/>
      <c r="F21097" s="533"/>
      <c r="G21097" s="533"/>
    </row>
    <row r="21098" spans="1:7">
      <c r="A21098" s="533"/>
      <c r="B21098" s="1787"/>
      <c r="C21098" s="1788"/>
      <c r="D21098" s="533"/>
      <c r="E21098" s="533"/>
      <c r="F21098" s="533"/>
      <c r="G21098" s="533"/>
    </row>
    <row r="21099" spans="1:7">
      <c r="A21099" s="533"/>
      <c r="B21099" s="1787"/>
      <c r="C21099" s="1788"/>
      <c r="D21099" s="533"/>
      <c r="E21099" s="533"/>
      <c r="F21099" s="533"/>
      <c r="G21099" s="533"/>
    </row>
    <row r="21100" spans="1:7">
      <c r="A21100" s="533"/>
      <c r="B21100" s="1787"/>
      <c r="C21100" s="1788"/>
      <c r="D21100" s="533"/>
      <c r="E21100" s="533"/>
      <c r="F21100" s="533"/>
      <c r="G21100" s="533"/>
    </row>
    <row r="21101" spans="1:7">
      <c r="A21101" s="533"/>
      <c r="B21101" s="1787"/>
      <c r="C21101" s="1788"/>
      <c r="D21101" s="533"/>
      <c r="E21101" s="533"/>
      <c r="F21101" s="533"/>
      <c r="G21101" s="533"/>
    </row>
    <row r="21102" spans="1:7">
      <c r="A21102" s="533"/>
      <c r="B21102" s="1787"/>
      <c r="C21102" s="1788"/>
      <c r="D21102" s="533"/>
      <c r="E21102" s="533"/>
      <c r="F21102" s="533"/>
      <c r="G21102" s="533"/>
    </row>
    <row r="21103" spans="1:7">
      <c r="A21103" s="533"/>
      <c r="B21103" s="1787"/>
      <c r="C21103" s="1788"/>
      <c r="D21103" s="533"/>
      <c r="E21103" s="533"/>
      <c r="F21103" s="533"/>
      <c r="G21103" s="533"/>
    </row>
    <row r="21104" spans="1:7">
      <c r="A21104" s="533"/>
      <c r="B21104" s="1787"/>
      <c r="C21104" s="1788"/>
      <c r="D21104" s="533"/>
      <c r="E21104" s="533"/>
      <c r="F21104" s="533"/>
      <c r="G21104" s="533"/>
    </row>
    <row r="21105" spans="1:7">
      <c r="A21105" s="533"/>
      <c r="B21105" s="1787"/>
      <c r="C21105" s="1788"/>
      <c r="D21105" s="533"/>
      <c r="E21105" s="533"/>
      <c r="F21105" s="533"/>
      <c r="G21105" s="533"/>
    </row>
    <row r="21106" spans="1:7">
      <c r="A21106" s="533"/>
      <c r="B21106" s="1787"/>
      <c r="C21106" s="1788"/>
      <c r="D21106" s="533"/>
      <c r="E21106" s="533"/>
      <c r="F21106" s="533"/>
      <c r="G21106" s="533"/>
    </row>
    <row r="21107" spans="1:7">
      <c r="A21107" s="533"/>
      <c r="B21107" s="1787"/>
      <c r="C21107" s="1788"/>
      <c r="D21107" s="533"/>
      <c r="E21107" s="533"/>
      <c r="F21107" s="533"/>
      <c r="G21107" s="533"/>
    </row>
    <row r="21108" spans="1:7">
      <c r="A21108" s="533"/>
      <c r="B21108" s="1787"/>
      <c r="C21108" s="1788"/>
      <c r="D21108" s="533"/>
      <c r="E21108" s="533"/>
      <c r="F21108" s="533"/>
      <c r="G21108" s="533"/>
    </row>
    <row r="21109" spans="1:7">
      <c r="A21109" s="533"/>
      <c r="B21109" s="1787"/>
      <c r="C21109" s="1788"/>
      <c r="D21109" s="533"/>
      <c r="E21109" s="533"/>
      <c r="F21109" s="533"/>
      <c r="G21109" s="533"/>
    </row>
    <row r="21110" spans="1:7">
      <c r="A21110" s="533"/>
      <c r="B21110" s="1787"/>
      <c r="C21110" s="1788"/>
      <c r="D21110" s="533"/>
      <c r="E21110" s="533"/>
      <c r="F21110" s="533"/>
      <c r="G21110" s="533"/>
    </row>
    <row r="21111" spans="1:7">
      <c r="A21111" s="533"/>
      <c r="B21111" s="1787"/>
      <c r="C21111" s="1788"/>
      <c r="D21111" s="533"/>
      <c r="E21111" s="533"/>
      <c r="F21111" s="533"/>
      <c r="G21111" s="533"/>
    </row>
    <row r="21112" spans="1:7">
      <c r="A21112" s="533"/>
      <c r="B21112" s="1787"/>
      <c r="C21112" s="1788"/>
      <c r="D21112" s="533"/>
      <c r="E21112" s="533"/>
      <c r="F21112" s="533"/>
      <c r="G21112" s="533"/>
    </row>
    <row r="21113" spans="1:7">
      <c r="A21113" s="533"/>
      <c r="B21113" s="1787"/>
      <c r="C21113" s="1788"/>
      <c r="D21113" s="533"/>
      <c r="E21113" s="533"/>
      <c r="F21113" s="533"/>
      <c r="G21113" s="533"/>
    </row>
    <row r="21114" spans="1:7">
      <c r="A21114" s="533"/>
      <c r="B21114" s="1787"/>
      <c r="C21114" s="1788"/>
      <c r="D21114" s="533"/>
      <c r="E21114" s="533"/>
      <c r="F21114" s="533"/>
      <c r="G21114" s="533"/>
    </row>
    <row r="21115" spans="1:7">
      <c r="A21115" s="533"/>
      <c r="B21115" s="1787"/>
      <c r="C21115" s="1788"/>
      <c r="D21115" s="533"/>
      <c r="E21115" s="533"/>
      <c r="F21115" s="533"/>
      <c r="G21115" s="533"/>
    </row>
    <row r="21116" spans="1:7">
      <c r="A21116" s="533"/>
      <c r="B21116" s="1787"/>
      <c r="C21116" s="1788"/>
      <c r="D21116" s="533"/>
      <c r="E21116" s="533"/>
      <c r="F21116" s="533"/>
      <c r="G21116" s="533"/>
    </row>
    <row r="21117" spans="1:7">
      <c r="A21117" s="533"/>
      <c r="B21117" s="1787"/>
      <c r="C21117" s="1788"/>
      <c r="D21117" s="533"/>
      <c r="E21117" s="533"/>
      <c r="F21117" s="533"/>
      <c r="G21117" s="533"/>
    </row>
    <row r="21118" spans="1:7">
      <c r="A21118" s="533"/>
      <c r="B21118" s="1787"/>
      <c r="C21118" s="1788"/>
      <c r="D21118" s="533"/>
      <c r="E21118" s="533"/>
      <c r="F21118" s="533"/>
      <c r="G21118" s="533"/>
    </row>
    <row r="21119" spans="1:7">
      <c r="A21119" s="533"/>
      <c r="B21119" s="1787"/>
      <c r="C21119" s="1788"/>
      <c r="D21119" s="533"/>
      <c r="E21119" s="533"/>
      <c r="F21119" s="533"/>
      <c r="G21119" s="533"/>
    </row>
    <row r="21120" spans="1:7">
      <c r="A21120" s="533"/>
      <c r="B21120" s="1787"/>
      <c r="C21120" s="1788"/>
      <c r="D21120" s="533"/>
      <c r="E21120" s="533"/>
      <c r="F21120" s="533"/>
      <c r="G21120" s="533"/>
    </row>
    <row r="21121" spans="1:7">
      <c r="A21121" s="533"/>
      <c r="B21121" s="1787"/>
      <c r="C21121" s="1788"/>
      <c r="D21121" s="533"/>
      <c r="E21121" s="533"/>
      <c r="F21121" s="533"/>
      <c r="G21121" s="533"/>
    </row>
    <row r="21122" spans="1:7">
      <c r="A21122" s="533"/>
      <c r="B21122" s="1787"/>
      <c r="C21122" s="1788"/>
      <c r="D21122" s="533"/>
      <c r="E21122" s="533"/>
      <c r="F21122" s="533"/>
      <c r="G21122" s="533"/>
    </row>
    <row r="21123" spans="1:7">
      <c r="A21123" s="533"/>
      <c r="B21123" s="1787"/>
      <c r="C21123" s="1788"/>
      <c r="D21123" s="533"/>
      <c r="E21123" s="533"/>
      <c r="F21123" s="533"/>
      <c r="G21123" s="533"/>
    </row>
    <row r="21124" spans="1:7">
      <c r="A21124" s="533"/>
      <c r="B21124" s="1787"/>
      <c r="C21124" s="1788"/>
      <c r="D21124" s="533"/>
      <c r="E21124" s="533"/>
      <c r="F21124" s="533"/>
      <c r="G21124" s="533"/>
    </row>
    <row r="21125" spans="1:7">
      <c r="A21125" s="533"/>
      <c r="B21125" s="1787"/>
      <c r="C21125" s="1788"/>
      <c r="D21125" s="533"/>
      <c r="E21125" s="533"/>
      <c r="F21125" s="533"/>
      <c r="G21125" s="533"/>
    </row>
    <row r="21126" spans="1:7">
      <c r="A21126" s="533"/>
      <c r="B21126" s="1787"/>
      <c r="C21126" s="1788"/>
      <c r="D21126" s="533"/>
      <c r="E21126" s="533"/>
      <c r="F21126" s="533"/>
      <c r="G21126" s="533"/>
    </row>
    <row r="21127" spans="1:7">
      <c r="A21127" s="533"/>
      <c r="B21127" s="1787"/>
      <c r="C21127" s="1788"/>
      <c r="D21127" s="533"/>
      <c r="E21127" s="533"/>
      <c r="F21127" s="533"/>
      <c r="G21127" s="533"/>
    </row>
    <row r="21128" spans="1:7">
      <c r="A21128" s="533"/>
      <c r="B21128" s="1787"/>
      <c r="C21128" s="1788"/>
      <c r="D21128" s="533"/>
      <c r="E21128" s="533"/>
      <c r="F21128" s="533"/>
      <c r="G21128" s="533"/>
    </row>
    <row r="21129" spans="1:7">
      <c r="A21129" s="533"/>
      <c r="B21129" s="1787"/>
      <c r="C21129" s="1788"/>
      <c r="D21129" s="533"/>
      <c r="E21129" s="533"/>
      <c r="F21129" s="533"/>
      <c r="G21129" s="533"/>
    </row>
    <row r="21130" spans="1:7">
      <c r="A21130" s="533"/>
      <c r="B21130" s="1787"/>
      <c r="C21130" s="1788"/>
      <c r="D21130" s="533"/>
      <c r="E21130" s="533"/>
      <c r="F21130" s="533"/>
      <c r="G21130" s="533"/>
    </row>
    <row r="21131" spans="1:7">
      <c r="A21131" s="533"/>
      <c r="B21131" s="1787"/>
      <c r="C21131" s="1788"/>
      <c r="D21131" s="533"/>
      <c r="E21131" s="533"/>
      <c r="F21131" s="533"/>
      <c r="G21131" s="533"/>
    </row>
    <row r="21132" spans="1:7">
      <c r="A21132" s="533"/>
      <c r="B21132" s="1787"/>
      <c r="C21132" s="1788"/>
      <c r="D21132" s="533"/>
      <c r="E21132" s="533"/>
      <c r="F21132" s="533"/>
      <c r="G21132" s="533"/>
    </row>
    <row r="21133" spans="1:7">
      <c r="A21133" s="533"/>
      <c r="B21133" s="1787"/>
      <c r="C21133" s="1788"/>
      <c r="D21133" s="533"/>
      <c r="E21133" s="533"/>
      <c r="F21133" s="533"/>
      <c r="G21133" s="533"/>
    </row>
    <row r="21134" spans="1:7">
      <c r="A21134" s="533"/>
      <c r="B21134" s="1787"/>
      <c r="C21134" s="1788"/>
      <c r="D21134" s="533"/>
      <c r="E21134" s="533"/>
      <c r="F21134" s="533"/>
      <c r="G21134" s="533"/>
    </row>
    <row r="21135" spans="1:7">
      <c r="A21135" s="533"/>
      <c r="B21135" s="1787"/>
      <c r="C21135" s="1788"/>
      <c r="D21135" s="533"/>
      <c r="E21135" s="533"/>
      <c r="F21135" s="533"/>
      <c r="G21135" s="533"/>
    </row>
    <row r="21136" spans="1:7">
      <c r="A21136" s="533"/>
      <c r="B21136" s="1787"/>
      <c r="C21136" s="1788"/>
      <c r="D21136" s="533"/>
      <c r="E21136" s="533"/>
      <c r="F21136" s="533"/>
      <c r="G21136" s="533"/>
    </row>
    <row r="21137" spans="1:7">
      <c r="A21137" s="533"/>
      <c r="B21137" s="1787"/>
      <c r="C21137" s="1788"/>
      <c r="D21137" s="533"/>
      <c r="E21137" s="533"/>
      <c r="F21137" s="533"/>
      <c r="G21137" s="533"/>
    </row>
    <row r="21138" spans="1:7">
      <c r="A21138" s="533"/>
      <c r="B21138" s="1787"/>
      <c r="C21138" s="1788"/>
      <c r="D21138" s="533"/>
      <c r="E21138" s="533"/>
      <c r="F21138" s="533"/>
      <c r="G21138" s="533"/>
    </row>
    <row r="21139" spans="1:7">
      <c r="A21139" s="533"/>
      <c r="B21139" s="1787"/>
      <c r="C21139" s="1788"/>
      <c r="D21139" s="533"/>
      <c r="E21139" s="533"/>
      <c r="F21139" s="533"/>
      <c r="G21139" s="533"/>
    </row>
    <row r="21140" spans="1:7">
      <c r="A21140" s="533"/>
      <c r="B21140" s="1787"/>
      <c r="C21140" s="1788"/>
      <c r="D21140" s="533"/>
      <c r="E21140" s="533"/>
      <c r="F21140" s="533"/>
      <c r="G21140" s="533"/>
    </row>
    <row r="21141" spans="1:7">
      <c r="A21141" s="533"/>
      <c r="B21141" s="1787"/>
      <c r="C21141" s="1788"/>
      <c r="D21141" s="533"/>
      <c r="E21141" s="533"/>
      <c r="F21141" s="533"/>
      <c r="G21141" s="533"/>
    </row>
    <row r="21142" spans="1:7">
      <c r="A21142" s="533"/>
      <c r="B21142" s="1787"/>
      <c r="C21142" s="1788"/>
      <c r="D21142" s="533"/>
      <c r="E21142" s="533"/>
      <c r="F21142" s="533"/>
      <c r="G21142" s="533"/>
    </row>
    <row r="21143" spans="1:7">
      <c r="A21143" s="533"/>
      <c r="B21143" s="1787"/>
      <c r="C21143" s="1788"/>
      <c r="D21143" s="533"/>
      <c r="E21143" s="533"/>
      <c r="F21143" s="533"/>
      <c r="G21143" s="533"/>
    </row>
    <row r="21144" spans="1:7">
      <c r="A21144" s="533"/>
      <c r="B21144" s="1787"/>
      <c r="C21144" s="1788"/>
      <c r="D21144" s="533"/>
      <c r="E21144" s="533"/>
      <c r="F21144" s="533"/>
      <c r="G21144" s="533"/>
    </row>
    <row r="21145" spans="1:7">
      <c r="A21145" s="533"/>
      <c r="B21145" s="1787"/>
      <c r="C21145" s="1788"/>
      <c r="D21145" s="533"/>
      <c r="E21145" s="533"/>
      <c r="F21145" s="533"/>
      <c r="G21145" s="533"/>
    </row>
    <row r="21146" spans="1:7">
      <c r="A21146" s="533"/>
      <c r="B21146" s="1787"/>
      <c r="C21146" s="1788"/>
      <c r="D21146" s="533"/>
      <c r="E21146" s="533"/>
      <c r="F21146" s="533"/>
      <c r="G21146" s="533"/>
    </row>
    <row r="21147" spans="1:7">
      <c r="A21147" s="533"/>
      <c r="B21147" s="1787"/>
      <c r="C21147" s="1788"/>
      <c r="D21147" s="533"/>
      <c r="E21147" s="533"/>
      <c r="F21147" s="533"/>
      <c r="G21147" s="533"/>
    </row>
    <row r="21148" spans="1:7">
      <c r="A21148" s="533"/>
      <c r="B21148" s="1787"/>
      <c r="C21148" s="1788"/>
      <c r="D21148" s="533"/>
      <c r="E21148" s="533"/>
      <c r="F21148" s="533"/>
      <c r="G21148" s="533"/>
    </row>
    <row r="21149" spans="1:7">
      <c r="A21149" s="533"/>
      <c r="B21149" s="1787"/>
      <c r="C21149" s="1788"/>
      <c r="D21149" s="533"/>
      <c r="E21149" s="533"/>
      <c r="F21149" s="533"/>
      <c r="G21149" s="533"/>
    </row>
    <row r="21150" spans="1:7">
      <c r="A21150" s="533"/>
      <c r="B21150" s="1787"/>
      <c r="C21150" s="1788"/>
      <c r="D21150" s="533"/>
      <c r="E21150" s="533"/>
      <c r="F21150" s="533"/>
      <c r="G21150" s="533"/>
    </row>
    <row r="21151" spans="1:7">
      <c r="A21151" s="533"/>
      <c r="B21151" s="1787"/>
      <c r="C21151" s="1788"/>
      <c r="D21151" s="533"/>
      <c r="E21151" s="533"/>
      <c r="F21151" s="533"/>
      <c r="G21151" s="533"/>
    </row>
    <row r="21152" spans="1:7">
      <c r="A21152" s="533"/>
      <c r="B21152" s="1787"/>
      <c r="C21152" s="1788"/>
      <c r="D21152" s="533"/>
      <c r="E21152" s="533"/>
      <c r="F21152" s="533"/>
      <c r="G21152" s="533"/>
    </row>
    <row r="21153" spans="1:7">
      <c r="A21153" s="533"/>
      <c r="B21153" s="1787"/>
      <c r="C21153" s="1788"/>
      <c r="D21153" s="533"/>
      <c r="E21153" s="533"/>
      <c r="F21153" s="533"/>
      <c r="G21153" s="533"/>
    </row>
    <row r="21154" spans="1:7">
      <c r="A21154" s="533"/>
      <c r="B21154" s="1787"/>
      <c r="C21154" s="1788"/>
      <c r="D21154" s="533"/>
      <c r="E21154" s="533"/>
      <c r="F21154" s="533"/>
      <c r="G21154" s="533"/>
    </row>
    <row r="21155" spans="1:7">
      <c r="A21155" s="533"/>
      <c r="B21155" s="1787"/>
      <c r="C21155" s="1788"/>
      <c r="D21155" s="533"/>
      <c r="E21155" s="533"/>
      <c r="F21155" s="533"/>
      <c r="G21155" s="533"/>
    </row>
    <row r="21156" spans="1:7">
      <c r="A21156" s="533"/>
      <c r="B21156" s="1787"/>
      <c r="C21156" s="1788"/>
      <c r="D21156" s="533"/>
      <c r="E21156" s="533"/>
      <c r="F21156" s="533"/>
      <c r="G21156" s="533"/>
    </row>
    <row r="21157" spans="1:7">
      <c r="A21157" s="533"/>
      <c r="B21157" s="1787"/>
      <c r="C21157" s="1788"/>
      <c r="D21157" s="533"/>
      <c r="E21157" s="533"/>
      <c r="F21157" s="533"/>
      <c r="G21157" s="533"/>
    </row>
    <row r="21158" spans="1:7">
      <c r="A21158" s="533"/>
      <c r="B21158" s="1787"/>
      <c r="C21158" s="1788"/>
      <c r="D21158" s="533"/>
      <c r="E21158" s="533"/>
      <c r="F21158" s="533"/>
      <c r="G21158" s="533"/>
    </row>
    <row r="21159" spans="1:7">
      <c r="A21159" s="533"/>
      <c r="B21159" s="1787"/>
      <c r="C21159" s="1788"/>
      <c r="D21159" s="533"/>
      <c r="E21159" s="533"/>
      <c r="F21159" s="533"/>
      <c r="G21159" s="533"/>
    </row>
    <row r="21160" spans="1:7">
      <c r="A21160" s="533"/>
      <c r="B21160" s="1787"/>
      <c r="C21160" s="1788"/>
      <c r="D21160" s="533"/>
      <c r="E21160" s="533"/>
      <c r="F21160" s="533"/>
      <c r="G21160" s="533"/>
    </row>
    <row r="21161" spans="1:7">
      <c r="A21161" s="533"/>
      <c r="B21161" s="1787"/>
      <c r="C21161" s="1788"/>
      <c r="D21161" s="533"/>
      <c r="E21161" s="533"/>
      <c r="F21161" s="533"/>
      <c r="G21161" s="533"/>
    </row>
    <row r="21162" spans="1:7">
      <c r="A21162" s="533"/>
      <c r="B21162" s="1787"/>
      <c r="C21162" s="1788"/>
      <c r="D21162" s="533"/>
      <c r="E21162" s="533"/>
      <c r="F21162" s="533"/>
      <c r="G21162" s="533"/>
    </row>
    <row r="21163" spans="1:7">
      <c r="A21163" s="533"/>
      <c r="B21163" s="1787"/>
      <c r="C21163" s="1788"/>
      <c r="D21163" s="533"/>
      <c r="E21163" s="533"/>
      <c r="F21163" s="533"/>
      <c r="G21163" s="533"/>
    </row>
    <row r="21164" spans="1:7">
      <c r="A21164" s="533"/>
      <c r="B21164" s="1787"/>
      <c r="C21164" s="1788"/>
      <c r="D21164" s="533"/>
      <c r="E21164" s="533"/>
      <c r="F21164" s="533"/>
      <c r="G21164" s="533"/>
    </row>
    <row r="21165" spans="1:7">
      <c r="A21165" s="533"/>
      <c r="B21165" s="1787"/>
      <c r="C21165" s="1788"/>
      <c r="D21165" s="533"/>
      <c r="E21165" s="533"/>
      <c r="F21165" s="533"/>
      <c r="G21165" s="533"/>
    </row>
    <row r="21166" spans="1:7">
      <c r="A21166" s="533"/>
      <c r="B21166" s="1787"/>
      <c r="C21166" s="1788"/>
      <c r="D21166" s="533"/>
      <c r="E21166" s="533"/>
      <c r="F21166" s="533"/>
      <c r="G21166" s="533"/>
    </row>
    <row r="21167" spans="1:7">
      <c r="A21167" s="533"/>
      <c r="B21167" s="1787"/>
      <c r="C21167" s="1788"/>
      <c r="D21167" s="533"/>
      <c r="E21167" s="533"/>
      <c r="F21167" s="533"/>
      <c r="G21167" s="533"/>
    </row>
    <row r="21168" spans="1:7">
      <c r="A21168" s="533"/>
      <c r="B21168" s="1787"/>
      <c r="C21168" s="1788"/>
      <c r="D21168" s="533"/>
      <c r="E21168" s="533"/>
      <c r="F21168" s="533"/>
      <c r="G21168" s="533"/>
    </row>
    <row r="21169" spans="1:7">
      <c r="A21169" s="533"/>
      <c r="B21169" s="1787"/>
      <c r="C21169" s="1788"/>
      <c r="D21169" s="533"/>
      <c r="E21169" s="533"/>
      <c r="F21169" s="533"/>
      <c r="G21169" s="533"/>
    </row>
    <row r="21170" spans="1:7">
      <c r="A21170" s="533"/>
      <c r="B21170" s="1787"/>
      <c r="C21170" s="1788"/>
      <c r="D21170" s="533"/>
      <c r="E21170" s="533"/>
      <c r="F21170" s="533"/>
      <c r="G21170" s="533"/>
    </row>
    <row r="21171" spans="1:7">
      <c r="A21171" s="533"/>
      <c r="B21171" s="1787"/>
      <c r="C21171" s="1788"/>
      <c r="D21171" s="533"/>
      <c r="E21171" s="533"/>
      <c r="F21171" s="533"/>
      <c r="G21171" s="533"/>
    </row>
    <row r="21172" spans="1:7">
      <c r="A21172" s="533"/>
      <c r="B21172" s="1787"/>
      <c r="C21172" s="1788"/>
      <c r="D21172" s="533"/>
      <c r="E21172" s="533"/>
      <c r="F21172" s="533"/>
      <c r="G21172" s="533"/>
    </row>
    <row r="21173" spans="1:7">
      <c r="A21173" s="533"/>
      <c r="B21173" s="1787"/>
      <c r="C21173" s="1788"/>
      <c r="D21173" s="533"/>
      <c r="E21173" s="533"/>
      <c r="F21173" s="533"/>
      <c r="G21173" s="533"/>
    </row>
    <row r="21174" spans="1:7">
      <c r="A21174" s="533"/>
      <c r="B21174" s="1787"/>
      <c r="C21174" s="1788"/>
      <c r="D21174" s="533"/>
      <c r="E21174" s="533"/>
      <c r="F21174" s="533"/>
      <c r="G21174" s="533"/>
    </row>
    <row r="21175" spans="1:7">
      <c r="A21175" s="533"/>
      <c r="B21175" s="1787"/>
      <c r="C21175" s="1788"/>
      <c r="D21175" s="533"/>
      <c r="E21175" s="533"/>
      <c r="F21175" s="533"/>
      <c r="G21175" s="533"/>
    </row>
    <row r="21176" spans="1:7">
      <c r="A21176" s="533"/>
      <c r="B21176" s="1787"/>
      <c r="C21176" s="1788"/>
      <c r="D21176" s="533"/>
      <c r="E21176" s="533"/>
      <c r="F21176" s="533"/>
      <c r="G21176" s="533"/>
    </row>
    <row r="21177" spans="1:7">
      <c r="A21177" s="533"/>
      <c r="B21177" s="1787"/>
      <c r="C21177" s="1788"/>
      <c r="D21177" s="533"/>
      <c r="E21177" s="533"/>
      <c r="F21177" s="533"/>
      <c r="G21177" s="533"/>
    </row>
    <row r="21178" spans="1:7">
      <c r="A21178" s="533"/>
      <c r="B21178" s="1787"/>
      <c r="C21178" s="1788"/>
      <c r="D21178" s="533"/>
      <c r="E21178" s="533"/>
      <c r="F21178" s="533"/>
      <c r="G21178" s="533"/>
    </row>
    <row r="21179" spans="1:7">
      <c r="A21179" s="533"/>
      <c r="B21179" s="1787"/>
      <c r="C21179" s="1788"/>
      <c r="D21179" s="533"/>
      <c r="E21179" s="533"/>
      <c r="F21179" s="533"/>
      <c r="G21179" s="533"/>
    </row>
    <row r="21180" spans="1:7">
      <c r="A21180" s="533"/>
      <c r="B21180" s="1787"/>
      <c r="C21180" s="1788"/>
      <c r="D21180" s="533"/>
      <c r="E21180" s="533"/>
      <c r="F21180" s="533"/>
      <c r="G21180" s="533"/>
    </row>
    <row r="21181" spans="1:7">
      <c r="A21181" s="533"/>
      <c r="B21181" s="1787"/>
      <c r="C21181" s="1788"/>
      <c r="D21181" s="533"/>
      <c r="E21181" s="533"/>
      <c r="F21181" s="533"/>
      <c r="G21181" s="533"/>
    </row>
    <row r="21182" spans="1:7">
      <c r="A21182" s="533"/>
      <c r="B21182" s="1787"/>
      <c r="C21182" s="1788"/>
      <c r="D21182" s="533"/>
      <c r="E21182" s="533"/>
      <c r="F21182" s="533"/>
      <c r="G21182" s="533"/>
    </row>
    <row r="21183" spans="1:7">
      <c r="A21183" s="533"/>
      <c r="B21183" s="1787"/>
      <c r="C21183" s="1788"/>
      <c r="D21183" s="533"/>
      <c r="E21183" s="533"/>
      <c r="F21183" s="533"/>
      <c r="G21183" s="533"/>
    </row>
    <row r="21184" spans="1:7">
      <c r="A21184" s="533"/>
      <c r="B21184" s="1787"/>
      <c r="C21184" s="1788"/>
      <c r="D21184" s="533"/>
      <c r="E21184" s="533"/>
      <c r="F21184" s="533"/>
      <c r="G21184" s="533"/>
    </row>
    <row r="21185" spans="1:7">
      <c r="A21185" s="533"/>
      <c r="B21185" s="1787"/>
      <c r="C21185" s="1788"/>
      <c r="D21185" s="533"/>
      <c r="E21185" s="533"/>
      <c r="F21185" s="533"/>
      <c r="G21185" s="533"/>
    </row>
    <row r="21186" spans="1:7">
      <c r="A21186" s="533"/>
      <c r="B21186" s="1787"/>
      <c r="C21186" s="1788"/>
      <c r="D21186" s="533"/>
      <c r="E21186" s="533"/>
      <c r="F21186" s="533"/>
      <c r="G21186" s="533"/>
    </row>
    <row r="21187" spans="1:7">
      <c r="A21187" s="533"/>
      <c r="B21187" s="1787"/>
      <c r="C21187" s="1788"/>
      <c r="D21187" s="533"/>
      <c r="E21187" s="533"/>
      <c r="F21187" s="533"/>
      <c r="G21187" s="533"/>
    </row>
    <row r="21188" spans="1:7">
      <c r="A21188" s="533"/>
      <c r="B21188" s="1787"/>
      <c r="C21188" s="1788"/>
      <c r="D21188" s="533"/>
      <c r="E21188" s="533"/>
      <c r="F21188" s="533"/>
      <c r="G21188" s="533"/>
    </row>
    <row r="21189" spans="1:7">
      <c r="A21189" s="533"/>
      <c r="B21189" s="1787"/>
      <c r="C21189" s="1788"/>
      <c r="D21189" s="533"/>
      <c r="E21189" s="533"/>
      <c r="F21189" s="533"/>
      <c r="G21189" s="533"/>
    </row>
    <row r="21190" spans="1:7">
      <c r="A21190" s="533"/>
      <c r="B21190" s="1787"/>
      <c r="C21190" s="1788"/>
      <c r="D21190" s="533"/>
      <c r="E21190" s="533"/>
      <c r="F21190" s="533"/>
      <c r="G21190" s="533"/>
    </row>
    <row r="21191" spans="1:7">
      <c r="A21191" s="533"/>
      <c r="B21191" s="1787"/>
      <c r="C21191" s="1788"/>
      <c r="D21191" s="533"/>
      <c r="E21191" s="533"/>
      <c r="F21191" s="533"/>
      <c r="G21191" s="533"/>
    </row>
    <row r="21192" spans="1:7">
      <c r="A21192" s="533"/>
      <c r="B21192" s="1787"/>
      <c r="C21192" s="1788"/>
      <c r="D21192" s="533"/>
      <c r="E21192" s="533"/>
      <c r="F21192" s="533"/>
      <c r="G21192" s="533"/>
    </row>
    <row r="21193" spans="1:7">
      <c r="A21193" s="533"/>
      <c r="B21193" s="1787"/>
      <c r="C21193" s="1788"/>
      <c r="D21193" s="533"/>
      <c r="E21193" s="533"/>
      <c r="F21193" s="533"/>
      <c r="G21193" s="533"/>
    </row>
    <row r="21194" spans="1:7">
      <c r="A21194" s="533"/>
      <c r="B21194" s="1787"/>
      <c r="C21194" s="1788"/>
      <c r="D21194" s="533"/>
      <c r="E21194" s="533"/>
      <c r="F21194" s="533"/>
      <c r="G21194" s="533"/>
    </row>
    <row r="21195" spans="1:7">
      <c r="A21195" s="533"/>
      <c r="B21195" s="1787"/>
      <c r="C21195" s="1788"/>
      <c r="D21195" s="533"/>
      <c r="E21195" s="533"/>
      <c r="F21195" s="533"/>
      <c r="G21195" s="533"/>
    </row>
    <row r="21196" spans="1:7">
      <c r="A21196" s="533"/>
      <c r="B21196" s="1787"/>
      <c r="C21196" s="1788"/>
      <c r="D21196" s="533"/>
      <c r="E21196" s="533"/>
      <c r="F21196" s="533"/>
      <c r="G21196" s="533"/>
    </row>
    <row r="21197" spans="1:7">
      <c r="A21197" s="533"/>
      <c r="B21197" s="1787"/>
      <c r="C21197" s="1788"/>
      <c r="D21197" s="533"/>
      <c r="E21197" s="533"/>
      <c r="F21197" s="533"/>
      <c r="G21197" s="533"/>
    </row>
    <row r="21198" spans="1:7">
      <c r="A21198" s="533"/>
      <c r="B21198" s="1787"/>
      <c r="C21198" s="1788"/>
      <c r="D21198" s="533"/>
      <c r="E21198" s="533"/>
      <c r="F21198" s="533"/>
      <c r="G21198" s="533"/>
    </row>
    <row r="21199" spans="1:7">
      <c r="A21199" s="533"/>
      <c r="B21199" s="1787"/>
      <c r="C21199" s="1788"/>
      <c r="D21199" s="533"/>
      <c r="E21199" s="533"/>
      <c r="F21199" s="533"/>
      <c r="G21199" s="533"/>
    </row>
    <row r="21200" spans="1:7">
      <c r="A21200" s="533"/>
      <c r="B21200" s="1787"/>
      <c r="C21200" s="1788"/>
      <c r="D21200" s="533"/>
      <c r="E21200" s="533"/>
      <c r="F21200" s="533"/>
      <c r="G21200" s="533"/>
    </row>
    <row r="21201" spans="1:7">
      <c r="A21201" s="533"/>
      <c r="B21201" s="1787"/>
      <c r="C21201" s="1788"/>
      <c r="D21201" s="533"/>
      <c r="E21201" s="533"/>
      <c r="F21201" s="533"/>
      <c r="G21201" s="533"/>
    </row>
    <row r="21202" spans="1:7">
      <c r="A21202" s="533"/>
      <c r="B21202" s="1787"/>
      <c r="C21202" s="1788"/>
      <c r="D21202" s="533"/>
      <c r="E21202" s="533"/>
      <c r="F21202" s="533"/>
      <c r="G21202" s="533"/>
    </row>
    <row r="21203" spans="1:7">
      <c r="A21203" s="533"/>
      <c r="B21203" s="1787"/>
      <c r="C21203" s="1788"/>
      <c r="D21203" s="533"/>
      <c r="E21203" s="533"/>
      <c r="F21203" s="533"/>
      <c r="G21203" s="533"/>
    </row>
    <row r="21204" spans="1:7">
      <c r="A21204" s="533"/>
      <c r="B21204" s="1787"/>
      <c r="C21204" s="1788"/>
      <c r="D21204" s="533"/>
      <c r="E21204" s="533"/>
      <c r="F21204" s="533"/>
      <c r="G21204" s="533"/>
    </row>
    <row r="21205" spans="1:7">
      <c r="A21205" s="533"/>
      <c r="B21205" s="1787"/>
      <c r="C21205" s="1788"/>
      <c r="D21205" s="533"/>
      <c r="E21205" s="533"/>
      <c r="F21205" s="533"/>
      <c r="G21205" s="533"/>
    </row>
    <row r="21206" spans="1:7">
      <c r="A21206" s="533"/>
      <c r="B21206" s="1787"/>
      <c r="C21206" s="1788"/>
      <c r="D21206" s="533"/>
      <c r="E21206" s="533"/>
      <c r="F21206" s="533"/>
      <c r="G21206" s="533"/>
    </row>
    <row r="21207" spans="1:7">
      <c r="A21207" s="533"/>
      <c r="B21207" s="1787"/>
      <c r="C21207" s="1788"/>
      <c r="D21207" s="533"/>
      <c r="E21207" s="533"/>
      <c r="F21207" s="533"/>
      <c r="G21207" s="533"/>
    </row>
    <row r="21208" spans="1:7">
      <c r="A21208" s="533"/>
      <c r="B21208" s="1787"/>
      <c r="C21208" s="1788"/>
      <c r="D21208" s="533"/>
      <c r="E21208" s="533"/>
      <c r="F21208" s="533"/>
      <c r="G21208" s="533"/>
    </row>
    <row r="21209" spans="1:7">
      <c r="A21209" s="533"/>
      <c r="B21209" s="1787"/>
      <c r="C21209" s="1788"/>
      <c r="D21209" s="533"/>
      <c r="E21209" s="533"/>
      <c r="F21209" s="533"/>
      <c r="G21209" s="533"/>
    </row>
    <row r="21210" spans="1:7">
      <c r="A21210" s="533"/>
      <c r="B21210" s="1787"/>
      <c r="C21210" s="1788"/>
      <c r="D21210" s="533"/>
      <c r="E21210" s="533"/>
      <c r="F21210" s="533"/>
      <c r="G21210" s="533"/>
    </row>
    <row r="21211" spans="1:7">
      <c r="A21211" s="533"/>
      <c r="B21211" s="1787"/>
      <c r="C21211" s="1788"/>
      <c r="D21211" s="533"/>
      <c r="E21211" s="533"/>
      <c r="F21211" s="533"/>
      <c r="G21211" s="533"/>
    </row>
    <row r="21212" spans="1:7">
      <c r="A21212" s="533"/>
      <c r="B21212" s="1787"/>
      <c r="C21212" s="1788"/>
      <c r="D21212" s="533"/>
      <c r="E21212" s="533"/>
      <c r="F21212" s="533"/>
      <c r="G21212" s="533"/>
    </row>
    <row r="21213" spans="1:7">
      <c r="A21213" s="533"/>
      <c r="B21213" s="1787"/>
      <c r="C21213" s="1788"/>
      <c r="D21213" s="533"/>
      <c r="E21213" s="533"/>
      <c r="F21213" s="533"/>
      <c r="G21213" s="533"/>
    </row>
    <row r="21214" spans="1:7">
      <c r="A21214" s="533"/>
      <c r="B21214" s="1787"/>
      <c r="C21214" s="1788"/>
      <c r="D21214" s="533"/>
      <c r="E21214" s="533"/>
      <c r="F21214" s="533"/>
      <c r="G21214" s="533"/>
    </row>
    <row r="21215" spans="1:7">
      <c r="A21215" s="533"/>
      <c r="B21215" s="1787"/>
      <c r="C21215" s="1788"/>
      <c r="D21215" s="533"/>
      <c r="E21215" s="533"/>
      <c r="F21215" s="533"/>
      <c r="G21215" s="533"/>
    </row>
    <row r="21216" spans="1:7">
      <c r="A21216" s="533"/>
      <c r="B21216" s="1787"/>
      <c r="C21216" s="1788"/>
      <c r="D21216" s="533"/>
      <c r="E21216" s="533"/>
      <c r="F21216" s="533"/>
      <c r="G21216" s="533"/>
    </row>
    <row r="21217" spans="1:7">
      <c r="A21217" s="533"/>
      <c r="B21217" s="1787"/>
      <c r="C21217" s="1788"/>
      <c r="D21217" s="533"/>
      <c r="E21217" s="533"/>
      <c r="F21217" s="533"/>
      <c r="G21217" s="533"/>
    </row>
    <row r="21218" spans="1:7">
      <c r="A21218" s="533"/>
      <c r="B21218" s="1787"/>
      <c r="C21218" s="1788"/>
      <c r="D21218" s="533"/>
      <c r="E21218" s="533"/>
      <c r="F21218" s="533"/>
      <c r="G21218" s="533"/>
    </row>
    <row r="21219" spans="1:7">
      <c r="A21219" s="533"/>
      <c r="B21219" s="1787"/>
      <c r="C21219" s="1788"/>
      <c r="D21219" s="533"/>
      <c r="E21219" s="533"/>
      <c r="F21219" s="533"/>
      <c r="G21219" s="533"/>
    </row>
    <row r="21220" spans="1:7">
      <c r="A21220" s="533"/>
      <c r="B21220" s="1787"/>
      <c r="C21220" s="1788"/>
      <c r="D21220" s="533"/>
      <c r="E21220" s="533"/>
      <c r="F21220" s="533"/>
      <c r="G21220" s="533"/>
    </row>
    <row r="21221" spans="1:7">
      <c r="A21221" s="533"/>
      <c r="B21221" s="1787"/>
      <c r="C21221" s="1788"/>
      <c r="D21221" s="533"/>
      <c r="E21221" s="533"/>
      <c r="F21221" s="533"/>
      <c r="G21221" s="533"/>
    </row>
    <row r="21222" spans="1:7">
      <c r="A21222" s="533"/>
      <c r="B21222" s="1787"/>
      <c r="C21222" s="1788"/>
      <c r="D21222" s="533"/>
      <c r="E21222" s="533"/>
      <c r="F21222" s="533"/>
      <c r="G21222" s="533"/>
    </row>
    <row r="21223" spans="1:7">
      <c r="A21223" s="533"/>
      <c r="B21223" s="1787"/>
      <c r="C21223" s="1788"/>
      <c r="D21223" s="533"/>
      <c r="E21223" s="533"/>
      <c r="F21223" s="533"/>
      <c r="G21223" s="533"/>
    </row>
    <row r="21224" spans="1:7">
      <c r="A21224" s="533"/>
      <c r="B21224" s="1787"/>
      <c r="C21224" s="1788"/>
      <c r="D21224" s="533"/>
      <c r="E21224" s="533"/>
      <c r="F21224" s="533"/>
      <c r="G21224" s="533"/>
    </row>
    <row r="21225" spans="1:7">
      <c r="A21225" s="533"/>
      <c r="B21225" s="1787"/>
      <c r="C21225" s="1788"/>
      <c r="D21225" s="533"/>
      <c r="E21225" s="533"/>
      <c r="F21225" s="533"/>
      <c r="G21225" s="533"/>
    </row>
    <row r="21226" spans="1:7">
      <c r="A21226" s="533"/>
      <c r="B21226" s="1787"/>
      <c r="C21226" s="1788"/>
      <c r="D21226" s="533"/>
      <c r="E21226" s="533"/>
      <c r="F21226" s="533"/>
      <c r="G21226" s="533"/>
    </row>
    <row r="21227" spans="1:7">
      <c r="A21227" s="533"/>
      <c r="B21227" s="1787"/>
      <c r="C21227" s="1788"/>
      <c r="D21227" s="533"/>
      <c r="E21227" s="533"/>
      <c r="F21227" s="533"/>
      <c r="G21227" s="533"/>
    </row>
    <row r="21228" spans="1:7">
      <c r="A21228" s="533"/>
      <c r="B21228" s="1787"/>
      <c r="C21228" s="1788"/>
      <c r="D21228" s="533"/>
      <c r="E21228" s="533"/>
      <c r="F21228" s="533"/>
      <c r="G21228" s="533"/>
    </row>
    <row r="21229" spans="1:7">
      <c r="A21229" s="533"/>
      <c r="B21229" s="1787"/>
      <c r="C21229" s="1788"/>
      <c r="D21229" s="533"/>
      <c r="E21229" s="533"/>
      <c r="F21229" s="533"/>
      <c r="G21229" s="533"/>
    </row>
    <row r="21230" spans="1:7">
      <c r="A21230" s="533"/>
      <c r="B21230" s="1787"/>
      <c r="C21230" s="1788"/>
      <c r="D21230" s="533"/>
      <c r="E21230" s="533"/>
      <c r="F21230" s="533"/>
      <c r="G21230" s="533"/>
    </row>
    <row r="21231" spans="1:7">
      <c r="A21231" s="533"/>
      <c r="B21231" s="1787"/>
      <c r="C21231" s="1788"/>
      <c r="D21231" s="533"/>
      <c r="E21231" s="533"/>
      <c r="F21231" s="533"/>
      <c r="G21231" s="533"/>
    </row>
    <row r="21232" spans="1:7">
      <c r="A21232" s="533"/>
      <c r="B21232" s="1787"/>
      <c r="C21232" s="1788"/>
      <c r="D21232" s="533"/>
      <c r="E21232" s="533"/>
      <c r="F21232" s="533"/>
      <c r="G21232" s="533"/>
    </row>
    <row r="21233" spans="1:7">
      <c r="A21233" s="533"/>
      <c r="B21233" s="1787"/>
      <c r="C21233" s="1788"/>
      <c r="D21233" s="533"/>
      <c r="E21233" s="533"/>
      <c r="F21233" s="533"/>
      <c r="G21233" s="533"/>
    </row>
    <row r="21234" spans="1:7">
      <c r="A21234" s="533"/>
      <c r="B21234" s="1787"/>
      <c r="C21234" s="1788"/>
      <c r="D21234" s="533"/>
      <c r="E21234" s="533"/>
      <c r="F21234" s="533"/>
      <c r="G21234" s="533"/>
    </row>
    <row r="21235" spans="1:7">
      <c r="A21235" s="533"/>
      <c r="B21235" s="1787"/>
      <c r="C21235" s="1788"/>
      <c r="D21235" s="533"/>
      <c r="E21235" s="533"/>
      <c r="F21235" s="533"/>
      <c r="G21235" s="533"/>
    </row>
    <row r="21236" spans="1:7">
      <c r="A21236" s="533"/>
      <c r="B21236" s="1787"/>
      <c r="C21236" s="1788"/>
      <c r="D21236" s="533"/>
      <c r="E21236" s="533"/>
      <c r="F21236" s="533"/>
      <c r="G21236" s="533"/>
    </row>
    <row r="21237" spans="1:7">
      <c r="A21237" s="533"/>
      <c r="B21237" s="1787"/>
      <c r="C21237" s="1788"/>
      <c r="D21237" s="533"/>
      <c r="E21237" s="533"/>
      <c r="F21237" s="533"/>
      <c r="G21237" s="533"/>
    </row>
    <row r="21238" spans="1:7">
      <c r="A21238" s="533"/>
      <c r="B21238" s="1787"/>
      <c r="C21238" s="1788"/>
      <c r="D21238" s="533"/>
      <c r="E21238" s="533"/>
      <c r="F21238" s="533"/>
      <c r="G21238" s="533"/>
    </row>
    <row r="21239" spans="1:7">
      <c r="A21239" s="533"/>
      <c r="B21239" s="1787"/>
      <c r="C21239" s="1788"/>
      <c r="D21239" s="533"/>
      <c r="E21239" s="533"/>
      <c r="F21239" s="533"/>
      <c r="G21239" s="533"/>
    </row>
    <row r="21240" spans="1:7">
      <c r="A21240" s="533"/>
      <c r="B21240" s="1787"/>
      <c r="C21240" s="1788"/>
      <c r="D21240" s="533"/>
      <c r="E21240" s="533"/>
      <c r="F21240" s="533"/>
      <c r="G21240" s="533"/>
    </row>
    <row r="21241" spans="1:7">
      <c r="A21241" s="533"/>
      <c r="B21241" s="1787"/>
      <c r="C21241" s="1788"/>
      <c r="D21241" s="533"/>
      <c r="E21241" s="533"/>
      <c r="F21241" s="533"/>
      <c r="G21241" s="533"/>
    </row>
    <row r="21242" spans="1:7">
      <c r="A21242" s="533"/>
      <c r="B21242" s="1787"/>
      <c r="C21242" s="1788"/>
      <c r="D21242" s="533"/>
      <c r="E21242" s="533"/>
      <c r="F21242" s="533"/>
      <c r="G21242" s="533"/>
    </row>
    <row r="21243" spans="1:7">
      <c r="A21243" s="533"/>
      <c r="B21243" s="1787"/>
      <c r="C21243" s="1788"/>
      <c r="D21243" s="533"/>
      <c r="E21243" s="533"/>
      <c r="F21243" s="533"/>
      <c r="G21243" s="533"/>
    </row>
    <row r="21244" spans="1:7">
      <c r="A21244" s="533"/>
      <c r="B21244" s="1787"/>
      <c r="C21244" s="1788"/>
      <c r="D21244" s="533"/>
      <c r="E21244" s="533"/>
      <c r="F21244" s="533"/>
      <c r="G21244" s="533"/>
    </row>
    <row r="21245" spans="1:7">
      <c r="A21245" s="533"/>
      <c r="B21245" s="1787"/>
      <c r="C21245" s="1788"/>
      <c r="D21245" s="533"/>
      <c r="E21245" s="533"/>
      <c r="F21245" s="533"/>
      <c r="G21245" s="533"/>
    </row>
    <row r="21246" spans="1:7">
      <c r="A21246" s="533"/>
      <c r="B21246" s="1787"/>
      <c r="C21246" s="1788"/>
      <c r="D21246" s="533"/>
      <c r="E21246" s="533"/>
      <c r="F21246" s="533"/>
      <c r="G21246" s="533"/>
    </row>
    <row r="21247" spans="1:7">
      <c r="A21247" s="533"/>
      <c r="B21247" s="1787"/>
      <c r="C21247" s="1788"/>
      <c r="D21247" s="533"/>
      <c r="E21247" s="533"/>
      <c r="F21247" s="533"/>
      <c r="G21247" s="533"/>
    </row>
    <row r="21248" spans="1:7">
      <c r="A21248" s="533"/>
      <c r="B21248" s="1787"/>
      <c r="C21248" s="1788"/>
      <c r="D21248" s="533"/>
      <c r="E21248" s="533"/>
      <c r="F21248" s="533"/>
      <c r="G21248" s="533"/>
    </row>
    <row r="21249" spans="1:7">
      <c r="A21249" s="533"/>
      <c r="B21249" s="1787"/>
      <c r="C21249" s="1788"/>
      <c r="D21249" s="533"/>
      <c r="E21249" s="533"/>
      <c r="F21249" s="533"/>
      <c r="G21249" s="533"/>
    </row>
    <row r="21250" spans="1:7">
      <c r="A21250" s="533"/>
      <c r="B21250" s="1787"/>
      <c r="C21250" s="1788"/>
      <c r="D21250" s="533"/>
      <c r="E21250" s="533"/>
      <c r="F21250" s="533"/>
      <c r="G21250" s="533"/>
    </row>
    <row r="21251" spans="1:7">
      <c r="A21251" s="533"/>
      <c r="B21251" s="1787"/>
      <c r="C21251" s="1788"/>
      <c r="D21251" s="533"/>
      <c r="E21251" s="533"/>
      <c r="F21251" s="533"/>
      <c r="G21251" s="533"/>
    </row>
    <row r="21252" spans="1:7">
      <c r="A21252" s="533"/>
      <c r="B21252" s="1787"/>
      <c r="C21252" s="1788"/>
      <c r="D21252" s="533"/>
      <c r="E21252" s="533"/>
      <c r="F21252" s="533"/>
      <c r="G21252" s="533"/>
    </row>
    <row r="21253" spans="1:7">
      <c r="A21253" s="533"/>
      <c r="B21253" s="1787"/>
      <c r="C21253" s="1788"/>
      <c r="D21253" s="533"/>
      <c r="E21253" s="533"/>
      <c r="F21253" s="533"/>
      <c r="G21253" s="533"/>
    </row>
    <row r="21254" spans="1:7">
      <c r="A21254" s="533"/>
      <c r="B21254" s="1787"/>
      <c r="C21254" s="1788"/>
      <c r="D21254" s="533"/>
      <c r="E21254" s="533"/>
      <c r="F21254" s="533"/>
      <c r="G21254" s="533"/>
    </row>
    <row r="21255" spans="1:7">
      <c r="A21255" s="533"/>
      <c r="B21255" s="1787"/>
      <c r="C21255" s="1788"/>
      <c r="D21255" s="533"/>
      <c r="E21255" s="533"/>
      <c r="F21255" s="533"/>
      <c r="G21255" s="533"/>
    </row>
    <row r="21256" spans="1:7">
      <c r="A21256" s="533"/>
      <c r="B21256" s="1787"/>
      <c r="C21256" s="1788"/>
      <c r="D21256" s="533"/>
      <c r="E21256" s="533"/>
      <c r="F21256" s="533"/>
      <c r="G21256" s="533"/>
    </row>
    <row r="21257" spans="1:7">
      <c r="A21257" s="533"/>
      <c r="B21257" s="1787"/>
      <c r="C21257" s="1788"/>
      <c r="D21257" s="533"/>
      <c r="E21257" s="533"/>
      <c r="F21257" s="533"/>
      <c r="G21257" s="533"/>
    </row>
    <row r="21258" spans="1:7">
      <c r="A21258" s="533"/>
      <c r="B21258" s="1787"/>
      <c r="C21258" s="1788"/>
      <c r="D21258" s="533"/>
      <c r="E21258" s="533"/>
      <c r="F21258" s="533"/>
      <c r="G21258" s="533"/>
    </row>
    <row r="21259" spans="1:7">
      <c r="A21259" s="533"/>
      <c r="B21259" s="1787"/>
      <c r="C21259" s="1788"/>
      <c r="D21259" s="533"/>
      <c r="E21259" s="533"/>
      <c r="F21259" s="533"/>
      <c r="G21259" s="533"/>
    </row>
    <row r="21260" spans="1:7">
      <c r="A21260" s="533"/>
      <c r="B21260" s="1787"/>
      <c r="C21260" s="1788"/>
      <c r="D21260" s="533"/>
      <c r="E21260" s="533"/>
      <c r="F21260" s="533"/>
      <c r="G21260" s="533"/>
    </row>
    <row r="21261" spans="1:7">
      <c r="A21261" s="533"/>
      <c r="B21261" s="1787"/>
      <c r="C21261" s="1788"/>
      <c r="D21261" s="533"/>
      <c r="E21261" s="533"/>
      <c r="F21261" s="533"/>
      <c r="G21261" s="533"/>
    </row>
    <row r="21262" spans="1:7">
      <c r="A21262" s="533"/>
      <c r="B21262" s="1787"/>
      <c r="C21262" s="1788"/>
      <c r="D21262" s="533"/>
      <c r="E21262" s="533"/>
      <c r="F21262" s="533"/>
      <c r="G21262" s="533"/>
    </row>
    <row r="21263" spans="1:7">
      <c r="A21263" s="533"/>
      <c r="B21263" s="1787"/>
      <c r="C21263" s="1788"/>
      <c r="D21263" s="533"/>
      <c r="E21263" s="533"/>
      <c r="F21263" s="533"/>
      <c r="G21263" s="533"/>
    </row>
    <row r="21264" spans="1:7">
      <c r="A21264" s="533"/>
      <c r="B21264" s="1787"/>
      <c r="C21264" s="1788"/>
      <c r="D21264" s="533"/>
      <c r="E21264" s="533"/>
      <c r="F21264" s="533"/>
      <c r="G21264" s="533"/>
    </row>
    <row r="21265" spans="1:7">
      <c r="A21265" s="533"/>
      <c r="B21265" s="1787"/>
      <c r="C21265" s="1788"/>
      <c r="D21265" s="533"/>
      <c r="E21265" s="533"/>
      <c r="F21265" s="533"/>
      <c r="G21265" s="533"/>
    </row>
    <row r="21266" spans="1:7">
      <c r="A21266" s="533"/>
      <c r="B21266" s="1787"/>
      <c r="C21266" s="1788"/>
      <c r="D21266" s="533"/>
      <c r="E21266" s="533"/>
      <c r="F21266" s="533"/>
      <c r="G21266" s="533"/>
    </row>
    <row r="21267" spans="1:7">
      <c r="A21267" s="533"/>
      <c r="B21267" s="1787"/>
      <c r="C21267" s="1788"/>
      <c r="D21267" s="533"/>
      <c r="E21267" s="533"/>
      <c r="F21267" s="533"/>
      <c r="G21267" s="533"/>
    </row>
    <row r="21268" spans="1:7">
      <c r="A21268" s="533"/>
      <c r="B21268" s="1787"/>
      <c r="C21268" s="1788"/>
      <c r="D21268" s="533"/>
      <c r="E21268" s="533"/>
      <c r="F21268" s="533"/>
      <c r="G21268" s="533"/>
    </row>
    <row r="21269" spans="1:7">
      <c r="A21269" s="533"/>
      <c r="B21269" s="1787"/>
      <c r="C21269" s="1788"/>
      <c r="D21269" s="533"/>
      <c r="E21269" s="533"/>
      <c r="F21269" s="533"/>
      <c r="G21269" s="533"/>
    </row>
    <row r="21270" spans="1:7">
      <c r="A21270" s="533"/>
      <c r="B21270" s="1787"/>
      <c r="C21270" s="1788"/>
      <c r="D21270" s="533"/>
      <c r="E21270" s="533"/>
      <c r="F21270" s="533"/>
      <c r="G21270" s="533"/>
    </row>
    <row r="21271" spans="1:7">
      <c r="A21271" s="533"/>
      <c r="B21271" s="1787"/>
      <c r="C21271" s="1788"/>
      <c r="D21271" s="533"/>
      <c r="E21271" s="533"/>
      <c r="F21271" s="533"/>
      <c r="G21271" s="533"/>
    </row>
    <row r="21272" spans="1:7">
      <c r="A21272" s="533"/>
      <c r="B21272" s="1787"/>
      <c r="C21272" s="1788"/>
      <c r="D21272" s="533"/>
      <c r="E21272" s="533"/>
      <c r="F21272" s="533"/>
      <c r="G21272" s="533"/>
    </row>
    <row r="21273" spans="1:7">
      <c r="A21273" s="533"/>
      <c r="B21273" s="1787"/>
      <c r="C21273" s="1788"/>
      <c r="D21273" s="533"/>
      <c r="E21273" s="533"/>
      <c r="F21273" s="533"/>
      <c r="G21273" s="533"/>
    </row>
    <row r="21274" spans="1:7">
      <c r="A21274" s="533"/>
      <c r="B21274" s="1787"/>
      <c r="C21274" s="1788"/>
      <c r="D21274" s="533"/>
      <c r="E21274" s="533"/>
      <c r="F21274" s="533"/>
      <c r="G21274" s="533"/>
    </row>
    <row r="21275" spans="1:7">
      <c r="A21275" s="533"/>
      <c r="B21275" s="1787"/>
      <c r="C21275" s="1788"/>
      <c r="D21275" s="533"/>
      <c r="E21275" s="533"/>
      <c r="F21275" s="533"/>
      <c r="G21275" s="533"/>
    </row>
    <row r="21276" spans="1:7">
      <c r="A21276" s="533"/>
      <c r="B21276" s="1787"/>
      <c r="C21276" s="1788"/>
      <c r="D21276" s="533"/>
      <c r="E21276" s="533"/>
      <c r="F21276" s="533"/>
      <c r="G21276" s="533"/>
    </row>
    <row r="21277" spans="1:7">
      <c r="A21277" s="533"/>
      <c r="B21277" s="1787"/>
      <c r="C21277" s="1788"/>
      <c r="D21277" s="533"/>
      <c r="E21277" s="533"/>
      <c r="F21277" s="533"/>
      <c r="G21277" s="533"/>
    </row>
    <row r="21278" spans="1:7">
      <c r="A21278" s="533"/>
      <c r="B21278" s="1787"/>
      <c r="C21278" s="1788"/>
      <c r="D21278" s="533"/>
      <c r="E21278" s="533"/>
      <c r="F21278" s="533"/>
      <c r="G21278" s="533"/>
    </row>
    <row r="21279" spans="1:7">
      <c r="A21279" s="533"/>
      <c r="B21279" s="1787"/>
      <c r="C21279" s="1788"/>
      <c r="D21279" s="533"/>
      <c r="E21279" s="533"/>
      <c r="F21279" s="533"/>
      <c r="G21279" s="533"/>
    </row>
    <row r="21280" spans="1:7">
      <c r="A21280" s="533"/>
      <c r="B21280" s="1787"/>
      <c r="C21280" s="1788"/>
      <c r="D21280" s="533"/>
      <c r="E21280" s="533"/>
      <c r="F21280" s="533"/>
      <c r="G21280" s="533"/>
    </row>
    <row r="21281" spans="1:7">
      <c r="A21281" s="533"/>
      <c r="B21281" s="1787"/>
      <c r="C21281" s="1788"/>
      <c r="D21281" s="533"/>
      <c r="E21281" s="533"/>
      <c r="F21281" s="533"/>
      <c r="G21281" s="533"/>
    </row>
    <row r="21282" spans="1:7">
      <c r="A21282" s="533"/>
      <c r="B21282" s="1787"/>
      <c r="C21282" s="1788"/>
      <c r="D21282" s="533"/>
      <c r="E21282" s="533"/>
      <c r="F21282" s="533"/>
      <c r="G21282" s="533"/>
    </row>
    <row r="21283" spans="1:7">
      <c r="A21283" s="533"/>
      <c r="B21283" s="1787"/>
      <c r="C21283" s="1788"/>
      <c r="D21283" s="533"/>
      <c r="E21283" s="533"/>
      <c r="F21283" s="533"/>
      <c r="G21283" s="533"/>
    </row>
    <row r="21284" spans="1:7">
      <c r="A21284" s="533"/>
      <c r="B21284" s="1787"/>
      <c r="C21284" s="1788"/>
      <c r="D21284" s="533"/>
      <c r="E21284" s="533"/>
      <c r="F21284" s="533"/>
      <c r="G21284" s="533"/>
    </row>
    <row r="21285" spans="1:7">
      <c r="A21285" s="533"/>
      <c r="B21285" s="1787"/>
      <c r="C21285" s="1788"/>
      <c r="D21285" s="533"/>
      <c r="E21285" s="533"/>
      <c r="F21285" s="533"/>
      <c r="G21285" s="533"/>
    </row>
    <row r="21286" spans="1:7">
      <c r="A21286" s="533"/>
      <c r="B21286" s="1787"/>
      <c r="C21286" s="1788"/>
      <c r="D21286" s="533"/>
      <c r="E21286" s="533"/>
      <c r="F21286" s="533"/>
      <c r="G21286" s="533"/>
    </row>
    <row r="21287" spans="1:7">
      <c r="A21287" s="533"/>
      <c r="B21287" s="1787"/>
      <c r="C21287" s="1788"/>
      <c r="D21287" s="533"/>
      <c r="E21287" s="533"/>
      <c r="F21287" s="533"/>
      <c r="G21287" s="533"/>
    </row>
    <row r="21288" spans="1:7">
      <c r="A21288" s="533"/>
      <c r="B21288" s="1787"/>
      <c r="C21288" s="1788"/>
      <c r="D21288" s="533"/>
      <c r="E21288" s="533"/>
      <c r="F21288" s="533"/>
      <c r="G21288" s="533"/>
    </row>
    <row r="21289" spans="1:7">
      <c r="A21289" s="533"/>
      <c r="B21289" s="1787"/>
      <c r="C21289" s="1788"/>
      <c r="D21289" s="533"/>
      <c r="E21289" s="533"/>
      <c r="F21289" s="533"/>
      <c r="G21289" s="533"/>
    </row>
    <row r="21290" spans="1:7">
      <c r="A21290" s="533"/>
      <c r="B21290" s="1787"/>
      <c r="C21290" s="1788"/>
      <c r="D21290" s="533"/>
      <c r="E21290" s="533"/>
      <c r="F21290" s="533"/>
      <c r="G21290" s="533"/>
    </row>
    <row r="21291" spans="1:7">
      <c r="A21291" s="533"/>
      <c r="B21291" s="1787"/>
      <c r="C21291" s="1788"/>
      <c r="D21291" s="533"/>
      <c r="E21291" s="533"/>
      <c r="F21291" s="533"/>
      <c r="G21291" s="533"/>
    </row>
    <row r="21292" spans="1:7">
      <c r="A21292" s="533"/>
      <c r="B21292" s="1787"/>
      <c r="C21292" s="1788"/>
      <c r="D21292" s="533"/>
      <c r="E21292" s="533"/>
      <c r="F21292" s="533"/>
      <c r="G21292" s="533"/>
    </row>
    <row r="21293" spans="1:7">
      <c r="A21293" s="533"/>
      <c r="B21293" s="1787"/>
      <c r="C21293" s="1788"/>
      <c r="D21293" s="533"/>
      <c r="E21293" s="533"/>
      <c r="F21293" s="533"/>
      <c r="G21293" s="533"/>
    </row>
    <row r="21294" spans="1:7">
      <c r="A21294" s="533"/>
      <c r="B21294" s="1787"/>
      <c r="C21294" s="1788"/>
      <c r="D21294" s="533"/>
      <c r="E21294" s="533"/>
      <c r="F21294" s="533"/>
      <c r="G21294" s="533"/>
    </row>
    <row r="21295" spans="1:7">
      <c r="A21295" s="533"/>
      <c r="B21295" s="1787"/>
      <c r="C21295" s="1788"/>
      <c r="D21295" s="533"/>
      <c r="E21295" s="533"/>
      <c r="F21295" s="533"/>
      <c r="G21295" s="533"/>
    </row>
    <row r="21296" spans="1:7">
      <c r="A21296" s="533"/>
      <c r="B21296" s="1787"/>
      <c r="C21296" s="1788"/>
      <c r="D21296" s="533"/>
      <c r="E21296" s="533"/>
      <c r="F21296" s="533"/>
      <c r="G21296" s="533"/>
    </row>
    <row r="21297" spans="1:7">
      <c r="A21297" s="533"/>
      <c r="B21297" s="1787"/>
      <c r="C21297" s="1788"/>
      <c r="D21297" s="533"/>
      <c r="E21297" s="533"/>
      <c r="F21297" s="533"/>
      <c r="G21297" s="533"/>
    </row>
    <row r="21298" spans="1:7">
      <c r="A21298" s="533"/>
      <c r="B21298" s="1787"/>
      <c r="C21298" s="1788"/>
      <c r="D21298" s="533"/>
      <c r="E21298" s="533"/>
      <c r="F21298" s="533"/>
      <c r="G21298" s="533"/>
    </row>
    <row r="21299" spans="1:7">
      <c r="A21299" s="533"/>
      <c r="B21299" s="1787"/>
      <c r="C21299" s="1788"/>
      <c r="D21299" s="533"/>
      <c r="E21299" s="533"/>
      <c r="F21299" s="533"/>
      <c r="G21299" s="533"/>
    </row>
    <row r="21300" spans="1:7">
      <c r="A21300" s="533"/>
      <c r="B21300" s="1787"/>
      <c r="C21300" s="1788"/>
      <c r="D21300" s="533"/>
      <c r="E21300" s="533"/>
      <c r="F21300" s="533"/>
      <c r="G21300" s="533"/>
    </row>
    <row r="21301" spans="1:7">
      <c r="A21301" s="533"/>
      <c r="B21301" s="1787"/>
      <c r="C21301" s="1788"/>
      <c r="D21301" s="533"/>
      <c r="E21301" s="533"/>
      <c r="F21301" s="533"/>
      <c r="G21301" s="533"/>
    </row>
    <row r="21302" spans="1:7">
      <c r="A21302" s="533"/>
      <c r="B21302" s="1787"/>
      <c r="C21302" s="1788"/>
      <c r="D21302" s="533"/>
      <c r="E21302" s="533"/>
      <c r="F21302" s="533"/>
      <c r="G21302" s="533"/>
    </row>
    <row r="21303" spans="1:7">
      <c r="A21303" s="533"/>
      <c r="B21303" s="1787"/>
      <c r="C21303" s="1788"/>
      <c r="D21303" s="533"/>
      <c r="E21303" s="533"/>
      <c r="F21303" s="533"/>
      <c r="G21303" s="533"/>
    </row>
    <row r="21304" spans="1:7">
      <c r="A21304" s="533"/>
      <c r="B21304" s="1787"/>
      <c r="C21304" s="1788"/>
      <c r="D21304" s="533"/>
      <c r="E21304" s="533"/>
      <c r="F21304" s="533"/>
      <c r="G21304" s="533"/>
    </row>
    <row r="21305" spans="1:7">
      <c r="A21305" s="533"/>
      <c r="B21305" s="1787"/>
      <c r="C21305" s="1788"/>
      <c r="D21305" s="533"/>
      <c r="E21305" s="533"/>
      <c r="F21305" s="533"/>
      <c r="G21305" s="533"/>
    </row>
    <row r="21306" spans="1:7">
      <c r="A21306" s="533"/>
      <c r="B21306" s="1787"/>
      <c r="C21306" s="1788"/>
      <c r="D21306" s="533"/>
      <c r="E21306" s="533"/>
      <c r="F21306" s="533"/>
      <c r="G21306" s="533"/>
    </row>
    <row r="21307" spans="1:7">
      <c r="A21307" s="533"/>
      <c r="B21307" s="1787"/>
      <c r="C21307" s="1788"/>
      <c r="D21307" s="533"/>
      <c r="E21307" s="533"/>
      <c r="F21307" s="533"/>
      <c r="G21307" s="533"/>
    </row>
    <row r="21308" spans="1:7">
      <c r="A21308" s="533"/>
      <c r="B21308" s="1787"/>
      <c r="C21308" s="1788"/>
      <c r="D21308" s="533"/>
      <c r="E21308" s="533"/>
      <c r="F21308" s="533"/>
      <c r="G21308" s="533"/>
    </row>
    <row r="21309" spans="1:7">
      <c r="A21309" s="533"/>
      <c r="B21309" s="1787"/>
      <c r="C21309" s="1788"/>
      <c r="D21309" s="533"/>
      <c r="E21309" s="533"/>
      <c r="F21309" s="533"/>
      <c r="G21309" s="533"/>
    </row>
    <row r="21310" spans="1:7">
      <c r="A21310" s="533"/>
      <c r="B21310" s="1787"/>
      <c r="C21310" s="1788"/>
      <c r="D21310" s="533"/>
      <c r="E21310" s="533"/>
      <c r="F21310" s="533"/>
      <c r="G21310" s="533"/>
    </row>
    <row r="21311" spans="1:7">
      <c r="A21311" s="533"/>
      <c r="B21311" s="1787"/>
      <c r="C21311" s="1788"/>
      <c r="D21311" s="533"/>
      <c r="E21311" s="533"/>
      <c r="F21311" s="533"/>
      <c r="G21311" s="533"/>
    </row>
    <row r="21312" spans="1:7">
      <c r="A21312" s="533"/>
      <c r="B21312" s="1787"/>
      <c r="C21312" s="1788"/>
      <c r="D21312" s="533"/>
      <c r="E21312" s="533"/>
      <c r="F21312" s="533"/>
      <c r="G21312" s="533"/>
    </row>
    <row r="21313" spans="1:7">
      <c r="A21313" s="533"/>
      <c r="B21313" s="1787"/>
      <c r="C21313" s="1788"/>
      <c r="D21313" s="533"/>
      <c r="E21313" s="533"/>
      <c r="F21313" s="533"/>
      <c r="G21313" s="533"/>
    </row>
    <row r="21314" spans="1:7">
      <c r="A21314" s="533"/>
      <c r="B21314" s="1787"/>
      <c r="C21314" s="1788"/>
      <c r="D21314" s="533"/>
      <c r="E21314" s="533"/>
      <c r="F21314" s="533"/>
      <c r="G21314" s="533"/>
    </row>
    <row r="21315" spans="1:7">
      <c r="A21315" s="533"/>
      <c r="B21315" s="1787"/>
      <c r="C21315" s="1788"/>
      <c r="D21315" s="533"/>
      <c r="E21315" s="533"/>
      <c r="F21315" s="533"/>
      <c r="G21315" s="533"/>
    </row>
    <row r="21316" spans="1:7">
      <c r="A21316" s="533"/>
      <c r="B21316" s="1787"/>
      <c r="C21316" s="1788"/>
      <c r="D21316" s="533"/>
      <c r="E21316" s="533"/>
      <c r="F21316" s="533"/>
      <c r="G21316" s="533"/>
    </row>
    <row r="21317" spans="1:7">
      <c r="A21317" s="533"/>
      <c r="B21317" s="1787"/>
      <c r="C21317" s="1788"/>
      <c r="D21317" s="533"/>
      <c r="E21317" s="533"/>
      <c r="F21317" s="533"/>
      <c r="G21317" s="533"/>
    </row>
    <row r="21318" spans="1:7">
      <c r="A21318" s="533"/>
      <c r="B21318" s="1787"/>
      <c r="C21318" s="1788"/>
      <c r="D21318" s="533"/>
      <c r="E21318" s="533"/>
      <c r="F21318" s="533"/>
      <c r="G21318" s="533"/>
    </row>
    <row r="21319" spans="1:7">
      <c r="A21319" s="533"/>
      <c r="B21319" s="1787"/>
      <c r="C21319" s="1788"/>
      <c r="D21319" s="533"/>
      <c r="E21319" s="533"/>
      <c r="F21319" s="533"/>
      <c r="G21319" s="533"/>
    </row>
    <row r="21320" spans="1:7">
      <c r="A21320" s="533"/>
      <c r="B21320" s="1787"/>
      <c r="C21320" s="1788"/>
      <c r="D21320" s="533"/>
      <c r="E21320" s="533"/>
      <c r="F21320" s="533"/>
      <c r="G21320" s="533"/>
    </row>
    <row r="21321" spans="1:7">
      <c r="A21321" s="533"/>
      <c r="B21321" s="1787"/>
      <c r="C21321" s="1788"/>
      <c r="D21321" s="533"/>
      <c r="E21321" s="533"/>
      <c r="F21321" s="533"/>
      <c r="G21321" s="533"/>
    </row>
    <row r="21322" spans="1:7">
      <c r="A21322" s="533"/>
      <c r="B21322" s="1787"/>
      <c r="C21322" s="1788"/>
      <c r="D21322" s="533"/>
      <c r="E21322" s="533"/>
      <c r="F21322" s="533"/>
      <c r="G21322" s="533"/>
    </row>
    <row r="21323" spans="1:7">
      <c r="A21323" s="533"/>
      <c r="B21323" s="1787"/>
      <c r="C21323" s="1788"/>
      <c r="D21323" s="533"/>
      <c r="E21323" s="533"/>
      <c r="F21323" s="533"/>
      <c r="G21323" s="533"/>
    </row>
    <row r="21324" spans="1:7">
      <c r="A21324" s="533"/>
      <c r="B21324" s="1787"/>
      <c r="C21324" s="1788"/>
      <c r="D21324" s="533"/>
      <c r="E21324" s="533"/>
      <c r="F21324" s="533"/>
      <c r="G21324" s="533"/>
    </row>
    <row r="21325" spans="1:7">
      <c r="A21325" s="533"/>
      <c r="B21325" s="1787"/>
      <c r="C21325" s="1788"/>
      <c r="D21325" s="533"/>
      <c r="E21325" s="533"/>
      <c r="F21325" s="533"/>
      <c r="G21325" s="533"/>
    </row>
    <row r="21326" spans="1:7">
      <c r="A21326" s="533"/>
      <c r="B21326" s="1787"/>
      <c r="C21326" s="1788"/>
      <c r="D21326" s="533"/>
      <c r="E21326" s="533"/>
      <c r="F21326" s="533"/>
      <c r="G21326" s="533"/>
    </row>
    <row r="21327" spans="1:7">
      <c r="A21327" s="533"/>
      <c r="B21327" s="1787"/>
      <c r="C21327" s="1788"/>
      <c r="D21327" s="533"/>
      <c r="E21327" s="533"/>
      <c r="F21327" s="533"/>
      <c r="G21327" s="533"/>
    </row>
    <row r="21328" spans="1:7">
      <c r="A21328" s="533"/>
      <c r="B21328" s="1787"/>
      <c r="C21328" s="1788"/>
      <c r="D21328" s="533"/>
      <c r="E21328" s="533"/>
      <c r="F21328" s="533"/>
      <c r="G21328" s="533"/>
    </row>
    <row r="21329" spans="1:7">
      <c r="A21329" s="533"/>
      <c r="B21329" s="1787"/>
      <c r="C21329" s="1788"/>
      <c r="D21329" s="533"/>
      <c r="E21329" s="533"/>
      <c r="F21329" s="533"/>
      <c r="G21329" s="533"/>
    </row>
    <row r="21330" spans="1:7">
      <c r="A21330" s="533"/>
      <c r="B21330" s="1787"/>
      <c r="C21330" s="1788"/>
      <c r="D21330" s="533"/>
      <c r="E21330" s="533"/>
      <c r="F21330" s="533"/>
      <c r="G21330" s="533"/>
    </row>
    <row r="21331" spans="1:7">
      <c r="A21331" s="533"/>
      <c r="B21331" s="1787"/>
      <c r="C21331" s="1788"/>
      <c r="D21331" s="533"/>
      <c r="E21331" s="533"/>
      <c r="F21331" s="533"/>
      <c r="G21331" s="533"/>
    </row>
    <row r="21332" spans="1:7">
      <c r="A21332" s="533"/>
      <c r="B21332" s="1787"/>
      <c r="C21332" s="1788"/>
      <c r="D21332" s="533"/>
      <c r="E21332" s="533"/>
      <c r="F21332" s="533"/>
      <c r="G21332" s="533"/>
    </row>
    <row r="21333" spans="1:7">
      <c r="A21333" s="533"/>
      <c r="B21333" s="1787"/>
      <c r="C21333" s="1788"/>
      <c r="D21333" s="533"/>
      <c r="E21333" s="533"/>
      <c r="F21333" s="533"/>
      <c r="G21333" s="533"/>
    </row>
    <row r="21334" spans="1:7">
      <c r="A21334" s="533"/>
      <c r="B21334" s="1787"/>
      <c r="C21334" s="1788"/>
      <c r="D21334" s="533"/>
      <c r="E21334" s="533"/>
      <c r="F21334" s="533"/>
      <c r="G21334" s="533"/>
    </row>
    <row r="21335" spans="1:7">
      <c r="A21335" s="533"/>
      <c r="B21335" s="1787"/>
      <c r="C21335" s="1788"/>
      <c r="D21335" s="533"/>
      <c r="E21335" s="533"/>
      <c r="F21335" s="533"/>
      <c r="G21335" s="533"/>
    </row>
    <row r="21336" spans="1:7">
      <c r="A21336" s="533"/>
      <c r="B21336" s="1787"/>
      <c r="C21336" s="1788"/>
      <c r="D21336" s="533"/>
      <c r="E21336" s="533"/>
      <c r="F21336" s="533"/>
      <c r="G21336" s="533"/>
    </row>
    <row r="21337" spans="1:7">
      <c r="A21337" s="533"/>
      <c r="B21337" s="1787"/>
      <c r="C21337" s="1788"/>
      <c r="D21337" s="533"/>
      <c r="E21337" s="533"/>
      <c r="F21337" s="533"/>
      <c r="G21337" s="533"/>
    </row>
    <row r="21338" spans="1:7">
      <c r="A21338" s="533"/>
      <c r="B21338" s="1787"/>
      <c r="C21338" s="1788"/>
      <c r="D21338" s="533"/>
      <c r="E21338" s="533"/>
      <c r="F21338" s="533"/>
      <c r="G21338" s="533"/>
    </row>
    <row r="21339" spans="1:7">
      <c r="A21339" s="533"/>
      <c r="B21339" s="1787"/>
      <c r="C21339" s="1788"/>
      <c r="D21339" s="533"/>
      <c r="E21339" s="533"/>
      <c r="F21339" s="533"/>
      <c r="G21339" s="533"/>
    </row>
    <row r="21340" spans="1:7">
      <c r="A21340" s="533"/>
      <c r="B21340" s="1787"/>
      <c r="C21340" s="1788"/>
      <c r="D21340" s="533"/>
      <c r="E21340" s="533"/>
      <c r="F21340" s="533"/>
      <c r="G21340" s="533"/>
    </row>
    <row r="21341" spans="1:7">
      <c r="A21341" s="533"/>
      <c r="B21341" s="1787"/>
      <c r="C21341" s="1788"/>
      <c r="D21341" s="533"/>
      <c r="E21341" s="533"/>
      <c r="F21341" s="533"/>
      <c r="G21341" s="533"/>
    </row>
    <row r="21342" spans="1:7">
      <c r="A21342" s="533"/>
      <c r="B21342" s="1787"/>
      <c r="C21342" s="1788"/>
      <c r="D21342" s="533"/>
      <c r="E21342" s="533"/>
      <c r="F21342" s="533"/>
      <c r="G21342" s="533"/>
    </row>
    <row r="21343" spans="1:7">
      <c r="A21343" s="533"/>
      <c r="B21343" s="1787"/>
      <c r="C21343" s="1788"/>
      <c r="D21343" s="533"/>
      <c r="E21343" s="533"/>
      <c r="F21343" s="533"/>
      <c r="G21343" s="533"/>
    </row>
    <row r="21344" spans="1:7">
      <c r="A21344" s="533"/>
      <c r="B21344" s="1787"/>
      <c r="C21344" s="1788"/>
      <c r="D21344" s="533"/>
      <c r="E21344" s="533"/>
      <c r="F21344" s="533"/>
      <c r="G21344" s="533"/>
    </row>
    <row r="21345" spans="1:7">
      <c r="A21345" s="533"/>
      <c r="B21345" s="1787"/>
      <c r="C21345" s="1788"/>
      <c r="D21345" s="533"/>
      <c r="E21345" s="533"/>
      <c r="F21345" s="533"/>
      <c r="G21345" s="533"/>
    </row>
    <row r="21346" spans="1:7">
      <c r="A21346" s="533"/>
      <c r="B21346" s="1787"/>
      <c r="C21346" s="1788"/>
      <c r="D21346" s="533"/>
      <c r="E21346" s="533"/>
      <c r="F21346" s="533"/>
      <c r="G21346" s="533"/>
    </row>
    <row r="21347" spans="1:7">
      <c r="A21347" s="533"/>
      <c r="B21347" s="1787"/>
      <c r="C21347" s="1788"/>
      <c r="D21347" s="533"/>
      <c r="E21347" s="533"/>
      <c r="F21347" s="533"/>
      <c r="G21347" s="533"/>
    </row>
    <row r="21348" spans="1:7">
      <c r="A21348" s="533"/>
      <c r="B21348" s="1787"/>
      <c r="C21348" s="1788"/>
      <c r="D21348" s="533"/>
      <c r="E21348" s="533"/>
      <c r="F21348" s="533"/>
      <c r="G21348" s="533"/>
    </row>
    <row r="21349" spans="1:7">
      <c r="A21349" s="533"/>
      <c r="B21349" s="1787"/>
      <c r="C21349" s="1788"/>
      <c r="D21349" s="533"/>
      <c r="E21349" s="533"/>
      <c r="F21349" s="533"/>
      <c r="G21349" s="533"/>
    </row>
    <row r="21350" spans="1:7">
      <c r="A21350" s="533"/>
      <c r="B21350" s="1787"/>
      <c r="C21350" s="1788"/>
      <c r="D21350" s="533"/>
      <c r="E21350" s="533"/>
      <c r="F21350" s="533"/>
      <c r="G21350" s="533"/>
    </row>
    <row r="21351" spans="1:7">
      <c r="A21351" s="533"/>
      <c r="B21351" s="1787"/>
      <c r="C21351" s="1788"/>
      <c r="D21351" s="533"/>
      <c r="E21351" s="533"/>
      <c r="F21351" s="533"/>
      <c r="G21351" s="533"/>
    </row>
    <row r="21352" spans="1:7">
      <c r="A21352" s="533"/>
      <c r="B21352" s="1787"/>
      <c r="C21352" s="1788"/>
      <c r="D21352" s="533"/>
      <c r="E21352" s="533"/>
      <c r="F21352" s="533"/>
      <c r="G21352" s="533"/>
    </row>
    <row r="21353" spans="1:7">
      <c r="A21353" s="533"/>
      <c r="B21353" s="1787"/>
      <c r="C21353" s="1788"/>
      <c r="D21353" s="533"/>
      <c r="E21353" s="533"/>
      <c r="F21353" s="533"/>
      <c r="G21353" s="533"/>
    </row>
    <row r="21354" spans="1:7">
      <c r="A21354" s="533"/>
      <c r="B21354" s="1787"/>
      <c r="C21354" s="1788"/>
      <c r="D21354" s="533"/>
      <c r="E21354" s="533"/>
      <c r="F21354" s="533"/>
      <c r="G21354" s="533"/>
    </row>
    <row r="21355" spans="1:7">
      <c r="A21355" s="533"/>
      <c r="B21355" s="1787"/>
      <c r="C21355" s="1788"/>
      <c r="D21355" s="533"/>
      <c r="E21355" s="533"/>
      <c r="F21355" s="533"/>
      <c r="G21355" s="533"/>
    </row>
    <row r="21356" spans="1:7">
      <c r="A21356" s="533"/>
      <c r="B21356" s="1787"/>
      <c r="C21356" s="1788"/>
      <c r="D21356" s="533"/>
      <c r="E21356" s="533"/>
      <c r="F21356" s="533"/>
      <c r="G21356" s="533"/>
    </row>
    <row r="21357" spans="1:7">
      <c r="A21357" s="533"/>
      <c r="B21357" s="1787"/>
      <c r="C21357" s="1788"/>
      <c r="D21357" s="533"/>
      <c r="E21357" s="533"/>
      <c r="F21357" s="533"/>
      <c r="G21357" s="533"/>
    </row>
    <row r="21358" spans="1:7">
      <c r="A21358" s="533"/>
      <c r="B21358" s="1787"/>
      <c r="C21358" s="1788"/>
      <c r="D21358" s="533"/>
      <c r="E21358" s="533"/>
      <c r="F21358" s="533"/>
      <c r="G21358" s="533"/>
    </row>
    <row r="21359" spans="1:7">
      <c r="A21359" s="533"/>
      <c r="B21359" s="1787"/>
      <c r="C21359" s="1788"/>
      <c r="D21359" s="533"/>
      <c r="E21359" s="533"/>
      <c r="F21359" s="533"/>
      <c r="G21359" s="533"/>
    </row>
    <row r="21360" spans="1:7">
      <c r="A21360" s="533"/>
      <c r="B21360" s="1787"/>
      <c r="C21360" s="1788"/>
      <c r="D21360" s="533"/>
      <c r="E21360" s="533"/>
      <c r="F21360" s="533"/>
      <c r="G21360" s="533"/>
    </row>
    <row r="21361" spans="1:7">
      <c r="A21361" s="533"/>
      <c r="B21361" s="1787"/>
      <c r="C21361" s="1788"/>
      <c r="D21361" s="533"/>
      <c r="E21361" s="533"/>
      <c r="F21361" s="533"/>
      <c r="G21361" s="533"/>
    </row>
    <row r="21362" spans="1:7">
      <c r="A21362" s="533"/>
      <c r="B21362" s="1787"/>
      <c r="C21362" s="1788"/>
      <c r="D21362" s="533"/>
      <c r="E21362" s="533"/>
      <c r="F21362" s="533"/>
      <c r="G21362" s="533"/>
    </row>
    <row r="21363" spans="1:7">
      <c r="A21363" s="533"/>
      <c r="B21363" s="1787"/>
      <c r="C21363" s="1788"/>
      <c r="D21363" s="533"/>
      <c r="E21363" s="533"/>
      <c r="F21363" s="533"/>
      <c r="G21363" s="533"/>
    </row>
    <row r="21364" spans="1:7">
      <c r="A21364" s="533"/>
      <c r="B21364" s="1787"/>
      <c r="C21364" s="1788"/>
      <c r="D21364" s="533"/>
      <c r="E21364" s="533"/>
      <c r="F21364" s="533"/>
      <c r="G21364" s="533"/>
    </row>
    <row r="21365" spans="1:7">
      <c r="A21365" s="533"/>
      <c r="B21365" s="1787"/>
      <c r="C21365" s="1788"/>
      <c r="D21365" s="533"/>
      <c r="E21365" s="533"/>
      <c r="F21365" s="533"/>
      <c r="G21365" s="533"/>
    </row>
    <row r="21366" spans="1:7">
      <c r="A21366" s="533"/>
      <c r="B21366" s="1787"/>
      <c r="C21366" s="1788"/>
      <c r="D21366" s="533"/>
      <c r="E21366" s="533"/>
      <c r="F21366" s="533"/>
      <c r="G21366" s="533"/>
    </row>
    <row r="21367" spans="1:7">
      <c r="A21367" s="533"/>
      <c r="B21367" s="1787"/>
      <c r="C21367" s="1788"/>
      <c r="D21367" s="533"/>
      <c r="E21367" s="533"/>
      <c r="F21367" s="533"/>
      <c r="G21367" s="533"/>
    </row>
    <row r="21368" spans="1:7">
      <c r="A21368" s="533"/>
      <c r="B21368" s="1787"/>
      <c r="C21368" s="1788"/>
      <c r="D21368" s="533"/>
      <c r="E21368" s="533"/>
      <c r="F21368" s="533"/>
      <c r="G21368" s="533"/>
    </row>
    <row r="21369" spans="1:7">
      <c r="A21369" s="533"/>
      <c r="B21369" s="1787"/>
      <c r="C21369" s="1788"/>
      <c r="D21369" s="533"/>
      <c r="E21369" s="533"/>
      <c r="F21369" s="533"/>
      <c r="G21369" s="533"/>
    </row>
    <row r="21370" spans="1:7">
      <c r="A21370" s="533"/>
      <c r="B21370" s="1787"/>
      <c r="C21370" s="1788"/>
      <c r="D21370" s="533"/>
      <c r="E21370" s="533"/>
      <c r="F21370" s="533"/>
      <c r="G21370" s="533"/>
    </row>
    <row r="21371" spans="1:7">
      <c r="A21371" s="533"/>
      <c r="B21371" s="1787"/>
      <c r="C21371" s="1788"/>
      <c r="D21371" s="533"/>
      <c r="E21371" s="533"/>
      <c r="F21371" s="533"/>
      <c r="G21371" s="533"/>
    </row>
    <row r="21372" spans="1:7">
      <c r="A21372" s="533"/>
      <c r="B21372" s="1787"/>
      <c r="C21372" s="1788"/>
      <c r="D21372" s="533"/>
      <c r="E21372" s="533"/>
      <c r="F21372" s="533"/>
      <c r="G21372" s="533"/>
    </row>
    <row r="21373" spans="1:7">
      <c r="A21373" s="533"/>
      <c r="B21373" s="1787"/>
      <c r="C21373" s="1788"/>
      <c r="D21373" s="533"/>
      <c r="E21373" s="533"/>
      <c r="F21373" s="533"/>
      <c r="G21373" s="533"/>
    </row>
    <row r="21374" spans="1:7">
      <c r="A21374" s="533"/>
      <c r="B21374" s="1787"/>
      <c r="C21374" s="1788"/>
      <c r="D21374" s="533"/>
      <c r="E21374" s="533"/>
      <c r="F21374" s="533"/>
      <c r="G21374" s="533"/>
    </row>
    <row r="21375" spans="1:7">
      <c r="A21375" s="533"/>
      <c r="B21375" s="1787"/>
      <c r="C21375" s="1788"/>
      <c r="D21375" s="533"/>
      <c r="E21375" s="533"/>
      <c r="F21375" s="533"/>
      <c r="G21375" s="533"/>
    </row>
    <row r="21376" spans="1:7">
      <c r="A21376" s="533"/>
      <c r="B21376" s="1787"/>
      <c r="C21376" s="1788"/>
      <c r="D21376" s="533"/>
      <c r="E21376" s="533"/>
      <c r="F21376" s="533"/>
      <c r="G21376" s="533"/>
    </row>
    <row r="21377" spans="1:7">
      <c r="A21377" s="533"/>
      <c r="B21377" s="1787"/>
      <c r="C21377" s="1788"/>
      <c r="D21377" s="533"/>
      <c r="E21377" s="533"/>
      <c r="F21377" s="533"/>
      <c r="G21377" s="533"/>
    </row>
    <row r="21378" spans="1:7">
      <c r="A21378" s="533"/>
      <c r="B21378" s="1787"/>
      <c r="C21378" s="1788"/>
      <c r="D21378" s="533"/>
      <c r="E21378" s="533"/>
      <c r="F21378" s="533"/>
      <c r="G21378" s="533"/>
    </row>
    <row r="21379" spans="1:7">
      <c r="A21379" s="533"/>
      <c r="B21379" s="1787"/>
      <c r="C21379" s="1788"/>
      <c r="D21379" s="533"/>
      <c r="E21379" s="533"/>
      <c r="F21379" s="533"/>
      <c r="G21379" s="533"/>
    </row>
    <row r="21380" spans="1:7">
      <c r="A21380" s="533"/>
      <c r="B21380" s="1787"/>
      <c r="C21380" s="1788"/>
      <c r="D21380" s="533"/>
      <c r="E21380" s="533"/>
      <c r="F21380" s="533"/>
      <c r="G21380" s="533"/>
    </row>
    <row r="21381" spans="1:7">
      <c r="A21381" s="533"/>
      <c r="B21381" s="1787"/>
      <c r="C21381" s="1788"/>
      <c r="D21381" s="533"/>
      <c r="E21381" s="533"/>
      <c r="F21381" s="533"/>
      <c r="G21381" s="533"/>
    </row>
    <row r="21382" spans="1:7">
      <c r="A21382" s="533"/>
      <c r="B21382" s="1787"/>
      <c r="C21382" s="1788"/>
      <c r="D21382" s="533"/>
      <c r="E21382" s="533"/>
      <c r="F21382" s="533"/>
      <c r="G21382" s="533"/>
    </row>
    <row r="21383" spans="1:7">
      <c r="A21383" s="533"/>
      <c r="B21383" s="1787"/>
      <c r="C21383" s="1788"/>
      <c r="D21383" s="533"/>
      <c r="E21383" s="533"/>
      <c r="F21383" s="533"/>
      <c r="G21383" s="533"/>
    </row>
    <row r="21384" spans="1:7">
      <c r="A21384" s="533"/>
      <c r="B21384" s="1787"/>
      <c r="C21384" s="1788"/>
      <c r="D21384" s="533"/>
      <c r="E21384" s="533"/>
      <c r="F21384" s="533"/>
      <c r="G21384" s="533"/>
    </row>
    <row r="21385" spans="1:7">
      <c r="A21385" s="533"/>
      <c r="B21385" s="1787"/>
      <c r="C21385" s="1788"/>
      <c r="D21385" s="533"/>
      <c r="E21385" s="533"/>
      <c r="F21385" s="533"/>
      <c r="G21385" s="533"/>
    </row>
    <row r="21386" spans="1:7">
      <c r="A21386" s="533"/>
      <c r="B21386" s="1787"/>
      <c r="C21386" s="1788"/>
      <c r="D21386" s="533"/>
      <c r="E21386" s="533"/>
      <c r="F21386" s="533"/>
      <c r="G21386" s="533"/>
    </row>
    <row r="21387" spans="1:7">
      <c r="A21387" s="533"/>
      <c r="B21387" s="1787"/>
      <c r="C21387" s="1788"/>
      <c r="D21387" s="533"/>
      <c r="E21387" s="533"/>
      <c r="F21387" s="533"/>
      <c r="G21387" s="533"/>
    </row>
    <row r="21388" spans="1:7">
      <c r="A21388" s="533"/>
      <c r="B21388" s="1787"/>
      <c r="C21388" s="1788"/>
      <c r="D21388" s="533"/>
      <c r="E21388" s="533"/>
      <c r="F21388" s="533"/>
      <c r="G21388" s="533"/>
    </row>
    <row r="21389" spans="1:7">
      <c r="A21389" s="533"/>
      <c r="B21389" s="1787"/>
      <c r="C21389" s="1788"/>
      <c r="D21389" s="533"/>
      <c r="E21389" s="533"/>
      <c r="F21389" s="533"/>
      <c r="G21389" s="533"/>
    </row>
    <row r="21390" spans="1:7">
      <c r="A21390" s="533"/>
      <c r="B21390" s="1787"/>
      <c r="C21390" s="1788"/>
      <c r="D21390" s="533"/>
      <c r="E21390" s="533"/>
      <c r="F21390" s="533"/>
      <c r="G21390" s="533"/>
    </row>
    <row r="21391" spans="1:7">
      <c r="A21391" s="533"/>
      <c r="B21391" s="1787"/>
      <c r="C21391" s="1788"/>
      <c r="D21391" s="533"/>
      <c r="E21391" s="533"/>
      <c r="F21391" s="533"/>
      <c r="G21391" s="533"/>
    </row>
    <row r="21392" spans="1:7">
      <c r="A21392" s="533"/>
      <c r="B21392" s="1787"/>
      <c r="C21392" s="1788"/>
      <c r="D21392" s="533"/>
      <c r="E21392" s="533"/>
      <c r="F21392" s="533"/>
      <c r="G21392" s="533"/>
    </row>
    <row r="21393" spans="1:7">
      <c r="A21393" s="533"/>
      <c r="B21393" s="1787"/>
      <c r="C21393" s="1788"/>
      <c r="D21393" s="533"/>
      <c r="E21393" s="533"/>
      <c r="F21393" s="533"/>
      <c r="G21393" s="533"/>
    </row>
    <row r="21394" spans="1:7">
      <c r="A21394" s="533"/>
      <c r="B21394" s="1787"/>
      <c r="C21394" s="1788"/>
      <c r="D21394" s="533"/>
      <c r="E21394" s="533"/>
      <c r="F21394" s="533"/>
      <c r="G21394" s="533"/>
    </row>
    <row r="21395" spans="1:7">
      <c r="A21395" s="533"/>
      <c r="B21395" s="1787"/>
      <c r="C21395" s="1788"/>
      <c r="D21395" s="533"/>
      <c r="E21395" s="533"/>
      <c r="F21395" s="533"/>
      <c r="G21395" s="533"/>
    </row>
    <row r="21396" spans="1:7">
      <c r="A21396" s="533"/>
      <c r="B21396" s="1787"/>
      <c r="C21396" s="1788"/>
      <c r="D21396" s="533"/>
      <c r="E21396" s="533"/>
      <c r="F21396" s="533"/>
      <c r="G21396" s="533"/>
    </row>
    <row r="21397" spans="1:7">
      <c r="A21397" s="533"/>
      <c r="B21397" s="1787"/>
      <c r="C21397" s="1788"/>
      <c r="D21397" s="533"/>
      <c r="E21397" s="533"/>
      <c r="F21397" s="533"/>
      <c r="G21397" s="533"/>
    </row>
    <row r="21398" spans="1:7">
      <c r="A21398" s="533"/>
      <c r="B21398" s="1787"/>
      <c r="C21398" s="1788"/>
      <c r="D21398" s="533"/>
      <c r="E21398" s="533"/>
      <c r="F21398" s="533"/>
      <c r="G21398" s="533"/>
    </row>
    <row r="21399" spans="1:7">
      <c r="A21399" s="533"/>
      <c r="B21399" s="1787"/>
      <c r="C21399" s="1788"/>
      <c r="D21399" s="533"/>
      <c r="E21399" s="533"/>
      <c r="F21399" s="533"/>
      <c r="G21399" s="533"/>
    </row>
    <row r="21400" spans="1:7">
      <c r="A21400" s="533"/>
      <c r="B21400" s="1787"/>
      <c r="C21400" s="1788"/>
      <c r="D21400" s="533"/>
      <c r="E21400" s="533"/>
      <c r="F21400" s="533"/>
      <c r="G21400" s="533"/>
    </row>
    <row r="21401" spans="1:7">
      <c r="A21401" s="533"/>
      <c r="B21401" s="1787"/>
      <c r="C21401" s="1788"/>
      <c r="D21401" s="533"/>
      <c r="E21401" s="533"/>
      <c r="F21401" s="533"/>
      <c r="G21401" s="533"/>
    </row>
    <row r="21402" spans="1:7">
      <c r="A21402" s="533"/>
      <c r="B21402" s="1787"/>
      <c r="C21402" s="1788"/>
      <c r="D21402" s="533"/>
      <c r="E21402" s="533"/>
      <c r="F21402" s="533"/>
      <c r="G21402" s="533"/>
    </row>
    <row r="21403" spans="1:7">
      <c r="A21403" s="533"/>
      <c r="B21403" s="1787"/>
      <c r="C21403" s="1788"/>
      <c r="D21403" s="533"/>
      <c r="E21403" s="533"/>
      <c r="F21403" s="533"/>
      <c r="G21403" s="533"/>
    </row>
    <row r="21404" spans="1:7">
      <c r="A21404" s="533"/>
      <c r="B21404" s="1787"/>
      <c r="C21404" s="1788"/>
      <c r="D21404" s="533"/>
      <c r="E21404" s="533"/>
      <c r="F21404" s="533"/>
      <c r="G21404" s="533"/>
    </row>
    <row r="21405" spans="1:7">
      <c r="A21405" s="533"/>
      <c r="B21405" s="1787"/>
      <c r="C21405" s="1788"/>
      <c r="D21405" s="533"/>
      <c r="E21405" s="533"/>
      <c r="F21405" s="533"/>
      <c r="G21405" s="533"/>
    </row>
    <row r="21406" spans="1:7">
      <c r="A21406" s="533"/>
      <c r="B21406" s="1787"/>
      <c r="C21406" s="1788"/>
      <c r="D21406" s="533"/>
      <c r="E21406" s="533"/>
      <c r="F21406" s="533"/>
      <c r="G21406" s="533"/>
    </row>
    <row r="21407" spans="1:7">
      <c r="A21407" s="533"/>
      <c r="B21407" s="1787"/>
      <c r="C21407" s="1788"/>
      <c r="D21407" s="533"/>
      <c r="E21407" s="533"/>
      <c r="F21407" s="533"/>
      <c r="G21407" s="533"/>
    </row>
    <row r="21408" spans="1:7">
      <c r="A21408" s="533"/>
      <c r="B21408" s="1787"/>
      <c r="C21408" s="1788"/>
      <c r="D21408" s="533"/>
      <c r="E21408" s="533"/>
      <c r="F21408" s="533"/>
      <c r="G21408" s="533"/>
    </row>
    <row r="21409" spans="1:7">
      <c r="A21409" s="533"/>
      <c r="B21409" s="1787"/>
      <c r="C21409" s="1788"/>
      <c r="D21409" s="533"/>
      <c r="E21409" s="533"/>
      <c r="F21409" s="533"/>
      <c r="G21409" s="533"/>
    </row>
    <row r="21410" spans="1:7">
      <c r="A21410" s="533"/>
      <c r="B21410" s="1787"/>
      <c r="C21410" s="1788"/>
      <c r="D21410" s="533"/>
      <c r="E21410" s="533"/>
      <c r="F21410" s="533"/>
      <c r="G21410" s="533"/>
    </row>
    <row r="21411" spans="1:7">
      <c r="A21411" s="533"/>
      <c r="B21411" s="1787"/>
      <c r="C21411" s="1788"/>
      <c r="D21411" s="533"/>
      <c r="E21411" s="533"/>
      <c r="F21411" s="533"/>
      <c r="G21411" s="533"/>
    </row>
    <row r="21412" spans="1:7">
      <c r="A21412" s="533"/>
      <c r="B21412" s="1787"/>
      <c r="C21412" s="1788"/>
      <c r="D21412" s="533"/>
      <c r="E21412" s="533"/>
      <c r="F21412" s="533"/>
      <c r="G21412" s="533"/>
    </row>
    <row r="21413" spans="1:7">
      <c r="A21413" s="533"/>
      <c r="B21413" s="1787"/>
      <c r="C21413" s="1788"/>
      <c r="D21413" s="533"/>
      <c r="E21413" s="533"/>
      <c r="F21413" s="533"/>
      <c r="G21413" s="533"/>
    </row>
    <row r="21414" spans="1:7">
      <c r="A21414" s="533"/>
      <c r="B21414" s="1787"/>
      <c r="C21414" s="1788"/>
      <c r="D21414" s="533"/>
      <c r="E21414" s="533"/>
      <c r="F21414" s="533"/>
      <c r="G21414" s="533"/>
    </row>
    <row r="21415" spans="1:7">
      <c r="A21415" s="533"/>
      <c r="B21415" s="1787"/>
      <c r="C21415" s="1788"/>
      <c r="D21415" s="533"/>
      <c r="E21415" s="533"/>
      <c r="F21415" s="533"/>
      <c r="G21415" s="533"/>
    </row>
    <row r="21416" spans="1:7">
      <c r="A21416" s="533"/>
      <c r="B21416" s="1787"/>
      <c r="C21416" s="1788"/>
      <c r="D21416" s="533"/>
      <c r="E21416" s="533"/>
      <c r="F21416" s="533"/>
      <c r="G21416" s="533"/>
    </row>
    <row r="21417" spans="1:7">
      <c r="A21417" s="533"/>
      <c r="B21417" s="1787"/>
      <c r="C21417" s="1788"/>
      <c r="D21417" s="533"/>
      <c r="E21417" s="533"/>
      <c r="F21417" s="533"/>
      <c r="G21417" s="533"/>
    </row>
    <row r="21418" spans="1:7">
      <c r="A21418" s="533"/>
      <c r="B21418" s="1787"/>
      <c r="C21418" s="1788"/>
      <c r="D21418" s="533"/>
      <c r="E21418" s="533"/>
      <c r="F21418" s="533"/>
      <c r="G21418" s="533"/>
    </row>
    <row r="21419" spans="1:7">
      <c r="A21419" s="533"/>
      <c r="B21419" s="1787"/>
      <c r="C21419" s="1788"/>
      <c r="D21419" s="533"/>
      <c r="E21419" s="533"/>
      <c r="F21419" s="533"/>
      <c r="G21419" s="533"/>
    </row>
    <row r="21420" spans="1:7">
      <c r="A21420" s="533"/>
      <c r="B21420" s="1787"/>
      <c r="C21420" s="1788"/>
      <c r="D21420" s="533"/>
      <c r="E21420" s="533"/>
      <c r="F21420" s="533"/>
      <c r="G21420" s="533"/>
    </row>
    <row r="21421" spans="1:7">
      <c r="A21421" s="533"/>
      <c r="B21421" s="1787"/>
      <c r="C21421" s="1788"/>
      <c r="D21421" s="533"/>
      <c r="E21421" s="533"/>
      <c r="F21421" s="533"/>
      <c r="G21421" s="533"/>
    </row>
    <row r="21422" spans="1:7">
      <c r="A21422" s="533"/>
      <c r="B21422" s="1787"/>
      <c r="C21422" s="1788"/>
      <c r="D21422" s="533"/>
      <c r="E21422" s="533"/>
      <c r="F21422" s="533"/>
      <c r="G21422" s="533"/>
    </row>
    <row r="21423" spans="1:7">
      <c r="A21423" s="533"/>
      <c r="B21423" s="1787"/>
      <c r="C21423" s="1788"/>
      <c r="D21423" s="533"/>
      <c r="E21423" s="533"/>
      <c r="F21423" s="533"/>
      <c r="G21423" s="533"/>
    </row>
    <row r="21424" spans="1:7">
      <c r="A21424" s="533"/>
      <c r="B21424" s="1787"/>
      <c r="C21424" s="1788"/>
      <c r="D21424" s="533"/>
      <c r="E21424" s="533"/>
      <c r="F21424" s="533"/>
      <c r="G21424" s="533"/>
    </row>
    <row r="21425" spans="1:7">
      <c r="A21425" s="533"/>
      <c r="B21425" s="1787"/>
      <c r="C21425" s="1788"/>
      <c r="D21425" s="533"/>
      <c r="E21425" s="533"/>
      <c r="F21425" s="533"/>
      <c r="G21425" s="533"/>
    </row>
    <row r="21426" spans="1:7">
      <c r="A21426" s="533"/>
      <c r="B21426" s="1787"/>
      <c r="C21426" s="1788"/>
      <c r="D21426" s="533"/>
      <c r="E21426" s="533"/>
      <c r="F21426" s="533"/>
      <c r="G21426" s="533"/>
    </row>
    <row r="21427" spans="1:7">
      <c r="A21427" s="533"/>
      <c r="B21427" s="1787"/>
      <c r="C21427" s="1788"/>
      <c r="D21427" s="533"/>
      <c r="E21427" s="533"/>
      <c r="F21427" s="533"/>
      <c r="G21427" s="533"/>
    </row>
    <row r="21428" spans="1:7">
      <c r="A21428" s="533"/>
      <c r="B21428" s="1787"/>
      <c r="C21428" s="1788"/>
      <c r="D21428" s="533"/>
      <c r="E21428" s="533"/>
      <c r="F21428" s="533"/>
      <c r="G21428" s="533"/>
    </row>
    <row r="21429" spans="1:7">
      <c r="A21429" s="533"/>
      <c r="B21429" s="1787"/>
      <c r="C21429" s="1788"/>
      <c r="D21429" s="533"/>
      <c r="E21429" s="533"/>
      <c r="F21429" s="533"/>
      <c r="G21429" s="533"/>
    </row>
    <row r="21430" spans="1:7">
      <c r="A21430" s="533"/>
      <c r="B21430" s="1787"/>
      <c r="C21430" s="1788"/>
      <c r="D21430" s="533"/>
      <c r="E21430" s="533"/>
      <c r="F21430" s="533"/>
      <c r="G21430" s="533"/>
    </row>
    <row r="21431" spans="1:7">
      <c r="A21431" s="533"/>
      <c r="B21431" s="1787"/>
      <c r="C21431" s="1788"/>
      <c r="D21431" s="533"/>
      <c r="E21431" s="533"/>
      <c r="F21431" s="533"/>
      <c r="G21431" s="533"/>
    </row>
    <row r="21432" spans="1:7">
      <c r="A21432" s="533"/>
      <c r="B21432" s="1787"/>
      <c r="C21432" s="1788"/>
      <c r="D21432" s="533"/>
      <c r="E21432" s="533"/>
      <c r="F21432" s="533"/>
      <c r="G21432" s="533"/>
    </row>
    <row r="21433" spans="1:7">
      <c r="A21433" s="533"/>
      <c r="B21433" s="1787"/>
      <c r="C21433" s="1788"/>
      <c r="D21433" s="533"/>
      <c r="E21433" s="533"/>
      <c r="F21433" s="533"/>
      <c r="G21433" s="533"/>
    </row>
    <row r="21434" spans="1:7">
      <c r="A21434" s="533"/>
      <c r="B21434" s="1787"/>
      <c r="C21434" s="1788"/>
      <c r="D21434" s="533"/>
      <c r="E21434" s="533"/>
      <c r="F21434" s="533"/>
      <c r="G21434" s="533"/>
    </row>
    <row r="21435" spans="1:7">
      <c r="A21435" s="533"/>
      <c r="B21435" s="1787"/>
      <c r="C21435" s="1788"/>
      <c r="D21435" s="533"/>
      <c r="E21435" s="533"/>
      <c r="F21435" s="533"/>
      <c r="G21435" s="533"/>
    </row>
    <row r="21436" spans="1:7">
      <c r="A21436" s="533"/>
      <c r="B21436" s="1787"/>
      <c r="C21436" s="1788"/>
      <c r="D21436" s="533"/>
      <c r="E21436" s="533"/>
      <c r="F21436" s="533"/>
      <c r="G21436" s="533"/>
    </row>
    <row r="21437" spans="1:7">
      <c r="A21437" s="533"/>
      <c r="B21437" s="1787"/>
      <c r="C21437" s="1788"/>
      <c r="D21437" s="533"/>
      <c r="E21437" s="533"/>
      <c r="F21437" s="533"/>
      <c r="G21437" s="533"/>
    </row>
    <row r="21438" spans="1:7">
      <c r="A21438" s="533"/>
      <c r="B21438" s="1787"/>
      <c r="C21438" s="1788"/>
      <c r="D21438" s="533"/>
      <c r="E21438" s="533"/>
      <c r="F21438" s="533"/>
      <c r="G21438" s="533"/>
    </row>
    <row r="21439" spans="1:7">
      <c r="A21439" s="533"/>
      <c r="B21439" s="1787"/>
      <c r="C21439" s="1788"/>
      <c r="D21439" s="533"/>
      <c r="E21439" s="533"/>
      <c r="F21439" s="533"/>
      <c r="G21439" s="533"/>
    </row>
    <row r="21440" spans="1:7">
      <c r="A21440" s="533"/>
      <c r="B21440" s="1787"/>
      <c r="C21440" s="1788"/>
      <c r="D21440" s="533"/>
      <c r="E21440" s="533"/>
      <c r="F21440" s="533"/>
      <c r="G21440" s="533"/>
    </row>
    <row r="21441" spans="1:7">
      <c r="A21441" s="533"/>
      <c r="B21441" s="1787"/>
      <c r="C21441" s="1788"/>
      <c r="D21441" s="533"/>
      <c r="E21441" s="533"/>
      <c r="F21441" s="533"/>
      <c r="G21441" s="533"/>
    </row>
    <row r="21442" spans="1:7">
      <c r="A21442" s="533"/>
      <c r="B21442" s="1787"/>
      <c r="C21442" s="1788"/>
      <c r="D21442" s="533"/>
      <c r="E21442" s="533"/>
      <c r="F21442" s="533"/>
      <c r="G21442" s="533"/>
    </row>
    <row r="21443" spans="1:7">
      <c r="A21443" s="533"/>
      <c r="B21443" s="1787"/>
      <c r="C21443" s="1788"/>
      <c r="D21443" s="533"/>
      <c r="E21443" s="533"/>
      <c r="F21443" s="533"/>
      <c r="G21443" s="533"/>
    </row>
    <row r="21444" spans="1:7">
      <c r="A21444" s="533"/>
      <c r="B21444" s="1787"/>
      <c r="C21444" s="1788"/>
      <c r="D21444" s="533"/>
      <c r="E21444" s="533"/>
      <c r="F21444" s="533"/>
      <c r="G21444" s="533"/>
    </row>
    <row r="21445" spans="1:7">
      <c r="A21445" s="533"/>
      <c r="B21445" s="1787"/>
      <c r="C21445" s="1788"/>
      <c r="D21445" s="533"/>
      <c r="E21445" s="533"/>
      <c r="F21445" s="533"/>
      <c r="G21445" s="533"/>
    </row>
    <row r="21446" spans="1:7">
      <c r="A21446" s="533"/>
      <c r="B21446" s="1787"/>
      <c r="C21446" s="1788"/>
      <c r="D21446" s="533"/>
      <c r="E21446" s="533"/>
      <c r="F21446" s="533"/>
      <c r="G21446" s="533"/>
    </row>
    <row r="21447" spans="1:7">
      <c r="A21447" s="533"/>
      <c r="B21447" s="1787"/>
      <c r="C21447" s="1788"/>
      <c r="D21447" s="533"/>
      <c r="E21447" s="533"/>
      <c r="F21447" s="533"/>
      <c r="G21447" s="533"/>
    </row>
    <row r="21448" spans="1:7">
      <c r="A21448" s="533"/>
      <c r="B21448" s="1787"/>
      <c r="C21448" s="1788"/>
      <c r="D21448" s="533"/>
      <c r="E21448" s="533"/>
      <c r="F21448" s="533"/>
      <c r="G21448" s="533"/>
    </row>
    <row r="21449" spans="1:7">
      <c r="A21449" s="533"/>
      <c r="B21449" s="1787"/>
      <c r="C21449" s="1788"/>
      <c r="D21449" s="533"/>
      <c r="E21449" s="533"/>
      <c r="F21449" s="533"/>
      <c r="G21449" s="533"/>
    </row>
    <row r="21450" spans="1:7">
      <c r="A21450" s="533"/>
      <c r="B21450" s="1787"/>
      <c r="C21450" s="1788"/>
      <c r="D21450" s="533"/>
      <c r="E21450" s="533"/>
      <c r="F21450" s="533"/>
      <c r="G21450" s="533"/>
    </row>
    <row r="21451" spans="1:7">
      <c r="A21451" s="533"/>
      <c r="B21451" s="1787"/>
      <c r="C21451" s="1788"/>
      <c r="D21451" s="533"/>
      <c r="E21451" s="533"/>
      <c r="F21451" s="533"/>
      <c r="G21451" s="533"/>
    </row>
    <row r="21452" spans="1:7">
      <c r="A21452" s="533"/>
      <c r="B21452" s="1787"/>
      <c r="C21452" s="1788"/>
      <c r="D21452" s="533"/>
      <c r="E21452" s="533"/>
      <c r="F21452" s="533"/>
      <c r="G21452" s="533"/>
    </row>
    <row r="21453" spans="1:7">
      <c r="A21453" s="533"/>
      <c r="B21453" s="1787"/>
      <c r="C21453" s="1788"/>
      <c r="D21453" s="533"/>
      <c r="E21453" s="533"/>
      <c r="F21453" s="533"/>
      <c r="G21453" s="533"/>
    </row>
    <row r="21454" spans="1:7">
      <c r="A21454" s="533"/>
      <c r="B21454" s="1787"/>
      <c r="C21454" s="1788"/>
      <c r="D21454" s="533"/>
      <c r="E21454" s="533"/>
      <c r="F21454" s="533"/>
      <c r="G21454" s="533"/>
    </row>
    <row r="21455" spans="1:7">
      <c r="A21455" s="533"/>
      <c r="B21455" s="1787"/>
      <c r="C21455" s="1788"/>
      <c r="D21455" s="533"/>
      <c r="E21455" s="533"/>
      <c r="F21455" s="533"/>
      <c r="G21455" s="533"/>
    </row>
    <row r="21456" spans="1:7">
      <c r="A21456" s="533"/>
      <c r="B21456" s="1787"/>
      <c r="C21456" s="1788"/>
      <c r="D21456" s="533"/>
      <c r="E21456" s="533"/>
      <c r="F21456" s="533"/>
      <c r="G21456" s="533"/>
    </row>
    <row r="21457" spans="1:7">
      <c r="A21457" s="533"/>
      <c r="B21457" s="1787"/>
      <c r="C21457" s="1788"/>
      <c r="D21457" s="533"/>
      <c r="E21457" s="533"/>
      <c r="F21457" s="533"/>
      <c r="G21457" s="533"/>
    </row>
    <row r="21458" spans="1:7">
      <c r="A21458" s="533"/>
      <c r="B21458" s="1787"/>
      <c r="C21458" s="1788"/>
      <c r="D21458" s="533"/>
      <c r="E21458" s="533"/>
      <c r="F21458" s="533"/>
      <c r="G21458" s="533"/>
    </row>
    <row r="21459" spans="1:7">
      <c r="A21459" s="533"/>
      <c r="B21459" s="1787"/>
      <c r="C21459" s="1788"/>
      <c r="D21459" s="533"/>
      <c r="E21459" s="533"/>
      <c r="F21459" s="533"/>
      <c r="G21459" s="533"/>
    </row>
    <row r="21460" spans="1:7">
      <c r="A21460" s="533"/>
      <c r="B21460" s="1787"/>
      <c r="C21460" s="1788"/>
      <c r="D21460" s="533"/>
      <c r="E21460" s="533"/>
      <c r="F21460" s="533"/>
      <c r="G21460" s="533"/>
    </row>
    <row r="21461" spans="1:7">
      <c r="A21461" s="533"/>
      <c r="B21461" s="1787"/>
      <c r="C21461" s="1788"/>
      <c r="D21461" s="533"/>
      <c r="E21461" s="533"/>
      <c r="F21461" s="533"/>
      <c r="G21461" s="533"/>
    </row>
    <row r="21462" spans="1:7">
      <c r="A21462" s="533"/>
      <c r="B21462" s="1787"/>
      <c r="C21462" s="1788"/>
      <c r="D21462" s="533"/>
      <c r="E21462" s="533"/>
      <c r="F21462" s="533"/>
      <c r="G21462" s="533"/>
    </row>
    <row r="21463" spans="1:7">
      <c r="A21463" s="533"/>
      <c r="B21463" s="1787"/>
      <c r="C21463" s="1788"/>
      <c r="D21463" s="533"/>
      <c r="E21463" s="533"/>
      <c r="F21463" s="533"/>
      <c r="G21463" s="533"/>
    </row>
    <row r="21464" spans="1:7">
      <c r="A21464" s="533"/>
      <c r="B21464" s="1787"/>
      <c r="C21464" s="1788"/>
      <c r="D21464" s="533"/>
      <c r="E21464" s="533"/>
      <c r="F21464" s="533"/>
      <c r="G21464" s="533"/>
    </row>
    <row r="21465" spans="1:7">
      <c r="A21465" s="533"/>
      <c r="B21465" s="1787"/>
      <c r="C21465" s="1788"/>
      <c r="D21465" s="533"/>
      <c r="E21465" s="533"/>
      <c r="F21465" s="533"/>
      <c r="G21465" s="533"/>
    </row>
    <row r="21466" spans="1:7">
      <c r="A21466" s="533"/>
      <c r="B21466" s="1787"/>
      <c r="C21466" s="1788"/>
      <c r="D21466" s="533"/>
      <c r="E21466" s="533"/>
      <c r="F21466" s="533"/>
      <c r="G21466" s="533"/>
    </row>
    <row r="21467" spans="1:7">
      <c r="A21467" s="533"/>
      <c r="B21467" s="1787"/>
      <c r="C21467" s="1788"/>
      <c r="D21467" s="533"/>
      <c r="E21467" s="533"/>
      <c r="F21467" s="533"/>
      <c r="G21467" s="533"/>
    </row>
    <row r="21468" spans="1:7">
      <c r="A21468" s="533"/>
      <c r="B21468" s="1787"/>
      <c r="C21468" s="1788"/>
      <c r="D21468" s="533"/>
      <c r="E21468" s="533"/>
      <c r="F21468" s="533"/>
      <c r="G21468" s="533"/>
    </row>
    <row r="21469" spans="1:7">
      <c r="A21469" s="533"/>
      <c r="B21469" s="1787"/>
      <c r="C21469" s="1788"/>
      <c r="D21469" s="533"/>
      <c r="E21469" s="533"/>
      <c r="F21469" s="533"/>
      <c r="G21469" s="533"/>
    </row>
    <row r="21470" spans="1:7">
      <c r="A21470" s="533"/>
      <c r="B21470" s="1787"/>
      <c r="C21470" s="1788"/>
      <c r="D21470" s="533"/>
      <c r="E21470" s="533"/>
      <c r="F21470" s="533"/>
      <c r="G21470" s="533"/>
    </row>
    <row r="21471" spans="1:7">
      <c r="A21471" s="533"/>
      <c r="B21471" s="1787"/>
      <c r="C21471" s="1788"/>
      <c r="D21471" s="533"/>
      <c r="E21471" s="533"/>
      <c r="F21471" s="533"/>
      <c r="G21471" s="533"/>
    </row>
    <row r="21472" spans="1:7">
      <c r="A21472" s="533"/>
      <c r="B21472" s="1787"/>
      <c r="C21472" s="1788"/>
      <c r="D21472" s="533"/>
      <c r="E21472" s="533"/>
      <c r="F21472" s="533"/>
      <c r="G21472" s="533"/>
    </row>
    <row r="21473" spans="1:7">
      <c r="A21473" s="533"/>
      <c r="B21473" s="1787"/>
      <c r="C21473" s="1788"/>
      <c r="D21473" s="533"/>
      <c r="E21473" s="533"/>
      <c r="F21473" s="533"/>
      <c r="G21473" s="533"/>
    </row>
    <row r="21474" spans="1:7">
      <c r="A21474" s="533"/>
      <c r="B21474" s="1787"/>
      <c r="C21474" s="1788"/>
      <c r="D21474" s="533"/>
      <c r="E21474" s="533"/>
      <c r="F21474" s="533"/>
      <c r="G21474" s="533"/>
    </row>
    <row r="21475" spans="1:7">
      <c r="A21475" s="533"/>
      <c r="B21475" s="1787"/>
      <c r="C21475" s="1788"/>
      <c r="D21475" s="533"/>
      <c r="E21475" s="533"/>
      <c r="F21475" s="533"/>
      <c r="G21475" s="533"/>
    </row>
    <row r="21476" spans="1:7">
      <c r="A21476" s="533"/>
      <c r="B21476" s="1787"/>
      <c r="C21476" s="1788"/>
      <c r="D21476" s="533"/>
      <c r="E21476" s="533"/>
      <c r="F21476" s="533"/>
      <c r="G21476" s="533"/>
    </row>
    <row r="21477" spans="1:7">
      <c r="A21477" s="533"/>
      <c r="B21477" s="1787"/>
      <c r="C21477" s="1788"/>
      <c r="D21477" s="533"/>
      <c r="E21477" s="533"/>
      <c r="F21477" s="533"/>
      <c r="G21477" s="533"/>
    </row>
    <row r="21478" spans="1:7">
      <c r="A21478" s="533"/>
      <c r="B21478" s="1787"/>
      <c r="C21478" s="1788"/>
      <c r="D21478" s="533"/>
      <c r="E21478" s="533"/>
      <c r="F21478" s="533"/>
      <c r="G21478" s="533"/>
    </row>
    <row r="21479" spans="1:7">
      <c r="A21479" s="533"/>
      <c r="B21479" s="1787"/>
      <c r="C21479" s="1788"/>
      <c r="D21479" s="533"/>
      <c r="E21479" s="533"/>
      <c r="F21479" s="533"/>
      <c r="G21479" s="533"/>
    </row>
    <row r="21480" spans="1:7">
      <c r="A21480" s="533"/>
      <c r="B21480" s="1787"/>
      <c r="C21480" s="1788"/>
      <c r="D21480" s="533"/>
      <c r="E21480" s="533"/>
      <c r="F21480" s="533"/>
      <c r="G21480" s="533"/>
    </row>
    <row r="21481" spans="1:7">
      <c r="A21481" s="533"/>
      <c r="B21481" s="1787"/>
      <c r="C21481" s="1788"/>
      <c r="D21481" s="533"/>
      <c r="E21481" s="533"/>
      <c r="F21481" s="533"/>
      <c r="G21481" s="533"/>
    </row>
    <row r="21482" spans="1:7">
      <c r="A21482" s="533"/>
      <c r="B21482" s="1787"/>
      <c r="C21482" s="1788"/>
      <c r="D21482" s="533"/>
      <c r="E21482" s="533"/>
      <c r="F21482" s="533"/>
      <c r="G21482" s="533"/>
    </row>
    <row r="21483" spans="1:7">
      <c r="A21483" s="533"/>
      <c r="B21483" s="1787"/>
      <c r="C21483" s="1788"/>
      <c r="D21483" s="533"/>
      <c r="E21483" s="533"/>
      <c r="F21483" s="533"/>
      <c r="G21483" s="533"/>
    </row>
    <row r="21484" spans="1:7">
      <c r="A21484" s="533"/>
      <c r="B21484" s="1787"/>
      <c r="C21484" s="1788"/>
      <c r="D21484" s="533"/>
      <c r="E21484" s="533"/>
      <c r="F21484" s="533"/>
      <c r="G21484" s="533"/>
    </row>
    <row r="21485" spans="1:7">
      <c r="A21485" s="533"/>
      <c r="B21485" s="1787"/>
      <c r="C21485" s="1788"/>
      <c r="D21485" s="533"/>
      <c r="E21485" s="533"/>
      <c r="F21485" s="533"/>
      <c r="G21485" s="533"/>
    </row>
    <row r="21486" spans="1:7">
      <c r="A21486" s="533"/>
      <c r="B21486" s="1787"/>
      <c r="C21486" s="1788"/>
      <c r="D21486" s="533"/>
      <c r="E21486" s="533"/>
      <c r="F21486" s="533"/>
      <c r="G21486" s="533"/>
    </row>
    <row r="21487" spans="1:7">
      <c r="A21487" s="533"/>
      <c r="B21487" s="1787"/>
      <c r="C21487" s="1788"/>
      <c r="D21487" s="533"/>
      <c r="E21487" s="533"/>
      <c r="F21487" s="533"/>
      <c r="G21487" s="533"/>
    </row>
    <row r="21488" spans="1:7">
      <c r="A21488" s="533"/>
      <c r="B21488" s="1787"/>
      <c r="C21488" s="1788"/>
      <c r="D21488" s="533"/>
      <c r="E21488" s="533"/>
      <c r="F21488" s="533"/>
      <c r="G21488" s="533"/>
    </row>
    <row r="21489" spans="1:7">
      <c r="A21489" s="533"/>
      <c r="B21489" s="1787"/>
      <c r="C21489" s="1788"/>
      <c r="D21489" s="533"/>
      <c r="E21489" s="533"/>
      <c r="F21489" s="533"/>
      <c r="G21489" s="533"/>
    </row>
    <row r="21490" spans="1:7">
      <c r="A21490" s="533"/>
      <c r="B21490" s="1787"/>
      <c r="C21490" s="1788"/>
      <c r="D21490" s="533"/>
      <c r="E21490" s="533"/>
      <c r="F21490" s="533"/>
      <c r="G21490" s="533"/>
    </row>
    <row r="21491" spans="1:7">
      <c r="A21491" s="533"/>
      <c r="B21491" s="1787"/>
      <c r="C21491" s="1788"/>
      <c r="D21491" s="533"/>
      <c r="E21491" s="533"/>
      <c r="F21491" s="533"/>
      <c r="G21491" s="533"/>
    </row>
    <row r="21492" spans="1:7">
      <c r="A21492" s="533"/>
      <c r="B21492" s="1787"/>
      <c r="C21492" s="1788"/>
      <c r="D21492" s="533"/>
      <c r="E21492" s="533"/>
      <c r="F21492" s="533"/>
      <c r="G21492" s="533"/>
    </row>
    <row r="21493" spans="1:7">
      <c r="A21493" s="533"/>
      <c r="B21493" s="1787"/>
      <c r="C21493" s="1788"/>
      <c r="D21493" s="533"/>
      <c r="E21493" s="533"/>
      <c r="F21493" s="533"/>
      <c r="G21493" s="533"/>
    </row>
    <row r="21494" spans="1:7">
      <c r="A21494" s="533"/>
      <c r="B21494" s="1787"/>
      <c r="C21494" s="1788"/>
      <c r="D21494" s="533"/>
      <c r="E21494" s="533"/>
      <c r="F21494" s="533"/>
      <c r="G21494" s="533"/>
    </row>
    <row r="21495" spans="1:7">
      <c r="A21495" s="533"/>
      <c r="B21495" s="1787"/>
      <c r="C21495" s="1788"/>
      <c r="D21495" s="533"/>
      <c r="E21495" s="533"/>
      <c r="F21495" s="533"/>
      <c r="G21495" s="533"/>
    </row>
    <row r="21496" spans="1:7">
      <c r="A21496" s="533"/>
      <c r="B21496" s="1787"/>
      <c r="C21496" s="1788"/>
      <c r="D21496" s="533"/>
      <c r="E21496" s="533"/>
      <c r="F21496" s="533"/>
      <c r="G21496" s="533"/>
    </row>
    <row r="21497" spans="1:7">
      <c r="A21497" s="533"/>
      <c r="B21497" s="1787"/>
      <c r="C21497" s="1788"/>
      <c r="D21497" s="533"/>
      <c r="E21497" s="533"/>
      <c r="F21497" s="533"/>
      <c r="G21497" s="533"/>
    </row>
    <row r="21498" spans="1:7">
      <c r="A21498" s="533"/>
      <c r="B21498" s="1787"/>
      <c r="C21498" s="1788"/>
      <c r="D21498" s="533"/>
      <c r="E21498" s="533"/>
      <c r="F21498" s="533"/>
      <c r="G21498" s="533"/>
    </row>
    <row r="21499" spans="1:7">
      <c r="A21499" s="533"/>
      <c r="B21499" s="1787"/>
      <c r="C21499" s="1788"/>
      <c r="D21499" s="533"/>
      <c r="E21499" s="533"/>
      <c r="F21499" s="533"/>
      <c r="G21499" s="533"/>
    </row>
    <row r="21500" spans="1:7">
      <c r="A21500" s="533"/>
      <c r="B21500" s="1787"/>
      <c r="C21500" s="1788"/>
      <c r="D21500" s="533"/>
      <c r="E21500" s="533"/>
      <c r="F21500" s="533"/>
      <c r="G21500" s="533"/>
    </row>
    <row r="21501" spans="1:7">
      <c r="A21501" s="533"/>
      <c r="B21501" s="1787"/>
      <c r="C21501" s="1788"/>
      <c r="D21501" s="533"/>
      <c r="E21501" s="533"/>
      <c r="F21501" s="533"/>
      <c r="G21501" s="533"/>
    </row>
    <row r="21502" spans="1:7">
      <c r="A21502" s="533"/>
      <c r="B21502" s="1787"/>
      <c r="C21502" s="1788"/>
      <c r="D21502" s="533"/>
      <c r="E21502" s="533"/>
      <c r="F21502" s="533"/>
      <c r="G21502" s="533"/>
    </row>
    <row r="21503" spans="1:7">
      <c r="A21503" s="533"/>
      <c r="B21503" s="1787"/>
      <c r="C21503" s="1788"/>
      <c r="D21503" s="533"/>
      <c r="E21503" s="533"/>
      <c r="F21503" s="533"/>
      <c r="G21503" s="533"/>
    </row>
    <row r="21504" spans="1:7">
      <c r="A21504" s="533"/>
      <c r="B21504" s="1787"/>
      <c r="C21504" s="1788"/>
      <c r="D21504" s="533"/>
      <c r="E21504" s="533"/>
      <c r="F21504" s="533"/>
      <c r="G21504" s="533"/>
    </row>
    <row r="21505" spans="1:7">
      <c r="A21505" s="533"/>
      <c r="B21505" s="1787"/>
      <c r="C21505" s="1788"/>
      <c r="D21505" s="533"/>
      <c r="E21505" s="533"/>
      <c r="F21505" s="533"/>
      <c r="G21505" s="533"/>
    </row>
    <row r="21506" spans="1:7">
      <c r="A21506" s="533"/>
      <c r="B21506" s="1787"/>
      <c r="C21506" s="1788"/>
      <c r="D21506" s="533"/>
      <c r="E21506" s="533"/>
      <c r="F21506" s="533"/>
      <c r="G21506" s="533"/>
    </row>
    <row r="21507" spans="1:7">
      <c r="A21507" s="533"/>
      <c r="B21507" s="1787"/>
      <c r="C21507" s="1788"/>
      <c r="D21507" s="533"/>
      <c r="E21507" s="533"/>
      <c r="F21507" s="533"/>
      <c r="G21507" s="533"/>
    </row>
    <row r="21508" spans="1:7">
      <c r="A21508" s="533"/>
      <c r="B21508" s="1787"/>
      <c r="C21508" s="1788"/>
      <c r="D21508" s="533"/>
      <c r="E21508" s="533"/>
      <c r="F21508" s="533"/>
      <c r="G21508" s="533"/>
    </row>
    <row r="21509" spans="1:7">
      <c r="A21509" s="533"/>
      <c r="B21509" s="1787"/>
      <c r="C21509" s="1788"/>
      <c r="D21509" s="533"/>
      <c r="E21509" s="533"/>
      <c r="F21509" s="533"/>
      <c r="G21509" s="533"/>
    </row>
    <row r="21510" spans="1:7">
      <c r="A21510" s="533"/>
      <c r="B21510" s="1787"/>
      <c r="C21510" s="1788"/>
      <c r="D21510" s="533"/>
      <c r="E21510" s="533"/>
      <c r="F21510" s="533"/>
      <c r="G21510" s="533"/>
    </row>
    <row r="21511" spans="1:7">
      <c r="A21511" s="533"/>
      <c r="B21511" s="1787"/>
      <c r="C21511" s="1788"/>
      <c r="D21511" s="533"/>
      <c r="E21511" s="533"/>
      <c r="F21511" s="533"/>
      <c r="G21511" s="533"/>
    </row>
    <row r="21512" spans="1:7">
      <c r="A21512" s="533"/>
      <c r="B21512" s="1787"/>
      <c r="C21512" s="1788"/>
      <c r="D21512" s="533"/>
      <c r="E21512" s="533"/>
      <c r="F21512" s="533"/>
      <c r="G21512" s="533"/>
    </row>
    <row r="21513" spans="1:7">
      <c r="A21513" s="533"/>
      <c r="B21513" s="1787"/>
      <c r="C21513" s="1788"/>
      <c r="D21513" s="533"/>
      <c r="E21513" s="533"/>
      <c r="F21513" s="533"/>
      <c r="G21513" s="533"/>
    </row>
    <row r="21514" spans="1:7">
      <c r="A21514" s="533"/>
      <c r="B21514" s="1787"/>
      <c r="C21514" s="1788"/>
      <c r="D21514" s="533"/>
      <c r="E21514" s="533"/>
      <c r="F21514" s="533"/>
      <c r="G21514" s="533"/>
    </row>
    <row r="21515" spans="1:7">
      <c r="A21515" s="533"/>
      <c r="B21515" s="1787"/>
      <c r="C21515" s="1788"/>
      <c r="D21515" s="533"/>
      <c r="E21515" s="533"/>
      <c r="F21515" s="533"/>
      <c r="G21515" s="533"/>
    </row>
    <row r="21516" spans="1:7">
      <c r="A21516" s="533"/>
      <c r="B21516" s="1787"/>
      <c r="C21516" s="1788"/>
      <c r="D21516" s="533"/>
      <c r="E21516" s="533"/>
      <c r="F21516" s="533"/>
      <c r="G21516" s="533"/>
    </row>
    <row r="21517" spans="1:7">
      <c r="A21517" s="533"/>
      <c r="B21517" s="1787"/>
      <c r="C21517" s="1788"/>
      <c r="D21517" s="533"/>
      <c r="E21517" s="533"/>
      <c r="F21517" s="533"/>
      <c r="G21517" s="533"/>
    </row>
    <row r="21518" spans="1:7">
      <c r="A21518" s="533"/>
      <c r="B21518" s="1787"/>
      <c r="C21518" s="1788"/>
      <c r="D21518" s="533"/>
      <c r="E21518" s="533"/>
      <c r="F21518" s="533"/>
      <c r="G21518" s="533"/>
    </row>
    <row r="21519" spans="1:7">
      <c r="A21519" s="533"/>
      <c r="B21519" s="1787"/>
      <c r="C21519" s="1788"/>
      <c r="D21519" s="533"/>
      <c r="E21519" s="533"/>
      <c r="F21519" s="533"/>
      <c r="G21519" s="533"/>
    </row>
    <row r="21520" spans="1:7">
      <c r="A21520" s="533"/>
      <c r="B21520" s="1787"/>
      <c r="C21520" s="1788"/>
      <c r="D21520" s="533"/>
      <c r="E21520" s="533"/>
      <c r="F21520" s="533"/>
      <c r="G21520" s="533"/>
    </row>
    <row r="21521" spans="1:7">
      <c r="A21521" s="533"/>
      <c r="B21521" s="1787"/>
      <c r="C21521" s="1788"/>
      <c r="D21521" s="533"/>
      <c r="E21521" s="533"/>
      <c r="F21521" s="533"/>
      <c r="G21521" s="533"/>
    </row>
    <row r="21522" spans="1:7">
      <c r="A21522" s="533"/>
      <c r="B21522" s="1787"/>
      <c r="C21522" s="1788"/>
      <c r="D21522" s="533"/>
      <c r="E21522" s="533"/>
      <c r="F21522" s="533"/>
      <c r="G21522" s="533"/>
    </row>
    <row r="21523" spans="1:7">
      <c r="A21523" s="533"/>
      <c r="B21523" s="1787"/>
      <c r="C21523" s="1788"/>
      <c r="D21523" s="533"/>
      <c r="E21523" s="533"/>
      <c r="F21523" s="533"/>
      <c r="G21523" s="533"/>
    </row>
    <row r="21524" spans="1:7">
      <c r="A21524" s="533"/>
      <c r="B21524" s="1787"/>
      <c r="C21524" s="1788"/>
      <c r="D21524" s="533"/>
      <c r="E21524" s="533"/>
      <c r="F21524" s="533"/>
      <c r="G21524" s="533"/>
    </row>
    <row r="21525" spans="1:7">
      <c r="A21525" s="533"/>
      <c r="B21525" s="1787"/>
      <c r="C21525" s="1788"/>
      <c r="D21525" s="533"/>
      <c r="E21525" s="533"/>
      <c r="F21525" s="533"/>
      <c r="G21525" s="533"/>
    </row>
    <row r="21526" spans="1:7">
      <c r="A21526" s="533"/>
      <c r="B21526" s="1787"/>
      <c r="C21526" s="1788"/>
      <c r="D21526" s="533"/>
      <c r="E21526" s="533"/>
      <c r="F21526" s="533"/>
      <c r="G21526" s="533"/>
    </row>
    <row r="21527" spans="1:7">
      <c r="A21527" s="533"/>
      <c r="B21527" s="1787"/>
      <c r="C21527" s="1788"/>
      <c r="D21527" s="533"/>
      <c r="E21527" s="533"/>
      <c r="F21527" s="533"/>
      <c r="G21527" s="533"/>
    </row>
    <row r="21528" spans="1:7">
      <c r="A21528" s="533"/>
      <c r="B21528" s="1787"/>
      <c r="C21528" s="1788"/>
      <c r="D21528" s="533"/>
      <c r="E21528" s="533"/>
      <c r="F21528" s="533"/>
      <c r="G21528" s="533"/>
    </row>
    <row r="21529" spans="1:7">
      <c r="A21529" s="533"/>
      <c r="B21529" s="1787"/>
      <c r="C21529" s="1788"/>
      <c r="D21529" s="533"/>
      <c r="E21529" s="533"/>
      <c r="F21529" s="533"/>
      <c r="G21529" s="533"/>
    </row>
    <row r="21530" spans="1:7">
      <c r="A21530" s="533"/>
      <c r="B21530" s="1787"/>
      <c r="C21530" s="1788"/>
      <c r="D21530" s="533"/>
      <c r="E21530" s="533"/>
      <c r="F21530" s="533"/>
      <c r="G21530" s="533"/>
    </row>
    <row r="21531" spans="1:7">
      <c r="A21531" s="533"/>
      <c r="B21531" s="1787"/>
      <c r="C21531" s="1788"/>
      <c r="D21531" s="533"/>
      <c r="E21531" s="533"/>
      <c r="F21531" s="533"/>
      <c r="G21531" s="533"/>
    </row>
    <row r="21532" spans="1:7">
      <c r="A21532" s="533"/>
      <c r="B21532" s="1787"/>
      <c r="C21532" s="1788"/>
      <c r="D21532" s="533"/>
      <c r="E21532" s="533"/>
      <c r="F21532" s="533"/>
      <c r="G21532" s="533"/>
    </row>
    <row r="21533" spans="1:7">
      <c r="A21533" s="533"/>
      <c r="B21533" s="1787"/>
      <c r="C21533" s="1788"/>
      <c r="D21533" s="533"/>
      <c r="E21533" s="533"/>
      <c r="F21533" s="533"/>
      <c r="G21533" s="533"/>
    </row>
    <row r="21534" spans="1:7">
      <c r="A21534" s="533"/>
      <c r="B21534" s="1787"/>
      <c r="C21534" s="1788"/>
      <c r="D21534" s="533"/>
      <c r="E21534" s="533"/>
      <c r="F21534" s="533"/>
      <c r="G21534" s="533"/>
    </row>
    <row r="21535" spans="1:7">
      <c r="A21535" s="533"/>
      <c r="B21535" s="1787"/>
      <c r="C21535" s="1788"/>
      <c r="D21535" s="533"/>
      <c r="E21535" s="533"/>
      <c r="F21535" s="533"/>
      <c r="G21535" s="533"/>
    </row>
    <row r="21536" spans="1:7">
      <c r="A21536" s="533"/>
      <c r="B21536" s="1787"/>
      <c r="C21536" s="1788"/>
      <c r="D21536" s="533"/>
      <c r="E21536" s="533"/>
      <c r="F21536" s="533"/>
      <c r="G21536" s="533"/>
    </row>
    <row r="21537" spans="1:7">
      <c r="A21537" s="533"/>
      <c r="B21537" s="1787"/>
      <c r="C21537" s="1788"/>
      <c r="D21537" s="533"/>
      <c r="E21537" s="533"/>
      <c r="F21537" s="533"/>
      <c r="G21537" s="533"/>
    </row>
    <row r="21538" spans="1:7">
      <c r="A21538" s="533"/>
      <c r="B21538" s="1787"/>
      <c r="C21538" s="1788"/>
      <c r="D21538" s="533"/>
      <c r="E21538" s="533"/>
      <c r="F21538" s="533"/>
      <c r="G21538" s="533"/>
    </row>
    <row r="21539" spans="1:7">
      <c r="A21539" s="533"/>
      <c r="B21539" s="1787"/>
      <c r="C21539" s="1788"/>
      <c r="D21539" s="533"/>
      <c r="E21539" s="533"/>
      <c r="F21539" s="533"/>
      <c r="G21539" s="533"/>
    </row>
    <row r="21540" spans="1:7">
      <c r="A21540" s="533"/>
      <c r="B21540" s="1787"/>
      <c r="C21540" s="1788"/>
      <c r="D21540" s="533"/>
      <c r="E21540" s="533"/>
      <c r="F21540" s="533"/>
      <c r="G21540" s="533"/>
    </row>
    <row r="21541" spans="1:7">
      <c r="A21541" s="533"/>
      <c r="B21541" s="1787"/>
      <c r="C21541" s="1788"/>
      <c r="D21541" s="533"/>
      <c r="E21541" s="533"/>
      <c r="F21541" s="533"/>
      <c r="G21541" s="533"/>
    </row>
    <row r="21542" spans="1:7">
      <c r="A21542" s="533"/>
      <c r="B21542" s="1787"/>
      <c r="C21542" s="1788"/>
      <c r="D21542" s="533"/>
      <c r="E21542" s="533"/>
      <c r="F21542" s="533"/>
      <c r="G21542" s="533"/>
    </row>
    <row r="21543" spans="1:7">
      <c r="A21543" s="533"/>
      <c r="B21543" s="1787"/>
      <c r="C21543" s="1788"/>
      <c r="D21543" s="533"/>
      <c r="E21543" s="533"/>
      <c r="F21543" s="533"/>
      <c r="G21543" s="533"/>
    </row>
    <row r="21544" spans="1:7">
      <c r="A21544" s="533"/>
      <c r="B21544" s="1787"/>
      <c r="C21544" s="1788"/>
      <c r="D21544" s="533"/>
      <c r="E21544" s="533"/>
      <c r="F21544" s="533"/>
      <c r="G21544" s="533"/>
    </row>
    <row r="21545" spans="1:7">
      <c r="A21545" s="533"/>
      <c r="B21545" s="1787"/>
      <c r="C21545" s="1788"/>
      <c r="D21545" s="533"/>
      <c r="E21545" s="533"/>
      <c r="F21545" s="533"/>
      <c r="G21545" s="533"/>
    </row>
    <row r="21546" spans="1:7">
      <c r="A21546" s="533"/>
      <c r="B21546" s="1787"/>
      <c r="C21546" s="1788"/>
      <c r="D21546" s="533"/>
      <c r="E21546" s="533"/>
      <c r="F21546" s="533"/>
      <c r="G21546" s="533"/>
    </row>
    <row r="21547" spans="1:7">
      <c r="A21547" s="533"/>
      <c r="B21547" s="1787"/>
      <c r="C21547" s="1788"/>
      <c r="D21547" s="533"/>
      <c r="E21547" s="533"/>
      <c r="F21547" s="533"/>
      <c r="G21547" s="533"/>
    </row>
    <row r="21548" spans="1:7">
      <c r="A21548" s="533"/>
      <c r="B21548" s="1787"/>
      <c r="C21548" s="1788"/>
      <c r="D21548" s="533"/>
      <c r="E21548" s="533"/>
      <c r="F21548" s="533"/>
      <c r="G21548" s="533"/>
    </row>
    <row r="21549" spans="1:7">
      <c r="A21549" s="533"/>
      <c r="B21549" s="1787"/>
      <c r="C21549" s="1788"/>
      <c r="D21549" s="533"/>
      <c r="E21549" s="533"/>
      <c r="F21549" s="533"/>
      <c r="G21549" s="533"/>
    </row>
    <row r="21550" spans="1:7">
      <c r="A21550" s="533"/>
      <c r="B21550" s="1787"/>
      <c r="C21550" s="1788"/>
      <c r="D21550" s="533"/>
      <c r="E21550" s="533"/>
      <c r="F21550" s="533"/>
      <c r="G21550" s="533"/>
    </row>
    <row r="21551" spans="1:7">
      <c r="A21551" s="533"/>
      <c r="B21551" s="1787"/>
      <c r="C21551" s="1788"/>
      <c r="D21551" s="533"/>
      <c r="E21551" s="533"/>
      <c r="F21551" s="533"/>
      <c r="G21551" s="533"/>
    </row>
    <row r="21552" spans="1:7">
      <c r="A21552" s="533"/>
      <c r="B21552" s="1787"/>
      <c r="C21552" s="1788"/>
      <c r="D21552" s="533"/>
      <c r="E21552" s="533"/>
      <c r="F21552" s="533"/>
      <c r="G21552" s="533"/>
    </row>
    <row r="21553" spans="1:7">
      <c r="A21553" s="533"/>
      <c r="B21553" s="1787"/>
      <c r="C21553" s="1788"/>
      <c r="D21553" s="533"/>
      <c r="E21553" s="533"/>
      <c r="F21553" s="533"/>
      <c r="G21553" s="533"/>
    </row>
    <row r="21554" spans="1:7">
      <c r="A21554" s="533"/>
      <c r="B21554" s="1787"/>
      <c r="C21554" s="1788"/>
      <c r="D21554" s="533"/>
      <c r="E21554" s="533"/>
      <c r="F21554" s="533"/>
      <c r="G21554" s="533"/>
    </row>
    <row r="21555" spans="1:7">
      <c r="A21555" s="533"/>
      <c r="B21555" s="1787"/>
      <c r="C21555" s="1788"/>
      <c r="D21555" s="533"/>
      <c r="E21555" s="533"/>
      <c r="F21555" s="533"/>
      <c r="G21555" s="533"/>
    </row>
    <row r="21556" spans="1:7">
      <c r="A21556" s="533"/>
      <c r="B21556" s="1787"/>
      <c r="C21556" s="1788"/>
      <c r="D21556" s="533"/>
      <c r="E21556" s="533"/>
      <c r="F21556" s="533"/>
      <c r="G21556" s="533"/>
    </row>
    <row r="21557" spans="1:7">
      <c r="A21557" s="533"/>
      <c r="B21557" s="1787"/>
      <c r="C21557" s="1788"/>
      <c r="D21557" s="533"/>
      <c r="E21557" s="533"/>
      <c r="F21557" s="533"/>
      <c r="G21557" s="533"/>
    </row>
    <row r="21558" spans="1:7">
      <c r="A21558" s="533"/>
      <c r="B21558" s="1787"/>
      <c r="C21558" s="1788"/>
      <c r="D21558" s="533"/>
      <c r="E21558" s="533"/>
      <c r="F21558" s="533"/>
      <c r="G21558" s="533"/>
    </row>
    <row r="21559" spans="1:7">
      <c r="A21559" s="533"/>
      <c r="B21559" s="1787"/>
      <c r="C21559" s="1788"/>
      <c r="D21559" s="533"/>
      <c r="E21559" s="533"/>
      <c r="F21559" s="533"/>
      <c r="G21559" s="533"/>
    </row>
    <row r="21560" spans="1:7">
      <c r="A21560" s="533"/>
      <c r="B21560" s="1787"/>
      <c r="C21560" s="1788"/>
      <c r="D21560" s="533"/>
      <c r="E21560" s="533"/>
      <c r="F21560" s="533"/>
      <c r="G21560" s="533"/>
    </row>
    <row r="21561" spans="1:7">
      <c r="A21561" s="533"/>
      <c r="B21561" s="1787"/>
      <c r="C21561" s="1788"/>
      <c r="D21561" s="533"/>
      <c r="E21561" s="533"/>
      <c r="F21561" s="533"/>
      <c r="G21561" s="533"/>
    </row>
    <row r="21562" spans="1:7">
      <c r="A21562" s="533"/>
      <c r="B21562" s="1787"/>
      <c r="C21562" s="1788"/>
      <c r="D21562" s="533"/>
      <c r="E21562" s="533"/>
      <c r="F21562" s="533"/>
      <c r="G21562" s="533"/>
    </row>
    <row r="21563" spans="1:7">
      <c r="A21563" s="533"/>
      <c r="B21563" s="1787"/>
      <c r="C21563" s="1788"/>
      <c r="D21563" s="533"/>
      <c r="E21563" s="533"/>
      <c r="F21563" s="533"/>
      <c r="G21563" s="533"/>
    </row>
    <row r="21564" spans="1:7">
      <c r="A21564" s="533"/>
      <c r="B21564" s="1787"/>
      <c r="C21564" s="1788"/>
      <c r="D21564" s="533"/>
      <c r="E21564" s="533"/>
      <c r="F21564" s="533"/>
      <c r="G21564" s="533"/>
    </row>
    <row r="21565" spans="1:7">
      <c r="A21565" s="533"/>
      <c r="B21565" s="1787"/>
      <c r="C21565" s="1788"/>
      <c r="D21565" s="533"/>
      <c r="E21565" s="533"/>
      <c r="F21565" s="533"/>
      <c r="G21565" s="533"/>
    </row>
    <row r="21566" spans="1:7">
      <c r="A21566" s="533"/>
      <c r="B21566" s="1787"/>
      <c r="C21566" s="1788"/>
      <c r="D21566" s="533"/>
      <c r="E21566" s="533"/>
      <c r="F21566" s="533"/>
      <c r="G21566" s="533"/>
    </row>
    <row r="21567" spans="1:7">
      <c r="A21567" s="533"/>
      <c r="B21567" s="1787"/>
      <c r="C21567" s="1788"/>
      <c r="D21567" s="533"/>
      <c r="E21567" s="533"/>
      <c r="F21567" s="533"/>
      <c r="G21567" s="533"/>
    </row>
    <row r="21568" spans="1:7">
      <c r="A21568" s="533"/>
      <c r="B21568" s="1787"/>
      <c r="C21568" s="1788"/>
      <c r="D21568" s="533"/>
      <c r="E21568" s="533"/>
      <c r="F21568" s="533"/>
      <c r="G21568" s="533"/>
    </row>
    <row r="21569" spans="1:7">
      <c r="A21569" s="533"/>
      <c r="B21569" s="1787"/>
      <c r="C21569" s="1788"/>
      <c r="D21569" s="533"/>
      <c r="E21569" s="533"/>
      <c r="F21569" s="533"/>
      <c r="G21569" s="533"/>
    </row>
    <row r="21570" spans="1:7">
      <c r="A21570" s="533"/>
      <c r="B21570" s="1787"/>
      <c r="C21570" s="1788"/>
      <c r="D21570" s="533"/>
      <c r="E21570" s="533"/>
      <c r="F21570" s="533"/>
      <c r="G21570" s="533"/>
    </row>
    <row r="21571" spans="1:7">
      <c r="A21571" s="533"/>
      <c r="B21571" s="1787"/>
      <c r="C21571" s="1788"/>
      <c r="D21571" s="533"/>
      <c r="E21571" s="533"/>
      <c r="F21571" s="533"/>
      <c r="G21571" s="533"/>
    </row>
    <row r="21572" spans="1:7">
      <c r="A21572" s="533"/>
      <c r="B21572" s="1787"/>
      <c r="C21572" s="1788"/>
      <c r="D21572" s="533"/>
      <c r="E21572" s="533"/>
      <c r="F21572" s="533"/>
      <c r="G21572" s="533"/>
    </row>
    <row r="21573" spans="1:7">
      <c r="A21573" s="533"/>
      <c r="B21573" s="1787"/>
      <c r="C21573" s="1788"/>
      <c r="D21573" s="533"/>
      <c r="E21573" s="533"/>
      <c r="F21573" s="533"/>
      <c r="G21573" s="533"/>
    </row>
    <row r="21574" spans="1:7">
      <c r="A21574" s="533"/>
      <c r="B21574" s="1787"/>
      <c r="C21574" s="1788"/>
      <c r="D21574" s="533"/>
      <c r="E21574" s="533"/>
      <c r="F21574" s="533"/>
      <c r="G21574" s="533"/>
    </row>
    <row r="21575" spans="1:7">
      <c r="A21575" s="533"/>
      <c r="B21575" s="1787"/>
      <c r="C21575" s="1788"/>
      <c r="D21575" s="533"/>
      <c r="E21575" s="533"/>
      <c r="F21575" s="533"/>
      <c r="G21575" s="533"/>
    </row>
    <row r="21576" spans="1:7">
      <c r="A21576" s="533"/>
      <c r="B21576" s="1787"/>
      <c r="C21576" s="1788"/>
      <c r="D21576" s="533"/>
      <c r="E21576" s="533"/>
      <c r="F21576" s="533"/>
      <c r="G21576" s="533"/>
    </row>
    <row r="21577" spans="1:7">
      <c r="A21577" s="533"/>
      <c r="B21577" s="1787"/>
      <c r="C21577" s="1788"/>
      <c r="D21577" s="533"/>
      <c r="E21577" s="533"/>
      <c r="F21577" s="533"/>
      <c r="G21577" s="533"/>
    </row>
    <row r="21578" spans="1:7">
      <c r="A21578" s="533"/>
      <c r="B21578" s="1787"/>
      <c r="C21578" s="1788"/>
      <c r="D21578" s="533"/>
      <c r="E21578" s="533"/>
      <c r="F21578" s="533"/>
      <c r="G21578" s="533"/>
    </row>
    <row r="21579" spans="1:7">
      <c r="A21579" s="533"/>
      <c r="B21579" s="1787"/>
      <c r="C21579" s="1788"/>
      <c r="D21579" s="533"/>
      <c r="E21579" s="533"/>
      <c r="F21579" s="533"/>
      <c r="G21579" s="533"/>
    </row>
    <row r="21580" spans="1:7">
      <c r="A21580" s="533"/>
      <c r="B21580" s="1787"/>
      <c r="C21580" s="1788"/>
      <c r="D21580" s="533"/>
      <c r="E21580" s="533"/>
      <c r="F21580" s="533"/>
      <c r="G21580" s="533"/>
    </row>
    <row r="21581" spans="1:7">
      <c r="A21581" s="533"/>
      <c r="B21581" s="1787"/>
      <c r="C21581" s="1788"/>
      <c r="D21581" s="533"/>
      <c r="E21581" s="533"/>
      <c r="F21581" s="533"/>
      <c r="G21581" s="533"/>
    </row>
    <row r="21582" spans="1:7">
      <c r="A21582" s="533"/>
      <c r="B21582" s="1787"/>
      <c r="C21582" s="1788"/>
      <c r="D21582" s="533"/>
      <c r="E21582" s="533"/>
      <c r="F21582" s="533"/>
      <c r="G21582" s="533"/>
    </row>
    <row r="21583" spans="1:7">
      <c r="A21583" s="533"/>
      <c r="B21583" s="1787"/>
      <c r="C21583" s="1788"/>
      <c r="D21583" s="533"/>
      <c r="E21583" s="533"/>
      <c r="F21583" s="533"/>
      <c r="G21583" s="533"/>
    </row>
    <row r="21584" spans="1:7">
      <c r="A21584" s="533"/>
      <c r="B21584" s="1787"/>
      <c r="C21584" s="1788"/>
      <c r="D21584" s="533"/>
      <c r="E21584" s="533"/>
      <c r="F21584" s="533"/>
      <c r="G21584" s="533"/>
    </row>
    <row r="21585" spans="1:7">
      <c r="A21585" s="533"/>
      <c r="B21585" s="1787"/>
      <c r="C21585" s="1788"/>
      <c r="D21585" s="533"/>
      <c r="E21585" s="533"/>
      <c r="F21585" s="533"/>
      <c r="G21585" s="533"/>
    </row>
    <row r="21586" spans="1:7">
      <c r="A21586" s="533"/>
      <c r="B21586" s="1787"/>
      <c r="C21586" s="1788"/>
      <c r="D21586" s="533"/>
      <c r="E21586" s="533"/>
      <c r="F21586" s="533"/>
      <c r="G21586" s="533"/>
    </row>
    <row r="21587" spans="1:7">
      <c r="A21587" s="533"/>
      <c r="B21587" s="1787"/>
      <c r="C21587" s="1788"/>
      <c r="D21587" s="533"/>
      <c r="E21587" s="533"/>
      <c r="F21587" s="533"/>
      <c r="G21587" s="533"/>
    </row>
    <row r="21588" spans="1:7">
      <c r="A21588" s="533"/>
      <c r="B21588" s="1787"/>
      <c r="C21588" s="1788"/>
      <c r="D21588" s="533"/>
      <c r="E21588" s="533"/>
      <c r="F21588" s="533"/>
      <c r="G21588" s="533"/>
    </row>
    <row r="21589" spans="1:7">
      <c r="A21589" s="533"/>
      <c r="B21589" s="1787"/>
      <c r="C21589" s="1788"/>
      <c r="D21589" s="533"/>
      <c r="E21589" s="533"/>
      <c r="F21589" s="533"/>
      <c r="G21589" s="533"/>
    </row>
    <row r="21590" spans="1:7">
      <c r="A21590" s="533"/>
      <c r="B21590" s="1787"/>
      <c r="C21590" s="1788"/>
      <c r="D21590" s="533"/>
      <c r="E21590" s="533"/>
      <c r="F21590" s="533"/>
      <c r="G21590" s="533"/>
    </row>
    <row r="21591" spans="1:7">
      <c r="A21591" s="533"/>
      <c r="B21591" s="1787"/>
      <c r="C21591" s="1788"/>
      <c r="D21591" s="533"/>
      <c r="E21591" s="533"/>
      <c r="F21591" s="533"/>
      <c r="G21591" s="533"/>
    </row>
    <row r="21592" spans="1:7">
      <c r="A21592" s="533"/>
      <c r="B21592" s="1787"/>
      <c r="C21592" s="1788"/>
      <c r="D21592" s="533"/>
      <c r="E21592" s="533"/>
      <c r="F21592" s="533"/>
      <c r="G21592" s="533"/>
    </row>
    <row r="21593" spans="1:7">
      <c r="A21593" s="533"/>
      <c r="B21593" s="1787"/>
      <c r="C21593" s="1788"/>
      <c r="D21593" s="533"/>
      <c r="E21593" s="533"/>
      <c r="F21593" s="533"/>
      <c r="G21593" s="533"/>
    </row>
    <row r="21594" spans="1:7">
      <c r="A21594" s="533"/>
      <c r="B21594" s="1787"/>
      <c r="C21594" s="1788"/>
      <c r="D21594" s="533"/>
      <c r="E21594" s="533"/>
      <c r="F21594" s="533"/>
      <c r="G21594" s="533"/>
    </row>
    <row r="21595" spans="1:7">
      <c r="A21595" s="533"/>
      <c r="B21595" s="1787"/>
      <c r="C21595" s="1788"/>
      <c r="D21595" s="533"/>
      <c r="E21595" s="533"/>
      <c r="F21595" s="533"/>
      <c r="G21595" s="533"/>
    </row>
    <row r="21596" spans="1:7">
      <c r="A21596" s="533"/>
      <c r="B21596" s="1787"/>
      <c r="C21596" s="1788"/>
      <c r="D21596" s="533"/>
      <c r="E21596" s="533"/>
      <c r="F21596" s="533"/>
      <c r="G21596" s="533"/>
    </row>
    <row r="21597" spans="1:7">
      <c r="A21597" s="533"/>
      <c r="B21597" s="1787"/>
      <c r="C21597" s="1788"/>
      <c r="D21597" s="533"/>
      <c r="E21597" s="533"/>
      <c r="F21597" s="533"/>
      <c r="G21597" s="533"/>
    </row>
    <row r="21598" spans="1:7">
      <c r="A21598" s="533"/>
      <c r="B21598" s="1787"/>
      <c r="C21598" s="1788"/>
      <c r="D21598" s="533"/>
      <c r="E21598" s="533"/>
      <c r="F21598" s="533"/>
      <c r="G21598" s="533"/>
    </row>
    <row r="21599" spans="1:7">
      <c r="A21599" s="533"/>
      <c r="B21599" s="1787"/>
      <c r="C21599" s="1788"/>
      <c r="D21599" s="533"/>
      <c r="E21599" s="533"/>
      <c r="F21599" s="533"/>
      <c r="G21599" s="533"/>
    </row>
    <row r="21600" spans="1:7">
      <c r="A21600" s="533"/>
      <c r="B21600" s="1787"/>
      <c r="C21600" s="1788"/>
      <c r="D21600" s="533"/>
      <c r="E21600" s="533"/>
      <c r="F21600" s="533"/>
      <c r="G21600" s="533"/>
    </row>
    <row r="21601" spans="1:7">
      <c r="A21601" s="533"/>
      <c r="B21601" s="1787"/>
      <c r="C21601" s="1788"/>
      <c r="D21601" s="533"/>
      <c r="E21601" s="533"/>
      <c r="F21601" s="533"/>
      <c r="G21601" s="533"/>
    </row>
    <row r="21602" spans="1:7">
      <c r="A21602" s="533"/>
      <c r="B21602" s="1787"/>
      <c r="C21602" s="1788"/>
      <c r="D21602" s="533"/>
      <c r="E21602" s="533"/>
      <c r="F21602" s="533"/>
      <c r="G21602" s="533"/>
    </row>
    <row r="21603" spans="1:7">
      <c r="A21603" s="533"/>
      <c r="B21603" s="1787"/>
      <c r="C21603" s="1788"/>
      <c r="D21603" s="533"/>
      <c r="E21603" s="533"/>
      <c r="F21603" s="533"/>
      <c r="G21603" s="533"/>
    </row>
    <row r="21604" spans="1:7">
      <c r="A21604" s="533"/>
      <c r="B21604" s="1787"/>
      <c r="C21604" s="1788"/>
      <c r="D21604" s="533"/>
      <c r="E21604" s="533"/>
      <c r="F21604" s="533"/>
      <c r="G21604" s="533"/>
    </row>
    <row r="21605" spans="1:7">
      <c r="A21605" s="533"/>
      <c r="B21605" s="1787"/>
      <c r="C21605" s="1788"/>
      <c r="D21605" s="533"/>
      <c r="E21605" s="533"/>
      <c r="F21605" s="533"/>
      <c r="G21605" s="533"/>
    </row>
    <row r="21606" spans="1:7">
      <c r="A21606" s="533"/>
      <c r="B21606" s="1787"/>
      <c r="C21606" s="1788"/>
      <c r="D21606" s="533"/>
      <c r="E21606" s="533"/>
      <c r="F21606" s="533"/>
      <c r="G21606" s="533"/>
    </row>
    <row r="21607" spans="1:7">
      <c r="A21607" s="533"/>
      <c r="B21607" s="1787"/>
      <c r="C21607" s="1788"/>
      <c r="D21607" s="533"/>
      <c r="E21607" s="533"/>
      <c r="F21607" s="533"/>
      <c r="G21607" s="533"/>
    </row>
    <row r="21608" spans="1:7">
      <c r="A21608" s="533"/>
      <c r="B21608" s="1787"/>
      <c r="C21608" s="1788"/>
      <c r="D21608" s="533"/>
      <c r="E21608" s="533"/>
      <c r="F21608" s="533"/>
      <c r="G21608" s="533"/>
    </row>
    <row r="21609" spans="1:7">
      <c r="A21609" s="533"/>
      <c r="B21609" s="1787"/>
      <c r="C21609" s="1788"/>
      <c r="D21609" s="533"/>
      <c r="E21609" s="533"/>
      <c r="F21609" s="533"/>
      <c r="G21609" s="533"/>
    </row>
    <row r="21610" spans="1:7">
      <c r="A21610" s="533"/>
      <c r="B21610" s="1787"/>
      <c r="C21610" s="1788"/>
      <c r="D21610" s="533"/>
      <c r="E21610" s="533"/>
      <c r="F21610" s="533"/>
      <c r="G21610" s="533"/>
    </row>
    <row r="21611" spans="1:7">
      <c r="A21611" s="533"/>
      <c r="B21611" s="1787"/>
      <c r="C21611" s="1788"/>
      <c r="D21611" s="533"/>
      <c r="E21611" s="533"/>
      <c r="F21611" s="533"/>
      <c r="G21611" s="533"/>
    </row>
    <row r="21612" spans="1:7">
      <c r="A21612" s="533"/>
      <c r="B21612" s="1787"/>
      <c r="C21612" s="1788"/>
      <c r="D21612" s="533"/>
      <c r="E21612" s="533"/>
      <c r="F21612" s="533"/>
      <c r="G21612" s="533"/>
    </row>
    <row r="21613" spans="1:7">
      <c r="A21613" s="533"/>
      <c r="B21613" s="1787"/>
      <c r="C21613" s="1788"/>
      <c r="D21613" s="533"/>
      <c r="E21613" s="533"/>
      <c r="F21613" s="533"/>
      <c r="G21613" s="533"/>
    </row>
    <row r="21614" spans="1:7">
      <c r="A21614" s="533"/>
      <c r="B21614" s="1787"/>
      <c r="C21614" s="1788"/>
      <c r="D21614" s="533"/>
      <c r="E21614" s="533"/>
      <c r="F21614" s="533"/>
      <c r="G21614" s="533"/>
    </row>
    <row r="21615" spans="1:7">
      <c r="A21615" s="533"/>
      <c r="B21615" s="1787"/>
      <c r="C21615" s="1788"/>
      <c r="D21615" s="533"/>
      <c r="E21615" s="533"/>
      <c r="F21615" s="533"/>
      <c r="G21615" s="533"/>
    </row>
    <row r="21616" spans="1:7">
      <c r="A21616" s="533"/>
      <c r="B21616" s="1787"/>
      <c r="C21616" s="1788"/>
      <c r="D21616" s="533"/>
      <c r="E21616" s="533"/>
      <c r="F21616" s="533"/>
      <c r="G21616" s="533"/>
    </row>
    <row r="21617" spans="1:7">
      <c r="A21617" s="533"/>
      <c r="B21617" s="1787"/>
      <c r="C21617" s="1788"/>
      <c r="D21617" s="533"/>
      <c r="E21617" s="533"/>
      <c r="F21617" s="533"/>
      <c r="G21617" s="533"/>
    </row>
    <row r="21618" spans="1:7">
      <c r="A21618" s="533"/>
      <c r="B21618" s="1787"/>
      <c r="C21618" s="1788"/>
      <c r="D21618" s="533"/>
      <c r="E21618" s="533"/>
      <c r="F21618" s="533"/>
      <c r="G21618" s="533"/>
    </row>
    <row r="21619" spans="1:7">
      <c r="A21619" s="533"/>
      <c r="B21619" s="1787"/>
      <c r="C21619" s="1788"/>
      <c r="D21619" s="533"/>
      <c r="E21619" s="533"/>
      <c r="F21619" s="533"/>
      <c r="G21619" s="533"/>
    </row>
    <row r="21620" spans="1:7">
      <c r="A21620" s="533"/>
      <c r="B21620" s="1787"/>
      <c r="C21620" s="1788"/>
      <c r="D21620" s="533"/>
      <c r="E21620" s="533"/>
      <c r="F21620" s="533"/>
      <c r="G21620" s="533"/>
    </row>
    <row r="21621" spans="1:7">
      <c r="A21621" s="533"/>
      <c r="B21621" s="1787"/>
      <c r="C21621" s="1788"/>
      <c r="D21621" s="533"/>
      <c r="E21621" s="533"/>
      <c r="F21621" s="533"/>
      <c r="G21621" s="533"/>
    </row>
    <row r="21622" spans="1:7">
      <c r="A21622" s="533"/>
      <c r="B21622" s="1787"/>
      <c r="C21622" s="1788"/>
      <c r="D21622" s="533"/>
      <c r="E21622" s="533"/>
      <c r="F21622" s="533"/>
      <c r="G21622" s="533"/>
    </row>
    <row r="21623" spans="1:7">
      <c r="A21623" s="533"/>
      <c r="B21623" s="1787"/>
      <c r="C21623" s="1788"/>
      <c r="D21623" s="533"/>
      <c r="E21623" s="533"/>
      <c r="F21623" s="533"/>
      <c r="G21623" s="533"/>
    </row>
    <row r="21624" spans="1:7">
      <c r="A21624" s="533"/>
      <c r="B21624" s="1787"/>
      <c r="C21624" s="1788"/>
      <c r="D21624" s="533"/>
      <c r="E21624" s="533"/>
      <c r="F21624" s="533"/>
      <c r="G21624" s="533"/>
    </row>
    <row r="21625" spans="1:7">
      <c r="A21625" s="533"/>
      <c r="B21625" s="1787"/>
      <c r="C21625" s="1788"/>
      <c r="D21625" s="533"/>
      <c r="E21625" s="533"/>
      <c r="F21625" s="533"/>
      <c r="G21625" s="533"/>
    </row>
    <row r="21626" spans="1:7">
      <c r="A21626" s="533"/>
      <c r="B21626" s="1787"/>
      <c r="C21626" s="1788"/>
      <c r="D21626" s="533"/>
      <c r="E21626" s="533"/>
      <c r="F21626" s="533"/>
      <c r="G21626" s="533"/>
    </row>
    <row r="21627" spans="1:7">
      <c r="A21627" s="533"/>
      <c r="B21627" s="1787"/>
      <c r="C21627" s="1788"/>
      <c r="D21627" s="533"/>
      <c r="E21627" s="533"/>
      <c r="F21627" s="533"/>
      <c r="G21627" s="533"/>
    </row>
    <row r="21628" spans="1:7">
      <c r="A21628" s="533"/>
      <c r="B21628" s="1787"/>
      <c r="C21628" s="1788"/>
      <c r="D21628" s="533"/>
      <c r="E21628" s="533"/>
      <c r="F21628" s="533"/>
      <c r="G21628" s="533"/>
    </row>
    <row r="21629" spans="1:7">
      <c r="A21629" s="533"/>
      <c r="B21629" s="1787"/>
      <c r="C21629" s="1788"/>
      <c r="D21629" s="533"/>
      <c r="E21629" s="533"/>
      <c r="F21629" s="533"/>
      <c r="G21629" s="533"/>
    </row>
    <row r="21630" spans="1:7">
      <c r="A21630" s="533"/>
      <c r="B21630" s="1787"/>
      <c r="C21630" s="1788"/>
      <c r="D21630" s="533"/>
      <c r="E21630" s="533"/>
      <c r="F21630" s="533"/>
      <c r="G21630" s="533"/>
    </row>
    <row r="21631" spans="1:7">
      <c r="A21631" s="533"/>
      <c r="B21631" s="1787"/>
      <c r="C21631" s="1788"/>
      <c r="D21631" s="533"/>
      <c r="E21631" s="533"/>
      <c r="F21631" s="533"/>
      <c r="G21631" s="533"/>
    </row>
    <row r="21632" spans="1:7">
      <c r="A21632" s="533"/>
      <c r="B21632" s="1787"/>
      <c r="C21632" s="1788"/>
      <c r="D21632" s="533"/>
      <c r="E21632" s="533"/>
      <c r="F21632" s="533"/>
      <c r="G21632" s="533"/>
    </row>
    <row r="21633" spans="1:7">
      <c r="A21633" s="533"/>
      <c r="B21633" s="1787"/>
      <c r="C21633" s="1788"/>
      <c r="D21633" s="533"/>
      <c r="E21633" s="533"/>
      <c r="F21633" s="533"/>
      <c r="G21633" s="533"/>
    </row>
    <row r="21634" spans="1:7">
      <c r="A21634" s="533"/>
      <c r="B21634" s="1787"/>
      <c r="C21634" s="1788"/>
      <c r="D21634" s="533"/>
      <c r="E21634" s="533"/>
      <c r="F21634" s="533"/>
      <c r="G21634" s="533"/>
    </row>
    <row r="21635" spans="1:7">
      <c r="A21635" s="533"/>
      <c r="B21635" s="1787"/>
      <c r="C21635" s="1788"/>
      <c r="D21635" s="533"/>
      <c r="E21635" s="533"/>
      <c r="F21635" s="533"/>
      <c r="G21635" s="533"/>
    </row>
    <row r="21636" spans="1:7">
      <c r="A21636" s="533"/>
      <c r="B21636" s="1787"/>
      <c r="C21636" s="1788"/>
      <c r="D21636" s="533"/>
      <c r="E21636" s="533"/>
      <c r="F21636" s="533"/>
      <c r="G21636" s="533"/>
    </row>
    <row r="21637" spans="1:7">
      <c r="A21637" s="533"/>
      <c r="B21637" s="1787"/>
      <c r="C21637" s="1788"/>
      <c r="D21637" s="533"/>
      <c r="E21637" s="533"/>
      <c r="F21637" s="533"/>
      <c r="G21637" s="533"/>
    </row>
    <row r="21638" spans="1:7">
      <c r="A21638" s="533"/>
      <c r="B21638" s="1787"/>
      <c r="C21638" s="1788"/>
      <c r="D21638" s="533"/>
      <c r="E21638" s="533"/>
      <c r="F21638" s="533"/>
      <c r="G21638" s="533"/>
    </row>
    <row r="21639" spans="1:7">
      <c r="A21639" s="533"/>
      <c r="B21639" s="1787"/>
      <c r="C21639" s="1788"/>
      <c r="D21639" s="533"/>
      <c r="E21639" s="533"/>
      <c r="F21639" s="533"/>
      <c r="G21639" s="533"/>
    </row>
    <row r="21640" spans="1:7">
      <c r="A21640" s="533"/>
      <c r="B21640" s="1787"/>
      <c r="C21640" s="1788"/>
      <c r="D21640" s="533"/>
      <c r="E21640" s="533"/>
      <c r="F21640" s="533"/>
      <c r="G21640" s="533"/>
    </row>
    <row r="21641" spans="1:7">
      <c r="A21641" s="533"/>
      <c r="B21641" s="1787"/>
      <c r="C21641" s="1788"/>
      <c r="D21641" s="533"/>
      <c r="E21641" s="533"/>
      <c r="F21641" s="533"/>
      <c r="G21641" s="533"/>
    </row>
    <row r="21642" spans="1:7">
      <c r="A21642" s="533"/>
      <c r="B21642" s="1787"/>
      <c r="C21642" s="1788"/>
      <c r="D21642" s="533"/>
      <c r="E21642" s="533"/>
      <c r="F21642" s="533"/>
      <c r="G21642" s="533"/>
    </row>
    <row r="21643" spans="1:7">
      <c r="A21643" s="533"/>
      <c r="B21643" s="1787"/>
      <c r="C21643" s="1788"/>
      <c r="D21643" s="533"/>
      <c r="E21643" s="533"/>
      <c r="F21643" s="533"/>
      <c r="G21643" s="533"/>
    </row>
    <row r="21644" spans="1:7">
      <c r="A21644" s="533"/>
      <c r="B21644" s="1787"/>
      <c r="C21644" s="1788"/>
      <c r="D21644" s="533"/>
      <c r="E21644" s="533"/>
      <c r="F21644" s="533"/>
      <c r="G21644" s="533"/>
    </row>
    <row r="21645" spans="1:7">
      <c r="A21645" s="533"/>
      <c r="B21645" s="1787"/>
      <c r="C21645" s="1788"/>
      <c r="D21645" s="533"/>
      <c r="E21645" s="533"/>
      <c r="F21645" s="533"/>
      <c r="G21645" s="533"/>
    </row>
    <row r="21646" spans="1:7">
      <c r="A21646" s="533"/>
      <c r="B21646" s="1787"/>
      <c r="C21646" s="1788"/>
      <c r="D21646" s="533"/>
      <c r="E21646" s="533"/>
      <c r="F21646" s="533"/>
      <c r="G21646" s="533"/>
    </row>
    <row r="21647" spans="1:7">
      <c r="A21647" s="533"/>
      <c r="B21647" s="1787"/>
      <c r="C21647" s="1788"/>
      <c r="D21647" s="533"/>
      <c r="E21647" s="533"/>
      <c r="F21647" s="533"/>
      <c r="G21647" s="533"/>
    </row>
    <row r="21648" spans="1:7">
      <c r="A21648" s="533"/>
      <c r="B21648" s="1787"/>
      <c r="C21648" s="1788"/>
      <c r="D21648" s="533"/>
      <c r="E21648" s="533"/>
      <c r="F21648" s="533"/>
      <c r="G21648" s="533"/>
    </row>
    <row r="21649" spans="1:7">
      <c r="A21649" s="533"/>
      <c r="B21649" s="1787"/>
      <c r="C21649" s="1788"/>
      <c r="D21649" s="533"/>
      <c r="E21649" s="533"/>
      <c r="F21649" s="533"/>
      <c r="G21649" s="533"/>
    </row>
    <row r="21650" spans="1:7">
      <c r="A21650" s="533"/>
      <c r="B21650" s="1787"/>
      <c r="C21650" s="1788"/>
      <c r="D21650" s="533"/>
      <c r="E21650" s="533"/>
      <c r="F21650" s="533"/>
      <c r="G21650" s="533"/>
    </row>
    <row r="21651" spans="1:7">
      <c r="A21651" s="533"/>
      <c r="B21651" s="1787"/>
      <c r="C21651" s="1788"/>
      <c r="D21651" s="533"/>
      <c r="E21651" s="533"/>
      <c r="F21651" s="533"/>
      <c r="G21651" s="533"/>
    </row>
    <row r="21652" spans="1:7">
      <c r="A21652" s="533"/>
      <c r="B21652" s="1787"/>
      <c r="C21652" s="1788"/>
      <c r="D21652" s="533"/>
      <c r="E21652" s="533"/>
      <c r="F21652" s="533"/>
      <c r="G21652" s="533"/>
    </row>
    <row r="21653" spans="1:7">
      <c r="A21653" s="533"/>
      <c r="B21653" s="1787"/>
      <c r="C21653" s="1788"/>
      <c r="D21653" s="533"/>
      <c r="E21653" s="533"/>
      <c r="F21653" s="533"/>
      <c r="G21653" s="533"/>
    </row>
    <row r="21654" spans="1:7">
      <c r="A21654" s="533"/>
      <c r="B21654" s="1787"/>
      <c r="C21654" s="1788"/>
      <c r="D21654" s="533"/>
      <c r="E21654" s="533"/>
      <c r="F21654" s="533"/>
      <c r="G21654" s="533"/>
    </row>
    <row r="21655" spans="1:7">
      <c r="A21655" s="533"/>
      <c r="B21655" s="1787"/>
      <c r="C21655" s="1788"/>
      <c r="D21655" s="533"/>
      <c r="E21655" s="533"/>
      <c r="F21655" s="533"/>
      <c r="G21655" s="533"/>
    </row>
    <row r="21656" spans="1:7">
      <c r="A21656" s="533"/>
      <c r="B21656" s="1787"/>
      <c r="C21656" s="1788"/>
      <c r="D21656" s="533"/>
      <c r="E21656" s="533"/>
      <c r="F21656" s="533"/>
      <c r="G21656" s="533"/>
    </row>
    <row r="21657" spans="1:7">
      <c r="A21657" s="533"/>
      <c r="B21657" s="1787"/>
      <c r="C21657" s="1788"/>
      <c r="D21657" s="533"/>
      <c r="E21657" s="533"/>
      <c r="F21657" s="533"/>
      <c r="G21657" s="533"/>
    </row>
    <row r="21658" spans="1:7">
      <c r="A21658" s="533"/>
      <c r="B21658" s="1787"/>
      <c r="C21658" s="1788"/>
      <c r="D21658" s="533"/>
      <c r="E21658" s="533"/>
      <c r="F21658" s="533"/>
      <c r="G21658" s="533"/>
    </row>
    <row r="21659" spans="1:7">
      <c r="A21659" s="533"/>
      <c r="B21659" s="1787"/>
      <c r="C21659" s="1788"/>
      <c r="D21659" s="533"/>
      <c r="E21659" s="533"/>
      <c r="F21659" s="533"/>
      <c r="G21659" s="533"/>
    </row>
    <row r="21660" spans="1:7">
      <c r="A21660" s="533"/>
      <c r="B21660" s="1787"/>
      <c r="C21660" s="1788"/>
      <c r="D21660" s="533"/>
      <c r="E21660" s="533"/>
      <c r="F21660" s="533"/>
      <c r="G21660" s="533"/>
    </row>
    <row r="21661" spans="1:7">
      <c r="A21661" s="533"/>
      <c r="B21661" s="1787"/>
      <c r="C21661" s="1788"/>
      <c r="D21661" s="533"/>
      <c r="E21661" s="533"/>
      <c r="F21661" s="533"/>
      <c r="G21661" s="533"/>
    </row>
    <row r="21662" spans="1:7">
      <c r="A21662" s="533"/>
      <c r="B21662" s="1787"/>
      <c r="C21662" s="1788"/>
      <c r="D21662" s="533"/>
      <c r="E21662" s="533"/>
      <c r="F21662" s="533"/>
      <c r="G21662" s="533"/>
    </row>
    <row r="21663" spans="1:7">
      <c r="A21663" s="533"/>
      <c r="B21663" s="1787"/>
      <c r="C21663" s="1788"/>
      <c r="D21663" s="533"/>
      <c r="E21663" s="533"/>
      <c r="F21663" s="533"/>
      <c r="G21663" s="533"/>
    </row>
    <row r="21664" spans="1:7">
      <c r="A21664" s="533"/>
      <c r="B21664" s="1787"/>
      <c r="C21664" s="1788"/>
      <c r="D21664" s="533"/>
      <c r="E21664" s="533"/>
      <c r="F21664" s="533"/>
      <c r="G21664" s="533"/>
    </row>
    <row r="21665" spans="1:7">
      <c r="A21665" s="533"/>
      <c r="B21665" s="1787"/>
      <c r="C21665" s="1788"/>
      <c r="D21665" s="533"/>
      <c r="E21665" s="533"/>
      <c r="F21665" s="533"/>
      <c r="G21665" s="533"/>
    </row>
    <row r="21666" spans="1:7">
      <c r="A21666" s="533"/>
      <c r="B21666" s="1787"/>
      <c r="C21666" s="1788"/>
      <c r="D21666" s="533"/>
      <c r="E21666" s="533"/>
      <c r="F21666" s="533"/>
      <c r="G21666" s="533"/>
    </row>
    <row r="21667" spans="1:7">
      <c r="A21667" s="533"/>
      <c r="B21667" s="1787"/>
      <c r="C21667" s="1788"/>
      <c r="D21667" s="533"/>
      <c r="E21667" s="533"/>
      <c r="F21667" s="533"/>
      <c r="G21667" s="533"/>
    </row>
    <row r="21668" spans="1:7">
      <c r="A21668" s="533"/>
      <c r="B21668" s="1787"/>
      <c r="C21668" s="1788"/>
      <c r="D21668" s="533"/>
      <c r="E21668" s="533"/>
      <c r="F21668" s="533"/>
      <c r="G21668" s="533"/>
    </row>
    <row r="21669" spans="1:7">
      <c r="A21669" s="533"/>
      <c r="B21669" s="1787"/>
      <c r="C21669" s="1788"/>
      <c r="D21669" s="533"/>
      <c r="E21669" s="533"/>
      <c r="F21669" s="533"/>
      <c r="G21669" s="533"/>
    </row>
    <row r="21670" spans="1:7">
      <c r="A21670" s="533"/>
      <c r="B21670" s="1787"/>
      <c r="C21670" s="1788"/>
      <c r="D21670" s="533"/>
      <c r="E21670" s="533"/>
      <c r="F21670" s="533"/>
      <c r="G21670" s="533"/>
    </row>
    <row r="21671" spans="1:7">
      <c r="A21671" s="533"/>
      <c r="B21671" s="1787"/>
      <c r="C21671" s="1788"/>
      <c r="D21671" s="533"/>
      <c r="E21671" s="533"/>
      <c r="F21671" s="533"/>
      <c r="G21671" s="533"/>
    </row>
    <row r="21672" spans="1:7">
      <c r="A21672" s="533"/>
      <c r="B21672" s="1787"/>
      <c r="C21672" s="1788"/>
      <c r="D21672" s="533"/>
      <c r="E21672" s="533"/>
      <c r="F21672" s="533"/>
      <c r="G21672" s="533"/>
    </row>
    <row r="21673" spans="1:7">
      <c r="A21673" s="533"/>
      <c r="B21673" s="1787"/>
      <c r="C21673" s="1788"/>
      <c r="D21673" s="533"/>
      <c r="E21673" s="533"/>
      <c r="F21673" s="533"/>
      <c r="G21673" s="533"/>
    </row>
    <row r="21674" spans="1:7">
      <c r="A21674" s="533"/>
      <c r="B21674" s="1787"/>
      <c r="C21674" s="1788"/>
      <c r="D21674" s="533"/>
      <c r="E21674" s="533"/>
      <c r="F21674" s="533"/>
      <c r="G21674" s="533"/>
    </row>
    <row r="21675" spans="1:7">
      <c r="A21675" s="533"/>
      <c r="B21675" s="1787"/>
      <c r="C21675" s="1788"/>
      <c r="D21675" s="533"/>
      <c r="E21675" s="533"/>
      <c r="F21675" s="533"/>
      <c r="G21675" s="533"/>
    </row>
    <row r="21676" spans="1:7">
      <c r="A21676" s="533"/>
      <c r="B21676" s="1787"/>
      <c r="C21676" s="1788"/>
      <c r="D21676" s="533"/>
      <c r="E21676" s="533"/>
      <c r="F21676" s="533"/>
      <c r="G21676" s="533"/>
    </row>
    <row r="21677" spans="1:7">
      <c r="A21677" s="533"/>
      <c r="B21677" s="1787"/>
      <c r="C21677" s="1788"/>
      <c r="D21677" s="533"/>
      <c r="E21677" s="533"/>
      <c r="F21677" s="533"/>
      <c r="G21677" s="533"/>
    </row>
    <row r="21678" spans="1:7">
      <c r="A21678" s="533"/>
      <c r="B21678" s="1787"/>
      <c r="C21678" s="1788"/>
      <c r="D21678" s="533"/>
      <c r="E21678" s="533"/>
      <c r="F21678" s="533"/>
      <c r="G21678" s="533"/>
    </row>
    <row r="21679" spans="1:7">
      <c r="A21679" s="533"/>
      <c r="B21679" s="1787"/>
      <c r="C21679" s="1788"/>
      <c r="D21679" s="533"/>
      <c r="E21679" s="533"/>
      <c r="F21679" s="533"/>
      <c r="G21679" s="533"/>
    </row>
    <row r="21680" spans="1:7">
      <c r="A21680" s="533"/>
      <c r="B21680" s="1787"/>
      <c r="C21680" s="1788"/>
      <c r="D21680" s="533"/>
      <c r="E21680" s="533"/>
      <c r="F21680" s="533"/>
      <c r="G21680" s="533"/>
    </row>
    <row r="21681" spans="1:7">
      <c r="A21681" s="533"/>
      <c r="B21681" s="1787"/>
      <c r="C21681" s="1788"/>
      <c r="D21681" s="533"/>
      <c r="E21681" s="533"/>
      <c r="F21681" s="533"/>
      <c r="G21681" s="533"/>
    </row>
    <row r="21682" spans="1:7">
      <c r="A21682" s="533"/>
      <c r="B21682" s="1787"/>
      <c r="C21682" s="1788"/>
      <c r="D21682" s="533"/>
      <c r="E21682" s="533"/>
      <c r="F21682" s="533"/>
      <c r="G21682" s="533"/>
    </row>
    <row r="21683" spans="1:7">
      <c r="A21683" s="533"/>
      <c r="B21683" s="1787"/>
      <c r="C21683" s="1788"/>
      <c r="D21683" s="533"/>
      <c r="E21683" s="533"/>
      <c r="F21683" s="533"/>
      <c r="G21683" s="533"/>
    </row>
    <row r="21684" spans="1:7">
      <c r="A21684" s="533"/>
      <c r="B21684" s="1787"/>
      <c r="C21684" s="1788"/>
      <c r="D21684" s="533"/>
      <c r="E21684" s="533"/>
      <c r="F21684" s="533"/>
      <c r="G21684" s="533"/>
    </row>
    <row r="21685" spans="1:7">
      <c r="A21685" s="533"/>
      <c r="B21685" s="1787"/>
      <c r="C21685" s="1788"/>
      <c r="D21685" s="533"/>
      <c r="E21685" s="533"/>
      <c r="F21685" s="533"/>
      <c r="G21685" s="533"/>
    </row>
    <row r="21686" spans="1:7">
      <c r="A21686" s="533"/>
      <c r="B21686" s="1787"/>
      <c r="C21686" s="1788"/>
      <c r="D21686" s="533"/>
      <c r="E21686" s="533"/>
      <c r="F21686" s="533"/>
      <c r="G21686" s="533"/>
    </row>
    <row r="21687" spans="1:7">
      <c r="A21687" s="533"/>
      <c r="B21687" s="1787"/>
      <c r="C21687" s="1788"/>
      <c r="D21687" s="533"/>
      <c r="E21687" s="533"/>
      <c r="F21687" s="533"/>
      <c r="G21687" s="533"/>
    </row>
    <row r="21688" spans="1:7">
      <c r="A21688" s="533"/>
      <c r="B21688" s="1787"/>
      <c r="C21688" s="1788"/>
      <c r="D21688" s="533"/>
      <c r="E21688" s="533"/>
      <c r="F21688" s="533"/>
      <c r="G21688" s="533"/>
    </row>
    <row r="21689" spans="1:7">
      <c r="A21689" s="533"/>
      <c r="B21689" s="1787"/>
      <c r="C21689" s="1788"/>
      <c r="D21689" s="533"/>
      <c r="E21689" s="533"/>
      <c r="F21689" s="533"/>
      <c r="G21689" s="533"/>
    </row>
    <row r="21690" spans="1:7">
      <c r="A21690" s="533"/>
      <c r="B21690" s="1787"/>
      <c r="C21690" s="1788"/>
      <c r="D21690" s="533"/>
      <c r="E21690" s="533"/>
      <c r="F21690" s="533"/>
      <c r="G21690" s="533"/>
    </row>
    <row r="21691" spans="1:7">
      <c r="A21691" s="533"/>
      <c r="B21691" s="1787"/>
      <c r="C21691" s="1788"/>
      <c r="D21691" s="533"/>
      <c r="E21691" s="533"/>
      <c r="F21691" s="533"/>
      <c r="G21691" s="533"/>
    </row>
    <row r="21692" spans="1:7">
      <c r="A21692" s="533"/>
      <c r="B21692" s="1787"/>
      <c r="C21692" s="1788"/>
      <c r="D21692" s="533"/>
      <c r="E21692" s="533"/>
      <c r="F21692" s="533"/>
      <c r="G21692" s="533"/>
    </row>
    <row r="21693" spans="1:7">
      <c r="A21693" s="533"/>
      <c r="B21693" s="1787"/>
      <c r="C21693" s="1788"/>
      <c r="D21693" s="533"/>
      <c r="E21693" s="533"/>
      <c r="F21693" s="533"/>
      <c r="G21693" s="533"/>
    </row>
    <row r="21694" spans="1:7">
      <c r="A21694" s="533"/>
      <c r="B21694" s="1787"/>
      <c r="C21694" s="1788"/>
      <c r="D21694" s="533"/>
      <c r="E21694" s="533"/>
      <c r="F21694" s="533"/>
      <c r="G21694" s="533"/>
    </row>
    <row r="21695" spans="1:7">
      <c r="A21695" s="533"/>
      <c r="B21695" s="1787"/>
      <c r="C21695" s="1788"/>
      <c r="D21695" s="533"/>
      <c r="E21695" s="533"/>
      <c r="F21695" s="533"/>
      <c r="G21695" s="533"/>
    </row>
    <row r="21696" spans="1:7">
      <c r="A21696" s="533"/>
      <c r="B21696" s="1787"/>
      <c r="C21696" s="1788"/>
      <c r="D21696" s="533"/>
      <c r="E21696" s="533"/>
      <c r="F21696" s="533"/>
      <c r="G21696" s="533"/>
    </row>
    <row r="21697" spans="1:7">
      <c r="A21697" s="533"/>
      <c r="B21697" s="1787"/>
      <c r="C21697" s="1788"/>
      <c r="D21697" s="533"/>
      <c r="E21697" s="533"/>
      <c r="F21697" s="533"/>
      <c r="G21697" s="533"/>
    </row>
    <row r="21698" spans="1:7">
      <c r="A21698" s="533"/>
      <c r="B21698" s="1787"/>
      <c r="C21698" s="1788"/>
      <c r="D21698" s="533"/>
      <c r="E21698" s="533"/>
      <c r="F21698" s="533"/>
      <c r="G21698" s="533"/>
    </row>
    <row r="21699" spans="1:7">
      <c r="A21699" s="533"/>
      <c r="B21699" s="1787"/>
      <c r="C21699" s="1788"/>
      <c r="D21699" s="533"/>
      <c r="E21699" s="533"/>
      <c r="F21699" s="533"/>
      <c r="G21699" s="533"/>
    </row>
    <row r="21700" spans="1:7">
      <c r="A21700" s="533"/>
      <c r="B21700" s="1787"/>
      <c r="C21700" s="1788"/>
      <c r="D21700" s="533"/>
      <c r="E21700" s="533"/>
      <c r="F21700" s="533"/>
      <c r="G21700" s="533"/>
    </row>
    <row r="21701" spans="1:7">
      <c r="A21701" s="533"/>
      <c r="B21701" s="1787"/>
      <c r="C21701" s="1788"/>
      <c r="D21701" s="533"/>
      <c r="E21701" s="533"/>
      <c r="F21701" s="533"/>
      <c r="G21701" s="533"/>
    </row>
    <row r="21702" spans="1:7">
      <c r="A21702" s="533"/>
      <c r="B21702" s="1787"/>
      <c r="C21702" s="1788"/>
      <c r="D21702" s="533"/>
      <c r="E21702" s="533"/>
      <c r="F21702" s="533"/>
      <c r="G21702" s="533"/>
    </row>
    <row r="21703" spans="1:7">
      <c r="A21703" s="533"/>
      <c r="B21703" s="1787"/>
      <c r="C21703" s="1788"/>
      <c r="D21703" s="533"/>
      <c r="E21703" s="533"/>
      <c r="F21703" s="533"/>
      <c r="G21703" s="533"/>
    </row>
    <row r="21704" spans="1:7">
      <c r="A21704" s="533"/>
      <c r="B21704" s="1787"/>
      <c r="C21704" s="1788"/>
      <c r="D21704" s="533"/>
      <c r="E21704" s="533"/>
      <c r="F21704" s="533"/>
      <c r="G21704" s="533"/>
    </row>
    <row r="21705" spans="1:7">
      <c r="A21705" s="533"/>
      <c r="B21705" s="1787"/>
      <c r="C21705" s="1788"/>
      <c r="D21705" s="533"/>
      <c r="E21705" s="533"/>
      <c r="F21705" s="533"/>
      <c r="G21705" s="533"/>
    </row>
    <row r="21706" spans="1:7">
      <c r="A21706" s="533"/>
      <c r="B21706" s="1787"/>
      <c r="C21706" s="1788"/>
      <c r="D21706" s="533"/>
      <c r="E21706" s="533"/>
      <c r="F21706" s="533"/>
      <c r="G21706" s="533"/>
    </row>
    <row r="21707" spans="1:7">
      <c r="A21707" s="533"/>
      <c r="B21707" s="1787"/>
      <c r="C21707" s="1788"/>
      <c r="D21707" s="533"/>
      <c r="E21707" s="533"/>
      <c r="F21707" s="533"/>
      <c r="G21707" s="533"/>
    </row>
    <row r="21708" spans="1:7">
      <c r="A21708" s="533"/>
      <c r="B21708" s="1787"/>
      <c r="C21708" s="1788"/>
      <c r="D21708" s="533"/>
      <c r="E21708" s="533"/>
      <c r="F21708" s="533"/>
      <c r="G21708" s="533"/>
    </row>
    <row r="21709" spans="1:7">
      <c r="A21709" s="533"/>
      <c r="B21709" s="1787"/>
      <c r="C21709" s="1788"/>
      <c r="D21709" s="533"/>
      <c r="E21709" s="533"/>
      <c r="F21709" s="533"/>
      <c r="G21709" s="533"/>
    </row>
    <row r="21710" spans="1:7">
      <c r="A21710" s="533"/>
      <c r="B21710" s="1787"/>
      <c r="C21710" s="1788"/>
      <c r="D21710" s="533"/>
      <c r="E21710" s="533"/>
      <c r="F21710" s="533"/>
      <c r="G21710" s="533"/>
    </row>
    <row r="21711" spans="1:7">
      <c r="A21711" s="533"/>
      <c r="B21711" s="1787"/>
      <c r="C21711" s="1788"/>
      <c r="D21711" s="533"/>
      <c r="E21711" s="533"/>
      <c r="F21711" s="533"/>
      <c r="G21711" s="533"/>
    </row>
    <row r="21712" spans="1:7">
      <c r="A21712" s="533"/>
      <c r="B21712" s="1787"/>
      <c r="C21712" s="1788"/>
      <c r="D21712" s="533"/>
      <c r="E21712" s="533"/>
      <c r="F21712" s="533"/>
      <c r="G21712" s="533"/>
    </row>
    <row r="21713" spans="1:7">
      <c r="A21713" s="533"/>
      <c r="B21713" s="1787"/>
      <c r="C21713" s="1788"/>
      <c r="D21713" s="533"/>
      <c r="E21713" s="533"/>
      <c r="F21713" s="533"/>
      <c r="G21713" s="533"/>
    </row>
    <row r="21714" spans="1:7">
      <c r="A21714" s="533"/>
      <c r="B21714" s="1787"/>
      <c r="C21714" s="1788"/>
      <c r="D21714" s="533"/>
      <c r="E21714" s="533"/>
      <c r="F21714" s="533"/>
      <c r="G21714" s="533"/>
    </row>
    <row r="21715" spans="1:7">
      <c r="A21715" s="533"/>
      <c r="B21715" s="1787"/>
      <c r="C21715" s="1788"/>
      <c r="D21715" s="533"/>
      <c r="E21715" s="533"/>
      <c r="F21715" s="533"/>
      <c r="G21715" s="533"/>
    </row>
    <row r="21716" spans="1:7">
      <c r="A21716" s="533"/>
      <c r="B21716" s="1787"/>
      <c r="C21716" s="1788"/>
      <c r="D21716" s="533"/>
      <c r="E21716" s="533"/>
      <c r="F21716" s="533"/>
      <c r="G21716" s="533"/>
    </row>
    <row r="21717" spans="1:7">
      <c r="A21717" s="533"/>
      <c r="B21717" s="1787"/>
      <c r="C21717" s="1788"/>
      <c r="D21717" s="533"/>
      <c r="E21717" s="533"/>
      <c r="F21717" s="533"/>
      <c r="G21717" s="533"/>
    </row>
    <row r="21718" spans="1:7">
      <c r="A21718" s="533"/>
      <c r="B21718" s="1787"/>
      <c r="C21718" s="1788"/>
      <c r="D21718" s="533"/>
      <c r="E21718" s="533"/>
      <c r="F21718" s="533"/>
      <c r="G21718" s="533"/>
    </row>
    <row r="21719" spans="1:7">
      <c r="A21719" s="533"/>
      <c r="B21719" s="1787"/>
      <c r="C21719" s="1788"/>
      <c r="D21719" s="533"/>
      <c r="E21719" s="533"/>
      <c r="F21719" s="533"/>
      <c r="G21719" s="533"/>
    </row>
    <row r="21720" spans="1:7">
      <c r="A21720" s="533"/>
      <c r="B21720" s="1787"/>
      <c r="C21720" s="1788"/>
      <c r="D21720" s="533"/>
      <c r="E21720" s="533"/>
      <c r="F21720" s="533"/>
      <c r="G21720" s="533"/>
    </row>
    <row r="21721" spans="1:7">
      <c r="A21721" s="533"/>
      <c r="B21721" s="1787"/>
      <c r="C21721" s="1788"/>
      <c r="D21721" s="533"/>
      <c r="E21721" s="533"/>
      <c r="F21721" s="533"/>
      <c r="G21721" s="533"/>
    </row>
    <row r="21722" spans="1:7">
      <c r="A21722" s="533"/>
      <c r="B21722" s="1787"/>
      <c r="C21722" s="1788"/>
      <c r="D21722" s="533"/>
      <c r="E21722" s="533"/>
      <c r="F21722" s="533"/>
      <c r="G21722" s="533"/>
    </row>
    <row r="21723" spans="1:7">
      <c r="A21723" s="533"/>
      <c r="B21723" s="1787"/>
      <c r="C21723" s="1788"/>
      <c r="D21723" s="533"/>
      <c r="E21723" s="533"/>
      <c r="F21723" s="533"/>
      <c r="G21723" s="533"/>
    </row>
    <row r="21724" spans="1:7">
      <c r="A21724" s="533"/>
      <c r="B21724" s="1787"/>
      <c r="C21724" s="1788"/>
      <c r="D21724" s="533"/>
      <c r="E21724" s="533"/>
      <c r="F21724" s="533"/>
      <c r="G21724" s="533"/>
    </row>
    <row r="21725" spans="1:7">
      <c r="A21725" s="533"/>
      <c r="B21725" s="1787"/>
      <c r="C21725" s="1788"/>
      <c r="D21725" s="533"/>
      <c r="E21725" s="533"/>
      <c r="F21725" s="533"/>
      <c r="G21725" s="533"/>
    </row>
    <row r="21726" spans="1:7">
      <c r="A21726" s="533"/>
      <c r="B21726" s="1787"/>
      <c r="C21726" s="1788"/>
      <c r="D21726" s="533"/>
      <c r="E21726" s="533"/>
      <c r="F21726" s="533"/>
      <c r="G21726" s="533"/>
    </row>
    <row r="21727" spans="1:7">
      <c r="A21727" s="533"/>
      <c r="B21727" s="1787"/>
      <c r="C21727" s="1788"/>
      <c r="D21727" s="533"/>
      <c r="E21727" s="533"/>
      <c r="F21727" s="533"/>
      <c r="G21727" s="533"/>
    </row>
    <row r="21728" spans="1:7">
      <c r="A21728" s="533"/>
      <c r="B21728" s="1787"/>
      <c r="C21728" s="1788"/>
      <c r="D21728" s="533"/>
      <c r="E21728" s="533"/>
      <c r="F21728" s="533"/>
      <c r="G21728" s="533"/>
    </row>
    <row r="21729" spans="1:7">
      <c r="A21729" s="533"/>
      <c r="B21729" s="1787"/>
      <c r="C21729" s="1788"/>
      <c r="D21729" s="533"/>
      <c r="E21729" s="533"/>
      <c r="F21729" s="533"/>
      <c r="G21729" s="533"/>
    </row>
    <row r="21730" spans="1:7">
      <c r="A21730" s="533"/>
      <c r="B21730" s="1787"/>
      <c r="C21730" s="1788"/>
      <c r="D21730" s="533"/>
      <c r="E21730" s="533"/>
      <c r="F21730" s="533"/>
      <c r="G21730" s="533"/>
    </row>
    <row r="21731" spans="1:7">
      <c r="A21731" s="533"/>
      <c r="B21731" s="1787"/>
      <c r="C21731" s="1788"/>
      <c r="D21731" s="533"/>
      <c r="E21731" s="533"/>
      <c r="F21731" s="533"/>
      <c r="G21731" s="533"/>
    </row>
    <row r="21732" spans="1:7">
      <c r="A21732" s="533"/>
      <c r="B21732" s="1787"/>
      <c r="C21732" s="1788"/>
      <c r="D21732" s="533"/>
      <c r="E21732" s="533"/>
      <c r="F21732" s="533"/>
      <c r="G21732" s="533"/>
    </row>
    <row r="21733" spans="1:7">
      <c r="A21733" s="533"/>
      <c r="B21733" s="1787"/>
      <c r="C21733" s="1788"/>
      <c r="D21733" s="533"/>
      <c r="E21733" s="533"/>
      <c r="F21733" s="533"/>
      <c r="G21733" s="533"/>
    </row>
    <row r="21734" spans="1:7">
      <c r="A21734" s="533"/>
      <c r="B21734" s="1787"/>
      <c r="C21734" s="1788"/>
      <c r="D21734" s="533"/>
      <c r="E21734" s="533"/>
      <c r="F21734" s="533"/>
      <c r="G21734" s="533"/>
    </row>
    <row r="21735" spans="1:7">
      <c r="A21735" s="533"/>
      <c r="B21735" s="1787"/>
      <c r="C21735" s="1788"/>
      <c r="D21735" s="533"/>
      <c r="E21735" s="533"/>
      <c r="F21735" s="533"/>
      <c r="G21735" s="533"/>
    </row>
    <row r="21736" spans="1:7">
      <c r="A21736" s="533"/>
      <c r="B21736" s="1787"/>
      <c r="C21736" s="1788"/>
      <c r="D21736" s="533"/>
      <c r="E21736" s="533"/>
      <c r="F21736" s="533"/>
      <c r="G21736" s="533"/>
    </row>
    <row r="21737" spans="1:7">
      <c r="A21737" s="533"/>
      <c r="B21737" s="1787"/>
      <c r="C21737" s="1788"/>
      <c r="D21737" s="533"/>
      <c r="E21737" s="533"/>
      <c r="F21737" s="533"/>
      <c r="G21737" s="533"/>
    </row>
    <row r="21738" spans="1:7">
      <c r="A21738" s="533"/>
      <c r="B21738" s="1787"/>
      <c r="C21738" s="1788"/>
      <c r="D21738" s="533"/>
      <c r="E21738" s="533"/>
      <c r="F21738" s="533"/>
      <c r="G21738" s="533"/>
    </row>
    <row r="21739" spans="1:7">
      <c r="A21739" s="533"/>
      <c r="B21739" s="1787"/>
      <c r="C21739" s="1788"/>
      <c r="D21739" s="533"/>
      <c r="E21739" s="533"/>
      <c r="F21739" s="533"/>
      <c r="G21739" s="533"/>
    </row>
    <row r="21740" spans="1:7">
      <c r="A21740" s="533"/>
      <c r="B21740" s="1787"/>
      <c r="C21740" s="1788"/>
      <c r="D21740" s="533"/>
      <c r="E21740" s="533"/>
      <c r="F21740" s="533"/>
      <c r="G21740" s="533"/>
    </row>
    <row r="21741" spans="1:7">
      <c r="A21741" s="533"/>
      <c r="B21741" s="1787"/>
      <c r="C21741" s="1788"/>
      <c r="D21741" s="533"/>
      <c r="E21741" s="533"/>
      <c r="F21741" s="533"/>
      <c r="G21741" s="533"/>
    </row>
    <row r="21742" spans="1:7">
      <c r="A21742" s="533"/>
      <c r="B21742" s="1787"/>
      <c r="C21742" s="1788"/>
      <c r="D21742" s="533"/>
      <c r="E21742" s="533"/>
      <c r="F21742" s="533"/>
      <c r="G21742" s="533"/>
    </row>
    <row r="21743" spans="1:7">
      <c r="A21743" s="533"/>
      <c r="B21743" s="1787"/>
      <c r="C21743" s="1788"/>
      <c r="D21743" s="533"/>
      <c r="E21743" s="533"/>
      <c r="F21743" s="533"/>
      <c r="G21743" s="533"/>
    </row>
    <row r="21744" spans="1:7">
      <c r="A21744" s="533"/>
      <c r="B21744" s="1787"/>
      <c r="C21744" s="1788"/>
      <c r="D21744" s="533"/>
      <c r="E21744" s="533"/>
      <c r="F21744" s="533"/>
      <c r="G21744" s="533"/>
    </row>
    <row r="21745" spans="1:7">
      <c r="A21745" s="533"/>
      <c r="B21745" s="1787"/>
      <c r="C21745" s="1788"/>
      <c r="D21745" s="533"/>
      <c r="E21745" s="533"/>
      <c r="F21745" s="533"/>
      <c r="G21745" s="533"/>
    </row>
    <row r="21746" spans="1:7">
      <c r="A21746" s="533"/>
      <c r="B21746" s="1787"/>
      <c r="C21746" s="1788"/>
      <c r="D21746" s="533"/>
      <c r="E21746" s="533"/>
      <c r="F21746" s="533"/>
      <c r="G21746" s="533"/>
    </row>
    <row r="21747" spans="1:7">
      <c r="A21747" s="533"/>
      <c r="B21747" s="1787"/>
      <c r="C21747" s="1788"/>
      <c r="D21747" s="533"/>
      <c r="E21747" s="533"/>
      <c r="F21747" s="533"/>
      <c r="G21747" s="533"/>
    </row>
    <row r="21748" spans="1:7">
      <c r="A21748" s="533"/>
      <c r="B21748" s="1787"/>
      <c r="C21748" s="1788"/>
      <c r="D21748" s="533"/>
      <c r="E21748" s="533"/>
      <c r="F21748" s="533"/>
      <c r="G21748" s="533"/>
    </row>
    <row r="21749" spans="1:7">
      <c r="A21749" s="533"/>
      <c r="B21749" s="1787"/>
      <c r="C21749" s="1788"/>
      <c r="D21749" s="533"/>
      <c r="E21749" s="533"/>
      <c r="F21749" s="533"/>
      <c r="G21749" s="533"/>
    </row>
    <row r="21750" spans="1:7">
      <c r="A21750" s="533"/>
      <c r="B21750" s="1787"/>
      <c r="C21750" s="1788"/>
      <c r="D21750" s="533"/>
      <c r="E21750" s="533"/>
      <c r="F21750" s="533"/>
      <c r="G21750" s="533"/>
    </row>
    <row r="21751" spans="1:7">
      <c r="A21751" s="533"/>
      <c r="B21751" s="1787"/>
      <c r="C21751" s="1788"/>
      <c r="D21751" s="533"/>
      <c r="E21751" s="533"/>
      <c r="F21751" s="533"/>
      <c r="G21751" s="533"/>
    </row>
    <row r="21752" spans="1:7">
      <c r="A21752" s="533"/>
      <c r="B21752" s="1787"/>
      <c r="C21752" s="1788"/>
      <c r="D21752" s="533"/>
      <c r="E21752" s="533"/>
      <c r="F21752" s="533"/>
      <c r="G21752" s="533"/>
    </row>
    <row r="21753" spans="1:7">
      <c r="A21753" s="533"/>
      <c r="B21753" s="1787"/>
      <c r="C21753" s="1788"/>
      <c r="D21753" s="533"/>
      <c r="E21753" s="533"/>
      <c r="F21753" s="533"/>
      <c r="G21753" s="533"/>
    </row>
    <row r="21754" spans="1:7">
      <c r="A21754" s="533"/>
      <c r="B21754" s="1787"/>
      <c r="C21754" s="1788"/>
      <c r="D21754" s="533"/>
      <c r="E21754" s="533"/>
      <c r="F21754" s="533"/>
      <c r="G21754" s="533"/>
    </row>
    <row r="21755" spans="1:7">
      <c r="A21755" s="533"/>
      <c r="B21755" s="1787"/>
      <c r="C21755" s="1788"/>
      <c r="D21755" s="533"/>
      <c r="E21755" s="533"/>
      <c r="F21755" s="533"/>
      <c r="G21755" s="533"/>
    </row>
    <row r="21756" spans="1:7">
      <c r="A21756" s="533"/>
      <c r="B21756" s="1787"/>
      <c r="C21756" s="1788"/>
      <c r="D21756" s="533"/>
      <c r="E21756" s="533"/>
      <c r="F21756" s="533"/>
      <c r="G21756" s="533"/>
    </row>
    <row r="21757" spans="1:7">
      <c r="A21757" s="533"/>
      <c r="B21757" s="1787"/>
      <c r="C21757" s="1788"/>
      <c r="D21757" s="533"/>
      <c r="E21757" s="533"/>
      <c r="F21757" s="533"/>
      <c r="G21757" s="533"/>
    </row>
    <row r="21758" spans="1:7">
      <c r="A21758" s="533"/>
      <c r="B21758" s="1787"/>
      <c r="C21758" s="1788"/>
      <c r="D21758" s="533"/>
      <c r="E21758" s="533"/>
      <c r="F21758" s="533"/>
      <c r="G21758" s="533"/>
    </row>
    <row r="21759" spans="1:7">
      <c r="A21759" s="533"/>
      <c r="B21759" s="1787"/>
      <c r="C21759" s="1788"/>
      <c r="D21759" s="533"/>
      <c r="E21759" s="533"/>
      <c r="F21759" s="533"/>
      <c r="G21759" s="533"/>
    </row>
    <row r="21760" spans="1:7">
      <c r="A21760" s="533"/>
      <c r="B21760" s="1787"/>
      <c r="C21760" s="1788"/>
      <c r="D21760" s="533"/>
      <c r="E21760" s="533"/>
      <c r="F21760" s="533"/>
      <c r="G21760" s="533"/>
    </row>
    <row r="21761" spans="1:7">
      <c r="A21761" s="533"/>
      <c r="B21761" s="1787"/>
      <c r="C21761" s="1788"/>
      <c r="D21761" s="533"/>
      <c r="E21761" s="533"/>
      <c r="F21761" s="533"/>
      <c r="G21761" s="533"/>
    </row>
    <row r="21762" spans="1:7">
      <c r="A21762" s="533"/>
      <c r="B21762" s="1787"/>
      <c r="C21762" s="1788"/>
      <c r="D21762" s="533"/>
      <c r="E21762" s="533"/>
      <c r="F21762" s="533"/>
      <c r="G21762" s="533"/>
    </row>
    <row r="21763" spans="1:7">
      <c r="A21763" s="533"/>
      <c r="B21763" s="1787"/>
      <c r="C21763" s="1788"/>
      <c r="D21763" s="533"/>
      <c r="E21763" s="533"/>
      <c r="F21763" s="533"/>
      <c r="G21763" s="533"/>
    </row>
    <row r="21764" spans="1:7">
      <c r="A21764" s="533"/>
      <c r="B21764" s="1787"/>
      <c r="C21764" s="1788"/>
      <c r="D21764" s="533"/>
      <c r="E21764" s="533"/>
      <c r="F21764" s="533"/>
      <c r="G21764" s="533"/>
    </row>
    <row r="21765" spans="1:7">
      <c r="A21765" s="533"/>
      <c r="B21765" s="1787"/>
      <c r="C21765" s="1788"/>
      <c r="D21765" s="533"/>
      <c r="E21765" s="533"/>
      <c r="F21765" s="533"/>
      <c r="G21765" s="533"/>
    </row>
    <row r="21766" spans="1:7">
      <c r="A21766" s="533"/>
      <c r="B21766" s="1787"/>
      <c r="C21766" s="1788"/>
      <c r="D21766" s="533"/>
      <c r="E21766" s="533"/>
      <c r="F21766" s="533"/>
      <c r="G21766" s="533"/>
    </row>
    <row r="21767" spans="1:7">
      <c r="A21767" s="533"/>
      <c r="B21767" s="1787"/>
      <c r="C21767" s="1788"/>
      <c r="D21767" s="533"/>
      <c r="E21767" s="533"/>
      <c r="F21767" s="533"/>
      <c r="G21767" s="533"/>
    </row>
    <row r="21768" spans="1:7">
      <c r="A21768" s="533"/>
      <c r="B21768" s="1787"/>
      <c r="C21768" s="1788"/>
      <c r="D21768" s="533"/>
      <c r="E21768" s="533"/>
      <c r="F21768" s="533"/>
      <c r="G21768" s="533"/>
    </row>
    <row r="21769" spans="1:7">
      <c r="A21769" s="533"/>
      <c r="B21769" s="1787"/>
      <c r="C21769" s="1788"/>
      <c r="D21769" s="533"/>
      <c r="E21769" s="533"/>
      <c r="F21769" s="533"/>
      <c r="G21769" s="533"/>
    </row>
    <row r="21770" spans="1:7">
      <c r="A21770" s="533"/>
      <c r="B21770" s="1787"/>
      <c r="C21770" s="1788"/>
      <c r="D21770" s="533"/>
      <c r="E21770" s="533"/>
      <c r="F21770" s="533"/>
      <c r="G21770" s="533"/>
    </row>
    <row r="21771" spans="1:7">
      <c r="A21771" s="533"/>
      <c r="B21771" s="1787"/>
      <c r="C21771" s="1788"/>
      <c r="D21771" s="533"/>
      <c r="E21771" s="533"/>
      <c r="F21771" s="533"/>
      <c r="G21771" s="533"/>
    </row>
    <row r="21772" spans="1:7">
      <c r="A21772" s="533"/>
      <c r="B21772" s="1787"/>
      <c r="C21772" s="1788"/>
      <c r="D21772" s="533"/>
      <c r="E21772" s="533"/>
      <c r="F21772" s="533"/>
      <c r="G21772" s="533"/>
    </row>
    <row r="21773" spans="1:7">
      <c r="A21773" s="533"/>
      <c r="B21773" s="1787"/>
      <c r="C21773" s="1788"/>
      <c r="D21773" s="533"/>
      <c r="E21773" s="533"/>
      <c r="F21773" s="533"/>
      <c r="G21773" s="533"/>
    </row>
    <row r="21774" spans="1:7">
      <c r="A21774" s="533"/>
      <c r="B21774" s="1787"/>
      <c r="C21774" s="1788"/>
      <c r="D21774" s="533"/>
      <c r="E21774" s="533"/>
      <c r="F21774" s="533"/>
      <c r="G21774" s="533"/>
    </row>
    <row r="21775" spans="1:7">
      <c r="A21775" s="533"/>
      <c r="B21775" s="1787"/>
      <c r="C21775" s="1788"/>
      <c r="D21775" s="533"/>
      <c r="E21775" s="533"/>
      <c r="F21775" s="533"/>
      <c r="G21775" s="533"/>
    </row>
    <row r="21776" spans="1:7">
      <c r="A21776" s="533"/>
      <c r="B21776" s="1787"/>
      <c r="C21776" s="1788"/>
      <c r="D21776" s="533"/>
      <c r="E21776" s="533"/>
      <c r="F21776" s="533"/>
      <c r="G21776" s="533"/>
    </row>
    <row r="21777" spans="1:7">
      <c r="A21777" s="533"/>
      <c r="B21777" s="1787"/>
      <c r="C21777" s="1788"/>
      <c r="D21777" s="533"/>
      <c r="E21777" s="533"/>
      <c r="F21777" s="533"/>
      <c r="G21777" s="533"/>
    </row>
    <row r="21778" spans="1:7">
      <c r="A21778" s="533"/>
      <c r="B21778" s="1787"/>
      <c r="C21778" s="1788"/>
      <c r="D21778" s="533"/>
      <c r="E21778" s="533"/>
      <c r="F21778" s="533"/>
      <c r="G21778" s="533"/>
    </row>
    <row r="21779" spans="1:7">
      <c r="A21779" s="533"/>
      <c r="B21779" s="1787"/>
      <c r="C21779" s="1788"/>
      <c r="D21779" s="533"/>
      <c r="E21779" s="533"/>
      <c r="F21779" s="533"/>
      <c r="G21779" s="533"/>
    </row>
    <row r="21780" spans="1:7">
      <c r="A21780" s="533"/>
      <c r="B21780" s="1787"/>
      <c r="C21780" s="1788"/>
      <c r="D21780" s="533"/>
      <c r="E21780" s="533"/>
      <c r="F21780" s="533"/>
      <c r="G21780" s="533"/>
    </row>
    <row r="21781" spans="1:7">
      <c r="A21781" s="533"/>
      <c r="B21781" s="1787"/>
      <c r="C21781" s="1788"/>
      <c r="D21781" s="533"/>
      <c r="E21781" s="533"/>
      <c r="F21781" s="533"/>
      <c r="G21781" s="533"/>
    </row>
    <row r="21782" spans="1:7">
      <c r="A21782" s="533"/>
      <c r="B21782" s="1787"/>
      <c r="C21782" s="1788"/>
      <c r="D21782" s="533"/>
      <c r="E21782" s="533"/>
      <c r="F21782" s="533"/>
      <c r="G21782" s="533"/>
    </row>
    <row r="21783" spans="1:7">
      <c r="A21783" s="533"/>
      <c r="B21783" s="1787"/>
      <c r="C21783" s="1788"/>
      <c r="D21783" s="533"/>
      <c r="E21783" s="533"/>
      <c r="F21783" s="533"/>
      <c r="G21783" s="533"/>
    </row>
    <row r="21784" spans="1:7">
      <c r="A21784" s="533"/>
      <c r="B21784" s="1787"/>
      <c r="C21784" s="1788"/>
      <c r="D21784" s="533"/>
      <c r="E21784" s="533"/>
      <c r="F21784" s="533"/>
      <c r="G21784" s="533"/>
    </row>
    <row r="21785" spans="1:7">
      <c r="A21785" s="533"/>
      <c r="B21785" s="1787"/>
      <c r="C21785" s="1788"/>
      <c r="D21785" s="533"/>
      <c r="E21785" s="533"/>
      <c r="F21785" s="533"/>
      <c r="G21785" s="533"/>
    </row>
    <row r="21786" spans="1:7">
      <c r="A21786" s="533"/>
      <c r="B21786" s="1787"/>
      <c r="C21786" s="1788"/>
      <c r="D21786" s="533"/>
      <c r="E21786" s="533"/>
      <c r="F21786" s="533"/>
      <c r="G21786" s="533"/>
    </row>
    <row r="21787" spans="1:7">
      <c r="A21787" s="533"/>
      <c r="B21787" s="1787"/>
      <c r="C21787" s="1788"/>
      <c r="D21787" s="533"/>
      <c r="E21787" s="533"/>
      <c r="F21787" s="533"/>
      <c r="G21787" s="533"/>
    </row>
    <row r="21788" spans="1:7">
      <c r="A21788" s="533"/>
      <c r="B21788" s="1787"/>
      <c r="C21788" s="1788"/>
      <c r="D21788" s="533"/>
      <c r="E21788" s="533"/>
      <c r="F21788" s="533"/>
      <c r="G21788" s="533"/>
    </row>
    <row r="21789" spans="1:7">
      <c r="A21789" s="533"/>
      <c r="B21789" s="1787"/>
      <c r="C21789" s="1788"/>
      <c r="D21789" s="533"/>
      <c r="E21789" s="533"/>
      <c r="F21789" s="533"/>
      <c r="G21789" s="533"/>
    </row>
    <row r="21790" spans="1:7">
      <c r="A21790" s="533"/>
      <c r="B21790" s="1787"/>
      <c r="C21790" s="1788"/>
      <c r="D21790" s="533"/>
      <c r="E21790" s="533"/>
      <c r="F21790" s="533"/>
      <c r="G21790" s="533"/>
    </row>
    <row r="21791" spans="1:7">
      <c r="A21791" s="533"/>
      <c r="B21791" s="1787"/>
      <c r="C21791" s="1788"/>
      <c r="D21791" s="533"/>
      <c r="E21791" s="533"/>
      <c r="F21791" s="533"/>
      <c r="G21791" s="533"/>
    </row>
    <row r="21792" spans="1:7">
      <c r="A21792" s="533"/>
      <c r="B21792" s="1787"/>
      <c r="C21792" s="1788"/>
      <c r="D21792" s="533"/>
      <c r="E21792" s="533"/>
      <c r="F21792" s="533"/>
      <c r="G21792" s="533"/>
    </row>
    <row r="21793" spans="1:7">
      <c r="A21793" s="533"/>
      <c r="B21793" s="1787"/>
      <c r="C21793" s="1788"/>
      <c r="D21793" s="533"/>
      <c r="E21793" s="533"/>
      <c r="F21793" s="533"/>
      <c r="G21793" s="533"/>
    </row>
    <row r="21794" spans="1:7">
      <c r="A21794" s="533"/>
      <c r="B21794" s="1787"/>
      <c r="C21794" s="1788"/>
      <c r="D21794" s="533"/>
      <c r="E21794" s="533"/>
      <c r="F21794" s="533"/>
      <c r="G21794" s="533"/>
    </row>
    <row r="21795" spans="1:7">
      <c r="A21795" s="533"/>
      <c r="B21795" s="1787"/>
      <c r="C21795" s="1788"/>
      <c r="D21795" s="533"/>
      <c r="E21795" s="533"/>
      <c r="F21795" s="533"/>
      <c r="G21795" s="533"/>
    </row>
    <row r="21796" spans="1:7">
      <c r="A21796" s="533"/>
      <c r="B21796" s="1787"/>
      <c r="C21796" s="1788"/>
      <c r="D21796" s="533"/>
      <c r="E21796" s="533"/>
      <c r="F21796" s="533"/>
      <c r="G21796" s="533"/>
    </row>
    <row r="21797" spans="1:7">
      <c r="A21797" s="533"/>
      <c r="B21797" s="1787"/>
      <c r="C21797" s="1788"/>
      <c r="D21797" s="533"/>
      <c r="E21797" s="533"/>
      <c r="F21797" s="533"/>
      <c r="G21797" s="533"/>
    </row>
    <row r="21798" spans="1:7">
      <c r="A21798" s="533"/>
      <c r="B21798" s="1787"/>
      <c r="C21798" s="1788"/>
      <c r="D21798" s="533"/>
      <c r="E21798" s="533"/>
      <c r="F21798" s="533"/>
      <c r="G21798" s="533"/>
    </row>
    <row r="21799" spans="1:7">
      <c r="A21799" s="533"/>
      <c r="B21799" s="1787"/>
      <c r="C21799" s="1788"/>
      <c r="D21799" s="533"/>
      <c r="E21799" s="533"/>
      <c r="F21799" s="533"/>
      <c r="G21799" s="533"/>
    </row>
    <row r="21800" spans="1:7">
      <c r="A21800" s="533"/>
      <c r="B21800" s="1787"/>
      <c r="C21800" s="1788"/>
      <c r="D21800" s="533"/>
      <c r="E21800" s="533"/>
      <c r="F21800" s="533"/>
      <c r="G21800" s="533"/>
    </row>
    <row r="21801" spans="1:7">
      <c r="A21801" s="533"/>
      <c r="B21801" s="1787"/>
      <c r="C21801" s="1788"/>
      <c r="D21801" s="533"/>
      <c r="E21801" s="533"/>
      <c r="F21801" s="533"/>
      <c r="G21801" s="533"/>
    </row>
    <row r="21802" spans="1:7">
      <c r="A21802" s="533"/>
      <c r="B21802" s="1787"/>
      <c r="C21802" s="1788"/>
      <c r="D21802" s="533"/>
      <c r="E21802" s="533"/>
      <c r="F21802" s="533"/>
      <c r="G21802" s="533"/>
    </row>
    <row r="21803" spans="1:7">
      <c r="A21803" s="533"/>
      <c r="B21803" s="1787"/>
      <c r="C21803" s="1788"/>
      <c r="D21803" s="533"/>
      <c r="E21803" s="533"/>
      <c r="F21803" s="533"/>
      <c r="G21803" s="533"/>
    </row>
    <row r="21804" spans="1:7">
      <c r="A21804" s="533"/>
      <c r="B21804" s="1787"/>
      <c r="C21804" s="1788"/>
      <c r="D21804" s="533"/>
      <c r="E21804" s="533"/>
      <c r="F21804" s="533"/>
      <c r="G21804" s="533"/>
    </row>
    <row r="21805" spans="1:7">
      <c r="A21805" s="533"/>
      <c r="B21805" s="1787"/>
      <c r="C21805" s="1788"/>
      <c r="D21805" s="533"/>
      <c r="E21805" s="533"/>
      <c r="F21805" s="533"/>
      <c r="G21805" s="533"/>
    </row>
    <row r="21806" spans="1:7">
      <c r="A21806" s="533"/>
      <c r="B21806" s="1787"/>
      <c r="C21806" s="1788"/>
      <c r="D21806" s="533"/>
      <c r="E21806" s="533"/>
      <c r="F21806" s="533"/>
      <c r="G21806" s="533"/>
    </row>
    <row r="21807" spans="1:7">
      <c r="A21807" s="533"/>
      <c r="B21807" s="1787"/>
      <c r="C21807" s="1788"/>
      <c r="D21807" s="533"/>
      <c r="E21807" s="533"/>
      <c r="F21807" s="533"/>
      <c r="G21807" s="533"/>
    </row>
    <row r="21808" spans="1:7">
      <c r="A21808" s="533"/>
      <c r="B21808" s="1787"/>
      <c r="C21808" s="1788"/>
      <c r="D21808" s="533"/>
      <c r="E21808" s="533"/>
      <c r="F21808" s="533"/>
      <c r="G21808" s="533"/>
    </row>
    <row r="21809" spans="1:7">
      <c r="A21809" s="533"/>
      <c r="B21809" s="1787"/>
      <c r="C21809" s="1788"/>
      <c r="D21809" s="533"/>
      <c r="E21809" s="533"/>
      <c r="F21809" s="533"/>
      <c r="G21809" s="533"/>
    </row>
    <row r="21810" spans="1:7">
      <c r="A21810" s="533"/>
      <c r="B21810" s="1787"/>
      <c r="C21810" s="1788"/>
      <c r="D21810" s="533"/>
      <c r="E21810" s="533"/>
      <c r="F21810" s="533"/>
      <c r="G21810" s="533"/>
    </row>
    <row r="21811" spans="1:7">
      <c r="A21811" s="533"/>
      <c r="B21811" s="1787"/>
      <c r="C21811" s="1788"/>
      <c r="D21811" s="533"/>
      <c r="E21811" s="533"/>
      <c r="F21811" s="533"/>
      <c r="G21811" s="533"/>
    </row>
    <row r="21812" spans="1:7">
      <c r="A21812" s="533"/>
      <c r="B21812" s="1787"/>
      <c r="C21812" s="1788"/>
      <c r="D21812" s="533"/>
      <c r="E21812" s="533"/>
      <c r="F21812" s="533"/>
      <c r="G21812" s="533"/>
    </row>
    <row r="21813" spans="1:7">
      <c r="A21813" s="533"/>
      <c r="B21813" s="1787"/>
      <c r="C21813" s="1788"/>
      <c r="D21813" s="533"/>
      <c r="E21813" s="533"/>
      <c r="F21813" s="533"/>
      <c r="G21813" s="533"/>
    </row>
    <row r="21814" spans="1:7">
      <c r="A21814" s="533"/>
      <c r="B21814" s="1787"/>
      <c r="C21814" s="1788"/>
      <c r="D21814" s="533"/>
      <c r="E21814" s="533"/>
      <c r="F21814" s="533"/>
      <c r="G21814" s="533"/>
    </row>
    <row r="21815" spans="1:7">
      <c r="A21815" s="533"/>
      <c r="B21815" s="1787"/>
      <c r="C21815" s="1788"/>
      <c r="D21815" s="533"/>
      <c r="E21815" s="533"/>
      <c r="F21815" s="533"/>
      <c r="G21815" s="533"/>
    </row>
    <row r="21816" spans="1:7">
      <c r="A21816" s="533"/>
      <c r="B21816" s="1787"/>
      <c r="C21816" s="1788"/>
      <c r="D21816" s="533"/>
      <c r="E21816" s="533"/>
      <c r="F21816" s="533"/>
      <c r="G21816" s="533"/>
    </row>
    <row r="21817" spans="1:7">
      <c r="A21817" s="533"/>
      <c r="B21817" s="1787"/>
      <c r="C21817" s="1788"/>
      <c r="D21817" s="533"/>
      <c r="E21817" s="533"/>
      <c r="F21817" s="533"/>
      <c r="G21817" s="533"/>
    </row>
    <row r="21818" spans="1:7">
      <c r="A21818" s="533"/>
      <c r="B21818" s="1787"/>
      <c r="C21818" s="1788"/>
      <c r="D21818" s="533"/>
      <c r="E21818" s="533"/>
      <c r="F21818" s="533"/>
      <c r="G21818" s="533"/>
    </row>
    <row r="21819" spans="1:7">
      <c r="A21819" s="533"/>
      <c r="B21819" s="1787"/>
      <c r="C21819" s="1788"/>
      <c r="D21819" s="533"/>
      <c r="E21819" s="533"/>
      <c r="F21819" s="533"/>
      <c r="G21819" s="533"/>
    </row>
    <row r="21820" spans="1:7">
      <c r="A21820" s="533"/>
      <c r="B21820" s="1787"/>
      <c r="C21820" s="1788"/>
      <c r="D21820" s="533"/>
      <c r="E21820" s="533"/>
      <c r="F21820" s="533"/>
      <c r="G21820" s="533"/>
    </row>
    <row r="21821" spans="1:7">
      <c r="A21821" s="533"/>
      <c r="B21821" s="1787"/>
      <c r="C21821" s="1788"/>
      <c r="D21821" s="533"/>
      <c r="E21821" s="533"/>
      <c r="F21821" s="533"/>
      <c r="G21821" s="533"/>
    </row>
    <row r="21822" spans="1:7">
      <c r="A21822" s="533"/>
      <c r="B21822" s="1787"/>
      <c r="C21822" s="1788"/>
      <c r="D21822" s="533"/>
      <c r="E21822" s="533"/>
      <c r="F21822" s="533"/>
      <c r="G21822" s="533"/>
    </row>
    <row r="21823" spans="1:7">
      <c r="A21823" s="533"/>
      <c r="B21823" s="1787"/>
      <c r="C21823" s="1788"/>
      <c r="D21823" s="533"/>
      <c r="E21823" s="533"/>
      <c r="F21823" s="533"/>
      <c r="G21823" s="533"/>
    </row>
    <row r="21824" spans="1:7">
      <c r="A21824" s="533"/>
      <c r="B21824" s="1787"/>
      <c r="C21824" s="1788"/>
      <c r="D21824" s="533"/>
      <c r="E21824" s="533"/>
      <c r="F21824" s="533"/>
      <c r="G21824" s="533"/>
    </row>
    <row r="21825" spans="1:7">
      <c r="A21825" s="533"/>
      <c r="B21825" s="1787"/>
      <c r="C21825" s="1788"/>
      <c r="D21825" s="533"/>
      <c r="E21825" s="533"/>
      <c r="F21825" s="533"/>
      <c r="G21825" s="533"/>
    </row>
    <row r="21826" spans="1:7">
      <c r="A21826" s="533"/>
      <c r="B21826" s="1787"/>
      <c r="C21826" s="1788"/>
      <c r="D21826" s="533"/>
      <c r="E21826" s="533"/>
      <c r="F21826" s="533"/>
      <c r="G21826" s="533"/>
    </row>
    <row r="21827" spans="1:7">
      <c r="A21827" s="533"/>
      <c r="B21827" s="1787"/>
      <c r="C21827" s="1788"/>
      <c r="D21827" s="533"/>
      <c r="E21827" s="533"/>
      <c r="F21827" s="533"/>
      <c r="G21827" s="533"/>
    </row>
    <row r="21828" spans="1:7">
      <c r="A21828" s="533"/>
      <c r="B21828" s="1787"/>
      <c r="C21828" s="1788"/>
      <c r="D21828" s="533"/>
      <c r="E21828" s="533"/>
      <c r="F21828" s="533"/>
      <c r="G21828" s="533"/>
    </row>
    <row r="21829" spans="1:7">
      <c r="A21829" s="533"/>
      <c r="B21829" s="1787"/>
      <c r="C21829" s="1788"/>
      <c r="D21829" s="533"/>
      <c r="E21829" s="533"/>
      <c r="F21829" s="533"/>
      <c r="G21829" s="533"/>
    </row>
    <row r="21830" spans="1:7">
      <c r="A21830" s="533"/>
      <c r="B21830" s="1787"/>
      <c r="C21830" s="1788"/>
      <c r="D21830" s="533"/>
      <c r="E21830" s="533"/>
      <c r="F21830" s="533"/>
      <c r="G21830" s="533"/>
    </row>
    <row r="21831" spans="1:7">
      <c r="A21831" s="533"/>
      <c r="B21831" s="1787"/>
      <c r="C21831" s="1788"/>
      <c r="D21831" s="533"/>
      <c r="E21831" s="533"/>
      <c r="F21831" s="533"/>
      <c r="G21831" s="533"/>
    </row>
    <row r="21832" spans="1:7">
      <c r="A21832" s="533"/>
      <c r="B21832" s="1787"/>
      <c r="C21832" s="1788"/>
      <c r="D21832" s="533"/>
      <c r="E21832" s="533"/>
      <c r="F21832" s="533"/>
      <c r="G21832" s="533"/>
    </row>
    <row r="21833" spans="1:7">
      <c r="A21833" s="533"/>
      <c r="B21833" s="1787"/>
      <c r="C21833" s="1788"/>
      <c r="D21833" s="533"/>
      <c r="E21833" s="533"/>
      <c r="F21833" s="533"/>
      <c r="G21833" s="533"/>
    </row>
    <row r="21834" spans="1:7">
      <c r="A21834" s="533"/>
      <c r="B21834" s="1787"/>
      <c r="C21834" s="1788"/>
      <c r="D21834" s="533"/>
      <c r="E21834" s="533"/>
      <c r="F21834" s="533"/>
      <c r="G21834" s="533"/>
    </row>
    <row r="21835" spans="1:7">
      <c r="A21835" s="533"/>
      <c r="B21835" s="1787"/>
      <c r="C21835" s="1788"/>
      <c r="D21835" s="533"/>
      <c r="E21835" s="533"/>
      <c r="F21835" s="533"/>
      <c r="G21835" s="533"/>
    </row>
    <row r="21836" spans="1:7">
      <c r="A21836" s="533"/>
      <c r="B21836" s="1787"/>
      <c r="C21836" s="1788"/>
      <c r="D21836" s="533"/>
      <c r="E21836" s="533"/>
      <c r="F21836" s="533"/>
      <c r="G21836" s="533"/>
    </row>
    <row r="21837" spans="1:7">
      <c r="A21837" s="533"/>
      <c r="B21837" s="1787"/>
      <c r="C21837" s="1788"/>
      <c r="D21837" s="533"/>
      <c r="E21837" s="533"/>
      <c r="F21837" s="533"/>
      <c r="G21837" s="533"/>
    </row>
    <row r="21838" spans="1:7">
      <c r="A21838" s="533"/>
      <c r="B21838" s="1787"/>
      <c r="C21838" s="1788"/>
      <c r="D21838" s="533"/>
      <c r="E21838" s="533"/>
      <c r="F21838" s="533"/>
      <c r="G21838" s="533"/>
    </row>
    <row r="21839" spans="1:7">
      <c r="A21839" s="533"/>
      <c r="B21839" s="1787"/>
      <c r="C21839" s="1788"/>
      <c r="D21839" s="533"/>
      <c r="E21839" s="533"/>
      <c r="F21839" s="533"/>
      <c r="G21839" s="533"/>
    </row>
    <row r="21840" spans="1:7">
      <c r="A21840" s="533"/>
      <c r="B21840" s="1787"/>
      <c r="C21840" s="1788"/>
      <c r="D21840" s="533"/>
      <c r="E21840" s="533"/>
      <c r="F21840" s="533"/>
      <c r="G21840" s="533"/>
    </row>
    <row r="21841" spans="1:7">
      <c r="A21841" s="533"/>
      <c r="B21841" s="1787"/>
      <c r="C21841" s="1788"/>
      <c r="D21841" s="533"/>
      <c r="E21841" s="533"/>
      <c r="F21841" s="533"/>
      <c r="G21841" s="533"/>
    </row>
    <row r="21842" spans="1:7">
      <c r="A21842" s="533"/>
      <c r="B21842" s="1787"/>
      <c r="C21842" s="1788"/>
      <c r="D21842" s="533"/>
      <c r="E21842" s="533"/>
      <c r="F21842" s="533"/>
      <c r="G21842" s="533"/>
    </row>
    <row r="21843" spans="1:7">
      <c r="A21843" s="533"/>
      <c r="B21843" s="1787"/>
      <c r="C21843" s="1788"/>
      <c r="D21843" s="533"/>
      <c r="E21843" s="533"/>
      <c r="F21843" s="533"/>
      <c r="G21843" s="533"/>
    </row>
    <row r="21844" spans="1:7">
      <c r="A21844" s="533"/>
      <c r="B21844" s="1787"/>
      <c r="C21844" s="1788"/>
      <c r="D21844" s="533"/>
      <c r="E21844" s="533"/>
      <c r="F21844" s="533"/>
      <c r="G21844" s="533"/>
    </row>
    <row r="21845" spans="1:7">
      <c r="A21845" s="533"/>
      <c r="B21845" s="1787"/>
      <c r="C21845" s="1788"/>
      <c r="D21845" s="533"/>
      <c r="E21845" s="533"/>
      <c r="F21845" s="533"/>
      <c r="G21845" s="533"/>
    </row>
    <row r="21846" spans="1:7">
      <c r="A21846" s="533"/>
      <c r="B21846" s="1787"/>
      <c r="C21846" s="1788"/>
      <c r="D21846" s="533"/>
      <c r="E21846" s="533"/>
      <c r="F21846" s="533"/>
      <c r="G21846" s="533"/>
    </row>
    <row r="21847" spans="1:7">
      <c r="A21847" s="533"/>
      <c r="B21847" s="1787"/>
      <c r="C21847" s="1788"/>
      <c r="D21847" s="533"/>
      <c r="E21847" s="533"/>
      <c r="F21847" s="533"/>
      <c r="G21847" s="533"/>
    </row>
    <row r="21848" spans="1:7">
      <c r="A21848" s="533"/>
      <c r="B21848" s="1787"/>
      <c r="C21848" s="1788"/>
      <c r="D21848" s="533"/>
      <c r="E21848" s="533"/>
      <c r="F21848" s="533"/>
      <c r="G21848" s="533"/>
    </row>
    <row r="21849" spans="1:7">
      <c r="A21849" s="533"/>
      <c r="B21849" s="1787"/>
      <c r="C21849" s="1788"/>
      <c r="D21849" s="533"/>
      <c r="E21849" s="533"/>
      <c r="F21849" s="533"/>
      <c r="G21849" s="533"/>
    </row>
    <row r="21850" spans="1:7">
      <c r="A21850" s="533"/>
      <c r="B21850" s="1787"/>
      <c r="C21850" s="1788"/>
      <c r="D21850" s="533"/>
      <c r="E21850" s="533"/>
      <c r="F21850" s="533"/>
      <c r="G21850" s="533"/>
    </row>
    <row r="21851" spans="1:7">
      <c r="A21851" s="533"/>
      <c r="B21851" s="1787"/>
      <c r="C21851" s="1788"/>
      <c r="D21851" s="533"/>
      <c r="E21851" s="533"/>
      <c r="F21851" s="533"/>
      <c r="G21851" s="533"/>
    </row>
    <row r="21852" spans="1:7">
      <c r="A21852" s="533"/>
      <c r="B21852" s="1787"/>
      <c r="C21852" s="1788"/>
      <c r="D21852" s="533"/>
      <c r="E21852" s="533"/>
      <c r="F21852" s="533"/>
      <c r="G21852" s="533"/>
    </row>
    <row r="21853" spans="1:7">
      <c r="A21853" s="533"/>
      <c r="B21853" s="1787"/>
      <c r="C21853" s="1788"/>
      <c r="D21853" s="533"/>
      <c r="E21853" s="533"/>
      <c r="F21853" s="533"/>
      <c r="G21853" s="533"/>
    </row>
    <row r="21854" spans="1:7">
      <c r="A21854" s="533"/>
      <c r="B21854" s="1787"/>
      <c r="C21854" s="1788"/>
      <c r="D21854" s="533"/>
      <c r="E21854" s="533"/>
      <c r="F21854" s="533"/>
      <c r="G21854" s="533"/>
    </row>
    <row r="21855" spans="1:7">
      <c r="A21855" s="533"/>
      <c r="B21855" s="1787"/>
      <c r="C21855" s="1788"/>
      <c r="D21855" s="533"/>
      <c r="E21855" s="533"/>
      <c r="F21855" s="533"/>
      <c r="G21855" s="533"/>
    </row>
    <row r="21856" spans="1:7">
      <c r="A21856" s="533"/>
      <c r="B21856" s="1787"/>
      <c r="C21856" s="1788"/>
      <c r="D21856" s="533"/>
      <c r="E21856" s="533"/>
      <c r="F21856" s="533"/>
      <c r="G21856" s="533"/>
    </row>
    <row r="21857" spans="1:7">
      <c r="A21857" s="533"/>
      <c r="B21857" s="1787"/>
      <c r="C21857" s="1788"/>
      <c r="D21857" s="533"/>
      <c r="E21857" s="533"/>
      <c r="F21857" s="533"/>
      <c r="G21857" s="533"/>
    </row>
    <row r="21858" spans="1:7">
      <c r="A21858" s="533"/>
      <c r="B21858" s="1787"/>
      <c r="C21858" s="1788"/>
      <c r="D21858" s="533"/>
      <c r="E21858" s="533"/>
      <c r="F21858" s="533"/>
      <c r="G21858" s="533"/>
    </row>
    <row r="21859" spans="1:7">
      <c r="A21859" s="533"/>
      <c r="B21859" s="1787"/>
      <c r="C21859" s="1788"/>
      <c r="D21859" s="533"/>
      <c r="E21859" s="533"/>
      <c r="F21859" s="533"/>
      <c r="G21859" s="533"/>
    </row>
    <row r="21860" spans="1:7">
      <c r="A21860" s="533"/>
      <c r="B21860" s="1787"/>
      <c r="C21860" s="1788"/>
      <c r="D21860" s="533"/>
      <c r="E21860" s="533"/>
      <c r="F21860" s="533"/>
      <c r="G21860" s="533"/>
    </row>
    <row r="21861" spans="1:7">
      <c r="A21861" s="533"/>
      <c r="B21861" s="1787"/>
      <c r="C21861" s="1788"/>
      <c r="D21861" s="533"/>
      <c r="E21861" s="533"/>
      <c r="F21861" s="533"/>
      <c r="G21861" s="533"/>
    </row>
    <row r="21862" spans="1:7">
      <c r="A21862" s="533"/>
      <c r="B21862" s="1787"/>
      <c r="C21862" s="1788"/>
      <c r="D21862" s="533"/>
      <c r="E21862" s="533"/>
      <c r="F21862" s="533"/>
      <c r="G21862" s="533"/>
    </row>
    <row r="21863" spans="1:7">
      <c r="A21863" s="533"/>
      <c r="B21863" s="1787"/>
      <c r="C21863" s="1788"/>
      <c r="D21863" s="533"/>
      <c r="E21863" s="533"/>
      <c r="F21863" s="533"/>
      <c r="G21863" s="533"/>
    </row>
    <row r="21864" spans="1:7">
      <c r="A21864" s="533"/>
      <c r="B21864" s="1787"/>
      <c r="C21864" s="1788"/>
      <c r="D21864" s="533"/>
      <c r="E21864" s="533"/>
      <c r="F21864" s="533"/>
      <c r="G21864" s="533"/>
    </row>
    <row r="21865" spans="1:7">
      <c r="A21865" s="533"/>
      <c r="B21865" s="1787"/>
      <c r="C21865" s="1788"/>
      <c r="D21865" s="533"/>
      <c r="E21865" s="533"/>
      <c r="F21865" s="533"/>
      <c r="G21865" s="533"/>
    </row>
    <row r="21866" spans="1:7">
      <c r="A21866" s="533"/>
      <c r="B21866" s="1787"/>
      <c r="C21866" s="1788"/>
      <c r="D21866" s="533"/>
      <c r="E21866" s="533"/>
      <c r="F21866" s="533"/>
      <c r="G21866" s="533"/>
    </row>
    <row r="21867" spans="1:7">
      <c r="A21867" s="533"/>
      <c r="B21867" s="1787"/>
      <c r="C21867" s="1788"/>
      <c r="D21867" s="533"/>
      <c r="E21867" s="533"/>
      <c r="F21867" s="533"/>
      <c r="G21867" s="533"/>
    </row>
    <row r="21868" spans="1:7">
      <c r="A21868" s="533"/>
      <c r="B21868" s="1787"/>
      <c r="C21868" s="1788"/>
      <c r="D21868" s="533"/>
      <c r="E21868" s="533"/>
      <c r="F21868" s="533"/>
      <c r="G21868" s="533"/>
    </row>
    <row r="21869" spans="1:7">
      <c r="A21869" s="533"/>
      <c r="B21869" s="1787"/>
      <c r="C21869" s="1788"/>
      <c r="D21869" s="533"/>
      <c r="E21869" s="533"/>
      <c r="F21869" s="533"/>
      <c r="G21869" s="533"/>
    </row>
    <row r="21870" spans="1:7">
      <c r="A21870" s="533"/>
      <c r="B21870" s="1787"/>
      <c r="C21870" s="1788"/>
      <c r="D21870" s="533"/>
      <c r="E21870" s="533"/>
      <c r="F21870" s="533"/>
      <c r="G21870" s="533"/>
    </row>
    <row r="21871" spans="1:7">
      <c r="A21871" s="533"/>
      <c r="B21871" s="1787"/>
      <c r="C21871" s="1788"/>
      <c r="D21871" s="533"/>
      <c r="E21871" s="533"/>
      <c r="F21871" s="533"/>
      <c r="G21871" s="533"/>
    </row>
    <row r="21872" spans="1:7">
      <c r="A21872" s="533"/>
      <c r="B21872" s="1787"/>
      <c r="C21872" s="1788"/>
      <c r="D21872" s="533"/>
      <c r="E21872" s="533"/>
      <c r="F21872" s="533"/>
      <c r="G21872" s="533"/>
    </row>
    <row r="21873" spans="1:7">
      <c r="A21873" s="533"/>
      <c r="B21873" s="1787"/>
      <c r="C21873" s="1788"/>
      <c r="D21873" s="533"/>
      <c r="E21873" s="533"/>
      <c r="F21873" s="533"/>
      <c r="G21873" s="533"/>
    </row>
    <row r="21874" spans="1:7">
      <c r="A21874" s="533"/>
      <c r="B21874" s="1787"/>
      <c r="C21874" s="1788"/>
      <c r="D21874" s="533"/>
      <c r="E21874" s="533"/>
      <c r="F21874" s="533"/>
      <c r="G21874" s="533"/>
    </row>
    <row r="21875" spans="1:7">
      <c r="A21875" s="533"/>
      <c r="B21875" s="1787"/>
      <c r="C21875" s="1788"/>
      <c r="D21875" s="533"/>
      <c r="E21875" s="533"/>
      <c r="F21875" s="533"/>
      <c r="G21875" s="533"/>
    </row>
    <row r="21876" spans="1:7">
      <c r="A21876" s="533"/>
      <c r="B21876" s="1787"/>
      <c r="C21876" s="1788"/>
      <c r="D21876" s="533"/>
      <c r="E21876" s="533"/>
      <c r="F21876" s="533"/>
      <c r="G21876" s="533"/>
    </row>
    <row r="21877" spans="1:7">
      <c r="A21877" s="533"/>
      <c r="B21877" s="1787"/>
      <c r="C21877" s="1788"/>
      <c r="D21877" s="533"/>
      <c r="E21877" s="533"/>
      <c r="F21877" s="533"/>
      <c r="G21877" s="533"/>
    </row>
    <row r="21878" spans="1:7">
      <c r="A21878" s="533"/>
      <c r="B21878" s="1787"/>
      <c r="C21878" s="1788"/>
      <c r="D21878" s="533"/>
      <c r="E21878" s="533"/>
      <c r="F21878" s="533"/>
      <c r="G21878" s="533"/>
    </row>
    <row r="21879" spans="1:7">
      <c r="A21879" s="533"/>
      <c r="B21879" s="1787"/>
      <c r="C21879" s="1788"/>
      <c r="D21879" s="533"/>
      <c r="E21879" s="533"/>
      <c r="F21879" s="533"/>
      <c r="G21879" s="533"/>
    </row>
    <row r="21880" spans="1:7">
      <c r="A21880" s="533"/>
      <c r="B21880" s="1787"/>
      <c r="C21880" s="1788"/>
      <c r="D21880" s="533"/>
      <c r="E21880" s="533"/>
      <c r="F21880" s="533"/>
      <c r="G21880" s="533"/>
    </row>
    <row r="21881" spans="1:7">
      <c r="A21881" s="533"/>
      <c r="B21881" s="1787"/>
      <c r="C21881" s="1788"/>
      <c r="D21881" s="533"/>
      <c r="E21881" s="533"/>
      <c r="F21881" s="533"/>
      <c r="G21881" s="533"/>
    </row>
    <row r="21882" spans="1:7">
      <c r="A21882" s="533"/>
      <c r="B21882" s="1787"/>
      <c r="C21882" s="1788"/>
      <c r="D21882" s="533"/>
      <c r="E21882" s="533"/>
      <c r="F21882" s="533"/>
      <c r="G21882" s="533"/>
    </row>
    <row r="21883" spans="1:7">
      <c r="A21883" s="533"/>
      <c r="B21883" s="1787"/>
      <c r="C21883" s="1788"/>
      <c r="D21883" s="533"/>
      <c r="E21883" s="533"/>
      <c r="F21883" s="533"/>
      <c r="G21883" s="533"/>
    </row>
    <row r="21884" spans="1:7">
      <c r="A21884" s="533"/>
      <c r="B21884" s="1787"/>
      <c r="C21884" s="1788"/>
      <c r="D21884" s="533"/>
      <c r="E21884" s="533"/>
      <c r="F21884" s="533"/>
      <c r="G21884" s="533"/>
    </row>
    <row r="21885" spans="1:7">
      <c r="A21885" s="533"/>
      <c r="B21885" s="1787"/>
      <c r="C21885" s="1788"/>
      <c r="D21885" s="533"/>
      <c r="E21885" s="533"/>
      <c r="F21885" s="533"/>
      <c r="G21885" s="533"/>
    </row>
    <row r="21886" spans="1:7">
      <c r="A21886" s="533"/>
      <c r="B21886" s="1787"/>
      <c r="C21886" s="1788"/>
      <c r="D21886" s="533"/>
      <c r="E21886" s="533"/>
      <c r="F21886" s="533"/>
      <c r="G21886" s="533"/>
    </row>
    <row r="21887" spans="1:7">
      <c r="A21887" s="533"/>
      <c r="B21887" s="1787"/>
      <c r="C21887" s="1788"/>
      <c r="D21887" s="533"/>
      <c r="E21887" s="533"/>
      <c r="F21887" s="533"/>
      <c r="G21887" s="533"/>
    </row>
    <row r="21888" spans="1:7">
      <c r="A21888" s="533"/>
      <c r="B21888" s="1787"/>
      <c r="C21888" s="1788"/>
      <c r="D21888" s="533"/>
      <c r="E21888" s="533"/>
      <c r="F21888" s="533"/>
      <c r="G21888" s="533"/>
    </row>
    <row r="21889" spans="1:7">
      <c r="A21889" s="533"/>
      <c r="B21889" s="1787"/>
      <c r="C21889" s="1788"/>
      <c r="D21889" s="533"/>
      <c r="E21889" s="533"/>
      <c r="F21889" s="533"/>
      <c r="G21889" s="533"/>
    </row>
    <row r="21890" spans="1:7">
      <c r="A21890" s="533"/>
      <c r="B21890" s="1787"/>
      <c r="C21890" s="1788"/>
      <c r="D21890" s="533"/>
      <c r="E21890" s="533"/>
      <c r="F21890" s="533"/>
      <c r="G21890" s="533"/>
    </row>
    <row r="21891" spans="1:7">
      <c r="A21891" s="533"/>
      <c r="B21891" s="1787"/>
      <c r="C21891" s="1788"/>
      <c r="D21891" s="533"/>
      <c r="E21891" s="533"/>
      <c r="F21891" s="533"/>
      <c r="G21891" s="533"/>
    </row>
    <row r="21892" spans="1:7">
      <c r="A21892" s="533"/>
      <c r="B21892" s="1787"/>
      <c r="C21892" s="1788"/>
      <c r="D21892" s="533"/>
      <c r="E21892" s="533"/>
      <c r="F21892" s="533"/>
      <c r="G21892" s="533"/>
    </row>
    <row r="21893" spans="1:7">
      <c r="A21893" s="533"/>
      <c r="B21893" s="1787"/>
      <c r="C21893" s="1788"/>
      <c r="D21893" s="533"/>
      <c r="E21893" s="533"/>
      <c r="F21893" s="533"/>
      <c r="G21893" s="533"/>
    </row>
    <row r="21894" spans="1:7">
      <c r="A21894" s="533"/>
      <c r="B21894" s="1787"/>
      <c r="C21894" s="1788"/>
      <c r="D21894" s="533"/>
      <c r="E21894" s="533"/>
      <c r="F21894" s="533"/>
      <c r="G21894" s="533"/>
    </row>
    <row r="21895" spans="1:7">
      <c r="A21895" s="533"/>
      <c r="B21895" s="1787"/>
      <c r="C21895" s="1788"/>
      <c r="D21895" s="533"/>
      <c r="E21895" s="533"/>
      <c r="F21895" s="533"/>
      <c r="G21895" s="533"/>
    </row>
    <row r="21896" spans="1:7">
      <c r="A21896" s="533"/>
      <c r="B21896" s="1787"/>
      <c r="C21896" s="1788"/>
      <c r="D21896" s="533"/>
      <c r="E21896" s="533"/>
      <c r="F21896" s="533"/>
      <c r="G21896" s="533"/>
    </row>
    <row r="21897" spans="1:7">
      <c r="A21897" s="533"/>
      <c r="B21897" s="1787"/>
      <c r="C21897" s="1788"/>
      <c r="D21897" s="533"/>
      <c r="E21897" s="533"/>
      <c r="F21897" s="533"/>
      <c r="G21897" s="533"/>
    </row>
    <row r="21898" spans="1:7">
      <c r="A21898" s="533"/>
      <c r="B21898" s="1787"/>
      <c r="C21898" s="1788"/>
      <c r="D21898" s="533"/>
      <c r="E21898" s="533"/>
      <c r="F21898" s="533"/>
      <c r="G21898" s="533"/>
    </row>
    <row r="21899" spans="1:7">
      <c r="A21899" s="533"/>
      <c r="B21899" s="1787"/>
      <c r="C21899" s="1788"/>
      <c r="D21899" s="533"/>
      <c r="E21899" s="533"/>
      <c r="F21899" s="533"/>
      <c r="G21899" s="533"/>
    </row>
    <row r="21900" spans="1:7">
      <c r="A21900" s="533"/>
      <c r="B21900" s="1787"/>
      <c r="C21900" s="1788"/>
      <c r="D21900" s="533"/>
      <c r="E21900" s="533"/>
      <c r="F21900" s="533"/>
      <c r="G21900" s="533"/>
    </row>
    <row r="21901" spans="1:7">
      <c r="A21901" s="533"/>
      <c r="B21901" s="1787"/>
      <c r="C21901" s="1788"/>
      <c r="D21901" s="533"/>
      <c r="E21901" s="533"/>
      <c r="F21901" s="533"/>
      <c r="G21901" s="533"/>
    </row>
    <row r="21902" spans="1:7">
      <c r="A21902" s="533"/>
      <c r="B21902" s="1787"/>
      <c r="C21902" s="1788"/>
      <c r="D21902" s="533"/>
      <c r="E21902" s="533"/>
      <c r="F21902" s="533"/>
      <c r="G21902" s="533"/>
    </row>
    <row r="21903" spans="1:7">
      <c r="A21903" s="533"/>
      <c r="B21903" s="1787"/>
      <c r="C21903" s="1788"/>
      <c r="D21903" s="533"/>
      <c r="E21903" s="533"/>
      <c r="F21903" s="533"/>
      <c r="G21903" s="533"/>
    </row>
    <row r="21904" spans="1:7">
      <c r="A21904" s="533"/>
      <c r="B21904" s="1787"/>
      <c r="C21904" s="1788"/>
      <c r="D21904" s="533"/>
      <c r="E21904" s="533"/>
      <c r="F21904" s="533"/>
      <c r="G21904" s="533"/>
    </row>
    <row r="21905" spans="1:7">
      <c r="A21905" s="533"/>
      <c r="B21905" s="1787"/>
      <c r="C21905" s="1788"/>
      <c r="D21905" s="533"/>
      <c r="E21905" s="533"/>
      <c r="F21905" s="533"/>
      <c r="G21905" s="533"/>
    </row>
    <row r="21906" spans="1:7">
      <c r="A21906" s="533"/>
      <c r="B21906" s="1787"/>
      <c r="C21906" s="1788"/>
      <c r="D21906" s="533"/>
      <c r="E21906" s="533"/>
      <c r="F21906" s="533"/>
      <c r="G21906" s="533"/>
    </row>
    <row r="21907" spans="1:7">
      <c r="A21907" s="533"/>
      <c r="B21907" s="1787"/>
      <c r="C21907" s="1788"/>
      <c r="D21907" s="533"/>
      <c r="E21907" s="533"/>
      <c r="F21907" s="533"/>
      <c r="G21907" s="533"/>
    </row>
    <row r="21908" spans="1:7">
      <c r="A21908" s="533"/>
      <c r="B21908" s="1787"/>
      <c r="C21908" s="1788"/>
      <c r="D21908" s="533"/>
      <c r="E21908" s="533"/>
      <c r="F21908" s="533"/>
      <c r="G21908" s="533"/>
    </row>
    <row r="21909" spans="1:7">
      <c r="A21909" s="533"/>
      <c r="B21909" s="1787"/>
      <c r="C21909" s="1788"/>
      <c r="D21909" s="533"/>
      <c r="E21909" s="533"/>
      <c r="F21909" s="533"/>
      <c r="G21909" s="533"/>
    </row>
    <row r="21910" spans="1:7">
      <c r="A21910" s="533"/>
      <c r="B21910" s="1787"/>
      <c r="C21910" s="1788"/>
      <c r="D21910" s="533"/>
      <c r="E21910" s="533"/>
      <c r="F21910" s="533"/>
      <c r="G21910" s="533"/>
    </row>
    <row r="21911" spans="1:7">
      <c r="A21911" s="533"/>
      <c r="B21911" s="1787"/>
      <c r="C21911" s="1788"/>
      <c r="D21911" s="533"/>
      <c r="E21911" s="533"/>
      <c r="F21911" s="533"/>
      <c r="G21911" s="533"/>
    </row>
    <row r="21912" spans="1:7">
      <c r="A21912" s="533"/>
      <c r="B21912" s="1787"/>
      <c r="C21912" s="1788"/>
      <c r="D21912" s="533"/>
      <c r="E21912" s="533"/>
      <c r="F21912" s="533"/>
      <c r="G21912" s="533"/>
    </row>
    <row r="21913" spans="1:7">
      <c r="A21913" s="533"/>
      <c r="B21913" s="1787"/>
      <c r="C21913" s="1788"/>
      <c r="D21913" s="533"/>
      <c r="E21913" s="533"/>
      <c r="F21913" s="533"/>
      <c r="G21913" s="533"/>
    </row>
    <row r="21914" spans="1:7">
      <c r="A21914" s="533"/>
      <c r="B21914" s="1787"/>
      <c r="C21914" s="1788"/>
      <c r="D21914" s="533"/>
      <c r="E21914" s="533"/>
      <c r="F21914" s="533"/>
      <c r="G21914" s="533"/>
    </row>
    <row r="21915" spans="1:7">
      <c r="A21915" s="533"/>
      <c r="B21915" s="1787"/>
      <c r="C21915" s="1788"/>
      <c r="D21915" s="533"/>
      <c r="E21915" s="533"/>
      <c r="F21915" s="533"/>
      <c r="G21915" s="533"/>
    </row>
    <row r="21916" spans="1:7">
      <c r="A21916" s="533"/>
      <c r="B21916" s="1787"/>
      <c r="C21916" s="1788"/>
      <c r="D21916" s="533"/>
      <c r="E21916" s="533"/>
      <c r="F21916" s="533"/>
      <c r="G21916" s="533"/>
    </row>
    <row r="21917" spans="1:7">
      <c r="A21917" s="533"/>
      <c r="B21917" s="1787"/>
      <c r="C21917" s="1788"/>
      <c r="D21917" s="533"/>
      <c r="E21917" s="533"/>
      <c r="F21917" s="533"/>
      <c r="G21917" s="533"/>
    </row>
    <row r="21918" spans="1:7">
      <c r="A21918" s="533"/>
      <c r="B21918" s="1787"/>
      <c r="C21918" s="1788"/>
      <c r="D21918" s="533"/>
      <c r="E21918" s="533"/>
      <c r="F21918" s="533"/>
      <c r="G21918" s="533"/>
    </row>
    <row r="21919" spans="1:7">
      <c r="A21919" s="533"/>
      <c r="B21919" s="1787"/>
      <c r="C21919" s="1788"/>
      <c r="D21919" s="533"/>
      <c r="E21919" s="533"/>
      <c r="F21919" s="533"/>
      <c r="G21919" s="533"/>
    </row>
    <row r="21920" spans="1:7">
      <c r="A21920" s="533"/>
      <c r="B21920" s="1787"/>
      <c r="C21920" s="1788"/>
      <c r="D21920" s="533"/>
      <c r="E21920" s="533"/>
      <c r="F21920" s="533"/>
      <c r="G21920" s="533"/>
    </row>
    <row r="21921" spans="1:7">
      <c r="A21921" s="533"/>
      <c r="B21921" s="1787"/>
      <c r="C21921" s="1788"/>
      <c r="D21921" s="533"/>
      <c r="E21921" s="533"/>
      <c r="F21921" s="533"/>
      <c r="G21921" s="533"/>
    </row>
    <row r="21922" spans="1:7">
      <c r="A21922" s="533"/>
      <c r="B21922" s="1787"/>
      <c r="C21922" s="1788"/>
      <c r="D21922" s="533"/>
      <c r="E21922" s="533"/>
      <c r="F21922" s="533"/>
      <c r="G21922" s="533"/>
    </row>
    <row r="21923" spans="1:7">
      <c r="A21923" s="533"/>
      <c r="B21923" s="1787"/>
      <c r="C21923" s="1788"/>
      <c r="D21923" s="533"/>
      <c r="E21923" s="533"/>
      <c r="F21923" s="533"/>
      <c r="G21923" s="533"/>
    </row>
    <row r="21924" spans="1:7">
      <c r="A21924" s="533"/>
      <c r="B21924" s="1787"/>
      <c r="C21924" s="1788"/>
      <c r="D21924" s="533"/>
      <c r="E21924" s="533"/>
      <c r="F21924" s="533"/>
      <c r="G21924" s="533"/>
    </row>
    <row r="21925" spans="1:7">
      <c r="A21925" s="533"/>
      <c r="B21925" s="1787"/>
      <c r="C21925" s="1788"/>
      <c r="D21925" s="533"/>
      <c r="E21925" s="533"/>
      <c r="F21925" s="533"/>
      <c r="G21925" s="533"/>
    </row>
    <row r="21926" spans="1:7">
      <c r="A21926" s="533"/>
      <c r="B21926" s="1787"/>
      <c r="C21926" s="1788"/>
      <c r="D21926" s="533"/>
      <c r="E21926" s="533"/>
      <c r="F21926" s="533"/>
      <c r="G21926" s="533"/>
    </row>
    <row r="21927" spans="1:7">
      <c r="A21927" s="533"/>
      <c r="B21927" s="1787"/>
      <c r="C21927" s="1788"/>
      <c r="D21927" s="533"/>
      <c r="E21927" s="533"/>
      <c r="F21927" s="533"/>
      <c r="G21927" s="533"/>
    </row>
    <row r="21928" spans="1:7">
      <c r="A21928" s="533"/>
      <c r="B21928" s="1787"/>
      <c r="C21928" s="1788"/>
      <c r="D21928" s="533"/>
      <c r="E21928" s="533"/>
      <c r="F21928" s="533"/>
      <c r="G21928" s="533"/>
    </row>
    <row r="21929" spans="1:7">
      <c r="A21929" s="533"/>
      <c r="B21929" s="1787"/>
      <c r="C21929" s="1788"/>
      <c r="D21929" s="533"/>
      <c r="E21929" s="533"/>
      <c r="F21929" s="533"/>
      <c r="G21929" s="533"/>
    </row>
    <row r="21930" spans="1:7">
      <c r="A21930" s="533"/>
      <c r="B21930" s="1787"/>
      <c r="C21930" s="1788"/>
      <c r="D21930" s="533"/>
      <c r="E21930" s="533"/>
      <c r="F21930" s="533"/>
      <c r="G21930" s="533"/>
    </row>
    <row r="21931" spans="1:7">
      <c r="A21931" s="533"/>
      <c r="B21931" s="1787"/>
      <c r="C21931" s="1788"/>
      <c r="D21931" s="533"/>
      <c r="E21931" s="533"/>
      <c r="F21931" s="533"/>
      <c r="G21931" s="533"/>
    </row>
    <row r="21932" spans="1:7">
      <c r="A21932" s="533"/>
      <c r="B21932" s="1787"/>
      <c r="C21932" s="1788"/>
      <c r="D21932" s="533"/>
      <c r="E21932" s="533"/>
      <c r="F21932" s="533"/>
      <c r="G21932" s="533"/>
    </row>
    <row r="21933" spans="1:7">
      <c r="A21933" s="533"/>
      <c r="B21933" s="1787"/>
      <c r="C21933" s="1788"/>
      <c r="D21933" s="533"/>
      <c r="E21933" s="533"/>
      <c r="F21933" s="533"/>
      <c r="G21933" s="533"/>
    </row>
    <row r="21934" spans="1:7">
      <c r="A21934" s="533"/>
      <c r="B21934" s="1787"/>
      <c r="C21934" s="1788"/>
      <c r="D21934" s="533"/>
      <c r="E21934" s="533"/>
      <c r="F21934" s="533"/>
      <c r="G21934" s="533"/>
    </row>
    <row r="21935" spans="1:7">
      <c r="A21935" s="533"/>
      <c r="B21935" s="1787"/>
      <c r="C21935" s="1788"/>
      <c r="D21935" s="533"/>
      <c r="E21935" s="533"/>
      <c r="F21935" s="533"/>
      <c r="G21935" s="533"/>
    </row>
    <row r="21936" spans="1:7">
      <c r="A21936" s="533"/>
      <c r="B21936" s="1787"/>
      <c r="C21936" s="1788"/>
      <c r="D21936" s="533"/>
      <c r="E21936" s="533"/>
      <c r="F21936" s="533"/>
      <c r="G21936" s="533"/>
    </row>
    <row r="21937" spans="1:7">
      <c r="A21937" s="533"/>
      <c r="B21937" s="1787"/>
      <c r="C21937" s="1788"/>
      <c r="D21937" s="533"/>
      <c r="E21937" s="533"/>
      <c r="F21937" s="533"/>
      <c r="G21937" s="533"/>
    </row>
    <row r="21938" spans="1:7">
      <c r="A21938" s="533"/>
      <c r="B21938" s="1787"/>
      <c r="C21938" s="1788"/>
      <c r="D21938" s="533"/>
      <c r="E21938" s="533"/>
      <c r="F21938" s="533"/>
      <c r="G21938" s="533"/>
    </row>
    <row r="21939" spans="1:7">
      <c r="A21939" s="533"/>
      <c r="B21939" s="1787"/>
      <c r="C21939" s="1788"/>
      <c r="D21939" s="533"/>
      <c r="E21939" s="533"/>
      <c r="F21939" s="533"/>
      <c r="G21939" s="533"/>
    </row>
    <row r="21940" spans="1:7">
      <c r="A21940" s="533"/>
      <c r="B21940" s="1787"/>
      <c r="C21940" s="1788"/>
      <c r="D21940" s="533"/>
      <c r="E21940" s="533"/>
      <c r="F21940" s="533"/>
      <c r="G21940" s="533"/>
    </row>
    <row r="21941" spans="1:7">
      <c r="A21941" s="533"/>
      <c r="B21941" s="1787"/>
      <c r="C21941" s="1788"/>
      <c r="D21941" s="533"/>
      <c r="E21941" s="533"/>
      <c r="F21941" s="533"/>
      <c r="G21941" s="533"/>
    </row>
    <row r="21942" spans="1:7">
      <c r="A21942" s="533"/>
      <c r="B21942" s="1787"/>
      <c r="C21942" s="1788"/>
      <c r="D21942" s="533"/>
      <c r="E21942" s="533"/>
      <c r="F21942" s="533"/>
      <c r="G21942" s="533"/>
    </row>
    <row r="21943" spans="1:7">
      <c r="A21943" s="533"/>
      <c r="B21943" s="1787"/>
      <c r="C21943" s="1788"/>
      <c r="D21943" s="533"/>
      <c r="E21943" s="533"/>
      <c r="F21943" s="533"/>
      <c r="G21943" s="533"/>
    </row>
    <row r="21944" spans="1:7">
      <c r="A21944" s="533"/>
      <c r="B21944" s="1787"/>
      <c r="C21944" s="1788"/>
      <c r="D21944" s="533"/>
      <c r="E21944" s="533"/>
      <c r="F21944" s="533"/>
      <c r="G21944" s="533"/>
    </row>
    <row r="21945" spans="1:7">
      <c r="A21945" s="533"/>
      <c r="B21945" s="1787"/>
      <c r="C21945" s="1788"/>
      <c r="D21945" s="533"/>
      <c r="E21945" s="533"/>
      <c r="F21945" s="533"/>
      <c r="G21945" s="533"/>
    </row>
    <row r="21946" spans="1:7">
      <c r="A21946" s="533"/>
      <c r="B21946" s="1787"/>
      <c r="C21946" s="1788"/>
      <c r="D21946" s="533"/>
      <c r="E21946" s="533"/>
      <c r="F21946" s="533"/>
      <c r="G21946" s="533"/>
    </row>
    <row r="21947" spans="1:7">
      <c r="A21947" s="533"/>
      <c r="B21947" s="1787"/>
      <c r="C21947" s="1788"/>
      <c r="D21947" s="533"/>
      <c r="E21947" s="533"/>
      <c r="F21947" s="533"/>
      <c r="G21947" s="533"/>
    </row>
    <row r="21948" spans="1:7">
      <c r="A21948" s="533"/>
      <c r="B21948" s="1787"/>
      <c r="C21948" s="1788"/>
      <c r="D21948" s="533"/>
      <c r="E21948" s="533"/>
      <c r="F21948" s="533"/>
      <c r="G21948" s="533"/>
    </row>
    <row r="21949" spans="1:7">
      <c r="A21949" s="533"/>
      <c r="B21949" s="1787"/>
      <c r="C21949" s="1788"/>
      <c r="D21949" s="533"/>
      <c r="E21949" s="533"/>
      <c r="F21949" s="533"/>
      <c r="G21949" s="533"/>
    </row>
    <row r="21950" spans="1:7">
      <c r="A21950" s="533"/>
      <c r="B21950" s="1787"/>
      <c r="C21950" s="1788"/>
      <c r="D21950" s="533"/>
      <c r="E21950" s="533"/>
      <c r="F21950" s="533"/>
      <c r="G21950" s="533"/>
    </row>
    <row r="21951" spans="1:7">
      <c r="A21951" s="533"/>
      <c r="B21951" s="1787"/>
      <c r="C21951" s="1788"/>
      <c r="D21951" s="533"/>
      <c r="E21951" s="533"/>
      <c r="F21951" s="533"/>
      <c r="G21951" s="533"/>
    </row>
    <row r="21952" spans="1:7">
      <c r="A21952" s="533"/>
      <c r="B21952" s="1787"/>
      <c r="C21952" s="1788"/>
      <c r="D21952" s="533"/>
      <c r="E21952" s="533"/>
      <c r="F21952" s="533"/>
      <c r="G21952" s="533"/>
    </row>
    <row r="21953" spans="1:7">
      <c r="A21953" s="533"/>
      <c r="B21953" s="1787"/>
      <c r="C21953" s="1788"/>
      <c r="D21953" s="533"/>
      <c r="E21953" s="533"/>
      <c r="F21953" s="533"/>
      <c r="G21953" s="533"/>
    </row>
    <row r="21954" spans="1:7">
      <c r="A21954" s="533"/>
      <c r="B21954" s="1787"/>
      <c r="C21954" s="1788"/>
      <c r="D21954" s="533"/>
      <c r="E21954" s="533"/>
      <c r="F21954" s="533"/>
      <c r="G21954" s="533"/>
    </row>
    <row r="21955" spans="1:7">
      <c r="A21955" s="533"/>
      <c r="B21955" s="1787"/>
      <c r="C21955" s="1788"/>
      <c r="D21955" s="533"/>
      <c r="E21955" s="533"/>
      <c r="F21955" s="533"/>
      <c r="G21955" s="533"/>
    </row>
    <row r="21956" spans="1:7">
      <c r="A21956" s="533"/>
      <c r="B21956" s="1787"/>
      <c r="C21956" s="1788"/>
      <c r="D21956" s="533"/>
      <c r="E21956" s="533"/>
      <c r="F21956" s="533"/>
      <c r="G21956" s="533"/>
    </row>
    <row r="21957" spans="1:7">
      <c r="A21957" s="533"/>
      <c r="B21957" s="1787"/>
      <c r="C21957" s="1788"/>
      <c r="D21957" s="533"/>
      <c r="E21957" s="533"/>
      <c r="F21957" s="533"/>
      <c r="G21957" s="533"/>
    </row>
    <row r="21958" spans="1:7">
      <c r="A21958" s="533"/>
      <c r="B21958" s="1787"/>
      <c r="C21958" s="1788"/>
      <c r="D21958" s="533"/>
      <c r="E21958" s="533"/>
      <c r="F21958" s="533"/>
      <c r="G21958" s="533"/>
    </row>
    <row r="21959" spans="1:7">
      <c r="A21959" s="533"/>
      <c r="B21959" s="1787"/>
      <c r="C21959" s="1788"/>
      <c r="D21959" s="533"/>
      <c r="E21959" s="533"/>
      <c r="F21959" s="533"/>
      <c r="G21959" s="533"/>
    </row>
    <row r="21960" spans="1:7">
      <c r="A21960" s="533"/>
      <c r="B21960" s="1787"/>
      <c r="C21960" s="1788"/>
      <c r="D21960" s="533"/>
      <c r="E21960" s="533"/>
      <c r="F21960" s="533"/>
      <c r="G21960" s="533"/>
    </row>
    <row r="21961" spans="1:7">
      <c r="A21961" s="533"/>
      <c r="B21961" s="1787"/>
      <c r="C21961" s="1788"/>
      <c r="D21961" s="533"/>
      <c r="E21961" s="533"/>
      <c r="F21961" s="533"/>
      <c r="G21961" s="533"/>
    </row>
    <row r="21962" spans="1:7">
      <c r="A21962" s="533"/>
      <c r="B21962" s="1787"/>
      <c r="C21962" s="1788"/>
      <c r="D21962" s="533"/>
      <c r="E21962" s="533"/>
      <c r="F21962" s="533"/>
      <c r="G21962" s="533"/>
    </row>
    <row r="21963" spans="1:7">
      <c r="A21963" s="533"/>
      <c r="B21963" s="1787"/>
      <c r="C21963" s="1788"/>
      <c r="D21963" s="533"/>
      <c r="E21963" s="533"/>
      <c r="F21963" s="533"/>
      <c r="G21963" s="533"/>
    </row>
    <row r="21964" spans="1:7">
      <c r="A21964" s="533"/>
      <c r="B21964" s="1787"/>
      <c r="C21964" s="1788"/>
      <c r="D21964" s="533"/>
      <c r="E21964" s="533"/>
      <c r="F21964" s="533"/>
      <c r="G21964" s="533"/>
    </row>
    <row r="21965" spans="1:7">
      <c r="A21965" s="533"/>
      <c r="B21965" s="1787"/>
      <c r="C21965" s="1788"/>
      <c r="D21965" s="533"/>
      <c r="E21965" s="533"/>
      <c r="F21965" s="533"/>
      <c r="G21965" s="533"/>
    </row>
    <row r="21966" spans="1:7">
      <c r="A21966" s="533"/>
      <c r="B21966" s="1787"/>
      <c r="C21966" s="1788"/>
      <c r="D21966" s="533"/>
      <c r="E21966" s="533"/>
      <c r="F21966" s="533"/>
      <c r="G21966" s="533"/>
    </row>
    <row r="21967" spans="1:7">
      <c r="A21967" s="533"/>
      <c r="B21967" s="1787"/>
      <c r="C21967" s="1788"/>
      <c r="D21967" s="533"/>
      <c r="E21967" s="533"/>
      <c r="F21967" s="533"/>
      <c r="G21967" s="533"/>
    </row>
    <row r="21968" spans="1:7">
      <c r="A21968" s="533"/>
      <c r="B21968" s="1787"/>
      <c r="C21968" s="1788"/>
      <c r="D21968" s="533"/>
      <c r="E21968" s="533"/>
      <c r="F21968" s="533"/>
      <c r="G21968" s="533"/>
    </row>
    <row r="21969" spans="1:7">
      <c r="A21969" s="533"/>
      <c r="B21969" s="1787"/>
      <c r="C21969" s="1788"/>
      <c r="D21969" s="533"/>
      <c r="E21969" s="533"/>
      <c r="F21969" s="533"/>
      <c r="G21969" s="533"/>
    </row>
    <row r="21970" spans="1:7">
      <c r="A21970" s="533"/>
      <c r="B21970" s="1787"/>
      <c r="C21970" s="1788"/>
      <c r="D21970" s="533"/>
      <c r="E21970" s="533"/>
      <c r="F21970" s="533"/>
      <c r="G21970" s="533"/>
    </row>
    <row r="21971" spans="1:7">
      <c r="A21971" s="533"/>
      <c r="B21971" s="1787"/>
      <c r="C21971" s="1788"/>
      <c r="D21971" s="533"/>
      <c r="E21971" s="533"/>
      <c r="F21971" s="533"/>
      <c r="G21971" s="533"/>
    </row>
    <row r="21972" spans="1:7">
      <c r="A21972" s="533"/>
      <c r="B21972" s="1787"/>
      <c r="C21972" s="1788"/>
      <c r="D21972" s="533"/>
      <c r="E21972" s="533"/>
      <c r="F21972" s="533"/>
      <c r="G21972" s="533"/>
    </row>
    <row r="21973" spans="1:7">
      <c r="A21973" s="533"/>
      <c r="B21973" s="1787"/>
      <c r="C21973" s="1788"/>
      <c r="D21973" s="533"/>
      <c r="E21973" s="533"/>
      <c r="F21973" s="533"/>
      <c r="G21973" s="533"/>
    </row>
    <row r="21974" spans="1:7">
      <c r="A21974" s="533"/>
      <c r="B21974" s="1787"/>
      <c r="C21974" s="1788"/>
      <c r="D21974" s="533"/>
      <c r="E21974" s="533"/>
      <c r="F21974" s="533"/>
      <c r="G21974" s="533"/>
    </row>
    <row r="21975" spans="1:7">
      <c r="A21975" s="533"/>
      <c r="B21975" s="1787"/>
      <c r="C21975" s="1788"/>
      <c r="D21975" s="533"/>
      <c r="E21975" s="533"/>
      <c r="F21975" s="533"/>
      <c r="G21975" s="533"/>
    </row>
    <row r="21976" spans="1:7">
      <c r="A21976" s="533"/>
      <c r="B21976" s="1787"/>
      <c r="C21976" s="1788"/>
      <c r="D21976" s="533"/>
      <c r="E21976" s="533"/>
      <c r="F21976" s="533"/>
      <c r="G21976" s="533"/>
    </row>
    <row r="21977" spans="1:7">
      <c r="A21977" s="533"/>
      <c r="B21977" s="1787"/>
      <c r="C21977" s="1788"/>
      <c r="D21977" s="533"/>
      <c r="E21977" s="533"/>
      <c r="F21977" s="533"/>
      <c r="G21977" s="533"/>
    </row>
    <row r="21978" spans="1:7">
      <c r="A21978" s="533"/>
      <c r="B21978" s="1787"/>
      <c r="C21978" s="1788"/>
      <c r="D21978" s="533"/>
      <c r="E21978" s="533"/>
      <c r="F21978" s="533"/>
      <c r="G21978" s="533"/>
    </row>
    <row r="21979" spans="1:7">
      <c r="A21979" s="533"/>
      <c r="B21979" s="1787"/>
      <c r="C21979" s="1788"/>
      <c r="D21979" s="533"/>
      <c r="E21979" s="533"/>
      <c r="F21979" s="533"/>
      <c r="G21979" s="533"/>
    </row>
    <row r="21980" spans="1:7">
      <c r="A21980" s="533"/>
      <c r="B21980" s="1787"/>
      <c r="C21980" s="1788"/>
      <c r="D21980" s="533"/>
      <c r="E21980" s="533"/>
      <c r="F21980" s="533"/>
      <c r="G21980" s="533"/>
    </row>
    <row r="21981" spans="1:7">
      <c r="A21981" s="533"/>
      <c r="B21981" s="1787"/>
      <c r="C21981" s="1788"/>
      <c r="D21981" s="533"/>
      <c r="E21981" s="533"/>
      <c r="F21981" s="533"/>
      <c r="G21981" s="533"/>
    </row>
    <row r="21982" spans="1:7">
      <c r="A21982" s="533"/>
      <c r="B21982" s="1787"/>
      <c r="C21982" s="1788"/>
      <c r="D21982" s="533"/>
      <c r="E21982" s="533"/>
      <c r="F21982" s="533"/>
      <c r="G21982" s="533"/>
    </row>
    <row r="21983" spans="1:7">
      <c r="A21983" s="533"/>
      <c r="B21983" s="1787"/>
      <c r="C21983" s="1788"/>
      <c r="D21983" s="533"/>
      <c r="E21983" s="533"/>
      <c r="F21983" s="533"/>
      <c r="G21983" s="533"/>
    </row>
    <row r="21984" spans="1:7">
      <c r="A21984" s="533"/>
      <c r="B21984" s="1787"/>
      <c r="C21984" s="1788"/>
      <c r="D21984" s="533"/>
      <c r="E21984" s="533"/>
      <c r="F21984" s="533"/>
      <c r="G21984" s="533"/>
    </row>
    <row r="21985" spans="1:7">
      <c r="A21985" s="533"/>
      <c r="B21985" s="1787"/>
      <c r="C21985" s="1788"/>
      <c r="D21985" s="533"/>
      <c r="E21985" s="533"/>
      <c r="F21985" s="533"/>
      <c r="G21985" s="533"/>
    </row>
    <row r="21986" spans="1:7">
      <c r="A21986" s="533"/>
      <c r="B21986" s="1787"/>
      <c r="C21986" s="1788"/>
      <c r="D21986" s="533"/>
      <c r="E21986" s="533"/>
      <c r="F21986" s="533"/>
      <c r="G21986" s="533"/>
    </row>
    <row r="21987" spans="1:7">
      <c r="A21987" s="533"/>
      <c r="B21987" s="1787"/>
      <c r="C21987" s="1788"/>
      <c r="D21987" s="533"/>
      <c r="E21987" s="533"/>
      <c r="F21987" s="533"/>
      <c r="G21987" s="533"/>
    </row>
    <row r="21988" spans="1:7">
      <c r="A21988" s="533"/>
      <c r="B21988" s="1787"/>
      <c r="C21988" s="1788"/>
      <c r="D21988" s="533"/>
      <c r="E21988" s="533"/>
      <c r="F21988" s="533"/>
      <c r="G21988" s="533"/>
    </row>
    <row r="21989" spans="1:7">
      <c r="A21989" s="533"/>
      <c r="B21989" s="1787"/>
      <c r="C21989" s="1788"/>
      <c r="D21989" s="533"/>
      <c r="E21989" s="533"/>
      <c r="F21989" s="533"/>
      <c r="G21989" s="533"/>
    </row>
    <row r="21990" spans="1:7">
      <c r="A21990" s="533"/>
      <c r="B21990" s="1787"/>
      <c r="C21990" s="1788"/>
      <c r="D21990" s="533"/>
      <c r="E21990" s="533"/>
      <c r="F21990" s="533"/>
      <c r="G21990" s="533"/>
    </row>
    <row r="21991" spans="1:7">
      <c r="A21991" s="533"/>
      <c r="B21991" s="1787"/>
      <c r="C21991" s="1788"/>
      <c r="D21991" s="533"/>
      <c r="E21991" s="533"/>
      <c r="F21991" s="533"/>
      <c r="G21991" s="533"/>
    </row>
    <row r="21992" spans="1:7">
      <c r="A21992" s="533"/>
      <c r="B21992" s="1787"/>
      <c r="C21992" s="1788"/>
      <c r="D21992" s="533"/>
      <c r="E21992" s="533"/>
      <c r="F21992" s="533"/>
      <c r="G21992" s="533"/>
    </row>
    <row r="21993" spans="1:7">
      <c r="A21993" s="533"/>
      <c r="B21993" s="1787"/>
      <c r="C21993" s="1788"/>
      <c r="D21993" s="533"/>
      <c r="E21993" s="533"/>
      <c r="F21993" s="533"/>
      <c r="G21993" s="533"/>
    </row>
    <row r="21994" spans="1:7">
      <c r="A21994" s="533"/>
      <c r="B21994" s="1787"/>
      <c r="C21994" s="1788"/>
      <c r="D21994" s="533"/>
      <c r="E21994" s="533"/>
      <c r="F21994" s="533"/>
      <c r="G21994" s="533"/>
    </row>
    <row r="21995" spans="1:7">
      <c r="A21995" s="533"/>
      <c r="B21995" s="1787"/>
      <c r="C21995" s="1788"/>
      <c r="D21995" s="533"/>
      <c r="E21995" s="533"/>
      <c r="F21995" s="533"/>
      <c r="G21995" s="533"/>
    </row>
    <row r="21996" spans="1:7">
      <c r="A21996" s="533"/>
      <c r="B21996" s="1787"/>
      <c r="C21996" s="1788"/>
      <c r="D21996" s="533"/>
      <c r="E21996" s="533"/>
      <c r="F21996" s="533"/>
      <c r="G21996" s="533"/>
    </row>
    <row r="21997" spans="1:7">
      <c r="A21997" s="533"/>
      <c r="B21997" s="1787"/>
      <c r="C21997" s="1788"/>
      <c r="D21997" s="533"/>
      <c r="E21997" s="533"/>
      <c r="F21997" s="533"/>
      <c r="G21997" s="533"/>
    </row>
    <row r="21998" spans="1:7">
      <c r="A21998" s="533"/>
      <c r="B21998" s="1787"/>
      <c r="C21998" s="1788"/>
      <c r="D21998" s="533"/>
      <c r="E21998" s="533"/>
      <c r="F21998" s="533"/>
      <c r="G21998" s="533"/>
    </row>
    <row r="21999" spans="1:7">
      <c r="A21999" s="533"/>
      <c r="B21999" s="1787"/>
      <c r="C21999" s="1788"/>
      <c r="D21999" s="533"/>
      <c r="E21999" s="533"/>
      <c r="F21999" s="533"/>
      <c r="G21999" s="533"/>
    </row>
    <row r="22000" spans="1:7">
      <c r="A22000" s="533"/>
      <c r="B22000" s="1787"/>
      <c r="C22000" s="1788"/>
      <c r="D22000" s="533"/>
      <c r="E22000" s="533"/>
      <c r="F22000" s="533"/>
      <c r="G22000" s="533"/>
    </row>
    <row r="22001" spans="1:7">
      <c r="A22001" s="533"/>
      <c r="B22001" s="1787"/>
      <c r="C22001" s="1788"/>
      <c r="D22001" s="533"/>
      <c r="E22001" s="533"/>
      <c r="F22001" s="533"/>
      <c r="G22001" s="533"/>
    </row>
    <row r="22002" spans="1:7">
      <c r="A22002" s="533"/>
      <c r="B22002" s="1787"/>
      <c r="C22002" s="1788"/>
      <c r="D22002" s="533"/>
      <c r="E22002" s="533"/>
      <c r="F22002" s="533"/>
      <c r="G22002" s="533"/>
    </row>
    <row r="22003" spans="1:7">
      <c r="A22003" s="533"/>
      <c r="B22003" s="1787"/>
      <c r="C22003" s="1788"/>
      <c r="D22003" s="533"/>
      <c r="E22003" s="533"/>
      <c r="F22003" s="533"/>
      <c r="G22003" s="533"/>
    </row>
    <row r="22004" spans="1:7">
      <c r="A22004" s="533"/>
      <c r="B22004" s="1787"/>
      <c r="C22004" s="1788"/>
      <c r="D22004" s="533"/>
      <c r="E22004" s="533"/>
      <c r="F22004" s="533"/>
      <c r="G22004" s="533"/>
    </row>
    <row r="22005" spans="1:7">
      <c r="A22005" s="533"/>
      <c r="B22005" s="1787"/>
      <c r="C22005" s="1788"/>
      <c r="D22005" s="533"/>
      <c r="E22005" s="533"/>
      <c r="F22005" s="533"/>
      <c r="G22005" s="533"/>
    </row>
    <row r="22006" spans="1:7">
      <c r="A22006" s="533"/>
      <c r="B22006" s="1787"/>
      <c r="C22006" s="1788"/>
      <c r="D22006" s="533"/>
      <c r="E22006" s="533"/>
      <c r="F22006" s="533"/>
      <c r="G22006" s="533"/>
    </row>
    <row r="22007" spans="1:7">
      <c r="A22007" s="533"/>
      <c r="B22007" s="1787"/>
      <c r="C22007" s="1788"/>
      <c r="D22007" s="533"/>
      <c r="E22007" s="533"/>
      <c r="F22007" s="533"/>
      <c r="G22007" s="533"/>
    </row>
    <row r="22008" spans="1:7">
      <c r="A22008" s="533"/>
      <c r="B22008" s="1787"/>
      <c r="C22008" s="1788"/>
      <c r="D22008" s="533"/>
      <c r="E22008" s="533"/>
      <c r="F22008" s="533"/>
      <c r="G22008" s="533"/>
    </row>
    <row r="22009" spans="1:7">
      <c r="A22009" s="533"/>
      <c r="B22009" s="1787"/>
      <c r="C22009" s="1788"/>
      <c r="D22009" s="533"/>
      <c r="E22009" s="533"/>
      <c r="F22009" s="533"/>
      <c r="G22009" s="533"/>
    </row>
    <row r="22010" spans="1:7">
      <c r="A22010" s="533"/>
      <c r="B22010" s="1787"/>
      <c r="C22010" s="1788"/>
      <c r="D22010" s="533"/>
      <c r="E22010" s="533"/>
      <c r="F22010" s="533"/>
      <c r="G22010" s="533"/>
    </row>
    <row r="22011" spans="1:7">
      <c r="A22011" s="533"/>
      <c r="B22011" s="1787"/>
      <c r="C22011" s="1788"/>
      <c r="D22011" s="533"/>
      <c r="E22011" s="533"/>
      <c r="F22011" s="533"/>
      <c r="G22011" s="533"/>
    </row>
    <row r="22012" spans="1:7">
      <c r="A22012" s="533"/>
      <c r="B22012" s="1787"/>
      <c r="C22012" s="1788"/>
      <c r="D22012" s="533"/>
      <c r="E22012" s="533"/>
      <c r="F22012" s="533"/>
      <c r="G22012" s="533"/>
    </row>
    <row r="22013" spans="1:7">
      <c r="A22013" s="533"/>
      <c r="B22013" s="1787"/>
      <c r="C22013" s="1788"/>
      <c r="D22013" s="533"/>
      <c r="E22013" s="533"/>
      <c r="F22013" s="533"/>
      <c r="G22013" s="533"/>
    </row>
    <row r="22014" spans="1:7">
      <c r="A22014" s="533"/>
      <c r="B22014" s="1787"/>
      <c r="C22014" s="1788"/>
      <c r="D22014" s="533"/>
      <c r="E22014" s="533"/>
      <c r="F22014" s="533"/>
      <c r="G22014" s="533"/>
    </row>
    <row r="22015" spans="1:7">
      <c r="A22015" s="533"/>
      <c r="B22015" s="1787"/>
      <c r="C22015" s="1788"/>
      <c r="D22015" s="533"/>
      <c r="E22015" s="533"/>
      <c r="F22015" s="533"/>
      <c r="G22015" s="533"/>
    </row>
    <row r="22016" spans="1:7">
      <c r="A22016" s="533"/>
      <c r="B22016" s="1787"/>
      <c r="C22016" s="1788"/>
      <c r="D22016" s="533"/>
      <c r="E22016" s="533"/>
      <c r="F22016" s="533"/>
      <c r="G22016" s="533"/>
    </row>
    <row r="22017" spans="1:7">
      <c r="A22017" s="533"/>
      <c r="B22017" s="1787"/>
      <c r="C22017" s="1788"/>
      <c r="D22017" s="533"/>
      <c r="E22017" s="533"/>
      <c r="F22017" s="533"/>
      <c r="G22017" s="533"/>
    </row>
    <row r="22018" spans="1:7">
      <c r="A22018" s="533"/>
      <c r="B22018" s="1787"/>
      <c r="C22018" s="1788"/>
      <c r="D22018" s="533"/>
      <c r="E22018" s="533"/>
      <c r="F22018" s="533"/>
      <c r="G22018" s="533"/>
    </row>
    <row r="22019" spans="1:7">
      <c r="A22019" s="533"/>
      <c r="B22019" s="1787"/>
      <c r="C22019" s="1788"/>
      <c r="D22019" s="533"/>
      <c r="E22019" s="533"/>
      <c r="F22019" s="533"/>
      <c r="G22019" s="533"/>
    </row>
    <row r="22020" spans="1:7">
      <c r="A22020" s="533"/>
      <c r="B22020" s="1787"/>
      <c r="C22020" s="1788"/>
      <c r="D22020" s="533"/>
      <c r="E22020" s="533"/>
      <c r="F22020" s="533"/>
      <c r="G22020" s="533"/>
    </row>
    <row r="22021" spans="1:7">
      <c r="A22021" s="533"/>
      <c r="B22021" s="1787"/>
      <c r="C22021" s="1788"/>
      <c r="D22021" s="533"/>
      <c r="E22021" s="533"/>
      <c r="F22021" s="533"/>
      <c r="G22021" s="533"/>
    </row>
    <row r="22022" spans="1:7">
      <c r="A22022" s="533"/>
      <c r="B22022" s="1787"/>
      <c r="C22022" s="1788"/>
      <c r="D22022" s="533"/>
      <c r="E22022" s="533"/>
      <c r="F22022" s="533"/>
      <c r="G22022" s="533"/>
    </row>
    <row r="22023" spans="1:7">
      <c r="A22023" s="533"/>
      <c r="B22023" s="1787"/>
      <c r="C22023" s="1788"/>
      <c r="D22023" s="533"/>
      <c r="E22023" s="533"/>
      <c r="F22023" s="533"/>
      <c r="G22023" s="533"/>
    </row>
    <row r="22024" spans="1:7">
      <c r="A22024" s="533"/>
      <c r="B22024" s="1787"/>
      <c r="C22024" s="1788"/>
      <c r="D22024" s="533"/>
      <c r="E22024" s="533"/>
      <c r="F22024" s="533"/>
      <c r="G22024" s="533"/>
    </row>
    <row r="22025" spans="1:7">
      <c r="A22025" s="533"/>
      <c r="B22025" s="1787"/>
      <c r="C22025" s="1788"/>
      <c r="D22025" s="533"/>
      <c r="E22025" s="533"/>
      <c r="F22025" s="533"/>
      <c r="G22025" s="533"/>
    </row>
    <row r="22026" spans="1:7">
      <c r="A22026" s="533"/>
      <c r="B22026" s="1787"/>
      <c r="C22026" s="1788"/>
      <c r="D22026" s="533"/>
      <c r="E22026" s="533"/>
      <c r="F22026" s="533"/>
      <c r="G22026" s="533"/>
    </row>
    <row r="22027" spans="1:7">
      <c r="A22027" s="533"/>
      <c r="B22027" s="1787"/>
      <c r="C22027" s="1788"/>
      <c r="D22027" s="533"/>
      <c r="E22027" s="533"/>
      <c r="F22027" s="533"/>
      <c r="G22027" s="533"/>
    </row>
    <row r="22028" spans="1:7">
      <c r="A22028" s="533"/>
      <c r="B22028" s="1787"/>
      <c r="C22028" s="1788"/>
      <c r="D22028" s="533"/>
      <c r="E22028" s="533"/>
      <c r="F22028" s="533"/>
      <c r="G22028" s="533"/>
    </row>
    <row r="22029" spans="1:7">
      <c r="A22029" s="533"/>
      <c r="B22029" s="1787"/>
      <c r="C22029" s="1788"/>
      <c r="D22029" s="533"/>
      <c r="E22029" s="533"/>
      <c r="F22029" s="533"/>
      <c r="G22029" s="533"/>
    </row>
    <row r="22030" spans="1:7">
      <c r="A22030" s="533"/>
      <c r="B22030" s="1787"/>
      <c r="C22030" s="1788"/>
      <c r="D22030" s="533"/>
      <c r="E22030" s="533"/>
      <c r="F22030" s="533"/>
      <c r="G22030" s="533"/>
    </row>
    <row r="22031" spans="1:7">
      <c r="A22031" s="533"/>
      <c r="B22031" s="1787"/>
      <c r="C22031" s="1788"/>
      <c r="D22031" s="533"/>
      <c r="E22031" s="533"/>
      <c r="F22031" s="533"/>
      <c r="G22031" s="533"/>
    </row>
    <row r="22032" spans="1:7">
      <c r="A22032" s="533"/>
      <c r="B22032" s="1787"/>
      <c r="C22032" s="1788"/>
      <c r="D22032" s="533"/>
      <c r="E22032" s="533"/>
      <c r="F22032" s="533"/>
      <c r="G22032" s="533"/>
    </row>
    <row r="22033" spans="1:7">
      <c r="A22033" s="533"/>
      <c r="B22033" s="1787"/>
      <c r="C22033" s="1788"/>
      <c r="D22033" s="533"/>
      <c r="E22033" s="533"/>
      <c r="F22033" s="533"/>
      <c r="G22033" s="533"/>
    </row>
    <row r="22034" spans="1:7">
      <c r="A22034" s="533"/>
      <c r="B22034" s="1787"/>
      <c r="C22034" s="1788"/>
      <c r="D22034" s="533"/>
      <c r="E22034" s="533"/>
      <c r="F22034" s="533"/>
      <c r="G22034" s="533"/>
    </row>
    <row r="22035" spans="1:7">
      <c r="A22035" s="533"/>
      <c r="B22035" s="1787"/>
      <c r="C22035" s="1788"/>
      <c r="D22035" s="533"/>
      <c r="E22035" s="533"/>
      <c r="F22035" s="533"/>
      <c r="G22035" s="533"/>
    </row>
    <row r="22036" spans="1:7">
      <c r="A22036" s="533"/>
      <c r="B22036" s="1787"/>
      <c r="C22036" s="1788"/>
      <c r="D22036" s="533"/>
      <c r="E22036" s="533"/>
      <c r="F22036" s="533"/>
      <c r="G22036" s="533"/>
    </row>
    <row r="22037" spans="1:7">
      <c r="A22037" s="533"/>
      <c r="B22037" s="1787"/>
      <c r="C22037" s="1788"/>
      <c r="D22037" s="533"/>
      <c r="E22037" s="533"/>
      <c r="F22037" s="533"/>
      <c r="G22037" s="533"/>
    </row>
    <row r="22038" spans="1:7">
      <c r="A22038" s="533"/>
      <c r="B22038" s="1787"/>
      <c r="C22038" s="1788"/>
      <c r="D22038" s="533"/>
      <c r="E22038" s="533"/>
      <c r="F22038" s="533"/>
      <c r="G22038" s="533"/>
    </row>
    <row r="22039" spans="1:7">
      <c r="A22039" s="533"/>
      <c r="B22039" s="1787"/>
      <c r="C22039" s="1788"/>
      <c r="D22039" s="533"/>
      <c r="E22039" s="533"/>
      <c r="F22039" s="533"/>
      <c r="G22039" s="533"/>
    </row>
    <row r="22040" spans="1:7">
      <c r="A22040" s="533"/>
      <c r="B22040" s="1787"/>
      <c r="C22040" s="1788"/>
      <c r="D22040" s="533"/>
      <c r="E22040" s="533"/>
      <c r="F22040" s="533"/>
      <c r="G22040" s="533"/>
    </row>
    <row r="22041" spans="1:7">
      <c r="A22041" s="533"/>
      <c r="B22041" s="1787"/>
      <c r="C22041" s="1788"/>
      <c r="D22041" s="533"/>
      <c r="E22041" s="533"/>
      <c r="F22041" s="533"/>
      <c r="G22041" s="533"/>
    </row>
    <row r="22042" spans="1:7">
      <c r="A22042" s="533"/>
      <c r="B22042" s="1787"/>
      <c r="C22042" s="1788"/>
      <c r="D22042" s="533"/>
      <c r="E22042" s="533"/>
      <c r="F22042" s="533"/>
      <c r="G22042" s="533"/>
    </row>
    <row r="22043" spans="1:7">
      <c r="A22043" s="533"/>
      <c r="B22043" s="1787"/>
      <c r="C22043" s="1788"/>
      <c r="D22043" s="533"/>
      <c r="E22043" s="533"/>
      <c r="F22043" s="533"/>
      <c r="G22043" s="533"/>
    </row>
    <row r="22044" spans="1:7">
      <c r="A22044" s="533"/>
      <c r="B22044" s="1787"/>
      <c r="C22044" s="1788"/>
      <c r="D22044" s="533"/>
      <c r="E22044" s="533"/>
      <c r="F22044" s="533"/>
      <c r="G22044" s="533"/>
    </row>
    <row r="22045" spans="1:7">
      <c r="A22045" s="533"/>
      <c r="B22045" s="1787"/>
      <c r="C22045" s="1788"/>
      <c r="D22045" s="533"/>
      <c r="E22045" s="533"/>
      <c r="F22045" s="533"/>
      <c r="G22045" s="533"/>
    </row>
    <row r="22046" spans="1:7">
      <c r="A22046" s="533"/>
      <c r="B22046" s="1787"/>
      <c r="C22046" s="1788"/>
      <c r="D22046" s="533"/>
      <c r="E22046" s="533"/>
      <c r="F22046" s="533"/>
      <c r="G22046" s="533"/>
    </row>
    <row r="22047" spans="1:7">
      <c r="A22047" s="533"/>
      <c r="B22047" s="1787"/>
      <c r="C22047" s="1788"/>
      <c r="D22047" s="533"/>
      <c r="E22047" s="533"/>
      <c r="F22047" s="533"/>
      <c r="G22047" s="533"/>
    </row>
    <row r="22048" spans="1:7">
      <c r="A22048" s="533"/>
      <c r="B22048" s="1787"/>
      <c r="C22048" s="1788"/>
      <c r="D22048" s="533"/>
      <c r="E22048" s="533"/>
      <c r="F22048" s="533"/>
      <c r="G22048" s="533"/>
    </row>
    <row r="22049" spans="1:7">
      <c r="A22049" s="533"/>
      <c r="B22049" s="1787"/>
      <c r="C22049" s="1788"/>
      <c r="D22049" s="533"/>
      <c r="E22049" s="533"/>
      <c r="F22049" s="533"/>
      <c r="G22049" s="533"/>
    </row>
    <row r="22050" spans="1:7">
      <c r="A22050" s="533"/>
      <c r="B22050" s="1787"/>
      <c r="C22050" s="1788"/>
      <c r="D22050" s="533"/>
      <c r="E22050" s="533"/>
      <c r="F22050" s="533"/>
      <c r="G22050" s="533"/>
    </row>
    <row r="22051" spans="1:7">
      <c r="A22051" s="533"/>
      <c r="B22051" s="1787"/>
      <c r="C22051" s="1788"/>
      <c r="D22051" s="533"/>
      <c r="E22051" s="533"/>
      <c r="F22051" s="533"/>
      <c r="G22051" s="533"/>
    </row>
    <row r="22052" spans="1:7">
      <c r="A22052" s="533"/>
      <c r="B22052" s="1787"/>
      <c r="C22052" s="1788"/>
      <c r="D22052" s="533"/>
      <c r="E22052" s="533"/>
      <c r="F22052" s="533"/>
      <c r="G22052" s="533"/>
    </row>
    <row r="22053" spans="1:7">
      <c r="A22053" s="533"/>
      <c r="B22053" s="1787"/>
      <c r="C22053" s="1788"/>
      <c r="D22053" s="533"/>
      <c r="E22053" s="533"/>
      <c r="F22053" s="533"/>
      <c r="G22053" s="533"/>
    </row>
    <row r="22054" spans="1:7">
      <c r="A22054" s="533"/>
      <c r="B22054" s="1787"/>
      <c r="C22054" s="1788"/>
      <c r="D22054" s="533"/>
      <c r="E22054" s="533"/>
      <c r="F22054" s="533"/>
      <c r="G22054" s="533"/>
    </row>
    <row r="22055" spans="1:7">
      <c r="A22055" s="533"/>
      <c r="B22055" s="1787"/>
      <c r="C22055" s="1788"/>
      <c r="D22055" s="533"/>
      <c r="E22055" s="533"/>
      <c r="F22055" s="533"/>
      <c r="G22055" s="533"/>
    </row>
    <row r="22056" spans="1:7">
      <c r="A22056" s="533"/>
      <c r="B22056" s="1787"/>
      <c r="C22056" s="1788"/>
      <c r="D22056" s="533"/>
      <c r="E22056" s="533"/>
      <c r="F22056" s="533"/>
      <c r="G22056" s="533"/>
    </row>
    <row r="22057" spans="1:7">
      <c r="A22057" s="533"/>
      <c r="B22057" s="1787"/>
      <c r="C22057" s="1788"/>
      <c r="D22057" s="533"/>
      <c r="E22057" s="533"/>
      <c r="F22057" s="533"/>
      <c r="G22057" s="533"/>
    </row>
    <row r="22058" spans="1:7">
      <c r="A22058" s="533"/>
      <c r="B22058" s="1787"/>
      <c r="C22058" s="1788"/>
      <c r="D22058" s="533"/>
      <c r="E22058" s="533"/>
      <c r="F22058" s="533"/>
      <c r="G22058" s="533"/>
    </row>
    <row r="22059" spans="1:7">
      <c r="A22059" s="533"/>
      <c r="B22059" s="1787"/>
      <c r="C22059" s="1788"/>
      <c r="D22059" s="533"/>
      <c r="E22059" s="533"/>
      <c r="F22059" s="533"/>
      <c r="G22059" s="533"/>
    </row>
    <row r="22060" spans="1:7">
      <c r="A22060" s="533"/>
      <c r="B22060" s="1787"/>
      <c r="C22060" s="1788"/>
      <c r="D22060" s="533"/>
      <c r="E22060" s="533"/>
      <c r="F22060" s="533"/>
      <c r="G22060" s="533"/>
    </row>
    <row r="22061" spans="1:7">
      <c r="A22061" s="533"/>
      <c r="B22061" s="1787"/>
      <c r="C22061" s="1788"/>
      <c r="D22061" s="533"/>
      <c r="E22061" s="533"/>
      <c r="F22061" s="533"/>
      <c r="G22061" s="533"/>
    </row>
    <row r="22062" spans="1:7">
      <c r="A22062" s="533"/>
      <c r="B22062" s="1787"/>
      <c r="C22062" s="1788"/>
      <c r="D22062" s="533"/>
      <c r="E22062" s="533"/>
      <c r="F22062" s="533"/>
      <c r="G22062" s="533"/>
    </row>
    <row r="22063" spans="1:7">
      <c r="A22063" s="533"/>
      <c r="B22063" s="1787"/>
      <c r="C22063" s="1788"/>
      <c r="D22063" s="533"/>
      <c r="E22063" s="533"/>
      <c r="F22063" s="533"/>
      <c r="G22063" s="533"/>
    </row>
    <row r="22064" spans="1:7">
      <c r="A22064" s="533"/>
      <c r="B22064" s="1787"/>
      <c r="C22064" s="1788"/>
      <c r="D22064" s="533"/>
      <c r="E22064" s="533"/>
      <c r="F22064" s="533"/>
      <c r="G22064" s="533"/>
    </row>
    <row r="22065" spans="1:7">
      <c r="A22065" s="533"/>
      <c r="B22065" s="1787"/>
      <c r="C22065" s="1788"/>
      <c r="D22065" s="533"/>
      <c r="E22065" s="533"/>
      <c r="F22065" s="533"/>
      <c r="G22065" s="533"/>
    </row>
    <row r="22066" spans="1:7">
      <c r="A22066" s="533"/>
      <c r="B22066" s="1787"/>
      <c r="C22066" s="1788"/>
      <c r="D22066" s="533"/>
      <c r="E22066" s="533"/>
      <c r="F22066" s="533"/>
      <c r="G22066" s="533"/>
    </row>
    <row r="22067" spans="1:7">
      <c r="A22067" s="533"/>
      <c r="B22067" s="1787"/>
      <c r="C22067" s="1788"/>
      <c r="D22067" s="533"/>
      <c r="E22067" s="533"/>
      <c r="F22067" s="533"/>
      <c r="G22067" s="533"/>
    </row>
    <row r="22068" spans="1:7">
      <c r="A22068" s="533"/>
      <c r="B22068" s="1787"/>
      <c r="C22068" s="1788"/>
      <c r="D22068" s="533"/>
      <c r="E22068" s="533"/>
      <c r="F22068" s="533"/>
      <c r="G22068" s="533"/>
    </row>
    <row r="22069" spans="1:7">
      <c r="A22069" s="533"/>
      <c r="B22069" s="1787"/>
      <c r="C22069" s="1788"/>
      <c r="D22069" s="533"/>
      <c r="E22069" s="533"/>
      <c r="F22069" s="533"/>
      <c r="G22069" s="533"/>
    </row>
    <row r="22070" spans="1:7">
      <c r="A22070" s="533"/>
      <c r="B22070" s="1787"/>
      <c r="C22070" s="1788"/>
      <c r="D22070" s="533"/>
      <c r="E22070" s="533"/>
      <c r="F22070" s="533"/>
      <c r="G22070" s="533"/>
    </row>
    <row r="22071" spans="1:7">
      <c r="A22071" s="533"/>
      <c r="B22071" s="1787"/>
      <c r="C22071" s="1788"/>
      <c r="D22071" s="533"/>
      <c r="E22071" s="533"/>
      <c r="F22071" s="533"/>
      <c r="G22071" s="533"/>
    </row>
    <row r="22072" spans="1:7">
      <c r="A22072" s="533"/>
      <c r="B22072" s="1787"/>
      <c r="C22072" s="1788"/>
      <c r="D22072" s="533"/>
      <c r="E22072" s="533"/>
      <c r="F22072" s="533"/>
      <c r="G22072" s="533"/>
    </row>
    <row r="22073" spans="1:7">
      <c r="A22073" s="533"/>
      <c r="B22073" s="1787"/>
      <c r="C22073" s="1788"/>
      <c r="D22073" s="533"/>
      <c r="E22073" s="533"/>
      <c r="F22073" s="533"/>
      <c r="G22073" s="533"/>
    </row>
    <row r="22074" spans="1:7">
      <c r="A22074" s="533"/>
      <c r="B22074" s="1787"/>
      <c r="C22074" s="1788"/>
      <c r="D22074" s="533"/>
      <c r="E22074" s="533"/>
      <c r="F22074" s="533"/>
      <c r="G22074" s="533"/>
    </row>
    <row r="22075" spans="1:7">
      <c r="A22075" s="533"/>
      <c r="B22075" s="1787"/>
      <c r="C22075" s="1788"/>
      <c r="D22075" s="533"/>
      <c r="E22075" s="533"/>
      <c r="F22075" s="533"/>
      <c r="G22075" s="533"/>
    </row>
    <row r="22076" spans="1:7">
      <c r="A22076" s="533"/>
      <c r="B22076" s="1787"/>
      <c r="C22076" s="1788"/>
      <c r="D22076" s="533"/>
      <c r="E22076" s="533"/>
      <c r="F22076" s="533"/>
      <c r="G22076" s="533"/>
    </row>
    <row r="22077" spans="1:7">
      <c r="A22077" s="533"/>
      <c r="B22077" s="1787"/>
      <c r="C22077" s="1788"/>
      <c r="D22077" s="533"/>
      <c r="E22077" s="533"/>
      <c r="F22077" s="533"/>
      <c r="G22077" s="533"/>
    </row>
    <row r="22078" spans="1:7">
      <c r="A22078" s="533"/>
      <c r="B22078" s="1787"/>
      <c r="C22078" s="1788"/>
      <c r="D22078" s="533"/>
      <c r="E22078" s="533"/>
      <c r="F22078" s="533"/>
      <c r="G22078" s="533"/>
    </row>
    <row r="22079" spans="1:7">
      <c r="A22079" s="533"/>
      <c r="B22079" s="1787"/>
      <c r="C22079" s="1788"/>
      <c r="D22079" s="533"/>
      <c r="E22079" s="533"/>
      <c r="F22079" s="533"/>
      <c r="G22079" s="533"/>
    </row>
    <row r="22080" spans="1:7">
      <c r="A22080" s="533"/>
      <c r="B22080" s="1787"/>
      <c r="C22080" s="1788"/>
      <c r="D22080" s="533"/>
      <c r="E22080" s="533"/>
      <c r="F22080" s="533"/>
      <c r="G22080" s="533"/>
    </row>
    <row r="22081" spans="1:7">
      <c r="A22081" s="533"/>
      <c r="B22081" s="1787"/>
      <c r="C22081" s="1788"/>
      <c r="D22081" s="533"/>
      <c r="E22081" s="533"/>
      <c r="F22081" s="533"/>
      <c r="G22081" s="533"/>
    </row>
    <row r="22082" spans="1:7">
      <c r="A22082" s="533"/>
      <c r="B22082" s="1787"/>
      <c r="C22082" s="1788"/>
      <c r="D22082" s="533"/>
      <c r="E22082" s="533"/>
      <c r="F22082" s="533"/>
      <c r="G22082" s="533"/>
    </row>
    <row r="22083" spans="1:7">
      <c r="A22083" s="533"/>
      <c r="B22083" s="1787"/>
      <c r="C22083" s="1788"/>
      <c r="D22083" s="533"/>
      <c r="E22083" s="533"/>
      <c r="F22083" s="533"/>
      <c r="G22083" s="533"/>
    </row>
    <row r="22084" spans="1:7">
      <c r="A22084" s="533"/>
      <c r="B22084" s="1787"/>
      <c r="C22084" s="1788"/>
      <c r="D22084" s="533"/>
      <c r="E22084" s="533"/>
      <c r="F22084" s="533"/>
      <c r="G22084" s="533"/>
    </row>
    <row r="22085" spans="1:7">
      <c r="A22085" s="533"/>
      <c r="B22085" s="1787"/>
      <c r="C22085" s="1788"/>
      <c r="D22085" s="533"/>
      <c r="E22085" s="533"/>
      <c r="F22085" s="533"/>
      <c r="G22085" s="533"/>
    </row>
    <row r="22086" spans="1:7">
      <c r="A22086" s="533"/>
      <c r="B22086" s="1787"/>
      <c r="C22086" s="1788"/>
      <c r="D22086" s="533"/>
      <c r="E22086" s="533"/>
      <c r="F22086" s="533"/>
      <c r="G22086" s="533"/>
    </row>
    <row r="22087" spans="1:7">
      <c r="A22087" s="533"/>
      <c r="B22087" s="1787"/>
      <c r="C22087" s="1788"/>
      <c r="D22087" s="533"/>
      <c r="E22087" s="533"/>
      <c r="F22087" s="533"/>
      <c r="G22087" s="533"/>
    </row>
    <row r="22088" spans="1:7">
      <c r="A22088" s="533"/>
      <c r="B22088" s="1787"/>
      <c r="C22088" s="1788"/>
      <c r="D22088" s="533"/>
      <c r="E22088" s="533"/>
      <c r="F22088" s="533"/>
      <c r="G22088" s="533"/>
    </row>
    <row r="22089" spans="1:7">
      <c r="A22089" s="533"/>
      <c r="B22089" s="1787"/>
      <c r="C22089" s="1788"/>
      <c r="D22089" s="533"/>
      <c r="E22089" s="533"/>
      <c r="F22089" s="533"/>
      <c r="G22089" s="533"/>
    </row>
    <row r="22090" spans="1:7">
      <c r="A22090" s="533"/>
      <c r="B22090" s="1787"/>
      <c r="C22090" s="1788"/>
      <c r="D22090" s="533"/>
      <c r="E22090" s="533"/>
      <c r="F22090" s="533"/>
      <c r="G22090" s="533"/>
    </row>
    <row r="22091" spans="1:7">
      <c r="A22091" s="533"/>
      <c r="B22091" s="1787"/>
      <c r="C22091" s="1788"/>
      <c r="D22091" s="533"/>
      <c r="E22091" s="533"/>
      <c r="F22091" s="533"/>
      <c r="G22091" s="533"/>
    </row>
    <row r="22092" spans="1:7">
      <c r="A22092" s="533"/>
      <c r="B22092" s="1787"/>
      <c r="C22092" s="1788"/>
      <c r="D22092" s="533"/>
      <c r="E22092" s="533"/>
      <c r="F22092" s="533"/>
      <c r="G22092" s="533"/>
    </row>
    <row r="22093" spans="1:7">
      <c r="A22093" s="533"/>
      <c r="B22093" s="1787"/>
      <c r="C22093" s="1788"/>
      <c r="D22093" s="533"/>
      <c r="E22093" s="533"/>
      <c r="F22093" s="533"/>
      <c r="G22093" s="533"/>
    </row>
    <row r="22094" spans="1:7">
      <c r="A22094" s="533"/>
      <c r="B22094" s="1787"/>
      <c r="C22094" s="1788"/>
      <c r="D22094" s="533"/>
      <c r="E22094" s="533"/>
      <c r="F22094" s="533"/>
      <c r="G22094" s="533"/>
    </row>
    <row r="22095" spans="1:7">
      <c r="A22095" s="533"/>
      <c r="B22095" s="1787"/>
      <c r="C22095" s="1788"/>
      <c r="D22095" s="533"/>
      <c r="E22095" s="533"/>
      <c r="F22095" s="533"/>
      <c r="G22095" s="533"/>
    </row>
    <row r="22096" spans="1:7">
      <c r="A22096" s="533"/>
      <c r="B22096" s="1787"/>
      <c r="C22096" s="1788"/>
      <c r="D22096" s="533"/>
      <c r="E22096" s="533"/>
      <c r="F22096" s="533"/>
      <c r="G22096" s="533"/>
    </row>
    <row r="22097" spans="1:7">
      <c r="A22097" s="533"/>
      <c r="B22097" s="1787"/>
      <c r="C22097" s="1788"/>
      <c r="D22097" s="533"/>
      <c r="E22097" s="533"/>
      <c r="F22097" s="533"/>
      <c r="G22097" s="533"/>
    </row>
    <row r="22098" spans="1:7">
      <c r="A22098" s="533"/>
      <c r="B22098" s="1787"/>
      <c r="C22098" s="1788"/>
      <c r="D22098" s="533"/>
      <c r="E22098" s="533"/>
      <c r="F22098" s="533"/>
      <c r="G22098" s="533"/>
    </row>
    <row r="22099" spans="1:7">
      <c r="A22099" s="533"/>
      <c r="B22099" s="1787"/>
      <c r="C22099" s="1788"/>
      <c r="D22099" s="533"/>
      <c r="E22099" s="533"/>
      <c r="F22099" s="533"/>
      <c r="G22099" s="533"/>
    </row>
    <row r="22100" spans="1:7">
      <c r="A22100" s="533"/>
      <c r="B22100" s="1787"/>
      <c r="C22100" s="1788"/>
      <c r="D22100" s="533"/>
      <c r="E22100" s="533"/>
      <c r="F22100" s="533"/>
      <c r="G22100" s="533"/>
    </row>
    <row r="22101" spans="1:7">
      <c r="A22101" s="533"/>
      <c r="B22101" s="1787"/>
      <c r="C22101" s="1788"/>
      <c r="D22101" s="533"/>
      <c r="E22101" s="533"/>
      <c r="F22101" s="533"/>
      <c r="G22101" s="533"/>
    </row>
    <row r="22102" spans="1:7">
      <c r="A22102" s="533"/>
      <c r="B22102" s="1787"/>
      <c r="C22102" s="1788"/>
      <c r="D22102" s="533"/>
      <c r="E22102" s="533"/>
      <c r="F22102" s="533"/>
      <c r="G22102" s="533"/>
    </row>
    <row r="22103" spans="1:7">
      <c r="A22103" s="533"/>
      <c r="B22103" s="1787"/>
      <c r="C22103" s="1788"/>
      <c r="D22103" s="533"/>
      <c r="E22103" s="533"/>
      <c r="F22103" s="533"/>
      <c r="G22103" s="533"/>
    </row>
    <row r="22104" spans="1:7">
      <c r="A22104" s="533"/>
      <c r="B22104" s="1787"/>
      <c r="C22104" s="1788"/>
      <c r="D22104" s="533"/>
      <c r="E22104" s="533"/>
      <c r="F22104" s="533"/>
      <c r="G22104" s="533"/>
    </row>
    <row r="22105" spans="1:7">
      <c r="A22105" s="533"/>
      <c r="B22105" s="1787"/>
      <c r="C22105" s="1788"/>
      <c r="D22105" s="533"/>
      <c r="E22105" s="533"/>
      <c r="F22105" s="533"/>
      <c r="G22105" s="533"/>
    </row>
    <row r="22106" spans="1:7">
      <c r="A22106" s="533"/>
      <c r="B22106" s="1787"/>
      <c r="C22106" s="1788"/>
      <c r="D22106" s="533"/>
      <c r="E22106" s="533"/>
      <c r="F22106" s="533"/>
      <c r="G22106" s="533"/>
    </row>
    <row r="22107" spans="1:7">
      <c r="A22107" s="533"/>
      <c r="B22107" s="1787"/>
      <c r="C22107" s="1788"/>
      <c r="D22107" s="533"/>
      <c r="E22107" s="533"/>
      <c r="F22107" s="533"/>
      <c r="G22107" s="533"/>
    </row>
    <row r="22108" spans="1:7">
      <c r="A22108" s="533"/>
      <c r="B22108" s="1787"/>
      <c r="C22108" s="1788"/>
      <c r="D22108" s="533"/>
      <c r="E22108" s="533"/>
      <c r="F22108" s="533"/>
      <c r="G22108" s="533"/>
    </row>
    <row r="22109" spans="1:7">
      <c r="A22109" s="533"/>
      <c r="B22109" s="1787"/>
      <c r="C22109" s="1788"/>
      <c r="D22109" s="533"/>
      <c r="E22109" s="533"/>
      <c r="F22109" s="533"/>
      <c r="G22109" s="533"/>
    </row>
    <row r="22110" spans="1:7">
      <c r="A22110" s="533"/>
      <c r="B22110" s="1787"/>
      <c r="C22110" s="1788"/>
      <c r="D22110" s="533"/>
      <c r="E22110" s="533"/>
      <c r="F22110" s="533"/>
      <c r="G22110" s="533"/>
    </row>
    <row r="22111" spans="1:7">
      <c r="A22111" s="533"/>
      <c r="B22111" s="1787"/>
      <c r="C22111" s="1788"/>
      <c r="D22111" s="533"/>
      <c r="E22111" s="533"/>
      <c r="F22111" s="533"/>
      <c r="G22111" s="533"/>
    </row>
    <row r="22112" spans="1:7">
      <c r="A22112" s="533"/>
      <c r="B22112" s="1787"/>
      <c r="C22112" s="1788"/>
      <c r="D22112" s="533"/>
      <c r="E22112" s="533"/>
      <c r="F22112" s="533"/>
      <c r="G22112" s="533"/>
    </row>
    <row r="22113" spans="1:7">
      <c r="A22113" s="533"/>
      <c r="B22113" s="1787"/>
      <c r="C22113" s="1788"/>
      <c r="D22113" s="533"/>
      <c r="E22113" s="533"/>
      <c r="F22113" s="533"/>
      <c r="G22113" s="533"/>
    </row>
    <row r="22114" spans="1:7">
      <c r="A22114" s="533"/>
      <c r="B22114" s="1787"/>
      <c r="C22114" s="1788"/>
      <c r="D22114" s="533"/>
      <c r="E22114" s="533"/>
      <c r="F22114" s="533"/>
      <c r="G22114" s="533"/>
    </row>
    <row r="22115" spans="1:7">
      <c r="A22115" s="533"/>
      <c r="B22115" s="1787"/>
      <c r="C22115" s="1788"/>
      <c r="D22115" s="533"/>
      <c r="E22115" s="533"/>
      <c r="F22115" s="533"/>
      <c r="G22115" s="533"/>
    </row>
    <row r="22116" spans="1:7">
      <c r="A22116" s="533"/>
      <c r="B22116" s="1787"/>
      <c r="C22116" s="1788"/>
      <c r="D22116" s="533"/>
      <c r="E22116" s="533"/>
      <c r="F22116" s="533"/>
      <c r="G22116" s="533"/>
    </row>
    <row r="22117" spans="1:7">
      <c r="A22117" s="533"/>
      <c r="B22117" s="1787"/>
      <c r="C22117" s="1788"/>
      <c r="D22117" s="533"/>
      <c r="E22117" s="533"/>
      <c r="F22117" s="533"/>
      <c r="G22117" s="533"/>
    </row>
    <row r="22118" spans="1:7">
      <c r="A22118" s="533"/>
      <c r="B22118" s="1787"/>
      <c r="C22118" s="1788"/>
      <c r="D22118" s="533"/>
      <c r="E22118" s="533"/>
      <c r="F22118" s="533"/>
      <c r="G22118" s="533"/>
    </row>
    <row r="22119" spans="1:7">
      <c r="A22119" s="533"/>
      <c r="B22119" s="1787"/>
      <c r="C22119" s="1788"/>
      <c r="D22119" s="533"/>
      <c r="E22119" s="533"/>
      <c r="F22119" s="533"/>
      <c r="G22119" s="533"/>
    </row>
    <row r="22120" spans="1:7">
      <c r="A22120" s="533"/>
      <c r="B22120" s="1787"/>
      <c r="C22120" s="1788"/>
      <c r="D22120" s="533"/>
      <c r="E22120" s="533"/>
      <c r="F22120" s="533"/>
      <c r="G22120" s="533"/>
    </row>
    <row r="22121" spans="1:7">
      <c r="A22121" s="533"/>
      <c r="B22121" s="1787"/>
      <c r="C22121" s="1788"/>
      <c r="D22121" s="533"/>
      <c r="E22121" s="533"/>
      <c r="F22121" s="533"/>
      <c r="G22121" s="533"/>
    </row>
    <row r="22122" spans="1:7">
      <c r="A22122" s="533"/>
      <c r="B22122" s="1787"/>
      <c r="C22122" s="1788"/>
      <c r="D22122" s="533"/>
      <c r="E22122" s="533"/>
      <c r="F22122" s="533"/>
      <c r="G22122" s="533"/>
    </row>
    <row r="22123" spans="1:7">
      <c r="A22123" s="533"/>
      <c r="B22123" s="1787"/>
      <c r="C22123" s="1788"/>
      <c r="D22123" s="533"/>
      <c r="E22123" s="533"/>
      <c r="F22123" s="533"/>
      <c r="G22123" s="533"/>
    </row>
    <row r="22124" spans="1:7">
      <c r="A22124" s="533"/>
      <c r="B22124" s="1787"/>
      <c r="C22124" s="1788"/>
      <c r="D22124" s="533"/>
      <c r="E22124" s="533"/>
      <c r="F22124" s="533"/>
      <c r="G22124" s="533"/>
    </row>
    <row r="22125" spans="1:7">
      <c r="A22125" s="533"/>
      <c r="B22125" s="1787"/>
      <c r="C22125" s="1788"/>
      <c r="D22125" s="533"/>
      <c r="E22125" s="533"/>
      <c r="F22125" s="533"/>
      <c r="G22125" s="533"/>
    </row>
    <row r="22126" spans="1:7">
      <c r="A22126" s="533"/>
      <c r="B22126" s="1787"/>
      <c r="C22126" s="1788"/>
      <c r="D22126" s="533"/>
      <c r="E22126" s="533"/>
      <c r="F22126" s="533"/>
      <c r="G22126" s="533"/>
    </row>
    <row r="22127" spans="1:7">
      <c r="A22127" s="533"/>
      <c r="B22127" s="1787"/>
      <c r="C22127" s="1788"/>
      <c r="D22127" s="533"/>
      <c r="E22127" s="533"/>
      <c r="F22127" s="533"/>
      <c r="G22127" s="533"/>
    </row>
    <row r="22128" spans="1:7">
      <c r="A22128" s="533"/>
      <c r="B22128" s="1787"/>
      <c r="C22128" s="1788"/>
      <c r="D22128" s="533"/>
      <c r="E22128" s="533"/>
      <c r="F22128" s="533"/>
      <c r="G22128" s="533"/>
    </row>
    <row r="22129" spans="1:7">
      <c r="A22129" s="533"/>
      <c r="B22129" s="1787"/>
      <c r="C22129" s="1788"/>
      <c r="D22129" s="533"/>
      <c r="E22129" s="533"/>
      <c r="F22129" s="533"/>
      <c r="G22129" s="533"/>
    </row>
    <row r="22130" spans="1:7">
      <c r="A22130" s="533"/>
      <c r="B22130" s="1787"/>
      <c r="C22130" s="1788"/>
      <c r="D22130" s="533"/>
      <c r="E22130" s="533"/>
      <c r="F22130" s="533"/>
      <c r="G22130" s="533"/>
    </row>
    <row r="22131" spans="1:7">
      <c r="A22131" s="533"/>
      <c r="B22131" s="1787"/>
      <c r="C22131" s="1788"/>
      <c r="D22131" s="533"/>
      <c r="E22131" s="533"/>
      <c r="F22131" s="533"/>
      <c r="G22131" s="533"/>
    </row>
    <row r="22132" spans="1:7">
      <c r="A22132" s="533"/>
      <c r="B22132" s="1787"/>
      <c r="C22132" s="1788"/>
      <c r="D22132" s="533"/>
      <c r="E22132" s="533"/>
      <c r="F22132" s="533"/>
      <c r="G22132" s="533"/>
    </row>
    <row r="22133" spans="1:7">
      <c r="A22133" s="533"/>
      <c r="B22133" s="1787"/>
      <c r="C22133" s="1788"/>
      <c r="D22133" s="533"/>
      <c r="E22133" s="533"/>
      <c r="F22133" s="533"/>
      <c r="G22133" s="533"/>
    </row>
    <row r="22134" spans="1:7">
      <c r="A22134" s="533"/>
      <c r="B22134" s="1787"/>
      <c r="C22134" s="1788"/>
      <c r="D22134" s="533"/>
      <c r="E22134" s="533"/>
      <c r="F22134" s="533"/>
      <c r="G22134" s="533"/>
    </row>
    <row r="22135" spans="1:7">
      <c r="A22135" s="533"/>
      <c r="B22135" s="1787"/>
      <c r="C22135" s="1788"/>
      <c r="D22135" s="533"/>
      <c r="E22135" s="533"/>
      <c r="F22135" s="533"/>
      <c r="G22135" s="533"/>
    </row>
    <row r="22136" spans="1:7">
      <c r="A22136" s="533"/>
      <c r="B22136" s="1787"/>
      <c r="C22136" s="1788"/>
      <c r="D22136" s="533"/>
      <c r="E22136" s="533"/>
      <c r="F22136" s="533"/>
      <c r="G22136" s="533"/>
    </row>
    <row r="22137" spans="1:7">
      <c r="A22137" s="533"/>
      <c r="B22137" s="1787"/>
      <c r="C22137" s="1788"/>
      <c r="D22137" s="533"/>
      <c r="E22137" s="533"/>
      <c r="F22137" s="533"/>
      <c r="G22137" s="533"/>
    </row>
    <row r="22138" spans="1:7">
      <c r="A22138" s="533"/>
      <c r="B22138" s="1787"/>
      <c r="C22138" s="1788"/>
      <c r="D22138" s="533"/>
      <c r="E22138" s="533"/>
      <c r="F22138" s="533"/>
      <c r="G22138" s="533"/>
    </row>
    <row r="22139" spans="1:7">
      <c r="A22139" s="533"/>
      <c r="B22139" s="1787"/>
      <c r="C22139" s="1788"/>
      <c r="D22139" s="533"/>
      <c r="E22139" s="533"/>
      <c r="F22139" s="533"/>
      <c r="G22139" s="533"/>
    </row>
    <row r="22140" spans="1:7">
      <c r="A22140" s="533"/>
      <c r="B22140" s="1787"/>
      <c r="C22140" s="1788"/>
      <c r="D22140" s="533"/>
      <c r="E22140" s="533"/>
      <c r="F22140" s="533"/>
      <c r="G22140" s="533"/>
    </row>
    <row r="22141" spans="1:7">
      <c r="A22141" s="533"/>
      <c r="B22141" s="1787"/>
      <c r="C22141" s="1788"/>
      <c r="D22141" s="533"/>
      <c r="E22141" s="533"/>
      <c r="F22141" s="533"/>
      <c r="G22141" s="533"/>
    </row>
    <row r="22142" spans="1:7">
      <c r="A22142" s="533"/>
      <c r="B22142" s="1787"/>
      <c r="C22142" s="1788"/>
      <c r="D22142" s="533"/>
      <c r="E22142" s="533"/>
      <c r="F22142" s="533"/>
      <c r="G22142" s="533"/>
    </row>
    <row r="22143" spans="1:7">
      <c r="A22143" s="533"/>
      <c r="B22143" s="1787"/>
      <c r="C22143" s="1788"/>
      <c r="D22143" s="533"/>
      <c r="E22143" s="533"/>
      <c r="F22143" s="533"/>
      <c r="G22143" s="533"/>
    </row>
    <row r="22144" spans="1:7">
      <c r="A22144" s="533"/>
      <c r="B22144" s="1787"/>
      <c r="C22144" s="1788"/>
      <c r="D22144" s="533"/>
      <c r="E22144" s="533"/>
      <c r="F22144" s="533"/>
      <c r="G22144" s="533"/>
    </row>
    <row r="22145" spans="1:7">
      <c r="A22145" s="533"/>
      <c r="B22145" s="1787"/>
      <c r="C22145" s="1788"/>
      <c r="D22145" s="533"/>
      <c r="E22145" s="533"/>
      <c r="F22145" s="533"/>
      <c r="G22145" s="533"/>
    </row>
    <row r="22146" spans="1:7">
      <c r="A22146" s="533"/>
      <c r="B22146" s="1787"/>
      <c r="C22146" s="1788"/>
      <c r="D22146" s="533"/>
      <c r="E22146" s="533"/>
      <c r="F22146" s="533"/>
      <c r="G22146" s="533"/>
    </row>
    <row r="22147" spans="1:7">
      <c r="A22147" s="533"/>
      <c r="B22147" s="1787"/>
      <c r="C22147" s="1788"/>
      <c r="D22147" s="533"/>
      <c r="E22147" s="533"/>
      <c r="F22147" s="533"/>
      <c r="G22147" s="533"/>
    </row>
    <row r="22148" spans="1:7">
      <c r="A22148" s="533"/>
      <c r="B22148" s="1787"/>
      <c r="C22148" s="1788"/>
      <c r="D22148" s="533"/>
      <c r="E22148" s="533"/>
      <c r="F22148" s="533"/>
      <c r="G22148" s="533"/>
    </row>
    <row r="22149" spans="1:7">
      <c r="A22149" s="533"/>
      <c r="B22149" s="1787"/>
      <c r="C22149" s="1788"/>
      <c r="D22149" s="533"/>
      <c r="E22149" s="533"/>
      <c r="F22149" s="533"/>
      <c r="G22149" s="533"/>
    </row>
    <row r="22150" spans="1:7">
      <c r="A22150" s="533"/>
      <c r="B22150" s="1787"/>
      <c r="C22150" s="1788"/>
      <c r="D22150" s="533"/>
      <c r="E22150" s="533"/>
      <c r="F22150" s="533"/>
      <c r="G22150" s="533"/>
    </row>
    <row r="22151" spans="1:7">
      <c r="A22151" s="533"/>
      <c r="B22151" s="1787"/>
      <c r="C22151" s="1788"/>
      <c r="D22151" s="533"/>
      <c r="E22151" s="533"/>
      <c r="F22151" s="533"/>
      <c r="G22151" s="533"/>
    </row>
    <row r="22152" spans="1:7">
      <c r="A22152" s="533"/>
      <c r="B22152" s="1787"/>
      <c r="C22152" s="1788"/>
      <c r="D22152" s="533"/>
      <c r="E22152" s="533"/>
      <c r="F22152" s="533"/>
      <c r="G22152" s="533"/>
    </row>
    <row r="22153" spans="1:7">
      <c r="A22153" s="533"/>
      <c r="B22153" s="1787"/>
      <c r="C22153" s="1788"/>
      <c r="D22153" s="533"/>
      <c r="E22153" s="533"/>
      <c r="F22153" s="533"/>
      <c r="G22153" s="533"/>
    </row>
    <row r="22154" spans="1:7">
      <c r="A22154" s="533"/>
      <c r="B22154" s="1787"/>
      <c r="C22154" s="1788"/>
      <c r="D22154" s="533"/>
      <c r="E22154" s="533"/>
      <c r="F22154" s="533"/>
      <c r="G22154" s="533"/>
    </row>
    <row r="22155" spans="1:7">
      <c r="A22155" s="533"/>
      <c r="B22155" s="1787"/>
      <c r="C22155" s="1788"/>
      <c r="D22155" s="533"/>
      <c r="E22155" s="533"/>
      <c r="F22155" s="533"/>
      <c r="G22155" s="533"/>
    </row>
    <row r="22156" spans="1:7">
      <c r="A22156" s="533"/>
      <c r="B22156" s="1787"/>
      <c r="C22156" s="1788"/>
      <c r="D22156" s="533"/>
      <c r="E22156" s="533"/>
      <c r="F22156" s="533"/>
      <c r="G22156" s="533"/>
    </row>
    <row r="22157" spans="1:7">
      <c r="A22157" s="533"/>
      <c r="B22157" s="1787"/>
      <c r="C22157" s="1788"/>
      <c r="D22157" s="533"/>
      <c r="E22157" s="533"/>
      <c r="F22157" s="533"/>
      <c r="G22157" s="533"/>
    </row>
    <row r="22158" spans="1:7">
      <c r="A22158" s="533"/>
      <c r="B22158" s="1787"/>
      <c r="C22158" s="1788"/>
      <c r="D22158" s="533"/>
      <c r="E22158" s="533"/>
      <c r="F22158" s="533"/>
      <c r="G22158" s="533"/>
    </row>
    <row r="22159" spans="1:7">
      <c r="A22159" s="533"/>
      <c r="B22159" s="1787"/>
      <c r="C22159" s="1788"/>
      <c r="D22159" s="533"/>
      <c r="E22159" s="533"/>
      <c r="F22159" s="533"/>
      <c r="G22159" s="533"/>
    </row>
    <row r="22160" spans="1:7">
      <c r="A22160" s="533"/>
      <c r="B22160" s="1787"/>
      <c r="C22160" s="1788"/>
      <c r="D22160" s="533"/>
      <c r="E22160" s="533"/>
      <c r="F22160" s="533"/>
      <c r="G22160" s="533"/>
    </row>
    <row r="22161" spans="1:7">
      <c r="A22161" s="533"/>
      <c r="B22161" s="1787"/>
      <c r="C22161" s="1788"/>
      <c r="D22161" s="533"/>
      <c r="E22161" s="533"/>
      <c r="F22161" s="533"/>
      <c r="G22161" s="533"/>
    </row>
    <row r="22162" spans="1:7">
      <c r="A22162" s="533"/>
      <c r="B22162" s="1787"/>
      <c r="C22162" s="1788"/>
      <c r="D22162" s="533"/>
      <c r="E22162" s="533"/>
      <c r="F22162" s="533"/>
      <c r="G22162" s="533"/>
    </row>
    <row r="22163" spans="1:7">
      <c r="A22163" s="533"/>
      <c r="B22163" s="1787"/>
      <c r="C22163" s="1788"/>
      <c r="D22163" s="533"/>
      <c r="E22163" s="533"/>
      <c r="F22163" s="533"/>
      <c r="G22163" s="533"/>
    </row>
    <row r="22164" spans="1:7">
      <c r="A22164" s="533"/>
      <c r="B22164" s="1787"/>
      <c r="C22164" s="1788"/>
      <c r="D22164" s="533"/>
      <c r="E22164" s="533"/>
      <c r="F22164" s="533"/>
      <c r="G22164" s="533"/>
    </row>
    <row r="22165" spans="1:7">
      <c r="A22165" s="533"/>
      <c r="B22165" s="1787"/>
      <c r="C22165" s="1788"/>
      <c r="D22165" s="533"/>
      <c r="E22165" s="533"/>
      <c r="F22165" s="533"/>
      <c r="G22165" s="533"/>
    </row>
    <row r="22166" spans="1:7">
      <c r="A22166" s="533"/>
      <c r="B22166" s="1787"/>
      <c r="C22166" s="1788"/>
      <c r="D22166" s="533"/>
      <c r="E22166" s="533"/>
      <c r="F22166" s="533"/>
      <c r="G22166" s="533"/>
    </row>
    <row r="22167" spans="1:7">
      <c r="A22167" s="533"/>
      <c r="B22167" s="1787"/>
      <c r="C22167" s="1788"/>
      <c r="D22167" s="533"/>
      <c r="E22167" s="533"/>
      <c r="F22167" s="533"/>
      <c r="G22167" s="533"/>
    </row>
    <row r="22168" spans="1:7">
      <c r="A22168" s="533"/>
      <c r="B22168" s="1787"/>
      <c r="C22168" s="1788"/>
      <c r="D22168" s="533"/>
      <c r="E22168" s="533"/>
      <c r="F22168" s="533"/>
      <c r="G22168" s="533"/>
    </row>
    <row r="22169" spans="1:7">
      <c r="A22169" s="533"/>
      <c r="B22169" s="1787"/>
      <c r="C22169" s="1788"/>
      <c r="D22169" s="533"/>
      <c r="E22169" s="533"/>
      <c r="F22169" s="533"/>
      <c r="G22169" s="533"/>
    </row>
    <row r="22170" spans="1:7">
      <c r="A22170" s="533"/>
      <c r="B22170" s="1787"/>
      <c r="C22170" s="1788"/>
      <c r="D22170" s="533"/>
      <c r="E22170" s="533"/>
      <c r="F22170" s="533"/>
      <c r="G22170" s="533"/>
    </row>
    <row r="22171" spans="1:7">
      <c r="A22171" s="533"/>
      <c r="B22171" s="1787"/>
      <c r="C22171" s="1788"/>
      <c r="D22171" s="533"/>
      <c r="E22171" s="533"/>
      <c r="F22171" s="533"/>
      <c r="G22171" s="533"/>
    </row>
    <row r="22172" spans="1:7">
      <c r="A22172" s="533"/>
      <c r="B22172" s="1787"/>
      <c r="C22172" s="1788"/>
      <c r="D22172" s="533"/>
      <c r="E22172" s="533"/>
      <c r="F22172" s="533"/>
      <c r="G22172" s="533"/>
    </row>
    <row r="22173" spans="1:7">
      <c r="A22173" s="533"/>
      <c r="B22173" s="1787"/>
      <c r="C22173" s="1788"/>
      <c r="D22173" s="533"/>
      <c r="E22173" s="533"/>
      <c r="F22173" s="533"/>
      <c r="G22173" s="533"/>
    </row>
    <row r="22174" spans="1:7">
      <c r="A22174" s="533"/>
      <c r="B22174" s="1787"/>
      <c r="C22174" s="1788"/>
      <c r="D22174" s="533"/>
      <c r="E22174" s="533"/>
      <c r="F22174" s="533"/>
      <c r="G22174" s="533"/>
    </row>
    <row r="22175" spans="1:7">
      <c r="A22175" s="533"/>
      <c r="B22175" s="1787"/>
      <c r="C22175" s="1788"/>
      <c r="D22175" s="533"/>
      <c r="E22175" s="533"/>
      <c r="F22175" s="533"/>
      <c r="G22175" s="533"/>
    </row>
    <row r="22176" spans="1:7">
      <c r="A22176" s="533"/>
      <c r="B22176" s="1787"/>
      <c r="C22176" s="1788"/>
      <c r="D22176" s="533"/>
      <c r="E22176" s="533"/>
      <c r="F22176" s="533"/>
      <c r="G22176" s="533"/>
    </row>
    <row r="22177" spans="1:7">
      <c r="A22177" s="533"/>
      <c r="B22177" s="1787"/>
      <c r="C22177" s="1788"/>
      <c r="D22177" s="533"/>
      <c r="E22177" s="533"/>
      <c r="F22177" s="533"/>
      <c r="G22177" s="533"/>
    </row>
    <row r="22178" spans="1:7">
      <c r="A22178" s="533"/>
      <c r="B22178" s="1787"/>
      <c r="C22178" s="1788"/>
      <c r="D22178" s="533"/>
      <c r="E22178" s="533"/>
      <c r="F22178" s="533"/>
      <c r="G22178" s="533"/>
    </row>
    <row r="22179" spans="1:7">
      <c r="A22179" s="533"/>
      <c r="B22179" s="1787"/>
      <c r="C22179" s="1788"/>
      <c r="D22179" s="533"/>
      <c r="E22179" s="533"/>
      <c r="F22179" s="533"/>
      <c r="G22179" s="533"/>
    </row>
    <row r="22180" spans="1:7">
      <c r="A22180" s="533"/>
      <c r="B22180" s="1787"/>
      <c r="C22180" s="1788"/>
      <c r="D22180" s="533"/>
      <c r="E22180" s="533"/>
      <c r="F22180" s="533"/>
      <c r="G22180" s="533"/>
    </row>
    <row r="22181" spans="1:7">
      <c r="A22181" s="533"/>
      <c r="B22181" s="1787"/>
      <c r="C22181" s="1788"/>
      <c r="D22181" s="533"/>
      <c r="E22181" s="533"/>
      <c r="F22181" s="533"/>
      <c r="G22181" s="533"/>
    </row>
    <row r="22182" spans="1:7">
      <c r="A22182" s="533"/>
      <c r="B22182" s="1787"/>
      <c r="C22182" s="1788"/>
      <c r="D22182" s="533"/>
      <c r="E22182" s="533"/>
      <c r="F22182" s="533"/>
      <c r="G22182" s="533"/>
    </row>
    <row r="22183" spans="1:7">
      <c r="A22183" s="533"/>
      <c r="B22183" s="1787"/>
      <c r="C22183" s="1788"/>
      <c r="D22183" s="533"/>
      <c r="E22183" s="533"/>
      <c r="F22183" s="533"/>
      <c r="G22183" s="533"/>
    </row>
    <row r="22184" spans="1:7">
      <c r="A22184" s="533"/>
      <c r="B22184" s="1787"/>
      <c r="C22184" s="1788"/>
      <c r="D22184" s="533"/>
      <c r="E22184" s="533"/>
      <c r="F22184" s="533"/>
      <c r="G22184" s="533"/>
    </row>
    <row r="22185" spans="1:7">
      <c r="A22185" s="533"/>
      <c r="B22185" s="1787"/>
      <c r="C22185" s="1788"/>
      <c r="D22185" s="533"/>
      <c r="E22185" s="533"/>
      <c r="F22185" s="533"/>
      <c r="G22185" s="533"/>
    </row>
    <row r="22186" spans="1:7">
      <c r="A22186" s="533"/>
      <c r="B22186" s="1787"/>
      <c r="C22186" s="1788"/>
      <c r="D22186" s="533"/>
      <c r="E22186" s="533"/>
      <c r="F22186" s="533"/>
      <c r="G22186" s="533"/>
    </row>
    <row r="22187" spans="1:7">
      <c r="A22187" s="533"/>
      <c r="B22187" s="1787"/>
      <c r="C22187" s="1788"/>
      <c r="D22187" s="533"/>
      <c r="E22187" s="533"/>
      <c r="F22187" s="533"/>
      <c r="G22187" s="533"/>
    </row>
    <row r="22188" spans="1:7">
      <c r="A22188" s="533"/>
      <c r="B22188" s="1787"/>
      <c r="C22188" s="1788"/>
      <c r="D22188" s="533"/>
      <c r="E22188" s="533"/>
      <c r="F22188" s="533"/>
      <c r="G22188" s="533"/>
    </row>
    <row r="22189" spans="1:7">
      <c r="A22189" s="533"/>
      <c r="B22189" s="1787"/>
      <c r="C22189" s="1788"/>
      <c r="D22189" s="533"/>
      <c r="E22189" s="533"/>
      <c r="F22189" s="533"/>
      <c r="G22189" s="533"/>
    </row>
    <row r="22190" spans="1:7">
      <c r="A22190" s="533"/>
      <c r="B22190" s="1787"/>
      <c r="C22190" s="1788"/>
      <c r="D22190" s="533"/>
      <c r="E22190" s="533"/>
      <c r="F22190" s="533"/>
      <c r="G22190" s="533"/>
    </row>
    <row r="22191" spans="1:7">
      <c r="A22191" s="533"/>
      <c r="B22191" s="1787"/>
      <c r="C22191" s="1788"/>
      <c r="D22191" s="533"/>
      <c r="E22191" s="533"/>
      <c r="F22191" s="533"/>
      <c r="G22191" s="533"/>
    </row>
    <row r="22192" spans="1:7">
      <c r="A22192" s="533"/>
      <c r="B22192" s="1787"/>
      <c r="C22192" s="1788"/>
      <c r="D22192" s="533"/>
      <c r="E22192" s="533"/>
      <c r="F22192" s="533"/>
      <c r="G22192" s="533"/>
    </row>
    <row r="22193" spans="1:7">
      <c r="A22193" s="533"/>
      <c r="B22193" s="1787"/>
      <c r="C22193" s="1788"/>
      <c r="D22193" s="533"/>
      <c r="E22193" s="533"/>
      <c r="F22193" s="533"/>
      <c r="G22193" s="533"/>
    </row>
    <row r="22194" spans="1:7">
      <c r="A22194" s="533"/>
      <c r="B22194" s="1787"/>
      <c r="C22194" s="1788"/>
      <c r="D22194" s="533"/>
      <c r="E22194" s="533"/>
      <c r="F22194" s="533"/>
      <c r="G22194" s="533"/>
    </row>
    <row r="22195" spans="1:7">
      <c r="A22195" s="533"/>
      <c r="B22195" s="1787"/>
      <c r="C22195" s="1788"/>
      <c r="D22195" s="533"/>
      <c r="E22195" s="533"/>
      <c r="F22195" s="533"/>
      <c r="G22195" s="533"/>
    </row>
    <row r="22196" spans="1:7">
      <c r="A22196" s="533"/>
      <c r="B22196" s="1787"/>
      <c r="C22196" s="1788"/>
      <c r="D22196" s="533"/>
      <c r="E22196" s="533"/>
      <c r="F22196" s="533"/>
      <c r="G22196" s="533"/>
    </row>
    <row r="22197" spans="1:7">
      <c r="A22197" s="533"/>
      <c r="B22197" s="1787"/>
      <c r="C22197" s="1788"/>
      <c r="D22197" s="533"/>
      <c r="E22197" s="533"/>
      <c r="F22197" s="533"/>
      <c r="G22197" s="533"/>
    </row>
    <row r="22198" spans="1:7">
      <c r="A22198" s="533"/>
      <c r="B22198" s="1787"/>
      <c r="C22198" s="1788"/>
      <c r="D22198" s="533"/>
      <c r="E22198" s="533"/>
      <c r="F22198" s="533"/>
      <c r="G22198" s="533"/>
    </row>
    <row r="22199" spans="1:7">
      <c r="A22199" s="533"/>
      <c r="B22199" s="1787"/>
      <c r="C22199" s="1788"/>
      <c r="D22199" s="533"/>
      <c r="E22199" s="533"/>
      <c r="F22199" s="533"/>
      <c r="G22199" s="533"/>
    </row>
    <row r="22200" spans="1:7">
      <c r="A22200" s="533"/>
      <c r="B22200" s="1787"/>
      <c r="C22200" s="1788"/>
      <c r="D22200" s="533"/>
      <c r="E22200" s="533"/>
      <c r="F22200" s="533"/>
      <c r="G22200" s="533"/>
    </row>
    <row r="22201" spans="1:7">
      <c r="A22201" s="533"/>
      <c r="B22201" s="1787"/>
      <c r="C22201" s="1788"/>
      <c r="D22201" s="533"/>
      <c r="E22201" s="533"/>
      <c r="F22201" s="533"/>
      <c r="G22201" s="533"/>
    </row>
    <row r="22202" spans="1:7">
      <c r="A22202" s="533"/>
      <c r="B22202" s="1787"/>
      <c r="C22202" s="1788"/>
      <c r="D22202" s="533"/>
      <c r="E22202" s="533"/>
      <c r="F22202" s="533"/>
      <c r="G22202" s="533"/>
    </row>
    <row r="22203" spans="1:7">
      <c r="A22203" s="533"/>
      <c r="B22203" s="1787"/>
      <c r="C22203" s="1788"/>
      <c r="D22203" s="533"/>
      <c r="E22203" s="533"/>
      <c r="F22203" s="533"/>
      <c r="G22203" s="533"/>
    </row>
    <row r="22204" spans="1:7">
      <c r="A22204" s="533"/>
      <c r="B22204" s="1787"/>
      <c r="C22204" s="1788"/>
      <c r="D22204" s="533"/>
      <c r="E22204" s="533"/>
      <c r="F22204" s="533"/>
      <c r="G22204" s="533"/>
    </row>
    <row r="22205" spans="1:7">
      <c r="A22205" s="533"/>
      <c r="B22205" s="1787"/>
      <c r="C22205" s="1788"/>
      <c r="D22205" s="533"/>
      <c r="E22205" s="533"/>
      <c r="F22205" s="533"/>
      <c r="G22205" s="533"/>
    </row>
    <row r="22206" spans="1:7">
      <c r="A22206" s="533"/>
      <c r="B22206" s="1787"/>
      <c r="C22206" s="1788"/>
      <c r="D22206" s="533"/>
      <c r="E22206" s="533"/>
      <c r="F22206" s="533"/>
      <c r="G22206" s="533"/>
    </row>
    <row r="22207" spans="1:7">
      <c r="A22207" s="533"/>
      <c r="B22207" s="1787"/>
      <c r="C22207" s="1788"/>
      <c r="D22207" s="533"/>
      <c r="E22207" s="533"/>
      <c r="F22207" s="533"/>
      <c r="G22207" s="533"/>
    </row>
    <row r="22208" spans="1:7">
      <c r="A22208" s="533"/>
      <c r="B22208" s="1787"/>
      <c r="C22208" s="1788"/>
      <c r="D22208" s="533"/>
      <c r="E22208" s="533"/>
      <c r="F22208" s="533"/>
      <c r="G22208" s="533"/>
    </row>
    <row r="22209" spans="1:7">
      <c r="A22209" s="533"/>
      <c r="B22209" s="1787"/>
      <c r="C22209" s="1788"/>
      <c r="D22209" s="533"/>
      <c r="E22209" s="533"/>
      <c r="F22209" s="533"/>
      <c r="G22209" s="533"/>
    </row>
    <row r="22210" spans="1:7">
      <c r="A22210" s="533"/>
      <c r="B22210" s="1787"/>
      <c r="C22210" s="1788"/>
      <c r="D22210" s="533"/>
      <c r="E22210" s="533"/>
      <c r="F22210" s="533"/>
      <c r="G22210" s="533"/>
    </row>
    <row r="22211" spans="1:7">
      <c r="A22211" s="533"/>
      <c r="B22211" s="1787"/>
      <c r="C22211" s="1788"/>
      <c r="D22211" s="533"/>
      <c r="E22211" s="533"/>
      <c r="F22211" s="533"/>
      <c r="G22211" s="533"/>
    </row>
    <row r="22212" spans="1:7">
      <c r="A22212" s="533"/>
      <c r="B22212" s="1787"/>
      <c r="C22212" s="1788"/>
      <c r="D22212" s="533"/>
      <c r="E22212" s="533"/>
      <c r="F22212" s="533"/>
      <c r="G22212" s="533"/>
    </row>
    <row r="22213" spans="1:7">
      <c r="A22213" s="533"/>
      <c r="B22213" s="1787"/>
      <c r="C22213" s="1788"/>
      <c r="D22213" s="533"/>
      <c r="E22213" s="533"/>
      <c r="F22213" s="533"/>
      <c r="G22213" s="533"/>
    </row>
    <row r="22214" spans="1:7">
      <c r="A22214" s="533"/>
      <c r="B22214" s="1787"/>
      <c r="C22214" s="1788"/>
      <c r="D22214" s="533"/>
      <c r="E22214" s="533"/>
      <c r="F22214" s="533"/>
      <c r="G22214" s="533"/>
    </row>
    <row r="22215" spans="1:7">
      <c r="A22215" s="533"/>
      <c r="B22215" s="1787"/>
      <c r="C22215" s="1788"/>
      <c r="D22215" s="533"/>
      <c r="E22215" s="533"/>
      <c r="F22215" s="533"/>
      <c r="G22215" s="533"/>
    </row>
    <row r="22216" spans="1:7">
      <c r="A22216" s="533"/>
      <c r="B22216" s="1787"/>
      <c r="C22216" s="1788"/>
      <c r="D22216" s="533"/>
      <c r="E22216" s="533"/>
      <c r="F22216" s="533"/>
      <c r="G22216" s="533"/>
    </row>
    <row r="22217" spans="1:7">
      <c r="A22217" s="533"/>
      <c r="B22217" s="1787"/>
      <c r="C22217" s="1788"/>
      <c r="D22217" s="533"/>
      <c r="E22217" s="533"/>
      <c r="F22217" s="533"/>
      <c r="G22217" s="533"/>
    </row>
    <row r="22218" spans="1:7">
      <c r="A22218" s="533"/>
      <c r="B22218" s="1787"/>
      <c r="C22218" s="1788"/>
      <c r="D22218" s="533"/>
      <c r="E22218" s="533"/>
      <c r="F22218" s="533"/>
      <c r="G22218" s="533"/>
    </row>
    <row r="22219" spans="1:7">
      <c r="A22219" s="533"/>
      <c r="B22219" s="1787"/>
      <c r="C22219" s="1788"/>
      <c r="D22219" s="533"/>
      <c r="E22219" s="533"/>
      <c r="F22219" s="533"/>
      <c r="G22219" s="533"/>
    </row>
    <row r="22220" spans="1:7">
      <c r="A22220" s="533"/>
      <c r="B22220" s="1787"/>
      <c r="C22220" s="1788"/>
      <c r="D22220" s="533"/>
      <c r="E22220" s="533"/>
      <c r="F22220" s="533"/>
      <c r="G22220" s="533"/>
    </row>
    <row r="22221" spans="1:7">
      <c r="A22221" s="533"/>
      <c r="B22221" s="1787"/>
      <c r="C22221" s="1788"/>
      <c r="D22221" s="533"/>
      <c r="E22221" s="533"/>
      <c r="F22221" s="533"/>
      <c r="G22221" s="533"/>
    </row>
    <row r="22222" spans="1:7">
      <c r="A22222" s="533"/>
      <c r="B22222" s="1787"/>
      <c r="C22222" s="1788"/>
      <c r="D22222" s="533"/>
      <c r="E22222" s="533"/>
      <c r="F22222" s="533"/>
      <c r="G22222" s="533"/>
    </row>
    <row r="22223" spans="1:7">
      <c r="A22223" s="533"/>
      <c r="B22223" s="1787"/>
      <c r="C22223" s="1788"/>
      <c r="D22223" s="533"/>
      <c r="E22223" s="533"/>
      <c r="F22223" s="533"/>
      <c r="G22223" s="533"/>
    </row>
    <row r="22224" spans="1:7">
      <c r="A22224" s="533"/>
      <c r="B22224" s="1787"/>
      <c r="C22224" s="1788"/>
      <c r="D22224" s="533"/>
      <c r="E22224" s="533"/>
      <c r="F22224" s="533"/>
      <c r="G22224" s="533"/>
    </row>
    <row r="22225" spans="1:7">
      <c r="A22225" s="533"/>
      <c r="B22225" s="1787"/>
      <c r="C22225" s="1788"/>
      <c r="D22225" s="533"/>
      <c r="E22225" s="533"/>
      <c r="F22225" s="533"/>
      <c r="G22225" s="533"/>
    </row>
    <row r="22226" spans="1:7">
      <c r="A22226" s="533"/>
      <c r="B22226" s="1787"/>
      <c r="C22226" s="1788"/>
      <c r="D22226" s="533"/>
      <c r="E22226" s="533"/>
      <c r="F22226" s="533"/>
      <c r="G22226" s="533"/>
    </row>
    <row r="22227" spans="1:7">
      <c r="A22227" s="533"/>
      <c r="B22227" s="1787"/>
      <c r="C22227" s="1788"/>
      <c r="D22227" s="533"/>
      <c r="E22227" s="533"/>
      <c r="F22227" s="533"/>
      <c r="G22227" s="533"/>
    </row>
    <row r="22228" spans="1:7">
      <c r="A22228" s="533"/>
      <c r="B22228" s="1787"/>
      <c r="C22228" s="1788"/>
      <c r="D22228" s="533"/>
      <c r="E22228" s="533"/>
      <c r="F22228" s="533"/>
      <c r="G22228" s="533"/>
    </row>
    <row r="22229" spans="1:7">
      <c r="A22229" s="533"/>
      <c r="B22229" s="1787"/>
      <c r="C22229" s="1788"/>
      <c r="D22229" s="533"/>
      <c r="E22229" s="533"/>
      <c r="F22229" s="533"/>
      <c r="G22229" s="533"/>
    </row>
    <row r="22230" spans="1:7">
      <c r="A22230" s="533"/>
      <c r="B22230" s="1787"/>
      <c r="C22230" s="1788"/>
      <c r="D22230" s="533"/>
      <c r="E22230" s="533"/>
      <c r="F22230" s="533"/>
      <c r="G22230" s="533"/>
    </row>
    <row r="22231" spans="1:7">
      <c r="A22231" s="533"/>
      <c r="B22231" s="1787"/>
      <c r="C22231" s="1788"/>
      <c r="D22231" s="533"/>
      <c r="E22231" s="533"/>
      <c r="F22231" s="533"/>
      <c r="G22231" s="533"/>
    </row>
    <row r="22232" spans="1:7">
      <c r="A22232" s="533"/>
      <c r="B22232" s="1787"/>
      <c r="C22232" s="1788"/>
      <c r="D22232" s="533"/>
      <c r="E22232" s="533"/>
      <c r="F22232" s="533"/>
      <c r="G22232" s="533"/>
    </row>
    <row r="22233" spans="1:7">
      <c r="A22233" s="533"/>
      <c r="B22233" s="1787"/>
      <c r="C22233" s="1788"/>
      <c r="D22233" s="533"/>
      <c r="E22233" s="533"/>
      <c r="F22233" s="533"/>
      <c r="G22233" s="533"/>
    </row>
    <row r="22234" spans="1:7">
      <c r="A22234" s="533"/>
      <c r="B22234" s="1787"/>
      <c r="C22234" s="1788"/>
      <c r="D22234" s="533"/>
      <c r="E22234" s="533"/>
      <c r="F22234" s="533"/>
      <c r="G22234" s="533"/>
    </row>
    <row r="22235" spans="1:7">
      <c r="A22235" s="533"/>
      <c r="B22235" s="1787"/>
      <c r="C22235" s="1788"/>
      <c r="D22235" s="533"/>
      <c r="E22235" s="533"/>
      <c r="F22235" s="533"/>
      <c r="G22235" s="533"/>
    </row>
    <row r="22236" spans="1:7">
      <c r="A22236" s="533"/>
      <c r="B22236" s="1787"/>
      <c r="C22236" s="1788"/>
      <c r="D22236" s="533"/>
      <c r="E22236" s="533"/>
      <c r="F22236" s="533"/>
      <c r="G22236" s="533"/>
    </row>
    <row r="22237" spans="1:7">
      <c r="A22237" s="533"/>
      <c r="B22237" s="1787"/>
      <c r="C22237" s="1788"/>
      <c r="D22237" s="533"/>
      <c r="E22237" s="533"/>
      <c r="F22237" s="533"/>
      <c r="G22237" s="533"/>
    </row>
    <row r="22238" spans="1:7">
      <c r="A22238" s="533"/>
      <c r="B22238" s="1787"/>
      <c r="C22238" s="1788"/>
      <c r="D22238" s="533"/>
      <c r="E22238" s="533"/>
      <c r="F22238" s="533"/>
      <c r="G22238" s="533"/>
    </row>
    <row r="22239" spans="1:7">
      <c r="A22239" s="533"/>
      <c r="B22239" s="1787"/>
      <c r="C22239" s="1788"/>
      <c r="D22239" s="533"/>
      <c r="E22239" s="533"/>
      <c r="F22239" s="533"/>
      <c r="G22239" s="533"/>
    </row>
    <row r="22240" spans="1:7">
      <c r="A22240" s="533"/>
      <c r="B22240" s="1787"/>
      <c r="C22240" s="1788"/>
      <c r="D22240" s="533"/>
      <c r="E22240" s="533"/>
      <c r="F22240" s="533"/>
      <c r="G22240" s="533"/>
    </row>
    <row r="22241" spans="1:7">
      <c r="A22241" s="533"/>
      <c r="B22241" s="1787"/>
      <c r="C22241" s="1788"/>
      <c r="D22241" s="533"/>
      <c r="E22241" s="533"/>
      <c r="F22241" s="533"/>
      <c r="G22241" s="533"/>
    </row>
    <row r="22242" spans="1:7">
      <c r="A22242" s="533"/>
      <c r="B22242" s="1787"/>
      <c r="C22242" s="1788"/>
      <c r="D22242" s="533"/>
      <c r="E22242" s="533"/>
      <c r="F22242" s="533"/>
      <c r="G22242" s="533"/>
    </row>
    <row r="22243" spans="1:7">
      <c r="A22243" s="533"/>
      <c r="B22243" s="1787"/>
      <c r="C22243" s="1788"/>
      <c r="D22243" s="533"/>
      <c r="E22243" s="533"/>
      <c r="F22243" s="533"/>
      <c r="G22243" s="533"/>
    </row>
    <row r="22244" spans="1:7">
      <c r="A22244" s="533"/>
      <c r="B22244" s="1787"/>
      <c r="C22244" s="1788"/>
      <c r="D22244" s="533"/>
      <c r="E22244" s="533"/>
      <c r="F22244" s="533"/>
      <c r="G22244" s="533"/>
    </row>
    <row r="22245" spans="1:7">
      <c r="A22245" s="533"/>
      <c r="B22245" s="1787"/>
      <c r="C22245" s="1788"/>
      <c r="D22245" s="533"/>
      <c r="E22245" s="533"/>
      <c r="F22245" s="533"/>
      <c r="G22245" s="533"/>
    </row>
    <row r="22246" spans="1:7">
      <c r="A22246" s="533"/>
      <c r="B22246" s="1787"/>
      <c r="C22246" s="1788"/>
      <c r="D22246" s="533"/>
      <c r="E22246" s="533"/>
      <c r="F22246" s="533"/>
      <c r="G22246" s="533"/>
    </row>
    <row r="22247" spans="1:7">
      <c r="A22247" s="533"/>
      <c r="B22247" s="1787"/>
      <c r="C22247" s="1788"/>
      <c r="D22247" s="533"/>
      <c r="E22247" s="533"/>
      <c r="F22247" s="533"/>
      <c r="G22247" s="533"/>
    </row>
    <row r="22248" spans="1:7">
      <c r="A22248" s="533"/>
      <c r="B22248" s="1787"/>
      <c r="C22248" s="1788"/>
      <c r="D22248" s="533"/>
      <c r="E22248" s="533"/>
      <c r="F22248" s="533"/>
      <c r="G22248" s="533"/>
    </row>
    <row r="22249" spans="1:7">
      <c r="A22249" s="533"/>
      <c r="B22249" s="1787"/>
      <c r="C22249" s="1788"/>
      <c r="D22249" s="533"/>
      <c r="E22249" s="533"/>
      <c r="F22249" s="533"/>
      <c r="G22249" s="533"/>
    </row>
    <row r="22250" spans="1:7">
      <c r="A22250" s="533"/>
      <c r="B22250" s="1787"/>
      <c r="C22250" s="1788"/>
      <c r="D22250" s="533"/>
      <c r="E22250" s="533"/>
      <c r="F22250" s="533"/>
      <c r="G22250" s="533"/>
    </row>
    <row r="22251" spans="1:7">
      <c r="A22251" s="533"/>
      <c r="B22251" s="1787"/>
      <c r="C22251" s="1788"/>
      <c r="D22251" s="533"/>
      <c r="E22251" s="533"/>
      <c r="F22251" s="533"/>
      <c r="G22251" s="533"/>
    </row>
    <row r="22252" spans="1:7">
      <c r="A22252" s="533"/>
      <c r="B22252" s="1787"/>
      <c r="C22252" s="1788"/>
      <c r="D22252" s="533"/>
      <c r="E22252" s="533"/>
      <c r="F22252" s="533"/>
      <c r="G22252" s="533"/>
    </row>
    <row r="22253" spans="1:7">
      <c r="A22253" s="533"/>
      <c r="B22253" s="1787"/>
      <c r="C22253" s="1788"/>
      <c r="D22253" s="533"/>
      <c r="E22253" s="533"/>
      <c r="F22253" s="533"/>
      <c r="G22253" s="533"/>
    </row>
    <row r="22254" spans="1:7">
      <c r="A22254" s="533"/>
      <c r="B22254" s="1787"/>
      <c r="C22254" s="1788"/>
      <c r="D22254" s="533"/>
      <c r="E22254" s="533"/>
      <c r="F22254" s="533"/>
      <c r="G22254" s="533"/>
    </row>
    <row r="22255" spans="1:7">
      <c r="A22255" s="533"/>
      <c r="B22255" s="1787"/>
      <c r="C22255" s="1788"/>
      <c r="D22255" s="533"/>
      <c r="E22255" s="533"/>
      <c r="F22255" s="533"/>
      <c r="G22255" s="533"/>
    </row>
    <row r="22256" spans="1:7">
      <c r="A22256" s="533"/>
      <c r="B22256" s="1787"/>
      <c r="C22256" s="1788"/>
      <c r="D22256" s="533"/>
      <c r="E22256" s="533"/>
      <c r="F22256" s="533"/>
      <c r="G22256" s="533"/>
    </row>
    <row r="22257" spans="1:7">
      <c r="A22257" s="533"/>
      <c r="B22257" s="1787"/>
      <c r="C22257" s="1788"/>
      <c r="D22257" s="533"/>
      <c r="E22257" s="533"/>
      <c r="F22257" s="533"/>
      <c r="G22257" s="533"/>
    </row>
    <row r="22258" spans="1:7">
      <c r="A22258" s="533"/>
      <c r="B22258" s="1787"/>
      <c r="C22258" s="1788"/>
      <c r="D22258" s="533"/>
      <c r="E22258" s="533"/>
      <c r="F22258" s="533"/>
      <c r="G22258" s="533"/>
    </row>
    <row r="22259" spans="1:7">
      <c r="A22259" s="533"/>
      <c r="B22259" s="1787"/>
      <c r="C22259" s="1788"/>
      <c r="D22259" s="533"/>
      <c r="E22259" s="533"/>
      <c r="F22259" s="533"/>
      <c r="G22259" s="533"/>
    </row>
    <row r="22260" spans="1:7">
      <c r="A22260" s="533"/>
      <c r="B22260" s="1787"/>
      <c r="C22260" s="1788"/>
      <c r="D22260" s="533"/>
      <c r="E22260" s="533"/>
      <c r="F22260" s="533"/>
      <c r="G22260" s="533"/>
    </row>
    <row r="22261" spans="1:7">
      <c r="A22261" s="533"/>
      <c r="B22261" s="1787"/>
      <c r="C22261" s="1788"/>
      <c r="D22261" s="533"/>
      <c r="E22261" s="533"/>
      <c r="F22261" s="533"/>
      <c r="G22261" s="533"/>
    </row>
    <row r="22262" spans="1:7">
      <c r="A22262" s="533"/>
      <c r="B22262" s="1787"/>
      <c r="C22262" s="1788"/>
      <c r="D22262" s="533"/>
      <c r="E22262" s="533"/>
      <c r="F22262" s="533"/>
      <c r="G22262" s="533"/>
    </row>
    <row r="22263" spans="1:7">
      <c r="A22263" s="533"/>
      <c r="B22263" s="1787"/>
      <c r="C22263" s="1788"/>
      <c r="D22263" s="533"/>
      <c r="E22263" s="533"/>
      <c r="F22263" s="533"/>
      <c r="G22263" s="533"/>
    </row>
    <row r="22264" spans="1:7">
      <c r="A22264" s="533"/>
      <c r="B22264" s="1787"/>
      <c r="C22264" s="1788"/>
      <c r="D22264" s="533"/>
      <c r="E22264" s="533"/>
      <c r="F22264" s="533"/>
      <c r="G22264" s="533"/>
    </row>
    <row r="22265" spans="1:7">
      <c r="A22265" s="533"/>
      <c r="B22265" s="1787"/>
      <c r="C22265" s="1788"/>
      <c r="D22265" s="533"/>
      <c r="E22265" s="533"/>
      <c r="F22265" s="533"/>
      <c r="G22265" s="533"/>
    </row>
    <row r="22266" spans="1:7">
      <c r="A22266" s="533"/>
      <c r="B22266" s="1787"/>
      <c r="C22266" s="1788"/>
      <c r="D22266" s="533"/>
      <c r="E22266" s="533"/>
      <c r="F22266" s="533"/>
      <c r="G22266" s="533"/>
    </row>
    <row r="22267" spans="1:7">
      <c r="A22267" s="533"/>
      <c r="B22267" s="1787"/>
      <c r="C22267" s="1788"/>
      <c r="D22267" s="533"/>
      <c r="E22267" s="533"/>
      <c r="F22267" s="533"/>
      <c r="G22267" s="533"/>
    </row>
    <row r="22268" spans="1:7">
      <c r="A22268" s="533"/>
      <c r="B22268" s="1787"/>
      <c r="C22268" s="1788"/>
      <c r="D22268" s="533"/>
      <c r="E22268" s="533"/>
      <c r="F22268" s="533"/>
      <c r="G22268" s="533"/>
    </row>
    <row r="22269" spans="1:7">
      <c r="A22269" s="533"/>
      <c r="B22269" s="1787"/>
      <c r="C22269" s="1788"/>
      <c r="D22269" s="533"/>
      <c r="E22269" s="533"/>
      <c r="F22269" s="533"/>
      <c r="G22269" s="533"/>
    </row>
    <row r="22270" spans="1:7">
      <c r="A22270" s="533"/>
      <c r="B22270" s="1787"/>
      <c r="C22270" s="1788"/>
      <c r="D22270" s="533"/>
      <c r="E22270" s="533"/>
      <c r="F22270" s="533"/>
      <c r="G22270" s="533"/>
    </row>
    <row r="22271" spans="1:7">
      <c r="A22271" s="533"/>
      <c r="B22271" s="1787"/>
      <c r="C22271" s="1788"/>
      <c r="D22271" s="533"/>
      <c r="E22271" s="533"/>
      <c r="F22271" s="533"/>
      <c r="G22271" s="533"/>
    </row>
    <row r="22272" spans="1:7">
      <c r="A22272" s="533"/>
      <c r="B22272" s="1787"/>
      <c r="C22272" s="1788"/>
      <c r="D22272" s="533"/>
      <c r="E22272" s="533"/>
      <c r="F22272" s="533"/>
      <c r="G22272" s="533"/>
    </row>
    <row r="22273" spans="1:7">
      <c r="A22273" s="533"/>
      <c r="B22273" s="1787"/>
      <c r="C22273" s="1788"/>
      <c r="D22273" s="533"/>
      <c r="E22273" s="533"/>
      <c r="F22273" s="533"/>
      <c r="G22273" s="533"/>
    </row>
    <row r="22274" spans="1:7">
      <c r="A22274" s="533"/>
      <c r="B22274" s="1787"/>
      <c r="C22274" s="1788"/>
      <c r="D22274" s="533"/>
      <c r="E22274" s="533"/>
      <c r="F22274" s="533"/>
      <c r="G22274" s="533"/>
    </row>
    <row r="22275" spans="1:7">
      <c r="A22275" s="533"/>
      <c r="B22275" s="1787"/>
      <c r="C22275" s="1788"/>
      <c r="D22275" s="533"/>
      <c r="E22275" s="533"/>
      <c r="F22275" s="533"/>
      <c r="G22275" s="533"/>
    </row>
    <row r="22276" spans="1:7">
      <c r="A22276" s="533"/>
      <c r="B22276" s="1787"/>
      <c r="C22276" s="1788"/>
      <c r="D22276" s="533"/>
      <c r="E22276" s="533"/>
      <c r="F22276" s="533"/>
      <c r="G22276" s="533"/>
    </row>
    <row r="22277" spans="1:7">
      <c r="A22277" s="533"/>
      <c r="B22277" s="1787"/>
      <c r="C22277" s="1788"/>
      <c r="D22277" s="533"/>
      <c r="E22277" s="533"/>
      <c r="F22277" s="533"/>
      <c r="G22277" s="533"/>
    </row>
    <row r="22278" spans="1:7">
      <c r="A22278" s="533"/>
      <c r="B22278" s="1787"/>
      <c r="C22278" s="1788"/>
      <c r="D22278" s="533"/>
      <c r="E22278" s="533"/>
      <c r="F22278" s="533"/>
      <c r="G22278" s="533"/>
    </row>
    <row r="22279" spans="1:7">
      <c r="A22279" s="533"/>
      <c r="B22279" s="1787"/>
      <c r="C22279" s="1788"/>
      <c r="D22279" s="533"/>
      <c r="E22279" s="533"/>
      <c r="F22279" s="533"/>
      <c r="G22279" s="533"/>
    </row>
    <row r="22280" spans="1:7">
      <c r="A22280" s="533"/>
      <c r="B22280" s="1787"/>
      <c r="C22280" s="1788"/>
      <c r="D22280" s="533"/>
      <c r="E22280" s="533"/>
      <c r="F22280" s="533"/>
      <c r="G22280" s="533"/>
    </row>
    <row r="22281" spans="1:7">
      <c r="A22281" s="533"/>
      <c r="B22281" s="1787"/>
      <c r="C22281" s="1788"/>
      <c r="D22281" s="533"/>
      <c r="E22281" s="533"/>
      <c r="F22281" s="533"/>
      <c r="G22281" s="533"/>
    </row>
    <row r="22282" spans="1:7">
      <c r="A22282" s="533"/>
      <c r="B22282" s="1787"/>
      <c r="C22282" s="1788"/>
      <c r="D22282" s="533"/>
      <c r="E22282" s="533"/>
      <c r="F22282" s="533"/>
      <c r="G22282" s="533"/>
    </row>
    <row r="22283" spans="1:7">
      <c r="A22283" s="533"/>
      <c r="B22283" s="1787"/>
      <c r="C22283" s="1788"/>
      <c r="D22283" s="533"/>
      <c r="E22283" s="533"/>
      <c r="F22283" s="533"/>
      <c r="G22283" s="533"/>
    </row>
    <row r="22284" spans="1:7">
      <c r="A22284" s="533"/>
      <c r="B22284" s="1787"/>
      <c r="C22284" s="1788"/>
      <c r="D22284" s="533"/>
      <c r="E22284" s="533"/>
      <c r="F22284" s="533"/>
      <c r="G22284" s="533"/>
    </row>
    <row r="22285" spans="1:7">
      <c r="A22285" s="533"/>
      <c r="B22285" s="1787"/>
      <c r="C22285" s="1788"/>
      <c r="D22285" s="533"/>
      <c r="E22285" s="533"/>
      <c r="F22285" s="533"/>
      <c r="G22285" s="533"/>
    </row>
    <row r="22286" spans="1:7">
      <c r="A22286" s="533"/>
      <c r="B22286" s="1787"/>
      <c r="C22286" s="1788"/>
      <c r="D22286" s="533"/>
      <c r="E22286" s="533"/>
      <c r="F22286" s="533"/>
      <c r="G22286" s="533"/>
    </row>
    <row r="22287" spans="1:7">
      <c r="A22287" s="533"/>
      <c r="B22287" s="1787"/>
      <c r="C22287" s="1788"/>
      <c r="D22287" s="533"/>
      <c r="E22287" s="533"/>
      <c r="F22287" s="533"/>
      <c r="G22287" s="533"/>
    </row>
    <row r="22288" spans="1:7">
      <c r="A22288" s="533"/>
      <c r="B22288" s="1787"/>
      <c r="C22288" s="1788"/>
      <c r="D22288" s="533"/>
      <c r="E22288" s="533"/>
      <c r="F22288" s="533"/>
      <c r="G22288" s="533"/>
    </row>
    <row r="22289" spans="1:7">
      <c r="A22289" s="533"/>
      <c r="B22289" s="1787"/>
      <c r="C22289" s="1788"/>
      <c r="D22289" s="533"/>
      <c r="E22289" s="533"/>
      <c r="F22289" s="533"/>
      <c r="G22289" s="533"/>
    </row>
    <row r="22290" spans="1:7">
      <c r="A22290" s="533"/>
      <c r="B22290" s="1787"/>
      <c r="C22290" s="1788"/>
      <c r="D22290" s="533"/>
      <c r="E22290" s="533"/>
      <c r="F22290" s="533"/>
      <c r="G22290" s="533"/>
    </row>
    <row r="22291" spans="1:7">
      <c r="A22291" s="533"/>
      <c r="B22291" s="1787"/>
      <c r="C22291" s="1788"/>
      <c r="D22291" s="533"/>
      <c r="E22291" s="533"/>
      <c r="F22291" s="533"/>
      <c r="G22291" s="533"/>
    </row>
    <row r="22292" spans="1:7">
      <c r="A22292" s="533"/>
      <c r="B22292" s="1787"/>
      <c r="C22292" s="1788"/>
      <c r="D22292" s="533"/>
      <c r="E22292" s="533"/>
      <c r="F22292" s="533"/>
      <c r="G22292" s="533"/>
    </row>
    <row r="22293" spans="1:7">
      <c r="A22293" s="533"/>
      <c r="B22293" s="1787"/>
      <c r="C22293" s="1788"/>
      <c r="D22293" s="533"/>
      <c r="E22293" s="533"/>
      <c r="F22293" s="533"/>
      <c r="G22293" s="533"/>
    </row>
    <row r="22294" spans="1:7">
      <c r="A22294" s="533"/>
      <c r="B22294" s="1787"/>
      <c r="C22294" s="1788"/>
      <c r="D22294" s="533"/>
      <c r="E22294" s="533"/>
      <c r="F22294" s="533"/>
      <c r="G22294" s="533"/>
    </row>
    <row r="22295" spans="1:7">
      <c r="A22295" s="533"/>
      <c r="B22295" s="1787"/>
      <c r="C22295" s="1788"/>
      <c r="D22295" s="533"/>
      <c r="E22295" s="533"/>
      <c r="F22295" s="533"/>
      <c r="G22295" s="533"/>
    </row>
    <row r="22296" spans="1:7">
      <c r="A22296" s="533"/>
      <c r="B22296" s="1787"/>
      <c r="C22296" s="1788"/>
      <c r="D22296" s="533"/>
      <c r="E22296" s="533"/>
      <c r="F22296" s="533"/>
      <c r="G22296" s="533"/>
    </row>
    <row r="22297" spans="1:7">
      <c r="A22297" s="533"/>
      <c r="B22297" s="1787"/>
      <c r="C22297" s="1788"/>
      <c r="D22297" s="533"/>
      <c r="E22297" s="533"/>
      <c r="F22297" s="533"/>
      <c r="G22297" s="533"/>
    </row>
    <row r="22298" spans="1:7">
      <c r="A22298" s="533"/>
      <c r="B22298" s="1787"/>
      <c r="C22298" s="1788"/>
      <c r="D22298" s="533"/>
      <c r="E22298" s="533"/>
      <c r="F22298" s="533"/>
      <c r="G22298" s="533"/>
    </row>
    <row r="22299" spans="1:7">
      <c r="A22299" s="533"/>
      <c r="B22299" s="1787"/>
      <c r="C22299" s="1788"/>
      <c r="D22299" s="533"/>
      <c r="E22299" s="533"/>
      <c r="F22299" s="533"/>
      <c r="G22299" s="533"/>
    </row>
    <row r="22300" spans="1:7">
      <c r="A22300" s="533"/>
      <c r="B22300" s="1787"/>
      <c r="C22300" s="1788"/>
      <c r="D22300" s="533"/>
      <c r="E22300" s="533"/>
      <c r="F22300" s="533"/>
      <c r="G22300" s="533"/>
    </row>
    <row r="22301" spans="1:7">
      <c r="A22301" s="533"/>
      <c r="B22301" s="1787"/>
      <c r="C22301" s="1788"/>
      <c r="D22301" s="533"/>
      <c r="E22301" s="533"/>
      <c r="F22301" s="533"/>
      <c r="G22301" s="533"/>
    </row>
    <row r="22302" spans="1:7">
      <c r="A22302" s="533"/>
      <c r="B22302" s="1787"/>
      <c r="C22302" s="1788"/>
      <c r="D22302" s="533"/>
      <c r="E22302" s="533"/>
      <c r="F22302" s="533"/>
      <c r="G22302" s="533"/>
    </row>
    <row r="22303" spans="1:7">
      <c r="A22303" s="533"/>
      <c r="B22303" s="1787"/>
      <c r="C22303" s="1788"/>
      <c r="D22303" s="533"/>
      <c r="E22303" s="533"/>
      <c r="F22303" s="533"/>
      <c r="G22303" s="533"/>
    </row>
    <row r="22304" spans="1:7">
      <c r="A22304" s="533"/>
      <c r="B22304" s="1787"/>
      <c r="C22304" s="1788"/>
      <c r="D22304" s="533"/>
      <c r="E22304" s="533"/>
      <c r="F22304" s="533"/>
      <c r="G22304" s="533"/>
    </row>
    <row r="22305" spans="1:7">
      <c r="A22305" s="533"/>
      <c r="B22305" s="1787"/>
      <c r="C22305" s="1788"/>
      <c r="D22305" s="533"/>
      <c r="E22305" s="533"/>
      <c r="F22305" s="533"/>
      <c r="G22305" s="533"/>
    </row>
    <row r="22306" spans="1:7">
      <c r="A22306" s="533"/>
      <c r="B22306" s="1787"/>
      <c r="C22306" s="1788"/>
      <c r="D22306" s="533"/>
      <c r="E22306" s="533"/>
      <c r="F22306" s="533"/>
      <c r="G22306" s="533"/>
    </row>
    <row r="22307" spans="1:7">
      <c r="A22307" s="533"/>
      <c r="B22307" s="1787"/>
      <c r="C22307" s="1788"/>
      <c r="D22307" s="533"/>
      <c r="E22307" s="533"/>
      <c r="F22307" s="533"/>
      <c r="G22307" s="533"/>
    </row>
    <row r="22308" spans="1:7">
      <c r="A22308" s="533"/>
      <c r="B22308" s="1787"/>
      <c r="C22308" s="1788"/>
      <c r="D22308" s="533"/>
      <c r="E22308" s="533"/>
      <c r="F22308" s="533"/>
      <c r="G22308" s="533"/>
    </row>
    <row r="22309" spans="1:7">
      <c r="A22309" s="533"/>
      <c r="B22309" s="1787"/>
      <c r="C22309" s="1788"/>
      <c r="D22309" s="533"/>
      <c r="E22309" s="533"/>
      <c r="F22309" s="533"/>
      <c r="G22309" s="533"/>
    </row>
    <row r="22310" spans="1:7">
      <c r="A22310" s="533"/>
      <c r="B22310" s="1787"/>
      <c r="C22310" s="1788"/>
      <c r="D22310" s="533"/>
      <c r="E22310" s="533"/>
      <c r="F22310" s="533"/>
      <c r="G22310" s="533"/>
    </row>
    <row r="22311" spans="1:7">
      <c r="A22311" s="533"/>
      <c r="B22311" s="1787"/>
      <c r="C22311" s="1788"/>
      <c r="D22311" s="533"/>
      <c r="E22311" s="533"/>
      <c r="F22311" s="533"/>
      <c r="G22311" s="533"/>
    </row>
    <row r="22312" spans="1:7">
      <c r="A22312" s="533"/>
      <c r="B22312" s="1787"/>
      <c r="C22312" s="1788"/>
      <c r="D22312" s="533"/>
      <c r="E22312" s="533"/>
      <c r="F22312" s="533"/>
      <c r="G22312" s="533"/>
    </row>
    <row r="22313" spans="1:7">
      <c r="A22313" s="533"/>
      <c r="B22313" s="1787"/>
      <c r="C22313" s="1788"/>
      <c r="D22313" s="533"/>
      <c r="E22313" s="533"/>
      <c r="F22313" s="533"/>
      <c r="G22313" s="533"/>
    </row>
    <row r="22314" spans="1:7">
      <c r="A22314" s="533"/>
      <c r="B22314" s="1787"/>
      <c r="C22314" s="1788"/>
      <c r="D22314" s="533"/>
      <c r="E22314" s="533"/>
      <c r="F22314" s="533"/>
      <c r="G22314" s="533"/>
    </row>
    <row r="22315" spans="1:7">
      <c r="A22315" s="533"/>
      <c r="B22315" s="1787"/>
      <c r="C22315" s="1788"/>
      <c r="D22315" s="533"/>
      <c r="E22315" s="533"/>
      <c r="F22315" s="533"/>
      <c r="G22315" s="533"/>
    </row>
    <row r="22316" spans="1:7">
      <c r="A22316" s="533"/>
      <c r="B22316" s="1787"/>
      <c r="C22316" s="1788"/>
      <c r="D22316" s="533"/>
      <c r="E22316" s="533"/>
      <c r="F22316" s="533"/>
      <c r="G22316" s="533"/>
    </row>
    <row r="22317" spans="1:7">
      <c r="A22317" s="533"/>
      <c r="B22317" s="1787"/>
      <c r="C22317" s="1788"/>
      <c r="D22317" s="533"/>
      <c r="E22317" s="533"/>
      <c r="F22317" s="533"/>
      <c r="G22317" s="533"/>
    </row>
    <row r="22318" spans="1:7">
      <c r="A22318" s="533"/>
      <c r="B22318" s="1787"/>
      <c r="C22318" s="1788"/>
      <c r="D22318" s="533"/>
      <c r="E22318" s="533"/>
      <c r="F22318" s="533"/>
      <c r="G22318" s="533"/>
    </row>
    <row r="22319" spans="1:7">
      <c r="A22319" s="533"/>
      <c r="B22319" s="1787"/>
      <c r="C22319" s="1788"/>
      <c r="D22319" s="533"/>
      <c r="E22319" s="533"/>
      <c r="F22319" s="533"/>
      <c r="G22319" s="533"/>
    </row>
    <row r="22320" spans="1:7">
      <c r="A22320" s="533"/>
      <c r="B22320" s="1787"/>
      <c r="C22320" s="1788"/>
      <c r="D22320" s="533"/>
      <c r="E22320" s="533"/>
      <c r="F22320" s="533"/>
      <c r="G22320" s="533"/>
    </row>
    <row r="22321" spans="1:7">
      <c r="A22321" s="533"/>
      <c r="B22321" s="1787"/>
      <c r="C22321" s="1788"/>
      <c r="D22321" s="533"/>
      <c r="E22321" s="533"/>
      <c r="F22321" s="533"/>
      <c r="G22321" s="533"/>
    </row>
    <row r="22322" spans="1:7">
      <c r="A22322" s="533"/>
      <c r="B22322" s="1787"/>
      <c r="C22322" s="1788"/>
      <c r="D22322" s="533"/>
      <c r="E22322" s="533"/>
      <c r="F22322" s="533"/>
      <c r="G22322" s="533"/>
    </row>
    <row r="22323" spans="1:7">
      <c r="A22323" s="533"/>
      <c r="B22323" s="1787"/>
      <c r="C22323" s="1788"/>
      <c r="D22323" s="533"/>
      <c r="E22323" s="533"/>
      <c r="F22323" s="533"/>
      <c r="G22323" s="533"/>
    </row>
    <row r="22324" spans="1:7">
      <c r="A22324" s="533"/>
      <c r="B22324" s="1787"/>
      <c r="C22324" s="1788"/>
      <c r="D22324" s="533"/>
      <c r="E22324" s="533"/>
      <c r="F22324" s="533"/>
      <c r="G22324" s="533"/>
    </row>
    <row r="22325" spans="1:7">
      <c r="A22325" s="533"/>
      <c r="B22325" s="1787"/>
      <c r="C22325" s="1788"/>
      <c r="D22325" s="533"/>
      <c r="E22325" s="533"/>
      <c r="F22325" s="533"/>
      <c r="G22325" s="533"/>
    </row>
    <row r="22326" spans="1:7">
      <c r="A22326" s="533"/>
      <c r="B22326" s="1787"/>
      <c r="C22326" s="1788"/>
      <c r="D22326" s="533"/>
      <c r="E22326" s="533"/>
      <c r="F22326" s="533"/>
      <c r="G22326" s="533"/>
    </row>
    <row r="22327" spans="1:7">
      <c r="A22327" s="533"/>
      <c r="B22327" s="1787"/>
      <c r="C22327" s="1788"/>
      <c r="D22327" s="533"/>
      <c r="E22327" s="533"/>
      <c r="F22327" s="533"/>
      <c r="G22327" s="533"/>
    </row>
    <row r="22328" spans="1:7">
      <c r="A22328" s="533"/>
      <c r="B22328" s="1787"/>
      <c r="C22328" s="1788"/>
      <c r="D22328" s="533"/>
      <c r="E22328" s="533"/>
      <c r="F22328" s="533"/>
      <c r="G22328" s="533"/>
    </row>
    <row r="22329" spans="1:7">
      <c r="A22329" s="533"/>
      <c r="B22329" s="1787"/>
      <c r="C22329" s="1788"/>
      <c r="D22329" s="533"/>
      <c r="E22329" s="533"/>
      <c r="F22329" s="533"/>
      <c r="G22329" s="533"/>
    </row>
    <row r="22330" spans="1:7">
      <c r="A22330" s="533"/>
      <c r="B22330" s="1787"/>
      <c r="C22330" s="1788"/>
      <c r="D22330" s="533"/>
      <c r="E22330" s="533"/>
      <c r="F22330" s="533"/>
      <c r="G22330" s="533"/>
    </row>
    <row r="22331" spans="1:7">
      <c r="A22331" s="533"/>
      <c r="B22331" s="1787"/>
      <c r="C22331" s="1788"/>
      <c r="D22331" s="533"/>
      <c r="E22331" s="533"/>
      <c r="F22331" s="533"/>
      <c r="G22331" s="533"/>
    </row>
    <row r="22332" spans="1:7">
      <c r="A22332" s="533"/>
      <c r="B22332" s="1787"/>
      <c r="C22332" s="1788"/>
      <c r="D22332" s="533"/>
      <c r="E22332" s="533"/>
      <c r="F22332" s="533"/>
      <c r="G22332" s="533"/>
    </row>
    <row r="22333" spans="1:7">
      <c r="A22333" s="533"/>
      <c r="B22333" s="1787"/>
      <c r="C22333" s="1788"/>
      <c r="D22333" s="533"/>
      <c r="E22333" s="533"/>
      <c r="F22333" s="533"/>
      <c r="G22333" s="533"/>
    </row>
    <row r="22334" spans="1:7">
      <c r="A22334" s="533"/>
      <c r="B22334" s="1787"/>
      <c r="C22334" s="1788"/>
      <c r="D22334" s="533"/>
      <c r="E22334" s="533"/>
      <c r="F22334" s="533"/>
      <c r="G22334" s="533"/>
    </row>
    <row r="22335" spans="1:7">
      <c r="A22335" s="533"/>
      <c r="B22335" s="1787"/>
      <c r="C22335" s="1788"/>
      <c r="D22335" s="533"/>
      <c r="E22335" s="533"/>
      <c r="F22335" s="533"/>
      <c r="G22335" s="533"/>
    </row>
    <row r="22336" spans="1:7">
      <c r="A22336" s="533"/>
      <c r="B22336" s="1787"/>
      <c r="C22336" s="1788"/>
      <c r="D22336" s="533"/>
      <c r="E22336" s="533"/>
      <c r="F22336" s="533"/>
      <c r="G22336" s="533"/>
    </row>
    <row r="22337" spans="1:7">
      <c r="A22337" s="533"/>
      <c r="B22337" s="1787"/>
      <c r="C22337" s="1788"/>
      <c r="D22337" s="533"/>
      <c r="E22337" s="533"/>
      <c r="F22337" s="533"/>
      <c r="G22337" s="533"/>
    </row>
    <row r="22338" spans="1:7">
      <c r="A22338" s="533"/>
      <c r="B22338" s="1787"/>
      <c r="C22338" s="1788"/>
      <c r="D22338" s="533"/>
      <c r="E22338" s="533"/>
      <c r="F22338" s="533"/>
      <c r="G22338" s="533"/>
    </row>
    <row r="22339" spans="1:7">
      <c r="A22339" s="533"/>
      <c r="B22339" s="1787"/>
      <c r="C22339" s="1788"/>
      <c r="D22339" s="533"/>
      <c r="E22339" s="533"/>
      <c r="F22339" s="533"/>
      <c r="G22339" s="533"/>
    </row>
    <row r="22340" spans="1:7">
      <c r="A22340" s="533"/>
      <c r="B22340" s="1787"/>
      <c r="C22340" s="1788"/>
      <c r="D22340" s="533"/>
      <c r="E22340" s="533"/>
      <c r="F22340" s="533"/>
      <c r="G22340" s="533"/>
    </row>
    <row r="22341" spans="1:7">
      <c r="A22341" s="533"/>
      <c r="B22341" s="1787"/>
      <c r="C22341" s="1788"/>
      <c r="D22341" s="533"/>
      <c r="E22341" s="533"/>
      <c r="F22341" s="533"/>
      <c r="G22341" s="533"/>
    </row>
    <row r="22342" spans="1:7">
      <c r="A22342" s="533"/>
      <c r="B22342" s="1787"/>
      <c r="C22342" s="1788"/>
      <c r="D22342" s="533"/>
      <c r="E22342" s="533"/>
      <c r="F22342" s="533"/>
      <c r="G22342" s="533"/>
    </row>
    <row r="22343" spans="1:7">
      <c r="A22343" s="533"/>
      <c r="B22343" s="1787"/>
      <c r="C22343" s="1788"/>
      <c r="D22343" s="533"/>
      <c r="E22343" s="533"/>
      <c r="F22343" s="533"/>
      <c r="G22343" s="533"/>
    </row>
    <row r="22344" spans="1:7">
      <c r="A22344" s="533"/>
      <c r="B22344" s="1787"/>
      <c r="C22344" s="1788"/>
      <c r="D22344" s="533"/>
      <c r="E22344" s="533"/>
      <c r="F22344" s="533"/>
      <c r="G22344" s="533"/>
    </row>
    <row r="22345" spans="1:7">
      <c r="A22345" s="533"/>
      <c r="B22345" s="1787"/>
      <c r="C22345" s="1788"/>
      <c r="D22345" s="533"/>
      <c r="E22345" s="533"/>
      <c r="F22345" s="533"/>
      <c r="G22345" s="533"/>
    </row>
    <row r="22346" spans="1:7">
      <c r="A22346" s="533"/>
      <c r="B22346" s="1787"/>
      <c r="C22346" s="1788"/>
      <c r="D22346" s="533"/>
      <c r="E22346" s="533"/>
      <c r="F22346" s="533"/>
      <c r="G22346" s="533"/>
    </row>
    <row r="22347" spans="1:7">
      <c r="A22347" s="533"/>
      <c r="B22347" s="1787"/>
      <c r="C22347" s="1788"/>
      <c r="D22347" s="533"/>
      <c r="E22347" s="533"/>
      <c r="F22347" s="533"/>
      <c r="G22347" s="533"/>
    </row>
    <row r="22348" spans="1:7">
      <c r="A22348" s="533"/>
      <c r="B22348" s="1787"/>
      <c r="C22348" s="1788"/>
      <c r="D22348" s="533"/>
      <c r="E22348" s="533"/>
      <c r="F22348" s="533"/>
      <c r="G22348" s="533"/>
    </row>
    <row r="22349" spans="1:7">
      <c r="A22349" s="533"/>
      <c r="B22349" s="1787"/>
      <c r="C22349" s="1788"/>
      <c r="D22349" s="533"/>
      <c r="E22349" s="533"/>
      <c r="F22349" s="533"/>
      <c r="G22349" s="533"/>
    </row>
    <row r="22350" spans="1:7">
      <c r="A22350" s="533"/>
      <c r="B22350" s="1787"/>
      <c r="C22350" s="1788"/>
      <c r="D22350" s="533"/>
      <c r="E22350" s="533"/>
      <c r="F22350" s="533"/>
      <c r="G22350" s="533"/>
    </row>
    <row r="22351" spans="1:7">
      <c r="A22351" s="533"/>
      <c r="B22351" s="1787"/>
      <c r="C22351" s="1788"/>
      <c r="D22351" s="533"/>
      <c r="E22351" s="533"/>
      <c r="F22351" s="533"/>
      <c r="G22351" s="533"/>
    </row>
    <row r="22352" spans="1:7">
      <c r="A22352" s="533"/>
      <c r="B22352" s="1787"/>
      <c r="C22352" s="1788"/>
      <c r="D22352" s="533"/>
      <c r="E22352" s="533"/>
      <c r="F22352" s="533"/>
      <c r="G22352" s="533"/>
    </row>
    <row r="22353" spans="1:7">
      <c r="A22353" s="533"/>
      <c r="B22353" s="1787"/>
      <c r="C22353" s="1788"/>
      <c r="D22353" s="533"/>
      <c r="E22353" s="533"/>
      <c r="F22353" s="533"/>
      <c r="G22353" s="533"/>
    </row>
    <row r="22354" spans="1:7">
      <c r="A22354" s="533"/>
      <c r="B22354" s="1787"/>
      <c r="C22354" s="1788"/>
      <c r="D22354" s="533"/>
      <c r="E22354" s="533"/>
      <c r="F22354" s="533"/>
      <c r="G22354" s="533"/>
    </row>
    <row r="22355" spans="1:7">
      <c r="A22355" s="533"/>
      <c r="B22355" s="1787"/>
      <c r="C22355" s="1788"/>
      <c r="D22355" s="533"/>
      <c r="E22355" s="533"/>
      <c r="F22355" s="533"/>
      <c r="G22355" s="533"/>
    </row>
    <row r="22356" spans="1:7">
      <c r="A22356" s="533"/>
      <c r="B22356" s="1787"/>
      <c r="C22356" s="1788"/>
      <c r="D22356" s="533"/>
      <c r="E22356" s="533"/>
      <c r="F22356" s="533"/>
      <c r="G22356" s="533"/>
    </row>
    <row r="22357" spans="1:7">
      <c r="A22357" s="533"/>
      <c r="B22357" s="1787"/>
      <c r="C22357" s="1788"/>
      <c r="D22357" s="533"/>
      <c r="E22357" s="533"/>
      <c r="F22357" s="533"/>
      <c r="G22357" s="533"/>
    </row>
    <row r="22358" spans="1:7">
      <c r="A22358" s="533"/>
      <c r="B22358" s="1787"/>
      <c r="C22358" s="1788"/>
      <c r="D22358" s="533"/>
      <c r="E22358" s="533"/>
      <c r="F22358" s="533"/>
      <c r="G22358" s="533"/>
    </row>
    <row r="22359" spans="1:7">
      <c r="A22359" s="533"/>
      <c r="B22359" s="1787"/>
      <c r="C22359" s="1788"/>
      <c r="D22359" s="533"/>
      <c r="E22359" s="533"/>
      <c r="F22359" s="533"/>
      <c r="G22359" s="533"/>
    </row>
    <row r="22360" spans="1:7">
      <c r="A22360" s="533"/>
      <c r="B22360" s="1787"/>
      <c r="C22360" s="1788"/>
      <c r="D22360" s="533"/>
      <c r="E22360" s="533"/>
      <c r="F22360" s="533"/>
      <c r="G22360" s="533"/>
    </row>
    <row r="22361" spans="1:7">
      <c r="A22361" s="533"/>
      <c r="B22361" s="1787"/>
      <c r="C22361" s="1788"/>
      <c r="D22361" s="533"/>
      <c r="E22361" s="533"/>
      <c r="F22361" s="533"/>
      <c r="G22361" s="533"/>
    </row>
    <row r="22362" spans="1:7">
      <c r="A22362" s="533"/>
      <c r="B22362" s="1787"/>
      <c r="C22362" s="1788"/>
      <c r="D22362" s="533"/>
      <c r="E22362" s="533"/>
      <c r="F22362" s="533"/>
      <c r="G22362" s="533"/>
    </row>
    <row r="22363" spans="1:7">
      <c r="A22363" s="533"/>
      <c r="B22363" s="1787"/>
      <c r="C22363" s="1788"/>
      <c r="D22363" s="533"/>
      <c r="E22363" s="533"/>
      <c r="F22363" s="533"/>
      <c r="G22363" s="533"/>
    </row>
    <row r="22364" spans="1:7">
      <c r="A22364" s="533"/>
      <c r="B22364" s="1787"/>
      <c r="C22364" s="1788"/>
      <c r="D22364" s="533"/>
      <c r="E22364" s="533"/>
      <c r="F22364" s="533"/>
      <c r="G22364" s="533"/>
    </row>
    <row r="22365" spans="1:7">
      <c r="A22365" s="533"/>
      <c r="B22365" s="1787"/>
      <c r="C22365" s="1788"/>
      <c r="D22365" s="533"/>
      <c r="E22365" s="533"/>
      <c r="F22365" s="533"/>
      <c r="G22365" s="533"/>
    </row>
    <row r="22366" spans="1:7">
      <c r="A22366" s="533"/>
      <c r="B22366" s="1787"/>
      <c r="C22366" s="1788"/>
      <c r="D22366" s="533"/>
      <c r="E22366" s="533"/>
      <c r="F22366" s="533"/>
      <c r="G22366" s="533"/>
    </row>
    <row r="22367" spans="1:7">
      <c r="A22367" s="533"/>
      <c r="B22367" s="1787"/>
      <c r="C22367" s="1788"/>
      <c r="D22367" s="533"/>
      <c r="E22367" s="533"/>
      <c r="F22367" s="533"/>
      <c r="G22367" s="533"/>
    </row>
    <row r="22368" spans="1:7">
      <c r="A22368" s="533"/>
      <c r="B22368" s="1787"/>
      <c r="C22368" s="1788"/>
      <c r="D22368" s="533"/>
      <c r="E22368" s="533"/>
      <c r="F22368" s="533"/>
      <c r="G22368" s="533"/>
    </row>
    <row r="22369" spans="1:7">
      <c r="A22369" s="533"/>
      <c r="B22369" s="1787"/>
      <c r="C22369" s="1788"/>
      <c r="D22369" s="533"/>
      <c r="E22369" s="533"/>
      <c r="F22369" s="533"/>
      <c r="G22369" s="533"/>
    </row>
    <row r="22370" spans="1:7">
      <c r="A22370" s="533"/>
      <c r="B22370" s="1787"/>
      <c r="C22370" s="1788"/>
      <c r="D22370" s="533"/>
      <c r="E22370" s="533"/>
      <c r="F22370" s="533"/>
      <c r="G22370" s="533"/>
    </row>
    <row r="22371" spans="1:7">
      <c r="A22371" s="533"/>
      <c r="B22371" s="1787"/>
      <c r="C22371" s="1788"/>
      <c r="D22371" s="533"/>
      <c r="E22371" s="533"/>
      <c r="F22371" s="533"/>
      <c r="G22371" s="533"/>
    </row>
    <row r="22372" spans="1:7">
      <c r="A22372" s="533"/>
      <c r="B22372" s="1787"/>
      <c r="C22372" s="1788"/>
      <c r="D22372" s="533"/>
      <c r="E22372" s="533"/>
      <c r="F22372" s="533"/>
      <c r="G22372" s="533"/>
    </row>
    <row r="22373" spans="1:7">
      <c r="A22373" s="533"/>
      <c r="B22373" s="1787"/>
      <c r="C22373" s="1788"/>
      <c r="D22373" s="533"/>
      <c r="E22373" s="533"/>
      <c r="F22373" s="533"/>
      <c r="G22373" s="533"/>
    </row>
    <row r="22374" spans="1:7">
      <c r="A22374" s="533"/>
      <c r="B22374" s="1787"/>
      <c r="C22374" s="1788"/>
      <c r="D22374" s="533"/>
      <c r="E22374" s="533"/>
      <c r="F22374" s="533"/>
      <c r="G22374" s="533"/>
    </row>
    <row r="22375" spans="1:7">
      <c r="A22375" s="533"/>
      <c r="B22375" s="1787"/>
      <c r="C22375" s="1788"/>
      <c r="D22375" s="533"/>
      <c r="E22375" s="533"/>
      <c r="F22375" s="533"/>
      <c r="G22375" s="533"/>
    </row>
    <row r="22376" spans="1:7">
      <c r="A22376" s="533"/>
      <c r="B22376" s="1787"/>
      <c r="C22376" s="1788"/>
      <c r="D22376" s="533"/>
      <c r="E22376" s="533"/>
      <c r="F22376" s="533"/>
      <c r="G22376" s="533"/>
    </row>
    <row r="22377" spans="1:7">
      <c r="A22377" s="533"/>
      <c r="B22377" s="1787"/>
      <c r="C22377" s="1788"/>
      <c r="D22377" s="533"/>
      <c r="E22377" s="533"/>
      <c r="F22377" s="533"/>
      <c r="G22377" s="533"/>
    </row>
    <row r="22378" spans="1:7">
      <c r="A22378" s="533"/>
      <c r="B22378" s="1787"/>
      <c r="C22378" s="1788"/>
      <c r="D22378" s="533"/>
      <c r="E22378" s="533"/>
      <c r="F22378" s="533"/>
      <c r="G22378" s="533"/>
    </row>
    <row r="22379" spans="1:7">
      <c r="A22379" s="533"/>
      <c r="B22379" s="1787"/>
      <c r="C22379" s="1788"/>
      <c r="D22379" s="533"/>
      <c r="E22379" s="533"/>
      <c r="F22379" s="533"/>
      <c r="G22379" s="533"/>
    </row>
    <row r="22380" spans="1:7">
      <c r="A22380" s="533"/>
      <c r="B22380" s="1787"/>
      <c r="C22380" s="1788"/>
      <c r="D22380" s="533"/>
      <c r="E22380" s="533"/>
      <c r="F22380" s="533"/>
      <c r="G22380" s="533"/>
    </row>
    <row r="22381" spans="1:7">
      <c r="A22381" s="533"/>
      <c r="B22381" s="1787"/>
      <c r="C22381" s="1788"/>
      <c r="D22381" s="533"/>
      <c r="E22381" s="533"/>
      <c r="F22381" s="533"/>
      <c r="G22381" s="533"/>
    </row>
    <row r="22382" spans="1:7">
      <c r="A22382" s="533"/>
      <c r="B22382" s="1787"/>
      <c r="C22382" s="1788"/>
      <c r="D22382" s="533"/>
      <c r="E22382" s="533"/>
      <c r="F22382" s="533"/>
      <c r="G22382" s="533"/>
    </row>
    <row r="22383" spans="1:7">
      <c r="A22383" s="533"/>
      <c r="B22383" s="1787"/>
      <c r="C22383" s="1788"/>
      <c r="D22383" s="533"/>
      <c r="E22383" s="533"/>
      <c r="F22383" s="533"/>
      <c r="G22383" s="533"/>
    </row>
    <row r="22384" spans="1:7">
      <c r="A22384" s="533"/>
      <c r="B22384" s="1787"/>
      <c r="C22384" s="1788"/>
      <c r="D22384" s="533"/>
      <c r="E22384" s="533"/>
      <c r="F22384" s="533"/>
      <c r="G22384" s="533"/>
    </row>
    <row r="22385" spans="1:7">
      <c r="A22385" s="533"/>
      <c r="B22385" s="1787"/>
      <c r="C22385" s="1788"/>
      <c r="D22385" s="533"/>
      <c r="E22385" s="533"/>
      <c r="F22385" s="533"/>
      <c r="G22385" s="533"/>
    </row>
    <row r="22386" spans="1:7">
      <c r="A22386" s="533"/>
      <c r="B22386" s="1787"/>
      <c r="C22386" s="1788"/>
      <c r="D22386" s="533"/>
      <c r="E22386" s="533"/>
      <c r="F22386" s="533"/>
      <c r="G22386" s="533"/>
    </row>
    <row r="22387" spans="1:7">
      <c r="A22387" s="533"/>
      <c r="B22387" s="1787"/>
      <c r="C22387" s="1788"/>
      <c r="D22387" s="533"/>
      <c r="E22387" s="533"/>
      <c r="F22387" s="533"/>
      <c r="G22387" s="533"/>
    </row>
    <row r="22388" spans="1:7">
      <c r="A22388" s="533"/>
      <c r="B22388" s="1787"/>
      <c r="C22388" s="1788"/>
      <c r="D22388" s="533"/>
      <c r="E22388" s="533"/>
      <c r="F22388" s="533"/>
      <c r="G22388" s="533"/>
    </row>
    <row r="22389" spans="1:7">
      <c r="A22389" s="533"/>
      <c r="B22389" s="1787"/>
      <c r="C22389" s="1788"/>
      <c r="D22389" s="533"/>
      <c r="E22389" s="533"/>
      <c r="F22389" s="533"/>
      <c r="G22389" s="533"/>
    </row>
    <row r="22390" spans="1:7">
      <c r="A22390" s="533"/>
      <c r="B22390" s="1787"/>
      <c r="C22390" s="1788"/>
      <c r="D22390" s="533"/>
      <c r="E22390" s="533"/>
      <c r="F22390" s="533"/>
      <c r="G22390" s="533"/>
    </row>
    <row r="22391" spans="1:7">
      <c r="A22391" s="533"/>
      <c r="B22391" s="1787"/>
      <c r="C22391" s="1788"/>
      <c r="D22391" s="533"/>
      <c r="E22391" s="533"/>
      <c r="F22391" s="533"/>
      <c r="G22391" s="533"/>
    </row>
    <row r="22392" spans="1:7">
      <c r="A22392" s="533"/>
      <c r="B22392" s="1787"/>
      <c r="C22392" s="1788"/>
      <c r="D22392" s="533"/>
      <c r="E22392" s="533"/>
      <c r="F22392" s="533"/>
      <c r="G22392" s="533"/>
    </row>
    <row r="22393" spans="1:7">
      <c r="A22393" s="533"/>
      <c r="B22393" s="1787"/>
      <c r="C22393" s="1788"/>
      <c r="D22393" s="533"/>
      <c r="E22393" s="533"/>
      <c r="F22393" s="533"/>
      <c r="G22393" s="533"/>
    </row>
    <row r="22394" spans="1:7">
      <c r="A22394" s="533"/>
      <c r="B22394" s="1787"/>
      <c r="C22394" s="1788"/>
      <c r="D22394" s="533"/>
      <c r="E22394" s="533"/>
      <c r="F22394" s="533"/>
      <c r="G22394" s="533"/>
    </row>
    <row r="22395" spans="1:7">
      <c r="A22395" s="533"/>
      <c r="B22395" s="1787"/>
      <c r="C22395" s="1788"/>
      <c r="D22395" s="533"/>
      <c r="E22395" s="533"/>
      <c r="F22395" s="533"/>
      <c r="G22395" s="533"/>
    </row>
    <row r="22396" spans="1:7">
      <c r="A22396" s="533"/>
      <c r="B22396" s="1787"/>
      <c r="C22396" s="1788"/>
      <c r="D22396" s="533"/>
      <c r="E22396" s="533"/>
      <c r="F22396" s="533"/>
      <c r="G22396" s="533"/>
    </row>
    <row r="22397" spans="1:7">
      <c r="A22397" s="533"/>
      <c r="B22397" s="1787"/>
      <c r="C22397" s="1788"/>
      <c r="D22397" s="533"/>
      <c r="E22397" s="533"/>
      <c r="F22397" s="533"/>
      <c r="G22397" s="533"/>
    </row>
    <row r="22398" spans="1:7">
      <c r="A22398" s="533"/>
      <c r="B22398" s="1787"/>
      <c r="C22398" s="1788"/>
      <c r="D22398" s="533"/>
      <c r="E22398" s="533"/>
      <c r="F22398" s="533"/>
      <c r="G22398" s="533"/>
    </row>
    <row r="22399" spans="1:7">
      <c r="A22399" s="533"/>
      <c r="B22399" s="1787"/>
      <c r="C22399" s="1788"/>
      <c r="D22399" s="533"/>
      <c r="E22399" s="533"/>
      <c r="F22399" s="533"/>
      <c r="G22399" s="533"/>
    </row>
    <row r="22400" spans="1:7">
      <c r="A22400" s="533"/>
      <c r="B22400" s="1787"/>
      <c r="C22400" s="1788"/>
      <c r="D22400" s="533"/>
      <c r="E22400" s="533"/>
      <c r="F22400" s="533"/>
      <c r="G22400" s="533"/>
    </row>
    <row r="22401" spans="1:7">
      <c r="A22401" s="533"/>
      <c r="B22401" s="1787"/>
      <c r="C22401" s="1788"/>
      <c r="D22401" s="533"/>
      <c r="E22401" s="533"/>
      <c r="F22401" s="533"/>
      <c r="G22401" s="533"/>
    </row>
    <row r="22402" spans="1:7">
      <c r="A22402" s="533"/>
      <c r="B22402" s="1787"/>
      <c r="C22402" s="1788"/>
      <c r="D22402" s="533"/>
      <c r="E22402" s="533"/>
      <c r="F22402" s="533"/>
      <c r="G22402" s="533"/>
    </row>
    <row r="22403" spans="1:7">
      <c r="A22403" s="533"/>
      <c r="B22403" s="1787"/>
      <c r="C22403" s="1788"/>
      <c r="D22403" s="533"/>
      <c r="E22403" s="533"/>
      <c r="F22403" s="533"/>
      <c r="G22403" s="533"/>
    </row>
    <row r="22404" spans="1:7">
      <c r="A22404" s="533"/>
      <c r="B22404" s="1787"/>
      <c r="C22404" s="1788"/>
      <c r="D22404" s="533"/>
      <c r="E22404" s="533"/>
      <c r="F22404" s="533"/>
      <c r="G22404" s="533"/>
    </row>
    <row r="22405" spans="1:7">
      <c r="A22405" s="533"/>
      <c r="B22405" s="1787"/>
      <c r="C22405" s="1788"/>
      <c r="D22405" s="533"/>
      <c r="E22405" s="533"/>
      <c r="F22405" s="533"/>
      <c r="G22405" s="533"/>
    </row>
    <row r="22406" spans="1:7">
      <c r="A22406" s="533"/>
      <c r="B22406" s="1787"/>
      <c r="C22406" s="1788"/>
      <c r="D22406" s="533"/>
      <c r="E22406" s="533"/>
      <c r="F22406" s="533"/>
      <c r="G22406" s="533"/>
    </row>
    <row r="22407" spans="1:7">
      <c r="A22407" s="533"/>
      <c r="B22407" s="1787"/>
      <c r="C22407" s="1788"/>
      <c r="D22407" s="533"/>
      <c r="E22407" s="533"/>
      <c r="F22407" s="533"/>
      <c r="G22407" s="533"/>
    </row>
    <row r="22408" spans="1:7">
      <c r="A22408" s="533"/>
      <c r="B22408" s="1787"/>
      <c r="C22408" s="1788"/>
      <c r="D22408" s="533"/>
      <c r="E22408" s="533"/>
      <c r="F22408" s="533"/>
      <c r="G22408" s="533"/>
    </row>
    <row r="22409" spans="1:7">
      <c r="A22409" s="533"/>
      <c r="B22409" s="1787"/>
      <c r="C22409" s="1788"/>
      <c r="D22409" s="533"/>
      <c r="E22409" s="533"/>
      <c r="F22409" s="533"/>
      <c r="G22409" s="533"/>
    </row>
    <row r="22410" spans="1:7">
      <c r="A22410" s="533"/>
      <c r="B22410" s="1787"/>
      <c r="C22410" s="1788"/>
      <c r="D22410" s="533"/>
      <c r="E22410" s="533"/>
      <c r="F22410" s="533"/>
      <c r="G22410" s="533"/>
    </row>
    <row r="22411" spans="1:7">
      <c r="A22411" s="533"/>
      <c r="B22411" s="1787"/>
      <c r="C22411" s="1788"/>
      <c r="D22411" s="533"/>
      <c r="E22411" s="533"/>
      <c r="F22411" s="533"/>
      <c r="G22411" s="533"/>
    </row>
    <row r="22412" spans="1:7">
      <c r="A22412" s="533"/>
      <c r="B22412" s="1787"/>
      <c r="C22412" s="1788"/>
      <c r="D22412" s="533"/>
      <c r="E22412" s="533"/>
      <c r="F22412" s="533"/>
      <c r="G22412" s="533"/>
    </row>
    <row r="22413" spans="1:7">
      <c r="A22413" s="533"/>
      <c r="B22413" s="1787"/>
      <c r="C22413" s="1788"/>
      <c r="D22413" s="533"/>
      <c r="E22413" s="533"/>
      <c r="F22413" s="533"/>
      <c r="G22413" s="533"/>
    </row>
    <row r="22414" spans="1:7">
      <c r="A22414" s="533"/>
      <c r="B22414" s="1787"/>
      <c r="C22414" s="1788"/>
      <c r="D22414" s="533"/>
      <c r="E22414" s="533"/>
      <c r="F22414" s="533"/>
      <c r="G22414" s="533"/>
    </row>
    <row r="22415" spans="1:7">
      <c r="A22415" s="533"/>
      <c r="B22415" s="1787"/>
      <c r="C22415" s="1788"/>
      <c r="D22415" s="533"/>
      <c r="E22415" s="533"/>
      <c r="F22415" s="533"/>
      <c r="G22415" s="533"/>
    </row>
    <row r="22416" spans="1:7">
      <c r="A22416" s="533"/>
      <c r="B22416" s="1787"/>
      <c r="C22416" s="1788"/>
      <c r="D22416" s="533"/>
      <c r="E22416" s="533"/>
      <c r="F22416" s="533"/>
      <c r="G22416" s="533"/>
    </row>
    <row r="22417" spans="1:7">
      <c r="A22417" s="533"/>
      <c r="B22417" s="1787"/>
      <c r="C22417" s="1788"/>
      <c r="D22417" s="533"/>
      <c r="E22417" s="533"/>
      <c r="F22417" s="533"/>
      <c r="G22417" s="533"/>
    </row>
    <row r="22418" spans="1:7">
      <c r="A22418" s="533"/>
      <c r="B22418" s="1787"/>
      <c r="C22418" s="1788"/>
      <c r="D22418" s="533"/>
      <c r="E22418" s="533"/>
      <c r="F22418" s="533"/>
      <c r="G22418" s="533"/>
    </row>
    <row r="22419" spans="1:7">
      <c r="A22419" s="533"/>
      <c r="B22419" s="1787"/>
      <c r="C22419" s="1788"/>
      <c r="D22419" s="533"/>
      <c r="E22419" s="533"/>
      <c r="F22419" s="533"/>
      <c r="G22419" s="533"/>
    </row>
    <row r="22420" spans="1:7">
      <c r="A22420" s="533"/>
      <c r="B22420" s="1787"/>
      <c r="C22420" s="1788"/>
      <c r="D22420" s="533"/>
      <c r="E22420" s="533"/>
      <c r="F22420" s="533"/>
      <c r="G22420" s="533"/>
    </row>
    <row r="22421" spans="1:7">
      <c r="A22421" s="533"/>
      <c r="B22421" s="1787"/>
      <c r="C22421" s="1788"/>
      <c r="D22421" s="533"/>
      <c r="E22421" s="533"/>
      <c r="F22421" s="533"/>
      <c r="G22421" s="533"/>
    </row>
    <row r="22422" spans="1:7">
      <c r="A22422" s="533"/>
      <c r="B22422" s="1787"/>
      <c r="C22422" s="1788"/>
      <c r="D22422" s="533"/>
      <c r="E22422" s="533"/>
      <c r="F22422" s="533"/>
      <c r="G22422" s="533"/>
    </row>
    <row r="22423" spans="1:7">
      <c r="A22423" s="533"/>
      <c r="B22423" s="1787"/>
      <c r="C22423" s="1788"/>
      <c r="D22423" s="533"/>
      <c r="E22423" s="533"/>
      <c r="F22423" s="533"/>
      <c r="G22423" s="533"/>
    </row>
    <row r="22424" spans="1:7">
      <c r="A22424" s="533"/>
      <c r="B22424" s="1787"/>
      <c r="C22424" s="1788"/>
      <c r="D22424" s="533"/>
      <c r="E22424" s="533"/>
      <c r="F22424" s="533"/>
      <c r="G22424" s="533"/>
    </row>
    <row r="22425" spans="1:7">
      <c r="A22425" s="533"/>
      <c r="B22425" s="1787"/>
      <c r="C22425" s="1788"/>
      <c r="D22425" s="533"/>
      <c r="E22425" s="533"/>
      <c r="F22425" s="533"/>
      <c r="G22425" s="533"/>
    </row>
    <row r="22426" spans="1:7">
      <c r="A22426" s="533"/>
      <c r="B22426" s="1787"/>
      <c r="C22426" s="1788"/>
      <c r="D22426" s="533"/>
      <c r="E22426" s="533"/>
      <c r="F22426" s="533"/>
      <c r="G22426" s="533"/>
    </row>
    <row r="22427" spans="1:7">
      <c r="A22427" s="533"/>
      <c r="B22427" s="1787"/>
      <c r="C22427" s="1788"/>
      <c r="D22427" s="533"/>
      <c r="E22427" s="533"/>
      <c r="F22427" s="533"/>
      <c r="G22427" s="533"/>
    </row>
    <row r="22428" spans="1:7">
      <c r="A22428" s="533"/>
      <c r="B22428" s="1787"/>
      <c r="C22428" s="1788"/>
      <c r="D22428" s="533"/>
      <c r="E22428" s="533"/>
      <c r="F22428" s="533"/>
      <c r="G22428" s="533"/>
    </row>
    <row r="22429" spans="1:7">
      <c r="A22429" s="533"/>
      <c r="B22429" s="1787"/>
      <c r="C22429" s="1788"/>
      <c r="D22429" s="533"/>
      <c r="E22429" s="533"/>
      <c r="F22429" s="533"/>
      <c r="G22429" s="533"/>
    </row>
    <row r="22430" spans="1:7">
      <c r="A22430" s="533"/>
      <c r="B22430" s="1787"/>
      <c r="C22430" s="1788"/>
      <c r="D22430" s="533"/>
      <c r="E22430" s="533"/>
      <c r="F22430" s="533"/>
      <c r="G22430" s="533"/>
    </row>
    <row r="22431" spans="1:7">
      <c r="A22431" s="533"/>
      <c r="B22431" s="1787"/>
      <c r="C22431" s="1788"/>
      <c r="D22431" s="533"/>
      <c r="E22431" s="533"/>
      <c r="F22431" s="533"/>
      <c r="G22431" s="533"/>
    </row>
    <row r="22432" spans="1:7">
      <c r="A22432" s="533"/>
      <c r="B22432" s="1787"/>
      <c r="C22432" s="1788"/>
      <c r="D22432" s="533"/>
      <c r="E22432" s="533"/>
      <c r="F22432" s="533"/>
      <c r="G22432" s="533"/>
    </row>
    <row r="22433" spans="1:7">
      <c r="A22433" s="533"/>
      <c r="B22433" s="1787"/>
      <c r="C22433" s="1788"/>
      <c r="D22433" s="533"/>
      <c r="E22433" s="533"/>
      <c r="F22433" s="533"/>
      <c r="G22433" s="533"/>
    </row>
    <row r="22434" spans="1:7">
      <c r="A22434" s="533"/>
      <c r="B22434" s="1787"/>
      <c r="C22434" s="1788"/>
      <c r="D22434" s="533"/>
      <c r="E22434" s="533"/>
      <c r="F22434" s="533"/>
      <c r="G22434" s="533"/>
    </row>
    <row r="22435" spans="1:7">
      <c r="A22435" s="533"/>
      <c r="B22435" s="1787"/>
      <c r="C22435" s="1788"/>
      <c r="D22435" s="533"/>
      <c r="E22435" s="533"/>
      <c r="F22435" s="533"/>
      <c r="G22435" s="533"/>
    </row>
    <row r="22436" spans="1:7">
      <c r="A22436" s="533"/>
      <c r="B22436" s="1787"/>
      <c r="C22436" s="1788"/>
      <c r="D22436" s="533"/>
      <c r="E22436" s="533"/>
      <c r="F22436" s="533"/>
      <c r="G22436" s="533"/>
    </row>
    <row r="22437" spans="1:7">
      <c r="A22437" s="533"/>
      <c r="B22437" s="1787"/>
      <c r="C22437" s="1788"/>
      <c r="D22437" s="533"/>
      <c r="E22437" s="533"/>
      <c r="F22437" s="533"/>
      <c r="G22437" s="533"/>
    </row>
    <row r="22438" spans="1:7">
      <c r="A22438" s="533"/>
      <c r="B22438" s="1787"/>
      <c r="C22438" s="1788"/>
      <c r="D22438" s="533"/>
      <c r="E22438" s="533"/>
      <c r="F22438" s="533"/>
      <c r="G22438" s="533"/>
    </row>
    <row r="22439" spans="1:7">
      <c r="A22439" s="533"/>
      <c r="B22439" s="1787"/>
      <c r="C22439" s="1788"/>
      <c r="D22439" s="533"/>
      <c r="E22439" s="533"/>
      <c r="F22439" s="533"/>
      <c r="G22439" s="533"/>
    </row>
    <row r="22440" spans="1:7">
      <c r="A22440" s="533"/>
      <c r="B22440" s="1787"/>
      <c r="C22440" s="1788"/>
      <c r="D22440" s="533"/>
      <c r="E22440" s="533"/>
      <c r="F22440" s="533"/>
      <c r="G22440" s="533"/>
    </row>
    <row r="22441" spans="1:7">
      <c r="A22441" s="533"/>
      <c r="B22441" s="1787"/>
      <c r="C22441" s="1788"/>
      <c r="D22441" s="533"/>
      <c r="E22441" s="533"/>
      <c r="F22441" s="533"/>
      <c r="G22441" s="533"/>
    </row>
    <row r="22442" spans="1:7">
      <c r="A22442" s="533"/>
      <c r="B22442" s="1787"/>
      <c r="C22442" s="1788"/>
      <c r="D22442" s="533"/>
      <c r="E22442" s="533"/>
      <c r="F22442" s="533"/>
      <c r="G22442" s="533"/>
    </row>
    <row r="22443" spans="1:7">
      <c r="A22443" s="533"/>
      <c r="B22443" s="1787"/>
      <c r="C22443" s="1788"/>
      <c r="D22443" s="533"/>
      <c r="E22443" s="533"/>
      <c r="F22443" s="533"/>
      <c r="G22443" s="533"/>
    </row>
    <row r="22444" spans="1:7">
      <c r="A22444" s="533"/>
      <c r="B22444" s="1787"/>
      <c r="C22444" s="1788"/>
      <c r="D22444" s="533"/>
      <c r="E22444" s="533"/>
      <c r="F22444" s="533"/>
      <c r="G22444" s="533"/>
    </row>
    <row r="22445" spans="1:7">
      <c r="A22445" s="533"/>
      <c r="B22445" s="1787"/>
      <c r="C22445" s="1788"/>
      <c r="D22445" s="533"/>
      <c r="E22445" s="533"/>
      <c r="F22445" s="533"/>
      <c r="G22445" s="533"/>
    </row>
    <row r="22446" spans="1:7">
      <c r="A22446" s="533"/>
      <c r="B22446" s="1787"/>
      <c r="C22446" s="1788"/>
      <c r="D22446" s="533"/>
      <c r="E22446" s="533"/>
      <c r="F22446" s="533"/>
      <c r="G22446" s="533"/>
    </row>
    <row r="22447" spans="1:7">
      <c r="A22447" s="533"/>
      <c r="B22447" s="1787"/>
      <c r="C22447" s="1788"/>
      <c r="D22447" s="533"/>
      <c r="E22447" s="533"/>
      <c r="F22447" s="533"/>
      <c r="G22447" s="533"/>
    </row>
    <row r="22448" spans="1:7">
      <c r="A22448" s="533"/>
      <c r="B22448" s="1787"/>
      <c r="C22448" s="1788"/>
      <c r="D22448" s="533"/>
      <c r="E22448" s="533"/>
      <c r="F22448" s="533"/>
      <c r="G22448" s="533"/>
    </row>
    <row r="22449" spans="1:7">
      <c r="A22449" s="533"/>
      <c r="B22449" s="1787"/>
      <c r="C22449" s="1788"/>
      <c r="D22449" s="533"/>
      <c r="E22449" s="533"/>
      <c r="F22449" s="533"/>
      <c r="G22449" s="533"/>
    </row>
    <row r="22450" spans="1:7">
      <c r="A22450" s="533"/>
      <c r="B22450" s="1787"/>
      <c r="C22450" s="1788"/>
      <c r="D22450" s="533"/>
      <c r="E22450" s="533"/>
      <c r="F22450" s="533"/>
      <c r="G22450" s="533"/>
    </row>
    <row r="22451" spans="1:7">
      <c r="A22451" s="533"/>
      <c r="B22451" s="1787"/>
      <c r="C22451" s="1788"/>
      <c r="D22451" s="533"/>
      <c r="E22451" s="533"/>
      <c r="F22451" s="533"/>
      <c r="G22451" s="533"/>
    </row>
    <row r="22452" spans="1:7">
      <c r="A22452" s="533"/>
      <c r="B22452" s="1787"/>
      <c r="C22452" s="1788"/>
      <c r="D22452" s="533"/>
      <c r="E22452" s="533"/>
      <c r="F22452" s="533"/>
      <c r="G22452" s="533"/>
    </row>
    <row r="22453" spans="1:7">
      <c r="A22453" s="533"/>
      <c r="B22453" s="1787"/>
      <c r="C22453" s="1788"/>
      <c r="D22453" s="533"/>
      <c r="E22453" s="533"/>
      <c r="F22453" s="533"/>
      <c r="G22453" s="533"/>
    </row>
    <row r="22454" spans="1:7">
      <c r="A22454" s="533"/>
      <c r="B22454" s="1787"/>
      <c r="C22454" s="1788"/>
      <c r="D22454" s="533"/>
      <c r="E22454" s="533"/>
      <c r="F22454" s="533"/>
      <c r="G22454" s="533"/>
    </row>
    <row r="22455" spans="1:7">
      <c r="A22455" s="533"/>
      <c r="B22455" s="1787"/>
      <c r="C22455" s="1788"/>
      <c r="D22455" s="533"/>
      <c r="E22455" s="533"/>
      <c r="F22455" s="533"/>
      <c r="G22455" s="533"/>
    </row>
    <row r="22456" spans="1:7">
      <c r="A22456" s="533"/>
      <c r="B22456" s="1787"/>
      <c r="C22456" s="1788"/>
      <c r="D22456" s="533"/>
      <c r="E22456" s="533"/>
      <c r="F22456" s="533"/>
      <c r="G22456" s="533"/>
    </row>
    <row r="22457" spans="1:7">
      <c r="A22457" s="533"/>
      <c r="B22457" s="1787"/>
      <c r="C22457" s="1788"/>
      <c r="D22457" s="533"/>
      <c r="E22457" s="533"/>
      <c r="F22457" s="533"/>
      <c r="G22457" s="533"/>
    </row>
    <row r="22458" spans="1:7">
      <c r="A22458" s="533"/>
      <c r="B22458" s="1787"/>
      <c r="C22458" s="1788"/>
      <c r="D22458" s="533"/>
      <c r="E22458" s="533"/>
      <c r="F22458" s="533"/>
      <c r="G22458" s="533"/>
    </row>
    <row r="22459" spans="1:7">
      <c r="A22459" s="533"/>
      <c r="B22459" s="1787"/>
      <c r="C22459" s="1788"/>
      <c r="D22459" s="533"/>
      <c r="E22459" s="533"/>
      <c r="F22459" s="533"/>
      <c r="G22459" s="533"/>
    </row>
    <row r="22460" spans="1:7">
      <c r="A22460" s="533"/>
      <c r="B22460" s="1787"/>
      <c r="C22460" s="1788"/>
      <c r="D22460" s="533"/>
      <c r="E22460" s="533"/>
      <c r="F22460" s="533"/>
      <c r="G22460" s="533"/>
    </row>
    <row r="22461" spans="1:7">
      <c r="A22461" s="533"/>
      <c r="B22461" s="1787"/>
      <c r="C22461" s="1788"/>
      <c r="D22461" s="533"/>
      <c r="E22461" s="533"/>
      <c r="F22461" s="533"/>
      <c r="G22461" s="533"/>
    </row>
    <row r="22462" spans="1:7">
      <c r="A22462" s="533"/>
      <c r="B22462" s="1787"/>
      <c r="C22462" s="1788"/>
      <c r="D22462" s="533"/>
      <c r="E22462" s="533"/>
      <c r="F22462" s="533"/>
      <c r="G22462" s="533"/>
    </row>
    <row r="22463" spans="1:7">
      <c r="A22463" s="533"/>
      <c r="B22463" s="1787"/>
      <c r="C22463" s="1788"/>
      <c r="D22463" s="533"/>
      <c r="E22463" s="533"/>
      <c r="F22463" s="533"/>
      <c r="G22463" s="533"/>
    </row>
    <row r="22464" spans="1:7">
      <c r="A22464" s="533"/>
      <c r="B22464" s="1787"/>
      <c r="C22464" s="1788"/>
      <c r="D22464" s="533"/>
      <c r="E22464" s="533"/>
      <c r="F22464" s="533"/>
      <c r="G22464" s="533"/>
    </row>
    <row r="22465" spans="1:7">
      <c r="A22465" s="533"/>
      <c r="B22465" s="1787"/>
      <c r="C22465" s="1788"/>
      <c r="D22465" s="533"/>
      <c r="E22465" s="533"/>
      <c r="F22465" s="533"/>
      <c r="G22465" s="533"/>
    </row>
    <row r="22466" spans="1:7">
      <c r="A22466" s="533"/>
      <c r="B22466" s="1787"/>
      <c r="C22466" s="1788"/>
      <c r="D22466" s="533"/>
      <c r="E22466" s="533"/>
      <c r="F22466" s="533"/>
      <c r="G22466" s="533"/>
    </row>
    <row r="22467" spans="1:7">
      <c r="A22467" s="533"/>
      <c r="B22467" s="1787"/>
      <c r="C22467" s="1788"/>
      <c r="D22467" s="533"/>
      <c r="E22467" s="533"/>
      <c r="F22467" s="533"/>
      <c r="G22467" s="533"/>
    </row>
    <row r="22468" spans="1:7">
      <c r="A22468" s="533"/>
      <c r="B22468" s="1787"/>
      <c r="C22468" s="1788"/>
      <c r="D22468" s="533"/>
      <c r="E22468" s="533"/>
      <c r="F22468" s="533"/>
      <c r="G22468" s="533"/>
    </row>
    <row r="22469" spans="1:7">
      <c r="A22469" s="533"/>
      <c r="B22469" s="1787"/>
      <c r="C22469" s="1788"/>
      <c r="D22469" s="533"/>
      <c r="E22469" s="533"/>
      <c r="F22469" s="533"/>
      <c r="G22469" s="533"/>
    </row>
    <row r="22470" spans="1:7">
      <c r="A22470" s="533"/>
      <c r="B22470" s="1787"/>
      <c r="C22470" s="1788"/>
      <c r="D22470" s="533"/>
      <c r="E22470" s="533"/>
      <c r="F22470" s="533"/>
      <c r="G22470" s="533"/>
    </row>
    <row r="22471" spans="1:7">
      <c r="A22471" s="533"/>
      <c r="B22471" s="1787"/>
      <c r="C22471" s="1788"/>
      <c r="D22471" s="533"/>
      <c r="E22471" s="533"/>
      <c r="F22471" s="533"/>
      <c r="G22471" s="533"/>
    </row>
    <row r="22472" spans="1:7">
      <c r="A22472" s="533"/>
      <c r="B22472" s="1787"/>
      <c r="C22472" s="1788"/>
      <c r="D22472" s="533"/>
      <c r="E22472" s="533"/>
      <c r="F22472" s="533"/>
      <c r="G22472" s="533"/>
    </row>
    <row r="22473" spans="1:7">
      <c r="A22473" s="533"/>
      <c r="B22473" s="1787"/>
      <c r="C22473" s="1788"/>
      <c r="D22473" s="533"/>
      <c r="E22473" s="533"/>
      <c r="F22473" s="533"/>
      <c r="G22473" s="533"/>
    </row>
    <row r="22474" spans="1:7">
      <c r="A22474" s="533"/>
      <c r="B22474" s="1787"/>
      <c r="C22474" s="1788"/>
      <c r="D22474" s="533"/>
      <c r="E22474" s="533"/>
      <c r="F22474" s="533"/>
      <c r="G22474" s="533"/>
    </row>
    <row r="22475" spans="1:7">
      <c r="A22475" s="533"/>
      <c r="B22475" s="1787"/>
      <c r="C22475" s="1788"/>
      <c r="D22475" s="533"/>
      <c r="E22475" s="533"/>
      <c r="F22475" s="533"/>
      <c r="G22475" s="533"/>
    </row>
    <row r="22476" spans="1:7">
      <c r="A22476" s="533"/>
      <c r="B22476" s="1787"/>
      <c r="C22476" s="1788"/>
      <c r="D22476" s="533"/>
      <c r="E22476" s="533"/>
      <c r="F22476" s="533"/>
      <c r="G22476" s="533"/>
    </row>
    <row r="22477" spans="1:7">
      <c r="A22477" s="533"/>
      <c r="B22477" s="1787"/>
      <c r="C22477" s="1788"/>
      <c r="D22477" s="533"/>
      <c r="E22477" s="533"/>
      <c r="F22477" s="533"/>
      <c r="G22477" s="533"/>
    </row>
    <row r="22478" spans="1:7">
      <c r="A22478" s="533"/>
      <c r="B22478" s="1787"/>
      <c r="C22478" s="1788"/>
      <c r="D22478" s="533"/>
      <c r="E22478" s="533"/>
      <c r="F22478" s="533"/>
      <c r="G22478" s="533"/>
    </row>
    <row r="22479" spans="1:7">
      <c r="A22479" s="533"/>
      <c r="B22479" s="1787"/>
      <c r="C22479" s="1788"/>
      <c r="D22479" s="533"/>
      <c r="E22479" s="533"/>
      <c r="F22479" s="533"/>
      <c r="G22479" s="533"/>
    </row>
    <row r="22480" spans="1:7">
      <c r="A22480" s="533"/>
      <c r="B22480" s="1787"/>
      <c r="C22480" s="1788"/>
      <c r="D22480" s="533"/>
      <c r="E22480" s="533"/>
      <c r="F22480" s="533"/>
      <c r="G22480" s="533"/>
    </row>
    <row r="22481" spans="1:7">
      <c r="A22481" s="533"/>
      <c r="B22481" s="1787"/>
      <c r="C22481" s="1788"/>
      <c r="D22481" s="533"/>
      <c r="E22481" s="533"/>
      <c r="F22481" s="533"/>
      <c r="G22481" s="533"/>
    </row>
    <row r="22482" spans="1:7">
      <c r="A22482" s="533"/>
      <c r="B22482" s="1787"/>
      <c r="C22482" s="1788"/>
      <c r="D22482" s="533"/>
      <c r="E22482" s="533"/>
      <c r="F22482" s="533"/>
      <c r="G22482" s="533"/>
    </row>
    <row r="22483" spans="1:7">
      <c r="A22483" s="533"/>
      <c r="B22483" s="1787"/>
      <c r="C22483" s="1788"/>
      <c r="D22483" s="533"/>
      <c r="E22483" s="533"/>
      <c r="F22483" s="533"/>
      <c r="G22483" s="533"/>
    </row>
    <row r="22484" spans="1:7">
      <c r="A22484" s="533"/>
      <c r="B22484" s="1787"/>
      <c r="C22484" s="1788"/>
      <c r="D22484" s="533"/>
      <c r="E22484" s="533"/>
      <c r="F22484" s="533"/>
      <c r="G22484" s="533"/>
    </row>
    <row r="22485" spans="1:7">
      <c r="A22485" s="533"/>
      <c r="B22485" s="1787"/>
      <c r="C22485" s="1788"/>
      <c r="D22485" s="533"/>
      <c r="E22485" s="533"/>
      <c r="F22485" s="533"/>
      <c r="G22485" s="533"/>
    </row>
    <row r="22486" spans="1:7">
      <c r="A22486" s="533"/>
      <c r="B22486" s="1787"/>
      <c r="C22486" s="1788"/>
      <c r="D22486" s="533"/>
      <c r="E22486" s="533"/>
      <c r="F22486" s="533"/>
      <c r="G22486" s="533"/>
    </row>
    <row r="22487" spans="1:7">
      <c r="A22487" s="533"/>
      <c r="B22487" s="1787"/>
      <c r="C22487" s="1788"/>
      <c r="D22487" s="533"/>
      <c r="E22487" s="533"/>
      <c r="F22487" s="533"/>
      <c r="G22487" s="533"/>
    </row>
    <row r="22488" spans="1:7">
      <c r="A22488" s="533"/>
      <c r="B22488" s="1787"/>
      <c r="C22488" s="1788"/>
      <c r="D22488" s="533"/>
      <c r="E22488" s="533"/>
      <c r="F22488" s="533"/>
      <c r="G22488" s="533"/>
    </row>
    <row r="22489" spans="1:7">
      <c r="A22489" s="533"/>
      <c r="B22489" s="1787"/>
      <c r="C22489" s="1788"/>
      <c r="D22489" s="533"/>
      <c r="E22489" s="533"/>
      <c r="F22489" s="533"/>
      <c r="G22489" s="533"/>
    </row>
    <row r="22490" spans="1:7">
      <c r="A22490" s="533"/>
      <c r="B22490" s="1787"/>
      <c r="C22490" s="1788"/>
      <c r="D22490" s="533"/>
      <c r="E22490" s="533"/>
      <c r="F22490" s="533"/>
      <c r="G22490" s="533"/>
    </row>
    <row r="22491" spans="1:7">
      <c r="A22491" s="533"/>
      <c r="B22491" s="1787"/>
      <c r="C22491" s="1788"/>
      <c r="D22491" s="533"/>
      <c r="E22491" s="533"/>
      <c r="F22491" s="533"/>
      <c r="G22491" s="533"/>
    </row>
    <row r="22492" spans="1:7">
      <c r="A22492" s="533"/>
      <c r="B22492" s="1787"/>
      <c r="C22492" s="1788"/>
      <c r="D22492" s="533"/>
      <c r="E22492" s="533"/>
      <c r="F22492" s="533"/>
      <c r="G22492" s="533"/>
    </row>
    <row r="22493" spans="1:7">
      <c r="A22493" s="533"/>
      <c r="B22493" s="1787"/>
      <c r="C22493" s="1788"/>
      <c r="D22493" s="533"/>
      <c r="E22493" s="533"/>
      <c r="F22493" s="533"/>
      <c r="G22493" s="533"/>
    </row>
    <row r="22494" spans="1:7">
      <c r="A22494" s="533"/>
      <c r="B22494" s="1787"/>
      <c r="C22494" s="1788"/>
      <c r="D22494" s="533"/>
      <c r="E22494" s="533"/>
      <c r="F22494" s="533"/>
      <c r="G22494" s="533"/>
    </row>
    <row r="22495" spans="1:7">
      <c r="A22495" s="533"/>
      <c r="B22495" s="1787"/>
      <c r="C22495" s="1788"/>
      <c r="D22495" s="533"/>
      <c r="E22495" s="533"/>
      <c r="F22495" s="533"/>
      <c r="G22495" s="533"/>
    </row>
    <row r="22496" spans="1:7">
      <c r="A22496" s="533"/>
      <c r="B22496" s="1787"/>
      <c r="C22496" s="1788"/>
      <c r="D22496" s="533"/>
      <c r="E22496" s="533"/>
      <c r="F22496" s="533"/>
      <c r="G22496" s="533"/>
    </row>
    <row r="22497" spans="1:7">
      <c r="A22497" s="533"/>
      <c r="B22497" s="1787"/>
      <c r="C22497" s="1788"/>
      <c r="D22497" s="533"/>
      <c r="E22497" s="533"/>
      <c r="F22497" s="533"/>
      <c r="G22497" s="533"/>
    </row>
    <row r="22498" spans="1:7">
      <c r="A22498" s="533"/>
      <c r="B22498" s="1787"/>
      <c r="C22498" s="1788"/>
      <c r="D22498" s="533"/>
      <c r="E22498" s="533"/>
      <c r="F22498" s="533"/>
      <c r="G22498" s="533"/>
    </row>
    <row r="22499" spans="1:7">
      <c r="A22499" s="533"/>
      <c r="B22499" s="1787"/>
      <c r="C22499" s="1788"/>
      <c r="D22499" s="533"/>
      <c r="E22499" s="533"/>
      <c r="F22499" s="533"/>
      <c r="G22499" s="533"/>
    </row>
    <row r="22500" spans="1:7">
      <c r="A22500" s="533"/>
      <c r="B22500" s="1787"/>
      <c r="C22500" s="1788"/>
      <c r="D22500" s="533"/>
      <c r="E22500" s="533"/>
      <c r="F22500" s="533"/>
      <c r="G22500" s="533"/>
    </row>
    <row r="22501" spans="1:7">
      <c r="A22501" s="533"/>
      <c r="B22501" s="1787"/>
      <c r="C22501" s="1788"/>
      <c r="D22501" s="533"/>
      <c r="E22501" s="533"/>
      <c r="F22501" s="533"/>
      <c r="G22501" s="533"/>
    </row>
    <row r="22502" spans="1:7">
      <c r="A22502" s="533"/>
      <c r="B22502" s="1787"/>
      <c r="C22502" s="1788"/>
      <c r="D22502" s="533"/>
      <c r="E22502" s="533"/>
      <c r="F22502" s="533"/>
      <c r="G22502" s="533"/>
    </row>
    <row r="22503" spans="1:7">
      <c r="A22503" s="533"/>
      <c r="B22503" s="1787"/>
      <c r="C22503" s="1788"/>
      <c r="D22503" s="533"/>
      <c r="E22503" s="533"/>
      <c r="F22503" s="533"/>
      <c r="G22503" s="533"/>
    </row>
    <row r="22504" spans="1:7">
      <c r="A22504" s="533"/>
      <c r="B22504" s="1787"/>
      <c r="C22504" s="1788"/>
      <c r="D22504" s="533"/>
      <c r="E22504" s="533"/>
      <c r="F22504" s="533"/>
      <c r="G22504" s="533"/>
    </row>
    <row r="22505" spans="1:7">
      <c r="A22505" s="533"/>
      <c r="B22505" s="1787"/>
      <c r="C22505" s="1788"/>
      <c r="D22505" s="533"/>
      <c r="E22505" s="533"/>
      <c r="F22505" s="533"/>
      <c r="G22505" s="533"/>
    </row>
    <row r="22506" spans="1:7">
      <c r="A22506" s="533"/>
      <c r="B22506" s="1787"/>
      <c r="C22506" s="1788"/>
      <c r="D22506" s="533"/>
      <c r="E22506" s="533"/>
      <c r="F22506" s="533"/>
      <c r="G22506" s="533"/>
    </row>
    <row r="22507" spans="1:7">
      <c r="A22507" s="533"/>
      <c r="B22507" s="1787"/>
      <c r="C22507" s="1788"/>
      <c r="D22507" s="533"/>
      <c r="E22507" s="533"/>
      <c r="F22507" s="533"/>
      <c r="G22507" s="533"/>
    </row>
    <row r="22508" spans="1:7">
      <c r="A22508" s="533"/>
      <c r="B22508" s="1787"/>
      <c r="C22508" s="1788"/>
      <c r="D22508" s="533"/>
      <c r="E22508" s="533"/>
      <c r="F22508" s="533"/>
      <c r="G22508" s="533"/>
    </row>
    <row r="22509" spans="1:7">
      <c r="A22509" s="533"/>
      <c r="B22509" s="1787"/>
      <c r="C22509" s="1788"/>
      <c r="D22509" s="533"/>
      <c r="E22509" s="533"/>
      <c r="F22509" s="533"/>
      <c r="G22509" s="533"/>
    </row>
    <row r="22510" spans="1:7">
      <c r="A22510" s="533"/>
      <c r="B22510" s="1787"/>
      <c r="C22510" s="1788"/>
      <c r="D22510" s="533"/>
      <c r="E22510" s="533"/>
      <c r="F22510" s="533"/>
      <c r="G22510" s="533"/>
    </row>
    <row r="22511" spans="1:7">
      <c r="A22511" s="533"/>
      <c r="B22511" s="1787"/>
      <c r="C22511" s="1788"/>
      <c r="D22511" s="533"/>
      <c r="E22511" s="533"/>
      <c r="F22511" s="533"/>
      <c r="G22511" s="533"/>
    </row>
    <row r="22512" spans="1:7">
      <c r="A22512" s="533"/>
      <c r="B22512" s="1787"/>
      <c r="C22512" s="1788"/>
      <c r="D22512" s="533"/>
      <c r="E22512" s="533"/>
      <c r="F22512" s="533"/>
      <c r="G22512" s="533"/>
    </row>
    <row r="22513" spans="1:7">
      <c r="A22513" s="533"/>
      <c r="B22513" s="1787"/>
      <c r="C22513" s="1788"/>
      <c r="D22513" s="533"/>
      <c r="E22513" s="533"/>
      <c r="F22513" s="533"/>
      <c r="G22513" s="533"/>
    </row>
    <row r="22514" spans="1:7">
      <c r="A22514" s="533"/>
      <c r="B22514" s="1787"/>
      <c r="C22514" s="1788"/>
      <c r="D22514" s="533"/>
      <c r="E22514" s="533"/>
      <c r="F22514" s="533"/>
      <c r="G22514" s="533"/>
    </row>
    <row r="22515" spans="1:7">
      <c r="A22515" s="533"/>
      <c r="B22515" s="1787"/>
      <c r="C22515" s="1788"/>
      <c r="D22515" s="533"/>
      <c r="E22515" s="533"/>
      <c r="F22515" s="533"/>
      <c r="G22515" s="533"/>
    </row>
    <row r="22516" spans="1:7">
      <c r="A22516" s="533"/>
      <c r="B22516" s="1787"/>
      <c r="C22516" s="1788"/>
      <c r="D22516" s="533"/>
      <c r="E22516" s="533"/>
      <c r="F22516" s="533"/>
      <c r="G22516" s="533"/>
    </row>
    <row r="22517" spans="1:7">
      <c r="A22517" s="533"/>
      <c r="B22517" s="1787"/>
      <c r="C22517" s="1788"/>
      <c r="D22517" s="533"/>
      <c r="E22517" s="533"/>
      <c r="F22517" s="533"/>
      <c r="G22517" s="533"/>
    </row>
    <row r="22518" spans="1:7">
      <c r="A22518" s="533"/>
      <c r="B22518" s="1787"/>
      <c r="C22518" s="1788"/>
      <c r="D22518" s="533"/>
      <c r="E22518" s="533"/>
      <c r="F22518" s="533"/>
      <c r="G22518" s="533"/>
    </row>
    <row r="22519" spans="1:7">
      <c r="A22519" s="533"/>
      <c r="B22519" s="1787"/>
      <c r="C22519" s="1788"/>
      <c r="D22519" s="533"/>
      <c r="E22519" s="533"/>
      <c r="F22519" s="533"/>
      <c r="G22519" s="533"/>
    </row>
    <row r="22520" spans="1:7">
      <c r="A22520" s="533"/>
      <c r="B22520" s="1787"/>
      <c r="C22520" s="1788"/>
      <c r="D22520" s="533"/>
      <c r="E22520" s="533"/>
      <c r="F22520" s="533"/>
      <c r="G22520" s="533"/>
    </row>
    <row r="22521" spans="1:7">
      <c r="A22521" s="533"/>
      <c r="B22521" s="1787"/>
      <c r="C22521" s="1788"/>
      <c r="D22521" s="533"/>
      <c r="E22521" s="533"/>
      <c r="F22521" s="533"/>
      <c r="G22521" s="533"/>
    </row>
    <row r="22522" spans="1:7">
      <c r="A22522" s="533"/>
      <c r="B22522" s="1787"/>
      <c r="C22522" s="1788"/>
      <c r="D22522" s="533"/>
      <c r="E22522" s="533"/>
      <c r="F22522" s="533"/>
      <c r="G22522" s="533"/>
    </row>
    <row r="22523" spans="1:7">
      <c r="A22523" s="533"/>
      <c r="B22523" s="1787"/>
      <c r="C22523" s="1788"/>
      <c r="D22523" s="533"/>
      <c r="E22523" s="533"/>
      <c r="F22523" s="533"/>
      <c r="G22523" s="533"/>
    </row>
    <row r="22524" spans="1:7">
      <c r="A22524" s="533"/>
      <c r="B22524" s="1787"/>
      <c r="C22524" s="1788"/>
      <c r="D22524" s="533"/>
      <c r="E22524" s="533"/>
      <c r="F22524" s="533"/>
      <c r="G22524" s="533"/>
    </row>
    <row r="22525" spans="1:7">
      <c r="A22525" s="533"/>
      <c r="B22525" s="1787"/>
      <c r="C22525" s="1788"/>
      <c r="D22525" s="533"/>
      <c r="E22525" s="533"/>
      <c r="F22525" s="533"/>
      <c r="G22525" s="533"/>
    </row>
    <row r="22526" spans="1:7">
      <c r="A22526" s="533"/>
      <c r="B22526" s="1787"/>
      <c r="C22526" s="1788"/>
      <c r="D22526" s="533"/>
      <c r="E22526" s="533"/>
      <c r="F22526" s="533"/>
      <c r="G22526" s="533"/>
    </row>
    <row r="22527" spans="1:7">
      <c r="A22527" s="533"/>
      <c r="B22527" s="1787"/>
      <c r="C22527" s="1788"/>
      <c r="D22527" s="533"/>
      <c r="E22527" s="533"/>
      <c r="F22527" s="533"/>
      <c r="G22527" s="533"/>
    </row>
    <row r="22528" spans="1:7">
      <c r="A22528" s="533"/>
      <c r="B22528" s="1787"/>
      <c r="C22528" s="1788"/>
      <c r="D22528" s="533"/>
      <c r="E22528" s="533"/>
      <c r="F22528" s="533"/>
      <c r="G22528" s="533"/>
    </row>
    <row r="22529" spans="1:7">
      <c r="A22529" s="533"/>
      <c r="B22529" s="1787"/>
      <c r="C22529" s="1788"/>
      <c r="D22529" s="533"/>
      <c r="E22529" s="533"/>
      <c r="F22529" s="533"/>
      <c r="G22529" s="533"/>
    </row>
    <row r="22530" spans="1:7">
      <c r="A22530" s="533"/>
      <c r="B22530" s="1787"/>
      <c r="C22530" s="1788"/>
      <c r="D22530" s="533"/>
      <c r="E22530" s="533"/>
      <c r="F22530" s="533"/>
      <c r="G22530" s="533"/>
    </row>
    <row r="22531" spans="1:7">
      <c r="A22531" s="533"/>
      <c r="B22531" s="1787"/>
      <c r="C22531" s="1788"/>
      <c r="D22531" s="533"/>
      <c r="E22531" s="533"/>
      <c r="F22531" s="533"/>
      <c r="G22531" s="533"/>
    </row>
    <row r="22532" spans="1:7">
      <c r="A22532" s="533"/>
      <c r="B22532" s="1787"/>
      <c r="C22532" s="1788"/>
      <c r="D22532" s="533"/>
      <c r="E22532" s="533"/>
      <c r="F22532" s="533"/>
      <c r="G22532" s="533"/>
    </row>
    <row r="22533" spans="1:7">
      <c r="A22533" s="533"/>
      <c r="B22533" s="1787"/>
      <c r="C22533" s="1788"/>
      <c r="D22533" s="533"/>
      <c r="E22533" s="533"/>
      <c r="F22533" s="533"/>
      <c r="G22533" s="533"/>
    </row>
    <row r="22534" spans="1:7">
      <c r="A22534" s="533"/>
      <c r="B22534" s="1787"/>
      <c r="C22534" s="1788"/>
      <c r="D22534" s="533"/>
      <c r="E22534" s="533"/>
      <c r="F22534" s="533"/>
      <c r="G22534" s="533"/>
    </row>
    <row r="22535" spans="1:7">
      <c r="A22535" s="533"/>
      <c r="B22535" s="1787"/>
      <c r="C22535" s="1788"/>
      <c r="D22535" s="533"/>
      <c r="E22535" s="533"/>
      <c r="F22535" s="533"/>
      <c r="G22535" s="533"/>
    </row>
    <row r="22536" spans="1:7">
      <c r="A22536" s="533"/>
      <c r="B22536" s="1787"/>
      <c r="C22536" s="1788"/>
      <c r="D22536" s="533"/>
      <c r="E22536" s="533"/>
      <c r="F22536" s="533"/>
      <c r="G22536" s="533"/>
    </row>
    <row r="22537" spans="1:7">
      <c r="A22537" s="533"/>
      <c r="B22537" s="1787"/>
      <c r="C22537" s="1788"/>
      <c r="D22537" s="533"/>
      <c r="E22537" s="533"/>
      <c r="F22537" s="533"/>
      <c r="G22537" s="533"/>
    </row>
    <row r="22538" spans="1:7">
      <c r="A22538" s="533"/>
      <c r="B22538" s="1787"/>
      <c r="C22538" s="1788"/>
      <c r="D22538" s="533"/>
      <c r="E22538" s="533"/>
      <c r="F22538" s="533"/>
      <c r="G22538" s="533"/>
    </row>
    <row r="22539" spans="1:7">
      <c r="A22539" s="533"/>
      <c r="B22539" s="1787"/>
      <c r="C22539" s="1788"/>
      <c r="D22539" s="533"/>
      <c r="E22539" s="533"/>
      <c r="F22539" s="533"/>
      <c r="G22539" s="533"/>
    </row>
    <row r="22540" spans="1:7">
      <c r="A22540" s="533"/>
      <c r="B22540" s="1787"/>
      <c r="C22540" s="1788"/>
      <c r="D22540" s="533"/>
      <c r="E22540" s="533"/>
      <c r="F22540" s="533"/>
      <c r="G22540" s="533"/>
    </row>
    <row r="22541" spans="1:7">
      <c r="A22541" s="533"/>
      <c r="B22541" s="1787"/>
      <c r="C22541" s="1788"/>
      <c r="D22541" s="533"/>
      <c r="E22541" s="533"/>
      <c r="F22541" s="533"/>
      <c r="G22541" s="533"/>
    </row>
    <row r="22542" spans="1:7">
      <c r="A22542" s="533"/>
      <c r="B22542" s="1787"/>
      <c r="C22542" s="1788"/>
      <c r="D22542" s="533"/>
      <c r="E22542" s="533"/>
      <c r="F22542" s="533"/>
      <c r="G22542" s="533"/>
    </row>
    <row r="22543" spans="1:7">
      <c r="A22543" s="533"/>
      <c r="B22543" s="1787"/>
      <c r="C22543" s="1788"/>
      <c r="D22543" s="533"/>
      <c r="E22543" s="533"/>
      <c r="F22543" s="533"/>
      <c r="G22543" s="533"/>
    </row>
    <row r="22544" spans="1:7">
      <c r="A22544" s="533"/>
      <c r="B22544" s="1787"/>
      <c r="C22544" s="1788"/>
      <c r="D22544" s="533"/>
      <c r="E22544" s="533"/>
      <c r="F22544" s="533"/>
      <c r="G22544" s="533"/>
    </row>
    <row r="22545" spans="1:7">
      <c r="A22545" s="533"/>
      <c r="B22545" s="1787"/>
      <c r="C22545" s="1788"/>
      <c r="D22545" s="533"/>
      <c r="E22545" s="533"/>
      <c r="F22545" s="533"/>
      <c r="G22545" s="533"/>
    </row>
    <row r="22546" spans="1:7">
      <c r="A22546" s="533"/>
      <c r="B22546" s="1787"/>
      <c r="C22546" s="1788"/>
      <c r="D22546" s="533"/>
      <c r="E22546" s="533"/>
      <c r="F22546" s="533"/>
      <c r="G22546" s="533"/>
    </row>
    <row r="22547" spans="1:7">
      <c r="A22547" s="533"/>
      <c r="B22547" s="1787"/>
      <c r="C22547" s="1788"/>
      <c r="D22547" s="533"/>
      <c r="E22547" s="533"/>
      <c r="F22547" s="533"/>
      <c r="G22547" s="533"/>
    </row>
    <row r="22548" spans="1:7">
      <c r="A22548" s="533"/>
      <c r="B22548" s="1787"/>
      <c r="C22548" s="1788"/>
      <c r="D22548" s="533"/>
      <c r="E22548" s="533"/>
      <c r="F22548" s="533"/>
      <c r="G22548" s="533"/>
    </row>
    <row r="22549" spans="1:7">
      <c r="A22549" s="533"/>
      <c r="B22549" s="1787"/>
      <c r="C22549" s="1788"/>
      <c r="D22549" s="533"/>
      <c r="E22549" s="533"/>
      <c r="F22549" s="533"/>
      <c r="G22549" s="533"/>
    </row>
    <row r="22550" spans="1:7">
      <c r="A22550" s="533"/>
      <c r="B22550" s="1787"/>
      <c r="C22550" s="1788"/>
      <c r="D22550" s="533"/>
      <c r="E22550" s="533"/>
      <c r="F22550" s="533"/>
      <c r="G22550" s="533"/>
    </row>
    <row r="22551" spans="1:7">
      <c r="A22551" s="533"/>
      <c r="B22551" s="1787"/>
      <c r="C22551" s="1788"/>
      <c r="D22551" s="533"/>
      <c r="E22551" s="533"/>
      <c r="F22551" s="533"/>
      <c r="G22551" s="533"/>
    </row>
    <row r="22552" spans="1:7">
      <c r="A22552" s="533"/>
      <c r="B22552" s="1787"/>
      <c r="C22552" s="1788"/>
      <c r="D22552" s="533"/>
      <c r="E22552" s="533"/>
      <c r="F22552" s="533"/>
      <c r="G22552" s="533"/>
    </row>
    <row r="22553" spans="1:7">
      <c r="A22553" s="533"/>
      <c r="B22553" s="1787"/>
      <c r="C22553" s="1788"/>
      <c r="D22553" s="533"/>
      <c r="E22553" s="533"/>
      <c r="F22553" s="533"/>
      <c r="G22553" s="533"/>
    </row>
    <row r="22554" spans="1:7">
      <c r="A22554" s="533"/>
      <c r="B22554" s="1787"/>
      <c r="C22554" s="1788"/>
      <c r="D22554" s="533"/>
      <c r="E22554" s="533"/>
      <c r="F22554" s="533"/>
      <c r="G22554" s="533"/>
    </row>
    <row r="22555" spans="1:7">
      <c r="A22555" s="533"/>
      <c r="B22555" s="1787"/>
      <c r="C22555" s="1788"/>
      <c r="D22555" s="533"/>
      <c r="E22555" s="533"/>
      <c r="F22555" s="533"/>
      <c r="G22555" s="533"/>
    </row>
    <row r="22556" spans="1:7">
      <c r="A22556" s="533"/>
      <c r="B22556" s="1787"/>
      <c r="C22556" s="1788"/>
      <c r="D22556" s="533"/>
      <c r="E22556" s="533"/>
      <c r="F22556" s="533"/>
      <c r="G22556" s="533"/>
    </row>
    <row r="22557" spans="1:7">
      <c r="A22557" s="533"/>
      <c r="B22557" s="1787"/>
      <c r="C22557" s="1788"/>
      <c r="D22557" s="533"/>
      <c r="E22557" s="533"/>
      <c r="F22557" s="533"/>
      <c r="G22557" s="533"/>
    </row>
    <row r="22558" spans="1:7">
      <c r="A22558" s="533"/>
      <c r="B22558" s="1787"/>
      <c r="C22558" s="1788"/>
      <c r="D22558" s="533"/>
      <c r="E22558" s="533"/>
      <c r="F22558" s="533"/>
      <c r="G22558" s="533"/>
    </row>
    <row r="22559" spans="1:7">
      <c r="A22559" s="533"/>
      <c r="B22559" s="1787"/>
      <c r="C22559" s="1788"/>
      <c r="D22559" s="533"/>
      <c r="E22559" s="533"/>
      <c r="F22559" s="533"/>
      <c r="G22559" s="533"/>
    </row>
    <row r="22560" spans="1:7">
      <c r="A22560" s="533"/>
      <c r="B22560" s="1787"/>
      <c r="C22560" s="1788"/>
      <c r="D22560" s="533"/>
      <c r="E22560" s="533"/>
      <c r="F22560" s="533"/>
      <c r="G22560" s="533"/>
    </row>
    <row r="22561" spans="1:7">
      <c r="A22561" s="533"/>
      <c r="B22561" s="1787"/>
      <c r="C22561" s="1788"/>
      <c r="D22561" s="533"/>
      <c r="E22561" s="533"/>
      <c r="F22561" s="533"/>
      <c r="G22561" s="533"/>
    </row>
    <row r="22562" spans="1:7">
      <c r="A22562" s="533"/>
      <c r="B22562" s="1787"/>
      <c r="C22562" s="1788"/>
      <c r="D22562" s="533"/>
      <c r="E22562" s="533"/>
      <c r="F22562" s="533"/>
      <c r="G22562" s="533"/>
    </row>
    <row r="22563" spans="1:7">
      <c r="A22563" s="533"/>
      <c r="B22563" s="1787"/>
      <c r="C22563" s="1788"/>
      <c r="D22563" s="533"/>
      <c r="E22563" s="533"/>
      <c r="F22563" s="533"/>
      <c r="G22563" s="533"/>
    </row>
    <row r="22564" spans="1:7">
      <c r="A22564" s="533"/>
      <c r="B22564" s="1787"/>
      <c r="C22564" s="1788"/>
      <c r="D22564" s="533"/>
      <c r="E22564" s="533"/>
      <c r="F22564" s="533"/>
      <c r="G22564" s="533"/>
    </row>
    <row r="22565" spans="1:7">
      <c r="A22565" s="533"/>
      <c r="B22565" s="1787"/>
      <c r="C22565" s="1788"/>
      <c r="D22565" s="533"/>
      <c r="E22565" s="533"/>
      <c r="F22565" s="533"/>
      <c r="G22565" s="533"/>
    </row>
    <row r="22566" spans="1:7">
      <c r="A22566" s="533"/>
      <c r="B22566" s="1787"/>
      <c r="C22566" s="1788"/>
      <c r="D22566" s="533"/>
      <c r="E22566" s="533"/>
      <c r="F22566" s="533"/>
      <c r="G22566" s="533"/>
    </row>
    <row r="22567" spans="1:7">
      <c r="A22567" s="533"/>
      <c r="B22567" s="1787"/>
      <c r="C22567" s="1788"/>
      <c r="D22567" s="533"/>
      <c r="E22567" s="533"/>
      <c r="F22567" s="533"/>
      <c r="G22567" s="533"/>
    </row>
    <row r="22568" spans="1:7">
      <c r="A22568" s="533"/>
      <c r="B22568" s="1787"/>
      <c r="C22568" s="1788"/>
      <c r="D22568" s="533"/>
      <c r="E22568" s="533"/>
      <c r="F22568" s="533"/>
      <c r="G22568" s="533"/>
    </row>
    <row r="22569" spans="1:7">
      <c r="A22569" s="533"/>
      <c r="B22569" s="1787"/>
      <c r="C22569" s="1788"/>
      <c r="D22569" s="533"/>
      <c r="E22569" s="533"/>
      <c r="F22569" s="533"/>
      <c r="G22569" s="533"/>
    </row>
    <row r="22570" spans="1:7">
      <c r="A22570" s="533"/>
      <c r="B22570" s="1787"/>
      <c r="C22570" s="1788"/>
      <c r="D22570" s="533"/>
      <c r="E22570" s="533"/>
      <c r="F22570" s="533"/>
      <c r="G22570" s="533"/>
    </row>
    <row r="22571" spans="1:7">
      <c r="A22571" s="533"/>
      <c r="B22571" s="1787"/>
      <c r="C22571" s="1788"/>
      <c r="D22571" s="533"/>
      <c r="E22571" s="533"/>
      <c r="F22571" s="533"/>
      <c r="G22571" s="533"/>
    </row>
    <row r="22572" spans="1:7">
      <c r="A22572" s="533"/>
      <c r="B22572" s="1787"/>
      <c r="C22572" s="1788"/>
      <c r="D22572" s="533"/>
      <c r="E22572" s="533"/>
      <c r="F22572" s="533"/>
      <c r="G22572" s="533"/>
    </row>
    <row r="22573" spans="1:7">
      <c r="A22573" s="533"/>
      <c r="B22573" s="1787"/>
      <c r="C22573" s="1788"/>
      <c r="D22573" s="533"/>
      <c r="E22573" s="533"/>
      <c r="F22573" s="533"/>
      <c r="G22573" s="533"/>
    </row>
    <row r="22574" spans="1:7">
      <c r="A22574" s="533"/>
      <c r="B22574" s="1787"/>
      <c r="C22574" s="1788"/>
      <c r="D22574" s="533"/>
      <c r="E22574" s="533"/>
      <c r="F22574" s="533"/>
      <c r="G22574" s="533"/>
    </row>
    <row r="22575" spans="1:7">
      <c r="A22575" s="533"/>
      <c r="B22575" s="1787"/>
      <c r="C22575" s="1788"/>
      <c r="D22575" s="533"/>
      <c r="E22575" s="533"/>
      <c r="F22575" s="533"/>
      <c r="G22575" s="533"/>
    </row>
    <row r="22576" spans="1:7">
      <c r="A22576" s="533"/>
      <c r="B22576" s="1787"/>
      <c r="C22576" s="1788"/>
      <c r="D22576" s="533"/>
      <c r="E22576" s="533"/>
      <c r="F22576" s="533"/>
      <c r="G22576" s="533"/>
    </row>
    <row r="22577" spans="1:7">
      <c r="A22577" s="533"/>
      <c r="B22577" s="1787"/>
      <c r="C22577" s="1788"/>
      <c r="D22577" s="533"/>
      <c r="E22577" s="533"/>
      <c r="F22577" s="533"/>
      <c r="G22577" s="533"/>
    </row>
    <row r="22578" spans="1:7">
      <c r="A22578" s="533"/>
      <c r="B22578" s="1787"/>
      <c r="C22578" s="1788"/>
      <c r="D22578" s="533"/>
      <c r="E22578" s="533"/>
      <c r="F22578" s="533"/>
      <c r="G22578" s="533"/>
    </row>
    <row r="22579" spans="1:7">
      <c r="A22579" s="533"/>
      <c r="B22579" s="1787"/>
      <c r="C22579" s="1788"/>
      <c r="D22579" s="533"/>
      <c r="E22579" s="533"/>
      <c r="F22579" s="533"/>
      <c r="G22579" s="533"/>
    </row>
    <row r="22580" spans="1:7">
      <c r="A22580" s="533"/>
      <c r="B22580" s="1787"/>
      <c r="C22580" s="1788"/>
      <c r="D22580" s="533"/>
      <c r="E22580" s="533"/>
      <c r="F22580" s="533"/>
      <c r="G22580" s="533"/>
    </row>
    <row r="22581" spans="1:7">
      <c r="A22581" s="533"/>
      <c r="B22581" s="1787"/>
      <c r="C22581" s="1788"/>
      <c r="D22581" s="533"/>
      <c r="E22581" s="533"/>
      <c r="F22581" s="533"/>
      <c r="G22581" s="533"/>
    </row>
    <row r="22582" spans="1:7">
      <c r="A22582" s="533"/>
      <c r="B22582" s="1787"/>
      <c r="C22582" s="1788"/>
      <c r="D22582" s="533"/>
      <c r="E22582" s="533"/>
      <c r="F22582" s="533"/>
      <c r="G22582" s="533"/>
    </row>
    <row r="22583" spans="1:7">
      <c r="A22583" s="533"/>
      <c r="B22583" s="1787"/>
      <c r="C22583" s="1788"/>
      <c r="D22583" s="533"/>
      <c r="E22583" s="533"/>
      <c r="F22583" s="533"/>
      <c r="G22583" s="533"/>
    </row>
    <row r="22584" spans="1:7">
      <c r="A22584" s="533"/>
      <c r="B22584" s="1787"/>
      <c r="C22584" s="1788"/>
      <c r="D22584" s="533"/>
      <c r="E22584" s="533"/>
      <c r="F22584" s="533"/>
      <c r="G22584" s="533"/>
    </row>
    <row r="22585" spans="1:7">
      <c r="A22585" s="533"/>
      <c r="B22585" s="1787"/>
      <c r="C22585" s="1788"/>
      <c r="D22585" s="533"/>
      <c r="E22585" s="533"/>
      <c r="F22585" s="533"/>
      <c r="G22585" s="533"/>
    </row>
    <row r="22586" spans="1:7">
      <c r="A22586" s="533"/>
      <c r="B22586" s="1787"/>
      <c r="C22586" s="1788"/>
      <c r="D22586" s="533"/>
      <c r="E22586" s="533"/>
      <c r="F22586" s="533"/>
      <c r="G22586" s="533"/>
    </row>
    <row r="22587" spans="1:7">
      <c r="A22587" s="533"/>
      <c r="B22587" s="1787"/>
      <c r="C22587" s="1788"/>
      <c r="D22587" s="533"/>
      <c r="E22587" s="533"/>
      <c r="F22587" s="533"/>
      <c r="G22587" s="533"/>
    </row>
    <row r="22588" spans="1:7">
      <c r="A22588" s="533"/>
      <c r="B22588" s="1787"/>
      <c r="C22588" s="1788"/>
      <c r="D22588" s="533"/>
      <c r="E22588" s="533"/>
      <c r="F22588" s="533"/>
      <c r="G22588" s="533"/>
    </row>
    <row r="22589" spans="1:7">
      <c r="A22589" s="533"/>
      <c r="B22589" s="1787"/>
      <c r="C22589" s="1788"/>
      <c r="D22589" s="533"/>
      <c r="E22589" s="533"/>
      <c r="F22589" s="533"/>
      <c r="G22589" s="533"/>
    </row>
    <row r="22590" spans="1:7">
      <c r="A22590" s="533"/>
      <c r="B22590" s="1787"/>
      <c r="C22590" s="1788"/>
      <c r="D22590" s="533"/>
      <c r="E22590" s="533"/>
      <c r="F22590" s="533"/>
      <c r="G22590" s="533"/>
    </row>
    <row r="22591" spans="1:7">
      <c r="A22591" s="533"/>
      <c r="B22591" s="1787"/>
      <c r="C22591" s="1788"/>
      <c r="D22591" s="533"/>
      <c r="E22591" s="533"/>
      <c r="F22591" s="533"/>
      <c r="G22591" s="533"/>
    </row>
    <row r="22592" spans="1:7">
      <c r="A22592" s="533"/>
      <c r="B22592" s="1787"/>
      <c r="C22592" s="1788"/>
      <c r="D22592" s="533"/>
      <c r="E22592" s="533"/>
      <c r="F22592" s="533"/>
      <c r="G22592" s="533"/>
    </row>
    <row r="22593" spans="1:7">
      <c r="A22593" s="533"/>
      <c r="B22593" s="1787"/>
      <c r="C22593" s="1788"/>
      <c r="D22593" s="533"/>
      <c r="E22593" s="533"/>
      <c r="F22593" s="533"/>
      <c r="G22593" s="533"/>
    </row>
    <row r="22594" spans="1:7">
      <c r="A22594" s="533"/>
      <c r="B22594" s="1787"/>
      <c r="C22594" s="1788"/>
      <c r="D22594" s="533"/>
      <c r="E22594" s="533"/>
      <c r="F22594" s="533"/>
      <c r="G22594" s="533"/>
    </row>
    <row r="22595" spans="1:7">
      <c r="A22595" s="533"/>
      <c r="B22595" s="1787"/>
      <c r="C22595" s="1788"/>
      <c r="D22595" s="533"/>
      <c r="E22595" s="533"/>
      <c r="F22595" s="533"/>
      <c r="G22595" s="533"/>
    </row>
    <row r="22596" spans="1:7">
      <c r="A22596" s="533"/>
      <c r="B22596" s="1787"/>
      <c r="C22596" s="1788"/>
      <c r="D22596" s="533"/>
      <c r="E22596" s="533"/>
      <c r="F22596" s="533"/>
      <c r="G22596" s="533"/>
    </row>
    <row r="22597" spans="1:7">
      <c r="A22597" s="533"/>
      <c r="B22597" s="1787"/>
      <c r="C22597" s="1788"/>
      <c r="D22597" s="533"/>
      <c r="E22597" s="533"/>
      <c r="F22597" s="533"/>
      <c r="G22597" s="533"/>
    </row>
    <row r="22598" spans="1:7">
      <c r="A22598" s="533"/>
      <c r="B22598" s="1787"/>
      <c r="C22598" s="1788"/>
      <c r="D22598" s="533"/>
      <c r="E22598" s="533"/>
      <c r="F22598" s="533"/>
      <c r="G22598" s="533"/>
    </row>
    <row r="22599" spans="1:7">
      <c r="A22599" s="533"/>
      <c r="B22599" s="1787"/>
      <c r="C22599" s="1788"/>
      <c r="D22599" s="533"/>
      <c r="E22599" s="533"/>
      <c r="F22599" s="533"/>
      <c r="G22599" s="533"/>
    </row>
    <row r="22600" spans="1:7">
      <c r="A22600" s="533"/>
      <c r="B22600" s="1787"/>
      <c r="C22600" s="1788"/>
      <c r="D22600" s="533"/>
      <c r="E22600" s="533"/>
      <c r="F22600" s="533"/>
      <c r="G22600" s="533"/>
    </row>
    <row r="22601" spans="1:7">
      <c r="A22601" s="533"/>
      <c r="B22601" s="1787"/>
      <c r="C22601" s="1788"/>
      <c r="D22601" s="533"/>
      <c r="E22601" s="533"/>
      <c r="F22601" s="533"/>
      <c r="G22601" s="533"/>
    </row>
    <row r="22602" spans="1:7">
      <c r="A22602" s="533"/>
      <c r="B22602" s="1787"/>
      <c r="C22602" s="1788"/>
      <c r="D22602" s="533"/>
      <c r="E22602" s="533"/>
      <c r="F22602" s="533"/>
      <c r="G22602" s="533"/>
    </row>
    <row r="22603" spans="1:7">
      <c r="A22603" s="533"/>
      <c r="B22603" s="1787"/>
      <c r="C22603" s="1788"/>
      <c r="D22603" s="533"/>
      <c r="E22603" s="533"/>
      <c r="F22603" s="533"/>
      <c r="G22603" s="533"/>
    </row>
    <row r="22604" spans="1:7">
      <c r="A22604" s="533"/>
      <c r="B22604" s="1787"/>
      <c r="C22604" s="1788"/>
      <c r="D22604" s="533"/>
      <c r="E22604" s="533"/>
      <c r="F22604" s="533"/>
      <c r="G22604" s="533"/>
    </row>
    <row r="22605" spans="1:7">
      <c r="A22605" s="533"/>
      <c r="B22605" s="1787"/>
      <c r="C22605" s="1788"/>
      <c r="D22605" s="533"/>
      <c r="E22605" s="533"/>
      <c r="F22605" s="533"/>
      <c r="G22605" s="533"/>
    </row>
    <row r="22606" spans="1:7">
      <c r="A22606" s="533"/>
      <c r="B22606" s="1787"/>
      <c r="C22606" s="1788"/>
      <c r="D22606" s="533"/>
      <c r="E22606" s="533"/>
      <c r="F22606" s="533"/>
      <c r="G22606" s="533"/>
    </row>
    <row r="22607" spans="1:7">
      <c r="A22607" s="533"/>
      <c r="B22607" s="1787"/>
      <c r="C22607" s="1788"/>
      <c r="D22607" s="533"/>
      <c r="E22607" s="533"/>
      <c r="F22607" s="533"/>
      <c r="G22607" s="533"/>
    </row>
    <row r="22608" spans="1:7">
      <c r="A22608" s="533"/>
      <c r="B22608" s="1787"/>
      <c r="C22608" s="1788"/>
      <c r="D22608" s="533"/>
      <c r="E22608" s="533"/>
      <c r="F22608" s="533"/>
      <c r="G22608" s="533"/>
    </row>
    <row r="22609" spans="1:7">
      <c r="A22609" s="533"/>
      <c r="B22609" s="1787"/>
      <c r="C22609" s="1788"/>
      <c r="D22609" s="533"/>
      <c r="E22609" s="533"/>
      <c r="F22609" s="533"/>
      <c r="G22609" s="533"/>
    </row>
    <row r="22610" spans="1:7">
      <c r="A22610" s="533"/>
      <c r="B22610" s="1787"/>
      <c r="C22610" s="1788"/>
      <c r="D22610" s="533"/>
      <c r="E22610" s="533"/>
      <c r="F22610" s="533"/>
      <c r="G22610" s="533"/>
    </row>
    <row r="22611" spans="1:7">
      <c r="A22611" s="533"/>
      <c r="B22611" s="1787"/>
      <c r="C22611" s="1788"/>
      <c r="D22611" s="533"/>
      <c r="E22611" s="533"/>
      <c r="F22611" s="533"/>
      <c r="G22611" s="533"/>
    </row>
    <row r="22612" spans="1:7">
      <c r="A22612" s="533"/>
      <c r="B22612" s="1787"/>
      <c r="C22612" s="1788"/>
      <c r="D22612" s="533"/>
      <c r="E22612" s="533"/>
      <c r="F22612" s="533"/>
      <c r="G22612" s="533"/>
    </row>
    <row r="22613" spans="1:7">
      <c r="A22613" s="533"/>
      <c r="B22613" s="1787"/>
      <c r="C22613" s="1788"/>
      <c r="D22613" s="533"/>
      <c r="E22613" s="533"/>
      <c r="F22613" s="533"/>
      <c r="G22613" s="533"/>
    </row>
    <row r="22614" spans="1:7">
      <c r="A22614" s="533"/>
      <c r="B22614" s="1787"/>
      <c r="C22614" s="1788"/>
      <c r="D22614" s="533"/>
      <c r="E22614" s="533"/>
      <c r="F22614" s="533"/>
      <c r="G22614" s="533"/>
    </row>
    <row r="22615" spans="1:7">
      <c r="A22615" s="533"/>
      <c r="B22615" s="1787"/>
      <c r="C22615" s="1788"/>
      <c r="D22615" s="533"/>
      <c r="E22615" s="533"/>
      <c r="F22615" s="533"/>
      <c r="G22615" s="533"/>
    </row>
    <row r="22616" spans="1:7">
      <c r="A22616" s="533"/>
      <c r="B22616" s="1787"/>
      <c r="C22616" s="1788"/>
      <c r="D22616" s="533"/>
      <c r="E22616" s="533"/>
      <c r="F22616" s="533"/>
      <c r="G22616" s="533"/>
    </row>
    <row r="22617" spans="1:7">
      <c r="A22617" s="533"/>
      <c r="B22617" s="1787"/>
      <c r="C22617" s="1788"/>
      <c r="D22617" s="533"/>
      <c r="E22617" s="533"/>
      <c r="F22617" s="533"/>
      <c r="G22617" s="533"/>
    </row>
    <row r="22618" spans="1:7">
      <c r="A22618" s="533"/>
      <c r="B22618" s="1787"/>
      <c r="C22618" s="1788"/>
      <c r="D22618" s="533"/>
      <c r="E22618" s="533"/>
      <c r="F22618" s="533"/>
      <c r="G22618" s="533"/>
    </row>
    <row r="22619" spans="1:7">
      <c r="A22619" s="533"/>
      <c r="B22619" s="1787"/>
      <c r="C22619" s="1788"/>
      <c r="D22619" s="533"/>
      <c r="E22619" s="533"/>
      <c r="F22619" s="533"/>
      <c r="G22619" s="533"/>
    </row>
    <row r="22620" spans="1:7">
      <c r="A22620" s="533"/>
      <c r="B22620" s="1787"/>
      <c r="C22620" s="1788"/>
      <c r="D22620" s="533"/>
      <c r="E22620" s="533"/>
      <c r="F22620" s="533"/>
      <c r="G22620" s="533"/>
    </row>
    <row r="22621" spans="1:7">
      <c r="A22621" s="533"/>
      <c r="B22621" s="1787"/>
      <c r="C22621" s="1788"/>
      <c r="D22621" s="533"/>
      <c r="E22621" s="533"/>
      <c r="F22621" s="533"/>
      <c r="G22621" s="533"/>
    </row>
    <row r="22622" spans="1:7">
      <c r="A22622" s="533"/>
      <c r="B22622" s="1787"/>
      <c r="C22622" s="1788"/>
      <c r="D22622" s="533"/>
      <c r="E22622" s="533"/>
      <c r="F22622" s="533"/>
      <c r="G22622" s="533"/>
    </row>
    <row r="22623" spans="1:7">
      <c r="A22623" s="533"/>
      <c r="B22623" s="1787"/>
      <c r="C22623" s="1788"/>
      <c r="D22623" s="533"/>
      <c r="E22623" s="533"/>
      <c r="F22623" s="533"/>
      <c r="G22623" s="533"/>
    </row>
    <row r="22624" spans="1:7">
      <c r="A22624" s="533"/>
      <c r="B22624" s="1787"/>
      <c r="C22624" s="1788"/>
      <c r="D22624" s="533"/>
      <c r="E22624" s="533"/>
      <c r="F22624" s="533"/>
      <c r="G22624" s="533"/>
    </row>
    <row r="22625" spans="1:7">
      <c r="A22625" s="533"/>
      <c r="B22625" s="1787"/>
      <c r="C22625" s="1788"/>
      <c r="D22625" s="533"/>
      <c r="E22625" s="533"/>
      <c r="F22625" s="533"/>
      <c r="G22625" s="533"/>
    </row>
    <row r="22626" spans="1:7">
      <c r="A22626" s="533"/>
      <c r="B22626" s="1787"/>
      <c r="C22626" s="1788"/>
      <c r="D22626" s="533"/>
      <c r="E22626" s="533"/>
      <c r="F22626" s="533"/>
      <c r="G22626" s="533"/>
    </row>
    <row r="22627" spans="1:7">
      <c r="A22627" s="533"/>
      <c r="B22627" s="1787"/>
      <c r="C22627" s="1788"/>
      <c r="D22627" s="533"/>
      <c r="E22627" s="533"/>
      <c r="F22627" s="533"/>
      <c r="G22627" s="533"/>
    </row>
    <row r="22628" spans="1:7">
      <c r="A22628" s="533"/>
      <c r="B22628" s="1787"/>
      <c r="C22628" s="1788"/>
      <c r="D22628" s="533"/>
      <c r="E22628" s="533"/>
      <c r="F22628" s="533"/>
      <c r="G22628" s="533"/>
    </row>
    <row r="22629" spans="1:7">
      <c r="A22629" s="533"/>
      <c r="B22629" s="1787"/>
      <c r="C22629" s="1788"/>
      <c r="D22629" s="533"/>
      <c r="E22629" s="533"/>
      <c r="F22629" s="533"/>
      <c r="G22629" s="533"/>
    </row>
    <row r="22630" spans="1:7">
      <c r="A22630" s="533"/>
      <c r="B22630" s="1787"/>
      <c r="C22630" s="1788"/>
      <c r="D22630" s="533"/>
      <c r="E22630" s="533"/>
      <c r="F22630" s="533"/>
      <c r="G22630" s="533"/>
    </row>
    <row r="22631" spans="1:7">
      <c r="A22631" s="533"/>
      <c r="B22631" s="1787"/>
      <c r="C22631" s="1788"/>
      <c r="D22631" s="533"/>
      <c r="E22631" s="533"/>
      <c r="F22631" s="533"/>
      <c r="G22631" s="533"/>
    </row>
    <row r="22632" spans="1:7">
      <c r="A22632" s="533"/>
      <c r="B22632" s="1787"/>
      <c r="C22632" s="1788"/>
      <c r="D22632" s="533"/>
      <c r="E22632" s="533"/>
      <c r="F22632" s="533"/>
      <c r="G22632" s="533"/>
    </row>
    <row r="22633" spans="1:7">
      <c r="A22633" s="533"/>
      <c r="B22633" s="1787"/>
      <c r="C22633" s="1788"/>
      <c r="D22633" s="533"/>
      <c r="E22633" s="533"/>
      <c r="F22633" s="533"/>
      <c r="G22633" s="533"/>
    </row>
    <row r="22634" spans="1:7">
      <c r="A22634" s="533"/>
      <c r="B22634" s="1787"/>
      <c r="C22634" s="1788"/>
      <c r="D22634" s="533"/>
      <c r="E22634" s="533"/>
      <c r="F22634" s="533"/>
      <c r="G22634" s="533"/>
    </row>
    <row r="22635" spans="1:7">
      <c r="A22635" s="533"/>
      <c r="B22635" s="1787"/>
      <c r="C22635" s="1788"/>
      <c r="D22635" s="533"/>
      <c r="E22635" s="533"/>
      <c r="F22635" s="533"/>
      <c r="G22635" s="533"/>
    </row>
    <row r="22636" spans="1:7">
      <c r="A22636" s="533"/>
      <c r="B22636" s="1787"/>
      <c r="C22636" s="1788"/>
      <c r="D22636" s="533"/>
      <c r="E22636" s="533"/>
      <c r="F22636" s="533"/>
      <c r="G22636" s="533"/>
    </row>
    <row r="22637" spans="1:7">
      <c r="A22637" s="533"/>
      <c r="B22637" s="1787"/>
      <c r="C22637" s="1788"/>
      <c r="D22637" s="533"/>
      <c r="E22637" s="533"/>
      <c r="F22637" s="533"/>
      <c r="G22637" s="533"/>
    </row>
    <row r="22638" spans="1:7">
      <c r="A22638" s="533"/>
      <c r="B22638" s="1787"/>
      <c r="C22638" s="1788"/>
      <c r="D22638" s="533"/>
      <c r="E22638" s="533"/>
      <c r="F22638" s="533"/>
      <c r="G22638" s="533"/>
    </row>
    <row r="22639" spans="1:7">
      <c r="A22639" s="533"/>
      <c r="B22639" s="1787"/>
      <c r="C22639" s="1788"/>
      <c r="D22639" s="533"/>
      <c r="E22639" s="533"/>
      <c r="F22639" s="533"/>
      <c r="G22639" s="533"/>
    </row>
    <row r="22640" spans="1:7">
      <c r="A22640" s="533"/>
      <c r="B22640" s="1787"/>
      <c r="C22640" s="1788"/>
      <c r="D22640" s="533"/>
      <c r="E22640" s="533"/>
      <c r="F22640" s="533"/>
      <c r="G22640" s="533"/>
    </row>
    <row r="22641" spans="1:7">
      <c r="A22641" s="533"/>
      <c r="B22641" s="1787"/>
      <c r="C22641" s="1788"/>
      <c r="D22641" s="533"/>
      <c r="E22641" s="533"/>
      <c r="F22641" s="533"/>
      <c r="G22641" s="533"/>
    </row>
    <row r="22642" spans="1:7">
      <c r="A22642" s="533"/>
      <c r="B22642" s="1787"/>
      <c r="C22642" s="1788"/>
      <c r="D22642" s="533"/>
      <c r="E22642" s="533"/>
      <c r="F22642" s="533"/>
      <c r="G22642" s="533"/>
    </row>
    <row r="22643" spans="1:7">
      <c r="A22643" s="533"/>
      <c r="B22643" s="1787"/>
      <c r="C22643" s="1788"/>
      <c r="D22643" s="533"/>
      <c r="E22643" s="533"/>
      <c r="F22643" s="533"/>
      <c r="G22643" s="533"/>
    </row>
    <row r="22644" spans="1:7">
      <c r="A22644" s="533"/>
      <c r="B22644" s="1787"/>
      <c r="C22644" s="1788"/>
      <c r="D22644" s="533"/>
      <c r="E22644" s="533"/>
      <c r="F22644" s="533"/>
      <c r="G22644" s="533"/>
    </row>
    <row r="22645" spans="1:7">
      <c r="A22645" s="533"/>
      <c r="B22645" s="1787"/>
      <c r="C22645" s="1788"/>
      <c r="D22645" s="533"/>
      <c r="E22645" s="533"/>
      <c r="F22645" s="533"/>
      <c r="G22645" s="533"/>
    </row>
    <row r="22646" spans="1:7">
      <c r="A22646" s="533"/>
      <c r="B22646" s="1787"/>
      <c r="C22646" s="1788"/>
      <c r="D22646" s="533"/>
      <c r="E22646" s="533"/>
      <c r="F22646" s="533"/>
      <c r="G22646" s="533"/>
    </row>
    <row r="22647" spans="1:7">
      <c r="A22647" s="533"/>
      <c r="B22647" s="1787"/>
      <c r="C22647" s="1788"/>
      <c r="D22647" s="533"/>
      <c r="E22647" s="533"/>
      <c r="F22647" s="533"/>
      <c r="G22647" s="533"/>
    </row>
    <row r="22648" spans="1:7">
      <c r="A22648" s="533"/>
      <c r="B22648" s="1787"/>
      <c r="C22648" s="1788"/>
      <c r="D22648" s="533"/>
      <c r="E22648" s="533"/>
      <c r="F22648" s="533"/>
      <c r="G22648" s="533"/>
    </row>
    <row r="22649" spans="1:7">
      <c r="A22649" s="533"/>
      <c r="B22649" s="1787"/>
      <c r="C22649" s="1788"/>
      <c r="D22649" s="533"/>
      <c r="E22649" s="533"/>
      <c r="F22649" s="533"/>
      <c r="G22649" s="533"/>
    </row>
    <row r="22650" spans="1:7">
      <c r="A22650" s="533"/>
      <c r="B22650" s="1787"/>
      <c r="C22650" s="1788"/>
      <c r="D22650" s="533"/>
      <c r="E22650" s="533"/>
      <c r="F22650" s="533"/>
      <c r="G22650" s="533"/>
    </row>
    <row r="22651" spans="1:7">
      <c r="A22651" s="533"/>
      <c r="B22651" s="1787"/>
      <c r="C22651" s="1788"/>
      <c r="D22651" s="533"/>
      <c r="E22651" s="533"/>
      <c r="F22651" s="533"/>
      <c r="G22651" s="533"/>
    </row>
    <row r="22652" spans="1:7">
      <c r="A22652" s="533"/>
      <c r="B22652" s="1787"/>
      <c r="C22652" s="1788"/>
      <c r="D22652" s="533"/>
      <c r="E22652" s="533"/>
      <c r="F22652" s="533"/>
      <c r="G22652" s="533"/>
    </row>
    <row r="22653" spans="1:7">
      <c r="A22653" s="533"/>
      <c r="B22653" s="1787"/>
      <c r="C22653" s="1788"/>
      <c r="D22653" s="533"/>
      <c r="E22653" s="533"/>
      <c r="F22653" s="533"/>
      <c r="G22653" s="533"/>
    </row>
    <row r="22654" spans="1:7">
      <c r="A22654" s="533"/>
      <c r="B22654" s="1787"/>
      <c r="C22654" s="1788"/>
      <c r="D22654" s="533"/>
      <c r="E22654" s="533"/>
      <c r="F22654" s="533"/>
      <c r="G22654" s="533"/>
    </row>
    <row r="22655" spans="1:7">
      <c r="A22655" s="533"/>
      <c r="B22655" s="1787"/>
      <c r="C22655" s="1788"/>
      <c r="D22655" s="533"/>
      <c r="E22655" s="533"/>
      <c r="F22655" s="533"/>
      <c r="G22655" s="533"/>
    </row>
    <row r="22656" spans="1:7">
      <c r="A22656" s="533"/>
      <c r="B22656" s="1787"/>
      <c r="C22656" s="1788"/>
      <c r="D22656" s="533"/>
      <c r="E22656" s="533"/>
      <c r="F22656" s="533"/>
      <c r="G22656" s="533"/>
    </row>
    <row r="22657" spans="1:7">
      <c r="A22657" s="533"/>
      <c r="B22657" s="1787"/>
      <c r="C22657" s="1788"/>
      <c r="D22657" s="533"/>
      <c r="E22657" s="533"/>
      <c r="F22657" s="533"/>
      <c r="G22657" s="533"/>
    </row>
    <row r="22658" spans="1:7">
      <c r="A22658" s="533"/>
      <c r="B22658" s="1787"/>
      <c r="C22658" s="1788"/>
      <c r="D22658" s="533"/>
      <c r="E22658" s="533"/>
      <c r="F22658" s="533"/>
      <c r="G22658" s="533"/>
    </row>
    <row r="22659" spans="1:7">
      <c r="A22659" s="533"/>
      <c r="B22659" s="1787"/>
      <c r="C22659" s="1788"/>
      <c r="D22659" s="533"/>
      <c r="E22659" s="533"/>
      <c r="F22659" s="533"/>
      <c r="G22659" s="533"/>
    </row>
    <row r="22660" spans="1:7">
      <c r="A22660" s="533"/>
      <c r="B22660" s="1787"/>
      <c r="C22660" s="1788"/>
      <c r="D22660" s="533"/>
      <c r="E22660" s="533"/>
      <c r="F22660" s="533"/>
      <c r="G22660" s="533"/>
    </row>
    <row r="22661" spans="1:7">
      <c r="A22661" s="533"/>
      <c r="B22661" s="1787"/>
      <c r="C22661" s="1788"/>
      <c r="D22661" s="533"/>
      <c r="E22661" s="533"/>
      <c r="F22661" s="533"/>
      <c r="G22661" s="533"/>
    </row>
    <row r="22662" spans="1:7">
      <c r="A22662" s="533"/>
      <c r="B22662" s="1787"/>
      <c r="C22662" s="1788"/>
      <c r="D22662" s="533"/>
      <c r="E22662" s="533"/>
      <c r="F22662" s="533"/>
      <c r="G22662" s="533"/>
    </row>
    <row r="22663" spans="1:7">
      <c r="A22663" s="533"/>
      <c r="B22663" s="1787"/>
      <c r="C22663" s="1788"/>
      <c r="D22663" s="533"/>
      <c r="E22663" s="533"/>
      <c r="F22663" s="533"/>
      <c r="G22663" s="533"/>
    </row>
    <row r="22664" spans="1:7">
      <c r="A22664" s="533"/>
      <c r="B22664" s="1787"/>
      <c r="C22664" s="1788"/>
      <c r="D22664" s="533"/>
      <c r="E22664" s="533"/>
      <c r="F22664" s="533"/>
      <c r="G22664" s="533"/>
    </row>
    <row r="22665" spans="1:7">
      <c r="A22665" s="533"/>
      <c r="B22665" s="1787"/>
      <c r="C22665" s="1788"/>
      <c r="D22665" s="533"/>
      <c r="E22665" s="533"/>
      <c r="F22665" s="533"/>
      <c r="G22665" s="533"/>
    </row>
    <row r="22666" spans="1:7">
      <c r="A22666" s="533"/>
      <c r="B22666" s="1787"/>
      <c r="C22666" s="1788"/>
      <c r="D22666" s="533"/>
      <c r="E22666" s="533"/>
      <c r="F22666" s="533"/>
      <c r="G22666" s="533"/>
    </row>
    <row r="22667" spans="1:7">
      <c r="A22667" s="533"/>
      <c r="B22667" s="1787"/>
      <c r="C22667" s="1788"/>
      <c r="D22667" s="533"/>
      <c r="E22667" s="533"/>
      <c r="F22667" s="533"/>
      <c r="G22667" s="533"/>
    </row>
    <row r="22668" spans="1:7">
      <c r="A22668" s="533"/>
      <c r="B22668" s="1787"/>
      <c r="C22668" s="1788"/>
      <c r="D22668" s="533"/>
      <c r="E22668" s="533"/>
      <c r="F22668" s="533"/>
      <c r="G22668" s="533"/>
    </row>
    <row r="22669" spans="1:7">
      <c r="A22669" s="533"/>
      <c r="B22669" s="1787"/>
      <c r="C22669" s="1788"/>
      <c r="D22669" s="533"/>
      <c r="E22669" s="533"/>
      <c r="F22669" s="533"/>
      <c r="G22669" s="533"/>
    </row>
    <row r="22670" spans="1:7">
      <c r="A22670" s="533"/>
      <c r="B22670" s="1787"/>
      <c r="C22670" s="1788"/>
      <c r="D22670" s="533"/>
      <c r="E22670" s="533"/>
      <c r="F22670" s="533"/>
      <c r="G22670" s="533"/>
    </row>
    <row r="22671" spans="1:7">
      <c r="A22671" s="533"/>
      <c r="B22671" s="1787"/>
      <c r="C22671" s="1788"/>
      <c r="D22671" s="533"/>
      <c r="E22671" s="533"/>
      <c r="F22671" s="533"/>
      <c r="G22671" s="533"/>
    </row>
    <row r="22672" spans="1:7">
      <c r="A22672" s="533"/>
      <c r="B22672" s="1787"/>
      <c r="C22672" s="1788"/>
      <c r="D22672" s="533"/>
      <c r="E22672" s="533"/>
      <c r="F22672" s="533"/>
      <c r="G22672" s="533"/>
    </row>
    <row r="22673" spans="1:7">
      <c r="A22673" s="533"/>
      <c r="B22673" s="1787"/>
      <c r="C22673" s="1788"/>
      <c r="D22673" s="533"/>
      <c r="E22673" s="533"/>
      <c r="F22673" s="533"/>
      <c r="G22673" s="533"/>
    </row>
    <row r="22674" spans="1:7">
      <c r="A22674" s="533"/>
      <c r="B22674" s="1787"/>
      <c r="C22674" s="1788"/>
      <c r="D22674" s="533"/>
      <c r="E22674" s="533"/>
      <c r="F22674" s="533"/>
      <c r="G22674" s="533"/>
    </row>
    <row r="22675" spans="1:7">
      <c r="A22675" s="533"/>
      <c r="B22675" s="1787"/>
      <c r="C22675" s="1788"/>
      <c r="D22675" s="533"/>
      <c r="E22675" s="533"/>
      <c r="F22675" s="533"/>
      <c r="G22675" s="533"/>
    </row>
    <row r="22676" spans="1:7">
      <c r="A22676" s="533"/>
      <c r="B22676" s="1787"/>
      <c r="C22676" s="1788"/>
      <c r="D22676" s="533"/>
      <c r="E22676" s="533"/>
      <c r="F22676" s="533"/>
      <c r="G22676" s="533"/>
    </row>
    <row r="22677" spans="1:7">
      <c r="A22677" s="533"/>
      <c r="B22677" s="1787"/>
      <c r="C22677" s="1788"/>
      <c r="D22677" s="533"/>
      <c r="E22677" s="533"/>
      <c r="F22677" s="533"/>
      <c r="G22677" s="533"/>
    </row>
    <row r="22678" spans="1:7">
      <c r="A22678" s="533"/>
      <c r="B22678" s="1787"/>
      <c r="C22678" s="1788"/>
      <c r="D22678" s="533"/>
      <c r="E22678" s="533"/>
      <c r="F22678" s="533"/>
      <c r="G22678" s="533"/>
    </row>
    <row r="22679" spans="1:7">
      <c r="A22679" s="533"/>
      <c r="B22679" s="1787"/>
      <c r="C22679" s="1788"/>
      <c r="D22679" s="533"/>
      <c r="E22679" s="533"/>
      <c r="F22679" s="533"/>
      <c r="G22679" s="533"/>
    </row>
    <row r="22680" spans="1:7">
      <c r="A22680" s="533"/>
      <c r="B22680" s="1787"/>
      <c r="C22680" s="1788"/>
      <c r="D22680" s="533"/>
      <c r="E22680" s="533"/>
      <c r="F22680" s="533"/>
      <c r="G22680" s="533"/>
    </row>
    <row r="22681" spans="1:7">
      <c r="A22681" s="533"/>
      <c r="B22681" s="1787"/>
      <c r="C22681" s="1788"/>
      <c r="D22681" s="533"/>
      <c r="E22681" s="533"/>
      <c r="F22681" s="533"/>
      <c r="G22681" s="533"/>
    </row>
    <row r="22682" spans="1:7">
      <c r="A22682" s="533"/>
      <c r="B22682" s="1787"/>
      <c r="C22682" s="1788"/>
      <c r="D22682" s="533"/>
      <c r="E22682" s="533"/>
      <c r="F22682" s="533"/>
      <c r="G22682" s="533"/>
    </row>
    <row r="22683" spans="1:7">
      <c r="A22683" s="533"/>
      <c r="B22683" s="1787"/>
      <c r="C22683" s="1788"/>
      <c r="D22683" s="533"/>
      <c r="E22683" s="533"/>
      <c r="F22683" s="533"/>
      <c r="G22683" s="533"/>
    </row>
    <row r="22684" spans="1:7">
      <c r="A22684" s="533"/>
      <c r="B22684" s="1787"/>
      <c r="C22684" s="1788"/>
      <c r="D22684" s="533"/>
      <c r="E22684" s="533"/>
      <c r="F22684" s="533"/>
      <c r="G22684" s="533"/>
    </row>
    <row r="22685" spans="1:7">
      <c r="A22685" s="533"/>
      <c r="B22685" s="1787"/>
      <c r="C22685" s="1788"/>
      <c r="D22685" s="533"/>
      <c r="E22685" s="533"/>
      <c r="F22685" s="533"/>
      <c r="G22685" s="533"/>
    </row>
    <row r="22686" spans="1:7">
      <c r="A22686" s="533"/>
      <c r="B22686" s="1787"/>
      <c r="C22686" s="1788"/>
      <c r="D22686" s="533"/>
      <c r="E22686" s="533"/>
      <c r="F22686" s="533"/>
      <c r="G22686" s="533"/>
    </row>
    <row r="22687" spans="1:7">
      <c r="A22687" s="533"/>
      <c r="B22687" s="1787"/>
      <c r="C22687" s="1788"/>
      <c r="D22687" s="533"/>
      <c r="E22687" s="533"/>
      <c r="F22687" s="533"/>
      <c r="G22687" s="533"/>
    </row>
    <row r="22688" spans="1:7">
      <c r="A22688" s="533"/>
      <c r="B22688" s="1787"/>
      <c r="C22688" s="1788"/>
      <c r="D22688" s="533"/>
      <c r="E22688" s="533"/>
      <c r="F22688" s="533"/>
      <c r="G22688" s="533"/>
    </row>
    <row r="22689" spans="1:7">
      <c r="A22689" s="533"/>
      <c r="B22689" s="1787"/>
      <c r="C22689" s="1788"/>
      <c r="D22689" s="533"/>
      <c r="E22689" s="533"/>
      <c r="F22689" s="533"/>
      <c r="G22689" s="533"/>
    </row>
    <row r="22690" spans="1:7">
      <c r="A22690" s="533"/>
      <c r="B22690" s="1787"/>
      <c r="C22690" s="1788"/>
      <c r="D22690" s="533"/>
      <c r="E22690" s="533"/>
      <c r="F22690" s="533"/>
      <c r="G22690" s="533"/>
    </row>
    <row r="22691" spans="1:7">
      <c r="A22691" s="533"/>
      <c r="B22691" s="1787"/>
      <c r="C22691" s="1788"/>
      <c r="D22691" s="533"/>
      <c r="E22691" s="533"/>
      <c r="F22691" s="533"/>
      <c r="G22691" s="533"/>
    </row>
    <row r="22692" spans="1:7">
      <c r="A22692" s="533"/>
      <c r="B22692" s="1787"/>
      <c r="C22692" s="1788"/>
      <c r="D22692" s="533"/>
      <c r="E22692" s="533"/>
      <c r="F22692" s="533"/>
      <c r="G22692" s="533"/>
    </row>
    <row r="22693" spans="1:7">
      <c r="A22693" s="533"/>
      <c r="B22693" s="1787"/>
      <c r="C22693" s="1788"/>
      <c r="D22693" s="533"/>
      <c r="E22693" s="533"/>
      <c r="F22693" s="533"/>
      <c r="G22693" s="533"/>
    </row>
    <row r="22694" spans="1:7">
      <c r="A22694" s="533"/>
      <c r="B22694" s="1787"/>
      <c r="C22694" s="1788"/>
      <c r="D22694" s="533"/>
      <c r="E22694" s="533"/>
      <c r="F22694" s="533"/>
      <c r="G22694" s="533"/>
    </row>
    <row r="22695" spans="1:7">
      <c r="A22695" s="533"/>
      <c r="B22695" s="1787"/>
      <c r="C22695" s="1788"/>
      <c r="D22695" s="533"/>
      <c r="E22695" s="533"/>
      <c r="F22695" s="533"/>
      <c r="G22695" s="533"/>
    </row>
    <row r="22696" spans="1:7">
      <c r="A22696" s="533"/>
      <c r="B22696" s="1787"/>
      <c r="C22696" s="1788"/>
      <c r="D22696" s="533"/>
      <c r="E22696" s="533"/>
      <c r="F22696" s="533"/>
      <c r="G22696" s="533"/>
    </row>
    <row r="22697" spans="1:7">
      <c r="A22697" s="533"/>
      <c r="B22697" s="1787"/>
      <c r="C22697" s="1788"/>
      <c r="D22697" s="533"/>
      <c r="E22697" s="533"/>
      <c r="F22697" s="533"/>
      <c r="G22697" s="533"/>
    </row>
    <row r="22698" spans="1:7">
      <c r="A22698" s="533"/>
      <c r="B22698" s="1787"/>
      <c r="C22698" s="1788"/>
      <c r="D22698" s="533"/>
      <c r="E22698" s="533"/>
      <c r="F22698" s="533"/>
      <c r="G22698" s="533"/>
    </row>
    <row r="22699" spans="1:7">
      <c r="A22699" s="533"/>
      <c r="B22699" s="1787"/>
      <c r="C22699" s="1788"/>
      <c r="D22699" s="533"/>
      <c r="E22699" s="533"/>
      <c r="F22699" s="533"/>
      <c r="G22699" s="533"/>
    </row>
    <row r="22700" spans="1:7">
      <c r="A22700" s="533"/>
      <c r="B22700" s="1787"/>
      <c r="C22700" s="1788"/>
      <c r="D22700" s="533"/>
      <c r="E22700" s="533"/>
      <c r="F22700" s="533"/>
      <c r="G22700" s="533"/>
    </row>
    <row r="22701" spans="1:7">
      <c r="A22701" s="533"/>
      <c r="B22701" s="1787"/>
      <c r="C22701" s="1788"/>
      <c r="D22701" s="533"/>
      <c r="E22701" s="533"/>
      <c r="F22701" s="533"/>
      <c r="G22701" s="533"/>
    </row>
    <row r="22702" spans="1:7">
      <c r="A22702" s="533"/>
      <c r="B22702" s="1787"/>
      <c r="C22702" s="1788"/>
      <c r="D22702" s="533"/>
      <c r="E22702" s="533"/>
      <c r="F22702" s="533"/>
      <c r="G22702" s="533"/>
    </row>
    <row r="22703" spans="1:7">
      <c r="A22703" s="533"/>
      <c r="B22703" s="1787"/>
      <c r="C22703" s="1788"/>
      <c r="D22703" s="533"/>
      <c r="E22703" s="533"/>
      <c r="F22703" s="533"/>
      <c r="G22703" s="533"/>
    </row>
    <row r="22704" spans="1:7">
      <c r="A22704" s="533"/>
      <c r="B22704" s="1787"/>
      <c r="C22704" s="1788"/>
      <c r="D22704" s="533"/>
      <c r="E22704" s="533"/>
      <c r="F22704" s="533"/>
      <c r="G22704" s="533"/>
    </row>
    <row r="22705" spans="1:7">
      <c r="A22705" s="533"/>
      <c r="B22705" s="1787"/>
      <c r="C22705" s="1788"/>
      <c r="D22705" s="533"/>
      <c r="E22705" s="533"/>
      <c r="F22705" s="533"/>
      <c r="G22705" s="533"/>
    </row>
    <row r="22706" spans="1:7">
      <c r="A22706" s="533"/>
      <c r="B22706" s="1787"/>
      <c r="C22706" s="1788"/>
      <c r="D22706" s="533"/>
      <c r="E22706" s="533"/>
      <c r="F22706" s="533"/>
      <c r="G22706" s="533"/>
    </row>
    <row r="22707" spans="1:7">
      <c r="A22707" s="533"/>
      <c r="B22707" s="1787"/>
      <c r="C22707" s="1788"/>
      <c r="D22707" s="533"/>
      <c r="E22707" s="533"/>
      <c r="F22707" s="533"/>
      <c r="G22707" s="533"/>
    </row>
    <row r="22708" spans="1:7">
      <c r="A22708" s="533"/>
      <c r="B22708" s="1787"/>
      <c r="C22708" s="1788"/>
      <c r="D22708" s="533"/>
      <c r="E22708" s="533"/>
      <c r="F22708" s="533"/>
      <c r="G22708" s="533"/>
    </row>
    <row r="22709" spans="1:7">
      <c r="A22709" s="533"/>
      <c r="B22709" s="1787"/>
      <c r="C22709" s="1788"/>
      <c r="D22709" s="533"/>
      <c r="E22709" s="533"/>
      <c r="F22709" s="533"/>
      <c r="G22709" s="533"/>
    </row>
    <row r="22710" spans="1:7">
      <c r="A22710" s="533"/>
      <c r="B22710" s="1787"/>
      <c r="C22710" s="1788"/>
      <c r="D22710" s="533"/>
      <c r="E22710" s="533"/>
      <c r="F22710" s="533"/>
      <c r="G22710" s="533"/>
    </row>
    <row r="22711" spans="1:7">
      <c r="A22711" s="533"/>
      <c r="B22711" s="1787"/>
      <c r="C22711" s="1788"/>
      <c r="D22711" s="533"/>
      <c r="E22711" s="533"/>
      <c r="F22711" s="533"/>
      <c r="G22711" s="533"/>
    </row>
    <row r="22712" spans="1:7">
      <c r="A22712" s="533"/>
      <c r="B22712" s="1787"/>
      <c r="C22712" s="1788"/>
      <c r="D22712" s="533"/>
      <c r="E22712" s="533"/>
      <c r="F22712" s="533"/>
      <c r="G22712" s="533"/>
    </row>
    <row r="22713" spans="1:7">
      <c r="A22713" s="533"/>
      <c r="B22713" s="1787"/>
      <c r="C22713" s="1788"/>
      <c r="D22713" s="533"/>
      <c r="E22713" s="533"/>
      <c r="F22713" s="533"/>
      <c r="G22713" s="533"/>
    </row>
    <row r="22714" spans="1:7">
      <c r="A22714" s="533"/>
      <c r="B22714" s="1787"/>
      <c r="C22714" s="1788"/>
      <c r="D22714" s="533"/>
      <c r="E22714" s="533"/>
      <c r="F22714" s="533"/>
      <c r="G22714" s="533"/>
    </row>
    <row r="22715" spans="1:7">
      <c r="A22715" s="533"/>
      <c r="B22715" s="1787"/>
      <c r="C22715" s="1788"/>
      <c r="D22715" s="533"/>
      <c r="E22715" s="533"/>
      <c r="F22715" s="533"/>
      <c r="G22715" s="533"/>
    </row>
    <row r="22716" spans="1:7">
      <c r="A22716" s="533"/>
      <c r="B22716" s="1787"/>
      <c r="C22716" s="1788"/>
      <c r="D22716" s="533"/>
      <c r="E22716" s="533"/>
      <c r="F22716" s="533"/>
      <c r="G22716" s="533"/>
    </row>
    <row r="22717" spans="1:7">
      <c r="A22717" s="533"/>
      <c r="B22717" s="1787"/>
      <c r="C22717" s="1788"/>
      <c r="D22717" s="533"/>
      <c r="E22717" s="533"/>
      <c r="F22717" s="533"/>
      <c r="G22717" s="533"/>
    </row>
    <row r="22718" spans="1:7">
      <c r="A22718" s="533"/>
      <c r="B22718" s="1787"/>
      <c r="C22718" s="1788"/>
      <c r="D22718" s="533"/>
      <c r="E22718" s="533"/>
      <c r="F22718" s="533"/>
      <c r="G22718" s="533"/>
    </row>
    <row r="22719" spans="1:7">
      <c r="A22719" s="533"/>
      <c r="B22719" s="1787"/>
      <c r="C22719" s="1788"/>
      <c r="D22719" s="533"/>
      <c r="E22719" s="533"/>
      <c r="F22719" s="533"/>
      <c r="G22719" s="533"/>
    </row>
    <row r="22720" spans="1:7">
      <c r="A22720" s="533"/>
      <c r="B22720" s="1787"/>
      <c r="C22720" s="1788"/>
      <c r="D22720" s="533"/>
      <c r="E22720" s="533"/>
      <c r="F22720" s="533"/>
      <c r="G22720" s="533"/>
    </row>
    <row r="22721" spans="1:7">
      <c r="A22721" s="533"/>
      <c r="B22721" s="1787"/>
      <c r="C22721" s="1788"/>
      <c r="D22721" s="533"/>
      <c r="E22721" s="533"/>
      <c r="F22721" s="533"/>
      <c r="G22721" s="533"/>
    </row>
    <row r="22722" spans="1:7">
      <c r="A22722" s="533"/>
      <c r="B22722" s="1787"/>
      <c r="C22722" s="1788"/>
      <c r="D22722" s="533"/>
      <c r="E22722" s="533"/>
      <c r="F22722" s="533"/>
      <c r="G22722" s="533"/>
    </row>
    <row r="22723" spans="1:7">
      <c r="A22723" s="533"/>
      <c r="B22723" s="1787"/>
      <c r="C22723" s="1788"/>
      <c r="D22723" s="533"/>
      <c r="E22723" s="533"/>
      <c r="F22723" s="533"/>
      <c r="G22723" s="533"/>
    </row>
    <row r="22724" spans="1:7">
      <c r="A22724" s="533"/>
      <c r="B22724" s="1787"/>
      <c r="C22724" s="1788"/>
      <c r="D22724" s="533"/>
      <c r="E22724" s="533"/>
      <c r="F22724" s="533"/>
      <c r="G22724" s="533"/>
    </row>
    <row r="22725" spans="1:7">
      <c r="A22725" s="533"/>
      <c r="B22725" s="1787"/>
      <c r="C22725" s="1788"/>
      <c r="D22725" s="533"/>
      <c r="E22725" s="533"/>
      <c r="F22725" s="533"/>
      <c r="G22725" s="533"/>
    </row>
    <row r="22726" spans="1:7">
      <c r="A22726" s="533"/>
      <c r="B22726" s="1787"/>
      <c r="C22726" s="1788"/>
      <c r="D22726" s="533"/>
      <c r="E22726" s="533"/>
      <c r="F22726" s="533"/>
      <c r="G22726" s="533"/>
    </row>
    <row r="22727" spans="1:7">
      <c r="A22727" s="533"/>
      <c r="B22727" s="1787"/>
      <c r="C22727" s="1788"/>
      <c r="D22727" s="533"/>
      <c r="E22727" s="533"/>
      <c r="F22727" s="533"/>
      <c r="G22727" s="533"/>
    </row>
    <row r="22728" spans="1:7">
      <c r="A22728" s="533"/>
      <c r="B22728" s="1787"/>
      <c r="C22728" s="1788"/>
      <c r="D22728" s="533"/>
      <c r="E22728" s="533"/>
      <c r="F22728" s="533"/>
      <c r="G22728" s="533"/>
    </row>
    <row r="22729" spans="1:7">
      <c r="A22729" s="533"/>
      <c r="B22729" s="1787"/>
      <c r="C22729" s="1788"/>
      <c r="D22729" s="533"/>
      <c r="E22729" s="533"/>
      <c r="F22729" s="533"/>
      <c r="G22729" s="533"/>
    </row>
    <row r="22730" spans="1:7">
      <c r="A22730" s="533"/>
      <c r="B22730" s="1787"/>
      <c r="C22730" s="1788"/>
      <c r="D22730" s="533"/>
      <c r="E22730" s="533"/>
      <c r="F22730" s="533"/>
      <c r="G22730" s="533"/>
    </row>
    <row r="22731" spans="1:7">
      <c r="A22731" s="533"/>
      <c r="B22731" s="1787"/>
      <c r="C22731" s="1788"/>
      <c r="D22731" s="533"/>
      <c r="E22731" s="533"/>
      <c r="F22731" s="533"/>
      <c r="G22731" s="533"/>
    </row>
    <row r="22732" spans="1:7">
      <c r="A22732" s="533"/>
      <c r="B22732" s="1787"/>
      <c r="C22732" s="1788"/>
      <c r="D22732" s="533"/>
      <c r="E22732" s="533"/>
      <c r="F22732" s="533"/>
      <c r="G22732" s="533"/>
    </row>
    <row r="22733" spans="1:7">
      <c r="A22733" s="533"/>
      <c r="B22733" s="1787"/>
      <c r="C22733" s="1788"/>
      <c r="D22733" s="533"/>
      <c r="E22733" s="533"/>
      <c r="F22733" s="533"/>
      <c r="G22733" s="533"/>
    </row>
    <row r="22734" spans="1:7">
      <c r="A22734" s="533"/>
      <c r="B22734" s="1787"/>
      <c r="C22734" s="1788"/>
      <c r="D22734" s="533"/>
      <c r="E22734" s="533"/>
      <c r="F22734" s="533"/>
      <c r="G22734" s="533"/>
    </row>
    <row r="22735" spans="1:7">
      <c r="A22735" s="533"/>
      <c r="B22735" s="1787"/>
      <c r="C22735" s="1788"/>
      <c r="D22735" s="533"/>
      <c r="E22735" s="533"/>
      <c r="F22735" s="533"/>
      <c r="G22735" s="533"/>
    </row>
    <row r="22736" spans="1:7">
      <c r="A22736" s="533"/>
      <c r="B22736" s="1787"/>
      <c r="C22736" s="1788"/>
      <c r="D22736" s="533"/>
      <c r="E22736" s="533"/>
      <c r="F22736" s="533"/>
      <c r="G22736" s="533"/>
    </row>
    <row r="22737" spans="1:7">
      <c r="A22737" s="533"/>
      <c r="B22737" s="1787"/>
      <c r="C22737" s="1788"/>
      <c r="D22737" s="533"/>
      <c r="E22737" s="533"/>
      <c r="F22737" s="533"/>
      <c r="G22737" s="533"/>
    </row>
    <row r="22738" spans="1:7">
      <c r="A22738" s="533"/>
      <c r="B22738" s="1787"/>
      <c r="C22738" s="1788"/>
      <c r="D22738" s="533"/>
      <c r="E22738" s="533"/>
      <c r="F22738" s="533"/>
      <c r="G22738" s="533"/>
    </row>
    <row r="22739" spans="1:7">
      <c r="A22739" s="533"/>
      <c r="B22739" s="1787"/>
      <c r="C22739" s="1788"/>
      <c r="D22739" s="533"/>
      <c r="E22739" s="533"/>
      <c r="F22739" s="533"/>
      <c r="G22739" s="533"/>
    </row>
    <row r="22740" spans="1:7">
      <c r="A22740" s="533"/>
      <c r="B22740" s="1787"/>
      <c r="C22740" s="1788"/>
      <c r="D22740" s="533"/>
      <c r="E22740" s="533"/>
      <c r="F22740" s="533"/>
      <c r="G22740" s="533"/>
    </row>
    <row r="22741" spans="1:7">
      <c r="A22741" s="533"/>
      <c r="B22741" s="1787"/>
      <c r="C22741" s="1788"/>
      <c r="D22741" s="533"/>
      <c r="E22741" s="533"/>
      <c r="F22741" s="533"/>
      <c r="G22741" s="533"/>
    </row>
    <row r="22742" spans="1:7">
      <c r="A22742" s="533"/>
      <c r="B22742" s="1787"/>
      <c r="C22742" s="1788"/>
      <c r="D22742" s="533"/>
      <c r="E22742" s="533"/>
      <c r="F22742" s="533"/>
      <c r="G22742" s="533"/>
    </row>
    <row r="22743" spans="1:7">
      <c r="A22743" s="533"/>
      <c r="B22743" s="1787"/>
      <c r="C22743" s="1788"/>
      <c r="D22743" s="533"/>
      <c r="E22743" s="533"/>
      <c r="F22743" s="533"/>
      <c r="G22743" s="533"/>
    </row>
    <row r="22744" spans="1:7">
      <c r="A22744" s="533"/>
      <c r="B22744" s="1787"/>
      <c r="C22744" s="1788"/>
      <c r="D22744" s="533"/>
      <c r="E22744" s="533"/>
      <c r="F22744" s="533"/>
      <c r="G22744" s="533"/>
    </row>
    <row r="22745" spans="1:7">
      <c r="A22745" s="533"/>
      <c r="B22745" s="1787"/>
      <c r="C22745" s="1788"/>
      <c r="D22745" s="533"/>
      <c r="E22745" s="533"/>
      <c r="F22745" s="533"/>
      <c r="G22745" s="533"/>
    </row>
    <row r="22746" spans="1:7">
      <c r="A22746" s="533"/>
      <c r="B22746" s="1787"/>
      <c r="C22746" s="1788"/>
      <c r="D22746" s="533"/>
      <c r="E22746" s="533"/>
      <c r="F22746" s="533"/>
      <c r="G22746" s="533"/>
    </row>
    <row r="22747" spans="1:7">
      <c r="A22747" s="533"/>
      <c r="B22747" s="1787"/>
      <c r="C22747" s="1788"/>
      <c r="D22747" s="533"/>
      <c r="E22747" s="533"/>
      <c r="F22747" s="533"/>
      <c r="G22747" s="533"/>
    </row>
    <row r="22748" spans="1:7">
      <c r="A22748" s="533"/>
      <c r="B22748" s="1787"/>
      <c r="C22748" s="1788"/>
      <c r="D22748" s="533"/>
      <c r="E22748" s="533"/>
      <c r="F22748" s="533"/>
      <c r="G22748" s="533"/>
    </row>
    <row r="22749" spans="1:7">
      <c r="A22749" s="533"/>
      <c r="B22749" s="1787"/>
      <c r="C22749" s="1788"/>
      <c r="D22749" s="533"/>
      <c r="E22749" s="533"/>
      <c r="F22749" s="533"/>
      <c r="G22749" s="533"/>
    </row>
    <row r="22750" spans="1:7">
      <c r="A22750" s="533"/>
      <c r="B22750" s="1787"/>
      <c r="C22750" s="1788"/>
      <c r="D22750" s="533"/>
      <c r="E22750" s="533"/>
      <c r="F22750" s="533"/>
      <c r="G22750" s="533"/>
    </row>
    <row r="22751" spans="1:7">
      <c r="A22751" s="533"/>
      <c r="B22751" s="1787"/>
      <c r="C22751" s="1788"/>
      <c r="D22751" s="533"/>
      <c r="E22751" s="533"/>
      <c r="F22751" s="533"/>
      <c r="G22751" s="533"/>
    </row>
    <row r="22752" spans="1:7">
      <c r="A22752" s="533"/>
      <c r="B22752" s="1787"/>
      <c r="C22752" s="1788"/>
      <c r="D22752" s="533"/>
      <c r="E22752" s="533"/>
      <c r="F22752" s="533"/>
      <c r="G22752" s="533"/>
    </row>
    <row r="22753" spans="1:7">
      <c r="A22753" s="533"/>
      <c r="B22753" s="1787"/>
      <c r="C22753" s="1788"/>
      <c r="D22753" s="533"/>
      <c r="E22753" s="533"/>
      <c r="F22753" s="533"/>
      <c r="G22753" s="533"/>
    </row>
    <row r="22754" spans="1:7">
      <c r="A22754" s="533"/>
      <c r="B22754" s="1787"/>
      <c r="C22754" s="1788"/>
      <c r="D22754" s="533"/>
      <c r="E22754" s="533"/>
      <c r="F22754" s="533"/>
      <c r="G22754" s="533"/>
    </row>
    <row r="22755" spans="1:7">
      <c r="A22755" s="533"/>
      <c r="B22755" s="1787"/>
      <c r="C22755" s="1788"/>
      <c r="D22755" s="533"/>
      <c r="E22755" s="533"/>
      <c r="F22755" s="533"/>
      <c r="G22755" s="533"/>
    </row>
    <row r="22756" spans="1:7">
      <c r="A22756" s="533"/>
      <c r="B22756" s="1787"/>
      <c r="C22756" s="1788"/>
      <c r="D22756" s="533"/>
      <c r="E22756" s="533"/>
      <c r="F22756" s="533"/>
      <c r="G22756" s="533"/>
    </row>
    <row r="22757" spans="1:7">
      <c r="A22757" s="533"/>
      <c r="B22757" s="1787"/>
      <c r="C22757" s="1788"/>
      <c r="D22757" s="533"/>
      <c r="E22757" s="533"/>
      <c r="F22757" s="533"/>
      <c r="G22757" s="533"/>
    </row>
    <row r="22758" spans="1:7">
      <c r="A22758" s="533"/>
      <c r="B22758" s="1787"/>
      <c r="C22758" s="1788"/>
      <c r="D22758" s="533"/>
      <c r="E22758" s="533"/>
      <c r="F22758" s="533"/>
      <c r="G22758" s="533"/>
    </row>
    <row r="22759" spans="1:7">
      <c r="A22759" s="533"/>
      <c r="B22759" s="1787"/>
      <c r="C22759" s="1788"/>
      <c r="D22759" s="533"/>
      <c r="E22759" s="533"/>
      <c r="F22759" s="533"/>
      <c r="G22759" s="533"/>
    </row>
    <row r="22760" spans="1:7">
      <c r="A22760" s="533"/>
      <c r="B22760" s="1787"/>
      <c r="C22760" s="1788"/>
      <c r="D22760" s="533"/>
      <c r="E22760" s="533"/>
      <c r="F22760" s="533"/>
      <c r="G22760" s="533"/>
    </row>
    <row r="22761" spans="1:7">
      <c r="A22761" s="533"/>
      <c r="B22761" s="1787"/>
      <c r="C22761" s="1788"/>
      <c r="D22761" s="533"/>
      <c r="E22761" s="533"/>
      <c r="F22761" s="533"/>
      <c r="G22761" s="533"/>
    </row>
    <row r="22762" spans="1:7">
      <c r="A22762" s="533"/>
      <c r="B22762" s="1787"/>
      <c r="C22762" s="1788"/>
      <c r="D22762" s="533"/>
      <c r="E22762" s="533"/>
      <c r="F22762" s="533"/>
      <c r="G22762" s="533"/>
    </row>
    <row r="22763" spans="1:7">
      <c r="A22763" s="533"/>
      <c r="B22763" s="1787"/>
      <c r="C22763" s="1788"/>
      <c r="D22763" s="533"/>
      <c r="E22763" s="533"/>
      <c r="F22763" s="533"/>
      <c r="G22763" s="533"/>
    </row>
    <row r="22764" spans="1:7">
      <c r="A22764" s="533"/>
      <c r="B22764" s="1787"/>
      <c r="C22764" s="1788"/>
      <c r="D22764" s="533"/>
      <c r="E22764" s="533"/>
      <c r="F22764" s="533"/>
      <c r="G22764" s="533"/>
    </row>
    <row r="22765" spans="1:7">
      <c r="A22765" s="533"/>
      <c r="B22765" s="1787"/>
      <c r="C22765" s="1788"/>
      <c r="D22765" s="533"/>
      <c r="E22765" s="533"/>
      <c r="F22765" s="533"/>
      <c r="G22765" s="533"/>
    </row>
    <row r="22766" spans="1:7">
      <c r="A22766" s="533"/>
      <c r="B22766" s="1787"/>
      <c r="C22766" s="1788"/>
      <c r="D22766" s="533"/>
      <c r="E22766" s="533"/>
      <c r="F22766" s="533"/>
      <c r="G22766" s="533"/>
    </row>
    <row r="22767" spans="1:7">
      <c r="A22767" s="533"/>
      <c r="B22767" s="1787"/>
      <c r="C22767" s="1788"/>
      <c r="D22767" s="533"/>
      <c r="E22767" s="533"/>
      <c r="F22767" s="533"/>
      <c r="G22767" s="533"/>
    </row>
    <row r="22768" spans="1:7">
      <c r="A22768" s="533"/>
      <c r="B22768" s="1787"/>
      <c r="C22768" s="1788"/>
      <c r="D22768" s="533"/>
      <c r="E22768" s="533"/>
      <c r="F22768" s="533"/>
      <c r="G22768" s="533"/>
    </row>
    <row r="22769" spans="1:7">
      <c r="A22769" s="533"/>
      <c r="B22769" s="1787"/>
      <c r="C22769" s="1788"/>
      <c r="D22769" s="533"/>
      <c r="E22769" s="533"/>
      <c r="F22769" s="533"/>
      <c r="G22769" s="533"/>
    </row>
    <row r="22770" spans="1:7">
      <c r="A22770" s="533"/>
      <c r="B22770" s="1787"/>
      <c r="C22770" s="1788"/>
      <c r="D22770" s="533"/>
      <c r="E22770" s="533"/>
      <c r="F22770" s="533"/>
      <c r="G22770" s="533"/>
    </row>
    <row r="22771" spans="1:7">
      <c r="A22771" s="533"/>
      <c r="B22771" s="1787"/>
      <c r="C22771" s="1788"/>
      <c r="D22771" s="533"/>
      <c r="E22771" s="533"/>
      <c r="F22771" s="533"/>
      <c r="G22771" s="533"/>
    </row>
    <row r="22772" spans="1:7">
      <c r="A22772" s="533"/>
      <c r="B22772" s="1787"/>
      <c r="C22772" s="1788"/>
      <c r="D22772" s="533"/>
      <c r="E22772" s="533"/>
      <c r="F22772" s="533"/>
      <c r="G22772" s="533"/>
    </row>
    <row r="22773" spans="1:7">
      <c r="A22773" s="533"/>
      <c r="B22773" s="1787"/>
      <c r="C22773" s="1788"/>
      <c r="D22773" s="533"/>
      <c r="E22773" s="533"/>
      <c r="F22773" s="533"/>
      <c r="G22773" s="533"/>
    </row>
    <row r="22774" spans="1:7">
      <c r="A22774" s="533"/>
      <c r="B22774" s="1787"/>
      <c r="C22774" s="1788"/>
      <c r="D22774" s="533"/>
      <c r="E22774" s="533"/>
      <c r="F22774" s="533"/>
      <c r="G22774" s="533"/>
    </row>
    <row r="22775" spans="1:7">
      <c r="A22775" s="533"/>
      <c r="B22775" s="1787"/>
      <c r="C22775" s="1788"/>
      <c r="D22775" s="533"/>
      <c r="E22775" s="533"/>
      <c r="F22775" s="533"/>
      <c r="G22775" s="533"/>
    </row>
    <row r="22776" spans="1:7">
      <c r="A22776" s="533"/>
      <c r="B22776" s="1787"/>
      <c r="C22776" s="1788"/>
      <c r="D22776" s="533"/>
      <c r="E22776" s="533"/>
      <c r="F22776" s="533"/>
      <c r="G22776" s="533"/>
    </row>
    <row r="22777" spans="1:7">
      <c r="A22777" s="533"/>
      <c r="B22777" s="1787"/>
      <c r="C22777" s="1788"/>
      <c r="D22777" s="533"/>
      <c r="E22777" s="533"/>
      <c r="F22777" s="533"/>
      <c r="G22777" s="533"/>
    </row>
    <row r="22778" spans="1:7">
      <c r="A22778" s="533"/>
      <c r="B22778" s="1787"/>
      <c r="C22778" s="1788"/>
      <c r="D22778" s="533"/>
      <c r="E22778" s="533"/>
      <c r="F22778" s="533"/>
      <c r="G22778" s="533"/>
    </row>
    <row r="22779" spans="1:7">
      <c r="A22779" s="533"/>
      <c r="B22779" s="1787"/>
      <c r="C22779" s="1788"/>
      <c r="D22779" s="533"/>
      <c r="E22779" s="533"/>
      <c r="F22779" s="533"/>
      <c r="G22779" s="533"/>
    </row>
    <row r="22780" spans="1:7">
      <c r="A22780" s="533"/>
      <c r="B22780" s="1787"/>
      <c r="C22780" s="1788"/>
      <c r="D22780" s="533"/>
      <c r="E22780" s="533"/>
      <c r="F22780" s="533"/>
      <c r="G22780" s="533"/>
    </row>
    <row r="22781" spans="1:7">
      <c r="A22781" s="533"/>
      <c r="B22781" s="1787"/>
      <c r="C22781" s="1788"/>
      <c r="D22781" s="533"/>
      <c r="E22781" s="533"/>
      <c r="F22781" s="533"/>
      <c r="G22781" s="533"/>
    </row>
    <row r="22782" spans="1:7">
      <c r="A22782" s="533"/>
      <c r="B22782" s="1787"/>
      <c r="C22782" s="1788"/>
      <c r="D22782" s="533"/>
      <c r="E22782" s="533"/>
      <c r="F22782" s="533"/>
      <c r="G22782" s="533"/>
    </row>
    <row r="22783" spans="1:7">
      <c r="A22783" s="533"/>
      <c r="B22783" s="1787"/>
      <c r="C22783" s="1788"/>
      <c r="D22783" s="533"/>
      <c r="E22783" s="533"/>
      <c r="F22783" s="533"/>
      <c r="G22783" s="533"/>
    </row>
    <row r="22784" spans="1:7">
      <c r="A22784" s="533"/>
      <c r="B22784" s="1787"/>
      <c r="C22784" s="1788"/>
      <c r="D22784" s="533"/>
      <c r="E22784" s="533"/>
      <c r="F22784" s="533"/>
      <c r="G22784" s="533"/>
    </row>
    <row r="22785" spans="1:7">
      <c r="A22785" s="533"/>
      <c r="B22785" s="1787"/>
      <c r="C22785" s="1788"/>
      <c r="D22785" s="533"/>
      <c r="E22785" s="533"/>
      <c r="F22785" s="533"/>
      <c r="G22785" s="533"/>
    </row>
    <row r="22786" spans="1:7">
      <c r="A22786" s="533"/>
      <c r="B22786" s="1787"/>
      <c r="C22786" s="1788"/>
      <c r="D22786" s="533"/>
      <c r="E22786" s="533"/>
      <c r="F22786" s="533"/>
      <c r="G22786" s="533"/>
    </row>
    <row r="22787" spans="1:7">
      <c r="A22787" s="533"/>
      <c r="B22787" s="1787"/>
      <c r="C22787" s="1788"/>
      <c r="D22787" s="533"/>
      <c r="E22787" s="533"/>
      <c r="F22787" s="533"/>
      <c r="G22787" s="533"/>
    </row>
    <row r="22788" spans="1:7">
      <c r="A22788" s="533"/>
      <c r="B22788" s="1787"/>
      <c r="C22788" s="1788"/>
      <c r="D22788" s="533"/>
      <c r="E22788" s="533"/>
      <c r="F22788" s="533"/>
      <c r="G22788" s="533"/>
    </row>
    <row r="22789" spans="1:7">
      <c r="A22789" s="533"/>
      <c r="B22789" s="1787"/>
      <c r="C22789" s="1788"/>
      <c r="D22789" s="533"/>
      <c r="E22789" s="533"/>
      <c r="F22789" s="533"/>
      <c r="G22789" s="533"/>
    </row>
    <row r="22790" spans="1:7">
      <c r="A22790" s="533"/>
      <c r="B22790" s="1787"/>
      <c r="C22790" s="1788"/>
      <c r="D22790" s="533"/>
      <c r="E22790" s="533"/>
      <c r="F22790" s="533"/>
      <c r="G22790" s="533"/>
    </row>
    <row r="22791" spans="1:7">
      <c r="A22791" s="533"/>
      <c r="B22791" s="1787"/>
      <c r="C22791" s="1788"/>
      <c r="D22791" s="533"/>
      <c r="E22791" s="533"/>
      <c r="F22791" s="533"/>
      <c r="G22791" s="533"/>
    </row>
    <row r="22792" spans="1:7">
      <c r="A22792" s="533"/>
      <c r="B22792" s="1787"/>
      <c r="C22792" s="1788"/>
      <c r="D22792" s="533"/>
      <c r="E22792" s="533"/>
      <c r="F22792" s="533"/>
      <c r="G22792" s="533"/>
    </row>
    <row r="22793" spans="1:7">
      <c r="A22793" s="533"/>
      <c r="B22793" s="1787"/>
      <c r="C22793" s="1788"/>
      <c r="D22793" s="533"/>
      <c r="E22793" s="533"/>
      <c r="F22793" s="533"/>
      <c r="G22793" s="533"/>
    </row>
    <row r="22794" spans="1:7">
      <c r="A22794" s="533"/>
      <c r="B22794" s="1787"/>
      <c r="C22794" s="1788"/>
      <c r="D22794" s="533"/>
      <c r="E22794" s="533"/>
      <c r="F22794" s="533"/>
      <c r="G22794" s="533"/>
    </row>
    <row r="22795" spans="1:7">
      <c r="A22795" s="533"/>
      <c r="B22795" s="1787"/>
      <c r="C22795" s="1788"/>
      <c r="D22795" s="533"/>
      <c r="E22795" s="533"/>
      <c r="F22795" s="533"/>
      <c r="G22795" s="533"/>
    </row>
    <row r="22796" spans="1:7">
      <c r="A22796" s="533"/>
      <c r="B22796" s="1787"/>
      <c r="C22796" s="1788"/>
      <c r="D22796" s="533"/>
      <c r="E22796" s="533"/>
      <c r="F22796" s="533"/>
      <c r="G22796" s="533"/>
    </row>
    <row r="22797" spans="1:7">
      <c r="A22797" s="533"/>
      <c r="B22797" s="1787"/>
      <c r="C22797" s="1788"/>
      <c r="D22797" s="533"/>
      <c r="E22797" s="533"/>
      <c r="F22797" s="533"/>
      <c r="G22797" s="533"/>
    </row>
    <row r="22798" spans="1:7">
      <c r="A22798" s="533"/>
      <c r="B22798" s="1787"/>
      <c r="C22798" s="1788"/>
      <c r="D22798" s="533"/>
      <c r="E22798" s="533"/>
      <c r="F22798" s="533"/>
      <c r="G22798" s="533"/>
    </row>
    <row r="22799" spans="1:7">
      <c r="A22799" s="533"/>
      <c r="B22799" s="1787"/>
      <c r="C22799" s="1788"/>
      <c r="D22799" s="533"/>
      <c r="E22799" s="533"/>
      <c r="F22799" s="533"/>
      <c r="G22799" s="533"/>
    </row>
    <row r="22800" spans="1:7">
      <c r="A22800" s="533"/>
      <c r="B22800" s="1787"/>
      <c r="C22800" s="1788"/>
      <c r="D22800" s="533"/>
      <c r="E22800" s="533"/>
      <c r="F22800" s="533"/>
      <c r="G22800" s="533"/>
    </row>
    <row r="22801" spans="1:7">
      <c r="A22801" s="533"/>
      <c r="B22801" s="1787"/>
      <c r="C22801" s="1788"/>
      <c r="D22801" s="533"/>
      <c r="E22801" s="533"/>
      <c r="F22801" s="533"/>
      <c r="G22801" s="533"/>
    </row>
    <row r="22802" spans="1:7">
      <c r="A22802" s="533"/>
      <c r="B22802" s="1787"/>
      <c r="C22802" s="1788"/>
      <c r="D22802" s="533"/>
      <c r="E22802" s="533"/>
      <c r="F22802" s="533"/>
      <c r="G22802" s="533"/>
    </row>
    <row r="22803" spans="1:7">
      <c r="A22803" s="533"/>
      <c r="B22803" s="1787"/>
      <c r="C22803" s="1788"/>
      <c r="D22803" s="533"/>
      <c r="E22803" s="533"/>
      <c r="F22803" s="533"/>
      <c r="G22803" s="533"/>
    </row>
    <row r="22804" spans="1:7">
      <c r="A22804" s="533"/>
      <c r="B22804" s="1787"/>
      <c r="C22804" s="1788"/>
      <c r="D22804" s="533"/>
      <c r="E22804" s="533"/>
      <c r="F22804" s="533"/>
      <c r="G22804" s="533"/>
    </row>
    <row r="22805" spans="1:7">
      <c r="A22805" s="533"/>
      <c r="B22805" s="1787"/>
      <c r="C22805" s="1788"/>
      <c r="D22805" s="533"/>
      <c r="E22805" s="533"/>
      <c r="F22805" s="533"/>
      <c r="G22805" s="533"/>
    </row>
    <row r="22806" spans="1:7">
      <c r="A22806" s="533"/>
      <c r="B22806" s="1787"/>
      <c r="C22806" s="1788"/>
      <c r="D22806" s="533"/>
      <c r="E22806" s="533"/>
      <c r="F22806" s="533"/>
      <c r="G22806" s="533"/>
    </row>
    <row r="22807" spans="1:7">
      <c r="A22807" s="533"/>
      <c r="B22807" s="1787"/>
      <c r="C22807" s="1788"/>
      <c r="D22807" s="533"/>
      <c r="E22807" s="533"/>
      <c r="F22807" s="533"/>
      <c r="G22807" s="533"/>
    </row>
    <row r="22808" spans="1:7">
      <c r="A22808" s="533"/>
      <c r="B22808" s="1787"/>
      <c r="C22808" s="1788"/>
      <c r="D22808" s="533"/>
      <c r="E22808" s="533"/>
      <c r="F22808" s="533"/>
      <c r="G22808" s="533"/>
    </row>
    <row r="22809" spans="1:7">
      <c r="A22809" s="533"/>
      <c r="B22809" s="1787"/>
      <c r="C22809" s="1788"/>
      <c r="D22809" s="533"/>
      <c r="E22809" s="533"/>
      <c r="F22809" s="533"/>
      <c r="G22809" s="533"/>
    </row>
    <row r="22810" spans="1:7">
      <c r="A22810" s="533"/>
      <c r="B22810" s="1787"/>
      <c r="C22810" s="1788"/>
      <c r="D22810" s="533"/>
      <c r="E22810" s="533"/>
      <c r="F22810" s="533"/>
      <c r="G22810" s="533"/>
    </row>
    <row r="22811" spans="1:7">
      <c r="A22811" s="533"/>
      <c r="B22811" s="1787"/>
      <c r="C22811" s="1788"/>
      <c r="D22811" s="533"/>
      <c r="E22811" s="533"/>
      <c r="F22811" s="533"/>
      <c r="G22811" s="533"/>
    </row>
    <row r="22812" spans="1:7">
      <c r="A22812" s="533"/>
      <c r="B22812" s="1787"/>
      <c r="C22812" s="1788"/>
      <c r="D22812" s="533"/>
      <c r="E22812" s="533"/>
      <c r="F22812" s="533"/>
      <c r="G22812" s="533"/>
    </row>
    <row r="22813" spans="1:7">
      <c r="A22813" s="533"/>
      <c r="B22813" s="1787"/>
      <c r="C22813" s="1788"/>
      <c r="D22813" s="533"/>
      <c r="E22813" s="533"/>
      <c r="F22813" s="533"/>
      <c r="G22813" s="533"/>
    </row>
    <row r="22814" spans="1:7">
      <c r="A22814" s="533"/>
      <c r="B22814" s="1787"/>
      <c r="C22814" s="1788"/>
      <c r="D22814" s="533"/>
      <c r="E22814" s="533"/>
      <c r="F22814" s="533"/>
      <c r="G22814" s="533"/>
    </row>
    <row r="22815" spans="1:7">
      <c r="A22815" s="533"/>
      <c r="B22815" s="1787"/>
      <c r="C22815" s="1788"/>
      <c r="D22815" s="533"/>
      <c r="E22815" s="533"/>
      <c r="F22815" s="533"/>
      <c r="G22815" s="533"/>
    </row>
    <row r="22816" spans="1:7">
      <c r="A22816" s="533"/>
      <c r="B22816" s="1787"/>
      <c r="C22816" s="1788"/>
      <c r="D22816" s="533"/>
      <c r="E22816" s="533"/>
      <c r="F22816" s="533"/>
      <c r="G22816" s="533"/>
    </row>
    <row r="22817" spans="1:7">
      <c r="A22817" s="533"/>
      <c r="B22817" s="1787"/>
      <c r="C22817" s="1788"/>
      <c r="D22817" s="533"/>
      <c r="E22817" s="533"/>
      <c r="F22817" s="533"/>
      <c r="G22817" s="533"/>
    </row>
    <row r="22818" spans="1:7">
      <c r="A22818" s="533"/>
      <c r="B22818" s="1787"/>
      <c r="C22818" s="1788"/>
      <c r="D22818" s="533"/>
      <c r="E22818" s="533"/>
      <c r="F22818" s="533"/>
      <c r="G22818" s="533"/>
    </row>
    <row r="22819" spans="1:7">
      <c r="A22819" s="533"/>
      <c r="B22819" s="1787"/>
      <c r="C22819" s="1788"/>
      <c r="D22819" s="533"/>
      <c r="E22819" s="533"/>
      <c r="F22819" s="533"/>
      <c r="G22819" s="533"/>
    </row>
    <row r="22820" spans="1:7">
      <c r="A22820" s="533"/>
      <c r="B22820" s="1787"/>
      <c r="C22820" s="1788"/>
      <c r="D22820" s="533"/>
      <c r="E22820" s="533"/>
      <c r="F22820" s="533"/>
      <c r="G22820" s="533"/>
    </row>
    <row r="22821" spans="1:7">
      <c r="A22821" s="533"/>
      <c r="B22821" s="1787"/>
      <c r="C22821" s="1788"/>
      <c r="D22821" s="533"/>
      <c r="E22821" s="533"/>
      <c r="F22821" s="533"/>
      <c r="G22821" s="533"/>
    </row>
    <row r="22822" spans="1:7">
      <c r="A22822" s="533"/>
      <c r="B22822" s="1787"/>
      <c r="C22822" s="1788"/>
      <c r="D22822" s="533"/>
      <c r="E22822" s="533"/>
      <c r="F22822" s="533"/>
      <c r="G22822" s="533"/>
    </row>
    <row r="22823" spans="1:7">
      <c r="A22823" s="533"/>
      <c r="B22823" s="1787"/>
      <c r="C22823" s="1788"/>
      <c r="D22823" s="533"/>
      <c r="E22823" s="533"/>
      <c r="F22823" s="533"/>
      <c r="G22823" s="533"/>
    </row>
    <row r="22824" spans="1:7">
      <c r="A22824" s="533"/>
      <c r="B22824" s="1787"/>
      <c r="C22824" s="1788"/>
      <c r="D22824" s="533"/>
      <c r="E22824" s="533"/>
      <c r="F22824" s="533"/>
      <c r="G22824" s="533"/>
    </row>
    <row r="22825" spans="1:7">
      <c r="A22825" s="533"/>
      <c r="B22825" s="1787"/>
      <c r="C22825" s="1788"/>
      <c r="D22825" s="533"/>
      <c r="E22825" s="533"/>
      <c r="F22825" s="533"/>
      <c r="G22825" s="533"/>
    </row>
    <row r="22826" spans="1:7">
      <c r="A22826" s="533"/>
      <c r="B22826" s="1787"/>
      <c r="C22826" s="1788"/>
      <c r="D22826" s="533"/>
      <c r="E22826" s="533"/>
      <c r="F22826" s="533"/>
      <c r="G22826" s="533"/>
    </row>
    <row r="22827" spans="1:7">
      <c r="A22827" s="533"/>
      <c r="B22827" s="1787"/>
      <c r="C22827" s="1788"/>
      <c r="D22827" s="533"/>
      <c r="E22827" s="533"/>
      <c r="F22827" s="533"/>
      <c r="G22827" s="533"/>
    </row>
    <row r="22828" spans="1:7">
      <c r="A22828" s="533"/>
      <c r="B22828" s="1787"/>
      <c r="C22828" s="1788"/>
      <c r="D22828" s="533"/>
      <c r="E22828" s="533"/>
      <c r="F22828" s="533"/>
      <c r="G22828" s="533"/>
    </row>
    <row r="22829" spans="1:7">
      <c r="A22829" s="533"/>
      <c r="B22829" s="1787"/>
      <c r="C22829" s="1788"/>
      <c r="D22829" s="533"/>
      <c r="E22829" s="533"/>
      <c r="F22829" s="533"/>
      <c r="G22829" s="533"/>
    </row>
    <row r="22830" spans="1:7">
      <c r="A22830" s="533"/>
      <c r="B22830" s="1787"/>
      <c r="C22830" s="1788"/>
      <c r="D22830" s="533"/>
      <c r="E22830" s="533"/>
      <c r="F22830" s="533"/>
      <c r="G22830" s="533"/>
    </row>
    <row r="22831" spans="1:7">
      <c r="A22831" s="533"/>
      <c r="B22831" s="1787"/>
      <c r="C22831" s="1788"/>
      <c r="D22831" s="533"/>
      <c r="E22831" s="533"/>
      <c r="F22831" s="533"/>
      <c r="G22831" s="533"/>
    </row>
    <row r="22832" spans="1:7">
      <c r="A22832" s="533"/>
      <c r="B22832" s="1787"/>
      <c r="C22832" s="1788"/>
      <c r="D22832" s="533"/>
      <c r="E22832" s="533"/>
      <c r="F22832" s="533"/>
      <c r="G22832" s="533"/>
    </row>
    <row r="22833" spans="1:7">
      <c r="A22833" s="533"/>
      <c r="B22833" s="1787"/>
      <c r="C22833" s="1788"/>
      <c r="D22833" s="533"/>
      <c r="E22833" s="533"/>
      <c r="F22833" s="533"/>
      <c r="G22833" s="533"/>
    </row>
    <row r="22834" spans="1:7">
      <c r="A22834" s="533"/>
      <c r="B22834" s="1787"/>
      <c r="C22834" s="1788"/>
      <c r="D22834" s="533"/>
      <c r="E22834" s="533"/>
      <c r="F22834" s="533"/>
      <c r="G22834" s="533"/>
    </row>
    <row r="22835" spans="1:7">
      <c r="A22835" s="533"/>
      <c r="B22835" s="1787"/>
      <c r="C22835" s="1788"/>
      <c r="D22835" s="533"/>
      <c r="E22835" s="533"/>
      <c r="F22835" s="533"/>
      <c r="G22835" s="533"/>
    </row>
    <row r="22836" spans="1:7">
      <c r="A22836" s="533"/>
      <c r="B22836" s="1787"/>
      <c r="C22836" s="1788"/>
      <c r="D22836" s="533"/>
      <c r="E22836" s="533"/>
      <c r="F22836" s="533"/>
      <c r="G22836" s="533"/>
    </row>
    <row r="22837" spans="1:7">
      <c r="A22837" s="533"/>
      <c r="B22837" s="1787"/>
      <c r="C22837" s="1788"/>
      <c r="D22837" s="533"/>
      <c r="E22837" s="533"/>
      <c r="F22837" s="533"/>
      <c r="G22837" s="533"/>
    </row>
    <row r="22838" spans="1:7">
      <c r="A22838" s="533"/>
      <c r="B22838" s="1787"/>
      <c r="C22838" s="1788"/>
      <c r="D22838" s="533"/>
      <c r="E22838" s="533"/>
      <c r="F22838" s="533"/>
      <c r="G22838" s="533"/>
    </row>
    <row r="22839" spans="1:7">
      <c r="A22839" s="533"/>
      <c r="B22839" s="1787"/>
      <c r="C22839" s="1788"/>
      <c r="D22839" s="533"/>
      <c r="E22839" s="533"/>
      <c r="F22839" s="533"/>
      <c r="G22839" s="533"/>
    </row>
    <row r="22840" spans="1:7">
      <c r="A22840" s="533"/>
      <c r="B22840" s="1787"/>
      <c r="C22840" s="1788"/>
      <c r="D22840" s="533"/>
      <c r="E22840" s="533"/>
      <c r="F22840" s="533"/>
      <c r="G22840" s="533"/>
    </row>
    <row r="22841" spans="1:7">
      <c r="A22841" s="533"/>
      <c r="B22841" s="1787"/>
      <c r="C22841" s="1788"/>
      <c r="D22841" s="533"/>
      <c r="E22841" s="533"/>
      <c r="F22841" s="533"/>
      <c r="G22841" s="533"/>
    </row>
    <row r="22842" spans="1:7">
      <c r="A22842" s="533"/>
      <c r="B22842" s="1787"/>
      <c r="C22842" s="1788"/>
      <c r="D22842" s="533"/>
      <c r="E22842" s="533"/>
      <c r="F22842" s="533"/>
      <c r="G22842" s="533"/>
    </row>
    <row r="22843" spans="1:7">
      <c r="A22843" s="533"/>
      <c r="B22843" s="1787"/>
      <c r="C22843" s="1788"/>
      <c r="D22843" s="533"/>
      <c r="E22843" s="533"/>
      <c r="F22843" s="533"/>
      <c r="G22843" s="533"/>
    </row>
    <row r="22844" spans="1:7">
      <c r="A22844" s="533"/>
      <c r="B22844" s="1787"/>
      <c r="C22844" s="1788"/>
      <c r="D22844" s="533"/>
      <c r="E22844" s="533"/>
      <c r="F22844" s="533"/>
      <c r="G22844" s="533"/>
    </row>
    <row r="22845" spans="1:7">
      <c r="A22845" s="533"/>
      <c r="B22845" s="1787"/>
      <c r="C22845" s="1788"/>
      <c r="D22845" s="533"/>
      <c r="E22845" s="533"/>
      <c r="F22845" s="533"/>
      <c r="G22845" s="533"/>
    </row>
    <row r="22846" spans="1:7">
      <c r="A22846" s="533"/>
      <c r="B22846" s="1787"/>
      <c r="C22846" s="1788"/>
      <c r="D22846" s="533"/>
      <c r="E22846" s="533"/>
      <c r="F22846" s="533"/>
      <c r="G22846" s="533"/>
    </row>
    <row r="22847" spans="1:7">
      <c r="A22847" s="533"/>
      <c r="B22847" s="1787"/>
      <c r="C22847" s="1788"/>
      <c r="D22847" s="533"/>
      <c r="E22847" s="533"/>
      <c r="F22847" s="533"/>
      <c r="G22847" s="533"/>
    </row>
    <row r="22848" spans="1:7">
      <c r="A22848" s="533"/>
      <c r="B22848" s="1787"/>
      <c r="C22848" s="1788"/>
      <c r="D22848" s="533"/>
      <c r="E22848" s="533"/>
      <c r="F22848" s="533"/>
      <c r="G22848" s="533"/>
    </row>
    <row r="22849" spans="1:7">
      <c r="A22849" s="533"/>
      <c r="B22849" s="1787"/>
      <c r="C22849" s="1788"/>
      <c r="D22849" s="533"/>
      <c r="E22849" s="533"/>
      <c r="F22849" s="533"/>
      <c r="G22849" s="533"/>
    </row>
    <row r="22850" spans="1:7">
      <c r="A22850" s="533"/>
      <c r="B22850" s="1787"/>
      <c r="C22850" s="1788"/>
      <c r="D22850" s="533"/>
      <c r="E22850" s="533"/>
      <c r="F22850" s="533"/>
      <c r="G22850" s="533"/>
    </row>
    <row r="22851" spans="1:7">
      <c r="A22851" s="533"/>
      <c r="B22851" s="1787"/>
      <c r="C22851" s="1788"/>
      <c r="D22851" s="533"/>
      <c r="E22851" s="533"/>
      <c r="F22851" s="533"/>
      <c r="G22851" s="533"/>
    </row>
    <row r="22852" spans="1:7">
      <c r="A22852" s="533"/>
      <c r="B22852" s="1787"/>
      <c r="C22852" s="1788"/>
      <c r="D22852" s="533"/>
      <c r="E22852" s="533"/>
      <c r="F22852" s="533"/>
      <c r="G22852" s="533"/>
    </row>
    <row r="22853" spans="1:7">
      <c r="A22853" s="533"/>
      <c r="B22853" s="1787"/>
      <c r="C22853" s="1788"/>
      <c r="D22853" s="533"/>
      <c r="E22853" s="533"/>
      <c r="F22853" s="533"/>
      <c r="G22853" s="533"/>
    </row>
    <row r="22854" spans="1:7">
      <c r="A22854" s="533"/>
      <c r="B22854" s="1787"/>
      <c r="C22854" s="1788"/>
      <c r="D22854" s="533"/>
      <c r="E22854" s="533"/>
      <c r="F22854" s="533"/>
      <c r="G22854" s="533"/>
    </row>
    <row r="22855" spans="1:7">
      <c r="A22855" s="533"/>
      <c r="B22855" s="1787"/>
      <c r="C22855" s="1788"/>
      <c r="D22855" s="533"/>
      <c r="E22855" s="533"/>
      <c r="F22855" s="533"/>
      <c r="G22855" s="533"/>
    </row>
    <row r="22856" spans="1:7">
      <c r="A22856" s="533"/>
      <c r="B22856" s="1787"/>
      <c r="C22856" s="1788"/>
      <c r="D22856" s="533"/>
      <c r="E22856" s="533"/>
      <c r="F22856" s="533"/>
      <c r="G22856" s="533"/>
    </row>
    <row r="22857" spans="1:7">
      <c r="A22857" s="533"/>
      <c r="B22857" s="1787"/>
      <c r="C22857" s="1788"/>
      <c r="D22857" s="533"/>
      <c r="E22857" s="533"/>
      <c r="F22857" s="533"/>
      <c r="G22857" s="533"/>
    </row>
    <row r="22858" spans="1:7">
      <c r="A22858" s="533"/>
      <c r="B22858" s="1787"/>
      <c r="C22858" s="1788"/>
      <c r="D22858" s="533"/>
      <c r="E22858" s="533"/>
      <c r="F22858" s="533"/>
      <c r="G22858" s="533"/>
    </row>
    <row r="22859" spans="1:7">
      <c r="A22859" s="533"/>
      <c r="B22859" s="1787"/>
      <c r="C22859" s="1788"/>
      <c r="D22859" s="533"/>
      <c r="E22859" s="533"/>
      <c r="F22859" s="533"/>
      <c r="G22859" s="533"/>
    </row>
    <row r="22860" spans="1:7">
      <c r="A22860" s="533"/>
      <c r="B22860" s="1787"/>
      <c r="C22860" s="1788"/>
      <c r="D22860" s="533"/>
      <c r="E22860" s="533"/>
      <c r="F22860" s="533"/>
      <c r="G22860" s="533"/>
    </row>
    <row r="22861" spans="1:7">
      <c r="A22861" s="533"/>
      <c r="B22861" s="1787"/>
      <c r="C22861" s="1788"/>
      <c r="D22861" s="533"/>
      <c r="E22861" s="533"/>
      <c r="F22861" s="533"/>
      <c r="G22861" s="533"/>
    </row>
    <row r="22862" spans="1:7">
      <c r="A22862" s="533"/>
      <c r="B22862" s="1787"/>
      <c r="C22862" s="1788"/>
      <c r="D22862" s="533"/>
      <c r="E22862" s="533"/>
      <c r="F22862" s="533"/>
      <c r="G22862" s="533"/>
    </row>
    <row r="22863" spans="1:7">
      <c r="A22863" s="533"/>
      <c r="B22863" s="1787"/>
      <c r="C22863" s="1788"/>
      <c r="D22863" s="533"/>
      <c r="E22863" s="533"/>
      <c r="F22863" s="533"/>
      <c r="G22863" s="533"/>
    </row>
    <row r="22864" spans="1:7">
      <c r="A22864" s="533"/>
      <c r="B22864" s="1787"/>
      <c r="C22864" s="1788"/>
      <c r="D22864" s="533"/>
      <c r="E22864" s="533"/>
      <c r="F22864" s="533"/>
      <c r="G22864" s="533"/>
    </row>
    <row r="22865" spans="1:7">
      <c r="A22865" s="533"/>
      <c r="B22865" s="1787"/>
      <c r="C22865" s="1788"/>
      <c r="D22865" s="533"/>
      <c r="E22865" s="533"/>
      <c r="F22865" s="533"/>
      <c r="G22865" s="533"/>
    </row>
    <row r="22866" spans="1:7">
      <c r="A22866" s="533"/>
      <c r="B22866" s="1787"/>
      <c r="C22866" s="1788"/>
      <c r="D22866" s="533"/>
      <c r="E22866" s="533"/>
      <c r="F22866" s="533"/>
      <c r="G22866" s="533"/>
    </row>
    <row r="22867" spans="1:7">
      <c r="A22867" s="533"/>
      <c r="B22867" s="1787"/>
      <c r="C22867" s="1788"/>
      <c r="D22867" s="533"/>
      <c r="E22867" s="533"/>
      <c r="F22867" s="533"/>
      <c r="G22867" s="533"/>
    </row>
    <row r="22868" spans="1:7">
      <c r="A22868" s="533"/>
      <c r="B22868" s="1787"/>
      <c r="C22868" s="1788"/>
      <c r="D22868" s="533"/>
      <c r="E22868" s="533"/>
      <c r="F22868" s="533"/>
      <c r="G22868" s="533"/>
    </row>
    <row r="22869" spans="1:7">
      <c r="A22869" s="533"/>
      <c r="B22869" s="1787"/>
      <c r="C22869" s="1788"/>
      <c r="D22869" s="533"/>
      <c r="E22869" s="533"/>
      <c r="F22869" s="533"/>
      <c r="G22869" s="533"/>
    </row>
    <row r="22870" spans="1:7">
      <c r="A22870" s="533"/>
      <c r="B22870" s="1787"/>
      <c r="C22870" s="1788"/>
      <c r="D22870" s="533"/>
      <c r="E22870" s="533"/>
      <c r="F22870" s="533"/>
      <c r="G22870" s="533"/>
    </row>
    <row r="22871" spans="1:7">
      <c r="A22871" s="533"/>
      <c r="B22871" s="1787"/>
      <c r="C22871" s="1788"/>
      <c r="D22871" s="533"/>
      <c r="E22871" s="533"/>
      <c r="F22871" s="533"/>
      <c r="G22871" s="533"/>
    </row>
    <row r="22872" spans="1:7">
      <c r="A22872" s="533"/>
      <c r="B22872" s="1787"/>
      <c r="C22872" s="1788"/>
      <c r="D22872" s="533"/>
      <c r="E22872" s="533"/>
      <c r="F22872" s="533"/>
      <c r="G22872" s="533"/>
    </row>
    <row r="22873" spans="1:7">
      <c r="A22873" s="533"/>
      <c r="B22873" s="1787"/>
      <c r="C22873" s="1788"/>
      <c r="D22873" s="533"/>
      <c r="E22873" s="533"/>
      <c r="F22873" s="533"/>
      <c r="G22873" s="533"/>
    </row>
    <row r="22874" spans="1:7">
      <c r="A22874" s="533"/>
      <c r="B22874" s="1787"/>
      <c r="C22874" s="1788"/>
      <c r="D22874" s="533"/>
      <c r="E22874" s="533"/>
      <c r="F22874" s="533"/>
      <c r="G22874" s="533"/>
    </row>
    <row r="22875" spans="1:7">
      <c r="A22875" s="533"/>
      <c r="B22875" s="1787"/>
      <c r="C22875" s="1788"/>
      <c r="D22875" s="533"/>
      <c r="E22875" s="533"/>
      <c r="F22875" s="533"/>
      <c r="G22875" s="533"/>
    </row>
    <row r="22876" spans="1:7">
      <c r="A22876" s="533"/>
      <c r="B22876" s="1787"/>
      <c r="C22876" s="1788"/>
      <c r="D22876" s="533"/>
      <c r="E22876" s="533"/>
      <c r="F22876" s="533"/>
      <c r="G22876" s="533"/>
    </row>
    <row r="22877" spans="1:7">
      <c r="A22877" s="533"/>
      <c r="B22877" s="1787"/>
      <c r="C22877" s="1788"/>
      <c r="D22877" s="533"/>
      <c r="E22877" s="533"/>
      <c r="F22877" s="533"/>
      <c r="G22877" s="533"/>
    </row>
    <row r="22878" spans="1:7">
      <c r="A22878" s="533"/>
      <c r="B22878" s="1787"/>
      <c r="C22878" s="1788"/>
      <c r="D22878" s="533"/>
      <c r="E22878" s="533"/>
      <c r="F22878" s="533"/>
      <c r="G22878" s="533"/>
    </row>
    <row r="22879" spans="1:7">
      <c r="A22879" s="533"/>
      <c r="B22879" s="1787"/>
      <c r="C22879" s="1788"/>
      <c r="D22879" s="533"/>
      <c r="E22879" s="533"/>
      <c r="F22879" s="533"/>
      <c r="G22879" s="533"/>
    </row>
    <row r="22880" spans="1:7">
      <c r="A22880" s="533"/>
      <c r="B22880" s="1787"/>
      <c r="C22880" s="1788"/>
      <c r="D22880" s="533"/>
      <c r="E22880" s="533"/>
      <c r="F22880" s="533"/>
      <c r="G22880" s="533"/>
    </row>
    <row r="22881" spans="1:7">
      <c r="A22881" s="533"/>
      <c r="B22881" s="1787"/>
      <c r="C22881" s="1788"/>
      <c r="D22881" s="533"/>
      <c r="E22881" s="533"/>
      <c r="F22881" s="533"/>
      <c r="G22881" s="533"/>
    </row>
    <row r="22882" spans="1:7">
      <c r="A22882" s="533"/>
      <c r="B22882" s="1787"/>
      <c r="C22882" s="1788"/>
      <c r="D22882" s="533"/>
      <c r="E22882" s="533"/>
      <c r="F22882" s="533"/>
      <c r="G22882" s="533"/>
    </row>
    <row r="22883" spans="1:7">
      <c r="A22883" s="533"/>
      <c r="B22883" s="1787"/>
      <c r="C22883" s="1788"/>
      <c r="D22883" s="533"/>
      <c r="E22883" s="533"/>
      <c r="F22883" s="533"/>
      <c r="G22883" s="533"/>
    </row>
    <row r="22884" spans="1:7">
      <c r="A22884" s="533"/>
      <c r="B22884" s="1787"/>
      <c r="C22884" s="1788"/>
      <c r="D22884" s="533"/>
      <c r="E22884" s="533"/>
      <c r="F22884" s="533"/>
      <c r="G22884" s="533"/>
    </row>
    <row r="22885" spans="1:7">
      <c r="A22885" s="533"/>
      <c r="B22885" s="1787"/>
      <c r="C22885" s="1788"/>
      <c r="D22885" s="533"/>
      <c r="E22885" s="533"/>
      <c r="F22885" s="533"/>
      <c r="G22885" s="533"/>
    </row>
    <row r="22886" spans="1:7">
      <c r="A22886" s="533"/>
      <c r="B22886" s="1787"/>
      <c r="C22886" s="1788"/>
      <c r="D22886" s="533"/>
      <c r="E22886" s="533"/>
      <c r="F22886" s="533"/>
      <c r="G22886" s="533"/>
    </row>
    <row r="22887" spans="1:7">
      <c r="A22887" s="533"/>
      <c r="B22887" s="1787"/>
      <c r="C22887" s="1788"/>
      <c r="D22887" s="533"/>
      <c r="E22887" s="533"/>
      <c r="F22887" s="533"/>
      <c r="G22887" s="533"/>
    </row>
    <row r="22888" spans="1:7">
      <c r="A22888" s="533"/>
      <c r="B22888" s="1787"/>
      <c r="C22888" s="1788"/>
      <c r="D22888" s="533"/>
      <c r="E22888" s="533"/>
      <c r="F22888" s="533"/>
      <c r="G22888" s="533"/>
    </row>
    <row r="22889" spans="1:7">
      <c r="A22889" s="533"/>
      <c r="B22889" s="1787"/>
      <c r="C22889" s="1788"/>
      <c r="D22889" s="533"/>
      <c r="E22889" s="533"/>
      <c r="F22889" s="533"/>
      <c r="G22889" s="533"/>
    </row>
    <row r="22890" spans="1:7">
      <c r="A22890" s="533"/>
      <c r="B22890" s="1787"/>
      <c r="C22890" s="1788"/>
      <c r="D22890" s="533"/>
      <c r="E22890" s="533"/>
      <c r="F22890" s="533"/>
      <c r="G22890" s="533"/>
    </row>
    <row r="22891" spans="1:7">
      <c r="A22891" s="533"/>
      <c r="B22891" s="1787"/>
      <c r="C22891" s="1788"/>
      <c r="D22891" s="533"/>
      <c r="E22891" s="533"/>
      <c r="F22891" s="533"/>
      <c r="G22891" s="533"/>
    </row>
    <row r="22892" spans="1:7">
      <c r="A22892" s="533"/>
      <c r="B22892" s="1787"/>
      <c r="C22892" s="1788"/>
      <c r="D22892" s="533"/>
      <c r="E22892" s="533"/>
      <c r="F22892" s="533"/>
      <c r="G22892" s="533"/>
    </row>
    <row r="22893" spans="1:7">
      <c r="A22893" s="533"/>
      <c r="B22893" s="1787"/>
      <c r="C22893" s="1788"/>
      <c r="D22893" s="533"/>
      <c r="E22893" s="533"/>
      <c r="F22893" s="533"/>
      <c r="G22893" s="533"/>
    </row>
    <row r="22894" spans="1:7">
      <c r="A22894" s="533"/>
      <c r="B22894" s="1787"/>
      <c r="C22894" s="1788"/>
      <c r="D22894" s="533"/>
      <c r="E22894" s="533"/>
      <c r="F22894" s="533"/>
      <c r="G22894" s="533"/>
    </row>
    <row r="22895" spans="1:7">
      <c r="A22895" s="533"/>
      <c r="B22895" s="1787"/>
      <c r="C22895" s="1788"/>
      <c r="D22895" s="533"/>
      <c r="E22895" s="533"/>
      <c r="F22895" s="533"/>
      <c r="G22895" s="533"/>
    </row>
    <row r="22896" spans="1:7">
      <c r="A22896" s="533"/>
      <c r="B22896" s="1787"/>
      <c r="C22896" s="1788"/>
      <c r="D22896" s="533"/>
      <c r="E22896" s="533"/>
      <c r="F22896" s="533"/>
      <c r="G22896" s="533"/>
    </row>
    <row r="22897" spans="1:7">
      <c r="A22897" s="533"/>
      <c r="B22897" s="1787"/>
      <c r="C22897" s="1788"/>
      <c r="D22897" s="533"/>
      <c r="E22897" s="533"/>
      <c r="F22897" s="533"/>
      <c r="G22897" s="533"/>
    </row>
    <row r="22898" spans="1:7">
      <c r="A22898" s="533"/>
      <c r="B22898" s="1787"/>
      <c r="C22898" s="1788"/>
      <c r="D22898" s="533"/>
      <c r="E22898" s="533"/>
      <c r="F22898" s="533"/>
      <c r="G22898" s="533"/>
    </row>
    <row r="22899" spans="1:7">
      <c r="A22899" s="533"/>
      <c r="B22899" s="1787"/>
      <c r="C22899" s="1788"/>
      <c r="D22899" s="533"/>
      <c r="E22899" s="533"/>
      <c r="F22899" s="533"/>
      <c r="G22899" s="533"/>
    </row>
    <row r="22900" spans="1:7">
      <c r="A22900" s="533"/>
      <c r="B22900" s="1787"/>
      <c r="C22900" s="1788"/>
      <c r="D22900" s="533"/>
      <c r="E22900" s="533"/>
      <c r="F22900" s="533"/>
      <c r="G22900" s="533"/>
    </row>
    <row r="22901" spans="1:7">
      <c r="A22901" s="533"/>
      <c r="B22901" s="1787"/>
      <c r="C22901" s="1788"/>
      <c r="D22901" s="533"/>
      <c r="E22901" s="533"/>
      <c r="F22901" s="533"/>
      <c r="G22901" s="533"/>
    </row>
    <row r="22902" spans="1:7">
      <c r="A22902" s="533"/>
      <c r="B22902" s="1787"/>
      <c r="C22902" s="1788"/>
      <c r="D22902" s="533"/>
      <c r="E22902" s="533"/>
      <c r="F22902" s="533"/>
      <c r="G22902" s="533"/>
    </row>
    <row r="22903" spans="1:7">
      <c r="A22903" s="533"/>
      <c r="B22903" s="1787"/>
      <c r="C22903" s="1788"/>
      <c r="D22903" s="533"/>
      <c r="E22903" s="533"/>
      <c r="F22903" s="533"/>
      <c r="G22903" s="533"/>
    </row>
    <row r="22904" spans="1:7">
      <c r="A22904" s="533"/>
      <c r="B22904" s="1787"/>
      <c r="C22904" s="1788"/>
      <c r="D22904" s="533"/>
      <c r="E22904" s="533"/>
      <c r="F22904" s="533"/>
      <c r="G22904" s="533"/>
    </row>
    <row r="22905" spans="1:7">
      <c r="A22905" s="533"/>
      <c r="B22905" s="1787"/>
      <c r="C22905" s="1788"/>
      <c r="D22905" s="533"/>
      <c r="E22905" s="533"/>
      <c r="F22905" s="533"/>
      <c r="G22905" s="533"/>
    </row>
    <row r="22906" spans="1:7">
      <c r="A22906" s="533"/>
      <c r="B22906" s="1787"/>
      <c r="C22906" s="1788"/>
      <c r="D22906" s="533"/>
      <c r="E22906" s="533"/>
      <c r="F22906" s="533"/>
      <c r="G22906" s="533"/>
    </row>
    <row r="22907" spans="1:7">
      <c r="A22907" s="533"/>
      <c r="B22907" s="1787"/>
      <c r="C22907" s="1788"/>
      <c r="D22907" s="533"/>
      <c r="E22907" s="533"/>
      <c r="F22907" s="533"/>
      <c r="G22907" s="533"/>
    </row>
    <row r="22908" spans="1:7">
      <c r="A22908" s="533"/>
      <c r="B22908" s="1787"/>
      <c r="C22908" s="1788"/>
      <c r="D22908" s="533"/>
      <c r="E22908" s="533"/>
      <c r="F22908" s="533"/>
      <c r="G22908" s="533"/>
    </row>
    <row r="22909" spans="1:7">
      <c r="A22909" s="533"/>
      <c r="B22909" s="1787"/>
      <c r="C22909" s="1788"/>
      <c r="D22909" s="533"/>
      <c r="E22909" s="533"/>
      <c r="F22909" s="533"/>
      <c r="G22909" s="533"/>
    </row>
    <row r="22910" spans="1:7">
      <c r="A22910" s="533"/>
      <c r="B22910" s="1787"/>
      <c r="C22910" s="1788"/>
      <c r="D22910" s="533"/>
      <c r="E22910" s="533"/>
      <c r="F22910" s="533"/>
      <c r="G22910" s="533"/>
    </row>
    <row r="22911" spans="1:7">
      <c r="A22911" s="533"/>
      <c r="B22911" s="1787"/>
      <c r="C22911" s="1788"/>
      <c r="D22911" s="533"/>
      <c r="E22911" s="533"/>
      <c r="F22911" s="533"/>
      <c r="G22911" s="533"/>
    </row>
    <row r="22912" spans="1:7">
      <c r="A22912" s="533"/>
      <c r="B22912" s="1787"/>
      <c r="C22912" s="1788"/>
      <c r="D22912" s="533"/>
      <c r="E22912" s="533"/>
      <c r="F22912" s="533"/>
      <c r="G22912" s="533"/>
    </row>
    <row r="22913" spans="1:7">
      <c r="A22913" s="533"/>
      <c r="B22913" s="1787"/>
      <c r="C22913" s="1788"/>
      <c r="D22913" s="533"/>
      <c r="E22913" s="533"/>
      <c r="F22913" s="533"/>
      <c r="G22913" s="533"/>
    </row>
    <row r="22914" spans="1:7">
      <c r="A22914" s="533"/>
      <c r="B22914" s="1787"/>
      <c r="C22914" s="1788"/>
      <c r="D22914" s="533"/>
      <c r="E22914" s="533"/>
      <c r="F22914" s="533"/>
      <c r="G22914" s="533"/>
    </row>
    <row r="22915" spans="1:7">
      <c r="A22915" s="533"/>
      <c r="B22915" s="1787"/>
      <c r="C22915" s="1788"/>
      <c r="D22915" s="533"/>
      <c r="E22915" s="533"/>
      <c r="F22915" s="533"/>
      <c r="G22915" s="533"/>
    </row>
    <row r="22916" spans="1:7">
      <c r="A22916" s="533"/>
      <c r="B22916" s="1787"/>
      <c r="C22916" s="1788"/>
      <c r="D22916" s="533"/>
      <c r="E22916" s="533"/>
      <c r="F22916" s="533"/>
      <c r="G22916" s="533"/>
    </row>
    <row r="22917" spans="1:7">
      <c r="A22917" s="533"/>
      <c r="B22917" s="1787"/>
      <c r="C22917" s="1788"/>
      <c r="D22917" s="533"/>
      <c r="E22917" s="533"/>
      <c r="F22917" s="533"/>
      <c r="G22917" s="533"/>
    </row>
    <row r="22918" spans="1:7">
      <c r="A22918" s="533"/>
      <c r="B22918" s="1787"/>
      <c r="C22918" s="1788"/>
      <c r="D22918" s="533"/>
      <c r="E22918" s="533"/>
      <c r="F22918" s="533"/>
      <c r="G22918" s="533"/>
    </row>
    <row r="22919" spans="1:7">
      <c r="A22919" s="533"/>
      <c r="B22919" s="1787"/>
      <c r="C22919" s="1788"/>
      <c r="D22919" s="533"/>
      <c r="E22919" s="533"/>
      <c r="F22919" s="533"/>
      <c r="G22919" s="533"/>
    </row>
    <row r="22920" spans="1:7">
      <c r="A22920" s="533"/>
      <c r="B22920" s="1787"/>
      <c r="C22920" s="1788"/>
      <c r="D22920" s="533"/>
      <c r="E22920" s="533"/>
      <c r="F22920" s="533"/>
      <c r="G22920" s="533"/>
    </row>
    <row r="22921" spans="1:7">
      <c r="A22921" s="533"/>
      <c r="B22921" s="1787"/>
      <c r="C22921" s="1788"/>
      <c r="D22921" s="533"/>
      <c r="E22921" s="533"/>
      <c r="F22921" s="533"/>
      <c r="G22921" s="533"/>
    </row>
    <row r="22922" spans="1:7">
      <c r="A22922" s="533"/>
      <c r="B22922" s="1787"/>
      <c r="C22922" s="1788"/>
      <c r="D22922" s="533"/>
      <c r="E22922" s="533"/>
      <c r="F22922" s="533"/>
      <c r="G22922" s="533"/>
    </row>
    <row r="22923" spans="1:7">
      <c r="A22923" s="533"/>
      <c r="B22923" s="1787"/>
      <c r="C22923" s="1788"/>
      <c r="D22923" s="533"/>
      <c r="E22923" s="533"/>
      <c r="F22923" s="533"/>
      <c r="G22923" s="533"/>
    </row>
    <row r="22924" spans="1:7">
      <c r="A22924" s="533"/>
      <c r="B22924" s="1787"/>
      <c r="C22924" s="1788"/>
      <c r="D22924" s="533"/>
      <c r="E22924" s="533"/>
      <c r="F22924" s="533"/>
      <c r="G22924" s="533"/>
    </row>
    <row r="22925" spans="1:7">
      <c r="A22925" s="533"/>
      <c r="B22925" s="1787"/>
      <c r="C22925" s="1788"/>
      <c r="D22925" s="533"/>
      <c r="E22925" s="533"/>
      <c r="F22925" s="533"/>
      <c r="G22925" s="533"/>
    </row>
    <row r="22926" spans="1:7">
      <c r="A22926" s="533"/>
      <c r="B22926" s="1787"/>
      <c r="C22926" s="1788"/>
      <c r="D22926" s="533"/>
      <c r="E22926" s="533"/>
      <c r="F22926" s="533"/>
      <c r="G22926" s="533"/>
    </row>
    <row r="22927" spans="1:7">
      <c r="A22927" s="533"/>
      <c r="B22927" s="1787"/>
      <c r="C22927" s="1788"/>
      <c r="D22927" s="533"/>
      <c r="E22927" s="533"/>
      <c r="F22927" s="533"/>
      <c r="G22927" s="533"/>
    </row>
    <row r="22928" spans="1:7">
      <c r="A22928" s="533"/>
      <c r="B22928" s="1787"/>
      <c r="C22928" s="1788"/>
      <c r="D22928" s="533"/>
      <c r="E22928" s="533"/>
      <c r="F22928" s="533"/>
      <c r="G22928" s="533"/>
    </row>
    <row r="22929" spans="1:7">
      <c r="A22929" s="533"/>
      <c r="B22929" s="1787"/>
      <c r="C22929" s="1788"/>
      <c r="D22929" s="533"/>
      <c r="E22929" s="533"/>
      <c r="F22929" s="533"/>
      <c r="G22929" s="533"/>
    </row>
    <row r="22930" spans="1:7">
      <c r="A22930" s="533"/>
      <c r="B22930" s="1787"/>
      <c r="C22930" s="1788"/>
      <c r="D22930" s="533"/>
      <c r="E22930" s="533"/>
      <c r="F22930" s="533"/>
      <c r="G22930" s="533"/>
    </row>
    <row r="22931" spans="1:7">
      <c r="A22931" s="533"/>
      <c r="B22931" s="1787"/>
      <c r="C22931" s="1788"/>
      <c r="D22931" s="533"/>
      <c r="E22931" s="533"/>
      <c r="F22931" s="533"/>
      <c r="G22931" s="533"/>
    </row>
    <row r="22932" spans="1:7">
      <c r="A22932" s="533"/>
      <c r="B22932" s="1787"/>
      <c r="C22932" s="1788"/>
      <c r="D22932" s="533"/>
      <c r="E22932" s="533"/>
      <c r="F22932" s="533"/>
      <c r="G22932" s="533"/>
    </row>
    <row r="22933" spans="1:7">
      <c r="A22933" s="533"/>
      <c r="B22933" s="1787"/>
      <c r="C22933" s="1788"/>
      <c r="D22933" s="533"/>
      <c r="E22933" s="533"/>
      <c r="F22933" s="533"/>
      <c r="G22933" s="533"/>
    </row>
    <row r="22934" spans="1:7">
      <c r="A22934" s="533"/>
      <c r="B22934" s="1787"/>
      <c r="C22934" s="1788"/>
      <c r="D22934" s="533"/>
      <c r="E22934" s="533"/>
      <c r="F22934" s="533"/>
      <c r="G22934" s="533"/>
    </row>
    <row r="22935" spans="1:7">
      <c r="A22935" s="533"/>
      <c r="B22935" s="1787"/>
      <c r="C22935" s="1788"/>
      <c r="D22935" s="533"/>
      <c r="E22935" s="533"/>
      <c r="F22935" s="533"/>
      <c r="G22935" s="533"/>
    </row>
    <row r="22936" spans="1:7">
      <c r="A22936" s="533"/>
      <c r="B22936" s="1787"/>
      <c r="C22936" s="1788"/>
      <c r="D22936" s="533"/>
      <c r="E22936" s="533"/>
      <c r="F22936" s="533"/>
      <c r="G22936" s="533"/>
    </row>
    <row r="22937" spans="1:7">
      <c r="A22937" s="533"/>
      <c r="B22937" s="1787"/>
      <c r="C22937" s="1788"/>
      <c r="D22937" s="533"/>
      <c r="E22937" s="533"/>
      <c r="F22937" s="533"/>
      <c r="G22937" s="533"/>
    </row>
    <row r="22938" spans="1:7">
      <c r="A22938" s="533"/>
      <c r="B22938" s="1787"/>
      <c r="C22938" s="1788"/>
      <c r="D22938" s="533"/>
      <c r="E22938" s="533"/>
      <c r="F22938" s="533"/>
      <c r="G22938" s="533"/>
    </row>
    <row r="22939" spans="1:7">
      <c r="A22939" s="533"/>
      <c r="B22939" s="1787"/>
      <c r="C22939" s="1788"/>
      <c r="D22939" s="533"/>
      <c r="E22939" s="533"/>
      <c r="F22939" s="533"/>
      <c r="G22939" s="533"/>
    </row>
    <row r="22940" spans="1:7">
      <c r="A22940" s="533"/>
      <c r="B22940" s="1787"/>
      <c r="C22940" s="1788"/>
      <c r="D22940" s="533"/>
      <c r="E22940" s="533"/>
      <c r="F22940" s="533"/>
      <c r="G22940" s="533"/>
    </row>
    <row r="22941" spans="1:7">
      <c r="A22941" s="533"/>
      <c r="B22941" s="1787"/>
      <c r="C22941" s="1788"/>
      <c r="D22941" s="533"/>
      <c r="E22941" s="533"/>
      <c r="F22941" s="533"/>
      <c r="G22941" s="533"/>
    </row>
    <row r="22942" spans="1:7">
      <c r="A22942" s="533"/>
      <c r="B22942" s="1787"/>
      <c r="C22942" s="1788"/>
      <c r="D22942" s="533"/>
      <c r="E22942" s="533"/>
      <c r="F22942" s="533"/>
      <c r="G22942" s="533"/>
    </row>
    <row r="22943" spans="1:7">
      <c r="A22943" s="533"/>
      <c r="B22943" s="1787"/>
      <c r="C22943" s="1788"/>
      <c r="D22943" s="533"/>
      <c r="E22943" s="533"/>
      <c r="F22943" s="533"/>
      <c r="G22943" s="533"/>
    </row>
    <row r="22944" spans="1:7">
      <c r="A22944" s="533"/>
      <c r="B22944" s="1787"/>
      <c r="C22944" s="1788"/>
      <c r="D22944" s="533"/>
      <c r="E22944" s="533"/>
      <c r="F22944" s="533"/>
      <c r="G22944" s="533"/>
    </row>
    <row r="22945" spans="1:7">
      <c r="A22945" s="533"/>
      <c r="B22945" s="1787"/>
      <c r="C22945" s="1788"/>
      <c r="D22945" s="533"/>
      <c r="E22945" s="533"/>
      <c r="F22945" s="533"/>
      <c r="G22945" s="533"/>
    </row>
    <row r="22946" spans="1:7">
      <c r="A22946" s="533"/>
      <c r="B22946" s="1787"/>
      <c r="C22946" s="1788"/>
      <c r="D22946" s="533"/>
      <c r="E22946" s="533"/>
      <c r="F22946" s="533"/>
      <c r="G22946" s="533"/>
    </row>
    <row r="22947" spans="1:7">
      <c r="A22947" s="533"/>
      <c r="B22947" s="1787"/>
      <c r="C22947" s="1788"/>
      <c r="D22947" s="533"/>
      <c r="E22947" s="533"/>
      <c r="F22947" s="533"/>
      <c r="G22947" s="533"/>
    </row>
    <row r="22948" spans="1:7">
      <c r="A22948" s="533"/>
      <c r="B22948" s="1787"/>
      <c r="C22948" s="1788"/>
      <c r="D22948" s="533"/>
      <c r="E22948" s="533"/>
      <c r="F22948" s="533"/>
      <c r="G22948" s="533"/>
    </row>
    <row r="22949" spans="1:7">
      <c r="A22949" s="533"/>
      <c r="B22949" s="1787"/>
      <c r="C22949" s="1788"/>
      <c r="D22949" s="533"/>
      <c r="E22949" s="533"/>
      <c r="F22949" s="533"/>
      <c r="G22949" s="533"/>
    </row>
    <row r="22950" spans="1:7">
      <c r="A22950" s="533"/>
      <c r="B22950" s="1787"/>
      <c r="C22950" s="1788"/>
      <c r="D22950" s="533"/>
      <c r="E22950" s="533"/>
      <c r="F22950" s="533"/>
      <c r="G22950" s="533"/>
    </row>
    <row r="22951" spans="1:7">
      <c r="A22951" s="533"/>
      <c r="B22951" s="1787"/>
      <c r="C22951" s="1788"/>
      <c r="D22951" s="533"/>
      <c r="E22951" s="533"/>
      <c r="F22951" s="533"/>
      <c r="G22951" s="533"/>
    </row>
    <row r="22952" spans="1:7">
      <c r="A22952" s="533"/>
      <c r="B22952" s="1787"/>
      <c r="C22952" s="1788"/>
      <c r="D22952" s="533"/>
      <c r="E22952" s="533"/>
      <c r="F22952" s="533"/>
      <c r="G22952" s="533"/>
    </row>
    <row r="22953" spans="1:7">
      <c r="A22953" s="533"/>
      <c r="B22953" s="1787"/>
      <c r="C22953" s="1788"/>
      <c r="D22953" s="533"/>
      <c r="E22953" s="533"/>
      <c r="F22953" s="533"/>
      <c r="G22953" s="533"/>
    </row>
    <row r="22954" spans="1:7">
      <c r="A22954" s="533"/>
      <c r="B22954" s="1787"/>
      <c r="C22954" s="1788"/>
      <c r="D22954" s="533"/>
      <c r="E22954" s="533"/>
      <c r="F22954" s="533"/>
      <c r="G22954" s="533"/>
    </row>
    <row r="22955" spans="1:7">
      <c r="A22955" s="533"/>
      <c r="B22955" s="1787"/>
      <c r="C22955" s="1788"/>
      <c r="D22955" s="533"/>
      <c r="E22955" s="533"/>
      <c r="F22955" s="533"/>
      <c r="G22955" s="533"/>
    </row>
    <row r="22956" spans="1:7">
      <c r="A22956" s="533"/>
      <c r="B22956" s="1787"/>
      <c r="C22956" s="1788"/>
      <c r="D22956" s="533"/>
      <c r="E22956" s="533"/>
      <c r="F22956" s="533"/>
      <c r="G22956" s="533"/>
    </row>
    <row r="22957" spans="1:7">
      <c r="A22957" s="533"/>
      <c r="B22957" s="1787"/>
      <c r="C22957" s="1788"/>
      <c r="D22957" s="533"/>
      <c r="E22957" s="533"/>
      <c r="F22957" s="533"/>
      <c r="G22957" s="533"/>
    </row>
    <row r="22958" spans="1:7">
      <c r="A22958" s="533"/>
      <c r="B22958" s="1787"/>
      <c r="C22958" s="1788"/>
      <c r="D22958" s="533"/>
      <c r="E22958" s="533"/>
      <c r="F22958" s="533"/>
      <c r="G22958" s="533"/>
    </row>
    <row r="22959" spans="1:7">
      <c r="A22959" s="533"/>
      <c r="B22959" s="1787"/>
      <c r="C22959" s="1788"/>
      <c r="D22959" s="533"/>
      <c r="E22959" s="533"/>
      <c r="F22959" s="533"/>
      <c r="G22959" s="533"/>
    </row>
    <row r="22960" spans="1:7">
      <c r="A22960" s="533"/>
      <c r="B22960" s="1787"/>
      <c r="C22960" s="1788"/>
      <c r="D22960" s="533"/>
      <c r="E22960" s="533"/>
      <c r="F22960" s="533"/>
      <c r="G22960" s="533"/>
    </row>
    <row r="22961" spans="1:7">
      <c r="A22961" s="533"/>
      <c r="B22961" s="1787"/>
      <c r="C22961" s="1788"/>
      <c r="D22961" s="533"/>
      <c r="E22961" s="533"/>
      <c r="F22961" s="533"/>
      <c r="G22961" s="533"/>
    </row>
    <row r="22962" spans="1:7">
      <c r="A22962" s="533"/>
      <c r="B22962" s="1787"/>
      <c r="C22962" s="1788"/>
      <c r="D22962" s="533"/>
      <c r="E22962" s="533"/>
      <c r="F22962" s="533"/>
      <c r="G22962" s="533"/>
    </row>
    <row r="22963" spans="1:7">
      <c r="A22963" s="533"/>
      <c r="B22963" s="1787"/>
      <c r="C22963" s="1788"/>
      <c r="D22963" s="533"/>
      <c r="E22963" s="533"/>
      <c r="F22963" s="533"/>
      <c r="G22963" s="533"/>
    </row>
    <row r="22964" spans="1:7">
      <c r="A22964" s="533"/>
      <c r="B22964" s="1787"/>
      <c r="C22964" s="1788"/>
      <c r="D22964" s="533"/>
      <c r="E22964" s="533"/>
      <c r="F22964" s="533"/>
      <c r="G22964" s="533"/>
    </row>
    <row r="22965" spans="1:7">
      <c r="A22965" s="533"/>
      <c r="B22965" s="1787"/>
      <c r="C22965" s="1788"/>
      <c r="D22965" s="533"/>
      <c r="E22965" s="533"/>
      <c r="F22965" s="533"/>
      <c r="G22965" s="533"/>
    </row>
    <row r="22966" spans="1:7">
      <c r="A22966" s="533"/>
      <c r="B22966" s="1787"/>
      <c r="C22966" s="1788"/>
      <c r="D22966" s="533"/>
      <c r="E22966" s="533"/>
      <c r="F22966" s="533"/>
      <c r="G22966" s="533"/>
    </row>
    <row r="22967" spans="1:7">
      <c r="A22967" s="533"/>
      <c r="B22967" s="1787"/>
      <c r="C22967" s="1788"/>
      <c r="D22967" s="533"/>
      <c r="E22967" s="533"/>
      <c r="F22967" s="533"/>
      <c r="G22967" s="533"/>
    </row>
    <row r="22968" spans="1:7">
      <c r="A22968" s="533"/>
      <c r="B22968" s="1787"/>
      <c r="C22968" s="1788"/>
      <c r="D22968" s="533"/>
      <c r="E22968" s="533"/>
      <c r="F22968" s="533"/>
      <c r="G22968" s="533"/>
    </row>
    <row r="22969" spans="1:7">
      <c r="A22969" s="533"/>
      <c r="B22969" s="1787"/>
      <c r="C22969" s="1788"/>
      <c r="D22969" s="533"/>
      <c r="E22969" s="533"/>
      <c r="F22969" s="533"/>
      <c r="G22969" s="533"/>
    </row>
    <row r="22970" spans="1:7">
      <c r="A22970" s="533"/>
      <c r="B22970" s="1787"/>
      <c r="C22970" s="1788"/>
      <c r="D22970" s="533"/>
      <c r="E22970" s="533"/>
      <c r="F22970" s="533"/>
      <c r="G22970" s="533"/>
    </row>
    <row r="22971" spans="1:7">
      <c r="A22971" s="533"/>
      <c r="B22971" s="1787"/>
      <c r="C22971" s="1788"/>
      <c r="D22971" s="533"/>
      <c r="E22971" s="533"/>
      <c r="F22971" s="533"/>
      <c r="G22971" s="533"/>
    </row>
    <row r="22972" spans="1:7">
      <c r="A22972" s="533"/>
      <c r="B22972" s="1787"/>
      <c r="C22972" s="1788"/>
      <c r="D22972" s="533"/>
      <c r="E22972" s="533"/>
      <c r="F22972" s="533"/>
      <c r="G22972" s="533"/>
    </row>
    <row r="22973" spans="1:7">
      <c r="A22973" s="533"/>
      <c r="B22973" s="1787"/>
      <c r="C22973" s="1788"/>
      <c r="D22973" s="533"/>
      <c r="E22973" s="533"/>
      <c r="F22973" s="533"/>
      <c r="G22973" s="533"/>
    </row>
    <row r="22974" spans="1:7">
      <c r="A22974" s="533"/>
      <c r="B22974" s="1787"/>
      <c r="C22974" s="1788"/>
      <c r="D22974" s="533"/>
      <c r="E22974" s="533"/>
      <c r="F22974" s="533"/>
      <c r="G22974" s="533"/>
    </row>
    <row r="22975" spans="1:7">
      <c r="A22975" s="533"/>
      <c r="B22975" s="1787"/>
      <c r="C22975" s="1788"/>
      <c r="D22975" s="533"/>
      <c r="E22975" s="533"/>
      <c r="F22975" s="533"/>
      <c r="G22975" s="533"/>
    </row>
    <row r="22976" spans="1:7">
      <c r="A22976" s="533"/>
      <c r="B22976" s="1787"/>
      <c r="C22976" s="1788"/>
      <c r="D22976" s="533"/>
      <c r="E22976" s="533"/>
      <c r="F22976" s="533"/>
      <c r="G22976" s="533"/>
    </row>
    <row r="22977" spans="1:7">
      <c r="A22977" s="533"/>
      <c r="B22977" s="1787"/>
      <c r="C22977" s="1788"/>
      <c r="D22977" s="533"/>
      <c r="E22977" s="533"/>
      <c r="F22977" s="533"/>
      <c r="G22977" s="533"/>
    </row>
    <row r="22978" spans="1:7">
      <c r="A22978" s="533"/>
      <c r="B22978" s="1787"/>
      <c r="C22978" s="1788"/>
      <c r="D22978" s="533"/>
      <c r="E22978" s="533"/>
      <c r="F22978" s="533"/>
      <c r="G22978" s="533"/>
    </row>
    <row r="22979" spans="1:7">
      <c r="A22979" s="533"/>
      <c r="B22979" s="1787"/>
      <c r="C22979" s="1788"/>
      <c r="D22979" s="533"/>
      <c r="E22979" s="533"/>
      <c r="F22979" s="533"/>
      <c r="G22979" s="533"/>
    </row>
    <row r="22980" spans="1:7">
      <c r="A22980" s="533"/>
      <c r="B22980" s="1787"/>
      <c r="C22980" s="1788"/>
      <c r="D22980" s="533"/>
      <c r="E22980" s="533"/>
      <c r="F22980" s="533"/>
      <c r="G22980" s="533"/>
    </row>
    <row r="22981" spans="1:7">
      <c r="A22981" s="533"/>
      <c r="B22981" s="1787"/>
      <c r="C22981" s="1788"/>
      <c r="D22981" s="533"/>
      <c r="E22981" s="533"/>
      <c r="F22981" s="533"/>
      <c r="G22981" s="533"/>
    </row>
    <row r="22982" spans="1:7">
      <c r="A22982" s="533"/>
      <c r="B22982" s="1787"/>
      <c r="C22982" s="1788"/>
      <c r="D22982" s="533"/>
      <c r="E22982" s="533"/>
      <c r="F22982" s="533"/>
      <c r="G22982" s="533"/>
    </row>
    <row r="22983" spans="1:7">
      <c r="A22983" s="533"/>
      <c r="B22983" s="1787"/>
      <c r="C22983" s="1788"/>
      <c r="D22983" s="533"/>
      <c r="E22983" s="533"/>
      <c r="F22983" s="533"/>
      <c r="G22983" s="533"/>
    </row>
    <row r="22984" spans="1:7">
      <c r="A22984" s="533"/>
      <c r="B22984" s="1787"/>
      <c r="C22984" s="1788"/>
      <c r="D22984" s="533"/>
      <c r="E22984" s="533"/>
      <c r="F22984" s="533"/>
      <c r="G22984" s="533"/>
    </row>
    <row r="22985" spans="1:7">
      <c r="A22985" s="533"/>
      <c r="B22985" s="1787"/>
      <c r="C22985" s="1788"/>
      <c r="D22985" s="533"/>
      <c r="E22985" s="533"/>
      <c r="F22985" s="533"/>
      <c r="G22985" s="533"/>
    </row>
    <row r="22986" spans="1:7">
      <c r="A22986" s="533"/>
      <c r="B22986" s="1787"/>
      <c r="C22986" s="1788"/>
      <c r="D22986" s="533"/>
      <c r="E22986" s="533"/>
      <c r="F22986" s="533"/>
      <c r="G22986" s="533"/>
    </row>
    <row r="22987" spans="1:7">
      <c r="A22987" s="533"/>
      <c r="B22987" s="1787"/>
      <c r="C22987" s="1788"/>
      <c r="D22987" s="533"/>
      <c r="E22987" s="533"/>
      <c r="F22987" s="533"/>
      <c r="G22987" s="533"/>
    </row>
    <row r="22988" spans="1:7">
      <c r="A22988" s="533"/>
      <c r="B22988" s="1787"/>
      <c r="C22988" s="1788"/>
      <c r="D22988" s="533"/>
      <c r="E22988" s="533"/>
      <c r="F22988" s="533"/>
      <c r="G22988" s="533"/>
    </row>
    <row r="22989" spans="1:7">
      <c r="A22989" s="533"/>
      <c r="B22989" s="1787"/>
      <c r="C22989" s="1788"/>
      <c r="D22989" s="533"/>
      <c r="E22989" s="533"/>
      <c r="F22989" s="533"/>
      <c r="G22989" s="533"/>
    </row>
    <row r="22990" spans="1:7">
      <c r="A22990" s="533"/>
      <c r="B22990" s="1787"/>
      <c r="C22990" s="1788"/>
      <c r="D22990" s="533"/>
      <c r="E22990" s="533"/>
      <c r="F22990" s="533"/>
      <c r="G22990" s="533"/>
    </row>
    <row r="22991" spans="1:7">
      <c r="A22991" s="533"/>
      <c r="B22991" s="1787"/>
      <c r="C22991" s="1788"/>
      <c r="D22991" s="533"/>
      <c r="E22991" s="533"/>
      <c r="F22991" s="533"/>
      <c r="G22991" s="533"/>
    </row>
    <row r="22992" spans="1:7">
      <c r="A22992" s="533"/>
      <c r="B22992" s="1787"/>
      <c r="C22992" s="1788"/>
      <c r="D22992" s="533"/>
      <c r="E22992" s="533"/>
      <c r="F22992" s="533"/>
      <c r="G22992" s="533"/>
    </row>
    <row r="22993" spans="1:7">
      <c r="A22993" s="533"/>
      <c r="B22993" s="1787"/>
      <c r="C22993" s="1788"/>
      <c r="D22993" s="533"/>
      <c r="E22993" s="533"/>
      <c r="F22993" s="533"/>
      <c r="G22993" s="533"/>
    </row>
    <row r="22994" spans="1:7">
      <c r="A22994" s="533"/>
      <c r="B22994" s="1787"/>
      <c r="C22994" s="1788"/>
      <c r="D22994" s="533"/>
      <c r="E22994" s="533"/>
      <c r="F22994" s="533"/>
      <c r="G22994" s="533"/>
    </row>
    <row r="22995" spans="1:7">
      <c r="A22995" s="533"/>
      <c r="B22995" s="1787"/>
      <c r="C22995" s="1788"/>
      <c r="D22995" s="533"/>
      <c r="E22995" s="533"/>
      <c r="F22995" s="533"/>
      <c r="G22995" s="533"/>
    </row>
    <row r="22996" spans="1:7">
      <c r="A22996" s="533"/>
      <c r="B22996" s="1787"/>
      <c r="C22996" s="1788"/>
      <c r="D22996" s="533"/>
      <c r="E22996" s="533"/>
      <c r="F22996" s="533"/>
      <c r="G22996" s="533"/>
    </row>
    <row r="22997" spans="1:7">
      <c r="A22997" s="533"/>
      <c r="B22997" s="1787"/>
      <c r="C22997" s="1788"/>
      <c r="D22997" s="533"/>
      <c r="E22997" s="533"/>
      <c r="F22997" s="533"/>
      <c r="G22997" s="533"/>
    </row>
    <row r="22998" spans="1:7">
      <c r="A22998" s="533"/>
      <c r="B22998" s="1787"/>
      <c r="C22998" s="1788"/>
      <c r="D22998" s="533"/>
      <c r="E22998" s="533"/>
      <c r="F22998" s="533"/>
      <c r="G22998" s="533"/>
    </row>
    <row r="22999" spans="1:7">
      <c r="A22999" s="533"/>
      <c r="B22999" s="1787"/>
      <c r="C22999" s="1788"/>
      <c r="D22999" s="533"/>
      <c r="E22999" s="533"/>
      <c r="F22999" s="533"/>
      <c r="G22999" s="533"/>
    </row>
    <row r="23000" spans="1:7">
      <c r="A23000" s="533"/>
      <c r="B23000" s="1787"/>
      <c r="C23000" s="1788"/>
      <c r="D23000" s="533"/>
      <c r="E23000" s="533"/>
      <c r="F23000" s="533"/>
      <c r="G23000" s="533"/>
    </row>
    <row r="23001" spans="1:7">
      <c r="A23001" s="533"/>
      <c r="B23001" s="1787"/>
      <c r="C23001" s="1788"/>
      <c r="D23001" s="533"/>
      <c r="E23001" s="533"/>
      <c r="F23001" s="533"/>
      <c r="G23001" s="533"/>
    </row>
    <row r="23002" spans="1:7">
      <c r="A23002" s="533"/>
      <c r="B23002" s="1787"/>
      <c r="C23002" s="1788"/>
      <c r="D23002" s="533"/>
      <c r="E23002" s="533"/>
      <c r="F23002" s="533"/>
      <c r="G23002" s="533"/>
    </row>
    <row r="23003" spans="1:7">
      <c r="A23003" s="533"/>
      <c r="B23003" s="1787"/>
      <c r="C23003" s="1788"/>
      <c r="D23003" s="533"/>
      <c r="E23003" s="533"/>
      <c r="F23003" s="533"/>
      <c r="G23003" s="533"/>
    </row>
    <row r="23004" spans="1:7">
      <c r="A23004" s="533"/>
      <c r="B23004" s="1787"/>
      <c r="C23004" s="1788"/>
      <c r="D23004" s="533"/>
      <c r="E23004" s="533"/>
      <c r="F23004" s="533"/>
      <c r="G23004" s="533"/>
    </row>
    <row r="23005" spans="1:7">
      <c r="A23005" s="533"/>
      <c r="B23005" s="1787"/>
      <c r="C23005" s="1788"/>
      <c r="D23005" s="533"/>
      <c r="E23005" s="533"/>
      <c r="F23005" s="533"/>
      <c r="G23005" s="533"/>
    </row>
    <row r="23006" spans="1:7">
      <c r="A23006" s="533"/>
      <c r="B23006" s="1787"/>
      <c r="C23006" s="1788"/>
      <c r="D23006" s="533"/>
      <c r="E23006" s="533"/>
      <c r="F23006" s="533"/>
      <c r="G23006" s="533"/>
    </row>
    <row r="23007" spans="1:7">
      <c r="A23007" s="533"/>
      <c r="B23007" s="1787"/>
      <c r="C23007" s="1788"/>
      <c r="D23007" s="533"/>
      <c r="E23007" s="533"/>
      <c r="F23007" s="533"/>
      <c r="G23007" s="533"/>
    </row>
    <row r="23008" spans="1:7">
      <c r="A23008" s="533"/>
      <c r="B23008" s="1787"/>
      <c r="C23008" s="1788"/>
      <c r="D23008" s="533"/>
      <c r="E23008" s="533"/>
      <c r="F23008" s="533"/>
      <c r="G23008" s="533"/>
    </row>
    <row r="23009" spans="1:7">
      <c r="A23009" s="533"/>
      <c r="B23009" s="1787"/>
      <c r="C23009" s="1788"/>
      <c r="D23009" s="533"/>
      <c r="E23009" s="533"/>
      <c r="F23009" s="533"/>
      <c r="G23009" s="533"/>
    </row>
    <row r="23010" spans="1:7">
      <c r="A23010" s="533"/>
      <c r="B23010" s="1787"/>
      <c r="C23010" s="1788"/>
      <c r="D23010" s="533"/>
      <c r="E23010" s="533"/>
      <c r="F23010" s="533"/>
      <c r="G23010" s="533"/>
    </row>
    <row r="23011" spans="1:7">
      <c r="A23011" s="533"/>
      <c r="B23011" s="1787"/>
      <c r="C23011" s="1788"/>
      <c r="D23011" s="533"/>
      <c r="E23011" s="533"/>
      <c r="F23011" s="533"/>
      <c r="G23011" s="533"/>
    </row>
    <row r="23012" spans="1:7">
      <c r="A23012" s="533"/>
      <c r="B23012" s="1787"/>
      <c r="C23012" s="1788"/>
      <c r="D23012" s="533"/>
      <c r="E23012" s="533"/>
      <c r="F23012" s="533"/>
      <c r="G23012" s="533"/>
    </row>
    <row r="23013" spans="1:7">
      <c r="A23013" s="533"/>
      <c r="B23013" s="1787"/>
      <c r="C23013" s="1788"/>
      <c r="D23013" s="533"/>
      <c r="E23013" s="533"/>
      <c r="F23013" s="533"/>
      <c r="G23013" s="533"/>
    </row>
    <row r="23014" spans="1:7">
      <c r="A23014" s="533"/>
      <c r="B23014" s="1787"/>
      <c r="C23014" s="1788"/>
      <c r="D23014" s="533"/>
      <c r="E23014" s="533"/>
      <c r="F23014" s="533"/>
      <c r="G23014" s="533"/>
    </row>
    <row r="23015" spans="1:7">
      <c r="A23015" s="533"/>
      <c r="B23015" s="1787"/>
      <c r="C23015" s="1788"/>
      <c r="D23015" s="533"/>
      <c r="E23015" s="533"/>
      <c r="F23015" s="533"/>
      <c r="G23015" s="533"/>
    </row>
    <row r="23016" spans="1:7">
      <c r="A23016" s="533"/>
      <c r="B23016" s="1787"/>
      <c r="C23016" s="1788"/>
      <c r="D23016" s="533"/>
      <c r="E23016" s="533"/>
      <c r="F23016" s="533"/>
      <c r="G23016" s="533"/>
    </row>
    <row r="23017" spans="1:7">
      <c r="A23017" s="533"/>
      <c r="B23017" s="1787"/>
      <c r="C23017" s="1788"/>
      <c r="D23017" s="533"/>
      <c r="E23017" s="533"/>
      <c r="F23017" s="533"/>
      <c r="G23017" s="533"/>
    </row>
    <row r="23018" spans="1:7">
      <c r="A23018" s="533"/>
      <c r="B23018" s="1787"/>
      <c r="C23018" s="1788"/>
      <c r="D23018" s="533"/>
      <c r="E23018" s="533"/>
      <c r="F23018" s="533"/>
      <c r="G23018" s="533"/>
    </row>
    <row r="23019" spans="1:7">
      <c r="A23019" s="533"/>
      <c r="B23019" s="1787"/>
      <c r="C23019" s="1788"/>
      <c r="D23019" s="533"/>
      <c r="E23019" s="533"/>
      <c r="F23019" s="533"/>
      <c r="G23019" s="533"/>
    </row>
    <row r="23020" spans="1:7">
      <c r="A23020" s="533"/>
      <c r="B23020" s="1787"/>
      <c r="C23020" s="1788"/>
      <c r="D23020" s="533"/>
      <c r="E23020" s="533"/>
      <c r="F23020" s="533"/>
      <c r="G23020" s="533"/>
    </row>
    <row r="23021" spans="1:7">
      <c r="A23021" s="533"/>
      <c r="B23021" s="1787"/>
      <c r="C23021" s="1788"/>
      <c r="D23021" s="533"/>
      <c r="E23021" s="533"/>
      <c r="F23021" s="533"/>
      <c r="G23021" s="533"/>
    </row>
    <row r="23022" spans="1:7">
      <c r="A23022" s="533"/>
      <c r="B23022" s="1787"/>
      <c r="C23022" s="1788"/>
      <c r="D23022" s="533"/>
      <c r="E23022" s="533"/>
      <c r="F23022" s="533"/>
      <c r="G23022" s="533"/>
    </row>
    <row r="23023" spans="1:7">
      <c r="A23023" s="533"/>
      <c r="B23023" s="1787"/>
      <c r="C23023" s="1788"/>
      <c r="D23023" s="533"/>
      <c r="E23023" s="533"/>
      <c r="F23023" s="533"/>
      <c r="G23023" s="533"/>
    </row>
    <row r="23024" spans="1:7">
      <c r="A23024" s="533"/>
      <c r="B23024" s="1787"/>
      <c r="C23024" s="1788"/>
      <c r="D23024" s="533"/>
      <c r="E23024" s="533"/>
      <c r="F23024" s="533"/>
      <c r="G23024" s="533"/>
    </row>
    <row r="23025" spans="1:7">
      <c r="A23025" s="533"/>
      <c r="B23025" s="1787"/>
      <c r="C23025" s="1788"/>
      <c r="D23025" s="533"/>
      <c r="E23025" s="533"/>
      <c r="F23025" s="533"/>
      <c r="G23025" s="533"/>
    </row>
    <row r="23026" spans="1:7">
      <c r="A23026" s="533"/>
      <c r="B23026" s="1787"/>
      <c r="C23026" s="1788"/>
      <c r="D23026" s="533"/>
      <c r="E23026" s="533"/>
      <c r="F23026" s="533"/>
      <c r="G23026" s="533"/>
    </row>
    <row r="23027" spans="1:7">
      <c r="A23027" s="533"/>
      <c r="B23027" s="1787"/>
      <c r="C23027" s="1788"/>
      <c r="D23027" s="533"/>
      <c r="E23027" s="533"/>
      <c r="F23027" s="533"/>
      <c r="G23027" s="533"/>
    </row>
    <row r="23028" spans="1:7">
      <c r="A23028" s="533"/>
      <c r="B23028" s="1787"/>
      <c r="C23028" s="1788"/>
      <c r="D23028" s="533"/>
      <c r="E23028" s="533"/>
      <c r="F23028" s="533"/>
      <c r="G23028" s="533"/>
    </row>
    <row r="23029" spans="1:7">
      <c r="A23029" s="533"/>
      <c r="B23029" s="1787"/>
      <c r="C23029" s="1788"/>
      <c r="D23029" s="533"/>
      <c r="E23029" s="533"/>
      <c r="F23029" s="533"/>
      <c r="G23029" s="533"/>
    </row>
    <row r="23030" spans="1:7">
      <c r="A23030" s="533"/>
      <c r="B23030" s="1787"/>
      <c r="C23030" s="1788"/>
      <c r="D23030" s="533"/>
      <c r="E23030" s="533"/>
      <c r="F23030" s="533"/>
      <c r="G23030" s="533"/>
    </row>
    <row r="23031" spans="1:7">
      <c r="A23031" s="533"/>
      <c r="B23031" s="1787"/>
      <c r="C23031" s="1788"/>
      <c r="D23031" s="533"/>
      <c r="E23031" s="533"/>
      <c r="F23031" s="533"/>
      <c r="G23031" s="533"/>
    </row>
    <row r="23032" spans="1:7">
      <c r="A23032" s="533"/>
      <c r="B23032" s="1787"/>
      <c r="C23032" s="1788"/>
      <c r="D23032" s="533"/>
      <c r="E23032" s="533"/>
      <c r="F23032" s="533"/>
      <c r="G23032" s="533"/>
    </row>
    <row r="23033" spans="1:7">
      <c r="A23033" s="533"/>
      <c r="B23033" s="1787"/>
      <c r="C23033" s="1788"/>
      <c r="D23033" s="533"/>
      <c r="E23033" s="533"/>
      <c r="F23033" s="533"/>
      <c r="G23033" s="533"/>
    </row>
    <row r="23034" spans="1:7">
      <c r="A23034" s="533"/>
      <c r="B23034" s="1787"/>
      <c r="C23034" s="1788"/>
      <c r="D23034" s="533"/>
      <c r="E23034" s="533"/>
      <c r="F23034" s="533"/>
      <c r="G23034" s="533"/>
    </row>
    <row r="23035" spans="1:7">
      <c r="A23035" s="533"/>
      <c r="B23035" s="1787"/>
      <c r="C23035" s="1788"/>
      <c r="D23035" s="533"/>
      <c r="E23035" s="533"/>
      <c r="F23035" s="533"/>
      <c r="G23035" s="533"/>
    </row>
    <row r="23036" spans="1:7">
      <c r="A23036" s="533"/>
      <c r="B23036" s="1787"/>
      <c r="C23036" s="1788"/>
      <c r="D23036" s="533"/>
      <c r="E23036" s="533"/>
      <c r="F23036" s="533"/>
      <c r="G23036" s="533"/>
    </row>
    <row r="23037" spans="1:7">
      <c r="A23037" s="533"/>
      <c r="B23037" s="1787"/>
      <c r="C23037" s="1788"/>
      <c r="D23037" s="533"/>
      <c r="E23037" s="533"/>
      <c r="F23037" s="533"/>
      <c r="G23037" s="533"/>
    </row>
    <row r="23038" spans="1:7">
      <c r="A23038" s="533"/>
      <c r="B23038" s="1787"/>
      <c r="C23038" s="1788"/>
      <c r="D23038" s="533"/>
      <c r="E23038" s="533"/>
      <c r="F23038" s="533"/>
      <c r="G23038" s="533"/>
    </row>
    <row r="23039" spans="1:7">
      <c r="A23039" s="533"/>
      <c r="B23039" s="1787"/>
      <c r="C23039" s="1788"/>
      <c r="D23039" s="533"/>
      <c r="E23039" s="533"/>
      <c r="F23039" s="533"/>
      <c r="G23039" s="533"/>
    </row>
    <row r="23040" spans="1:7">
      <c r="A23040" s="533"/>
      <c r="B23040" s="1787"/>
      <c r="C23040" s="1788"/>
      <c r="D23040" s="533"/>
      <c r="E23040" s="533"/>
      <c r="F23040" s="533"/>
      <c r="G23040" s="533"/>
    </row>
    <row r="23041" spans="1:7">
      <c r="A23041" s="533"/>
      <c r="B23041" s="1787"/>
      <c r="C23041" s="1788"/>
      <c r="D23041" s="533"/>
      <c r="E23041" s="533"/>
      <c r="F23041" s="533"/>
      <c r="G23041" s="533"/>
    </row>
    <row r="23042" spans="1:7">
      <c r="A23042" s="533"/>
      <c r="B23042" s="1787"/>
      <c r="C23042" s="1788"/>
      <c r="D23042" s="533"/>
      <c r="E23042" s="533"/>
      <c r="F23042" s="533"/>
      <c r="G23042" s="533"/>
    </row>
    <row r="23043" spans="1:7">
      <c r="A23043" s="533"/>
      <c r="B23043" s="1787"/>
      <c r="C23043" s="1788"/>
      <c r="D23043" s="533"/>
      <c r="E23043" s="533"/>
      <c r="F23043" s="533"/>
      <c r="G23043" s="533"/>
    </row>
    <row r="23044" spans="1:7">
      <c r="A23044" s="533"/>
      <c r="B23044" s="1787"/>
      <c r="C23044" s="1788"/>
      <c r="D23044" s="533"/>
      <c r="E23044" s="533"/>
      <c r="F23044" s="533"/>
      <c r="G23044" s="533"/>
    </row>
    <row r="23045" spans="1:7">
      <c r="A23045" s="533"/>
      <c r="B23045" s="1787"/>
      <c r="C23045" s="1788"/>
      <c r="D23045" s="533"/>
      <c r="E23045" s="533"/>
      <c r="F23045" s="533"/>
      <c r="G23045" s="533"/>
    </row>
    <row r="23046" spans="1:7">
      <c r="A23046" s="533"/>
      <c r="B23046" s="1787"/>
      <c r="C23046" s="1788"/>
      <c r="D23046" s="533"/>
      <c r="E23046" s="533"/>
      <c r="F23046" s="533"/>
      <c r="G23046" s="533"/>
    </row>
    <row r="23047" spans="1:7">
      <c r="A23047" s="533"/>
      <c r="B23047" s="1787"/>
      <c r="C23047" s="1788"/>
      <c r="D23047" s="533"/>
      <c r="E23047" s="533"/>
      <c r="F23047" s="533"/>
      <c r="G23047" s="533"/>
    </row>
    <row r="23048" spans="1:7">
      <c r="A23048" s="533"/>
      <c r="B23048" s="1787"/>
      <c r="C23048" s="1788"/>
      <c r="D23048" s="533"/>
      <c r="E23048" s="533"/>
      <c r="F23048" s="533"/>
      <c r="G23048" s="533"/>
    </row>
    <row r="23049" spans="1:7">
      <c r="A23049" s="533"/>
      <c r="B23049" s="1787"/>
      <c r="C23049" s="1788"/>
      <c r="D23049" s="533"/>
      <c r="E23049" s="533"/>
      <c r="F23049" s="533"/>
      <c r="G23049" s="533"/>
    </row>
    <row r="23050" spans="1:7">
      <c r="A23050" s="533"/>
      <c r="B23050" s="1787"/>
      <c r="C23050" s="1788"/>
      <c r="D23050" s="533"/>
      <c r="E23050" s="533"/>
      <c r="F23050" s="533"/>
      <c r="G23050" s="533"/>
    </row>
    <row r="23051" spans="1:7">
      <c r="A23051" s="533"/>
      <c r="B23051" s="1787"/>
      <c r="C23051" s="1788"/>
      <c r="D23051" s="533"/>
      <c r="E23051" s="533"/>
      <c r="F23051" s="533"/>
      <c r="G23051" s="533"/>
    </row>
    <row r="23052" spans="1:7">
      <c r="A23052" s="533"/>
      <c r="B23052" s="1787"/>
      <c r="C23052" s="1788"/>
      <c r="D23052" s="533"/>
      <c r="E23052" s="533"/>
      <c r="F23052" s="533"/>
      <c r="G23052" s="533"/>
    </row>
    <row r="23053" spans="1:7">
      <c r="A23053" s="533"/>
      <c r="B23053" s="1787"/>
      <c r="C23053" s="1788"/>
      <c r="D23053" s="533"/>
      <c r="E23053" s="533"/>
      <c r="F23053" s="533"/>
      <c r="G23053" s="533"/>
    </row>
    <row r="23054" spans="1:7">
      <c r="A23054" s="533"/>
      <c r="B23054" s="1787"/>
      <c r="C23054" s="1788"/>
      <c r="D23054" s="533"/>
      <c r="E23054" s="533"/>
      <c r="F23054" s="533"/>
      <c r="G23054" s="533"/>
    </row>
    <row r="23055" spans="1:7">
      <c r="A23055" s="533"/>
      <c r="B23055" s="1787"/>
      <c r="C23055" s="1788"/>
      <c r="D23055" s="533"/>
      <c r="E23055" s="533"/>
      <c r="F23055" s="533"/>
      <c r="G23055" s="533"/>
    </row>
    <row r="23056" spans="1:7">
      <c r="A23056" s="533"/>
      <c r="B23056" s="1787"/>
      <c r="C23056" s="1788"/>
      <c r="D23056" s="533"/>
      <c r="E23056" s="533"/>
      <c r="F23056" s="533"/>
      <c r="G23056" s="533"/>
    </row>
    <row r="23057" spans="1:7">
      <c r="A23057" s="533"/>
      <c r="B23057" s="1787"/>
      <c r="C23057" s="1788"/>
      <c r="D23057" s="533"/>
      <c r="E23057" s="533"/>
      <c r="F23057" s="533"/>
      <c r="G23057" s="533"/>
    </row>
    <row r="23058" spans="1:7">
      <c r="A23058" s="533"/>
      <c r="B23058" s="1787"/>
      <c r="C23058" s="1788"/>
      <c r="D23058" s="533"/>
      <c r="E23058" s="533"/>
      <c r="F23058" s="533"/>
      <c r="G23058" s="533"/>
    </row>
    <row r="23059" spans="1:7">
      <c r="A23059" s="533"/>
      <c r="B23059" s="1787"/>
      <c r="C23059" s="1788"/>
      <c r="D23059" s="533"/>
      <c r="E23059" s="533"/>
      <c r="F23059" s="533"/>
      <c r="G23059" s="533"/>
    </row>
    <row r="23060" spans="1:7">
      <c r="A23060" s="533"/>
      <c r="B23060" s="1787"/>
      <c r="C23060" s="1788"/>
      <c r="D23060" s="533"/>
      <c r="E23060" s="533"/>
      <c r="F23060" s="533"/>
      <c r="G23060" s="533"/>
    </row>
    <row r="23061" spans="1:7">
      <c r="A23061" s="533"/>
      <c r="B23061" s="1787"/>
      <c r="C23061" s="1788"/>
      <c r="D23061" s="533"/>
      <c r="E23061" s="533"/>
      <c r="F23061" s="533"/>
      <c r="G23061" s="533"/>
    </row>
    <row r="23062" spans="1:7">
      <c r="A23062" s="533"/>
      <c r="B23062" s="1787"/>
      <c r="C23062" s="1788"/>
      <c r="D23062" s="533"/>
      <c r="E23062" s="533"/>
      <c r="F23062" s="533"/>
      <c r="G23062" s="533"/>
    </row>
    <row r="23063" spans="1:7">
      <c r="A23063" s="533"/>
      <c r="B23063" s="1787"/>
      <c r="C23063" s="1788"/>
      <c r="D23063" s="533"/>
      <c r="E23063" s="533"/>
      <c r="F23063" s="533"/>
      <c r="G23063" s="533"/>
    </row>
    <row r="23064" spans="1:7">
      <c r="A23064" s="533"/>
      <c r="B23064" s="1787"/>
      <c r="C23064" s="1788"/>
      <c r="D23064" s="533"/>
      <c r="E23064" s="533"/>
      <c r="F23064" s="533"/>
      <c r="G23064" s="533"/>
    </row>
    <row r="23065" spans="1:7">
      <c r="A23065" s="533"/>
      <c r="B23065" s="1787"/>
      <c r="C23065" s="1788"/>
      <c r="D23065" s="533"/>
      <c r="E23065" s="533"/>
      <c r="F23065" s="533"/>
      <c r="G23065" s="533"/>
    </row>
    <row r="23066" spans="1:7">
      <c r="A23066" s="533"/>
      <c r="B23066" s="1787"/>
      <c r="C23066" s="1788"/>
      <c r="D23066" s="533"/>
      <c r="E23066" s="533"/>
      <c r="F23066" s="533"/>
      <c r="G23066" s="533"/>
    </row>
    <row r="23067" spans="1:7">
      <c r="A23067" s="533"/>
      <c r="B23067" s="1787"/>
      <c r="C23067" s="1788"/>
      <c r="D23067" s="533"/>
      <c r="E23067" s="533"/>
      <c r="F23067" s="533"/>
      <c r="G23067" s="533"/>
    </row>
    <row r="23068" spans="1:7">
      <c r="A23068" s="533"/>
      <c r="B23068" s="1787"/>
      <c r="C23068" s="1788"/>
      <c r="D23068" s="533"/>
      <c r="E23068" s="533"/>
      <c r="F23068" s="533"/>
      <c r="G23068" s="533"/>
    </row>
    <row r="23069" spans="1:7">
      <c r="A23069" s="533"/>
      <c r="B23069" s="1787"/>
      <c r="C23069" s="1788"/>
      <c r="D23069" s="533"/>
      <c r="E23069" s="533"/>
      <c r="F23069" s="533"/>
      <c r="G23069" s="533"/>
    </row>
    <row r="23070" spans="1:7">
      <c r="A23070" s="533"/>
      <c r="B23070" s="1787"/>
      <c r="C23070" s="1788"/>
      <c r="D23070" s="533"/>
      <c r="E23070" s="533"/>
      <c r="F23070" s="533"/>
      <c r="G23070" s="533"/>
    </row>
    <row r="23071" spans="1:7">
      <c r="A23071" s="533"/>
      <c r="B23071" s="1787"/>
      <c r="C23071" s="1788"/>
      <c r="D23071" s="533"/>
      <c r="E23071" s="533"/>
      <c r="F23071" s="533"/>
      <c r="G23071" s="533"/>
    </row>
    <row r="23072" spans="1:7">
      <c r="A23072" s="533"/>
      <c r="B23072" s="1787"/>
      <c r="C23072" s="1788"/>
      <c r="D23072" s="533"/>
      <c r="E23072" s="533"/>
      <c r="F23072" s="533"/>
      <c r="G23072" s="533"/>
    </row>
    <row r="23073" spans="1:7">
      <c r="A23073" s="533"/>
      <c r="B23073" s="1787"/>
      <c r="C23073" s="1788"/>
      <c r="D23073" s="533"/>
      <c r="E23073" s="533"/>
      <c r="F23073" s="533"/>
      <c r="G23073" s="533"/>
    </row>
    <row r="23074" spans="1:7">
      <c r="A23074" s="533"/>
      <c r="B23074" s="1787"/>
      <c r="C23074" s="1788"/>
      <c r="D23074" s="533"/>
      <c r="E23074" s="533"/>
      <c r="F23074" s="533"/>
      <c r="G23074" s="533"/>
    </row>
    <row r="23075" spans="1:7">
      <c r="A23075" s="533"/>
      <c r="B23075" s="1787"/>
      <c r="C23075" s="1788"/>
      <c r="D23075" s="533"/>
      <c r="E23075" s="533"/>
      <c r="F23075" s="533"/>
      <c r="G23075" s="533"/>
    </row>
    <row r="23076" spans="1:7">
      <c r="A23076" s="533"/>
      <c r="B23076" s="1787"/>
      <c r="C23076" s="1788"/>
      <c r="D23076" s="533"/>
      <c r="E23076" s="533"/>
      <c r="F23076" s="533"/>
      <c r="G23076" s="533"/>
    </row>
    <row r="23077" spans="1:7">
      <c r="A23077" s="533"/>
      <c r="B23077" s="1787"/>
      <c r="C23077" s="1788"/>
      <c r="D23077" s="533"/>
      <c r="E23077" s="533"/>
      <c r="F23077" s="533"/>
      <c r="G23077" s="533"/>
    </row>
    <row r="23078" spans="1:7">
      <c r="A23078" s="533"/>
      <c r="B23078" s="1787"/>
      <c r="C23078" s="1788"/>
      <c r="D23078" s="533"/>
      <c r="E23078" s="533"/>
      <c r="F23078" s="533"/>
      <c r="G23078" s="533"/>
    </row>
    <row r="23079" spans="1:7">
      <c r="A23079" s="533"/>
      <c r="B23079" s="1787"/>
      <c r="C23079" s="1788"/>
      <c r="D23079" s="533"/>
      <c r="E23079" s="533"/>
      <c r="F23079" s="533"/>
      <c r="G23079" s="533"/>
    </row>
    <row r="23080" spans="1:7">
      <c r="A23080" s="533"/>
      <c r="B23080" s="1787"/>
      <c r="C23080" s="1788"/>
      <c r="D23080" s="533"/>
      <c r="E23080" s="533"/>
      <c r="F23080" s="533"/>
      <c r="G23080" s="533"/>
    </row>
    <row r="23081" spans="1:7">
      <c r="A23081" s="533"/>
      <c r="B23081" s="1787"/>
      <c r="C23081" s="1788"/>
      <c r="D23081" s="533"/>
      <c r="E23081" s="533"/>
      <c r="F23081" s="533"/>
      <c r="G23081" s="533"/>
    </row>
    <row r="23082" spans="1:7">
      <c r="A23082" s="533"/>
      <c r="B23082" s="1787"/>
      <c r="C23082" s="1788"/>
      <c r="D23082" s="533"/>
      <c r="E23082" s="533"/>
      <c r="F23082" s="533"/>
      <c r="G23082" s="533"/>
    </row>
    <row r="23083" spans="1:7">
      <c r="A23083" s="533"/>
      <c r="B23083" s="1787"/>
      <c r="C23083" s="1788"/>
      <c r="D23083" s="533"/>
      <c r="E23083" s="533"/>
      <c r="F23083" s="533"/>
      <c r="G23083" s="533"/>
    </row>
    <row r="23084" spans="1:7">
      <c r="A23084" s="533"/>
      <c r="B23084" s="1787"/>
      <c r="C23084" s="1788"/>
      <c r="D23084" s="533"/>
      <c r="E23084" s="533"/>
      <c r="F23084" s="533"/>
      <c r="G23084" s="533"/>
    </row>
    <row r="23085" spans="1:7">
      <c r="A23085" s="533"/>
      <c r="B23085" s="1787"/>
      <c r="C23085" s="1788"/>
      <c r="D23085" s="533"/>
      <c r="E23085" s="533"/>
      <c r="F23085" s="533"/>
      <c r="G23085" s="533"/>
    </row>
    <row r="23086" spans="1:7">
      <c r="A23086" s="533"/>
      <c r="B23086" s="1787"/>
      <c r="C23086" s="1788"/>
      <c r="D23086" s="533"/>
      <c r="E23086" s="533"/>
      <c r="F23086" s="533"/>
      <c r="G23086" s="533"/>
    </row>
    <row r="23087" spans="1:7">
      <c r="A23087" s="533"/>
      <c r="B23087" s="1787"/>
      <c r="C23087" s="1788"/>
      <c r="D23087" s="533"/>
      <c r="E23087" s="533"/>
      <c r="F23087" s="533"/>
      <c r="G23087" s="533"/>
    </row>
    <row r="23088" spans="1:7">
      <c r="A23088" s="533"/>
      <c r="B23088" s="1787"/>
      <c r="C23088" s="1788"/>
      <c r="D23088" s="533"/>
      <c r="E23088" s="533"/>
      <c r="F23088" s="533"/>
      <c r="G23088" s="533"/>
    </row>
    <row r="23089" spans="1:7">
      <c r="A23089" s="533"/>
      <c r="B23089" s="1787"/>
      <c r="C23089" s="1788"/>
      <c r="D23089" s="533"/>
      <c r="E23089" s="533"/>
      <c r="F23089" s="533"/>
      <c r="G23089" s="533"/>
    </row>
    <row r="23090" spans="1:7">
      <c r="A23090" s="533"/>
      <c r="B23090" s="1787"/>
      <c r="C23090" s="1788"/>
      <c r="D23090" s="533"/>
      <c r="E23090" s="533"/>
      <c r="F23090" s="533"/>
      <c r="G23090" s="533"/>
    </row>
    <row r="23091" spans="1:7">
      <c r="A23091" s="533"/>
      <c r="B23091" s="1787"/>
      <c r="C23091" s="1788"/>
      <c r="D23091" s="533"/>
      <c r="E23091" s="533"/>
      <c r="F23091" s="533"/>
      <c r="G23091" s="533"/>
    </row>
    <row r="23092" spans="1:7">
      <c r="A23092" s="533"/>
      <c r="B23092" s="1787"/>
      <c r="C23092" s="1788"/>
      <c r="D23092" s="533"/>
      <c r="E23092" s="533"/>
      <c r="F23092" s="533"/>
      <c r="G23092" s="533"/>
    </row>
    <row r="23093" spans="1:7">
      <c r="A23093" s="533"/>
      <c r="B23093" s="1787"/>
      <c r="C23093" s="1788"/>
      <c r="D23093" s="533"/>
      <c r="E23093" s="533"/>
      <c r="F23093" s="533"/>
      <c r="G23093" s="533"/>
    </row>
    <row r="23094" spans="1:7">
      <c r="A23094" s="533"/>
      <c r="B23094" s="1787"/>
      <c r="C23094" s="1788"/>
      <c r="D23094" s="533"/>
      <c r="E23094" s="533"/>
      <c r="F23094" s="533"/>
      <c r="G23094" s="533"/>
    </row>
    <row r="23095" spans="1:7">
      <c r="A23095" s="533"/>
      <c r="B23095" s="1787"/>
      <c r="C23095" s="1788"/>
      <c r="D23095" s="533"/>
      <c r="E23095" s="533"/>
      <c r="F23095" s="533"/>
      <c r="G23095" s="533"/>
    </row>
    <row r="23096" spans="1:7">
      <c r="A23096" s="533"/>
      <c r="B23096" s="1787"/>
      <c r="C23096" s="1788"/>
      <c r="D23096" s="533"/>
      <c r="E23096" s="533"/>
      <c r="F23096" s="533"/>
      <c r="G23096" s="533"/>
    </row>
    <row r="23097" spans="1:7">
      <c r="A23097" s="533"/>
      <c r="B23097" s="1787"/>
      <c r="C23097" s="1788"/>
      <c r="D23097" s="533"/>
      <c r="E23097" s="533"/>
      <c r="F23097" s="533"/>
      <c r="G23097" s="533"/>
    </row>
    <row r="23098" spans="1:7">
      <c r="A23098" s="533"/>
      <c r="B23098" s="1787"/>
      <c r="C23098" s="1788"/>
      <c r="D23098" s="533"/>
      <c r="E23098" s="533"/>
      <c r="F23098" s="533"/>
      <c r="G23098" s="533"/>
    </row>
    <row r="23099" spans="1:7">
      <c r="A23099" s="533"/>
      <c r="B23099" s="1787"/>
      <c r="C23099" s="1788"/>
      <c r="D23099" s="533"/>
      <c r="E23099" s="533"/>
      <c r="F23099" s="533"/>
      <c r="G23099" s="533"/>
    </row>
    <row r="23100" spans="1:7">
      <c r="A23100" s="533"/>
      <c r="B23100" s="1787"/>
      <c r="C23100" s="1788"/>
      <c r="D23100" s="533"/>
      <c r="E23100" s="533"/>
      <c r="F23100" s="533"/>
      <c r="G23100" s="533"/>
    </row>
    <row r="23101" spans="1:7">
      <c r="A23101" s="533"/>
      <c r="B23101" s="1787"/>
      <c r="C23101" s="1788"/>
      <c r="D23101" s="533"/>
      <c r="E23101" s="533"/>
      <c r="F23101" s="533"/>
      <c r="G23101" s="533"/>
    </row>
    <row r="23102" spans="1:7">
      <c r="A23102" s="533"/>
      <c r="B23102" s="1787"/>
      <c r="C23102" s="1788"/>
      <c r="D23102" s="533"/>
      <c r="E23102" s="533"/>
      <c r="F23102" s="533"/>
      <c r="G23102" s="533"/>
    </row>
    <row r="23103" spans="1:7">
      <c r="A23103" s="533"/>
      <c r="B23103" s="1787"/>
      <c r="C23103" s="1788"/>
      <c r="D23103" s="533"/>
      <c r="E23103" s="533"/>
      <c r="F23103" s="533"/>
      <c r="G23103" s="533"/>
    </row>
    <row r="23104" spans="1:7">
      <c r="A23104" s="533"/>
      <c r="B23104" s="1787"/>
      <c r="C23104" s="1788"/>
      <c r="D23104" s="533"/>
      <c r="E23104" s="533"/>
      <c r="F23104" s="533"/>
      <c r="G23104" s="533"/>
    </row>
    <row r="23105" spans="1:7">
      <c r="A23105" s="533"/>
      <c r="B23105" s="1787"/>
      <c r="C23105" s="1788"/>
      <c r="D23105" s="533"/>
      <c r="E23105" s="533"/>
      <c r="F23105" s="533"/>
      <c r="G23105" s="533"/>
    </row>
    <row r="23106" spans="1:7">
      <c r="A23106" s="533"/>
      <c r="B23106" s="1787"/>
      <c r="C23106" s="1788"/>
      <c r="D23106" s="533"/>
      <c r="E23106" s="533"/>
      <c r="F23106" s="533"/>
      <c r="G23106" s="533"/>
    </row>
    <row r="23107" spans="1:7">
      <c r="A23107" s="533"/>
      <c r="B23107" s="1787"/>
      <c r="C23107" s="1788"/>
      <c r="D23107" s="533"/>
      <c r="E23107" s="533"/>
      <c r="F23107" s="533"/>
      <c r="G23107" s="533"/>
    </row>
    <row r="23108" spans="1:7">
      <c r="A23108" s="533"/>
      <c r="B23108" s="1787"/>
      <c r="C23108" s="1788"/>
      <c r="D23108" s="533"/>
      <c r="E23108" s="533"/>
      <c r="F23108" s="533"/>
      <c r="G23108" s="533"/>
    </row>
    <row r="23109" spans="1:7">
      <c r="A23109" s="533"/>
      <c r="B23109" s="1787"/>
      <c r="C23109" s="1788"/>
      <c r="D23109" s="533"/>
      <c r="E23109" s="533"/>
      <c r="F23109" s="533"/>
      <c r="G23109" s="533"/>
    </row>
    <row r="23110" spans="1:7">
      <c r="A23110" s="533"/>
      <c r="B23110" s="1787"/>
      <c r="C23110" s="1788"/>
      <c r="D23110" s="533"/>
      <c r="E23110" s="533"/>
      <c r="F23110" s="533"/>
      <c r="G23110" s="533"/>
    </row>
    <row r="23111" spans="1:7">
      <c r="A23111" s="533"/>
      <c r="B23111" s="1787"/>
      <c r="C23111" s="1788"/>
      <c r="D23111" s="533"/>
      <c r="E23111" s="533"/>
      <c r="F23111" s="533"/>
      <c r="G23111" s="533"/>
    </row>
    <row r="23112" spans="1:7">
      <c r="A23112" s="533"/>
      <c r="B23112" s="1787"/>
      <c r="C23112" s="1788"/>
      <c r="D23112" s="533"/>
      <c r="E23112" s="533"/>
      <c r="F23112" s="533"/>
      <c r="G23112" s="533"/>
    </row>
    <row r="23113" spans="1:7">
      <c r="A23113" s="533"/>
      <c r="B23113" s="1787"/>
      <c r="C23113" s="1788"/>
      <c r="D23113" s="533"/>
      <c r="E23113" s="533"/>
      <c r="F23113" s="533"/>
      <c r="G23113" s="533"/>
    </row>
    <row r="23114" spans="1:7">
      <c r="A23114" s="533"/>
      <c r="B23114" s="1787"/>
      <c r="C23114" s="1788"/>
      <c r="D23114" s="533"/>
      <c r="E23114" s="533"/>
      <c r="F23114" s="533"/>
      <c r="G23114" s="533"/>
    </row>
    <row r="23115" spans="1:7">
      <c r="A23115" s="533"/>
      <c r="B23115" s="1787"/>
      <c r="C23115" s="1788"/>
      <c r="D23115" s="533"/>
      <c r="E23115" s="533"/>
      <c r="F23115" s="533"/>
      <c r="G23115" s="533"/>
    </row>
    <row r="23116" spans="1:7">
      <c r="A23116" s="533"/>
      <c r="B23116" s="1787"/>
      <c r="C23116" s="1788"/>
      <c r="D23116" s="533"/>
      <c r="E23116" s="533"/>
      <c r="F23116" s="533"/>
      <c r="G23116" s="533"/>
    </row>
    <row r="23117" spans="1:7">
      <c r="A23117" s="533"/>
      <c r="B23117" s="1787"/>
      <c r="C23117" s="1788"/>
      <c r="D23117" s="533"/>
      <c r="E23117" s="533"/>
      <c r="F23117" s="533"/>
      <c r="G23117" s="533"/>
    </row>
    <row r="23118" spans="1:7">
      <c r="A23118" s="533"/>
      <c r="B23118" s="1787"/>
      <c r="C23118" s="1788"/>
      <c r="D23118" s="533"/>
      <c r="E23118" s="533"/>
      <c r="F23118" s="533"/>
      <c r="G23118" s="533"/>
    </row>
    <row r="23119" spans="1:7">
      <c r="A23119" s="533"/>
      <c r="B23119" s="1787"/>
      <c r="C23119" s="1788"/>
      <c r="D23119" s="533"/>
      <c r="E23119" s="533"/>
      <c r="F23119" s="533"/>
      <c r="G23119" s="533"/>
    </row>
    <row r="23120" spans="1:7">
      <c r="A23120" s="533"/>
      <c r="B23120" s="1787"/>
      <c r="C23120" s="1788"/>
      <c r="D23120" s="533"/>
      <c r="E23120" s="533"/>
      <c r="F23120" s="533"/>
      <c r="G23120" s="533"/>
    </row>
    <row r="23121" spans="1:7">
      <c r="A23121" s="533"/>
      <c r="B23121" s="1787"/>
      <c r="C23121" s="1788"/>
      <c r="D23121" s="533"/>
      <c r="E23121" s="533"/>
      <c r="F23121" s="533"/>
      <c r="G23121" s="533"/>
    </row>
    <row r="23122" spans="1:7">
      <c r="A23122" s="533"/>
      <c r="B23122" s="1787"/>
      <c r="C23122" s="1788"/>
      <c r="D23122" s="533"/>
      <c r="E23122" s="533"/>
      <c r="F23122" s="533"/>
      <c r="G23122" s="533"/>
    </row>
    <row r="23123" spans="1:7">
      <c r="A23123" s="533"/>
      <c r="B23123" s="1787"/>
      <c r="C23123" s="1788"/>
      <c r="D23123" s="533"/>
      <c r="E23123" s="533"/>
      <c r="F23123" s="533"/>
      <c r="G23123" s="533"/>
    </row>
    <row r="23124" spans="1:7">
      <c r="A23124" s="533"/>
      <c r="B23124" s="1787"/>
      <c r="C23124" s="1788"/>
      <c r="D23124" s="533"/>
      <c r="E23124" s="533"/>
      <c r="F23124" s="533"/>
      <c r="G23124" s="533"/>
    </row>
    <row r="23125" spans="1:7">
      <c r="A23125" s="533"/>
      <c r="B23125" s="1787"/>
      <c r="C23125" s="1788"/>
      <c r="D23125" s="533"/>
      <c r="E23125" s="533"/>
      <c r="F23125" s="533"/>
      <c r="G23125" s="533"/>
    </row>
    <row r="23126" spans="1:7">
      <c r="A23126" s="533"/>
      <c r="B23126" s="1787"/>
      <c r="C23126" s="1788"/>
      <c r="D23126" s="533"/>
      <c r="E23126" s="533"/>
      <c r="F23126" s="533"/>
      <c r="G23126" s="533"/>
    </row>
    <row r="23127" spans="1:7">
      <c r="A23127" s="533"/>
      <c r="B23127" s="1787"/>
      <c r="C23127" s="1788"/>
      <c r="D23127" s="533"/>
      <c r="E23127" s="533"/>
      <c r="F23127" s="533"/>
      <c r="G23127" s="533"/>
    </row>
    <row r="23128" spans="1:7">
      <c r="A23128" s="533"/>
      <c r="B23128" s="1787"/>
      <c r="C23128" s="1788"/>
      <c r="D23128" s="533"/>
      <c r="E23128" s="533"/>
      <c r="F23128" s="533"/>
      <c r="G23128" s="533"/>
    </row>
    <row r="23129" spans="1:7">
      <c r="A23129" s="533"/>
      <c r="B23129" s="1787"/>
      <c r="C23129" s="1788"/>
      <c r="D23129" s="533"/>
      <c r="E23129" s="533"/>
      <c r="F23129" s="533"/>
      <c r="G23129" s="533"/>
    </row>
    <row r="23130" spans="1:7">
      <c r="A23130" s="533"/>
      <c r="B23130" s="1787"/>
      <c r="C23130" s="1788"/>
      <c r="D23130" s="533"/>
      <c r="E23130" s="533"/>
      <c r="F23130" s="533"/>
      <c r="G23130" s="533"/>
    </row>
    <row r="23131" spans="1:7">
      <c r="A23131" s="533"/>
      <c r="B23131" s="1787"/>
      <c r="C23131" s="1788"/>
      <c r="D23131" s="533"/>
      <c r="E23131" s="533"/>
      <c r="F23131" s="533"/>
      <c r="G23131" s="533"/>
    </row>
    <row r="23132" spans="1:7">
      <c r="A23132" s="533"/>
      <c r="B23132" s="1787"/>
      <c r="C23132" s="1788"/>
      <c r="D23132" s="533"/>
      <c r="E23132" s="533"/>
      <c r="F23132" s="533"/>
      <c r="G23132" s="533"/>
    </row>
    <row r="23133" spans="1:7">
      <c r="A23133" s="533"/>
      <c r="B23133" s="1787"/>
      <c r="C23133" s="1788"/>
      <c r="D23133" s="533"/>
      <c r="E23133" s="533"/>
      <c r="F23133" s="533"/>
      <c r="G23133" s="533"/>
    </row>
    <row r="23134" spans="1:7">
      <c r="A23134" s="533"/>
      <c r="B23134" s="1787"/>
      <c r="C23134" s="1788"/>
      <c r="D23134" s="533"/>
      <c r="E23134" s="533"/>
      <c r="F23134" s="533"/>
      <c r="G23134" s="533"/>
    </row>
    <row r="23135" spans="1:7">
      <c r="A23135" s="533"/>
      <c r="B23135" s="1787"/>
      <c r="C23135" s="1788"/>
      <c r="D23135" s="533"/>
      <c r="E23135" s="533"/>
      <c r="F23135" s="533"/>
      <c r="G23135" s="533"/>
    </row>
    <row r="23136" spans="1:7">
      <c r="A23136" s="533"/>
      <c r="B23136" s="1787"/>
      <c r="C23136" s="1788"/>
      <c r="D23136" s="533"/>
      <c r="E23136" s="533"/>
      <c r="F23136" s="533"/>
      <c r="G23136" s="533"/>
    </row>
    <row r="23137" spans="1:7">
      <c r="A23137" s="533"/>
      <c r="B23137" s="1787"/>
      <c r="C23137" s="1788"/>
      <c r="D23137" s="533"/>
      <c r="E23137" s="533"/>
      <c r="F23137" s="533"/>
      <c r="G23137" s="533"/>
    </row>
    <row r="23138" spans="1:7">
      <c r="A23138" s="533"/>
      <c r="B23138" s="1787"/>
      <c r="C23138" s="1788"/>
      <c r="D23138" s="533"/>
      <c r="E23138" s="533"/>
      <c r="F23138" s="533"/>
      <c r="G23138" s="533"/>
    </row>
    <row r="23139" spans="1:7">
      <c r="A23139" s="533"/>
      <c r="B23139" s="1787"/>
      <c r="C23139" s="1788"/>
      <c r="D23139" s="533"/>
      <c r="E23139" s="533"/>
      <c r="F23139" s="533"/>
      <c r="G23139" s="533"/>
    </row>
    <row r="23140" spans="1:7">
      <c r="A23140" s="533"/>
      <c r="B23140" s="1787"/>
      <c r="C23140" s="1788"/>
      <c r="D23140" s="533"/>
      <c r="E23140" s="533"/>
      <c r="F23140" s="533"/>
      <c r="G23140" s="533"/>
    </row>
    <row r="23141" spans="1:7">
      <c r="A23141" s="533"/>
      <c r="B23141" s="1787"/>
      <c r="C23141" s="1788"/>
      <c r="D23141" s="533"/>
      <c r="E23141" s="533"/>
      <c r="F23141" s="533"/>
      <c r="G23141" s="533"/>
    </row>
    <row r="23142" spans="1:7">
      <c r="A23142" s="533"/>
      <c r="B23142" s="1787"/>
      <c r="C23142" s="1788"/>
      <c r="D23142" s="533"/>
      <c r="E23142" s="533"/>
      <c r="F23142" s="533"/>
      <c r="G23142" s="533"/>
    </row>
    <row r="23143" spans="1:7">
      <c r="A23143" s="533"/>
      <c r="B23143" s="1787"/>
      <c r="C23143" s="1788"/>
      <c r="D23143" s="533"/>
      <c r="E23143" s="533"/>
      <c r="F23143" s="533"/>
      <c r="G23143" s="533"/>
    </row>
    <row r="23144" spans="1:7">
      <c r="A23144" s="533"/>
      <c r="B23144" s="1787"/>
      <c r="C23144" s="1788"/>
      <c r="D23144" s="533"/>
      <c r="E23144" s="533"/>
      <c r="F23144" s="533"/>
      <c r="G23144" s="533"/>
    </row>
    <row r="23145" spans="1:7">
      <c r="A23145" s="533"/>
      <c r="B23145" s="1787"/>
      <c r="C23145" s="1788"/>
      <c r="D23145" s="533"/>
      <c r="E23145" s="533"/>
      <c r="F23145" s="533"/>
      <c r="G23145" s="533"/>
    </row>
    <row r="23146" spans="1:7">
      <c r="A23146" s="533"/>
      <c r="B23146" s="1787"/>
      <c r="C23146" s="1788"/>
      <c r="D23146" s="533"/>
      <c r="E23146" s="533"/>
      <c r="F23146" s="533"/>
      <c r="G23146" s="533"/>
    </row>
    <row r="23147" spans="1:7">
      <c r="A23147" s="533"/>
      <c r="B23147" s="1787"/>
      <c r="C23147" s="1788"/>
      <c r="D23147" s="533"/>
      <c r="E23147" s="533"/>
      <c r="F23147" s="533"/>
      <c r="G23147" s="533"/>
    </row>
    <row r="23148" spans="1:7">
      <c r="A23148" s="533"/>
      <c r="B23148" s="1787"/>
      <c r="C23148" s="1788"/>
      <c r="D23148" s="533"/>
      <c r="E23148" s="533"/>
      <c r="F23148" s="533"/>
      <c r="G23148" s="533"/>
    </row>
    <row r="23149" spans="1:7">
      <c r="A23149" s="533"/>
      <c r="B23149" s="1787"/>
      <c r="C23149" s="1788"/>
      <c r="D23149" s="533"/>
      <c r="E23149" s="533"/>
      <c r="F23149" s="533"/>
      <c r="G23149" s="533"/>
    </row>
    <row r="23150" spans="1:7">
      <c r="A23150" s="533"/>
      <c r="B23150" s="1787"/>
      <c r="C23150" s="1788"/>
      <c r="D23150" s="533"/>
      <c r="E23150" s="533"/>
      <c r="F23150" s="533"/>
      <c r="G23150" s="533"/>
    </row>
    <row r="23151" spans="1:7">
      <c r="A23151" s="533"/>
      <c r="B23151" s="1787"/>
      <c r="C23151" s="1788"/>
      <c r="D23151" s="533"/>
      <c r="E23151" s="533"/>
      <c r="F23151" s="533"/>
      <c r="G23151" s="533"/>
    </row>
    <row r="23152" spans="1:7">
      <c r="A23152" s="533"/>
      <c r="B23152" s="1787"/>
      <c r="C23152" s="1788"/>
      <c r="D23152" s="533"/>
      <c r="E23152" s="533"/>
      <c r="F23152" s="533"/>
      <c r="G23152" s="533"/>
    </row>
    <row r="23153" spans="1:7">
      <c r="A23153" s="533"/>
      <c r="B23153" s="1787"/>
      <c r="C23153" s="1788"/>
      <c r="D23153" s="533"/>
      <c r="E23153" s="533"/>
      <c r="F23153" s="533"/>
      <c r="G23153" s="533"/>
    </row>
    <row r="23154" spans="1:7">
      <c r="A23154" s="533"/>
      <c r="B23154" s="1787"/>
      <c r="C23154" s="1788"/>
      <c r="D23154" s="533"/>
      <c r="E23154" s="533"/>
      <c r="F23154" s="533"/>
      <c r="G23154" s="533"/>
    </row>
    <row r="23155" spans="1:7">
      <c r="A23155" s="533"/>
      <c r="B23155" s="1787"/>
      <c r="C23155" s="1788"/>
      <c r="D23155" s="533"/>
      <c r="E23155" s="533"/>
      <c r="F23155" s="533"/>
      <c r="G23155" s="533"/>
    </row>
    <row r="23156" spans="1:7">
      <c r="A23156" s="533"/>
      <c r="B23156" s="1787"/>
      <c r="C23156" s="1788"/>
      <c r="D23156" s="533"/>
      <c r="E23156" s="533"/>
      <c r="F23156" s="533"/>
      <c r="G23156" s="533"/>
    </row>
    <row r="23157" spans="1:7">
      <c r="A23157" s="533"/>
      <c r="B23157" s="1787"/>
      <c r="C23157" s="1788"/>
      <c r="D23157" s="533"/>
      <c r="E23157" s="533"/>
      <c r="F23157" s="533"/>
      <c r="G23157" s="533"/>
    </row>
    <row r="23158" spans="1:7">
      <c r="A23158" s="533"/>
      <c r="B23158" s="1787"/>
      <c r="C23158" s="1788"/>
      <c r="D23158" s="533"/>
      <c r="E23158" s="533"/>
      <c r="F23158" s="533"/>
      <c r="G23158" s="533"/>
    </row>
    <row r="23159" spans="1:7">
      <c r="A23159" s="533"/>
      <c r="B23159" s="1787"/>
      <c r="C23159" s="1788"/>
      <c r="D23159" s="533"/>
      <c r="E23159" s="533"/>
      <c r="F23159" s="533"/>
      <c r="G23159" s="533"/>
    </row>
    <row r="23160" spans="1:7">
      <c r="A23160" s="533"/>
      <c r="B23160" s="1787"/>
      <c r="C23160" s="1788"/>
      <c r="D23160" s="533"/>
      <c r="E23160" s="533"/>
      <c r="F23160" s="533"/>
      <c r="G23160" s="533"/>
    </row>
    <row r="23161" spans="1:7">
      <c r="A23161" s="533"/>
      <c r="B23161" s="1787"/>
      <c r="C23161" s="1788"/>
      <c r="D23161" s="533"/>
      <c r="E23161" s="533"/>
      <c r="F23161" s="533"/>
      <c r="G23161" s="533"/>
    </row>
    <row r="23162" spans="1:7">
      <c r="A23162" s="533"/>
      <c r="B23162" s="1787"/>
      <c r="C23162" s="1788"/>
      <c r="D23162" s="533"/>
      <c r="E23162" s="533"/>
      <c r="F23162" s="533"/>
      <c r="G23162" s="533"/>
    </row>
    <row r="23163" spans="1:7">
      <c r="A23163" s="533"/>
      <c r="B23163" s="1787"/>
      <c r="C23163" s="1788"/>
      <c r="D23163" s="533"/>
      <c r="E23163" s="533"/>
      <c r="F23163" s="533"/>
      <c r="G23163" s="533"/>
    </row>
    <row r="23164" spans="1:7">
      <c r="A23164" s="533"/>
      <c r="B23164" s="1787"/>
      <c r="C23164" s="1788"/>
      <c r="D23164" s="533"/>
      <c r="E23164" s="533"/>
      <c r="F23164" s="533"/>
      <c r="G23164" s="533"/>
    </row>
    <row r="23165" spans="1:7">
      <c r="A23165" s="533"/>
      <c r="B23165" s="1787"/>
      <c r="C23165" s="1788"/>
      <c r="D23165" s="533"/>
      <c r="E23165" s="533"/>
      <c r="F23165" s="533"/>
      <c r="G23165" s="533"/>
    </row>
    <row r="23166" spans="1:7">
      <c r="A23166" s="533"/>
      <c r="B23166" s="1787"/>
      <c r="C23166" s="1788"/>
      <c r="D23166" s="533"/>
      <c r="E23166" s="533"/>
      <c r="F23166" s="533"/>
      <c r="G23166" s="533"/>
    </row>
    <row r="23167" spans="1:7">
      <c r="A23167" s="533"/>
      <c r="B23167" s="1787"/>
      <c r="C23167" s="1788"/>
      <c r="D23167" s="533"/>
      <c r="E23167" s="533"/>
      <c r="F23167" s="533"/>
      <c r="G23167" s="533"/>
    </row>
    <row r="23168" spans="1:7">
      <c r="A23168" s="533"/>
      <c r="B23168" s="1787"/>
      <c r="C23168" s="1788"/>
      <c r="D23168" s="533"/>
      <c r="E23168" s="533"/>
      <c r="F23168" s="533"/>
      <c r="G23168" s="533"/>
    </row>
    <row r="23169" spans="1:7">
      <c r="A23169" s="533"/>
      <c r="B23169" s="1787"/>
      <c r="C23169" s="1788"/>
      <c r="D23169" s="533"/>
      <c r="E23169" s="533"/>
      <c r="F23169" s="533"/>
      <c r="G23169" s="533"/>
    </row>
    <row r="23170" spans="1:7">
      <c r="A23170" s="533"/>
      <c r="B23170" s="1787"/>
      <c r="C23170" s="1788"/>
      <c r="D23170" s="533"/>
      <c r="E23170" s="533"/>
      <c r="F23170" s="533"/>
      <c r="G23170" s="533"/>
    </row>
    <row r="23171" spans="1:7">
      <c r="A23171" s="533"/>
      <c r="B23171" s="1787"/>
      <c r="C23171" s="1788"/>
      <c r="D23171" s="533"/>
      <c r="E23171" s="533"/>
      <c r="F23171" s="533"/>
      <c r="G23171" s="533"/>
    </row>
    <row r="23172" spans="1:7">
      <c r="A23172" s="533"/>
      <c r="B23172" s="1787"/>
      <c r="C23172" s="1788"/>
      <c r="D23172" s="533"/>
      <c r="E23172" s="533"/>
      <c r="F23172" s="533"/>
      <c r="G23172" s="533"/>
    </row>
    <row r="23173" spans="1:7">
      <c r="A23173" s="533"/>
      <c r="B23173" s="1787"/>
      <c r="C23173" s="1788"/>
      <c r="D23173" s="533"/>
      <c r="E23173" s="533"/>
      <c r="F23173" s="533"/>
      <c r="G23173" s="533"/>
    </row>
    <row r="23174" spans="1:7">
      <c r="A23174" s="533"/>
      <c r="B23174" s="1787"/>
      <c r="C23174" s="1788"/>
      <c r="D23174" s="533"/>
      <c r="E23174" s="533"/>
      <c r="F23174" s="533"/>
      <c r="G23174" s="533"/>
    </row>
    <row r="23175" spans="1:7">
      <c r="A23175" s="533"/>
      <c r="B23175" s="1787"/>
      <c r="C23175" s="1788"/>
      <c r="D23175" s="533"/>
      <c r="E23175" s="533"/>
      <c r="F23175" s="533"/>
      <c r="G23175" s="533"/>
    </row>
    <row r="23176" spans="1:7">
      <c r="A23176" s="533"/>
      <c r="B23176" s="1787"/>
      <c r="C23176" s="1788"/>
      <c r="D23176" s="533"/>
      <c r="E23176" s="533"/>
      <c r="F23176" s="533"/>
      <c r="G23176" s="533"/>
    </row>
    <row r="23177" spans="1:7">
      <c r="A23177" s="533"/>
      <c r="B23177" s="1787"/>
      <c r="C23177" s="1788"/>
      <c r="D23177" s="533"/>
      <c r="E23177" s="533"/>
      <c r="F23177" s="533"/>
      <c r="G23177" s="533"/>
    </row>
    <row r="23178" spans="1:7">
      <c r="A23178" s="533"/>
      <c r="B23178" s="1787"/>
      <c r="C23178" s="1788"/>
      <c r="D23178" s="533"/>
      <c r="E23178" s="533"/>
      <c r="F23178" s="533"/>
      <c r="G23178" s="533"/>
    </row>
    <row r="23179" spans="1:7">
      <c r="A23179" s="533"/>
      <c r="B23179" s="1787"/>
      <c r="C23179" s="1788"/>
      <c r="D23179" s="533"/>
      <c r="E23179" s="533"/>
      <c r="F23179" s="533"/>
      <c r="G23179" s="533"/>
    </row>
    <row r="23180" spans="1:7">
      <c r="A23180" s="533"/>
      <c r="B23180" s="1787"/>
      <c r="C23180" s="1788"/>
      <c r="D23180" s="533"/>
      <c r="E23180" s="533"/>
      <c r="F23180" s="533"/>
      <c r="G23180" s="533"/>
    </row>
    <row r="23181" spans="1:7">
      <c r="A23181" s="533"/>
      <c r="B23181" s="1787"/>
      <c r="C23181" s="1788"/>
      <c r="D23181" s="533"/>
      <c r="E23181" s="533"/>
      <c r="F23181" s="533"/>
      <c r="G23181" s="533"/>
    </row>
    <row r="23182" spans="1:7">
      <c r="A23182" s="533"/>
      <c r="B23182" s="1787"/>
      <c r="C23182" s="1788"/>
      <c r="D23182" s="533"/>
      <c r="E23182" s="533"/>
      <c r="F23182" s="533"/>
      <c r="G23182" s="533"/>
    </row>
    <row r="23183" spans="1:7">
      <c r="A23183" s="533"/>
      <c r="B23183" s="1787"/>
      <c r="C23183" s="1788"/>
      <c r="D23183" s="533"/>
      <c r="E23183" s="533"/>
      <c r="F23183" s="533"/>
      <c r="G23183" s="533"/>
    </row>
    <row r="23184" spans="1:7">
      <c r="A23184" s="533"/>
      <c r="B23184" s="1787"/>
      <c r="C23184" s="1788"/>
      <c r="D23184" s="533"/>
      <c r="E23184" s="533"/>
      <c r="F23184" s="533"/>
      <c r="G23184" s="533"/>
    </row>
    <row r="23185" spans="1:7">
      <c r="A23185" s="533"/>
      <c r="B23185" s="1787"/>
      <c r="C23185" s="1788"/>
      <c r="D23185" s="533"/>
      <c r="E23185" s="533"/>
      <c r="F23185" s="533"/>
      <c r="G23185" s="533"/>
    </row>
    <row r="23186" spans="1:7">
      <c r="A23186" s="533"/>
      <c r="B23186" s="1787"/>
      <c r="C23186" s="1788"/>
      <c r="D23186" s="533"/>
      <c r="E23186" s="533"/>
      <c r="F23186" s="533"/>
      <c r="G23186" s="533"/>
    </row>
    <row r="23187" spans="1:7">
      <c r="A23187" s="533"/>
      <c r="B23187" s="1787"/>
      <c r="C23187" s="1788"/>
      <c r="D23187" s="533"/>
      <c r="E23187" s="533"/>
      <c r="F23187" s="533"/>
      <c r="G23187" s="533"/>
    </row>
    <row r="23188" spans="1:7">
      <c r="A23188" s="533"/>
      <c r="B23188" s="1787"/>
      <c r="C23188" s="1788"/>
      <c r="D23188" s="533"/>
      <c r="E23188" s="533"/>
      <c r="F23188" s="533"/>
      <c r="G23188" s="533"/>
    </row>
    <row r="23189" spans="1:7">
      <c r="A23189" s="533"/>
      <c r="B23189" s="1787"/>
      <c r="C23189" s="1788"/>
      <c r="D23189" s="533"/>
      <c r="E23189" s="533"/>
      <c r="F23189" s="533"/>
      <c r="G23189" s="533"/>
    </row>
    <row r="23190" spans="1:7">
      <c r="A23190" s="533"/>
      <c r="B23190" s="1787"/>
      <c r="C23190" s="1788"/>
      <c r="D23190" s="533"/>
      <c r="E23190" s="533"/>
      <c r="F23190" s="533"/>
      <c r="G23190" s="533"/>
    </row>
    <row r="23191" spans="1:7">
      <c r="A23191" s="533"/>
      <c r="B23191" s="1787"/>
      <c r="C23191" s="1788"/>
      <c r="D23191" s="533"/>
      <c r="E23191" s="533"/>
      <c r="F23191" s="533"/>
      <c r="G23191" s="533"/>
    </row>
    <row r="23192" spans="1:7">
      <c r="A23192" s="533"/>
      <c r="B23192" s="1787"/>
      <c r="C23192" s="1788"/>
      <c r="D23192" s="533"/>
      <c r="E23192" s="533"/>
      <c r="F23192" s="533"/>
      <c r="G23192" s="533"/>
    </row>
    <row r="23193" spans="1:7">
      <c r="A23193" s="533"/>
      <c r="B23193" s="1787"/>
      <c r="C23193" s="1788"/>
      <c r="D23193" s="533"/>
      <c r="E23193" s="533"/>
      <c r="F23193" s="533"/>
      <c r="G23193" s="533"/>
    </row>
    <row r="23194" spans="1:7">
      <c r="A23194" s="533"/>
      <c r="B23194" s="1787"/>
      <c r="C23194" s="1788"/>
      <c r="D23194" s="533"/>
      <c r="E23194" s="533"/>
      <c r="F23194" s="533"/>
      <c r="G23194" s="533"/>
    </row>
    <row r="23195" spans="1:7">
      <c r="A23195" s="533"/>
      <c r="B23195" s="1787"/>
      <c r="C23195" s="1788"/>
      <c r="D23195" s="533"/>
      <c r="E23195" s="533"/>
      <c r="F23195" s="533"/>
      <c r="G23195" s="533"/>
    </row>
    <row r="23196" spans="1:7">
      <c r="A23196" s="533"/>
      <c r="B23196" s="1787"/>
      <c r="C23196" s="1788"/>
      <c r="D23196" s="533"/>
      <c r="E23196" s="533"/>
      <c r="F23196" s="533"/>
      <c r="G23196" s="533"/>
    </row>
    <row r="23197" spans="1:7">
      <c r="A23197" s="533"/>
      <c r="B23197" s="1787"/>
      <c r="C23197" s="1788"/>
      <c r="D23197" s="533"/>
      <c r="E23197" s="533"/>
      <c r="F23197" s="533"/>
      <c r="G23197" s="533"/>
    </row>
    <row r="23198" spans="1:7">
      <c r="A23198" s="533"/>
      <c r="B23198" s="1787"/>
      <c r="C23198" s="1788"/>
      <c r="D23198" s="533"/>
      <c r="E23198" s="533"/>
      <c r="F23198" s="533"/>
      <c r="G23198" s="533"/>
    </row>
    <row r="23199" spans="1:7">
      <c r="A23199" s="533"/>
      <c r="B23199" s="1787"/>
      <c r="C23199" s="1788"/>
      <c r="D23199" s="533"/>
      <c r="E23199" s="533"/>
      <c r="F23199" s="533"/>
      <c r="G23199" s="533"/>
    </row>
    <row r="23200" spans="1:7">
      <c r="A23200" s="533"/>
      <c r="B23200" s="1787"/>
      <c r="C23200" s="1788"/>
      <c r="D23200" s="533"/>
      <c r="E23200" s="533"/>
      <c r="F23200" s="533"/>
      <c r="G23200" s="533"/>
    </row>
    <row r="23201" spans="1:7">
      <c r="A23201" s="533"/>
      <c r="B23201" s="1787"/>
      <c r="C23201" s="1788"/>
      <c r="D23201" s="533"/>
      <c r="E23201" s="533"/>
      <c r="F23201" s="533"/>
      <c r="G23201" s="533"/>
    </row>
    <row r="23202" spans="1:7">
      <c r="A23202" s="533"/>
      <c r="B23202" s="1787"/>
      <c r="C23202" s="1788"/>
      <c r="D23202" s="533"/>
      <c r="E23202" s="533"/>
      <c r="F23202" s="533"/>
      <c r="G23202" s="533"/>
    </row>
    <row r="23203" spans="1:7">
      <c r="A23203" s="533"/>
      <c r="B23203" s="1787"/>
      <c r="C23203" s="1788"/>
      <c r="D23203" s="533"/>
      <c r="E23203" s="533"/>
      <c r="F23203" s="533"/>
      <c r="G23203" s="533"/>
    </row>
    <row r="23204" spans="1:7">
      <c r="A23204" s="533"/>
      <c r="B23204" s="1787"/>
      <c r="C23204" s="1788"/>
      <c r="D23204" s="533"/>
      <c r="E23204" s="533"/>
      <c r="F23204" s="533"/>
      <c r="G23204" s="533"/>
    </row>
    <row r="23205" spans="1:7">
      <c r="A23205" s="533"/>
      <c r="B23205" s="1787"/>
      <c r="C23205" s="1788"/>
      <c r="D23205" s="533"/>
      <c r="E23205" s="533"/>
      <c r="F23205" s="533"/>
      <c r="G23205" s="533"/>
    </row>
    <row r="23206" spans="1:7">
      <c r="A23206" s="533"/>
      <c r="B23206" s="1787"/>
      <c r="C23206" s="1788"/>
      <c r="D23206" s="533"/>
      <c r="E23206" s="533"/>
      <c r="F23206" s="533"/>
      <c r="G23206" s="533"/>
    </row>
    <row r="23207" spans="1:7">
      <c r="A23207" s="533"/>
      <c r="B23207" s="1787"/>
      <c r="C23207" s="1788"/>
      <c r="D23207" s="533"/>
      <c r="E23207" s="533"/>
      <c r="F23207" s="533"/>
      <c r="G23207" s="533"/>
    </row>
    <row r="23208" spans="1:7">
      <c r="A23208" s="533"/>
      <c r="B23208" s="1787"/>
      <c r="C23208" s="1788"/>
      <c r="D23208" s="533"/>
      <c r="E23208" s="533"/>
      <c r="F23208" s="533"/>
      <c r="G23208" s="533"/>
    </row>
    <row r="23209" spans="1:7">
      <c r="A23209" s="533"/>
      <c r="B23209" s="1787"/>
      <c r="C23209" s="1788"/>
      <c r="D23209" s="533"/>
      <c r="E23209" s="533"/>
      <c r="F23209" s="533"/>
      <c r="G23209" s="533"/>
    </row>
    <row r="23210" spans="1:7">
      <c r="A23210" s="533"/>
      <c r="B23210" s="1787"/>
      <c r="C23210" s="1788"/>
      <c r="D23210" s="533"/>
      <c r="E23210" s="533"/>
      <c r="F23210" s="533"/>
      <c r="G23210" s="533"/>
    </row>
    <row r="23211" spans="1:7">
      <c r="A23211" s="533"/>
      <c r="B23211" s="1787"/>
      <c r="C23211" s="1788"/>
      <c r="D23211" s="533"/>
      <c r="E23211" s="533"/>
      <c r="F23211" s="533"/>
      <c r="G23211" s="533"/>
    </row>
    <row r="23212" spans="1:7">
      <c r="A23212" s="533"/>
      <c r="B23212" s="1787"/>
      <c r="C23212" s="1788"/>
      <c r="D23212" s="533"/>
      <c r="E23212" s="533"/>
      <c r="F23212" s="533"/>
      <c r="G23212" s="533"/>
    </row>
    <row r="23213" spans="1:7">
      <c r="A23213" s="533"/>
      <c r="B23213" s="1787"/>
      <c r="C23213" s="1788"/>
      <c r="D23213" s="533"/>
      <c r="E23213" s="533"/>
      <c r="F23213" s="533"/>
      <c r="G23213" s="533"/>
    </row>
    <row r="23214" spans="1:7">
      <c r="A23214" s="533"/>
      <c r="B23214" s="1787"/>
      <c r="C23214" s="1788"/>
      <c r="D23214" s="533"/>
      <c r="E23214" s="533"/>
      <c r="F23214" s="533"/>
      <c r="G23214" s="533"/>
    </row>
    <row r="23215" spans="1:7">
      <c r="A23215" s="533"/>
      <c r="B23215" s="1787"/>
      <c r="C23215" s="1788"/>
      <c r="D23215" s="533"/>
      <c r="E23215" s="533"/>
      <c r="F23215" s="533"/>
      <c r="G23215" s="533"/>
    </row>
    <row r="23216" spans="1:7">
      <c r="A23216" s="533"/>
      <c r="B23216" s="1787"/>
      <c r="C23216" s="1788"/>
      <c r="D23216" s="533"/>
      <c r="E23216" s="533"/>
      <c r="F23216" s="533"/>
      <c r="G23216" s="533"/>
    </row>
    <row r="23217" spans="1:7">
      <c r="A23217" s="533"/>
      <c r="B23217" s="1787"/>
      <c r="C23217" s="1788"/>
      <c r="D23217" s="533"/>
      <c r="E23217" s="533"/>
      <c r="F23217" s="533"/>
      <c r="G23217" s="533"/>
    </row>
    <row r="23218" spans="1:7">
      <c r="A23218" s="533"/>
      <c r="B23218" s="1787"/>
      <c r="C23218" s="1788"/>
      <c r="D23218" s="533"/>
      <c r="E23218" s="533"/>
      <c r="F23218" s="533"/>
      <c r="G23218" s="533"/>
    </row>
    <row r="23219" spans="1:7">
      <c r="A23219" s="533"/>
      <c r="B23219" s="1787"/>
      <c r="C23219" s="1788"/>
      <c r="D23219" s="533"/>
      <c r="E23219" s="533"/>
      <c r="F23219" s="533"/>
      <c r="G23219" s="533"/>
    </row>
    <row r="23220" spans="1:7">
      <c r="A23220" s="533"/>
      <c r="B23220" s="1787"/>
      <c r="C23220" s="1788"/>
      <c r="D23220" s="533"/>
      <c r="E23220" s="533"/>
      <c r="F23220" s="533"/>
      <c r="G23220" s="533"/>
    </row>
    <row r="23221" spans="1:7">
      <c r="A23221" s="533"/>
      <c r="B23221" s="1787"/>
      <c r="C23221" s="1788"/>
      <c r="D23221" s="533"/>
      <c r="E23221" s="533"/>
      <c r="F23221" s="533"/>
      <c r="G23221" s="533"/>
    </row>
    <row r="23222" spans="1:7">
      <c r="A23222" s="533"/>
      <c r="B23222" s="1787"/>
      <c r="C23222" s="1788"/>
      <c r="D23222" s="533"/>
      <c r="E23222" s="533"/>
      <c r="F23222" s="533"/>
      <c r="G23222" s="533"/>
    </row>
    <row r="23223" spans="1:7">
      <c r="A23223" s="533"/>
      <c r="B23223" s="1787"/>
      <c r="C23223" s="1788"/>
      <c r="D23223" s="533"/>
      <c r="E23223" s="533"/>
      <c r="F23223" s="533"/>
      <c r="G23223" s="533"/>
    </row>
    <row r="23224" spans="1:7">
      <c r="A23224" s="533"/>
      <c r="B23224" s="1787"/>
      <c r="C23224" s="1788"/>
      <c r="D23224" s="533"/>
      <c r="E23224" s="533"/>
      <c r="F23224" s="533"/>
      <c r="G23224" s="533"/>
    </row>
    <row r="23225" spans="1:7">
      <c r="A23225" s="533"/>
      <c r="B23225" s="1787"/>
      <c r="C23225" s="1788"/>
      <c r="D23225" s="533"/>
      <c r="E23225" s="533"/>
      <c r="F23225" s="533"/>
      <c r="G23225" s="533"/>
    </row>
    <row r="23226" spans="1:7">
      <c r="A23226" s="533"/>
      <c r="B23226" s="1787"/>
      <c r="C23226" s="1788"/>
      <c r="D23226" s="533"/>
      <c r="E23226" s="533"/>
      <c r="F23226" s="533"/>
      <c r="G23226" s="533"/>
    </row>
    <row r="23227" spans="1:7">
      <c r="A23227" s="533"/>
      <c r="B23227" s="1787"/>
      <c r="C23227" s="1788"/>
      <c r="D23227" s="533"/>
      <c r="E23227" s="533"/>
      <c r="F23227" s="533"/>
      <c r="G23227" s="533"/>
    </row>
    <row r="23228" spans="1:7">
      <c r="A23228" s="533"/>
      <c r="B23228" s="1787"/>
      <c r="C23228" s="1788"/>
      <c r="D23228" s="533"/>
      <c r="E23228" s="533"/>
      <c r="F23228" s="533"/>
      <c r="G23228" s="533"/>
    </row>
    <row r="23229" spans="1:7">
      <c r="A23229" s="533"/>
      <c r="B23229" s="1787"/>
      <c r="C23229" s="1788"/>
      <c r="D23229" s="533"/>
      <c r="E23229" s="533"/>
      <c r="F23229" s="533"/>
      <c r="G23229" s="533"/>
    </row>
    <row r="23230" spans="1:7">
      <c r="A23230" s="533"/>
      <c r="B23230" s="1787"/>
      <c r="C23230" s="1788"/>
      <c r="D23230" s="533"/>
      <c r="E23230" s="533"/>
      <c r="F23230" s="533"/>
      <c r="G23230" s="533"/>
    </row>
    <row r="23231" spans="1:7">
      <c r="A23231" s="533"/>
      <c r="B23231" s="1787"/>
      <c r="C23231" s="1788"/>
      <c r="D23231" s="533"/>
      <c r="E23231" s="533"/>
      <c r="F23231" s="533"/>
      <c r="G23231" s="533"/>
    </row>
    <row r="23232" spans="1:7">
      <c r="A23232" s="533"/>
      <c r="B23232" s="1787"/>
      <c r="C23232" s="1788"/>
      <c r="D23232" s="533"/>
      <c r="E23232" s="533"/>
      <c r="F23232" s="533"/>
      <c r="G23232" s="533"/>
    </row>
    <row r="23233" spans="1:7">
      <c r="A23233" s="533"/>
      <c r="B23233" s="1787"/>
      <c r="C23233" s="1788"/>
      <c r="D23233" s="533"/>
      <c r="E23233" s="533"/>
      <c r="F23233" s="533"/>
      <c r="G23233" s="533"/>
    </row>
    <row r="23234" spans="1:7">
      <c r="A23234" s="533"/>
      <c r="B23234" s="1787"/>
      <c r="C23234" s="1788"/>
      <c r="D23234" s="533"/>
      <c r="E23234" s="533"/>
      <c r="F23234" s="533"/>
      <c r="G23234" s="533"/>
    </row>
    <row r="23235" spans="1:7">
      <c r="A23235" s="533"/>
      <c r="B23235" s="1787"/>
      <c r="C23235" s="1788"/>
      <c r="D23235" s="533"/>
      <c r="E23235" s="533"/>
      <c r="F23235" s="533"/>
      <c r="G23235" s="533"/>
    </row>
    <row r="23236" spans="1:7">
      <c r="A23236" s="533"/>
      <c r="B23236" s="1787"/>
      <c r="C23236" s="1788"/>
      <c r="D23236" s="533"/>
      <c r="E23236" s="533"/>
      <c r="F23236" s="533"/>
      <c r="G23236" s="533"/>
    </row>
    <row r="23237" spans="1:7">
      <c r="A23237" s="533"/>
      <c r="B23237" s="1787"/>
      <c r="C23237" s="1788"/>
      <c r="D23237" s="533"/>
      <c r="E23237" s="533"/>
      <c r="F23237" s="533"/>
      <c r="G23237" s="533"/>
    </row>
    <row r="23238" spans="1:7">
      <c r="A23238" s="533"/>
      <c r="B23238" s="1787"/>
      <c r="C23238" s="1788"/>
      <c r="D23238" s="533"/>
      <c r="E23238" s="533"/>
      <c r="F23238" s="533"/>
      <c r="G23238" s="533"/>
    </row>
    <row r="23239" spans="1:7">
      <c r="A23239" s="533"/>
      <c r="B23239" s="1787"/>
      <c r="C23239" s="1788"/>
      <c r="D23239" s="533"/>
      <c r="E23239" s="533"/>
      <c r="F23239" s="533"/>
      <c r="G23239" s="533"/>
    </row>
    <row r="23240" spans="1:7">
      <c r="A23240" s="533"/>
      <c r="B23240" s="1787"/>
      <c r="C23240" s="1788"/>
      <c r="D23240" s="533"/>
      <c r="E23240" s="533"/>
      <c r="F23240" s="533"/>
      <c r="G23240" s="533"/>
    </row>
    <row r="23241" spans="1:7">
      <c r="A23241" s="533"/>
      <c r="B23241" s="1787"/>
      <c r="C23241" s="1788"/>
      <c r="D23241" s="533"/>
      <c r="E23241" s="533"/>
      <c r="F23241" s="533"/>
      <c r="G23241" s="533"/>
    </row>
    <row r="23242" spans="1:7">
      <c r="A23242" s="533"/>
      <c r="B23242" s="1787"/>
      <c r="C23242" s="1788"/>
      <c r="D23242" s="533"/>
      <c r="E23242" s="533"/>
      <c r="F23242" s="533"/>
      <c r="G23242" s="533"/>
    </row>
    <row r="23243" spans="1:7">
      <c r="A23243" s="533"/>
      <c r="B23243" s="1787"/>
      <c r="C23243" s="1788"/>
      <c r="D23243" s="533"/>
      <c r="E23243" s="533"/>
      <c r="F23243" s="533"/>
      <c r="G23243" s="533"/>
    </row>
    <row r="23244" spans="1:7">
      <c r="A23244" s="533"/>
      <c r="B23244" s="1787"/>
      <c r="C23244" s="1788"/>
      <c r="D23244" s="533"/>
      <c r="E23244" s="533"/>
      <c r="F23244" s="533"/>
      <c r="G23244" s="533"/>
    </row>
    <row r="23245" spans="1:7">
      <c r="A23245" s="533"/>
      <c r="B23245" s="1787"/>
      <c r="C23245" s="1788"/>
      <c r="D23245" s="533"/>
      <c r="E23245" s="533"/>
      <c r="F23245" s="533"/>
      <c r="G23245" s="533"/>
    </row>
    <row r="23246" spans="1:7">
      <c r="A23246" s="533"/>
      <c r="B23246" s="1787"/>
      <c r="C23246" s="1788"/>
      <c r="D23246" s="533"/>
      <c r="E23246" s="533"/>
      <c r="F23246" s="533"/>
      <c r="G23246" s="533"/>
    </row>
    <row r="23247" spans="1:7">
      <c r="A23247" s="533"/>
      <c r="B23247" s="1787"/>
      <c r="C23247" s="1788"/>
      <c r="D23247" s="533"/>
      <c r="E23247" s="533"/>
      <c r="F23247" s="533"/>
      <c r="G23247" s="533"/>
    </row>
    <row r="23248" spans="1:7">
      <c r="A23248" s="533"/>
      <c r="B23248" s="1787"/>
      <c r="C23248" s="1788"/>
      <c r="D23248" s="533"/>
      <c r="E23248" s="533"/>
      <c r="F23248" s="533"/>
      <c r="G23248" s="533"/>
    </row>
    <row r="23249" spans="1:7">
      <c r="A23249" s="533"/>
      <c r="B23249" s="1787"/>
      <c r="C23249" s="1788"/>
      <c r="D23249" s="533"/>
      <c r="E23249" s="533"/>
      <c r="F23249" s="533"/>
      <c r="G23249" s="533"/>
    </row>
    <row r="23250" spans="1:7">
      <c r="A23250" s="533"/>
      <c r="B23250" s="1787"/>
      <c r="C23250" s="1788"/>
      <c r="D23250" s="533"/>
      <c r="E23250" s="533"/>
      <c r="F23250" s="533"/>
      <c r="G23250" s="533"/>
    </row>
    <row r="23251" spans="1:7">
      <c r="A23251" s="533"/>
      <c r="B23251" s="1787"/>
      <c r="C23251" s="1788"/>
      <c r="D23251" s="533"/>
      <c r="E23251" s="533"/>
      <c r="F23251" s="533"/>
      <c r="G23251" s="533"/>
    </row>
    <row r="23252" spans="1:7">
      <c r="A23252" s="533"/>
      <c r="B23252" s="1787"/>
      <c r="C23252" s="1788"/>
      <c r="D23252" s="533"/>
      <c r="E23252" s="533"/>
      <c r="F23252" s="533"/>
      <c r="G23252" s="533"/>
    </row>
    <row r="23253" spans="1:7">
      <c r="A23253" s="533"/>
      <c r="B23253" s="1787"/>
      <c r="C23253" s="1788"/>
      <c r="D23253" s="533"/>
      <c r="E23253" s="533"/>
      <c r="F23253" s="533"/>
      <c r="G23253" s="533"/>
    </row>
    <row r="23254" spans="1:7">
      <c r="A23254" s="533"/>
      <c r="B23254" s="1787"/>
      <c r="C23254" s="1788"/>
      <c r="D23254" s="533"/>
      <c r="E23254" s="533"/>
      <c r="F23254" s="533"/>
      <c r="G23254" s="533"/>
    </row>
    <row r="23255" spans="1:7">
      <c r="A23255" s="533"/>
      <c r="B23255" s="1787"/>
      <c r="C23255" s="1788"/>
      <c r="D23255" s="533"/>
      <c r="E23255" s="533"/>
      <c r="F23255" s="533"/>
      <c r="G23255" s="533"/>
    </row>
    <row r="23256" spans="1:7">
      <c r="A23256" s="533"/>
      <c r="B23256" s="1787"/>
      <c r="C23256" s="1788"/>
      <c r="D23256" s="533"/>
      <c r="E23256" s="533"/>
      <c r="F23256" s="533"/>
      <c r="G23256" s="533"/>
    </row>
    <row r="23257" spans="1:7">
      <c r="A23257" s="533"/>
      <c r="B23257" s="1787"/>
      <c r="C23257" s="1788"/>
      <c r="D23257" s="533"/>
      <c r="E23257" s="533"/>
      <c r="F23257" s="533"/>
      <c r="G23257" s="533"/>
    </row>
    <row r="23258" spans="1:7">
      <c r="A23258" s="533"/>
      <c r="B23258" s="1787"/>
      <c r="C23258" s="1788"/>
      <c r="D23258" s="533"/>
      <c r="E23258" s="533"/>
      <c r="F23258" s="533"/>
      <c r="G23258" s="533"/>
    </row>
    <row r="23259" spans="1:7">
      <c r="A23259" s="533"/>
      <c r="B23259" s="1787"/>
      <c r="C23259" s="1788"/>
      <c r="D23259" s="533"/>
      <c r="E23259" s="533"/>
      <c r="F23259" s="533"/>
      <c r="G23259" s="533"/>
    </row>
    <row r="23260" spans="1:7">
      <c r="A23260" s="533"/>
      <c r="B23260" s="1787"/>
      <c r="C23260" s="1788"/>
      <c r="D23260" s="533"/>
      <c r="E23260" s="533"/>
      <c r="F23260" s="533"/>
      <c r="G23260" s="533"/>
    </row>
    <row r="23261" spans="1:7">
      <c r="A23261" s="533"/>
      <c r="B23261" s="1787"/>
      <c r="C23261" s="1788"/>
      <c r="D23261" s="533"/>
      <c r="E23261" s="533"/>
      <c r="F23261" s="533"/>
      <c r="G23261" s="533"/>
    </row>
    <row r="23262" spans="1:7">
      <c r="A23262" s="533"/>
      <c r="B23262" s="1787"/>
      <c r="C23262" s="1788"/>
      <c r="D23262" s="533"/>
      <c r="E23262" s="533"/>
      <c r="F23262" s="533"/>
      <c r="G23262" s="533"/>
    </row>
    <row r="23263" spans="1:7">
      <c r="A23263" s="533"/>
      <c r="B23263" s="1787"/>
      <c r="C23263" s="1788"/>
      <c r="D23263" s="533"/>
      <c r="E23263" s="533"/>
      <c r="F23263" s="533"/>
      <c r="G23263" s="533"/>
    </row>
    <row r="23264" spans="1:7">
      <c r="A23264" s="533"/>
      <c r="B23264" s="1787"/>
      <c r="C23264" s="1788"/>
      <c r="D23264" s="533"/>
      <c r="E23264" s="533"/>
      <c r="F23264" s="533"/>
      <c r="G23264" s="533"/>
    </row>
    <row r="23265" spans="1:7">
      <c r="A23265" s="533"/>
      <c r="B23265" s="1787"/>
      <c r="C23265" s="1788"/>
      <c r="D23265" s="533"/>
      <c r="E23265" s="533"/>
      <c r="F23265" s="533"/>
      <c r="G23265" s="533"/>
    </row>
    <row r="23266" spans="1:7">
      <c r="A23266" s="533"/>
      <c r="B23266" s="1787"/>
      <c r="C23266" s="1788"/>
      <c r="D23266" s="533"/>
      <c r="E23266" s="533"/>
      <c r="F23266" s="533"/>
      <c r="G23266" s="533"/>
    </row>
    <row r="23267" spans="1:7">
      <c r="A23267" s="533"/>
      <c r="B23267" s="1787"/>
      <c r="C23267" s="1788"/>
      <c r="D23267" s="533"/>
      <c r="E23267" s="533"/>
      <c r="F23267" s="533"/>
      <c r="G23267" s="533"/>
    </row>
    <row r="23268" spans="1:7">
      <c r="A23268" s="533"/>
      <c r="B23268" s="1787"/>
      <c r="C23268" s="1788"/>
      <c r="D23268" s="533"/>
      <c r="E23268" s="533"/>
      <c r="F23268" s="533"/>
      <c r="G23268" s="533"/>
    </row>
    <row r="23269" spans="1:7">
      <c r="A23269" s="533"/>
      <c r="B23269" s="1787"/>
      <c r="C23269" s="1788"/>
      <c r="D23269" s="533"/>
      <c r="E23269" s="533"/>
      <c r="F23269" s="533"/>
      <c r="G23269" s="533"/>
    </row>
    <row r="23270" spans="1:7">
      <c r="A23270" s="533"/>
      <c r="B23270" s="1787"/>
      <c r="C23270" s="1788"/>
      <c r="D23270" s="533"/>
      <c r="E23270" s="533"/>
      <c r="F23270" s="533"/>
      <c r="G23270" s="533"/>
    </row>
    <row r="23271" spans="1:7">
      <c r="A23271" s="533"/>
      <c r="B23271" s="1787"/>
      <c r="C23271" s="1788"/>
      <c r="D23271" s="533"/>
      <c r="E23271" s="533"/>
      <c r="F23271" s="533"/>
      <c r="G23271" s="533"/>
    </row>
    <row r="23272" spans="1:7">
      <c r="A23272" s="533"/>
      <c r="B23272" s="1787"/>
      <c r="C23272" s="1788"/>
      <c r="D23272" s="533"/>
      <c r="E23272" s="533"/>
      <c r="F23272" s="533"/>
      <c r="G23272" s="533"/>
    </row>
    <row r="23273" spans="1:7">
      <c r="A23273" s="533"/>
      <c r="B23273" s="1787"/>
      <c r="C23273" s="1788"/>
      <c r="D23273" s="533"/>
      <c r="E23273" s="533"/>
      <c r="F23273" s="533"/>
      <c r="G23273" s="533"/>
    </row>
    <row r="23274" spans="1:7">
      <c r="A23274" s="533"/>
      <c r="B23274" s="1787"/>
      <c r="C23274" s="1788"/>
      <c r="D23274" s="533"/>
      <c r="E23274" s="533"/>
      <c r="F23274" s="533"/>
      <c r="G23274" s="533"/>
    </row>
    <row r="23275" spans="1:7">
      <c r="A23275" s="533"/>
      <c r="B23275" s="1787"/>
      <c r="C23275" s="1788"/>
      <c r="D23275" s="533"/>
      <c r="E23275" s="533"/>
      <c r="F23275" s="533"/>
      <c r="G23275" s="533"/>
    </row>
    <row r="23276" spans="1:7">
      <c r="A23276" s="533"/>
      <c r="B23276" s="1787"/>
      <c r="C23276" s="1788"/>
      <c r="D23276" s="533"/>
      <c r="E23276" s="533"/>
      <c r="F23276" s="533"/>
      <c r="G23276" s="533"/>
    </row>
    <row r="23277" spans="1:7">
      <c r="A23277" s="533"/>
      <c r="B23277" s="1787"/>
      <c r="C23277" s="1788"/>
      <c r="D23277" s="533"/>
      <c r="E23277" s="533"/>
      <c r="F23277" s="533"/>
      <c r="G23277" s="533"/>
    </row>
    <row r="23278" spans="1:7">
      <c r="A23278" s="533"/>
      <c r="B23278" s="1787"/>
      <c r="C23278" s="1788"/>
      <c r="D23278" s="533"/>
      <c r="E23278" s="533"/>
      <c r="F23278" s="533"/>
      <c r="G23278" s="533"/>
    </row>
    <row r="23279" spans="1:7">
      <c r="A23279" s="533"/>
      <c r="B23279" s="1787"/>
      <c r="C23279" s="1788"/>
      <c r="D23279" s="533"/>
      <c r="E23279" s="533"/>
      <c r="F23279" s="533"/>
      <c r="G23279" s="533"/>
    </row>
    <row r="23280" spans="1:7">
      <c r="A23280" s="533"/>
      <c r="B23280" s="1787"/>
      <c r="C23280" s="1788"/>
      <c r="D23280" s="533"/>
      <c r="E23280" s="533"/>
      <c r="F23280" s="533"/>
      <c r="G23280" s="533"/>
    </row>
    <row r="23281" spans="1:7">
      <c r="A23281" s="533"/>
      <c r="B23281" s="1787"/>
      <c r="C23281" s="1788"/>
      <c r="D23281" s="533"/>
      <c r="E23281" s="533"/>
      <c r="F23281" s="533"/>
      <c r="G23281" s="533"/>
    </row>
    <row r="23282" spans="1:7">
      <c r="A23282" s="533"/>
      <c r="B23282" s="1787"/>
      <c r="C23282" s="1788"/>
      <c r="D23282" s="533"/>
      <c r="E23282" s="533"/>
      <c r="F23282" s="533"/>
      <c r="G23282" s="533"/>
    </row>
    <row r="23283" spans="1:7">
      <c r="A23283" s="533"/>
      <c r="B23283" s="1787"/>
      <c r="C23283" s="1788"/>
      <c r="D23283" s="533"/>
      <c r="E23283" s="533"/>
      <c r="F23283" s="533"/>
      <c r="G23283" s="533"/>
    </row>
    <row r="23284" spans="1:7">
      <c r="A23284" s="533"/>
      <c r="B23284" s="1787"/>
      <c r="C23284" s="1788"/>
      <c r="D23284" s="533"/>
      <c r="E23284" s="533"/>
      <c r="F23284" s="533"/>
      <c r="G23284" s="533"/>
    </row>
    <row r="23285" spans="1:7">
      <c r="A23285" s="533"/>
      <c r="B23285" s="1787"/>
      <c r="C23285" s="1788"/>
      <c r="D23285" s="533"/>
      <c r="E23285" s="533"/>
      <c r="F23285" s="533"/>
      <c r="G23285" s="533"/>
    </row>
    <row r="23286" spans="1:7">
      <c r="A23286" s="533"/>
      <c r="B23286" s="1787"/>
      <c r="C23286" s="1788"/>
      <c r="D23286" s="533"/>
      <c r="E23286" s="533"/>
      <c r="F23286" s="533"/>
      <c r="G23286" s="533"/>
    </row>
    <row r="23287" spans="1:7">
      <c r="A23287" s="533"/>
      <c r="B23287" s="1787"/>
      <c r="C23287" s="1788"/>
      <c r="D23287" s="533"/>
      <c r="E23287" s="533"/>
      <c r="F23287" s="533"/>
      <c r="G23287" s="533"/>
    </row>
    <row r="23288" spans="1:7">
      <c r="A23288" s="533"/>
      <c r="B23288" s="1787"/>
      <c r="C23288" s="1788"/>
      <c r="D23288" s="533"/>
      <c r="E23288" s="533"/>
      <c r="F23288" s="533"/>
      <c r="G23288" s="533"/>
    </row>
    <row r="23289" spans="1:7">
      <c r="A23289" s="533"/>
      <c r="B23289" s="1787"/>
      <c r="C23289" s="1788"/>
      <c r="D23289" s="533"/>
      <c r="E23289" s="533"/>
      <c r="F23289" s="533"/>
      <c r="G23289" s="533"/>
    </row>
    <row r="23290" spans="1:7">
      <c r="A23290" s="533"/>
      <c r="B23290" s="1787"/>
      <c r="C23290" s="1788"/>
      <c r="D23290" s="533"/>
      <c r="E23290" s="533"/>
      <c r="F23290" s="533"/>
      <c r="G23290" s="533"/>
    </row>
    <row r="23291" spans="1:7">
      <c r="A23291" s="533"/>
      <c r="B23291" s="1787"/>
      <c r="C23291" s="1788"/>
      <c r="D23291" s="533"/>
      <c r="E23291" s="533"/>
      <c r="F23291" s="533"/>
      <c r="G23291" s="533"/>
    </row>
    <row r="23292" spans="1:7">
      <c r="A23292" s="533"/>
      <c r="B23292" s="1787"/>
      <c r="C23292" s="1788"/>
      <c r="D23292" s="533"/>
      <c r="E23292" s="533"/>
      <c r="F23292" s="533"/>
      <c r="G23292" s="533"/>
    </row>
    <row r="23293" spans="1:7">
      <c r="A23293" s="533"/>
      <c r="B23293" s="1787"/>
      <c r="C23293" s="1788"/>
      <c r="D23293" s="533"/>
      <c r="E23293" s="533"/>
      <c r="F23293" s="533"/>
      <c r="G23293" s="533"/>
    </row>
    <row r="23294" spans="1:7">
      <c r="A23294" s="533"/>
      <c r="B23294" s="1787"/>
      <c r="C23294" s="1788"/>
      <c r="D23294" s="533"/>
      <c r="E23294" s="533"/>
      <c r="F23294" s="533"/>
      <c r="G23294" s="533"/>
    </row>
    <row r="23295" spans="1:7">
      <c r="A23295" s="533"/>
      <c r="B23295" s="1787"/>
      <c r="C23295" s="1788"/>
      <c r="D23295" s="533"/>
      <c r="E23295" s="533"/>
      <c r="F23295" s="533"/>
      <c r="G23295" s="533"/>
    </row>
    <row r="23296" spans="1:7">
      <c r="A23296" s="533"/>
      <c r="B23296" s="1787"/>
      <c r="C23296" s="1788"/>
      <c r="D23296" s="533"/>
      <c r="E23296" s="533"/>
      <c r="F23296" s="533"/>
      <c r="G23296" s="533"/>
    </row>
    <row r="23297" spans="1:7">
      <c r="A23297" s="533"/>
      <c r="B23297" s="1787"/>
      <c r="C23297" s="1788"/>
      <c r="D23297" s="533"/>
      <c r="E23297" s="533"/>
      <c r="F23297" s="533"/>
      <c r="G23297" s="533"/>
    </row>
    <row r="23298" spans="1:7">
      <c r="A23298" s="533"/>
      <c r="B23298" s="1787"/>
      <c r="C23298" s="1788"/>
      <c r="D23298" s="533"/>
      <c r="E23298" s="533"/>
      <c r="F23298" s="533"/>
      <c r="G23298" s="533"/>
    </row>
    <row r="23299" spans="1:7">
      <c r="A23299" s="533"/>
      <c r="B23299" s="1787"/>
      <c r="C23299" s="1788"/>
      <c r="D23299" s="533"/>
      <c r="E23299" s="533"/>
      <c r="F23299" s="533"/>
      <c r="G23299" s="533"/>
    </row>
    <row r="23300" spans="1:7">
      <c r="A23300" s="533"/>
      <c r="B23300" s="1787"/>
      <c r="C23300" s="1788"/>
      <c r="D23300" s="533"/>
      <c r="E23300" s="533"/>
      <c r="F23300" s="533"/>
      <c r="G23300" s="533"/>
    </row>
    <row r="23301" spans="1:7">
      <c r="A23301" s="533"/>
      <c r="B23301" s="1787"/>
      <c r="C23301" s="1788"/>
      <c r="D23301" s="533"/>
      <c r="E23301" s="533"/>
      <c r="F23301" s="533"/>
      <c r="G23301" s="533"/>
    </row>
    <row r="23302" spans="1:7">
      <c r="A23302" s="533"/>
      <c r="B23302" s="1787"/>
      <c r="C23302" s="1788"/>
      <c r="D23302" s="533"/>
      <c r="E23302" s="533"/>
      <c r="F23302" s="533"/>
      <c r="G23302" s="533"/>
    </row>
    <row r="23303" spans="1:7">
      <c r="A23303" s="533"/>
      <c r="B23303" s="1787"/>
      <c r="C23303" s="1788"/>
      <c r="D23303" s="533"/>
      <c r="E23303" s="533"/>
      <c r="F23303" s="533"/>
      <c r="G23303" s="533"/>
    </row>
    <row r="23304" spans="1:7">
      <c r="A23304" s="533"/>
      <c r="B23304" s="1787"/>
      <c r="C23304" s="1788"/>
      <c r="D23304" s="533"/>
      <c r="E23304" s="533"/>
      <c r="F23304" s="533"/>
      <c r="G23304" s="533"/>
    </row>
    <row r="23305" spans="1:7">
      <c r="A23305" s="533"/>
      <c r="B23305" s="1787"/>
      <c r="C23305" s="1788"/>
      <c r="D23305" s="533"/>
      <c r="E23305" s="533"/>
      <c r="F23305" s="533"/>
      <c r="G23305" s="533"/>
    </row>
    <row r="23306" spans="1:7">
      <c r="A23306" s="533"/>
      <c r="B23306" s="1787"/>
      <c r="C23306" s="1788"/>
      <c r="D23306" s="533"/>
      <c r="E23306" s="533"/>
      <c r="F23306" s="533"/>
      <c r="G23306" s="533"/>
    </row>
    <row r="23307" spans="1:7">
      <c r="A23307" s="533"/>
      <c r="B23307" s="1787"/>
      <c r="C23307" s="1788"/>
      <c r="D23307" s="533"/>
      <c r="E23307" s="533"/>
      <c r="F23307" s="533"/>
      <c r="G23307" s="533"/>
    </row>
    <row r="23308" spans="1:7">
      <c r="A23308" s="533"/>
      <c r="B23308" s="1787"/>
      <c r="C23308" s="1788"/>
      <c r="D23308" s="533"/>
      <c r="E23308" s="533"/>
      <c r="F23308" s="533"/>
      <c r="G23308" s="533"/>
    </row>
    <row r="23309" spans="1:7">
      <c r="A23309" s="533"/>
      <c r="B23309" s="1787"/>
      <c r="C23309" s="1788"/>
      <c r="D23309" s="533"/>
      <c r="E23309" s="533"/>
      <c r="F23309" s="533"/>
      <c r="G23309" s="533"/>
    </row>
    <row r="23310" spans="1:7">
      <c r="A23310" s="533"/>
      <c r="B23310" s="1787"/>
      <c r="C23310" s="1788"/>
      <c r="D23310" s="533"/>
      <c r="E23310" s="533"/>
      <c r="F23310" s="533"/>
      <c r="G23310" s="533"/>
    </row>
    <row r="23311" spans="1:7">
      <c r="A23311" s="533"/>
      <c r="B23311" s="1787"/>
      <c r="C23311" s="1788"/>
      <c r="D23311" s="533"/>
      <c r="E23311" s="533"/>
      <c r="F23311" s="533"/>
      <c r="G23311" s="533"/>
    </row>
    <row r="23312" spans="1:7">
      <c r="A23312" s="533"/>
      <c r="B23312" s="1787"/>
      <c r="C23312" s="1788"/>
      <c r="D23312" s="533"/>
      <c r="E23312" s="533"/>
      <c r="F23312" s="533"/>
      <c r="G23312" s="533"/>
    </row>
    <row r="23313" spans="1:7">
      <c r="A23313" s="533"/>
      <c r="B23313" s="1787"/>
      <c r="C23313" s="1788"/>
      <c r="D23313" s="533"/>
      <c r="E23313" s="533"/>
      <c r="F23313" s="533"/>
      <c r="G23313" s="533"/>
    </row>
    <row r="23314" spans="1:7">
      <c r="A23314" s="533"/>
      <c r="B23314" s="1787"/>
      <c r="C23314" s="1788"/>
      <c r="D23314" s="533"/>
      <c r="E23314" s="533"/>
      <c r="F23314" s="533"/>
      <c r="G23314" s="533"/>
    </row>
    <row r="23315" spans="1:7">
      <c r="A23315" s="533"/>
      <c r="B23315" s="1787"/>
      <c r="C23315" s="1788"/>
      <c r="D23315" s="533"/>
      <c r="E23315" s="533"/>
      <c r="F23315" s="533"/>
      <c r="G23315" s="533"/>
    </row>
    <row r="23316" spans="1:7">
      <c r="A23316" s="533"/>
      <c r="B23316" s="1787"/>
      <c r="C23316" s="1788"/>
      <c r="D23316" s="533"/>
      <c r="E23316" s="533"/>
      <c r="F23316" s="533"/>
      <c r="G23316" s="533"/>
    </row>
    <row r="23317" spans="1:7">
      <c r="A23317" s="533"/>
      <c r="B23317" s="1787"/>
      <c r="C23317" s="1788"/>
      <c r="D23317" s="533"/>
      <c r="E23317" s="533"/>
      <c r="F23317" s="533"/>
      <c r="G23317" s="533"/>
    </row>
    <row r="23318" spans="1:7">
      <c r="A23318" s="533"/>
      <c r="B23318" s="1787"/>
      <c r="C23318" s="1788"/>
      <c r="D23318" s="533"/>
      <c r="E23318" s="533"/>
      <c r="F23318" s="533"/>
      <c r="G23318" s="533"/>
    </row>
    <row r="23319" spans="1:7">
      <c r="A23319" s="533"/>
      <c r="B23319" s="1787"/>
      <c r="C23319" s="1788"/>
      <c r="D23319" s="533"/>
      <c r="E23319" s="533"/>
      <c r="F23319" s="533"/>
      <c r="G23319" s="533"/>
    </row>
    <row r="23320" spans="1:7">
      <c r="A23320" s="533"/>
      <c r="B23320" s="1787"/>
      <c r="C23320" s="1788"/>
      <c r="D23320" s="533"/>
      <c r="E23320" s="533"/>
      <c r="F23320" s="533"/>
      <c r="G23320" s="533"/>
    </row>
    <row r="23321" spans="1:7">
      <c r="A23321" s="533"/>
      <c r="B23321" s="1787"/>
      <c r="C23321" s="1788"/>
      <c r="D23321" s="533"/>
      <c r="E23321" s="533"/>
      <c r="F23321" s="533"/>
      <c r="G23321" s="533"/>
    </row>
    <row r="23322" spans="1:7">
      <c r="A23322" s="533"/>
      <c r="B23322" s="1787"/>
      <c r="C23322" s="1788"/>
      <c r="D23322" s="533"/>
      <c r="E23322" s="533"/>
      <c r="F23322" s="533"/>
      <c r="G23322" s="533"/>
    </row>
    <row r="23323" spans="1:7">
      <c r="A23323" s="533"/>
      <c r="B23323" s="1787"/>
      <c r="C23323" s="1788"/>
      <c r="D23323" s="533"/>
      <c r="E23323" s="533"/>
      <c r="F23323" s="533"/>
      <c r="G23323" s="533"/>
    </row>
    <row r="23324" spans="1:7">
      <c r="A23324" s="533"/>
      <c r="B23324" s="1787"/>
      <c r="C23324" s="1788"/>
      <c r="D23324" s="533"/>
      <c r="E23324" s="533"/>
      <c r="F23324" s="533"/>
      <c r="G23324" s="533"/>
    </row>
    <row r="23325" spans="1:7">
      <c r="A23325" s="533"/>
      <c r="B23325" s="1787"/>
      <c r="C23325" s="1788"/>
      <c r="D23325" s="533"/>
      <c r="E23325" s="533"/>
      <c r="F23325" s="533"/>
      <c r="G23325" s="533"/>
    </row>
    <row r="23326" spans="1:7">
      <c r="A23326" s="533"/>
      <c r="B23326" s="1787"/>
      <c r="C23326" s="1788"/>
      <c r="D23326" s="533"/>
      <c r="E23326" s="533"/>
      <c r="F23326" s="533"/>
      <c r="G23326" s="533"/>
    </row>
    <row r="23327" spans="1:7">
      <c r="A23327" s="533"/>
      <c r="B23327" s="1787"/>
      <c r="C23327" s="1788"/>
      <c r="D23327" s="533"/>
      <c r="E23327" s="533"/>
      <c r="F23327" s="533"/>
      <c r="G23327" s="533"/>
    </row>
    <row r="23328" spans="1:7">
      <c r="A23328" s="533"/>
      <c r="B23328" s="1787"/>
      <c r="C23328" s="1788"/>
      <c r="D23328" s="533"/>
      <c r="E23328" s="533"/>
      <c r="F23328" s="533"/>
      <c r="G23328" s="533"/>
    </row>
    <row r="23329" spans="1:7">
      <c r="A23329" s="533"/>
      <c r="B23329" s="1787"/>
      <c r="C23329" s="1788"/>
      <c r="D23329" s="533"/>
      <c r="E23329" s="533"/>
      <c r="F23329" s="533"/>
      <c r="G23329" s="533"/>
    </row>
    <row r="23330" spans="1:7">
      <c r="A23330" s="533"/>
      <c r="B23330" s="1787"/>
      <c r="C23330" s="1788"/>
      <c r="D23330" s="533"/>
      <c r="E23330" s="533"/>
      <c r="F23330" s="533"/>
      <c r="G23330" s="533"/>
    </row>
    <row r="23331" spans="1:7">
      <c r="A23331" s="533"/>
      <c r="B23331" s="1787"/>
      <c r="C23331" s="1788"/>
      <c r="D23331" s="533"/>
      <c r="E23331" s="533"/>
      <c r="F23331" s="533"/>
      <c r="G23331" s="533"/>
    </row>
    <row r="23332" spans="1:7">
      <c r="A23332" s="533"/>
      <c r="B23332" s="1787"/>
      <c r="C23332" s="1788"/>
      <c r="D23332" s="533"/>
      <c r="E23332" s="533"/>
      <c r="F23332" s="533"/>
      <c r="G23332" s="533"/>
    </row>
    <row r="23333" spans="1:7">
      <c r="A23333" s="533"/>
      <c r="B23333" s="1787"/>
      <c r="C23333" s="1788"/>
      <c r="D23333" s="533"/>
      <c r="E23333" s="533"/>
      <c r="F23333" s="533"/>
      <c r="G23333" s="533"/>
    </row>
    <row r="23334" spans="1:7">
      <c r="A23334" s="533"/>
      <c r="B23334" s="1787"/>
      <c r="C23334" s="1788"/>
      <c r="D23334" s="533"/>
      <c r="E23334" s="533"/>
      <c r="F23334" s="533"/>
      <c r="G23334" s="533"/>
    </row>
    <row r="23335" spans="1:7">
      <c r="A23335" s="533"/>
      <c r="B23335" s="1787"/>
      <c r="C23335" s="1788"/>
      <c r="D23335" s="533"/>
      <c r="E23335" s="533"/>
      <c r="F23335" s="533"/>
      <c r="G23335" s="533"/>
    </row>
    <row r="23336" spans="1:7">
      <c r="A23336" s="533"/>
      <c r="B23336" s="1787"/>
      <c r="C23336" s="1788"/>
      <c r="D23336" s="533"/>
      <c r="E23336" s="533"/>
      <c r="F23336" s="533"/>
      <c r="G23336" s="533"/>
    </row>
    <row r="23337" spans="1:7">
      <c r="A23337" s="533"/>
      <c r="B23337" s="1787"/>
      <c r="C23337" s="1788"/>
      <c r="D23337" s="533"/>
      <c r="E23337" s="533"/>
      <c r="F23337" s="533"/>
      <c r="G23337" s="533"/>
    </row>
    <row r="23338" spans="1:7">
      <c r="A23338" s="533"/>
      <c r="B23338" s="1787"/>
      <c r="C23338" s="1788"/>
      <c r="D23338" s="533"/>
      <c r="E23338" s="533"/>
      <c r="F23338" s="533"/>
      <c r="G23338" s="533"/>
    </row>
    <row r="23339" spans="1:7">
      <c r="A23339" s="533"/>
      <c r="B23339" s="1787"/>
      <c r="C23339" s="1788"/>
      <c r="D23339" s="533"/>
      <c r="E23339" s="533"/>
      <c r="F23339" s="533"/>
      <c r="G23339" s="533"/>
    </row>
    <row r="23340" spans="1:7">
      <c r="A23340" s="533"/>
      <c r="B23340" s="1787"/>
      <c r="C23340" s="1788"/>
      <c r="D23340" s="533"/>
      <c r="E23340" s="533"/>
      <c r="F23340" s="533"/>
      <c r="G23340" s="533"/>
    </row>
    <row r="23341" spans="1:7">
      <c r="A23341" s="533"/>
      <c r="B23341" s="1787"/>
      <c r="C23341" s="1788"/>
      <c r="D23341" s="533"/>
      <c r="E23341" s="533"/>
      <c r="F23341" s="533"/>
      <c r="G23341" s="533"/>
    </row>
    <row r="23342" spans="1:7">
      <c r="A23342" s="533"/>
      <c r="B23342" s="1787"/>
      <c r="C23342" s="1788"/>
      <c r="D23342" s="533"/>
      <c r="E23342" s="533"/>
      <c r="F23342" s="533"/>
      <c r="G23342" s="533"/>
    </row>
    <row r="23343" spans="1:7">
      <c r="A23343" s="533"/>
      <c r="B23343" s="1787"/>
      <c r="C23343" s="1788"/>
      <c r="D23343" s="533"/>
      <c r="E23343" s="533"/>
      <c r="F23343" s="533"/>
      <c r="G23343" s="533"/>
    </row>
    <row r="23344" spans="1:7">
      <c r="A23344" s="533"/>
      <c r="B23344" s="1787"/>
      <c r="C23344" s="1788"/>
      <c r="D23344" s="533"/>
      <c r="E23344" s="533"/>
      <c r="F23344" s="533"/>
      <c r="G23344" s="533"/>
    </row>
    <row r="23345" spans="1:7">
      <c r="A23345" s="533"/>
      <c r="B23345" s="1787"/>
      <c r="C23345" s="1788"/>
      <c r="D23345" s="533"/>
      <c r="E23345" s="533"/>
      <c r="F23345" s="533"/>
      <c r="G23345" s="533"/>
    </row>
    <row r="23346" spans="1:7">
      <c r="A23346" s="533"/>
      <c r="B23346" s="1787"/>
      <c r="C23346" s="1788"/>
      <c r="D23346" s="533"/>
      <c r="E23346" s="533"/>
      <c r="F23346" s="533"/>
      <c r="G23346" s="533"/>
    </row>
    <row r="23347" spans="1:7">
      <c r="A23347" s="533"/>
      <c r="B23347" s="1787"/>
      <c r="C23347" s="1788"/>
      <c r="D23347" s="533"/>
      <c r="E23347" s="533"/>
      <c r="F23347" s="533"/>
      <c r="G23347" s="533"/>
    </row>
    <row r="23348" spans="1:7">
      <c r="A23348" s="533"/>
      <c r="B23348" s="1787"/>
      <c r="C23348" s="1788"/>
      <c r="D23348" s="533"/>
      <c r="E23348" s="533"/>
      <c r="F23348" s="533"/>
      <c r="G23348" s="533"/>
    </row>
    <row r="23349" spans="1:7">
      <c r="A23349" s="533"/>
      <c r="B23349" s="1787"/>
      <c r="C23349" s="1788"/>
      <c r="D23349" s="533"/>
      <c r="E23349" s="533"/>
      <c r="F23349" s="533"/>
      <c r="G23349" s="533"/>
    </row>
    <row r="23350" spans="1:7">
      <c r="A23350" s="533"/>
      <c r="B23350" s="1787"/>
      <c r="C23350" s="1788"/>
      <c r="D23350" s="533"/>
      <c r="E23350" s="533"/>
      <c r="F23350" s="533"/>
      <c r="G23350" s="533"/>
    </row>
    <row r="23351" spans="1:7">
      <c r="A23351" s="533"/>
      <c r="B23351" s="1787"/>
      <c r="C23351" s="1788"/>
      <c r="D23351" s="533"/>
      <c r="E23351" s="533"/>
      <c r="F23351" s="533"/>
      <c r="G23351" s="533"/>
    </row>
    <row r="23352" spans="1:7">
      <c r="A23352" s="533"/>
      <c r="B23352" s="1787"/>
      <c r="C23352" s="1788"/>
      <c r="D23352" s="533"/>
      <c r="E23352" s="533"/>
      <c r="F23352" s="533"/>
      <c r="G23352" s="533"/>
    </row>
    <row r="23353" spans="1:7">
      <c r="A23353" s="533"/>
      <c r="B23353" s="1787"/>
      <c r="C23353" s="1788"/>
      <c r="D23353" s="533"/>
      <c r="E23353" s="533"/>
      <c r="F23353" s="533"/>
      <c r="G23353" s="533"/>
    </row>
    <row r="23354" spans="1:7">
      <c r="A23354" s="533"/>
      <c r="B23354" s="1787"/>
      <c r="C23354" s="1788"/>
      <c r="D23354" s="533"/>
      <c r="E23354" s="533"/>
      <c r="F23354" s="533"/>
      <c r="G23354" s="533"/>
    </row>
    <row r="23355" spans="1:7">
      <c r="A23355" s="533"/>
      <c r="B23355" s="1787"/>
      <c r="C23355" s="1788"/>
      <c r="D23355" s="533"/>
      <c r="E23355" s="533"/>
      <c r="F23355" s="533"/>
      <c r="G23355" s="533"/>
    </row>
    <row r="23356" spans="1:7">
      <c r="A23356" s="533"/>
      <c r="B23356" s="1787"/>
      <c r="C23356" s="1788"/>
      <c r="D23356" s="533"/>
      <c r="E23356" s="533"/>
      <c r="F23356" s="533"/>
      <c r="G23356" s="533"/>
    </row>
    <row r="23357" spans="1:7">
      <c r="A23357" s="533"/>
      <c r="B23357" s="1787"/>
      <c r="C23357" s="1788"/>
      <c r="D23357" s="533"/>
      <c r="E23357" s="533"/>
      <c r="F23357" s="533"/>
      <c r="G23357" s="533"/>
    </row>
    <row r="23358" spans="1:7">
      <c r="A23358" s="533"/>
      <c r="B23358" s="1787"/>
      <c r="C23358" s="1788"/>
      <c r="D23358" s="533"/>
      <c r="E23358" s="533"/>
      <c r="F23358" s="533"/>
      <c r="G23358" s="533"/>
    </row>
    <row r="23359" spans="1:7">
      <c r="A23359" s="533"/>
      <c r="B23359" s="1787"/>
      <c r="C23359" s="1788"/>
      <c r="D23359" s="533"/>
      <c r="E23359" s="533"/>
      <c r="F23359" s="533"/>
      <c r="G23359" s="533"/>
    </row>
    <row r="23360" spans="1:7">
      <c r="A23360" s="533"/>
      <c r="B23360" s="1787"/>
      <c r="C23360" s="1788"/>
      <c r="D23360" s="533"/>
      <c r="E23360" s="533"/>
      <c r="F23360" s="533"/>
      <c r="G23360" s="533"/>
    </row>
    <row r="23361" spans="1:7">
      <c r="A23361" s="533"/>
      <c r="B23361" s="1787"/>
      <c r="C23361" s="1788"/>
      <c r="D23361" s="533"/>
      <c r="E23361" s="533"/>
      <c r="F23361" s="533"/>
      <c r="G23361" s="533"/>
    </row>
    <row r="23362" spans="1:7">
      <c r="A23362" s="533"/>
      <c r="B23362" s="1787"/>
      <c r="C23362" s="1788"/>
      <c r="D23362" s="533"/>
      <c r="E23362" s="533"/>
      <c r="F23362" s="533"/>
      <c r="G23362" s="533"/>
    </row>
    <row r="23363" spans="1:7">
      <c r="A23363" s="533"/>
      <c r="B23363" s="1787"/>
      <c r="C23363" s="1788"/>
      <c r="D23363" s="533"/>
      <c r="E23363" s="533"/>
      <c r="F23363" s="533"/>
      <c r="G23363" s="533"/>
    </row>
    <row r="23364" spans="1:7">
      <c r="A23364" s="533"/>
      <c r="B23364" s="1787"/>
      <c r="C23364" s="1788"/>
      <c r="D23364" s="533"/>
      <c r="E23364" s="533"/>
      <c r="F23364" s="533"/>
      <c r="G23364" s="533"/>
    </row>
    <row r="23365" spans="1:7">
      <c r="A23365" s="533"/>
      <c r="B23365" s="1787"/>
      <c r="C23365" s="1788"/>
      <c r="D23365" s="533"/>
      <c r="E23365" s="533"/>
      <c r="F23365" s="533"/>
      <c r="G23365" s="533"/>
    </row>
    <row r="23366" spans="1:7">
      <c r="A23366" s="533"/>
      <c r="B23366" s="1787"/>
      <c r="C23366" s="1788"/>
      <c r="D23366" s="533"/>
      <c r="E23366" s="533"/>
      <c r="F23366" s="533"/>
      <c r="G23366" s="533"/>
    </row>
    <row r="23367" spans="1:7">
      <c r="A23367" s="533"/>
      <c r="B23367" s="1787"/>
      <c r="C23367" s="1788"/>
      <c r="D23367" s="533"/>
      <c r="E23367" s="533"/>
      <c r="F23367" s="533"/>
      <c r="G23367" s="533"/>
    </row>
    <row r="23368" spans="1:7">
      <c r="A23368" s="533"/>
      <c r="B23368" s="1787"/>
      <c r="C23368" s="1788"/>
      <c r="D23368" s="533"/>
      <c r="E23368" s="533"/>
      <c r="F23368" s="533"/>
      <c r="G23368" s="533"/>
    </row>
    <row r="23369" spans="1:7">
      <c r="A23369" s="533"/>
      <c r="B23369" s="1787"/>
      <c r="C23369" s="1788"/>
      <c r="D23369" s="533"/>
      <c r="E23369" s="533"/>
      <c r="F23369" s="533"/>
      <c r="G23369" s="533"/>
    </row>
    <row r="23370" spans="1:7">
      <c r="A23370" s="533"/>
      <c r="B23370" s="1787"/>
      <c r="C23370" s="1788"/>
      <c r="D23370" s="533"/>
      <c r="E23370" s="533"/>
      <c r="F23370" s="533"/>
      <c r="G23370" s="533"/>
    </row>
    <row r="23371" spans="1:7">
      <c r="A23371" s="533"/>
      <c r="B23371" s="1787"/>
      <c r="C23371" s="1788"/>
      <c r="D23371" s="533"/>
      <c r="E23371" s="533"/>
      <c r="F23371" s="533"/>
      <c r="G23371" s="533"/>
    </row>
    <row r="23372" spans="1:7">
      <c r="A23372" s="533"/>
      <c r="B23372" s="1787"/>
      <c r="C23372" s="1788"/>
      <c r="D23372" s="533"/>
      <c r="E23372" s="533"/>
      <c r="F23372" s="533"/>
      <c r="G23372" s="533"/>
    </row>
    <row r="23373" spans="1:7">
      <c r="A23373" s="533"/>
      <c r="B23373" s="1787"/>
      <c r="C23373" s="1788"/>
      <c r="D23373" s="533"/>
      <c r="E23373" s="533"/>
      <c r="F23373" s="533"/>
      <c r="G23373" s="533"/>
    </row>
    <row r="23374" spans="1:7">
      <c r="A23374" s="533"/>
      <c r="B23374" s="1787"/>
      <c r="C23374" s="1788"/>
      <c r="D23374" s="533"/>
      <c r="E23374" s="533"/>
      <c r="F23374" s="533"/>
      <c r="G23374" s="533"/>
    </row>
    <row r="23375" spans="1:7">
      <c r="A23375" s="533"/>
      <c r="B23375" s="1787"/>
      <c r="C23375" s="1788"/>
      <c r="D23375" s="533"/>
      <c r="E23375" s="533"/>
      <c r="F23375" s="533"/>
      <c r="G23375" s="533"/>
    </row>
    <row r="23376" spans="1:7">
      <c r="A23376" s="533"/>
      <c r="B23376" s="1787"/>
      <c r="C23376" s="1788"/>
      <c r="D23376" s="533"/>
      <c r="E23376" s="533"/>
      <c r="F23376" s="533"/>
      <c r="G23376" s="533"/>
    </row>
    <row r="23377" spans="1:7">
      <c r="A23377" s="533"/>
      <c r="B23377" s="1787"/>
      <c r="C23377" s="1788"/>
      <c r="D23377" s="533"/>
      <c r="E23377" s="533"/>
      <c r="F23377" s="533"/>
      <c r="G23377" s="533"/>
    </row>
    <row r="23378" spans="1:7">
      <c r="A23378" s="533"/>
      <c r="B23378" s="1787"/>
      <c r="C23378" s="1788"/>
      <c r="D23378" s="533"/>
      <c r="E23378" s="533"/>
      <c r="F23378" s="533"/>
      <c r="G23378" s="533"/>
    </row>
    <row r="23379" spans="1:7">
      <c r="A23379" s="533"/>
      <c r="B23379" s="1787"/>
      <c r="C23379" s="1788"/>
      <c r="D23379" s="533"/>
      <c r="E23379" s="533"/>
      <c r="F23379" s="533"/>
      <c r="G23379" s="533"/>
    </row>
    <row r="23380" spans="1:7">
      <c r="A23380" s="533"/>
      <c r="B23380" s="1787"/>
      <c r="C23380" s="1788"/>
      <c r="D23380" s="533"/>
      <c r="E23380" s="533"/>
      <c r="F23380" s="533"/>
      <c r="G23380" s="533"/>
    </row>
    <row r="23381" spans="1:7">
      <c r="A23381" s="533"/>
      <c r="B23381" s="1787"/>
      <c r="C23381" s="1788"/>
      <c r="D23381" s="533"/>
      <c r="E23381" s="533"/>
      <c r="F23381" s="533"/>
      <c r="G23381" s="533"/>
    </row>
    <row r="23382" spans="1:7">
      <c r="A23382" s="533"/>
      <c r="B23382" s="1787"/>
      <c r="C23382" s="1788"/>
      <c r="D23382" s="533"/>
      <c r="E23382" s="533"/>
      <c r="F23382" s="533"/>
      <c r="G23382" s="533"/>
    </row>
    <row r="23383" spans="1:7">
      <c r="A23383" s="533"/>
      <c r="B23383" s="1787"/>
      <c r="C23383" s="1788"/>
      <c r="D23383" s="533"/>
      <c r="E23383" s="533"/>
      <c r="F23383" s="533"/>
      <c r="G23383" s="533"/>
    </row>
    <row r="23384" spans="1:7">
      <c r="A23384" s="533"/>
      <c r="B23384" s="1787"/>
      <c r="C23384" s="1788"/>
      <c r="D23384" s="533"/>
      <c r="E23384" s="533"/>
      <c r="F23384" s="533"/>
      <c r="G23384" s="533"/>
    </row>
    <row r="23385" spans="1:7">
      <c r="A23385" s="533"/>
      <c r="B23385" s="1787"/>
      <c r="C23385" s="1788"/>
      <c r="D23385" s="533"/>
      <c r="E23385" s="533"/>
      <c r="F23385" s="533"/>
      <c r="G23385" s="533"/>
    </row>
    <row r="23386" spans="1:7">
      <c r="A23386" s="533"/>
      <c r="B23386" s="1787"/>
      <c r="C23386" s="1788"/>
      <c r="D23386" s="533"/>
      <c r="E23386" s="533"/>
      <c r="F23386" s="533"/>
      <c r="G23386" s="533"/>
    </row>
    <row r="23387" spans="1:7">
      <c r="A23387" s="533"/>
      <c r="B23387" s="1787"/>
      <c r="C23387" s="1788"/>
      <c r="D23387" s="533"/>
      <c r="E23387" s="533"/>
      <c r="F23387" s="533"/>
      <c r="G23387" s="533"/>
    </row>
    <row r="23388" spans="1:7">
      <c r="A23388" s="533"/>
      <c r="B23388" s="1787"/>
      <c r="C23388" s="1788"/>
      <c r="D23388" s="533"/>
      <c r="E23388" s="533"/>
      <c r="F23388" s="533"/>
      <c r="G23388" s="533"/>
    </row>
    <row r="23389" spans="1:7">
      <c r="A23389" s="533"/>
      <c r="B23389" s="1787"/>
      <c r="C23389" s="1788"/>
      <c r="D23389" s="533"/>
      <c r="E23389" s="533"/>
      <c r="F23389" s="533"/>
      <c r="G23389" s="533"/>
    </row>
    <row r="23390" spans="1:7">
      <c r="A23390" s="533"/>
      <c r="B23390" s="1787"/>
      <c r="C23390" s="1788"/>
      <c r="D23390" s="533"/>
      <c r="E23390" s="533"/>
      <c r="F23390" s="533"/>
      <c r="G23390" s="533"/>
    </row>
    <row r="23391" spans="1:7">
      <c r="A23391" s="533"/>
      <c r="B23391" s="1787"/>
      <c r="C23391" s="1788"/>
      <c r="D23391" s="533"/>
      <c r="E23391" s="533"/>
      <c r="F23391" s="533"/>
      <c r="G23391" s="533"/>
    </row>
    <row r="23392" spans="1:7">
      <c r="A23392" s="533"/>
      <c r="B23392" s="1787"/>
      <c r="C23392" s="1788"/>
      <c r="D23392" s="533"/>
      <c r="E23392" s="533"/>
      <c r="F23392" s="533"/>
      <c r="G23392" s="533"/>
    </row>
    <row r="23393" spans="1:7">
      <c r="A23393" s="533"/>
      <c r="B23393" s="1787"/>
      <c r="C23393" s="1788"/>
      <c r="D23393" s="533"/>
      <c r="E23393" s="533"/>
      <c r="F23393" s="533"/>
      <c r="G23393" s="533"/>
    </row>
    <row r="23394" spans="1:7">
      <c r="A23394" s="533"/>
      <c r="B23394" s="1787"/>
      <c r="C23394" s="1788"/>
      <c r="D23394" s="533"/>
      <c r="E23394" s="533"/>
      <c r="F23394" s="533"/>
      <c r="G23394" s="533"/>
    </row>
    <row r="23395" spans="1:7">
      <c r="A23395" s="533"/>
      <c r="B23395" s="1787"/>
      <c r="C23395" s="1788"/>
      <c r="D23395" s="533"/>
      <c r="E23395" s="533"/>
      <c r="F23395" s="533"/>
      <c r="G23395" s="533"/>
    </row>
    <row r="23396" spans="1:7">
      <c r="A23396" s="533"/>
      <c r="B23396" s="1787"/>
      <c r="C23396" s="1788"/>
      <c r="D23396" s="533"/>
      <c r="E23396" s="533"/>
      <c r="F23396" s="533"/>
      <c r="G23396" s="533"/>
    </row>
    <row r="23397" spans="1:7">
      <c r="A23397" s="533"/>
      <c r="B23397" s="1787"/>
      <c r="C23397" s="1788"/>
      <c r="D23397" s="533"/>
      <c r="E23397" s="533"/>
      <c r="F23397" s="533"/>
      <c r="G23397" s="533"/>
    </row>
    <row r="23398" spans="1:7">
      <c r="A23398" s="533"/>
      <c r="B23398" s="1787"/>
      <c r="C23398" s="1788"/>
      <c r="D23398" s="533"/>
      <c r="E23398" s="533"/>
      <c r="F23398" s="533"/>
      <c r="G23398" s="533"/>
    </row>
    <row r="23399" spans="1:7">
      <c r="A23399" s="533"/>
      <c r="B23399" s="1787"/>
      <c r="C23399" s="1788"/>
      <c r="D23399" s="533"/>
      <c r="E23399" s="533"/>
      <c r="F23399" s="533"/>
      <c r="G23399" s="533"/>
    </row>
    <row r="23400" spans="1:7">
      <c r="A23400" s="533"/>
      <c r="B23400" s="1787"/>
      <c r="C23400" s="1788"/>
      <c r="D23400" s="533"/>
      <c r="E23400" s="533"/>
      <c r="F23400" s="533"/>
      <c r="G23400" s="533"/>
    </row>
    <row r="23401" spans="1:7">
      <c r="A23401" s="533"/>
      <c r="B23401" s="1787"/>
      <c r="C23401" s="1788"/>
      <c r="D23401" s="533"/>
      <c r="E23401" s="533"/>
      <c r="F23401" s="533"/>
      <c r="G23401" s="533"/>
    </row>
    <row r="23402" spans="1:7">
      <c r="A23402" s="533"/>
      <c r="B23402" s="1787"/>
      <c r="C23402" s="1788"/>
      <c r="D23402" s="533"/>
      <c r="E23402" s="533"/>
      <c r="F23402" s="533"/>
      <c r="G23402" s="533"/>
    </row>
    <row r="23403" spans="1:7">
      <c r="A23403" s="533"/>
      <c r="B23403" s="1787"/>
      <c r="C23403" s="1788"/>
      <c r="D23403" s="533"/>
      <c r="E23403" s="533"/>
      <c r="F23403" s="533"/>
      <c r="G23403" s="533"/>
    </row>
    <row r="23404" spans="1:7">
      <c r="A23404" s="533"/>
      <c r="B23404" s="1787"/>
      <c r="C23404" s="1788"/>
      <c r="D23404" s="533"/>
      <c r="E23404" s="533"/>
      <c r="F23404" s="533"/>
      <c r="G23404" s="533"/>
    </row>
    <row r="23405" spans="1:7">
      <c r="A23405" s="533"/>
      <c r="B23405" s="1787"/>
      <c r="C23405" s="1788"/>
      <c r="D23405" s="533"/>
      <c r="E23405" s="533"/>
      <c r="F23405" s="533"/>
      <c r="G23405" s="533"/>
    </row>
    <row r="23406" spans="1:7">
      <c r="A23406" s="533"/>
      <c r="B23406" s="1787"/>
      <c r="C23406" s="1788"/>
      <c r="D23406" s="533"/>
      <c r="E23406" s="533"/>
      <c r="F23406" s="533"/>
      <c r="G23406" s="533"/>
    </row>
    <row r="23407" spans="1:7">
      <c r="A23407" s="533"/>
      <c r="B23407" s="1787"/>
      <c r="C23407" s="1788"/>
      <c r="D23407" s="533"/>
      <c r="E23407" s="533"/>
      <c r="F23407" s="533"/>
      <c r="G23407" s="533"/>
    </row>
    <row r="23408" spans="1:7">
      <c r="A23408" s="533"/>
      <c r="B23408" s="1787"/>
      <c r="C23408" s="1788"/>
      <c r="D23408" s="533"/>
      <c r="E23408" s="533"/>
      <c r="F23408" s="533"/>
      <c r="G23408" s="533"/>
    </row>
    <row r="23409" spans="1:7">
      <c r="A23409" s="533"/>
      <c r="B23409" s="1787"/>
      <c r="C23409" s="1788"/>
      <c r="D23409" s="533"/>
      <c r="E23409" s="533"/>
      <c r="F23409" s="533"/>
      <c r="G23409" s="533"/>
    </row>
    <row r="23410" spans="1:7">
      <c r="A23410" s="533"/>
      <c r="B23410" s="1787"/>
      <c r="C23410" s="1788"/>
      <c r="D23410" s="533"/>
      <c r="E23410" s="533"/>
      <c r="F23410" s="533"/>
      <c r="G23410" s="533"/>
    </row>
    <row r="23411" spans="1:7">
      <c r="A23411" s="533"/>
      <c r="B23411" s="1787"/>
      <c r="C23411" s="1788"/>
      <c r="D23411" s="533"/>
      <c r="E23411" s="533"/>
      <c r="F23411" s="533"/>
      <c r="G23411" s="533"/>
    </row>
    <row r="23412" spans="1:7">
      <c r="A23412" s="533"/>
      <c r="B23412" s="1787"/>
      <c r="C23412" s="1788"/>
      <c r="D23412" s="533"/>
      <c r="E23412" s="533"/>
      <c r="F23412" s="533"/>
      <c r="G23412" s="533"/>
    </row>
    <row r="23413" spans="1:7">
      <c r="A23413" s="533"/>
      <c r="B23413" s="1787"/>
      <c r="C23413" s="1788"/>
      <c r="D23413" s="533"/>
      <c r="E23413" s="533"/>
      <c r="F23413" s="533"/>
      <c r="G23413" s="533"/>
    </row>
    <row r="23414" spans="1:7">
      <c r="A23414" s="533"/>
      <c r="B23414" s="1787"/>
      <c r="C23414" s="1788"/>
      <c r="D23414" s="533"/>
      <c r="E23414" s="533"/>
      <c r="F23414" s="533"/>
      <c r="G23414" s="533"/>
    </row>
    <row r="23415" spans="1:7">
      <c r="A23415" s="533"/>
      <c r="B23415" s="1787"/>
      <c r="C23415" s="1788"/>
      <c r="D23415" s="533"/>
      <c r="E23415" s="533"/>
      <c r="F23415" s="533"/>
      <c r="G23415" s="533"/>
    </row>
    <row r="23416" spans="1:7">
      <c r="A23416" s="533"/>
      <c r="B23416" s="1787"/>
      <c r="C23416" s="1788"/>
      <c r="D23416" s="533"/>
      <c r="E23416" s="533"/>
      <c r="F23416" s="533"/>
      <c r="G23416" s="533"/>
    </row>
    <row r="23417" spans="1:7">
      <c r="A23417" s="533"/>
      <c r="B23417" s="1787"/>
      <c r="C23417" s="1788"/>
      <c r="D23417" s="533"/>
      <c r="E23417" s="533"/>
      <c r="F23417" s="533"/>
      <c r="G23417" s="533"/>
    </row>
    <row r="23418" spans="1:7">
      <c r="A23418" s="533"/>
      <c r="B23418" s="1787"/>
      <c r="C23418" s="1788"/>
      <c r="D23418" s="533"/>
      <c r="E23418" s="533"/>
      <c r="F23418" s="533"/>
      <c r="G23418" s="533"/>
    </row>
    <row r="23419" spans="1:7">
      <c r="A23419" s="533"/>
      <c r="B23419" s="1787"/>
      <c r="C23419" s="1788"/>
      <c r="D23419" s="533"/>
      <c r="E23419" s="533"/>
      <c r="F23419" s="533"/>
      <c r="G23419" s="533"/>
    </row>
    <row r="23420" spans="1:7">
      <c r="A23420" s="533"/>
      <c r="B23420" s="1787"/>
      <c r="C23420" s="1788"/>
      <c r="D23420" s="533"/>
      <c r="E23420" s="533"/>
      <c r="F23420" s="533"/>
      <c r="G23420" s="533"/>
    </row>
    <row r="23421" spans="1:7">
      <c r="A23421" s="533"/>
      <c r="B23421" s="1787"/>
      <c r="C23421" s="1788"/>
      <c r="D23421" s="533"/>
      <c r="E23421" s="533"/>
      <c r="F23421" s="533"/>
      <c r="G23421" s="533"/>
    </row>
    <row r="23422" spans="1:7">
      <c r="A23422" s="533"/>
      <c r="B23422" s="1787"/>
      <c r="C23422" s="1788"/>
      <c r="D23422" s="533"/>
      <c r="E23422" s="533"/>
      <c r="F23422" s="533"/>
      <c r="G23422" s="533"/>
    </row>
    <row r="23423" spans="1:7">
      <c r="A23423" s="533"/>
      <c r="B23423" s="1787"/>
      <c r="C23423" s="1788"/>
      <c r="D23423" s="533"/>
      <c r="E23423" s="533"/>
      <c r="F23423" s="533"/>
      <c r="G23423" s="533"/>
    </row>
    <row r="23424" spans="1:7">
      <c r="A23424" s="533"/>
      <c r="B23424" s="1787"/>
      <c r="C23424" s="1788"/>
      <c r="D23424" s="533"/>
      <c r="E23424" s="533"/>
      <c r="F23424" s="533"/>
      <c r="G23424" s="533"/>
    </row>
    <row r="23425" spans="1:7">
      <c r="A23425" s="533"/>
      <c r="B23425" s="1787"/>
      <c r="C23425" s="1788"/>
      <c r="D23425" s="533"/>
      <c r="E23425" s="533"/>
      <c r="F23425" s="533"/>
      <c r="G23425" s="533"/>
    </row>
    <row r="23426" spans="1:7">
      <c r="A23426" s="533"/>
      <c r="B23426" s="1787"/>
      <c r="C23426" s="1788"/>
      <c r="D23426" s="533"/>
      <c r="E23426" s="533"/>
      <c r="F23426" s="533"/>
      <c r="G23426" s="533"/>
    </row>
    <row r="23427" spans="1:7">
      <c r="A23427" s="533"/>
      <c r="B23427" s="1787"/>
      <c r="C23427" s="1788"/>
      <c r="D23427" s="533"/>
      <c r="E23427" s="533"/>
      <c r="F23427" s="533"/>
      <c r="G23427" s="533"/>
    </row>
    <row r="23428" spans="1:7">
      <c r="A23428" s="533"/>
      <c r="B23428" s="1787"/>
      <c r="C23428" s="1788"/>
      <c r="D23428" s="533"/>
      <c r="E23428" s="533"/>
      <c r="F23428" s="533"/>
      <c r="G23428" s="533"/>
    </row>
    <row r="23429" spans="1:7">
      <c r="A23429" s="533"/>
      <c r="B23429" s="1787"/>
      <c r="C23429" s="1788"/>
      <c r="D23429" s="533"/>
      <c r="E23429" s="533"/>
      <c r="F23429" s="533"/>
      <c r="G23429" s="533"/>
    </row>
    <row r="23430" spans="1:7">
      <c r="A23430" s="533"/>
      <c r="B23430" s="1787"/>
      <c r="C23430" s="1788"/>
      <c r="D23430" s="533"/>
      <c r="E23430" s="533"/>
      <c r="F23430" s="533"/>
      <c r="G23430" s="533"/>
    </row>
    <row r="23431" spans="1:7">
      <c r="A23431" s="533"/>
      <c r="B23431" s="1787"/>
      <c r="C23431" s="1788"/>
      <c r="D23431" s="533"/>
      <c r="E23431" s="533"/>
      <c r="F23431" s="533"/>
      <c r="G23431" s="533"/>
    </row>
    <row r="23432" spans="1:7">
      <c r="A23432" s="533"/>
      <c r="B23432" s="1787"/>
      <c r="C23432" s="1788"/>
      <c r="D23432" s="533"/>
      <c r="E23432" s="533"/>
      <c r="F23432" s="533"/>
      <c r="G23432" s="533"/>
    </row>
    <row r="23433" spans="1:7">
      <c r="A23433" s="533"/>
      <c r="B23433" s="1787"/>
      <c r="C23433" s="1788"/>
      <c r="D23433" s="533"/>
      <c r="E23433" s="533"/>
      <c r="F23433" s="533"/>
      <c r="G23433" s="533"/>
    </row>
    <row r="23434" spans="1:7">
      <c r="A23434" s="533"/>
      <c r="B23434" s="1787"/>
      <c r="C23434" s="1788"/>
      <c r="D23434" s="533"/>
      <c r="E23434" s="533"/>
      <c r="F23434" s="533"/>
      <c r="G23434" s="533"/>
    </row>
    <row r="23435" spans="1:7">
      <c r="A23435" s="533"/>
      <c r="B23435" s="1787"/>
      <c r="C23435" s="1788"/>
      <c r="D23435" s="533"/>
      <c r="E23435" s="533"/>
      <c r="F23435" s="533"/>
      <c r="G23435" s="533"/>
    </row>
    <row r="23436" spans="1:7">
      <c r="A23436" s="533"/>
      <c r="B23436" s="1787"/>
      <c r="C23436" s="1788"/>
      <c r="D23436" s="533"/>
      <c r="E23436" s="533"/>
      <c r="F23436" s="533"/>
      <c r="G23436" s="533"/>
    </row>
    <row r="23437" spans="1:7">
      <c r="A23437" s="533"/>
      <c r="B23437" s="1787"/>
      <c r="C23437" s="1788"/>
      <c r="D23437" s="533"/>
      <c r="E23437" s="533"/>
      <c r="F23437" s="533"/>
      <c r="G23437" s="533"/>
    </row>
    <row r="23438" spans="1:7">
      <c r="A23438" s="533"/>
      <c r="B23438" s="1787"/>
      <c r="C23438" s="1788"/>
      <c r="D23438" s="533"/>
      <c r="E23438" s="533"/>
      <c r="F23438" s="533"/>
      <c r="G23438" s="533"/>
    </row>
    <row r="23439" spans="1:7">
      <c r="A23439" s="533"/>
      <c r="B23439" s="1787"/>
      <c r="C23439" s="1788"/>
      <c r="D23439" s="533"/>
      <c r="E23439" s="533"/>
      <c r="F23439" s="533"/>
      <c r="G23439" s="533"/>
    </row>
    <row r="23440" spans="1:7">
      <c r="A23440" s="533"/>
      <c r="B23440" s="1787"/>
      <c r="C23440" s="1788"/>
      <c r="D23440" s="533"/>
      <c r="E23440" s="533"/>
      <c r="F23440" s="533"/>
      <c r="G23440" s="533"/>
    </row>
    <row r="23441" spans="1:7">
      <c r="A23441" s="533"/>
      <c r="B23441" s="1787"/>
      <c r="C23441" s="1788"/>
      <c r="D23441" s="533"/>
      <c r="E23441" s="533"/>
      <c r="F23441" s="533"/>
      <c r="G23441" s="533"/>
    </row>
    <row r="23442" spans="1:7">
      <c r="A23442" s="533"/>
      <c r="B23442" s="1787"/>
      <c r="C23442" s="1788"/>
      <c r="D23442" s="533"/>
      <c r="E23442" s="533"/>
      <c r="F23442" s="533"/>
      <c r="G23442" s="533"/>
    </row>
    <row r="23443" spans="1:7">
      <c r="A23443" s="533"/>
      <c r="B23443" s="1787"/>
      <c r="C23443" s="1788"/>
      <c r="D23443" s="533"/>
      <c r="E23443" s="533"/>
      <c r="F23443" s="533"/>
      <c r="G23443" s="533"/>
    </row>
    <row r="23444" spans="1:7">
      <c r="A23444" s="533"/>
      <c r="B23444" s="1787"/>
      <c r="C23444" s="1788"/>
      <c r="D23444" s="533"/>
      <c r="E23444" s="533"/>
      <c r="F23444" s="533"/>
      <c r="G23444" s="533"/>
    </row>
    <row r="23445" spans="1:7">
      <c r="A23445" s="533"/>
      <c r="B23445" s="1787"/>
      <c r="C23445" s="1788"/>
      <c r="D23445" s="533"/>
      <c r="E23445" s="533"/>
      <c r="F23445" s="533"/>
      <c r="G23445" s="533"/>
    </row>
    <row r="23446" spans="1:7">
      <c r="A23446" s="533"/>
      <c r="B23446" s="1787"/>
      <c r="C23446" s="1788"/>
      <c r="D23446" s="533"/>
      <c r="E23446" s="533"/>
      <c r="F23446" s="533"/>
      <c r="G23446" s="533"/>
    </row>
    <row r="23447" spans="1:7">
      <c r="A23447" s="533"/>
      <c r="B23447" s="1787"/>
      <c r="C23447" s="1788"/>
      <c r="D23447" s="533"/>
      <c r="E23447" s="533"/>
      <c r="F23447" s="533"/>
      <c r="G23447" s="533"/>
    </row>
    <row r="23448" spans="1:7">
      <c r="A23448" s="533"/>
      <c r="B23448" s="1787"/>
      <c r="C23448" s="1788"/>
      <c r="D23448" s="533"/>
      <c r="E23448" s="533"/>
      <c r="F23448" s="533"/>
      <c r="G23448" s="533"/>
    </row>
    <row r="23449" spans="1:7">
      <c r="A23449" s="533"/>
      <c r="B23449" s="1787"/>
      <c r="C23449" s="1788"/>
      <c r="D23449" s="533"/>
      <c r="E23449" s="533"/>
      <c r="F23449" s="533"/>
      <c r="G23449" s="533"/>
    </row>
    <row r="23450" spans="1:7">
      <c r="A23450" s="533"/>
      <c r="B23450" s="1787"/>
      <c r="C23450" s="1788"/>
      <c r="D23450" s="533"/>
      <c r="E23450" s="533"/>
      <c r="F23450" s="533"/>
      <c r="G23450" s="533"/>
    </row>
    <row r="23451" spans="1:7">
      <c r="A23451" s="533"/>
      <c r="B23451" s="1787"/>
      <c r="C23451" s="1788"/>
      <c r="D23451" s="533"/>
      <c r="E23451" s="533"/>
      <c r="F23451" s="533"/>
      <c r="G23451" s="533"/>
    </row>
    <row r="23452" spans="1:7">
      <c r="A23452" s="533"/>
      <c r="B23452" s="1787"/>
      <c r="C23452" s="1788"/>
      <c r="D23452" s="533"/>
      <c r="E23452" s="533"/>
      <c r="F23452" s="533"/>
      <c r="G23452" s="533"/>
    </row>
    <row r="23453" spans="1:7">
      <c r="A23453" s="533"/>
      <c r="B23453" s="1787"/>
      <c r="C23453" s="1788"/>
      <c r="D23453" s="533"/>
      <c r="E23453" s="533"/>
      <c r="F23453" s="533"/>
      <c r="G23453" s="533"/>
    </row>
    <row r="23454" spans="1:7">
      <c r="A23454" s="533"/>
      <c r="B23454" s="1787"/>
      <c r="C23454" s="1788"/>
      <c r="D23454" s="533"/>
      <c r="E23454" s="533"/>
      <c r="F23454" s="533"/>
      <c r="G23454" s="533"/>
    </row>
    <row r="23455" spans="1:7">
      <c r="A23455" s="533"/>
      <c r="B23455" s="1787"/>
      <c r="C23455" s="1788"/>
      <c r="D23455" s="533"/>
      <c r="E23455" s="533"/>
      <c r="F23455" s="533"/>
      <c r="G23455" s="533"/>
    </row>
    <row r="23456" spans="1:7">
      <c r="A23456" s="533"/>
      <c r="B23456" s="1787"/>
      <c r="C23456" s="1788"/>
      <c r="D23456" s="533"/>
      <c r="E23456" s="533"/>
      <c r="F23456" s="533"/>
      <c r="G23456" s="533"/>
    </row>
    <row r="23457" spans="1:7">
      <c r="A23457" s="533"/>
      <c r="B23457" s="1787"/>
      <c r="C23457" s="1788"/>
      <c r="D23457" s="533"/>
      <c r="E23457" s="533"/>
      <c r="F23457" s="533"/>
      <c r="G23457" s="533"/>
    </row>
    <row r="23458" spans="1:7">
      <c r="A23458" s="533"/>
      <c r="B23458" s="1787"/>
      <c r="C23458" s="1788"/>
      <c r="D23458" s="533"/>
      <c r="E23458" s="533"/>
      <c r="F23458" s="533"/>
      <c r="G23458" s="533"/>
    </row>
    <row r="23459" spans="1:7">
      <c r="A23459" s="533"/>
      <c r="B23459" s="1787"/>
      <c r="C23459" s="1788"/>
      <c r="D23459" s="533"/>
      <c r="E23459" s="533"/>
      <c r="F23459" s="533"/>
      <c r="G23459" s="533"/>
    </row>
    <row r="23460" spans="1:7">
      <c r="A23460" s="533"/>
      <c r="B23460" s="1787"/>
      <c r="C23460" s="1788"/>
      <c r="D23460" s="533"/>
      <c r="E23460" s="533"/>
      <c r="F23460" s="533"/>
      <c r="G23460" s="533"/>
    </row>
    <row r="23461" spans="1:7">
      <c r="A23461" s="533"/>
      <c r="B23461" s="1787"/>
      <c r="C23461" s="1788"/>
      <c r="D23461" s="533"/>
      <c r="E23461" s="533"/>
      <c r="F23461" s="533"/>
      <c r="G23461" s="533"/>
    </row>
    <row r="23462" spans="1:7">
      <c r="A23462" s="533"/>
      <c r="B23462" s="1787"/>
      <c r="C23462" s="1788"/>
      <c r="D23462" s="533"/>
      <c r="E23462" s="533"/>
      <c r="F23462" s="533"/>
      <c r="G23462" s="533"/>
    </row>
    <row r="23463" spans="1:7">
      <c r="A23463" s="533"/>
      <c r="B23463" s="1787"/>
      <c r="C23463" s="1788"/>
      <c r="D23463" s="533"/>
      <c r="E23463" s="533"/>
      <c r="F23463" s="533"/>
      <c r="G23463" s="533"/>
    </row>
    <row r="23464" spans="1:7">
      <c r="A23464" s="533"/>
      <c r="B23464" s="1787"/>
      <c r="C23464" s="1788"/>
      <c r="D23464" s="533"/>
      <c r="E23464" s="533"/>
      <c r="F23464" s="533"/>
      <c r="G23464" s="533"/>
    </row>
    <row r="23465" spans="1:7">
      <c r="A23465" s="533"/>
      <c r="B23465" s="1787"/>
      <c r="C23465" s="1788"/>
      <c r="D23465" s="533"/>
      <c r="E23465" s="533"/>
      <c r="F23465" s="533"/>
      <c r="G23465" s="533"/>
    </row>
    <row r="23466" spans="1:7">
      <c r="A23466" s="533"/>
      <c r="B23466" s="1787"/>
      <c r="C23466" s="1788"/>
      <c r="D23466" s="533"/>
      <c r="E23466" s="533"/>
      <c r="F23466" s="533"/>
      <c r="G23466" s="533"/>
    </row>
    <row r="23467" spans="1:7">
      <c r="A23467" s="533"/>
      <c r="B23467" s="1787"/>
      <c r="C23467" s="1788"/>
      <c r="D23467" s="533"/>
      <c r="E23467" s="533"/>
      <c r="F23467" s="533"/>
      <c r="G23467" s="533"/>
    </row>
    <row r="23468" spans="1:7">
      <c r="A23468" s="533"/>
      <c r="B23468" s="1787"/>
      <c r="C23468" s="1788"/>
      <c r="D23468" s="533"/>
      <c r="E23468" s="533"/>
      <c r="F23468" s="533"/>
      <c r="G23468" s="533"/>
    </row>
    <row r="23469" spans="1:7">
      <c r="A23469" s="533"/>
      <c r="B23469" s="1787"/>
      <c r="C23469" s="1788"/>
      <c r="D23469" s="533"/>
      <c r="E23469" s="533"/>
      <c r="F23469" s="533"/>
      <c r="G23469" s="533"/>
    </row>
    <row r="23470" spans="1:7">
      <c r="A23470" s="533"/>
      <c r="B23470" s="1787"/>
      <c r="C23470" s="1788"/>
      <c r="D23470" s="533"/>
      <c r="E23470" s="533"/>
      <c r="F23470" s="533"/>
      <c r="G23470" s="533"/>
    </row>
    <row r="23471" spans="1:7">
      <c r="A23471" s="533"/>
      <c r="B23471" s="1787"/>
      <c r="C23471" s="1788"/>
      <c r="D23471" s="533"/>
      <c r="E23471" s="533"/>
      <c r="F23471" s="533"/>
      <c r="G23471" s="533"/>
    </row>
    <row r="23472" spans="1:7">
      <c r="A23472" s="533"/>
      <c r="B23472" s="1787"/>
      <c r="C23472" s="1788"/>
      <c r="D23472" s="533"/>
      <c r="E23472" s="533"/>
      <c r="F23472" s="533"/>
      <c r="G23472" s="533"/>
    </row>
    <row r="23473" spans="1:7">
      <c r="A23473" s="533"/>
      <c r="B23473" s="1787"/>
      <c r="C23473" s="1788"/>
      <c r="D23473" s="533"/>
      <c r="E23473" s="533"/>
      <c r="F23473" s="533"/>
      <c r="G23473" s="533"/>
    </row>
    <row r="23474" spans="1:7">
      <c r="A23474" s="533"/>
      <c r="B23474" s="1787"/>
      <c r="C23474" s="1788"/>
      <c r="D23474" s="533"/>
      <c r="E23474" s="533"/>
      <c r="F23474" s="533"/>
      <c r="G23474" s="533"/>
    </row>
    <row r="23475" spans="1:7">
      <c r="A23475" s="533"/>
      <c r="B23475" s="1787"/>
      <c r="C23475" s="1788"/>
      <c r="D23475" s="533"/>
      <c r="E23475" s="533"/>
      <c r="F23475" s="533"/>
      <c r="G23475" s="533"/>
    </row>
    <row r="23476" spans="1:7">
      <c r="A23476" s="533"/>
      <c r="B23476" s="1787"/>
      <c r="C23476" s="1788"/>
      <c r="D23476" s="533"/>
      <c r="E23476" s="533"/>
      <c r="F23476" s="533"/>
      <c r="G23476" s="533"/>
    </row>
    <row r="23477" spans="1:7">
      <c r="A23477" s="533"/>
      <c r="B23477" s="1787"/>
      <c r="C23477" s="1788"/>
      <c r="D23477" s="533"/>
      <c r="E23477" s="533"/>
      <c r="F23477" s="533"/>
      <c r="G23477" s="533"/>
    </row>
    <row r="23478" spans="1:7">
      <c r="A23478" s="533"/>
      <c r="B23478" s="1787"/>
      <c r="C23478" s="1788"/>
      <c r="D23478" s="533"/>
      <c r="E23478" s="533"/>
      <c r="F23478" s="533"/>
      <c r="G23478" s="533"/>
    </row>
    <row r="23479" spans="1:7">
      <c r="A23479" s="533"/>
      <c r="B23479" s="1787"/>
      <c r="C23479" s="1788"/>
      <c r="D23479" s="533"/>
      <c r="E23479" s="533"/>
      <c r="F23479" s="533"/>
      <c r="G23479" s="533"/>
    </row>
    <row r="23480" spans="1:7">
      <c r="A23480" s="533"/>
      <c r="B23480" s="1787"/>
      <c r="C23480" s="1788"/>
      <c r="D23480" s="533"/>
      <c r="E23480" s="533"/>
      <c r="F23480" s="533"/>
      <c r="G23480" s="533"/>
    </row>
    <row r="23481" spans="1:7">
      <c r="A23481" s="533"/>
      <c r="B23481" s="1787"/>
      <c r="C23481" s="1788"/>
      <c r="D23481" s="533"/>
      <c r="E23481" s="533"/>
      <c r="F23481" s="533"/>
      <c r="G23481" s="533"/>
    </row>
    <row r="23482" spans="1:7">
      <c r="A23482" s="533"/>
      <c r="B23482" s="1787"/>
      <c r="C23482" s="1788"/>
      <c r="D23482" s="533"/>
      <c r="E23482" s="533"/>
      <c r="F23482" s="533"/>
      <c r="G23482" s="533"/>
    </row>
    <row r="23483" spans="1:7">
      <c r="A23483" s="533"/>
      <c r="B23483" s="1787"/>
      <c r="C23483" s="1788"/>
      <c r="D23483" s="533"/>
      <c r="E23483" s="533"/>
      <c r="F23483" s="533"/>
      <c r="G23483" s="533"/>
    </row>
    <row r="23484" spans="1:7">
      <c r="A23484" s="533"/>
      <c r="B23484" s="1787"/>
      <c r="C23484" s="1788"/>
      <c r="D23484" s="533"/>
      <c r="E23484" s="533"/>
      <c r="F23484" s="533"/>
      <c r="G23484" s="533"/>
    </row>
    <row r="23485" spans="1:7">
      <c r="A23485" s="533"/>
      <c r="B23485" s="1787"/>
      <c r="C23485" s="1788"/>
      <c r="D23485" s="533"/>
      <c r="E23485" s="533"/>
      <c r="F23485" s="533"/>
      <c r="G23485" s="533"/>
    </row>
    <row r="23486" spans="1:7">
      <c r="A23486" s="533"/>
      <c r="B23486" s="1787"/>
      <c r="C23486" s="1788"/>
      <c r="D23486" s="533"/>
      <c r="E23486" s="533"/>
      <c r="F23486" s="533"/>
      <c r="G23486" s="533"/>
    </row>
    <row r="23487" spans="1:7">
      <c r="A23487" s="533"/>
      <c r="B23487" s="1787"/>
      <c r="C23487" s="1788"/>
      <c r="D23487" s="533"/>
      <c r="E23487" s="533"/>
      <c r="F23487" s="533"/>
      <c r="G23487" s="533"/>
    </row>
    <row r="23488" spans="1:7">
      <c r="A23488" s="533"/>
      <c r="B23488" s="1787"/>
      <c r="C23488" s="1788"/>
      <c r="D23488" s="533"/>
      <c r="E23488" s="533"/>
      <c r="F23488" s="533"/>
      <c r="G23488" s="533"/>
    </row>
    <row r="23489" spans="1:7">
      <c r="A23489" s="533"/>
      <c r="B23489" s="1787"/>
      <c r="C23489" s="1788"/>
      <c r="D23489" s="533"/>
      <c r="E23489" s="533"/>
      <c r="F23489" s="533"/>
      <c r="G23489" s="533"/>
    </row>
    <row r="23490" spans="1:7">
      <c r="A23490" s="533"/>
      <c r="B23490" s="1787"/>
      <c r="C23490" s="1788"/>
      <c r="D23490" s="533"/>
      <c r="E23490" s="533"/>
      <c r="F23490" s="533"/>
      <c r="G23490" s="533"/>
    </row>
    <row r="23491" spans="1:7">
      <c r="A23491" s="533"/>
      <c r="B23491" s="1787"/>
      <c r="C23491" s="1788"/>
      <c r="D23491" s="533"/>
      <c r="E23491" s="533"/>
      <c r="F23491" s="533"/>
      <c r="G23491" s="533"/>
    </row>
    <row r="23492" spans="1:7">
      <c r="A23492" s="533"/>
      <c r="B23492" s="1787"/>
      <c r="C23492" s="1788"/>
      <c r="D23492" s="533"/>
      <c r="E23492" s="533"/>
      <c r="F23492" s="533"/>
      <c r="G23492" s="533"/>
    </row>
    <row r="23493" spans="1:7">
      <c r="A23493" s="533"/>
      <c r="B23493" s="1787"/>
      <c r="C23493" s="1788"/>
      <c r="D23493" s="533"/>
      <c r="E23493" s="533"/>
      <c r="F23493" s="533"/>
      <c r="G23493" s="533"/>
    </row>
    <row r="23494" spans="1:7">
      <c r="A23494" s="533"/>
      <c r="B23494" s="1787"/>
      <c r="C23494" s="1788"/>
      <c r="D23494" s="533"/>
      <c r="E23494" s="533"/>
      <c r="F23494" s="533"/>
      <c r="G23494" s="533"/>
    </row>
    <row r="23495" spans="1:7">
      <c r="A23495" s="533"/>
      <c r="B23495" s="1787"/>
      <c r="C23495" s="1788"/>
      <c r="D23495" s="533"/>
      <c r="E23495" s="533"/>
      <c r="F23495" s="533"/>
      <c r="G23495" s="533"/>
    </row>
    <row r="23496" spans="1:7">
      <c r="A23496" s="533"/>
      <c r="B23496" s="1787"/>
      <c r="C23496" s="1788"/>
      <c r="D23496" s="533"/>
      <c r="E23496" s="533"/>
      <c r="F23496" s="533"/>
      <c r="G23496" s="533"/>
    </row>
    <row r="23497" spans="1:7">
      <c r="A23497" s="533"/>
      <c r="B23497" s="1787"/>
      <c r="C23497" s="1788"/>
      <c r="D23497" s="533"/>
      <c r="E23497" s="533"/>
      <c r="F23497" s="533"/>
      <c r="G23497" s="533"/>
    </row>
    <row r="23498" spans="1:7">
      <c r="A23498" s="533"/>
      <c r="B23498" s="1787"/>
      <c r="C23498" s="1788"/>
      <c r="D23498" s="533"/>
      <c r="E23498" s="533"/>
      <c r="F23498" s="533"/>
      <c r="G23498" s="533"/>
    </row>
    <row r="23499" spans="1:7">
      <c r="A23499" s="533"/>
      <c r="B23499" s="1787"/>
      <c r="C23499" s="1788"/>
      <c r="D23499" s="533"/>
      <c r="E23499" s="533"/>
      <c r="F23499" s="533"/>
      <c r="G23499" s="533"/>
    </row>
    <row r="23500" spans="1:7">
      <c r="A23500" s="533"/>
      <c r="B23500" s="1787"/>
      <c r="C23500" s="1788"/>
      <c r="D23500" s="533"/>
      <c r="E23500" s="533"/>
      <c r="F23500" s="533"/>
      <c r="G23500" s="533"/>
    </row>
    <row r="23501" spans="1:7">
      <c r="A23501" s="533"/>
      <c r="B23501" s="1787"/>
      <c r="C23501" s="1788"/>
      <c r="D23501" s="533"/>
      <c r="E23501" s="533"/>
      <c r="F23501" s="533"/>
      <c r="G23501" s="533"/>
    </row>
    <row r="23502" spans="1:7">
      <c r="A23502" s="533"/>
      <c r="B23502" s="1787"/>
      <c r="C23502" s="1788"/>
      <c r="D23502" s="533"/>
      <c r="E23502" s="533"/>
      <c r="F23502" s="533"/>
      <c r="G23502" s="533"/>
    </row>
    <row r="23503" spans="1:7">
      <c r="A23503" s="533"/>
      <c r="B23503" s="1787"/>
      <c r="C23503" s="1788"/>
      <c r="D23503" s="533"/>
      <c r="E23503" s="533"/>
      <c r="F23503" s="533"/>
      <c r="G23503" s="533"/>
    </row>
    <row r="23504" spans="1:7">
      <c r="A23504" s="533"/>
      <c r="B23504" s="1787"/>
      <c r="C23504" s="1788"/>
      <c r="D23504" s="533"/>
      <c r="E23504" s="533"/>
      <c r="F23504" s="533"/>
      <c r="G23504" s="533"/>
    </row>
    <row r="23505" spans="1:7">
      <c r="A23505" s="533"/>
      <c r="B23505" s="1787"/>
      <c r="C23505" s="1788"/>
      <c r="D23505" s="533"/>
      <c r="E23505" s="533"/>
      <c r="F23505" s="533"/>
      <c r="G23505" s="533"/>
    </row>
    <row r="23506" spans="1:7">
      <c r="A23506" s="533"/>
      <c r="B23506" s="1787"/>
      <c r="C23506" s="1788"/>
      <c r="D23506" s="533"/>
      <c r="E23506" s="533"/>
      <c r="F23506" s="533"/>
      <c r="G23506" s="533"/>
    </row>
    <row r="23507" spans="1:7">
      <c r="A23507" s="533"/>
      <c r="B23507" s="1787"/>
      <c r="C23507" s="1788"/>
      <c r="D23507" s="533"/>
      <c r="E23507" s="533"/>
      <c r="F23507" s="533"/>
      <c r="G23507" s="533"/>
    </row>
    <row r="23508" spans="1:7">
      <c r="A23508" s="533"/>
      <c r="B23508" s="1787"/>
      <c r="C23508" s="1788"/>
      <c r="D23508" s="533"/>
      <c r="E23508" s="533"/>
      <c r="F23508" s="533"/>
      <c r="G23508" s="533"/>
    </row>
    <row r="23509" spans="1:7">
      <c r="A23509" s="533"/>
      <c r="B23509" s="1787"/>
      <c r="C23509" s="1788"/>
      <c r="D23509" s="533"/>
      <c r="E23509" s="533"/>
      <c r="F23509" s="533"/>
      <c r="G23509" s="533"/>
    </row>
    <row r="23510" spans="1:7">
      <c r="A23510" s="533"/>
      <c r="B23510" s="1787"/>
      <c r="C23510" s="1788"/>
      <c r="D23510" s="533"/>
      <c r="E23510" s="533"/>
      <c r="F23510" s="533"/>
      <c r="G23510" s="533"/>
    </row>
    <row r="23511" spans="1:7">
      <c r="A23511" s="533"/>
      <c r="B23511" s="1787"/>
      <c r="C23511" s="1788"/>
      <c r="D23511" s="533"/>
      <c r="E23511" s="533"/>
      <c r="F23511" s="533"/>
      <c r="G23511" s="533"/>
    </row>
    <row r="23512" spans="1:7">
      <c r="A23512" s="533"/>
      <c r="B23512" s="1787"/>
      <c r="C23512" s="1788"/>
      <c r="D23512" s="533"/>
      <c r="E23512" s="533"/>
      <c r="F23512" s="533"/>
      <c r="G23512" s="533"/>
    </row>
    <row r="23513" spans="1:7">
      <c r="A23513" s="533"/>
      <c r="B23513" s="1787"/>
      <c r="C23513" s="1788"/>
      <c r="D23513" s="533"/>
      <c r="E23513" s="533"/>
      <c r="F23513" s="533"/>
      <c r="G23513" s="533"/>
    </row>
    <row r="23514" spans="1:7">
      <c r="A23514" s="533"/>
      <c r="B23514" s="1787"/>
      <c r="C23514" s="1788"/>
      <c r="D23514" s="533"/>
      <c r="E23514" s="533"/>
      <c r="F23514" s="533"/>
      <c r="G23514" s="533"/>
    </row>
    <row r="23515" spans="1:7">
      <c r="A23515" s="533"/>
      <c r="B23515" s="1787"/>
      <c r="C23515" s="1788"/>
      <c r="D23515" s="533"/>
      <c r="E23515" s="533"/>
      <c r="F23515" s="533"/>
      <c r="G23515" s="533"/>
    </row>
    <row r="23516" spans="1:7">
      <c r="A23516" s="533"/>
      <c r="B23516" s="1787"/>
      <c r="C23516" s="1788"/>
      <c r="D23516" s="533"/>
      <c r="E23516" s="533"/>
      <c r="F23516" s="533"/>
      <c r="G23516" s="533"/>
    </row>
    <row r="23517" spans="1:7">
      <c r="A23517" s="533"/>
      <c r="B23517" s="1787"/>
      <c r="C23517" s="1788"/>
      <c r="D23517" s="533"/>
      <c r="E23517" s="533"/>
      <c r="F23517" s="533"/>
      <c r="G23517" s="533"/>
    </row>
    <row r="23518" spans="1:7">
      <c r="A23518" s="533"/>
      <c r="B23518" s="1787"/>
      <c r="C23518" s="1788"/>
      <c r="D23518" s="533"/>
      <c r="E23518" s="533"/>
      <c r="F23518" s="533"/>
      <c r="G23518" s="533"/>
    </row>
    <row r="23519" spans="1:7">
      <c r="A23519" s="533"/>
      <c r="B23519" s="1787"/>
      <c r="C23519" s="1788"/>
      <c r="D23519" s="533"/>
      <c r="E23519" s="533"/>
      <c r="F23519" s="533"/>
      <c r="G23519" s="533"/>
    </row>
    <row r="23520" spans="1:7">
      <c r="A23520" s="533"/>
      <c r="B23520" s="1787"/>
      <c r="C23520" s="1788"/>
      <c r="D23520" s="533"/>
      <c r="E23520" s="533"/>
      <c r="F23520" s="533"/>
      <c r="G23520" s="533"/>
    </row>
    <row r="23521" spans="1:7">
      <c r="A23521" s="533"/>
      <c r="B23521" s="1787"/>
      <c r="C23521" s="1788"/>
      <c r="D23521" s="533"/>
      <c r="E23521" s="533"/>
      <c r="F23521" s="533"/>
      <c r="G23521" s="533"/>
    </row>
    <row r="23522" spans="1:7">
      <c r="A23522" s="533"/>
      <c r="B23522" s="1787"/>
      <c r="C23522" s="1788"/>
      <c r="D23522" s="533"/>
      <c r="E23522" s="533"/>
      <c r="F23522" s="533"/>
      <c r="G23522" s="533"/>
    </row>
    <row r="23523" spans="1:7">
      <c r="A23523" s="533"/>
      <c r="B23523" s="1787"/>
      <c r="C23523" s="1788"/>
      <c r="D23523" s="533"/>
      <c r="E23523" s="533"/>
      <c r="F23523" s="533"/>
      <c r="G23523" s="533"/>
    </row>
    <row r="23524" spans="1:7">
      <c r="A23524" s="533"/>
      <c r="B23524" s="1787"/>
      <c r="C23524" s="1788"/>
      <c r="D23524" s="533"/>
      <c r="E23524" s="533"/>
      <c r="F23524" s="533"/>
      <c r="G23524" s="533"/>
    </row>
    <row r="23525" spans="1:7">
      <c r="A23525" s="533"/>
      <c r="B23525" s="1787"/>
      <c r="C23525" s="1788"/>
      <c r="D23525" s="533"/>
      <c r="E23525" s="533"/>
      <c r="F23525" s="533"/>
      <c r="G23525" s="533"/>
    </row>
    <row r="23526" spans="1:7">
      <c r="A23526" s="533"/>
      <c r="B23526" s="1787"/>
      <c r="C23526" s="1788"/>
      <c r="D23526" s="533"/>
      <c r="E23526" s="533"/>
      <c r="F23526" s="533"/>
      <c r="G23526" s="533"/>
    </row>
    <row r="23527" spans="1:7">
      <c r="A23527" s="533"/>
      <c r="B23527" s="1787"/>
      <c r="C23527" s="1788"/>
      <c r="D23527" s="533"/>
      <c r="E23527" s="533"/>
      <c r="F23527" s="533"/>
      <c r="G23527" s="533"/>
    </row>
    <row r="23528" spans="1:7">
      <c r="A23528" s="533"/>
      <c r="B23528" s="1787"/>
      <c r="C23528" s="1788"/>
      <c r="D23528" s="533"/>
      <c r="E23528" s="533"/>
      <c r="F23528" s="533"/>
      <c r="G23528" s="533"/>
    </row>
    <row r="23529" spans="1:7">
      <c r="A23529" s="533"/>
      <c r="B23529" s="1787"/>
      <c r="C23529" s="1788"/>
      <c r="D23529" s="533"/>
      <c r="E23529" s="533"/>
      <c r="F23529" s="533"/>
      <c r="G23529" s="533"/>
    </row>
    <row r="23530" spans="1:7">
      <c r="A23530" s="533"/>
      <c r="B23530" s="1787"/>
      <c r="C23530" s="1788"/>
      <c r="D23530" s="533"/>
      <c r="E23530" s="533"/>
      <c r="F23530" s="533"/>
      <c r="G23530" s="533"/>
    </row>
    <row r="23531" spans="1:7">
      <c r="A23531" s="533"/>
      <c r="B23531" s="1787"/>
      <c r="C23531" s="1788"/>
      <c r="D23531" s="533"/>
      <c r="E23531" s="533"/>
      <c r="F23531" s="533"/>
      <c r="G23531" s="533"/>
    </row>
    <row r="23532" spans="1:7">
      <c r="A23532" s="533"/>
      <c r="B23532" s="1787"/>
      <c r="C23532" s="1788"/>
      <c r="D23532" s="533"/>
      <c r="E23532" s="533"/>
      <c r="F23532" s="533"/>
      <c r="G23532" s="533"/>
    </row>
    <row r="23533" spans="1:7">
      <c r="A23533" s="533"/>
      <c r="B23533" s="1787"/>
      <c r="C23533" s="1788"/>
      <c r="D23533" s="533"/>
      <c r="E23533" s="533"/>
      <c r="F23533" s="533"/>
      <c r="G23533" s="533"/>
    </row>
    <row r="23534" spans="1:7">
      <c r="A23534" s="533"/>
      <c r="B23534" s="1787"/>
      <c r="C23534" s="1788"/>
      <c r="D23534" s="533"/>
      <c r="E23534" s="533"/>
      <c r="F23534" s="533"/>
      <c r="G23534" s="533"/>
    </row>
    <row r="23535" spans="1:7">
      <c r="A23535" s="533"/>
      <c r="B23535" s="1787"/>
      <c r="C23535" s="1788"/>
      <c r="D23535" s="533"/>
      <c r="E23535" s="533"/>
      <c r="F23535" s="533"/>
      <c r="G23535" s="533"/>
    </row>
    <row r="23536" spans="1:7">
      <c r="A23536" s="533"/>
      <c r="B23536" s="1787"/>
      <c r="C23536" s="1788"/>
      <c r="D23536" s="533"/>
      <c r="E23536" s="533"/>
      <c r="F23536" s="533"/>
      <c r="G23536" s="533"/>
    </row>
    <row r="23537" spans="1:7">
      <c r="A23537" s="533"/>
      <c r="B23537" s="1787"/>
      <c r="C23537" s="1788"/>
      <c r="D23537" s="533"/>
      <c r="E23537" s="533"/>
      <c r="F23537" s="533"/>
      <c r="G23537" s="533"/>
    </row>
    <row r="23538" spans="1:7">
      <c r="A23538" s="533"/>
      <c r="B23538" s="1787"/>
      <c r="C23538" s="1788"/>
      <c r="D23538" s="533"/>
      <c r="E23538" s="533"/>
      <c r="F23538" s="533"/>
      <c r="G23538" s="533"/>
    </row>
    <row r="23539" spans="1:7">
      <c r="A23539" s="533"/>
      <c r="B23539" s="1787"/>
      <c r="C23539" s="1788"/>
      <c r="D23539" s="533"/>
      <c r="E23539" s="533"/>
      <c r="F23539" s="533"/>
      <c r="G23539" s="533"/>
    </row>
    <row r="23540" spans="1:7">
      <c r="A23540" s="533"/>
      <c r="B23540" s="1787"/>
      <c r="C23540" s="1788"/>
      <c r="D23540" s="533"/>
      <c r="E23540" s="533"/>
      <c r="F23540" s="533"/>
      <c r="G23540" s="533"/>
    </row>
    <row r="23541" spans="1:7">
      <c r="A23541" s="533"/>
      <c r="B23541" s="1787"/>
      <c r="C23541" s="1788"/>
      <c r="D23541" s="533"/>
      <c r="E23541" s="533"/>
      <c r="F23541" s="533"/>
      <c r="G23541" s="533"/>
    </row>
    <row r="23542" spans="1:7">
      <c r="A23542" s="533"/>
      <c r="B23542" s="1787"/>
      <c r="C23542" s="1788"/>
      <c r="D23542" s="533"/>
      <c r="E23542" s="533"/>
      <c r="F23542" s="533"/>
      <c r="G23542" s="533"/>
    </row>
    <row r="23543" spans="1:7">
      <c r="A23543" s="533"/>
      <c r="B23543" s="1787"/>
      <c r="C23543" s="1788"/>
      <c r="D23543" s="533"/>
      <c r="E23543" s="533"/>
      <c r="F23543" s="533"/>
      <c r="G23543" s="533"/>
    </row>
    <row r="23544" spans="1:7">
      <c r="A23544" s="533"/>
      <c r="B23544" s="1787"/>
      <c r="C23544" s="1788"/>
      <c r="D23544" s="533"/>
      <c r="E23544" s="533"/>
      <c r="F23544" s="533"/>
      <c r="G23544" s="533"/>
    </row>
    <row r="23545" spans="1:7">
      <c r="A23545" s="533"/>
      <c r="B23545" s="1787"/>
      <c r="C23545" s="1788"/>
      <c r="D23545" s="533"/>
      <c r="E23545" s="533"/>
      <c r="F23545" s="533"/>
      <c r="G23545" s="533"/>
    </row>
    <row r="23546" spans="1:7">
      <c r="A23546" s="533"/>
      <c r="B23546" s="1787"/>
      <c r="C23546" s="1788"/>
      <c r="D23546" s="533"/>
      <c r="E23546" s="533"/>
      <c r="F23546" s="533"/>
      <c r="G23546" s="533"/>
    </row>
    <row r="23547" spans="1:7">
      <c r="A23547" s="533"/>
      <c r="B23547" s="1787"/>
      <c r="C23547" s="1788"/>
      <c r="D23547" s="533"/>
      <c r="E23547" s="533"/>
      <c r="F23547" s="533"/>
      <c r="G23547" s="533"/>
    </row>
    <row r="23548" spans="1:7">
      <c r="A23548" s="533"/>
      <c r="B23548" s="1787"/>
      <c r="C23548" s="1788"/>
      <c r="D23548" s="533"/>
      <c r="E23548" s="533"/>
      <c r="F23548" s="533"/>
      <c r="G23548" s="533"/>
    </row>
    <row r="23549" spans="1:7">
      <c r="A23549" s="533"/>
      <c r="B23549" s="1787"/>
      <c r="C23549" s="1788"/>
      <c r="D23549" s="533"/>
      <c r="E23549" s="533"/>
      <c r="F23549" s="533"/>
      <c r="G23549" s="533"/>
    </row>
    <row r="23550" spans="1:7">
      <c r="A23550" s="533"/>
      <c r="B23550" s="1787"/>
      <c r="C23550" s="1788"/>
      <c r="D23550" s="533"/>
      <c r="E23550" s="533"/>
      <c r="F23550" s="533"/>
      <c r="G23550" s="533"/>
    </row>
    <row r="23551" spans="1:7">
      <c r="A23551" s="533"/>
      <c r="B23551" s="1787"/>
      <c r="C23551" s="1788"/>
      <c r="D23551" s="533"/>
      <c r="E23551" s="533"/>
      <c r="F23551" s="533"/>
      <c r="G23551" s="533"/>
    </row>
    <row r="23552" spans="1:7">
      <c r="A23552" s="533"/>
      <c r="B23552" s="1787"/>
      <c r="C23552" s="1788"/>
      <c r="D23552" s="533"/>
      <c r="E23552" s="533"/>
      <c r="F23552" s="533"/>
      <c r="G23552" s="533"/>
    </row>
    <row r="23553" spans="1:7">
      <c r="A23553" s="533"/>
      <c r="B23553" s="1787"/>
      <c r="C23553" s="1788"/>
      <c r="D23553" s="533"/>
      <c r="E23553" s="533"/>
      <c r="F23553" s="533"/>
      <c r="G23553" s="533"/>
    </row>
    <row r="23554" spans="1:7">
      <c r="A23554" s="533"/>
      <c r="B23554" s="1787"/>
      <c r="C23554" s="1788"/>
      <c r="D23554" s="533"/>
      <c r="E23554" s="533"/>
      <c r="F23554" s="533"/>
      <c r="G23554" s="533"/>
    </row>
    <row r="23555" spans="1:7">
      <c r="A23555" s="533"/>
      <c r="B23555" s="1787"/>
      <c r="C23555" s="1788"/>
      <c r="D23555" s="533"/>
      <c r="E23555" s="533"/>
      <c r="F23555" s="533"/>
      <c r="G23555" s="533"/>
    </row>
    <row r="23556" spans="1:7">
      <c r="A23556" s="533"/>
      <c r="B23556" s="1787"/>
      <c r="C23556" s="1788"/>
      <c r="D23556" s="533"/>
      <c r="E23556" s="533"/>
      <c r="F23556" s="533"/>
      <c r="G23556" s="533"/>
    </row>
    <row r="23557" spans="1:7">
      <c r="A23557" s="533"/>
      <c r="B23557" s="1787"/>
      <c r="C23557" s="1788"/>
      <c r="D23557" s="533"/>
      <c r="E23557" s="533"/>
      <c r="F23557" s="533"/>
      <c r="G23557" s="533"/>
    </row>
    <row r="23558" spans="1:7">
      <c r="A23558" s="533"/>
      <c r="B23558" s="1787"/>
      <c r="C23558" s="1788"/>
      <c r="D23558" s="533"/>
      <c r="E23558" s="533"/>
      <c r="F23558" s="533"/>
      <c r="G23558" s="533"/>
    </row>
    <row r="23559" spans="1:7">
      <c r="A23559" s="533"/>
      <c r="B23559" s="1787"/>
      <c r="C23559" s="1788"/>
      <c r="D23559" s="533"/>
      <c r="E23559" s="533"/>
      <c r="F23559" s="533"/>
      <c r="G23559" s="533"/>
    </row>
    <row r="23560" spans="1:7">
      <c r="A23560" s="533"/>
      <c r="B23560" s="1787"/>
      <c r="C23560" s="1788"/>
      <c r="D23560" s="533"/>
      <c r="E23560" s="533"/>
      <c r="F23560" s="533"/>
      <c r="G23560" s="533"/>
    </row>
    <row r="23561" spans="1:7">
      <c r="A23561" s="533"/>
      <c r="B23561" s="1787"/>
      <c r="C23561" s="1788"/>
      <c r="D23561" s="533"/>
      <c r="E23561" s="533"/>
      <c r="F23561" s="533"/>
      <c r="G23561" s="533"/>
    </row>
    <row r="23562" spans="1:7">
      <c r="A23562" s="533"/>
      <c r="B23562" s="1787"/>
      <c r="C23562" s="1788"/>
      <c r="D23562" s="533"/>
      <c r="E23562" s="533"/>
      <c r="F23562" s="533"/>
      <c r="G23562" s="533"/>
    </row>
    <row r="23563" spans="1:7">
      <c r="A23563" s="533"/>
      <c r="B23563" s="1787"/>
      <c r="C23563" s="1788"/>
      <c r="D23563" s="533"/>
      <c r="E23563" s="533"/>
      <c r="F23563" s="533"/>
      <c r="G23563" s="533"/>
    </row>
    <row r="23564" spans="1:7">
      <c r="A23564" s="533"/>
      <c r="B23564" s="1787"/>
      <c r="C23564" s="1788"/>
      <c r="D23564" s="533"/>
      <c r="E23564" s="533"/>
      <c r="F23564" s="533"/>
      <c r="G23564" s="533"/>
    </row>
    <row r="23565" spans="1:7">
      <c r="A23565" s="533"/>
      <c r="B23565" s="1787"/>
      <c r="C23565" s="1788"/>
      <c r="D23565" s="533"/>
      <c r="E23565" s="533"/>
      <c r="F23565" s="533"/>
      <c r="G23565" s="533"/>
    </row>
    <row r="23566" spans="1:7">
      <c r="A23566" s="533"/>
      <c r="B23566" s="1787"/>
      <c r="C23566" s="1788"/>
      <c r="D23566" s="533"/>
      <c r="E23566" s="533"/>
      <c r="F23566" s="533"/>
      <c r="G23566" s="533"/>
    </row>
    <row r="23567" spans="1:7">
      <c r="A23567" s="533"/>
      <c r="B23567" s="1787"/>
      <c r="C23567" s="1788"/>
      <c r="D23567" s="533"/>
      <c r="E23567" s="533"/>
      <c r="F23567" s="533"/>
      <c r="G23567" s="533"/>
    </row>
    <row r="23568" spans="1:7">
      <c r="A23568" s="533"/>
      <c r="B23568" s="1787"/>
      <c r="C23568" s="1788"/>
      <c r="D23568" s="533"/>
      <c r="E23568" s="533"/>
      <c r="F23568" s="533"/>
      <c r="G23568" s="533"/>
    </row>
    <row r="23569" spans="1:7">
      <c r="A23569" s="533"/>
      <c r="B23569" s="1787"/>
      <c r="C23569" s="1788"/>
      <c r="D23569" s="533"/>
      <c r="E23569" s="533"/>
      <c r="F23569" s="533"/>
      <c r="G23569" s="533"/>
    </row>
    <row r="23570" spans="1:7">
      <c r="A23570" s="533"/>
      <c r="B23570" s="1787"/>
      <c r="C23570" s="1788"/>
      <c r="D23570" s="533"/>
      <c r="E23570" s="533"/>
      <c r="F23570" s="533"/>
      <c r="G23570" s="533"/>
    </row>
    <row r="23571" spans="1:7">
      <c r="A23571" s="533"/>
      <c r="B23571" s="1787"/>
      <c r="C23571" s="1788"/>
      <c r="D23571" s="533"/>
      <c r="E23571" s="533"/>
      <c r="F23571" s="533"/>
      <c r="G23571" s="533"/>
    </row>
    <row r="23572" spans="1:7">
      <c r="A23572" s="533"/>
      <c r="B23572" s="1787"/>
      <c r="C23572" s="1788"/>
      <c r="D23572" s="533"/>
      <c r="E23572" s="533"/>
      <c r="F23572" s="533"/>
      <c r="G23572" s="533"/>
    </row>
    <row r="23573" spans="1:7">
      <c r="A23573" s="533"/>
      <c r="B23573" s="1787"/>
      <c r="C23573" s="1788"/>
      <c r="D23573" s="533"/>
      <c r="E23573" s="533"/>
      <c r="F23573" s="533"/>
      <c r="G23573" s="533"/>
    </row>
    <row r="23574" spans="1:7">
      <c r="A23574" s="533"/>
      <c r="B23574" s="1787"/>
      <c r="C23574" s="1788"/>
      <c r="D23574" s="533"/>
      <c r="E23574" s="533"/>
      <c r="F23574" s="533"/>
      <c r="G23574" s="533"/>
    </row>
    <row r="23575" spans="1:7">
      <c r="A23575" s="533"/>
      <c r="B23575" s="1787"/>
      <c r="C23575" s="1788"/>
      <c r="D23575" s="533"/>
      <c r="E23575" s="533"/>
      <c r="F23575" s="533"/>
      <c r="G23575" s="533"/>
    </row>
    <row r="23576" spans="1:7">
      <c r="A23576" s="533"/>
      <c r="B23576" s="1787"/>
      <c r="C23576" s="1788"/>
      <c r="D23576" s="533"/>
      <c r="E23576" s="533"/>
      <c r="F23576" s="533"/>
      <c r="G23576" s="533"/>
    </row>
    <row r="23577" spans="1:7">
      <c r="A23577" s="533"/>
      <c r="B23577" s="1787"/>
      <c r="C23577" s="1788"/>
      <c r="D23577" s="533"/>
      <c r="E23577" s="533"/>
      <c r="F23577" s="533"/>
      <c r="G23577" s="533"/>
    </row>
    <row r="23578" spans="1:7">
      <c r="A23578" s="533"/>
      <c r="B23578" s="1787"/>
      <c r="C23578" s="1788"/>
      <c r="D23578" s="533"/>
      <c r="E23578" s="533"/>
      <c r="F23578" s="533"/>
      <c r="G23578" s="533"/>
    </row>
    <row r="23579" spans="1:7">
      <c r="A23579" s="533"/>
      <c r="B23579" s="1787"/>
      <c r="C23579" s="1788"/>
      <c r="D23579" s="533"/>
      <c r="E23579" s="533"/>
      <c r="F23579" s="533"/>
      <c r="G23579" s="533"/>
    </row>
    <row r="23580" spans="1:7">
      <c r="A23580" s="533"/>
      <c r="B23580" s="1787"/>
      <c r="C23580" s="1788"/>
      <c r="D23580" s="533"/>
      <c r="E23580" s="533"/>
      <c r="F23580" s="533"/>
      <c r="G23580" s="533"/>
    </row>
    <row r="23581" spans="1:7">
      <c r="A23581" s="533"/>
      <c r="B23581" s="1787"/>
      <c r="C23581" s="1788"/>
      <c r="D23581" s="533"/>
      <c r="E23581" s="533"/>
      <c r="F23581" s="533"/>
      <c r="G23581" s="533"/>
    </row>
    <row r="23582" spans="1:7">
      <c r="A23582" s="533"/>
      <c r="B23582" s="1787"/>
      <c r="C23582" s="1788"/>
      <c r="D23582" s="533"/>
      <c r="E23582" s="533"/>
      <c r="F23582" s="533"/>
      <c r="G23582" s="533"/>
    </row>
    <row r="23583" spans="1:7">
      <c r="A23583" s="533"/>
      <c r="B23583" s="1787"/>
      <c r="C23583" s="1788"/>
      <c r="D23583" s="533"/>
      <c r="E23583" s="533"/>
      <c r="F23583" s="533"/>
      <c r="G23583" s="533"/>
    </row>
    <row r="23584" spans="1:7">
      <c r="A23584" s="533"/>
      <c r="B23584" s="1787"/>
      <c r="C23584" s="1788"/>
      <c r="D23584" s="533"/>
      <c r="E23584" s="533"/>
      <c r="F23584" s="533"/>
      <c r="G23584" s="533"/>
    </row>
    <row r="23585" spans="1:7">
      <c r="A23585" s="533"/>
      <c r="B23585" s="1787"/>
      <c r="C23585" s="1788"/>
      <c r="D23585" s="533"/>
      <c r="E23585" s="533"/>
      <c r="F23585" s="533"/>
      <c r="G23585" s="533"/>
    </row>
    <row r="23586" spans="1:7">
      <c r="A23586" s="533"/>
      <c r="B23586" s="1787"/>
      <c r="C23586" s="1788"/>
      <c r="D23586" s="533"/>
      <c r="E23586" s="533"/>
      <c r="F23586" s="533"/>
      <c r="G23586" s="533"/>
    </row>
    <row r="23587" spans="1:7">
      <c r="A23587" s="533"/>
      <c r="B23587" s="1787"/>
      <c r="C23587" s="1788"/>
      <c r="D23587" s="533"/>
      <c r="E23587" s="533"/>
      <c r="F23587" s="533"/>
      <c r="G23587" s="533"/>
    </row>
    <row r="23588" spans="1:7">
      <c r="A23588" s="533"/>
      <c r="B23588" s="1787"/>
      <c r="C23588" s="1788"/>
      <c r="D23588" s="533"/>
      <c r="E23588" s="533"/>
      <c r="F23588" s="533"/>
      <c r="G23588" s="533"/>
    </row>
    <row r="23589" spans="1:7">
      <c r="A23589" s="533"/>
      <c r="B23589" s="1787"/>
      <c r="C23589" s="1788"/>
      <c r="D23589" s="533"/>
      <c r="E23589" s="533"/>
      <c r="F23589" s="533"/>
      <c r="G23589" s="533"/>
    </row>
    <row r="23590" spans="1:7">
      <c r="A23590" s="533"/>
      <c r="B23590" s="1787"/>
      <c r="C23590" s="1788"/>
      <c r="D23590" s="533"/>
      <c r="E23590" s="533"/>
      <c r="F23590" s="533"/>
      <c r="G23590" s="533"/>
    </row>
    <row r="23591" spans="1:7">
      <c r="A23591" s="533"/>
      <c r="B23591" s="1787"/>
      <c r="C23591" s="1788"/>
      <c r="D23591" s="533"/>
      <c r="E23591" s="533"/>
      <c r="F23591" s="533"/>
      <c r="G23591" s="533"/>
    </row>
    <row r="23592" spans="1:7">
      <c r="A23592" s="533"/>
      <c r="B23592" s="1787"/>
      <c r="C23592" s="1788"/>
      <c r="D23592" s="533"/>
      <c r="E23592" s="533"/>
      <c r="F23592" s="533"/>
      <c r="G23592" s="533"/>
    </row>
    <row r="23593" spans="1:7">
      <c r="A23593" s="533"/>
      <c r="B23593" s="1787"/>
      <c r="C23593" s="1788"/>
      <c r="D23593" s="533"/>
      <c r="E23593" s="533"/>
      <c r="F23593" s="533"/>
      <c r="G23593" s="533"/>
    </row>
    <row r="23594" spans="1:7">
      <c r="A23594" s="533"/>
      <c r="B23594" s="1787"/>
      <c r="C23594" s="1788"/>
      <c r="D23594" s="533"/>
      <c r="E23594" s="533"/>
      <c r="F23594" s="533"/>
      <c r="G23594" s="533"/>
    </row>
    <row r="23595" spans="1:7">
      <c r="A23595" s="533"/>
      <c r="B23595" s="1787"/>
      <c r="C23595" s="1788"/>
      <c r="D23595" s="533"/>
      <c r="E23595" s="533"/>
      <c r="F23595" s="533"/>
      <c r="G23595" s="533"/>
    </row>
    <row r="23596" spans="1:7">
      <c r="A23596" s="533"/>
      <c r="B23596" s="1787"/>
      <c r="C23596" s="1788"/>
      <c r="D23596" s="533"/>
      <c r="E23596" s="533"/>
      <c r="F23596" s="533"/>
      <c r="G23596" s="533"/>
    </row>
    <row r="23597" spans="1:7">
      <c r="A23597" s="533"/>
      <c r="B23597" s="1787"/>
      <c r="C23597" s="1788"/>
      <c r="D23597" s="533"/>
      <c r="E23597" s="533"/>
      <c r="F23597" s="533"/>
      <c r="G23597" s="533"/>
    </row>
    <row r="23598" spans="1:7">
      <c r="A23598" s="533"/>
      <c r="B23598" s="1787"/>
      <c r="C23598" s="1788"/>
      <c r="D23598" s="533"/>
      <c r="E23598" s="533"/>
      <c r="F23598" s="533"/>
      <c r="G23598" s="533"/>
    </row>
    <row r="23599" spans="1:7">
      <c r="A23599" s="533"/>
      <c r="B23599" s="1787"/>
      <c r="C23599" s="1788"/>
      <c r="D23599" s="533"/>
      <c r="E23599" s="533"/>
      <c r="F23599" s="533"/>
      <c r="G23599" s="533"/>
    </row>
    <row r="23600" spans="1:7">
      <c r="A23600" s="533"/>
      <c r="B23600" s="1787"/>
      <c r="C23600" s="1788"/>
      <c r="D23600" s="533"/>
      <c r="E23600" s="533"/>
      <c r="F23600" s="533"/>
      <c r="G23600" s="533"/>
    </row>
    <row r="23601" spans="1:7">
      <c r="A23601" s="533"/>
      <c r="B23601" s="1787"/>
      <c r="C23601" s="1788"/>
      <c r="D23601" s="533"/>
      <c r="E23601" s="533"/>
      <c r="F23601" s="533"/>
      <c r="G23601" s="533"/>
    </row>
    <row r="23602" spans="1:7">
      <c r="A23602" s="533"/>
      <c r="B23602" s="1787"/>
      <c r="C23602" s="1788"/>
      <c r="D23602" s="533"/>
      <c r="E23602" s="533"/>
      <c r="F23602" s="533"/>
      <c r="G23602" s="533"/>
    </row>
    <row r="23603" spans="1:7">
      <c r="A23603" s="533"/>
      <c r="B23603" s="1787"/>
      <c r="C23603" s="1788"/>
      <c r="D23603" s="533"/>
      <c r="E23603" s="533"/>
      <c r="F23603" s="533"/>
      <c r="G23603" s="533"/>
    </row>
    <row r="23604" spans="1:7">
      <c r="A23604" s="533"/>
      <c r="B23604" s="1787"/>
      <c r="C23604" s="1788"/>
      <c r="D23604" s="533"/>
      <c r="E23604" s="533"/>
      <c r="F23604" s="533"/>
      <c r="G23604" s="533"/>
    </row>
    <row r="23605" spans="1:7">
      <c r="A23605" s="533"/>
      <c r="B23605" s="1787"/>
      <c r="C23605" s="1788"/>
      <c r="D23605" s="533"/>
      <c r="E23605" s="533"/>
      <c r="F23605" s="533"/>
      <c r="G23605" s="533"/>
    </row>
    <row r="23606" spans="1:7">
      <c r="A23606" s="533"/>
      <c r="B23606" s="1787"/>
      <c r="C23606" s="1788"/>
      <c r="D23606" s="533"/>
      <c r="E23606" s="533"/>
      <c r="F23606" s="533"/>
      <c r="G23606" s="533"/>
    </row>
    <row r="23607" spans="1:7">
      <c r="A23607" s="533"/>
      <c r="B23607" s="1787"/>
      <c r="C23607" s="1788"/>
      <c r="D23607" s="533"/>
      <c r="E23607" s="533"/>
      <c r="F23607" s="533"/>
      <c r="G23607" s="533"/>
    </row>
    <row r="23608" spans="1:7">
      <c r="A23608" s="533"/>
      <c r="B23608" s="1787"/>
      <c r="C23608" s="1788"/>
      <c r="D23608" s="533"/>
      <c r="E23608" s="533"/>
      <c r="F23608" s="533"/>
      <c r="G23608" s="533"/>
    </row>
    <row r="23609" spans="1:7">
      <c r="A23609" s="533"/>
      <c r="B23609" s="1787"/>
      <c r="C23609" s="1788"/>
      <c r="D23609" s="533"/>
      <c r="E23609" s="533"/>
      <c r="F23609" s="533"/>
      <c r="G23609" s="533"/>
    </row>
    <row r="23610" spans="1:7">
      <c r="A23610" s="533"/>
      <c r="B23610" s="1787"/>
      <c r="C23610" s="1788"/>
      <c r="D23610" s="533"/>
      <c r="E23610" s="533"/>
      <c r="F23610" s="533"/>
      <c r="G23610" s="533"/>
    </row>
    <row r="23611" spans="1:7">
      <c r="A23611" s="533"/>
      <c r="B23611" s="1787"/>
      <c r="C23611" s="1788"/>
      <c r="D23611" s="533"/>
      <c r="E23611" s="533"/>
      <c r="F23611" s="533"/>
      <c r="G23611" s="533"/>
    </row>
    <row r="23612" spans="1:7">
      <c r="A23612" s="533"/>
      <c r="B23612" s="1787"/>
      <c r="C23612" s="1788"/>
      <c r="D23612" s="533"/>
      <c r="E23612" s="533"/>
      <c r="F23612" s="533"/>
      <c r="G23612" s="533"/>
    </row>
    <row r="23613" spans="1:7">
      <c r="A23613" s="533"/>
      <c r="B23613" s="1787"/>
      <c r="C23613" s="1788"/>
      <c r="D23613" s="533"/>
      <c r="E23613" s="533"/>
      <c r="F23613" s="533"/>
      <c r="G23613" s="533"/>
    </row>
    <row r="23614" spans="1:7">
      <c r="A23614" s="533"/>
      <c r="B23614" s="1787"/>
      <c r="C23614" s="1788"/>
      <c r="D23614" s="533"/>
      <c r="E23614" s="533"/>
      <c r="F23614" s="533"/>
      <c r="G23614" s="533"/>
    </row>
    <row r="23615" spans="1:7">
      <c r="A23615" s="533"/>
      <c r="B23615" s="1787"/>
      <c r="C23615" s="1788"/>
      <c r="D23615" s="533"/>
      <c r="E23615" s="533"/>
      <c r="F23615" s="533"/>
      <c r="G23615" s="533"/>
    </row>
    <row r="23616" spans="1:7">
      <c r="A23616" s="533"/>
      <c r="B23616" s="1787"/>
      <c r="C23616" s="1788"/>
      <c r="D23616" s="533"/>
      <c r="E23616" s="533"/>
      <c r="F23616" s="533"/>
      <c r="G23616" s="533"/>
    </row>
    <row r="23617" spans="1:7">
      <c r="A23617" s="533"/>
      <c r="B23617" s="1787"/>
      <c r="C23617" s="1788"/>
      <c r="D23617" s="533"/>
      <c r="E23617" s="533"/>
      <c r="F23617" s="533"/>
      <c r="G23617" s="533"/>
    </row>
    <row r="23618" spans="1:7">
      <c r="A23618" s="533"/>
      <c r="B23618" s="1787"/>
      <c r="C23618" s="1788"/>
      <c r="D23618" s="533"/>
      <c r="E23618" s="533"/>
      <c r="F23618" s="533"/>
      <c r="G23618" s="533"/>
    </row>
    <row r="23619" spans="1:7">
      <c r="A23619" s="533"/>
      <c r="B23619" s="1787"/>
      <c r="C23619" s="1788"/>
      <c r="D23619" s="533"/>
      <c r="E23619" s="533"/>
      <c r="F23619" s="533"/>
      <c r="G23619" s="533"/>
    </row>
    <row r="23620" spans="1:7">
      <c r="A23620" s="533"/>
      <c r="B23620" s="1787"/>
      <c r="C23620" s="1788"/>
      <c r="D23620" s="533"/>
      <c r="E23620" s="533"/>
      <c r="F23620" s="533"/>
      <c r="G23620" s="533"/>
    </row>
    <row r="23621" spans="1:7">
      <c r="A23621" s="533"/>
      <c r="B23621" s="1787"/>
      <c r="C23621" s="1788"/>
      <c r="D23621" s="533"/>
      <c r="E23621" s="533"/>
      <c r="F23621" s="533"/>
      <c r="G23621" s="533"/>
    </row>
    <row r="23622" spans="1:7">
      <c r="A23622" s="533"/>
      <c r="B23622" s="1787"/>
      <c r="C23622" s="1788"/>
      <c r="D23622" s="533"/>
      <c r="E23622" s="533"/>
      <c r="F23622" s="533"/>
      <c r="G23622" s="533"/>
    </row>
    <row r="23623" spans="1:7">
      <c r="A23623" s="533"/>
      <c r="B23623" s="1787"/>
      <c r="C23623" s="1788"/>
      <c r="D23623" s="533"/>
      <c r="E23623" s="533"/>
      <c r="F23623" s="533"/>
      <c r="G23623" s="533"/>
    </row>
    <row r="23624" spans="1:7">
      <c r="A23624" s="533"/>
      <c r="B23624" s="1787"/>
      <c r="C23624" s="1788"/>
      <c r="D23624" s="533"/>
      <c r="E23624" s="533"/>
      <c r="F23624" s="533"/>
      <c r="G23624" s="533"/>
    </row>
    <row r="23625" spans="1:7">
      <c r="A23625" s="533"/>
      <c r="B23625" s="1787"/>
      <c r="C23625" s="1788"/>
      <c r="D23625" s="533"/>
      <c r="E23625" s="533"/>
      <c r="F23625" s="533"/>
      <c r="G23625" s="533"/>
    </row>
    <row r="23626" spans="1:7">
      <c r="A23626" s="533"/>
      <c r="B23626" s="1787"/>
      <c r="C23626" s="1788"/>
      <c r="D23626" s="533"/>
      <c r="E23626" s="533"/>
      <c r="F23626" s="533"/>
      <c r="G23626" s="533"/>
    </row>
    <row r="23627" spans="1:7">
      <c r="A23627" s="533"/>
      <c r="B23627" s="1787"/>
      <c r="C23627" s="1788"/>
      <c r="D23627" s="533"/>
      <c r="E23627" s="533"/>
      <c r="F23627" s="533"/>
      <c r="G23627" s="533"/>
    </row>
    <row r="23628" spans="1:7">
      <c r="A23628" s="533"/>
      <c r="B23628" s="1787"/>
      <c r="C23628" s="1788"/>
      <c r="D23628" s="533"/>
      <c r="E23628" s="533"/>
      <c r="F23628" s="533"/>
      <c r="G23628" s="533"/>
    </row>
    <row r="23629" spans="1:7">
      <c r="A23629" s="533"/>
      <c r="B23629" s="1787"/>
      <c r="C23629" s="1788"/>
      <c r="D23629" s="533"/>
      <c r="E23629" s="533"/>
      <c r="F23629" s="533"/>
      <c r="G23629" s="533"/>
    </row>
    <row r="23630" spans="1:7">
      <c r="A23630" s="533"/>
      <c r="B23630" s="1787"/>
      <c r="C23630" s="1788"/>
      <c r="D23630" s="533"/>
      <c r="E23630" s="533"/>
      <c r="F23630" s="533"/>
      <c r="G23630" s="533"/>
    </row>
    <row r="23631" spans="1:7">
      <c r="A23631" s="533"/>
      <c r="B23631" s="1787"/>
      <c r="C23631" s="1788"/>
      <c r="D23631" s="533"/>
      <c r="E23631" s="533"/>
      <c r="F23631" s="533"/>
      <c r="G23631" s="533"/>
    </row>
    <row r="23632" spans="1:7">
      <c r="A23632" s="533"/>
      <c r="B23632" s="1787"/>
      <c r="C23632" s="1788"/>
      <c r="D23632" s="533"/>
      <c r="E23632" s="533"/>
      <c r="F23632" s="533"/>
      <c r="G23632" s="533"/>
    </row>
    <row r="23633" spans="1:7">
      <c r="A23633" s="533"/>
      <c r="B23633" s="1787"/>
      <c r="C23633" s="1788"/>
      <c r="D23633" s="533"/>
      <c r="E23633" s="533"/>
      <c r="F23633" s="533"/>
      <c r="G23633" s="533"/>
    </row>
    <row r="23634" spans="1:7">
      <c r="A23634" s="533"/>
      <c r="B23634" s="1787"/>
      <c r="C23634" s="1788"/>
      <c r="D23634" s="533"/>
      <c r="E23634" s="533"/>
      <c r="F23634" s="533"/>
      <c r="G23634" s="533"/>
    </row>
    <row r="23635" spans="1:7">
      <c r="A23635" s="533"/>
      <c r="B23635" s="1787"/>
      <c r="C23635" s="1788"/>
      <c r="D23635" s="533"/>
      <c r="E23635" s="533"/>
      <c r="F23635" s="533"/>
      <c r="G23635" s="533"/>
    </row>
    <row r="23636" spans="1:7">
      <c r="A23636" s="533"/>
      <c r="B23636" s="1787"/>
      <c r="C23636" s="1788"/>
      <c r="D23636" s="533"/>
      <c r="E23636" s="533"/>
      <c r="F23636" s="533"/>
      <c r="G23636" s="533"/>
    </row>
    <row r="23637" spans="1:7">
      <c r="A23637" s="533"/>
      <c r="B23637" s="1787"/>
      <c r="C23637" s="1788"/>
      <c r="D23637" s="533"/>
      <c r="E23637" s="533"/>
      <c r="F23637" s="533"/>
      <c r="G23637" s="533"/>
    </row>
    <row r="23638" spans="1:7">
      <c r="A23638" s="533"/>
      <c r="B23638" s="1787"/>
      <c r="C23638" s="1788"/>
      <c r="D23638" s="533"/>
      <c r="E23638" s="533"/>
      <c r="F23638" s="533"/>
      <c r="G23638" s="533"/>
    </row>
    <row r="23639" spans="1:7">
      <c r="A23639" s="533"/>
      <c r="B23639" s="1787"/>
      <c r="C23639" s="1788"/>
      <c r="D23639" s="533"/>
      <c r="E23639" s="533"/>
      <c r="F23639" s="533"/>
      <c r="G23639" s="533"/>
    </row>
    <row r="23640" spans="1:7">
      <c r="A23640" s="533"/>
      <c r="B23640" s="1787"/>
      <c r="C23640" s="1788"/>
      <c r="D23640" s="533"/>
      <c r="E23640" s="533"/>
      <c r="F23640" s="533"/>
      <c r="G23640" s="533"/>
    </row>
    <row r="23641" spans="1:7">
      <c r="A23641" s="533"/>
      <c r="B23641" s="1787"/>
      <c r="C23641" s="1788"/>
      <c r="D23641" s="533"/>
      <c r="E23641" s="533"/>
      <c r="F23641" s="533"/>
      <c r="G23641" s="533"/>
    </row>
    <row r="23642" spans="1:7">
      <c r="A23642" s="533"/>
      <c r="B23642" s="1787"/>
      <c r="C23642" s="1788"/>
      <c r="D23642" s="533"/>
      <c r="E23642" s="533"/>
      <c r="F23642" s="533"/>
      <c r="G23642" s="533"/>
    </row>
    <row r="23643" spans="1:7">
      <c r="A23643" s="533"/>
      <c r="B23643" s="1787"/>
      <c r="C23643" s="1788"/>
      <c r="D23643" s="533"/>
      <c r="E23643" s="533"/>
      <c r="F23643" s="533"/>
      <c r="G23643" s="533"/>
    </row>
    <row r="23644" spans="1:7">
      <c r="A23644" s="533"/>
      <c r="B23644" s="1787"/>
      <c r="C23644" s="1788"/>
      <c r="D23644" s="533"/>
      <c r="E23644" s="533"/>
      <c r="F23644" s="533"/>
      <c r="G23644" s="533"/>
    </row>
    <row r="23645" spans="1:7">
      <c r="A23645" s="533"/>
      <c r="B23645" s="1787"/>
      <c r="C23645" s="1788"/>
      <c r="D23645" s="533"/>
      <c r="E23645" s="533"/>
      <c r="F23645" s="533"/>
      <c r="G23645" s="533"/>
    </row>
    <row r="23646" spans="1:7">
      <c r="A23646" s="533"/>
      <c r="B23646" s="1787"/>
      <c r="C23646" s="1788"/>
      <c r="D23646" s="533"/>
      <c r="E23646" s="533"/>
      <c r="F23646" s="533"/>
      <c r="G23646" s="533"/>
    </row>
    <row r="23647" spans="1:7">
      <c r="A23647" s="533"/>
      <c r="B23647" s="1787"/>
      <c r="C23647" s="1788"/>
      <c r="D23647" s="533"/>
      <c r="E23647" s="533"/>
      <c r="F23647" s="533"/>
      <c r="G23647" s="533"/>
    </row>
    <row r="23648" spans="1:7">
      <c r="A23648" s="533"/>
      <c r="B23648" s="1787"/>
      <c r="C23648" s="1788"/>
      <c r="D23648" s="533"/>
      <c r="E23648" s="533"/>
      <c r="F23648" s="533"/>
      <c r="G23648" s="533"/>
    </row>
    <row r="23649" spans="1:7">
      <c r="A23649" s="533"/>
      <c r="B23649" s="1787"/>
      <c r="C23649" s="1788"/>
      <c r="D23649" s="533"/>
      <c r="E23649" s="533"/>
      <c r="F23649" s="533"/>
      <c r="G23649" s="533"/>
    </row>
    <row r="23650" spans="1:7">
      <c r="A23650" s="533"/>
      <c r="B23650" s="1787"/>
      <c r="C23650" s="1788"/>
      <c r="D23650" s="533"/>
      <c r="E23650" s="533"/>
      <c r="F23650" s="533"/>
      <c r="G23650" s="533"/>
    </row>
    <row r="23651" spans="1:7">
      <c r="A23651" s="533"/>
      <c r="B23651" s="1787"/>
      <c r="C23651" s="1788"/>
      <c r="D23651" s="533"/>
      <c r="E23651" s="533"/>
      <c r="F23651" s="533"/>
      <c r="G23651" s="533"/>
    </row>
    <row r="23652" spans="1:7">
      <c r="A23652" s="533"/>
      <c r="B23652" s="1787"/>
      <c r="C23652" s="1788"/>
      <c r="D23652" s="533"/>
      <c r="E23652" s="533"/>
      <c r="F23652" s="533"/>
      <c r="G23652" s="533"/>
    </row>
    <row r="23653" spans="1:7">
      <c r="A23653" s="533"/>
      <c r="B23653" s="1787"/>
      <c r="C23653" s="1788"/>
      <c r="D23653" s="533"/>
      <c r="E23653" s="533"/>
      <c r="F23653" s="533"/>
      <c r="G23653" s="533"/>
    </row>
    <row r="23654" spans="1:7">
      <c r="A23654" s="533"/>
      <c r="B23654" s="1787"/>
      <c r="C23654" s="1788"/>
      <c r="D23654" s="533"/>
      <c r="E23654" s="533"/>
      <c r="F23654" s="533"/>
      <c r="G23654" s="533"/>
    </row>
    <row r="23655" spans="1:7">
      <c r="A23655" s="533"/>
      <c r="B23655" s="1787"/>
      <c r="C23655" s="1788"/>
      <c r="D23655" s="533"/>
      <c r="E23655" s="533"/>
      <c r="F23655" s="533"/>
      <c r="G23655" s="533"/>
    </row>
    <row r="23656" spans="1:7">
      <c r="A23656" s="533"/>
      <c r="B23656" s="1787"/>
      <c r="C23656" s="1788"/>
      <c r="D23656" s="533"/>
      <c r="E23656" s="533"/>
      <c r="F23656" s="533"/>
      <c r="G23656" s="533"/>
    </row>
    <row r="23657" spans="1:7">
      <c r="A23657" s="533"/>
      <c r="B23657" s="1787"/>
      <c r="C23657" s="1788"/>
      <c r="D23657" s="533"/>
      <c r="E23657" s="533"/>
      <c r="F23657" s="533"/>
      <c r="G23657" s="533"/>
    </row>
    <row r="23658" spans="1:7">
      <c r="A23658" s="533"/>
      <c r="B23658" s="1787"/>
      <c r="C23658" s="1788"/>
      <c r="D23658" s="533"/>
      <c r="E23658" s="533"/>
      <c r="F23658" s="533"/>
      <c r="G23658" s="533"/>
    </row>
    <row r="23659" spans="1:7">
      <c r="A23659" s="533"/>
      <c r="B23659" s="1787"/>
      <c r="C23659" s="1788"/>
      <c r="D23659" s="533"/>
      <c r="E23659" s="533"/>
      <c r="F23659" s="533"/>
      <c r="G23659" s="533"/>
    </row>
    <row r="23660" spans="1:7">
      <c r="A23660" s="533"/>
      <c r="B23660" s="1787"/>
      <c r="C23660" s="1788"/>
      <c r="D23660" s="533"/>
      <c r="E23660" s="533"/>
      <c r="F23660" s="533"/>
      <c r="G23660" s="533"/>
    </row>
    <row r="23661" spans="1:7">
      <c r="A23661" s="533"/>
      <c r="B23661" s="1787"/>
      <c r="C23661" s="1788"/>
      <c r="D23661" s="533"/>
      <c r="E23661" s="533"/>
      <c r="F23661" s="533"/>
      <c r="G23661" s="533"/>
    </row>
    <row r="23662" spans="1:7">
      <c r="A23662" s="533"/>
      <c r="B23662" s="1787"/>
      <c r="C23662" s="1788"/>
      <c r="D23662" s="533"/>
      <c r="E23662" s="533"/>
      <c r="F23662" s="533"/>
      <c r="G23662" s="533"/>
    </row>
    <row r="23663" spans="1:7">
      <c r="A23663" s="533"/>
      <c r="B23663" s="1787"/>
      <c r="C23663" s="1788"/>
      <c r="D23663" s="533"/>
      <c r="E23663" s="533"/>
      <c r="F23663" s="533"/>
      <c r="G23663" s="533"/>
    </row>
    <row r="23664" spans="1:7">
      <c r="A23664" s="533"/>
      <c r="B23664" s="1787"/>
      <c r="C23664" s="1788"/>
      <c r="D23664" s="533"/>
      <c r="E23664" s="533"/>
      <c r="F23664" s="533"/>
      <c r="G23664" s="533"/>
    </row>
    <row r="23665" spans="1:7">
      <c r="A23665" s="533"/>
      <c r="B23665" s="1787"/>
      <c r="C23665" s="1788"/>
      <c r="D23665" s="533"/>
      <c r="E23665" s="533"/>
      <c r="F23665" s="533"/>
      <c r="G23665" s="533"/>
    </row>
    <row r="23666" spans="1:7">
      <c r="A23666" s="533"/>
      <c r="B23666" s="1787"/>
      <c r="C23666" s="1788"/>
      <c r="D23666" s="533"/>
      <c r="E23666" s="533"/>
      <c r="F23666" s="533"/>
      <c r="G23666" s="533"/>
    </row>
    <row r="23667" spans="1:7">
      <c r="A23667" s="533"/>
      <c r="B23667" s="1787"/>
      <c r="C23667" s="1788"/>
      <c r="D23667" s="533"/>
      <c r="E23667" s="533"/>
      <c r="F23667" s="533"/>
      <c r="G23667" s="533"/>
    </row>
    <row r="23668" spans="1:7">
      <c r="A23668" s="533"/>
      <c r="B23668" s="1787"/>
      <c r="C23668" s="1788"/>
      <c r="D23668" s="533"/>
      <c r="E23668" s="533"/>
      <c r="F23668" s="533"/>
      <c r="G23668" s="533"/>
    </row>
    <row r="23669" spans="1:7">
      <c r="A23669" s="533"/>
      <c r="B23669" s="1787"/>
      <c r="C23669" s="1788"/>
      <c r="D23669" s="533"/>
      <c r="E23669" s="533"/>
      <c r="F23669" s="533"/>
      <c r="G23669" s="533"/>
    </row>
    <row r="23670" spans="1:7">
      <c r="A23670" s="533"/>
      <c r="B23670" s="1787"/>
      <c r="C23670" s="1788"/>
      <c r="D23670" s="533"/>
      <c r="E23670" s="533"/>
      <c r="F23670" s="533"/>
      <c r="G23670" s="533"/>
    </row>
    <row r="23671" spans="1:7">
      <c r="A23671" s="533"/>
      <c r="B23671" s="1787"/>
      <c r="C23671" s="1788"/>
      <c r="D23671" s="533"/>
      <c r="E23671" s="533"/>
      <c r="F23671" s="533"/>
      <c r="G23671" s="533"/>
    </row>
    <row r="23672" spans="1:7">
      <c r="A23672" s="533"/>
      <c r="B23672" s="1787"/>
      <c r="C23672" s="1788"/>
      <c r="D23672" s="533"/>
      <c r="E23672" s="533"/>
      <c r="F23672" s="533"/>
      <c r="G23672" s="533"/>
    </row>
    <row r="23673" spans="1:7">
      <c r="A23673" s="533"/>
      <c r="B23673" s="1787"/>
      <c r="C23673" s="1788"/>
      <c r="D23673" s="533"/>
      <c r="E23673" s="533"/>
      <c r="F23673" s="533"/>
      <c r="G23673" s="533"/>
    </row>
    <row r="23674" spans="1:7">
      <c r="A23674" s="533"/>
      <c r="B23674" s="1787"/>
      <c r="C23674" s="1788"/>
      <c r="D23674" s="533"/>
      <c r="E23674" s="533"/>
      <c r="F23674" s="533"/>
      <c r="G23674" s="533"/>
    </row>
    <row r="23675" spans="1:7">
      <c r="A23675" s="533"/>
      <c r="B23675" s="1787"/>
      <c r="C23675" s="1788"/>
      <c r="D23675" s="533"/>
      <c r="E23675" s="533"/>
      <c r="F23675" s="533"/>
      <c r="G23675" s="533"/>
    </row>
    <row r="23676" spans="1:7">
      <c r="A23676" s="533"/>
      <c r="B23676" s="1787"/>
      <c r="C23676" s="1788"/>
      <c r="D23676" s="533"/>
      <c r="E23676" s="533"/>
      <c r="F23676" s="533"/>
      <c r="G23676" s="533"/>
    </row>
    <row r="23677" spans="1:7">
      <c r="A23677" s="533"/>
      <c r="B23677" s="1787"/>
      <c r="C23677" s="1788"/>
      <c r="D23677" s="533"/>
      <c r="E23677" s="533"/>
      <c r="F23677" s="533"/>
      <c r="G23677" s="533"/>
    </row>
    <row r="23678" spans="1:7">
      <c r="A23678" s="533"/>
      <c r="B23678" s="1787"/>
      <c r="C23678" s="1788"/>
      <c r="D23678" s="533"/>
      <c r="E23678" s="533"/>
      <c r="F23678" s="533"/>
      <c r="G23678" s="533"/>
    </row>
    <row r="23679" spans="1:7">
      <c r="A23679" s="533"/>
      <c r="B23679" s="1787"/>
      <c r="C23679" s="1788"/>
      <c r="D23679" s="533"/>
      <c r="E23679" s="533"/>
      <c r="F23679" s="533"/>
      <c r="G23679" s="533"/>
    </row>
    <row r="23680" spans="1:7">
      <c r="A23680" s="533"/>
      <c r="B23680" s="1787"/>
      <c r="C23680" s="1788"/>
      <c r="D23680" s="533"/>
      <c r="E23680" s="533"/>
      <c r="F23680" s="533"/>
      <c r="G23680" s="533"/>
    </row>
    <row r="23681" spans="1:7">
      <c r="A23681" s="533"/>
      <c r="B23681" s="1787"/>
      <c r="C23681" s="1788"/>
      <c r="D23681" s="533"/>
      <c r="E23681" s="533"/>
      <c r="F23681" s="533"/>
      <c r="G23681" s="533"/>
    </row>
    <row r="23682" spans="1:7">
      <c r="A23682" s="533"/>
      <c r="B23682" s="1787"/>
      <c r="C23682" s="1788"/>
      <c r="D23682" s="533"/>
      <c r="E23682" s="533"/>
      <c r="F23682" s="533"/>
      <c r="G23682" s="533"/>
    </row>
    <row r="23683" spans="1:7">
      <c r="A23683" s="533"/>
      <c r="B23683" s="1787"/>
      <c r="C23683" s="1788"/>
      <c r="D23683" s="533"/>
      <c r="E23683" s="533"/>
      <c r="F23683" s="533"/>
      <c r="G23683" s="533"/>
    </row>
    <row r="23684" spans="1:7">
      <c r="A23684" s="533"/>
      <c r="B23684" s="1787"/>
      <c r="C23684" s="1788"/>
      <c r="D23684" s="533"/>
      <c r="E23684" s="533"/>
      <c r="F23684" s="533"/>
      <c r="G23684" s="533"/>
    </row>
    <row r="23685" spans="1:7">
      <c r="A23685" s="533"/>
      <c r="B23685" s="1787"/>
      <c r="C23685" s="1788"/>
      <c r="D23685" s="533"/>
      <c r="E23685" s="533"/>
      <c r="F23685" s="533"/>
      <c r="G23685" s="533"/>
    </row>
    <row r="23686" spans="1:7">
      <c r="A23686" s="533"/>
      <c r="B23686" s="1787"/>
      <c r="C23686" s="1788"/>
      <c r="D23686" s="533"/>
      <c r="E23686" s="533"/>
      <c r="F23686" s="533"/>
      <c r="G23686" s="533"/>
    </row>
    <row r="23687" spans="1:7">
      <c r="A23687" s="533"/>
      <c r="B23687" s="1787"/>
      <c r="C23687" s="1788"/>
      <c r="D23687" s="533"/>
      <c r="E23687" s="533"/>
      <c r="F23687" s="533"/>
      <c r="G23687" s="533"/>
    </row>
    <row r="23688" spans="1:7">
      <c r="A23688" s="533"/>
      <c r="B23688" s="1787"/>
      <c r="C23688" s="1788"/>
      <c r="D23688" s="533"/>
      <c r="E23688" s="533"/>
      <c r="F23688" s="533"/>
      <c r="G23688" s="533"/>
    </row>
    <row r="23689" spans="1:7">
      <c r="A23689" s="533"/>
      <c r="B23689" s="1787"/>
      <c r="C23689" s="1788"/>
      <c r="D23689" s="533"/>
      <c r="E23689" s="533"/>
      <c r="F23689" s="533"/>
      <c r="G23689" s="533"/>
    </row>
    <row r="23690" spans="1:7">
      <c r="A23690" s="533"/>
      <c r="B23690" s="1787"/>
      <c r="C23690" s="1788"/>
      <c r="D23690" s="533"/>
      <c r="E23690" s="533"/>
      <c r="F23690" s="533"/>
      <c r="G23690" s="533"/>
    </row>
    <row r="23691" spans="1:7">
      <c r="A23691" s="533"/>
      <c r="B23691" s="1787"/>
      <c r="C23691" s="1788"/>
      <c r="D23691" s="533"/>
      <c r="E23691" s="533"/>
      <c r="F23691" s="533"/>
      <c r="G23691" s="533"/>
    </row>
    <row r="23692" spans="1:7">
      <c r="A23692" s="533"/>
      <c r="B23692" s="1787"/>
      <c r="C23692" s="1788"/>
      <c r="D23692" s="533"/>
      <c r="E23692" s="533"/>
      <c r="F23692" s="533"/>
      <c r="G23692" s="533"/>
    </row>
    <row r="23693" spans="1:7">
      <c r="A23693" s="533"/>
      <c r="B23693" s="1787"/>
      <c r="C23693" s="1788"/>
      <c r="D23693" s="533"/>
      <c r="E23693" s="533"/>
      <c r="F23693" s="533"/>
      <c r="G23693" s="533"/>
    </row>
    <row r="23694" spans="1:7">
      <c r="A23694" s="533"/>
      <c r="B23694" s="1787"/>
      <c r="C23694" s="1788"/>
      <c r="D23694" s="533"/>
      <c r="E23694" s="533"/>
      <c r="F23694" s="533"/>
      <c r="G23694" s="533"/>
    </row>
    <row r="23695" spans="1:7">
      <c r="A23695" s="533"/>
      <c r="B23695" s="1787"/>
      <c r="C23695" s="1788"/>
      <c r="D23695" s="533"/>
      <c r="E23695" s="533"/>
      <c r="F23695" s="533"/>
      <c r="G23695" s="533"/>
    </row>
    <row r="23696" spans="1:7">
      <c r="A23696" s="533"/>
      <c r="B23696" s="1787"/>
      <c r="C23696" s="1788"/>
      <c r="D23696" s="533"/>
      <c r="E23696" s="533"/>
      <c r="F23696" s="533"/>
      <c r="G23696" s="533"/>
    </row>
    <row r="23697" spans="1:7">
      <c r="A23697" s="533"/>
      <c r="B23697" s="1787"/>
      <c r="C23697" s="1788"/>
      <c r="D23697" s="533"/>
      <c r="E23697" s="533"/>
      <c r="F23697" s="533"/>
      <c r="G23697" s="533"/>
    </row>
    <row r="23698" spans="1:7">
      <c r="A23698" s="533"/>
      <c r="B23698" s="1787"/>
      <c r="C23698" s="1788"/>
      <c r="D23698" s="533"/>
      <c r="E23698" s="533"/>
      <c r="F23698" s="533"/>
      <c r="G23698" s="533"/>
    </row>
    <row r="23699" spans="1:7">
      <c r="A23699" s="533"/>
      <c r="B23699" s="1787"/>
      <c r="C23699" s="1788"/>
      <c r="D23699" s="533"/>
      <c r="E23699" s="533"/>
      <c r="F23699" s="533"/>
      <c r="G23699" s="533"/>
    </row>
    <row r="23700" spans="1:7">
      <c r="A23700" s="533"/>
      <c r="B23700" s="1787"/>
      <c r="C23700" s="1788"/>
      <c r="D23700" s="533"/>
      <c r="E23700" s="533"/>
      <c r="F23700" s="533"/>
      <c r="G23700" s="533"/>
    </row>
    <row r="23701" spans="1:7">
      <c r="A23701" s="533"/>
      <c r="B23701" s="1787"/>
      <c r="C23701" s="1788"/>
      <c r="D23701" s="533"/>
      <c r="E23701" s="533"/>
      <c r="F23701" s="533"/>
      <c r="G23701" s="533"/>
    </row>
    <row r="23702" spans="1:7">
      <c r="A23702" s="533"/>
      <c r="B23702" s="1787"/>
      <c r="C23702" s="1788"/>
      <c r="D23702" s="533"/>
      <c r="E23702" s="533"/>
      <c r="F23702" s="533"/>
      <c r="G23702" s="533"/>
    </row>
    <row r="23703" spans="1:7">
      <c r="A23703" s="533"/>
      <c r="B23703" s="1787"/>
      <c r="C23703" s="1788"/>
      <c r="D23703" s="533"/>
      <c r="E23703" s="533"/>
      <c r="F23703" s="533"/>
      <c r="G23703" s="533"/>
    </row>
    <row r="23704" spans="1:7">
      <c r="A23704" s="533"/>
      <c r="B23704" s="1787"/>
      <c r="C23704" s="1788"/>
      <c r="D23704" s="533"/>
      <c r="E23704" s="533"/>
      <c r="F23704" s="533"/>
      <c r="G23704" s="533"/>
    </row>
    <row r="23705" spans="1:7">
      <c r="A23705" s="533"/>
      <c r="B23705" s="1787"/>
      <c r="C23705" s="1788"/>
      <c r="D23705" s="533"/>
      <c r="E23705" s="533"/>
      <c r="F23705" s="533"/>
      <c r="G23705" s="533"/>
    </row>
    <row r="23706" spans="1:7">
      <c r="A23706" s="533"/>
      <c r="B23706" s="1787"/>
      <c r="C23706" s="1788"/>
      <c r="D23706" s="533"/>
      <c r="E23706" s="533"/>
      <c r="F23706" s="533"/>
      <c r="G23706" s="533"/>
    </row>
    <row r="23707" spans="1:7">
      <c r="A23707" s="533"/>
      <c r="B23707" s="1787"/>
      <c r="C23707" s="1788"/>
      <c r="D23707" s="533"/>
      <c r="E23707" s="533"/>
      <c r="F23707" s="533"/>
      <c r="G23707" s="533"/>
    </row>
    <row r="23708" spans="1:7">
      <c r="A23708" s="533"/>
      <c r="B23708" s="1787"/>
      <c r="C23708" s="1788"/>
      <c r="D23708" s="533"/>
      <c r="E23708" s="533"/>
      <c r="F23708" s="533"/>
      <c r="G23708" s="533"/>
    </row>
    <row r="23709" spans="1:7">
      <c r="A23709" s="533"/>
      <c r="B23709" s="1787"/>
      <c r="C23709" s="1788"/>
      <c r="D23709" s="533"/>
      <c r="E23709" s="533"/>
      <c r="F23709" s="533"/>
      <c r="G23709" s="533"/>
    </row>
    <row r="23710" spans="1:7">
      <c r="A23710" s="533"/>
      <c r="B23710" s="1787"/>
      <c r="C23710" s="1788"/>
      <c r="D23710" s="533"/>
      <c r="E23710" s="533"/>
      <c r="F23710" s="533"/>
      <c r="G23710" s="533"/>
    </row>
    <row r="23711" spans="1:7">
      <c r="A23711" s="533"/>
      <c r="B23711" s="1787"/>
      <c r="C23711" s="1788"/>
      <c r="D23711" s="533"/>
      <c r="E23711" s="533"/>
      <c r="F23711" s="533"/>
      <c r="G23711" s="533"/>
    </row>
    <row r="23712" spans="1:7">
      <c r="A23712" s="533"/>
      <c r="B23712" s="1787"/>
      <c r="C23712" s="1788"/>
      <c r="D23712" s="533"/>
      <c r="E23712" s="533"/>
      <c r="F23712" s="533"/>
      <c r="G23712" s="533"/>
    </row>
    <row r="23713" spans="1:7">
      <c r="A23713" s="533"/>
      <c r="B23713" s="1787"/>
      <c r="C23713" s="1788"/>
      <c r="D23713" s="533"/>
      <c r="E23713" s="533"/>
      <c r="F23713" s="533"/>
      <c r="G23713" s="533"/>
    </row>
    <row r="23714" spans="1:7">
      <c r="A23714" s="533"/>
      <c r="B23714" s="1787"/>
      <c r="C23714" s="1788"/>
      <c r="D23714" s="533"/>
      <c r="E23714" s="533"/>
      <c r="F23714" s="533"/>
      <c r="G23714" s="533"/>
    </row>
    <row r="23715" spans="1:7">
      <c r="A23715" s="533"/>
      <c r="B23715" s="1787"/>
      <c r="C23715" s="1788"/>
      <c r="D23715" s="533"/>
      <c r="E23715" s="533"/>
      <c r="F23715" s="533"/>
      <c r="G23715" s="533"/>
    </row>
    <row r="23716" spans="1:7">
      <c r="A23716" s="533"/>
      <c r="B23716" s="1787"/>
      <c r="C23716" s="1788"/>
      <c r="D23716" s="533"/>
      <c r="E23716" s="533"/>
      <c r="F23716" s="533"/>
      <c r="G23716" s="533"/>
    </row>
    <row r="23717" spans="1:7">
      <c r="A23717" s="533"/>
      <c r="B23717" s="1787"/>
      <c r="C23717" s="1788"/>
      <c r="D23717" s="533"/>
      <c r="E23717" s="533"/>
      <c r="F23717" s="533"/>
      <c r="G23717" s="533"/>
    </row>
    <row r="23718" spans="1:7">
      <c r="A23718" s="533"/>
      <c r="B23718" s="1787"/>
      <c r="C23718" s="1788"/>
      <c r="D23718" s="533"/>
      <c r="E23718" s="533"/>
      <c r="F23718" s="533"/>
      <c r="G23718" s="533"/>
    </row>
    <row r="23719" spans="1:7">
      <c r="A23719" s="533"/>
      <c r="B23719" s="1787"/>
      <c r="C23719" s="1788"/>
      <c r="D23719" s="533"/>
      <c r="E23719" s="533"/>
      <c r="F23719" s="533"/>
      <c r="G23719" s="533"/>
    </row>
    <row r="23720" spans="1:7">
      <c r="A23720" s="533"/>
      <c r="B23720" s="1787"/>
      <c r="C23720" s="1788"/>
      <c r="D23720" s="533"/>
      <c r="E23720" s="533"/>
      <c r="F23720" s="533"/>
      <c r="G23720" s="533"/>
    </row>
    <row r="23721" spans="1:7">
      <c r="A23721" s="533"/>
      <c r="B23721" s="1787"/>
      <c r="C23721" s="1788"/>
      <c r="D23721" s="533"/>
      <c r="E23721" s="533"/>
      <c r="F23721" s="533"/>
      <c r="G23721" s="533"/>
    </row>
    <row r="23722" spans="1:7">
      <c r="A23722" s="533"/>
      <c r="B23722" s="1787"/>
      <c r="C23722" s="1788"/>
      <c r="D23722" s="533"/>
      <c r="E23722" s="533"/>
      <c r="F23722" s="533"/>
      <c r="G23722" s="533"/>
    </row>
    <row r="23723" spans="1:7">
      <c r="A23723" s="533"/>
      <c r="B23723" s="1787"/>
      <c r="C23723" s="1788"/>
      <c r="D23723" s="533"/>
      <c r="E23723" s="533"/>
      <c r="F23723" s="533"/>
      <c r="G23723" s="533"/>
    </row>
    <row r="23724" spans="1:7">
      <c r="A23724" s="533"/>
      <c r="B23724" s="1787"/>
      <c r="C23724" s="1788"/>
      <c r="D23724" s="533"/>
      <c r="E23724" s="533"/>
      <c r="F23724" s="533"/>
      <c r="G23724" s="533"/>
    </row>
    <row r="23725" spans="1:7">
      <c r="A23725" s="533"/>
      <c r="B23725" s="1787"/>
      <c r="C23725" s="1788"/>
      <c r="D23725" s="533"/>
      <c r="E23725" s="533"/>
      <c r="F23725" s="533"/>
      <c r="G23725" s="533"/>
    </row>
    <row r="23726" spans="1:7">
      <c r="A23726" s="533"/>
      <c r="B23726" s="1787"/>
      <c r="C23726" s="1788"/>
      <c r="D23726" s="533"/>
      <c r="E23726" s="533"/>
      <c r="F23726" s="533"/>
      <c r="G23726" s="533"/>
    </row>
    <row r="23727" spans="1:7">
      <c r="A23727" s="533"/>
      <c r="B23727" s="1787"/>
      <c r="C23727" s="1788"/>
      <c r="D23727" s="533"/>
      <c r="E23727" s="533"/>
      <c r="F23727" s="533"/>
      <c r="G23727" s="533"/>
    </row>
    <row r="23728" spans="1:7">
      <c r="A23728" s="533"/>
      <c r="B23728" s="1787"/>
      <c r="C23728" s="1788"/>
      <c r="D23728" s="533"/>
      <c r="E23728" s="533"/>
      <c r="F23728" s="533"/>
      <c r="G23728" s="533"/>
    </row>
    <row r="23729" spans="1:7">
      <c r="A23729" s="533"/>
      <c r="B23729" s="1787"/>
      <c r="C23729" s="1788"/>
      <c r="D23729" s="533"/>
      <c r="E23729" s="533"/>
      <c r="F23729" s="533"/>
      <c r="G23729" s="533"/>
    </row>
    <row r="23730" spans="1:7">
      <c r="A23730" s="533"/>
      <c r="B23730" s="1787"/>
      <c r="C23730" s="1788"/>
      <c r="D23730" s="533"/>
      <c r="E23730" s="533"/>
      <c r="F23730" s="533"/>
      <c r="G23730" s="533"/>
    </row>
    <row r="23731" spans="1:7">
      <c r="A23731" s="533"/>
      <c r="B23731" s="1787"/>
      <c r="C23731" s="1788"/>
      <c r="D23731" s="533"/>
      <c r="E23731" s="533"/>
      <c r="F23731" s="533"/>
      <c r="G23731" s="533"/>
    </row>
    <row r="23732" spans="1:7">
      <c r="A23732" s="533"/>
      <c r="B23732" s="1787"/>
      <c r="C23732" s="1788"/>
      <c r="D23732" s="533"/>
      <c r="E23732" s="533"/>
      <c r="F23732" s="533"/>
      <c r="G23732" s="533"/>
    </row>
    <row r="23733" spans="1:7">
      <c r="A23733" s="533"/>
      <c r="B23733" s="1787"/>
      <c r="C23733" s="1788"/>
      <c r="D23733" s="533"/>
      <c r="E23733" s="533"/>
      <c r="F23733" s="533"/>
      <c r="G23733" s="533"/>
    </row>
    <row r="23734" spans="1:7">
      <c r="A23734" s="533"/>
      <c r="B23734" s="1787"/>
      <c r="C23734" s="1788"/>
      <c r="D23734" s="533"/>
      <c r="E23734" s="533"/>
      <c r="F23734" s="533"/>
      <c r="G23734" s="533"/>
    </row>
    <row r="23735" spans="1:7">
      <c r="A23735" s="533"/>
      <c r="B23735" s="1787"/>
      <c r="C23735" s="1788"/>
      <c r="D23735" s="533"/>
      <c r="E23735" s="533"/>
      <c r="F23735" s="533"/>
      <c r="G23735" s="533"/>
    </row>
    <row r="23736" spans="1:7">
      <c r="A23736" s="533"/>
      <c r="B23736" s="1787"/>
      <c r="C23736" s="1788"/>
      <c r="D23736" s="533"/>
      <c r="E23736" s="533"/>
      <c r="F23736" s="533"/>
      <c r="G23736" s="533"/>
    </row>
    <row r="23737" spans="1:7">
      <c r="A23737" s="533"/>
      <c r="B23737" s="1787"/>
      <c r="C23737" s="1788"/>
      <c r="D23737" s="533"/>
      <c r="E23737" s="533"/>
      <c r="F23737" s="533"/>
      <c r="G23737" s="533"/>
    </row>
    <row r="23738" spans="1:7">
      <c r="A23738" s="533"/>
      <c r="B23738" s="1787"/>
      <c r="C23738" s="1788"/>
      <c r="D23738" s="533"/>
      <c r="E23738" s="533"/>
      <c r="F23738" s="533"/>
      <c r="G23738" s="533"/>
    </row>
    <row r="23739" spans="1:7">
      <c r="A23739" s="533"/>
      <c r="B23739" s="1787"/>
      <c r="C23739" s="1788"/>
      <c r="D23739" s="533"/>
      <c r="E23739" s="533"/>
      <c r="F23739" s="533"/>
      <c r="G23739" s="533"/>
    </row>
    <row r="23740" spans="1:7">
      <c r="A23740" s="533"/>
      <c r="B23740" s="1787"/>
      <c r="C23740" s="1788"/>
      <c r="D23740" s="533"/>
      <c r="E23740" s="533"/>
      <c r="F23740" s="533"/>
      <c r="G23740" s="533"/>
    </row>
    <row r="23741" spans="1:7">
      <c r="A23741" s="533"/>
      <c r="B23741" s="1787"/>
      <c r="C23741" s="1788"/>
      <c r="D23741" s="533"/>
      <c r="E23741" s="533"/>
      <c r="F23741" s="533"/>
      <c r="G23741" s="533"/>
    </row>
    <row r="23742" spans="1:7">
      <c r="A23742" s="533"/>
      <c r="B23742" s="1787"/>
      <c r="C23742" s="1788"/>
      <c r="D23742" s="533"/>
      <c r="E23742" s="533"/>
      <c r="F23742" s="533"/>
      <c r="G23742" s="533"/>
    </row>
    <row r="23743" spans="1:7">
      <c r="A23743" s="533"/>
      <c r="B23743" s="1787"/>
      <c r="C23743" s="1788"/>
      <c r="D23743" s="533"/>
      <c r="E23743" s="533"/>
      <c r="F23743" s="533"/>
      <c r="G23743" s="533"/>
    </row>
    <row r="23744" spans="1:7">
      <c r="A23744" s="533"/>
      <c r="B23744" s="1787"/>
      <c r="C23744" s="1788"/>
      <c r="D23744" s="533"/>
      <c r="E23744" s="533"/>
      <c r="F23744" s="533"/>
      <c r="G23744" s="533"/>
    </row>
    <row r="23745" spans="1:7">
      <c r="A23745" s="533"/>
      <c r="B23745" s="1787"/>
      <c r="C23745" s="1788"/>
      <c r="D23745" s="533"/>
      <c r="E23745" s="533"/>
      <c r="F23745" s="533"/>
      <c r="G23745" s="533"/>
    </row>
    <row r="23746" spans="1:7">
      <c r="A23746" s="533"/>
      <c r="B23746" s="1787"/>
      <c r="C23746" s="1788"/>
      <c r="D23746" s="533"/>
      <c r="E23746" s="533"/>
      <c r="F23746" s="533"/>
      <c r="G23746" s="533"/>
    </row>
    <row r="23747" spans="1:7">
      <c r="A23747" s="533"/>
      <c r="B23747" s="1787"/>
      <c r="C23747" s="1788"/>
      <c r="D23747" s="533"/>
      <c r="E23747" s="533"/>
      <c r="F23747" s="533"/>
      <c r="G23747" s="533"/>
    </row>
    <row r="23748" spans="1:7">
      <c r="A23748" s="533"/>
      <c r="B23748" s="1787"/>
      <c r="C23748" s="1788"/>
      <c r="D23748" s="533"/>
      <c r="E23748" s="533"/>
      <c r="F23748" s="533"/>
      <c r="G23748" s="533"/>
    </row>
    <row r="23749" spans="1:7">
      <c r="A23749" s="533"/>
      <c r="B23749" s="1787"/>
      <c r="C23749" s="1788"/>
      <c r="D23749" s="533"/>
      <c r="E23749" s="533"/>
      <c r="F23749" s="533"/>
      <c r="G23749" s="533"/>
    </row>
    <row r="23750" spans="1:7">
      <c r="A23750" s="533"/>
      <c r="B23750" s="1787"/>
      <c r="C23750" s="1788"/>
      <c r="D23750" s="533"/>
      <c r="E23750" s="533"/>
      <c r="F23750" s="533"/>
      <c r="G23750" s="533"/>
    </row>
    <row r="23751" spans="1:7">
      <c r="A23751" s="533"/>
      <c r="B23751" s="1787"/>
      <c r="C23751" s="1788"/>
      <c r="D23751" s="533"/>
      <c r="E23751" s="533"/>
      <c r="F23751" s="533"/>
      <c r="G23751" s="533"/>
    </row>
    <row r="23752" spans="1:7">
      <c r="A23752" s="533"/>
      <c r="B23752" s="1787"/>
      <c r="C23752" s="1788"/>
      <c r="D23752" s="533"/>
      <c r="E23752" s="533"/>
      <c r="F23752" s="533"/>
      <c r="G23752" s="533"/>
    </row>
    <row r="23753" spans="1:7">
      <c r="A23753" s="533"/>
      <c r="B23753" s="1787"/>
      <c r="C23753" s="1788"/>
      <c r="D23753" s="533"/>
      <c r="E23753" s="533"/>
      <c r="F23753" s="533"/>
      <c r="G23753" s="533"/>
    </row>
    <row r="23754" spans="1:7">
      <c r="A23754" s="533"/>
      <c r="B23754" s="1787"/>
      <c r="C23754" s="1788"/>
      <c r="D23754" s="533"/>
      <c r="E23754" s="533"/>
      <c r="F23754" s="533"/>
      <c r="G23754" s="533"/>
    </row>
    <row r="23755" spans="1:7">
      <c r="A23755" s="533"/>
      <c r="B23755" s="1787"/>
      <c r="C23755" s="1788"/>
      <c r="D23755" s="533"/>
      <c r="E23755" s="533"/>
      <c r="F23755" s="533"/>
      <c r="G23755" s="533"/>
    </row>
    <row r="23756" spans="1:7">
      <c r="A23756" s="533"/>
      <c r="B23756" s="1787"/>
      <c r="C23756" s="1788"/>
      <c r="D23756" s="533"/>
      <c r="E23756" s="533"/>
      <c r="F23756" s="533"/>
      <c r="G23756" s="533"/>
    </row>
    <row r="23757" spans="1:7">
      <c r="A23757" s="533"/>
      <c r="B23757" s="1787"/>
      <c r="C23757" s="1788"/>
      <c r="D23757" s="533"/>
      <c r="E23757" s="533"/>
      <c r="F23757" s="533"/>
      <c r="G23757" s="533"/>
    </row>
    <row r="23758" spans="1:7">
      <c r="A23758" s="533"/>
      <c r="B23758" s="1787"/>
      <c r="C23758" s="1788"/>
      <c r="D23758" s="533"/>
      <c r="E23758" s="533"/>
      <c r="F23758" s="533"/>
      <c r="G23758" s="533"/>
    </row>
    <row r="23759" spans="1:7">
      <c r="A23759" s="533"/>
      <c r="B23759" s="1787"/>
      <c r="C23759" s="1788"/>
      <c r="D23759" s="533"/>
      <c r="E23759" s="533"/>
      <c r="F23759" s="533"/>
      <c r="G23759" s="533"/>
    </row>
    <row r="23760" spans="1:7">
      <c r="A23760" s="533"/>
      <c r="B23760" s="1787"/>
      <c r="C23760" s="1788"/>
      <c r="D23760" s="533"/>
      <c r="E23760" s="533"/>
      <c r="F23760" s="533"/>
      <c r="G23760" s="533"/>
    </row>
    <row r="23761" spans="1:7">
      <c r="A23761" s="533"/>
      <c r="B23761" s="1787"/>
      <c r="C23761" s="1788"/>
      <c r="D23761" s="533"/>
      <c r="E23761" s="533"/>
      <c r="F23761" s="533"/>
      <c r="G23761" s="533"/>
    </row>
    <row r="23762" spans="1:7">
      <c r="A23762" s="533"/>
      <c r="B23762" s="1787"/>
      <c r="C23762" s="1788"/>
      <c r="D23762" s="533"/>
      <c r="E23762" s="533"/>
      <c r="F23762" s="533"/>
      <c r="G23762" s="533"/>
    </row>
    <row r="23763" spans="1:7">
      <c r="A23763" s="533"/>
      <c r="B23763" s="1787"/>
      <c r="C23763" s="1788"/>
      <c r="D23763" s="533"/>
      <c r="E23763" s="533"/>
      <c r="F23763" s="533"/>
      <c r="G23763" s="533"/>
    </row>
    <row r="23764" spans="1:7">
      <c r="A23764" s="533"/>
      <c r="B23764" s="1787"/>
      <c r="C23764" s="1788"/>
      <c r="D23764" s="533"/>
      <c r="E23764" s="533"/>
      <c r="F23764" s="533"/>
      <c r="G23764" s="533"/>
    </row>
    <row r="23765" spans="1:7">
      <c r="A23765" s="533"/>
      <c r="B23765" s="1787"/>
      <c r="C23765" s="1788"/>
      <c r="D23765" s="533"/>
      <c r="E23765" s="533"/>
      <c r="F23765" s="533"/>
      <c r="G23765" s="533"/>
    </row>
    <row r="23766" spans="1:7">
      <c r="A23766" s="533"/>
      <c r="B23766" s="1787"/>
      <c r="C23766" s="1788"/>
      <c r="D23766" s="533"/>
      <c r="E23766" s="533"/>
      <c r="F23766" s="533"/>
      <c r="G23766" s="533"/>
    </row>
    <row r="23767" spans="1:7">
      <c r="A23767" s="533"/>
      <c r="B23767" s="1787"/>
      <c r="C23767" s="1788"/>
      <c r="D23767" s="533"/>
      <c r="E23767" s="533"/>
      <c r="F23767" s="533"/>
      <c r="G23767" s="533"/>
    </row>
    <row r="23768" spans="1:7">
      <c r="A23768" s="533"/>
      <c r="B23768" s="1787"/>
      <c r="C23768" s="1788"/>
      <c r="D23768" s="533"/>
      <c r="E23768" s="533"/>
      <c r="F23768" s="533"/>
      <c r="G23768" s="533"/>
    </row>
    <row r="23769" spans="1:7">
      <c r="A23769" s="533"/>
      <c r="B23769" s="1787"/>
      <c r="C23769" s="1788"/>
      <c r="D23769" s="533"/>
      <c r="E23769" s="533"/>
      <c r="F23769" s="533"/>
      <c r="G23769" s="533"/>
    </row>
    <row r="23770" spans="1:7">
      <c r="A23770" s="533"/>
      <c r="B23770" s="1787"/>
      <c r="C23770" s="1788"/>
      <c r="D23770" s="533"/>
      <c r="E23770" s="533"/>
      <c r="F23770" s="533"/>
      <c r="G23770" s="533"/>
    </row>
    <row r="23771" spans="1:7">
      <c r="A23771" s="533"/>
      <c r="B23771" s="1787"/>
      <c r="C23771" s="1788"/>
      <c r="D23771" s="533"/>
      <c r="E23771" s="533"/>
      <c r="F23771" s="533"/>
      <c r="G23771" s="533"/>
    </row>
    <row r="23772" spans="1:7">
      <c r="A23772" s="533"/>
      <c r="B23772" s="1787"/>
      <c r="C23772" s="1788"/>
      <c r="D23772" s="533"/>
      <c r="E23772" s="533"/>
      <c r="F23772" s="533"/>
      <c r="G23772" s="533"/>
    </row>
    <row r="23773" spans="1:7">
      <c r="A23773" s="533"/>
      <c r="B23773" s="1787"/>
      <c r="C23773" s="1788"/>
      <c r="D23773" s="533"/>
      <c r="E23773" s="533"/>
      <c r="F23773" s="533"/>
      <c r="G23773" s="533"/>
    </row>
    <row r="23774" spans="1:7">
      <c r="A23774" s="533"/>
      <c r="B23774" s="1787"/>
      <c r="C23774" s="1788"/>
      <c r="D23774" s="533"/>
      <c r="E23774" s="533"/>
      <c r="F23774" s="533"/>
      <c r="G23774" s="533"/>
    </row>
    <row r="23775" spans="1:7">
      <c r="A23775" s="533"/>
      <c r="B23775" s="1787"/>
      <c r="C23775" s="1788"/>
      <c r="D23775" s="533"/>
      <c r="E23775" s="533"/>
      <c r="F23775" s="533"/>
      <c r="G23775" s="533"/>
    </row>
    <row r="23776" spans="1:7">
      <c r="A23776" s="533"/>
      <c r="B23776" s="1787"/>
      <c r="C23776" s="1788"/>
      <c r="D23776" s="533"/>
      <c r="E23776" s="533"/>
      <c r="F23776" s="533"/>
      <c r="G23776" s="533"/>
    </row>
    <row r="23777" spans="1:7">
      <c r="A23777" s="533"/>
      <c r="B23777" s="1787"/>
      <c r="C23777" s="1788"/>
      <c r="D23777" s="533"/>
      <c r="E23777" s="533"/>
      <c r="F23777" s="533"/>
      <c r="G23777" s="533"/>
    </row>
    <row r="23778" spans="1:7">
      <c r="A23778" s="533"/>
      <c r="B23778" s="1787"/>
      <c r="C23778" s="1788"/>
      <c r="D23778" s="533"/>
      <c r="E23778" s="533"/>
      <c r="F23778" s="533"/>
      <c r="G23778" s="533"/>
    </row>
    <row r="23779" spans="1:7">
      <c r="A23779" s="533"/>
      <c r="B23779" s="1787"/>
      <c r="C23779" s="1788"/>
      <c r="D23779" s="533"/>
      <c r="E23779" s="533"/>
      <c r="F23779" s="533"/>
      <c r="G23779" s="533"/>
    </row>
    <row r="23780" spans="1:7">
      <c r="A23780" s="533"/>
      <c r="B23780" s="1787"/>
      <c r="C23780" s="1788"/>
      <c r="D23780" s="533"/>
      <c r="E23780" s="533"/>
      <c r="F23780" s="533"/>
      <c r="G23780" s="533"/>
    </row>
    <row r="23781" spans="1:7">
      <c r="A23781" s="533"/>
      <c r="B23781" s="1787"/>
      <c r="C23781" s="1788"/>
      <c r="D23781" s="533"/>
      <c r="E23781" s="533"/>
      <c r="F23781" s="533"/>
      <c r="G23781" s="533"/>
    </row>
    <row r="23782" spans="1:7">
      <c r="A23782" s="533"/>
      <c r="B23782" s="1787"/>
      <c r="C23782" s="1788"/>
      <c r="D23782" s="533"/>
      <c r="E23782" s="533"/>
      <c r="F23782" s="533"/>
      <c r="G23782" s="533"/>
    </row>
    <row r="23783" spans="1:7">
      <c r="A23783" s="533"/>
      <c r="B23783" s="1787"/>
      <c r="C23783" s="1788"/>
      <c r="D23783" s="533"/>
      <c r="E23783" s="533"/>
      <c r="F23783" s="533"/>
      <c r="G23783" s="533"/>
    </row>
    <row r="23784" spans="1:7">
      <c r="A23784" s="533"/>
      <c r="B23784" s="1787"/>
      <c r="C23784" s="1788"/>
      <c r="D23784" s="533"/>
      <c r="E23784" s="533"/>
      <c r="F23784" s="533"/>
      <c r="G23784" s="533"/>
    </row>
    <row r="23785" spans="1:7">
      <c r="A23785" s="533"/>
      <c r="B23785" s="1787"/>
      <c r="C23785" s="1788"/>
      <c r="D23785" s="533"/>
      <c r="E23785" s="533"/>
      <c r="F23785" s="533"/>
      <c r="G23785" s="533"/>
    </row>
    <row r="23786" spans="1:7">
      <c r="A23786" s="533"/>
      <c r="B23786" s="1787"/>
      <c r="C23786" s="1788"/>
      <c r="D23786" s="533"/>
      <c r="E23786" s="533"/>
      <c r="F23786" s="533"/>
      <c r="G23786" s="533"/>
    </row>
    <row r="23787" spans="1:7">
      <c r="A23787" s="533"/>
      <c r="B23787" s="1787"/>
      <c r="C23787" s="1788"/>
      <c r="D23787" s="533"/>
      <c r="E23787" s="533"/>
      <c r="F23787" s="533"/>
      <c r="G23787" s="533"/>
    </row>
    <row r="23788" spans="1:7">
      <c r="A23788" s="533"/>
      <c r="B23788" s="1787"/>
      <c r="C23788" s="1788"/>
      <c r="D23788" s="533"/>
      <c r="E23788" s="533"/>
      <c r="F23788" s="533"/>
      <c r="G23788" s="533"/>
    </row>
    <row r="23789" spans="1:7">
      <c r="A23789" s="533"/>
      <c r="B23789" s="1787"/>
      <c r="C23789" s="1788"/>
      <c r="D23789" s="533"/>
      <c r="E23789" s="533"/>
      <c r="F23789" s="533"/>
      <c r="G23789" s="533"/>
    </row>
    <row r="23790" spans="1:7">
      <c r="A23790" s="533"/>
      <c r="B23790" s="1787"/>
      <c r="C23790" s="1788"/>
      <c r="D23790" s="533"/>
      <c r="E23790" s="533"/>
      <c r="F23790" s="533"/>
      <c r="G23790" s="533"/>
    </row>
    <row r="23791" spans="1:7">
      <c r="A23791" s="533"/>
      <c r="B23791" s="1787"/>
      <c r="C23791" s="1788"/>
      <c r="D23791" s="533"/>
      <c r="E23791" s="533"/>
      <c r="F23791" s="533"/>
      <c r="G23791" s="533"/>
    </row>
    <row r="23792" spans="1:7">
      <c r="A23792" s="533"/>
      <c r="B23792" s="1787"/>
      <c r="C23792" s="1788"/>
      <c r="D23792" s="533"/>
      <c r="E23792" s="533"/>
      <c r="F23792" s="533"/>
      <c r="G23792" s="533"/>
    </row>
    <row r="23793" spans="1:7">
      <c r="A23793" s="533"/>
      <c r="B23793" s="1787"/>
      <c r="C23793" s="1788"/>
      <c r="D23793" s="533"/>
      <c r="E23793" s="533"/>
      <c r="F23793" s="533"/>
      <c r="G23793" s="533"/>
    </row>
    <row r="23794" spans="1:7">
      <c r="A23794" s="533"/>
      <c r="B23794" s="1787"/>
      <c r="C23794" s="1788"/>
      <c r="D23794" s="533"/>
      <c r="E23794" s="533"/>
      <c r="F23794" s="533"/>
      <c r="G23794" s="533"/>
    </row>
    <row r="23795" spans="1:7">
      <c r="A23795" s="533"/>
      <c r="B23795" s="1787"/>
      <c r="C23795" s="1788"/>
      <c r="D23795" s="533"/>
      <c r="E23795" s="533"/>
      <c r="F23795" s="533"/>
      <c r="G23795" s="533"/>
    </row>
    <row r="23796" spans="1:7">
      <c r="A23796" s="533"/>
      <c r="B23796" s="1787"/>
      <c r="C23796" s="1788"/>
      <c r="D23796" s="533"/>
      <c r="E23796" s="533"/>
      <c r="F23796" s="533"/>
      <c r="G23796" s="533"/>
    </row>
    <row r="23797" spans="1:7">
      <c r="A23797" s="533"/>
      <c r="B23797" s="1787"/>
      <c r="C23797" s="1788"/>
      <c r="D23797" s="533"/>
      <c r="E23797" s="533"/>
      <c r="F23797" s="533"/>
      <c r="G23797" s="533"/>
    </row>
    <row r="23798" spans="1:7">
      <c r="A23798" s="533"/>
      <c r="B23798" s="1787"/>
      <c r="C23798" s="1788"/>
      <c r="D23798" s="533"/>
      <c r="E23798" s="533"/>
      <c r="F23798" s="533"/>
      <c r="G23798" s="533"/>
    </row>
    <row r="23799" spans="1:7">
      <c r="A23799" s="533"/>
      <c r="B23799" s="1787"/>
      <c r="C23799" s="1788"/>
      <c r="D23799" s="533"/>
      <c r="E23799" s="533"/>
      <c r="F23799" s="533"/>
      <c r="G23799" s="533"/>
    </row>
    <row r="23800" spans="1:7">
      <c r="A23800" s="533"/>
      <c r="B23800" s="1787"/>
      <c r="C23800" s="1788"/>
      <c r="D23800" s="533"/>
      <c r="E23800" s="533"/>
      <c r="F23800" s="533"/>
      <c r="G23800" s="533"/>
    </row>
    <row r="23801" spans="1:7">
      <c r="A23801" s="533"/>
      <c r="B23801" s="1787"/>
      <c r="C23801" s="1788"/>
      <c r="D23801" s="533"/>
      <c r="E23801" s="533"/>
      <c r="F23801" s="533"/>
      <c r="G23801" s="533"/>
    </row>
    <row r="23802" spans="1:7">
      <c r="A23802" s="533"/>
      <c r="B23802" s="1787"/>
      <c r="C23802" s="1788"/>
      <c r="D23802" s="533"/>
      <c r="E23802" s="533"/>
      <c r="F23802" s="533"/>
      <c r="G23802" s="533"/>
    </row>
    <row r="23803" spans="1:7">
      <c r="A23803" s="533"/>
      <c r="B23803" s="1787"/>
      <c r="C23803" s="1788"/>
      <c r="D23803" s="533"/>
      <c r="E23803" s="533"/>
      <c r="F23803" s="533"/>
      <c r="G23803" s="533"/>
    </row>
    <row r="23804" spans="1:7">
      <c r="A23804" s="533"/>
      <c r="B23804" s="1787"/>
      <c r="C23804" s="1788"/>
      <c r="D23804" s="533"/>
      <c r="E23804" s="533"/>
      <c r="F23804" s="533"/>
      <c r="G23804" s="533"/>
    </row>
    <row r="23805" spans="1:7">
      <c r="A23805" s="533"/>
      <c r="B23805" s="1787"/>
      <c r="C23805" s="1788"/>
      <c r="D23805" s="533"/>
      <c r="E23805" s="533"/>
      <c r="F23805" s="533"/>
      <c r="G23805" s="533"/>
    </row>
    <row r="23806" spans="1:7">
      <c r="A23806" s="533"/>
      <c r="B23806" s="1787"/>
      <c r="C23806" s="1788"/>
      <c r="D23806" s="533"/>
      <c r="E23806" s="533"/>
      <c r="F23806" s="533"/>
      <c r="G23806" s="533"/>
    </row>
    <row r="23807" spans="1:7">
      <c r="A23807" s="533"/>
      <c r="B23807" s="1787"/>
      <c r="C23807" s="1788"/>
      <c r="D23807" s="533"/>
      <c r="E23807" s="533"/>
      <c r="F23807" s="533"/>
      <c r="G23807" s="533"/>
    </row>
    <row r="23808" spans="1:7">
      <c r="A23808" s="533"/>
      <c r="B23808" s="1787"/>
      <c r="C23808" s="1788"/>
      <c r="D23808" s="533"/>
      <c r="E23808" s="533"/>
      <c r="F23808" s="533"/>
      <c r="G23808" s="533"/>
    </row>
    <row r="23809" spans="1:7">
      <c r="A23809" s="533"/>
      <c r="B23809" s="1787"/>
      <c r="C23809" s="1788"/>
      <c r="D23809" s="533"/>
      <c r="E23809" s="533"/>
      <c r="F23809" s="533"/>
      <c r="G23809" s="533"/>
    </row>
    <row r="23810" spans="1:7">
      <c r="A23810" s="533"/>
      <c r="B23810" s="1787"/>
      <c r="C23810" s="1788"/>
      <c r="D23810" s="533"/>
      <c r="E23810" s="533"/>
      <c r="F23810" s="533"/>
      <c r="G23810" s="533"/>
    </row>
    <row r="23811" spans="1:7">
      <c r="A23811" s="533"/>
      <c r="B23811" s="1787"/>
      <c r="C23811" s="1788"/>
      <c r="D23811" s="533"/>
      <c r="E23811" s="533"/>
      <c r="F23811" s="533"/>
      <c r="G23811" s="533"/>
    </row>
    <row r="23812" spans="1:7">
      <c r="A23812" s="533"/>
      <c r="B23812" s="1787"/>
      <c r="C23812" s="1788"/>
      <c r="D23812" s="533"/>
      <c r="E23812" s="533"/>
      <c r="F23812" s="533"/>
      <c r="G23812" s="533"/>
    </row>
    <row r="23813" spans="1:7">
      <c r="A23813" s="533"/>
      <c r="B23813" s="1787"/>
      <c r="C23813" s="1788"/>
      <c r="D23813" s="533"/>
      <c r="E23813" s="533"/>
      <c r="F23813" s="533"/>
      <c r="G23813" s="533"/>
    </row>
    <row r="23814" spans="1:7">
      <c r="A23814" s="533"/>
      <c r="B23814" s="1787"/>
      <c r="C23814" s="1788"/>
      <c r="D23814" s="533"/>
      <c r="E23814" s="533"/>
      <c r="F23814" s="533"/>
      <c r="G23814" s="533"/>
    </row>
    <row r="23815" spans="1:7">
      <c r="A23815" s="533"/>
      <c r="B23815" s="1787"/>
      <c r="C23815" s="1788"/>
      <c r="D23815" s="533"/>
      <c r="E23815" s="533"/>
      <c r="F23815" s="533"/>
      <c r="G23815" s="533"/>
    </row>
    <row r="23816" spans="1:7">
      <c r="A23816" s="533"/>
      <c r="B23816" s="1787"/>
      <c r="C23816" s="1788"/>
      <c r="D23816" s="533"/>
      <c r="E23816" s="533"/>
      <c r="F23816" s="533"/>
      <c r="G23816" s="533"/>
    </row>
    <row r="23817" spans="1:7">
      <c r="A23817" s="533"/>
      <c r="B23817" s="1787"/>
      <c r="C23817" s="1788"/>
      <c r="D23817" s="533"/>
      <c r="E23817" s="533"/>
      <c r="F23817" s="533"/>
      <c r="G23817" s="533"/>
    </row>
    <row r="23818" spans="1:7">
      <c r="A23818" s="533"/>
      <c r="B23818" s="1787"/>
      <c r="C23818" s="1788"/>
      <c r="D23818" s="533"/>
      <c r="E23818" s="533"/>
      <c r="F23818" s="533"/>
      <c r="G23818" s="533"/>
    </row>
    <row r="23819" spans="1:7">
      <c r="A23819" s="533"/>
      <c r="B23819" s="1787"/>
      <c r="C23819" s="1788"/>
      <c r="D23819" s="533"/>
      <c r="E23819" s="533"/>
      <c r="F23819" s="533"/>
      <c r="G23819" s="533"/>
    </row>
    <row r="23820" spans="1:7">
      <c r="A23820" s="533"/>
      <c r="B23820" s="1787"/>
      <c r="C23820" s="1788"/>
      <c r="D23820" s="533"/>
      <c r="E23820" s="533"/>
      <c r="F23820" s="533"/>
      <c r="G23820" s="533"/>
    </row>
    <row r="23821" spans="1:7">
      <c r="A23821" s="533"/>
      <c r="B23821" s="1787"/>
      <c r="C23821" s="1788"/>
      <c r="D23821" s="533"/>
      <c r="E23821" s="533"/>
      <c r="F23821" s="533"/>
      <c r="G23821" s="533"/>
    </row>
    <row r="23822" spans="1:7">
      <c r="A23822" s="533"/>
      <c r="B23822" s="1787"/>
      <c r="C23822" s="1788"/>
      <c r="D23822" s="533"/>
      <c r="E23822" s="533"/>
      <c r="F23822" s="533"/>
      <c r="G23822" s="533"/>
    </row>
    <row r="23823" spans="1:7">
      <c r="A23823" s="533"/>
      <c r="B23823" s="1787"/>
      <c r="C23823" s="1788"/>
      <c r="D23823" s="533"/>
      <c r="E23823" s="533"/>
      <c r="F23823" s="533"/>
      <c r="G23823" s="533"/>
    </row>
    <row r="23824" spans="1:7">
      <c r="A23824" s="533"/>
      <c r="B23824" s="1787"/>
      <c r="C23824" s="1788"/>
      <c r="D23824" s="533"/>
      <c r="E23824" s="533"/>
      <c r="F23824" s="533"/>
      <c r="G23824" s="533"/>
    </row>
    <row r="23825" spans="1:7">
      <c r="A23825" s="533"/>
      <c r="B23825" s="1787"/>
      <c r="C23825" s="1788"/>
      <c r="D23825" s="533"/>
      <c r="E23825" s="533"/>
      <c r="F23825" s="533"/>
      <c r="G23825" s="533"/>
    </row>
    <row r="23826" spans="1:7">
      <c r="A23826" s="533"/>
      <c r="B23826" s="1787"/>
      <c r="C23826" s="1788"/>
      <c r="D23826" s="533"/>
      <c r="E23826" s="533"/>
      <c r="F23826" s="533"/>
      <c r="G23826" s="533"/>
    </row>
    <row r="23827" spans="1:7">
      <c r="A23827" s="533"/>
      <c r="B23827" s="1787"/>
      <c r="C23827" s="1788"/>
      <c r="D23827" s="533"/>
      <c r="E23827" s="533"/>
      <c r="F23827" s="533"/>
      <c r="G23827" s="533"/>
    </row>
    <row r="23828" spans="1:7">
      <c r="A23828" s="533"/>
      <c r="B23828" s="1787"/>
      <c r="C23828" s="1788"/>
      <c r="D23828" s="533"/>
      <c r="E23828" s="533"/>
      <c r="F23828" s="533"/>
      <c r="G23828" s="533"/>
    </row>
    <row r="23829" spans="1:7">
      <c r="A23829" s="533"/>
      <c r="B23829" s="1787"/>
      <c r="C23829" s="1788"/>
      <c r="D23829" s="533"/>
      <c r="E23829" s="533"/>
      <c r="F23829" s="533"/>
      <c r="G23829" s="533"/>
    </row>
    <row r="23830" spans="1:7">
      <c r="A23830" s="533"/>
      <c r="B23830" s="1787"/>
      <c r="C23830" s="1788"/>
      <c r="D23830" s="533"/>
      <c r="E23830" s="533"/>
      <c r="F23830" s="533"/>
      <c r="G23830" s="533"/>
    </row>
    <row r="23831" spans="1:7">
      <c r="A23831" s="533"/>
      <c r="B23831" s="1787"/>
      <c r="C23831" s="1788"/>
      <c r="D23831" s="533"/>
      <c r="E23831" s="533"/>
      <c r="F23831" s="533"/>
      <c r="G23831" s="533"/>
    </row>
    <row r="23832" spans="1:7">
      <c r="A23832" s="533"/>
      <c r="B23832" s="1787"/>
      <c r="C23832" s="1788"/>
      <c r="D23832" s="533"/>
      <c r="E23832" s="533"/>
      <c r="F23832" s="533"/>
      <c r="G23832" s="533"/>
    </row>
    <row r="23833" spans="1:7">
      <c r="A23833" s="533"/>
      <c r="B23833" s="1787"/>
      <c r="C23833" s="1788"/>
      <c r="D23833" s="533"/>
      <c r="E23833" s="533"/>
      <c r="F23833" s="533"/>
      <c r="G23833" s="533"/>
    </row>
    <row r="23834" spans="1:7">
      <c r="A23834" s="533"/>
      <c r="B23834" s="1787"/>
      <c r="C23834" s="1788"/>
      <c r="D23834" s="533"/>
      <c r="E23834" s="533"/>
      <c r="F23834" s="533"/>
      <c r="G23834" s="533"/>
    </row>
    <row r="23835" spans="1:7">
      <c r="A23835" s="533"/>
      <c r="B23835" s="1787"/>
      <c r="C23835" s="1788"/>
      <c r="D23835" s="533"/>
      <c r="E23835" s="533"/>
      <c r="F23835" s="533"/>
      <c r="G23835" s="533"/>
    </row>
    <row r="23836" spans="1:7">
      <c r="A23836" s="533"/>
      <c r="B23836" s="1787"/>
      <c r="C23836" s="1788"/>
      <c r="D23836" s="533"/>
      <c r="E23836" s="533"/>
      <c r="F23836" s="533"/>
      <c r="G23836" s="533"/>
    </row>
    <row r="23837" spans="1:7">
      <c r="A23837" s="533"/>
      <c r="B23837" s="1787"/>
      <c r="C23837" s="1788"/>
      <c r="D23837" s="533"/>
      <c r="E23837" s="533"/>
      <c r="F23837" s="533"/>
      <c r="G23837" s="533"/>
    </row>
    <row r="23838" spans="1:7">
      <c r="A23838" s="533"/>
      <c r="B23838" s="1787"/>
      <c r="C23838" s="1788"/>
      <c r="D23838" s="533"/>
      <c r="E23838" s="533"/>
      <c r="F23838" s="533"/>
      <c r="G23838" s="533"/>
    </row>
    <row r="23839" spans="1:7">
      <c r="A23839" s="533"/>
      <c r="B23839" s="1787"/>
      <c r="C23839" s="1788"/>
      <c r="D23839" s="533"/>
      <c r="E23839" s="533"/>
      <c r="F23839" s="533"/>
      <c r="G23839" s="533"/>
    </row>
    <row r="23840" spans="1:7">
      <c r="A23840" s="533"/>
      <c r="B23840" s="1787"/>
      <c r="C23840" s="1788"/>
      <c r="D23840" s="533"/>
      <c r="E23840" s="533"/>
      <c r="F23840" s="533"/>
      <c r="G23840" s="533"/>
    </row>
    <row r="23841" spans="1:7">
      <c r="A23841" s="533"/>
      <c r="B23841" s="1787"/>
      <c r="C23841" s="1788"/>
      <c r="D23841" s="533"/>
      <c r="E23841" s="533"/>
      <c r="F23841" s="533"/>
      <c r="G23841" s="533"/>
    </row>
    <row r="23842" spans="1:7">
      <c r="A23842" s="533"/>
      <c r="B23842" s="1787"/>
      <c r="C23842" s="1788"/>
      <c r="D23842" s="533"/>
      <c r="E23842" s="533"/>
      <c r="F23842" s="533"/>
      <c r="G23842" s="533"/>
    </row>
    <row r="23843" spans="1:7">
      <c r="A23843" s="533"/>
      <c r="B23843" s="1787"/>
      <c r="C23843" s="1788"/>
      <c r="D23843" s="533"/>
      <c r="E23843" s="533"/>
      <c r="F23843" s="533"/>
      <c r="G23843" s="533"/>
    </row>
    <row r="23844" spans="1:7">
      <c r="A23844" s="533"/>
      <c r="B23844" s="1787"/>
      <c r="C23844" s="1788"/>
      <c r="D23844" s="533"/>
      <c r="E23844" s="533"/>
      <c r="F23844" s="533"/>
      <c r="G23844" s="533"/>
    </row>
    <row r="23845" spans="1:7">
      <c r="A23845" s="533"/>
      <c r="B23845" s="1787"/>
      <c r="C23845" s="1788"/>
      <c r="D23845" s="533"/>
      <c r="E23845" s="533"/>
      <c r="F23845" s="533"/>
      <c r="G23845" s="533"/>
    </row>
    <row r="23846" spans="1:7">
      <c r="A23846" s="533"/>
      <c r="B23846" s="1787"/>
      <c r="C23846" s="1788"/>
      <c r="D23846" s="533"/>
      <c r="E23846" s="533"/>
      <c r="F23846" s="533"/>
      <c r="G23846" s="533"/>
    </row>
    <row r="23847" spans="1:7">
      <c r="A23847" s="533"/>
      <c r="B23847" s="1787"/>
      <c r="C23847" s="1788"/>
      <c r="D23847" s="533"/>
      <c r="E23847" s="533"/>
      <c r="F23847" s="533"/>
      <c r="G23847" s="533"/>
    </row>
    <row r="23848" spans="1:7">
      <c r="A23848" s="533"/>
      <c r="B23848" s="1787"/>
      <c r="C23848" s="1788"/>
      <c r="D23848" s="533"/>
      <c r="E23848" s="533"/>
      <c r="F23848" s="533"/>
      <c r="G23848" s="533"/>
    </row>
    <row r="23849" spans="1:7">
      <c r="A23849" s="533"/>
      <c r="B23849" s="1787"/>
      <c r="C23849" s="1788"/>
      <c r="D23849" s="533"/>
      <c r="E23849" s="533"/>
      <c r="F23849" s="533"/>
      <c r="G23849" s="533"/>
    </row>
    <row r="23850" spans="1:7">
      <c r="A23850" s="533"/>
      <c r="B23850" s="1787"/>
      <c r="C23850" s="1788"/>
      <c r="D23850" s="533"/>
      <c r="E23850" s="533"/>
      <c r="F23850" s="533"/>
      <c r="G23850" s="533"/>
    </row>
    <row r="23851" spans="1:7">
      <c r="A23851" s="533"/>
      <c r="B23851" s="1787"/>
      <c r="C23851" s="1788"/>
      <c r="D23851" s="533"/>
      <c r="E23851" s="533"/>
      <c r="F23851" s="533"/>
      <c r="G23851" s="533"/>
    </row>
    <row r="23852" spans="1:7">
      <c r="A23852" s="533"/>
      <c r="B23852" s="1787"/>
      <c r="C23852" s="1788"/>
      <c r="D23852" s="533"/>
      <c r="E23852" s="533"/>
      <c r="F23852" s="533"/>
      <c r="G23852" s="533"/>
    </row>
    <row r="23853" spans="1:7">
      <c r="A23853" s="533"/>
      <c r="B23853" s="1787"/>
      <c r="C23853" s="1788"/>
      <c r="D23853" s="533"/>
      <c r="E23853" s="533"/>
      <c r="F23853" s="533"/>
      <c r="G23853" s="533"/>
    </row>
    <row r="23854" spans="1:7">
      <c r="A23854" s="533"/>
      <c r="B23854" s="1787"/>
      <c r="C23854" s="1788"/>
      <c r="D23854" s="533"/>
      <c r="E23854" s="533"/>
      <c r="F23854" s="533"/>
      <c r="G23854" s="533"/>
    </row>
    <row r="23855" spans="1:7">
      <c r="A23855" s="533"/>
      <c r="B23855" s="1787"/>
      <c r="C23855" s="1788"/>
      <c r="D23855" s="533"/>
      <c r="E23855" s="533"/>
      <c r="F23855" s="533"/>
      <c r="G23855" s="533"/>
    </row>
    <row r="23856" spans="1:7">
      <c r="A23856" s="533"/>
      <c r="B23856" s="1787"/>
      <c r="C23856" s="1788"/>
      <c r="D23856" s="533"/>
      <c r="E23856" s="533"/>
      <c r="F23856" s="533"/>
      <c r="G23856" s="533"/>
    </row>
    <row r="23857" spans="1:7">
      <c r="A23857" s="533"/>
      <c r="B23857" s="1787"/>
      <c r="C23857" s="1788"/>
      <c r="D23857" s="533"/>
      <c r="E23857" s="533"/>
      <c r="F23857" s="533"/>
      <c r="G23857" s="533"/>
    </row>
    <row r="23858" spans="1:7">
      <c r="A23858" s="533"/>
      <c r="B23858" s="1787"/>
      <c r="C23858" s="1788"/>
      <c r="D23858" s="533"/>
      <c r="E23858" s="533"/>
      <c r="F23858" s="533"/>
      <c r="G23858" s="533"/>
    </row>
    <row r="23859" spans="1:7">
      <c r="A23859" s="533"/>
      <c r="B23859" s="1787"/>
      <c r="C23859" s="1788"/>
      <c r="D23859" s="533"/>
      <c r="E23859" s="533"/>
      <c r="F23859" s="533"/>
      <c r="G23859" s="533"/>
    </row>
    <row r="23860" spans="1:7">
      <c r="A23860" s="533"/>
      <c r="B23860" s="1787"/>
      <c r="C23860" s="1788"/>
      <c r="D23860" s="533"/>
      <c r="E23860" s="533"/>
      <c r="F23860" s="533"/>
      <c r="G23860" s="533"/>
    </row>
    <row r="23861" spans="1:7">
      <c r="A23861" s="533"/>
      <c r="B23861" s="1787"/>
      <c r="C23861" s="1788"/>
      <c r="D23861" s="533"/>
      <c r="E23861" s="533"/>
      <c r="F23861" s="533"/>
      <c r="G23861" s="533"/>
    </row>
    <row r="23862" spans="1:7">
      <c r="A23862" s="533"/>
      <c r="B23862" s="1787"/>
      <c r="C23862" s="1788"/>
      <c r="D23862" s="533"/>
      <c r="E23862" s="533"/>
      <c r="F23862" s="533"/>
      <c r="G23862" s="533"/>
    </row>
    <row r="23863" spans="1:7">
      <c r="A23863" s="533"/>
      <c r="B23863" s="1787"/>
      <c r="C23863" s="1788"/>
      <c r="D23863" s="533"/>
      <c r="E23863" s="533"/>
      <c r="F23863" s="533"/>
      <c r="G23863" s="533"/>
    </row>
    <row r="23864" spans="1:7">
      <c r="A23864" s="533"/>
      <c r="B23864" s="1787"/>
      <c r="C23864" s="1788"/>
      <c r="D23864" s="533"/>
      <c r="E23864" s="533"/>
      <c r="F23864" s="533"/>
      <c r="G23864" s="533"/>
    </row>
    <row r="23865" spans="1:7">
      <c r="A23865" s="533"/>
      <c r="B23865" s="1787"/>
      <c r="C23865" s="1788"/>
      <c r="D23865" s="533"/>
      <c r="E23865" s="533"/>
      <c r="F23865" s="533"/>
      <c r="G23865" s="533"/>
    </row>
    <row r="23866" spans="1:7">
      <c r="A23866" s="533"/>
      <c r="B23866" s="1787"/>
      <c r="C23866" s="1788"/>
      <c r="D23866" s="533"/>
      <c r="E23866" s="533"/>
      <c r="F23866" s="533"/>
      <c r="G23866" s="533"/>
    </row>
    <row r="23867" spans="1:7">
      <c r="A23867" s="533"/>
      <c r="B23867" s="1787"/>
      <c r="C23867" s="1788"/>
      <c r="D23867" s="533"/>
      <c r="E23867" s="533"/>
      <c r="F23867" s="533"/>
      <c r="G23867" s="533"/>
    </row>
    <row r="23868" spans="1:7">
      <c r="A23868" s="533"/>
      <c r="B23868" s="1787"/>
      <c r="C23868" s="1788"/>
      <c r="D23868" s="533"/>
      <c r="E23868" s="533"/>
      <c r="F23868" s="533"/>
      <c r="G23868" s="533"/>
    </row>
    <row r="23869" spans="1:7">
      <c r="A23869" s="533"/>
      <c r="B23869" s="1787"/>
      <c r="C23869" s="1788"/>
      <c r="D23869" s="533"/>
      <c r="E23869" s="533"/>
      <c r="F23869" s="533"/>
      <c r="G23869" s="533"/>
    </row>
    <row r="23870" spans="1:7">
      <c r="A23870" s="533"/>
      <c r="B23870" s="1787"/>
      <c r="C23870" s="1788"/>
      <c r="D23870" s="533"/>
      <c r="E23870" s="533"/>
      <c r="F23870" s="533"/>
      <c r="G23870" s="533"/>
    </row>
    <row r="23871" spans="1:7">
      <c r="A23871" s="533"/>
      <c r="B23871" s="1787"/>
      <c r="C23871" s="1788"/>
      <c r="D23871" s="533"/>
      <c r="E23871" s="533"/>
      <c r="F23871" s="533"/>
      <c r="G23871" s="533"/>
    </row>
    <row r="23872" spans="1:7">
      <c r="A23872" s="533"/>
      <c r="B23872" s="1787"/>
      <c r="C23872" s="1788"/>
      <c r="D23872" s="533"/>
      <c r="E23872" s="533"/>
      <c r="F23872" s="533"/>
      <c r="G23872" s="533"/>
    </row>
    <row r="23873" spans="1:7">
      <c r="A23873" s="533"/>
      <c r="B23873" s="1787"/>
      <c r="C23873" s="1788"/>
      <c r="D23873" s="533"/>
      <c r="E23873" s="533"/>
      <c r="F23873" s="533"/>
      <c r="G23873" s="533"/>
    </row>
    <row r="23874" spans="1:7">
      <c r="A23874" s="533"/>
      <c r="B23874" s="1787"/>
      <c r="C23874" s="1788"/>
      <c r="D23874" s="533"/>
      <c r="E23874" s="533"/>
      <c r="F23874" s="533"/>
      <c r="G23874" s="533"/>
    </row>
    <row r="23875" spans="1:7">
      <c r="A23875" s="533"/>
      <c r="B23875" s="1787"/>
      <c r="C23875" s="1788"/>
      <c r="D23875" s="533"/>
      <c r="E23875" s="533"/>
      <c r="F23875" s="533"/>
      <c r="G23875" s="533"/>
    </row>
    <row r="23876" spans="1:7">
      <c r="A23876" s="533"/>
      <c r="B23876" s="1787"/>
      <c r="C23876" s="1788"/>
      <c r="D23876" s="533"/>
      <c r="E23876" s="533"/>
      <c r="F23876" s="533"/>
      <c r="G23876" s="533"/>
    </row>
    <row r="23877" spans="1:7">
      <c r="A23877" s="533"/>
      <c r="B23877" s="1787"/>
      <c r="C23877" s="1788"/>
      <c r="D23877" s="533"/>
      <c r="E23877" s="533"/>
      <c r="F23877" s="533"/>
      <c r="G23877" s="533"/>
    </row>
    <row r="23878" spans="1:7">
      <c r="A23878" s="533"/>
      <c r="B23878" s="1787"/>
      <c r="C23878" s="1788"/>
      <c r="D23878" s="533"/>
      <c r="E23878" s="533"/>
      <c r="F23878" s="533"/>
      <c r="G23878" s="533"/>
    </row>
    <row r="23879" spans="1:7">
      <c r="A23879" s="533"/>
      <c r="B23879" s="1787"/>
      <c r="C23879" s="1788"/>
      <c r="D23879" s="533"/>
      <c r="E23879" s="533"/>
      <c r="F23879" s="533"/>
      <c r="G23879" s="533"/>
    </row>
    <row r="23880" spans="1:7">
      <c r="A23880" s="533"/>
      <c r="B23880" s="1787"/>
      <c r="C23880" s="1788"/>
      <c r="D23880" s="533"/>
      <c r="E23880" s="533"/>
      <c r="F23880" s="533"/>
      <c r="G23880" s="533"/>
    </row>
    <row r="23881" spans="1:7">
      <c r="A23881" s="533"/>
      <c r="B23881" s="1787"/>
      <c r="C23881" s="1788"/>
      <c r="D23881" s="533"/>
      <c r="E23881" s="533"/>
      <c r="F23881" s="533"/>
      <c r="G23881" s="533"/>
    </row>
    <row r="23882" spans="1:7">
      <c r="A23882" s="533"/>
      <c r="B23882" s="1787"/>
      <c r="C23882" s="1788"/>
      <c r="D23882" s="533"/>
      <c r="E23882" s="533"/>
      <c r="F23882" s="533"/>
      <c r="G23882" s="533"/>
    </row>
    <row r="23883" spans="1:7">
      <c r="A23883" s="533"/>
      <c r="B23883" s="1787"/>
      <c r="C23883" s="1788"/>
      <c r="D23883" s="533"/>
      <c r="E23883" s="533"/>
      <c r="F23883" s="533"/>
      <c r="G23883" s="533"/>
    </row>
    <row r="23884" spans="1:7">
      <c r="A23884" s="533"/>
      <c r="B23884" s="1787"/>
      <c r="C23884" s="1788"/>
      <c r="D23884" s="533"/>
      <c r="E23884" s="533"/>
      <c r="F23884" s="533"/>
      <c r="G23884" s="533"/>
    </row>
    <row r="23885" spans="1:7">
      <c r="A23885" s="533"/>
      <c r="B23885" s="1787"/>
      <c r="C23885" s="1788"/>
      <c r="D23885" s="533"/>
      <c r="E23885" s="533"/>
      <c r="F23885" s="533"/>
      <c r="G23885" s="533"/>
    </row>
    <row r="23886" spans="1:7">
      <c r="A23886" s="533"/>
      <c r="B23886" s="1787"/>
      <c r="C23886" s="1788"/>
      <c r="D23886" s="533"/>
      <c r="E23886" s="533"/>
      <c r="F23886" s="533"/>
      <c r="G23886" s="533"/>
    </row>
    <row r="23887" spans="1:7">
      <c r="A23887" s="533"/>
      <c r="B23887" s="1787"/>
      <c r="C23887" s="1788"/>
      <c r="D23887" s="533"/>
      <c r="E23887" s="533"/>
      <c r="F23887" s="533"/>
      <c r="G23887" s="533"/>
    </row>
    <row r="23888" spans="1:7">
      <c r="A23888" s="533"/>
      <c r="B23888" s="1787"/>
      <c r="C23888" s="1788"/>
      <c r="D23888" s="533"/>
      <c r="E23888" s="533"/>
      <c r="F23888" s="533"/>
      <c r="G23888" s="533"/>
    </row>
    <row r="23889" spans="1:7">
      <c r="A23889" s="533"/>
      <c r="B23889" s="1787"/>
      <c r="C23889" s="1788"/>
      <c r="D23889" s="533"/>
      <c r="E23889" s="533"/>
      <c r="F23889" s="533"/>
      <c r="G23889" s="533"/>
    </row>
    <row r="23890" spans="1:7">
      <c r="A23890" s="533"/>
      <c r="B23890" s="1787"/>
      <c r="C23890" s="1788"/>
      <c r="D23890" s="533"/>
      <c r="E23890" s="533"/>
      <c r="F23890" s="533"/>
      <c r="G23890" s="533"/>
    </row>
    <row r="23891" spans="1:7">
      <c r="A23891" s="533"/>
      <c r="B23891" s="1787"/>
      <c r="C23891" s="1788"/>
      <c r="D23891" s="533"/>
      <c r="E23891" s="533"/>
      <c r="F23891" s="533"/>
      <c r="G23891" s="533"/>
    </row>
    <row r="23892" spans="1:7">
      <c r="A23892" s="533"/>
      <c r="B23892" s="1787"/>
      <c r="C23892" s="1788"/>
      <c r="D23892" s="533"/>
      <c r="E23892" s="533"/>
      <c r="F23892" s="533"/>
      <c r="G23892" s="533"/>
    </row>
    <row r="23893" spans="1:7">
      <c r="A23893" s="533"/>
      <c r="B23893" s="1787"/>
      <c r="C23893" s="1788"/>
      <c r="D23893" s="533"/>
      <c r="E23893" s="533"/>
      <c r="F23893" s="533"/>
      <c r="G23893" s="533"/>
    </row>
    <row r="23894" spans="1:7">
      <c r="A23894" s="533"/>
      <c r="B23894" s="1787"/>
      <c r="C23894" s="1788"/>
      <c r="D23894" s="533"/>
      <c r="E23894" s="533"/>
      <c r="F23894" s="533"/>
      <c r="G23894" s="533"/>
    </row>
    <row r="23895" spans="1:7">
      <c r="A23895" s="533"/>
      <c r="B23895" s="1787"/>
      <c r="C23895" s="1788"/>
      <c r="D23895" s="533"/>
      <c r="E23895" s="533"/>
      <c r="F23895" s="533"/>
      <c r="G23895" s="533"/>
    </row>
    <row r="23896" spans="1:7">
      <c r="A23896" s="533"/>
      <c r="B23896" s="1787"/>
      <c r="C23896" s="1788"/>
      <c r="D23896" s="533"/>
      <c r="E23896" s="533"/>
      <c r="F23896" s="533"/>
      <c r="G23896" s="533"/>
    </row>
    <row r="23897" spans="1:7">
      <c r="A23897" s="533"/>
      <c r="B23897" s="1787"/>
      <c r="C23897" s="1788"/>
      <c r="D23897" s="533"/>
      <c r="E23897" s="533"/>
      <c r="F23897" s="533"/>
      <c r="G23897" s="533"/>
    </row>
    <row r="23898" spans="1:7">
      <c r="A23898" s="533"/>
      <c r="B23898" s="1787"/>
      <c r="C23898" s="1788"/>
      <c r="D23898" s="533"/>
      <c r="E23898" s="533"/>
      <c r="F23898" s="533"/>
      <c r="G23898" s="533"/>
    </row>
    <row r="23899" spans="1:7">
      <c r="A23899" s="533"/>
      <c r="B23899" s="1787"/>
      <c r="C23899" s="1788"/>
      <c r="D23899" s="533"/>
      <c r="E23899" s="533"/>
      <c r="F23899" s="533"/>
      <c r="G23899" s="533"/>
    </row>
    <row r="23900" spans="1:7">
      <c r="A23900" s="533"/>
      <c r="B23900" s="1787"/>
      <c r="C23900" s="1788"/>
      <c r="D23900" s="533"/>
      <c r="E23900" s="533"/>
      <c r="F23900" s="533"/>
      <c r="G23900" s="533"/>
    </row>
    <row r="23901" spans="1:7">
      <c r="A23901" s="533"/>
      <c r="B23901" s="1787"/>
      <c r="C23901" s="1788"/>
      <c r="D23901" s="533"/>
      <c r="E23901" s="533"/>
      <c r="F23901" s="533"/>
      <c r="G23901" s="533"/>
    </row>
    <row r="23902" spans="1:7">
      <c r="A23902" s="533"/>
      <c r="B23902" s="1787"/>
      <c r="C23902" s="1788"/>
      <c r="D23902" s="533"/>
      <c r="E23902" s="533"/>
      <c r="F23902" s="533"/>
      <c r="G23902" s="533"/>
    </row>
    <row r="23903" spans="1:7">
      <c r="A23903" s="533"/>
      <c r="B23903" s="1787"/>
      <c r="C23903" s="1788"/>
      <c r="D23903" s="533"/>
      <c r="E23903" s="533"/>
      <c r="F23903" s="533"/>
      <c r="G23903" s="533"/>
    </row>
    <row r="23904" spans="1:7">
      <c r="A23904" s="533"/>
      <c r="B23904" s="1787"/>
      <c r="C23904" s="1788"/>
      <c r="D23904" s="533"/>
      <c r="E23904" s="533"/>
      <c r="F23904" s="533"/>
      <c r="G23904" s="533"/>
    </row>
    <row r="23905" spans="1:7">
      <c r="A23905" s="533"/>
      <c r="B23905" s="1787"/>
      <c r="C23905" s="1788"/>
      <c r="D23905" s="533"/>
      <c r="E23905" s="533"/>
      <c r="F23905" s="533"/>
      <c r="G23905" s="533"/>
    </row>
    <row r="23906" spans="1:7">
      <c r="A23906" s="533"/>
      <c r="B23906" s="1787"/>
      <c r="C23906" s="1788"/>
      <c r="D23906" s="533"/>
      <c r="E23906" s="533"/>
      <c r="F23906" s="533"/>
      <c r="G23906" s="533"/>
    </row>
    <row r="23907" spans="1:7">
      <c r="A23907" s="533"/>
      <c r="B23907" s="1787"/>
      <c r="C23907" s="1788"/>
      <c r="D23907" s="533"/>
      <c r="E23907" s="533"/>
      <c r="F23907" s="533"/>
      <c r="G23907" s="533"/>
    </row>
    <row r="23908" spans="1:7">
      <c r="A23908" s="533"/>
      <c r="B23908" s="1787"/>
      <c r="C23908" s="1788"/>
      <c r="D23908" s="533"/>
      <c r="E23908" s="533"/>
      <c r="F23908" s="533"/>
      <c r="G23908" s="533"/>
    </row>
    <row r="23909" spans="1:7">
      <c r="A23909" s="533"/>
      <c r="B23909" s="1787"/>
      <c r="C23909" s="1788"/>
      <c r="D23909" s="533"/>
      <c r="E23909" s="533"/>
      <c r="F23909" s="533"/>
      <c r="G23909" s="533"/>
    </row>
    <row r="23910" spans="1:7">
      <c r="A23910" s="533"/>
      <c r="B23910" s="1787"/>
      <c r="C23910" s="1788"/>
      <c r="D23910" s="533"/>
      <c r="E23910" s="533"/>
      <c r="F23910" s="533"/>
      <c r="G23910" s="533"/>
    </row>
    <row r="23911" spans="1:7">
      <c r="A23911" s="533"/>
      <c r="B23911" s="1787"/>
      <c r="C23911" s="1788"/>
      <c r="D23911" s="533"/>
      <c r="E23911" s="533"/>
      <c r="F23911" s="533"/>
      <c r="G23911" s="533"/>
    </row>
    <row r="23912" spans="1:7">
      <c r="A23912" s="533"/>
      <c r="B23912" s="1787"/>
      <c r="C23912" s="1788"/>
      <c r="D23912" s="533"/>
      <c r="E23912" s="533"/>
      <c r="F23912" s="533"/>
      <c r="G23912" s="533"/>
    </row>
    <row r="23913" spans="1:7">
      <c r="A23913" s="533"/>
      <c r="B23913" s="1787"/>
      <c r="C23913" s="1788"/>
      <c r="D23913" s="533"/>
      <c r="E23913" s="533"/>
      <c r="F23913" s="533"/>
      <c r="G23913" s="533"/>
    </row>
    <row r="23914" spans="1:7">
      <c r="A23914" s="533"/>
      <c r="B23914" s="1787"/>
      <c r="C23914" s="1788"/>
      <c r="D23914" s="533"/>
      <c r="E23914" s="533"/>
      <c r="F23914" s="533"/>
      <c r="G23914" s="533"/>
    </row>
    <row r="23915" spans="1:7">
      <c r="A23915" s="533"/>
      <c r="B23915" s="1787"/>
      <c r="C23915" s="1788"/>
      <c r="D23915" s="533"/>
      <c r="E23915" s="533"/>
      <c r="F23915" s="533"/>
      <c r="G23915" s="533"/>
    </row>
    <row r="23916" spans="1:7">
      <c r="A23916" s="533"/>
      <c r="B23916" s="1787"/>
      <c r="C23916" s="1788"/>
      <c r="D23916" s="533"/>
      <c r="E23916" s="533"/>
      <c r="F23916" s="533"/>
      <c r="G23916" s="533"/>
    </row>
    <row r="23917" spans="1:7">
      <c r="A23917" s="533"/>
      <c r="B23917" s="1787"/>
      <c r="C23917" s="1788"/>
      <c r="D23917" s="533"/>
      <c r="E23917" s="533"/>
      <c r="F23917" s="533"/>
      <c r="G23917" s="533"/>
    </row>
    <row r="23918" spans="1:7">
      <c r="A23918" s="533"/>
      <c r="B23918" s="1787"/>
      <c r="C23918" s="1788"/>
      <c r="D23918" s="533"/>
      <c r="E23918" s="533"/>
      <c r="F23918" s="533"/>
      <c r="G23918" s="533"/>
    </row>
    <row r="23919" spans="1:7">
      <c r="A23919" s="533"/>
      <c r="B23919" s="1787"/>
      <c r="C23919" s="1788"/>
      <c r="D23919" s="533"/>
      <c r="E23919" s="533"/>
      <c r="F23919" s="533"/>
      <c r="G23919" s="533"/>
    </row>
    <row r="23920" spans="1:7">
      <c r="A23920" s="533"/>
      <c r="B23920" s="1787"/>
      <c r="C23920" s="1788"/>
      <c r="D23920" s="533"/>
      <c r="E23920" s="533"/>
      <c r="F23920" s="533"/>
      <c r="G23920" s="533"/>
    </row>
    <row r="23921" spans="1:7">
      <c r="A23921" s="533"/>
      <c r="B23921" s="1787"/>
      <c r="C23921" s="1788"/>
      <c r="D23921" s="533"/>
      <c r="E23921" s="533"/>
      <c r="F23921" s="533"/>
      <c r="G23921" s="533"/>
    </row>
    <row r="23922" spans="1:7">
      <c r="A23922" s="533"/>
      <c r="B23922" s="1787"/>
      <c r="C23922" s="1788"/>
      <c r="D23922" s="533"/>
      <c r="E23922" s="533"/>
      <c r="F23922" s="533"/>
      <c r="G23922" s="533"/>
    </row>
    <row r="23923" spans="1:7">
      <c r="A23923" s="533"/>
      <c r="B23923" s="1787"/>
      <c r="C23923" s="1788"/>
      <c r="D23923" s="533"/>
      <c r="E23923" s="533"/>
      <c r="F23923" s="533"/>
      <c r="G23923" s="533"/>
    </row>
    <row r="23924" spans="1:7">
      <c r="A23924" s="533"/>
      <c r="B23924" s="1787"/>
      <c r="C23924" s="1788"/>
      <c r="D23924" s="533"/>
      <c r="E23924" s="533"/>
      <c r="F23924" s="533"/>
      <c r="G23924" s="533"/>
    </row>
    <row r="23925" spans="1:7">
      <c r="A23925" s="533"/>
      <c r="B23925" s="1787"/>
      <c r="C23925" s="1788"/>
      <c r="D23925" s="533"/>
      <c r="E23925" s="533"/>
      <c r="F23925" s="533"/>
      <c r="G23925" s="533"/>
    </row>
    <row r="23926" spans="1:7">
      <c r="A23926" s="533"/>
      <c r="B23926" s="1787"/>
      <c r="C23926" s="1788"/>
      <c r="D23926" s="533"/>
      <c r="E23926" s="533"/>
      <c r="F23926" s="533"/>
      <c r="G23926" s="533"/>
    </row>
    <row r="23927" spans="1:7">
      <c r="A23927" s="533"/>
      <c r="B23927" s="1787"/>
      <c r="C23927" s="1788"/>
      <c r="D23927" s="533"/>
      <c r="E23927" s="533"/>
      <c r="F23927" s="533"/>
      <c r="G23927" s="533"/>
    </row>
    <row r="23928" spans="1:7">
      <c r="A23928" s="533"/>
      <c r="B23928" s="1787"/>
      <c r="C23928" s="1788"/>
      <c r="D23928" s="533"/>
      <c r="E23928" s="533"/>
      <c r="F23928" s="533"/>
      <c r="G23928" s="533"/>
    </row>
    <row r="23929" spans="1:7">
      <c r="A23929" s="533"/>
      <c r="B23929" s="1787"/>
      <c r="C23929" s="1788"/>
      <c r="D23929" s="533"/>
      <c r="E23929" s="533"/>
      <c r="F23929" s="533"/>
      <c r="G23929" s="533"/>
    </row>
    <row r="23930" spans="1:7">
      <c r="A23930" s="533"/>
      <c r="B23930" s="1787"/>
      <c r="C23930" s="1788"/>
      <c r="D23930" s="533"/>
      <c r="E23930" s="533"/>
      <c r="F23930" s="533"/>
      <c r="G23930" s="533"/>
    </row>
    <row r="23931" spans="1:7">
      <c r="A23931" s="533"/>
      <c r="B23931" s="1787"/>
      <c r="C23931" s="1788"/>
      <c r="D23931" s="533"/>
      <c r="E23931" s="533"/>
      <c r="F23931" s="533"/>
      <c r="G23931" s="533"/>
    </row>
    <row r="23932" spans="1:7">
      <c r="A23932" s="533"/>
      <c r="B23932" s="1787"/>
      <c r="C23932" s="1788"/>
      <c r="D23932" s="533"/>
      <c r="E23932" s="533"/>
      <c r="F23932" s="533"/>
      <c r="G23932" s="533"/>
    </row>
    <row r="23933" spans="1:7">
      <c r="A23933" s="533"/>
      <c r="B23933" s="1787"/>
      <c r="C23933" s="1788"/>
      <c r="D23933" s="533"/>
      <c r="E23933" s="533"/>
      <c r="F23933" s="533"/>
      <c r="G23933" s="533"/>
    </row>
    <row r="23934" spans="1:7">
      <c r="A23934" s="533"/>
      <c r="B23934" s="1787"/>
      <c r="C23934" s="1788"/>
      <c r="D23934" s="533"/>
      <c r="E23934" s="533"/>
      <c r="F23934" s="533"/>
      <c r="G23934" s="533"/>
    </row>
    <row r="23935" spans="1:7">
      <c r="A23935" s="533"/>
      <c r="B23935" s="1787"/>
      <c r="C23935" s="1788"/>
      <c r="D23935" s="533"/>
      <c r="E23935" s="533"/>
      <c r="F23935" s="533"/>
      <c r="G23935" s="533"/>
    </row>
    <row r="23936" spans="1:7">
      <c r="A23936" s="533"/>
      <c r="B23936" s="1787"/>
      <c r="C23936" s="1788"/>
      <c r="D23936" s="533"/>
      <c r="E23936" s="533"/>
      <c r="F23936" s="533"/>
      <c r="G23936" s="533"/>
    </row>
    <row r="23937" spans="1:7">
      <c r="A23937" s="533"/>
      <c r="B23937" s="1787"/>
      <c r="C23937" s="1788"/>
      <c r="D23937" s="533"/>
      <c r="E23937" s="533"/>
      <c r="F23937" s="533"/>
      <c r="G23937" s="533"/>
    </row>
    <row r="23938" spans="1:7">
      <c r="A23938" s="533"/>
      <c r="B23938" s="1787"/>
      <c r="C23938" s="1788"/>
      <c r="D23938" s="533"/>
      <c r="E23938" s="533"/>
      <c r="F23938" s="533"/>
      <c r="G23938" s="533"/>
    </row>
    <row r="23939" spans="1:7">
      <c r="A23939" s="533"/>
      <c r="B23939" s="1787"/>
      <c r="C23939" s="1788"/>
      <c r="D23939" s="533"/>
      <c r="E23939" s="533"/>
      <c r="F23939" s="533"/>
      <c r="G23939" s="533"/>
    </row>
    <row r="23940" spans="1:7">
      <c r="A23940" s="533"/>
      <c r="B23940" s="1787"/>
      <c r="C23940" s="1788"/>
      <c r="D23940" s="533"/>
      <c r="E23940" s="533"/>
      <c r="F23940" s="533"/>
      <c r="G23940" s="533"/>
    </row>
    <row r="23941" spans="1:7">
      <c r="A23941" s="533"/>
      <c r="B23941" s="1787"/>
      <c r="C23941" s="1788"/>
      <c r="D23941" s="533"/>
      <c r="E23941" s="533"/>
      <c r="F23941" s="533"/>
      <c r="G23941" s="533"/>
    </row>
    <row r="23942" spans="1:7">
      <c r="A23942" s="533"/>
      <c r="B23942" s="1787"/>
      <c r="C23942" s="1788"/>
      <c r="D23942" s="533"/>
      <c r="E23942" s="533"/>
      <c r="F23942" s="533"/>
      <c r="G23942" s="533"/>
    </row>
    <row r="23943" spans="1:7">
      <c r="A23943" s="533"/>
      <c r="B23943" s="1787"/>
      <c r="C23943" s="1788"/>
      <c r="D23943" s="533"/>
      <c r="E23943" s="533"/>
      <c r="F23943" s="533"/>
      <c r="G23943" s="533"/>
    </row>
    <row r="23944" spans="1:7">
      <c r="A23944" s="533"/>
      <c r="B23944" s="1787"/>
      <c r="C23944" s="1788"/>
      <c r="D23944" s="533"/>
      <c r="E23944" s="533"/>
      <c r="F23944" s="533"/>
      <c r="G23944" s="533"/>
    </row>
    <row r="23945" spans="1:7">
      <c r="A23945" s="533"/>
      <c r="B23945" s="1787"/>
      <c r="C23945" s="1788"/>
      <c r="D23945" s="533"/>
      <c r="E23945" s="533"/>
      <c r="F23945" s="533"/>
      <c r="G23945" s="533"/>
    </row>
    <row r="23946" spans="1:7">
      <c r="A23946" s="533"/>
      <c r="B23946" s="1787"/>
      <c r="C23946" s="1788"/>
      <c r="D23946" s="533"/>
      <c r="E23946" s="533"/>
      <c r="F23946" s="533"/>
      <c r="G23946" s="533"/>
    </row>
    <row r="23947" spans="1:7">
      <c r="A23947" s="533"/>
      <c r="B23947" s="1787"/>
      <c r="C23947" s="1788"/>
      <c r="D23947" s="533"/>
      <c r="E23947" s="533"/>
      <c r="F23947" s="533"/>
      <c r="G23947" s="533"/>
    </row>
    <row r="23948" spans="1:7">
      <c r="A23948" s="533"/>
      <c r="B23948" s="1787"/>
      <c r="C23948" s="1788"/>
      <c r="D23948" s="533"/>
      <c r="E23948" s="533"/>
      <c r="F23948" s="533"/>
      <c r="G23948" s="533"/>
    </row>
    <row r="23949" spans="1:7">
      <c r="A23949" s="533"/>
      <c r="B23949" s="1787"/>
      <c r="C23949" s="1788"/>
      <c r="D23949" s="533"/>
      <c r="E23949" s="533"/>
      <c r="F23949" s="533"/>
      <c r="G23949" s="533"/>
    </row>
    <row r="23950" spans="1:7">
      <c r="A23950" s="533"/>
      <c r="B23950" s="1787"/>
      <c r="C23950" s="1788"/>
      <c r="D23950" s="533"/>
      <c r="E23950" s="533"/>
      <c r="F23950" s="533"/>
      <c r="G23950" s="533"/>
    </row>
    <row r="23951" spans="1:7">
      <c r="A23951" s="533"/>
      <c r="B23951" s="1787"/>
      <c r="C23951" s="1788"/>
      <c r="D23951" s="533"/>
      <c r="E23951" s="533"/>
      <c r="F23951" s="533"/>
      <c r="G23951" s="533"/>
    </row>
    <row r="23952" spans="1:7">
      <c r="A23952" s="533"/>
      <c r="B23952" s="1787"/>
      <c r="C23952" s="1788"/>
      <c r="D23952" s="533"/>
      <c r="E23952" s="533"/>
      <c r="F23952" s="533"/>
      <c r="G23952" s="533"/>
    </row>
    <row r="23953" spans="1:7">
      <c r="A23953" s="533"/>
      <c r="B23953" s="1787"/>
      <c r="C23953" s="1788"/>
      <c r="D23953" s="533"/>
      <c r="E23953" s="533"/>
      <c r="F23953" s="533"/>
      <c r="G23953" s="533"/>
    </row>
    <row r="23954" spans="1:7">
      <c r="A23954" s="533"/>
      <c r="B23954" s="1787"/>
      <c r="C23954" s="1788"/>
      <c r="D23954" s="533"/>
      <c r="E23954" s="533"/>
      <c r="F23954" s="533"/>
      <c r="G23954" s="533"/>
    </row>
    <row r="23955" spans="1:7">
      <c r="A23955" s="533"/>
      <c r="B23955" s="1787"/>
      <c r="C23955" s="1788"/>
      <c r="D23955" s="533"/>
      <c r="E23955" s="533"/>
      <c r="F23955" s="533"/>
      <c r="G23955" s="533"/>
    </row>
    <row r="23956" spans="1:7">
      <c r="A23956" s="533"/>
      <c r="B23956" s="1787"/>
      <c r="C23956" s="1788"/>
      <c r="D23956" s="533"/>
      <c r="E23956" s="533"/>
      <c r="F23956" s="533"/>
      <c r="G23956" s="533"/>
    </row>
    <row r="23957" spans="1:7">
      <c r="A23957" s="533"/>
      <c r="B23957" s="1787"/>
      <c r="C23957" s="1788"/>
      <c r="D23957" s="533"/>
      <c r="E23957" s="533"/>
      <c r="F23957" s="533"/>
      <c r="G23957" s="533"/>
    </row>
    <row r="23958" spans="1:7">
      <c r="A23958" s="533"/>
      <c r="B23958" s="1787"/>
      <c r="C23958" s="1788"/>
      <c r="D23958" s="533"/>
      <c r="E23958" s="533"/>
      <c r="F23958" s="533"/>
      <c r="G23958" s="533"/>
    </row>
    <row r="23959" spans="1:7">
      <c r="A23959" s="533"/>
      <c r="B23959" s="1787"/>
      <c r="C23959" s="1788"/>
      <c r="D23959" s="533"/>
      <c r="E23959" s="533"/>
      <c r="F23959" s="533"/>
      <c r="G23959" s="533"/>
    </row>
    <row r="23960" spans="1:7">
      <c r="A23960" s="533"/>
      <c r="B23960" s="1787"/>
      <c r="C23960" s="1788"/>
      <c r="D23960" s="533"/>
      <c r="E23960" s="533"/>
      <c r="F23960" s="533"/>
      <c r="G23960" s="533"/>
    </row>
    <row r="23961" spans="1:7">
      <c r="A23961" s="533"/>
      <c r="B23961" s="1787"/>
      <c r="C23961" s="1788"/>
      <c r="D23961" s="533"/>
      <c r="E23961" s="533"/>
      <c r="F23961" s="533"/>
      <c r="G23961" s="533"/>
    </row>
    <row r="23962" spans="1:7">
      <c r="A23962" s="533"/>
      <c r="B23962" s="1787"/>
      <c r="C23962" s="1788"/>
      <c r="D23962" s="533"/>
      <c r="E23962" s="533"/>
      <c r="F23962" s="533"/>
      <c r="G23962" s="533"/>
    </row>
    <row r="23963" spans="1:7">
      <c r="A23963" s="533"/>
      <c r="B23963" s="1787"/>
      <c r="C23963" s="1788"/>
      <c r="D23963" s="533"/>
      <c r="E23963" s="533"/>
      <c r="F23963" s="533"/>
      <c r="G23963" s="533"/>
    </row>
    <row r="23964" spans="1:7">
      <c r="A23964" s="533"/>
      <c r="B23964" s="1787"/>
      <c r="C23964" s="1788"/>
      <c r="D23964" s="533"/>
      <c r="E23964" s="533"/>
      <c r="F23964" s="533"/>
      <c r="G23964" s="533"/>
    </row>
    <row r="23965" spans="1:7">
      <c r="A23965" s="533"/>
      <c r="B23965" s="1787"/>
      <c r="C23965" s="1788"/>
      <c r="D23965" s="533"/>
      <c r="E23965" s="533"/>
      <c r="F23965" s="533"/>
      <c r="G23965" s="533"/>
    </row>
    <row r="23966" spans="1:7">
      <c r="A23966" s="533"/>
      <c r="B23966" s="1787"/>
      <c r="C23966" s="1788"/>
      <c r="D23966" s="533"/>
      <c r="E23966" s="533"/>
      <c r="F23966" s="533"/>
      <c r="G23966" s="533"/>
    </row>
    <row r="23967" spans="1:7">
      <c r="A23967" s="533"/>
      <c r="B23967" s="1787"/>
      <c r="C23967" s="1788"/>
      <c r="D23967" s="533"/>
      <c r="E23967" s="533"/>
      <c r="F23967" s="533"/>
      <c r="G23967" s="533"/>
    </row>
    <row r="23968" spans="1:7">
      <c r="A23968" s="533"/>
      <c r="B23968" s="1787"/>
      <c r="C23968" s="1788"/>
      <c r="D23968" s="533"/>
      <c r="E23968" s="533"/>
      <c r="F23968" s="533"/>
      <c r="G23968" s="533"/>
    </row>
    <row r="23969" spans="1:7">
      <c r="A23969" s="533"/>
      <c r="B23969" s="1787"/>
      <c r="C23969" s="1788"/>
      <c r="D23969" s="533"/>
      <c r="E23969" s="533"/>
      <c r="F23969" s="533"/>
      <c r="G23969" s="533"/>
    </row>
    <row r="23970" spans="1:7">
      <c r="A23970" s="533"/>
      <c r="B23970" s="1787"/>
      <c r="C23970" s="1788"/>
      <c r="D23970" s="533"/>
      <c r="E23970" s="533"/>
      <c r="F23970" s="533"/>
      <c r="G23970" s="533"/>
    </row>
    <row r="23971" spans="1:7">
      <c r="A23971" s="533"/>
      <c r="B23971" s="1787"/>
      <c r="C23971" s="1788"/>
      <c r="D23971" s="533"/>
      <c r="E23971" s="533"/>
      <c r="F23971" s="533"/>
      <c r="G23971" s="533"/>
    </row>
    <row r="23972" spans="1:7">
      <c r="A23972" s="533"/>
      <c r="B23972" s="1787"/>
      <c r="C23972" s="1788"/>
      <c r="D23972" s="533"/>
      <c r="E23972" s="533"/>
      <c r="F23972" s="533"/>
      <c r="G23972" s="533"/>
    </row>
    <row r="23973" spans="1:7">
      <c r="A23973" s="533"/>
      <c r="B23973" s="1787"/>
      <c r="C23973" s="1788"/>
      <c r="D23973" s="533"/>
      <c r="E23973" s="533"/>
      <c r="F23973" s="533"/>
      <c r="G23973" s="533"/>
    </row>
    <row r="23974" spans="1:7">
      <c r="A23974" s="533"/>
      <c r="B23974" s="1787"/>
      <c r="C23974" s="1788"/>
      <c r="D23974" s="533"/>
      <c r="E23974" s="533"/>
      <c r="F23974" s="533"/>
      <c r="G23974" s="533"/>
    </row>
    <row r="23975" spans="1:7">
      <c r="A23975" s="533"/>
      <c r="B23975" s="1787"/>
      <c r="C23975" s="1788"/>
      <c r="D23975" s="533"/>
      <c r="E23975" s="533"/>
      <c r="F23975" s="533"/>
      <c r="G23975" s="533"/>
    </row>
    <row r="23976" spans="1:7">
      <c r="A23976" s="533"/>
      <c r="B23976" s="1787"/>
      <c r="C23976" s="1788"/>
      <c r="D23976" s="533"/>
      <c r="E23976" s="533"/>
      <c r="F23976" s="533"/>
      <c r="G23976" s="533"/>
    </row>
    <row r="23977" spans="1:7">
      <c r="A23977" s="533"/>
      <c r="B23977" s="1787"/>
      <c r="C23977" s="1788"/>
      <c r="D23977" s="533"/>
      <c r="E23977" s="533"/>
      <c r="F23977" s="533"/>
      <c r="G23977" s="533"/>
    </row>
    <row r="23978" spans="1:7">
      <c r="A23978" s="533"/>
      <c r="B23978" s="1787"/>
      <c r="C23978" s="1788"/>
      <c r="D23978" s="533"/>
      <c r="E23978" s="533"/>
      <c r="F23978" s="533"/>
      <c r="G23978" s="533"/>
    </row>
    <row r="23979" spans="1:7">
      <c r="A23979" s="533"/>
      <c r="B23979" s="1787"/>
      <c r="C23979" s="1788"/>
      <c r="D23979" s="533"/>
      <c r="E23979" s="533"/>
      <c r="F23979" s="533"/>
      <c r="G23979" s="533"/>
    </row>
    <row r="23980" spans="1:7">
      <c r="A23980" s="533"/>
      <c r="B23980" s="1787"/>
      <c r="C23980" s="1788"/>
      <c r="D23980" s="533"/>
      <c r="E23980" s="533"/>
      <c r="F23980" s="533"/>
      <c r="G23980" s="533"/>
    </row>
    <row r="23981" spans="1:7">
      <c r="A23981" s="533"/>
      <c r="B23981" s="1787"/>
      <c r="C23981" s="1788"/>
      <c r="D23981" s="533"/>
      <c r="E23981" s="533"/>
      <c r="F23981" s="533"/>
      <c r="G23981" s="533"/>
    </row>
    <row r="23982" spans="1:7">
      <c r="A23982" s="533"/>
      <c r="B23982" s="1787"/>
      <c r="C23982" s="1788"/>
      <c r="D23982" s="533"/>
      <c r="E23982" s="533"/>
      <c r="F23982" s="533"/>
      <c r="G23982" s="533"/>
    </row>
    <row r="23983" spans="1:7">
      <c r="A23983" s="533"/>
      <c r="B23983" s="1787"/>
      <c r="C23983" s="1788"/>
      <c r="D23983" s="533"/>
      <c r="E23983" s="533"/>
      <c r="F23983" s="533"/>
      <c r="G23983" s="533"/>
    </row>
    <row r="23984" spans="1:7">
      <c r="A23984" s="533"/>
      <c r="B23984" s="1787"/>
      <c r="C23984" s="1788"/>
      <c r="D23984" s="533"/>
      <c r="E23984" s="533"/>
      <c r="F23984" s="533"/>
      <c r="G23984" s="533"/>
    </row>
    <row r="23985" spans="1:7">
      <c r="A23985" s="533"/>
      <c r="B23985" s="1787"/>
      <c r="C23985" s="1788"/>
      <c r="D23985" s="533"/>
      <c r="E23985" s="533"/>
      <c r="F23985" s="533"/>
      <c r="G23985" s="533"/>
    </row>
    <row r="23986" spans="1:7">
      <c r="A23986" s="533"/>
      <c r="B23986" s="1787"/>
      <c r="C23986" s="1788"/>
      <c r="D23986" s="533"/>
      <c r="E23986" s="533"/>
      <c r="F23986" s="533"/>
      <c r="G23986" s="533"/>
    </row>
    <row r="23987" spans="1:7">
      <c r="A23987" s="533"/>
      <c r="B23987" s="1787"/>
      <c r="C23987" s="1788"/>
      <c r="D23987" s="533"/>
      <c r="E23987" s="533"/>
      <c r="F23987" s="533"/>
      <c r="G23987" s="533"/>
    </row>
    <row r="23988" spans="1:7">
      <c r="A23988" s="533"/>
      <c r="B23988" s="1787"/>
      <c r="C23988" s="1788"/>
      <c r="D23988" s="533"/>
      <c r="E23988" s="533"/>
      <c r="F23988" s="533"/>
      <c r="G23988" s="533"/>
    </row>
    <row r="23989" spans="1:7">
      <c r="A23989" s="533"/>
      <c r="B23989" s="1787"/>
      <c r="C23989" s="1788"/>
      <c r="D23989" s="533"/>
      <c r="E23989" s="533"/>
      <c r="F23989" s="533"/>
      <c r="G23989" s="533"/>
    </row>
    <row r="23990" spans="1:7">
      <c r="A23990" s="533"/>
      <c r="B23990" s="1787"/>
      <c r="C23990" s="1788"/>
      <c r="D23990" s="533"/>
      <c r="E23990" s="533"/>
      <c r="F23990" s="533"/>
      <c r="G23990" s="533"/>
    </row>
    <row r="23991" spans="1:7">
      <c r="A23991" s="533"/>
      <c r="B23991" s="1787"/>
      <c r="C23991" s="1788"/>
      <c r="D23991" s="533"/>
      <c r="E23991" s="533"/>
      <c r="F23991" s="533"/>
      <c r="G23991" s="533"/>
    </row>
    <row r="23992" spans="1:7">
      <c r="A23992" s="533"/>
      <c r="B23992" s="1787"/>
      <c r="C23992" s="1788"/>
      <c r="D23992" s="533"/>
      <c r="E23992" s="533"/>
      <c r="F23992" s="533"/>
      <c r="G23992" s="533"/>
    </row>
    <row r="23993" spans="1:7">
      <c r="A23993" s="533"/>
      <c r="B23993" s="1787"/>
      <c r="C23993" s="1788"/>
      <c r="D23993" s="533"/>
      <c r="E23993" s="533"/>
      <c r="F23993" s="533"/>
      <c r="G23993" s="533"/>
    </row>
    <row r="23994" spans="1:7">
      <c r="A23994" s="533"/>
      <c r="B23994" s="1787"/>
      <c r="C23994" s="1788"/>
      <c r="D23994" s="533"/>
      <c r="E23994" s="533"/>
      <c r="F23994" s="533"/>
      <c r="G23994" s="533"/>
    </row>
    <row r="23995" spans="1:7">
      <c r="A23995" s="533"/>
      <c r="B23995" s="1787"/>
      <c r="C23995" s="1788"/>
      <c r="D23995" s="533"/>
      <c r="E23995" s="533"/>
      <c r="F23995" s="533"/>
      <c r="G23995" s="533"/>
    </row>
    <row r="23996" spans="1:7">
      <c r="A23996" s="533"/>
      <c r="B23996" s="1787"/>
      <c r="C23996" s="1788"/>
      <c r="D23996" s="533"/>
      <c r="E23996" s="533"/>
      <c r="F23996" s="533"/>
      <c r="G23996" s="533"/>
    </row>
    <row r="23997" spans="1:7">
      <c r="A23997" s="533"/>
      <c r="B23997" s="1787"/>
      <c r="C23997" s="1788"/>
      <c r="D23997" s="533"/>
      <c r="E23997" s="533"/>
      <c r="F23997" s="533"/>
      <c r="G23997" s="533"/>
    </row>
    <row r="23998" spans="1:7">
      <c r="A23998" s="533"/>
      <c r="B23998" s="1787"/>
      <c r="C23998" s="1788"/>
      <c r="D23998" s="533"/>
      <c r="E23998" s="533"/>
      <c r="F23998" s="533"/>
      <c r="G23998" s="533"/>
    </row>
    <row r="23999" spans="1:7">
      <c r="A23999" s="533"/>
      <c r="B23999" s="1787"/>
      <c r="C23999" s="1788"/>
      <c r="D23999" s="533"/>
      <c r="E23999" s="533"/>
      <c r="F23999" s="533"/>
      <c r="G23999" s="533"/>
    </row>
    <row r="24000" spans="1:7">
      <c r="A24000" s="533"/>
      <c r="B24000" s="1787"/>
      <c r="C24000" s="1788"/>
      <c r="D24000" s="533"/>
      <c r="E24000" s="533"/>
      <c r="F24000" s="533"/>
      <c r="G24000" s="533"/>
    </row>
    <row r="24001" spans="1:7">
      <c r="A24001" s="533"/>
      <c r="B24001" s="1787"/>
      <c r="C24001" s="1788"/>
      <c r="D24001" s="533"/>
      <c r="E24001" s="533"/>
      <c r="F24001" s="533"/>
      <c r="G24001" s="533"/>
    </row>
    <row r="24002" spans="1:7">
      <c r="A24002" s="533"/>
      <c r="B24002" s="1787"/>
      <c r="C24002" s="1788"/>
      <c r="D24002" s="533"/>
      <c r="E24002" s="533"/>
      <c r="F24002" s="533"/>
      <c r="G24002" s="533"/>
    </row>
    <row r="24003" spans="1:7">
      <c r="A24003" s="533"/>
      <c r="B24003" s="1787"/>
      <c r="C24003" s="1788"/>
      <c r="D24003" s="533"/>
      <c r="E24003" s="533"/>
      <c r="F24003" s="533"/>
      <c r="G24003" s="533"/>
    </row>
    <row r="24004" spans="1:7">
      <c r="A24004" s="533"/>
      <c r="B24004" s="1787"/>
      <c r="C24004" s="1788"/>
      <c r="D24004" s="533"/>
      <c r="E24004" s="533"/>
      <c r="F24004" s="533"/>
      <c r="G24004" s="533"/>
    </row>
    <row r="24005" spans="1:7">
      <c r="A24005" s="533"/>
      <c r="B24005" s="1787"/>
      <c r="C24005" s="1788"/>
      <c r="D24005" s="533"/>
      <c r="E24005" s="533"/>
      <c r="F24005" s="533"/>
      <c r="G24005" s="533"/>
    </row>
    <row r="24006" spans="1:7">
      <c r="A24006" s="533"/>
      <c r="B24006" s="1787"/>
      <c r="C24006" s="1788"/>
      <c r="D24006" s="533"/>
      <c r="E24006" s="533"/>
      <c r="F24006" s="533"/>
      <c r="G24006" s="533"/>
    </row>
    <row r="24007" spans="1:7">
      <c r="A24007" s="533"/>
      <c r="B24007" s="1787"/>
      <c r="C24007" s="1788"/>
      <c r="D24007" s="533"/>
      <c r="E24007" s="533"/>
      <c r="F24007" s="533"/>
      <c r="G24007" s="533"/>
    </row>
    <row r="24008" spans="1:7">
      <c r="A24008" s="533"/>
      <c r="B24008" s="1787"/>
      <c r="C24008" s="1788"/>
      <c r="D24008" s="533"/>
      <c r="E24008" s="533"/>
      <c r="F24008" s="533"/>
      <c r="G24008" s="533"/>
    </row>
    <row r="24009" spans="1:7">
      <c r="A24009" s="533"/>
      <c r="B24009" s="1787"/>
      <c r="C24009" s="1788"/>
      <c r="D24009" s="533"/>
      <c r="E24009" s="533"/>
      <c r="F24009" s="533"/>
      <c r="G24009" s="533"/>
    </row>
    <row r="24010" spans="1:7">
      <c r="A24010" s="533"/>
      <c r="B24010" s="1787"/>
      <c r="C24010" s="1788"/>
      <c r="D24010" s="533"/>
      <c r="E24010" s="533"/>
      <c r="F24010" s="533"/>
      <c r="G24010" s="533"/>
    </row>
    <row r="24011" spans="1:7">
      <c r="A24011" s="533"/>
      <c r="B24011" s="1787"/>
      <c r="C24011" s="1788"/>
      <c r="D24011" s="533"/>
      <c r="E24011" s="533"/>
      <c r="F24011" s="533"/>
      <c r="G24011" s="533"/>
    </row>
    <row r="24012" spans="1:7">
      <c r="A24012" s="533"/>
      <c r="B24012" s="1787"/>
      <c r="C24012" s="1788"/>
      <c r="D24012" s="533"/>
      <c r="E24012" s="533"/>
      <c r="F24012" s="533"/>
      <c r="G24012" s="533"/>
    </row>
    <row r="24013" spans="1:7">
      <c r="A24013" s="533"/>
      <c r="B24013" s="1787"/>
      <c r="C24013" s="1788"/>
      <c r="D24013" s="533"/>
      <c r="E24013" s="533"/>
      <c r="F24013" s="533"/>
      <c r="G24013" s="533"/>
    </row>
    <row r="24014" spans="1:7">
      <c r="A24014" s="533"/>
      <c r="B24014" s="1787"/>
      <c r="C24014" s="1788"/>
      <c r="D24014" s="533"/>
      <c r="E24014" s="533"/>
      <c r="F24014" s="533"/>
      <c r="G24014" s="533"/>
    </row>
    <row r="24015" spans="1:7">
      <c r="A24015" s="533"/>
      <c r="B24015" s="1787"/>
      <c r="C24015" s="1788"/>
      <c r="D24015" s="533"/>
      <c r="E24015" s="533"/>
      <c r="F24015" s="533"/>
      <c r="G24015" s="533"/>
    </row>
    <row r="24016" spans="1:7">
      <c r="A24016" s="533"/>
      <c r="B24016" s="1787"/>
      <c r="C24016" s="1788"/>
      <c r="D24016" s="533"/>
      <c r="E24016" s="533"/>
      <c r="F24016" s="533"/>
      <c r="G24016" s="533"/>
    </row>
    <row r="24017" spans="1:7">
      <c r="A24017" s="533"/>
      <c r="B24017" s="1787"/>
      <c r="C24017" s="1788"/>
      <c r="D24017" s="533"/>
      <c r="E24017" s="533"/>
      <c r="F24017" s="533"/>
      <c r="G24017" s="533"/>
    </row>
    <row r="24018" spans="1:7">
      <c r="A24018" s="533"/>
      <c r="B24018" s="1787"/>
      <c r="C24018" s="1788"/>
      <c r="D24018" s="533"/>
      <c r="E24018" s="533"/>
      <c r="F24018" s="533"/>
      <c r="G24018" s="533"/>
    </row>
    <row r="24019" spans="1:7">
      <c r="A24019" s="533"/>
      <c r="B24019" s="1787"/>
      <c r="C24019" s="1788"/>
      <c r="D24019" s="533"/>
      <c r="E24019" s="533"/>
      <c r="F24019" s="533"/>
      <c r="G24019" s="533"/>
    </row>
    <row r="24020" spans="1:7">
      <c r="A24020" s="533"/>
      <c r="B24020" s="1787"/>
      <c r="C24020" s="1788"/>
      <c r="D24020" s="533"/>
      <c r="E24020" s="533"/>
      <c r="F24020" s="533"/>
      <c r="G24020" s="533"/>
    </row>
    <row r="24021" spans="1:7">
      <c r="A24021" s="533"/>
      <c r="B24021" s="1787"/>
      <c r="C24021" s="1788"/>
      <c r="D24021" s="533"/>
      <c r="E24021" s="533"/>
      <c r="F24021" s="533"/>
      <c r="G24021" s="533"/>
    </row>
    <row r="24022" spans="1:7">
      <c r="A24022" s="533"/>
      <c r="B24022" s="1787"/>
      <c r="C24022" s="1788"/>
      <c r="D24022" s="533"/>
      <c r="E24022" s="533"/>
      <c r="F24022" s="533"/>
      <c r="G24022" s="533"/>
    </row>
    <row r="24023" spans="1:7">
      <c r="A24023" s="533"/>
      <c r="B24023" s="1787"/>
      <c r="C24023" s="1788"/>
      <c r="D24023" s="533"/>
      <c r="E24023" s="533"/>
      <c r="F24023" s="533"/>
      <c r="G24023" s="533"/>
    </row>
    <row r="24024" spans="1:7">
      <c r="A24024" s="533"/>
      <c r="B24024" s="1787"/>
      <c r="C24024" s="1788"/>
      <c r="D24024" s="533"/>
      <c r="E24024" s="533"/>
      <c r="F24024" s="533"/>
      <c r="G24024" s="533"/>
    </row>
    <row r="24025" spans="1:7">
      <c r="A24025" s="533"/>
      <c r="B24025" s="1787"/>
      <c r="C24025" s="1788"/>
      <c r="D24025" s="533"/>
      <c r="E24025" s="533"/>
      <c r="F24025" s="533"/>
      <c r="G24025" s="533"/>
    </row>
    <row r="24026" spans="1:7">
      <c r="A24026" s="533"/>
      <c r="B24026" s="1787"/>
      <c r="C24026" s="1788"/>
      <c r="D24026" s="533"/>
      <c r="E24026" s="533"/>
      <c r="F24026" s="533"/>
      <c r="G24026" s="533"/>
    </row>
    <row r="24027" spans="1:7">
      <c r="A24027" s="533"/>
      <c r="B24027" s="1787"/>
      <c r="C24027" s="1788"/>
      <c r="D24027" s="533"/>
      <c r="E24027" s="533"/>
      <c r="F24027" s="533"/>
      <c r="G24027" s="533"/>
    </row>
    <row r="24028" spans="1:7">
      <c r="A24028" s="533"/>
      <c r="B24028" s="1787"/>
      <c r="C24028" s="1788"/>
      <c r="D24028" s="533"/>
      <c r="E24028" s="533"/>
      <c r="F24028" s="533"/>
      <c r="G24028" s="533"/>
    </row>
    <row r="24029" spans="1:7">
      <c r="A24029" s="533"/>
      <c r="B24029" s="1787"/>
      <c r="C24029" s="1788"/>
      <c r="D24029" s="533"/>
      <c r="E24029" s="533"/>
      <c r="F24029" s="533"/>
      <c r="G24029" s="533"/>
    </row>
    <row r="24030" spans="1:7">
      <c r="A24030" s="533"/>
      <c r="B24030" s="1787"/>
      <c r="C24030" s="1788"/>
      <c r="D24030" s="533"/>
      <c r="E24030" s="533"/>
      <c r="F24030" s="533"/>
      <c r="G24030" s="533"/>
    </row>
    <row r="24031" spans="1:7">
      <c r="A24031" s="533"/>
      <c r="B24031" s="1787"/>
      <c r="C24031" s="1788"/>
      <c r="D24031" s="533"/>
      <c r="E24031" s="533"/>
      <c r="F24031" s="533"/>
      <c r="G24031" s="533"/>
    </row>
    <row r="24032" spans="1:7">
      <c r="A24032" s="533"/>
      <c r="B24032" s="1787"/>
      <c r="C24032" s="1788"/>
      <c r="D24032" s="533"/>
      <c r="E24032" s="533"/>
      <c r="F24032" s="533"/>
      <c r="G24032" s="533"/>
    </row>
    <row r="24033" spans="1:7">
      <c r="A24033" s="533"/>
      <c r="B24033" s="1787"/>
      <c r="C24033" s="1788"/>
      <c r="D24033" s="533"/>
      <c r="E24033" s="533"/>
      <c r="F24033" s="533"/>
      <c r="G24033" s="533"/>
    </row>
    <row r="24034" spans="1:7">
      <c r="A24034" s="533"/>
      <c r="B24034" s="1787"/>
      <c r="C24034" s="1788"/>
      <c r="D24034" s="533"/>
      <c r="E24034" s="533"/>
      <c r="F24034" s="533"/>
      <c r="G24034" s="533"/>
    </row>
    <row r="24035" spans="1:7">
      <c r="A24035" s="533"/>
      <c r="B24035" s="1787"/>
      <c r="C24035" s="1788"/>
      <c r="D24035" s="533"/>
      <c r="E24035" s="533"/>
      <c r="F24035" s="533"/>
      <c r="G24035" s="533"/>
    </row>
    <row r="24036" spans="1:7">
      <c r="A24036" s="533"/>
      <c r="B24036" s="1787"/>
      <c r="C24036" s="1788"/>
      <c r="D24036" s="533"/>
      <c r="E24036" s="533"/>
      <c r="F24036" s="533"/>
      <c r="G24036" s="533"/>
    </row>
    <row r="24037" spans="1:7">
      <c r="A24037" s="533"/>
      <c r="B24037" s="1787"/>
      <c r="C24037" s="1788"/>
      <c r="D24037" s="533"/>
      <c r="E24037" s="533"/>
      <c r="F24037" s="533"/>
      <c r="G24037" s="533"/>
    </row>
    <row r="24038" spans="1:7">
      <c r="A24038" s="533"/>
      <c r="B24038" s="1787"/>
      <c r="C24038" s="1788"/>
      <c r="D24038" s="533"/>
      <c r="E24038" s="533"/>
      <c r="F24038" s="533"/>
      <c r="G24038" s="533"/>
    </row>
    <row r="24039" spans="1:7">
      <c r="A24039" s="533"/>
      <c r="B24039" s="1787"/>
      <c r="C24039" s="1788"/>
      <c r="D24039" s="533"/>
      <c r="E24039" s="533"/>
      <c r="F24039" s="533"/>
      <c r="G24039" s="533"/>
    </row>
    <row r="24040" spans="1:7">
      <c r="A24040" s="533"/>
      <c r="B24040" s="1787"/>
      <c r="C24040" s="1788"/>
      <c r="D24040" s="533"/>
      <c r="E24040" s="533"/>
      <c r="F24040" s="533"/>
      <c r="G24040" s="533"/>
    </row>
    <row r="24041" spans="1:7">
      <c r="A24041" s="533"/>
      <c r="B24041" s="1787"/>
      <c r="C24041" s="1788"/>
      <c r="D24041" s="533"/>
      <c r="E24041" s="533"/>
      <c r="F24041" s="533"/>
      <c r="G24041" s="533"/>
    </row>
    <row r="24042" spans="1:7">
      <c r="A24042" s="533"/>
      <c r="B24042" s="1787"/>
      <c r="C24042" s="1788"/>
      <c r="D24042" s="533"/>
      <c r="E24042" s="533"/>
      <c r="F24042" s="533"/>
      <c r="G24042" s="533"/>
    </row>
    <row r="24043" spans="1:7">
      <c r="A24043" s="533"/>
      <c r="B24043" s="1787"/>
      <c r="C24043" s="1788"/>
      <c r="D24043" s="533"/>
      <c r="E24043" s="533"/>
      <c r="F24043" s="533"/>
      <c r="G24043" s="533"/>
    </row>
    <row r="24044" spans="1:7">
      <c r="A24044" s="533"/>
      <c r="B24044" s="1787"/>
      <c r="C24044" s="1788"/>
      <c r="D24044" s="533"/>
      <c r="E24044" s="533"/>
      <c r="F24044" s="533"/>
      <c r="G24044" s="533"/>
    </row>
    <row r="24045" spans="1:7">
      <c r="A24045" s="533"/>
      <c r="B24045" s="1787"/>
      <c r="C24045" s="1788"/>
      <c r="D24045" s="533"/>
      <c r="E24045" s="533"/>
      <c r="F24045" s="533"/>
      <c r="G24045" s="533"/>
    </row>
    <row r="24046" spans="1:7">
      <c r="A24046" s="533"/>
      <c r="B24046" s="1787"/>
      <c r="C24046" s="1788"/>
      <c r="D24046" s="533"/>
      <c r="E24046" s="533"/>
      <c r="F24046" s="533"/>
      <c r="G24046" s="533"/>
    </row>
    <row r="24047" spans="1:7">
      <c r="A24047" s="533"/>
      <c r="B24047" s="1787"/>
      <c r="C24047" s="1788"/>
      <c r="D24047" s="533"/>
      <c r="E24047" s="533"/>
      <c r="F24047" s="533"/>
      <c r="G24047" s="533"/>
    </row>
    <row r="24048" spans="1:7">
      <c r="A24048" s="533"/>
      <c r="B24048" s="1787"/>
      <c r="C24048" s="1788"/>
      <c r="D24048" s="533"/>
      <c r="E24048" s="533"/>
      <c r="F24048" s="533"/>
      <c r="G24048" s="533"/>
    </row>
    <row r="24049" spans="1:7">
      <c r="A24049" s="533"/>
      <c r="B24049" s="1787"/>
      <c r="C24049" s="1788"/>
      <c r="D24049" s="533"/>
      <c r="E24049" s="533"/>
      <c r="F24049" s="533"/>
      <c r="G24049" s="533"/>
    </row>
    <row r="24050" spans="1:7">
      <c r="A24050" s="533"/>
      <c r="B24050" s="1787"/>
      <c r="C24050" s="1788"/>
      <c r="D24050" s="533"/>
      <c r="E24050" s="533"/>
      <c r="F24050" s="533"/>
      <c r="G24050" s="533"/>
    </row>
    <row r="24051" spans="1:7">
      <c r="A24051" s="533"/>
      <c r="B24051" s="1787"/>
      <c r="C24051" s="1788"/>
      <c r="D24051" s="533"/>
      <c r="E24051" s="533"/>
      <c r="F24051" s="533"/>
      <c r="G24051" s="533"/>
    </row>
    <row r="24052" spans="1:7">
      <c r="A24052" s="533"/>
      <c r="B24052" s="1787"/>
      <c r="C24052" s="1788"/>
      <c r="D24052" s="533"/>
      <c r="E24052" s="533"/>
      <c r="F24052" s="533"/>
      <c r="G24052" s="533"/>
    </row>
    <row r="24053" spans="1:7">
      <c r="A24053" s="533"/>
      <c r="B24053" s="1787"/>
      <c r="C24053" s="1788"/>
      <c r="D24053" s="533"/>
      <c r="E24053" s="533"/>
      <c r="F24053" s="533"/>
      <c r="G24053" s="533"/>
    </row>
    <row r="24054" spans="1:7">
      <c r="A24054" s="533"/>
      <c r="B24054" s="1787"/>
      <c r="C24054" s="1788"/>
      <c r="D24054" s="533"/>
      <c r="E24054" s="533"/>
      <c r="F24054" s="533"/>
      <c r="G24054" s="533"/>
    </row>
    <row r="24055" spans="1:7">
      <c r="A24055" s="533"/>
      <c r="B24055" s="1787"/>
      <c r="C24055" s="1788"/>
      <c r="D24055" s="533"/>
      <c r="E24055" s="533"/>
      <c r="F24055" s="533"/>
      <c r="G24055" s="533"/>
    </row>
    <row r="24056" spans="1:7">
      <c r="A24056" s="533"/>
      <c r="B24056" s="1787"/>
      <c r="C24056" s="1788"/>
      <c r="D24056" s="533"/>
      <c r="E24056" s="533"/>
      <c r="F24056" s="533"/>
      <c r="G24056" s="533"/>
    </row>
    <row r="24057" spans="1:7">
      <c r="A24057" s="533"/>
      <c r="B24057" s="1787"/>
      <c r="C24057" s="1788"/>
      <c r="D24057" s="533"/>
      <c r="E24057" s="533"/>
      <c r="F24057" s="533"/>
      <c r="G24057" s="533"/>
    </row>
    <row r="24058" spans="1:7">
      <c r="A24058" s="533"/>
      <c r="B24058" s="1787"/>
      <c r="C24058" s="1788"/>
      <c r="D24058" s="533"/>
      <c r="E24058" s="533"/>
      <c r="F24058" s="533"/>
      <c r="G24058" s="533"/>
    </row>
    <row r="24059" spans="1:7">
      <c r="A24059" s="533"/>
      <c r="B24059" s="1787"/>
      <c r="C24059" s="1788"/>
      <c r="D24059" s="533"/>
      <c r="E24059" s="533"/>
      <c r="F24059" s="533"/>
      <c r="G24059" s="533"/>
    </row>
    <row r="24060" spans="1:7">
      <c r="A24060" s="533"/>
      <c r="B24060" s="1787"/>
      <c r="C24060" s="1788"/>
      <c r="D24060" s="533"/>
      <c r="E24060" s="533"/>
      <c r="F24060" s="533"/>
      <c r="G24060" s="533"/>
    </row>
    <row r="24061" spans="1:7">
      <c r="A24061" s="533"/>
      <c r="B24061" s="1787"/>
      <c r="C24061" s="1788"/>
      <c r="D24061" s="533"/>
      <c r="E24061" s="533"/>
      <c r="F24061" s="533"/>
      <c r="G24061" s="533"/>
    </row>
    <row r="24062" spans="1:7">
      <c r="A24062" s="533"/>
      <c r="B24062" s="1787"/>
      <c r="C24062" s="1788"/>
      <c r="D24062" s="533"/>
      <c r="E24062" s="533"/>
      <c r="F24062" s="533"/>
      <c r="G24062" s="533"/>
    </row>
    <row r="24063" spans="1:7">
      <c r="A24063" s="533"/>
      <c r="B24063" s="1787"/>
      <c r="C24063" s="1788"/>
      <c r="D24063" s="533"/>
      <c r="E24063" s="533"/>
      <c r="F24063" s="533"/>
      <c r="G24063" s="533"/>
    </row>
    <row r="24064" spans="1:7">
      <c r="A24064" s="533"/>
      <c r="B24064" s="1787"/>
      <c r="C24064" s="1788"/>
      <c r="D24064" s="533"/>
      <c r="E24064" s="533"/>
      <c r="F24064" s="533"/>
      <c r="G24064" s="533"/>
    </row>
    <row r="24065" spans="1:7">
      <c r="A24065" s="533"/>
      <c r="B24065" s="1787"/>
      <c r="C24065" s="1788"/>
      <c r="D24065" s="533"/>
      <c r="E24065" s="533"/>
      <c r="F24065" s="533"/>
      <c r="G24065" s="533"/>
    </row>
    <row r="24066" spans="1:7">
      <c r="A24066" s="533"/>
      <c r="B24066" s="1787"/>
      <c r="C24066" s="1788"/>
      <c r="D24066" s="533"/>
      <c r="E24066" s="533"/>
      <c r="F24066" s="533"/>
      <c r="G24066" s="533"/>
    </row>
    <row r="24067" spans="1:7">
      <c r="A24067" s="533"/>
      <c r="B24067" s="1787"/>
      <c r="C24067" s="1788"/>
      <c r="D24067" s="533"/>
      <c r="E24067" s="533"/>
      <c r="F24067" s="533"/>
      <c r="G24067" s="533"/>
    </row>
    <row r="24068" spans="1:7">
      <c r="A24068" s="533"/>
      <c r="B24068" s="1787"/>
      <c r="C24068" s="1788"/>
      <c r="D24068" s="533"/>
      <c r="E24068" s="533"/>
      <c r="F24068" s="533"/>
      <c r="G24068" s="533"/>
    </row>
    <row r="24069" spans="1:7">
      <c r="A24069" s="533"/>
      <c r="B24069" s="1787"/>
      <c r="C24069" s="1788"/>
      <c r="D24069" s="533"/>
      <c r="E24069" s="533"/>
      <c r="F24069" s="533"/>
      <c r="G24069" s="533"/>
    </row>
    <row r="24070" spans="1:7">
      <c r="A24070" s="533"/>
      <c r="B24070" s="1787"/>
      <c r="C24070" s="1788"/>
      <c r="D24070" s="533"/>
      <c r="E24070" s="533"/>
      <c r="F24070" s="533"/>
      <c r="G24070" s="533"/>
    </row>
    <row r="24071" spans="1:7">
      <c r="A24071" s="533"/>
      <c r="B24071" s="1787"/>
      <c r="C24071" s="1788"/>
      <c r="D24071" s="533"/>
      <c r="E24071" s="533"/>
      <c r="F24071" s="533"/>
      <c r="G24071" s="533"/>
    </row>
    <row r="24072" spans="1:7">
      <c r="A24072" s="533"/>
      <c r="B24072" s="1787"/>
      <c r="C24072" s="1788"/>
      <c r="D24072" s="533"/>
      <c r="E24072" s="533"/>
      <c r="F24072" s="533"/>
      <c r="G24072" s="533"/>
    </row>
    <row r="24073" spans="1:7">
      <c r="A24073" s="533"/>
      <c r="B24073" s="1787"/>
      <c r="C24073" s="1788"/>
      <c r="D24073" s="533"/>
      <c r="E24073" s="533"/>
      <c r="F24073" s="533"/>
      <c r="G24073" s="533"/>
    </row>
    <row r="24074" spans="1:7">
      <c r="A24074" s="533"/>
      <c r="B24074" s="1787"/>
      <c r="C24074" s="1788"/>
      <c r="D24074" s="533"/>
      <c r="E24074" s="533"/>
      <c r="F24074" s="533"/>
      <c r="G24074" s="533"/>
    </row>
    <row r="24075" spans="1:7">
      <c r="A24075" s="533"/>
      <c r="B24075" s="1787"/>
      <c r="C24075" s="1788"/>
      <c r="D24075" s="533"/>
      <c r="E24075" s="533"/>
      <c r="F24075" s="533"/>
      <c r="G24075" s="533"/>
    </row>
    <row r="24076" spans="1:7">
      <c r="A24076" s="533"/>
      <c r="B24076" s="1787"/>
      <c r="C24076" s="1788"/>
      <c r="D24076" s="533"/>
      <c r="E24076" s="533"/>
      <c r="F24076" s="533"/>
      <c r="G24076" s="533"/>
    </row>
    <row r="24077" spans="1:7">
      <c r="A24077" s="533"/>
      <c r="B24077" s="1787"/>
      <c r="C24077" s="1788"/>
      <c r="D24077" s="533"/>
      <c r="E24077" s="533"/>
      <c r="F24077" s="533"/>
      <c r="G24077" s="533"/>
    </row>
    <row r="24078" spans="1:7">
      <c r="A24078" s="533"/>
      <c r="B24078" s="1787"/>
      <c r="C24078" s="1788"/>
      <c r="D24078" s="533"/>
      <c r="E24078" s="533"/>
      <c r="F24078" s="533"/>
      <c r="G24078" s="533"/>
    </row>
    <row r="24079" spans="1:7">
      <c r="A24079" s="533"/>
      <c r="B24079" s="1787"/>
      <c r="C24079" s="1788"/>
      <c r="D24079" s="533"/>
      <c r="E24079" s="533"/>
      <c r="F24079" s="533"/>
      <c r="G24079" s="533"/>
    </row>
    <row r="24080" spans="1:7">
      <c r="A24080" s="533"/>
      <c r="B24080" s="1787"/>
      <c r="C24080" s="1788"/>
      <c r="D24080" s="533"/>
      <c r="E24080" s="533"/>
      <c r="F24080" s="533"/>
      <c r="G24080" s="533"/>
    </row>
    <row r="24081" spans="1:7">
      <c r="A24081" s="533"/>
      <c r="B24081" s="1787"/>
      <c r="C24081" s="1788"/>
      <c r="D24081" s="533"/>
      <c r="E24081" s="533"/>
      <c r="F24081" s="533"/>
      <c r="G24081" s="533"/>
    </row>
    <row r="24082" spans="1:7">
      <c r="A24082" s="533"/>
      <c r="B24082" s="1787"/>
      <c r="C24082" s="1788"/>
      <c r="D24082" s="533"/>
      <c r="E24082" s="533"/>
      <c r="F24082" s="533"/>
      <c r="G24082" s="533"/>
    </row>
    <row r="24083" spans="1:7">
      <c r="A24083" s="533"/>
      <c r="B24083" s="1787"/>
      <c r="C24083" s="1788"/>
      <c r="D24083" s="533"/>
      <c r="E24083" s="533"/>
      <c r="F24083" s="533"/>
      <c r="G24083" s="533"/>
    </row>
    <row r="24084" spans="1:7">
      <c r="A24084" s="533"/>
      <c r="B24084" s="1787"/>
      <c r="C24084" s="1788"/>
      <c r="D24084" s="533"/>
      <c r="E24084" s="533"/>
      <c r="F24084" s="533"/>
      <c r="G24084" s="533"/>
    </row>
    <row r="24085" spans="1:7">
      <c r="A24085" s="533"/>
      <c r="B24085" s="1787"/>
      <c r="C24085" s="1788"/>
      <c r="D24085" s="533"/>
      <c r="E24085" s="533"/>
      <c r="F24085" s="533"/>
      <c r="G24085" s="533"/>
    </row>
    <row r="24086" spans="1:7">
      <c r="A24086" s="533"/>
      <c r="B24086" s="1787"/>
      <c r="C24086" s="1788"/>
      <c r="D24086" s="533"/>
      <c r="E24086" s="533"/>
      <c r="F24086" s="533"/>
      <c r="G24086" s="533"/>
    </row>
    <row r="24087" spans="1:7">
      <c r="A24087" s="533"/>
      <c r="B24087" s="1787"/>
      <c r="C24087" s="1788"/>
      <c r="D24087" s="533"/>
      <c r="E24087" s="533"/>
      <c r="F24087" s="533"/>
      <c r="G24087" s="533"/>
    </row>
    <row r="24088" spans="1:7">
      <c r="A24088" s="533"/>
      <c r="B24088" s="1787"/>
      <c r="C24088" s="1788"/>
      <c r="D24088" s="533"/>
      <c r="E24088" s="533"/>
      <c r="F24088" s="533"/>
      <c r="G24088" s="533"/>
    </row>
    <row r="24089" spans="1:7">
      <c r="A24089" s="533"/>
      <c r="B24089" s="1787"/>
      <c r="C24089" s="1788"/>
      <c r="D24089" s="533"/>
      <c r="E24089" s="533"/>
      <c r="F24089" s="533"/>
      <c r="G24089" s="533"/>
    </row>
    <row r="24090" spans="1:7">
      <c r="A24090" s="533"/>
      <c r="B24090" s="1787"/>
      <c r="C24090" s="1788"/>
      <c r="D24090" s="533"/>
      <c r="E24090" s="533"/>
      <c r="F24090" s="533"/>
      <c r="G24090" s="533"/>
    </row>
    <row r="24091" spans="1:7">
      <c r="A24091" s="533"/>
      <c r="B24091" s="1787"/>
      <c r="C24091" s="1788"/>
      <c r="D24091" s="533"/>
      <c r="E24091" s="533"/>
      <c r="F24091" s="533"/>
      <c r="G24091" s="533"/>
    </row>
    <row r="24092" spans="1:7">
      <c r="A24092" s="533"/>
      <c r="B24092" s="1787"/>
      <c r="C24092" s="1788"/>
      <c r="D24092" s="533"/>
      <c r="E24092" s="533"/>
      <c r="F24092" s="533"/>
      <c r="G24092" s="533"/>
    </row>
    <row r="24093" spans="1:7">
      <c r="A24093" s="533"/>
      <c r="B24093" s="1787"/>
      <c r="C24093" s="1788"/>
      <c r="D24093" s="533"/>
      <c r="E24093" s="533"/>
      <c r="F24093" s="533"/>
      <c r="G24093" s="533"/>
    </row>
    <row r="24094" spans="1:7">
      <c r="A24094" s="533"/>
      <c r="B24094" s="1787"/>
      <c r="C24094" s="1788"/>
      <c r="D24094" s="533"/>
      <c r="E24094" s="533"/>
      <c r="F24094" s="533"/>
      <c r="G24094" s="533"/>
    </row>
    <row r="24095" spans="1:7">
      <c r="A24095" s="533"/>
      <c r="B24095" s="1787"/>
      <c r="C24095" s="1788"/>
      <c r="D24095" s="533"/>
      <c r="E24095" s="533"/>
      <c r="F24095" s="533"/>
      <c r="G24095" s="533"/>
    </row>
    <row r="24096" spans="1:7">
      <c r="A24096" s="533"/>
      <c r="B24096" s="1787"/>
      <c r="C24096" s="1788"/>
      <c r="D24096" s="533"/>
      <c r="E24096" s="533"/>
      <c r="F24096" s="533"/>
      <c r="G24096" s="533"/>
    </row>
    <row r="24097" spans="1:7">
      <c r="A24097" s="533"/>
      <c r="B24097" s="1787"/>
      <c r="C24097" s="1788"/>
      <c r="D24097" s="533"/>
      <c r="E24097" s="533"/>
      <c r="F24097" s="533"/>
      <c r="G24097" s="533"/>
    </row>
    <row r="24098" spans="1:7">
      <c r="A24098" s="533"/>
      <c r="B24098" s="1787"/>
      <c r="C24098" s="1788"/>
      <c r="D24098" s="533"/>
      <c r="E24098" s="533"/>
      <c r="F24098" s="533"/>
      <c r="G24098" s="533"/>
    </row>
    <row r="24099" spans="1:7">
      <c r="A24099" s="533"/>
      <c r="B24099" s="1787"/>
      <c r="C24099" s="1788"/>
      <c r="D24099" s="533"/>
      <c r="E24099" s="533"/>
      <c r="F24099" s="533"/>
      <c r="G24099" s="533"/>
    </row>
    <row r="24100" spans="1:7">
      <c r="A24100" s="533"/>
      <c r="B24100" s="1787"/>
      <c r="C24100" s="1788"/>
      <c r="D24100" s="533"/>
      <c r="E24100" s="533"/>
      <c r="F24100" s="533"/>
      <c r="G24100" s="533"/>
    </row>
    <row r="24101" spans="1:7">
      <c r="A24101" s="533"/>
      <c r="B24101" s="1787"/>
      <c r="C24101" s="1788"/>
      <c r="D24101" s="533"/>
      <c r="E24101" s="533"/>
      <c r="F24101" s="533"/>
      <c r="G24101" s="533"/>
    </row>
    <row r="24102" spans="1:7">
      <c r="A24102" s="533"/>
      <c r="B24102" s="1787"/>
      <c r="C24102" s="1788"/>
      <c r="D24102" s="533"/>
      <c r="E24102" s="533"/>
      <c r="F24102" s="533"/>
      <c r="G24102" s="533"/>
    </row>
    <row r="24103" spans="1:7">
      <c r="A24103" s="533"/>
      <c r="B24103" s="1787"/>
      <c r="C24103" s="1788"/>
      <c r="D24103" s="533"/>
      <c r="E24103" s="533"/>
      <c r="F24103" s="533"/>
      <c r="G24103" s="533"/>
    </row>
    <row r="24104" spans="1:7">
      <c r="A24104" s="533"/>
      <c r="B24104" s="1787"/>
      <c r="C24104" s="1788"/>
      <c r="D24104" s="533"/>
      <c r="E24104" s="533"/>
      <c r="F24104" s="533"/>
      <c r="G24104" s="533"/>
    </row>
    <row r="24105" spans="1:7">
      <c r="A24105" s="533"/>
      <c r="B24105" s="1787"/>
      <c r="C24105" s="1788"/>
      <c r="D24105" s="533"/>
      <c r="E24105" s="533"/>
      <c r="F24105" s="533"/>
      <c r="G24105" s="533"/>
    </row>
    <row r="24106" spans="1:7">
      <c r="A24106" s="533"/>
      <c r="B24106" s="1787"/>
      <c r="C24106" s="1788"/>
      <c r="D24106" s="533"/>
      <c r="E24106" s="533"/>
      <c r="F24106" s="533"/>
      <c r="G24106" s="533"/>
    </row>
    <row r="24107" spans="1:7">
      <c r="A24107" s="533"/>
      <c r="B24107" s="1787"/>
      <c r="C24107" s="1788"/>
      <c r="D24107" s="533"/>
      <c r="E24107" s="533"/>
      <c r="F24107" s="533"/>
      <c r="G24107" s="533"/>
    </row>
    <row r="24108" spans="1:7">
      <c r="A24108" s="533"/>
      <c r="B24108" s="1787"/>
      <c r="C24108" s="1788"/>
      <c r="D24108" s="533"/>
      <c r="E24108" s="533"/>
      <c r="F24108" s="533"/>
      <c r="G24108" s="533"/>
    </row>
    <row r="24109" spans="1:7">
      <c r="A24109" s="533"/>
      <c r="B24109" s="1787"/>
      <c r="C24109" s="1788"/>
      <c r="D24109" s="533"/>
      <c r="E24109" s="533"/>
      <c r="F24109" s="533"/>
      <c r="G24109" s="533"/>
    </row>
    <row r="24110" spans="1:7">
      <c r="A24110" s="533"/>
      <c r="B24110" s="1787"/>
      <c r="C24110" s="1788"/>
      <c r="D24110" s="533"/>
      <c r="E24110" s="533"/>
      <c r="F24110" s="533"/>
      <c r="G24110" s="533"/>
    </row>
    <row r="24111" spans="1:7">
      <c r="A24111" s="533"/>
      <c r="B24111" s="1787"/>
      <c r="C24111" s="1788"/>
      <c r="D24111" s="533"/>
      <c r="E24111" s="533"/>
      <c r="F24111" s="533"/>
      <c r="G24111" s="533"/>
    </row>
    <row r="24112" spans="1:7">
      <c r="A24112" s="533"/>
      <c r="B24112" s="1787"/>
      <c r="C24112" s="1788"/>
      <c r="D24112" s="533"/>
      <c r="E24112" s="533"/>
      <c r="F24112" s="533"/>
      <c r="G24112" s="533"/>
    </row>
    <row r="24113" spans="1:7">
      <c r="A24113" s="533"/>
      <c r="B24113" s="1787"/>
      <c r="C24113" s="1788"/>
      <c r="D24113" s="533"/>
      <c r="E24113" s="533"/>
      <c r="F24113" s="533"/>
      <c r="G24113" s="533"/>
    </row>
    <row r="24114" spans="1:7">
      <c r="A24114" s="533"/>
      <c r="B24114" s="1787"/>
      <c r="C24114" s="1788"/>
      <c r="D24114" s="533"/>
      <c r="E24114" s="533"/>
      <c r="F24114" s="533"/>
      <c r="G24114" s="533"/>
    </row>
    <row r="24115" spans="1:7">
      <c r="A24115" s="533"/>
      <c r="B24115" s="1787"/>
      <c r="C24115" s="1788"/>
      <c r="D24115" s="533"/>
      <c r="E24115" s="533"/>
      <c r="F24115" s="533"/>
      <c r="G24115" s="533"/>
    </row>
    <row r="24116" spans="1:7">
      <c r="A24116" s="533"/>
      <c r="B24116" s="1787"/>
      <c r="C24116" s="1788"/>
      <c r="D24116" s="533"/>
      <c r="E24116" s="533"/>
      <c r="F24116" s="533"/>
      <c r="G24116" s="533"/>
    </row>
    <row r="24117" spans="1:7">
      <c r="A24117" s="533"/>
      <c r="B24117" s="1787"/>
      <c r="C24117" s="1788"/>
      <c r="D24117" s="533"/>
      <c r="E24117" s="533"/>
      <c r="F24117" s="533"/>
      <c r="G24117" s="533"/>
    </row>
    <row r="24118" spans="1:7">
      <c r="A24118" s="533"/>
      <c r="B24118" s="1787"/>
      <c r="C24118" s="1788"/>
      <c r="D24118" s="533"/>
      <c r="E24118" s="533"/>
      <c r="F24118" s="533"/>
      <c r="G24118" s="533"/>
    </row>
    <row r="24119" spans="1:7">
      <c r="A24119" s="533"/>
      <c r="B24119" s="1787"/>
      <c r="C24119" s="1788"/>
      <c r="D24119" s="533"/>
      <c r="E24119" s="533"/>
      <c r="F24119" s="533"/>
      <c r="G24119" s="533"/>
    </row>
    <row r="24120" spans="1:7">
      <c r="A24120" s="533"/>
      <c r="B24120" s="1787"/>
      <c r="C24120" s="1788"/>
      <c r="D24120" s="533"/>
      <c r="E24120" s="533"/>
      <c r="F24120" s="533"/>
      <c r="G24120" s="533"/>
    </row>
    <row r="24121" spans="1:7">
      <c r="A24121" s="533"/>
      <c r="B24121" s="1787"/>
      <c r="C24121" s="1788"/>
      <c r="D24121" s="533"/>
      <c r="E24121" s="533"/>
      <c r="F24121" s="533"/>
      <c r="G24121" s="533"/>
    </row>
    <row r="24122" spans="1:7">
      <c r="A24122" s="533"/>
      <c r="B24122" s="1787"/>
      <c r="C24122" s="1788"/>
      <c r="D24122" s="533"/>
      <c r="E24122" s="533"/>
      <c r="F24122" s="533"/>
      <c r="G24122" s="533"/>
    </row>
    <row r="24123" spans="1:7">
      <c r="A24123" s="533"/>
      <c r="B24123" s="1787"/>
      <c r="C24123" s="1788"/>
      <c r="D24123" s="533"/>
      <c r="E24123" s="533"/>
      <c r="F24123" s="533"/>
      <c r="G24123" s="533"/>
    </row>
    <row r="24124" spans="1:7">
      <c r="A24124" s="533"/>
      <c r="B24124" s="1787"/>
      <c r="C24124" s="1788"/>
      <c r="D24124" s="533"/>
      <c r="E24124" s="533"/>
      <c r="F24124" s="533"/>
      <c r="G24124" s="533"/>
    </row>
    <row r="24125" spans="1:7">
      <c r="A24125" s="533"/>
      <c r="B24125" s="1787"/>
      <c r="C24125" s="1788"/>
      <c r="D24125" s="533"/>
      <c r="E24125" s="533"/>
      <c r="F24125" s="533"/>
      <c r="G24125" s="533"/>
    </row>
    <row r="24126" spans="1:7">
      <c r="A24126" s="533"/>
      <c r="B24126" s="1787"/>
      <c r="C24126" s="1788"/>
      <c r="D24126" s="533"/>
      <c r="E24126" s="533"/>
      <c r="F24126" s="533"/>
      <c r="G24126" s="533"/>
    </row>
    <row r="24127" spans="1:7">
      <c r="A24127" s="533"/>
      <c r="B24127" s="1787"/>
      <c r="C24127" s="1788"/>
      <c r="D24127" s="533"/>
      <c r="E24127" s="533"/>
      <c r="F24127" s="533"/>
      <c r="G24127" s="533"/>
    </row>
    <row r="24128" spans="1:7">
      <c r="A24128" s="533"/>
      <c r="B24128" s="1787"/>
      <c r="C24128" s="1788"/>
      <c r="D24128" s="533"/>
      <c r="E24128" s="533"/>
      <c r="F24128" s="533"/>
      <c r="G24128" s="533"/>
    </row>
    <row r="24129" spans="1:7">
      <c r="A24129" s="533"/>
      <c r="B24129" s="1787"/>
      <c r="C24129" s="1788"/>
      <c r="D24129" s="533"/>
      <c r="E24129" s="533"/>
      <c r="F24129" s="533"/>
      <c r="G24129" s="533"/>
    </row>
    <row r="24130" spans="1:7">
      <c r="A24130" s="533"/>
      <c r="B24130" s="1787"/>
      <c r="C24130" s="1788"/>
      <c r="D24130" s="533"/>
      <c r="E24130" s="533"/>
      <c r="F24130" s="533"/>
      <c r="G24130" s="533"/>
    </row>
    <row r="24131" spans="1:7">
      <c r="A24131" s="533"/>
      <c r="B24131" s="1787"/>
      <c r="C24131" s="1788"/>
      <c r="D24131" s="533"/>
      <c r="E24131" s="533"/>
      <c r="F24131" s="533"/>
      <c r="G24131" s="533"/>
    </row>
    <row r="24132" spans="1:7">
      <c r="A24132" s="533"/>
      <c r="B24132" s="1787"/>
      <c r="C24132" s="1788"/>
      <c r="D24132" s="533"/>
      <c r="E24132" s="533"/>
      <c r="F24132" s="533"/>
      <c r="G24132" s="533"/>
    </row>
    <row r="24133" spans="1:7">
      <c r="A24133" s="533"/>
      <c r="B24133" s="1787"/>
      <c r="C24133" s="1788"/>
      <c r="D24133" s="533"/>
      <c r="E24133" s="533"/>
      <c r="F24133" s="533"/>
      <c r="G24133" s="533"/>
    </row>
    <row r="24134" spans="1:7">
      <c r="A24134" s="533"/>
      <c r="B24134" s="1787"/>
      <c r="C24134" s="1788"/>
      <c r="D24134" s="533"/>
      <c r="E24134" s="533"/>
      <c r="F24134" s="533"/>
      <c r="G24134" s="533"/>
    </row>
    <row r="24135" spans="1:7">
      <c r="A24135" s="533"/>
      <c r="B24135" s="1787"/>
      <c r="C24135" s="1788"/>
      <c r="D24135" s="533"/>
      <c r="E24135" s="533"/>
      <c r="F24135" s="533"/>
      <c r="G24135" s="533"/>
    </row>
    <row r="24136" spans="1:7">
      <c r="A24136" s="533"/>
      <c r="B24136" s="1787"/>
      <c r="C24136" s="1788"/>
      <c r="D24136" s="533"/>
      <c r="E24136" s="533"/>
      <c r="F24136" s="533"/>
      <c r="G24136" s="533"/>
    </row>
    <row r="24137" spans="1:7">
      <c r="A24137" s="533"/>
      <c r="B24137" s="1787"/>
      <c r="C24137" s="1788"/>
      <c r="D24137" s="533"/>
      <c r="E24137" s="533"/>
      <c r="F24137" s="533"/>
      <c r="G24137" s="533"/>
    </row>
    <row r="24138" spans="1:7">
      <c r="A24138" s="533"/>
      <c r="B24138" s="1787"/>
      <c r="C24138" s="1788"/>
      <c r="D24138" s="533"/>
      <c r="E24138" s="533"/>
      <c r="F24138" s="533"/>
      <c r="G24138" s="533"/>
    </row>
    <row r="24139" spans="1:7">
      <c r="A24139" s="533"/>
      <c r="B24139" s="1787"/>
      <c r="C24139" s="1788"/>
      <c r="D24139" s="533"/>
      <c r="E24139" s="533"/>
      <c r="F24139" s="533"/>
      <c r="G24139" s="533"/>
    </row>
    <row r="24140" spans="1:7">
      <c r="A24140" s="533"/>
      <c r="B24140" s="1787"/>
      <c r="C24140" s="1788"/>
      <c r="D24140" s="533"/>
      <c r="E24140" s="533"/>
      <c r="F24140" s="533"/>
      <c r="G24140" s="533"/>
    </row>
    <row r="24141" spans="1:7">
      <c r="A24141" s="533"/>
      <c r="B24141" s="1787"/>
      <c r="C24141" s="1788"/>
      <c r="D24141" s="533"/>
      <c r="E24141" s="533"/>
      <c r="F24141" s="533"/>
      <c r="G24141" s="533"/>
    </row>
    <row r="24142" spans="1:7">
      <c r="A24142" s="533"/>
      <c r="B24142" s="1787"/>
      <c r="C24142" s="1788"/>
      <c r="D24142" s="533"/>
      <c r="E24142" s="533"/>
      <c r="F24142" s="533"/>
      <c r="G24142" s="533"/>
    </row>
    <row r="24143" spans="1:7">
      <c r="A24143" s="533"/>
      <c r="B24143" s="1787"/>
      <c r="C24143" s="1788"/>
      <c r="D24143" s="533"/>
      <c r="E24143" s="533"/>
      <c r="F24143" s="533"/>
      <c r="G24143" s="533"/>
    </row>
    <row r="24144" spans="1:7">
      <c r="A24144" s="533"/>
      <c r="B24144" s="1787"/>
      <c r="C24144" s="1788"/>
      <c r="D24144" s="533"/>
      <c r="E24144" s="533"/>
      <c r="F24144" s="533"/>
      <c r="G24144" s="533"/>
    </row>
    <row r="24145" spans="1:7">
      <c r="A24145" s="533"/>
      <c r="B24145" s="1787"/>
      <c r="C24145" s="1788"/>
      <c r="D24145" s="533"/>
      <c r="E24145" s="533"/>
      <c r="F24145" s="533"/>
      <c r="G24145" s="533"/>
    </row>
    <row r="24146" spans="1:7">
      <c r="A24146" s="533"/>
      <c r="B24146" s="1787"/>
      <c r="C24146" s="1788"/>
      <c r="D24146" s="533"/>
      <c r="E24146" s="533"/>
      <c r="F24146" s="533"/>
      <c r="G24146" s="533"/>
    </row>
    <row r="24147" spans="1:7">
      <c r="A24147" s="533"/>
      <c r="B24147" s="1787"/>
      <c r="C24147" s="1788"/>
      <c r="D24147" s="533"/>
      <c r="E24147" s="533"/>
      <c r="F24147" s="533"/>
      <c r="G24147" s="533"/>
    </row>
    <row r="24148" spans="1:7">
      <c r="A24148" s="533"/>
      <c r="B24148" s="1787"/>
      <c r="C24148" s="1788"/>
      <c r="D24148" s="533"/>
      <c r="E24148" s="533"/>
      <c r="F24148" s="533"/>
      <c r="G24148" s="533"/>
    </row>
    <row r="24149" spans="1:7">
      <c r="A24149" s="533"/>
      <c r="B24149" s="1787"/>
      <c r="C24149" s="1788"/>
      <c r="D24149" s="533"/>
      <c r="E24149" s="533"/>
      <c r="F24149" s="533"/>
      <c r="G24149" s="533"/>
    </row>
    <row r="24150" spans="1:7">
      <c r="A24150" s="533"/>
      <c r="B24150" s="1787"/>
      <c r="C24150" s="1788"/>
      <c r="D24150" s="533"/>
      <c r="E24150" s="533"/>
      <c r="F24150" s="533"/>
      <c r="G24150" s="533"/>
    </row>
    <row r="24151" spans="1:7">
      <c r="A24151" s="533"/>
      <c r="B24151" s="1787"/>
      <c r="C24151" s="1788"/>
      <c r="D24151" s="533"/>
      <c r="E24151" s="533"/>
      <c r="F24151" s="533"/>
      <c r="G24151" s="533"/>
    </row>
    <row r="24152" spans="1:7">
      <c r="A24152" s="533"/>
      <c r="B24152" s="1787"/>
      <c r="C24152" s="1788"/>
      <c r="D24152" s="533"/>
      <c r="E24152" s="533"/>
      <c r="F24152" s="533"/>
      <c r="G24152" s="533"/>
    </row>
    <row r="24153" spans="1:7">
      <c r="A24153" s="533"/>
      <c r="B24153" s="1787"/>
      <c r="C24153" s="1788"/>
      <c r="D24153" s="533"/>
      <c r="E24153" s="533"/>
      <c r="F24153" s="533"/>
      <c r="G24153" s="533"/>
    </row>
    <row r="24154" spans="1:7">
      <c r="A24154" s="533"/>
      <c r="B24154" s="1787"/>
      <c r="C24154" s="1788"/>
      <c r="D24154" s="533"/>
      <c r="E24154" s="533"/>
      <c r="F24154" s="533"/>
      <c r="G24154" s="533"/>
    </row>
    <row r="24155" spans="1:7">
      <c r="A24155" s="533"/>
      <c r="B24155" s="1787"/>
      <c r="C24155" s="1788"/>
      <c r="D24155" s="533"/>
      <c r="E24155" s="533"/>
      <c r="F24155" s="533"/>
      <c r="G24155" s="533"/>
    </row>
    <row r="24156" spans="1:7">
      <c r="A24156" s="533"/>
      <c r="B24156" s="1787"/>
      <c r="C24156" s="1788"/>
      <c r="D24156" s="533"/>
      <c r="E24156" s="533"/>
      <c r="F24156" s="533"/>
      <c r="G24156" s="533"/>
    </row>
    <row r="24157" spans="1:7">
      <c r="A24157" s="533"/>
      <c r="B24157" s="1787"/>
      <c r="C24157" s="1788"/>
      <c r="D24157" s="533"/>
      <c r="E24157" s="533"/>
      <c r="F24157" s="533"/>
      <c r="G24157" s="533"/>
    </row>
    <row r="24158" spans="1:7">
      <c r="A24158" s="533"/>
      <c r="B24158" s="1787"/>
      <c r="C24158" s="1788"/>
      <c r="D24158" s="533"/>
      <c r="E24158" s="533"/>
      <c r="F24158" s="533"/>
      <c r="G24158" s="533"/>
    </row>
    <row r="24159" spans="1:7">
      <c r="A24159" s="533"/>
      <c r="B24159" s="1787"/>
      <c r="C24159" s="1788"/>
      <c r="D24159" s="533"/>
      <c r="E24159" s="533"/>
      <c r="F24159" s="533"/>
      <c r="G24159" s="533"/>
    </row>
    <row r="24160" spans="1:7">
      <c r="A24160" s="533"/>
      <c r="B24160" s="1787"/>
      <c r="C24160" s="1788"/>
      <c r="D24160" s="533"/>
      <c r="E24160" s="533"/>
      <c r="F24160" s="533"/>
      <c r="G24160" s="533"/>
    </row>
    <row r="24161" spans="1:7">
      <c r="A24161" s="533"/>
      <c r="B24161" s="1787"/>
      <c r="C24161" s="1788"/>
      <c r="D24161" s="533"/>
      <c r="E24161" s="533"/>
      <c r="F24161" s="533"/>
      <c r="G24161" s="533"/>
    </row>
    <row r="24162" spans="1:7">
      <c r="A24162" s="533"/>
      <c r="B24162" s="1787"/>
      <c r="C24162" s="1788"/>
      <c r="D24162" s="533"/>
      <c r="E24162" s="533"/>
      <c r="F24162" s="533"/>
      <c r="G24162" s="533"/>
    </row>
    <row r="24163" spans="1:7">
      <c r="A24163" s="533"/>
      <c r="B24163" s="1787"/>
      <c r="C24163" s="1788"/>
      <c r="D24163" s="533"/>
      <c r="E24163" s="533"/>
      <c r="F24163" s="533"/>
      <c r="G24163" s="533"/>
    </row>
    <row r="24164" spans="1:7">
      <c r="A24164" s="533"/>
      <c r="B24164" s="1787"/>
      <c r="C24164" s="1788"/>
      <c r="D24164" s="533"/>
      <c r="E24164" s="533"/>
      <c r="F24164" s="533"/>
      <c r="G24164" s="533"/>
    </row>
    <row r="24165" spans="1:7">
      <c r="A24165" s="533"/>
      <c r="B24165" s="1787"/>
      <c r="C24165" s="1788"/>
      <c r="D24165" s="533"/>
      <c r="E24165" s="533"/>
      <c r="F24165" s="533"/>
      <c r="G24165" s="533"/>
    </row>
    <row r="24166" spans="1:7">
      <c r="A24166" s="533"/>
      <c r="B24166" s="1787"/>
      <c r="C24166" s="1788"/>
      <c r="D24166" s="533"/>
      <c r="E24166" s="533"/>
      <c r="F24166" s="533"/>
      <c r="G24166" s="533"/>
    </row>
    <row r="24167" spans="1:7">
      <c r="A24167" s="533"/>
      <c r="B24167" s="1787"/>
      <c r="C24167" s="1788"/>
      <c r="D24167" s="533"/>
      <c r="E24167" s="533"/>
      <c r="F24167" s="533"/>
      <c r="G24167" s="533"/>
    </row>
    <row r="24168" spans="1:7">
      <c r="A24168" s="533"/>
      <c r="B24168" s="1787"/>
      <c r="C24168" s="1788"/>
      <c r="D24168" s="533"/>
      <c r="E24168" s="533"/>
      <c r="F24168" s="533"/>
      <c r="G24168" s="533"/>
    </row>
    <row r="24169" spans="1:7">
      <c r="A24169" s="533"/>
      <c r="B24169" s="1787"/>
      <c r="C24169" s="1788"/>
      <c r="D24169" s="533"/>
      <c r="E24169" s="533"/>
      <c r="F24169" s="533"/>
      <c r="G24169" s="533"/>
    </row>
    <row r="24170" spans="1:7">
      <c r="A24170" s="533"/>
      <c r="B24170" s="1787"/>
      <c r="C24170" s="1788"/>
      <c r="D24170" s="533"/>
      <c r="E24170" s="533"/>
      <c r="F24170" s="533"/>
      <c r="G24170" s="533"/>
    </row>
    <row r="24171" spans="1:7">
      <c r="A24171" s="533"/>
      <c r="B24171" s="1787"/>
      <c r="C24171" s="1788"/>
      <c r="D24171" s="533"/>
      <c r="E24171" s="533"/>
      <c r="F24171" s="533"/>
      <c r="G24171" s="533"/>
    </row>
    <row r="24172" spans="1:7">
      <c r="A24172" s="533"/>
      <c r="B24172" s="1787"/>
      <c r="C24172" s="1788"/>
      <c r="D24172" s="533"/>
      <c r="E24172" s="533"/>
      <c r="F24172" s="533"/>
      <c r="G24172" s="533"/>
    </row>
    <row r="24173" spans="1:7">
      <c r="A24173" s="533"/>
      <c r="B24173" s="1787"/>
      <c r="C24173" s="1788"/>
      <c r="D24173" s="533"/>
      <c r="E24173" s="533"/>
      <c r="F24173" s="533"/>
      <c r="G24173" s="533"/>
    </row>
    <row r="24174" spans="1:7">
      <c r="A24174" s="533"/>
      <c r="B24174" s="1787"/>
      <c r="C24174" s="1788"/>
      <c r="D24174" s="533"/>
      <c r="E24174" s="533"/>
      <c r="F24174" s="533"/>
      <c r="G24174" s="533"/>
    </row>
    <row r="24175" spans="1:7">
      <c r="A24175" s="533"/>
      <c r="B24175" s="1787"/>
      <c r="C24175" s="1788"/>
      <c r="D24175" s="533"/>
      <c r="E24175" s="533"/>
      <c r="F24175" s="533"/>
      <c r="G24175" s="533"/>
    </row>
    <row r="24176" spans="1:7">
      <c r="A24176" s="533"/>
      <c r="B24176" s="1787"/>
      <c r="C24176" s="1788"/>
      <c r="D24176" s="533"/>
      <c r="E24176" s="533"/>
      <c r="F24176" s="533"/>
      <c r="G24176" s="533"/>
    </row>
    <row r="24177" spans="1:7">
      <c r="A24177" s="533"/>
      <c r="B24177" s="1787"/>
      <c r="C24177" s="1788"/>
      <c r="D24177" s="533"/>
      <c r="E24177" s="533"/>
      <c r="F24177" s="533"/>
      <c r="G24177" s="533"/>
    </row>
    <row r="24178" spans="1:7">
      <c r="A24178" s="533"/>
      <c r="B24178" s="1787"/>
      <c r="C24178" s="1788"/>
      <c r="D24178" s="533"/>
      <c r="E24178" s="533"/>
      <c r="F24178" s="533"/>
      <c r="G24178" s="533"/>
    </row>
    <row r="24179" spans="1:7">
      <c r="A24179" s="533"/>
      <c r="B24179" s="1787"/>
      <c r="C24179" s="1788"/>
      <c r="D24179" s="533"/>
      <c r="E24179" s="533"/>
      <c r="F24179" s="533"/>
      <c r="G24179" s="533"/>
    </row>
    <row r="24180" spans="1:7">
      <c r="A24180" s="533"/>
      <c r="B24180" s="1787"/>
      <c r="C24180" s="1788"/>
      <c r="D24180" s="533"/>
      <c r="E24180" s="533"/>
      <c r="F24180" s="533"/>
      <c r="G24180" s="533"/>
    </row>
    <row r="24181" spans="1:7">
      <c r="A24181" s="533"/>
      <c r="B24181" s="1787"/>
      <c r="C24181" s="1788"/>
      <c r="D24181" s="533"/>
      <c r="E24181" s="533"/>
      <c r="F24181" s="533"/>
      <c r="G24181" s="533"/>
    </row>
    <row r="24182" spans="1:7">
      <c r="A24182" s="533"/>
      <c r="B24182" s="1787"/>
      <c r="C24182" s="1788"/>
      <c r="D24182" s="533"/>
      <c r="E24182" s="533"/>
      <c r="F24182" s="533"/>
      <c r="G24182" s="533"/>
    </row>
    <row r="24183" spans="1:7">
      <c r="A24183" s="533"/>
      <c r="B24183" s="1787"/>
      <c r="C24183" s="1788"/>
      <c r="D24183" s="533"/>
      <c r="E24183" s="533"/>
      <c r="F24183" s="533"/>
      <c r="G24183" s="533"/>
    </row>
    <row r="24184" spans="1:7">
      <c r="A24184" s="533"/>
      <c r="B24184" s="1787"/>
      <c r="C24184" s="1788"/>
      <c r="D24184" s="533"/>
      <c r="E24184" s="533"/>
      <c r="F24184" s="533"/>
      <c r="G24184" s="533"/>
    </row>
    <row r="24185" spans="1:7">
      <c r="A24185" s="533"/>
      <c r="B24185" s="1787"/>
      <c r="C24185" s="1788"/>
      <c r="D24185" s="533"/>
      <c r="E24185" s="533"/>
      <c r="F24185" s="533"/>
      <c r="G24185" s="533"/>
    </row>
    <row r="24186" spans="1:7">
      <c r="A24186" s="533"/>
      <c r="B24186" s="1787"/>
      <c r="C24186" s="1788"/>
      <c r="D24186" s="533"/>
      <c r="E24186" s="533"/>
      <c r="F24186" s="533"/>
      <c r="G24186" s="533"/>
    </row>
    <row r="24187" spans="1:7">
      <c r="A24187" s="533"/>
      <c r="B24187" s="1787"/>
      <c r="C24187" s="1788"/>
      <c r="D24187" s="533"/>
      <c r="E24187" s="533"/>
      <c r="F24187" s="533"/>
      <c r="G24187" s="533"/>
    </row>
    <row r="24188" spans="1:7">
      <c r="A24188" s="533"/>
      <c r="B24188" s="1787"/>
      <c r="C24188" s="1788"/>
      <c r="D24188" s="533"/>
      <c r="E24188" s="533"/>
      <c r="F24188" s="533"/>
      <c r="G24188" s="533"/>
    </row>
    <row r="24189" spans="1:7">
      <c r="A24189" s="533"/>
      <c r="B24189" s="1787"/>
      <c r="C24189" s="1788"/>
      <c r="D24189" s="533"/>
      <c r="E24189" s="533"/>
      <c r="F24189" s="533"/>
      <c r="G24189" s="533"/>
    </row>
    <row r="24190" spans="1:7">
      <c r="A24190" s="533"/>
      <c r="B24190" s="1787"/>
      <c r="C24190" s="1788"/>
      <c r="D24190" s="533"/>
      <c r="E24190" s="533"/>
      <c r="F24190" s="533"/>
      <c r="G24190" s="533"/>
    </row>
    <row r="24191" spans="1:7">
      <c r="A24191" s="533"/>
      <c r="B24191" s="1787"/>
      <c r="C24191" s="1788"/>
      <c r="D24191" s="533"/>
      <c r="E24191" s="533"/>
      <c r="F24191" s="533"/>
      <c r="G24191" s="533"/>
    </row>
    <row r="24192" spans="1:7">
      <c r="A24192" s="533"/>
      <c r="B24192" s="1787"/>
      <c r="C24192" s="1788"/>
      <c r="D24192" s="533"/>
      <c r="E24192" s="533"/>
      <c r="F24192" s="533"/>
      <c r="G24192" s="533"/>
    </row>
    <row r="24193" spans="1:7">
      <c r="A24193" s="533"/>
      <c r="B24193" s="1787"/>
      <c r="C24193" s="1788"/>
      <c r="D24193" s="533"/>
      <c r="E24193" s="533"/>
      <c r="F24193" s="533"/>
      <c r="G24193" s="533"/>
    </row>
    <row r="24194" spans="1:7">
      <c r="A24194" s="533"/>
      <c r="B24194" s="1787"/>
      <c r="C24194" s="1788"/>
      <c r="D24194" s="533"/>
      <c r="E24194" s="533"/>
      <c r="F24194" s="533"/>
      <c r="G24194" s="533"/>
    </row>
    <row r="24195" spans="1:7">
      <c r="A24195" s="533"/>
      <c r="B24195" s="1787"/>
      <c r="C24195" s="1788"/>
      <c r="D24195" s="533"/>
      <c r="E24195" s="533"/>
      <c r="F24195" s="533"/>
      <c r="G24195" s="533"/>
    </row>
    <row r="24196" spans="1:7">
      <c r="A24196" s="533"/>
      <c r="B24196" s="1787"/>
      <c r="C24196" s="1788"/>
      <c r="D24196" s="533"/>
      <c r="E24196" s="533"/>
      <c r="F24196" s="533"/>
      <c r="G24196" s="533"/>
    </row>
    <row r="24197" spans="1:7">
      <c r="A24197" s="533"/>
      <c r="B24197" s="1787"/>
      <c r="C24197" s="1788"/>
      <c r="D24197" s="533"/>
      <c r="E24197" s="533"/>
      <c r="F24197" s="533"/>
      <c r="G24197" s="533"/>
    </row>
    <row r="24198" spans="1:7">
      <c r="A24198" s="533"/>
      <c r="B24198" s="1787"/>
      <c r="C24198" s="1788"/>
      <c r="D24198" s="533"/>
      <c r="E24198" s="533"/>
      <c r="F24198" s="533"/>
      <c r="G24198" s="533"/>
    </row>
    <row r="24199" spans="1:7">
      <c r="A24199" s="533"/>
      <c r="B24199" s="1787"/>
      <c r="C24199" s="1788"/>
      <c r="D24199" s="533"/>
      <c r="E24199" s="533"/>
      <c r="F24199" s="533"/>
      <c r="G24199" s="533"/>
    </row>
    <row r="24200" spans="1:7">
      <c r="A24200" s="533"/>
      <c r="B24200" s="1787"/>
      <c r="C24200" s="1788"/>
      <c r="D24200" s="533"/>
      <c r="E24200" s="533"/>
      <c r="F24200" s="533"/>
      <c r="G24200" s="533"/>
    </row>
    <row r="24201" spans="1:7">
      <c r="A24201" s="533"/>
      <c r="B24201" s="1787"/>
      <c r="C24201" s="1788"/>
      <c r="D24201" s="533"/>
      <c r="E24201" s="533"/>
      <c r="F24201" s="533"/>
      <c r="G24201" s="533"/>
    </row>
    <row r="24202" spans="1:7">
      <c r="A24202" s="533"/>
      <c r="B24202" s="1787"/>
      <c r="C24202" s="1788"/>
      <c r="D24202" s="533"/>
      <c r="E24202" s="533"/>
      <c r="F24202" s="533"/>
      <c r="G24202" s="533"/>
    </row>
    <row r="24203" spans="1:7">
      <c r="A24203" s="533"/>
      <c r="B24203" s="1787"/>
      <c r="C24203" s="1788"/>
      <c r="D24203" s="533"/>
      <c r="E24203" s="533"/>
      <c r="F24203" s="533"/>
      <c r="G24203" s="533"/>
    </row>
    <row r="24204" spans="1:7">
      <c r="A24204" s="533"/>
      <c r="B24204" s="1787"/>
      <c r="C24204" s="1788"/>
      <c r="D24204" s="533"/>
      <c r="E24204" s="533"/>
      <c r="F24204" s="533"/>
      <c r="G24204" s="533"/>
    </row>
    <row r="24205" spans="1:7">
      <c r="A24205" s="533"/>
      <c r="B24205" s="1787"/>
      <c r="C24205" s="1788"/>
      <c r="D24205" s="533"/>
      <c r="E24205" s="533"/>
      <c r="F24205" s="533"/>
      <c r="G24205" s="533"/>
    </row>
    <row r="24206" spans="1:7">
      <c r="A24206" s="533"/>
      <c r="B24206" s="1787"/>
      <c r="C24206" s="1788"/>
      <c r="D24206" s="533"/>
      <c r="E24206" s="533"/>
      <c r="F24206" s="533"/>
      <c r="G24206" s="533"/>
    </row>
    <row r="24207" spans="1:7">
      <c r="A24207" s="533"/>
      <c r="B24207" s="1787"/>
      <c r="C24207" s="1788"/>
      <c r="D24207" s="533"/>
      <c r="E24207" s="533"/>
      <c r="F24207" s="533"/>
      <c r="G24207" s="533"/>
    </row>
    <row r="24208" spans="1:7">
      <c r="A24208" s="533"/>
      <c r="B24208" s="1787"/>
      <c r="C24208" s="1788"/>
      <c r="D24208" s="533"/>
      <c r="E24208" s="533"/>
      <c r="F24208" s="533"/>
      <c r="G24208" s="533"/>
    </row>
    <row r="24209" spans="1:7">
      <c r="A24209" s="533"/>
      <c r="B24209" s="1787"/>
      <c r="C24209" s="1788"/>
      <c r="D24209" s="533"/>
      <c r="E24209" s="533"/>
      <c r="F24209" s="533"/>
      <c r="G24209" s="533"/>
    </row>
    <row r="24210" spans="1:7">
      <c r="A24210" s="533"/>
      <c r="B24210" s="1787"/>
      <c r="C24210" s="1788"/>
      <c r="D24210" s="533"/>
      <c r="E24210" s="533"/>
      <c r="F24210" s="533"/>
      <c r="G24210" s="533"/>
    </row>
    <row r="24211" spans="1:7">
      <c r="A24211" s="533"/>
      <c r="B24211" s="1787"/>
      <c r="C24211" s="1788"/>
      <c r="D24211" s="533"/>
      <c r="E24211" s="533"/>
      <c r="F24211" s="533"/>
      <c r="G24211" s="533"/>
    </row>
    <row r="24212" spans="1:7">
      <c r="A24212" s="533"/>
      <c r="B24212" s="1787"/>
      <c r="C24212" s="1788"/>
      <c r="D24212" s="533"/>
      <c r="E24212" s="533"/>
      <c r="F24212" s="533"/>
      <c r="G24212" s="533"/>
    </row>
    <row r="24213" spans="1:7">
      <c r="A24213" s="533"/>
      <c r="B24213" s="1787"/>
      <c r="C24213" s="1788"/>
      <c r="D24213" s="533"/>
      <c r="E24213" s="533"/>
      <c r="F24213" s="533"/>
      <c r="G24213" s="533"/>
    </row>
    <row r="24214" spans="1:7">
      <c r="A24214" s="533"/>
      <c r="B24214" s="1787"/>
      <c r="C24214" s="1788"/>
      <c r="D24214" s="533"/>
      <c r="E24214" s="533"/>
      <c r="F24214" s="533"/>
      <c r="G24214" s="533"/>
    </row>
    <row r="24215" spans="1:7">
      <c r="A24215" s="533"/>
      <c r="B24215" s="1787"/>
      <c r="C24215" s="1788"/>
      <c r="D24215" s="533"/>
      <c r="E24215" s="533"/>
      <c r="F24215" s="533"/>
      <c r="G24215" s="533"/>
    </row>
    <row r="24216" spans="1:7">
      <c r="A24216" s="533"/>
      <c r="B24216" s="1787"/>
      <c r="C24216" s="1788"/>
      <c r="D24216" s="533"/>
      <c r="E24216" s="533"/>
      <c r="F24216" s="533"/>
      <c r="G24216" s="533"/>
    </row>
    <row r="24217" spans="1:7">
      <c r="A24217" s="533"/>
      <c r="B24217" s="1787"/>
      <c r="C24217" s="1788"/>
      <c r="D24217" s="533"/>
      <c r="E24217" s="533"/>
      <c r="F24217" s="533"/>
      <c r="G24217" s="533"/>
    </row>
    <row r="24218" spans="1:7">
      <c r="A24218" s="533"/>
      <c r="B24218" s="1787"/>
      <c r="C24218" s="1788"/>
      <c r="D24218" s="533"/>
      <c r="E24218" s="533"/>
      <c r="F24218" s="533"/>
      <c r="G24218" s="533"/>
    </row>
    <row r="24219" spans="1:7">
      <c r="A24219" s="533"/>
      <c r="B24219" s="1787"/>
      <c r="C24219" s="1788"/>
      <c r="D24219" s="533"/>
      <c r="E24219" s="533"/>
      <c r="F24219" s="533"/>
      <c r="G24219" s="533"/>
    </row>
    <row r="24220" spans="1:7">
      <c r="A24220" s="533"/>
      <c r="B24220" s="1787"/>
      <c r="C24220" s="1788"/>
      <c r="D24220" s="533"/>
      <c r="E24220" s="533"/>
      <c r="F24220" s="533"/>
      <c r="G24220" s="533"/>
    </row>
    <row r="24221" spans="1:7">
      <c r="A24221" s="533"/>
      <c r="B24221" s="1787"/>
      <c r="C24221" s="1788"/>
      <c r="D24221" s="533"/>
      <c r="E24221" s="533"/>
      <c r="F24221" s="533"/>
      <c r="G24221" s="533"/>
    </row>
    <row r="24222" spans="1:7">
      <c r="A24222" s="533"/>
      <c r="B24222" s="1787"/>
      <c r="C24222" s="1788"/>
      <c r="D24222" s="533"/>
      <c r="E24222" s="533"/>
      <c r="F24222" s="533"/>
      <c r="G24222" s="533"/>
    </row>
    <row r="24223" spans="1:7">
      <c r="A24223" s="533"/>
      <c r="B24223" s="1787"/>
      <c r="C24223" s="1788"/>
      <c r="D24223" s="533"/>
      <c r="E24223" s="533"/>
      <c r="F24223" s="533"/>
      <c r="G24223" s="533"/>
    </row>
    <row r="24224" spans="1:7">
      <c r="A24224" s="533"/>
      <c r="B24224" s="1787"/>
      <c r="C24224" s="1788"/>
      <c r="D24224" s="533"/>
      <c r="E24224" s="533"/>
      <c r="F24224" s="533"/>
      <c r="G24224" s="533"/>
    </row>
    <row r="24225" spans="1:7">
      <c r="A24225" s="533"/>
      <c r="B24225" s="1787"/>
      <c r="C24225" s="1788"/>
      <c r="D24225" s="533"/>
      <c r="E24225" s="533"/>
      <c r="F24225" s="533"/>
      <c r="G24225" s="533"/>
    </row>
    <row r="24226" spans="1:7">
      <c r="A24226" s="533"/>
      <c r="B24226" s="1787"/>
      <c r="C24226" s="1788"/>
      <c r="D24226" s="533"/>
      <c r="E24226" s="533"/>
      <c r="F24226" s="533"/>
      <c r="G24226" s="533"/>
    </row>
    <row r="24227" spans="1:7">
      <c r="A24227" s="533"/>
      <c r="B24227" s="1787"/>
      <c r="C24227" s="1788"/>
      <c r="D24227" s="533"/>
      <c r="E24227" s="533"/>
      <c r="F24227" s="533"/>
      <c r="G24227" s="533"/>
    </row>
    <row r="24228" spans="1:7">
      <c r="A24228" s="533"/>
      <c r="B24228" s="1787"/>
      <c r="C24228" s="1788"/>
      <c r="D24228" s="533"/>
      <c r="E24228" s="533"/>
      <c r="F24228" s="533"/>
      <c r="G24228" s="533"/>
    </row>
    <row r="24229" spans="1:7">
      <c r="A24229" s="533"/>
      <c r="B24229" s="1787"/>
      <c r="C24229" s="1788"/>
      <c r="D24229" s="533"/>
      <c r="E24229" s="533"/>
      <c r="F24229" s="533"/>
      <c r="G24229" s="533"/>
    </row>
    <row r="24230" spans="1:7">
      <c r="A24230" s="533"/>
      <c r="B24230" s="1787"/>
      <c r="C24230" s="1788"/>
      <c r="D24230" s="533"/>
      <c r="E24230" s="533"/>
      <c r="F24230" s="533"/>
      <c r="G24230" s="533"/>
    </row>
    <row r="24231" spans="1:7">
      <c r="A24231" s="533"/>
      <c r="B24231" s="1787"/>
      <c r="C24231" s="1788"/>
      <c r="D24231" s="533"/>
      <c r="E24231" s="533"/>
      <c r="F24231" s="533"/>
      <c r="G24231" s="533"/>
    </row>
    <row r="24232" spans="1:7">
      <c r="A24232" s="533"/>
      <c r="B24232" s="1787"/>
      <c r="C24232" s="1788"/>
      <c r="D24232" s="533"/>
      <c r="E24232" s="533"/>
      <c r="F24232" s="533"/>
      <c r="G24232" s="533"/>
    </row>
    <row r="24233" spans="1:7">
      <c r="A24233" s="533"/>
      <c r="B24233" s="1787"/>
      <c r="C24233" s="1788"/>
      <c r="D24233" s="533"/>
      <c r="E24233" s="533"/>
      <c r="F24233" s="533"/>
      <c r="G24233" s="533"/>
    </row>
    <row r="24234" spans="1:7">
      <c r="A24234" s="533"/>
      <c r="B24234" s="1787"/>
      <c r="C24234" s="1788"/>
      <c r="D24234" s="533"/>
      <c r="E24234" s="533"/>
      <c r="F24234" s="533"/>
      <c r="G24234" s="533"/>
    </row>
    <row r="24235" spans="1:7">
      <c r="A24235" s="533"/>
      <c r="B24235" s="1787"/>
      <c r="C24235" s="1788"/>
      <c r="D24235" s="533"/>
      <c r="E24235" s="533"/>
      <c r="F24235" s="533"/>
      <c r="G24235" s="533"/>
    </row>
    <row r="24236" spans="1:7">
      <c r="A24236" s="533"/>
      <c r="B24236" s="1787"/>
      <c r="C24236" s="1788"/>
      <c r="D24236" s="533"/>
      <c r="E24236" s="533"/>
      <c r="F24236" s="533"/>
      <c r="G24236" s="533"/>
    </row>
    <row r="24237" spans="1:7">
      <c r="A24237" s="533"/>
      <c r="B24237" s="1787"/>
      <c r="C24237" s="1788"/>
      <c r="D24237" s="533"/>
      <c r="E24237" s="533"/>
      <c r="F24237" s="533"/>
      <c r="G24237" s="533"/>
    </row>
    <row r="24238" spans="1:7">
      <c r="A24238" s="533"/>
      <c r="B24238" s="1787"/>
      <c r="C24238" s="1788"/>
      <c r="D24238" s="533"/>
      <c r="E24238" s="533"/>
      <c r="F24238" s="533"/>
      <c r="G24238" s="533"/>
    </row>
    <row r="24239" spans="1:7">
      <c r="A24239" s="533"/>
      <c r="B24239" s="1787"/>
      <c r="C24239" s="1788"/>
      <c r="D24239" s="533"/>
      <c r="E24239" s="533"/>
      <c r="F24239" s="533"/>
      <c r="G24239" s="533"/>
    </row>
    <row r="24240" spans="1:7">
      <c r="A24240" s="533"/>
      <c r="B24240" s="1787"/>
      <c r="C24240" s="1788"/>
      <c r="D24240" s="533"/>
      <c r="E24240" s="533"/>
      <c r="F24240" s="533"/>
      <c r="G24240" s="533"/>
    </row>
    <row r="24241" spans="1:7">
      <c r="A24241" s="533"/>
      <c r="B24241" s="1787"/>
      <c r="C24241" s="1788"/>
      <c r="D24241" s="533"/>
      <c r="E24241" s="533"/>
      <c r="F24241" s="533"/>
      <c r="G24241" s="533"/>
    </row>
    <row r="24242" spans="1:7">
      <c r="A24242" s="533"/>
      <c r="B24242" s="1787"/>
      <c r="C24242" s="1788"/>
      <c r="D24242" s="533"/>
      <c r="E24242" s="533"/>
      <c r="F24242" s="533"/>
      <c r="G24242" s="533"/>
    </row>
    <row r="24243" spans="1:7">
      <c r="A24243" s="533"/>
      <c r="B24243" s="1787"/>
      <c r="C24243" s="1788"/>
      <c r="D24243" s="533"/>
      <c r="E24243" s="533"/>
      <c r="F24243" s="533"/>
      <c r="G24243" s="533"/>
    </row>
    <row r="24244" spans="1:7">
      <c r="A24244" s="533"/>
      <c r="B24244" s="1787"/>
      <c r="C24244" s="1788"/>
      <c r="D24244" s="533"/>
      <c r="E24244" s="533"/>
      <c r="F24244" s="533"/>
      <c r="G24244" s="533"/>
    </row>
    <row r="24245" spans="1:7">
      <c r="A24245" s="533"/>
      <c r="B24245" s="1787"/>
      <c r="C24245" s="1788"/>
      <c r="D24245" s="533"/>
      <c r="E24245" s="533"/>
      <c r="F24245" s="533"/>
      <c r="G24245" s="533"/>
    </row>
    <row r="24246" spans="1:7">
      <c r="A24246" s="533"/>
      <c r="B24246" s="1787"/>
      <c r="C24246" s="1788"/>
      <c r="D24246" s="533"/>
      <c r="E24246" s="533"/>
      <c r="F24246" s="533"/>
      <c r="G24246" s="533"/>
    </row>
    <row r="24247" spans="1:7">
      <c r="A24247" s="533"/>
      <c r="B24247" s="1787"/>
      <c r="C24247" s="1788"/>
      <c r="D24247" s="533"/>
      <c r="E24247" s="533"/>
      <c r="F24247" s="533"/>
      <c r="G24247" s="533"/>
    </row>
    <row r="24248" spans="1:7">
      <c r="A24248" s="533"/>
      <c r="B24248" s="1787"/>
      <c r="C24248" s="1788"/>
      <c r="D24248" s="533"/>
      <c r="E24248" s="533"/>
      <c r="F24248" s="533"/>
      <c r="G24248" s="533"/>
    </row>
    <row r="24249" spans="1:7">
      <c r="A24249" s="533"/>
      <c r="B24249" s="1787"/>
      <c r="C24249" s="1788"/>
      <c r="D24249" s="533"/>
      <c r="E24249" s="533"/>
      <c r="F24249" s="533"/>
      <c r="G24249" s="533"/>
    </row>
    <row r="24250" spans="1:7">
      <c r="A24250" s="533"/>
      <c r="B24250" s="1787"/>
      <c r="C24250" s="1788"/>
      <c r="D24250" s="533"/>
      <c r="E24250" s="533"/>
      <c r="F24250" s="533"/>
      <c r="G24250" s="533"/>
    </row>
    <row r="24251" spans="1:7">
      <c r="A24251" s="533"/>
      <c r="B24251" s="1787"/>
      <c r="C24251" s="1788"/>
      <c r="D24251" s="533"/>
      <c r="E24251" s="533"/>
      <c r="F24251" s="533"/>
      <c r="G24251" s="533"/>
    </row>
    <row r="24252" spans="1:7">
      <c r="A24252" s="533"/>
      <c r="B24252" s="1787"/>
      <c r="C24252" s="1788"/>
      <c r="D24252" s="533"/>
      <c r="E24252" s="533"/>
      <c r="F24252" s="533"/>
      <c r="G24252" s="533"/>
    </row>
    <row r="24253" spans="1:7">
      <c r="A24253" s="533"/>
      <c r="B24253" s="1787"/>
      <c r="C24253" s="1788"/>
      <c r="D24253" s="533"/>
      <c r="E24253" s="533"/>
      <c r="F24253" s="533"/>
      <c r="G24253" s="533"/>
    </row>
    <row r="24254" spans="1:7">
      <c r="A24254" s="533"/>
      <c r="B24254" s="1787"/>
      <c r="C24254" s="1788"/>
      <c r="D24254" s="533"/>
      <c r="E24254" s="533"/>
      <c r="F24254" s="533"/>
      <c r="G24254" s="533"/>
    </row>
    <row r="24255" spans="1:7">
      <c r="A24255" s="533"/>
      <c r="B24255" s="1787"/>
      <c r="C24255" s="1788"/>
      <c r="D24255" s="533"/>
      <c r="E24255" s="533"/>
      <c r="F24255" s="533"/>
      <c r="G24255" s="533"/>
    </row>
    <row r="24256" spans="1:7">
      <c r="A24256" s="533"/>
      <c r="B24256" s="1787"/>
      <c r="C24256" s="1788"/>
      <c r="D24256" s="533"/>
      <c r="E24256" s="533"/>
      <c r="F24256" s="533"/>
      <c r="G24256" s="533"/>
    </row>
    <row r="24257" spans="1:7">
      <c r="A24257" s="533"/>
      <c r="B24257" s="1787"/>
      <c r="C24257" s="1788"/>
      <c r="D24257" s="533"/>
      <c r="E24257" s="533"/>
      <c r="F24257" s="533"/>
      <c r="G24257" s="533"/>
    </row>
    <row r="24258" spans="1:7">
      <c r="A24258" s="533"/>
      <c r="B24258" s="1787"/>
      <c r="C24258" s="1788"/>
      <c r="D24258" s="533"/>
      <c r="E24258" s="533"/>
      <c r="F24258" s="533"/>
      <c r="G24258" s="533"/>
    </row>
    <row r="24259" spans="1:7">
      <c r="A24259" s="533"/>
      <c r="B24259" s="1787"/>
      <c r="C24259" s="1788"/>
      <c r="D24259" s="533"/>
      <c r="E24259" s="533"/>
      <c r="F24259" s="533"/>
      <c r="G24259" s="533"/>
    </row>
    <row r="24260" spans="1:7">
      <c r="A24260" s="533"/>
      <c r="B24260" s="1787"/>
      <c r="C24260" s="1788"/>
      <c r="D24260" s="533"/>
      <c r="E24260" s="533"/>
      <c r="F24260" s="533"/>
      <c r="G24260" s="533"/>
    </row>
    <row r="24261" spans="1:7">
      <c r="A24261" s="533"/>
      <c r="B24261" s="1787"/>
      <c r="C24261" s="1788"/>
      <c r="D24261" s="533"/>
      <c r="E24261" s="533"/>
      <c r="F24261" s="533"/>
      <c r="G24261" s="533"/>
    </row>
    <row r="24262" spans="1:7">
      <c r="A24262" s="533"/>
      <c r="B24262" s="1787"/>
      <c r="C24262" s="1788"/>
      <c r="D24262" s="533"/>
      <c r="E24262" s="533"/>
      <c r="F24262" s="533"/>
      <c r="G24262" s="533"/>
    </row>
    <row r="24263" spans="1:7">
      <c r="A24263" s="533"/>
      <c r="B24263" s="1787"/>
      <c r="C24263" s="1788"/>
      <c r="D24263" s="533"/>
      <c r="E24263" s="533"/>
      <c r="F24263" s="533"/>
      <c r="G24263" s="533"/>
    </row>
    <row r="24264" spans="1:7">
      <c r="A24264" s="533"/>
      <c r="B24264" s="1787"/>
      <c r="C24264" s="1788"/>
      <c r="D24264" s="533"/>
      <c r="E24264" s="533"/>
      <c r="F24264" s="533"/>
      <c r="G24264" s="533"/>
    </row>
    <row r="24265" spans="1:7">
      <c r="A24265" s="533"/>
      <c r="B24265" s="1787"/>
      <c r="C24265" s="1788"/>
      <c r="D24265" s="533"/>
      <c r="E24265" s="533"/>
      <c r="F24265" s="533"/>
      <c r="G24265" s="533"/>
    </row>
    <row r="24266" spans="1:7">
      <c r="A24266" s="533"/>
      <c r="B24266" s="1787"/>
      <c r="C24266" s="1788"/>
      <c r="D24266" s="533"/>
      <c r="E24266" s="533"/>
      <c r="F24266" s="533"/>
      <c r="G24266" s="533"/>
    </row>
    <row r="24267" spans="1:7">
      <c r="A24267" s="533"/>
      <c r="B24267" s="1787"/>
      <c r="C24267" s="1788"/>
      <c r="D24267" s="533"/>
      <c r="E24267" s="533"/>
      <c r="F24267" s="533"/>
      <c r="G24267" s="533"/>
    </row>
    <row r="24268" spans="1:7">
      <c r="A24268" s="533"/>
      <c r="B24268" s="1787"/>
      <c r="C24268" s="1788"/>
      <c r="D24268" s="533"/>
      <c r="E24268" s="533"/>
      <c r="F24268" s="533"/>
      <c r="G24268" s="533"/>
    </row>
    <row r="24269" spans="1:7">
      <c r="A24269" s="533"/>
      <c r="B24269" s="1787"/>
      <c r="C24269" s="1788"/>
      <c r="D24269" s="533"/>
      <c r="E24269" s="533"/>
      <c r="F24269" s="533"/>
      <c r="G24269" s="533"/>
    </row>
    <row r="24270" spans="1:7">
      <c r="A24270" s="533"/>
      <c r="B24270" s="1787"/>
      <c r="C24270" s="1788"/>
      <c r="D24270" s="533"/>
      <c r="E24270" s="533"/>
      <c r="F24270" s="533"/>
      <c r="G24270" s="533"/>
    </row>
    <row r="24271" spans="1:7">
      <c r="A24271" s="533"/>
      <c r="B24271" s="1787"/>
      <c r="C24271" s="1788"/>
      <c r="D24271" s="533"/>
      <c r="E24271" s="533"/>
      <c r="F24271" s="533"/>
      <c r="G24271" s="533"/>
    </row>
    <row r="24272" spans="1:7">
      <c r="A24272" s="533"/>
      <c r="B24272" s="1787"/>
      <c r="C24272" s="1788"/>
      <c r="D24272" s="533"/>
      <c r="E24272" s="533"/>
      <c r="F24272" s="533"/>
      <c r="G24272" s="533"/>
    </row>
    <row r="24273" spans="1:7">
      <c r="A24273" s="533"/>
      <c r="B24273" s="1787"/>
      <c r="C24273" s="1788"/>
      <c r="D24273" s="533"/>
      <c r="E24273" s="533"/>
      <c r="F24273" s="533"/>
      <c r="G24273" s="533"/>
    </row>
    <row r="24274" spans="1:7">
      <c r="A24274" s="533"/>
      <c r="B24274" s="1787"/>
      <c r="C24274" s="1788"/>
      <c r="D24274" s="533"/>
      <c r="E24274" s="533"/>
      <c r="F24274" s="533"/>
      <c r="G24274" s="533"/>
    </row>
    <row r="24275" spans="1:7">
      <c r="A24275" s="533"/>
      <c r="B24275" s="1787"/>
      <c r="C24275" s="1788"/>
      <c r="D24275" s="533"/>
      <c r="E24275" s="533"/>
      <c r="F24275" s="533"/>
      <c r="G24275" s="533"/>
    </row>
    <row r="24276" spans="1:7">
      <c r="A24276" s="533"/>
      <c r="B24276" s="1787"/>
      <c r="C24276" s="1788"/>
      <c r="D24276" s="533"/>
      <c r="E24276" s="533"/>
      <c r="F24276" s="533"/>
      <c r="G24276" s="533"/>
    </row>
    <row r="24277" spans="1:7">
      <c r="A24277" s="533"/>
      <c r="B24277" s="1787"/>
      <c r="C24277" s="1788"/>
      <c r="D24277" s="533"/>
      <c r="E24277" s="533"/>
      <c r="F24277" s="533"/>
      <c r="G24277" s="533"/>
    </row>
    <row r="24278" spans="1:7">
      <c r="A24278" s="533"/>
      <c r="B24278" s="1787"/>
      <c r="C24278" s="1788"/>
      <c r="D24278" s="533"/>
      <c r="E24278" s="533"/>
      <c r="F24278" s="533"/>
      <c r="G24278" s="533"/>
    </row>
    <row r="24279" spans="1:7">
      <c r="A24279" s="533"/>
      <c r="B24279" s="1787"/>
      <c r="C24279" s="1788"/>
      <c r="D24279" s="533"/>
      <c r="E24279" s="533"/>
      <c r="F24279" s="533"/>
      <c r="G24279" s="533"/>
    </row>
    <row r="24280" spans="1:7">
      <c r="A24280" s="533"/>
      <c r="B24280" s="1787"/>
      <c r="C24280" s="1788"/>
      <c r="D24280" s="533"/>
      <c r="E24280" s="533"/>
      <c r="F24280" s="533"/>
      <c r="G24280" s="533"/>
    </row>
    <row r="24281" spans="1:7">
      <c r="A24281" s="533"/>
      <c r="B24281" s="1787"/>
      <c r="C24281" s="1788"/>
      <c r="D24281" s="533"/>
      <c r="E24281" s="533"/>
      <c r="F24281" s="533"/>
      <c r="G24281" s="533"/>
    </row>
    <row r="24282" spans="1:7">
      <c r="A24282" s="533"/>
      <c r="B24282" s="1787"/>
      <c r="C24282" s="1788"/>
      <c r="D24282" s="533"/>
      <c r="E24282" s="533"/>
      <c r="F24282" s="533"/>
      <c r="G24282" s="533"/>
    </row>
    <row r="24283" spans="1:7">
      <c r="A24283" s="533"/>
      <c r="B24283" s="1787"/>
      <c r="C24283" s="1788"/>
      <c r="D24283" s="533"/>
      <c r="E24283" s="533"/>
      <c r="F24283" s="533"/>
      <c r="G24283" s="533"/>
    </row>
    <row r="24284" spans="1:7">
      <c r="A24284" s="533"/>
      <c r="B24284" s="1787"/>
      <c r="C24284" s="1788"/>
      <c r="D24284" s="533"/>
      <c r="E24284" s="533"/>
      <c r="F24284" s="533"/>
      <c r="G24284" s="533"/>
    </row>
    <row r="24285" spans="1:7">
      <c r="A24285" s="533"/>
      <c r="B24285" s="1787"/>
      <c r="C24285" s="1788"/>
      <c r="D24285" s="533"/>
      <c r="E24285" s="533"/>
      <c r="F24285" s="533"/>
      <c r="G24285" s="533"/>
    </row>
    <row r="24286" spans="1:7">
      <c r="A24286" s="533"/>
      <c r="B24286" s="1787"/>
      <c r="C24286" s="1788"/>
      <c r="D24286" s="533"/>
      <c r="E24286" s="533"/>
      <c r="F24286" s="533"/>
      <c r="G24286" s="533"/>
    </row>
    <row r="24287" spans="1:7">
      <c r="A24287" s="533"/>
      <c r="B24287" s="1787"/>
      <c r="C24287" s="1788"/>
      <c r="D24287" s="533"/>
      <c r="E24287" s="533"/>
      <c r="F24287" s="533"/>
      <c r="G24287" s="533"/>
    </row>
    <row r="24288" spans="1:7">
      <c r="A24288" s="533"/>
      <c r="B24288" s="1787"/>
      <c r="C24288" s="1788"/>
      <c r="D24288" s="533"/>
      <c r="E24288" s="533"/>
      <c r="F24288" s="533"/>
      <c r="G24288" s="533"/>
    </row>
    <row r="24289" spans="1:7">
      <c r="A24289" s="533"/>
      <c r="B24289" s="1787"/>
      <c r="C24289" s="1788"/>
      <c r="D24289" s="533"/>
      <c r="E24289" s="533"/>
      <c r="F24289" s="533"/>
      <c r="G24289" s="533"/>
    </row>
    <row r="24290" spans="1:7">
      <c r="A24290" s="533"/>
      <c r="B24290" s="1787"/>
      <c r="C24290" s="1788"/>
      <c r="D24290" s="533"/>
      <c r="E24290" s="533"/>
      <c r="F24290" s="533"/>
      <c r="G24290" s="533"/>
    </row>
    <row r="24291" spans="1:7">
      <c r="A24291" s="533"/>
      <c r="B24291" s="1787"/>
      <c r="C24291" s="1788"/>
      <c r="D24291" s="533"/>
      <c r="E24291" s="533"/>
      <c r="F24291" s="533"/>
      <c r="G24291" s="533"/>
    </row>
    <row r="24292" spans="1:7">
      <c r="A24292" s="533"/>
      <c r="B24292" s="1787"/>
      <c r="C24292" s="1788"/>
      <c r="D24292" s="533"/>
      <c r="E24292" s="533"/>
      <c r="F24292" s="533"/>
      <c r="G24292" s="533"/>
    </row>
    <row r="24293" spans="1:7">
      <c r="A24293" s="533"/>
      <c r="B24293" s="1787"/>
      <c r="C24293" s="1788"/>
      <c r="D24293" s="533"/>
      <c r="E24293" s="533"/>
      <c r="F24293" s="533"/>
      <c r="G24293" s="533"/>
    </row>
    <row r="24294" spans="1:7">
      <c r="A24294" s="533"/>
      <c r="B24294" s="1787"/>
      <c r="C24294" s="1788"/>
      <c r="D24294" s="533"/>
      <c r="E24294" s="533"/>
      <c r="F24294" s="533"/>
      <c r="G24294" s="533"/>
    </row>
    <row r="24295" spans="1:7">
      <c r="A24295" s="533"/>
      <c r="B24295" s="1787"/>
      <c r="C24295" s="1788"/>
      <c r="D24295" s="533"/>
      <c r="E24295" s="533"/>
      <c r="F24295" s="533"/>
      <c r="G24295" s="533"/>
    </row>
    <row r="24296" spans="1:7">
      <c r="A24296" s="533"/>
      <c r="B24296" s="1787"/>
      <c r="C24296" s="1788"/>
      <c r="D24296" s="533"/>
      <c r="E24296" s="533"/>
      <c r="F24296" s="533"/>
      <c r="G24296" s="533"/>
    </row>
    <row r="24297" spans="1:7">
      <c r="A24297" s="533"/>
      <c r="B24297" s="1787"/>
      <c r="C24297" s="1788"/>
      <c r="D24297" s="533"/>
      <c r="E24297" s="533"/>
      <c r="F24297" s="533"/>
      <c r="G24297" s="533"/>
    </row>
    <row r="24298" spans="1:7">
      <c r="A24298" s="533"/>
      <c r="B24298" s="1787"/>
      <c r="C24298" s="1788"/>
      <c r="D24298" s="533"/>
      <c r="E24298" s="533"/>
      <c r="F24298" s="533"/>
      <c r="G24298" s="533"/>
    </row>
    <row r="24299" spans="1:7">
      <c r="A24299" s="533"/>
      <c r="B24299" s="1787"/>
      <c r="C24299" s="1788"/>
      <c r="D24299" s="533"/>
      <c r="E24299" s="533"/>
      <c r="F24299" s="533"/>
      <c r="G24299" s="533"/>
    </row>
    <row r="24300" spans="1:7">
      <c r="A24300" s="533"/>
      <c r="B24300" s="1787"/>
      <c r="C24300" s="1788"/>
      <c r="D24300" s="533"/>
      <c r="E24300" s="533"/>
      <c r="F24300" s="533"/>
      <c r="G24300" s="533"/>
    </row>
    <row r="24301" spans="1:7">
      <c r="A24301" s="533"/>
      <c r="B24301" s="1787"/>
      <c r="C24301" s="1788"/>
      <c r="D24301" s="533"/>
      <c r="E24301" s="533"/>
      <c r="F24301" s="533"/>
      <c r="G24301" s="533"/>
    </row>
    <row r="24302" spans="1:7">
      <c r="A24302" s="533"/>
      <c r="B24302" s="1787"/>
      <c r="C24302" s="1788"/>
      <c r="D24302" s="533"/>
      <c r="E24302" s="533"/>
      <c r="F24302" s="533"/>
      <c r="G24302" s="533"/>
    </row>
    <row r="24303" spans="1:7">
      <c r="A24303" s="533"/>
      <c r="B24303" s="1787"/>
      <c r="C24303" s="1788"/>
      <c r="D24303" s="533"/>
      <c r="E24303" s="533"/>
      <c r="F24303" s="533"/>
      <c r="G24303" s="533"/>
    </row>
    <row r="24304" spans="1:7">
      <c r="A24304" s="533"/>
      <c r="B24304" s="1787"/>
      <c r="C24304" s="1788"/>
      <c r="D24304" s="533"/>
      <c r="E24304" s="533"/>
      <c r="F24304" s="533"/>
      <c r="G24304" s="533"/>
    </row>
    <row r="24305" spans="1:7">
      <c r="A24305" s="533"/>
      <c r="B24305" s="1787"/>
      <c r="C24305" s="1788"/>
      <c r="D24305" s="533"/>
      <c r="E24305" s="533"/>
      <c r="F24305" s="533"/>
      <c r="G24305" s="533"/>
    </row>
    <row r="24306" spans="1:7">
      <c r="A24306" s="533"/>
      <c r="B24306" s="1787"/>
      <c r="C24306" s="1788"/>
      <c r="D24306" s="533"/>
      <c r="E24306" s="533"/>
      <c r="F24306" s="533"/>
      <c r="G24306" s="533"/>
    </row>
    <row r="24307" spans="1:7">
      <c r="A24307" s="533"/>
      <c r="B24307" s="1787"/>
      <c r="C24307" s="1788"/>
      <c r="D24307" s="533"/>
      <c r="E24307" s="533"/>
      <c r="F24307" s="533"/>
      <c r="G24307" s="533"/>
    </row>
    <row r="24308" spans="1:7">
      <c r="A24308" s="533"/>
      <c r="B24308" s="1787"/>
      <c r="C24308" s="1788"/>
      <c r="D24308" s="533"/>
      <c r="E24308" s="533"/>
      <c r="F24308" s="533"/>
      <c r="G24308" s="533"/>
    </row>
    <row r="24309" spans="1:7">
      <c r="A24309" s="533"/>
      <c r="B24309" s="1787"/>
      <c r="C24309" s="1788"/>
      <c r="D24309" s="533"/>
      <c r="E24309" s="533"/>
      <c r="F24309" s="533"/>
      <c r="G24309" s="533"/>
    </row>
    <row r="24310" spans="1:7">
      <c r="A24310" s="533"/>
      <c r="B24310" s="1787"/>
      <c r="C24310" s="1788"/>
      <c r="D24310" s="533"/>
      <c r="E24310" s="533"/>
      <c r="F24310" s="533"/>
      <c r="G24310" s="533"/>
    </row>
    <row r="24311" spans="1:7">
      <c r="A24311" s="533"/>
      <c r="B24311" s="1787"/>
      <c r="C24311" s="1788"/>
      <c r="D24311" s="533"/>
      <c r="E24311" s="533"/>
      <c r="F24311" s="533"/>
      <c r="G24311" s="533"/>
    </row>
    <row r="24312" spans="1:7">
      <c r="A24312" s="533"/>
      <c r="B24312" s="1787"/>
      <c r="C24312" s="1788"/>
      <c r="D24312" s="533"/>
      <c r="E24312" s="533"/>
      <c r="F24312" s="533"/>
      <c r="G24312" s="533"/>
    </row>
    <row r="24313" spans="1:7">
      <c r="A24313" s="533"/>
      <c r="B24313" s="1787"/>
      <c r="C24313" s="1788"/>
      <c r="D24313" s="533"/>
      <c r="E24313" s="533"/>
      <c r="F24313" s="533"/>
      <c r="G24313" s="533"/>
    </row>
    <row r="24314" spans="1:7">
      <c r="A24314" s="533"/>
      <c r="B24314" s="1787"/>
      <c r="C24314" s="1788"/>
      <c r="D24314" s="533"/>
      <c r="E24314" s="533"/>
      <c r="F24314" s="533"/>
      <c r="G24314" s="533"/>
    </row>
    <row r="24315" spans="1:7">
      <c r="A24315" s="533"/>
      <c r="B24315" s="1787"/>
      <c r="C24315" s="1788"/>
      <c r="D24315" s="533"/>
      <c r="E24315" s="533"/>
      <c r="F24315" s="533"/>
      <c r="G24315" s="533"/>
    </row>
    <row r="24316" spans="1:7">
      <c r="A24316" s="533"/>
      <c r="B24316" s="1787"/>
      <c r="C24316" s="1788"/>
      <c r="D24316" s="533"/>
      <c r="E24316" s="533"/>
      <c r="F24316" s="533"/>
      <c r="G24316" s="533"/>
    </row>
    <row r="24317" spans="1:7">
      <c r="A24317" s="533"/>
      <c r="B24317" s="1787"/>
      <c r="C24317" s="1788"/>
      <c r="D24317" s="533"/>
      <c r="E24317" s="533"/>
      <c r="F24317" s="533"/>
      <c r="G24317" s="533"/>
    </row>
    <row r="24318" spans="1:7">
      <c r="A24318" s="533"/>
      <c r="B24318" s="1787"/>
      <c r="C24318" s="1788"/>
      <c r="D24318" s="533"/>
      <c r="E24318" s="533"/>
      <c r="F24318" s="533"/>
      <c r="G24318" s="533"/>
    </row>
    <row r="24319" spans="1:7">
      <c r="A24319" s="533"/>
      <c r="B24319" s="1787"/>
      <c r="C24319" s="1788"/>
      <c r="D24319" s="533"/>
      <c r="E24319" s="533"/>
      <c r="F24319" s="533"/>
      <c r="G24319" s="533"/>
    </row>
    <row r="24320" spans="1:7">
      <c r="A24320" s="533"/>
      <c r="B24320" s="1787"/>
      <c r="C24320" s="1788"/>
      <c r="D24320" s="533"/>
      <c r="E24320" s="533"/>
      <c r="F24320" s="533"/>
      <c r="G24320" s="533"/>
    </row>
    <row r="24321" spans="1:7">
      <c r="A24321" s="533"/>
      <c r="B24321" s="1787"/>
      <c r="C24321" s="1788"/>
      <c r="D24321" s="533"/>
      <c r="E24321" s="533"/>
      <c r="F24321" s="533"/>
      <c r="G24321" s="533"/>
    </row>
    <row r="24322" spans="1:7">
      <c r="A24322" s="533"/>
      <c r="B24322" s="1787"/>
      <c r="C24322" s="1788"/>
      <c r="D24322" s="533"/>
      <c r="E24322" s="533"/>
      <c r="F24322" s="533"/>
      <c r="G24322" s="533"/>
    </row>
    <row r="24323" spans="1:7">
      <c r="A24323" s="533"/>
      <c r="B24323" s="1787"/>
      <c r="C24323" s="1788"/>
      <c r="D24323" s="533"/>
      <c r="E24323" s="533"/>
      <c r="F24323" s="533"/>
      <c r="G24323" s="533"/>
    </row>
    <row r="24324" spans="1:7">
      <c r="A24324" s="533"/>
      <c r="B24324" s="1787"/>
      <c r="C24324" s="1788"/>
      <c r="D24324" s="533"/>
      <c r="E24324" s="533"/>
      <c r="F24324" s="533"/>
      <c r="G24324" s="533"/>
    </row>
    <row r="24325" spans="1:7">
      <c r="A24325" s="533"/>
      <c r="B24325" s="1787"/>
      <c r="C24325" s="1788"/>
      <c r="D24325" s="533"/>
      <c r="E24325" s="533"/>
      <c r="F24325" s="533"/>
      <c r="G24325" s="533"/>
    </row>
    <row r="24326" spans="1:7">
      <c r="A24326" s="533"/>
      <c r="B24326" s="1787"/>
      <c r="C24326" s="1788"/>
      <c r="D24326" s="533"/>
      <c r="E24326" s="533"/>
      <c r="F24326" s="533"/>
      <c r="G24326" s="533"/>
    </row>
    <row r="24327" spans="1:7">
      <c r="A24327" s="533"/>
      <c r="B24327" s="1787"/>
      <c r="C24327" s="1788"/>
      <c r="D24327" s="533"/>
      <c r="E24327" s="533"/>
      <c r="F24327" s="533"/>
      <c r="G24327" s="533"/>
    </row>
    <row r="24328" spans="1:7">
      <c r="A24328" s="533"/>
      <c r="B24328" s="1787"/>
      <c r="C24328" s="1788"/>
      <c r="D24328" s="533"/>
      <c r="E24328" s="533"/>
      <c r="F24328" s="533"/>
      <c r="G24328" s="533"/>
    </row>
    <row r="24329" spans="1:7">
      <c r="A24329" s="533"/>
      <c r="B24329" s="1787"/>
      <c r="C24329" s="1788"/>
      <c r="D24329" s="533"/>
      <c r="E24329" s="533"/>
      <c r="F24329" s="533"/>
      <c r="G24329" s="533"/>
    </row>
    <row r="24330" spans="1:7">
      <c r="A24330" s="533"/>
      <c r="B24330" s="1787"/>
      <c r="C24330" s="1788"/>
      <c r="D24330" s="533"/>
      <c r="E24330" s="533"/>
      <c r="F24330" s="533"/>
      <c r="G24330" s="533"/>
    </row>
    <row r="24331" spans="1:7">
      <c r="A24331" s="533"/>
      <c r="B24331" s="1787"/>
      <c r="C24331" s="1788"/>
      <c r="D24331" s="533"/>
      <c r="E24331" s="533"/>
      <c r="F24331" s="533"/>
      <c r="G24331" s="533"/>
    </row>
    <row r="24332" spans="1:7">
      <c r="A24332" s="533"/>
      <c r="B24332" s="1787"/>
      <c r="C24332" s="1788"/>
      <c r="D24332" s="533"/>
      <c r="E24332" s="533"/>
      <c r="F24332" s="533"/>
      <c r="G24332" s="533"/>
    </row>
    <row r="24333" spans="1:7">
      <c r="A24333" s="533"/>
      <c r="B24333" s="1787"/>
      <c r="C24333" s="1788"/>
      <c r="D24333" s="533"/>
      <c r="E24333" s="533"/>
      <c r="F24333" s="533"/>
      <c r="G24333" s="533"/>
    </row>
    <row r="24334" spans="1:7">
      <c r="A24334" s="533"/>
      <c r="B24334" s="1787"/>
      <c r="C24334" s="1788"/>
      <c r="D24334" s="533"/>
      <c r="E24334" s="533"/>
      <c r="F24334" s="533"/>
      <c r="G24334" s="533"/>
    </row>
    <row r="24335" spans="1:7">
      <c r="A24335" s="533"/>
      <c r="B24335" s="1787"/>
      <c r="C24335" s="1788"/>
      <c r="D24335" s="533"/>
      <c r="E24335" s="533"/>
      <c r="F24335" s="533"/>
      <c r="G24335" s="533"/>
    </row>
    <row r="24336" spans="1:7">
      <c r="A24336" s="533"/>
      <c r="B24336" s="1787"/>
      <c r="C24336" s="1788"/>
      <c r="D24336" s="533"/>
      <c r="E24336" s="533"/>
      <c r="F24336" s="533"/>
      <c r="G24336" s="533"/>
    </row>
    <row r="24337" spans="1:7">
      <c r="A24337" s="533"/>
      <c r="B24337" s="1787"/>
      <c r="C24337" s="1788"/>
      <c r="D24337" s="533"/>
      <c r="E24337" s="533"/>
      <c r="F24337" s="533"/>
      <c r="G24337" s="533"/>
    </row>
    <row r="24338" spans="1:7">
      <c r="A24338" s="533"/>
      <c r="B24338" s="1787"/>
      <c r="C24338" s="1788"/>
      <c r="D24338" s="533"/>
      <c r="E24338" s="533"/>
      <c r="F24338" s="533"/>
      <c r="G24338" s="533"/>
    </row>
    <row r="24339" spans="1:7">
      <c r="A24339" s="533"/>
      <c r="B24339" s="1787"/>
      <c r="C24339" s="1788"/>
      <c r="D24339" s="533"/>
      <c r="E24339" s="533"/>
      <c r="F24339" s="533"/>
      <c r="G24339" s="533"/>
    </row>
    <row r="24340" spans="1:7">
      <c r="A24340" s="533"/>
      <c r="B24340" s="1787"/>
      <c r="C24340" s="1788"/>
      <c r="D24340" s="533"/>
      <c r="E24340" s="533"/>
      <c r="F24340" s="533"/>
      <c r="G24340" s="533"/>
    </row>
    <row r="24341" spans="1:7">
      <c r="A24341" s="533"/>
      <c r="B24341" s="1787"/>
      <c r="C24341" s="1788"/>
      <c r="D24341" s="533"/>
      <c r="E24341" s="533"/>
      <c r="F24341" s="533"/>
      <c r="G24341" s="533"/>
    </row>
    <row r="24342" spans="1:7">
      <c r="A24342" s="533"/>
      <c r="B24342" s="1787"/>
      <c r="C24342" s="1788"/>
      <c r="D24342" s="533"/>
      <c r="E24342" s="533"/>
      <c r="F24342" s="533"/>
      <c r="G24342" s="533"/>
    </row>
    <row r="24343" spans="1:7">
      <c r="A24343" s="533"/>
      <c r="B24343" s="1787"/>
      <c r="C24343" s="1788"/>
      <c r="D24343" s="533"/>
      <c r="E24343" s="533"/>
      <c r="F24343" s="533"/>
      <c r="G24343" s="533"/>
    </row>
    <row r="24344" spans="1:7">
      <c r="A24344" s="533"/>
      <c r="B24344" s="1787"/>
      <c r="C24344" s="1788"/>
      <c r="D24344" s="533"/>
      <c r="E24344" s="533"/>
      <c r="F24344" s="533"/>
      <c r="G24344" s="533"/>
    </row>
    <row r="24345" spans="1:7">
      <c r="A24345" s="533"/>
      <c r="B24345" s="1787"/>
      <c r="C24345" s="1788"/>
      <c r="D24345" s="533"/>
      <c r="E24345" s="533"/>
      <c r="F24345" s="533"/>
      <c r="G24345" s="533"/>
    </row>
    <row r="24346" spans="1:7">
      <c r="A24346" s="533"/>
      <c r="B24346" s="1787"/>
      <c r="C24346" s="1788"/>
      <c r="D24346" s="533"/>
      <c r="E24346" s="533"/>
      <c r="F24346" s="533"/>
      <c r="G24346" s="533"/>
    </row>
    <row r="24347" spans="1:7">
      <c r="A24347" s="533"/>
      <c r="B24347" s="1787"/>
      <c r="C24347" s="1788"/>
      <c r="D24347" s="533"/>
      <c r="E24347" s="533"/>
      <c r="F24347" s="533"/>
      <c r="G24347" s="533"/>
    </row>
    <row r="24348" spans="1:7">
      <c r="A24348" s="533"/>
      <c r="B24348" s="1787"/>
      <c r="C24348" s="1788"/>
      <c r="D24348" s="533"/>
      <c r="E24348" s="533"/>
      <c r="F24348" s="533"/>
      <c r="G24348" s="533"/>
    </row>
    <row r="24349" spans="1:7">
      <c r="A24349" s="533"/>
      <c r="B24349" s="1787"/>
      <c r="C24349" s="1788"/>
      <c r="D24349" s="533"/>
      <c r="E24349" s="533"/>
      <c r="F24349" s="533"/>
      <c r="G24349" s="533"/>
    </row>
    <row r="24350" spans="1:7">
      <c r="A24350" s="533"/>
      <c r="B24350" s="1787"/>
      <c r="C24350" s="1788"/>
      <c r="D24350" s="533"/>
      <c r="E24350" s="533"/>
      <c r="F24350" s="533"/>
      <c r="G24350" s="533"/>
    </row>
    <row r="24351" spans="1:7">
      <c r="A24351" s="533"/>
      <c r="B24351" s="1787"/>
      <c r="C24351" s="1788"/>
      <c r="D24351" s="533"/>
      <c r="E24351" s="533"/>
      <c r="F24351" s="533"/>
      <c r="G24351" s="533"/>
    </row>
    <row r="24352" spans="1:7">
      <c r="A24352" s="533"/>
      <c r="B24352" s="1787"/>
      <c r="C24352" s="1788"/>
      <c r="D24352" s="533"/>
      <c r="E24352" s="533"/>
      <c r="F24352" s="533"/>
      <c r="G24352" s="533"/>
    </row>
    <row r="24353" spans="1:7">
      <c r="A24353" s="533"/>
      <c r="B24353" s="1787"/>
      <c r="C24353" s="1788"/>
      <c r="D24353" s="533"/>
      <c r="E24353" s="533"/>
      <c r="F24353" s="533"/>
      <c r="G24353" s="533"/>
    </row>
    <row r="24354" spans="1:7">
      <c r="A24354" s="533"/>
      <c r="B24354" s="1787"/>
      <c r="C24354" s="1788"/>
      <c r="D24354" s="533"/>
      <c r="E24354" s="533"/>
      <c r="F24354" s="533"/>
      <c r="G24354" s="533"/>
    </row>
    <row r="24355" spans="1:7">
      <c r="A24355" s="533"/>
      <c r="B24355" s="1787"/>
      <c r="C24355" s="1788"/>
      <c r="D24355" s="533"/>
      <c r="E24355" s="533"/>
      <c r="F24355" s="533"/>
      <c r="G24355" s="533"/>
    </row>
    <row r="24356" spans="1:7">
      <c r="A24356" s="533"/>
      <c r="B24356" s="1787"/>
      <c r="C24356" s="1788"/>
      <c r="D24356" s="533"/>
      <c r="E24356" s="533"/>
      <c r="F24356" s="533"/>
      <c r="G24356" s="533"/>
    </row>
    <row r="24357" spans="1:7">
      <c r="A24357" s="533"/>
      <c r="B24357" s="1787"/>
      <c r="C24357" s="1788"/>
      <c r="D24357" s="533"/>
      <c r="E24357" s="533"/>
      <c r="F24357" s="533"/>
      <c r="G24357" s="533"/>
    </row>
    <row r="24358" spans="1:7">
      <c r="A24358" s="533"/>
      <c r="B24358" s="1787"/>
      <c r="C24358" s="1788"/>
      <c r="D24358" s="533"/>
      <c r="E24358" s="533"/>
      <c r="F24358" s="533"/>
      <c r="G24358" s="533"/>
    </row>
    <row r="24359" spans="1:7">
      <c r="A24359" s="533"/>
      <c r="B24359" s="1787"/>
      <c r="C24359" s="1788"/>
      <c r="D24359" s="533"/>
      <c r="E24359" s="533"/>
      <c r="F24359" s="533"/>
      <c r="G24359" s="533"/>
    </row>
    <row r="24360" spans="1:7">
      <c r="A24360" s="533"/>
      <c r="B24360" s="1787"/>
      <c r="C24360" s="1788"/>
      <c r="D24360" s="533"/>
      <c r="E24360" s="533"/>
      <c r="F24360" s="533"/>
      <c r="G24360" s="533"/>
    </row>
    <row r="24361" spans="1:7">
      <c r="A24361" s="533"/>
      <c r="B24361" s="1787"/>
      <c r="C24361" s="1788"/>
      <c r="D24361" s="533"/>
      <c r="E24361" s="533"/>
      <c r="F24361" s="533"/>
      <c r="G24361" s="533"/>
    </row>
    <row r="24362" spans="1:7">
      <c r="A24362" s="533"/>
      <c r="B24362" s="1787"/>
      <c r="C24362" s="1788"/>
      <c r="D24362" s="533"/>
      <c r="E24362" s="533"/>
      <c r="F24362" s="533"/>
      <c r="G24362" s="533"/>
    </row>
    <row r="24363" spans="1:7">
      <c r="A24363" s="533"/>
      <c r="B24363" s="1787"/>
      <c r="C24363" s="1788"/>
      <c r="D24363" s="533"/>
      <c r="E24363" s="533"/>
      <c r="F24363" s="533"/>
      <c r="G24363" s="533"/>
    </row>
    <row r="24364" spans="1:7">
      <c r="A24364" s="533"/>
      <c r="B24364" s="1787"/>
      <c r="C24364" s="1788"/>
      <c r="D24364" s="533"/>
      <c r="E24364" s="533"/>
      <c r="F24364" s="533"/>
      <c r="G24364" s="533"/>
    </row>
    <row r="24365" spans="1:7">
      <c r="A24365" s="533"/>
      <c r="B24365" s="1787"/>
      <c r="C24365" s="1788"/>
      <c r="D24365" s="533"/>
      <c r="E24365" s="533"/>
      <c r="F24365" s="533"/>
      <c r="G24365" s="533"/>
    </row>
    <row r="24366" spans="1:7">
      <c r="A24366" s="533"/>
      <c r="B24366" s="1787"/>
      <c r="C24366" s="1788"/>
      <c r="D24366" s="533"/>
      <c r="E24366" s="533"/>
      <c r="F24366" s="533"/>
      <c r="G24366" s="533"/>
    </row>
    <row r="24367" spans="1:7">
      <c r="A24367" s="533"/>
      <c r="B24367" s="1787"/>
      <c r="C24367" s="1788"/>
      <c r="D24367" s="533"/>
      <c r="E24367" s="533"/>
      <c r="F24367" s="533"/>
      <c r="G24367" s="533"/>
    </row>
    <row r="24368" spans="1:7">
      <c r="A24368" s="533"/>
      <c r="B24368" s="1787"/>
      <c r="C24368" s="1788"/>
      <c r="D24368" s="533"/>
      <c r="E24368" s="533"/>
      <c r="F24368" s="533"/>
      <c r="G24368" s="533"/>
    </row>
    <row r="24369" spans="1:7">
      <c r="A24369" s="533"/>
      <c r="B24369" s="1787"/>
      <c r="C24369" s="1788"/>
      <c r="D24369" s="533"/>
      <c r="E24369" s="533"/>
      <c r="F24369" s="533"/>
      <c r="G24369" s="533"/>
    </row>
    <row r="24370" spans="1:7">
      <c r="A24370" s="533"/>
      <c r="B24370" s="1787"/>
      <c r="C24370" s="1788"/>
      <c r="D24370" s="533"/>
      <c r="E24370" s="533"/>
      <c r="F24370" s="533"/>
      <c r="G24370" s="533"/>
    </row>
    <row r="24371" spans="1:7">
      <c r="A24371" s="533"/>
      <c r="B24371" s="1787"/>
      <c r="C24371" s="1788"/>
      <c r="D24371" s="533"/>
      <c r="E24371" s="533"/>
      <c r="F24371" s="533"/>
      <c r="G24371" s="533"/>
    </row>
    <row r="24372" spans="1:7">
      <c r="A24372" s="533"/>
      <c r="B24372" s="1787"/>
      <c r="C24372" s="1788"/>
      <c r="D24372" s="533"/>
      <c r="E24372" s="533"/>
      <c r="F24372" s="533"/>
      <c r="G24372" s="533"/>
    </row>
    <row r="24373" spans="1:7">
      <c r="A24373" s="533"/>
      <c r="B24373" s="1787"/>
      <c r="C24373" s="1788"/>
      <c r="D24373" s="533"/>
      <c r="E24373" s="533"/>
      <c r="F24373" s="533"/>
      <c r="G24373" s="533"/>
    </row>
    <row r="24374" spans="1:7">
      <c r="A24374" s="533"/>
      <c r="B24374" s="1787"/>
      <c r="C24374" s="1788"/>
      <c r="D24374" s="533"/>
      <c r="E24374" s="533"/>
      <c r="F24374" s="533"/>
      <c r="G24374" s="533"/>
    </row>
    <row r="24375" spans="1:7">
      <c r="A24375" s="533"/>
      <c r="B24375" s="1787"/>
      <c r="C24375" s="1788"/>
      <c r="D24375" s="533"/>
      <c r="E24375" s="533"/>
      <c r="F24375" s="533"/>
      <c r="G24375" s="533"/>
    </row>
    <row r="24376" spans="1:7">
      <c r="A24376" s="533"/>
      <c r="B24376" s="1787"/>
      <c r="C24376" s="1788"/>
      <c r="D24376" s="533"/>
      <c r="E24376" s="533"/>
      <c r="F24376" s="533"/>
      <c r="G24376" s="533"/>
    </row>
    <row r="24377" spans="1:7">
      <c r="A24377" s="533"/>
      <c r="B24377" s="1787"/>
      <c r="C24377" s="1788"/>
      <c r="D24377" s="533"/>
      <c r="E24377" s="533"/>
      <c r="F24377" s="533"/>
      <c r="G24377" s="533"/>
    </row>
    <row r="24378" spans="1:7">
      <c r="A24378" s="533"/>
      <c r="B24378" s="1787"/>
      <c r="C24378" s="1788"/>
      <c r="D24378" s="533"/>
      <c r="E24378" s="533"/>
      <c r="F24378" s="533"/>
      <c r="G24378" s="533"/>
    </row>
    <row r="24379" spans="1:7">
      <c r="A24379" s="533"/>
      <c r="B24379" s="1787"/>
      <c r="C24379" s="1788"/>
      <c r="D24379" s="533"/>
      <c r="E24379" s="533"/>
      <c r="F24379" s="533"/>
      <c r="G24379" s="533"/>
    </row>
    <row r="24380" spans="1:7">
      <c r="A24380" s="533"/>
      <c r="B24380" s="1787"/>
      <c r="C24380" s="1788"/>
      <c r="D24380" s="533"/>
      <c r="E24380" s="533"/>
      <c r="F24380" s="533"/>
      <c r="G24380" s="533"/>
    </row>
    <row r="24381" spans="1:7">
      <c r="A24381" s="533"/>
      <c r="B24381" s="1787"/>
      <c r="C24381" s="1788"/>
      <c r="D24381" s="533"/>
      <c r="E24381" s="533"/>
      <c r="F24381" s="533"/>
      <c r="G24381" s="533"/>
    </row>
    <row r="24382" spans="1:7">
      <c r="A24382" s="533"/>
      <c r="B24382" s="1787"/>
      <c r="C24382" s="1788"/>
      <c r="D24382" s="533"/>
      <c r="E24382" s="533"/>
      <c r="F24382" s="533"/>
      <c r="G24382" s="533"/>
    </row>
    <row r="24383" spans="1:7">
      <c r="A24383" s="533"/>
      <c r="B24383" s="1787"/>
      <c r="C24383" s="1788"/>
      <c r="D24383" s="533"/>
      <c r="E24383" s="533"/>
      <c r="F24383" s="533"/>
      <c r="G24383" s="533"/>
    </row>
    <row r="24384" spans="1:7">
      <c r="A24384" s="533"/>
      <c r="B24384" s="1787"/>
      <c r="C24384" s="1788"/>
      <c r="D24384" s="533"/>
      <c r="E24384" s="533"/>
      <c r="F24384" s="533"/>
      <c r="G24384" s="533"/>
    </row>
    <row r="24385" spans="1:7">
      <c r="A24385" s="533"/>
      <c r="B24385" s="1787"/>
      <c r="C24385" s="1788"/>
      <c r="D24385" s="533"/>
      <c r="E24385" s="533"/>
      <c r="F24385" s="533"/>
      <c r="G24385" s="533"/>
    </row>
    <row r="24386" spans="1:7">
      <c r="A24386" s="533"/>
      <c r="B24386" s="1787"/>
      <c r="C24386" s="1788"/>
      <c r="D24386" s="533"/>
      <c r="E24386" s="533"/>
      <c r="F24386" s="533"/>
      <c r="G24386" s="533"/>
    </row>
    <row r="24387" spans="1:7">
      <c r="A24387" s="533"/>
      <c r="B24387" s="1787"/>
      <c r="C24387" s="1788"/>
      <c r="D24387" s="533"/>
      <c r="E24387" s="533"/>
      <c r="F24387" s="533"/>
      <c r="G24387" s="533"/>
    </row>
    <row r="24388" spans="1:7">
      <c r="A24388" s="533"/>
      <c r="B24388" s="1787"/>
      <c r="C24388" s="1788"/>
      <c r="D24388" s="533"/>
      <c r="E24388" s="533"/>
      <c r="F24388" s="533"/>
      <c r="G24388" s="533"/>
    </row>
    <row r="24389" spans="1:7">
      <c r="A24389" s="533"/>
      <c r="B24389" s="1787"/>
      <c r="C24389" s="1788"/>
      <c r="D24389" s="533"/>
      <c r="E24389" s="533"/>
      <c r="F24389" s="533"/>
      <c r="G24389" s="533"/>
    </row>
    <row r="24390" spans="1:7">
      <c r="A24390" s="533"/>
      <c r="B24390" s="1787"/>
      <c r="C24390" s="1788"/>
      <c r="D24390" s="533"/>
      <c r="E24390" s="533"/>
      <c r="F24390" s="533"/>
      <c r="G24390" s="533"/>
    </row>
    <row r="24391" spans="1:7">
      <c r="A24391" s="533"/>
      <c r="B24391" s="1787"/>
      <c r="C24391" s="1788"/>
      <c r="D24391" s="533"/>
      <c r="E24391" s="533"/>
      <c r="F24391" s="533"/>
      <c r="G24391" s="533"/>
    </row>
    <row r="24392" spans="1:7">
      <c r="A24392" s="533"/>
      <c r="B24392" s="1787"/>
      <c r="C24392" s="1788"/>
      <c r="D24392" s="533"/>
      <c r="E24392" s="533"/>
      <c r="F24392" s="533"/>
      <c r="G24392" s="533"/>
    </row>
    <row r="24393" spans="1:7">
      <c r="A24393" s="533"/>
      <c r="B24393" s="1787"/>
      <c r="C24393" s="1788"/>
      <c r="D24393" s="533"/>
      <c r="E24393" s="533"/>
      <c r="F24393" s="533"/>
      <c r="G24393" s="533"/>
    </row>
    <row r="24394" spans="1:7">
      <c r="A24394" s="533"/>
      <c r="B24394" s="1787"/>
      <c r="C24394" s="1788"/>
      <c r="D24394" s="533"/>
      <c r="E24394" s="533"/>
      <c r="F24394" s="533"/>
      <c r="G24394" s="533"/>
    </row>
    <row r="24395" spans="1:7">
      <c r="A24395" s="533"/>
      <c r="B24395" s="1787"/>
      <c r="C24395" s="1788"/>
      <c r="D24395" s="533"/>
      <c r="E24395" s="533"/>
      <c r="F24395" s="533"/>
      <c r="G24395" s="533"/>
    </row>
    <row r="24396" spans="1:7">
      <c r="A24396" s="533"/>
      <c r="B24396" s="1787"/>
      <c r="C24396" s="1788"/>
      <c r="D24396" s="533"/>
      <c r="E24396" s="533"/>
      <c r="F24396" s="533"/>
      <c r="G24396" s="533"/>
    </row>
    <row r="24397" spans="1:7">
      <c r="A24397" s="533"/>
      <c r="B24397" s="1787"/>
      <c r="C24397" s="1788"/>
      <c r="D24397" s="533"/>
      <c r="E24397" s="533"/>
      <c r="F24397" s="533"/>
      <c r="G24397" s="533"/>
    </row>
    <row r="24398" spans="1:7">
      <c r="A24398" s="533"/>
      <c r="B24398" s="1787"/>
      <c r="C24398" s="1788"/>
      <c r="D24398" s="533"/>
      <c r="E24398" s="533"/>
      <c r="F24398" s="533"/>
      <c r="G24398" s="533"/>
    </row>
    <row r="24399" spans="1:7">
      <c r="A24399" s="533"/>
      <c r="B24399" s="1787"/>
      <c r="C24399" s="1788"/>
      <c r="D24399" s="533"/>
      <c r="E24399" s="533"/>
      <c r="F24399" s="533"/>
      <c r="G24399" s="533"/>
    </row>
    <row r="24400" spans="1:7">
      <c r="A24400" s="533"/>
      <c r="B24400" s="1787"/>
      <c r="C24400" s="1788"/>
      <c r="D24400" s="533"/>
      <c r="E24400" s="533"/>
      <c r="F24400" s="533"/>
      <c r="G24400" s="533"/>
    </row>
    <row r="24401" spans="1:7">
      <c r="A24401" s="533"/>
      <c r="B24401" s="1787"/>
      <c r="C24401" s="1788"/>
      <c r="D24401" s="533"/>
      <c r="E24401" s="533"/>
      <c r="F24401" s="533"/>
      <c r="G24401" s="533"/>
    </row>
    <row r="24402" spans="1:7">
      <c r="A24402" s="533"/>
      <c r="B24402" s="1787"/>
      <c r="C24402" s="1788"/>
      <c r="D24402" s="533"/>
      <c r="E24402" s="533"/>
      <c r="F24402" s="533"/>
      <c r="G24402" s="533"/>
    </row>
    <row r="24403" spans="1:7">
      <c r="A24403" s="533"/>
      <c r="B24403" s="1787"/>
      <c r="C24403" s="1788"/>
      <c r="D24403" s="533"/>
      <c r="E24403" s="533"/>
      <c r="F24403" s="533"/>
      <c r="G24403" s="533"/>
    </row>
    <row r="24404" spans="1:7">
      <c r="A24404" s="533"/>
      <c r="B24404" s="1787"/>
      <c r="C24404" s="1788"/>
      <c r="D24404" s="533"/>
      <c r="E24404" s="533"/>
      <c r="F24404" s="533"/>
      <c r="G24404" s="533"/>
    </row>
    <row r="24405" spans="1:7">
      <c r="A24405" s="533"/>
      <c r="B24405" s="1787"/>
      <c r="C24405" s="1788"/>
      <c r="D24405" s="533"/>
      <c r="E24405" s="533"/>
      <c r="F24405" s="533"/>
      <c r="G24405" s="533"/>
    </row>
    <row r="24406" spans="1:7">
      <c r="A24406" s="533"/>
      <c r="B24406" s="1787"/>
      <c r="C24406" s="1788"/>
      <c r="D24406" s="533"/>
      <c r="E24406" s="533"/>
      <c r="F24406" s="533"/>
      <c r="G24406" s="533"/>
    </row>
    <row r="24407" spans="1:7">
      <c r="A24407" s="533"/>
      <c r="B24407" s="1787"/>
      <c r="C24407" s="1788"/>
      <c r="D24407" s="533"/>
      <c r="E24407" s="533"/>
      <c r="F24407" s="533"/>
      <c r="G24407" s="533"/>
    </row>
    <row r="24408" spans="1:7">
      <c r="A24408" s="533"/>
      <c r="B24408" s="1787"/>
      <c r="C24408" s="1788"/>
      <c r="D24408" s="533"/>
      <c r="E24408" s="533"/>
      <c r="F24408" s="533"/>
      <c r="G24408" s="533"/>
    </row>
    <row r="24409" spans="1:7">
      <c r="A24409" s="533"/>
      <c r="B24409" s="1787"/>
      <c r="C24409" s="1788"/>
      <c r="D24409" s="533"/>
      <c r="E24409" s="533"/>
      <c r="F24409" s="533"/>
      <c r="G24409" s="533"/>
    </row>
    <row r="24410" spans="1:7">
      <c r="A24410" s="533"/>
      <c r="B24410" s="1787"/>
      <c r="C24410" s="1788"/>
      <c r="D24410" s="533"/>
      <c r="E24410" s="533"/>
      <c r="F24410" s="533"/>
      <c r="G24410" s="533"/>
    </row>
    <row r="24411" spans="1:7">
      <c r="A24411" s="533"/>
      <c r="B24411" s="1787"/>
      <c r="C24411" s="1788"/>
      <c r="D24411" s="533"/>
      <c r="E24411" s="533"/>
      <c r="F24411" s="533"/>
      <c r="G24411" s="533"/>
    </row>
    <row r="24412" spans="1:7">
      <c r="A24412" s="533"/>
      <c r="B24412" s="1787"/>
      <c r="C24412" s="1788"/>
      <c r="D24412" s="533"/>
      <c r="E24412" s="533"/>
      <c r="F24412" s="533"/>
      <c r="G24412" s="533"/>
    </row>
    <row r="24413" spans="1:7">
      <c r="A24413" s="533"/>
      <c r="B24413" s="1787"/>
      <c r="C24413" s="1788"/>
      <c r="D24413" s="533"/>
      <c r="E24413" s="533"/>
      <c r="F24413" s="533"/>
      <c r="G24413" s="533"/>
    </row>
    <row r="24414" spans="1:7">
      <c r="A24414" s="533"/>
      <c r="B24414" s="1787"/>
      <c r="C24414" s="1788"/>
      <c r="D24414" s="533"/>
      <c r="E24414" s="533"/>
      <c r="F24414" s="533"/>
      <c r="G24414" s="533"/>
    </row>
    <row r="24415" spans="1:7">
      <c r="A24415" s="533"/>
      <c r="B24415" s="1787"/>
      <c r="C24415" s="1788"/>
      <c r="D24415" s="533"/>
      <c r="E24415" s="533"/>
      <c r="F24415" s="533"/>
      <c r="G24415" s="533"/>
    </row>
    <row r="24416" spans="1:7">
      <c r="A24416" s="533"/>
      <c r="B24416" s="1787"/>
      <c r="C24416" s="1788"/>
      <c r="D24416" s="533"/>
      <c r="E24416" s="533"/>
      <c r="F24416" s="533"/>
      <c r="G24416" s="533"/>
    </row>
    <row r="24417" spans="1:7">
      <c r="A24417" s="533"/>
      <c r="B24417" s="1787"/>
      <c r="C24417" s="1788"/>
      <c r="D24417" s="533"/>
      <c r="E24417" s="533"/>
      <c r="F24417" s="533"/>
      <c r="G24417" s="533"/>
    </row>
    <row r="24418" spans="1:7">
      <c r="A24418" s="533"/>
      <c r="B24418" s="1787"/>
      <c r="C24418" s="1788"/>
      <c r="D24418" s="533"/>
      <c r="E24418" s="533"/>
      <c r="F24418" s="533"/>
      <c r="G24418" s="533"/>
    </row>
    <row r="24419" spans="1:7">
      <c r="A24419" s="533"/>
      <c r="B24419" s="1787"/>
      <c r="C24419" s="1788"/>
      <c r="D24419" s="533"/>
      <c r="E24419" s="533"/>
      <c r="F24419" s="533"/>
      <c r="G24419" s="533"/>
    </row>
    <row r="24420" spans="1:7">
      <c r="A24420" s="533"/>
      <c r="B24420" s="1787"/>
      <c r="C24420" s="1788"/>
      <c r="D24420" s="533"/>
      <c r="E24420" s="533"/>
      <c r="F24420" s="533"/>
      <c r="G24420" s="533"/>
    </row>
    <row r="24421" spans="1:7">
      <c r="A24421" s="533"/>
      <c r="B24421" s="1787"/>
      <c r="C24421" s="1788"/>
      <c r="D24421" s="533"/>
      <c r="E24421" s="533"/>
      <c r="F24421" s="533"/>
      <c r="G24421" s="533"/>
    </row>
    <row r="24422" spans="1:7">
      <c r="A24422" s="533"/>
      <c r="B24422" s="1787"/>
      <c r="C24422" s="1788"/>
      <c r="D24422" s="533"/>
      <c r="E24422" s="533"/>
      <c r="F24422" s="533"/>
      <c r="G24422" s="533"/>
    </row>
    <row r="24423" spans="1:7">
      <c r="A24423" s="533"/>
      <c r="B24423" s="1787"/>
      <c r="C24423" s="1788"/>
      <c r="D24423" s="533"/>
      <c r="E24423" s="533"/>
      <c r="F24423" s="533"/>
      <c r="G24423" s="533"/>
    </row>
    <row r="24424" spans="1:7">
      <c r="A24424" s="533"/>
      <c r="B24424" s="1787"/>
      <c r="C24424" s="1788"/>
      <c r="D24424" s="533"/>
      <c r="E24424" s="533"/>
      <c r="F24424" s="533"/>
      <c r="G24424" s="533"/>
    </row>
    <row r="24425" spans="1:7">
      <c r="A24425" s="533"/>
      <c r="B24425" s="1787"/>
      <c r="C24425" s="1788"/>
      <c r="D24425" s="533"/>
      <c r="E24425" s="533"/>
      <c r="F24425" s="533"/>
      <c r="G24425" s="533"/>
    </row>
    <row r="24426" spans="1:7">
      <c r="A24426" s="533"/>
      <c r="B24426" s="1787"/>
      <c r="C24426" s="1788"/>
      <c r="D24426" s="533"/>
      <c r="E24426" s="533"/>
      <c r="F24426" s="533"/>
      <c r="G24426" s="533"/>
    </row>
    <row r="24427" spans="1:7">
      <c r="A24427" s="533"/>
      <c r="B24427" s="1787"/>
      <c r="C24427" s="1788"/>
      <c r="D24427" s="533"/>
      <c r="E24427" s="533"/>
      <c r="F24427" s="533"/>
      <c r="G24427" s="533"/>
    </row>
    <row r="24428" spans="1:7">
      <c r="A24428" s="533"/>
      <c r="B24428" s="1787"/>
      <c r="C24428" s="1788"/>
      <c r="D24428" s="533"/>
      <c r="E24428" s="533"/>
      <c r="F24428" s="533"/>
      <c r="G24428" s="533"/>
    </row>
    <row r="24429" spans="1:7">
      <c r="A24429" s="533"/>
      <c r="B24429" s="1787"/>
      <c r="C24429" s="1788"/>
      <c r="D24429" s="533"/>
      <c r="E24429" s="533"/>
      <c r="F24429" s="533"/>
      <c r="G24429" s="533"/>
    </row>
    <row r="24430" spans="1:7">
      <c r="A24430" s="533"/>
      <c r="B24430" s="1787"/>
      <c r="C24430" s="1788"/>
      <c r="D24430" s="533"/>
      <c r="E24430" s="533"/>
      <c r="F24430" s="533"/>
      <c r="G24430" s="533"/>
    </row>
    <row r="24431" spans="1:7">
      <c r="A24431" s="533"/>
      <c r="B24431" s="1787"/>
      <c r="C24431" s="1788"/>
      <c r="D24431" s="533"/>
      <c r="E24431" s="533"/>
      <c r="F24431" s="533"/>
      <c r="G24431" s="533"/>
    </row>
    <row r="24432" spans="1:7">
      <c r="A24432" s="533"/>
      <c r="B24432" s="1787"/>
      <c r="C24432" s="1788"/>
      <c r="D24432" s="533"/>
      <c r="E24432" s="533"/>
      <c r="F24432" s="533"/>
      <c r="G24432" s="533"/>
    </row>
    <row r="24433" spans="1:7">
      <c r="A24433" s="533"/>
      <c r="B24433" s="1787"/>
      <c r="C24433" s="1788"/>
      <c r="D24433" s="533"/>
      <c r="E24433" s="533"/>
      <c r="F24433" s="533"/>
      <c r="G24433" s="533"/>
    </row>
    <row r="24434" spans="1:7">
      <c r="A24434" s="533"/>
      <c r="B24434" s="1787"/>
      <c r="C24434" s="1788"/>
      <c r="D24434" s="533"/>
      <c r="E24434" s="533"/>
      <c r="F24434" s="533"/>
      <c r="G24434" s="533"/>
    </row>
    <row r="24435" spans="1:7">
      <c r="A24435" s="533"/>
      <c r="B24435" s="1787"/>
      <c r="C24435" s="1788"/>
      <c r="D24435" s="533"/>
      <c r="E24435" s="533"/>
      <c r="F24435" s="533"/>
      <c r="G24435" s="533"/>
    </row>
    <row r="24436" spans="1:7">
      <c r="A24436" s="533"/>
      <c r="B24436" s="1787"/>
      <c r="C24436" s="1788"/>
      <c r="D24436" s="533"/>
      <c r="E24436" s="533"/>
      <c r="F24436" s="533"/>
      <c r="G24436" s="533"/>
    </row>
    <row r="24437" spans="1:7">
      <c r="A24437" s="533"/>
      <c r="B24437" s="1787"/>
      <c r="C24437" s="1788"/>
      <c r="D24437" s="533"/>
      <c r="E24437" s="533"/>
      <c r="F24437" s="533"/>
      <c r="G24437" s="533"/>
    </row>
    <row r="24438" spans="1:7">
      <c r="A24438" s="533"/>
      <c r="B24438" s="1787"/>
      <c r="C24438" s="1788"/>
      <c r="D24438" s="533"/>
      <c r="E24438" s="533"/>
      <c r="F24438" s="533"/>
      <c r="G24438" s="533"/>
    </row>
    <row r="24439" spans="1:7">
      <c r="A24439" s="533"/>
      <c r="B24439" s="1787"/>
      <c r="C24439" s="1788"/>
      <c r="D24439" s="533"/>
      <c r="E24439" s="533"/>
      <c r="F24439" s="533"/>
      <c r="G24439" s="533"/>
    </row>
    <row r="24440" spans="1:7">
      <c r="A24440" s="533"/>
      <c r="B24440" s="1787"/>
      <c r="C24440" s="1788"/>
      <c r="D24440" s="533"/>
      <c r="E24440" s="533"/>
      <c r="F24440" s="533"/>
      <c r="G24440" s="533"/>
    </row>
    <row r="24441" spans="1:7">
      <c r="A24441" s="533"/>
      <c r="B24441" s="1787"/>
      <c r="C24441" s="1788"/>
      <c r="D24441" s="533"/>
      <c r="E24441" s="533"/>
      <c r="F24441" s="533"/>
      <c r="G24441" s="533"/>
    </row>
    <row r="24442" spans="1:7">
      <c r="A24442" s="533"/>
      <c r="B24442" s="1787"/>
      <c r="C24442" s="1788"/>
      <c r="D24442" s="533"/>
      <c r="E24442" s="533"/>
      <c r="F24442" s="533"/>
      <c r="G24442" s="533"/>
    </row>
    <row r="24443" spans="1:7">
      <c r="A24443" s="533"/>
      <c r="B24443" s="1787"/>
      <c r="C24443" s="1788"/>
      <c r="D24443" s="533"/>
      <c r="E24443" s="533"/>
      <c r="F24443" s="533"/>
      <c r="G24443" s="533"/>
    </row>
    <row r="24444" spans="1:7">
      <c r="A24444" s="533"/>
      <c r="B24444" s="1787"/>
      <c r="C24444" s="1788"/>
      <c r="D24444" s="533"/>
      <c r="E24444" s="533"/>
      <c r="F24444" s="533"/>
      <c r="G24444" s="533"/>
    </row>
    <row r="24445" spans="1:7">
      <c r="A24445" s="533"/>
      <c r="B24445" s="1787"/>
      <c r="C24445" s="1788"/>
      <c r="D24445" s="533"/>
      <c r="E24445" s="533"/>
      <c r="F24445" s="533"/>
      <c r="G24445" s="533"/>
    </row>
    <row r="24446" spans="1:7">
      <c r="A24446" s="533"/>
      <c r="B24446" s="1787"/>
      <c r="C24446" s="1788"/>
      <c r="D24446" s="533"/>
      <c r="E24446" s="533"/>
      <c r="F24446" s="533"/>
      <c r="G24446" s="533"/>
    </row>
    <row r="24447" spans="1:7">
      <c r="A24447" s="533"/>
      <c r="B24447" s="1787"/>
      <c r="C24447" s="1788"/>
      <c r="D24447" s="533"/>
      <c r="E24447" s="533"/>
      <c r="F24447" s="533"/>
      <c r="G24447" s="533"/>
    </row>
    <row r="24448" spans="1:7">
      <c r="A24448" s="533"/>
      <c r="B24448" s="1787"/>
      <c r="C24448" s="1788"/>
      <c r="D24448" s="533"/>
      <c r="E24448" s="533"/>
      <c r="F24448" s="533"/>
      <c r="G24448" s="533"/>
    </row>
    <row r="24449" spans="1:7">
      <c r="A24449" s="533"/>
      <c r="B24449" s="1787"/>
      <c r="C24449" s="1788"/>
      <c r="D24449" s="533"/>
      <c r="E24449" s="533"/>
      <c r="F24449" s="533"/>
      <c r="G24449" s="533"/>
    </row>
    <row r="24450" spans="1:7">
      <c r="A24450" s="533"/>
      <c r="B24450" s="1787"/>
      <c r="C24450" s="1788"/>
      <c r="D24450" s="533"/>
      <c r="E24450" s="533"/>
      <c r="F24450" s="533"/>
      <c r="G24450" s="533"/>
    </row>
    <row r="24451" spans="1:7">
      <c r="A24451" s="533"/>
      <c r="B24451" s="1787"/>
      <c r="C24451" s="1788"/>
      <c r="D24451" s="533"/>
      <c r="E24451" s="533"/>
      <c r="F24451" s="533"/>
      <c r="G24451" s="533"/>
    </row>
    <row r="24452" spans="1:7">
      <c r="A24452" s="533"/>
      <c r="B24452" s="1787"/>
      <c r="C24452" s="1788"/>
      <c r="D24452" s="533"/>
      <c r="E24452" s="533"/>
      <c r="F24452" s="533"/>
      <c r="G24452" s="533"/>
    </row>
    <row r="24453" spans="1:7">
      <c r="A24453" s="533"/>
      <c r="B24453" s="1787"/>
      <c r="C24453" s="1788"/>
      <c r="D24453" s="533"/>
      <c r="E24453" s="533"/>
      <c r="F24453" s="533"/>
      <c r="G24453" s="533"/>
    </row>
    <row r="24454" spans="1:7">
      <c r="A24454" s="533"/>
      <c r="B24454" s="1787"/>
      <c r="C24454" s="1788"/>
      <c r="D24454" s="533"/>
      <c r="E24454" s="533"/>
      <c r="F24454" s="533"/>
      <c r="G24454" s="533"/>
    </row>
    <row r="24455" spans="1:7">
      <c r="A24455" s="533"/>
      <c r="B24455" s="1787"/>
      <c r="C24455" s="1788"/>
      <c r="D24455" s="533"/>
      <c r="E24455" s="533"/>
      <c r="F24455" s="533"/>
      <c r="G24455" s="533"/>
    </row>
    <row r="24456" spans="1:7">
      <c r="A24456" s="533"/>
      <c r="B24456" s="1787"/>
      <c r="C24456" s="1788"/>
      <c r="D24456" s="533"/>
      <c r="E24456" s="533"/>
      <c r="F24456" s="533"/>
      <c r="G24456" s="533"/>
    </row>
    <row r="24457" spans="1:7">
      <c r="A24457" s="533"/>
      <c r="B24457" s="1787"/>
      <c r="C24457" s="1788"/>
      <c r="D24457" s="533"/>
      <c r="E24457" s="533"/>
      <c r="F24457" s="533"/>
      <c r="G24457" s="533"/>
    </row>
    <row r="24458" spans="1:7">
      <c r="A24458" s="533"/>
      <c r="B24458" s="1787"/>
      <c r="C24458" s="1788"/>
      <c r="D24458" s="533"/>
      <c r="E24458" s="533"/>
      <c r="F24458" s="533"/>
      <c r="G24458" s="533"/>
    </row>
    <row r="24459" spans="1:7">
      <c r="A24459" s="533"/>
      <c r="B24459" s="1787"/>
      <c r="C24459" s="1788"/>
      <c r="D24459" s="533"/>
      <c r="E24459" s="533"/>
      <c r="F24459" s="533"/>
      <c r="G24459" s="533"/>
    </row>
    <row r="24460" spans="1:7">
      <c r="A24460" s="533"/>
      <c r="B24460" s="1787"/>
      <c r="C24460" s="1788"/>
      <c r="D24460" s="533"/>
      <c r="E24460" s="533"/>
      <c r="F24460" s="533"/>
      <c r="G24460" s="533"/>
    </row>
    <row r="24461" spans="1:7">
      <c r="A24461" s="533"/>
      <c r="B24461" s="1787"/>
      <c r="C24461" s="1788"/>
      <c r="D24461" s="533"/>
      <c r="E24461" s="533"/>
      <c r="F24461" s="533"/>
      <c r="G24461" s="533"/>
    </row>
    <row r="24462" spans="1:7">
      <c r="A24462" s="533"/>
      <c r="B24462" s="1787"/>
      <c r="C24462" s="1788"/>
      <c r="D24462" s="533"/>
      <c r="E24462" s="533"/>
      <c r="F24462" s="533"/>
      <c r="G24462" s="533"/>
    </row>
    <row r="24463" spans="1:7">
      <c r="A24463" s="533"/>
      <c r="B24463" s="1787"/>
      <c r="C24463" s="1788"/>
      <c r="D24463" s="533"/>
      <c r="E24463" s="533"/>
      <c r="F24463" s="533"/>
      <c r="G24463" s="533"/>
    </row>
    <row r="24464" spans="1:7">
      <c r="A24464" s="533"/>
      <c r="B24464" s="1787"/>
      <c r="C24464" s="1788"/>
      <c r="D24464" s="533"/>
      <c r="E24464" s="533"/>
      <c r="F24464" s="533"/>
      <c r="G24464" s="533"/>
    </row>
    <row r="24465" spans="1:7">
      <c r="A24465" s="533"/>
      <c r="B24465" s="1787"/>
      <c r="C24465" s="1788"/>
      <c r="D24465" s="533"/>
      <c r="E24465" s="533"/>
      <c r="F24465" s="533"/>
      <c r="G24465" s="533"/>
    </row>
    <row r="24466" spans="1:7">
      <c r="A24466" s="533"/>
      <c r="B24466" s="1787"/>
      <c r="C24466" s="1788"/>
      <c r="D24466" s="533"/>
      <c r="E24466" s="533"/>
      <c r="F24466" s="533"/>
      <c r="G24466" s="533"/>
    </row>
    <row r="24467" spans="1:7">
      <c r="A24467" s="533"/>
      <c r="B24467" s="1787"/>
      <c r="C24467" s="1788"/>
      <c r="D24467" s="533"/>
      <c r="E24467" s="533"/>
      <c r="F24467" s="533"/>
      <c r="G24467" s="533"/>
    </row>
    <row r="24468" spans="1:7">
      <c r="A24468" s="533"/>
      <c r="B24468" s="1787"/>
      <c r="C24468" s="1788"/>
      <c r="D24468" s="533"/>
      <c r="E24468" s="533"/>
      <c r="F24468" s="533"/>
      <c r="G24468" s="533"/>
    </row>
    <row r="24469" spans="1:7">
      <c r="A24469" s="533"/>
      <c r="B24469" s="1787"/>
      <c r="C24469" s="1788"/>
      <c r="D24469" s="533"/>
      <c r="E24469" s="533"/>
      <c r="F24469" s="533"/>
      <c r="G24469" s="533"/>
    </row>
    <row r="24470" spans="1:7">
      <c r="A24470" s="533"/>
      <c r="B24470" s="1787"/>
      <c r="C24470" s="1788"/>
      <c r="D24470" s="533"/>
      <c r="E24470" s="533"/>
      <c r="F24470" s="533"/>
      <c r="G24470" s="533"/>
    </row>
    <row r="24471" spans="1:7">
      <c r="A24471" s="533"/>
      <c r="B24471" s="1787"/>
      <c r="C24471" s="1788"/>
      <c r="D24471" s="533"/>
      <c r="E24471" s="533"/>
      <c r="F24471" s="533"/>
      <c r="G24471" s="533"/>
    </row>
    <row r="24472" spans="1:7">
      <c r="A24472" s="533"/>
      <c r="B24472" s="1787"/>
      <c r="C24472" s="1788"/>
      <c r="D24472" s="533"/>
      <c r="E24472" s="533"/>
      <c r="F24472" s="533"/>
      <c r="G24472" s="533"/>
    </row>
    <row r="24473" spans="1:7">
      <c r="A24473" s="533"/>
      <c r="B24473" s="1787"/>
      <c r="C24473" s="1788"/>
      <c r="D24473" s="533"/>
      <c r="E24473" s="533"/>
      <c r="F24473" s="533"/>
      <c r="G24473" s="533"/>
    </row>
    <row r="24474" spans="1:7">
      <c r="A24474" s="533"/>
      <c r="B24474" s="1787"/>
      <c r="C24474" s="1788"/>
      <c r="D24474" s="533"/>
      <c r="E24474" s="533"/>
      <c r="F24474" s="533"/>
      <c r="G24474" s="533"/>
    </row>
    <row r="24475" spans="1:7">
      <c r="A24475" s="533"/>
      <c r="B24475" s="1787"/>
      <c r="C24475" s="1788"/>
      <c r="D24475" s="533"/>
      <c r="E24475" s="533"/>
      <c r="F24475" s="533"/>
      <c r="G24475" s="533"/>
    </row>
    <row r="24476" spans="1:7">
      <c r="A24476" s="533"/>
      <c r="B24476" s="1787"/>
      <c r="C24476" s="1788"/>
      <c r="D24476" s="533"/>
      <c r="E24476" s="533"/>
      <c r="F24476" s="533"/>
      <c r="G24476" s="533"/>
    </row>
    <row r="24477" spans="1:7">
      <c r="A24477" s="533"/>
      <c r="B24477" s="1787"/>
      <c r="C24477" s="1788"/>
      <c r="D24477" s="533"/>
      <c r="E24477" s="533"/>
      <c r="F24477" s="533"/>
      <c r="G24477" s="533"/>
    </row>
    <row r="24478" spans="1:7">
      <c r="A24478" s="533"/>
      <c r="B24478" s="1787"/>
      <c r="C24478" s="1788"/>
      <c r="D24478" s="533"/>
      <c r="E24478" s="533"/>
      <c r="F24478" s="533"/>
      <c r="G24478" s="533"/>
    </row>
    <row r="24479" spans="1:7">
      <c r="A24479" s="533"/>
      <c r="B24479" s="1787"/>
      <c r="C24479" s="1788"/>
      <c r="D24479" s="533"/>
      <c r="E24479" s="533"/>
      <c r="F24479" s="533"/>
      <c r="G24479" s="533"/>
    </row>
    <row r="24480" spans="1:7">
      <c r="A24480" s="533"/>
      <c r="B24480" s="1787"/>
      <c r="C24480" s="1788"/>
      <c r="D24480" s="533"/>
      <c r="E24480" s="533"/>
      <c r="F24480" s="533"/>
      <c r="G24480" s="533"/>
    </row>
    <row r="24481" spans="1:7">
      <c r="A24481" s="533"/>
      <c r="B24481" s="1787"/>
      <c r="C24481" s="1788"/>
      <c r="D24481" s="533"/>
      <c r="E24481" s="533"/>
      <c r="F24481" s="533"/>
      <c r="G24481" s="533"/>
    </row>
    <row r="24482" spans="1:7">
      <c r="A24482" s="533"/>
      <c r="B24482" s="1787"/>
      <c r="C24482" s="1788"/>
      <c r="D24482" s="533"/>
      <c r="E24482" s="533"/>
      <c r="F24482" s="533"/>
      <c r="G24482" s="533"/>
    </row>
    <row r="24483" spans="1:7">
      <c r="A24483" s="533"/>
      <c r="B24483" s="1787"/>
      <c r="C24483" s="1788"/>
      <c r="D24483" s="533"/>
      <c r="E24483" s="533"/>
      <c r="F24483" s="533"/>
      <c r="G24483" s="533"/>
    </row>
    <row r="24484" spans="1:7">
      <c r="A24484" s="533"/>
      <c r="B24484" s="1787"/>
      <c r="C24484" s="1788"/>
      <c r="D24484" s="533"/>
      <c r="E24484" s="533"/>
      <c r="F24484" s="533"/>
      <c r="G24484" s="533"/>
    </row>
    <row r="24485" spans="1:7">
      <c r="A24485" s="533"/>
      <c r="B24485" s="1787"/>
      <c r="C24485" s="1788"/>
      <c r="D24485" s="533"/>
      <c r="E24485" s="533"/>
      <c r="F24485" s="533"/>
      <c r="G24485" s="533"/>
    </row>
    <row r="24486" spans="1:7">
      <c r="A24486" s="533"/>
      <c r="B24486" s="1787"/>
      <c r="C24486" s="1788"/>
      <c r="D24486" s="533"/>
      <c r="E24486" s="533"/>
      <c r="F24486" s="533"/>
      <c r="G24486" s="533"/>
    </row>
    <row r="24487" spans="1:7">
      <c r="A24487" s="533"/>
      <c r="B24487" s="1787"/>
      <c r="C24487" s="1788"/>
      <c r="D24487" s="533"/>
      <c r="E24487" s="533"/>
      <c r="F24487" s="533"/>
      <c r="G24487" s="533"/>
    </row>
    <row r="24488" spans="1:7">
      <c r="A24488" s="533"/>
      <c r="B24488" s="1787"/>
      <c r="C24488" s="1788"/>
      <c r="D24488" s="533"/>
      <c r="E24488" s="533"/>
      <c r="F24488" s="533"/>
      <c r="G24488" s="533"/>
    </row>
    <row r="24489" spans="1:7">
      <c r="A24489" s="533"/>
      <c r="B24489" s="1787"/>
      <c r="C24489" s="1788"/>
      <c r="D24489" s="533"/>
      <c r="E24489" s="533"/>
      <c r="F24489" s="533"/>
      <c r="G24489" s="533"/>
    </row>
    <row r="24490" spans="1:7">
      <c r="A24490" s="533"/>
      <c r="B24490" s="1787"/>
      <c r="C24490" s="1788"/>
      <c r="D24490" s="533"/>
      <c r="E24490" s="533"/>
      <c r="F24490" s="533"/>
      <c r="G24490" s="533"/>
    </row>
    <row r="24491" spans="1:7">
      <c r="A24491" s="533"/>
      <c r="B24491" s="1787"/>
      <c r="C24491" s="1788"/>
      <c r="D24491" s="533"/>
      <c r="E24491" s="533"/>
      <c r="F24491" s="533"/>
      <c r="G24491" s="533"/>
    </row>
    <row r="24492" spans="1:7">
      <c r="A24492" s="533"/>
      <c r="B24492" s="1787"/>
      <c r="C24492" s="1788"/>
      <c r="D24492" s="533"/>
      <c r="E24492" s="533"/>
      <c r="F24492" s="533"/>
      <c r="G24492" s="533"/>
    </row>
    <row r="24493" spans="1:7">
      <c r="A24493" s="533"/>
      <c r="B24493" s="1787"/>
      <c r="C24493" s="1788"/>
      <c r="D24493" s="533"/>
      <c r="E24493" s="533"/>
      <c r="F24493" s="533"/>
      <c r="G24493" s="533"/>
    </row>
    <row r="24494" spans="1:7">
      <c r="A24494" s="533"/>
      <c r="B24494" s="1787"/>
      <c r="C24494" s="1788"/>
      <c r="D24494" s="533"/>
      <c r="E24494" s="533"/>
      <c r="F24494" s="533"/>
      <c r="G24494" s="533"/>
    </row>
    <row r="24495" spans="1:7">
      <c r="A24495" s="533"/>
      <c r="B24495" s="1787"/>
      <c r="C24495" s="1788"/>
      <c r="D24495" s="533"/>
      <c r="E24495" s="533"/>
      <c r="F24495" s="533"/>
      <c r="G24495" s="533"/>
    </row>
    <row r="24496" spans="1:7">
      <c r="A24496" s="533"/>
      <c r="B24496" s="1787"/>
      <c r="C24496" s="1788"/>
      <c r="D24496" s="533"/>
      <c r="E24496" s="533"/>
      <c r="F24496" s="533"/>
      <c r="G24496" s="533"/>
    </row>
    <row r="24497" spans="1:7">
      <c r="A24497" s="533"/>
      <c r="B24497" s="1787"/>
      <c r="C24497" s="1788"/>
      <c r="D24497" s="533"/>
      <c r="E24497" s="533"/>
      <c r="F24497" s="533"/>
      <c r="G24497" s="533"/>
    </row>
    <row r="24498" spans="1:7">
      <c r="A24498" s="533"/>
      <c r="B24498" s="1787"/>
      <c r="C24498" s="1788"/>
      <c r="D24498" s="533"/>
      <c r="E24498" s="533"/>
      <c r="F24498" s="533"/>
      <c r="G24498" s="533"/>
    </row>
    <row r="24499" spans="1:7">
      <c r="A24499" s="533"/>
      <c r="B24499" s="1787"/>
      <c r="C24499" s="1788"/>
      <c r="D24499" s="533"/>
      <c r="E24499" s="533"/>
      <c r="F24499" s="533"/>
      <c r="G24499" s="533"/>
    </row>
    <row r="24500" spans="1:7">
      <c r="A24500" s="533"/>
      <c r="B24500" s="1787"/>
      <c r="C24500" s="1788"/>
      <c r="D24500" s="533"/>
      <c r="E24500" s="533"/>
      <c r="F24500" s="533"/>
      <c r="G24500" s="533"/>
    </row>
    <row r="24501" spans="1:7">
      <c r="A24501" s="533"/>
      <c r="B24501" s="1787"/>
      <c r="C24501" s="1788"/>
      <c r="D24501" s="533"/>
      <c r="E24501" s="533"/>
      <c r="F24501" s="533"/>
      <c r="G24501" s="533"/>
    </row>
    <row r="24502" spans="1:7">
      <c r="A24502" s="533"/>
      <c r="B24502" s="1787"/>
      <c r="C24502" s="1788"/>
      <c r="D24502" s="533"/>
      <c r="E24502" s="533"/>
      <c r="F24502" s="533"/>
      <c r="G24502" s="533"/>
    </row>
    <row r="24503" spans="1:7">
      <c r="A24503" s="533"/>
      <c r="B24503" s="1787"/>
      <c r="C24503" s="1788"/>
      <c r="D24503" s="533"/>
      <c r="E24503" s="533"/>
      <c r="F24503" s="533"/>
      <c r="G24503" s="533"/>
    </row>
    <row r="24504" spans="1:7">
      <c r="A24504" s="533"/>
      <c r="B24504" s="1787"/>
      <c r="C24504" s="1788"/>
      <c r="D24504" s="533"/>
      <c r="E24504" s="533"/>
      <c r="F24504" s="533"/>
      <c r="G24504" s="533"/>
    </row>
    <row r="24505" spans="1:7">
      <c r="A24505" s="533"/>
      <c r="B24505" s="1787"/>
      <c r="C24505" s="1788"/>
      <c r="D24505" s="533"/>
      <c r="E24505" s="533"/>
      <c r="F24505" s="533"/>
      <c r="G24505" s="533"/>
    </row>
    <row r="24506" spans="1:7">
      <c r="A24506" s="533"/>
      <c r="B24506" s="1787"/>
      <c r="C24506" s="1788"/>
      <c r="D24506" s="533"/>
      <c r="E24506" s="533"/>
      <c r="F24506" s="533"/>
      <c r="G24506" s="533"/>
    </row>
    <row r="24507" spans="1:7">
      <c r="A24507" s="533"/>
      <c r="B24507" s="1787"/>
      <c r="C24507" s="1788"/>
      <c r="D24507" s="533"/>
      <c r="E24507" s="533"/>
      <c r="F24507" s="533"/>
      <c r="G24507" s="533"/>
    </row>
    <row r="24508" spans="1:7">
      <c r="A24508" s="533"/>
      <c r="B24508" s="1787"/>
      <c r="C24508" s="1788"/>
      <c r="D24508" s="533"/>
      <c r="E24508" s="533"/>
      <c r="F24508" s="533"/>
      <c r="G24508" s="533"/>
    </row>
    <row r="24509" spans="1:7">
      <c r="A24509" s="533"/>
      <c r="B24509" s="1787"/>
      <c r="C24509" s="1788"/>
      <c r="D24509" s="533"/>
      <c r="E24509" s="533"/>
      <c r="F24509" s="533"/>
      <c r="G24509" s="533"/>
    </row>
    <row r="24510" spans="1:7">
      <c r="A24510" s="533"/>
      <c r="B24510" s="1787"/>
      <c r="C24510" s="1788"/>
      <c r="D24510" s="533"/>
      <c r="E24510" s="533"/>
      <c r="F24510" s="533"/>
      <c r="G24510" s="533"/>
    </row>
    <row r="24511" spans="1:7">
      <c r="A24511" s="533"/>
      <c r="B24511" s="1787"/>
      <c r="C24511" s="1788"/>
      <c r="D24511" s="533"/>
      <c r="E24511" s="533"/>
      <c r="F24511" s="533"/>
      <c r="G24511" s="533"/>
    </row>
    <row r="24512" spans="1:7">
      <c r="A24512" s="533"/>
      <c r="B24512" s="1787"/>
      <c r="C24512" s="1788"/>
      <c r="D24512" s="533"/>
      <c r="E24512" s="533"/>
      <c r="F24512" s="533"/>
      <c r="G24512" s="533"/>
    </row>
    <row r="24513" spans="1:7">
      <c r="A24513" s="533"/>
      <c r="B24513" s="1787"/>
      <c r="C24513" s="1788"/>
      <c r="D24513" s="533"/>
      <c r="E24513" s="533"/>
      <c r="F24513" s="533"/>
      <c r="G24513" s="533"/>
    </row>
    <row r="24514" spans="1:7">
      <c r="A24514" s="533"/>
      <c r="B24514" s="1787"/>
      <c r="C24514" s="1788"/>
      <c r="D24514" s="533"/>
      <c r="E24514" s="533"/>
      <c r="F24514" s="533"/>
      <c r="G24514" s="533"/>
    </row>
    <row r="24515" spans="1:7">
      <c r="A24515" s="533"/>
      <c r="B24515" s="1787"/>
      <c r="C24515" s="1788"/>
      <c r="D24515" s="533"/>
      <c r="E24515" s="533"/>
      <c r="F24515" s="533"/>
      <c r="G24515" s="533"/>
    </row>
    <row r="24516" spans="1:7">
      <c r="A24516" s="533"/>
      <c r="B24516" s="1787"/>
      <c r="C24516" s="1788"/>
      <c r="D24516" s="533"/>
      <c r="E24516" s="533"/>
      <c r="F24516" s="533"/>
      <c r="G24516" s="533"/>
    </row>
    <row r="24517" spans="1:7">
      <c r="A24517" s="533"/>
      <c r="B24517" s="1787"/>
      <c r="C24517" s="1788"/>
      <c r="D24517" s="533"/>
      <c r="E24517" s="533"/>
      <c r="F24517" s="533"/>
      <c r="G24517" s="533"/>
    </row>
    <row r="24518" spans="1:7">
      <c r="A24518" s="533"/>
      <c r="B24518" s="1787"/>
      <c r="C24518" s="1788"/>
      <c r="D24518" s="533"/>
      <c r="E24518" s="533"/>
      <c r="F24518" s="533"/>
      <c r="G24518" s="533"/>
    </row>
    <row r="24519" spans="1:7">
      <c r="A24519" s="533"/>
      <c r="B24519" s="1787"/>
      <c r="C24519" s="1788"/>
      <c r="D24519" s="533"/>
      <c r="E24519" s="533"/>
      <c r="F24519" s="533"/>
      <c r="G24519" s="533"/>
    </row>
    <row r="24520" spans="1:7">
      <c r="A24520" s="533"/>
      <c r="B24520" s="1787"/>
      <c r="C24520" s="1788"/>
      <c r="D24520" s="533"/>
      <c r="E24520" s="533"/>
      <c r="F24520" s="533"/>
      <c r="G24520" s="533"/>
    </row>
    <row r="24521" spans="1:7">
      <c r="A24521" s="533"/>
      <c r="B24521" s="1787"/>
      <c r="C24521" s="1788"/>
      <c r="D24521" s="533"/>
      <c r="E24521" s="533"/>
      <c r="F24521" s="533"/>
      <c r="G24521" s="533"/>
    </row>
    <row r="24522" spans="1:7">
      <c r="A24522" s="533"/>
      <c r="B24522" s="1787"/>
      <c r="C24522" s="1788"/>
      <c r="D24522" s="533"/>
      <c r="E24522" s="533"/>
      <c r="F24522" s="533"/>
      <c r="G24522" s="533"/>
    </row>
    <row r="24523" spans="1:7">
      <c r="A24523" s="533"/>
      <c r="B24523" s="1787"/>
      <c r="C24523" s="1788"/>
      <c r="D24523" s="533"/>
      <c r="E24523" s="533"/>
      <c r="F24523" s="533"/>
      <c r="G24523" s="533"/>
    </row>
    <row r="24524" spans="1:7">
      <c r="A24524" s="533"/>
      <c r="B24524" s="1787"/>
      <c r="C24524" s="1788"/>
      <c r="D24524" s="533"/>
      <c r="E24524" s="533"/>
      <c r="F24524" s="533"/>
      <c r="G24524" s="533"/>
    </row>
    <row r="24525" spans="1:7">
      <c r="A24525" s="533"/>
      <c r="B24525" s="1787"/>
      <c r="C24525" s="1788"/>
      <c r="D24525" s="533"/>
      <c r="E24525" s="533"/>
      <c r="F24525" s="533"/>
      <c r="G24525" s="533"/>
    </row>
    <row r="24526" spans="1:7">
      <c r="A24526" s="533"/>
      <c r="B24526" s="1787"/>
      <c r="C24526" s="1788"/>
      <c r="D24526" s="533"/>
      <c r="E24526" s="533"/>
      <c r="F24526" s="533"/>
      <c r="G24526" s="533"/>
    </row>
    <row r="24527" spans="1:7">
      <c r="A24527" s="533"/>
      <c r="B24527" s="1787"/>
      <c r="C24527" s="1788"/>
      <c r="D24527" s="533"/>
      <c r="E24527" s="533"/>
      <c r="F24527" s="533"/>
      <c r="G24527" s="533"/>
    </row>
    <row r="24528" spans="1:7">
      <c r="A24528" s="533"/>
      <c r="B24528" s="1787"/>
      <c r="C24528" s="1788"/>
      <c r="D24528" s="533"/>
      <c r="E24528" s="533"/>
      <c r="F24528" s="533"/>
      <c r="G24528" s="533"/>
    </row>
    <row r="24529" spans="1:7">
      <c r="A24529" s="533"/>
      <c r="B24529" s="1787"/>
      <c r="C24529" s="1788"/>
      <c r="D24529" s="533"/>
      <c r="E24529" s="533"/>
      <c r="F24529" s="533"/>
      <c r="G24529" s="533"/>
    </row>
    <row r="24530" spans="1:7">
      <c r="A24530" s="533"/>
      <c r="B24530" s="1787"/>
      <c r="C24530" s="1788"/>
      <c r="D24530" s="533"/>
      <c r="E24530" s="533"/>
      <c r="F24530" s="533"/>
      <c r="G24530" s="533"/>
    </row>
    <row r="24531" spans="1:7">
      <c r="A24531" s="533"/>
      <c r="B24531" s="1787"/>
      <c r="C24531" s="1788"/>
      <c r="D24531" s="533"/>
      <c r="E24531" s="533"/>
      <c r="F24531" s="533"/>
      <c r="G24531" s="533"/>
    </row>
    <row r="24532" spans="1:7">
      <c r="A24532" s="533"/>
      <c r="B24532" s="1787"/>
      <c r="C24532" s="1788"/>
      <c r="D24532" s="533"/>
      <c r="E24532" s="533"/>
      <c r="F24532" s="533"/>
      <c r="G24532" s="533"/>
    </row>
    <row r="24533" spans="1:7">
      <c r="A24533" s="533"/>
      <c r="B24533" s="1787"/>
      <c r="C24533" s="1788"/>
      <c r="D24533" s="533"/>
      <c r="E24533" s="533"/>
      <c r="F24533" s="533"/>
      <c r="G24533" s="533"/>
    </row>
    <row r="24534" spans="1:7">
      <c r="A24534" s="533"/>
      <c r="B24534" s="1787"/>
      <c r="C24534" s="1788"/>
      <c r="D24534" s="533"/>
      <c r="E24534" s="533"/>
      <c r="F24534" s="533"/>
      <c r="G24534" s="533"/>
    </row>
    <row r="24535" spans="1:7">
      <c r="A24535" s="533"/>
      <c r="B24535" s="1787"/>
      <c r="C24535" s="1788"/>
      <c r="D24535" s="533"/>
      <c r="E24535" s="533"/>
      <c r="F24535" s="533"/>
      <c r="G24535" s="533"/>
    </row>
    <row r="24536" spans="1:7">
      <c r="A24536" s="533"/>
      <c r="B24536" s="1787"/>
      <c r="C24536" s="1788"/>
      <c r="D24536" s="533"/>
      <c r="E24536" s="533"/>
      <c r="F24536" s="533"/>
      <c r="G24536" s="533"/>
    </row>
    <row r="24537" spans="1:7">
      <c r="A24537" s="533"/>
      <c r="B24537" s="1787"/>
      <c r="C24537" s="1788"/>
      <c r="D24537" s="533"/>
      <c r="E24537" s="533"/>
      <c r="F24537" s="533"/>
      <c r="G24537" s="533"/>
    </row>
    <row r="24538" spans="1:7">
      <c r="A24538" s="533"/>
      <c r="B24538" s="1787"/>
      <c r="C24538" s="1788"/>
      <c r="D24538" s="533"/>
      <c r="E24538" s="533"/>
      <c r="F24538" s="533"/>
      <c r="G24538" s="533"/>
    </row>
    <row r="24539" spans="1:7">
      <c r="A24539" s="533"/>
      <c r="B24539" s="1787"/>
      <c r="C24539" s="1788"/>
      <c r="D24539" s="533"/>
      <c r="E24539" s="533"/>
      <c r="F24539" s="533"/>
      <c r="G24539" s="533"/>
    </row>
    <row r="24540" spans="1:7">
      <c r="A24540" s="533"/>
      <c r="B24540" s="1787"/>
      <c r="C24540" s="1788"/>
      <c r="D24540" s="533"/>
      <c r="E24540" s="533"/>
      <c r="F24540" s="533"/>
      <c r="G24540" s="533"/>
    </row>
    <row r="24541" spans="1:7">
      <c r="A24541" s="533"/>
      <c r="B24541" s="1787"/>
      <c r="C24541" s="1788"/>
      <c r="D24541" s="533"/>
      <c r="E24541" s="533"/>
      <c r="F24541" s="533"/>
      <c r="G24541" s="533"/>
    </row>
    <row r="24542" spans="1:7">
      <c r="A24542" s="533"/>
      <c r="B24542" s="1787"/>
      <c r="C24542" s="1788"/>
      <c r="D24542" s="533"/>
      <c r="E24542" s="533"/>
      <c r="F24542" s="533"/>
      <c r="G24542" s="533"/>
    </row>
    <row r="24543" spans="1:7">
      <c r="A24543" s="533"/>
      <c r="B24543" s="1787"/>
      <c r="C24543" s="1788"/>
      <c r="D24543" s="533"/>
      <c r="E24543" s="533"/>
      <c r="F24543" s="533"/>
      <c r="G24543" s="533"/>
    </row>
    <row r="24544" spans="1:7">
      <c r="A24544" s="533"/>
      <c r="B24544" s="1787"/>
      <c r="C24544" s="1788"/>
      <c r="D24544" s="533"/>
      <c r="E24544" s="533"/>
      <c r="F24544" s="533"/>
      <c r="G24544" s="533"/>
    </row>
    <row r="24545" spans="1:7">
      <c r="A24545" s="533"/>
      <c r="B24545" s="1787"/>
      <c r="C24545" s="1788"/>
      <c r="D24545" s="533"/>
      <c r="E24545" s="533"/>
      <c r="F24545" s="533"/>
      <c r="G24545" s="533"/>
    </row>
    <row r="24546" spans="1:7">
      <c r="A24546" s="533"/>
      <c r="B24546" s="1787"/>
      <c r="C24546" s="1788"/>
      <c r="D24546" s="533"/>
      <c r="E24546" s="533"/>
      <c r="F24546" s="533"/>
      <c r="G24546" s="533"/>
    </row>
    <row r="24547" spans="1:7">
      <c r="A24547" s="533"/>
      <c r="B24547" s="1787"/>
      <c r="C24547" s="1788"/>
      <c r="D24547" s="533"/>
      <c r="E24547" s="533"/>
      <c r="F24547" s="533"/>
      <c r="G24547" s="533"/>
    </row>
    <row r="24548" spans="1:7">
      <c r="A24548" s="533"/>
      <c r="B24548" s="1787"/>
      <c r="C24548" s="1788"/>
      <c r="D24548" s="533"/>
      <c r="E24548" s="533"/>
      <c r="F24548" s="533"/>
      <c r="G24548" s="533"/>
    </row>
    <row r="24549" spans="1:7">
      <c r="A24549" s="533"/>
      <c r="B24549" s="1787"/>
      <c r="C24549" s="1788"/>
      <c r="D24549" s="533"/>
      <c r="E24549" s="533"/>
      <c r="F24549" s="533"/>
      <c r="G24549" s="533"/>
    </row>
    <row r="24550" spans="1:7">
      <c r="A24550" s="533"/>
      <c r="B24550" s="1787"/>
      <c r="C24550" s="1788"/>
      <c r="D24550" s="533"/>
      <c r="E24550" s="533"/>
      <c r="F24550" s="533"/>
      <c r="G24550" s="533"/>
    </row>
    <row r="24551" spans="1:7">
      <c r="A24551" s="533"/>
      <c r="B24551" s="1787"/>
      <c r="C24551" s="1788"/>
      <c r="D24551" s="533"/>
      <c r="E24551" s="533"/>
      <c r="F24551" s="533"/>
      <c r="G24551" s="533"/>
    </row>
    <row r="24552" spans="1:7">
      <c r="A24552" s="533"/>
      <c r="B24552" s="1787"/>
      <c r="C24552" s="1788"/>
      <c r="D24552" s="533"/>
      <c r="E24552" s="533"/>
      <c r="F24552" s="533"/>
      <c r="G24552" s="533"/>
    </row>
    <row r="24553" spans="1:7">
      <c r="A24553" s="533"/>
      <c r="B24553" s="1787"/>
      <c r="C24553" s="1788"/>
      <c r="D24553" s="533"/>
      <c r="E24553" s="533"/>
      <c r="F24553" s="533"/>
      <c r="G24553" s="533"/>
    </row>
    <row r="24554" spans="1:7">
      <c r="A24554" s="533"/>
      <c r="B24554" s="1787"/>
      <c r="C24554" s="1788"/>
      <c r="D24554" s="533"/>
      <c r="E24554" s="533"/>
      <c r="F24554" s="533"/>
      <c r="G24554" s="533"/>
    </row>
    <row r="24555" spans="1:7">
      <c r="A24555" s="533"/>
      <c r="B24555" s="1787"/>
      <c r="C24555" s="1788"/>
      <c r="D24555" s="533"/>
      <c r="E24555" s="533"/>
      <c r="F24555" s="533"/>
      <c r="G24555" s="533"/>
    </row>
    <row r="24556" spans="1:7">
      <c r="A24556" s="533"/>
      <c r="B24556" s="1787"/>
      <c r="C24556" s="1788"/>
      <c r="D24556" s="533"/>
      <c r="E24556" s="533"/>
      <c r="F24556" s="533"/>
      <c r="G24556" s="533"/>
    </row>
    <row r="24557" spans="1:7">
      <c r="A24557" s="533"/>
      <c r="B24557" s="1787"/>
      <c r="C24557" s="1788"/>
      <c r="D24557" s="533"/>
      <c r="E24557" s="533"/>
      <c r="F24557" s="533"/>
      <c r="G24557" s="533"/>
    </row>
    <row r="24558" spans="1:7">
      <c r="A24558" s="533"/>
      <c r="B24558" s="1787"/>
      <c r="C24558" s="1788"/>
      <c r="D24558" s="533"/>
      <c r="E24558" s="533"/>
      <c r="F24558" s="533"/>
      <c r="G24558" s="533"/>
    </row>
    <row r="24559" spans="1:7">
      <c r="A24559" s="533"/>
      <c r="B24559" s="1787"/>
      <c r="C24559" s="1788"/>
      <c r="D24559" s="533"/>
      <c r="E24559" s="533"/>
      <c r="F24559" s="533"/>
      <c r="G24559" s="533"/>
    </row>
    <row r="24560" spans="1:7">
      <c r="A24560" s="533"/>
      <c r="B24560" s="1787"/>
      <c r="C24560" s="1788"/>
      <c r="D24560" s="533"/>
      <c r="E24560" s="533"/>
      <c r="F24560" s="533"/>
      <c r="G24560" s="533"/>
    </row>
    <row r="24561" spans="1:7">
      <c r="A24561" s="533"/>
      <c r="B24561" s="1787"/>
      <c r="C24561" s="1788"/>
      <c r="D24561" s="533"/>
      <c r="E24561" s="533"/>
      <c r="F24561" s="533"/>
      <c r="G24561" s="533"/>
    </row>
    <row r="24562" spans="1:7">
      <c r="A24562" s="533"/>
      <c r="B24562" s="1787"/>
      <c r="C24562" s="1788"/>
      <c r="D24562" s="533"/>
      <c r="E24562" s="533"/>
      <c r="F24562" s="533"/>
      <c r="G24562" s="533"/>
    </row>
    <row r="24563" spans="1:7">
      <c r="A24563" s="533"/>
      <c r="B24563" s="1787"/>
      <c r="C24563" s="1788"/>
      <c r="D24563" s="533"/>
      <c r="E24563" s="533"/>
      <c r="F24563" s="533"/>
      <c r="G24563" s="533"/>
    </row>
    <row r="24564" spans="1:7">
      <c r="A24564" s="533"/>
      <c r="B24564" s="1787"/>
      <c r="C24564" s="1788"/>
      <c r="D24564" s="533"/>
      <c r="E24564" s="533"/>
      <c r="F24564" s="533"/>
      <c r="G24564" s="533"/>
    </row>
    <row r="24565" spans="1:7">
      <c r="A24565" s="533"/>
      <c r="B24565" s="1787"/>
      <c r="C24565" s="1788"/>
      <c r="D24565" s="533"/>
      <c r="E24565" s="533"/>
      <c r="F24565" s="533"/>
      <c r="G24565" s="533"/>
    </row>
    <row r="24566" spans="1:7">
      <c r="A24566" s="533"/>
      <c r="B24566" s="1787"/>
      <c r="C24566" s="1788"/>
      <c r="D24566" s="533"/>
      <c r="E24566" s="533"/>
      <c r="F24566" s="533"/>
      <c r="G24566" s="533"/>
    </row>
    <row r="24567" spans="1:7">
      <c r="A24567" s="533"/>
      <c r="B24567" s="1787"/>
      <c r="C24567" s="1788"/>
      <c r="D24567" s="533"/>
      <c r="E24567" s="533"/>
      <c r="F24567" s="533"/>
      <c r="G24567" s="533"/>
    </row>
    <row r="24568" spans="1:7">
      <c r="A24568" s="533"/>
      <c r="B24568" s="1787"/>
      <c r="C24568" s="1788"/>
      <c r="D24568" s="533"/>
      <c r="E24568" s="533"/>
      <c r="F24568" s="533"/>
      <c r="G24568" s="533"/>
    </row>
    <row r="24569" spans="1:7">
      <c r="A24569" s="533"/>
      <c r="B24569" s="1787"/>
      <c r="C24569" s="1788"/>
      <c r="D24569" s="533"/>
      <c r="E24569" s="533"/>
      <c r="F24569" s="533"/>
      <c r="G24569" s="533"/>
    </row>
    <row r="24570" spans="1:7">
      <c r="A24570" s="533"/>
      <c r="B24570" s="1787"/>
      <c r="C24570" s="1788"/>
      <c r="D24570" s="533"/>
      <c r="E24570" s="533"/>
      <c r="F24570" s="533"/>
      <c r="G24570" s="533"/>
    </row>
    <row r="24571" spans="1:7">
      <c r="A24571" s="533"/>
      <c r="B24571" s="1787"/>
      <c r="C24571" s="1788"/>
      <c r="D24571" s="533"/>
      <c r="E24571" s="533"/>
      <c r="F24571" s="533"/>
      <c r="G24571" s="533"/>
    </row>
    <row r="24572" spans="1:7">
      <c r="A24572" s="533"/>
      <c r="B24572" s="1787"/>
      <c r="C24572" s="1788"/>
      <c r="D24572" s="533"/>
      <c r="E24572" s="533"/>
      <c r="F24572" s="533"/>
      <c r="G24572" s="533"/>
    </row>
    <row r="24573" spans="1:7">
      <c r="A24573" s="533"/>
      <c r="B24573" s="1787"/>
      <c r="C24573" s="1788"/>
      <c r="D24573" s="533"/>
      <c r="E24573" s="533"/>
      <c r="F24573" s="533"/>
      <c r="G24573" s="533"/>
    </row>
    <row r="24574" spans="1:7">
      <c r="A24574" s="533"/>
      <c r="B24574" s="1787"/>
      <c r="C24574" s="1788"/>
      <c r="D24574" s="533"/>
      <c r="E24574" s="533"/>
      <c r="F24574" s="533"/>
      <c r="G24574" s="533"/>
    </row>
    <row r="24575" spans="1:7">
      <c r="A24575" s="533"/>
      <c r="B24575" s="1787"/>
      <c r="C24575" s="1788"/>
      <c r="D24575" s="533"/>
      <c r="E24575" s="533"/>
      <c r="F24575" s="533"/>
      <c r="G24575" s="533"/>
    </row>
    <row r="24576" spans="1:7">
      <c r="A24576" s="533"/>
      <c r="B24576" s="1787"/>
      <c r="C24576" s="1788"/>
      <c r="D24576" s="533"/>
      <c r="E24576" s="533"/>
      <c r="F24576" s="533"/>
      <c r="G24576" s="533"/>
    </row>
    <row r="24577" spans="1:7">
      <c r="A24577" s="533"/>
      <c r="B24577" s="1787"/>
      <c r="C24577" s="1788"/>
      <c r="D24577" s="533"/>
      <c r="E24577" s="533"/>
      <c r="F24577" s="533"/>
      <c r="G24577" s="533"/>
    </row>
    <row r="24578" spans="1:7">
      <c r="A24578" s="533"/>
      <c r="B24578" s="1787"/>
      <c r="C24578" s="1788"/>
      <c r="D24578" s="533"/>
      <c r="E24578" s="533"/>
      <c r="F24578" s="533"/>
      <c r="G24578" s="533"/>
    </row>
    <row r="24579" spans="1:7">
      <c r="A24579" s="533"/>
      <c r="B24579" s="1787"/>
      <c r="C24579" s="1788"/>
      <c r="D24579" s="533"/>
      <c r="E24579" s="533"/>
      <c r="F24579" s="533"/>
      <c r="G24579" s="533"/>
    </row>
    <row r="24580" spans="1:7">
      <c r="A24580" s="533"/>
      <c r="B24580" s="1787"/>
      <c r="C24580" s="1788"/>
      <c r="D24580" s="533"/>
      <c r="E24580" s="533"/>
      <c r="F24580" s="533"/>
      <c r="G24580" s="533"/>
    </row>
    <row r="24581" spans="1:7">
      <c r="A24581" s="533"/>
      <c r="B24581" s="1787"/>
      <c r="C24581" s="1788"/>
      <c r="D24581" s="533"/>
      <c r="E24581" s="533"/>
      <c r="F24581" s="533"/>
      <c r="G24581" s="533"/>
    </row>
    <row r="24582" spans="1:7">
      <c r="A24582" s="533"/>
      <c r="B24582" s="1787"/>
      <c r="C24582" s="1788"/>
      <c r="D24582" s="533"/>
      <c r="E24582" s="533"/>
      <c r="F24582" s="533"/>
      <c r="G24582" s="533"/>
    </row>
    <row r="24583" spans="1:7">
      <c r="A24583" s="533"/>
      <c r="B24583" s="1787"/>
      <c r="C24583" s="1788"/>
      <c r="D24583" s="533"/>
      <c r="E24583" s="533"/>
      <c r="F24583" s="533"/>
      <c r="G24583" s="533"/>
    </row>
    <row r="24584" spans="1:7">
      <c r="A24584" s="533"/>
      <c r="B24584" s="1787"/>
      <c r="C24584" s="1788"/>
      <c r="D24584" s="533"/>
      <c r="E24584" s="533"/>
      <c r="F24584" s="533"/>
      <c r="G24584" s="533"/>
    </row>
    <row r="24585" spans="1:7">
      <c r="A24585" s="533"/>
      <c r="B24585" s="1787"/>
      <c r="C24585" s="1788"/>
      <c r="D24585" s="533"/>
      <c r="E24585" s="533"/>
      <c r="F24585" s="533"/>
      <c r="G24585" s="533"/>
    </row>
    <row r="24586" spans="1:7">
      <c r="A24586" s="533"/>
      <c r="B24586" s="1787"/>
      <c r="C24586" s="1788"/>
      <c r="D24586" s="533"/>
      <c r="E24586" s="533"/>
      <c r="F24586" s="533"/>
      <c r="G24586" s="533"/>
    </row>
    <row r="24587" spans="1:7">
      <c r="A24587" s="533"/>
      <c r="B24587" s="1787"/>
      <c r="C24587" s="1788"/>
      <c r="D24587" s="533"/>
      <c r="E24587" s="533"/>
      <c r="F24587" s="533"/>
      <c r="G24587" s="533"/>
    </row>
    <row r="24588" spans="1:7">
      <c r="A24588" s="533"/>
      <c r="B24588" s="1787"/>
      <c r="C24588" s="1788"/>
      <c r="D24588" s="533"/>
      <c r="E24588" s="533"/>
      <c r="F24588" s="533"/>
      <c r="G24588" s="533"/>
    </row>
    <row r="24589" spans="1:7">
      <c r="A24589" s="533"/>
      <c r="B24589" s="1787"/>
      <c r="C24589" s="1788"/>
      <c r="D24589" s="533"/>
      <c r="E24589" s="533"/>
      <c r="F24589" s="533"/>
      <c r="G24589" s="533"/>
    </row>
    <row r="24590" spans="1:7">
      <c r="A24590" s="533"/>
      <c r="B24590" s="1787"/>
      <c r="C24590" s="1788"/>
      <c r="D24590" s="533"/>
      <c r="E24590" s="533"/>
      <c r="F24590" s="533"/>
      <c r="G24590" s="533"/>
    </row>
    <row r="24591" spans="1:7">
      <c r="A24591" s="533"/>
      <c r="B24591" s="1787"/>
      <c r="C24591" s="1788"/>
      <c r="D24591" s="533"/>
      <c r="E24591" s="533"/>
      <c r="F24591" s="533"/>
      <c r="G24591" s="533"/>
    </row>
    <row r="24592" spans="1:7">
      <c r="A24592" s="533"/>
      <c r="B24592" s="1787"/>
      <c r="C24592" s="1788"/>
      <c r="D24592" s="533"/>
      <c r="E24592" s="533"/>
      <c r="F24592" s="533"/>
      <c r="G24592" s="533"/>
    </row>
    <row r="24593" spans="1:7">
      <c r="A24593" s="533"/>
      <c r="B24593" s="1787"/>
      <c r="C24593" s="1788"/>
      <c r="D24593" s="533"/>
      <c r="E24593" s="533"/>
      <c r="F24593" s="533"/>
      <c r="G24593" s="533"/>
    </row>
    <row r="24594" spans="1:7">
      <c r="A24594" s="533"/>
      <c r="B24594" s="1787"/>
      <c r="C24594" s="1788"/>
      <c r="D24594" s="533"/>
      <c r="E24594" s="533"/>
      <c r="F24594" s="533"/>
      <c r="G24594" s="533"/>
    </row>
    <row r="24595" spans="1:7">
      <c r="A24595" s="533"/>
      <c r="B24595" s="1787"/>
      <c r="C24595" s="1788"/>
      <c r="D24595" s="533"/>
      <c r="E24595" s="533"/>
      <c r="F24595" s="533"/>
      <c r="G24595" s="533"/>
    </row>
    <row r="24596" spans="1:7">
      <c r="A24596" s="533"/>
      <c r="B24596" s="1787"/>
      <c r="C24596" s="1788"/>
      <c r="D24596" s="533"/>
      <c r="E24596" s="533"/>
      <c r="F24596" s="533"/>
      <c r="G24596" s="533"/>
    </row>
    <row r="24597" spans="1:7">
      <c r="A24597" s="533"/>
      <c r="B24597" s="1787"/>
      <c r="C24597" s="1788"/>
      <c r="D24597" s="533"/>
      <c r="E24597" s="533"/>
      <c r="F24597" s="533"/>
      <c r="G24597" s="533"/>
    </row>
    <row r="24598" spans="1:7">
      <c r="A24598" s="533"/>
      <c r="B24598" s="1787"/>
      <c r="C24598" s="1788"/>
      <c r="D24598" s="533"/>
      <c r="E24598" s="533"/>
      <c r="F24598" s="533"/>
      <c r="G24598" s="533"/>
    </row>
    <row r="24599" spans="1:7">
      <c r="A24599" s="533"/>
      <c r="B24599" s="1787"/>
      <c r="C24599" s="1788"/>
      <c r="D24599" s="533"/>
      <c r="E24599" s="533"/>
      <c r="F24599" s="533"/>
      <c r="G24599" s="533"/>
    </row>
    <row r="24600" spans="1:7">
      <c r="A24600" s="533"/>
      <c r="B24600" s="1787"/>
      <c r="C24600" s="1788"/>
      <c r="D24600" s="533"/>
      <c r="E24600" s="533"/>
      <c r="F24600" s="533"/>
      <c r="G24600" s="533"/>
    </row>
    <row r="24601" spans="1:7">
      <c r="A24601" s="533"/>
      <c r="B24601" s="1787"/>
      <c r="C24601" s="1788"/>
      <c r="D24601" s="533"/>
      <c r="E24601" s="533"/>
      <c r="F24601" s="533"/>
      <c r="G24601" s="533"/>
    </row>
    <row r="24602" spans="1:7">
      <c r="A24602" s="533"/>
      <c r="B24602" s="1787"/>
      <c r="C24602" s="1788"/>
      <c r="D24602" s="533"/>
      <c r="E24602" s="533"/>
      <c r="F24602" s="533"/>
      <c r="G24602" s="533"/>
    </row>
    <row r="24603" spans="1:7">
      <c r="A24603" s="533"/>
      <c r="B24603" s="1787"/>
      <c r="C24603" s="1788"/>
      <c r="D24603" s="533"/>
      <c r="E24603" s="533"/>
      <c r="F24603" s="533"/>
      <c r="G24603" s="533"/>
    </row>
    <row r="24604" spans="1:7">
      <c r="A24604" s="533"/>
      <c r="B24604" s="1787"/>
      <c r="C24604" s="1788"/>
      <c r="D24604" s="533"/>
      <c r="E24604" s="533"/>
      <c r="F24604" s="533"/>
      <c r="G24604" s="533"/>
    </row>
    <row r="24605" spans="1:7">
      <c r="A24605" s="533"/>
      <c r="B24605" s="1787"/>
      <c r="C24605" s="1788"/>
      <c r="D24605" s="533"/>
      <c r="E24605" s="533"/>
      <c r="F24605" s="533"/>
      <c r="G24605" s="533"/>
    </row>
    <row r="24606" spans="1:7">
      <c r="A24606" s="533"/>
      <c r="B24606" s="1787"/>
      <c r="C24606" s="1788"/>
      <c r="D24606" s="533"/>
      <c r="E24606" s="533"/>
      <c r="F24606" s="533"/>
      <c r="G24606" s="533"/>
    </row>
    <row r="24607" spans="1:7">
      <c r="A24607" s="533"/>
      <c r="B24607" s="1787"/>
      <c r="C24607" s="1788"/>
      <c r="D24607" s="533"/>
      <c r="E24607" s="533"/>
      <c r="F24607" s="533"/>
      <c r="G24607" s="533"/>
    </row>
    <row r="24608" spans="1:7">
      <c r="A24608" s="533"/>
      <c r="B24608" s="1787"/>
      <c r="C24608" s="1788"/>
      <c r="D24608" s="533"/>
      <c r="E24608" s="533"/>
      <c r="F24608" s="533"/>
      <c r="G24608" s="533"/>
    </row>
    <row r="24609" spans="1:7">
      <c r="A24609" s="533"/>
      <c r="B24609" s="1787"/>
      <c r="C24609" s="1788"/>
      <c r="D24609" s="533"/>
      <c r="E24609" s="533"/>
      <c r="F24609" s="533"/>
      <c r="G24609" s="533"/>
    </row>
    <row r="24610" spans="1:7">
      <c r="A24610" s="533"/>
      <c r="B24610" s="1787"/>
      <c r="C24610" s="1788"/>
      <c r="D24610" s="533"/>
      <c r="E24610" s="533"/>
      <c r="F24610" s="533"/>
      <c r="G24610" s="533"/>
    </row>
    <row r="24611" spans="1:7">
      <c r="A24611" s="533"/>
      <c r="B24611" s="1787"/>
      <c r="C24611" s="1788"/>
      <c r="D24611" s="533"/>
      <c r="E24611" s="533"/>
      <c r="F24611" s="533"/>
      <c r="G24611" s="533"/>
    </row>
    <row r="24612" spans="1:7">
      <c r="A24612" s="533"/>
      <c r="B24612" s="1787"/>
      <c r="C24612" s="1788"/>
      <c r="D24612" s="533"/>
      <c r="E24612" s="533"/>
      <c r="F24612" s="533"/>
      <c r="G24612" s="533"/>
    </row>
    <row r="24613" spans="1:7">
      <c r="A24613" s="533"/>
      <c r="B24613" s="1787"/>
      <c r="C24613" s="1788"/>
      <c r="D24613" s="533"/>
      <c r="E24613" s="533"/>
      <c r="F24613" s="533"/>
      <c r="G24613" s="533"/>
    </row>
    <row r="24614" spans="1:7">
      <c r="A24614" s="533"/>
      <c r="B24614" s="1787"/>
      <c r="C24614" s="1788"/>
      <c r="D24614" s="533"/>
      <c r="E24614" s="533"/>
      <c r="F24614" s="533"/>
      <c r="G24614" s="533"/>
    </row>
    <row r="24615" spans="1:7">
      <c r="A24615" s="533"/>
      <c r="B24615" s="1787"/>
      <c r="C24615" s="1788"/>
      <c r="D24615" s="533"/>
      <c r="E24615" s="533"/>
      <c r="F24615" s="533"/>
      <c r="G24615" s="533"/>
    </row>
    <row r="24616" spans="1:7">
      <c r="A24616" s="533"/>
      <c r="B24616" s="1787"/>
      <c r="C24616" s="1788"/>
      <c r="D24616" s="533"/>
      <c r="E24616" s="533"/>
      <c r="F24616" s="533"/>
      <c r="G24616" s="533"/>
    </row>
    <row r="24617" spans="1:7">
      <c r="A24617" s="533"/>
      <c r="B24617" s="1787"/>
      <c r="C24617" s="1788"/>
      <c r="D24617" s="533"/>
      <c r="E24617" s="533"/>
      <c r="F24617" s="533"/>
      <c r="G24617" s="533"/>
    </row>
    <row r="24618" spans="1:7">
      <c r="A24618" s="533"/>
      <c r="B24618" s="1787"/>
      <c r="C24618" s="1788"/>
      <c r="D24618" s="533"/>
      <c r="E24618" s="533"/>
      <c r="F24618" s="533"/>
      <c r="G24618" s="533"/>
    </row>
    <row r="24619" spans="1:7">
      <c r="A24619" s="533"/>
      <c r="B24619" s="1787"/>
      <c r="C24619" s="1788"/>
      <c r="D24619" s="533"/>
      <c r="E24619" s="533"/>
      <c r="F24619" s="533"/>
      <c r="G24619" s="533"/>
    </row>
    <row r="24620" spans="1:7">
      <c r="A24620" s="533"/>
      <c r="B24620" s="1787"/>
      <c r="C24620" s="1788"/>
      <c r="D24620" s="533"/>
      <c r="E24620" s="533"/>
      <c r="F24620" s="533"/>
      <c r="G24620" s="533"/>
    </row>
    <row r="24621" spans="1:7">
      <c r="A24621" s="533"/>
      <c r="B24621" s="1787"/>
      <c r="C24621" s="1788"/>
      <c r="D24621" s="533"/>
      <c r="E24621" s="533"/>
      <c r="F24621" s="533"/>
      <c r="G24621" s="533"/>
    </row>
    <row r="24622" spans="1:7">
      <c r="A24622" s="533"/>
      <c r="B24622" s="1787"/>
      <c r="C24622" s="1788"/>
      <c r="D24622" s="533"/>
      <c r="E24622" s="533"/>
      <c r="F24622" s="533"/>
      <c r="G24622" s="533"/>
    </row>
    <row r="24623" spans="1:7">
      <c r="A24623" s="533"/>
      <c r="B24623" s="1787"/>
      <c r="C24623" s="1788"/>
      <c r="D24623" s="533"/>
      <c r="E24623" s="533"/>
      <c r="F24623" s="533"/>
      <c r="G24623" s="533"/>
    </row>
    <row r="24624" spans="1:7">
      <c r="A24624" s="533"/>
      <c r="B24624" s="1787"/>
      <c r="C24624" s="1788"/>
      <c r="D24624" s="533"/>
      <c r="E24624" s="533"/>
      <c r="F24624" s="533"/>
      <c r="G24624" s="533"/>
    </row>
    <row r="24625" spans="1:7">
      <c r="A24625" s="533"/>
      <c r="B24625" s="1787"/>
      <c r="C24625" s="1788"/>
      <c r="D24625" s="533"/>
      <c r="E24625" s="533"/>
      <c r="F24625" s="533"/>
      <c r="G24625" s="533"/>
    </row>
    <row r="24626" spans="1:7">
      <c r="A24626" s="533"/>
      <c r="B24626" s="1787"/>
      <c r="C24626" s="1788"/>
      <c r="D24626" s="533"/>
      <c r="E24626" s="533"/>
      <c r="F24626" s="533"/>
      <c r="G24626" s="533"/>
    </row>
    <row r="24627" spans="1:7">
      <c r="A24627" s="533"/>
      <c r="B24627" s="1787"/>
      <c r="C24627" s="1788"/>
      <c r="D24627" s="533"/>
      <c r="E24627" s="533"/>
      <c r="F24627" s="533"/>
      <c r="G24627" s="533"/>
    </row>
    <row r="24628" spans="1:7">
      <c r="A24628" s="533"/>
      <c r="B24628" s="1787"/>
      <c r="C24628" s="1788"/>
      <c r="D24628" s="533"/>
      <c r="E24628" s="533"/>
      <c r="F24628" s="533"/>
      <c r="G24628" s="533"/>
    </row>
    <row r="24629" spans="1:7">
      <c r="A24629" s="533"/>
      <c r="B24629" s="1787"/>
      <c r="C24629" s="1788"/>
      <c r="D24629" s="533"/>
      <c r="E24629" s="533"/>
      <c r="F24629" s="533"/>
      <c r="G24629" s="533"/>
    </row>
    <row r="24630" spans="1:7">
      <c r="A24630" s="533"/>
      <c r="B24630" s="1787"/>
      <c r="C24630" s="1788"/>
      <c r="D24630" s="533"/>
      <c r="E24630" s="533"/>
      <c r="F24630" s="533"/>
      <c r="G24630" s="533"/>
    </row>
    <row r="24631" spans="1:7">
      <c r="A24631" s="533"/>
      <c r="B24631" s="1787"/>
      <c r="C24631" s="1788"/>
      <c r="D24631" s="533"/>
      <c r="E24631" s="533"/>
      <c r="F24631" s="533"/>
      <c r="G24631" s="533"/>
    </row>
    <row r="24632" spans="1:7">
      <c r="A24632" s="533"/>
      <c r="B24632" s="1787"/>
      <c r="C24632" s="1788"/>
      <c r="D24632" s="533"/>
      <c r="E24632" s="533"/>
      <c r="F24632" s="533"/>
      <c r="G24632" s="533"/>
    </row>
    <row r="24633" spans="1:7">
      <c r="A24633" s="533"/>
      <c r="B24633" s="1787"/>
      <c r="C24633" s="1788"/>
      <c r="D24633" s="533"/>
      <c r="E24633" s="533"/>
      <c r="F24633" s="533"/>
      <c r="G24633" s="533"/>
    </row>
    <row r="24634" spans="1:7">
      <c r="A24634" s="533"/>
      <c r="B24634" s="1787"/>
      <c r="C24634" s="1788"/>
      <c r="D24634" s="533"/>
      <c r="E24634" s="533"/>
      <c r="F24634" s="533"/>
      <c r="G24634" s="533"/>
    </row>
    <row r="24635" spans="1:7">
      <c r="A24635" s="533"/>
      <c r="B24635" s="1787"/>
      <c r="C24635" s="1788"/>
      <c r="D24635" s="533"/>
      <c r="E24635" s="533"/>
      <c r="F24635" s="533"/>
      <c r="G24635" s="533"/>
    </row>
    <row r="24636" spans="1:7">
      <c r="A24636" s="533"/>
      <c r="B24636" s="1787"/>
      <c r="C24636" s="1788"/>
      <c r="D24636" s="533"/>
      <c r="E24636" s="533"/>
      <c r="F24636" s="533"/>
      <c r="G24636" s="533"/>
    </row>
    <row r="24637" spans="1:7">
      <c r="A24637" s="533"/>
      <c r="B24637" s="1787"/>
      <c r="C24637" s="1788"/>
      <c r="D24637" s="533"/>
      <c r="E24637" s="533"/>
      <c r="F24637" s="533"/>
      <c r="G24637" s="533"/>
    </row>
    <row r="24638" spans="1:7">
      <c r="A24638" s="533"/>
      <c r="B24638" s="1787"/>
      <c r="C24638" s="1788"/>
      <c r="D24638" s="533"/>
      <c r="E24638" s="533"/>
      <c r="F24638" s="533"/>
      <c r="G24638" s="533"/>
    </row>
    <row r="24639" spans="1:7">
      <c r="A24639" s="533"/>
      <c r="B24639" s="1787"/>
      <c r="C24639" s="1788"/>
      <c r="D24639" s="533"/>
      <c r="E24639" s="533"/>
      <c r="F24639" s="533"/>
      <c r="G24639" s="533"/>
    </row>
    <row r="24640" spans="1:7">
      <c r="A24640" s="533"/>
      <c r="B24640" s="1787"/>
      <c r="C24640" s="1788"/>
      <c r="D24640" s="533"/>
      <c r="E24640" s="533"/>
      <c r="F24640" s="533"/>
      <c r="G24640" s="533"/>
    </row>
    <row r="24641" spans="1:7">
      <c r="A24641" s="533"/>
      <c r="B24641" s="1787"/>
      <c r="C24641" s="1788"/>
      <c r="D24641" s="533"/>
      <c r="E24641" s="533"/>
      <c r="F24641" s="533"/>
      <c r="G24641" s="533"/>
    </row>
    <row r="24642" spans="1:7">
      <c r="A24642" s="533"/>
      <c r="B24642" s="1787"/>
      <c r="C24642" s="1788"/>
      <c r="D24642" s="533"/>
      <c r="E24642" s="533"/>
      <c r="F24642" s="533"/>
      <c r="G24642" s="533"/>
    </row>
    <row r="24643" spans="1:7">
      <c r="A24643" s="533"/>
      <c r="B24643" s="1787"/>
      <c r="C24643" s="1788"/>
      <c r="D24643" s="533"/>
      <c r="E24643" s="533"/>
      <c r="F24643" s="533"/>
      <c r="G24643" s="533"/>
    </row>
    <row r="24644" spans="1:7">
      <c r="A24644" s="533"/>
      <c r="B24644" s="1787"/>
      <c r="C24644" s="1788"/>
      <c r="D24644" s="533"/>
      <c r="E24644" s="533"/>
      <c r="F24644" s="533"/>
      <c r="G24644" s="533"/>
    </row>
    <row r="24645" spans="1:7">
      <c r="A24645" s="533"/>
      <c r="B24645" s="1787"/>
      <c r="C24645" s="1788"/>
      <c r="D24645" s="533"/>
      <c r="E24645" s="533"/>
      <c r="F24645" s="533"/>
      <c r="G24645" s="533"/>
    </row>
    <row r="24646" spans="1:7">
      <c r="A24646" s="533"/>
      <c r="B24646" s="1787"/>
      <c r="C24646" s="1788"/>
      <c r="D24646" s="533"/>
      <c r="E24646" s="533"/>
      <c r="F24646" s="533"/>
      <c r="G24646" s="533"/>
    </row>
    <row r="24647" spans="1:7">
      <c r="A24647" s="533"/>
      <c r="B24647" s="1787"/>
      <c r="C24647" s="1788"/>
      <c r="D24647" s="533"/>
      <c r="E24647" s="533"/>
      <c r="F24647" s="533"/>
      <c r="G24647" s="533"/>
    </row>
    <row r="24648" spans="1:7">
      <c r="A24648" s="533"/>
      <c r="B24648" s="1787"/>
      <c r="C24648" s="1788"/>
      <c r="D24648" s="533"/>
      <c r="E24648" s="533"/>
      <c r="F24648" s="533"/>
      <c r="G24648" s="533"/>
    </row>
    <row r="24649" spans="1:7">
      <c r="A24649" s="533"/>
      <c r="B24649" s="1787"/>
      <c r="C24649" s="1788"/>
      <c r="D24649" s="533"/>
      <c r="E24649" s="533"/>
      <c r="F24649" s="533"/>
      <c r="G24649" s="533"/>
    </row>
    <row r="24650" spans="1:7">
      <c r="A24650" s="533"/>
      <c r="B24650" s="1787"/>
      <c r="C24650" s="1788"/>
      <c r="D24650" s="533"/>
      <c r="E24650" s="533"/>
      <c r="F24650" s="533"/>
      <c r="G24650" s="533"/>
    </row>
    <row r="24651" spans="1:7">
      <c r="A24651" s="533"/>
      <c r="B24651" s="1787"/>
      <c r="C24651" s="1788"/>
      <c r="D24651" s="533"/>
      <c r="E24651" s="533"/>
      <c r="F24651" s="533"/>
      <c r="G24651" s="533"/>
    </row>
    <row r="24652" spans="1:7">
      <c r="A24652" s="533"/>
      <c r="B24652" s="1787"/>
      <c r="C24652" s="1788"/>
      <c r="D24652" s="533"/>
      <c r="E24652" s="533"/>
      <c r="F24652" s="533"/>
      <c r="G24652" s="533"/>
    </row>
    <row r="24653" spans="1:7">
      <c r="A24653" s="533"/>
      <c r="B24653" s="1787"/>
      <c r="C24653" s="1788"/>
      <c r="D24653" s="533"/>
      <c r="E24653" s="533"/>
      <c r="F24653" s="533"/>
      <c r="G24653" s="533"/>
    </row>
    <row r="24654" spans="1:7">
      <c r="A24654" s="533"/>
      <c r="B24654" s="1787"/>
      <c r="C24654" s="1788"/>
      <c r="D24654" s="533"/>
      <c r="E24654" s="533"/>
      <c r="F24654" s="533"/>
      <c r="G24654" s="533"/>
    </row>
    <row r="24655" spans="1:7">
      <c r="A24655" s="533"/>
      <c r="B24655" s="1787"/>
      <c r="C24655" s="1788"/>
      <c r="D24655" s="533"/>
      <c r="E24655" s="533"/>
      <c r="F24655" s="533"/>
      <c r="G24655" s="533"/>
    </row>
    <row r="24656" spans="1:7">
      <c r="A24656" s="533"/>
      <c r="B24656" s="1787"/>
      <c r="C24656" s="1788"/>
      <c r="D24656" s="533"/>
      <c r="E24656" s="533"/>
      <c r="F24656" s="533"/>
      <c r="G24656" s="533"/>
    </row>
    <row r="24657" spans="1:7">
      <c r="A24657" s="533"/>
      <c r="B24657" s="1787"/>
      <c r="C24657" s="1788"/>
      <c r="D24657" s="533"/>
      <c r="E24657" s="533"/>
      <c r="F24657" s="533"/>
      <c r="G24657" s="533"/>
    </row>
    <row r="24658" spans="1:7">
      <c r="A24658" s="533"/>
      <c r="B24658" s="1787"/>
      <c r="C24658" s="1788"/>
      <c r="D24658" s="533"/>
      <c r="E24658" s="533"/>
      <c r="F24658" s="533"/>
      <c r="G24658" s="533"/>
    </row>
    <row r="24659" spans="1:7">
      <c r="A24659" s="533"/>
      <c r="B24659" s="1787"/>
      <c r="C24659" s="1788"/>
      <c r="D24659" s="533"/>
      <c r="E24659" s="533"/>
      <c r="F24659" s="533"/>
      <c r="G24659" s="533"/>
    </row>
    <row r="24660" spans="1:7">
      <c r="A24660" s="533"/>
      <c r="B24660" s="1787"/>
      <c r="C24660" s="1788"/>
      <c r="D24660" s="533"/>
      <c r="E24660" s="533"/>
      <c r="F24660" s="533"/>
      <c r="G24660" s="533"/>
    </row>
    <row r="24661" spans="1:7">
      <c r="A24661" s="533"/>
      <c r="B24661" s="1787"/>
      <c r="C24661" s="1788"/>
      <c r="D24661" s="533"/>
      <c r="E24661" s="533"/>
      <c r="F24661" s="533"/>
      <c r="G24661" s="533"/>
    </row>
    <row r="24662" spans="1:7">
      <c r="A24662" s="533"/>
      <c r="B24662" s="1787"/>
      <c r="C24662" s="1788"/>
      <c r="D24662" s="533"/>
      <c r="E24662" s="533"/>
      <c r="F24662" s="533"/>
      <c r="G24662" s="533"/>
    </row>
    <row r="24663" spans="1:7">
      <c r="A24663" s="533"/>
      <c r="B24663" s="1787"/>
      <c r="C24663" s="1788"/>
      <c r="D24663" s="533"/>
      <c r="E24663" s="533"/>
      <c r="F24663" s="533"/>
      <c r="G24663" s="533"/>
    </row>
    <row r="24664" spans="1:7">
      <c r="A24664" s="533"/>
      <c r="B24664" s="1787"/>
      <c r="C24664" s="1788"/>
      <c r="D24664" s="533"/>
      <c r="E24664" s="533"/>
      <c r="F24664" s="533"/>
      <c r="G24664" s="533"/>
    </row>
    <row r="24665" spans="1:7">
      <c r="A24665" s="533"/>
      <c r="B24665" s="1787"/>
      <c r="C24665" s="1788"/>
      <c r="D24665" s="533"/>
      <c r="E24665" s="533"/>
      <c r="F24665" s="533"/>
      <c r="G24665" s="533"/>
    </row>
    <row r="24666" spans="1:7">
      <c r="A24666" s="533"/>
      <c r="B24666" s="1787"/>
      <c r="C24666" s="1788"/>
      <c r="D24666" s="533"/>
      <c r="E24666" s="533"/>
      <c r="F24666" s="533"/>
      <c r="G24666" s="533"/>
    </row>
    <row r="24667" spans="1:7">
      <c r="A24667" s="533"/>
      <c r="B24667" s="1787"/>
      <c r="C24667" s="1788"/>
      <c r="D24667" s="533"/>
      <c r="E24667" s="533"/>
      <c r="F24667" s="533"/>
      <c r="G24667" s="533"/>
    </row>
    <row r="24668" spans="1:7">
      <c r="A24668" s="533"/>
      <c r="B24668" s="1787"/>
      <c r="C24668" s="1788"/>
      <c r="D24668" s="533"/>
      <c r="E24668" s="533"/>
      <c r="F24668" s="533"/>
      <c r="G24668" s="533"/>
    </row>
    <row r="24669" spans="1:7">
      <c r="A24669" s="533"/>
      <c r="B24669" s="1787"/>
      <c r="C24669" s="1788"/>
      <c r="D24669" s="533"/>
      <c r="E24669" s="533"/>
      <c r="F24669" s="533"/>
      <c r="G24669" s="533"/>
    </row>
    <row r="24670" spans="1:7">
      <c r="A24670" s="533"/>
      <c r="B24670" s="1787"/>
      <c r="C24670" s="1788"/>
      <c r="D24670" s="533"/>
      <c r="E24670" s="533"/>
      <c r="F24670" s="533"/>
      <c r="G24670" s="533"/>
    </row>
    <row r="24671" spans="1:7">
      <c r="A24671" s="533"/>
      <c r="B24671" s="1787"/>
      <c r="C24671" s="1788"/>
      <c r="D24671" s="533"/>
      <c r="E24671" s="533"/>
      <c r="F24671" s="533"/>
      <c r="G24671" s="533"/>
    </row>
    <row r="24672" spans="1:7">
      <c r="A24672" s="533"/>
      <c r="B24672" s="1787"/>
      <c r="C24672" s="1788"/>
      <c r="D24672" s="533"/>
      <c r="E24672" s="533"/>
      <c r="F24672" s="533"/>
      <c r="G24672" s="533"/>
    </row>
    <row r="24673" spans="1:7">
      <c r="A24673" s="533"/>
      <c r="B24673" s="1787"/>
      <c r="C24673" s="1788"/>
      <c r="D24673" s="533"/>
      <c r="E24673" s="533"/>
      <c r="F24673" s="533"/>
      <c r="G24673" s="533"/>
    </row>
    <row r="24674" spans="1:7">
      <c r="A24674" s="533"/>
      <c r="B24674" s="1787"/>
      <c r="C24674" s="1788"/>
      <c r="D24674" s="533"/>
      <c r="E24674" s="533"/>
      <c r="F24674" s="533"/>
      <c r="G24674" s="533"/>
    </row>
    <row r="24675" spans="1:7">
      <c r="A24675" s="533"/>
      <c r="B24675" s="1787"/>
      <c r="C24675" s="1788"/>
      <c r="D24675" s="533"/>
      <c r="E24675" s="533"/>
      <c r="F24675" s="533"/>
      <c r="G24675" s="533"/>
    </row>
    <row r="24676" spans="1:7">
      <c r="A24676" s="533"/>
      <c r="B24676" s="1787"/>
      <c r="C24676" s="1788"/>
      <c r="D24676" s="533"/>
      <c r="E24676" s="533"/>
      <c r="F24676" s="533"/>
      <c r="G24676" s="533"/>
    </row>
    <row r="24677" spans="1:7">
      <c r="A24677" s="533"/>
      <c r="B24677" s="1787"/>
      <c r="C24677" s="1788"/>
      <c r="D24677" s="533"/>
      <c r="E24677" s="533"/>
      <c r="F24677" s="533"/>
      <c r="G24677" s="533"/>
    </row>
    <row r="24678" spans="1:7">
      <c r="A24678" s="533"/>
      <c r="B24678" s="1787"/>
      <c r="C24678" s="1788"/>
      <c r="D24678" s="533"/>
      <c r="E24678" s="533"/>
      <c r="F24678" s="533"/>
      <c r="G24678" s="533"/>
    </row>
    <row r="24679" spans="1:7">
      <c r="A24679" s="533"/>
      <c r="B24679" s="1787"/>
      <c r="C24679" s="1788"/>
      <c r="D24679" s="533"/>
      <c r="E24679" s="533"/>
      <c r="F24679" s="533"/>
      <c r="G24679" s="533"/>
    </row>
    <row r="24680" spans="1:7">
      <c r="A24680" s="533"/>
      <c r="B24680" s="1787"/>
      <c r="C24680" s="1788"/>
      <c r="D24680" s="533"/>
      <c r="E24680" s="533"/>
      <c r="F24680" s="533"/>
      <c r="G24680" s="533"/>
    </row>
    <row r="24681" spans="1:7">
      <c r="A24681" s="533"/>
      <c r="B24681" s="1787"/>
      <c r="C24681" s="1788"/>
      <c r="D24681" s="533"/>
      <c r="E24681" s="533"/>
      <c r="F24681" s="533"/>
      <c r="G24681" s="533"/>
    </row>
    <row r="24682" spans="1:7">
      <c r="A24682" s="533"/>
      <c r="B24682" s="1787"/>
      <c r="C24682" s="1788"/>
      <c r="D24682" s="533"/>
      <c r="E24682" s="533"/>
      <c r="F24682" s="533"/>
      <c r="G24682" s="533"/>
    </row>
    <row r="24683" spans="1:7">
      <c r="A24683" s="533"/>
      <c r="B24683" s="1787"/>
      <c r="C24683" s="1788"/>
      <c r="D24683" s="533"/>
      <c r="E24683" s="533"/>
      <c r="F24683" s="533"/>
      <c r="G24683" s="533"/>
    </row>
    <row r="24684" spans="1:7">
      <c r="A24684" s="533"/>
      <c r="B24684" s="1787"/>
      <c r="C24684" s="1788"/>
      <c r="D24684" s="533"/>
      <c r="E24684" s="533"/>
      <c r="F24684" s="533"/>
      <c r="G24684" s="533"/>
    </row>
    <row r="24685" spans="1:7">
      <c r="A24685" s="533"/>
      <c r="B24685" s="1787"/>
      <c r="C24685" s="1788"/>
      <c r="D24685" s="533"/>
      <c r="E24685" s="533"/>
      <c r="F24685" s="533"/>
      <c r="G24685" s="533"/>
    </row>
    <row r="24686" spans="1:7">
      <c r="A24686" s="533"/>
      <c r="B24686" s="1787"/>
      <c r="C24686" s="1788"/>
      <c r="D24686" s="533"/>
      <c r="E24686" s="533"/>
      <c r="F24686" s="533"/>
      <c r="G24686" s="533"/>
    </row>
    <row r="24687" spans="1:7">
      <c r="A24687" s="533"/>
      <c r="B24687" s="1787"/>
      <c r="C24687" s="1788"/>
      <c r="D24687" s="533"/>
      <c r="E24687" s="533"/>
      <c r="F24687" s="533"/>
      <c r="G24687" s="533"/>
    </row>
    <row r="24688" spans="1:7">
      <c r="A24688" s="533"/>
      <c r="B24688" s="1787"/>
      <c r="C24688" s="1788"/>
      <c r="D24688" s="533"/>
      <c r="E24688" s="533"/>
      <c r="F24688" s="533"/>
      <c r="G24688" s="533"/>
    </row>
    <row r="24689" spans="1:7">
      <c r="A24689" s="533"/>
      <c r="B24689" s="1787"/>
      <c r="C24689" s="1788"/>
      <c r="D24689" s="533"/>
      <c r="E24689" s="533"/>
      <c r="F24689" s="533"/>
      <c r="G24689" s="533"/>
    </row>
    <row r="24690" spans="1:7">
      <c r="A24690" s="533"/>
      <c r="B24690" s="1787"/>
      <c r="C24690" s="1788"/>
      <c r="D24690" s="533"/>
      <c r="E24690" s="533"/>
      <c r="F24690" s="533"/>
      <c r="G24690" s="533"/>
    </row>
    <row r="24691" spans="1:7">
      <c r="A24691" s="533"/>
      <c r="B24691" s="1787"/>
      <c r="C24691" s="1788"/>
      <c r="D24691" s="533"/>
      <c r="E24691" s="533"/>
      <c r="F24691" s="533"/>
      <c r="G24691" s="533"/>
    </row>
    <row r="24692" spans="1:7">
      <c r="A24692" s="533"/>
      <c r="B24692" s="1787"/>
      <c r="C24692" s="1788"/>
      <c r="D24692" s="533"/>
      <c r="E24692" s="533"/>
      <c r="F24692" s="533"/>
      <c r="G24692" s="533"/>
    </row>
    <row r="24693" spans="1:7">
      <c r="A24693" s="533"/>
      <c r="B24693" s="1787"/>
      <c r="C24693" s="1788"/>
      <c r="D24693" s="533"/>
      <c r="E24693" s="533"/>
      <c r="F24693" s="533"/>
      <c r="G24693" s="533"/>
    </row>
    <row r="24694" spans="1:7">
      <c r="A24694" s="533"/>
      <c r="B24694" s="1787"/>
      <c r="C24694" s="1788"/>
      <c r="D24694" s="533"/>
      <c r="E24694" s="533"/>
      <c r="F24694" s="533"/>
      <c r="G24694" s="533"/>
    </row>
    <row r="24695" spans="1:7">
      <c r="A24695" s="533"/>
      <c r="B24695" s="1787"/>
      <c r="C24695" s="1788"/>
      <c r="D24695" s="533"/>
      <c r="E24695" s="533"/>
      <c r="F24695" s="533"/>
      <c r="G24695" s="533"/>
    </row>
    <row r="24696" spans="1:7">
      <c r="A24696" s="533"/>
      <c r="B24696" s="1787"/>
      <c r="C24696" s="1788"/>
      <c r="D24696" s="533"/>
      <c r="E24696" s="533"/>
      <c r="F24696" s="533"/>
      <c r="G24696" s="533"/>
    </row>
    <row r="24697" spans="1:7">
      <c r="A24697" s="533"/>
      <c r="B24697" s="1787"/>
      <c r="C24697" s="1788"/>
      <c r="D24697" s="533"/>
      <c r="E24697" s="533"/>
      <c r="F24697" s="533"/>
      <c r="G24697" s="533"/>
    </row>
    <row r="24698" spans="1:7">
      <c r="A24698" s="533"/>
      <c r="B24698" s="1787"/>
      <c r="C24698" s="1788"/>
      <c r="D24698" s="533"/>
      <c r="E24698" s="533"/>
      <c r="F24698" s="533"/>
      <c r="G24698" s="533"/>
    </row>
    <row r="24699" spans="1:7">
      <c r="A24699" s="533"/>
      <c r="B24699" s="1787"/>
      <c r="C24699" s="1788"/>
      <c r="D24699" s="533"/>
      <c r="E24699" s="533"/>
      <c r="F24699" s="533"/>
      <c r="G24699" s="533"/>
    </row>
    <row r="24700" spans="1:7">
      <c r="A24700" s="533"/>
      <c r="B24700" s="1787"/>
      <c r="C24700" s="1788"/>
      <c r="D24700" s="533"/>
      <c r="E24700" s="533"/>
      <c r="F24700" s="533"/>
      <c r="G24700" s="533"/>
    </row>
    <row r="24701" spans="1:7">
      <c r="A24701" s="533"/>
      <c r="B24701" s="1787"/>
      <c r="C24701" s="1788"/>
      <c r="D24701" s="533"/>
      <c r="E24701" s="533"/>
      <c r="F24701" s="533"/>
      <c r="G24701" s="533"/>
    </row>
    <row r="24702" spans="1:7">
      <c r="A24702" s="533"/>
      <c r="B24702" s="1787"/>
      <c r="C24702" s="1788"/>
      <c r="D24702" s="533"/>
      <c r="E24702" s="533"/>
      <c r="F24702" s="533"/>
      <c r="G24702" s="533"/>
    </row>
    <row r="24703" spans="1:7">
      <c r="A24703" s="533"/>
      <c r="B24703" s="1787"/>
      <c r="C24703" s="1788"/>
      <c r="D24703" s="533"/>
      <c r="E24703" s="533"/>
      <c r="F24703" s="533"/>
      <c r="G24703" s="533"/>
    </row>
    <row r="24704" spans="1:7">
      <c r="A24704" s="533"/>
      <c r="B24704" s="1787"/>
      <c r="C24704" s="1788"/>
      <c r="D24704" s="533"/>
      <c r="E24704" s="533"/>
      <c r="F24704" s="533"/>
      <c r="G24704" s="533"/>
    </row>
    <row r="24705" spans="1:7">
      <c r="A24705" s="533"/>
      <c r="B24705" s="1787"/>
      <c r="C24705" s="1788"/>
      <c r="D24705" s="533"/>
      <c r="E24705" s="533"/>
      <c r="F24705" s="533"/>
      <c r="G24705" s="533"/>
    </row>
    <row r="24706" spans="1:7">
      <c r="A24706" s="533"/>
      <c r="B24706" s="1787"/>
      <c r="C24706" s="1788"/>
      <c r="D24706" s="533"/>
      <c r="E24706" s="533"/>
      <c r="F24706" s="533"/>
      <c r="G24706" s="533"/>
    </row>
    <row r="24707" spans="1:7">
      <c r="A24707" s="533"/>
      <c r="B24707" s="1787"/>
      <c r="C24707" s="1788"/>
      <c r="D24707" s="533"/>
      <c r="E24707" s="533"/>
      <c r="F24707" s="533"/>
      <c r="G24707" s="533"/>
    </row>
    <row r="24708" spans="1:7">
      <c r="A24708" s="533"/>
      <c r="B24708" s="1787"/>
      <c r="C24708" s="1788"/>
      <c r="D24708" s="533"/>
      <c r="E24708" s="533"/>
      <c r="F24708" s="533"/>
      <c r="G24708" s="533"/>
    </row>
    <row r="24709" spans="1:7">
      <c r="A24709" s="533"/>
      <c r="B24709" s="1787"/>
      <c r="C24709" s="1788"/>
      <c r="D24709" s="533"/>
      <c r="E24709" s="533"/>
      <c r="F24709" s="533"/>
      <c r="G24709" s="533"/>
    </row>
    <row r="24710" spans="1:7">
      <c r="A24710" s="533"/>
      <c r="B24710" s="1787"/>
      <c r="C24710" s="1788"/>
      <c r="D24710" s="533"/>
      <c r="E24710" s="533"/>
      <c r="F24710" s="533"/>
      <c r="G24710" s="533"/>
    </row>
    <row r="24711" spans="1:7">
      <c r="A24711" s="533"/>
      <c r="B24711" s="1787"/>
      <c r="C24711" s="1788"/>
      <c r="D24711" s="533"/>
      <c r="E24711" s="533"/>
      <c r="F24711" s="533"/>
      <c r="G24711" s="533"/>
    </row>
    <row r="24712" spans="1:7">
      <c r="A24712" s="533"/>
      <c r="B24712" s="1787"/>
      <c r="C24712" s="1788"/>
      <c r="D24712" s="533"/>
      <c r="E24712" s="533"/>
      <c r="F24712" s="533"/>
      <c r="G24712" s="533"/>
    </row>
    <row r="24713" spans="1:7">
      <c r="A24713" s="533"/>
      <c r="B24713" s="1787"/>
      <c r="C24713" s="1788"/>
      <c r="D24713" s="533"/>
      <c r="E24713" s="533"/>
      <c r="F24713" s="533"/>
      <c r="G24713" s="533"/>
    </row>
    <row r="24714" spans="1:7">
      <c r="A24714" s="533"/>
      <c r="B24714" s="1787"/>
      <c r="C24714" s="1788"/>
      <c r="D24714" s="533"/>
      <c r="E24714" s="533"/>
      <c r="F24714" s="533"/>
      <c r="G24714" s="533"/>
    </row>
    <row r="24715" spans="1:7">
      <c r="A24715" s="533"/>
      <c r="B24715" s="1787"/>
      <c r="C24715" s="1788"/>
      <c r="D24715" s="533"/>
      <c r="E24715" s="533"/>
      <c r="F24715" s="533"/>
      <c r="G24715" s="533"/>
    </row>
    <row r="24716" spans="1:7">
      <c r="A24716" s="533"/>
      <c r="B24716" s="1787"/>
      <c r="C24716" s="1788"/>
      <c r="D24716" s="533"/>
      <c r="E24716" s="533"/>
      <c r="F24716" s="533"/>
      <c r="G24716" s="533"/>
    </row>
    <row r="24717" spans="1:7">
      <c r="A24717" s="533"/>
      <c r="B24717" s="1787"/>
      <c r="C24717" s="1788"/>
      <c r="D24717" s="533"/>
      <c r="E24717" s="533"/>
      <c r="F24717" s="533"/>
      <c r="G24717" s="533"/>
    </row>
    <row r="24718" spans="1:7">
      <c r="A24718" s="533"/>
      <c r="B24718" s="1787"/>
      <c r="C24718" s="1788"/>
      <c r="D24718" s="533"/>
      <c r="E24718" s="533"/>
      <c r="F24718" s="533"/>
      <c r="G24718" s="533"/>
    </row>
    <row r="24719" spans="1:7">
      <c r="A24719" s="533"/>
      <c r="B24719" s="1787"/>
      <c r="C24719" s="1788"/>
      <c r="D24719" s="533"/>
      <c r="E24719" s="533"/>
      <c r="F24719" s="533"/>
      <c r="G24719" s="533"/>
    </row>
    <row r="24720" spans="1:7">
      <c r="A24720" s="533"/>
      <c r="B24720" s="1787"/>
      <c r="C24720" s="1788"/>
      <c r="D24720" s="533"/>
      <c r="E24720" s="533"/>
      <c r="F24720" s="533"/>
      <c r="G24720" s="533"/>
    </row>
    <row r="24721" spans="1:7">
      <c r="A24721" s="533"/>
      <c r="B24721" s="1787"/>
      <c r="C24721" s="1788"/>
      <c r="D24721" s="533"/>
      <c r="E24721" s="533"/>
      <c r="F24721" s="533"/>
      <c r="G24721" s="533"/>
    </row>
    <row r="24722" spans="1:7">
      <c r="A24722" s="533"/>
      <c r="B24722" s="1787"/>
      <c r="C24722" s="1788"/>
      <c r="D24722" s="533"/>
      <c r="E24722" s="533"/>
      <c r="F24722" s="533"/>
      <c r="G24722" s="533"/>
    </row>
    <row r="24723" spans="1:7">
      <c r="A24723" s="533"/>
      <c r="B24723" s="1787"/>
      <c r="C24723" s="1788"/>
      <c r="D24723" s="533"/>
      <c r="E24723" s="533"/>
      <c r="F24723" s="533"/>
      <c r="G24723" s="533"/>
    </row>
    <row r="24724" spans="1:7">
      <c r="A24724" s="533"/>
      <c r="B24724" s="1787"/>
      <c r="C24724" s="1788"/>
      <c r="D24724" s="533"/>
      <c r="E24724" s="533"/>
      <c r="F24724" s="533"/>
      <c r="G24724" s="533"/>
    </row>
    <row r="24725" spans="1:7">
      <c r="A24725" s="533"/>
      <c r="B24725" s="1787"/>
      <c r="C24725" s="1788"/>
      <c r="D24725" s="533"/>
      <c r="E24725" s="533"/>
      <c r="F24725" s="533"/>
      <c r="G24725" s="533"/>
    </row>
    <row r="24726" spans="1:7">
      <c r="A24726" s="533"/>
      <c r="B24726" s="1787"/>
      <c r="C24726" s="1788"/>
      <c r="D24726" s="533"/>
      <c r="E24726" s="533"/>
      <c r="F24726" s="533"/>
      <c r="G24726" s="533"/>
    </row>
    <row r="24727" spans="1:7">
      <c r="A24727" s="533"/>
      <c r="B24727" s="1787"/>
      <c r="C24727" s="1788"/>
      <c r="D24727" s="533"/>
      <c r="E24727" s="533"/>
      <c r="F24727" s="533"/>
      <c r="G24727" s="533"/>
    </row>
    <row r="24728" spans="1:7">
      <c r="A24728" s="533"/>
      <c r="B24728" s="1787"/>
      <c r="C24728" s="1788"/>
      <c r="D24728" s="533"/>
      <c r="E24728" s="533"/>
      <c r="F24728" s="533"/>
      <c r="G24728" s="533"/>
    </row>
    <row r="24729" spans="1:7">
      <c r="A24729" s="533"/>
      <c r="B24729" s="1787"/>
      <c r="C24729" s="1788"/>
      <c r="D24729" s="533"/>
      <c r="E24729" s="533"/>
      <c r="F24729" s="533"/>
      <c r="G24729" s="533"/>
    </row>
    <row r="24730" spans="1:7">
      <c r="A24730" s="533"/>
      <c r="B24730" s="1787"/>
      <c r="C24730" s="1788"/>
      <c r="D24730" s="533"/>
      <c r="E24730" s="533"/>
      <c r="F24730" s="533"/>
      <c r="G24730" s="533"/>
    </row>
    <row r="24731" spans="1:7">
      <c r="A24731" s="533"/>
      <c r="B24731" s="1787"/>
      <c r="C24731" s="1788"/>
      <c r="D24731" s="533"/>
      <c r="E24731" s="533"/>
      <c r="F24731" s="533"/>
      <c r="G24731" s="533"/>
    </row>
    <row r="24732" spans="1:7">
      <c r="A24732" s="533"/>
      <c r="B24732" s="1787"/>
      <c r="C24732" s="1788"/>
      <c r="D24732" s="533"/>
      <c r="E24732" s="533"/>
      <c r="F24732" s="533"/>
      <c r="G24732" s="533"/>
    </row>
    <row r="24733" spans="1:7">
      <c r="A24733" s="533"/>
      <c r="B24733" s="1787"/>
      <c r="C24733" s="1788"/>
      <c r="D24733" s="533"/>
      <c r="E24733" s="533"/>
      <c r="F24733" s="533"/>
      <c r="G24733" s="533"/>
    </row>
    <row r="24734" spans="1:7">
      <c r="A24734" s="533"/>
      <c r="B24734" s="1787"/>
      <c r="C24734" s="1788"/>
      <c r="D24734" s="533"/>
      <c r="E24734" s="533"/>
      <c r="F24734" s="533"/>
      <c r="G24734" s="533"/>
    </row>
    <row r="24735" spans="1:7">
      <c r="A24735" s="533"/>
      <c r="B24735" s="1787"/>
      <c r="C24735" s="1788"/>
      <c r="D24735" s="533"/>
      <c r="E24735" s="533"/>
      <c r="F24735" s="533"/>
      <c r="G24735" s="533"/>
    </row>
    <row r="24736" spans="1:7">
      <c r="A24736" s="533"/>
      <c r="B24736" s="1787"/>
      <c r="C24736" s="1788"/>
      <c r="D24736" s="533"/>
      <c r="E24736" s="533"/>
      <c r="F24736" s="533"/>
      <c r="G24736" s="533"/>
    </row>
    <row r="24737" spans="1:7">
      <c r="A24737" s="533"/>
      <c r="B24737" s="1787"/>
      <c r="C24737" s="1788"/>
      <c r="D24737" s="533"/>
      <c r="E24737" s="533"/>
      <c r="F24737" s="533"/>
      <c r="G24737" s="533"/>
    </row>
    <row r="24738" spans="1:7">
      <c r="A24738" s="533"/>
      <c r="B24738" s="1787"/>
      <c r="C24738" s="1788"/>
      <c r="D24738" s="533"/>
      <c r="E24738" s="533"/>
      <c r="F24738" s="533"/>
      <c r="G24738" s="533"/>
    </row>
    <row r="24739" spans="1:7">
      <c r="A24739" s="533"/>
      <c r="B24739" s="1787"/>
      <c r="C24739" s="1788"/>
      <c r="D24739" s="533"/>
      <c r="E24739" s="533"/>
      <c r="F24739" s="533"/>
      <c r="G24739" s="533"/>
    </row>
    <row r="24740" spans="1:7">
      <c r="A24740" s="533"/>
      <c r="B24740" s="1787"/>
      <c r="C24740" s="1788"/>
      <c r="D24740" s="533"/>
      <c r="E24740" s="533"/>
      <c r="F24740" s="533"/>
      <c r="G24740" s="533"/>
    </row>
    <row r="24741" spans="1:7">
      <c r="A24741" s="533"/>
      <c r="B24741" s="1787"/>
      <c r="C24741" s="1788"/>
      <c r="D24741" s="533"/>
      <c r="E24741" s="533"/>
      <c r="F24741" s="533"/>
      <c r="G24741" s="533"/>
    </row>
    <row r="24742" spans="1:7">
      <c r="A24742" s="533"/>
      <c r="B24742" s="1787"/>
      <c r="C24742" s="1788"/>
      <c r="D24742" s="533"/>
      <c r="E24742" s="533"/>
      <c r="F24742" s="533"/>
      <c r="G24742" s="533"/>
    </row>
    <row r="24743" spans="1:7">
      <c r="A24743" s="533"/>
      <c r="B24743" s="1787"/>
      <c r="C24743" s="1788"/>
      <c r="D24743" s="533"/>
      <c r="E24743" s="533"/>
      <c r="F24743" s="533"/>
      <c r="G24743" s="533"/>
    </row>
    <row r="24744" spans="1:7">
      <c r="A24744" s="533"/>
      <c r="B24744" s="1787"/>
      <c r="C24744" s="1788"/>
      <c r="D24744" s="533"/>
      <c r="E24744" s="533"/>
      <c r="F24744" s="533"/>
      <c r="G24744" s="533"/>
    </row>
    <row r="24745" spans="1:7">
      <c r="A24745" s="533"/>
      <c r="B24745" s="1787"/>
      <c r="C24745" s="1788"/>
      <c r="D24745" s="533"/>
      <c r="E24745" s="533"/>
      <c r="F24745" s="533"/>
      <c r="G24745" s="533"/>
    </row>
    <row r="24746" spans="1:7">
      <c r="A24746" s="533"/>
      <c r="B24746" s="1787"/>
      <c r="C24746" s="1788"/>
      <c r="D24746" s="533"/>
      <c r="E24746" s="533"/>
      <c r="F24746" s="533"/>
      <c r="G24746" s="533"/>
    </row>
    <row r="24747" spans="1:7">
      <c r="A24747" s="533"/>
      <c r="B24747" s="1787"/>
      <c r="C24747" s="1788"/>
      <c r="D24747" s="533"/>
      <c r="E24747" s="533"/>
      <c r="F24747" s="533"/>
      <c r="G24747" s="533"/>
    </row>
    <row r="24748" spans="1:7">
      <c r="A24748" s="533"/>
      <c r="B24748" s="1787"/>
      <c r="C24748" s="1788"/>
      <c r="D24748" s="533"/>
      <c r="E24748" s="533"/>
      <c r="F24748" s="533"/>
      <c r="G24748" s="533"/>
    </row>
    <row r="24749" spans="1:7">
      <c r="A24749" s="533"/>
      <c r="B24749" s="1787"/>
      <c r="C24749" s="1788"/>
      <c r="D24749" s="533"/>
      <c r="E24749" s="533"/>
      <c r="F24749" s="533"/>
      <c r="G24749" s="533"/>
    </row>
    <row r="24750" spans="1:7">
      <c r="A24750" s="533"/>
      <c r="B24750" s="1787"/>
      <c r="C24750" s="1788"/>
      <c r="D24750" s="533"/>
      <c r="E24750" s="533"/>
      <c r="F24750" s="533"/>
      <c r="G24750" s="533"/>
    </row>
    <row r="24751" spans="1:7">
      <c r="A24751" s="533"/>
      <c r="B24751" s="1787"/>
      <c r="C24751" s="1788"/>
      <c r="D24751" s="533"/>
      <c r="E24751" s="533"/>
      <c r="F24751" s="533"/>
      <c r="G24751" s="533"/>
    </row>
    <row r="24752" spans="1:7">
      <c r="A24752" s="533"/>
      <c r="B24752" s="1787"/>
      <c r="C24752" s="1788"/>
      <c r="D24752" s="533"/>
      <c r="E24752" s="533"/>
      <c r="F24752" s="533"/>
      <c r="G24752" s="533"/>
    </row>
    <row r="24753" spans="1:7">
      <c r="A24753" s="533"/>
      <c r="B24753" s="1787"/>
      <c r="C24753" s="1788"/>
      <c r="D24753" s="533"/>
      <c r="E24753" s="533"/>
      <c r="F24753" s="533"/>
      <c r="G24753" s="533"/>
    </row>
    <row r="24754" spans="1:7">
      <c r="A24754" s="533"/>
      <c r="B24754" s="1787"/>
      <c r="C24754" s="1788"/>
      <c r="D24754" s="533"/>
      <c r="E24754" s="533"/>
      <c r="F24754" s="533"/>
      <c r="G24754" s="533"/>
    </row>
    <row r="24755" spans="1:7">
      <c r="A24755" s="533"/>
      <c r="B24755" s="1787"/>
      <c r="C24755" s="1788"/>
      <c r="D24755" s="533"/>
      <c r="E24755" s="533"/>
      <c r="F24755" s="533"/>
      <c r="G24755" s="533"/>
    </row>
    <row r="24756" spans="1:7">
      <c r="A24756" s="533"/>
      <c r="B24756" s="1787"/>
      <c r="C24756" s="1788"/>
      <c r="D24756" s="533"/>
      <c r="E24756" s="533"/>
      <c r="F24756" s="533"/>
      <c r="G24756" s="533"/>
    </row>
    <row r="24757" spans="1:7">
      <c r="A24757" s="533"/>
      <c r="B24757" s="1787"/>
      <c r="C24757" s="1788"/>
      <c r="D24757" s="533"/>
      <c r="E24757" s="533"/>
      <c r="F24757" s="533"/>
      <c r="G24757" s="533"/>
    </row>
    <row r="24758" spans="1:7">
      <c r="A24758" s="533"/>
      <c r="B24758" s="1787"/>
      <c r="C24758" s="1788"/>
      <c r="D24758" s="533"/>
      <c r="E24758" s="533"/>
      <c r="F24758" s="533"/>
      <c r="G24758" s="533"/>
    </row>
    <row r="24759" spans="1:7">
      <c r="A24759" s="533"/>
      <c r="B24759" s="1787"/>
      <c r="C24759" s="1788"/>
      <c r="D24759" s="533"/>
      <c r="E24759" s="533"/>
      <c r="F24759" s="533"/>
      <c r="G24759" s="533"/>
    </row>
    <row r="24760" spans="1:7">
      <c r="A24760" s="533"/>
      <c r="B24760" s="1787"/>
      <c r="C24760" s="1788"/>
      <c r="D24760" s="533"/>
      <c r="E24760" s="533"/>
      <c r="F24760" s="533"/>
      <c r="G24760" s="533"/>
    </row>
    <row r="24761" spans="1:7">
      <c r="A24761" s="533"/>
      <c r="B24761" s="1787"/>
      <c r="C24761" s="1788"/>
      <c r="D24761" s="533"/>
      <c r="E24761" s="533"/>
      <c r="F24761" s="533"/>
      <c r="G24761" s="533"/>
    </row>
    <row r="24762" spans="1:7">
      <c r="A24762" s="533"/>
      <c r="B24762" s="1787"/>
      <c r="C24762" s="1788"/>
      <c r="D24762" s="533"/>
      <c r="E24762" s="533"/>
      <c r="F24762" s="533"/>
      <c r="G24762" s="533"/>
    </row>
    <row r="24763" spans="1:7">
      <c r="A24763" s="533"/>
      <c r="B24763" s="1787"/>
      <c r="C24763" s="1788"/>
      <c r="D24763" s="533"/>
      <c r="E24763" s="533"/>
      <c r="F24763" s="533"/>
      <c r="G24763" s="533"/>
    </row>
    <row r="24764" spans="1:7">
      <c r="A24764" s="533"/>
      <c r="B24764" s="1787"/>
      <c r="C24764" s="1788"/>
      <c r="D24764" s="533"/>
      <c r="E24764" s="533"/>
      <c r="F24764" s="533"/>
      <c r="G24764" s="533"/>
    </row>
    <row r="24765" spans="1:7">
      <c r="A24765" s="533"/>
      <c r="B24765" s="1787"/>
      <c r="C24765" s="1788"/>
      <c r="D24765" s="533"/>
      <c r="E24765" s="533"/>
      <c r="F24765" s="533"/>
      <c r="G24765" s="533"/>
    </row>
    <row r="24766" spans="1:7">
      <c r="A24766" s="533"/>
      <c r="B24766" s="1787"/>
      <c r="C24766" s="1788"/>
      <c r="D24766" s="533"/>
      <c r="E24766" s="533"/>
      <c r="F24766" s="533"/>
      <c r="G24766" s="533"/>
    </row>
    <row r="24767" spans="1:7">
      <c r="A24767" s="533"/>
      <c r="B24767" s="1787"/>
      <c r="C24767" s="1788"/>
      <c r="D24767" s="533"/>
      <c r="E24767" s="533"/>
      <c r="F24767" s="533"/>
      <c r="G24767" s="533"/>
    </row>
    <row r="24768" spans="1:7">
      <c r="A24768" s="533"/>
      <c r="B24768" s="1787"/>
      <c r="C24768" s="1788"/>
      <c r="D24768" s="533"/>
      <c r="E24768" s="533"/>
      <c r="F24768" s="533"/>
      <c r="G24768" s="533"/>
    </row>
    <row r="24769" spans="1:7">
      <c r="A24769" s="533"/>
      <c r="B24769" s="1787"/>
      <c r="C24769" s="1788"/>
      <c r="D24769" s="533"/>
      <c r="E24769" s="533"/>
      <c r="F24769" s="533"/>
      <c r="G24769" s="533"/>
    </row>
    <row r="24770" spans="1:7">
      <c r="A24770" s="533"/>
      <c r="B24770" s="1787"/>
      <c r="C24770" s="1788"/>
      <c r="D24770" s="533"/>
      <c r="E24770" s="533"/>
      <c r="F24770" s="533"/>
      <c r="G24770" s="533"/>
    </row>
    <row r="24771" spans="1:7">
      <c r="A24771" s="533"/>
      <c r="B24771" s="1787"/>
      <c r="C24771" s="1788"/>
      <c r="D24771" s="533"/>
      <c r="E24771" s="533"/>
      <c r="F24771" s="533"/>
      <c r="G24771" s="533"/>
    </row>
    <row r="24772" spans="1:7">
      <c r="A24772" s="533"/>
      <c r="B24772" s="1787"/>
      <c r="C24772" s="1788"/>
      <c r="D24772" s="533"/>
      <c r="E24772" s="533"/>
      <c r="F24772" s="533"/>
      <c r="G24772" s="533"/>
    </row>
    <row r="24773" spans="1:7">
      <c r="A24773" s="533"/>
      <c r="B24773" s="1787"/>
      <c r="C24773" s="1788"/>
      <c r="D24773" s="533"/>
      <c r="E24773" s="533"/>
      <c r="F24773" s="533"/>
      <c r="G24773" s="533"/>
    </row>
    <row r="24774" spans="1:7">
      <c r="A24774" s="533"/>
      <c r="B24774" s="1787"/>
      <c r="C24774" s="1788"/>
      <c r="D24774" s="533"/>
      <c r="E24774" s="533"/>
      <c r="F24774" s="533"/>
      <c r="G24774" s="533"/>
    </row>
    <row r="24775" spans="1:7">
      <c r="A24775" s="533"/>
      <c r="B24775" s="1787"/>
      <c r="C24775" s="1788"/>
      <c r="D24775" s="533"/>
      <c r="E24775" s="533"/>
      <c r="F24775" s="533"/>
      <c r="G24775" s="533"/>
    </row>
    <row r="24776" spans="1:7">
      <c r="A24776" s="533"/>
      <c r="B24776" s="1787"/>
      <c r="C24776" s="1788"/>
      <c r="D24776" s="533"/>
      <c r="E24776" s="533"/>
      <c r="F24776" s="533"/>
      <c r="G24776" s="533"/>
    </row>
    <row r="24777" spans="1:7">
      <c r="A24777" s="533"/>
      <c r="B24777" s="1787"/>
      <c r="C24777" s="1788"/>
      <c r="D24777" s="533"/>
      <c r="E24777" s="533"/>
      <c r="F24777" s="533"/>
      <c r="G24777" s="533"/>
    </row>
    <row r="24778" spans="1:7">
      <c r="A24778" s="533"/>
      <c r="B24778" s="1787"/>
      <c r="C24778" s="1788"/>
      <c r="D24778" s="533"/>
      <c r="E24778" s="533"/>
      <c r="F24778" s="533"/>
      <c r="G24778" s="533"/>
    </row>
    <row r="24779" spans="1:7">
      <c r="A24779" s="533"/>
      <c r="B24779" s="1787"/>
      <c r="C24779" s="1788"/>
      <c r="D24779" s="533"/>
      <c r="E24779" s="533"/>
      <c r="F24779" s="533"/>
      <c r="G24779" s="533"/>
    </row>
    <row r="24780" spans="1:7">
      <c r="A24780" s="533"/>
      <c r="B24780" s="1787"/>
      <c r="C24780" s="1788"/>
      <c r="D24780" s="533"/>
      <c r="E24780" s="533"/>
      <c r="F24780" s="533"/>
      <c r="G24780" s="533"/>
    </row>
    <row r="24781" spans="1:7">
      <c r="A24781" s="533"/>
      <c r="B24781" s="1787"/>
      <c r="C24781" s="1788"/>
      <c r="D24781" s="533"/>
      <c r="E24781" s="533"/>
      <c r="F24781" s="533"/>
      <c r="G24781" s="533"/>
    </row>
    <row r="24782" spans="1:7">
      <c r="A24782" s="533"/>
      <c r="B24782" s="1787"/>
      <c r="C24782" s="1788"/>
      <c r="D24782" s="533"/>
      <c r="E24782" s="533"/>
      <c r="F24782" s="533"/>
      <c r="G24782" s="533"/>
    </row>
    <row r="24783" spans="1:7">
      <c r="A24783" s="533"/>
      <c r="B24783" s="1787"/>
      <c r="C24783" s="1788"/>
      <c r="D24783" s="533"/>
      <c r="E24783" s="533"/>
      <c r="F24783" s="533"/>
      <c r="G24783" s="533"/>
    </row>
    <row r="24784" spans="1:7">
      <c r="A24784" s="533"/>
      <c r="B24784" s="1787"/>
      <c r="C24784" s="1788"/>
      <c r="D24784" s="533"/>
      <c r="E24784" s="533"/>
      <c r="F24784" s="533"/>
      <c r="G24784" s="533"/>
    </row>
    <row r="24785" spans="1:7">
      <c r="A24785" s="533"/>
      <c r="B24785" s="1787"/>
      <c r="C24785" s="1788"/>
      <c r="D24785" s="533"/>
      <c r="E24785" s="533"/>
      <c r="F24785" s="533"/>
      <c r="G24785" s="533"/>
    </row>
    <row r="24786" spans="1:7">
      <c r="A24786" s="533"/>
      <c r="B24786" s="1787"/>
      <c r="C24786" s="1788"/>
      <c r="D24786" s="533"/>
      <c r="E24786" s="533"/>
      <c r="F24786" s="533"/>
      <c r="G24786" s="533"/>
    </row>
    <row r="24787" spans="1:7">
      <c r="A24787" s="533"/>
      <c r="B24787" s="1787"/>
      <c r="C24787" s="1788"/>
      <c r="D24787" s="533"/>
      <c r="E24787" s="533"/>
      <c r="F24787" s="533"/>
      <c r="G24787" s="533"/>
    </row>
    <row r="24788" spans="1:7">
      <c r="A24788" s="533"/>
      <c r="B24788" s="1787"/>
      <c r="C24788" s="1788"/>
      <c r="D24788" s="533"/>
      <c r="E24788" s="533"/>
      <c r="F24788" s="533"/>
      <c r="G24788" s="533"/>
    </row>
    <row r="24789" spans="1:7">
      <c r="A24789" s="533"/>
      <c r="B24789" s="1787"/>
      <c r="C24789" s="1788"/>
      <c r="D24789" s="533"/>
      <c r="E24789" s="533"/>
      <c r="F24789" s="533"/>
      <c r="G24789" s="533"/>
    </row>
    <row r="24790" spans="1:7">
      <c r="A24790" s="533"/>
      <c r="B24790" s="1787"/>
      <c r="C24790" s="1788"/>
      <c r="D24790" s="533"/>
      <c r="E24790" s="533"/>
      <c r="F24790" s="533"/>
      <c r="G24790" s="533"/>
    </row>
    <row r="24791" spans="1:7">
      <c r="A24791" s="533"/>
      <c r="B24791" s="1787"/>
      <c r="C24791" s="1788"/>
      <c r="D24791" s="533"/>
      <c r="E24791" s="533"/>
      <c r="F24791" s="533"/>
      <c r="G24791" s="533"/>
    </row>
    <row r="24792" spans="1:7">
      <c r="A24792" s="533"/>
      <c r="B24792" s="1787"/>
      <c r="C24792" s="1788"/>
      <c r="D24792" s="533"/>
      <c r="E24792" s="533"/>
      <c r="F24792" s="533"/>
      <c r="G24792" s="533"/>
    </row>
    <row r="24793" spans="1:7">
      <c r="A24793" s="533"/>
      <c r="B24793" s="1787"/>
      <c r="C24793" s="1788"/>
      <c r="D24793" s="533"/>
      <c r="E24793" s="533"/>
      <c r="F24793" s="533"/>
      <c r="G24793" s="533"/>
    </row>
    <row r="24794" spans="1:7">
      <c r="A24794" s="533"/>
      <c r="B24794" s="1787"/>
      <c r="C24794" s="1788"/>
      <c r="D24794" s="533"/>
      <c r="E24794" s="533"/>
      <c r="F24794" s="533"/>
      <c r="G24794" s="533"/>
    </row>
    <row r="24795" spans="1:7">
      <c r="A24795" s="533"/>
      <c r="B24795" s="1787"/>
      <c r="C24795" s="1788"/>
      <c r="D24795" s="533"/>
      <c r="E24795" s="533"/>
      <c r="F24795" s="533"/>
      <c r="G24795" s="533"/>
    </row>
    <row r="24796" spans="1:7">
      <c r="A24796" s="533"/>
      <c r="B24796" s="1787"/>
      <c r="C24796" s="1788"/>
      <c r="D24796" s="533"/>
      <c r="E24796" s="533"/>
      <c r="F24796" s="533"/>
      <c r="G24796" s="533"/>
    </row>
    <row r="24797" spans="1:7">
      <c r="A24797" s="533"/>
      <c r="B24797" s="1787"/>
      <c r="C24797" s="1788"/>
      <c r="D24797" s="533"/>
      <c r="E24797" s="533"/>
      <c r="F24797" s="533"/>
      <c r="G24797" s="533"/>
    </row>
    <row r="24798" spans="1:7">
      <c r="A24798" s="533"/>
      <c r="B24798" s="1787"/>
      <c r="C24798" s="1788"/>
      <c r="D24798" s="533"/>
      <c r="E24798" s="533"/>
      <c r="F24798" s="533"/>
      <c r="G24798" s="533"/>
    </row>
    <row r="24799" spans="1:7">
      <c r="A24799" s="533"/>
      <c r="B24799" s="1787"/>
      <c r="C24799" s="1788"/>
      <c r="D24799" s="533"/>
      <c r="E24799" s="533"/>
      <c r="F24799" s="533"/>
      <c r="G24799" s="533"/>
    </row>
    <row r="24800" spans="1:7">
      <c r="A24800" s="533"/>
      <c r="B24800" s="1787"/>
      <c r="C24800" s="1788"/>
      <c r="D24800" s="533"/>
      <c r="E24800" s="533"/>
      <c r="F24800" s="533"/>
      <c r="G24800" s="533"/>
    </row>
    <row r="24801" spans="1:7">
      <c r="A24801" s="533"/>
      <c r="B24801" s="1787"/>
      <c r="C24801" s="1788"/>
      <c r="D24801" s="533"/>
      <c r="E24801" s="533"/>
      <c r="F24801" s="533"/>
      <c r="G24801" s="533"/>
    </row>
    <row r="24802" spans="1:7">
      <c r="A24802" s="533"/>
      <c r="B24802" s="1787"/>
      <c r="C24802" s="1788"/>
      <c r="D24802" s="533"/>
      <c r="E24802" s="533"/>
      <c r="F24802" s="533"/>
      <c r="G24802" s="533"/>
    </row>
    <row r="24803" spans="1:7">
      <c r="A24803" s="533"/>
      <c r="B24803" s="1787"/>
      <c r="C24803" s="1788"/>
      <c r="D24803" s="533"/>
      <c r="E24803" s="533"/>
      <c r="F24803" s="533"/>
      <c r="G24803" s="533"/>
    </row>
    <row r="24804" spans="1:7">
      <c r="A24804" s="533"/>
      <c r="B24804" s="1787"/>
      <c r="C24804" s="1788"/>
      <c r="D24804" s="533"/>
      <c r="E24804" s="533"/>
      <c r="F24804" s="533"/>
      <c r="G24804" s="533"/>
    </row>
    <row r="24805" spans="1:7">
      <c r="A24805" s="533"/>
      <c r="B24805" s="1787"/>
      <c r="C24805" s="1788"/>
      <c r="D24805" s="533"/>
      <c r="E24805" s="533"/>
      <c r="F24805" s="533"/>
      <c r="G24805" s="533"/>
    </row>
    <row r="24806" spans="1:7">
      <c r="A24806" s="533"/>
      <c r="B24806" s="1787"/>
      <c r="C24806" s="1788"/>
      <c r="D24806" s="533"/>
      <c r="E24806" s="533"/>
      <c r="F24806" s="533"/>
      <c r="G24806" s="533"/>
    </row>
    <row r="24807" spans="1:7">
      <c r="A24807" s="533"/>
      <c r="B24807" s="1787"/>
      <c r="C24807" s="1788"/>
      <c r="D24807" s="533"/>
      <c r="E24807" s="533"/>
      <c r="F24807" s="533"/>
      <c r="G24807" s="533"/>
    </row>
    <row r="24808" spans="1:7">
      <c r="A24808" s="533"/>
      <c r="B24808" s="1787"/>
      <c r="C24808" s="1788"/>
      <c r="D24808" s="533"/>
      <c r="E24808" s="533"/>
      <c r="F24808" s="533"/>
      <c r="G24808" s="533"/>
    </row>
    <row r="24809" spans="1:7">
      <c r="A24809" s="533"/>
      <c r="B24809" s="1787"/>
      <c r="C24809" s="1788"/>
      <c r="D24809" s="533"/>
      <c r="E24809" s="533"/>
      <c r="F24809" s="533"/>
      <c r="G24809" s="533"/>
    </row>
    <row r="24810" spans="1:7">
      <c r="A24810" s="533"/>
      <c r="B24810" s="1787"/>
      <c r="C24810" s="1788"/>
      <c r="D24810" s="533"/>
      <c r="E24810" s="533"/>
      <c r="F24810" s="533"/>
      <c r="G24810" s="533"/>
    </row>
    <row r="24811" spans="1:7">
      <c r="A24811" s="533"/>
      <c r="B24811" s="1787"/>
      <c r="C24811" s="1788"/>
      <c r="D24811" s="533"/>
      <c r="E24811" s="533"/>
      <c r="F24811" s="533"/>
      <c r="G24811" s="533"/>
    </row>
    <row r="24812" spans="1:7">
      <c r="A24812" s="533"/>
      <c r="B24812" s="1787"/>
      <c r="C24812" s="1788"/>
      <c r="D24812" s="533"/>
      <c r="E24812" s="533"/>
      <c r="F24812" s="533"/>
      <c r="G24812" s="533"/>
    </row>
    <row r="24813" spans="1:7">
      <c r="A24813" s="533"/>
      <c r="B24813" s="1787"/>
      <c r="C24813" s="1788"/>
      <c r="D24813" s="533"/>
      <c r="E24813" s="533"/>
      <c r="F24813" s="533"/>
      <c r="G24813" s="533"/>
    </row>
    <row r="24814" spans="1:7">
      <c r="A24814" s="533"/>
      <c r="B24814" s="1787"/>
      <c r="C24814" s="1788"/>
      <c r="D24814" s="533"/>
      <c r="E24814" s="533"/>
      <c r="F24814" s="533"/>
      <c r="G24814" s="533"/>
    </row>
    <row r="24815" spans="1:7">
      <c r="A24815" s="533"/>
      <c r="B24815" s="1787"/>
      <c r="C24815" s="1788"/>
      <c r="D24815" s="533"/>
      <c r="E24815" s="533"/>
      <c r="F24815" s="533"/>
      <c r="G24815" s="533"/>
    </row>
    <row r="24816" spans="1:7">
      <c r="A24816" s="533"/>
      <c r="B24816" s="1787"/>
      <c r="C24816" s="1788"/>
      <c r="D24816" s="533"/>
      <c r="E24816" s="533"/>
      <c r="F24816" s="533"/>
      <c r="G24816" s="533"/>
    </row>
    <row r="24817" spans="1:7">
      <c r="A24817" s="533"/>
      <c r="B24817" s="1787"/>
      <c r="C24817" s="1788"/>
      <c r="D24817" s="533"/>
      <c r="E24817" s="533"/>
      <c r="F24817" s="533"/>
      <c r="G24817" s="533"/>
    </row>
    <row r="24818" spans="1:7">
      <c r="A24818" s="533"/>
      <c r="B24818" s="1787"/>
      <c r="C24818" s="1788"/>
      <c r="D24818" s="533"/>
      <c r="E24818" s="533"/>
      <c r="F24818" s="533"/>
      <c r="G24818" s="533"/>
    </row>
    <row r="24819" spans="1:7">
      <c r="A24819" s="533"/>
      <c r="B24819" s="1787"/>
      <c r="C24819" s="1788"/>
      <c r="D24819" s="533"/>
      <c r="E24819" s="533"/>
      <c r="F24819" s="533"/>
      <c r="G24819" s="533"/>
    </row>
    <row r="24820" spans="1:7">
      <c r="A24820" s="533"/>
      <c r="B24820" s="1787"/>
      <c r="C24820" s="1788"/>
      <c r="D24820" s="533"/>
      <c r="E24820" s="533"/>
      <c r="F24820" s="533"/>
      <c r="G24820" s="533"/>
    </row>
    <row r="24821" spans="1:7">
      <c r="A24821" s="533"/>
      <c r="B24821" s="1787"/>
      <c r="C24821" s="1788"/>
      <c r="D24821" s="533"/>
      <c r="E24821" s="533"/>
      <c r="F24821" s="533"/>
      <c r="G24821" s="533"/>
    </row>
    <row r="24822" spans="1:7">
      <c r="A24822" s="533"/>
      <c r="B24822" s="1787"/>
      <c r="C24822" s="1788"/>
      <c r="D24822" s="533"/>
      <c r="E24822" s="533"/>
      <c r="F24822" s="533"/>
      <c r="G24822" s="533"/>
    </row>
    <row r="24823" spans="1:7">
      <c r="A24823" s="533"/>
      <c r="B24823" s="1787"/>
      <c r="C24823" s="1788"/>
      <c r="D24823" s="533"/>
      <c r="E24823" s="533"/>
      <c r="F24823" s="533"/>
      <c r="G24823" s="533"/>
    </row>
    <row r="24824" spans="1:7">
      <c r="A24824" s="533"/>
      <c r="B24824" s="1787"/>
      <c r="C24824" s="1788"/>
      <c r="D24824" s="533"/>
      <c r="E24824" s="533"/>
      <c r="F24824" s="533"/>
      <c r="G24824" s="533"/>
    </row>
    <row r="24825" spans="1:7">
      <c r="A24825" s="533"/>
      <c r="B24825" s="1787"/>
      <c r="C24825" s="1788"/>
      <c r="D24825" s="533"/>
      <c r="E24825" s="533"/>
      <c r="F24825" s="533"/>
      <c r="G24825" s="533"/>
    </row>
    <row r="24826" spans="1:7">
      <c r="A24826" s="533"/>
      <c r="B24826" s="1787"/>
      <c r="C24826" s="1788"/>
      <c r="D24826" s="533"/>
      <c r="E24826" s="533"/>
      <c r="F24826" s="533"/>
      <c r="G24826" s="533"/>
    </row>
    <row r="24827" spans="1:7">
      <c r="A24827" s="533"/>
      <c r="B24827" s="1787"/>
      <c r="C24827" s="1788"/>
      <c r="D24827" s="533"/>
      <c r="E24827" s="533"/>
      <c r="F24827" s="533"/>
      <c r="G24827" s="533"/>
    </row>
    <row r="24828" spans="1:7">
      <c r="A24828" s="533"/>
      <c r="B24828" s="1787"/>
      <c r="C24828" s="1788"/>
      <c r="D24828" s="533"/>
      <c r="E24828" s="533"/>
      <c r="F24828" s="533"/>
      <c r="G24828" s="533"/>
    </row>
    <row r="24829" spans="1:7">
      <c r="A24829" s="533"/>
      <c r="B24829" s="1787"/>
      <c r="C24829" s="1788"/>
      <c r="D24829" s="533"/>
      <c r="E24829" s="533"/>
      <c r="F24829" s="533"/>
      <c r="G24829" s="533"/>
    </row>
    <row r="24830" spans="1:7">
      <c r="A24830" s="533"/>
      <c r="B24830" s="1787"/>
      <c r="C24830" s="1788"/>
      <c r="D24830" s="533"/>
      <c r="E24830" s="533"/>
      <c r="F24830" s="533"/>
      <c r="G24830" s="533"/>
    </row>
    <row r="24831" spans="1:7">
      <c r="A24831" s="533"/>
      <c r="B24831" s="1787"/>
      <c r="C24831" s="1788"/>
      <c r="D24831" s="533"/>
      <c r="E24831" s="533"/>
      <c r="F24831" s="533"/>
      <c r="G24831" s="533"/>
    </row>
    <row r="24832" spans="1:7">
      <c r="A24832" s="533"/>
      <c r="B24832" s="1787"/>
      <c r="C24832" s="1788"/>
      <c r="D24832" s="533"/>
      <c r="E24832" s="533"/>
      <c r="F24832" s="533"/>
      <c r="G24832" s="533"/>
    </row>
    <row r="24833" spans="1:7">
      <c r="A24833" s="533"/>
      <c r="B24833" s="1787"/>
      <c r="C24833" s="1788"/>
      <c r="D24833" s="533"/>
      <c r="E24833" s="533"/>
      <c r="F24833" s="533"/>
      <c r="G24833" s="533"/>
    </row>
    <row r="24834" spans="1:7">
      <c r="A24834" s="533"/>
      <c r="B24834" s="1787"/>
      <c r="C24834" s="1788"/>
      <c r="D24834" s="533"/>
      <c r="E24834" s="533"/>
      <c r="F24834" s="533"/>
      <c r="G24834" s="533"/>
    </row>
    <row r="24835" spans="1:7">
      <c r="A24835" s="533"/>
      <c r="B24835" s="1787"/>
      <c r="C24835" s="1788"/>
      <c r="D24835" s="533"/>
      <c r="E24835" s="533"/>
      <c r="F24835" s="533"/>
      <c r="G24835" s="533"/>
    </row>
    <row r="24836" spans="1:7">
      <c r="A24836" s="533"/>
      <c r="B24836" s="1787"/>
      <c r="C24836" s="1788"/>
      <c r="D24836" s="533"/>
      <c r="E24836" s="533"/>
      <c r="F24836" s="533"/>
      <c r="G24836" s="533"/>
    </row>
    <row r="24837" spans="1:7">
      <c r="A24837" s="533"/>
      <c r="B24837" s="1787"/>
      <c r="C24837" s="1788"/>
      <c r="D24837" s="533"/>
      <c r="E24837" s="533"/>
      <c r="F24837" s="533"/>
      <c r="G24837" s="533"/>
    </row>
    <row r="24838" spans="1:7">
      <c r="A24838" s="533"/>
      <c r="B24838" s="1787"/>
      <c r="C24838" s="1788"/>
      <c r="D24838" s="533"/>
      <c r="E24838" s="533"/>
      <c r="F24838" s="533"/>
      <c r="G24838" s="533"/>
    </row>
    <row r="24839" spans="1:7">
      <c r="A24839" s="533"/>
      <c r="B24839" s="1787"/>
      <c r="C24839" s="1788"/>
      <c r="D24839" s="533"/>
      <c r="E24839" s="533"/>
      <c r="F24839" s="533"/>
      <c r="G24839" s="533"/>
    </row>
    <row r="24840" spans="1:7">
      <c r="A24840" s="533"/>
      <c r="B24840" s="1787"/>
      <c r="C24840" s="1788"/>
      <c r="D24840" s="533"/>
      <c r="E24840" s="533"/>
      <c r="F24840" s="533"/>
      <c r="G24840" s="533"/>
    </row>
    <row r="24841" spans="1:7">
      <c r="A24841" s="533"/>
      <c r="B24841" s="1787"/>
      <c r="C24841" s="1788"/>
      <c r="D24841" s="533"/>
      <c r="E24841" s="533"/>
      <c r="F24841" s="533"/>
      <c r="G24841" s="533"/>
    </row>
    <row r="24842" spans="1:7">
      <c r="A24842" s="533"/>
      <c r="B24842" s="1787"/>
      <c r="C24842" s="1788"/>
      <c r="D24842" s="533"/>
      <c r="E24842" s="533"/>
      <c r="F24842" s="533"/>
      <c r="G24842" s="533"/>
    </row>
    <row r="24843" spans="1:7">
      <c r="A24843" s="533"/>
      <c r="B24843" s="1787"/>
      <c r="C24843" s="1788"/>
      <c r="D24843" s="533"/>
      <c r="E24843" s="533"/>
      <c r="F24843" s="533"/>
      <c r="G24843" s="533"/>
    </row>
    <row r="24844" spans="1:7">
      <c r="A24844" s="533"/>
      <c r="B24844" s="1787"/>
      <c r="C24844" s="1788"/>
      <c r="D24844" s="533"/>
      <c r="E24844" s="533"/>
      <c r="F24844" s="533"/>
      <c r="G24844" s="533"/>
    </row>
    <row r="24845" spans="1:7">
      <c r="A24845" s="533"/>
      <c r="B24845" s="1787"/>
      <c r="C24845" s="1788"/>
      <c r="D24845" s="533"/>
      <c r="E24845" s="533"/>
      <c r="F24845" s="533"/>
      <c r="G24845" s="533"/>
    </row>
    <row r="24846" spans="1:7">
      <c r="A24846" s="533"/>
      <c r="B24846" s="1787"/>
      <c r="C24846" s="1788"/>
      <c r="D24846" s="533"/>
      <c r="E24846" s="533"/>
      <c r="F24846" s="533"/>
      <c r="G24846" s="533"/>
    </row>
    <row r="24847" spans="1:7">
      <c r="A24847" s="533"/>
      <c r="B24847" s="1787"/>
      <c r="C24847" s="1788"/>
      <c r="D24847" s="533"/>
      <c r="E24847" s="533"/>
      <c r="F24847" s="533"/>
      <c r="G24847" s="533"/>
    </row>
    <row r="24848" spans="1:7">
      <c r="A24848" s="533"/>
      <c r="B24848" s="1787"/>
      <c r="C24848" s="1788"/>
      <c r="D24848" s="533"/>
      <c r="E24848" s="533"/>
      <c r="F24848" s="533"/>
      <c r="G24848" s="533"/>
    </row>
    <row r="24849" spans="1:7">
      <c r="A24849" s="533"/>
      <c r="B24849" s="1787"/>
      <c r="C24849" s="1788"/>
      <c r="D24849" s="533"/>
      <c r="E24849" s="533"/>
      <c r="F24849" s="533"/>
      <c r="G24849" s="533"/>
    </row>
    <row r="24850" spans="1:7">
      <c r="A24850" s="533"/>
      <c r="B24850" s="1787"/>
      <c r="C24850" s="1788"/>
      <c r="D24850" s="533"/>
      <c r="E24850" s="533"/>
      <c r="F24850" s="533"/>
      <c r="G24850" s="533"/>
    </row>
    <row r="24851" spans="1:7">
      <c r="A24851" s="533"/>
      <c r="B24851" s="1787"/>
      <c r="C24851" s="1788"/>
      <c r="D24851" s="533"/>
      <c r="E24851" s="533"/>
      <c r="F24851" s="533"/>
      <c r="G24851" s="533"/>
    </row>
    <row r="24852" spans="1:7">
      <c r="A24852" s="533"/>
      <c r="B24852" s="1787"/>
      <c r="C24852" s="1788"/>
      <c r="D24852" s="533"/>
      <c r="E24852" s="533"/>
      <c r="F24852" s="533"/>
      <c r="G24852" s="533"/>
    </row>
    <row r="24853" spans="1:7">
      <c r="A24853" s="533"/>
      <c r="B24853" s="1787"/>
      <c r="C24853" s="1788"/>
      <c r="D24853" s="533"/>
      <c r="E24853" s="533"/>
      <c r="F24853" s="533"/>
      <c r="G24853" s="533"/>
    </row>
    <row r="24854" spans="1:7">
      <c r="A24854" s="533"/>
      <c r="B24854" s="1787"/>
      <c r="C24854" s="1788"/>
      <c r="D24854" s="533"/>
      <c r="E24854" s="533"/>
      <c r="F24854" s="533"/>
      <c r="G24854" s="533"/>
    </row>
    <row r="24855" spans="1:7">
      <c r="A24855" s="533"/>
      <c r="B24855" s="1787"/>
      <c r="C24855" s="1788"/>
      <c r="D24855" s="533"/>
      <c r="E24855" s="533"/>
      <c r="F24855" s="533"/>
      <c r="G24855" s="533"/>
    </row>
    <row r="24856" spans="1:7">
      <c r="A24856" s="533"/>
      <c r="B24856" s="1787"/>
      <c r="C24856" s="1788"/>
      <c r="D24856" s="533"/>
      <c r="E24856" s="533"/>
      <c r="F24856" s="533"/>
      <c r="G24856" s="533"/>
    </row>
    <row r="24857" spans="1:7">
      <c r="A24857" s="533"/>
      <c r="B24857" s="1787"/>
      <c r="C24857" s="1788"/>
      <c r="D24857" s="533"/>
      <c r="E24857" s="533"/>
      <c r="F24857" s="533"/>
      <c r="G24857" s="533"/>
    </row>
    <row r="24858" spans="1:7">
      <c r="A24858" s="533"/>
      <c r="B24858" s="1787"/>
      <c r="C24858" s="1788"/>
      <c r="D24858" s="533"/>
      <c r="E24858" s="533"/>
      <c r="F24858" s="533"/>
      <c r="G24858" s="533"/>
    </row>
    <row r="24859" spans="1:7">
      <c r="A24859" s="533"/>
      <c r="B24859" s="1787"/>
      <c r="C24859" s="1788"/>
      <c r="D24859" s="533"/>
      <c r="E24859" s="533"/>
      <c r="F24859" s="533"/>
      <c r="G24859" s="533"/>
    </row>
    <row r="24860" spans="1:7">
      <c r="A24860" s="533"/>
      <c r="B24860" s="1787"/>
      <c r="C24860" s="1788"/>
      <c r="D24860" s="533"/>
      <c r="E24860" s="533"/>
      <c r="F24860" s="533"/>
      <c r="G24860" s="533"/>
    </row>
    <row r="24861" spans="1:7">
      <c r="A24861" s="533"/>
      <c r="B24861" s="1787"/>
      <c r="C24861" s="1788"/>
      <c r="D24861" s="533"/>
      <c r="E24861" s="533"/>
      <c r="F24861" s="533"/>
      <c r="G24861" s="533"/>
    </row>
    <row r="24862" spans="1:7">
      <c r="A24862" s="533"/>
      <c r="B24862" s="1787"/>
      <c r="C24862" s="1788"/>
      <c r="D24862" s="533"/>
      <c r="E24862" s="533"/>
      <c r="F24862" s="533"/>
      <c r="G24862" s="533"/>
    </row>
    <row r="24863" spans="1:7">
      <c r="A24863" s="533"/>
      <c r="B24863" s="1787"/>
      <c r="C24863" s="1788"/>
      <c r="D24863" s="533"/>
      <c r="E24863" s="533"/>
      <c r="F24863" s="533"/>
      <c r="G24863" s="533"/>
    </row>
    <row r="24864" spans="1:7">
      <c r="A24864" s="533"/>
      <c r="B24864" s="1787"/>
      <c r="C24864" s="1788"/>
      <c r="D24864" s="533"/>
      <c r="E24864" s="533"/>
      <c r="F24864" s="533"/>
      <c r="G24864" s="533"/>
    </row>
    <row r="24865" spans="1:7">
      <c r="A24865" s="533"/>
      <c r="B24865" s="1787"/>
      <c r="C24865" s="1788"/>
      <c r="D24865" s="533"/>
      <c r="E24865" s="533"/>
      <c r="F24865" s="533"/>
      <c r="G24865" s="533"/>
    </row>
    <row r="24866" spans="1:7">
      <c r="A24866" s="533"/>
      <c r="B24866" s="1787"/>
      <c r="C24866" s="1788"/>
      <c r="D24866" s="533"/>
      <c r="E24866" s="533"/>
      <c r="F24866" s="533"/>
      <c r="G24866" s="533"/>
    </row>
    <row r="24867" spans="1:7">
      <c r="A24867" s="533"/>
      <c r="B24867" s="1787"/>
      <c r="C24867" s="1788"/>
      <c r="D24867" s="533"/>
      <c r="E24867" s="533"/>
      <c r="F24867" s="533"/>
      <c r="G24867" s="533"/>
    </row>
    <row r="24868" spans="1:7">
      <c r="A24868" s="533"/>
      <c r="B24868" s="1787"/>
      <c r="C24868" s="1788"/>
      <c r="D24868" s="533"/>
      <c r="E24868" s="533"/>
      <c r="F24868" s="533"/>
      <c r="G24868" s="533"/>
    </row>
    <row r="24869" spans="1:7">
      <c r="A24869" s="533"/>
      <c r="B24869" s="1787"/>
      <c r="C24869" s="1788"/>
      <c r="D24869" s="533"/>
      <c r="E24869" s="533"/>
      <c r="F24869" s="533"/>
      <c r="G24869" s="533"/>
    </row>
    <row r="24870" spans="1:7">
      <c r="A24870" s="533"/>
      <c r="B24870" s="1787"/>
      <c r="C24870" s="1788"/>
      <c r="D24870" s="533"/>
      <c r="E24870" s="533"/>
      <c r="F24870" s="533"/>
      <c r="G24870" s="533"/>
    </row>
    <row r="24871" spans="1:7">
      <c r="A24871" s="533"/>
      <c r="B24871" s="1787"/>
      <c r="C24871" s="1788"/>
      <c r="D24871" s="533"/>
      <c r="E24871" s="533"/>
      <c r="F24871" s="533"/>
      <c r="G24871" s="533"/>
    </row>
    <row r="24872" spans="1:7">
      <c r="A24872" s="533"/>
      <c r="B24872" s="1787"/>
      <c r="C24872" s="1788"/>
      <c r="D24872" s="533"/>
      <c r="E24872" s="533"/>
      <c r="F24872" s="533"/>
      <c r="G24872" s="533"/>
    </row>
    <row r="24873" spans="1:7">
      <c r="A24873" s="533"/>
      <c r="B24873" s="1787"/>
      <c r="C24873" s="1788"/>
      <c r="D24873" s="533"/>
      <c r="E24873" s="533"/>
      <c r="F24873" s="533"/>
      <c r="G24873" s="533"/>
    </row>
    <row r="24874" spans="1:7">
      <c r="A24874" s="533"/>
      <c r="B24874" s="1787"/>
      <c r="C24874" s="1788"/>
      <c r="D24874" s="533"/>
      <c r="E24874" s="533"/>
      <c r="F24874" s="533"/>
      <c r="G24874" s="533"/>
    </row>
    <row r="24875" spans="1:7">
      <c r="A24875" s="533"/>
      <c r="B24875" s="1787"/>
      <c r="C24875" s="1788"/>
      <c r="D24875" s="533"/>
      <c r="E24875" s="533"/>
      <c r="F24875" s="533"/>
      <c r="G24875" s="533"/>
    </row>
    <row r="24876" spans="1:7">
      <c r="A24876" s="533"/>
      <c r="B24876" s="1787"/>
      <c r="C24876" s="1788"/>
      <c r="D24876" s="533"/>
      <c r="E24876" s="533"/>
      <c r="F24876" s="533"/>
      <c r="G24876" s="533"/>
    </row>
    <row r="24877" spans="1:7">
      <c r="A24877" s="533"/>
      <c r="B24877" s="1787"/>
      <c r="C24877" s="1788"/>
      <c r="D24877" s="533"/>
      <c r="E24877" s="533"/>
      <c r="F24877" s="533"/>
      <c r="G24877" s="533"/>
    </row>
    <row r="24878" spans="1:7">
      <c r="A24878" s="533"/>
      <c r="B24878" s="1787"/>
      <c r="C24878" s="1788"/>
      <c r="D24878" s="533"/>
      <c r="E24878" s="533"/>
      <c r="F24878" s="533"/>
      <c r="G24878" s="533"/>
    </row>
    <row r="24879" spans="1:7">
      <c r="A24879" s="533"/>
      <c r="B24879" s="1787"/>
      <c r="C24879" s="1788"/>
      <c r="D24879" s="533"/>
      <c r="E24879" s="533"/>
      <c r="F24879" s="533"/>
      <c r="G24879" s="533"/>
    </row>
    <row r="24880" spans="1:7">
      <c r="A24880" s="533"/>
      <c r="B24880" s="1787"/>
      <c r="C24880" s="1788"/>
      <c r="D24880" s="533"/>
      <c r="E24880" s="533"/>
      <c r="F24880" s="533"/>
      <c r="G24880" s="533"/>
    </row>
    <row r="24881" spans="1:7">
      <c r="A24881" s="533"/>
      <c r="B24881" s="1787"/>
      <c r="C24881" s="1788"/>
      <c r="D24881" s="533"/>
      <c r="E24881" s="533"/>
      <c r="F24881" s="533"/>
      <c r="G24881" s="533"/>
    </row>
    <row r="24882" spans="1:7">
      <c r="A24882" s="533"/>
      <c r="B24882" s="1787"/>
      <c r="C24882" s="1788"/>
      <c r="D24882" s="533"/>
      <c r="E24882" s="533"/>
      <c r="F24882" s="533"/>
      <c r="G24882" s="533"/>
    </row>
    <row r="24883" spans="1:7">
      <c r="A24883" s="533"/>
      <c r="B24883" s="1787"/>
      <c r="C24883" s="1788"/>
      <c r="D24883" s="533"/>
      <c r="E24883" s="533"/>
      <c r="F24883" s="533"/>
      <c r="G24883" s="533"/>
    </row>
    <row r="24884" spans="1:7">
      <c r="A24884" s="533"/>
      <c r="B24884" s="1787"/>
      <c r="C24884" s="1788"/>
      <c r="D24884" s="533"/>
      <c r="E24884" s="533"/>
      <c r="F24884" s="533"/>
      <c r="G24884" s="533"/>
    </row>
    <row r="24885" spans="1:7">
      <c r="A24885" s="533"/>
      <c r="B24885" s="1787"/>
      <c r="C24885" s="1788"/>
      <c r="D24885" s="533"/>
      <c r="E24885" s="533"/>
      <c r="F24885" s="533"/>
      <c r="G24885" s="533"/>
    </row>
    <row r="24886" spans="1:7">
      <c r="A24886" s="533"/>
      <c r="B24886" s="1787"/>
      <c r="C24886" s="1788"/>
      <c r="D24886" s="533"/>
      <c r="E24886" s="533"/>
      <c r="F24886" s="533"/>
      <c r="G24886" s="533"/>
    </row>
    <row r="24887" spans="1:7">
      <c r="A24887" s="533"/>
      <c r="B24887" s="1787"/>
      <c r="C24887" s="1788"/>
      <c r="D24887" s="533"/>
      <c r="E24887" s="533"/>
      <c r="F24887" s="533"/>
      <c r="G24887" s="533"/>
    </row>
    <row r="24888" spans="1:7">
      <c r="A24888" s="533"/>
      <c r="B24888" s="1787"/>
      <c r="C24888" s="1788"/>
      <c r="D24888" s="533"/>
      <c r="E24888" s="533"/>
      <c r="F24888" s="533"/>
      <c r="G24888" s="533"/>
    </row>
    <row r="24889" spans="1:7">
      <c r="A24889" s="533"/>
      <c r="B24889" s="1787"/>
      <c r="C24889" s="1788"/>
      <c r="D24889" s="533"/>
      <c r="E24889" s="533"/>
      <c r="F24889" s="533"/>
      <c r="G24889" s="533"/>
    </row>
    <row r="24890" spans="1:7">
      <c r="A24890" s="533"/>
      <c r="B24890" s="1787"/>
      <c r="C24890" s="1788"/>
      <c r="D24890" s="533"/>
      <c r="E24890" s="533"/>
      <c r="F24890" s="533"/>
      <c r="G24890" s="533"/>
    </row>
    <row r="24891" spans="1:7">
      <c r="A24891" s="533"/>
      <c r="B24891" s="1787"/>
      <c r="C24891" s="1788"/>
      <c r="D24891" s="533"/>
      <c r="E24891" s="533"/>
      <c r="F24891" s="533"/>
      <c r="G24891" s="533"/>
    </row>
    <row r="24892" spans="1:7">
      <c r="A24892" s="533"/>
      <c r="B24892" s="1787"/>
      <c r="C24892" s="1788"/>
      <c r="D24892" s="533"/>
      <c r="E24892" s="533"/>
      <c r="F24892" s="533"/>
      <c r="G24892" s="533"/>
    </row>
    <row r="24893" spans="1:7">
      <c r="A24893" s="533"/>
      <c r="B24893" s="1787"/>
      <c r="C24893" s="1788"/>
      <c r="D24893" s="533"/>
      <c r="E24893" s="533"/>
      <c r="F24893" s="533"/>
      <c r="G24893" s="533"/>
    </row>
    <row r="24894" spans="1:7">
      <c r="A24894" s="533"/>
      <c r="B24894" s="1787"/>
      <c r="C24894" s="1788"/>
      <c r="D24894" s="533"/>
      <c r="E24894" s="533"/>
      <c r="F24894" s="533"/>
      <c r="G24894" s="533"/>
    </row>
    <row r="24895" spans="1:7">
      <c r="A24895" s="533"/>
      <c r="B24895" s="1787"/>
      <c r="C24895" s="1788"/>
      <c r="D24895" s="533"/>
      <c r="E24895" s="533"/>
      <c r="F24895" s="533"/>
      <c r="G24895" s="533"/>
    </row>
    <row r="24896" spans="1:7">
      <c r="A24896" s="533"/>
      <c r="B24896" s="1787"/>
      <c r="C24896" s="1788"/>
      <c r="D24896" s="533"/>
      <c r="E24896" s="533"/>
      <c r="F24896" s="533"/>
      <c r="G24896" s="533"/>
    </row>
    <row r="24897" spans="1:7">
      <c r="A24897" s="533"/>
      <c r="B24897" s="1787"/>
      <c r="C24897" s="1788"/>
      <c r="D24897" s="533"/>
      <c r="E24897" s="533"/>
      <c r="F24897" s="533"/>
      <c r="G24897" s="533"/>
    </row>
    <row r="24898" spans="1:7">
      <c r="A24898" s="533"/>
      <c r="B24898" s="1787"/>
      <c r="C24898" s="1788"/>
      <c r="D24898" s="533"/>
      <c r="E24898" s="533"/>
      <c r="F24898" s="533"/>
      <c r="G24898" s="533"/>
    </row>
    <row r="24899" spans="1:7">
      <c r="A24899" s="533"/>
      <c r="B24899" s="1787"/>
      <c r="C24899" s="1788"/>
      <c r="D24899" s="533"/>
      <c r="E24899" s="533"/>
      <c r="F24899" s="533"/>
      <c r="G24899" s="533"/>
    </row>
    <row r="24900" spans="1:7">
      <c r="A24900" s="533"/>
      <c r="B24900" s="1787"/>
      <c r="C24900" s="1788"/>
      <c r="D24900" s="533"/>
      <c r="E24900" s="533"/>
      <c r="F24900" s="533"/>
      <c r="G24900" s="533"/>
    </row>
    <row r="24901" spans="1:7">
      <c r="A24901" s="533"/>
      <c r="B24901" s="1787"/>
      <c r="C24901" s="1788"/>
      <c r="D24901" s="533"/>
      <c r="E24901" s="533"/>
      <c r="F24901" s="533"/>
      <c r="G24901" s="533"/>
    </row>
    <row r="24902" spans="1:7">
      <c r="A24902" s="533"/>
      <c r="B24902" s="1787"/>
      <c r="C24902" s="1788"/>
      <c r="D24902" s="533"/>
      <c r="E24902" s="533"/>
      <c r="F24902" s="533"/>
      <c r="G24902" s="533"/>
    </row>
    <row r="24903" spans="1:7">
      <c r="A24903" s="533"/>
      <c r="B24903" s="1787"/>
      <c r="C24903" s="1788"/>
      <c r="D24903" s="533"/>
      <c r="E24903" s="533"/>
      <c r="F24903" s="533"/>
      <c r="G24903" s="533"/>
    </row>
    <row r="24904" spans="1:7">
      <c r="A24904" s="533"/>
      <c r="B24904" s="1787"/>
      <c r="C24904" s="1788"/>
      <c r="D24904" s="533"/>
      <c r="E24904" s="533"/>
      <c r="F24904" s="533"/>
      <c r="G24904" s="533"/>
    </row>
    <row r="24905" spans="1:7">
      <c r="A24905" s="533"/>
      <c r="B24905" s="1787"/>
      <c r="C24905" s="1788"/>
      <c r="D24905" s="533"/>
      <c r="E24905" s="533"/>
      <c r="F24905" s="533"/>
      <c r="G24905" s="533"/>
    </row>
    <row r="24906" spans="1:7">
      <c r="A24906" s="533"/>
      <c r="B24906" s="1787"/>
      <c r="C24906" s="1788"/>
      <c r="D24906" s="533"/>
      <c r="E24906" s="533"/>
      <c r="F24906" s="533"/>
      <c r="G24906" s="533"/>
    </row>
    <row r="24907" spans="1:7">
      <c r="A24907" s="533"/>
      <c r="B24907" s="1787"/>
      <c r="C24907" s="1788"/>
      <c r="D24907" s="533"/>
      <c r="E24907" s="533"/>
      <c r="F24907" s="533"/>
      <c r="G24907" s="533"/>
    </row>
    <row r="24908" spans="1:7">
      <c r="A24908" s="533"/>
      <c r="B24908" s="1787"/>
      <c r="C24908" s="1788"/>
      <c r="D24908" s="533"/>
      <c r="E24908" s="533"/>
      <c r="F24908" s="533"/>
      <c r="G24908" s="533"/>
    </row>
    <row r="24909" spans="1:7">
      <c r="A24909" s="533"/>
      <c r="B24909" s="1787"/>
      <c r="C24909" s="1788"/>
      <c r="D24909" s="533"/>
      <c r="E24909" s="533"/>
      <c r="F24909" s="533"/>
      <c r="G24909" s="533"/>
    </row>
    <row r="24910" spans="1:7">
      <c r="A24910" s="533"/>
      <c r="B24910" s="1787"/>
      <c r="C24910" s="1788"/>
      <c r="D24910" s="533"/>
      <c r="E24910" s="533"/>
      <c r="F24910" s="533"/>
      <c r="G24910" s="533"/>
    </row>
    <row r="24911" spans="1:7">
      <c r="A24911" s="533"/>
      <c r="B24911" s="1787"/>
      <c r="C24911" s="1788"/>
      <c r="D24911" s="533"/>
      <c r="E24911" s="533"/>
      <c r="F24911" s="533"/>
      <c r="G24911" s="533"/>
    </row>
    <row r="24912" spans="1:7">
      <c r="A24912" s="533"/>
      <c r="B24912" s="1787"/>
      <c r="C24912" s="1788"/>
      <c r="D24912" s="533"/>
      <c r="E24912" s="533"/>
      <c r="F24912" s="533"/>
      <c r="G24912" s="533"/>
    </row>
    <row r="24913" spans="1:7">
      <c r="A24913" s="533"/>
      <c r="B24913" s="1787"/>
      <c r="C24913" s="1788"/>
      <c r="D24913" s="533"/>
      <c r="E24913" s="533"/>
      <c r="F24913" s="533"/>
      <c r="G24913" s="533"/>
    </row>
    <row r="24914" spans="1:7">
      <c r="A24914" s="533"/>
      <c r="B24914" s="1787"/>
      <c r="C24914" s="1788"/>
      <c r="D24914" s="533"/>
      <c r="E24914" s="533"/>
      <c r="F24914" s="533"/>
      <c r="G24914" s="533"/>
    </row>
    <row r="24915" spans="1:7">
      <c r="A24915" s="533"/>
      <c r="B24915" s="1787"/>
      <c r="C24915" s="1788"/>
      <c r="D24915" s="533"/>
      <c r="E24915" s="533"/>
      <c r="F24915" s="533"/>
      <c r="G24915" s="533"/>
    </row>
    <row r="24916" spans="1:7">
      <c r="A24916" s="533"/>
      <c r="B24916" s="1787"/>
      <c r="C24916" s="1788"/>
      <c r="D24916" s="533"/>
      <c r="E24916" s="533"/>
      <c r="F24916" s="533"/>
      <c r="G24916" s="533"/>
    </row>
    <row r="24917" spans="1:7">
      <c r="A24917" s="533"/>
      <c r="B24917" s="1787"/>
      <c r="C24917" s="1788"/>
      <c r="D24917" s="533"/>
      <c r="E24917" s="533"/>
      <c r="F24917" s="533"/>
      <c r="G24917" s="533"/>
    </row>
    <row r="24918" spans="1:7">
      <c r="A24918" s="533"/>
      <c r="B24918" s="1787"/>
      <c r="C24918" s="1788"/>
      <c r="D24918" s="533"/>
      <c r="E24918" s="533"/>
      <c r="F24918" s="533"/>
      <c r="G24918" s="533"/>
    </row>
    <row r="24919" spans="1:7">
      <c r="A24919" s="533"/>
      <c r="B24919" s="1787"/>
      <c r="C24919" s="1788"/>
      <c r="D24919" s="533"/>
      <c r="E24919" s="533"/>
      <c r="F24919" s="533"/>
      <c r="G24919" s="533"/>
    </row>
    <row r="24920" spans="1:7">
      <c r="A24920" s="533"/>
      <c r="B24920" s="1787"/>
      <c r="C24920" s="1788"/>
      <c r="D24920" s="533"/>
      <c r="E24920" s="533"/>
      <c r="F24920" s="533"/>
      <c r="G24920" s="533"/>
    </row>
    <row r="24921" spans="1:7">
      <c r="A24921" s="533"/>
      <c r="B24921" s="1787"/>
      <c r="C24921" s="1788"/>
      <c r="D24921" s="533"/>
      <c r="E24921" s="533"/>
      <c r="F24921" s="533"/>
      <c r="G24921" s="533"/>
    </row>
    <row r="24922" spans="1:7">
      <c r="A24922" s="533"/>
      <c r="B24922" s="1787"/>
      <c r="C24922" s="1788"/>
      <c r="D24922" s="533"/>
      <c r="E24922" s="533"/>
      <c r="F24922" s="533"/>
      <c r="G24922" s="533"/>
    </row>
    <row r="24923" spans="1:7">
      <c r="A24923" s="533"/>
      <c r="B24923" s="1787"/>
      <c r="C24923" s="1788"/>
      <c r="D24923" s="533"/>
      <c r="E24923" s="533"/>
      <c r="F24923" s="533"/>
      <c r="G24923" s="533"/>
    </row>
    <row r="24924" spans="1:7">
      <c r="A24924" s="533"/>
      <c r="B24924" s="1787"/>
      <c r="C24924" s="1788"/>
      <c r="D24924" s="533"/>
      <c r="E24924" s="533"/>
      <c r="F24924" s="533"/>
      <c r="G24924" s="533"/>
    </row>
    <row r="24925" spans="1:7">
      <c r="A24925" s="533"/>
      <c r="B24925" s="1787"/>
      <c r="C24925" s="1788"/>
      <c r="D24925" s="533"/>
      <c r="E24925" s="533"/>
      <c r="F24925" s="533"/>
      <c r="G24925" s="533"/>
    </row>
    <row r="24926" spans="1:7">
      <c r="A24926" s="533"/>
      <c r="B24926" s="1787"/>
      <c r="C24926" s="1788"/>
      <c r="D24926" s="533"/>
      <c r="E24926" s="533"/>
      <c r="F24926" s="533"/>
      <c r="G24926" s="533"/>
    </row>
    <row r="24927" spans="1:7">
      <c r="A24927" s="533"/>
      <c r="B24927" s="1787"/>
      <c r="C24927" s="1788"/>
      <c r="D24927" s="533"/>
      <c r="E24927" s="533"/>
      <c r="F24927" s="533"/>
      <c r="G24927" s="533"/>
    </row>
    <row r="24928" spans="1:7">
      <c r="A24928" s="533"/>
      <c r="B24928" s="1787"/>
      <c r="C24928" s="1788"/>
      <c r="D24928" s="533"/>
      <c r="E24928" s="533"/>
      <c r="F24928" s="533"/>
      <c r="G24928" s="533"/>
    </row>
    <row r="24929" spans="1:7">
      <c r="A24929" s="533"/>
      <c r="B24929" s="1787"/>
      <c r="C24929" s="1788"/>
      <c r="D24929" s="533"/>
      <c r="E24929" s="533"/>
      <c r="F24929" s="533"/>
      <c r="G24929" s="533"/>
    </row>
    <row r="24930" spans="1:7">
      <c r="A24930" s="533"/>
      <c r="B24930" s="1787"/>
      <c r="C24930" s="1788"/>
      <c r="D24930" s="533"/>
      <c r="E24930" s="533"/>
      <c r="F24930" s="533"/>
      <c r="G24930" s="533"/>
    </row>
    <row r="24931" spans="1:7">
      <c r="A24931" s="533"/>
      <c r="B24931" s="1787"/>
      <c r="C24931" s="1788"/>
      <c r="D24931" s="533"/>
      <c r="E24931" s="533"/>
      <c r="F24931" s="533"/>
      <c r="G24931" s="533"/>
    </row>
    <row r="24932" spans="1:7">
      <c r="A24932" s="533"/>
      <c r="B24932" s="1787"/>
      <c r="C24932" s="1788"/>
      <c r="D24932" s="533"/>
      <c r="E24932" s="533"/>
      <c r="F24932" s="533"/>
      <c r="G24932" s="533"/>
    </row>
    <row r="24933" spans="1:7">
      <c r="A24933" s="533"/>
      <c r="B24933" s="1787"/>
      <c r="C24933" s="1788"/>
      <c r="D24933" s="533"/>
      <c r="E24933" s="533"/>
      <c r="F24933" s="533"/>
      <c r="G24933" s="533"/>
    </row>
    <row r="24934" spans="1:7">
      <c r="A24934" s="533"/>
      <c r="B24934" s="1787"/>
      <c r="C24934" s="1788"/>
      <c r="D24934" s="533"/>
      <c r="E24934" s="533"/>
      <c r="F24934" s="533"/>
      <c r="G24934" s="533"/>
    </row>
    <row r="24935" spans="1:7">
      <c r="A24935" s="533"/>
      <c r="B24935" s="1787"/>
      <c r="C24935" s="1788"/>
      <c r="D24935" s="533"/>
      <c r="E24935" s="533"/>
      <c r="F24935" s="533"/>
      <c r="G24935" s="533"/>
    </row>
    <row r="24936" spans="1:7">
      <c r="A24936" s="533"/>
      <c r="B24936" s="1787"/>
      <c r="C24936" s="1788"/>
      <c r="D24936" s="533"/>
      <c r="E24936" s="533"/>
      <c r="F24936" s="533"/>
      <c r="G24936" s="533"/>
    </row>
    <row r="24937" spans="1:7">
      <c r="A24937" s="533"/>
      <c r="B24937" s="1787"/>
      <c r="C24937" s="1788"/>
      <c r="D24937" s="533"/>
      <c r="E24937" s="533"/>
      <c r="F24937" s="533"/>
      <c r="G24937" s="533"/>
    </row>
    <row r="24938" spans="1:7">
      <c r="A24938" s="533"/>
      <c r="B24938" s="1787"/>
      <c r="C24938" s="1788"/>
      <c r="D24938" s="533"/>
      <c r="E24938" s="533"/>
      <c r="F24938" s="533"/>
      <c r="G24938" s="533"/>
    </row>
    <row r="24939" spans="1:7">
      <c r="A24939" s="533"/>
      <c r="B24939" s="1787"/>
      <c r="C24939" s="1788"/>
      <c r="D24939" s="533"/>
      <c r="E24939" s="533"/>
      <c r="F24939" s="533"/>
      <c r="G24939" s="533"/>
    </row>
    <row r="24940" spans="1:7">
      <c r="A24940" s="533"/>
      <c r="B24940" s="1787"/>
      <c r="C24940" s="1788"/>
      <c r="D24940" s="533"/>
      <c r="E24940" s="533"/>
      <c r="F24940" s="533"/>
      <c r="G24940" s="533"/>
    </row>
    <row r="24941" spans="1:7">
      <c r="A24941" s="533"/>
      <c r="B24941" s="1787"/>
      <c r="C24941" s="1788"/>
      <c r="D24941" s="533"/>
      <c r="E24941" s="533"/>
      <c r="F24941" s="533"/>
      <c r="G24941" s="533"/>
    </row>
    <row r="24942" spans="1:7">
      <c r="A24942" s="533"/>
      <c r="B24942" s="1787"/>
      <c r="C24942" s="1788"/>
      <c r="D24942" s="533"/>
      <c r="E24942" s="533"/>
      <c r="F24942" s="533"/>
      <c r="G24942" s="533"/>
    </row>
    <row r="24943" spans="1:7">
      <c r="A24943" s="533"/>
      <c r="B24943" s="1787"/>
      <c r="C24943" s="1788"/>
      <c r="D24943" s="533"/>
      <c r="E24943" s="533"/>
      <c r="F24943" s="533"/>
      <c r="G24943" s="533"/>
    </row>
    <row r="24944" spans="1:7">
      <c r="A24944" s="533"/>
      <c r="B24944" s="1787"/>
      <c r="C24944" s="1788"/>
      <c r="D24944" s="533"/>
      <c r="E24944" s="533"/>
      <c r="F24944" s="533"/>
      <c r="G24944" s="533"/>
    </row>
    <row r="24945" spans="1:7">
      <c r="A24945" s="533"/>
      <c r="B24945" s="1787"/>
      <c r="C24945" s="1788"/>
      <c r="D24945" s="533"/>
      <c r="E24945" s="533"/>
      <c r="F24945" s="533"/>
      <c r="G24945" s="533"/>
    </row>
    <row r="24946" spans="1:7">
      <c r="A24946" s="533"/>
      <c r="B24946" s="1787"/>
      <c r="C24946" s="1788"/>
      <c r="D24946" s="533"/>
      <c r="E24946" s="533"/>
      <c r="F24946" s="533"/>
      <c r="G24946" s="533"/>
    </row>
    <row r="24947" spans="1:7">
      <c r="A24947" s="533"/>
      <c r="B24947" s="1787"/>
      <c r="C24947" s="1788"/>
      <c r="D24947" s="533"/>
      <c r="E24947" s="533"/>
      <c r="F24947" s="533"/>
      <c r="G24947" s="533"/>
    </row>
    <row r="24948" spans="1:7">
      <c r="A24948" s="533"/>
      <c r="B24948" s="1787"/>
      <c r="C24948" s="1788"/>
      <c r="D24948" s="533"/>
      <c r="E24948" s="533"/>
      <c r="F24948" s="533"/>
      <c r="G24948" s="533"/>
    </row>
    <row r="24949" spans="1:7">
      <c r="A24949" s="533"/>
      <c r="B24949" s="1787"/>
      <c r="C24949" s="1788"/>
      <c r="D24949" s="533"/>
      <c r="E24949" s="533"/>
      <c r="F24949" s="533"/>
      <c r="G24949" s="533"/>
    </row>
    <row r="24950" spans="1:7">
      <c r="A24950" s="533"/>
      <c r="B24950" s="1787"/>
      <c r="C24950" s="1788"/>
      <c r="D24950" s="533"/>
      <c r="E24950" s="533"/>
      <c r="F24950" s="533"/>
      <c r="G24950" s="533"/>
    </row>
    <row r="24951" spans="1:7">
      <c r="A24951" s="533"/>
      <c r="B24951" s="1787"/>
      <c r="C24951" s="1788"/>
      <c r="D24951" s="533"/>
      <c r="E24951" s="533"/>
      <c r="F24951" s="533"/>
      <c r="G24951" s="533"/>
    </row>
    <row r="24952" spans="1:7">
      <c r="A24952" s="533"/>
      <c r="B24952" s="1787"/>
      <c r="C24952" s="1788"/>
      <c r="D24952" s="533"/>
      <c r="E24952" s="533"/>
      <c r="F24952" s="533"/>
      <c r="G24952" s="533"/>
    </row>
    <row r="24953" spans="1:7">
      <c r="A24953" s="533"/>
      <c r="B24953" s="1787"/>
      <c r="C24953" s="1788"/>
      <c r="D24953" s="533"/>
      <c r="E24953" s="533"/>
      <c r="F24953" s="533"/>
      <c r="G24953" s="533"/>
    </row>
    <row r="24954" spans="1:7">
      <c r="A24954" s="533"/>
      <c r="B24954" s="1787"/>
      <c r="C24954" s="1788"/>
      <c r="D24954" s="533"/>
      <c r="E24954" s="533"/>
      <c r="F24954" s="533"/>
      <c r="G24954" s="533"/>
    </row>
    <row r="24955" spans="1:7">
      <c r="A24955" s="533"/>
      <c r="B24955" s="1787"/>
      <c r="C24955" s="1788"/>
      <c r="D24955" s="533"/>
      <c r="E24955" s="533"/>
      <c r="F24955" s="533"/>
      <c r="G24955" s="533"/>
    </row>
    <row r="24956" spans="1:7">
      <c r="A24956" s="533"/>
      <c r="B24956" s="1787"/>
      <c r="C24956" s="1788"/>
      <c r="D24956" s="533"/>
      <c r="E24956" s="533"/>
      <c r="F24956" s="533"/>
      <c r="G24956" s="533"/>
    </row>
    <row r="24957" spans="1:7">
      <c r="A24957" s="533"/>
      <c r="B24957" s="1787"/>
      <c r="C24957" s="1788"/>
      <c r="D24957" s="533"/>
      <c r="E24957" s="533"/>
      <c r="F24957" s="533"/>
      <c r="G24957" s="533"/>
    </row>
    <row r="24958" spans="1:7">
      <c r="A24958" s="533"/>
      <c r="B24958" s="1787"/>
      <c r="C24958" s="1788"/>
      <c r="D24958" s="533"/>
      <c r="E24958" s="533"/>
      <c r="F24958" s="533"/>
      <c r="G24958" s="533"/>
    </row>
    <row r="24959" spans="1:7">
      <c r="A24959" s="533"/>
      <c r="B24959" s="1787"/>
      <c r="C24959" s="1788"/>
      <c r="D24959" s="533"/>
      <c r="E24959" s="533"/>
      <c r="F24959" s="533"/>
      <c r="G24959" s="533"/>
    </row>
    <row r="24960" spans="1:7">
      <c r="A24960" s="533"/>
      <c r="B24960" s="1787"/>
      <c r="C24960" s="1788"/>
      <c r="D24960" s="533"/>
      <c r="E24960" s="533"/>
      <c r="F24960" s="533"/>
      <c r="G24960" s="533"/>
    </row>
    <row r="24961" spans="1:7">
      <c r="A24961" s="533"/>
      <c r="B24961" s="1787"/>
      <c r="C24961" s="1788"/>
      <c r="D24961" s="533"/>
      <c r="E24961" s="533"/>
      <c r="F24961" s="533"/>
      <c r="G24961" s="533"/>
    </row>
    <row r="24962" spans="1:7">
      <c r="A24962" s="533"/>
      <c r="B24962" s="1787"/>
      <c r="C24962" s="1788"/>
      <c r="D24962" s="533"/>
      <c r="E24962" s="533"/>
      <c r="F24962" s="533"/>
      <c r="G24962" s="533"/>
    </row>
    <row r="24963" spans="1:7">
      <c r="A24963" s="533"/>
      <c r="B24963" s="1787"/>
      <c r="C24963" s="1788"/>
      <c r="D24963" s="533"/>
      <c r="E24963" s="533"/>
      <c r="F24963" s="533"/>
      <c r="G24963" s="533"/>
    </row>
    <row r="24964" spans="1:7">
      <c r="A24964" s="533"/>
      <c r="B24964" s="1787"/>
      <c r="C24964" s="1788"/>
      <c r="D24964" s="533"/>
      <c r="E24964" s="533"/>
      <c r="F24964" s="533"/>
      <c r="G24964" s="533"/>
    </row>
    <row r="24965" spans="1:7">
      <c r="A24965" s="533"/>
      <c r="B24965" s="1787"/>
      <c r="C24965" s="1788"/>
      <c r="D24965" s="533"/>
      <c r="E24965" s="533"/>
      <c r="F24965" s="533"/>
      <c r="G24965" s="533"/>
    </row>
    <row r="24966" spans="1:7">
      <c r="A24966" s="533"/>
      <c r="B24966" s="1787"/>
      <c r="C24966" s="1788"/>
      <c r="D24966" s="533"/>
      <c r="E24966" s="533"/>
      <c r="F24966" s="533"/>
      <c r="G24966" s="533"/>
    </row>
    <row r="24967" spans="1:7">
      <c r="A24967" s="533"/>
      <c r="B24967" s="1787"/>
      <c r="C24967" s="1788"/>
      <c r="D24967" s="533"/>
      <c r="E24967" s="533"/>
      <c r="F24967" s="533"/>
      <c r="G24967" s="533"/>
    </row>
    <row r="24968" spans="1:7">
      <c r="A24968" s="533"/>
      <c r="B24968" s="1787"/>
      <c r="C24968" s="1788"/>
      <c r="D24968" s="533"/>
      <c r="E24968" s="533"/>
      <c r="F24968" s="533"/>
      <c r="G24968" s="533"/>
    </row>
    <row r="24969" spans="1:7">
      <c r="A24969" s="533"/>
      <c r="B24969" s="1787"/>
      <c r="C24969" s="1788"/>
      <c r="D24969" s="533"/>
      <c r="E24969" s="533"/>
      <c r="F24969" s="533"/>
      <c r="G24969" s="533"/>
    </row>
    <row r="24970" spans="1:7">
      <c r="A24970" s="533"/>
      <c r="B24970" s="1787"/>
      <c r="C24970" s="1788"/>
      <c r="D24970" s="533"/>
      <c r="E24970" s="533"/>
      <c r="F24970" s="533"/>
      <c r="G24970" s="533"/>
    </row>
    <row r="24971" spans="1:7">
      <c r="A24971" s="533"/>
      <c r="B24971" s="1787"/>
      <c r="C24971" s="1788"/>
      <c r="D24971" s="533"/>
      <c r="E24971" s="533"/>
      <c r="F24971" s="533"/>
      <c r="G24971" s="533"/>
    </row>
    <row r="24972" spans="1:7">
      <c r="A24972" s="533"/>
      <c r="B24972" s="1787"/>
      <c r="C24972" s="1788"/>
      <c r="D24972" s="533"/>
      <c r="E24972" s="533"/>
      <c r="F24972" s="533"/>
      <c r="G24972" s="533"/>
    </row>
    <row r="24973" spans="1:7">
      <c r="A24973" s="533"/>
      <c r="B24973" s="1787"/>
      <c r="C24973" s="1788"/>
      <c r="D24973" s="533"/>
      <c r="E24973" s="533"/>
      <c r="F24973" s="533"/>
      <c r="G24973" s="533"/>
    </row>
    <row r="24974" spans="1:7">
      <c r="A24974" s="533"/>
      <c r="B24974" s="1787"/>
      <c r="C24974" s="1788"/>
      <c r="D24974" s="533"/>
      <c r="E24974" s="533"/>
      <c r="F24974" s="533"/>
      <c r="G24974" s="533"/>
    </row>
    <row r="24975" spans="1:7">
      <c r="A24975" s="533"/>
      <c r="B24975" s="1787"/>
      <c r="C24975" s="1788"/>
      <c r="D24975" s="533"/>
      <c r="E24975" s="533"/>
      <c r="F24975" s="533"/>
      <c r="G24975" s="533"/>
    </row>
    <row r="24976" spans="1:7">
      <c r="A24976" s="533"/>
      <c r="B24976" s="1787"/>
      <c r="C24976" s="1788"/>
      <c r="D24976" s="533"/>
      <c r="E24976" s="533"/>
      <c r="F24976" s="533"/>
      <c r="G24976" s="533"/>
    </row>
    <row r="24977" spans="1:7">
      <c r="A24977" s="533"/>
      <c r="B24977" s="1787"/>
      <c r="C24977" s="1788"/>
      <c r="D24977" s="533"/>
      <c r="E24977" s="533"/>
      <c r="F24977" s="533"/>
      <c r="G24977" s="533"/>
    </row>
    <row r="24978" spans="1:7">
      <c r="A24978" s="533"/>
      <c r="B24978" s="1787"/>
      <c r="C24978" s="1788"/>
      <c r="D24978" s="533"/>
      <c r="E24978" s="533"/>
      <c r="F24978" s="533"/>
      <c r="G24978" s="533"/>
    </row>
    <row r="24979" spans="1:7">
      <c r="A24979" s="533"/>
      <c r="B24979" s="1787"/>
      <c r="C24979" s="1788"/>
      <c r="D24979" s="533"/>
      <c r="E24979" s="533"/>
      <c r="F24979" s="533"/>
      <c r="G24979" s="533"/>
    </row>
    <row r="24980" spans="1:7">
      <c r="A24980" s="533"/>
      <c r="B24980" s="1787"/>
      <c r="C24980" s="1788"/>
      <c r="D24980" s="533"/>
      <c r="E24980" s="533"/>
      <c r="F24980" s="533"/>
      <c r="G24980" s="533"/>
    </row>
    <row r="24981" spans="1:7">
      <c r="A24981" s="533"/>
      <c r="B24981" s="1787"/>
      <c r="C24981" s="1788"/>
      <c r="D24981" s="533"/>
      <c r="E24981" s="533"/>
      <c r="F24981" s="533"/>
      <c r="G24981" s="533"/>
    </row>
    <row r="24982" spans="1:7">
      <c r="A24982" s="533"/>
      <c r="B24982" s="1787"/>
      <c r="C24982" s="1788"/>
      <c r="D24982" s="533"/>
      <c r="E24982" s="533"/>
      <c r="F24982" s="533"/>
      <c r="G24982" s="533"/>
    </row>
    <row r="24983" spans="1:7">
      <c r="A24983" s="533"/>
      <c r="B24983" s="1787"/>
      <c r="C24983" s="1788"/>
      <c r="D24983" s="533"/>
      <c r="E24983" s="533"/>
      <c r="F24983" s="533"/>
      <c r="G24983" s="533"/>
    </row>
    <row r="24984" spans="1:7">
      <c r="A24984" s="533"/>
      <c r="B24984" s="1787"/>
      <c r="C24984" s="1788"/>
      <c r="D24984" s="533"/>
      <c r="E24984" s="533"/>
      <c r="F24984" s="533"/>
      <c r="G24984" s="533"/>
    </row>
    <row r="24985" spans="1:7">
      <c r="A24985" s="533"/>
      <c r="B24985" s="1787"/>
      <c r="C24985" s="1788"/>
      <c r="D24985" s="533"/>
      <c r="E24985" s="533"/>
      <c r="F24985" s="533"/>
      <c r="G24985" s="533"/>
    </row>
    <row r="24986" spans="1:7">
      <c r="A24986" s="533"/>
      <c r="B24986" s="1787"/>
      <c r="C24986" s="1788"/>
      <c r="D24986" s="533"/>
      <c r="E24986" s="533"/>
      <c r="F24986" s="533"/>
      <c r="G24986" s="533"/>
    </row>
    <row r="24987" spans="1:7">
      <c r="A24987" s="533"/>
      <c r="B24987" s="1787"/>
      <c r="C24987" s="1788"/>
      <c r="D24987" s="533"/>
      <c r="E24987" s="533"/>
      <c r="F24987" s="533"/>
      <c r="G24987" s="533"/>
    </row>
    <row r="24988" spans="1:7">
      <c r="A24988" s="533"/>
      <c r="B24988" s="1787"/>
      <c r="C24988" s="1788"/>
      <c r="D24988" s="533"/>
      <c r="E24988" s="533"/>
      <c r="F24988" s="533"/>
      <c r="G24988" s="533"/>
    </row>
    <row r="24989" spans="1:7">
      <c r="A24989" s="533"/>
      <c r="B24989" s="1787"/>
      <c r="C24989" s="1788"/>
      <c r="D24989" s="533"/>
      <c r="E24989" s="533"/>
      <c r="F24989" s="533"/>
      <c r="G24989" s="533"/>
    </row>
    <row r="24990" spans="1:7">
      <c r="A24990" s="533"/>
      <c r="B24990" s="1787"/>
      <c r="C24990" s="1788"/>
      <c r="D24990" s="533"/>
      <c r="E24990" s="533"/>
      <c r="F24990" s="533"/>
      <c r="G24990" s="533"/>
    </row>
    <row r="24991" spans="1:7">
      <c r="A24991" s="533"/>
      <c r="B24991" s="1787"/>
      <c r="C24991" s="1788"/>
      <c r="D24991" s="533"/>
      <c r="E24991" s="533"/>
      <c r="F24991" s="533"/>
      <c r="G24991" s="533"/>
    </row>
    <row r="24992" spans="1:7">
      <c r="A24992" s="533"/>
      <c r="B24992" s="1787"/>
      <c r="C24992" s="1788"/>
      <c r="D24992" s="533"/>
      <c r="E24992" s="533"/>
      <c r="F24992" s="533"/>
      <c r="G24992" s="533"/>
    </row>
    <row r="24993" spans="1:7">
      <c r="A24993" s="533"/>
      <c r="B24993" s="1787"/>
      <c r="C24993" s="1788"/>
      <c r="D24993" s="533"/>
      <c r="E24993" s="533"/>
      <c r="F24993" s="533"/>
      <c r="G24993" s="533"/>
    </row>
    <row r="24994" spans="1:7">
      <c r="A24994" s="533"/>
      <c r="B24994" s="1787"/>
      <c r="C24994" s="1788"/>
      <c r="D24994" s="533"/>
      <c r="E24994" s="533"/>
      <c r="F24994" s="533"/>
      <c r="G24994" s="533"/>
    </row>
    <row r="24995" spans="1:7">
      <c r="A24995" s="533"/>
      <c r="B24995" s="1787"/>
      <c r="C24995" s="1788"/>
      <c r="D24995" s="533"/>
      <c r="E24995" s="533"/>
      <c r="F24995" s="533"/>
      <c r="G24995" s="533"/>
    </row>
    <row r="24996" spans="1:7">
      <c r="A24996" s="533"/>
      <c r="B24996" s="1787"/>
      <c r="C24996" s="1788"/>
      <c r="D24996" s="533"/>
      <c r="E24996" s="533"/>
      <c r="F24996" s="533"/>
      <c r="G24996" s="533"/>
    </row>
    <row r="24997" spans="1:7">
      <c r="A24997" s="533"/>
      <c r="B24997" s="1787"/>
      <c r="C24997" s="1788"/>
      <c r="D24997" s="533"/>
      <c r="E24997" s="533"/>
      <c r="F24997" s="533"/>
      <c r="G24997" s="533"/>
    </row>
    <row r="24998" spans="1:7">
      <c r="A24998" s="533"/>
      <c r="B24998" s="1787"/>
      <c r="C24998" s="1788"/>
      <c r="D24998" s="533"/>
      <c r="E24998" s="533"/>
      <c r="F24998" s="533"/>
      <c r="G24998" s="533"/>
    </row>
    <row r="24999" spans="1:7">
      <c r="A24999" s="533"/>
      <c r="B24999" s="1787"/>
      <c r="C24999" s="1788"/>
      <c r="D24999" s="533"/>
      <c r="E24999" s="533"/>
      <c r="F24999" s="533"/>
      <c r="G24999" s="533"/>
    </row>
    <row r="25000" spans="1:7">
      <c r="A25000" s="533"/>
      <c r="B25000" s="1787"/>
      <c r="C25000" s="1788"/>
      <c r="D25000" s="533"/>
      <c r="E25000" s="533"/>
      <c r="F25000" s="533"/>
      <c r="G25000" s="533"/>
    </row>
    <row r="25001" spans="1:7">
      <c r="A25001" s="533"/>
      <c r="B25001" s="1787"/>
      <c r="C25001" s="1788"/>
      <c r="D25001" s="533"/>
      <c r="E25001" s="533"/>
      <c r="F25001" s="533"/>
      <c r="G25001" s="533"/>
    </row>
    <row r="25002" spans="1:7">
      <c r="A25002" s="533"/>
      <c r="B25002" s="1787"/>
      <c r="C25002" s="1788"/>
      <c r="D25002" s="533"/>
      <c r="E25002" s="533"/>
      <c r="F25002" s="533"/>
      <c r="G25002" s="533"/>
    </row>
    <row r="25003" spans="1:7">
      <c r="A25003" s="533"/>
      <c r="B25003" s="1787"/>
      <c r="C25003" s="1788"/>
      <c r="D25003" s="533"/>
      <c r="E25003" s="533"/>
      <c r="F25003" s="533"/>
      <c r="G25003" s="533"/>
    </row>
    <row r="25004" spans="1:7">
      <c r="A25004" s="533"/>
      <c r="B25004" s="1787"/>
      <c r="C25004" s="1788"/>
      <c r="D25004" s="533"/>
      <c r="E25004" s="533"/>
      <c r="F25004" s="533"/>
      <c r="G25004" s="533"/>
    </row>
    <row r="25005" spans="1:7">
      <c r="A25005" s="533"/>
      <c r="B25005" s="1787"/>
      <c r="C25005" s="1788"/>
      <c r="D25005" s="533"/>
      <c r="E25005" s="533"/>
      <c r="F25005" s="533"/>
      <c r="G25005" s="533"/>
    </row>
    <row r="25006" spans="1:7">
      <c r="A25006" s="533"/>
      <c r="B25006" s="1787"/>
      <c r="C25006" s="1788"/>
      <c r="D25006" s="533"/>
      <c r="E25006" s="533"/>
      <c r="F25006" s="533"/>
      <c r="G25006" s="533"/>
    </row>
    <row r="25007" spans="1:7">
      <c r="A25007" s="533"/>
      <c r="B25007" s="1787"/>
      <c r="C25007" s="1788"/>
      <c r="D25007" s="533"/>
      <c r="E25007" s="533"/>
      <c r="F25007" s="533"/>
      <c r="G25007" s="533"/>
    </row>
    <row r="25008" spans="1:7">
      <c r="A25008" s="533"/>
      <c r="B25008" s="1787"/>
      <c r="C25008" s="1788"/>
      <c r="D25008" s="533"/>
      <c r="E25008" s="533"/>
      <c r="F25008" s="533"/>
      <c r="G25008" s="533"/>
    </row>
    <row r="25009" spans="1:7">
      <c r="A25009" s="533"/>
      <c r="B25009" s="1787"/>
      <c r="C25009" s="1788"/>
      <c r="D25009" s="533"/>
      <c r="E25009" s="533"/>
      <c r="F25009" s="533"/>
      <c r="G25009" s="533"/>
    </row>
    <row r="25010" spans="1:7">
      <c r="A25010" s="533"/>
      <c r="B25010" s="1787"/>
      <c r="C25010" s="1788"/>
      <c r="D25010" s="533"/>
      <c r="E25010" s="533"/>
      <c r="F25010" s="533"/>
      <c r="G25010" s="533"/>
    </row>
    <row r="25011" spans="1:7">
      <c r="A25011" s="533"/>
      <c r="B25011" s="1787"/>
      <c r="C25011" s="1788"/>
      <c r="D25011" s="533"/>
      <c r="E25011" s="533"/>
      <c r="F25011" s="533"/>
      <c r="G25011" s="533"/>
    </row>
    <row r="25012" spans="1:7">
      <c r="A25012" s="533"/>
      <c r="B25012" s="1787"/>
      <c r="C25012" s="1788"/>
      <c r="D25012" s="533"/>
      <c r="E25012" s="533"/>
      <c r="F25012" s="533"/>
      <c r="G25012" s="533"/>
    </row>
    <row r="25013" spans="1:7">
      <c r="A25013" s="533"/>
      <c r="B25013" s="1787"/>
      <c r="C25013" s="1788"/>
      <c r="D25013" s="533"/>
      <c r="E25013" s="533"/>
      <c r="F25013" s="533"/>
      <c r="G25013" s="533"/>
    </row>
    <row r="25014" spans="1:7">
      <c r="A25014" s="533"/>
      <c r="B25014" s="1787"/>
      <c r="C25014" s="1788"/>
      <c r="D25014" s="533"/>
      <c r="E25014" s="533"/>
      <c r="F25014" s="533"/>
      <c r="G25014" s="533"/>
    </row>
    <row r="25015" spans="1:7">
      <c r="A25015" s="533"/>
      <c r="B25015" s="1787"/>
      <c r="C25015" s="1788"/>
      <c r="D25015" s="533"/>
      <c r="E25015" s="533"/>
      <c r="F25015" s="533"/>
      <c r="G25015" s="533"/>
    </row>
    <row r="25016" spans="1:7">
      <c r="A25016" s="533"/>
      <c r="B25016" s="1787"/>
      <c r="C25016" s="1788"/>
      <c r="D25016" s="533"/>
      <c r="E25016" s="533"/>
      <c r="F25016" s="533"/>
      <c r="G25016" s="533"/>
    </row>
    <row r="25017" spans="1:7">
      <c r="A25017" s="533"/>
      <c r="B25017" s="1787"/>
      <c r="C25017" s="1788"/>
      <c r="D25017" s="533"/>
      <c r="E25017" s="533"/>
      <c r="F25017" s="533"/>
      <c r="G25017" s="533"/>
    </row>
    <row r="25018" spans="1:7">
      <c r="A25018" s="533"/>
      <c r="B25018" s="1787"/>
      <c r="C25018" s="1788"/>
      <c r="D25018" s="533"/>
      <c r="E25018" s="533"/>
      <c r="F25018" s="533"/>
      <c r="G25018" s="533"/>
    </row>
    <row r="25019" spans="1:7">
      <c r="A25019" s="533"/>
      <c r="B25019" s="1787"/>
      <c r="C25019" s="1788"/>
      <c r="D25019" s="533"/>
      <c r="E25019" s="533"/>
      <c r="F25019" s="533"/>
      <c r="G25019" s="533"/>
    </row>
    <row r="25020" spans="1:7">
      <c r="A25020" s="533"/>
      <c r="B25020" s="1787"/>
      <c r="C25020" s="1788"/>
      <c r="D25020" s="533"/>
      <c r="E25020" s="533"/>
      <c r="F25020" s="533"/>
      <c r="G25020" s="533"/>
    </row>
    <row r="25021" spans="1:7">
      <c r="A25021" s="533"/>
      <c r="B25021" s="1787"/>
      <c r="C25021" s="1788"/>
      <c r="D25021" s="533"/>
      <c r="E25021" s="533"/>
      <c r="F25021" s="533"/>
      <c r="G25021" s="533"/>
    </row>
    <row r="25022" spans="1:7">
      <c r="A25022" s="533"/>
      <c r="B25022" s="1787"/>
      <c r="C25022" s="1788"/>
      <c r="D25022" s="533"/>
      <c r="E25022" s="533"/>
      <c r="F25022" s="533"/>
      <c r="G25022" s="533"/>
    </row>
    <row r="25023" spans="1:7">
      <c r="A25023" s="533"/>
      <c r="B25023" s="1787"/>
      <c r="C25023" s="1788"/>
      <c r="D25023" s="533"/>
      <c r="E25023" s="533"/>
      <c r="F25023" s="533"/>
      <c r="G25023" s="533"/>
    </row>
    <row r="25024" spans="1:7">
      <c r="A25024" s="533"/>
      <c r="B25024" s="1787"/>
      <c r="C25024" s="1788"/>
      <c r="D25024" s="533"/>
      <c r="E25024" s="533"/>
      <c r="F25024" s="533"/>
      <c r="G25024" s="533"/>
    </row>
    <row r="25025" spans="1:7">
      <c r="A25025" s="533"/>
      <c r="B25025" s="1787"/>
      <c r="C25025" s="1788"/>
      <c r="D25025" s="533"/>
      <c r="E25025" s="533"/>
      <c r="F25025" s="533"/>
      <c r="G25025" s="533"/>
    </row>
    <row r="25026" spans="1:7">
      <c r="A25026" s="533"/>
      <c r="B25026" s="1787"/>
      <c r="C25026" s="1788"/>
      <c r="D25026" s="533"/>
      <c r="E25026" s="533"/>
      <c r="F25026" s="533"/>
      <c r="G25026" s="533"/>
    </row>
    <row r="25027" spans="1:7">
      <c r="A25027" s="533"/>
      <c r="B25027" s="1787"/>
      <c r="C25027" s="1788"/>
      <c r="D25027" s="533"/>
      <c r="E25027" s="533"/>
      <c r="F25027" s="533"/>
      <c r="G25027" s="533"/>
    </row>
    <row r="25028" spans="1:7">
      <c r="A25028" s="533"/>
      <c r="B25028" s="1787"/>
      <c r="C25028" s="1788"/>
      <c r="D25028" s="533"/>
      <c r="E25028" s="533"/>
      <c r="F25028" s="533"/>
      <c r="G25028" s="533"/>
    </row>
    <row r="25029" spans="1:7">
      <c r="A25029" s="533"/>
      <c r="B25029" s="1787"/>
      <c r="C25029" s="1788"/>
      <c r="D25029" s="533"/>
      <c r="E25029" s="533"/>
      <c r="F25029" s="533"/>
      <c r="G25029" s="533"/>
    </row>
    <row r="25030" spans="1:7">
      <c r="A25030" s="533"/>
      <c r="B25030" s="1787"/>
      <c r="C25030" s="1788"/>
      <c r="D25030" s="533"/>
      <c r="E25030" s="533"/>
      <c r="F25030" s="533"/>
      <c r="G25030" s="533"/>
    </row>
    <row r="25031" spans="1:7">
      <c r="A25031" s="533"/>
      <c r="B25031" s="1787"/>
      <c r="C25031" s="1788"/>
      <c r="D25031" s="533"/>
      <c r="E25031" s="533"/>
      <c r="F25031" s="533"/>
      <c r="G25031" s="533"/>
    </row>
    <row r="25032" spans="1:7">
      <c r="A25032" s="533"/>
      <c r="B25032" s="1787"/>
      <c r="C25032" s="1788"/>
      <c r="D25032" s="533"/>
      <c r="E25032" s="533"/>
      <c r="F25032" s="533"/>
      <c r="G25032" s="533"/>
    </row>
    <row r="25033" spans="1:7">
      <c r="A25033" s="533"/>
      <c r="B25033" s="1787"/>
      <c r="C25033" s="1788"/>
      <c r="D25033" s="533"/>
      <c r="E25033" s="533"/>
      <c r="F25033" s="533"/>
      <c r="G25033" s="533"/>
    </row>
    <row r="25034" spans="1:7">
      <c r="A25034" s="533"/>
      <c r="B25034" s="1787"/>
      <c r="C25034" s="1788"/>
      <c r="D25034" s="533"/>
      <c r="E25034" s="533"/>
      <c r="F25034" s="533"/>
      <c r="G25034" s="533"/>
    </row>
    <row r="25035" spans="1:7">
      <c r="A25035" s="533"/>
      <c r="B25035" s="1787"/>
      <c r="C25035" s="1788"/>
      <c r="D25035" s="533"/>
      <c r="E25035" s="533"/>
      <c r="F25035" s="533"/>
      <c r="G25035" s="533"/>
    </row>
    <row r="25036" spans="1:7">
      <c r="A25036" s="533"/>
      <c r="B25036" s="1787"/>
      <c r="C25036" s="1788"/>
      <c r="D25036" s="533"/>
      <c r="E25036" s="533"/>
      <c r="F25036" s="533"/>
      <c r="G25036" s="533"/>
    </row>
    <row r="25037" spans="1:7">
      <c r="A25037" s="533"/>
      <c r="B25037" s="1787"/>
      <c r="C25037" s="1788"/>
      <c r="D25037" s="533"/>
      <c r="E25037" s="533"/>
      <c r="F25037" s="533"/>
      <c r="G25037" s="533"/>
    </row>
    <row r="25038" spans="1:7">
      <c r="A25038" s="533"/>
      <c r="B25038" s="1787"/>
      <c r="C25038" s="1788"/>
      <c r="D25038" s="533"/>
      <c r="E25038" s="533"/>
      <c r="F25038" s="533"/>
      <c r="G25038" s="533"/>
    </row>
    <row r="25039" spans="1:7">
      <c r="A25039" s="533"/>
      <c r="B25039" s="1787"/>
      <c r="C25039" s="1788"/>
      <c r="D25039" s="533"/>
      <c r="E25039" s="533"/>
      <c r="F25039" s="533"/>
      <c r="G25039" s="533"/>
    </row>
    <row r="25040" spans="1:7">
      <c r="A25040" s="533"/>
      <c r="B25040" s="1787"/>
      <c r="C25040" s="1788"/>
      <c r="D25040" s="533"/>
      <c r="E25040" s="533"/>
      <c r="F25040" s="533"/>
      <c r="G25040" s="533"/>
    </row>
    <row r="25041" spans="1:7">
      <c r="A25041" s="533"/>
      <c r="B25041" s="1787"/>
      <c r="C25041" s="1788"/>
      <c r="D25041" s="533"/>
      <c r="E25041" s="533"/>
      <c r="F25041" s="533"/>
      <c r="G25041" s="533"/>
    </row>
    <row r="25042" spans="1:7">
      <c r="A25042" s="533"/>
      <c r="B25042" s="1787"/>
      <c r="C25042" s="1788"/>
      <c r="D25042" s="533"/>
      <c r="E25042" s="533"/>
      <c r="F25042" s="533"/>
      <c r="G25042" s="533"/>
    </row>
    <row r="25043" spans="1:7">
      <c r="A25043" s="533"/>
      <c r="B25043" s="1787"/>
      <c r="C25043" s="1788"/>
      <c r="D25043" s="533"/>
      <c r="E25043" s="533"/>
      <c r="F25043" s="533"/>
      <c r="G25043" s="533"/>
    </row>
    <row r="25044" spans="1:7">
      <c r="A25044" s="533"/>
      <c r="B25044" s="1787"/>
      <c r="C25044" s="1788"/>
      <c r="D25044" s="533"/>
      <c r="E25044" s="533"/>
      <c r="F25044" s="533"/>
      <c r="G25044" s="533"/>
    </row>
    <row r="25045" spans="1:7">
      <c r="A25045" s="533"/>
      <c r="B25045" s="1787"/>
      <c r="C25045" s="1788"/>
      <c r="D25045" s="533"/>
      <c r="E25045" s="533"/>
      <c r="F25045" s="533"/>
      <c r="G25045" s="533"/>
    </row>
    <row r="25046" spans="1:7">
      <c r="A25046" s="533"/>
      <c r="B25046" s="1787"/>
      <c r="C25046" s="1788"/>
      <c r="D25046" s="533"/>
      <c r="E25046" s="533"/>
      <c r="F25046" s="533"/>
      <c r="G25046" s="533"/>
    </row>
    <row r="25047" spans="1:7">
      <c r="A25047" s="533"/>
      <c r="B25047" s="1787"/>
      <c r="C25047" s="1788"/>
      <c r="D25047" s="533"/>
      <c r="E25047" s="533"/>
      <c r="F25047" s="533"/>
      <c r="G25047" s="533"/>
    </row>
    <row r="25048" spans="1:7">
      <c r="A25048" s="533"/>
      <c r="B25048" s="1787"/>
      <c r="C25048" s="1788"/>
      <c r="D25048" s="533"/>
      <c r="E25048" s="533"/>
      <c r="F25048" s="533"/>
      <c r="G25048" s="533"/>
    </row>
    <row r="25049" spans="1:7">
      <c r="A25049" s="533"/>
      <c r="B25049" s="1787"/>
      <c r="C25049" s="1788"/>
      <c r="D25049" s="533"/>
      <c r="E25049" s="533"/>
      <c r="F25049" s="533"/>
      <c r="G25049" s="533"/>
    </row>
    <row r="25050" spans="1:7">
      <c r="A25050" s="533"/>
      <c r="B25050" s="1787"/>
      <c r="C25050" s="1788"/>
      <c r="D25050" s="533"/>
      <c r="E25050" s="533"/>
      <c r="F25050" s="533"/>
      <c r="G25050" s="533"/>
    </row>
    <row r="25051" spans="1:7">
      <c r="A25051" s="533"/>
      <c r="B25051" s="1787"/>
      <c r="C25051" s="1788"/>
      <c r="D25051" s="533"/>
      <c r="E25051" s="533"/>
      <c r="F25051" s="533"/>
      <c r="G25051" s="533"/>
    </row>
    <row r="25052" spans="1:7">
      <c r="A25052" s="533"/>
      <c r="B25052" s="1787"/>
      <c r="C25052" s="1788"/>
      <c r="D25052" s="533"/>
      <c r="E25052" s="533"/>
      <c r="F25052" s="533"/>
      <c r="G25052" s="533"/>
    </row>
    <row r="25053" spans="1:7">
      <c r="A25053" s="533"/>
      <c r="B25053" s="1787"/>
      <c r="C25053" s="1788"/>
      <c r="D25053" s="533"/>
      <c r="E25053" s="533"/>
      <c r="F25053" s="533"/>
      <c r="G25053" s="533"/>
    </row>
    <row r="25054" spans="1:7">
      <c r="A25054" s="533"/>
      <c r="B25054" s="1787"/>
      <c r="C25054" s="1788"/>
      <c r="D25054" s="533"/>
      <c r="E25054" s="533"/>
      <c r="F25054" s="533"/>
      <c r="G25054" s="533"/>
    </row>
    <row r="25055" spans="1:7">
      <c r="A25055" s="533"/>
      <c r="B25055" s="1787"/>
      <c r="C25055" s="1788"/>
      <c r="D25055" s="533"/>
      <c r="E25055" s="533"/>
      <c r="F25055" s="533"/>
      <c r="G25055" s="533"/>
    </row>
    <row r="25056" spans="1:7">
      <c r="A25056" s="533"/>
      <c r="B25056" s="1787"/>
      <c r="C25056" s="1788"/>
      <c r="D25056" s="533"/>
      <c r="E25056" s="533"/>
      <c r="F25056" s="533"/>
      <c r="G25056" s="533"/>
    </row>
    <row r="25057" spans="1:7">
      <c r="A25057" s="533"/>
      <c r="B25057" s="1787"/>
      <c r="C25057" s="1788"/>
      <c r="D25057" s="533"/>
      <c r="E25057" s="533"/>
      <c r="F25057" s="533"/>
      <c r="G25057" s="533"/>
    </row>
    <row r="25058" spans="1:7">
      <c r="A25058" s="533"/>
      <c r="B25058" s="1787"/>
      <c r="C25058" s="1788"/>
      <c r="D25058" s="533"/>
      <c r="E25058" s="533"/>
      <c r="F25058" s="533"/>
      <c r="G25058" s="533"/>
    </row>
    <row r="25059" spans="1:7">
      <c r="A25059" s="533"/>
      <c r="B25059" s="1787"/>
      <c r="C25059" s="1788"/>
      <c r="D25059" s="533"/>
      <c r="E25059" s="533"/>
      <c r="F25059" s="533"/>
      <c r="G25059" s="533"/>
    </row>
    <row r="25060" spans="1:7">
      <c r="A25060" s="533"/>
      <c r="B25060" s="1787"/>
      <c r="C25060" s="1788"/>
      <c r="D25060" s="533"/>
      <c r="E25060" s="533"/>
      <c r="F25060" s="533"/>
      <c r="G25060" s="533"/>
    </row>
    <row r="25061" spans="1:7">
      <c r="A25061" s="533"/>
      <c r="B25061" s="1787"/>
      <c r="C25061" s="1788"/>
      <c r="D25061" s="533"/>
      <c r="E25061" s="533"/>
      <c r="F25061" s="533"/>
      <c r="G25061" s="533"/>
    </row>
    <row r="25062" spans="1:7">
      <c r="A25062" s="533"/>
      <c r="B25062" s="1787"/>
      <c r="C25062" s="1788"/>
      <c r="D25062" s="533"/>
      <c r="E25062" s="533"/>
      <c r="F25062" s="533"/>
      <c r="G25062" s="533"/>
    </row>
    <row r="25063" spans="1:7">
      <c r="A25063" s="533"/>
      <c r="B25063" s="1787"/>
      <c r="C25063" s="1788"/>
      <c r="D25063" s="533"/>
      <c r="E25063" s="533"/>
      <c r="F25063" s="533"/>
      <c r="G25063" s="533"/>
    </row>
    <row r="25064" spans="1:7">
      <c r="A25064" s="533"/>
      <c r="B25064" s="1787"/>
      <c r="C25064" s="1788"/>
      <c r="D25064" s="533"/>
      <c r="E25064" s="533"/>
      <c r="F25064" s="533"/>
      <c r="G25064" s="533"/>
    </row>
    <row r="25065" spans="1:7">
      <c r="A25065" s="533"/>
      <c r="B25065" s="1787"/>
      <c r="C25065" s="1788"/>
      <c r="D25065" s="533"/>
      <c r="E25065" s="533"/>
      <c r="F25065" s="533"/>
      <c r="G25065" s="533"/>
    </row>
    <row r="25066" spans="1:7">
      <c r="A25066" s="533"/>
      <c r="B25066" s="1787"/>
      <c r="C25066" s="1788"/>
      <c r="D25066" s="533"/>
      <c r="E25066" s="533"/>
      <c r="F25066" s="533"/>
      <c r="G25066" s="533"/>
    </row>
    <row r="25067" spans="1:7">
      <c r="A25067" s="533"/>
      <c r="B25067" s="1787"/>
      <c r="C25067" s="1788"/>
      <c r="D25067" s="533"/>
      <c r="E25067" s="533"/>
      <c r="F25067" s="533"/>
      <c r="G25067" s="533"/>
    </row>
    <row r="25068" spans="1:7">
      <c r="A25068" s="533"/>
      <c r="B25068" s="1787"/>
      <c r="C25068" s="1788"/>
      <c r="D25068" s="533"/>
      <c r="E25068" s="533"/>
      <c r="F25068" s="533"/>
      <c r="G25068" s="533"/>
    </row>
    <row r="25069" spans="1:7">
      <c r="A25069" s="533"/>
      <c r="B25069" s="1787"/>
      <c r="C25069" s="1788"/>
      <c r="D25069" s="533"/>
      <c r="E25069" s="533"/>
      <c r="F25069" s="533"/>
      <c r="G25069" s="533"/>
    </row>
    <row r="25070" spans="1:7">
      <c r="A25070" s="533"/>
      <c r="B25070" s="1787"/>
      <c r="C25070" s="1788"/>
      <c r="D25070" s="533"/>
      <c r="E25070" s="533"/>
      <c r="F25070" s="533"/>
      <c r="G25070" s="533"/>
    </row>
    <row r="25071" spans="1:7">
      <c r="A25071" s="533"/>
      <c r="B25071" s="1787"/>
      <c r="C25071" s="1788"/>
      <c r="D25071" s="533"/>
      <c r="E25071" s="533"/>
      <c r="F25071" s="533"/>
      <c r="G25071" s="533"/>
    </row>
    <row r="25072" spans="1:7">
      <c r="A25072" s="533"/>
      <c r="B25072" s="1787"/>
      <c r="C25072" s="1788"/>
      <c r="D25072" s="533"/>
      <c r="E25072" s="533"/>
      <c r="F25072" s="533"/>
      <c r="G25072" s="533"/>
    </row>
    <row r="25073" spans="1:7">
      <c r="A25073" s="533"/>
      <c r="B25073" s="1787"/>
      <c r="C25073" s="1788"/>
      <c r="D25073" s="533"/>
      <c r="E25073" s="533"/>
      <c r="F25073" s="533"/>
      <c r="G25073" s="533"/>
    </row>
    <row r="25074" spans="1:7">
      <c r="A25074" s="533"/>
      <c r="B25074" s="1787"/>
      <c r="C25074" s="1788"/>
      <c r="D25074" s="533"/>
      <c r="E25074" s="533"/>
      <c r="F25074" s="533"/>
      <c r="G25074" s="533"/>
    </row>
    <row r="25075" spans="1:7">
      <c r="A25075" s="533"/>
      <c r="B25075" s="1787"/>
      <c r="C25075" s="1788"/>
      <c r="D25075" s="533"/>
      <c r="E25075" s="533"/>
      <c r="F25075" s="533"/>
      <c r="G25075" s="533"/>
    </row>
    <row r="25076" spans="1:7">
      <c r="A25076" s="533"/>
      <c r="B25076" s="1787"/>
      <c r="C25076" s="1788"/>
      <c r="D25076" s="533"/>
      <c r="E25076" s="533"/>
      <c r="F25076" s="533"/>
      <c r="G25076" s="533"/>
    </row>
    <row r="25077" spans="1:7">
      <c r="A25077" s="533"/>
      <c r="B25077" s="1787"/>
      <c r="C25077" s="1788"/>
      <c r="D25077" s="533"/>
      <c r="E25077" s="533"/>
      <c r="F25077" s="533"/>
      <c r="G25077" s="533"/>
    </row>
    <row r="25078" spans="1:7">
      <c r="A25078" s="533"/>
      <c r="B25078" s="1787"/>
      <c r="C25078" s="1788"/>
      <c r="D25078" s="533"/>
      <c r="E25078" s="533"/>
      <c r="F25078" s="533"/>
      <c r="G25078" s="533"/>
    </row>
    <row r="25079" spans="1:7">
      <c r="A25079" s="533"/>
      <c r="B25079" s="1787"/>
      <c r="C25079" s="1788"/>
      <c r="D25079" s="533"/>
      <c r="E25079" s="533"/>
      <c r="F25079" s="533"/>
      <c r="G25079" s="533"/>
    </row>
    <row r="25080" spans="1:7">
      <c r="A25080" s="533"/>
      <c r="B25080" s="1787"/>
      <c r="C25080" s="1788"/>
      <c r="D25080" s="533"/>
      <c r="E25080" s="533"/>
      <c r="F25080" s="533"/>
      <c r="G25080" s="533"/>
    </row>
    <row r="25081" spans="1:7">
      <c r="A25081" s="533"/>
      <c r="B25081" s="1787"/>
      <c r="C25081" s="1788"/>
      <c r="D25081" s="533"/>
      <c r="E25081" s="533"/>
      <c r="F25081" s="533"/>
      <c r="G25081" s="533"/>
    </row>
    <row r="25082" spans="1:7">
      <c r="A25082" s="533"/>
      <c r="B25082" s="1787"/>
      <c r="C25082" s="1788"/>
      <c r="D25082" s="533"/>
      <c r="E25082" s="533"/>
      <c r="F25082" s="533"/>
      <c r="G25082" s="533"/>
    </row>
    <row r="25083" spans="1:7">
      <c r="A25083" s="533"/>
      <c r="B25083" s="1787"/>
      <c r="C25083" s="1788"/>
      <c r="D25083" s="533"/>
      <c r="E25083" s="533"/>
      <c r="F25083" s="533"/>
      <c r="G25083" s="533"/>
    </row>
    <row r="25084" spans="1:7">
      <c r="A25084" s="533"/>
      <c r="B25084" s="1787"/>
      <c r="C25084" s="1788"/>
      <c r="D25084" s="533"/>
      <c r="E25084" s="533"/>
      <c r="F25084" s="533"/>
      <c r="G25084" s="533"/>
    </row>
    <row r="25085" spans="1:7">
      <c r="A25085" s="533"/>
      <c r="B25085" s="1787"/>
      <c r="C25085" s="1788"/>
      <c r="D25085" s="533"/>
      <c r="E25085" s="533"/>
      <c r="F25085" s="533"/>
      <c r="G25085" s="533"/>
    </row>
    <row r="25086" spans="1:7">
      <c r="A25086" s="533"/>
      <c r="B25086" s="1787"/>
      <c r="C25086" s="1788"/>
      <c r="D25086" s="533"/>
      <c r="E25086" s="533"/>
      <c r="F25086" s="533"/>
      <c r="G25086" s="533"/>
    </row>
    <row r="25087" spans="1:7">
      <c r="A25087" s="533"/>
      <c r="B25087" s="1787"/>
      <c r="C25087" s="1788"/>
      <c r="D25087" s="533"/>
      <c r="E25087" s="533"/>
      <c r="F25087" s="533"/>
      <c r="G25087" s="533"/>
    </row>
    <row r="25088" spans="1:7">
      <c r="A25088" s="533"/>
      <c r="B25088" s="1787"/>
      <c r="C25088" s="1788"/>
      <c r="D25088" s="533"/>
      <c r="E25088" s="533"/>
      <c r="F25088" s="533"/>
      <c r="G25088" s="533"/>
    </row>
    <row r="25089" spans="1:7">
      <c r="A25089" s="533"/>
      <c r="B25089" s="1787"/>
      <c r="C25089" s="1788"/>
      <c r="D25089" s="533"/>
      <c r="E25089" s="533"/>
      <c r="F25089" s="533"/>
      <c r="G25089" s="533"/>
    </row>
    <row r="25090" spans="1:7">
      <c r="A25090" s="533"/>
      <c r="B25090" s="1787"/>
      <c r="C25090" s="1788"/>
      <c r="D25090" s="533"/>
      <c r="E25090" s="533"/>
      <c r="F25090" s="533"/>
      <c r="G25090" s="533"/>
    </row>
    <row r="25091" spans="1:7">
      <c r="A25091" s="533"/>
      <c r="B25091" s="1787"/>
      <c r="C25091" s="1788"/>
      <c r="D25091" s="533"/>
      <c r="E25091" s="533"/>
      <c r="F25091" s="533"/>
      <c r="G25091" s="533"/>
    </row>
    <row r="25092" spans="1:7">
      <c r="A25092" s="533"/>
      <c r="B25092" s="1787"/>
      <c r="C25092" s="1788"/>
      <c r="D25092" s="533"/>
      <c r="E25092" s="533"/>
      <c r="F25092" s="533"/>
      <c r="G25092" s="533"/>
    </row>
    <row r="25093" spans="1:7">
      <c r="A25093" s="533"/>
      <c r="B25093" s="1787"/>
      <c r="C25093" s="1788"/>
      <c r="D25093" s="533"/>
      <c r="E25093" s="533"/>
      <c r="F25093" s="533"/>
      <c r="G25093" s="533"/>
    </row>
    <row r="25094" spans="1:7">
      <c r="A25094" s="533"/>
      <c r="B25094" s="1787"/>
      <c r="C25094" s="1788"/>
      <c r="D25094" s="533"/>
      <c r="E25094" s="533"/>
      <c r="F25094" s="533"/>
      <c r="G25094" s="533"/>
    </row>
    <row r="25095" spans="1:7">
      <c r="A25095" s="533"/>
      <c r="B25095" s="1787"/>
      <c r="C25095" s="1788"/>
      <c r="D25095" s="533"/>
      <c r="E25095" s="533"/>
      <c r="F25095" s="533"/>
      <c r="G25095" s="533"/>
    </row>
    <row r="25096" spans="1:7">
      <c r="A25096" s="533"/>
      <c r="B25096" s="1787"/>
      <c r="C25096" s="1788"/>
      <c r="D25096" s="533"/>
      <c r="E25096" s="533"/>
      <c r="F25096" s="533"/>
      <c r="G25096" s="533"/>
    </row>
    <row r="25097" spans="1:7">
      <c r="A25097" s="533"/>
      <c r="B25097" s="1787"/>
      <c r="C25097" s="1788"/>
      <c r="D25097" s="533"/>
      <c r="E25097" s="533"/>
      <c r="F25097" s="533"/>
      <c r="G25097" s="533"/>
    </row>
    <row r="25098" spans="1:7">
      <c r="A25098" s="533"/>
      <c r="B25098" s="1787"/>
      <c r="C25098" s="1788"/>
      <c r="D25098" s="533"/>
      <c r="E25098" s="533"/>
      <c r="F25098" s="533"/>
      <c r="G25098" s="533"/>
    </row>
    <row r="25099" spans="1:7">
      <c r="A25099" s="533"/>
      <c r="B25099" s="1787"/>
      <c r="C25099" s="1788"/>
      <c r="D25099" s="533"/>
      <c r="E25099" s="533"/>
      <c r="F25099" s="533"/>
      <c r="G25099" s="533"/>
    </row>
    <row r="25100" spans="1:7">
      <c r="A25100" s="533"/>
      <c r="B25100" s="1787"/>
      <c r="C25100" s="1788"/>
      <c r="D25100" s="533"/>
      <c r="E25100" s="533"/>
      <c r="F25100" s="533"/>
      <c r="G25100" s="533"/>
    </row>
    <row r="25101" spans="1:7">
      <c r="A25101" s="533"/>
      <c r="B25101" s="1787"/>
      <c r="C25101" s="1788"/>
      <c r="D25101" s="533"/>
      <c r="E25101" s="533"/>
      <c r="F25101" s="533"/>
      <c r="G25101" s="533"/>
    </row>
    <row r="25102" spans="1:7">
      <c r="A25102" s="533"/>
      <c r="B25102" s="1787"/>
      <c r="C25102" s="1788"/>
      <c r="D25102" s="533"/>
      <c r="E25102" s="533"/>
      <c r="F25102" s="533"/>
      <c r="G25102" s="533"/>
    </row>
    <row r="25103" spans="1:7">
      <c r="A25103" s="533"/>
      <c r="B25103" s="1787"/>
      <c r="C25103" s="1788"/>
      <c r="D25103" s="533"/>
      <c r="E25103" s="533"/>
      <c r="F25103" s="533"/>
      <c r="G25103" s="533"/>
    </row>
    <row r="25104" spans="1:7">
      <c r="A25104" s="533"/>
      <c r="B25104" s="1787"/>
      <c r="C25104" s="1788"/>
      <c r="D25104" s="533"/>
      <c r="E25104" s="533"/>
      <c r="F25104" s="533"/>
      <c r="G25104" s="533"/>
    </row>
    <row r="25105" spans="1:7">
      <c r="A25105" s="533"/>
      <c r="B25105" s="1787"/>
      <c r="C25105" s="1788"/>
      <c r="D25105" s="533"/>
      <c r="E25105" s="533"/>
      <c r="F25105" s="533"/>
      <c r="G25105" s="533"/>
    </row>
    <row r="25106" spans="1:7">
      <c r="A25106" s="533"/>
      <c r="B25106" s="1787"/>
      <c r="C25106" s="1788"/>
      <c r="D25106" s="533"/>
      <c r="E25106" s="533"/>
      <c r="F25106" s="533"/>
      <c r="G25106" s="533"/>
    </row>
    <row r="25107" spans="1:7">
      <c r="A25107" s="533"/>
      <c r="B25107" s="1787"/>
      <c r="C25107" s="1788"/>
      <c r="D25107" s="533"/>
      <c r="E25107" s="533"/>
      <c r="F25107" s="533"/>
      <c r="G25107" s="533"/>
    </row>
    <row r="25108" spans="1:7">
      <c r="A25108" s="533"/>
      <c r="B25108" s="1787"/>
      <c r="C25108" s="1788"/>
      <c r="D25108" s="533"/>
      <c r="E25108" s="533"/>
      <c r="F25108" s="533"/>
      <c r="G25108" s="533"/>
    </row>
    <row r="25109" spans="1:7">
      <c r="A25109" s="533"/>
      <c r="B25109" s="1787"/>
      <c r="C25109" s="1788"/>
      <c r="D25109" s="533"/>
      <c r="E25109" s="533"/>
      <c r="F25109" s="533"/>
      <c r="G25109" s="533"/>
    </row>
    <row r="25110" spans="1:7">
      <c r="A25110" s="533"/>
      <c r="B25110" s="1787"/>
      <c r="C25110" s="1788"/>
      <c r="D25110" s="533"/>
      <c r="E25110" s="533"/>
      <c r="F25110" s="533"/>
      <c r="G25110" s="533"/>
    </row>
    <row r="25111" spans="1:7">
      <c r="A25111" s="533"/>
      <c r="B25111" s="1787"/>
      <c r="C25111" s="1788"/>
      <c r="D25111" s="533"/>
      <c r="E25111" s="533"/>
      <c r="F25111" s="533"/>
      <c r="G25111" s="533"/>
    </row>
    <row r="25112" spans="1:7">
      <c r="A25112" s="533"/>
      <c r="B25112" s="1787"/>
      <c r="C25112" s="1788"/>
      <c r="D25112" s="533"/>
      <c r="E25112" s="533"/>
      <c r="F25112" s="533"/>
      <c r="G25112" s="533"/>
    </row>
    <row r="25113" spans="1:7">
      <c r="A25113" s="533"/>
      <c r="B25113" s="1787"/>
      <c r="C25113" s="1788"/>
      <c r="D25113" s="533"/>
      <c r="E25113" s="533"/>
      <c r="F25113" s="533"/>
      <c r="G25113" s="533"/>
    </row>
    <row r="25114" spans="1:7">
      <c r="A25114" s="533"/>
      <c r="B25114" s="1787"/>
      <c r="C25114" s="1788"/>
      <c r="D25114" s="533"/>
      <c r="E25114" s="533"/>
      <c r="F25114" s="533"/>
      <c r="G25114" s="533"/>
    </row>
    <row r="25115" spans="1:7">
      <c r="A25115" s="533"/>
      <c r="B25115" s="1787"/>
      <c r="C25115" s="1788"/>
      <c r="D25115" s="533"/>
      <c r="E25115" s="533"/>
      <c r="F25115" s="533"/>
      <c r="G25115" s="533"/>
    </row>
    <row r="25116" spans="1:7">
      <c r="A25116" s="533"/>
      <c r="B25116" s="1787"/>
      <c r="C25116" s="1788"/>
      <c r="D25116" s="533"/>
      <c r="E25116" s="533"/>
      <c r="F25116" s="533"/>
      <c r="G25116" s="533"/>
    </row>
    <row r="25117" spans="1:7">
      <c r="A25117" s="533"/>
      <c r="B25117" s="1787"/>
      <c r="C25117" s="1788"/>
      <c r="D25117" s="533"/>
      <c r="E25117" s="533"/>
      <c r="F25117" s="533"/>
      <c r="G25117" s="533"/>
    </row>
    <row r="25118" spans="1:7">
      <c r="A25118" s="533"/>
      <c r="B25118" s="1787"/>
      <c r="C25118" s="1788"/>
      <c r="D25118" s="533"/>
      <c r="E25118" s="533"/>
      <c r="F25118" s="533"/>
      <c r="G25118" s="533"/>
    </row>
    <row r="25119" spans="1:7">
      <c r="A25119" s="533"/>
      <c r="B25119" s="1787"/>
      <c r="C25119" s="1788"/>
      <c r="D25119" s="533"/>
      <c r="E25119" s="533"/>
      <c r="F25119" s="533"/>
      <c r="G25119" s="533"/>
    </row>
    <row r="25120" spans="1:7">
      <c r="A25120" s="533"/>
      <c r="B25120" s="1787"/>
      <c r="C25120" s="1788"/>
      <c r="D25120" s="533"/>
      <c r="E25120" s="533"/>
      <c r="F25120" s="533"/>
      <c r="G25120" s="533"/>
    </row>
    <row r="25121" spans="1:7">
      <c r="A25121" s="533"/>
      <c r="B25121" s="1787"/>
      <c r="C25121" s="1788"/>
      <c r="D25121" s="533"/>
      <c r="E25121" s="533"/>
      <c r="F25121" s="533"/>
      <c r="G25121" s="533"/>
    </row>
    <row r="25122" spans="1:7">
      <c r="A25122" s="533"/>
      <c r="B25122" s="1787"/>
      <c r="C25122" s="1788"/>
      <c r="D25122" s="533"/>
      <c r="E25122" s="533"/>
      <c r="F25122" s="533"/>
      <c r="G25122" s="533"/>
    </row>
    <row r="25123" spans="1:7">
      <c r="A25123" s="533"/>
      <c r="B25123" s="1787"/>
      <c r="C25123" s="1788"/>
      <c r="D25123" s="533"/>
      <c r="E25123" s="533"/>
      <c r="F25123" s="533"/>
      <c r="G25123" s="533"/>
    </row>
    <row r="25124" spans="1:7">
      <c r="A25124" s="533"/>
      <c r="B25124" s="1787"/>
      <c r="C25124" s="1788"/>
      <c r="D25124" s="533"/>
      <c r="E25124" s="533"/>
      <c r="F25124" s="533"/>
      <c r="G25124" s="533"/>
    </row>
    <row r="25125" spans="1:7">
      <c r="A25125" s="533"/>
      <c r="B25125" s="1787"/>
      <c r="C25125" s="1788"/>
      <c r="D25125" s="533"/>
      <c r="E25125" s="533"/>
      <c r="F25125" s="533"/>
      <c r="G25125" s="533"/>
    </row>
    <row r="25126" spans="1:7">
      <c r="A25126" s="533"/>
      <c r="B25126" s="1787"/>
      <c r="C25126" s="1788"/>
      <c r="D25126" s="533"/>
      <c r="E25126" s="533"/>
      <c r="F25126" s="533"/>
      <c r="G25126" s="533"/>
    </row>
    <row r="25127" spans="1:7">
      <c r="A25127" s="533"/>
      <c r="B25127" s="1787"/>
      <c r="C25127" s="1788"/>
      <c r="D25127" s="533"/>
      <c r="E25127" s="533"/>
      <c r="F25127" s="533"/>
      <c r="G25127" s="533"/>
    </row>
    <row r="25128" spans="1:7">
      <c r="A25128" s="533"/>
      <c r="B25128" s="1787"/>
      <c r="C25128" s="1788"/>
      <c r="D25128" s="533"/>
      <c r="E25128" s="533"/>
      <c r="F25128" s="533"/>
      <c r="G25128" s="533"/>
    </row>
    <row r="25129" spans="1:7">
      <c r="A25129" s="533"/>
      <c r="B25129" s="1787"/>
      <c r="C25129" s="1788"/>
      <c r="D25129" s="533"/>
      <c r="E25129" s="533"/>
      <c r="F25129" s="533"/>
      <c r="G25129" s="533"/>
    </row>
    <row r="25130" spans="1:7">
      <c r="A25130" s="533"/>
      <c r="B25130" s="1787"/>
      <c r="C25130" s="1788"/>
      <c r="D25130" s="533"/>
      <c r="E25130" s="533"/>
      <c r="F25130" s="533"/>
      <c r="G25130" s="533"/>
    </row>
    <row r="25131" spans="1:7">
      <c r="A25131" s="533"/>
      <c r="B25131" s="1787"/>
      <c r="C25131" s="1788"/>
      <c r="D25131" s="533"/>
      <c r="E25131" s="533"/>
      <c r="F25131" s="533"/>
      <c r="G25131" s="533"/>
    </row>
    <row r="25132" spans="1:7">
      <c r="A25132" s="533"/>
      <c r="B25132" s="1787"/>
      <c r="C25132" s="1788"/>
      <c r="D25132" s="533"/>
      <c r="E25132" s="533"/>
      <c r="F25132" s="533"/>
      <c r="G25132" s="533"/>
    </row>
    <row r="25133" spans="1:7">
      <c r="A25133" s="533"/>
      <c r="B25133" s="1787"/>
      <c r="C25133" s="1788"/>
      <c r="D25133" s="533"/>
      <c r="E25133" s="533"/>
      <c r="F25133" s="533"/>
      <c r="G25133" s="533"/>
    </row>
    <row r="25134" spans="1:7">
      <c r="A25134" s="533"/>
      <c r="B25134" s="1787"/>
      <c r="C25134" s="1788"/>
      <c r="D25134" s="533"/>
      <c r="E25134" s="533"/>
      <c r="F25134" s="533"/>
      <c r="G25134" s="533"/>
    </row>
    <row r="25135" spans="1:7">
      <c r="A25135" s="533"/>
      <c r="B25135" s="1787"/>
      <c r="C25135" s="1788"/>
      <c r="D25135" s="533"/>
      <c r="E25135" s="533"/>
      <c r="F25135" s="533"/>
      <c r="G25135" s="533"/>
    </row>
    <row r="25136" spans="1:7">
      <c r="A25136" s="533"/>
      <c r="B25136" s="1787"/>
      <c r="C25136" s="1788"/>
      <c r="D25136" s="533"/>
      <c r="E25136" s="533"/>
      <c r="F25136" s="533"/>
      <c r="G25136" s="533"/>
    </row>
    <row r="25137" spans="1:7">
      <c r="A25137" s="533"/>
      <c r="B25137" s="1787"/>
      <c r="C25137" s="1788"/>
      <c r="D25137" s="533"/>
      <c r="E25137" s="533"/>
      <c r="F25137" s="533"/>
      <c r="G25137" s="533"/>
    </row>
    <row r="25138" spans="1:7">
      <c r="A25138" s="533"/>
      <c r="B25138" s="1787"/>
      <c r="C25138" s="1788"/>
      <c r="D25138" s="533"/>
      <c r="E25138" s="533"/>
      <c r="F25138" s="533"/>
      <c r="G25138" s="533"/>
    </row>
    <row r="25139" spans="1:7">
      <c r="A25139" s="533"/>
      <c r="B25139" s="1787"/>
      <c r="C25139" s="1788"/>
      <c r="D25139" s="533"/>
      <c r="E25139" s="533"/>
      <c r="F25139" s="533"/>
      <c r="G25139" s="533"/>
    </row>
    <row r="25140" spans="1:7">
      <c r="A25140" s="533"/>
      <c r="B25140" s="1787"/>
      <c r="C25140" s="1788"/>
      <c r="D25140" s="533"/>
      <c r="E25140" s="533"/>
      <c r="F25140" s="533"/>
      <c r="G25140" s="533"/>
    </row>
    <row r="25141" spans="1:7">
      <c r="A25141" s="533"/>
      <c r="B25141" s="1787"/>
      <c r="C25141" s="1788"/>
      <c r="D25141" s="533"/>
      <c r="E25141" s="533"/>
      <c r="F25141" s="533"/>
      <c r="G25141" s="533"/>
    </row>
    <row r="25142" spans="1:7">
      <c r="A25142" s="533"/>
      <c r="B25142" s="1787"/>
      <c r="C25142" s="1788"/>
      <c r="D25142" s="533"/>
      <c r="E25142" s="533"/>
      <c r="F25142" s="533"/>
      <c r="G25142" s="533"/>
    </row>
    <row r="25143" spans="1:7">
      <c r="A25143" s="533"/>
      <c r="B25143" s="1787"/>
      <c r="C25143" s="1788"/>
      <c r="D25143" s="533"/>
      <c r="E25143" s="533"/>
      <c r="F25143" s="533"/>
      <c r="G25143" s="533"/>
    </row>
    <row r="25144" spans="1:7">
      <c r="A25144" s="533"/>
      <c r="B25144" s="1787"/>
      <c r="C25144" s="1788"/>
      <c r="D25144" s="533"/>
      <c r="E25144" s="533"/>
      <c r="F25144" s="533"/>
      <c r="G25144" s="533"/>
    </row>
    <row r="25145" spans="1:7">
      <c r="A25145" s="533"/>
      <c r="B25145" s="1787"/>
      <c r="C25145" s="1788"/>
      <c r="D25145" s="533"/>
      <c r="E25145" s="533"/>
      <c r="F25145" s="533"/>
      <c r="G25145" s="533"/>
    </row>
    <row r="25146" spans="1:7">
      <c r="A25146" s="533"/>
      <c r="B25146" s="1787"/>
      <c r="C25146" s="1788"/>
      <c r="D25146" s="533"/>
      <c r="E25146" s="533"/>
      <c r="F25146" s="533"/>
      <c r="G25146" s="533"/>
    </row>
    <row r="25147" spans="1:7">
      <c r="A25147" s="533"/>
      <c r="B25147" s="1787"/>
      <c r="C25147" s="1788"/>
      <c r="D25147" s="533"/>
      <c r="E25147" s="533"/>
      <c r="F25147" s="533"/>
      <c r="G25147" s="533"/>
    </row>
    <row r="25148" spans="1:7">
      <c r="A25148" s="533"/>
      <c r="B25148" s="1787"/>
      <c r="C25148" s="1788"/>
      <c r="D25148" s="533"/>
      <c r="E25148" s="533"/>
      <c r="F25148" s="533"/>
      <c r="G25148" s="533"/>
    </row>
    <row r="25149" spans="1:7">
      <c r="A25149" s="533"/>
      <c r="B25149" s="1787"/>
      <c r="C25149" s="1788"/>
      <c r="D25149" s="533"/>
      <c r="E25149" s="533"/>
      <c r="F25149" s="533"/>
      <c r="G25149" s="533"/>
    </row>
    <row r="25150" spans="1:7">
      <c r="A25150" s="533"/>
      <c r="B25150" s="1787"/>
      <c r="C25150" s="1788"/>
      <c r="D25150" s="533"/>
      <c r="E25150" s="533"/>
      <c r="F25150" s="533"/>
      <c r="G25150" s="533"/>
    </row>
    <row r="25151" spans="1:7">
      <c r="A25151" s="533"/>
      <c r="B25151" s="1787"/>
      <c r="C25151" s="1788"/>
      <c r="D25151" s="533"/>
      <c r="E25151" s="533"/>
      <c r="F25151" s="533"/>
      <c r="G25151" s="533"/>
    </row>
    <row r="25152" spans="1:7">
      <c r="A25152" s="533"/>
      <c r="B25152" s="1787"/>
      <c r="C25152" s="1788"/>
      <c r="D25152" s="533"/>
      <c r="E25152" s="533"/>
      <c r="F25152" s="533"/>
      <c r="G25152" s="533"/>
    </row>
    <row r="25153" spans="1:7">
      <c r="A25153" s="533"/>
      <c r="B25153" s="1787"/>
      <c r="C25153" s="1788"/>
      <c r="D25153" s="533"/>
      <c r="E25153" s="533"/>
      <c r="F25153" s="533"/>
      <c r="G25153" s="533"/>
    </row>
    <row r="25154" spans="1:7">
      <c r="A25154" s="533"/>
      <c r="B25154" s="1787"/>
      <c r="C25154" s="1788"/>
      <c r="D25154" s="533"/>
      <c r="E25154" s="533"/>
      <c r="F25154" s="533"/>
      <c r="G25154" s="533"/>
    </row>
    <row r="25155" spans="1:7">
      <c r="A25155" s="533"/>
      <c r="B25155" s="1787"/>
      <c r="C25155" s="1788"/>
      <c r="D25155" s="533"/>
      <c r="E25155" s="533"/>
      <c r="F25155" s="533"/>
      <c r="G25155" s="533"/>
    </row>
    <row r="25156" spans="1:7">
      <c r="A25156" s="533"/>
      <c r="B25156" s="1787"/>
      <c r="C25156" s="1788"/>
      <c r="D25156" s="533"/>
      <c r="E25156" s="533"/>
      <c r="F25156" s="533"/>
      <c r="G25156" s="533"/>
    </row>
    <row r="25157" spans="1:7">
      <c r="A25157" s="533"/>
      <c r="B25157" s="1787"/>
      <c r="C25157" s="1788"/>
      <c r="D25157" s="533"/>
      <c r="E25157" s="533"/>
      <c r="F25157" s="533"/>
      <c r="G25157" s="533"/>
    </row>
    <row r="25158" spans="1:7">
      <c r="A25158" s="533"/>
      <c r="B25158" s="1787"/>
      <c r="C25158" s="1788"/>
      <c r="D25158" s="533"/>
      <c r="E25158" s="533"/>
      <c r="F25158" s="533"/>
      <c r="G25158" s="533"/>
    </row>
    <row r="25159" spans="1:7">
      <c r="A25159" s="533"/>
      <c r="B25159" s="1787"/>
      <c r="C25159" s="1788"/>
      <c r="D25159" s="533"/>
      <c r="E25159" s="533"/>
      <c r="F25159" s="533"/>
      <c r="G25159" s="533"/>
    </row>
    <row r="25160" spans="1:7">
      <c r="A25160" s="533"/>
      <c r="B25160" s="1787"/>
      <c r="C25160" s="1788"/>
      <c r="D25160" s="533"/>
      <c r="E25160" s="533"/>
      <c r="F25160" s="533"/>
      <c r="G25160" s="533"/>
    </row>
    <row r="25161" spans="1:7">
      <c r="A25161" s="533"/>
      <c r="B25161" s="1787"/>
      <c r="C25161" s="1788"/>
      <c r="D25161" s="533"/>
      <c r="E25161" s="533"/>
      <c r="F25161" s="533"/>
      <c r="G25161" s="533"/>
    </row>
    <row r="25162" spans="1:7">
      <c r="A25162" s="533"/>
      <c r="B25162" s="1787"/>
      <c r="C25162" s="1788"/>
      <c r="D25162" s="533"/>
      <c r="E25162" s="533"/>
      <c r="F25162" s="533"/>
      <c r="G25162" s="533"/>
    </row>
    <row r="25163" spans="1:7">
      <c r="A25163" s="533"/>
      <c r="B25163" s="1787"/>
      <c r="C25163" s="1788"/>
      <c r="D25163" s="533"/>
      <c r="E25163" s="533"/>
      <c r="F25163" s="533"/>
      <c r="G25163" s="533"/>
    </row>
    <row r="25164" spans="1:7">
      <c r="A25164" s="533"/>
      <c r="B25164" s="1787"/>
      <c r="C25164" s="1788"/>
      <c r="D25164" s="533"/>
      <c r="E25164" s="533"/>
      <c r="F25164" s="533"/>
      <c r="G25164" s="533"/>
    </row>
    <row r="25165" spans="1:7">
      <c r="A25165" s="533"/>
      <c r="B25165" s="1787"/>
      <c r="C25165" s="1788"/>
      <c r="D25165" s="533"/>
      <c r="E25165" s="533"/>
      <c r="F25165" s="533"/>
      <c r="G25165" s="533"/>
    </row>
    <row r="25166" spans="1:7">
      <c r="A25166" s="533"/>
      <c r="B25166" s="1787"/>
      <c r="C25166" s="1788"/>
      <c r="D25166" s="533"/>
      <c r="E25166" s="533"/>
      <c r="F25166" s="533"/>
      <c r="G25166" s="533"/>
    </row>
    <row r="25167" spans="1:7">
      <c r="A25167" s="533"/>
      <c r="B25167" s="1787"/>
      <c r="C25167" s="1788"/>
      <c r="D25167" s="533"/>
      <c r="E25167" s="533"/>
      <c r="F25167" s="533"/>
      <c r="G25167" s="533"/>
    </row>
    <row r="25168" spans="1:7">
      <c r="A25168" s="533"/>
      <c r="B25168" s="1787"/>
      <c r="C25168" s="1788"/>
      <c r="D25168" s="533"/>
      <c r="E25168" s="533"/>
      <c r="F25168" s="533"/>
      <c r="G25168" s="533"/>
    </row>
    <row r="25169" spans="1:7">
      <c r="A25169" s="533"/>
      <c r="B25169" s="1787"/>
      <c r="C25169" s="1788"/>
      <c r="D25169" s="533"/>
      <c r="E25169" s="533"/>
      <c r="F25169" s="533"/>
      <c r="G25169" s="533"/>
    </row>
    <row r="25170" spans="1:7">
      <c r="A25170" s="533"/>
      <c r="B25170" s="1787"/>
      <c r="C25170" s="1788"/>
      <c r="D25170" s="533"/>
      <c r="E25170" s="533"/>
      <c r="F25170" s="533"/>
      <c r="G25170" s="533"/>
    </row>
    <row r="25171" spans="1:7">
      <c r="A25171" s="533"/>
      <c r="B25171" s="1787"/>
      <c r="C25171" s="1788"/>
      <c r="D25171" s="533"/>
      <c r="E25171" s="533"/>
      <c r="F25171" s="533"/>
      <c r="G25171" s="533"/>
    </row>
    <row r="25172" spans="1:7">
      <c r="A25172" s="533"/>
      <c r="B25172" s="1787"/>
      <c r="C25172" s="1788"/>
      <c r="D25172" s="533"/>
      <c r="E25172" s="533"/>
      <c r="F25172" s="533"/>
      <c r="G25172" s="533"/>
    </row>
    <row r="25173" spans="1:7">
      <c r="A25173" s="533"/>
      <c r="B25173" s="1787"/>
      <c r="C25173" s="1788"/>
      <c r="D25173" s="533"/>
      <c r="E25173" s="533"/>
      <c r="F25173" s="533"/>
      <c r="G25173" s="533"/>
    </row>
    <row r="25174" spans="1:7">
      <c r="A25174" s="533"/>
      <c r="B25174" s="1787"/>
      <c r="C25174" s="1788"/>
      <c r="D25174" s="533"/>
      <c r="E25174" s="533"/>
      <c r="F25174" s="533"/>
      <c r="G25174" s="533"/>
    </row>
    <row r="25175" spans="1:7">
      <c r="A25175" s="533"/>
      <c r="B25175" s="1787"/>
      <c r="C25175" s="1788"/>
      <c r="D25175" s="533"/>
      <c r="E25175" s="533"/>
      <c r="F25175" s="533"/>
      <c r="G25175" s="533"/>
    </row>
    <row r="25176" spans="1:7">
      <c r="A25176" s="533"/>
      <c r="B25176" s="1787"/>
      <c r="C25176" s="1788"/>
      <c r="D25176" s="533"/>
      <c r="E25176" s="533"/>
      <c r="F25176" s="533"/>
      <c r="G25176" s="533"/>
    </row>
    <row r="25177" spans="1:7">
      <c r="A25177" s="533"/>
      <c r="B25177" s="1787"/>
      <c r="C25177" s="1788"/>
      <c r="D25177" s="533"/>
      <c r="E25177" s="533"/>
      <c r="F25177" s="533"/>
      <c r="G25177" s="533"/>
    </row>
    <row r="25178" spans="1:7">
      <c r="A25178" s="533"/>
      <c r="B25178" s="1787"/>
      <c r="C25178" s="1788"/>
      <c r="D25178" s="533"/>
      <c r="E25178" s="533"/>
      <c r="F25178" s="533"/>
      <c r="G25178" s="533"/>
    </row>
    <row r="25179" spans="1:7">
      <c r="A25179" s="533"/>
      <c r="B25179" s="1787"/>
      <c r="C25179" s="1788"/>
      <c r="D25179" s="533"/>
      <c r="E25179" s="533"/>
      <c r="F25179" s="533"/>
      <c r="G25179" s="533"/>
    </row>
    <row r="25180" spans="1:7">
      <c r="A25180" s="533"/>
      <c r="B25180" s="1787"/>
      <c r="C25180" s="1788"/>
      <c r="D25180" s="533"/>
      <c r="E25180" s="533"/>
      <c r="F25180" s="533"/>
      <c r="G25180" s="533"/>
    </row>
    <row r="25181" spans="1:7">
      <c r="A25181" s="533"/>
      <c r="B25181" s="1787"/>
      <c r="C25181" s="1788"/>
      <c r="D25181" s="533"/>
      <c r="E25181" s="533"/>
      <c r="F25181" s="533"/>
      <c r="G25181" s="533"/>
    </row>
    <row r="25182" spans="1:7">
      <c r="A25182" s="533"/>
      <c r="B25182" s="1787"/>
      <c r="C25182" s="1788"/>
      <c r="D25182" s="533"/>
      <c r="E25182" s="533"/>
      <c r="F25182" s="533"/>
      <c r="G25182" s="533"/>
    </row>
    <row r="25183" spans="1:7">
      <c r="A25183" s="533"/>
      <c r="B25183" s="1787"/>
      <c r="C25183" s="1788"/>
      <c r="D25183" s="533"/>
      <c r="E25183" s="533"/>
      <c r="F25183" s="533"/>
      <c r="G25183" s="533"/>
    </row>
    <row r="25184" spans="1:7">
      <c r="A25184" s="533"/>
      <c r="B25184" s="1787"/>
      <c r="C25184" s="1788"/>
      <c r="D25184" s="533"/>
      <c r="E25184" s="533"/>
      <c r="F25184" s="533"/>
      <c r="G25184" s="533"/>
    </row>
    <row r="25185" spans="1:7">
      <c r="A25185" s="533"/>
      <c r="B25185" s="1787"/>
      <c r="C25185" s="1788"/>
      <c r="D25185" s="533"/>
      <c r="E25185" s="533"/>
      <c r="F25185" s="533"/>
      <c r="G25185" s="533"/>
    </row>
    <row r="25186" spans="1:7">
      <c r="A25186" s="533"/>
      <c r="B25186" s="1787"/>
      <c r="C25186" s="1788"/>
      <c r="D25186" s="533"/>
      <c r="E25186" s="533"/>
      <c r="F25186" s="533"/>
      <c r="G25186" s="533"/>
    </row>
    <row r="25187" spans="1:7">
      <c r="A25187" s="533"/>
      <c r="B25187" s="1787"/>
      <c r="C25187" s="1788"/>
      <c r="D25187" s="533"/>
      <c r="E25187" s="533"/>
      <c r="F25187" s="533"/>
      <c r="G25187" s="533"/>
    </row>
    <row r="25188" spans="1:7">
      <c r="A25188" s="533"/>
      <c r="B25188" s="1787"/>
      <c r="C25188" s="1788"/>
      <c r="D25188" s="533"/>
      <c r="E25188" s="533"/>
      <c r="F25188" s="533"/>
      <c r="G25188" s="533"/>
    </row>
    <row r="25189" spans="1:7">
      <c r="A25189" s="533"/>
      <c r="B25189" s="1787"/>
      <c r="C25189" s="1788"/>
      <c r="D25189" s="533"/>
      <c r="E25189" s="533"/>
      <c r="F25189" s="533"/>
      <c r="G25189" s="533"/>
    </row>
    <row r="25190" spans="1:7">
      <c r="A25190" s="533"/>
      <c r="B25190" s="1787"/>
      <c r="C25190" s="1788"/>
      <c r="D25190" s="533"/>
      <c r="E25190" s="533"/>
      <c r="F25190" s="533"/>
      <c r="G25190" s="533"/>
    </row>
    <row r="25191" spans="1:7">
      <c r="A25191" s="533"/>
      <c r="B25191" s="1787"/>
      <c r="C25191" s="1788"/>
      <c r="D25191" s="533"/>
      <c r="E25191" s="533"/>
      <c r="F25191" s="533"/>
      <c r="G25191" s="533"/>
    </row>
    <row r="25192" spans="1:7">
      <c r="A25192" s="533"/>
      <c r="B25192" s="1787"/>
      <c r="C25192" s="1788"/>
      <c r="D25192" s="533"/>
      <c r="E25192" s="533"/>
      <c r="F25192" s="533"/>
      <c r="G25192" s="533"/>
    </row>
    <row r="25193" spans="1:7">
      <c r="A25193" s="533"/>
      <c r="B25193" s="1787"/>
      <c r="C25193" s="1788"/>
      <c r="D25193" s="533"/>
      <c r="E25193" s="533"/>
      <c r="F25193" s="533"/>
      <c r="G25193" s="533"/>
    </row>
    <row r="25194" spans="1:7">
      <c r="A25194" s="533"/>
      <c r="B25194" s="1787"/>
      <c r="C25194" s="1788"/>
      <c r="D25194" s="533"/>
      <c r="E25194" s="533"/>
      <c r="F25194" s="533"/>
      <c r="G25194" s="533"/>
    </row>
    <row r="25195" spans="1:7">
      <c r="A25195" s="533"/>
      <c r="B25195" s="1787"/>
      <c r="C25195" s="1788"/>
      <c r="D25195" s="533"/>
      <c r="E25195" s="533"/>
      <c r="F25195" s="533"/>
      <c r="G25195" s="533"/>
    </row>
    <row r="25196" spans="1:7">
      <c r="A25196" s="533"/>
      <c r="B25196" s="1787"/>
      <c r="C25196" s="1788"/>
      <c r="D25196" s="533"/>
      <c r="E25196" s="533"/>
      <c r="F25196" s="533"/>
      <c r="G25196" s="533"/>
    </row>
    <row r="25197" spans="1:7">
      <c r="A25197" s="533"/>
      <c r="B25197" s="1787"/>
      <c r="C25197" s="1788"/>
      <c r="D25197" s="533"/>
      <c r="E25197" s="533"/>
      <c r="F25197" s="533"/>
      <c r="G25197" s="533"/>
    </row>
    <row r="25198" spans="1:7">
      <c r="A25198" s="533"/>
      <c r="B25198" s="1787"/>
      <c r="C25198" s="1788"/>
      <c r="D25198" s="533"/>
      <c r="E25198" s="533"/>
      <c r="F25198" s="533"/>
      <c r="G25198" s="533"/>
    </row>
    <row r="25199" spans="1:7">
      <c r="A25199" s="533"/>
      <c r="B25199" s="1787"/>
      <c r="C25199" s="1788"/>
      <c r="D25199" s="533"/>
      <c r="E25199" s="533"/>
      <c r="F25199" s="533"/>
      <c r="G25199" s="533"/>
    </row>
    <row r="25200" spans="1:7">
      <c r="A25200" s="533"/>
      <c r="B25200" s="1787"/>
      <c r="C25200" s="1788"/>
      <c r="D25200" s="533"/>
      <c r="E25200" s="533"/>
      <c r="F25200" s="533"/>
      <c r="G25200" s="533"/>
    </row>
    <row r="25201" spans="1:7">
      <c r="A25201" s="533"/>
      <c r="B25201" s="1787"/>
      <c r="C25201" s="1788"/>
      <c r="D25201" s="533"/>
      <c r="E25201" s="533"/>
      <c r="F25201" s="533"/>
      <c r="G25201" s="533"/>
    </row>
    <row r="25202" spans="1:7">
      <c r="A25202" s="533"/>
      <c r="B25202" s="1787"/>
      <c r="C25202" s="1788"/>
      <c r="D25202" s="533"/>
      <c r="E25202" s="533"/>
      <c r="F25202" s="533"/>
      <c r="G25202" s="533"/>
    </row>
    <row r="25203" spans="1:7">
      <c r="A25203" s="533"/>
      <c r="B25203" s="1787"/>
      <c r="C25203" s="1788"/>
      <c r="D25203" s="533"/>
      <c r="E25203" s="533"/>
      <c r="F25203" s="533"/>
      <c r="G25203" s="533"/>
    </row>
    <row r="25204" spans="1:7">
      <c r="A25204" s="533"/>
      <c r="B25204" s="1787"/>
      <c r="C25204" s="1788"/>
      <c r="D25204" s="533"/>
      <c r="E25204" s="533"/>
      <c r="F25204" s="533"/>
      <c r="G25204" s="533"/>
    </row>
    <row r="25205" spans="1:7">
      <c r="A25205" s="533"/>
      <c r="B25205" s="1787"/>
      <c r="C25205" s="1788"/>
      <c r="D25205" s="533"/>
      <c r="E25205" s="533"/>
      <c r="F25205" s="533"/>
      <c r="G25205" s="533"/>
    </row>
    <row r="25206" spans="1:7">
      <c r="A25206" s="533"/>
      <c r="B25206" s="1787"/>
      <c r="C25206" s="1788"/>
      <c r="D25206" s="533"/>
      <c r="E25206" s="533"/>
      <c r="F25206" s="533"/>
      <c r="G25206" s="533"/>
    </row>
    <row r="25207" spans="1:7">
      <c r="A25207" s="533"/>
      <c r="B25207" s="1787"/>
      <c r="C25207" s="1788"/>
      <c r="D25207" s="533"/>
      <c r="E25207" s="533"/>
      <c r="F25207" s="533"/>
      <c r="G25207" s="533"/>
    </row>
    <row r="25208" spans="1:7">
      <c r="A25208" s="533"/>
      <c r="B25208" s="1787"/>
      <c r="C25208" s="1788"/>
      <c r="D25208" s="533"/>
      <c r="E25208" s="533"/>
      <c r="F25208" s="533"/>
      <c r="G25208" s="533"/>
    </row>
    <row r="25209" spans="1:7">
      <c r="A25209" s="533"/>
      <c r="B25209" s="1787"/>
      <c r="C25209" s="1788"/>
      <c r="D25209" s="533"/>
      <c r="E25209" s="533"/>
      <c r="F25209" s="533"/>
      <c r="G25209" s="533"/>
    </row>
    <row r="25210" spans="1:7">
      <c r="A25210" s="533"/>
      <c r="B25210" s="1787"/>
      <c r="C25210" s="1788"/>
      <c r="D25210" s="533"/>
      <c r="E25210" s="533"/>
      <c r="F25210" s="533"/>
      <c r="G25210" s="533"/>
    </row>
    <row r="25211" spans="1:7">
      <c r="A25211" s="533"/>
      <c r="B25211" s="1787"/>
      <c r="C25211" s="1788"/>
      <c r="D25211" s="533"/>
      <c r="E25211" s="533"/>
      <c r="F25211" s="533"/>
      <c r="G25211" s="533"/>
    </row>
    <row r="25212" spans="1:7">
      <c r="A25212" s="533"/>
      <c r="B25212" s="1787"/>
      <c r="C25212" s="1788"/>
      <c r="D25212" s="533"/>
      <c r="E25212" s="533"/>
      <c r="F25212" s="533"/>
      <c r="G25212" s="533"/>
    </row>
    <row r="25213" spans="1:7">
      <c r="A25213" s="533"/>
      <c r="B25213" s="1787"/>
      <c r="C25213" s="1788"/>
      <c r="D25213" s="533"/>
      <c r="E25213" s="533"/>
      <c r="F25213" s="533"/>
      <c r="G25213" s="533"/>
    </row>
    <row r="25214" spans="1:7">
      <c r="A25214" s="533"/>
      <c r="B25214" s="1787"/>
      <c r="C25214" s="1788"/>
      <c r="D25214" s="533"/>
      <c r="E25214" s="533"/>
      <c r="F25214" s="533"/>
      <c r="G25214" s="533"/>
    </row>
    <row r="25215" spans="1:7">
      <c r="A25215" s="533"/>
      <c r="B25215" s="1787"/>
      <c r="C25215" s="1788"/>
      <c r="D25215" s="533"/>
      <c r="E25215" s="533"/>
      <c r="F25215" s="533"/>
      <c r="G25215" s="533"/>
    </row>
    <row r="25216" spans="1:7">
      <c r="A25216" s="533"/>
      <c r="B25216" s="1787"/>
      <c r="C25216" s="1788"/>
      <c r="D25216" s="533"/>
      <c r="E25216" s="533"/>
      <c r="F25216" s="533"/>
      <c r="G25216" s="533"/>
    </row>
    <row r="25217" spans="1:7">
      <c r="A25217" s="533"/>
      <c r="B25217" s="1787"/>
      <c r="C25217" s="1788"/>
      <c r="D25217" s="533"/>
      <c r="E25217" s="533"/>
      <c r="F25217" s="533"/>
      <c r="G25217" s="533"/>
    </row>
    <row r="25218" spans="1:7">
      <c r="A25218" s="533"/>
      <c r="B25218" s="1787"/>
      <c r="C25218" s="1788"/>
      <c r="D25218" s="533"/>
      <c r="E25218" s="533"/>
      <c r="F25218" s="533"/>
      <c r="G25218" s="533"/>
    </row>
    <row r="25219" spans="1:7">
      <c r="A25219" s="533"/>
      <c r="B25219" s="1787"/>
      <c r="C25219" s="1788"/>
      <c r="D25219" s="533"/>
      <c r="E25219" s="533"/>
      <c r="F25219" s="533"/>
      <c r="G25219" s="533"/>
    </row>
    <row r="25220" spans="1:7">
      <c r="A25220" s="533"/>
      <c r="B25220" s="1787"/>
      <c r="C25220" s="1788"/>
      <c r="D25220" s="533"/>
      <c r="E25220" s="533"/>
      <c r="F25220" s="533"/>
      <c r="G25220" s="533"/>
    </row>
    <row r="25221" spans="1:7">
      <c r="A25221" s="533"/>
      <c r="B25221" s="1787"/>
      <c r="C25221" s="1788"/>
      <c r="D25221" s="533"/>
      <c r="E25221" s="533"/>
      <c r="F25221" s="533"/>
      <c r="G25221" s="533"/>
    </row>
    <row r="25222" spans="1:7">
      <c r="A25222" s="533"/>
      <c r="B25222" s="1787"/>
      <c r="C25222" s="1788"/>
      <c r="D25222" s="533"/>
      <c r="E25222" s="533"/>
      <c r="F25222" s="533"/>
      <c r="G25222" s="533"/>
    </row>
    <row r="25223" spans="1:7">
      <c r="A25223" s="533"/>
      <c r="B25223" s="1787"/>
      <c r="C25223" s="1788"/>
      <c r="D25223" s="533"/>
      <c r="E25223" s="533"/>
      <c r="F25223" s="533"/>
      <c r="G25223" s="533"/>
    </row>
    <row r="25224" spans="1:7">
      <c r="A25224" s="533"/>
      <c r="B25224" s="1787"/>
      <c r="C25224" s="1788"/>
      <c r="D25224" s="533"/>
      <c r="E25224" s="533"/>
      <c r="F25224" s="533"/>
      <c r="G25224" s="533"/>
    </row>
    <row r="25225" spans="1:7">
      <c r="A25225" s="533"/>
      <c r="B25225" s="1787"/>
      <c r="C25225" s="1788"/>
      <c r="D25225" s="533"/>
      <c r="E25225" s="533"/>
      <c r="F25225" s="533"/>
      <c r="G25225" s="533"/>
    </row>
    <row r="25226" spans="1:7">
      <c r="A25226" s="533"/>
      <c r="B25226" s="1787"/>
      <c r="C25226" s="1788"/>
      <c r="D25226" s="533"/>
      <c r="E25226" s="533"/>
      <c r="F25226" s="533"/>
      <c r="G25226" s="533"/>
    </row>
    <row r="25227" spans="1:7">
      <c r="A25227" s="533"/>
      <c r="B25227" s="1787"/>
      <c r="C25227" s="1788"/>
      <c r="D25227" s="533"/>
      <c r="E25227" s="533"/>
      <c r="F25227" s="533"/>
      <c r="G25227" s="533"/>
    </row>
    <row r="25228" spans="1:7">
      <c r="A25228" s="533"/>
      <c r="B25228" s="1787"/>
      <c r="C25228" s="1788"/>
      <c r="D25228" s="533"/>
      <c r="E25228" s="533"/>
      <c r="F25228" s="533"/>
      <c r="G25228" s="533"/>
    </row>
    <row r="25229" spans="1:7">
      <c r="A25229" s="533"/>
      <c r="B25229" s="1787"/>
      <c r="C25229" s="1788"/>
      <c r="D25229" s="533"/>
      <c r="E25229" s="533"/>
      <c r="F25229" s="533"/>
      <c r="G25229" s="533"/>
    </row>
    <row r="25230" spans="1:7">
      <c r="A25230" s="533"/>
      <c r="B25230" s="1787"/>
      <c r="C25230" s="1788"/>
      <c r="D25230" s="533"/>
      <c r="E25230" s="533"/>
      <c r="F25230" s="533"/>
      <c r="G25230" s="533"/>
    </row>
    <row r="25231" spans="1:7">
      <c r="A25231" s="533"/>
      <c r="B25231" s="1787"/>
      <c r="C25231" s="1788"/>
      <c r="D25231" s="533"/>
      <c r="E25231" s="533"/>
      <c r="F25231" s="533"/>
      <c r="G25231" s="533"/>
    </row>
    <row r="25232" spans="1:7">
      <c r="A25232" s="533"/>
      <c r="B25232" s="1787"/>
      <c r="C25232" s="1788"/>
      <c r="D25232" s="533"/>
      <c r="E25232" s="533"/>
      <c r="F25232" s="533"/>
      <c r="G25232" s="533"/>
    </row>
    <row r="25233" spans="1:7">
      <c r="A25233" s="533"/>
      <c r="B25233" s="1787"/>
      <c r="C25233" s="1788"/>
      <c r="D25233" s="533"/>
      <c r="E25233" s="533"/>
      <c r="F25233" s="533"/>
      <c r="G25233" s="533"/>
    </row>
    <row r="25234" spans="1:7">
      <c r="A25234" s="533"/>
      <c r="B25234" s="1787"/>
      <c r="C25234" s="1788"/>
      <c r="D25234" s="533"/>
      <c r="E25234" s="533"/>
      <c r="F25234" s="533"/>
      <c r="G25234" s="533"/>
    </row>
    <row r="25235" spans="1:7">
      <c r="A25235" s="533"/>
      <c r="B25235" s="1787"/>
      <c r="C25235" s="1788"/>
      <c r="D25235" s="533"/>
      <c r="E25235" s="533"/>
      <c r="F25235" s="533"/>
      <c r="G25235" s="533"/>
    </row>
    <row r="25236" spans="1:7">
      <c r="A25236" s="533"/>
      <c r="B25236" s="1787"/>
      <c r="C25236" s="1788"/>
      <c r="D25236" s="533"/>
      <c r="E25236" s="533"/>
      <c r="F25236" s="533"/>
      <c r="G25236" s="533"/>
    </row>
    <row r="25237" spans="1:7">
      <c r="A25237" s="533"/>
      <c r="B25237" s="1787"/>
      <c r="C25237" s="1788"/>
      <c r="D25237" s="533"/>
      <c r="E25237" s="533"/>
      <c r="F25237" s="533"/>
      <c r="G25237" s="533"/>
    </row>
    <row r="25238" spans="1:7">
      <c r="A25238" s="533"/>
      <c r="B25238" s="1787"/>
      <c r="C25238" s="1788"/>
      <c r="D25238" s="533"/>
      <c r="E25238" s="533"/>
      <c r="F25238" s="533"/>
      <c r="G25238" s="533"/>
    </row>
    <row r="25239" spans="1:7">
      <c r="A25239" s="533"/>
      <c r="B25239" s="1787"/>
      <c r="C25239" s="1788"/>
      <c r="D25239" s="533"/>
      <c r="E25239" s="533"/>
      <c r="F25239" s="533"/>
      <c r="G25239" s="533"/>
    </row>
    <row r="25240" spans="1:7">
      <c r="A25240" s="533"/>
      <c r="B25240" s="1787"/>
      <c r="C25240" s="1788"/>
      <c r="D25240" s="533"/>
      <c r="E25240" s="533"/>
      <c r="F25240" s="533"/>
      <c r="G25240" s="533"/>
    </row>
    <row r="25241" spans="1:7">
      <c r="A25241" s="533"/>
      <c r="B25241" s="1787"/>
      <c r="C25241" s="1788"/>
      <c r="D25241" s="533"/>
      <c r="E25241" s="533"/>
      <c r="F25241" s="533"/>
      <c r="G25241" s="533"/>
    </row>
    <row r="25242" spans="1:7">
      <c r="A25242" s="533"/>
      <c r="B25242" s="1787"/>
      <c r="C25242" s="1788"/>
      <c r="D25242" s="533"/>
      <c r="E25242" s="533"/>
      <c r="F25242" s="533"/>
      <c r="G25242" s="533"/>
    </row>
    <row r="25243" spans="1:7">
      <c r="A25243" s="533"/>
      <c r="B25243" s="1787"/>
      <c r="C25243" s="1788"/>
      <c r="D25243" s="533"/>
      <c r="E25243" s="533"/>
      <c r="F25243" s="533"/>
      <c r="G25243" s="533"/>
    </row>
    <row r="25244" spans="1:7">
      <c r="A25244" s="533"/>
      <c r="B25244" s="1787"/>
      <c r="C25244" s="1788"/>
      <c r="D25244" s="533"/>
      <c r="E25244" s="533"/>
      <c r="F25244" s="533"/>
      <c r="G25244" s="533"/>
    </row>
    <row r="25245" spans="1:7">
      <c r="A25245" s="533"/>
      <c r="B25245" s="1787"/>
      <c r="C25245" s="1788"/>
      <c r="D25245" s="533"/>
      <c r="E25245" s="533"/>
      <c r="F25245" s="533"/>
      <c r="G25245" s="533"/>
    </row>
    <row r="25246" spans="1:7">
      <c r="A25246" s="533"/>
      <c r="B25246" s="1787"/>
      <c r="C25246" s="1788"/>
      <c r="D25246" s="533"/>
      <c r="E25246" s="533"/>
      <c r="F25246" s="533"/>
      <c r="G25246" s="533"/>
    </row>
    <row r="25247" spans="1:7">
      <c r="A25247" s="533"/>
      <c r="B25247" s="1787"/>
      <c r="C25247" s="1788"/>
      <c r="D25247" s="533"/>
      <c r="E25247" s="533"/>
      <c r="F25247" s="533"/>
      <c r="G25247" s="533"/>
    </row>
    <row r="25248" spans="1:7">
      <c r="A25248" s="533"/>
      <c r="B25248" s="1787"/>
      <c r="C25248" s="1788"/>
      <c r="D25248" s="533"/>
      <c r="E25248" s="533"/>
      <c r="F25248" s="533"/>
      <c r="G25248" s="533"/>
    </row>
    <row r="25249" spans="1:7">
      <c r="A25249" s="533"/>
      <c r="B25249" s="1787"/>
      <c r="C25249" s="1788"/>
      <c r="D25249" s="533"/>
      <c r="E25249" s="533"/>
      <c r="F25249" s="533"/>
      <c r="G25249" s="533"/>
    </row>
    <row r="25250" spans="1:7">
      <c r="A25250" s="533"/>
      <c r="B25250" s="1787"/>
      <c r="C25250" s="1788"/>
      <c r="D25250" s="533"/>
      <c r="E25250" s="533"/>
      <c r="F25250" s="533"/>
      <c r="G25250" s="533"/>
    </row>
    <row r="25251" spans="1:7">
      <c r="A25251" s="533"/>
      <c r="B25251" s="1787"/>
      <c r="C25251" s="1788"/>
      <c r="D25251" s="533"/>
      <c r="E25251" s="533"/>
      <c r="F25251" s="533"/>
      <c r="G25251" s="533"/>
    </row>
    <row r="25252" spans="1:7">
      <c r="A25252" s="533"/>
      <c r="B25252" s="1787"/>
      <c r="C25252" s="1788"/>
      <c r="D25252" s="533"/>
      <c r="E25252" s="533"/>
      <c r="F25252" s="533"/>
      <c r="G25252" s="533"/>
    </row>
    <row r="25253" spans="1:7">
      <c r="A25253" s="533"/>
      <c r="B25253" s="1787"/>
      <c r="C25253" s="1788"/>
      <c r="D25253" s="533"/>
      <c r="E25253" s="533"/>
      <c r="F25253" s="533"/>
      <c r="G25253" s="533"/>
    </row>
    <row r="25254" spans="1:7">
      <c r="A25254" s="533"/>
      <c r="B25254" s="1787"/>
      <c r="C25254" s="1788"/>
      <c r="D25254" s="533"/>
      <c r="E25254" s="533"/>
      <c r="F25254" s="533"/>
      <c r="G25254" s="533"/>
    </row>
    <row r="25255" spans="1:7">
      <c r="A25255" s="533"/>
      <c r="B25255" s="1787"/>
      <c r="C25255" s="1788"/>
      <c r="D25255" s="533"/>
      <c r="E25255" s="533"/>
      <c r="F25255" s="533"/>
      <c r="G25255" s="533"/>
    </row>
    <row r="25256" spans="1:7">
      <c r="A25256" s="533"/>
      <c r="B25256" s="1787"/>
      <c r="C25256" s="1788"/>
      <c r="D25256" s="533"/>
      <c r="E25256" s="533"/>
      <c r="F25256" s="533"/>
      <c r="G25256" s="533"/>
    </row>
    <row r="25257" spans="1:7">
      <c r="A25257" s="533"/>
      <c r="B25257" s="1787"/>
      <c r="C25257" s="1788"/>
      <c r="D25257" s="533"/>
      <c r="E25257" s="533"/>
      <c r="F25257" s="533"/>
      <c r="G25257" s="533"/>
    </row>
    <row r="25258" spans="1:7">
      <c r="A25258" s="533"/>
      <c r="B25258" s="1787"/>
      <c r="C25258" s="1788"/>
      <c r="D25258" s="533"/>
      <c r="E25258" s="533"/>
      <c r="F25258" s="533"/>
      <c r="G25258" s="533"/>
    </row>
    <row r="25259" spans="1:7">
      <c r="A25259" s="533"/>
      <c r="B25259" s="1787"/>
      <c r="C25259" s="1788"/>
      <c r="D25259" s="533"/>
      <c r="E25259" s="533"/>
      <c r="F25259" s="533"/>
      <c r="G25259" s="533"/>
    </row>
    <row r="25260" spans="1:7">
      <c r="A25260" s="533"/>
      <c r="B25260" s="1787"/>
      <c r="C25260" s="1788"/>
      <c r="D25260" s="533"/>
      <c r="E25260" s="533"/>
      <c r="F25260" s="533"/>
      <c r="G25260" s="533"/>
    </row>
    <row r="25261" spans="1:7">
      <c r="A25261" s="533"/>
      <c r="B25261" s="1787"/>
      <c r="C25261" s="1788"/>
      <c r="D25261" s="533"/>
      <c r="E25261" s="533"/>
      <c r="F25261" s="533"/>
      <c r="G25261" s="533"/>
    </row>
    <row r="25262" spans="1:7">
      <c r="A25262" s="533"/>
      <c r="B25262" s="1787"/>
      <c r="C25262" s="1788"/>
      <c r="D25262" s="533"/>
      <c r="E25262" s="533"/>
      <c r="F25262" s="533"/>
      <c r="G25262" s="533"/>
    </row>
    <row r="25263" spans="1:7">
      <c r="A25263" s="533"/>
      <c r="B25263" s="1787"/>
      <c r="C25263" s="1788"/>
      <c r="D25263" s="533"/>
      <c r="E25263" s="533"/>
      <c r="F25263" s="533"/>
      <c r="G25263" s="533"/>
    </row>
    <row r="25264" spans="1:7">
      <c r="A25264" s="533"/>
      <c r="B25264" s="1787"/>
      <c r="C25264" s="1788"/>
      <c r="D25264" s="533"/>
      <c r="E25264" s="533"/>
      <c r="F25264" s="533"/>
      <c r="G25264" s="533"/>
    </row>
    <row r="25265" spans="1:7">
      <c r="A25265" s="533"/>
      <c r="B25265" s="1787"/>
      <c r="C25265" s="1788"/>
      <c r="D25265" s="533"/>
      <c r="E25265" s="533"/>
      <c r="F25265" s="533"/>
      <c r="G25265" s="533"/>
    </row>
    <row r="25266" spans="1:7">
      <c r="A25266" s="533"/>
      <c r="B25266" s="1787"/>
      <c r="C25266" s="1788"/>
      <c r="D25266" s="533"/>
      <c r="E25266" s="533"/>
      <c r="F25266" s="533"/>
      <c r="G25266" s="533"/>
    </row>
    <row r="25267" spans="1:7">
      <c r="A25267" s="533"/>
      <c r="B25267" s="1787"/>
      <c r="C25267" s="1788"/>
      <c r="D25267" s="533"/>
      <c r="E25267" s="533"/>
      <c r="F25267" s="533"/>
      <c r="G25267" s="533"/>
    </row>
    <row r="25268" spans="1:7">
      <c r="A25268" s="533"/>
      <c r="B25268" s="1787"/>
      <c r="C25268" s="1788"/>
      <c r="D25268" s="533"/>
      <c r="E25268" s="533"/>
      <c r="F25268" s="533"/>
      <c r="G25268" s="533"/>
    </row>
    <row r="25269" spans="1:7">
      <c r="A25269" s="533"/>
      <c r="B25269" s="1787"/>
      <c r="C25269" s="1788"/>
      <c r="D25269" s="533"/>
      <c r="E25269" s="533"/>
      <c r="F25269" s="533"/>
      <c r="G25269" s="533"/>
    </row>
    <row r="25270" spans="1:7">
      <c r="A25270" s="533"/>
      <c r="B25270" s="1787"/>
      <c r="C25270" s="1788"/>
      <c r="D25270" s="533"/>
      <c r="E25270" s="533"/>
      <c r="F25270" s="533"/>
      <c r="G25270" s="533"/>
    </row>
    <row r="25271" spans="1:7">
      <c r="A25271" s="533"/>
      <c r="B25271" s="1787"/>
      <c r="C25271" s="1788"/>
      <c r="D25271" s="533"/>
      <c r="E25271" s="533"/>
      <c r="F25271" s="533"/>
      <c r="G25271" s="533"/>
    </row>
    <row r="25272" spans="1:7">
      <c r="A25272" s="533"/>
      <c r="B25272" s="1787"/>
      <c r="C25272" s="1788"/>
      <c r="D25272" s="533"/>
      <c r="E25272" s="533"/>
      <c r="F25272" s="533"/>
      <c r="G25272" s="533"/>
    </row>
    <row r="25273" spans="1:7">
      <c r="A25273" s="533"/>
      <c r="B25273" s="1787"/>
      <c r="C25273" s="1788"/>
      <c r="D25273" s="533"/>
      <c r="E25273" s="533"/>
      <c r="F25273" s="533"/>
      <c r="G25273" s="533"/>
    </row>
    <row r="25274" spans="1:7">
      <c r="A25274" s="533"/>
      <c r="B25274" s="1787"/>
      <c r="C25274" s="1788"/>
      <c r="D25274" s="533"/>
      <c r="E25274" s="533"/>
      <c r="F25274" s="533"/>
      <c r="G25274" s="533"/>
    </row>
    <row r="25275" spans="1:7">
      <c r="A25275" s="533"/>
      <c r="B25275" s="1787"/>
      <c r="C25275" s="1788"/>
      <c r="D25275" s="533"/>
      <c r="E25275" s="533"/>
      <c r="F25275" s="533"/>
      <c r="G25275" s="533"/>
    </row>
    <row r="25276" spans="1:7">
      <c r="A25276" s="533"/>
      <c r="B25276" s="1787"/>
      <c r="C25276" s="1788"/>
      <c r="D25276" s="533"/>
      <c r="E25276" s="533"/>
      <c r="F25276" s="533"/>
      <c r="G25276" s="533"/>
    </row>
    <row r="25277" spans="1:7">
      <c r="A25277" s="533"/>
      <c r="B25277" s="1787"/>
      <c r="C25277" s="1788"/>
      <c r="D25277" s="533"/>
      <c r="E25277" s="533"/>
      <c r="F25277" s="533"/>
      <c r="G25277" s="533"/>
    </row>
    <row r="25278" spans="1:7">
      <c r="A25278" s="533"/>
      <c r="B25278" s="1787"/>
      <c r="C25278" s="1788"/>
      <c r="D25278" s="533"/>
      <c r="E25278" s="533"/>
      <c r="F25278" s="533"/>
      <c r="G25278" s="533"/>
    </row>
    <row r="25279" spans="1:7">
      <c r="A25279" s="533"/>
      <c r="B25279" s="1787"/>
      <c r="C25279" s="1788"/>
      <c r="D25279" s="533"/>
      <c r="E25279" s="533"/>
      <c r="F25279" s="533"/>
      <c r="G25279" s="533"/>
    </row>
    <row r="25280" spans="1:7">
      <c r="A25280" s="533"/>
      <c r="B25280" s="1787"/>
      <c r="C25280" s="1788"/>
      <c r="D25280" s="533"/>
      <c r="E25280" s="533"/>
      <c r="F25280" s="533"/>
      <c r="G25280" s="533"/>
    </row>
    <row r="25281" spans="1:7">
      <c r="A25281" s="533"/>
      <c r="B25281" s="1787"/>
      <c r="C25281" s="1788"/>
      <c r="D25281" s="533"/>
      <c r="E25281" s="533"/>
      <c r="F25281" s="533"/>
      <c r="G25281" s="533"/>
    </row>
    <row r="25282" spans="1:7">
      <c r="A25282" s="533"/>
      <c r="B25282" s="1787"/>
      <c r="C25282" s="1788"/>
      <c r="D25282" s="533"/>
      <c r="E25282" s="533"/>
      <c r="F25282" s="533"/>
      <c r="G25282" s="533"/>
    </row>
    <row r="25283" spans="1:7">
      <c r="A25283" s="533"/>
      <c r="B25283" s="1787"/>
      <c r="C25283" s="1788"/>
      <c r="D25283" s="533"/>
      <c r="E25283" s="533"/>
      <c r="F25283" s="533"/>
      <c r="G25283" s="533"/>
    </row>
    <row r="25284" spans="1:7">
      <c r="A25284" s="533"/>
      <c r="B25284" s="1787"/>
      <c r="C25284" s="1788"/>
      <c r="D25284" s="533"/>
      <c r="E25284" s="533"/>
      <c r="F25284" s="533"/>
      <c r="G25284" s="533"/>
    </row>
    <row r="25285" spans="1:7">
      <c r="A25285" s="533"/>
      <c r="B25285" s="1787"/>
      <c r="C25285" s="1788"/>
      <c r="D25285" s="533"/>
      <c r="E25285" s="533"/>
      <c r="F25285" s="533"/>
      <c r="G25285" s="533"/>
    </row>
    <row r="25286" spans="1:7">
      <c r="A25286" s="533"/>
      <c r="B25286" s="1787"/>
      <c r="C25286" s="1788"/>
      <c r="D25286" s="533"/>
      <c r="E25286" s="533"/>
      <c r="F25286" s="533"/>
      <c r="G25286" s="533"/>
    </row>
    <row r="25287" spans="1:7">
      <c r="A25287" s="533"/>
      <c r="B25287" s="1787"/>
      <c r="C25287" s="1788"/>
      <c r="D25287" s="533"/>
      <c r="E25287" s="533"/>
      <c r="F25287" s="533"/>
      <c r="G25287" s="533"/>
    </row>
    <row r="25288" spans="1:7">
      <c r="A25288" s="533"/>
      <c r="B25288" s="1787"/>
      <c r="C25288" s="1788"/>
      <c r="D25288" s="533"/>
      <c r="E25288" s="533"/>
      <c r="F25288" s="533"/>
      <c r="G25288" s="533"/>
    </row>
    <row r="25289" spans="1:7">
      <c r="A25289" s="533"/>
      <c r="B25289" s="1787"/>
      <c r="C25289" s="1788"/>
      <c r="D25289" s="533"/>
      <c r="E25289" s="533"/>
      <c r="F25289" s="533"/>
      <c r="G25289" s="533"/>
    </row>
    <row r="25290" spans="1:7">
      <c r="A25290" s="533"/>
      <c r="B25290" s="1787"/>
      <c r="C25290" s="1788"/>
      <c r="D25290" s="533"/>
      <c r="E25290" s="533"/>
      <c r="F25290" s="533"/>
      <c r="G25290" s="533"/>
    </row>
    <row r="25291" spans="1:7">
      <c r="A25291" s="533"/>
      <c r="B25291" s="1787"/>
      <c r="C25291" s="1788"/>
      <c r="D25291" s="533"/>
      <c r="E25291" s="533"/>
      <c r="F25291" s="533"/>
      <c r="G25291" s="533"/>
    </row>
    <row r="25292" spans="1:7">
      <c r="A25292" s="533"/>
      <c r="B25292" s="1787"/>
      <c r="C25292" s="1788"/>
      <c r="D25292" s="533"/>
      <c r="E25292" s="533"/>
      <c r="F25292" s="533"/>
      <c r="G25292" s="533"/>
    </row>
    <row r="25293" spans="1:7">
      <c r="A25293" s="533"/>
      <c r="B25293" s="1787"/>
      <c r="C25293" s="1788"/>
      <c r="D25293" s="533"/>
      <c r="E25293" s="533"/>
      <c r="F25293" s="533"/>
      <c r="G25293" s="533"/>
    </row>
    <row r="25294" spans="1:7">
      <c r="A25294" s="533"/>
      <c r="B25294" s="1787"/>
      <c r="C25294" s="1788"/>
      <c r="D25294" s="533"/>
      <c r="E25294" s="533"/>
      <c r="F25294" s="533"/>
      <c r="G25294" s="533"/>
    </row>
    <row r="25295" spans="1:7">
      <c r="A25295" s="533"/>
      <c r="B25295" s="1787"/>
      <c r="C25295" s="1788"/>
      <c r="D25295" s="533"/>
      <c r="E25295" s="533"/>
      <c r="F25295" s="533"/>
      <c r="G25295" s="533"/>
    </row>
    <row r="25296" spans="1:7">
      <c r="A25296" s="533"/>
      <c r="B25296" s="1787"/>
      <c r="C25296" s="1788"/>
      <c r="D25296" s="533"/>
      <c r="E25296" s="533"/>
      <c r="F25296" s="533"/>
      <c r="G25296" s="533"/>
    </row>
    <row r="25297" spans="1:7">
      <c r="A25297" s="533"/>
      <c r="B25297" s="1787"/>
      <c r="C25297" s="1788"/>
      <c r="D25297" s="533"/>
      <c r="E25297" s="533"/>
      <c r="F25297" s="533"/>
      <c r="G25297" s="533"/>
    </row>
    <row r="25298" spans="1:7">
      <c r="A25298" s="533"/>
      <c r="B25298" s="1787"/>
      <c r="C25298" s="1788"/>
      <c r="D25298" s="533"/>
      <c r="E25298" s="533"/>
      <c r="F25298" s="533"/>
      <c r="G25298" s="533"/>
    </row>
    <row r="25299" spans="1:7">
      <c r="A25299" s="533"/>
      <c r="B25299" s="1787"/>
      <c r="C25299" s="1788"/>
      <c r="D25299" s="533"/>
      <c r="E25299" s="533"/>
      <c r="F25299" s="533"/>
      <c r="G25299" s="533"/>
    </row>
    <row r="25300" spans="1:7">
      <c r="A25300" s="533"/>
      <c r="B25300" s="1787"/>
      <c r="C25300" s="1788"/>
      <c r="D25300" s="533"/>
      <c r="E25300" s="533"/>
      <c r="F25300" s="533"/>
      <c r="G25300" s="533"/>
    </row>
    <row r="25301" spans="1:7">
      <c r="A25301" s="533"/>
      <c r="B25301" s="1787"/>
      <c r="C25301" s="1788"/>
      <c r="D25301" s="533"/>
      <c r="E25301" s="533"/>
      <c r="F25301" s="533"/>
      <c r="G25301" s="533"/>
    </row>
    <row r="25302" spans="1:7">
      <c r="A25302" s="533"/>
      <c r="B25302" s="1787"/>
      <c r="C25302" s="1788"/>
      <c r="D25302" s="533"/>
      <c r="E25302" s="533"/>
      <c r="F25302" s="533"/>
      <c r="G25302" s="533"/>
    </row>
    <row r="25303" spans="1:7">
      <c r="A25303" s="533"/>
      <c r="B25303" s="1787"/>
      <c r="C25303" s="1788"/>
      <c r="D25303" s="533"/>
      <c r="E25303" s="533"/>
      <c r="F25303" s="533"/>
      <c r="G25303" s="533"/>
    </row>
    <row r="25304" spans="1:7">
      <c r="A25304" s="533"/>
      <c r="B25304" s="1787"/>
      <c r="C25304" s="1788"/>
      <c r="D25304" s="533"/>
      <c r="E25304" s="533"/>
      <c r="F25304" s="533"/>
      <c r="G25304" s="533"/>
    </row>
    <row r="25305" spans="1:7">
      <c r="A25305" s="533"/>
      <c r="B25305" s="1787"/>
      <c r="C25305" s="1788"/>
      <c r="D25305" s="533"/>
      <c r="E25305" s="533"/>
      <c r="F25305" s="533"/>
      <c r="G25305" s="533"/>
    </row>
    <row r="25306" spans="1:7">
      <c r="A25306" s="533"/>
      <c r="B25306" s="1787"/>
      <c r="C25306" s="1788"/>
      <c r="D25306" s="533"/>
      <c r="E25306" s="533"/>
      <c r="F25306" s="533"/>
      <c r="G25306" s="533"/>
    </row>
    <row r="25307" spans="1:7">
      <c r="A25307" s="533"/>
      <c r="B25307" s="1787"/>
      <c r="C25307" s="1788"/>
      <c r="D25307" s="533"/>
      <c r="E25307" s="533"/>
      <c r="F25307" s="533"/>
      <c r="G25307" s="533"/>
    </row>
    <row r="25308" spans="1:7">
      <c r="A25308" s="533"/>
      <c r="B25308" s="1787"/>
      <c r="C25308" s="1788"/>
      <c r="D25308" s="533"/>
      <c r="E25308" s="533"/>
      <c r="F25308" s="533"/>
      <c r="G25308" s="533"/>
    </row>
    <row r="25309" spans="1:7">
      <c r="A25309" s="533"/>
      <c r="B25309" s="1787"/>
      <c r="C25309" s="1788"/>
      <c r="D25309" s="533"/>
      <c r="E25309" s="533"/>
      <c r="F25309" s="533"/>
      <c r="G25309" s="533"/>
    </row>
    <row r="25310" spans="1:7">
      <c r="A25310" s="533"/>
      <c r="B25310" s="1787"/>
      <c r="C25310" s="1788"/>
      <c r="D25310" s="533"/>
      <c r="E25310" s="533"/>
      <c r="F25310" s="533"/>
      <c r="G25310" s="533"/>
    </row>
    <row r="25311" spans="1:7">
      <c r="A25311" s="533"/>
      <c r="B25311" s="1787"/>
      <c r="C25311" s="1788"/>
      <c r="D25311" s="533"/>
      <c r="E25311" s="533"/>
      <c r="F25311" s="533"/>
      <c r="G25311" s="533"/>
    </row>
    <row r="25312" spans="1:7">
      <c r="A25312" s="533"/>
      <c r="B25312" s="1787"/>
      <c r="C25312" s="1788"/>
      <c r="D25312" s="533"/>
      <c r="E25312" s="533"/>
      <c r="F25312" s="533"/>
      <c r="G25312" s="533"/>
    </row>
    <row r="25313" spans="1:7">
      <c r="A25313" s="533"/>
      <c r="B25313" s="1787"/>
      <c r="C25313" s="1788"/>
      <c r="D25313" s="533"/>
      <c r="E25313" s="533"/>
      <c r="F25313" s="533"/>
      <c r="G25313" s="533"/>
    </row>
    <row r="25314" spans="1:7">
      <c r="A25314" s="533"/>
      <c r="B25314" s="1787"/>
      <c r="C25314" s="1788"/>
      <c r="D25314" s="533"/>
      <c r="E25314" s="533"/>
      <c r="F25314" s="533"/>
      <c r="G25314" s="533"/>
    </row>
    <row r="25315" spans="1:7">
      <c r="A25315" s="533"/>
      <c r="B25315" s="1787"/>
      <c r="C25315" s="1788"/>
      <c r="D25315" s="533"/>
      <c r="E25315" s="533"/>
      <c r="F25315" s="533"/>
      <c r="G25315" s="533"/>
    </row>
    <row r="25316" spans="1:7">
      <c r="A25316" s="533"/>
      <c r="B25316" s="1787"/>
      <c r="C25316" s="1788"/>
      <c r="D25316" s="533"/>
      <c r="E25316" s="533"/>
      <c r="F25316" s="533"/>
      <c r="G25316" s="533"/>
    </row>
    <row r="25317" spans="1:7">
      <c r="A25317" s="533"/>
      <c r="B25317" s="1787"/>
      <c r="C25317" s="1788"/>
      <c r="D25317" s="533"/>
      <c r="E25317" s="533"/>
      <c r="F25317" s="533"/>
      <c r="G25317" s="533"/>
    </row>
    <row r="25318" spans="1:7">
      <c r="A25318" s="533"/>
      <c r="B25318" s="1787"/>
      <c r="C25318" s="1788"/>
      <c r="D25318" s="533"/>
      <c r="E25318" s="533"/>
      <c r="F25318" s="533"/>
      <c r="G25318" s="533"/>
    </row>
    <row r="25319" spans="1:7">
      <c r="A25319" s="533"/>
      <c r="B25319" s="1787"/>
      <c r="C25319" s="1788"/>
      <c r="D25319" s="533"/>
      <c r="E25319" s="533"/>
      <c r="F25319" s="533"/>
      <c r="G25319" s="533"/>
    </row>
    <row r="25320" spans="1:7">
      <c r="A25320" s="533"/>
      <c r="B25320" s="1787"/>
      <c r="C25320" s="1788"/>
      <c r="D25320" s="533"/>
      <c r="E25320" s="533"/>
      <c r="F25320" s="533"/>
      <c r="G25320" s="533"/>
    </row>
    <row r="25321" spans="1:7">
      <c r="A25321" s="533"/>
      <c r="B25321" s="1787"/>
      <c r="C25321" s="1788"/>
      <c r="D25321" s="533"/>
      <c r="E25321" s="533"/>
      <c r="F25321" s="533"/>
      <c r="G25321" s="533"/>
    </row>
    <row r="25322" spans="1:7">
      <c r="A25322" s="533"/>
      <c r="B25322" s="1787"/>
      <c r="C25322" s="1788"/>
      <c r="D25322" s="533"/>
      <c r="E25322" s="533"/>
      <c r="F25322" s="533"/>
      <c r="G25322" s="533"/>
    </row>
    <row r="25323" spans="1:7">
      <c r="A25323" s="533"/>
      <c r="B25323" s="1787"/>
      <c r="C25323" s="1788"/>
      <c r="D25323" s="533"/>
      <c r="E25323" s="533"/>
      <c r="F25323" s="533"/>
      <c r="G25323" s="533"/>
    </row>
    <row r="25324" spans="1:7">
      <c r="A25324" s="533"/>
      <c r="B25324" s="1787"/>
      <c r="C25324" s="1788"/>
      <c r="D25324" s="533"/>
      <c r="E25324" s="533"/>
      <c r="F25324" s="533"/>
      <c r="G25324" s="533"/>
    </row>
    <row r="25325" spans="1:7">
      <c r="A25325" s="533"/>
      <c r="B25325" s="1787"/>
      <c r="C25325" s="1788"/>
      <c r="D25325" s="533"/>
      <c r="E25325" s="533"/>
      <c r="F25325" s="533"/>
      <c r="G25325" s="533"/>
    </row>
    <row r="25326" spans="1:7">
      <c r="A25326" s="533"/>
      <c r="B25326" s="1787"/>
      <c r="C25326" s="1788"/>
      <c r="D25326" s="533"/>
      <c r="E25326" s="533"/>
      <c r="F25326" s="533"/>
      <c r="G25326" s="533"/>
    </row>
    <row r="25327" spans="1:7">
      <c r="A25327" s="533"/>
      <c r="B25327" s="1787"/>
      <c r="C25327" s="1788"/>
      <c r="D25327" s="533"/>
      <c r="E25327" s="533"/>
      <c r="F25327" s="533"/>
      <c r="G25327" s="533"/>
    </row>
    <row r="25328" spans="1:7">
      <c r="A25328" s="533"/>
      <c r="B25328" s="1787"/>
      <c r="C25328" s="1788"/>
      <c r="D25328" s="533"/>
      <c r="E25328" s="533"/>
      <c r="F25328" s="533"/>
      <c r="G25328" s="533"/>
    </row>
    <row r="25329" spans="1:7">
      <c r="A25329" s="533"/>
      <c r="B25329" s="1787"/>
      <c r="C25329" s="1788"/>
      <c r="D25329" s="533"/>
      <c r="E25329" s="533"/>
      <c r="F25329" s="533"/>
      <c r="G25329" s="533"/>
    </row>
    <row r="25330" spans="1:7">
      <c r="A25330" s="533"/>
      <c r="B25330" s="1787"/>
      <c r="C25330" s="1788"/>
      <c r="D25330" s="533"/>
      <c r="E25330" s="533"/>
      <c r="F25330" s="533"/>
      <c r="G25330" s="533"/>
    </row>
    <row r="25331" spans="1:7">
      <c r="A25331" s="533"/>
      <c r="B25331" s="1787"/>
      <c r="C25331" s="1788"/>
      <c r="D25331" s="533"/>
      <c r="E25331" s="533"/>
      <c r="F25331" s="533"/>
      <c r="G25331" s="533"/>
    </row>
    <row r="25332" spans="1:7">
      <c r="A25332" s="533"/>
      <c r="B25332" s="1787"/>
      <c r="C25332" s="1788"/>
      <c r="D25332" s="533"/>
      <c r="E25332" s="533"/>
      <c r="F25332" s="533"/>
      <c r="G25332" s="533"/>
    </row>
    <row r="25333" spans="1:7">
      <c r="A25333" s="533"/>
      <c r="B25333" s="1787"/>
      <c r="C25333" s="1788"/>
      <c r="D25333" s="533"/>
      <c r="E25333" s="533"/>
      <c r="F25333" s="533"/>
      <c r="G25333" s="533"/>
    </row>
    <row r="25334" spans="1:7">
      <c r="A25334" s="533"/>
      <c r="B25334" s="1787"/>
      <c r="C25334" s="1788"/>
      <c r="D25334" s="533"/>
      <c r="E25334" s="533"/>
      <c r="F25334" s="533"/>
      <c r="G25334" s="533"/>
    </row>
    <row r="25335" spans="1:7">
      <c r="A25335" s="533"/>
      <c r="B25335" s="1787"/>
      <c r="C25335" s="1788"/>
      <c r="D25335" s="533"/>
      <c r="E25335" s="533"/>
      <c r="F25335" s="533"/>
      <c r="G25335" s="533"/>
    </row>
    <row r="25336" spans="1:7">
      <c r="A25336" s="533"/>
      <c r="B25336" s="1787"/>
      <c r="C25336" s="1788"/>
      <c r="D25336" s="533"/>
      <c r="E25336" s="533"/>
      <c r="F25336" s="533"/>
      <c r="G25336" s="533"/>
    </row>
    <row r="25337" spans="1:7">
      <c r="A25337" s="533"/>
      <c r="B25337" s="1787"/>
      <c r="C25337" s="1788"/>
      <c r="D25337" s="533"/>
      <c r="E25337" s="533"/>
      <c r="F25337" s="533"/>
      <c r="G25337" s="533"/>
    </row>
    <row r="25338" spans="1:7">
      <c r="A25338" s="533"/>
      <c r="B25338" s="1787"/>
      <c r="C25338" s="1788"/>
      <c r="D25338" s="533"/>
      <c r="E25338" s="533"/>
      <c r="F25338" s="533"/>
      <c r="G25338" s="533"/>
    </row>
    <row r="25339" spans="1:7">
      <c r="A25339" s="533"/>
      <c r="B25339" s="1787"/>
      <c r="C25339" s="1788"/>
      <c r="D25339" s="533"/>
      <c r="E25339" s="533"/>
      <c r="F25339" s="533"/>
      <c r="G25339" s="533"/>
    </row>
    <row r="25340" spans="1:7">
      <c r="A25340" s="533"/>
      <c r="B25340" s="1787"/>
      <c r="C25340" s="1788"/>
      <c r="D25340" s="533"/>
      <c r="E25340" s="533"/>
      <c r="F25340" s="533"/>
      <c r="G25340" s="533"/>
    </row>
    <row r="25341" spans="1:7">
      <c r="A25341" s="533"/>
      <c r="B25341" s="1787"/>
      <c r="C25341" s="1788"/>
      <c r="D25341" s="533"/>
      <c r="E25341" s="533"/>
      <c r="F25341" s="533"/>
      <c r="G25341" s="533"/>
    </row>
    <row r="25342" spans="1:7">
      <c r="A25342" s="533"/>
      <c r="B25342" s="1787"/>
      <c r="C25342" s="1788"/>
      <c r="D25342" s="533"/>
      <c r="E25342" s="533"/>
      <c r="F25342" s="533"/>
      <c r="G25342" s="533"/>
    </row>
    <row r="25343" spans="1:7">
      <c r="A25343" s="533"/>
      <c r="B25343" s="1787"/>
      <c r="C25343" s="1788"/>
      <c r="D25343" s="533"/>
      <c r="E25343" s="533"/>
      <c r="F25343" s="533"/>
      <c r="G25343" s="533"/>
    </row>
    <row r="25344" spans="1:7">
      <c r="A25344" s="533"/>
      <c r="B25344" s="1787"/>
      <c r="C25344" s="1788"/>
      <c r="D25344" s="533"/>
      <c r="E25344" s="533"/>
      <c r="F25344" s="533"/>
      <c r="G25344" s="533"/>
    </row>
    <row r="25345" spans="1:7">
      <c r="A25345" s="533"/>
      <c r="B25345" s="1787"/>
      <c r="C25345" s="1788"/>
      <c r="D25345" s="533"/>
      <c r="E25345" s="533"/>
      <c r="F25345" s="533"/>
      <c r="G25345" s="533"/>
    </row>
    <row r="25346" spans="1:7">
      <c r="A25346" s="533"/>
      <c r="B25346" s="1787"/>
      <c r="C25346" s="1788"/>
      <c r="D25346" s="533"/>
      <c r="E25346" s="533"/>
      <c r="F25346" s="533"/>
      <c r="G25346" s="533"/>
    </row>
    <row r="25347" spans="1:7">
      <c r="A25347" s="533"/>
      <c r="B25347" s="1787"/>
      <c r="C25347" s="1788"/>
      <c r="D25347" s="533"/>
      <c r="E25347" s="533"/>
      <c r="F25347" s="533"/>
      <c r="G25347" s="533"/>
    </row>
    <row r="25348" spans="1:7">
      <c r="A25348" s="533"/>
      <c r="B25348" s="1787"/>
      <c r="C25348" s="1788"/>
      <c r="D25348" s="533"/>
      <c r="E25348" s="533"/>
      <c r="F25348" s="533"/>
      <c r="G25348" s="533"/>
    </row>
    <row r="25349" spans="1:7">
      <c r="A25349" s="533"/>
      <c r="B25349" s="1787"/>
      <c r="C25349" s="1788"/>
      <c r="D25349" s="533"/>
      <c r="E25349" s="533"/>
      <c r="F25349" s="533"/>
      <c r="G25349" s="533"/>
    </row>
    <row r="25350" spans="1:7">
      <c r="A25350" s="533"/>
      <c r="B25350" s="1787"/>
      <c r="C25350" s="1788"/>
      <c r="D25350" s="533"/>
      <c r="E25350" s="533"/>
      <c r="F25350" s="533"/>
      <c r="G25350" s="533"/>
    </row>
    <row r="25351" spans="1:7">
      <c r="A25351" s="533"/>
      <c r="B25351" s="1787"/>
      <c r="C25351" s="1788"/>
      <c r="D25351" s="533"/>
      <c r="E25351" s="533"/>
      <c r="F25351" s="533"/>
      <c r="G25351" s="533"/>
    </row>
    <row r="25352" spans="1:7">
      <c r="A25352" s="533"/>
      <c r="B25352" s="1787"/>
      <c r="C25352" s="1788"/>
      <c r="D25352" s="533"/>
      <c r="E25352" s="533"/>
      <c r="F25352" s="533"/>
      <c r="G25352" s="533"/>
    </row>
    <row r="25353" spans="1:7">
      <c r="A25353" s="533"/>
      <c r="B25353" s="1787"/>
      <c r="C25353" s="1788"/>
      <c r="D25353" s="533"/>
      <c r="E25353" s="533"/>
      <c r="F25353" s="533"/>
      <c r="G25353" s="533"/>
    </row>
    <row r="25354" spans="1:7">
      <c r="A25354" s="533"/>
      <c r="B25354" s="1787"/>
      <c r="C25354" s="1788"/>
      <c r="D25354" s="533"/>
      <c r="E25354" s="533"/>
      <c r="F25354" s="533"/>
      <c r="G25354" s="533"/>
    </row>
    <row r="25355" spans="1:7">
      <c r="A25355" s="533"/>
      <c r="B25355" s="1787"/>
      <c r="C25355" s="1788"/>
      <c r="D25355" s="533"/>
      <c r="E25355" s="533"/>
      <c r="F25355" s="533"/>
      <c r="G25355" s="533"/>
    </row>
    <row r="25356" spans="1:7">
      <c r="A25356" s="533"/>
      <c r="B25356" s="1787"/>
      <c r="C25356" s="1788"/>
      <c r="D25356" s="533"/>
      <c r="E25356" s="533"/>
      <c r="F25356" s="533"/>
      <c r="G25356" s="533"/>
    </row>
    <row r="25357" spans="1:7">
      <c r="A25357" s="533"/>
      <c r="B25357" s="1787"/>
      <c r="C25357" s="1788"/>
      <c r="D25357" s="533"/>
      <c r="E25357" s="533"/>
      <c r="F25357" s="533"/>
      <c r="G25357" s="533"/>
    </row>
    <row r="25358" spans="1:7">
      <c r="A25358" s="533"/>
      <c r="B25358" s="1787"/>
      <c r="C25358" s="1788"/>
      <c r="D25358" s="533"/>
      <c r="E25358" s="533"/>
      <c r="F25358" s="533"/>
      <c r="G25358" s="533"/>
    </row>
    <row r="25359" spans="1:7">
      <c r="A25359" s="533"/>
      <c r="B25359" s="1787"/>
      <c r="C25359" s="1788"/>
      <c r="D25359" s="533"/>
      <c r="E25359" s="533"/>
      <c r="F25359" s="533"/>
      <c r="G25359" s="533"/>
    </row>
    <row r="25360" spans="1:7">
      <c r="A25360" s="533"/>
      <c r="B25360" s="1787"/>
      <c r="C25360" s="1788"/>
      <c r="D25360" s="533"/>
      <c r="E25360" s="533"/>
      <c r="F25360" s="533"/>
      <c r="G25360" s="533"/>
    </row>
    <row r="25361" spans="1:7">
      <c r="A25361" s="533"/>
      <c r="B25361" s="1787"/>
      <c r="C25361" s="1788"/>
      <c r="D25361" s="533"/>
      <c r="E25361" s="533"/>
      <c r="F25361" s="533"/>
      <c r="G25361" s="533"/>
    </row>
    <row r="25362" spans="1:7">
      <c r="A25362" s="533"/>
      <c r="B25362" s="1787"/>
      <c r="C25362" s="1788"/>
      <c r="D25362" s="533"/>
      <c r="E25362" s="533"/>
      <c r="F25362" s="533"/>
      <c r="G25362" s="533"/>
    </row>
    <row r="25363" spans="1:7">
      <c r="A25363" s="533"/>
      <c r="B25363" s="1787"/>
      <c r="C25363" s="1788"/>
      <c r="D25363" s="533"/>
      <c r="E25363" s="533"/>
      <c r="F25363" s="533"/>
      <c r="G25363" s="533"/>
    </row>
    <row r="25364" spans="1:7">
      <c r="A25364" s="533"/>
      <c r="B25364" s="1787"/>
      <c r="C25364" s="1788"/>
      <c r="D25364" s="533"/>
      <c r="E25364" s="533"/>
      <c r="F25364" s="533"/>
      <c r="G25364" s="533"/>
    </row>
    <row r="25365" spans="1:7">
      <c r="A25365" s="533"/>
      <c r="B25365" s="1787"/>
      <c r="C25365" s="1788"/>
      <c r="D25365" s="533"/>
      <c r="E25365" s="533"/>
      <c r="F25365" s="533"/>
      <c r="G25365" s="533"/>
    </row>
    <row r="25366" spans="1:7">
      <c r="A25366" s="533"/>
      <c r="B25366" s="1787"/>
      <c r="C25366" s="1788"/>
      <c r="D25366" s="533"/>
      <c r="E25366" s="533"/>
      <c r="F25366" s="533"/>
      <c r="G25366" s="533"/>
    </row>
    <row r="25367" spans="1:7">
      <c r="A25367" s="533"/>
      <c r="B25367" s="1787"/>
      <c r="C25367" s="1788"/>
      <c r="D25367" s="533"/>
      <c r="E25367" s="533"/>
      <c r="F25367" s="533"/>
      <c r="G25367" s="533"/>
    </row>
    <row r="25368" spans="1:7">
      <c r="A25368" s="533"/>
      <c r="B25368" s="1787"/>
      <c r="C25368" s="1788"/>
      <c r="D25368" s="533"/>
      <c r="E25368" s="533"/>
      <c r="F25368" s="533"/>
      <c r="G25368" s="533"/>
    </row>
    <row r="25369" spans="1:7">
      <c r="A25369" s="533"/>
      <c r="B25369" s="1787"/>
      <c r="C25369" s="1788"/>
      <c r="D25369" s="533"/>
      <c r="E25369" s="533"/>
      <c r="F25369" s="533"/>
      <c r="G25369" s="533"/>
    </row>
    <row r="25370" spans="1:7">
      <c r="A25370" s="533"/>
      <c r="B25370" s="1787"/>
      <c r="C25370" s="1788"/>
      <c r="D25370" s="533"/>
      <c r="E25370" s="533"/>
      <c r="F25370" s="533"/>
      <c r="G25370" s="533"/>
    </row>
    <row r="25371" spans="1:7">
      <c r="A25371" s="533"/>
      <c r="B25371" s="1787"/>
      <c r="C25371" s="1788"/>
      <c r="D25371" s="533"/>
      <c r="E25371" s="533"/>
      <c r="F25371" s="533"/>
      <c r="G25371" s="533"/>
    </row>
    <row r="25372" spans="1:7">
      <c r="A25372" s="533"/>
      <c r="B25372" s="1787"/>
      <c r="C25372" s="1788"/>
      <c r="D25372" s="533"/>
      <c r="E25372" s="533"/>
      <c r="F25372" s="533"/>
      <c r="G25372" s="533"/>
    </row>
    <row r="25373" spans="1:7">
      <c r="A25373" s="533"/>
      <c r="B25373" s="1787"/>
      <c r="C25373" s="1788"/>
      <c r="D25373" s="533"/>
      <c r="E25373" s="533"/>
      <c r="F25373" s="533"/>
      <c r="G25373" s="533"/>
    </row>
    <row r="25374" spans="1:7">
      <c r="A25374" s="533"/>
      <c r="B25374" s="1787"/>
      <c r="C25374" s="1788"/>
      <c r="D25374" s="533"/>
      <c r="E25374" s="533"/>
      <c r="F25374" s="533"/>
      <c r="G25374" s="533"/>
    </row>
    <row r="25375" spans="1:7">
      <c r="A25375" s="533"/>
      <c r="B25375" s="1787"/>
      <c r="C25375" s="1788"/>
      <c r="D25375" s="533"/>
      <c r="E25375" s="533"/>
      <c r="F25375" s="533"/>
      <c r="G25375" s="533"/>
    </row>
    <row r="25376" spans="1:7">
      <c r="A25376" s="533"/>
      <c r="B25376" s="1787"/>
      <c r="C25376" s="1788"/>
      <c r="D25376" s="533"/>
      <c r="E25376" s="533"/>
      <c r="F25376" s="533"/>
      <c r="G25376" s="533"/>
    </row>
    <row r="25377" spans="1:7">
      <c r="A25377" s="533"/>
      <c r="B25377" s="1787"/>
      <c r="C25377" s="1788"/>
      <c r="D25377" s="533"/>
      <c r="E25377" s="533"/>
      <c r="F25377" s="533"/>
      <c r="G25377" s="533"/>
    </row>
    <row r="25378" spans="1:7">
      <c r="A25378" s="533"/>
      <c r="B25378" s="1787"/>
      <c r="C25378" s="1788"/>
      <c r="D25378" s="533"/>
      <c r="E25378" s="533"/>
      <c r="F25378" s="533"/>
      <c r="G25378" s="533"/>
    </row>
    <row r="25379" spans="1:7">
      <c r="A25379" s="533"/>
      <c r="B25379" s="1787"/>
      <c r="C25379" s="1788"/>
      <c r="D25379" s="533"/>
      <c r="E25379" s="533"/>
      <c r="F25379" s="533"/>
      <c r="G25379" s="533"/>
    </row>
    <row r="25380" spans="1:7">
      <c r="A25380" s="533"/>
      <c r="B25380" s="1787"/>
      <c r="C25380" s="1788"/>
      <c r="D25380" s="533"/>
      <c r="E25380" s="533"/>
      <c r="F25380" s="533"/>
      <c r="G25380" s="533"/>
    </row>
    <row r="25381" spans="1:7">
      <c r="A25381" s="533"/>
      <c r="B25381" s="1787"/>
      <c r="C25381" s="1788"/>
      <c r="D25381" s="533"/>
      <c r="E25381" s="533"/>
      <c r="F25381" s="533"/>
      <c r="G25381" s="533"/>
    </row>
    <row r="25382" spans="1:7">
      <c r="A25382" s="533"/>
      <c r="B25382" s="1787"/>
      <c r="C25382" s="1788"/>
      <c r="D25382" s="533"/>
      <c r="E25382" s="533"/>
      <c r="F25382" s="533"/>
      <c r="G25382" s="533"/>
    </row>
    <row r="25383" spans="1:7">
      <c r="A25383" s="533"/>
      <c r="B25383" s="1787"/>
      <c r="C25383" s="1788"/>
      <c r="D25383" s="533"/>
      <c r="E25383" s="533"/>
      <c r="F25383" s="533"/>
      <c r="G25383" s="533"/>
    </row>
    <row r="25384" spans="1:7">
      <c r="A25384" s="533"/>
      <c r="B25384" s="1787"/>
      <c r="C25384" s="1788"/>
      <c r="D25384" s="533"/>
      <c r="E25384" s="533"/>
      <c r="F25384" s="533"/>
      <c r="G25384" s="533"/>
    </row>
    <row r="25385" spans="1:7">
      <c r="A25385" s="533"/>
      <c r="B25385" s="1787"/>
      <c r="C25385" s="1788"/>
      <c r="D25385" s="533"/>
      <c r="E25385" s="533"/>
      <c r="F25385" s="533"/>
      <c r="G25385" s="533"/>
    </row>
    <row r="25386" spans="1:7">
      <c r="A25386" s="533"/>
      <c r="B25386" s="1787"/>
      <c r="C25386" s="1788"/>
      <c r="D25386" s="533"/>
      <c r="E25386" s="533"/>
      <c r="F25386" s="533"/>
      <c r="G25386" s="533"/>
    </row>
    <row r="25387" spans="1:7">
      <c r="A25387" s="533"/>
      <c r="B25387" s="1787"/>
      <c r="C25387" s="1788"/>
      <c r="D25387" s="533"/>
      <c r="E25387" s="533"/>
      <c r="F25387" s="533"/>
      <c r="G25387" s="533"/>
    </row>
    <row r="25388" spans="1:7">
      <c r="A25388" s="533"/>
      <c r="B25388" s="1787"/>
      <c r="C25388" s="1788"/>
      <c r="D25388" s="533"/>
      <c r="E25388" s="533"/>
      <c r="F25388" s="533"/>
      <c r="G25388" s="533"/>
    </row>
    <row r="25389" spans="1:7">
      <c r="A25389" s="533"/>
      <c r="B25389" s="1787"/>
      <c r="C25389" s="1788"/>
      <c r="D25389" s="533"/>
      <c r="E25389" s="533"/>
      <c r="F25389" s="533"/>
      <c r="G25389" s="533"/>
    </row>
    <row r="25390" spans="1:7">
      <c r="A25390" s="533"/>
      <c r="B25390" s="1787"/>
      <c r="C25390" s="1788"/>
      <c r="D25390" s="533"/>
      <c r="E25390" s="533"/>
      <c r="F25390" s="533"/>
      <c r="G25390" s="533"/>
    </row>
    <row r="25391" spans="1:7">
      <c r="A25391" s="533"/>
      <c r="B25391" s="1787"/>
      <c r="C25391" s="1788"/>
      <c r="D25391" s="533"/>
      <c r="E25391" s="533"/>
      <c r="F25391" s="533"/>
      <c r="G25391" s="533"/>
    </row>
    <row r="25392" spans="1:7">
      <c r="A25392" s="533"/>
      <c r="B25392" s="1787"/>
      <c r="C25392" s="1788"/>
      <c r="D25392" s="533"/>
      <c r="E25392" s="533"/>
      <c r="F25392" s="533"/>
      <c r="G25392" s="533"/>
    </row>
    <row r="25393" spans="1:7">
      <c r="A25393" s="533"/>
      <c r="B25393" s="1787"/>
      <c r="C25393" s="1788"/>
      <c r="D25393" s="533"/>
      <c r="E25393" s="533"/>
      <c r="F25393" s="533"/>
      <c r="G25393" s="533"/>
    </row>
    <row r="25394" spans="1:7">
      <c r="A25394" s="533"/>
      <c r="B25394" s="1787"/>
      <c r="C25394" s="1788"/>
      <c r="D25394" s="533"/>
      <c r="E25394" s="533"/>
      <c r="F25394" s="533"/>
      <c r="G25394" s="533"/>
    </row>
    <row r="25395" spans="1:7">
      <c r="A25395" s="533"/>
      <c r="B25395" s="1787"/>
      <c r="C25395" s="1788"/>
      <c r="D25395" s="533"/>
      <c r="E25395" s="533"/>
      <c r="F25395" s="533"/>
      <c r="G25395" s="533"/>
    </row>
    <row r="25396" spans="1:7">
      <c r="A25396" s="533"/>
      <c r="B25396" s="1787"/>
      <c r="C25396" s="1788"/>
      <c r="D25396" s="533"/>
      <c r="E25396" s="533"/>
      <c r="F25396" s="533"/>
      <c r="G25396" s="533"/>
    </row>
    <row r="25397" spans="1:7">
      <c r="A25397" s="533"/>
      <c r="B25397" s="1787"/>
      <c r="C25397" s="1788"/>
      <c r="D25397" s="533"/>
      <c r="E25397" s="533"/>
      <c r="F25397" s="533"/>
      <c r="G25397" s="533"/>
    </row>
    <row r="25398" spans="1:7">
      <c r="A25398" s="533"/>
      <c r="B25398" s="1787"/>
      <c r="C25398" s="1788"/>
      <c r="D25398" s="533"/>
      <c r="E25398" s="533"/>
      <c r="F25398" s="533"/>
      <c r="G25398" s="533"/>
    </row>
    <row r="25399" spans="1:7">
      <c r="A25399" s="533"/>
      <c r="B25399" s="1787"/>
      <c r="C25399" s="1788"/>
      <c r="D25399" s="533"/>
      <c r="E25399" s="533"/>
      <c r="F25399" s="533"/>
      <c r="G25399" s="533"/>
    </row>
    <row r="25400" spans="1:7">
      <c r="A25400" s="533"/>
      <c r="B25400" s="1787"/>
      <c r="C25400" s="1788"/>
      <c r="D25400" s="533"/>
      <c r="E25400" s="533"/>
      <c r="F25400" s="533"/>
      <c r="G25400" s="533"/>
    </row>
    <row r="25401" spans="1:7">
      <c r="A25401" s="533"/>
      <c r="B25401" s="1787"/>
      <c r="C25401" s="1788"/>
      <c r="D25401" s="533"/>
      <c r="E25401" s="533"/>
      <c r="F25401" s="533"/>
      <c r="G25401" s="533"/>
    </row>
    <row r="25402" spans="1:7">
      <c r="A25402" s="533"/>
      <c r="B25402" s="1787"/>
      <c r="C25402" s="1788"/>
      <c r="D25402" s="533"/>
      <c r="E25402" s="533"/>
      <c r="F25402" s="533"/>
      <c r="G25402" s="533"/>
    </row>
    <row r="25403" spans="1:7">
      <c r="A25403" s="533"/>
      <c r="B25403" s="1787"/>
      <c r="C25403" s="1788"/>
      <c r="D25403" s="533"/>
      <c r="E25403" s="533"/>
      <c r="F25403" s="533"/>
      <c r="G25403" s="533"/>
    </row>
    <row r="25404" spans="1:7">
      <c r="A25404" s="533"/>
      <c r="B25404" s="1787"/>
      <c r="C25404" s="1788"/>
      <c r="D25404" s="533"/>
      <c r="E25404" s="533"/>
      <c r="F25404" s="533"/>
      <c r="G25404" s="533"/>
    </row>
    <row r="25405" spans="1:7">
      <c r="A25405" s="533"/>
      <c r="B25405" s="1787"/>
      <c r="C25405" s="1788"/>
      <c r="D25405" s="533"/>
      <c r="E25405" s="533"/>
      <c r="F25405" s="533"/>
      <c r="G25405" s="533"/>
    </row>
    <row r="25406" spans="1:7">
      <c r="A25406" s="533"/>
      <c r="B25406" s="1787"/>
      <c r="C25406" s="1788"/>
      <c r="D25406" s="533"/>
      <c r="E25406" s="533"/>
      <c r="F25406" s="533"/>
      <c r="G25406" s="533"/>
    </row>
    <row r="25407" spans="1:7">
      <c r="A25407" s="533"/>
      <c r="B25407" s="1787"/>
      <c r="C25407" s="1788"/>
      <c r="D25407" s="533"/>
      <c r="E25407" s="533"/>
      <c r="F25407" s="533"/>
      <c r="G25407" s="533"/>
    </row>
    <row r="25408" spans="1:7">
      <c r="A25408" s="533"/>
      <c r="B25408" s="1787"/>
      <c r="C25408" s="1788"/>
      <c r="D25408" s="533"/>
      <c r="E25408" s="533"/>
      <c r="F25408" s="533"/>
      <c r="G25408" s="533"/>
    </row>
    <row r="25409" spans="1:7">
      <c r="A25409" s="533"/>
      <c r="B25409" s="1787"/>
      <c r="C25409" s="1788"/>
      <c r="D25409" s="533"/>
      <c r="E25409" s="533"/>
      <c r="F25409" s="533"/>
      <c r="G25409" s="533"/>
    </row>
    <row r="25410" spans="1:7">
      <c r="A25410" s="533"/>
      <c r="B25410" s="1787"/>
      <c r="C25410" s="1788"/>
      <c r="D25410" s="533"/>
      <c r="E25410" s="533"/>
      <c r="F25410" s="533"/>
      <c r="G25410" s="533"/>
    </row>
    <row r="25411" spans="1:7">
      <c r="A25411" s="533"/>
      <c r="B25411" s="1787"/>
      <c r="C25411" s="1788"/>
      <c r="D25411" s="533"/>
      <c r="E25411" s="533"/>
      <c r="F25411" s="533"/>
      <c r="G25411" s="533"/>
    </row>
    <row r="25412" spans="1:7">
      <c r="A25412" s="533"/>
      <c r="B25412" s="1787"/>
      <c r="C25412" s="1788"/>
      <c r="D25412" s="533"/>
      <c r="E25412" s="533"/>
      <c r="F25412" s="533"/>
      <c r="G25412" s="533"/>
    </row>
    <row r="25413" spans="1:7">
      <c r="A25413" s="533"/>
      <c r="B25413" s="1787"/>
      <c r="C25413" s="1788"/>
      <c r="D25413" s="533"/>
      <c r="E25413" s="533"/>
      <c r="F25413" s="533"/>
      <c r="G25413" s="533"/>
    </row>
    <row r="25414" spans="1:7">
      <c r="A25414" s="533"/>
      <c r="B25414" s="1787"/>
      <c r="C25414" s="1788"/>
      <c r="D25414" s="533"/>
      <c r="E25414" s="533"/>
      <c r="F25414" s="533"/>
      <c r="G25414" s="533"/>
    </row>
    <row r="25415" spans="1:7">
      <c r="A25415" s="533"/>
      <c r="B25415" s="1787"/>
      <c r="C25415" s="1788"/>
      <c r="D25415" s="533"/>
      <c r="E25415" s="533"/>
      <c r="F25415" s="533"/>
      <c r="G25415" s="533"/>
    </row>
    <row r="25416" spans="1:7">
      <c r="A25416" s="533"/>
      <c r="B25416" s="1787"/>
      <c r="C25416" s="1788"/>
      <c r="D25416" s="533"/>
      <c r="E25416" s="533"/>
      <c r="F25416" s="533"/>
      <c r="G25416" s="533"/>
    </row>
    <row r="25417" spans="1:7">
      <c r="A25417" s="533"/>
      <c r="B25417" s="1787"/>
      <c r="C25417" s="1788"/>
      <c r="D25417" s="533"/>
      <c r="E25417" s="533"/>
      <c r="F25417" s="533"/>
      <c r="G25417" s="533"/>
    </row>
    <row r="25418" spans="1:7">
      <c r="A25418" s="533"/>
      <c r="B25418" s="1787"/>
      <c r="C25418" s="1788"/>
      <c r="D25418" s="533"/>
      <c r="E25418" s="533"/>
      <c r="F25418" s="533"/>
      <c r="G25418" s="533"/>
    </row>
    <row r="25419" spans="1:7">
      <c r="A25419" s="533"/>
      <c r="B25419" s="1787"/>
      <c r="C25419" s="1788"/>
      <c r="D25419" s="533"/>
      <c r="E25419" s="533"/>
      <c r="F25419" s="533"/>
      <c r="G25419" s="533"/>
    </row>
    <row r="25420" spans="1:7">
      <c r="A25420" s="533"/>
      <c r="B25420" s="1787"/>
      <c r="C25420" s="1788"/>
      <c r="D25420" s="533"/>
      <c r="E25420" s="533"/>
      <c r="F25420" s="533"/>
      <c r="G25420" s="533"/>
    </row>
    <row r="25421" spans="1:7">
      <c r="A25421" s="533"/>
      <c r="B25421" s="1787"/>
      <c r="C25421" s="1788"/>
      <c r="D25421" s="533"/>
      <c r="E25421" s="533"/>
      <c r="F25421" s="533"/>
      <c r="G25421" s="533"/>
    </row>
    <row r="25422" spans="1:7">
      <c r="A25422" s="533"/>
      <c r="B25422" s="1787"/>
      <c r="C25422" s="1788"/>
      <c r="D25422" s="533"/>
      <c r="E25422" s="533"/>
      <c r="F25422" s="533"/>
      <c r="G25422" s="533"/>
    </row>
    <row r="25423" spans="1:7">
      <c r="A25423" s="533"/>
      <c r="B25423" s="1787"/>
      <c r="C25423" s="1788"/>
      <c r="D25423" s="533"/>
      <c r="E25423" s="533"/>
      <c r="F25423" s="533"/>
      <c r="G25423" s="533"/>
    </row>
    <row r="25424" spans="1:7">
      <c r="A25424" s="533"/>
      <c r="B25424" s="1787"/>
      <c r="C25424" s="1788"/>
      <c r="D25424" s="533"/>
      <c r="E25424" s="533"/>
      <c r="F25424" s="533"/>
      <c r="G25424" s="533"/>
    </row>
    <row r="25425" spans="1:7">
      <c r="A25425" s="533"/>
      <c r="B25425" s="1787"/>
      <c r="C25425" s="1788"/>
      <c r="D25425" s="533"/>
      <c r="E25425" s="533"/>
      <c r="F25425" s="533"/>
      <c r="G25425" s="533"/>
    </row>
    <row r="25426" spans="1:7">
      <c r="A25426" s="533"/>
      <c r="B25426" s="1787"/>
      <c r="C25426" s="1788"/>
      <c r="D25426" s="533"/>
      <c r="E25426" s="533"/>
      <c r="F25426" s="533"/>
      <c r="G25426" s="533"/>
    </row>
    <row r="25427" spans="1:7">
      <c r="A25427" s="533"/>
      <c r="B25427" s="1787"/>
      <c r="C25427" s="1788"/>
      <c r="D25427" s="533"/>
      <c r="E25427" s="533"/>
      <c r="F25427" s="533"/>
      <c r="G25427" s="533"/>
    </row>
    <row r="25428" spans="1:7">
      <c r="A25428" s="533"/>
      <c r="B25428" s="1787"/>
      <c r="C25428" s="1788"/>
      <c r="D25428" s="533"/>
      <c r="E25428" s="533"/>
      <c r="F25428" s="533"/>
      <c r="G25428" s="533"/>
    </row>
    <row r="25429" spans="1:7">
      <c r="A25429" s="533"/>
      <c r="B25429" s="1787"/>
      <c r="C25429" s="1788"/>
      <c r="D25429" s="533"/>
      <c r="E25429" s="533"/>
      <c r="F25429" s="533"/>
      <c r="G25429" s="533"/>
    </row>
    <row r="25430" spans="1:7">
      <c r="A25430" s="533"/>
      <c r="B25430" s="1787"/>
      <c r="C25430" s="1788"/>
      <c r="D25430" s="533"/>
      <c r="E25430" s="533"/>
      <c r="F25430" s="533"/>
      <c r="G25430" s="533"/>
    </row>
    <row r="25431" spans="1:7">
      <c r="A25431" s="533"/>
      <c r="B25431" s="1787"/>
      <c r="C25431" s="1788"/>
      <c r="D25431" s="533"/>
      <c r="E25431" s="533"/>
      <c r="F25431" s="533"/>
      <c r="G25431" s="533"/>
    </row>
    <row r="25432" spans="1:7">
      <c r="A25432" s="533"/>
      <c r="B25432" s="1787"/>
      <c r="C25432" s="1788"/>
      <c r="D25432" s="533"/>
      <c r="E25432" s="533"/>
      <c r="F25432" s="533"/>
      <c r="G25432" s="533"/>
    </row>
    <row r="25433" spans="1:7">
      <c r="A25433" s="533"/>
      <c r="B25433" s="1787"/>
      <c r="C25433" s="1788"/>
      <c r="D25433" s="533"/>
      <c r="E25433" s="533"/>
      <c r="F25433" s="533"/>
      <c r="G25433" s="533"/>
    </row>
    <row r="25434" spans="1:7">
      <c r="A25434" s="533"/>
      <c r="B25434" s="1787"/>
      <c r="C25434" s="1788"/>
      <c r="D25434" s="533"/>
      <c r="E25434" s="533"/>
      <c r="F25434" s="533"/>
      <c r="G25434" s="533"/>
    </row>
    <row r="25435" spans="1:7">
      <c r="A25435" s="533"/>
      <c r="B25435" s="1787"/>
      <c r="C25435" s="1788"/>
      <c r="D25435" s="533"/>
      <c r="E25435" s="533"/>
      <c r="F25435" s="533"/>
      <c r="G25435" s="533"/>
    </row>
    <row r="25436" spans="1:7">
      <c r="A25436" s="533"/>
      <c r="B25436" s="1787"/>
      <c r="C25436" s="1788"/>
      <c r="D25436" s="533"/>
      <c r="E25436" s="533"/>
      <c r="F25436" s="533"/>
      <c r="G25436" s="533"/>
    </row>
    <row r="25437" spans="1:7">
      <c r="A25437" s="533"/>
      <c r="B25437" s="1787"/>
      <c r="C25437" s="1788"/>
      <c r="D25437" s="533"/>
      <c r="E25437" s="533"/>
      <c r="F25437" s="533"/>
      <c r="G25437" s="533"/>
    </row>
    <row r="25438" spans="1:7">
      <c r="A25438" s="533"/>
      <c r="B25438" s="1787"/>
      <c r="C25438" s="1788"/>
      <c r="D25438" s="533"/>
      <c r="E25438" s="533"/>
      <c r="F25438" s="533"/>
      <c r="G25438" s="533"/>
    </row>
    <row r="25439" spans="1:7">
      <c r="A25439" s="533"/>
      <c r="B25439" s="1787"/>
      <c r="C25439" s="1788"/>
      <c r="D25439" s="533"/>
      <c r="E25439" s="533"/>
      <c r="F25439" s="533"/>
      <c r="G25439" s="533"/>
    </row>
    <row r="25440" spans="1:7">
      <c r="A25440" s="533"/>
      <c r="B25440" s="1787"/>
      <c r="C25440" s="1788"/>
      <c r="D25440" s="533"/>
      <c r="E25440" s="533"/>
      <c r="F25440" s="533"/>
      <c r="G25440" s="533"/>
    </row>
    <row r="25441" spans="1:7">
      <c r="A25441" s="533"/>
      <c r="B25441" s="1787"/>
      <c r="C25441" s="1788"/>
      <c r="D25441" s="533"/>
      <c r="E25441" s="533"/>
      <c r="F25441" s="533"/>
      <c r="G25441" s="533"/>
    </row>
    <row r="25442" spans="1:7">
      <c r="A25442" s="533"/>
      <c r="B25442" s="1787"/>
      <c r="C25442" s="1788"/>
      <c r="D25442" s="533"/>
      <c r="E25442" s="533"/>
      <c r="F25442" s="533"/>
      <c r="G25442" s="533"/>
    </row>
    <row r="25443" spans="1:7">
      <c r="A25443" s="533"/>
      <c r="B25443" s="1787"/>
      <c r="C25443" s="1788"/>
      <c r="D25443" s="533"/>
      <c r="E25443" s="533"/>
      <c r="F25443" s="533"/>
      <c r="G25443" s="533"/>
    </row>
    <row r="25444" spans="1:7">
      <c r="A25444" s="533"/>
      <c r="B25444" s="1787"/>
      <c r="C25444" s="1788"/>
      <c r="D25444" s="533"/>
      <c r="E25444" s="533"/>
      <c r="F25444" s="533"/>
      <c r="G25444" s="533"/>
    </row>
    <row r="25445" spans="1:7">
      <c r="A25445" s="533"/>
      <c r="B25445" s="1787"/>
      <c r="C25445" s="1788"/>
      <c r="D25445" s="533"/>
      <c r="E25445" s="533"/>
      <c r="F25445" s="533"/>
      <c r="G25445" s="533"/>
    </row>
    <row r="25446" spans="1:7">
      <c r="A25446" s="533"/>
      <c r="B25446" s="1787"/>
      <c r="C25446" s="1788"/>
      <c r="D25446" s="533"/>
      <c r="E25446" s="533"/>
      <c r="F25446" s="533"/>
      <c r="G25446" s="533"/>
    </row>
    <row r="25447" spans="1:7">
      <c r="A25447" s="533"/>
      <c r="B25447" s="1787"/>
      <c r="C25447" s="1788"/>
      <c r="D25447" s="533"/>
      <c r="E25447" s="533"/>
      <c r="F25447" s="533"/>
      <c r="G25447" s="533"/>
    </row>
    <row r="25448" spans="1:7">
      <c r="A25448" s="533"/>
      <c r="B25448" s="1787"/>
      <c r="C25448" s="1788"/>
      <c r="D25448" s="533"/>
      <c r="E25448" s="533"/>
      <c r="F25448" s="533"/>
      <c r="G25448" s="533"/>
    </row>
    <row r="25449" spans="1:7">
      <c r="A25449" s="533"/>
      <c r="B25449" s="1787"/>
      <c r="C25449" s="1788"/>
      <c r="D25449" s="533"/>
      <c r="E25449" s="533"/>
      <c r="F25449" s="533"/>
      <c r="G25449" s="533"/>
    </row>
    <row r="25450" spans="1:7">
      <c r="A25450" s="533"/>
      <c r="B25450" s="1787"/>
      <c r="C25450" s="1788"/>
      <c r="D25450" s="533"/>
      <c r="E25450" s="533"/>
      <c r="F25450" s="533"/>
      <c r="G25450" s="533"/>
    </row>
    <row r="25451" spans="1:7">
      <c r="A25451" s="533"/>
      <c r="B25451" s="1787"/>
      <c r="C25451" s="1788"/>
      <c r="D25451" s="533"/>
      <c r="E25451" s="533"/>
      <c r="F25451" s="533"/>
      <c r="G25451" s="533"/>
    </row>
    <row r="25452" spans="1:7">
      <c r="A25452" s="533"/>
      <c r="B25452" s="1787"/>
      <c r="C25452" s="1788"/>
      <c r="D25452" s="533"/>
      <c r="E25452" s="533"/>
      <c r="F25452" s="533"/>
      <c r="G25452" s="533"/>
    </row>
    <row r="25453" spans="1:7">
      <c r="A25453" s="533"/>
      <c r="B25453" s="1787"/>
      <c r="C25453" s="1788"/>
      <c r="D25453" s="533"/>
      <c r="E25453" s="533"/>
      <c r="F25453" s="533"/>
      <c r="G25453" s="533"/>
    </row>
    <row r="25454" spans="1:7">
      <c r="A25454" s="533"/>
      <c r="B25454" s="1787"/>
      <c r="C25454" s="1788"/>
      <c r="D25454" s="533"/>
      <c r="E25454" s="533"/>
      <c r="F25454" s="533"/>
      <c r="G25454" s="533"/>
    </row>
    <row r="25455" spans="1:7">
      <c r="A25455" s="533"/>
      <c r="B25455" s="1787"/>
      <c r="C25455" s="1788"/>
      <c r="D25455" s="533"/>
      <c r="E25455" s="533"/>
      <c r="F25455" s="533"/>
      <c r="G25455" s="533"/>
    </row>
    <row r="25456" spans="1:7">
      <c r="A25456" s="533"/>
      <c r="B25456" s="1787"/>
      <c r="C25456" s="1788"/>
      <c r="D25456" s="533"/>
      <c r="E25456" s="533"/>
      <c r="F25456" s="533"/>
      <c r="G25456" s="533"/>
    </row>
    <row r="25457" spans="1:7">
      <c r="A25457" s="533"/>
      <c r="B25457" s="1787"/>
      <c r="C25457" s="1788"/>
      <c r="D25457" s="533"/>
      <c r="E25457" s="533"/>
      <c r="F25457" s="533"/>
      <c r="G25457" s="533"/>
    </row>
    <row r="25458" spans="1:7">
      <c r="A25458" s="533"/>
      <c r="B25458" s="1787"/>
      <c r="C25458" s="1788"/>
      <c r="D25458" s="533"/>
      <c r="E25458" s="533"/>
      <c r="F25458" s="533"/>
      <c r="G25458" s="533"/>
    </row>
    <row r="25459" spans="1:7">
      <c r="A25459" s="533"/>
      <c r="B25459" s="1787"/>
      <c r="C25459" s="1788"/>
      <c r="D25459" s="533"/>
      <c r="E25459" s="533"/>
      <c r="F25459" s="533"/>
      <c r="G25459" s="533"/>
    </row>
    <row r="25460" spans="1:7">
      <c r="A25460" s="533"/>
      <c r="B25460" s="1787"/>
      <c r="C25460" s="1788"/>
      <c r="D25460" s="533"/>
      <c r="E25460" s="533"/>
      <c r="F25460" s="533"/>
      <c r="G25460" s="533"/>
    </row>
    <row r="25461" spans="1:7">
      <c r="A25461" s="533"/>
      <c r="B25461" s="1787"/>
      <c r="C25461" s="1788"/>
      <c r="D25461" s="533"/>
      <c r="E25461" s="533"/>
      <c r="F25461" s="533"/>
      <c r="G25461" s="533"/>
    </row>
    <row r="25462" spans="1:7">
      <c r="A25462" s="533"/>
      <c r="B25462" s="1787"/>
      <c r="C25462" s="1788"/>
      <c r="D25462" s="533"/>
      <c r="E25462" s="533"/>
      <c r="F25462" s="533"/>
      <c r="G25462" s="533"/>
    </row>
    <row r="25463" spans="1:7">
      <c r="A25463" s="533"/>
      <c r="B25463" s="1787"/>
      <c r="C25463" s="1788"/>
      <c r="D25463" s="533"/>
      <c r="E25463" s="533"/>
      <c r="F25463" s="533"/>
      <c r="G25463" s="533"/>
    </row>
    <row r="25464" spans="1:7">
      <c r="A25464" s="533"/>
      <c r="B25464" s="1787"/>
      <c r="C25464" s="1788"/>
      <c r="D25464" s="533"/>
      <c r="E25464" s="533"/>
      <c r="F25464" s="533"/>
      <c r="G25464" s="533"/>
    </row>
    <row r="25465" spans="1:7">
      <c r="A25465" s="533"/>
      <c r="B25465" s="1787"/>
      <c r="C25465" s="1788"/>
      <c r="D25465" s="533"/>
      <c r="E25465" s="533"/>
      <c r="F25465" s="533"/>
      <c r="G25465" s="533"/>
    </row>
    <row r="25466" spans="1:7">
      <c r="A25466" s="533"/>
      <c r="B25466" s="1787"/>
      <c r="C25466" s="1788"/>
      <c r="D25466" s="533"/>
      <c r="E25466" s="533"/>
      <c r="F25466" s="533"/>
      <c r="G25466" s="533"/>
    </row>
    <row r="25467" spans="1:7">
      <c r="A25467" s="533"/>
      <c r="B25467" s="1787"/>
      <c r="C25467" s="1788"/>
      <c r="D25467" s="533"/>
      <c r="E25467" s="533"/>
      <c r="F25467" s="533"/>
      <c r="G25467" s="533"/>
    </row>
    <row r="25468" spans="1:7">
      <c r="A25468" s="533"/>
      <c r="B25468" s="1787"/>
      <c r="C25468" s="1788"/>
      <c r="D25468" s="533"/>
      <c r="E25468" s="533"/>
      <c r="F25468" s="533"/>
      <c r="G25468" s="533"/>
    </row>
    <row r="25469" spans="1:7">
      <c r="A25469" s="533"/>
      <c r="B25469" s="1787"/>
      <c r="C25469" s="1788"/>
      <c r="D25469" s="533"/>
      <c r="E25469" s="533"/>
      <c r="F25469" s="533"/>
      <c r="G25469" s="533"/>
    </row>
    <row r="25470" spans="1:7">
      <c r="A25470" s="533"/>
      <c r="B25470" s="1787"/>
      <c r="C25470" s="1788"/>
      <c r="D25470" s="533"/>
      <c r="E25470" s="533"/>
      <c r="F25470" s="533"/>
      <c r="G25470" s="533"/>
    </row>
    <row r="25471" spans="1:7">
      <c r="A25471" s="533"/>
      <c r="B25471" s="1787"/>
      <c r="C25471" s="1788"/>
      <c r="D25471" s="533"/>
      <c r="E25471" s="533"/>
      <c r="F25471" s="533"/>
      <c r="G25471" s="533"/>
    </row>
    <row r="25472" spans="1:7">
      <c r="A25472" s="533"/>
      <c r="B25472" s="1787"/>
      <c r="C25472" s="1788"/>
      <c r="D25472" s="533"/>
      <c r="E25472" s="533"/>
      <c r="F25472" s="533"/>
      <c r="G25472" s="533"/>
    </row>
    <row r="25473" spans="1:7">
      <c r="A25473" s="533"/>
      <c r="B25473" s="1787"/>
      <c r="C25473" s="1788"/>
      <c r="D25473" s="533"/>
      <c r="E25473" s="533"/>
      <c r="F25473" s="533"/>
      <c r="G25473" s="533"/>
    </row>
    <row r="25474" spans="1:7">
      <c r="A25474" s="533"/>
      <c r="B25474" s="1787"/>
      <c r="C25474" s="1788"/>
      <c r="D25474" s="533"/>
      <c r="E25474" s="533"/>
      <c r="F25474" s="533"/>
      <c r="G25474" s="533"/>
    </row>
    <row r="25475" spans="1:7">
      <c r="A25475" s="533"/>
      <c r="B25475" s="1787"/>
      <c r="C25475" s="1788"/>
      <c r="D25475" s="533"/>
      <c r="E25475" s="533"/>
      <c r="F25475" s="533"/>
      <c r="G25475" s="533"/>
    </row>
    <row r="25476" spans="1:7">
      <c r="A25476" s="533"/>
      <c r="B25476" s="1787"/>
      <c r="C25476" s="1788"/>
      <c r="D25476" s="533"/>
      <c r="E25476" s="533"/>
      <c r="F25476" s="533"/>
      <c r="G25476" s="533"/>
    </row>
    <row r="25477" spans="1:7">
      <c r="A25477" s="533"/>
      <c r="B25477" s="1787"/>
      <c r="C25477" s="1788"/>
      <c r="D25477" s="533"/>
      <c r="E25477" s="533"/>
      <c r="F25477" s="533"/>
      <c r="G25477" s="533"/>
    </row>
    <row r="25478" spans="1:7">
      <c r="A25478" s="533"/>
      <c r="B25478" s="1787"/>
      <c r="C25478" s="1788"/>
      <c r="D25478" s="533"/>
      <c r="E25478" s="533"/>
      <c r="F25478" s="533"/>
      <c r="G25478" s="533"/>
    </row>
    <row r="25479" spans="1:7">
      <c r="A25479" s="533"/>
      <c r="B25479" s="1787"/>
      <c r="C25479" s="1788"/>
      <c r="D25479" s="533"/>
      <c r="E25479" s="533"/>
      <c r="F25479" s="533"/>
      <c r="G25479" s="533"/>
    </row>
    <row r="25480" spans="1:7">
      <c r="A25480" s="533"/>
      <c r="B25480" s="1787"/>
      <c r="C25480" s="1788"/>
      <c r="D25480" s="533"/>
      <c r="E25480" s="533"/>
      <c r="F25480" s="533"/>
      <c r="G25480" s="533"/>
    </row>
    <row r="25481" spans="1:7">
      <c r="A25481" s="533"/>
      <c r="B25481" s="1787"/>
      <c r="C25481" s="1788"/>
      <c r="D25481" s="533"/>
      <c r="E25481" s="533"/>
      <c r="F25481" s="533"/>
      <c r="G25481" s="533"/>
    </row>
    <row r="25482" spans="1:7">
      <c r="A25482" s="533"/>
      <c r="B25482" s="1787"/>
      <c r="C25482" s="1788"/>
      <c r="D25482" s="533"/>
      <c r="E25482" s="533"/>
      <c r="F25482" s="533"/>
      <c r="G25482" s="533"/>
    </row>
    <row r="25483" spans="1:7">
      <c r="A25483" s="533"/>
      <c r="B25483" s="1787"/>
      <c r="C25483" s="1788"/>
      <c r="D25483" s="533"/>
      <c r="E25483" s="533"/>
      <c r="F25483" s="533"/>
      <c r="G25483" s="533"/>
    </row>
    <row r="25484" spans="1:7">
      <c r="A25484" s="533"/>
      <c r="B25484" s="1787"/>
      <c r="C25484" s="1788"/>
      <c r="D25484" s="533"/>
      <c r="E25484" s="533"/>
      <c r="F25484" s="533"/>
      <c r="G25484" s="533"/>
    </row>
    <row r="25485" spans="1:7">
      <c r="A25485" s="533"/>
      <c r="B25485" s="1787"/>
      <c r="C25485" s="1788"/>
      <c r="D25485" s="533"/>
      <c r="E25485" s="533"/>
      <c r="F25485" s="533"/>
      <c r="G25485" s="533"/>
    </row>
    <row r="25486" spans="1:7">
      <c r="A25486" s="533"/>
      <c r="B25486" s="1787"/>
      <c r="C25486" s="1788"/>
      <c r="D25486" s="533"/>
      <c r="E25486" s="533"/>
      <c r="F25486" s="533"/>
      <c r="G25486" s="533"/>
    </row>
    <row r="25487" spans="1:7">
      <c r="A25487" s="533"/>
      <c r="B25487" s="1787"/>
      <c r="C25487" s="1788"/>
      <c r="D25487" s="533"/>
      <c r="E25487" s="533"/>
      <c r="F25487" s="533"/>
      <c r="G25487" s="533"/>
    </row>
    <row r="25488" spans="1:7">
      <c r="A25488" s="533"/>
      <c r="B25488" s="1787"/>
      <c r="C25488" s="1788"/>
      <c r="D25488" s="533"/>
      <c r="E25488" s="533"/>
      <c r="F25488" s="533"/>
      <c r="G25488" s="533"/>
    </row>
    <row r="25489" spans="1:7">
      <c r="A25489" s="533"/>
      <c r="B25489" s="1787"/>
      <c r="C25489" s="1788"/>
      <c r="D25489" s="533"/>
      <c r="E25489" s="533"/>
      <c r="F25489" s="533"/>
      <c r="G25489" s="533"/>
    </row>
    <row r="25490" spans="1:7">
      <c r="A25490" s="533"/>
      <c r="B25490" s="1787"/>
      <c r="C25490" s="1788"/>
      <c r="D25490" s="533"/>
      <c r="E25490" s="533"/>
      <c r="F25490" s="533"/>
      <c r="G25490" s="533"/>
    </row>
    <row r="25491" spans="1:7">
      <c r="A25491" s="533"/>
      <c r="B25491" s="1787"/>
      <c r="C25491" s="1788"/>
      <c r="D25491" s="533"/>
      <c r="E25491" s="533"/>
      <c r="F25491" s="533"/>
      <c r="G25491" s="533"/>
    </row>
    <row r="25492" spans="1:7">
      <c r="A25492" s="533"/>
      <c r="B25492" s="1787"/>
      <c r="C25492" s="1788"/>
      <c r="D25492" s="533"/>
      <c r="E25492" s="533"/>
      <c r="F25492" s="533"/>
      <c r="G25492" s="533"/>
    </row>
    <row r="25493" spans="1:7">
      <c r="A25493" s="533"/>
      <c r="B25493" s="1787"/>
      <c r="C25493" s="1788"/>
      <c r="D25493" s="533"/>
      <c r="E25493" s="533"/>
      <c r="F25493" s="533"/>
      <c r="G25493" s="533"/>
    </row>
    <row r="25494" spans="1:7">
      <c r="A25494" s="533"/>
      <c r="B25494" s="1787"/>
      <c r="C25494" s="1788"/>
      <c r="D25494" s="533"/>
      <c r="E25494" s="533"/>
      <c r="F25494" s="533"/>
      <c r="G25494" s="533"/>
    </row>
    <row r="25495" spans="1:7">
      <c r="A25495" s="533"/>
      <c r="B25495" s="1787"/>
      <c r="C25495" s="1788"/>
      <c r="D25495" s="533"/>
      <c r="E25495" s="533"/>
      <c r="F25495" s="533"/>
      <c r="G25495" s="533"/>
    </row>
    <row r="25496" spans="1:7">
      <c r="A25496" s="533"/>
      <c r="B25496" s="1787"/>
      <c r="C25496" s="1788"/>
      <c r="D25496" s="533"/>
      <c r="E25496" s="533"/>
      <c r="F25496" s="533"/>
      <c r="G25496" s="533"/>
    </row>
    <row r="25497" spans="1:7">
      <c r="A25497" s="533"/>
      <c r="B25497" s="1787"/>
      <c r="C25497" s="1788"/>
      <c r="D25497" s="533"/>
      <c r="E25497" s="533"/>
      <c r="F25497" s="533"/>
      <c r="G25497" s="533"/>
    </row>
    <row r="25498" spans="1:7">
      <c r="A25498" s="533"/>
      <c r="B25498" s="1787"/>
      <c r="C25498" s="1788"/>
      <c r="D25498" s="533"/>
      <c r="E25498" s="533"/>
      <c r="F25498" s="533"/>
      <c r="G25498" s="533"/>
    </row>
    <row r="25499" spans="1:7">
      <c r="A25499" s="533"/>
      <c r="B25499" s="1787"/>
      <c r="C25499" s="1788"/>
      <c r="D25499" s="533"/>
      <c r="E25499" s="533"/>
      <c r="F25499" s="533"/>
      <c r="G25499" s="533"/>
    </row>
    <row r="25500" spans="1:7">
      <c r="A25500" s="533"/>
      <c r="B25500" s="1787"/>
      <c r="C25500" s="1788"/>
      <c r="D25500" s="533"/>
      <c r="E25500" s="533"/>
      <c r="F25500" s="533"/>
      <c r="G25500" s="533"/>
    </row>
    <row r="25501" spans="1:7">
      <c r="A25501" s="533"/>
      <c r="B25501" s="1787"/>
      <c r="C25501" s="1788"/>
      <c r="D25501" s="533"/>
      <c r="E25501" s="533"/>
      <c r="F25501" s="533"/>
      <c r="G25501" s="533"/>
    </row>
    <row r="25502" spans="1:7">
      <c r="A25502" s="533"/>
      <c r="B25502" s="1787"/>
      <c r="C25502" s="1788"/>
      <c r="D25502" s="533"/>
      <c r="E25502" s="533"/>
      <c r="F25502" s="533"/>
      <c r="G25502" s="533"/>
    </row>
    <row r="25503" spans="1:7">
      <c r="A25503" s="533"/>
      <c r="B25503" s="1787"/>
      <c r="C25503" s="1788"/>
      <c r="D25503" s="533"/>
      <c r="E25503" s="533"/>
      <c r="F25503" s="533"/>
      <c r="G25503" s="533"/>
    </row>
    <row r="25504" spans="1:7">
      <c r="A25504" s="533"/>
      <c r="B25504" s="1787"/>
      <c r="C25504" s="1788"/>
      <c r="D25504" s="533"/>
      <c r="E25504" s="533"/>
      <c r="F25504" s="533"/>
      <c r="G25504" s="533"/>
    </row>
    <row r="25505" spans="1:7">
      <c r="A25505" s="533"/>
      <c r="B25505" s="1787"/>
      <c r="C25505" s="1788"/>
      <c r="D25505" s="533"/>
      <c r="E25505" s="533"/>
      <c r="F25505" s="533"/>
      <c r="G25505" s="533"/>
    </row>
    <row r="25506" spans="1:7">
      <c r="A25506" s="533"/>
      <c r="B25506" s="1787"/>
      <c r="C25506" s="1788"/>
      <c r="D25506" s="533"/>
      <c r="E25506" s="533"/>
      <c r="F25506" s="533"/>
      <c r="G25506" s="533"/>
    </row>
    <row r="25507" spans="1:7">
      <c r="A25507" s="533"/>
      <c r="B25507" s="1787"/>
      <c r="C25507" s="1788"/>
      <c r="D25507" s="533"/>
      <c r="E25507" s="533"/>
      <c r="F25507" s="533"/>
      <c r="G25507" s="533"/>
    </row>
    <row r="25508" spans="1:7">
      <c r="A25508" s="533"/>
      <c r="B25508" s="1787"/>
      <c r="C25508" s="1788"/>
      <c r="D25508" s="533"/>
      <c r="E25508" s="533"/>
      <c r="F25508" s="533"/>
      <c r="G25508" s="533"/>
    </row>
    <row r="25509" spans="1:7">
      <c r="A25509" s="533"/>
      <c r="B25509" s="1787"/>
      <c r="C25509" s="1788"/>
      <c r="D25509" s="533"/>
      <c r="E25509" s="533"/>
      <c r="F25509" s="533"/>
      <c r="G25509" s="533"/>
    </row>
    <row r="25510" spans="1:7">
      <c r="A25510" s="533"/>
      <c r="B25510" s="1787"/>
      <c r="C25510" s="1788"/>
      <c r="D25510" s="533"/>
      <c r="E25510" s="533"/>
      <c r="F25510" s="533"/>
      <c r="G25510" s="533"/>
    </row>
    <row r="25511" spans="1:7">
      <c r="A25511" s="533"/>
      <c r="B25511" s="1787"/>
      <c r="C25511" s="1788"/>
      <c r="D25511" s="533"/>
      <c r="E25511" s="533"/>
      <c r="F25511" s="533"/>
      <c r="G25511" s="533"/>
    </row>
    <row r="25512" spans="1:7">
      <c r="A25512" s="533"/>
      <c r="B25512" s="1787"/>
      <c r="C25512" s="1788"/>
      <c r="D25512" s="533"/>
      <c r="E25512" s="533"/>
      <c r="F25512" s="533"/>
      <c r="G25512" s="533"/>
    </row>
    <row r="25513" spans="1:7">
      <c r="A25513" s="533"/>
      <c r="B25513" s="1787"/>
      <c r="C25513" s="1788"/>
      <c r="D25513" s="533"/>
      <c r="E25513" s="533"/>
      <c r="F25513" s="533"/>
      <c r="G25513" s="533"/>
    </row>
    <row r="25514" spans="1:7">
      <c r="A25514" s="533"/>
      <c r="B25514" s="1787"/>
      <c r="C25514" s="1788"/>
      <c r="D25514" s="533"/>
      <c r="E25514" s="533"/>
      <c r="F25514" s="533"/>
      <c r="G25514" s="533"/>
    </row>
    <row r="25515" spans="1:7">
      <c r="A25515" s="533"/>
      <c r="B25515" s="1787"/>
      <c r="C25515" s="1788"/>
      <c r="D25515" s="533"/>
      <c r="E25515" s="533"/>
      <c r="F25515" s="533"/>
      <c r="G25515" s="533"/>
    </row>
    <row r="25516" spans="1:7">
      <c r="A25516" s="533"/>
      <c r="B25516" s="1787"/>
      <c r="C25516" s="1788"/>
      <c r="D25516" s="533"/>
      <c r="E25516" s="533"/>
      <c r="F25516" s="533"/>
      <c r="G25516" s="533"/>
    </row>
    <row r="25517" spans="1:7">
      <c r="A25517" s="533"/>
      <c r="B25517" s="1787"/>
      <c r="C25517" s="1788"/>
      <c r="D25517" s="533"/>
      <c r="E25517" s="533"/>
      <c r="F25517" s="533"/>
      <c r="G25517" s="533"/>
    </row>
    <row r="25518" spans="1:7">
      <c r="A25518" s="533"/>
      <c r="B25518" s="1787"/>
      <c r="C25518" s="1788"/>
      <c r="D25518" s="533"/>
      <c r="E25518" s="533"/>
      <c r="F25518" s="533"/>
      <c r="G25518" s="533"/>
    </row>
    <row r="25519" spans="1:7">
      <c r="A25519" s="533"/>
      <c r="B25519" s="1787"/>
      <c r="C25519" s="1788"/>
      <c r="D25519" s="533"/>
      <c r="E25519" s="533"/>
      <c r="F25519" s="533"/>
      <c r="G25519" s="533"/>
    </row>
    <row r="25520" spans="1:7">
      <c r="A25520" s="533"/>
      <c r="B25520" s="1787"/>
      <c r="C25520" s="1788"/>
      <c r="D25520" s="533"/>
      <c r="E25520" s="533"/>
      <c r="F25520" s="533"/>
      <c r="G25520" s="533"/>
    </row>
    <row r="25521" spans="1:7">
      <c r="A25521" s="533"/>
      <c r="B25521" s="1787"/>
      <c r="C25521" s="1788"/>
      <c r="D25521" s="533"/>
      <c r="E25521" s="533"/>
      <c r="F25521" s="533"/>
      <c r="G25521" s="533"/>
    </row>
    <row r="25522" spans="1:7">
      <c r="A25522" s="533"/>
      <c r="B25522" s="1787"/>
      <c r="C25522" s="1788"/>
      <c r="D25522" s="533"/>
      <c r="E25522" s="533"/>
      <c r="F25522" s="533"/>
      <c r="G25522" s="533"/>
    </row>
    <row r="25523" spans="1:7">
      <c r="A25523" s="533"/>
      <c r="B25523" s="1787"/>
      <c r="C25523" s="1788"/>
      <c r="D25523" s="533"/>
      <c r="E25523" s="533"/>
      <c r="F25523" s="533"/>
      <c r="G25523" s="533"/>
    </row>
    <row r="25524" spans="1:7">
      <c r="A25524" s="533"/>
      <c r="B25524" s="1787"/>
      <c r="C25524" s="1788"/>
      <c r="D25524" s="533"/>
      <c r="E25524" s="533"/>
      <c r="F25524" s="533"/>
      <c r="G25524" s="533"/>
    </row>
    <row r="25525" spans="1:7">
      <c r="A25525" s="533"/>
      <c r="B25525" s="1787"/>
      <c r="C25525" s="1788"/>
      <c r="D25525" s="533"/>
      <c r="E25525" s="533"/>
      <c r="F25525" s="533"/>
      <c r="G25525" s="533"/>
    </row>
    <row r="25526" spans="1:7">
      <c r="A25526" s="533"/>
      <c r="B25526" s="1787"/>
      <c r="C25526" s="1788"/>
      <c r="D25526" s="533"/>
      <c r="E25526" s="533"/>
      <c r="F25526" s="533"/>
      <c r="G25526" s="533"/>
    </row>
    <row r="25527" spans="1:7">
      <c r="A25527" s="533"/>
      <c r="B25527" s="1787"/>
      <c r="C25527" s="1788"/>
      <c r="D25527" s="533"/>
      <c r="E25527" s="533"/>
      <c r="F25527" s="533"/>
      <c r="G25527" s="533"/>
    </row>
    <row r="25528" spans="1:7">
      <c r="A25528" s="533"/>
      <c r="B25528" s="1787"/>
      <c r="C25528" s="1788"/>
      <c r="D25528" s="533"/>
      <c r="E25528" s="533"/>
      <c r="F25528" s="533"/>
      <c r="G25528" s="533"/>
    </row>
    <row r="25529" spans="1:7">
      <c r="A25529" s="533"/>
      <c r="B25529" s="1787"/>
      <c r="C25529" s="1788"/>
      <c r="D25529" s="533"/>
      <c r="E25529" s="533"/>
      <c r="F25529" s="533"/>
      <c r="G25529" s="533"/>
    </row>
    <row r="25530" spans="1:7">
      <c r="A25530" s="533"/>
      <c r="B25530" s="1787"/>
      <c r="C25530" s="1788"/>
      <c r="D25530" s="533"/>
      <c r="E25530" s="533"/>
      <c r="F25530" s="533"/>
      <c r="G25530" s="533"/>
    </row>
    <row r="25531" spans="1:7">
      <c r="A25531" s="533"/>
      <c r="B25531" s="1787"/>
      <c r="C25531" s="1788"/>
      <c r="D25531" s="533"/>
      <c r="E25531" s="533"/>
      <c r="F25531" s="533"/>
      <c r="G25531" s="533"/>
    </row>
    <row r="25532" spans="1:7">
      <c r="A25532" s="533"/>
      <c r="B25532" s="1787"/>
      <c r="C25532" s="1788"/>
      <c r="D25532" s="533"/>
      <c r="E25532" s="533"/>
      <c r="F25532" s="533"/>
      <c r="G25532" s="533"/>
    </row>
    <row r="25533" spans="1:7">
      <c r="A25533" s="533"/>
      <c r="B25533" s="1787"/>
      <c r="C25533" s="1788"/>
      <c r="D25533" s="533"/>
      <c r="E25533" s="533"/>
      <c r="F25533" s="533"/>
      <c r="G25533" s="533"/>
    </row>
    <row r="25534" spans="1:7">
      <c r="A25534" s="533"/>
      <c r="B25534" s="1787"/>
      <c r="C25534" s="1788"/>
      <c r="D25534" s="533"/>
      <c r="E25534" s="533"/>
      <c r="F25534" s="533"/>
      <c r="G25534" s="533"/>
    </row>
    <row r="25535" spans="1:7">
      <c r="A25535" s="533"/>
      <c r="B25535" s="1787"/>
      <c r="C25535" s="1788"/>
      <c r="D25535" s="533"/>
      <c r="E25535" s="533"/>
      <c r="F25535" s="533"/>
      <c r="G25535" s="533"/>
    </row>
    <row r="25536" spans="1:7">
      <c r="A25536" s="533"/>
      <c r="B25536" s="1787"/>
      <c r="C25536" s="1788"/>
      <c r="D25536" s="533"/>
      <c r="E25536" s="533"/>
      <c r="F25536" s="533"/>
      <c r="G25536" s="533"/>
    </row>
    <row r="25537" spans="1:7">
      <c r="A25537" s="533"/>
      <c r="B25537" s="1787"/>
      <c r="C25537" s="1788"/>
      <c r="D25537" s="533"/>
      <c r="E25537" s="533"/>
      <c r="F25537" s="533"/>
      <c r="G25537" s="533"/>
    </row>
    <row r="25538" spans="1:7">
      <c r="A25538" s="533"/>
      <c r="B25538" s="1787"/>
      <c r="C25538" s="1788"/>
      <c r="D25538" s="533"/>
      <c r="E25538" s="533"/>
      <c r="F25538" s="533"/>
      <c r="G25538" s="533"/>
    </row>
    <row r="25539" spans="1:7">
      <c r="A25539" s="533"/>
      <c r="B25539" s="1787"/>
      <c r="C25539" s="1788"/>
      <c r="D25539" s="533"/>
      <c r="E25539" s="533"/>
      <c r="F25539" s="533"/>
      <c r="G25539" s="533"/>
    </row>
    <row r="25540" spans="1:7">
      <c r="A25540" s="533"/>
      <c r="B25540" s="1787"/>
      <c r="C25540" s="1788"/>
      <c r="D25540" s="533"/>
      <c r="E25540" s="533"/>
      <c r="F25540" s="533"/>
      <c r="G25540" s="533"/>
    </row>
    <row r="25541" spans="1:7">
      <c r="A25541" s="533"/>
      <c r="B25541" s="1787"/>
      <c r="C25541" s="1788"/>
      <c r="D25541" s="533"/>
      <c r="E25541" s="533"/>
      <c r="F25541" s="533"/>
      <c r="G25541" s="533"/>
    </row>
    <row r="25542" spans="1:7">
      <c r="A25542" s="533"/>
      <c r="B25542" s="1787"/>
      <c r="C25542" s="1788"/>
      <c r="D25542" s="533"/>
      <c r="E25542" s="533"/>
      <c r="F25542" s="533"/>
      <c r="G25542" s="533"/>
    </row>
    <row r="25543" spans="1:7">
      <c r="A25543" s="533"/>
      <c r="B25543" s="1787"/>
      <c r="C25543" s="1788"/>
      <c r="D25543" s="533"/>
      <c r="E25543" s="533"/>
      <c r="F25543" s="533"/>
      <c r="G25543" s="533"/>
    </row>
    <row r="25544" spans="1:7">
      <c r="A25544" s="533"/>
      <c r="B25544" s="1787"/>
      <c r="C25544" s="1788"/>
      <c r="D25544" s="533"/>
      <c r="E25544" s="533"/>
      <c r="F25544" s="533"/>
      <c r="G25544" s="533"/>
    </row>
    <row r="25545" spans="1:7">
      <c r="A25545" s="533"/>
      <c r="B25545" s="1787"/>
      <c r="C25545" s="1788"/>
      <c r="D25545" s="533"/>
      <c r="E25545" s="533"/>
      <c r="F25545" s="533"/>
      <c r="G25545" s="533"/>
    </row>
    <row r="25546" spans="1:7">
      <c r="A25546" s="533"/>
      <c r="B25546" s="1787"/>
      <c r="C25546" s="1788"/>
      <c r="D25546" s="533"/>
      <c r="E25546" s="533"/>
      <c r="F25546" s="533"/>
      <c r="G25546" s="533"/>
    </row>
    <row r="25547" spans="1:7">
      <c r="A25547" s="533"/>
      <c r="B25547" s="1787"/>
      <c r="C25547" s="1788"/>
      <c r="D25547" s="533"/>
      <c r="E25547" s="533"/>
      <c r="F25547" s="533"/>
      <c r="G25547" s="533"/>
    </row>
    <row r="25548" spans="1:7">
      <c r="A25548" s="533"/>
      <c r="B25548" s="1787"/>
      <c r="C25548" s="1788"/>
      <c r="D25548" s="533"/>
      <c r="E25548" s="533"/>
      <c r="F25548" s="533"/>
      <c r="G25548" s="533"/>
    </row>
    <row r="25549" spans="1:7">
      <c r="A25549" s="533"/>
      <c r="B25549" s="1787"/>
      <c r="C25549" s="1788"/>
      <c r="D25549" s="533"/>
      <c r="E25549" s="533"/>
      <c r="F25549" s="533"/>
      <c r="G25549" s="533"/>
    </row>
    <row r="25550" spans="1:7">
      <c r="A25550" s="533"/>
      <c r="B25550" s="1787"/>
      <c r="C25550" s="1788"/>
      <c r="D25550" s="533"/>
      <c r="E25550" s="533"/>
      <c r="F25550" s="533"/>
      <c r="G25550" s="533"/>
    </row>
    <row r="25551" spans="1:7">
      <c r="A25551" s="533"/>
      <c r="B25551" s="1787"/>
      <c r="C25551" s="1788"/>
      <c r="D25551" s="533"/>
      <c r="E25551" s="533"/>
      <c r="F25551" s="533"/>
      <c r="G25551" s="533"/>
    </row>
    <row r="25552" spans="1:7">
      <c r="A25552" s="533"/>
      <c r="B25552" s="1787"/>
      <c r="C25552" s="1788"/>
      <c r="D25552" s="533"/>
      <c r="E25552" s="533"/>
      <c r="F25552" s="533"/>
      <c r="G25552" s="533"/>
    </row>
    <row r="25553" spans="1:7">
      <c r="A25553" s="533"/>
      <c r="B25553" s="1787"/>
      <c r="C25553" s="1788"/>
      <c r="D25553" s="533"/>
      <c r="E25553" s="533"/>
      <c r="F25553" s="533"/>
      <c r="G25553" s="533"/>
    </row>
    <row r="25554" spans="1:7">
      <c r="A25554" s="533"/>
      <c r="B25554" s="1787"/>
      <c r="C25554" s="1788"/>
      <c r="D25554" s="533"/>
      <c r="E25554" s="533"/>
      <c r="F25554" s="533"/>
      <c r="G25554" s="533"/>
    </row>
    <row r="25555" spans="1:7">
      <c r="A25555" s="533"/>
      <c r="B25555" s="1787"/>
      <c r="C25555" s="1788"/>
      <c r="D25555" s="533"/>
      <c r="E25555" s="533"/>
      <c r="F25555" s="533"/>
      <c r="G25555" s="533"/>
    </row>
    <row r="25556" spans="1:7">
      <c r="A25556" s="533"/>
      <c r="B25556" s="1787"/>
      <c r="C25556" s="1788"/>
      <c r="D25556" s="533"/>
      <c r="E25556" s="533"/>
      <c r="F25556" s="533"/>
      <c r="G25556" s="533"/>
    </row>
    <row r="25557" spans="1:7">
      <c r="A25557" s="533"/>
      <c r="B25557" s="1787"/>
      <c r="C25557" s="1788"/>
      <c r="D25557" s="533"/>
      <c r="E25557" s="533"/>
      <c r="F25557" s="533"/>
      <c r="G25557" s="533"/>
    </row>
    <row r="25558" spans="1:7">
      <c r="A25558" s="533"/>
      <c r="B25558" s="1787"/>
      <c r="C25558" s="1788"/>
      <c r="D25558" s="533"/>
      <c r="E25558" s="533"/>
      <c r="F25558" s="533"/>
      <c r="G25558" s="533"/>
    </row>
    <row r="25559" spans="1:7">
      <c r="A25559" s="533"/>
      <c r="B25559" s="1787"/>
      <c r="C25559" s="1788"/>
      <c r="D25559" s="533"/>
      <c r="E25559" s="533"/>
      <c r="F25559" s="533"/>
      <c r="G25559" s="533"/>
    </row>
    <row r="25560" spans="1:7">
      <c r="A25560" s="533"/>
      <c r="B25560" s="1787"/>
      <c r="C25560" s="1788"/>
      <c r="D25560" s="533"/>
      <c r="E25560" s="533"/>
      <c r="F25560" s="533"/>
      <c r="G25560" s="533"/>
    </row>
    <row r="25561" spans="1:7">
      <c r="A25561" s="533"/>
      <c r="B25561" s="1787"/>
      <c r="C25561" s="1788"/>
      <c r="D25561" s="533"/>
      <c r="E25561" s="533"/>
      <c r="F25561" s="533"/>
      <c r="G25561" s="533"/>
    </row>
    <row r="25562" spans="1:7">
      <c r="A25562" s="533"/>
      <c r="B25562" s="1787"/>
      <c r="C25562" s="1788"/>
      <c r="D25562" s="533"/>
      <c r="E25562" s="533"/>
      <c r="F25562" s="533"/>
      <c r="G25562" s="533"/>
    </row>
    <row r="25563" spans="1:7">
      <c r="A25563" s="533"/>
      <c r="B25563" s="1787"/>
      <c r="C25563" s="1788"/>
      <c r="D25563" s="533"/>
      <c r="E25563" s="533"/>
      <c r="F25563" s="533"/>
      <c r="G25563" s="533"/>
    </row>
    <row r="25564" spans="1:7">
      <c r="A25564" s="533"/>
      <c r="B25564" s="1787"/>
      <c r="C25564" s="1788"/>
      <c r="D25564" s="533"/>
      <c r="E25564" s="533"/>
      <c r="F25564" s="533"/>
      <c r="G25564" s="533"/>
    </row>
    <row r="25565" spans="1:7">
      <c r="A25565" s="533"/>
      <c r="B25565" s="1787"/>
      <c r="C25565" s="1788"/>
      <c r="D25565" s="533"/>
      <c r="E25565" s="533"/>
      <c r="F25565" s="533"/>
      <c r="G25565" s="533"/>
    </row>
    <row r="25566" spans="1:7">
      <c r="A25566" s="533"/>
      <c r="B25566" s="1787"/>
      <c r="C25566" s="1788"/>
      <c r="D25566" s="533"/>
      <c r="E25566" s="533"/>
      <c r="F25566" s="533"/>
      <c r="G25566" s="533"/>
    </row>
    <row r="25567" spans="1:7">
      <c r="A25567" s="533"/>
      <c r="B25567" s="1787"/>
      <c r="C25567" s="1788"/>
      <c r="D25567" s="533"/>
      <c r="E25567" s="533"/>
      <c r="F25567" s="533"/>
      <c r="G25567" s="533"/>
    </row>
    <row r="25568" spans="1:7">
      <c r="A25568" s="533"/>
      <c r="B25568" s="1787"/>
      <c r="C25568" s="1788"/>
      <c r="D25568" s="533"/>
      <c r="E25568" s="533"/>
      <c r="F25568" s="533"/>
      <c r="G25568" s="533"/>
    </row>
    <row r="25569" spans="1:7">
      <c r="A25569" s="533"/>
      <c r="B25569" s="1787"/>
      <c r="C25569" s="1788"/>
      <c r="D25569" s="533"/>
      <c r="E25569" s="533"/>
      <c r="F25569" s="533"/>
      <c r="G25569" s="533"/>
    </row>
    <row r="25570" spans="1:7">
      <c r="A25570" s="533"/>
      <c r="B25570" s="1787"/>
      <c r="C25570" s="1788"/>
      <c r="D25570" s="533"/>
      <c r="E25570" s="533"/>
      <c r="F25570" s="533"/>
      <c r="G25570" s="533"/>
    </row>
    <row r="25571" spans="1:7">
      <c r="A25571" s="533"/>
      <c r="B25571" s="1787"/>
      <c r="C25571" s="1788"/>
      <c r="D25571" s="533"/>
      <c r="E25571" s="533"/>
      <c r="F25571" s="533"/>
      <c r="G25571" s="533"/>
    </row>
    <row r="25572" spans="1:7">
      <c r="A25572" s="533"/>
      <c r="B25572" s="1787"/>
      <c r="C25572" s="1788"/>
      <c r="D25572" s="533"/>
      <c r="E25572" s="533"/>
      <c r="F25572" s="533"/>
      <c r="G25572" s="533"/>
    </row>
    <row r="25573" spans="1:7">
      <c r="A25573" s="533"/>
      <c r="B25573" s="1787"/>
      <c r="C25573" s="1788"/>
      <c r="D25573" s="533"/>
      <c r="E25573" s="533"/>
      <c r="F25573" s="533"/>
      <c r="G25573" s="533"/>
    </row>
    <row r="25574" spans="1:7">
      <c r="A25574" s="533"/>
      <c r="B25574" s="1787"/>
      <c r="C25574" s="1788"/>
      <c r="D25574" s="533"/>
      <c r="E25574" s="533"/>
      <c r="F25574" s="533"/>
      <c r="G25574" s="533"/>
    </row>
    <row r="25575" spans="1:7">
      <c r="A25575" s="533"/>
      <c r="B25575" s="1787"/>
      <c r="C25575" s="1788"/>
      <c r="D25575" s="533"/>
      <c r="E25575" s="533"/>
      <c r="F25575" s="533"/>
      <c r="G25575" s="533"/>
    </row>
    <row r="25576" spans="1:7">
      <c r="A25576" s="533"/>
      <c r="B25576" s="1787"/>
      <c r="C25576" s="1788"/>
      <c r="D25576" s="533"/>
      <c r="E25576" s="533"/>
      <c r="F25576" s="533"/>
      <c r="G25576" s="533"/>
    </row>
    <row r="25577" spans="1:7">
      <c r="A25577" s="533"/>
      <c r="B25577" s="1787"/>
      <c r="C25577" s="1788"/>
      <c r="D25577" s="533"/>
      <c r="E25577" s="533"/>
      <c r="F25577" s="533"/>
      <c r="G25577" s="533"/>
    </row>
    <row r="25578" spans="1:7">
      <c r="A25578" s="533"/>
      <c r="B25578" s="1787"/>
      <c r="C25578" s="1788"/>
      <c r="D25578" s="533"/>
      <c r="E25578" s="533"/>
      <c r="F25578" s="533"/>
      <c r="G25578" s="533"/>
    </row>
    <row r="25579" spans="1:7">
      <c r="A25579" s="533"/>
      <c r="B25579" s="1787"/>
      <c r="C25579" s="1788"/>
      <c r="D25579" s="533"/>
      <c r="E25579" s="533"/>
      <c r="F25579" s="533"/>
      <c r="G25579" s="533"/>
    </row>
    <row r="25580" spans="1:7">
      <c r="A25580" s="533"/>
      <c r="B25580" s="1787"/>
      <c r="C25580" s="1788"/>
      <c r="D25580" s="533"/>
      <c r="E25580" s="533"/>
      <c r="F25580" s="533"/>
      <c r="G25580" s="533"/>
    </row>
    <row r="25581" spans="1:7">
      <c r="A25581" s="533"/>
      <c r="B25581" s="1787"/>
      <c r="C25581" s="1788"/>
      <c r="D25581" s="533"/>
      <c r="E25581" s="533"/>
      <c r="F25581" s="533"/>
      <c r="G25581" s="533"/>
    </row>
    <row r="25582" spans="1:7">
      <c r="A25582" s="533"/>
      <c r="B25582" s="1787"/>
      <c r="C25582" s="1788"/>
      <c r="D25582" s="533"/>
      <c r="E25582" s="533"/>
      <c r="F25582" s="533"/>
      <c r="G25582" s="533"/>
    </row>
    <row r="25583" spans="1:7">
      <c r="A25583" s="533"/>
      <c r="B25583" s="1787"/>
      <c r="C25583" s="1788"/>
      <c r="D25583" s="533"/>
      <c r="E25583" s="533"/>
      <c r="F25583" s="533"/>
      <c r="G25583" s="533"/>
    </row>
    <row r="25584" spans="1:7">
      <c r="A25584" s="533"/>
      <c r="B25584" s="1787"/>
      <c r="C25584" s="1788"/>
      <c r="D25584" s="533"/>
      <c r="E25584" s="533"/>
      <c r="F25584" s="533"/>
      <c r="G25584" s="533"/>
    </row>
    <row r="25585" spans="1:7">
      <c r="A25585" s="533"/>
      <c r="B25585" s="1787"/>
      <c r="C25585" s="1788"/>
      <c r="D25585" s="533"/>
      <c r="E25585" s="533"/>
      <c r="F25585" s="533"/>
      <c r="G25585" s="533"/>
    </row>
    <row r="25586" spans="1:7">
      <c r="A25586" s="533"/>
      <c r="B25586" s="1787"/>
      <c r="C25586" s="1788"/>
      <c r="D25586" s="533"/>
      <c r="E25586" s="533"/>
      <c r="F25586" s="533"/>
      <c r="G25586" s="533"/>
    </row>
    <row r="25587" spans="1:7">
      <c r="A25587" s="533"/>
      <c r="B25587" s="1787"/>
      <c r="C25587" s="1788"/>
      <c r="D25587" s="533"/>
      <c r="E25587" s="533"/>
      <c r="F25587" s="533"/>
      <c r="G25587" s="533"/>
    </row>
    <row r="25588" spans="1:7">
      <c r="A25588" s="533"/>
      <c r="B25588" s="1787"/>
      <c r="C25588" s="1788"/>
      <c r="D25588" s="533"/>
      <c r="E25588" s="533"/>
      <c r="F25588" s="533"/>
      <c r="G25588" s="533"/>
    </row>
    <row r="25589" spans="1:7">
      <c r="A25589" s="533"/>
      <c r="B25589" s="1787"/>
      <c r="C25589" s="1788"/>
      <c r="D25589" s="533"/>
      <c r="E25589" s="533"/>
      <c r="F25589" s="533"/>
      <c r="G25589" s="533"/>
    </row>
    <row r="25590" spans="1:7">
      <c r="A25590" s="533"/>
      <c r="B25590" s="1787"/>
      <c r="C25590" s="1788"/>
      <c r="D25590" s="533"/>
      <c r="E25590" s="533"/>
      <c r="F25590" s="533"/>
      <c r="G25590" s="533"/>
    </row>
    <row r="25591" spans="1:7">
      <c r="A25591" s="533"/>
      <c r="B25591" s="1787"/>
      <c r="C25591" s="1788"/>
      <c r="D25591" s="533"/>
      <c r="E25591" s="533"/>
      <c r="F25591" s="533"/>
      <c r="G25591" s="533"/>
    </row>
    <row r="25592" spans="1:7">
      <c r="A25592" s="533"/>
      <c r="B25592" s="1787"/>
      <c r="C25592" s="1788"/>
      <c r="D25592" s="533"/>
      <c r="E25592" s="533"/>
      <c r="F25592" s="533"/>
      <c r="G25592" s="533"/>
    </row>
    <row r="25593" spans="1:7">
      <c r="A25593" s="533"/>
      <c r="B25593" s="1787"/>
      <c r="C25593" s="1788"/>
      <c r="D25593" s="533"/>
      <c r="E25593" s="533"/>
      <c r="F25593" s="533"/>
      <c r="G25593" s="533"/>
    </row>
    <row r="25594" spans="1:7">
      <c r="A25594" s="533"/>
      <c r="B25594" s="1787"/>
      <c r="C25594" s="1788"/>
      <c r="D25594" s="533"/>
      <c r="E25594" s="533"/>
      <c r="F25594" s="533"/>
      <c r="G25594" s="533"/>
    </row>
    <row r="25595" spans="1:7">
      <c r="A25595" s="533"/>
      <c r="B25595" s="1787"/>
      <c r="C25595" s="1788"/>
      <c r="D25595" s="533"/>
      <c r="E25595" s="533"/>
      <c r="F25595" s="533"/>
      <c r="G25595" s="533"/>
    </row>
    <row r="25596" spans="1:7">
      <c r="A25596" s="533"/>
      <c r="B25596" s="1787"/>
      <c r="C25596" s="1788"/>
      <c r="D25596" s="533"/>
      <c r="E25596" s="533"/>
      <c r="F25596" s="533"/>
      <c r="G25596" s="533"/>
    </row>
    <row r="25597" spans="1:7">
      <c r="A25597" s="533"/>
      <c r="B25597" s="1787"/>
      <c r="C25597" s="1788"/>
      <c r="D25597" s="533"/>
      <c r="E25597" s="533"/>
      <c r="F25597" s="533"/>
      <c r="G25597" s="533"/>
    </row>
    <row r="25598" spans="1:7">
      <c r="A25598" s="533"/>
      <c r="B25598" s="1787"/>
      <c r="C25598" s="1788"/>
      <c r="D25598" s="533"/>
      <c r="E25598" s="533"/>
      <c r="F25598" s="533"/>
      <c r="G25598" s="533"/>
    </row>
    <row r="25599" spans="1:7">
      <c r="A25599" s="533"/>
      <c r="B25599" s="1787"/>
      <c r="C25599" s="1788"/>
      <c r="D25599" s="533"/>
      <c r="E25599" s="533"/>
      <c r="F25599" s="533"/>
      <c r="G25599" s="533"/>
    </row>
    <row r="25600" spans="1:7">
      <c r="A25600" s="533"/>
      <c r="B25600" s="1787"/>
      <c r="C25600" s="1788"/>
      <c r="D25600" s="533"/>
      <c r="E25600" s="533"/>
      <c r="F25600" s="533"/>
      <c r="G25600" s="533"/>
    </row>
    <row r="25601" spans="1:7">
      <c r="A25601" s="533"/>
      <c r="B25601" s="1787"/>
      <c r="C25601" s="1788"/>
      <c r="D25601" s="533"/>
      <c r="E25601" s="533"/>
      <c r="F25601" s="533"/>
      <c r="G25601" s="533"/>
    </row>
    <row r="25602" spans="1:7">
      <c r="A25602" s="533"/>
      <c r="B25602" s="1787"/>
      <c r="C25602" s="1788"/>
      <c r="D25602" s="533"/>
      <c r="E25602" s="533"/>
      <c r="F25602" s="533"/>
      <c r="G25602" s="533"/>
    </row>
    <row r="25603" spans="1:7">
      <c r="A25603" s="533"/>
      <c r="B25603" s="1787"/>
      <c r="C25603" s="1788"/>
      <c r="D25603" s="533"/>
      <c r="E25603" s="533"/>
      <c r="F25603" s="533"/>
      <c r="G25603" s="533"/>
    </row>
    <row r="25604" spans="1:7">
      <c r="A25604" s="533"/>
      <c r="B25604" s="1787"/>
      <c r="C25604" s="1788"/>
      <c r="D25604" s="533"/>
      <c r="E25604" s="533"/>
      <c r="F25604" s="533"/>
      <c r="G25604" s="533"/>
    </row>
    <row r="25605" spans="1:7">
      <c r="A25605" s="533"/>
      <c r="B25605" s="1787"/>
      <c r="C25605" s="1788"/>
      <c r="D25605" s="533"/>
      <c r="E25605" s="533"/>
      <c r="F25605" s="533"/>
      <c r="G25605" s="533"/>
    </row>
    <row r="25606" spans="1:7">
      <c r="A25606" s="533"/>
      <c r="B25606" s="1787"/>
      <c r="C25606" s="1788"/>
      <c r="D25606" s="533"/>
      <c r="E25606" s="533"/>
      <c r="F25606" s="533"/>
      <c r="G25606" s="533"/>
    </row>
    <row r="25607" spans="1:7">
      <c r="A25607" s="533"/>
      <c r="B25607" s="1787"/>
      <c r="C25607" s="1788"/>
      <c r="D25607" s="533"/>
      <c r="E25607" s="533"/>
      <c r="F25607" s="533"/>
      <c r="G25607" s="533"/>
    </row>
    <row r="25608" spans="1:7">
      <c r="A25608" s="533"/>
      <c r="B25608" s="1787"/>
      <c r="C25608" s="1788"/>
      <c r="D25608" s="533"/>
      <c r="E25608" s="533"/>
      <c r="F25608" s="533"/>
      <c r="G25608" s="533"/>
    </row>
    <row r="25609" spans="1:7">
      <c r="A25609" s="533"/>
      <c r="B25609" s="1787"/>
      <c r="C25609" s="1788"/>
      <c r="D25609" s="533"/>
      <c r="E25609" s="533"/>
      <c r="F25609" s="533"/>
      <c r="G25609" s="533"/>
    </row>
    <row r="25610" spans="1:7">
      <c r="A25610" s="533"/>
      <c r="B25610" s="1787"/>
      <c r="C25610" s="1788"/>
      <c r="D25610" s="533"/>
      <c r="E25610" s="533"/>
      <c r="F25610" s="533"/>
      <c r="G25610" s="533"/>
    </row>
    <row r="25611" spans="1:7">
      <c r="A25611" s="533"/>
      <c r="B25611" s="1787"/>
      <c r="C25611" s="1788"/>
      <c r="D25611" s="533"/>
      <c r="E25611" s="533"/>
      <c r="F25611" s="533"/>
      <c r="G25611" s="533"/>
    </row>
    <row r="25612" spans="1:7">
      <c r="A25612" s="533"/>
      <c r="B25612" s="1787"/>
      <c r="C25612" s="1788"/>
      <c r="D25612" s="533"/>
      <c r="E25612" s="533"/>
      <c r="F25612" s="533"/>
      <c r="G25612" s="533"/>
    </row>
    <row r="25613" spans="1:7">
      <c r="A25613" s="533"/>
      <c r="B25613" s="1787"/>
      <c r="C25613" s="1788"/>
      <c r="D25613" s="533"/>
      <c r="E25613" s="533"/>
      <c r="F25613" s="533"/>
      <c r="G25613" s="533"/>
    </row>
    <row r="25614" spans="1:7">
      <c r="A25614" s="533"/>
      <c r="B25614" s="1787"/>
      <c r="C25614" s="1788"/>
      <c r="D25614" s="533"/>
      <c r="E25614" s="533"/>
      <c r="F25614" s="533"/>
      <c r="G25614" s="533"/>
    </row>
    <row r="25615" spans="1:7">
      <c r="A25615" s="533"/>
      <c r="B25615" s="1787"/>
      <c r="C25615" s="1788"/>
      <c r="D25615" s="533"/>
      <c r="E25615" s="533"/>
      <c r="F25615" s="533"/>
      <c r="G25615" s="533"/>
    </row>
    <row r="25616" spans="1:7">
      <c r="A25616" s="533"/>
      <c r="B25616" s="1787"/>
      <c r="C25616" s="1788"/>
      <c r="D25616" s="533"/>
      <c r="E25616" s="533"/>
      <c r="F25616" s="533"/>
      <c r="G25616" s="533"/>
    </row>
    <row r="25617" spans="1:7">
      <c r="A25617" s="533"/>
      <c r="B25617" s="1787"/>
      <c r="C25617" s="1788"/>
      <c r="D25617" s="533"/>
      <c r="E25617" s="533"/>
      <c r="F25617" s="533"/>
      <c r="G25617" s="533"/>
    </row>
    <row r="25618" spans="1:7">
      <c r="A25618" s="533"/>
      <c r="B25618" s="1787"/>
      <c r="C25618" s="1788"/>
      <c r="D25618" s="533"/>
      <c r="E25618" s="533"/>
      <c r="F25618" s="533"/>
      <c r="G25618" s="533"/>
    </row>
    <row r="25619" spans="1:7">
      <c r="A25619" s="533"/>
      <c r="B25619" s="1787"/>
      <c r="C25619" s="1788"/>
      <c r="D25619" s="533"/>
      <c r="E25619" s="533"/>
      <c r="F25619" s="533"/>
      <c r="G25619" s="533"/>
    </row>
    <row r="25620" spans="1:7">
      <c r="A25620" s="533"/>
      <c r="B25620" s="1787"/>
      <c r="C25620" s="1788"/>
      <c r="D25620" s="533"/>
      <c r="E25620" s="533"/>
      <c r="F25620" s="533"/>
      <c r="G25620" s="533"/>
    </row>
    <row r="25621" spans="1:7">
      <c r="A25621" s="533"/>
      <c r="B25621" s="1787"/>
      <c r="C25621" s="1788"/>
      <c r="D25621" s="533"/>
      <c r="E25621" s="533"/>
      <c r="F25621" s="533"/>
      <c r="G25621" s="533"/>
    </row>
    <row r="25622" spans="1:7">
      <c r="A25622" s="533"/>
      <c r="B25622" s="1787"/>
      <c r="C25622" s="1788"/>
      <c r="D25622" s="533"/>
      <c r="E25622" s="533"/>
      <c r="F25622" s="533"/>
      <c r="G25622" s="533"/>
    </row>
    <row r="25623" spans="1:7">
      <c r="A25623" s="533"/>
      <c r="B25623" s="1787"/>
      <c r="C25623" s="1788"/>
      <c r="D25623" s="533"/>
      <c r="E25623" s="533"/>
      <c r="F25623" s="533"/>
      <c r="G25623" s="533"/>
    </row>
    <row r="25624" spans="1:7">
      <c r="A25624" s="533"/>
      <c r="B25624" s="1787"/>
      <c r="C25624" s="1788"/>
      <c r="D25624" s="533"/>
      <c r="E25624" s="533"/>
      <c r="F25624" s="533"/>
      <c r="G25624" s="533"/>
    </row>
    <row r="25625" spans="1:7">
      <c r="A25625" s="533"/>
      <c r="B25625" s="1787"/>
      <c r="C25625" s="1788"/>
      <c r="D25625" s="533"/>
      <c r="E25625" s="533"/>
      <c r="F25625" s="533"/>
      <c r="G25625" s="533"/>
    </row>
    <row r="25626" spans="1:7">
      <c r="A25626" s="533"/>
      <c r="B25626" s="1787"/>
      <c r="C25626" s="1788"/>
      <c r="D25626" s="533"/>
      <c r="E25626" s="533"/>
      <c r="F25626" s="533"/>
      <c r="G25626" s="533"/>
    </row>
    <row r="25627" spans="1:7">
      <c r="A25627" s="533"/>
      <c r="B25627" s="1787"/>
      <c r="C25627" s="1788"/>
      <c r="D25627" s="533"/>
      <c r="E25627" s="533"/>
      <c r="F25627" s="533"/>
      <c r="G25627" s="533"/>
    </row>
    <row r="25628" spans="1:7">
      <c r="A25628" s="533"/>
      <c r="B25628" s="1787"/>
      <c r="C25628" s="1788"/>
      <c r="D25628" s="533"/>
      <c r="E25628" s="533"/>
      <c r="F25628" s="533"/>
      <c r="G25628" s="533"/>
    </row>
    <row r="25629" spans="1:7">
      <c r="A25629" s="533"/>
      <c r="B25629" s="1787"/>
      <c r="C25629" s="1788"/>
      <c r="D25629" s="533"/>
      <c r="E25629" s="533"/>
      <c r="F25629" s="533"/>
      <c r="G25629" s="533"/>
    </row>
    <row r="25630" spans="1:7">
      <c r="A25630" s="533"/>
      <c r="B25630" s="1787"/>
      <c r="C25630" s="1788"/>
      <c r="D25630" s="533"/>
      <c r="E25630" s="533"/>
      <c r="F25630" s="533"/>
      <c r="G25630" s="533"/>
    </row>
    <row r="25631" spans="1:7">
      <c r="A25631" s="533"/>
      <c r="B25631" s="1787"/>
      <c r="C25631" s="1788"/>
      <c r="D25631" s="533"/>
      <c r="E25631" s="533"/>
      <c r="F25631" s="533"/>
      <c r="G25631" s="533"/>
    </row>
    <row r="25632" spans="1:7">
      <c r="A25632" s="533"/>
      <c r="B25632" s="1787"/>
      <c r="C25632" s="1788"/>
      <c r="D25632" s="533"/>
      <c r="E25632" s="533"/>
      <c r="F25632" s="533"/>
      <c r="G25632" s="533"/>
    </row>
    <row r="25633" spans="1:7">
      <c r="A25633" s="533"/>
      <c r="B25633" s="1787"/>
      <c r="C25633" s="1788"/>
      <c r="D25633" s="533"/>
      <c r="E25633" s="533"/>
      <c r="F25633" s="533"/>
      <c r="G25633" s="533"/>
    </row>
    <row r="25634" spans="1:7">
      <c r="A25634" s="533"/>
      <c r="B25634" s="1787"/>
      <c r="C25634" s="1788"/>
      <c r="D25634" s="533"/>
      <c r="E25634" s="533"/>
      <c r="F25634" s="533"/>
      <c r="G25634" s="533"/>
    </row>
    <row r="25635" spans="1:7">
      <c r="A25635" s="533"/>
      <c r="B25635" s="1787"/>
      <c r="C25635" s="1788"/>
      <c r="D25635" s="533"/>
      <c r="E25635" s="533"/>
      <c r="F25635" s="533"/>
      <c r="G25635" s="533"/>
    </row>
    <row r="25636" spans="1:7">
      <c r="A25636" s="533"/>
      <c r="B25636" s="1787"/>
      <c r="C25636" s="1788"/>
      <c r="D25636" s="533"/>
      <c r="E25636" s="533"/>
      <c r="F25636" s="533"/>
      <c r="G25636" s="533"/>
    </row>
    <row r="25637" spans="1:7">
      <c r="A25637" s="533"/>
      <c r="B25637" s="1787"/>
      <c r="C25637" s="1788"/>
      <c r="D25637" s="533"/>
      <c r="E25637" s="533"/>
      <c r="F25637" s="533"/>
      <c r="G25637" s="533"/>
    </row>
    <row r="25638" spans="1:7">
      <c r="A25638" s="533"/>
      <c r="B25638" s="1787"/>
      <c r="C25638" s="1788"/>
      <c r="D25638" s="533"/>
      <c r="E25638" s="533"/>
      <c r="F25638" s="533"/>
      <c r="G25638" s="533"/>
    </row>
    <row r="25639" spans="1:7">
      <c r="A25639" s="533"/>
      <c r="B25639" s="1787"/>
      <c r="C25639" s="1788"/>
      <c r="D25639" s="533"/>
      <c r="E25639" s="533"/>
      <c r="F25639" s="533"/>
      <c r="G25639" s="533"/>
    </row>
    <row r="25640" spans="1:7">
      <c r="A25640" s="533"/>
      <c r="B25640" s="1787"/>
      <c r="C25640" s="1788"/>
      <c r="D25640" s="533"/>
      <c r="E25640" s="533"/>
      <c r="F25640" s="533"/>
      <c r="G25640" s="533"/>
    </row>
    <row r="25641" spans="1:7">
      <c r="A25641" s="533"/>
      <c r="B25641" s="1787"/>
      <c r="C25641" s="1788"/>
      <c r="D25641" s="533"/>
      <c r="E25641" s="533"/>
      <c r="F25641" s="533"/>
      <c r="G25641" s="533"/>
    </row>
    <row r="25642" spans="1:7">
      <c r="A25642" s="533"/>
      <c r="B25642" s="1787"/>
      <c r="C25642" s="1788"/>
      <c r="D25642" s="533"/>
      <c r="E25642" s="533"/>
      <c r="F25642" s="533"/>
      <c r="G25642" s="533"/>
    </row>
    <row r="25643" spans="1:7">
      <c r="A25643" s="533"/>
      <c r="B25643" s="1787"/>
      <c r="C25643" s="1788"/>
      <c r="D25643" s="533"/>
      <c r="E25643" s="533"/>
      <c r="F25643" s="533"/>
      <c r="G25643" s="533"/>
    </row>
    <row r="25644" spans="1:7">
      <c r="A25644" s="533"/>
      <c r="B25644" s="1787"/>
      <c r="C25644" s="1788"/>
      <c r="D25644" s="533"/>
      <c r="E25644" s="533"/>
      <c r="F25644" s="533"/>
      <c r="G25644" s="533"/>
    </row>
    <row r="25645" spans="1:7">
      <c r="A25645" s="533"/>
      <c r="B25645" s="1787"/>
      <c r="C25645" s="1788"/>
      <c r="D25645" s="533"/>
      <c r="E25645" s="533"/>
      <c r="F25645" s="533"/>
      <c r="G25645" s="533"/>
    </row>
    <row r="25646" spans="1:7">
      <c r="A25646" s="533"/>
      <c r="B25646" s="1787"/>
      <c r="C25646" s="1788"/>
      <c r="D25646" s="533"/>
      <c r="E25646" s="533"/>
      <c r="F25646" s="533"/>
      <c r="G25646" s="533"/>
    </row>
    <row r="25647" spans="1:7">
      <c r="A25647" s="533"/>
      <c r="B25647" s="1787"/>
      <c r="C25647" s="1788"/>
      <c r="D25647" s="533"/>
      <c r="E25647" s="533"/>
      <c r="F25647" s="533"/>
      <c r="G25647" s="533"/>
    </row>
    <row r="25648" spans="1:7">
      <c r="A25648" s="533"/>
      <c r="B25648" s="1787"/>
      <c r="C25648" s="1788"/>
      <c r="D25648" s="533"/>
      <c r="E25648" s="533"/>
      <c r="F25648" s="533"/>
      <c r="G25648" s="533"/>
    </row>
    <row r="25649" spans="1:7">
      <c r="A25649" s="533"/>
      <c r="B25649" s="1787"/>
      <c r="C25649" s="1788"/>
      <c r="D25649" s="533"/>
      <c r="E25649" s="533"/>
      <c r="F25649" s="533"/>
      <c r="G25649" s="533"/>
    </row>
    <row r="25650" spans="1:7">
      <c r="A25650" s="533"/>
      <c r="B25650" s="1787"/>
      <c r="C25650" s="1788"/>
      <c r="D25650" s="533"/>
      <c r="E25650" s="533"/>
      <c r="F25650" s="533"/>
      <c r="G25650" s="533"/>
    </row>
    <row r="25651" spans="1:7">
      <c r="A25651" s="533"/>
      <c r="B25651" s="1787"/>
      <c r="C25651" s="1788"/>
      <c r="D25651" s="533"/>
      <c r="E25651" s="533"/>
      <c r="F25651" s="533"/>
      <c r="G25651" s="533"/>
    </row>
    <row r="25652" spans="1:7">
      <c r="A25652" s="533"/>
      <c r="B25652" s="1787"/>
      <c r="C25652" s="1788"/>
      <c r="D25652" s="533"/>
      <c r="E25652" s="533"/>
      <c r="F25652" s="533"/>
      <c r="G25652" s="533"/>
    </row>
    <row r="25653" spans="1:7">
      <c r="A25653" s="533"/>
      <c r="B25653" s="1787"/>
      <c r="C25653" s="1788"/>
      <c r="D25653" s="533"/>
      <c r="E25653" s="533"/>
      <c r="F25653" s="533"/>
      <c r="G25653" s="533"/>
    </row>
    <row r="25654" spans="1:7">
      <c r="A25654" s="533"/>
      <c r="B25654" s="1787"/>
      <c r="C25654" s="1788"/>
      <c r="D25654" s="533"/>
      <c r="E25654" s="533"/>
      <c r="F25654" s="533"/>
      <c r="G25654" s="533"/>
    </row>
    <row r="25655" spans="1:7">
      <c r="A25655" s="533"/>
      <c r="B25655" s="1787"/>
      <c r="C25655" s="1788"/>
      <c r="D25655" s="533"/>
      <c r="E25655" s="533"/>
      <c r="F25655" s="533"/>
      <c r="G25655" s="533"/>
    </row>
    <row r="25656" spans="1:7">
      <c r="A25656" s="533"/>
      <c r="B25656" s="1787"/>
      <c r="C25656" s="1788"/>
      <c r="D25656" s="533"/>
      <c r="E25656" s="533"/>
      <c r="F25656" s="533"/>
      <c r="G25656" s="533"/>
    </row>
    <row r="25657" spans="1:7">
      <c r="A25657" s="533"/>
      <c r="B25657" s="1787"/>
      <c r="C25657" s="1788"/>
      <c r="D25657" s="533"/>
      <c r="E25657" s="533"/>
      <c r="F25657" s="533"/>
      <c r="G25657" s="533"/>
    </row>
    <row r="25658" spans="1:7">
      <c r="A25658" s="533"/>
      <c r="B25658" s="1787"/>
      <c r="C25658" s="1788"/>
      <c r="D25658" s="533"/>
      <c r="E25658" s="533"/>
      <c r="F25658" s="533"/>
      <c r="G25658" s="533"/>
    </row>
    <row r="25659" spans="1:7">
      <c r="A25659" s="533"/>
      <c r="B25659" s="1787"/>
      <c r="C25659" s="1788"/>
      <c r="D25659" s="533"/>
      <c r="E25659" s="533"/>
      <c r="F25659" s="533"/>
      <c r="G25659" s="533"/>
    </row>
    <row r="25660" spans="1:7">
      <c r="A25660" s="533"/>
      <c r="B25660" s="1787"/>
      <c r="C25660" s="1788"/>
      <c r="D25660" s="533"/>
      <c r="E25660" s="533"/>
      <c r="F25660" s="533"/>
      <c r="G25660" s="533"/>
    </row>
    <row r="25661" spans="1:7">
      <c r="A25661" s="533"/>
      <c r="B25661" s="1787"/>
      <c r="C25661" s="1788"/>
      <c r="D25661" s="533"/>
      <c r="E25661" s="533"/>
      <c r="F25661" s="533"/>
      <c r="G25661" s="533"/>
    </row>
    <row r="25662" spans="1:7">
      <c r="A25662" s="533"/>
      <c r="B25662" s="1787"/>
      <c r="C25662" s="1788"/>
      <c r="D25662" s="533"/>
      <c r="E25662" s="533"/>
      <c r="F25662" s="533"/>
      <c r="G25662" s="533"/>
    </row>
    <row r="25663" spans="1:7">
      <c r="A25663" s="533"/>
      <c r="B25663" s="1787"/>
      <c r="C25663" s="1788"/>
      <c r="D25663" s="533"/>
      <c r="E25663" s="533"/>
      <c r="F25663" s="533"/>
      <c r="G25663" s="533"/>
    </row>
    <row r="25664" spans="1:7">
      <c r="A25664" s="533"/>
      <c r="B25664" s="1787"/>
      <c r="C25664" s="1788"/>
      <c r="D25664" s="533"/>
      <c r="E25664" s="533"/>
      <c r="F25664" s="533"/>
      <c r="G25664" s="533"/>
    </row>
    <row r="25665" spans="1:7">
      <c r="A25665" s="533"/>
      <c r="B25665" s="1787"/>
      <c r="C25665" s="1788"/>
      <c r="D25665" s="533"/>
      <c r="E25665" s="533"/>
      <c r="F25665" s="533"/>
      <c r="G25665" s="533"/>
    </row>
    <row r="25666" spans="1:7">
      <c r="A25666" s="533"/>
      <c r="B25666" s="1787"/>
      <c r="C25666" s="1788"/>
      <c r="D25666" s="533"/>
      <c r="E25666" s="533"/>
      <c r="F25666" s="533"/>
      <c r="G25666" s="533"/>
    </row>
    <row r="25667" spans="1:7">
      <c r="A25667" s="533"/>
      <c r="B25667" s="1787"/>
      <c r="C25667" s="1788"/>
      <c r="D25667" s="533"/>
      <c r="E25667" s="533"/>
      <c r="F25667" s="533"/>
      <c r="G25667" s="533"/>
    </row>
    <row r="25668" spans="1:7">
      <c r="A25668" s="533"/>
      <c r="B25668" s="1787"/>
      <c r="C25668" s="1788"/>
      <c r="D25668" s="533"/>
      <c r="E25668" s="533"/>
      <c r="F25668" s="533"/>
      <c r="G25668" s="533"/>
    </row>
    <row r="25669" spans="1:7">
      <c r="A25669" s="533"/>
      <c r="B25669" s="1787"/>
      <c r="C25669" s="1788"/>
      <c r="D25669" s="533"/>
      <c r="E25669" s="533"/>
      <c r="F25669" s="533"/>
      <c r="G25669" s="533"/>
    </row>
    <row r="25670" spans="1:7">
      <c r="A25670" s="533"/>
      <c r="B25670" s="1787"/>
      <c r="C25670" s="1788"/>
      <c r="D25670" s="533"/>
      <c r="E25670" s="533"/>
      <c r="F25670" s="533"/>
      <c r="G25670" s="533"/>
    </row>
    <row r="25671" spans="1:7">
      <c r="A25671" s="533"/>
      <c r="B25671" s="1787"/>
      <c r="C25671" s="1788"/>
      <c r="D25671" s="533"/>
      <c r="E25671" s="533"/>
      <c r="F25671" s="533"/>
      <c r="G25671" s="533"/>
    </row>
    <row r="25672" spans="1:7">
      <c r="A25672" s="533"/>
      <c r="B25672" s="1787"/>
      <c r="C25672" s="1788"/>
      <c r="D25672" s="533"/>
      <c r="E25672" s="533"/>
      <c r="F25672" s="533"/>
      <c r="G25672" s="533"/>
    </row>
    <row r="25673" spans="1:7">
      <c r="A25673" s="533"/>
      <c r="B25673" s="1787"/>
      <c r="C25673" s="1788"/>
      <c r="D25673" s="533"/>
      <c r="E25673" s="533"/>
      <c r="F25673" s="533"/>
      <c r="G25673" s="533"/>
    </row>
    <row r="25674" spans="1:7">
      <c r="A25674" s="533"/>
      <c r="B25674" s="1787"/>
      <c r="C25674" s="1788"/>
      <c r="D25674" s="533"/>
      <c r="E25674" s="533"/>
      <c r="F25674" s="533"/>
      <c r="G25674" s="533"/>
    </row>
    <row r="25675" spans="1:7">
      <c r="A25675" s="533"/>
      <c r="B25675" s="1787"/>
      <c r="C25675" s="1788"/>
      <c r="D25675" s="533"/>
      <c r="E25675" s="533"/>
      <c r="F25675" s="533"/>
      <c r="G25675" s="533"/>
    </row>
    <row r="25676" spans="1:7">
      <c r="A25676" s="533"/>
      <c r="B25676" s="1787"/>
      <c r="C25676" s="1788"/>
      <c r="D25676" s="533"/>
      <c r="E25676" s="533"/>
      <c r="F25676" s="533"/>
      <c r="G25676" s="533"/>
    </row>
    <row r="25677" spans="1:7">
      <c r="A25677" s="533"/>
      <c r="B25677" s="1787"/>
      <c r="C25677" s="1788"/>
      <c r="D25677" s="533"/>
      <c r="E25677" s="533"/>
      <c r="F25677" s="533"/>
      <c r="G25677" s="533"/>
    </row>
    <row r="25678" spans="1:7">
      <c r="A25678" s="533"/>
      <c r="B25678" s="1787"/>
      <c r="C25678" s="1788"/>
      <c r="D25678" s="533"/>
      <c r="E25678" s="533"/>
      <c r="F25678" s="533"/>
      <c r="G25678" s="533"/>
    </row>
    <row r="25679" spans="1:7">
      <c r="A25679" s="533"/>
      <c r="B25679" s="1787"/>
      <c r="C25679" s="1788"/>
      <c r="D25679" s="533"/>
      <c r="E25679" s="533"/>
      <c r="F25679" s="533"/>
      <c r="G25679" s="533"/>
    </row>
    <row r="25680" spans="1:7">
      <c r="A25680" s="533"/>
      <c r="B25680" s="1787"/>
      <c r="C25680" s="1788"/>
      <c r="D25680" s="533"/>
      <c r="E25680" s="533"/>
      <c r="F25680" s="533"/>
      <c r="G25680" s="533"/>
    </row>
    <row r="25681" spans="1:7">
      <c r="A25681" s="533"/>
      <c r="B25681" s="1787"/>
      <c r="C25681" s="1788"/>
      <c r="D25681" s="533"/>
      <c r="E25681" s="533"/>
      <c r="F25681" s="533"/>
      <c r="G25681" s="533"/>
    </row>
    <row r="25682" spans="1:7">
      <c r="A25682" s="533"/>
      <c r="B25682" s="1787"/>
      <c r="C25682" s="1788"/>
      <c r="D25682" s="533"/>
      <c r="E25682" s="533"/>
      <c r="F25682" s="533"/>
      <c r="G25682" s="533"/>
    </row>
    <row r="25683" spans="1:7">
      <c r="A25683" s="533"/>
      <c r="B25683" s="1787"/>
      <c r="C25683" s="1788"/>
      <c r="D25683" s="533"/>
      <c r="E25683" s="533"/>
      <c r="F25683" s="533"/>
      <c r="G25683" s="533"/>
    </row>
    <row r="25684" spans="1:7">
      <c r="A25684" s="533"/>
      <c r="B25684" s="1787"/>
      <c r="C25684" s="1788"/>
      <c r="D25684" s="533"/>
      <c r="E25684" s="533"/>
      <c r="F25684" s="533"/>
      <c r="G25684" s="533"/>
    </row>
    <row r="25685" spans="1:7">
      <c r="A25685" s="533"/>
      <c r="B25685" s="1787"/>
      <c r="C25685" s="1788"/>
      <c r="D25685" s="533"/>
      <c r="E25685" s="533"/>
      <c r="F25685" s="533"/>
      <c r="G25685" s="533"/>
    </row>
    <row r="25686" spans="1:7">
      <c r="A25686" s="533"/>
      <c r="B25686" s="1787"/>
      <c r="C25686" s="1788"/>
      <c r="D25686" s="533"/>
      <c r="E25686" s="533"/>
      <c r="F25686" s="533"/>
      <c r="G25686" s="533"/>
    </row>
    <row r="25687" spans="1:7">
      <c r="A25687" s="533"/>
      <c r="B25687" s="1787"/>
      <c r="C25687" s="1788"/>
      <c r="D25687" s="533"/>
      <c r="E25687" s="533"/>
      <c r="F25687" s="533"/>
      <c r="G25687" s="533"/>
    </row>
    <row r="25688" spans="1:7">
      <c r="A25688" s="533"/>
      <c r="B25688" s="1787"/>
      <c r="C25688" s="1788"/>
      <c r="D25688" s="533"/>
      <c r="E25688" s="533"/>
      <c r="F25688" s="533"/>
      <c r="G25688" s="533"/>
    </row>
    <row r="25689" spans="1:7">
      <c r="A25689" s="533"/>
      <c r="B25689" s="1787"/>
      <c r="C25689" s="1788"/>
      <c r="D25689" s="533"/>
      <c r="E25689" s="533"/>
      <c r="F25689" s="533"/>
      <c r="G25689" s="533"/>
    </row>
    <row r="25690" spans="1:7">
      <c r="A25690" s="533"/>
      <c r="B25690" s="1787"/>
      <c r="C25690" s="1788"/>
      <c r="D25690" s="533"/>
      <c r="E25690" s="533"/>
      <c r="F25690" s="533"/>
      <c r="G25690" s="533"/>
    </row>
    <row r="25691" spans="1:7">
      <c r="A25691" s="533"/>
      <c r="B25691" s="1787"/>
      <c r="C25691" s="1788"/>
      <c r="D25691" s="533"/>
      <c r="E25691" s="533"/>
      <c r="F25691" s="533"/>
      <c r="G25691" s="533"/>
    </row>
    <row r="25692" spans="1:7">
      <c r="A25692" s="533"/>
      <c r="B25692" s="1787"/>
      <c r="C25692" s="1788"/>
      <c r="D25692" s="533"/>
      <c r="E25692" s="533"/>
      <c r="F25692" s="533"/>
      <c r="G25692" s="533"/>
    </row>
    <row r="25693" spans="1:7">
      <c r="A25693" s="533"/>
      <c r="B25693" s="1787"/>
      <c r="C25693" s="1788"/>
      <c r="D25693" s="533"/>
      <c r="E25693" s="533"/>
      <c r="F25693" s="533"/>
      <c r="G25693" s="533"/>
    </row>
    <row r="25694" spans="1:7">
      <c r="A25694" s="533"/>
      <c r="B25694" s="1787"/>
      <c r="C25694" s="1788"/>
      <c r="D25694" s="533"/>
      <c r="E25694" s="533"/>
      <c r="F25694" s="533"/>
      <c r="G25694" s="533"/>
    </row>
    <row r="25695" spans="1:7">
      <c r="A25695" s="533"/>
      <c r="B25695" s="1787"/>
      <c r="C25695" s="1788"/>
      <c r="D25695" s="533"/>
      <c r="E25695" s="533"/>
      <c r="F25695" s="533"/>
      <c r="G25695" s="533"/>
    </row>
    <row r="25696" spans="1:7">
      <c r="A25696" s="533"/>
      <c r="B25696" s="1787"/>
      <c r="C25696" s="1788"/>
      <c r="D25696" s="533"/>
      <c r="E25696" s="533"/>
      <c r="F25696" s="533"/>
      <c r="G25696" s="533"/>
    </row>
    <row r="25697" spans="1:7">
      <c r="A25697" s="533"/>
      <c r="B25697" s="1787"/>
      <c r="C25697" s="1788"/>
      <c r="D25697" s="533"/>
      <c r="E25697" s="533"/>
      <c r="F25697" s="533"/>
      <c r="G25697" s="533"/>
    </row>
    <row r="25698" spans="1:7">
      <c r="A25698" s="533"/>
      <c r="B25698" s="1787"/>
      <c r="C25698" s="1788"/>
      <c r="D25698" s="533"/>
      <c r="E25698" s="533"/>
      <c r="F25698" s="533"/>
      <c r="G25698" s="533"/>
    </row>
    <row r="25699" spans="1:7">
      <c r="A25699" s="533"/>
      <c r="B25699" s="1787"/>
      <c r="C25699" s="1788"/>
      <c r="D25699" s="533"/>
      <c r="E25699" s="533"/>
      <c r="F25699" s="533"/>
      <c r="G25699" s="533"/>
    </row>
    <row r="25700" spans="1:7">
      <c r="A25700" s="533"/>
      <c r="B25700" s="1787"/>
      <c r="C25700" s="1788"/>
      <c r="D25700" s="533"/>
      <c r="E25700" s="533"/>
      <c r="F25700" s="533"/>
      <c r="G25700" s="533"/>
    </row>
    <row r="25701" spans="1:7">
      <c r="A25701" s="533"/>
      <c r="B25701" s="1787"/>
      <c r="C25701" s="1788"/>
      <c r="D25701" s="533"/>
      <c r="E25701" s="533"/>
      <c r="F25701" s="533"/>
      <c r="G25701" s="533"/>
    </row>
    <row r="25702" spans="1:7">
      <c r="A25702" s="533"/>
      <c r="B25702" s="1787"/>
      <c r="C25702" s="1788"/>
      <c r="D25702" s="533"/>
      <c r="E25702" s="533"/>
      <c r="F25702" s="533"/>
      <c r="G25702" s="533"/>
    </row>
    <row r="25703" spans="1:7">
      <c r="A25703" s="533"/>
      <c r="B25703" s="1787"/>
      <c r="C25703" s="1788"/>
      <c r="D25703" s="533"/>
      <c r="E25703" s="533"/>
      <c r="F25703" s="533"/>
      <c r="G25703" s="533"/>
    </row>
    <row r="25704" spans="1:7">
      <c r="A25704" s="533"/>
      <c r="B25704" s="1787"/>
      <c r="C25704" s="1788"/>
      <c r="D25704" s="533"/>
      <c r="E25704" s="533"/>
      <c r="F25704" s="533"/>
      <c r="G25704" s="533"/>
    </row>
    <row r="25705" spans="1:7">
      <c r="A25705" s="533"/>
      <c r="B25705" s="1787"/>
      <c r="C25705" s="1788"/>
      <c r="D25705" s="533"/>
      <c r="E25705" s="533"/>
      <c r="F25705" s="533"/>
      <c r="G25705" s="533"/>
    </row>
    <row r="25706" spans="1:7">
      <c r="A25706" s="533"/>
      <c r="B25706" s="1787"/>
      <c r="C25706" s="1788"/>
      <c r="D25706" s="533"/>
      <c r="E25706" s="533"/>
      <c r="F25706" s="533"/>
      <c r="G25706" s="533"/>
    </row>
    <row r="25707" spans="1:7">
      <c r="A25707" s="533"/>
      <c r="B25707" s="1787"/>
      <c r="C25707" s="1788"/>
      <c r="D25707" s="533"/>
      <c r="E25707" s="533"/>
      <c r="F25707" s="533"/>
      <c r="G25707" s="533"/>
    </row>
    <row r="25708" spans="1:7">
      <c r="A25708" s="533"/>
      <c r="B25708" s="1787"/>
      <c r="C25708" s="1788"/>
      <c r="D25708" s="533"/>
      <c r="E25708" s="533"/>
      <c r="F25708" s="533"/>
      <c r="G25708" s="533"/>
    </row>
    <row r="25709" spans="1:7">
      <c r="A25709" s="533"/>
      <c r="B25709" s="1787"/>
      <c r="C25709" s="1788"/>
      <c r="D25709" s="533"/>
      <c r="E25709" s="533"/>
      <c r="F25709" s="533"/>
      <c r="G25709" s="533"/>
    </row>
    <row r="25710" spans="1:7">
      <c r="A25710" s="533"/>
      <c r="B25710" s="1787"/>
      <c r="C25710" s="1788"/>
      <c r="D25710" s="533"/>
      <c r="E25710" s="533"/>
      <c r="F25710" s="533"/>
      <c r="G25710" s="533"/>
    </row>
    <row r="25711" spans="1:7">
      <c r="A25711" s="533"/>
      <c r="B25711" s="1787"/>
      <c r="C25711" s="1788"/>
      <c r="D25711" s="533"/>
      <c r="E25711" s="533"/>
      <c r="F25711" s="533"/>
      <c r="G25711" s="533"/>
    </row>
    <row r="25712" spans="1:7">
      <c r="A25712" s="533"/>
      <c r="B25712" s="1787"/>
      <c r="C25712" s="1788"/>
      <c r="D25712" s="533"/>
      <c r="E25712" s="533"/>
      <c r="F25712" s="533"/>
      <c r="G25712" s="533"/>
    </row>
    <row r="25713" spans="1:7">
      <c r="A25713" s="533"/>
      <c r="B25713" s="1787"/>
      <c r="C25713" s="1788"/>
      <c r="D25713" s="533"/>
      <c r="E25713" s="533"/>
      <c r="F25713" s="533"/>
      <c r="G25713" s="533"/>
    </row>
    <row r="25714" spans="1:7">
      <c r="A25714" s="533"/>
      <c r="B25714" s="1787"/>
      <c r="C25714" s="1788"/>
      <c r="D25714" s="533"/>
      <c r="E25714" s="533"/>
      <c r="F25714" s="533"/>
      <c r="G25714" s="533"/>
    </row>
    <row r="25715" spans="1:7">
      <c r="A25715" s="533"/>
      <c r="B25715" s="1787"/>
      <c r="C25715" s="1788"/>
      <c r="D25715" s="533"/>
      <c r="E25715" s="533"/>
      <c r="F25715" s="533"/>
      <c r="G25715" s="533"/>
    </row>
    <row r="25716" spans="1:7">
      <c r="A25716" s="533"/>
      <c r="B25716" s="1787"/>
      <c r="C25716" s="1788"/>
      <c r="D25716" s="533"/>
      <c r="E25716" s="533"/>
      <c r="F25716" s="533"/>
      <c r="G25716" s="533"/>
    </row>
    <row r="25717" spans="1:7">
      <c r="A25717" s="533"/>
      <c r="B25717" s="1787"/>
      <c r="C25717" s="1788"/>
      <c r="D25717" s="533"/>
      <c r="E25717" s="533"/>
      <c r="F25717" s="533"/>
      <c r="G25717" s="533"/>
    </row>
    <row r="25718" spans="1:7">
      <c r="A25718" s="533"/>
      <c r="B25718" s="1787"/>
      <c r="C25718" s="1788"/>
      <c r="D25718" s="533"/>
      <c r="E25718" s="533"/>
      <c r="F25718" s="533"/>
      <c r="G25718" s="533"/>
    </row>
    <row r="25719" spans="1:7">
      <c r="A25719" s="533"/>
      <c r="B25719" s="1787"/>
      <c r="C25719" s="1788"/>
      <c r="D25719" s="533"/>
      <c r="E25719" s="533"/>
      <c r="F25719" s="533"/>
      <c r="G25719" s="533"/>
    </row>
    <row r="25720" spans="1:7">
      <c r="A25720" s="533"/>
      <c r="B25720" s="1787"/>
      <c r="C25720" s="1788"/>
      <c r="D25720" s="533"/>
      <c r="E25720" s="533"/>
      <c r="F25720" s="533"/>
      <c r="G25720" s="533"/>
    </row>
    <row r="25721" spans="1:7">
      <c r="A25721" s="533"/>
      <c r="B25721" s="1787"/>
      <c r="C25721" s="1788"/>
      <c r="D25721" s="533"/>
      <c r="E25721" s="533"/>
      <c r="F25721" s="533"/>
      <c r="G25721" s="533"/>
    </row>
    <row r="25722" spans="1:7">
      <c r="A25722" s="533"/>
      <c r="B25722" s="1787"/>
      <c r="C25722" s="1788"/>
      <c r="D25722" s="533"/>
      <c r="E25722" s="533"/>
      <c r="F25722" s="533"/>
      <c r="G25722" s="533"/>
    </row>
    <row r="25723" spans="1:7">
      <c r="A25723" s="533"/>
      <c r="B25723" s="1787"/>
      <c r="C25723" s="1788"/>
      <c r="D25723" s="533"/>
      <c r="E25723" s="533"/>
      <c r="F25723" s="533"/>
      <c r="G25723" s="533"/>
    </row>
    <row r="25724" spans="1:7">
      <c r="A25724" s="533"/>
      <c r="B25724" s="1787"/>
      <c r="C25724" s="1788"/>
      <c r="D25724" s="533"/>
      <c r="E25724" s="533"/>
      <c r="F25724" s="533"/>
      <c r="G25724" s="533"/>
    </row>
    <row r="25725" spans="1:7">
      <c r="A25725" s="533"/>
      <c r="B25725" s="1787"/>
      <c r="C25725" s="1788"/>
      <c r="D25725" s="533"/>
      <c r="E25725" s="533"/>
      <c r="F25725" s="533"/>
      <c r="G25725" s="533"/>
    </row>
    <row r="25726" spans="1:7">
      <c r="A25726" s="533"/>
      <c r="B25726" s="1787"/>
      <c r="C25726" s="1788"/>
      <c r="D25726" s="533"/>
      <c r="E25726" s="533"/>
      <c r="F25726" s="533"/>
      <c r="G25726" s="533"/>
    </row>
    <row r="25727" spans="1:7">
      <c r="A25727" s="533"/>
      <c r="B25727" s="1787"/>
      <c r="C25727" s="1788"/>
      <c r="D25727" s="533"/>
      <c r="E25727" s="533"/>
      <c r="F25727" s="533"/>
      <c r="G25727" s="533"/>
    </row>
    <row r="25728" spans="1:7">
      <c r="A25728" s="533"/>
      <c r="B25728" s="1787"/>
      <c r="C25728" s="1788"/>
      <c r="D25728" s="533"/>
      <c r="E25728" s="533"/>
      <c r="F25728" s="533"/>
      <c r="G25728" s="533"/>
    </row>
    <row r="25729" spans="1:7">
      <c r="A25729" s="533"/>
      <c r="B25729" s="1787"/>
      <c r="C25729" s="1788"/>
      <c r="D25729" s="533"/>
      <c r="E25729" s="533"/>
      <c r="F25729" s="533"/>
      <c r="G25729" s="533"/>
    </row>
    <row r="25730" spans="1:7">
      <c r="A25730" s="533"/>
      <c r="B25730" s="1787"/>
      <c r="C25730" s="1788"/>
      <c r="D25730" s="533"/>
      <c r="E25730" s="533"/>
      <c r="F25730" s="533"/>
      <c r="G25730" s="533"/>
    </row>
    <row r="25731" spans="1:7">
      <c r="A25731" s="533"/>
      <c r="B25731" s="1787"/>
      <c r="C25731" s="1788"/>
      <c r="D25731" s="533"/>
      <c r="E25731" s="533"/>
      <c r="F25731" s="533"/>
      <c r="G25731" s="533"/>
    </row>
    <row r="25732" spans="1:7">
      <c r="A25732" s="533"/>
      <c r="B25732" s="1787"/>
      <c r="C25732" s="1788"/>
      <c r="D25732" s="533"/>
      <c r="E25732" s="533"/>
      <c r="F25732" s="533"/>
      <c r="G25732" s="533"/>
    </row>
    <row r="25733" spans="1:7">
      <c r="A25733" s="533"/>
      <c r="B25733" s="1787"/>
      <c r="C25733" s="1788"/>
      <c r="D25733" s="533"/>
      <c r="E25733" s="533"/>
      <c r="F25733" s="533"/>
      <c r="G25733" s="533"/>
    </row>
    <row r="25734" spans="1:7">
      <c r="A25734" s="533"/>
      <c r="B25734" s="1787"/>
      <c r="C25734" s="1788"/>
      <c r="D25734" s="533"/>
      <c r="E25734" s="533"/>
      <c r="F25734" s="533"/>
      <c r="G25734" s="533"/>
    </row>
    <row r="25735" spans="1:7">
      <c r="A25735" s="533"/>
      <c r="B25735" s="1787"/>
      <c r="C25735" s="1788"/>
      <c r="D25735" s="533"/>
      <c r="E25735" s="533"/>
      <c r="F25735" s="533"/>
      <c r="G25735" s="533"/>
    </row>
    <row r="25736" spans="1:7">
      <c r="A25736" s="533"/>
      <c r="B25736" s="1787"/>
      <c r="C25736" s="1788"/>
      <c r="D25736" s="533"/>
      <c r="E25736" s="533"/>
      <c r="F25736" s="533"/>
      <c r="G25736" s="533"/>
    </row>
    <row r="25737" spans="1:7">
      <c r="A25737" s="533"/>
      <c r="B25737" s="1787"/>
      <c r="C25737" s="1788"/>
      <c r="D25737" s="533"/>
      <c r="E25737" s="533"/>
      <c r="F25737" s="533"/>
      <c r="G25737" s="533"/>
    </row>
    <row r="25738" spans="1:7">
      <c r="A25738" s="533"/>
      <c r="B25738" s="1787"/>
      <c r="C25738" s="1788"/>
      <c r="D25738" s="533"/>
      <c r="E25738" s="533"/>
      <c r="F25738" s="533"/>
      <c r="G25738" s="533"/>
    </row>
    <row r="25739" spans="1:7">
      <c r="A25739" s="533"/>
      <c r="B25739" s="1787"/>
      <c r="C25739" s="1788"/>
      <c r="D25739" s="533"/>
      <c r="E25739" s="533"/>
      <c r="F25739" s="533"/>
      <c r="G25739" s="533"/>
    </row>
    <row r="25740" spans="1:7">
      <c r="A25740" s="533"/>
      <c r="B25740" s="1787"/>
      <c r="C25740" s="1788"/>
      <c r="D25740" s="533"/>
      <c r="E25740" s="533"/>
      <c r="F25740" s="533"/>
      <c r="G25740" s="533"/>
    </row>
    <row r="25741" spans="1:7">
      <c r="A25741" s="533"/>
      <c r="B25741" s="1787"/>
      <c r="C25741" s="1788"/>
      <c r="D25741" s="533"/>
      <c r="E25741" s="533"/>
      <c r="F25741" s="533"/>
      <c r="G25741" s="533"/>
    </row>
    <row r="25742" spans="1:7">
      <c r="A25742" s="533"/>
      <c r="B25742" s="1787"/>
      <c r="C25742" s="1788"/>
      <c r="D25742" s="533"/>
      <c r="E25742" s="533"/>
      <c r="F25742" s="533"/>
      <c r="G25742" s="533"/>
    </row>
    <row r="25743" spans="1:7">
      <c r="A25743" s="533"/>
      <c r="B25743" s="1787"/>
      <c r="C25743" s="1788"/>
      <c r="D25743" s="533"/>
      <c r="E25743" s="533"/>
      <c r="F25743" s="533"/>
      <c r="G25743" s="533"/>
    </row>
    <row r="25744" spans="1:7">
      <c r="A25744" s="533"/>
      <c r="B25744" s="1787"/>
      <c r="C25744" s="1788"/>
      <c r="D25744" s="533"/>
      <c r="E25744" s="533"/>
      <c r="F25744" s="533"/>
      <c r="G25744" s="533"/>
    </row>
    <row r="25745" spans="1:7">
      <c r="A25745" s="533"/>
      <c r="B25745" s="1787"/>
      <c r="C25745" s="1788"/>
      <c r="D25745" s="533"/>
      <c r="E25745" s="533"/>
      <c r="F25745" s="533"/>
      <c r="G25745" s="533"/>
    </row>
    <row r="25746" spans="1:7">
      <c r="A25746" s="533"/>
      <c r="B25746" s="1787"/>
      <c r="C25746" s="1788"/>
      <c r="D25746" s="533"/>
      <c r="E25746" s="533"/>
      <c r="F25746" s="533"/>
      <c r="G25746" s="533"/>
    </row>
    <row r="25747" spans="1:7">
      <c r="A25747" s="533"/>
      <c r="B25747" s="1787"/>
      <c r="C25747" s="1788"/>
      <c r="D25747" s="533"/>
      <c r="E25747" s="533"/>
      <c r="F25747" s="533"/>
      <c r="G25747" s="533"/>
    </row>
    <row r="25748" spans="1:7">
      <c r="A25748" s="533"/>
      <c r="B25748" s="1787"/>
      <c r="C25748" s="1788"/>
      <c r="D25748" s="533"/>
      <c r="E25748" s="533"/>
      <c r="F25748" s="533"/>
      <c r="G25748" s="533"/>
    </row>
    <row r="25749" spans="1:7">
      <c r="A25749" s="533"/>
      <c r="B25749" s="1787"/>
      <c r="C25749" s="1788"/>
      <c r="D25749" s="533"/>
      <c r="E25749" s="533"/>
      <c r="F25749" s="533"/>
      <c r="G25749" s="533"/>
    </row>
    <row r="25750" spans="1:7">
      <c r="A25750" s="533"/>
      <c r="B25750" s="1787"/>
      <c r="C25750" s="1788"/>
      <c r="D25750" s="533"/>
      <c r="E25750" s="533"/>
      <c r="F25750" s="533"/>
      <c r="G25750" s="533"/>
    </row>
    <row r="25751" spans="1:7">
      <c r="A25751" s="533"/>
      <c r="B25751" s="1787"/>
      <c r="C25751" s="1788"/>
      <c r="D25751" s="533"/>
      <c r="E25751" s="533"/>
      <c r="F25751" s="533"/>
      <c r="G25751" s="533"/>
    </row>
    <row r="25752" spans="1:7">
      <c r="A25752" s="533"/>
      <c r="B25752" s="1787"/>
      <c r="C25752" s="1788"/>
      <c r="D25752" s="533"/>
      <c r="E25752" s="533"/>
      <c r="F25752" s="533"/>
      <c r="G25752" s="533"/>
    </row>
    <row r="25753" spans="1:7">
      <c r="A25753" s="533"/>
      <c r="B25753" s="1787"/>
      <c r="C25753" s="1788"/>
      <c r="D25753" s="533"/>
      <c r="E25753" s="533"/>
      <c r="F25753" s="533"/>
      <c r="G25753" s="533"/>
    </row>
    <row r="25754" spans="1:7">
      <c r="A25754" s="533"/>
      <c r="B25754" s="1787"/>
      <c r="C25754" s="1788"/>
      <c r="D25754" s="533"/>
      <c r="E25754" s="533"/>
      <c r="F25754" s="533"/>
      <c r="G25754" s="533"/>
    </row>
    <row r="25755" spans="1:7">
      <c r="A25755" s="533"/>
      <c r="B25755" s="1787"/>
      <c r="C25755" s="1788"/>
      <c r="D25755" s="533"/>
      <c r="E25755" s="533"/>
      <c r="F25755" s="533"/>
      <c r="G25755" s="533"/>
    </row>
    <row r="25756" spans="1:7">
      <c r="A25756" s="533"/>
      <c r="B25756" s="1787"/>
      <c r="C25756" s="1788"/>
      <c r="D25756" s="533"/>
      <c r="E25756" s="533"/>
      <c r="F25756" s="533"/>
      <c r="G25756" s="533"/>
    </row>
    <row r="25757" spans="1:7">
      <c r="A25757" s="533"/>
      <c r="B25757" s="1787"/>
      <c r="C25757" s="1788"/>
      <c r="D25757" s="533"/>
      <c r="E25757" s="533"/>
      <c r="F25757" s="533"/>
      <c r="G25757" s="533"/>
    </row>
    <row r="25758" spans="1:7">
      <c r="A25758" s="533"/>
      <c r="B25758" s="1787"/>
      <c r="C25758" s="1788"/>
      <c r="D25758" s="533"/>
      <c r="E25758" s="533"/>
      <c r="F25758" s="533"/>
      <c r="G25758" s="533"/>
    </row>
    <row r="25759" spans="1:7">
      <c r="A25759" s="533"/>
      <c r="B25759" s="1787"/>
      <c r="C25759" s="1788"/>
      <c r="D25759" s="533"/>
      <c r="E25759" s="533"/>
      <c r="F25759" s="533"/>
      <c r="G25759" s="533"/>
    </row>
    <row r="25760" spans="1:7">
      <c r="A25760" s="533"/>
      <c r="B25760" s="1787"/>
      <c r="C25760" s="1788"/>
      <c r="D25760" s="533"/>
      <c r="E25760" s="533"/>
      <c r="F25760" s="533"/>
      <c r="G25760" s="533"/>
    </row>
    <row r="25761" spans="1:7">
      <c r="A25761" s="533"/>
      <c r="B25761" s="1787"/>
      <c r="C25761" s="1788"/>
      <c r="D25761" s="533"/>
      <c r="E25761" s="533"/>
      <c r="F25761" s="533"/>
      <c r="G25761" s="533"/>
    </row>
    <row r="25762" spans="1:7">
      <c r="A25762" s="533"/>
      <c r="B25762" s="1787"/>
      <c r="C25762" s="1788"/>
      <c r="D25762" s="533"/>
      <c r="E25762" s="533"/>
      <c r="F25762" s="533"/>
      <c r="G25762" s="533"/>
    </row>
    <row r="25763" spans="1:7">
      <c r="A25763" s="533"/>
      <c r="B25763" s="1787"/>
      <c r="C25763" s="1788"/>
      <c r="D25763" s="533"/>
      <c r="E25763" s="533"/>
      <c r="F25763" s="533"/>
      <c r="G25763" s="533"/>
    </row>
    <row r="25764" spans="1:7">
      <c r="A25764" s="533"/>
      <c r="B25764" s="1787"/>
      <c r="C25764" s="1788"/>
      <c r="D25764" s="533"/>
      <c r="E25764" s="533"/>
      <c r="F25764" s="533"/>
      <c r="G25764" s="533"/>
    </row>
    <row r="25765" spans="1:7">
      <c r="A25765" s="533"/>
      <c r="B25765" s="1787"/>
      <c r="C25765" s="1788"/>
      <c r="D25765" s="533"/>
      <c r="E25765" s="533"/>
      <c r="F25765" s="533"/>
      <c r="G25765" s="533"/>
    </row>
    <row r="25766" spans="1:7">
      <c r="A25766" s="533"/>
      <c r="B25766" s="1787"/>
      <c r="C25766" s="1788"/>
      <c r="D25766" s="533"/>
      <c r="E25766" s="533"/>
      <c r="F25766" s="533"/>
      <c r="G25766" s="533"/>
    </row>
    <row r="25767" spans="1:7">
      <c r="A25767" s="533"/>
      <c r="B25767" s="1787"/>
      <c r="C25767" s="1788"/>
      <c r="D25767" s="533"/>
      <c r="E25767" s="533"/>
      <c r="F25767" s="533"/>
      <c r="G25767" s="533"/>
    </row>
    <row r="25768" spans="1:7">
      <c r="A25768" s="533"/>
      <c r="B25768" s="1787"/>
      <c r="C25768" s="1788"/>
      <c r="D25768" s="533"/>
      <c r="E25768" s="533"/>
      <c r="F25768" s="533"/>
      <c r="G25768" s="533"/>
    </row>
    <row r="25769" spans="1:7">
      <c r="A25769" s="533"/>
      <c r="B25769" s="1787"/>
      <c r="C25769" s="1788"/>
      <c r="D25769" s="533"/>
      <c r="E25769" s="533"/>
      <c r="F25769" s="533"/>
      <c r="G25769" s="533"/>
    </row>
    <row r="25770" spans="1:7">
      <c r="A25770" s="533"/>
      <c r="B25770" s="1787"/>
      <c r="C25770" s="1788"/>
      <c r="D25770" s="533"/>
      <c r="E25770" s="533"/>
      <c r="F25770" s="533"/>
      <c r="G25770" s="533"/>
    </row>
    <row r="25771" spans="1:7">
      <c r="A25771" s="533"/>
      <c r="B25771" s="1787"/>
      <c r="C25771" s="1788"/>
      <c r="D25771" s="533"/>
      <c r="E25771" s="533"/>
      <c r="F25771" s="533"/>
      <c r="G25771" s="533"/>
    </row>
    <row r="25772" spans="1:7">
      <c r="A25772" s="533"/>
      <c r="B25772" s="1787"/>
      <c r="C25772" s="1788"/>
      <c r="D25772" s="533"/>
      <c r="E25772" s="533"/>
      <c r="F25772" s="533"/>
      <c r="G25772" s="533"/>
    </row>
    <row r="25773" spans="1:7">
      <c r="A25773" s="533"/>
      <c r="B25773" s="1787"/>
      <c r="C25773" s="1788"/>
      <c r="D25773" s="533"/>
      <c r="E25773" s="533"/>
      <c r="F25773" s="533"/>
      <c r="G25773" s="533"/>
    </row>
    <row r="25774" spans="1:7">
      <c r="A25774" s="533"/>
      <c r="B25774" s="1787"/>
      <c r="C25774" s="1788"/>
      <c r="D25774" s="533"/>
      <c r="E25774" s="533"/>
      <c r="F25774" s="533"/>
      <c r="G25774" s="533"/>
    </row>
    <row r="25775" spans="1:7">
      <c r="A25775" s="533"/>
      <c r="B25775" s="1787"/>
      <c r="C25775" s="1788"/>
      <c r="D25775" s="533"/>
      <c r="E25775" s="533"/>
      <c r="F25775" s="533"/>
      <c r="G25775" s="533"/>
    </row>
    <row r="25776" spans="1:7">
      <c r="A25776" s="533"/>
      <c r="B25776" s="1787"/>
      <c r="C25776" s="1788"/>
      <c r="D25776" s="533"/>
      <c r="E25776" s="533"/>
      <c r="F25776" s="533"/>
      <c r="G25776" s="533"/>
    </row>
    <row r="25777" spans="1:7">
      <c r="A25777" s="533"/>
      <c r="B25777" s="1787"/>
      <c r="C25777" s="1788"/>
      <c r="D25777" s="533"/>
      <c r="E25777" s="533"/>
      <c r="F25777" s="533"/>
      <c r="G25777" s="533"/>
    </row>
    <row r="25778" spans="1:7">
      <c r="A25778" s="533"/>
      <c r="B25778" s="1787"/>
      <c r="C25778" s="1788"/>
      <c r="D25778" s="533"/>
      <c r="E25778" s="533"/>
      <c r="F25778" s="533"/>
      <c r="G25778" s="533"/>
    </row>
    <row r="25779" spans="1:7">
      <c r="A25779" s="533"/>
      <c r="B25779" s="1787"/>
      <c r="C25779" s="1788"/>
      <c r="D25779" s="533"/>
      <c r="E25779" s="533"/>
      <c r="F25779" s="533"/>
      <c r="G25779" s="533"/>
    </row>
    <row r="25780" spans="1:7">
      <c r="A25780" s="533"/>
      <c r="B25780" s="1787"/>
      <c r="C25780" s="1788"/>
      <c r="D25780" s="533"/>
      <c r="E25780" s="533"/>
      <c r="F25780" s="533"/>
      <c r="G25780" s="533"/>
    </row>
    <row r="25781" spans="1:7">
      <c r="A25781" s="533"/>
      <c r="B25781" s="1787"/>
      <c r="C25781" s="1788"/>
      <c r="D25781" s="533"/>
      <c r="E25781" s="533"/>
      <c r="F25781" s="533"/>
      <c r="G25781" s="533"/>
    </row>
    <row r="25782" spans="1:7">
      <c r="A25782" s="533"/>
      <c r="B25782" s="1787"/>
      <c r="C25782" s="1788"/>
      <c r="D25782" s="533"/>
      <c r="E25782" s="533"/>
      <c r="F25782" s="533"/>
      <c r="G25782" s="533"/>
    </row>
    <row r="25783" spans="1:7">
      <c r="A25783" s="533"/>
      <c r="B25783" s="1787"/>
      <c r="C25783" s="1788"/>
      <c r="D25783" s="533"/>
      <c r="E25783" s="533"/>
      <c r="F25783" s="533"/>
      <c r="G25783" s="533"/>
    </row>
    <row r="25784" spans="1:7">
      <c r="A25784" s="533"/>
      <c r="B25784" s="1787"/>
      <c r="C25784" s="1788"/>
      <c r="D25784" s="533"/>
      <c r="E25784" s="533"/>
      <c r="F25784" s="533"/>
      <c r="G25784" s="533"/>
    </row>
    <row r="25785" spans="1:7">
      <c r="A25785" s="533"/>
      <c r="B25785" s="1787"/>
      <c r="C25785" s="1788"/>
      <c r="D25785" s="533"/>
      <c r="E25785" s="533"/>
      <c r="F25785" s="533"/>
      <c r="G25785" s="533"/>
    </row>
    <row r="25786" spans="1:7">
      <c r="A25786" s="533"/>
      <c r="B25786" s="1787"/>
      <c r="C25786" s="1788"/>
      <c r="D25786" s="533"/>
      <c r="E25786" s="533"/>
      <c r="F25786" s="533"/>
      <c r="G25786" s="533"/>
    </row>
    <row r="25787" spans="1:7">
      <c r="A25787" s="533"/>
      <c r="B25787" s="1787"/>
      <c r="C25787" s="1788"/>
      <c r="D25787" s="533"/>
      <c r="E25787" s="533"/>
      <c r="F25787" s="533"/>
      <c r="G25787" s="533"/>
    </row>
    <row r="25788" spans="1:7">
      <c r="A25788" s="533"/>
      <c r="B25788" s="1787"/>
      <c r="C25788" s="1788"/>
      <c r="D25788" s="533"/>
      <c r="E25788" s="533"/>
      <c r="F25788" s="533"/>
      <c r="G25788" s="533"/>
    </row>
    <row r="25789" spans="1:7">
      <c r="A25789" s="533"/>
      <c r="B25789" s="1787"/>
      <c r="C25789" s="1788"/>
      <c r="D25789" s="533"/>
      <c r="E25789" s="533"/>
      <c r="F25789" s="533"/>
      <c r="G25789" s="533"/>
    </row>
    <row r="25790" spans="1:7">
      <c r="A25790" s="533"/>
      <c r="B25790" s="1787"/>
      <c r="C25790" s="1788"/>
      <c r="D25790" s="533"/>
      <c r="E25790" s="533"/>
      <c r="F25790" s="533"/>
      <c r="G25790" s="533"/>
    </row>
    <row r="25791" spans="1:7">
      <c r="A25791" s="533"/>
      <c r="B25791" s="1787"/>
      <c r="C25791" s="1788"/>
      <c r="D25791" s="533"/>
      <c r="E25791" s="533"/>
      <c r="F25791" s="533"/>
      <c r="G25791" s="533"/>
    </row>
    <row r="25792" spans="1:7">
      <c r="A25792" s="533"/>
      <c r="B25792" s="1787"/>
      <c r="C25792" s="1788"/>
      <c r="D25792" s="533"/>
      <c r="E25792" s="533"/>
      <c r="F25792" s="533"/>
      <c r="G25792" s="533"/>
    </row>
    <row r="25793" spans="1:7">
      <c r="A25793" s="533"/>
      <c r="B25793" s="1787"/>
      <c r="C25793" s="1788"/>
      <c r="D25793" s="533"/>
      <c r="E25793" s="533"/>
      <c r="F25793" s="533"/>
      <c r="G25793" s="533"/>
    </row>
    <row r="25794" spans="1:7">
      <c r="A25794" s="533"/>
      <c r="B25794" s="1787"/>
      <c r="C25794" s="1788"/>
      <c r="D25794" s="533"/>
      <c r="E25794" s="533"/>
      <c r="F25794" s="533"/>
      <c r="G25794" s="533"/>
    </row>
    <row r="25795" spans="1:7">
      <c r="A25795" s="533"/>
      <c r="B25795" s="1787"/>
      <c r="C25795" s="1788"/>
      <c r="D25795" s="533"/>
      <c r="E25795" s="533"/>
      <c r="F25795" s="533"/>
      <c r="G25795" s="533"/>
    </row>
    <row r="25796" spans="1:7">
      <c r="A25796" s="533"/>
      <c r="B25796" s="1787"/>
      <c r="C25796" s="1788"/>
      <c r="D25796" s="533"/>
      <c r="E25796" s="533"/>
      <c r="F25796" s="533"/>
      <c r="G25796" s="533"/>
    </row>
    <row r="25797" spans="1:7">
      <c r="A25797" s="533"/>
      <c r="B25797" s="1787"/>
      <c r="C25797" s="1788"/>
      <c r="D25797" s="533"/>
      <c r="E25797" s="533"/>
      <c r="F25797" s="533"/>
      <c r="G25797" s="533"/>
    </row>
    <row r="25798" spans="1:7">
      <c r="A25798" s="533"/>
      <c r="B25798" s="1787"/>
      <c r="C25798" s="1788"/>
      <c r="D25798" s="533"/>
      <c r="E25798" s="533"/>
      <c r="F25798" s="533"/>
      <c r="G25798" s="533"/>
    </row>
    <row r="25799" spans="1:7">
      <c r="A25799" s="533"/>
      <c r="B25799" s="1787"/>
      <c r="C25799" s="1788"/>
      <c r="D25799" s="533"/>
      <c r="E25799" s="533"/>
      <c r="F25799" s="533"/>
      <c r="G25799" s="533"/>
    </row>
    <row r="25800" spans="1:7">
      <c r="A25800" s="533"/>
      <c r="B25800" s="1787"/>
      <c r="C25800" s="1788"/>
      <c r="D25800" s="533"/>
      <c r="E25800" s="533"/>
      <c r="F25800" s="533"/>
      <c r="G25800" s="533"/>
    </row>
    <row r="25801" spans="1:7">
      <c r="A25801" s="533"/>
      <c r="B25801" s="1787"/>
      <c r="C25801" s="1788"/>
      <c r="D25801" s="533"/>
      <c r="E25801" s="533"/>
      <c r="F25801" s="533"/>
      <c r="G25801" s="533"/>
    </row>
    <row r="25802" spans="1:7">
      <c r="A25802" s="533"/>
      <c r="B25802" s="1787"/>
      <c r="C25802" s="1788"/>
      <c r="D25802" s="533"/>
      <c r="E25802" s="533"/>
      <c r="F25802" s="533"/>
      <c r="G25802" s="533"/>
    </row>
    <row r="25803" spans="1:7">
      <c r="A25803" s="533"/>
      <c r="B25803" s="1787"/>
      <c r="C25803" s="1788"/>
      <c r="D25803" s="533"/>
      <c r="E25803" s="533"/>
      <c r="F25803" s="533"/>
      <c r="G25803" s="533"/>
    </row>
    <row r="25804" spans="1:7">
      <c r="A25804" s="533"/>
      <c r="B25804" s="1787"/>
      <c r="C25804" s="1788"/>
      <c r="D25804" s="533"/>
      <c r="E25804" s="533"/>
      <c r="F25804" s="533"/>
      <c r="G25804" s="533"/>
    </row>
    <row r="25805" spans="1:7">
      <c r="A25805" s="533"/>
      <c r="B25805" s="1787"/>
      <c r="C25805" s="1788"/>
      <c r="D25805" s="533"/>
      <c r="E25805" s="533"/>
      <c r="F25805" s="533"/>
      <c r="G25805" s="533"/>
    </row>
    <row r="25806" spans="1:7">
      <c r="A25806" s="533"/>
      <c r="B25806" s="1787"/>
      <c r="C25806" s="1788"/>
      <c r="D25806" s="533"/>
      <c r="E25806" s="533"/>
      <c r="F25806" s="533"/>
      <c r="G25806" s="533"/>
    </row>
    <row r="25807" spans="1:7">
      <c r="A25807" s="533"/>
      <c r="B25807" s="1787"/>
      <c r="C25807" s="1788"/>
      <c r="D25807" s="533"/>
      <c r="E25807" s="533"/>
      <c r="F25807" s="533"/>
      <c r="G25807" s="533"/>
    </row>
    <row r="25808" spans="1:7">
      <c r="A25808" s="533"/>
      <c r="B25808" s="1787"/>
      <c r="C25808" s="1788"/>
      <c r="D25808" s="533"/>
      <c r="E25808" s="533"/>
      <c r="F25808" s="533"/>
      <c r="G25808" s="533"/>
    </row>
    <row r="25809" spans="1:7">
      <c r="A25809" s="533"/>
      <c r="B25809" s="1787"/>
      <c r="C25809" s="1788"/>
      <c r="D25809" s="533"/>
      <c r="E25809" s="533"/>
      <c r="F25809" s="533"/>
      <c r="G25809" s="533"/>
    </row>
    <row r="25810" spans="1:7">
      <c r="A25810" s="533"/>
      <c r="B25810" s="1787"/>
      <c r="C25810" s="1788"/>
      <c r="D25810" s="533"/>
      <c r="E25810" s="533"/>
      <c r="F25810" s="533"/>
      <c r="G25810" s="533"/>
    </row>
    <row r="25811" spans="1:7">
      <c r="A25811" s="533"/>
      <c r="B25811" s="1787"/>
      <c r="C25811" s="1788"/>
      <c r="D25811" s="533"/>
      <c r="E25811" s="533"/>
      <c r="F25811" s="533"/>
      <c r="G25811" s="533"/>
    </row>
    <row r="25812" spans="1:7">
      <c r="A25812" s="533"/>
      <c r="B25812" s="1787"/>
      <c r="C25812" s="1788"/>
      <c r="D25812" s="533"/>
      <c r="E25812" s="533"/>
      <c r="F25812" s="533"/>
      <c r="G25812" s="533"/>
    </row>
    <row r="25813" spans="1:7">
      <c r="A25813" s="533"/>
      <c r="B25813" s="1787"/>
      <c r="C25813" s="1788"/>
      <c r="D25813" s="533"/>
      <c r="E25813" s="533"/>
      <c r="F25813" s="533"/>
      <c r="G25813" s="533"/>
    </row>
    <row r="25814" spans="1:7">
      <c r="A25814" s="533"/>
      <c r="B25814" s="1787"/>
      <c r="C25814" s="1788"/>
      <c r="D25814" s="533"/>
      <c r="E25814" s="533"/>
      <c r="F25814" s="533"/>
      <c r="G25814" s="533"/>
    </row>
    <row r="25815" spans="1:7">
      <c r="A25815" s="533"/>
      <c r="B25815" s="1787"/>
      <c r="C25815" s="1788"/>
      <c r="D25815" s="533"/>
      <c r="E25815" s="533"/>
      <c r="F25815" s="533"/>
      <c r="G25815" s="533"/>
    </row>
    <row r="25816" spans="1:7">
      <c r="A25816" s="533"/>
      <c r="B25816" s="1787"/>
      <c r="C25816" s="1788"/>
      <c r="D25816" s="533"/>
      <c r="E25816" s="533"/>
      <c r="F25816" s="533"/>
      <c r="G25816" s="533"/>
    </row>
    <row r="25817" spans="1:7">
      <c r="A25817" s="533"/>
      <c r="B25817" s="1787"/>
      <c r="C25817" s="1788"/>
      <c r="D25817" s="533"/>
      <c r="E25817" s="533"/>
      <c r="F25817" s="533"/>
      <c r="G25817" s="533"/>
    </row>
    <row r="25818" spans="1:7">
      <c r="A25818" s="533"/>
      <c r="B25818" s="1787"/>
      <c r="C25818" s="1788"/>
      <c r="D25818" s="533"/>
      <c r="E25818" s="533"/>
      <c r="F25818" s="533"/>
      <c r="G25818" s="533"/>
    </row>
    <row r="25819" spans="1:7">
      <c r="A25819" s="533"/>
      <c r="B25819" s="1787"/>
      <c r="C25819" s="1788"/>
      <c r="D25819" s="533"/>
      <c r="E25819" s="533"/>
      <c r="F25819" s="533"/>
      <c r="G25819" s="533"/>
    </row>
    <row r="25820" spans="1:7">
      <c r="A25820" s="533"/>
      <c r="B25820" s="1787"/>
      <c r="C25820" s="1788"/>
      <c r="D25820" s="533"/>
      <c r="E25820" s="533"/>
      <c r="F25820" s="533"/>
      <c r="G25820" s="533"/>
    </row>
    <row r="25821" spans="1:7">
      <c r="A25821" s="533"/>
      <c r="B25821" s="1787"/>
      <c r="C25821" s="1788"/>
      <c r="D25821" s="533"/>
      <c r="E25821" s="533"/>
      <c r="F25821" s="533"/>
      <c r="G25821" s="533"/>
    </row>
    <row r="25822" spans="1:7">
      <c r="A25822" s="533"/>
      <c r="B25822" s="1787"/>
      <c r="C25822" s="1788"/>
      <c r="D25822" s="533"/>
      <c r="E25822" s="533"/>
      <c r="F25822" s="533"/>
      <c r="G25822" s="533"/>
    </row>
    <row r="25823" spans="1:7">
      <c r="A25823" s="533"/>
      <c r="B25823" s="1787"/>
      <c r="C25823" s="1788"/>
      <c r="D25823" s="533"/>
      <c r="E25823" s="533"/>
      <c r="F25823" s="533"/>
      <c r="G25823" s="533"/>
    </row>
    <row r="25824" spans="1:7">
      <c r="A25824" s="533"/>
      <c r="B25824" s="1787"/>
      <c r="C25824" s="1788"/>
      <c r="D25824" s="533"/>
      <c r="E25824" s="533"/>
      <c r="F25824" s="533"/>
      <c r="G25824" s="533"/>
    </row>
    <row r="25825" spans="1:7">
      <c r="A25825" s="533"/>
      <c r="B25825" s="1787"/>
      <c r="C25825" s="1788"/>
      <c r="D25825" s="533"/>
      <c r="E25825" s="533"/>
      <c r="F25825" s="533"/>
      <c r="G25825" s="533"/>
    </row>
    <row r="25826" spans="1:7">
      <c r="A25826" s="533"/>
      <c r="B25826" s="1787"/>
      <c r="C25826" s="1788"/>
      <c r="D25826" s="533"/>
      <c r="E25826" s="533"/>
      <c r="F25826" s="533"/>
      <c r="G25826" s="533"/>
    </row>
    <row r="25827" spans="1:7">
      <c r="A25827" s="533"/>
      <c r="B25827" s="1787"/>
      <c r="C25827" s="1788"/>
      <c r="D25827" s="533"/>
      <c r="E25827" s="533"/>
      <c r="F25827" s="533"/>
      <c r="G25827" s="533"/>
    </row>
    <row r="25828" spans="1:7">
      <c r="A25828" s="533"/>
      <c r="B25828" s="1787"/>
      <c r="C25828" s="1788"/>
      <c r="D25828" s="533"/>
      <c r="E25828" s="533"/>
      <c r="F25828" s="533"/>
      <c r="G25828" s="533"/>
    </row>
    <row r="25829" spans="1:7">
      <c r="A25829" s="533"/>
      <c r="B25829" s="1787"/>
      <c r="C25829" s="1788"/>
      <c r="D25829" s="533"/>
      <c r="E25829" s="533"/>
      <c r="F25829" s="533"/>
      <c r="G25829" s="533"/>
    </row>
    <row r="25830" spans="1:7">
      <c r="A25830" s="533"/>
      <c r="B25830" s="1787"/>
      <c r="C25830" s="1788"/>
      <c r="D25830" s="533"/>
      <c r="E25830" s="533"/>
      <c r="F25830" s="533"/>
      <c r="G25830" s="533"/>
    </row>
    <row r="25831" spans="1:7">
      <c r="A25831" s="533"/>
      <c r="B25831" s="1787"/>
      <c r="C25831" s="1788"/>
      <c r="D25831" s="533"/>
      <c r="E25831" s="533"/>
      <c r="F25831" s="533"/>
      <c r="G25831" s="533"/>
    </row>
    <row r="25832" spans="1:7">
      <c r="A25832" s="533"/>
      <c r="B25832" s="1787"/>
      <c r="C25832" s="1788"/>
      <c r="D25832" s="533"/>
      <c r="E25832" s="533"/>
      <c r="F25832" s="533"/>
      <c r="G25832" s="533"/>
    </row>
    <row r="25833" spans="1:7">
      <c r="A25833" s="533"/>
      <c r="B25833" s="1787"/>
      <c r="C25833" s="1788"/>
      <c r="D25833" s="533"/>
      <c r="E25833" s="533"/>
      <c r="F25833" s="533"/>
      <c r="G25833" s="533"/>
    </row>
    <row r="25834" spans="1:7">
      <c r="A25834" s="533"/>
      <c r="B25834" s="1787"/>
      <c r="C25834" s="1788"/>
      <c r="D25834" s="533"/>
      <c r="E25834" s="533"/>
      <c r="F25834" s="533"/>
      <c r="G25834" s="533"/>
    </row>
    <row r="25835" spans="1:7">
      <c r="A25835" s="533"/>
      <c r="B25835" s="1787"/>
      <c r="C25835" s="1788"/>
      <c r="D25835" s="533"/>
      <c r="E25835" s="533"/>
      <c r="F25835" s="533"/>
      <c r="G25835" s="533"/>
    </row>
    <row r="25836" spans="1:7">
      <c r="A25836" s="533"/>
      <c r="B25836" s="1787"/>
      <c r="C25836" s="1788"/>
      <c r="D25836" s="533"/>
      <c r="E25836" s="533"/>
      <c r="F25836" s="533"/>
      <c r="G25836" s="533"/>
    </row>
    <row r="25837" spans="1:7">
      <c r="A25837" s="533"/>
      <c r="B25837" s="1787"/>
      <c r="C25837" s="1788"/>
      <c r="D25837" s="533"/>
      <c r="E25837" s="533"/>
      <c r="F25837" s="533"/>
      <c r="G25837" s="533"/>
    </row>
    <row r="25838" spans="1:7">
      <c r="A25838" s="533"/>
      <c r="B25838" s="1787"/>
      <c r="C25838" s="1788"/>
      <c r="D25838" s="533"/>
      <c r="E25838" s="533"/>
      <c r="F25838" s="533"/>
      <c r="G25838" s="533"/>
    </row>
    <row r="25839" spans="1:7">
      <c r="A25839" s="533"/>
      <c r="B25839" s="1787"/>
      <c r="C25839" s="1788"/>
      <c r="D25839" s="533"/>
      <c r="E25839" s="533"/>
      <c r="F25839" s="533"/>
      <c r="G25839" s="533"/>
    </row>
    <row r="25840" spans="1:7">
      <c r="A25840" s="533"/>
      <c r="B25840" s="1787"/>
      <c r="C25840" s="1788"/>
      <c r="D25840" s="533"/>
      <c r="E25840" s="533"/>
      <c r="F25840" s="533"/>
      <c r="G25840" s="533"/>
    </row>
    <row r="25841" spans="1:7">
      <c r="A25841" s="533"/>
      <c r="B25841" s="1787"/>
      <c r="C25841" s="1788"/>
      <c r="D25841" s="533"/>
      <c r="E25841" s="533"/>
      <c r="F25841" s="533"/>
      <c r="G25841" s="533"/>
    </row>
    <row r="25842" spans="1:7">
      <c r="A25842" s="533"/>
      <c r="B25842" s="1787"/>
      <c r="C25842" s="1788"/>
      <c r="D25842" s="533"/>
      <c r="E25842" s="533"/>
      <c r="F25842" s="533"/>
      <c r="G25842" s="533"/>
    </row>
    <row r="25843" spans="1:7">
      <c r="A25843" s="533"/>
      <c r="B25843" s="1787"/>
      <c r="C25843" s="1788"/>
      <c r="D25843" s="533"/>
      <c r="E25843" s="533"/>
      <c r="F25843" s="533"/>
      <c r="G25843" s="533"/>
    </row>
    <row r="25844" spans="1:7">
      <c r="A25844" s="533"/>
      <c r="B25844" s="1787"/>
      <c r="C25844" s="1788"/>
      <c r="D25844" s="533"/>
      <c r="E25844" s="533"/>
      <c r="F25844" s="533"/>
      <c r="G25844" s="533"/>
    </row>
    <row r="25845" spans="1:7">
      <c r="A25845" s="533"/>
      <c r="B25845" s="1787"/>
      <c r="C25845" s="1788"/>
      <c r="D25845" s="533"/>
      <c r="E25845" s="533"/>
      <c r="F25845" s="533"/>
      <c r="G25845" s="533"/>
    </row>
    <row r="25846" spans="1:7">
      <c r="A25846" s="533"/>
      <c r="B25846" s="1787"/>
      <c r="C25846" s="1788"/>
      <c r="D25846" s="533"/>
      <c r="E25846" s="533"/>
      <c r="F25846" s="533"/>
      <c r="G25846" s="533"/>
    </row>
    <row r="25847" spans="1:7">
      <c r="A25847" s="533"/>
      <c r="B25847" s="1787"/>
      <c r="C25847" s="1788"/>
      <c r="D25847" s="533"/>
      <c r="E25847" s="533"/>
      <c r="F25847" s="533"/>
      <c r="G25847" s="533"/>
    </row>
    <row r="25848" spans="1:7">
      <c r="A25848" s="533"/>
      <c r="B25848" s="1787"/>
      <c r="C25848" s="1788"/>
      <c r="D25848" s="533"/>
      <c r="E25848" s="533"/>
      <c r="F25848" s="533"/>
      <c r="G25848" s="533"/>
    </row>
    <row r="25849" spans="1:7">
      <c r="A25849" s="533"/>
      <c r="B25849" s="1787"/>
      <c r="C25849" s="1788"/>
      <c r="D25849" s="533"/>
      <c r="E25849" s="533"/>
      <c r="F25849" s="533"/>
      <c r="G25849" s="533"/>
    </row>
    <row r="25850" spans="1:7">
      <c r="A25850" s="533"/>
      <c r="B25850" s="1787"/>
      <c r="C25850" s="1788"/>
      <c r="D25850" s="533"/>
      <c r="E25850" s="533"/>
      <c r="F25850" s="533"/>
      <c r="G25850" s="533"/>
    </row>
    <row r="25851" spans="1:7">
      <c r="A25851" s="533"/>
      <c r="B25851" s="1787"/>
      <c r="C25851" s="1788"/>
      <c r="D25851" s="533"/>
      <c r="E25851" s="533"/>
      <c r="F25851" s="533"/>
      <c r="G25851" s="533"/>
    </row>
    <row r="25852" spans="1:7">
      <c r="A25852" s="533"/>
      <c r="B25852" s="1787"/>
      <c r="C25852" s="1788"/>
      <c r="D25852" s="533"/>
      <c r="E25852" s="533"/>
      <c r="F25852" s="533"/>
      <c r="G25852" s="533"/>
    </row>
    <row r="25853" spans="1:7">
      <c r="A25853" s="533"/>
      <c r="B25853" s="1787"/>
      <c r="C25853" s="1788"/>
      <c r="D25853" s="533"/>
      <c r="E25853" s="533"/>
      <c r="F25853" s="533"/>
      <c r="G25853" s="533"/>
    </row>
    <row r="25854" spans="1:7">
      <c r="A25854" s="533"/>
      <c r="B25854" s="1787"/>
      <c r="C25854" s="1788"/>
      <c r="D25854" s="533"/>
      <c r="E25854" s="533"/>
      <c r="F25854" s="533"/>
      <c r="G25854" s="533"/>
    </row>
    <row r="25855" spans="1:7">
      <c r="A25855" s="533"/>
      <c r="B25855" s="1787"/>
      <c r="C25855" s="1788"/>
      <c r="D25855" s="533"/>
      <c r="E25855" s="533"/>
      <c r="F25855" s="533"/>
      <c r="G25855" s="533"/>
    </row>
    <row r="25856" spans="1:7">
      <c r="A25856" s="533"/>
      <c r="B25856" s="1787"/>
      <c r="C25856" s="1788"/>
      <c r="D25856" s="533"/>
      <c r="E25856" s="533"/>
      <c r="F25856" s="533"/>
      <c r="G25856" s="533"/>
    </row>
    <row r="25857" spans="1:7">
      <c r="A25857" s="533"/>
      <c r="B25857" s="1787"/>
      <c r="C25857" s="1788"/>
      <c r="D25857" s="533"/>
      <c r="E25857" s="533"/>
      <c r="F25857" s="533"/>
      <c r="G25857" s="533"/>
    </row>
    <row r="25858" spans="1:7">
      <c r="A25858" s="533"/>
      <c r="B25858" s="1787"/>
      <c r="C25858" s="1788"/>
      <c r="D25858" s="533"/>
      <c r="E25858" s="533"/>
      <c r="F25858" s="533"/>
      <c r="G25858" s="533"/>
    </row>
    <row r="25859" spans="1:7">
      <c r="A25859" s="533"/>
      <c r="B25859" s="1787"/>
      <c r="C25859" s="1788"/>
      <c r="D25859" s="533"/>
      <c r="E25859" s="533"/>
      <c r="F25859" s="533"/>
      <c r="G25859" s="533"/>
    </row>
    <row r="25860" spans="1:7">
      <c r="A25860" s="533"/>
      <c r="B25860" s="1787"/>
      <c r="C25860" s="1788"/>
      <c r="D25860" s="533"/>
      <c r="E25860" s="533"/>
      <c r="F25860" s="533"/>
      <c r="G25860" s="533"/>
    </row>
    <row r="25861" spans="1:7">
      <c r="A25861" s="533"/>
      <c r="B25861" s="1787"/>
      <c r="C25861" s="1788"/>
      <c r="D25861" s="533"/>
      <c r="E25861" s="533"/>
      <c r="F25861" s="533"/>
      <c r="G25861" s="533"/>
    </row>
    <row r="25862" spans="1:7">
      <c r="A25862" s="533"/>
      <c r="B25862" s="1787"/>
      <c r="C25862" s="1788"/>
      <c r="D25862" s="533"/>
      <c r="E25862" s="533"/>
      <c r="F25862" s="533"/>
      <c r="G25862" s="533"/>
    </row>
    <row r="25863" spans="1:7">
      <c r="A25863" s="533"/>
      <c r="B25863" s="1787"/>
      <c r="C25863" s="1788"/>
      <c r="D25863" s="533"/>
      <c r="E25863" s="533"/>
      <c r="F25863" s="533"/>
      <c r="G25863" s="533"/>
    </row>
    <row r="25864" spans="1:7">
      <c r="A25864" s="533"/>
      <c r="B25864" s="1787"/>
      <c r="C25864" s="1788"/>
      <c r="D25864" s="533"/>
      <c r="E25864" s="533"/>
      <c r="F25864" s="533"/>
      <c r="G25864" s="533"/>
    </row>
    <row r="25865" spans="1:7">
      <c r="A25865" s="533"/>
      <c r="B25865" s="1787"/>
      <c r="C25865" s="1788"/>
      <c r="D25865" s="533"/>
      <c r="E25865" s="533"/>
      <c r="F25865" s="533"/>
      <c r="G25865" s="533"/>
    </row>
    <row r="25866" spans="1:7">
      <c r="A25866" s="533"/>
      <c r="B25866" s="1787"/>
      <c r="C25866" s="1788"/>
      <c r="D25866" s="533"/>
      <c r="E25866" s="533"/>
      <c r="F25866" s="533"/>
      <c r="G25866" s="533"/>
    </row>
    <row r="25867" spans="1:7">
      <c r="A25867" s="533"/>
      <c r="B25867" s="1787"/>
      <c r="C25867" s="1788"/>
      <c r="D25867" s="533"/>
      <c r="E25867" s="533"/>
      <c r="F25867" s="533"/>
      <c r="G25867" s="533"/>
    </row>
    <row r="25868" spans="1:7">
      <c r="A25868" s="533"/>
      <c r="B25868" s="1787"/>
      <c r="C25868" s="1788"/>
      <c r="D25868" s="533"/>
      <c r="E25868" s="533"/>
      <c r="F25868" s="533"/>
      <c r="G25868" s="533"/>
    </row>
    <row r="25869" spans="1:7">
      <c r="A25869" s="533"/>
      <c r="B25869" s="1787"/>
      <c r="C25869" s="1788"/>
      <c r="D25869" s="533"/>
      <c r="E25869" s="533"/>
      <c r="F25869" s="533"/>
      <c r="G25869" s="533"/>
    </row>
    <row r="25870" spans="1:7">
      <c r="A25870" s="533"/>
      <c r="B25870" s="1787"/>
      <c r="C25870" s="1788"/>
      <c r="D25870" s="533"/>
      <c r="E25870" s="533"/>
      <c r="F25870" s="533"/>
      <c r="G25870" s="533"/>
    </row>
    <row r="25871" spans="1:7">
      <c r="A25871" s="533"/>
      <c r="B25871" s="1787"/>
      <c r="C25871" s="1788"/>
      <c r="D25871" s="533"/>
      <c r="E25871" s="533"/>
      <c r="F25871" s="533"/>
      <c r="G25871" s="533"/>
    </row>
    <row r="25872" spans="1:7">
      <c r="A25872" s="533"/>
      <c r="B25872" s="1787"/>
      <c r="C25872" s="1788"/>
      <c r="D25872" s="533"/>
      <c r="E25872" s="533"/>
      <c r="F25872" s="533"/>
      <c r="G25872" s="533"/>
    </row>
    <row r="25873" spans="1:7">
      <c r="A25873" s="533"/>
      <c r="B25873" s="1787"/>
      <c r="C25873" s="1788"/>
      <c r="D25873" s="533"/>
      <c r="E25873" s="533"/>
      <c r="F25873" s="533"/>
      <c r="G25873" s="533"/>
    </row>
    <row r="25874" spans="1:7">
      <c r="A25874" s="533"/>
      <c r="B25874" s="1787"/>
      <c r="C25874" s="1788"/>
      <c r="D25874" s="533"/>
      <c r="E25874" s="533"/>
      <c r="F25874" s="533"/>
      <c r="G25874" s="533"/>
    </row>
    <row r="25875" spans="1:7">
      <c r="A25875" s="533"/>
      <c r="B25875" s="1787"/>
      <c r="C25875" s="1788"/>
      <c r="D25875" s="533"/>
      <c r="E25875" s="533"/>
      <c r="F25875" s="533"/>
      <c r="G25875" s="533"/>
    </row>
    <row r="25876" spans="1:7">
      <c r="A25876" s="533"/>
      <c r="B25876" s="1787"/>
      <c r="C25876" s="1788"/>
      <c r="D25876" s="533"/>
      <c r="E25876" s="533"/>
      <c r="F25876" s="533"/>
      <c r="G25876" s="533"/>
    </row>
    <row r="25877" spans="1:7">
      <c r="A25877" s="533"/>
      <c r="B25877" s="1787"/>
      <c r="C25877" s="1788"/>
      <c r="D25877" s="533"/>
      <c r="E25877" s="533"/>
      <c r="F25877" s="533"/>
      <c r="G25877" s="533"/>
    </row>
    <row r="25878" spans="1:7">
      <c r="A25878" s="533"/>
      <c r="B25878" s="1787"/>
      <c r="C25878" s="1788"/>
      <c r="D25878" s="533"/>
      <c r="E25878" s="533"/>
      <c r="F25878" s="533"/>
      <c r="G25878" s="533"/>
    </row>
    <row r="25879" spans="1:7">
      <c r="A25879" s="533"/>
      <c r="B25879" s="1787"/>
      <c r="C25879" s="1788"/>
      <c r="D25879" s="533"/>
      <c r="E25879" s="533"/>
      <c r="F25879" s="533"/>
      <c r="G25879" s="533"/>
    </row>
    <row r="25880" spans="1:7">
      <c r="A25880" s="533"/>
      <c r="B25880" s="1787"/>
      <c r="C25880" s="1788"/>
      <c r="D25880" s="533"/>
      <c r="E25880" s="533"/>
      <c r="F25880" s="533"/>
      <c r="G25880" s="533"/>
    </row>
    <row r="25881" spans="1:7">
      <c r="A25881" s="533"/>
      <c r="B25881" s="1787"/>
      <c r="C25881" s="1788"/>
      <c r="D25881" s="533"/>
      <c r="E25881" s="533"/>
      <c r="F25881" s="533"/>
      <c r="G25881" s="533"/>
    </row>
    <row r="25882" spans="1:7">
      <c r="A25882" s="533"/>
      <c r="B25882" s="1787"/>
      <c r="C25882" s="1788"/>
      <c r="D25882" s="533"/>
      <c r="E25882" s="533"/>
      <c r="F25882" s="533"/>
      <c r="G25882" s="533"/>
    </row>
    <row r="25883" spans="1:7">
      <c r="A25883" s="533"/>
      <c r="B25883" s="1787"/>
      <c r="C25883" s="1788"/>
      <c r="D25883" s="533"/>
      <c r="E25883" s="533"/>
      <c r="F25883" s="533"/>
      <c r="G25883" s="533"/>
    </row>
    <row r="25884" spans="1:7">
      <c r="A25884" s="533"/>
      <c r="B25884" s="1787"/>
      <c r="C25884" s="1788"/>
      <c r="D25884" s="533"/>
      <c r="E25884" s="533"/>
      <c r="F25884" s="533"/>
      <c r="G25884" s="533"/>
    </row>
    <row r="25885" spans="1:7">
      <c r="A25885" s="533"/>
      <c r="B25885" s="1787"/>
      <c r="C25885" s="1788"/>
      <c r="D25885" s="533"/>
      <c r="E25885" s="533"/>
      <c r="F25885" s="533"/>
      <c r="G25885" s="533"/>
    </row>
    <row r="25886" spans="1:7">
      <c r="A25886" s="533"/>
      <c r="B25886" s="1787"/>
      <c r="C25886" s="1788"/>
      <c r="D25886" s="533"/>
      <c r="E25886" s="533"/>
      <c r="F25886" s="533"/>
      <c r="G25886" s="533"/>
    </row>
    <row r="25887" spans="1:7">
      <c r="A25887" s="533"/>
      <c r="B25887" s="1787"/>
      <c r="C25887" s="1788"/>
      <c r="D25887" s="533"/>
      <c r="E25887" s="533"/>
      <c r="F25887" s="533"/>
      <c r="G25887" s="533"/>
    </row>
    <row r="25888" spans="1:7">
      <c r="A25888" s="533"/>
      <c r="B25888" s="1787"/>
      <c r="C25888" s="1788"/>
      <c r="D25888" s="533"/>
      <c r="E25888" s="533"/>
      <c r="F25888" s="533"/>
      <c r="G25888" s="533"/>
    </row>
    <row r="25889" spans="1:7">
      <c r="A25889" s="533"/>
      <c r="B25889" s="1787"/>
      <c r="C25889" s="1788"/>
      <c r="D25889" s="533"/>
      <c r="E25889" s="533"/>
      <c r="F25889" s="533"/>
      <c r="G25889" s="533"/>
    </row>
    <row r="25890" spans="1:7">
      <c r="A25890" s="533"/>
      <c r="B25890" s="1787"/>
      <c r="C25890" s="1788"/>
      <c r="D25890" s="533"/>
      <c r="E25890" s="533"/>
      <c r="F25890" s="533"/>
      <c r="G25890" s="533"/>
    </row>
    <row r="25891" spans="1:7">
      <c r="A25891" s="533"/>
      <c r="B25891" s="1787"/>
      <c r="C25891" s="1788"/>
      <c r="D25891" s="533"/>
      <c r="E25891" s="533"/>
      <c r="F25891" s="533"/>
      <c r="G25891" s="533"/>
    </row>
    <row r="25892" spans="1:7">
      <c r="A25892" s="533"/>
      <c r="B25892" s="1787"/>
      <c r="C25892" s="1788"/>
      <c r="D25892" s="533"/>
      <c r="E25892" s="533"/>
      <c r="F25892" s="533"/>
      <c r="G25892" s="533"/>
    </row>
    <row r="25893" spans="1:7">
      <c r="A25893" s="533"/>
      <c r="B25893" s="1787"/>
      <c r="C25893" s="1788"/>
      <c r="D25893" s="533"/>
      <c r="E25893" s="533"/>
      <c r="F25893" s="533"/>
      <c r="G25893" s="533"/>
    </row>
    <row r="25894" spans="1:7">
      <c r="A25894" s="533"/>
      <c r="B25894" s="1787"/>
      <c r="C25894" s="1788"/>
      <c r="D25894" s="533"/>
      <c r="E25894" s="533"/>
      <c r="F25894" s="533"/>
      <c r="G25894" s="533"/>
    </row>
    <row r="25895" spans="1:7">
      <c r="A25895" s="533"/>
      <c r="B25895" s="1787"/>
      <c r="C25895" s="1788"/>
      <c r="D25895" s="533"/>
      <c r="E25895" s="533"/>
      <c r="F25895" s="533"/>
      <c r="G25895" s="533"/>
    </row>
    <row r="25896" spans="1:7">
      <c r="A25896" s="533"/>
      <c r="B25896" s="1787"/>
      <c r="C25896" s="1788"/>
      <c r="D25896" s="533"/>
      <c r="E25896" s="533"/>
      <c r="F25896" s="533"/>
      <c r="G25896" s="533"/>
    </row>
    <row r="25897" spans="1:7">
      <c r="A25897" s="533"/>
      <c r="B25897" s="1787"/>
      <c r="C25897" s="1788"/>
      <c r="D25897" s="533"/>
      <c r="E25897" s="533"/>
      <c r="F25897" s="533"/>
      <c r="G25897" s="533"/>
    </row>
    <row r="25898" spans="1:7">
      <c r="A25898" s="533"/>
      <c r="B25898" s="1787"/>
      <c r="C25898" s="1788"/>
      <c r="D25898" s="533"/>
      <c r="E25898" s="533"/>
      <c r="F25898" s="533"/>
      <c r="G25898" s="533"/>
    </row>
    <row r="25899" spans="1:7">
      <c r="A25899" s="533"/>
      <c r="B25899" s="1787"/>
      <c r="C25899" s="1788"/>
      <c r="D25899" s="533"/>
      <c r="E25899" s="533"/>
      <c r="F25899" s="533"/>
      <c r="G25899" s="533"/>
    </row>
    <row r="25900" spans="1:7">
      <c r="A25900" s="533"/>
      <c r="B25900" s="1787"/>
      <c r="C25900" s="1788"/>
      <c r="D25900" s="533"/>
      <c r="E25900" s="533"/>
      <c r="F25900" s="533"/>
      <c r="G25900" s="533"/>
    </row>
    <row r="25901" spans="1:7">
      <c r="A25901" s="533"/>
      <c r="B25901" s="1787"/>
      <c r="C25901" s="1788"/>
      <c r="D25901" s="533"/>
      <c r="E25901" s="533"/>
      <c r="F25901" s="533"/>
      <c r="G25901" s="533"/>
    </row>
    <row r="25902" spans="1:7">
      <c r="A25902" s="533"/>
      <c r="B25902" s="1787"/>
      <c r="C25902" s="1788"/>
      <c r="D25902" s="533"/>
      <c r="E25902" s="533"/>
      <c r="F25902" s="533"/>
      <c r="G25902" s="533"/>
    </row>
    <row r="25903" spans="1:7">
      <c r="A25903" s="533"/>
      <c r="B25903" s="1787"/>
      <c r="C25903" s="1788"/>
      <c r="D25903" s="533"/>
      <c r="E25903" s="533"/>
      <c r="F25903" s="533"/>
      <c r="G25903" s="533"/>
    </row>
    <row r="25904" spans="1:7">
      <c r="A25904" s="533"/>
      <c r="B25904" s="1787"/>
      <c r="C25904" s="1788"/>
      <c r="D25904" s="533"/>
      <c r="E25904" s="533"/>
      <c r="F25904" s="533"/>
      <c r="G25904" s="533"/>
    </row>
    <row r="25905" spans="1:7">
      <c r="A25905" s="533"/>
      <c r="B25905" s="1787"/>
      <c r="C25905" s="1788"/>
      <c r="D25905" s="533"/>
      <c r="E25905" s="533"/>
      <c r="F25905" s="533"/>
      <c r="G25905" s="533"/>
    </row>
    <row r="25906" spans="1:7">
      <c r="A25906" s="533"/>
      <c r="B25906" s="1787"/>
      <c r="C25906" s="1788"/>
      <c r="D25906" s="533"/>
      <c r="E25906" s="533"/>
      <c r="F25906" s="533"/>
      <c r="G25906" s="533"/>
    </row>
    <row r="25907" spans="1:7">
      <c r="A25907" s="533"/>
      <c r="B25907" s="1787"/>
      <c r="C25907" s="1788"/>
      <c r="D25907" s="533"/>
      <c r="E25907" s="533"/>
      <c r="F25907" s="533"/>
      <c r="G25907" s="533"/>
    </row>
    <row r="25908" spans="1:7">
      <c r="A25908" s="533"/>
      <c r="B25908" s="1787"/>
      <c r="C25908" s="1788"/>
      <c r="D25908" s="533"/>
      <c r="E25908" s="533"/>
      <c r="F25908" s="533"/>
      <c r="G25908" s="533"/>
    </row>
    <row r="25909" spans="1:7">
      <c r="A25909" s="533"/>
      <c r="B25909" s="1787"/>
      <c r="C25909" s="1788"/>
      <c r="D25909" s="533"/>
      <c r="E25909" s="533"/>
      <c r="F25909" s="533"/>
      <c r="G25909" s="533"/>
    </row>
    <row r="25910" spans="1:7">
      <c r="A25910" s="533"/>
      <c r="B25910" s="1787"/>
      <c r="C25910" s="1788"/>
      <c r="D25910" s="533"/>
      <c r="E25910" s="533"/>
      <c r="F25910" s="533"/>
      <c r="G25910" s="533"/>
    </row>
    <row r="25911" spans="1:7">
      <c r="A25911" s="533"/>
      <c r="B25911" s="1787"/>
      <c r="C25911" s="1788"/>
      <c r="D25911" s="533"/>
      <c r="E25911" s="533"/>
      <c r="F25911" s="533"/>
      <c r="G25911" s="533"/>
    </row>
    <row r="25912" spans="1:7">
      <c r="A25912" s="533"/>
      <c r="B25912" s="1787"/>
      <c r="C25912" s="1788"/>
      <c r="D25912" s="533"/>
      <c r="E25912" s="533"/>
      <c r="F25912" s="533"/>
      <c r="G25912" s="533"/>
    </row>
    <row r="25913" spans="1:7">
      <c r="A25913" s="533"/>
      <c r="B25913" s="1787"/>
      <c r="C25913" s="1788"/>
      <c r="D25913" s="533"/>
      <c r="E25913" s="533"/>
      <c r="F25913" s="533"/>
      <c r="G25913" s="533"/>
    </row>
    <row r="25914" spans="1:7">
      <c r="A25914" s="533"/>
      <c r="B25914" s="1787"/>
      <c r="C25914" s="1788"/>
      <c r="D25914" s="533"/>
      <c r="E25914" s="533"/>
      <c r="F25914" s="533"/>
      <c r="G25914" s="533"/>
    </row>
    <row r="25915" spans="1:7">
      <c r="A25915" s="533"/>
      <c r="B25915" s="1787"/>
      <c r="C25915" s="1788"/>
      <c r="D25915" s="533"/>
      <c r="E25915" s="533"/>
      <c r="F25915" s="533"/>
      <c r="G25915" s="533"/>
    </row>
    <row r="25916" spans="1:7">
      <c r="A25916" s="533"/>
      <c r="B25916" s="1787"/>
      <c r="C25916" s="1788"/>
      <c r="D25916" s="533"/>
      <c r="E25916" s="533"/>
      <c r="F25916" s="533"/>
      <c r="G25916" s="533"/>
    </row>
    <row r="25917" spans="1:7">
      <c r="A25917" s="533"/>
      <c r="B25917" s="1787"/>
      <c r="C25917" s="1788"/>
      <c r="D25917" s="533"/>
      <c r="E25917" s="533"/>
      <c r="F25917" s="533"/>
      <c r="G25917" s="533"/>
    </row>
    <row r="25918" spans="1:7">
      <c r="A25918" s="533"/>
      <c r="B25918" s="1787"/>
      <c r="C25918" s="1788"/>
      <c r="D25918" s="533"/>
      <c r="E25918" s="533"/>
      <c r="F25918" s="533"/>
      <c r="G25918" s="533"/>
    </row>
    <row r="25919" spans="1:7">
      <c r="A25919" s="533"/>
      <c r="B25919" s="1787"/>
      <c r="C25919" s="1788"/>
      <c r="D25919" s="533"/>
      <c r="E25919" s="533"/>
      <c r="F25919" s="533"/>
      <c r="G25919" s="533"/>
    </row>
    <row r="25920" spans="1:7">
      <c r="A25920" s="533"/>
      <c r="B25920" s="1787"/>
      <c r="C25920" s="1788"/>
      <c r="D25920" s="533"/>
      <c r="E25920" s="533"/>
      <c r="F25920" s="533"/>
      <c r="G25920" s="533"/>
    </row>
    <row r="25921" spans="1:7">
      <c r="A25921" s="533"/>
      <c r="B25921" s="1787"/>
      <c r="C25921" s="1788"/>
      <c r="D25921" s="533"/>
      <c r="E25921" s="533"/>
      <c r="F25921" s="533"/>
      <c r="G25921" s="533"/>
    </row>
    <row r="25922" spans="1:7">
      <c r="A25922" s="533"/>
      <c r="B25922" s="1787"/>
      <c r="C25922" s="1788"/>
      <c r="D25922" s="533"/>
      <c r="E25922" s="533"/>
      <c r="F25922" s="533"/>
      <c r="G25922" s="533"/>
    </row>
    <row r="25923" spans="1:7">
      <c r="A25923" s="533"/>
      <c r="B25923" s="1787"/>
      <c r="C25923" s="1788"/>
      <c r="D25923" s="533"/>
      <c r="E25923" s="533"/>
      <c r="F25923" s="533"/>
      <c r="G25923" s="533"/>
    </row>
    <row r="25924" spans="1:7">
      <c r="A25924" s="533"/>
      <c r="B25924" s="1787"/>
      <c r="C25924" s="1788"/>
      <c r="D25924" s="533"/>
      <c r="E25924" s="533"/>
      <c r="F25924" s="533"/>
      <c r="G25924" s="533"/>
    </row>
    <row r="25925" spans="1:7">
      <c r="A25925" s="533"/>
      <c r="B25925" s="1787"/>
      <c r="C25925" s="1788"/>
      <c r="D25925" s="533"/>
      <c r="E25925" s="533"/>
      <c r="F25925" s="533"/>
      <c r="G25925" s="533"/>
    </row>
    <row r="25926" spans="1:7">
      <c r="A25926" s="533"/>
      <c r="B25926" s="1787"/>
      <c r="C25926" s="1788"/>
      <c r="D25926" s="533"/>
      <c r="E25926" s="533"/>
      <c r="F25926" s="533"/>
      <c r="G25926" s="533"/>
    </row>
    <row r="25927" spans="1:7">
      <c r="A25927" s="533"/>
      <c r="B25927" s="1787"/>
      <c r="C25927" s="1788"/>
      <c r="D25927" s="533"/>
      <c r="E25927" s="533"/>
      <c r="F25927" s="533"/>
      <c r="G25927" s="533"/>
    </row>
    <row r="25928" spans="1:7">
      <c r="A25928" s="533"/>
      <c r="B25928" s="1787"/>
      <c r="C25928" s="1788"/>
      <c r="D25928" s="533"/>
      <c r="E25928" s="533"/>
      <c r="F25928" s="533"/>
      <c r="G25928" s="533"/>
    </row>
    <row r="25929" spans="1:7">
      <c r="A25929" s="533"/>
      <c r="B25929" s="1787"/>
      <c r="C25929" s="1788"/>
      <c r="D25929" s="533"/>
      <c r="E25929" s="533"/>
      <c r="F25929" s="533"/>
      <c r="G25929" s="533"/>
    </row>
    <row r="25930" spans="1:7">
      <c r="A25930" s="533"/>
      <c r="B25930" s="1787"/>
      <c r="C25930" s="1788"/>
      <c r="D25930" s="533"/>
      <c r="E25930" s="533"/>
      <c r="F25930" s="533"/>
      <c r="G25930" s="533"/>
    </row>
    <row r="25931" spans="1:7">
      <c r="A25931" s="533"/>
      <c r="B25931" s="1787"/>
      <c r="C25931" s="1788"/>
      <c r="D25931" s="533"/>
      <c r="E25931" s="533"/>
      <c r="F25931" s="533"/>
      <c r="G25931" s="533"/>
    </row>
    <row r="25932" spans="1:7">
      <c r="A25932" s="533"/>
      <c r="B25932" s="1787"/>
      <c r="C25932" s="1788"/>
      <c r="D25932" s="533"/>
      <c r="E25932" s="533"/>
      <c r="F25932" s="533"/>
      <c r="G25932" s="533"/>
    </row>
    <row r="25933" spans="1:7">
      <c r="A25933" s="533"/>
      <c r="B25933" s="1787"/>
      <c r="C25933" s="1788"/>
      <c r="D25933" s="533"/>
      <c r="E25933" s="533"/>
      <c r="F25933" s="533"/>
      <c r="G25933" s="533"/>
    </row>
    <row r="25934" spans="1:7">
      <c r="A25934" s="533"/>
      <c r="B25934" s="1787"/>
      <c r="C25934" s="1788"/>
      <c r="D25934" s="533"/>
      <c r="E25934" s="533"/>
      <c r="F25934" s="533"/>
      <c r="G25934" s="533"/>
    </row>
    <row r="25935" spans="1:7">
      <c r="A25935" s="533"/>
      <c r="B25935" s="1787"/>
      <c r="C25935" s="1788"/>
      <c r="D25935" s="533"/>
      <c r="E25935" s="533"/>
      <c r="F25935" s="533"/>
      <c r="G25935" s="533"/>
    </row>
    <row r="25936" spans="1:7">
      <c r="A25936" s="533"/>
      <c r="B25936" s="1787"/>
      <c r="C25936" s="1788"/>
      <c r="D25936" s="533"/>
      <c r="E25936" s="533"/>
      <c r="F25936" s="533"/>
      <c r="G25936" s="533"/>
    </row>
    <row r="25937" spans="1:7">
      <c r="A25937" s="533"/>
      <c r="B25937" s="1787"/>
      <c r="C25937" s="1788"/>
      <c r="D25937" s="533"/>
      <c r="E25937" s="533"/>
      <c r="F25937" s="533"/>
      <c r="G25937" s="533"/>
    </row>
    <row r="25938" spans="1:7">
      <c r="A25938" s="533"/>
      <c r="B25938" s="1787"/>
      <c r="C25938" s="1788"/>
      <c r="D25938" s="533"/>
      <c r="E25938" s="533"/>
      <c r="F25938" s="533"/>
      <c r="G25938" s="533"/>
    </row>
    <row r="25939" spans="1:7">
      <c r="A25939" s="533"/>
      <c r="B25939" s="1787"/>
      <c r="C25939" s="1788"/>
      <c r="D25939" s="533"/>
      <c r="E25939" s="533"/>
      <c r="F25939" s="533"/>
      <c r="G25939" s="533"/>
    </row>
    <row r="25940" spans="1:7">
      <c r="A25940" s="533"/>
      <c r="B25940" s="1787"/>
      <c r="C25940" s="1788"/>
      <c r="D25940" s="533"/>
      <c r="E25940" s="533"/>
      <c r="F25940" s="533"/>
      <c r="G25940" s="533"/>
    </row>
    <row r="25941" spans="1:7">
      <c r="A25941" s="533"/>
      <c r="B25941" s="1787"/>
      <c r="C25941" s="1788"/>
      <c r="D25941" s="533"/>
      <c r="E25941" s="533"/>
      <c r="F25941" s="533"/>
      <c r="G25941" s="533"/>
    </row>
    <row r="25942" spans="1:7">
      <c r="A25942" s="533"/>
      <c r="B25942" s="1787"/>
      <c r="C25942" s="1788"/>
      <c r="D25942" s="533"/>
      <c r="E25942" s="533"/>
      <c r="F25942" s="533"/>
      <c r="G25942" s="533"/>
    </row>
    <row r="25943" spans="1:7">
      <c r="A25943" s="533"/>
      <c r="B25943" s="1787"/>
      <c r="C25943" s="1788"/>
      <c r="D25943" s="533"/>
      <c r="E25943" s="533"/>
      <c r="F25943" s="533"/>
      <c r="G25943" s="533"/>
    </row>
    <row r="25944" spans="1:7">
      <c r="A25944" s="533"/>
      <c r="B25944" s="1787"/>
      <c r="C25944" s="1788"/>
      <c r="D25944" s="533"/>
      <c r="E25944" s="533"/>
      <c r="F25944" s="533"/>
      <c r="G25944" s="533"/>
    </row>
    <row r="25945" spans="1:7">
      <c r="A25945" s="533"/>
      <c r="B25945" s="1787"/>
      <c r="C25945" s="1788"/>
      <c r="D25945" s="533"/>
      <c r="E25945" s="533"/>
      <c r="F25945" s="533"/>
      <c r="G25945" s="533"/>
    </row>
    <row r="25946" spans="1:7">
      <c r="A25946" s="533"/>
      <c r="B25946" s="1787"/>
      <c r="C25946" s="1788"/>
      <c r="D25946" s="533"/>
      <c r="E25946" s="533"/>
      <c r="F25946" s="533"/>
      <c r="G25946" s="533"/>
    </row>
    <row r="25947" spans="1:7">
      <c r="A25947" s="533"/>
      <c r="B25947" s="1787"/>
      <c r="C25947" s="1788"/>
      <c r="D25947" s="533"/>
      <c r="E25947" s="533"/>
      <c r="F25947" s="533"/>
      <c r="G25947" s="533"/>
    </row>
    <row r="25948" spans="1:7">
      <c r="A25948" s="533"/>
      <c r="B25948" s="1787"/>
      <c r="C25948" s="1788"/>
      <c r="D25948" s="533"/>
      <c r="E25948" s="533"/>
      <c r="F25948" s="533"/>
      <c r="G25948" s="533"/>
    </row>
    <row r="25949" spans="1:7">
      <c r="A25949" s="533"/>
      <c r="B25949" s="1787"/>
      <c r="C25949" s="1788"/>
      <c r="D25949" s="533"/>
      <c r="E25949" s="533"/>
      <c r="F25949" s="533"/>
      <c r="G25949" s="533"/>
    </row>
    <row r="25950" spans="1:7">
      <c r="A25950" s="533"/>
      <c r="B25950" s="1787"/>
      <c r="C25950" s="1788"/>
      <c r="D25950" s="533"/>
      <c r="E25950" s="533"/>
      <c r="F25950" s="533"/>
      <c r="G25950" s="533"/>
    </row>
    <row r="25951" spans="1:7">
      <c r="A25951" s="533"/>
      <c r="B25951" s="1787"/>
      <c r="C25951" s="1788"/>
      <c r="D25951" s="533"/>
      <c r="E25951" s="533"/>
      <c r="F25951" s="533"/>
      <c r="G25951" s="533"/>
    </row>
    <row r="25952" spans="1:7">
      <c r="A25952" s="533"/>
      <c r="B25952" s="1787"/>
      <c r="C25952" s="1788"/>
      <c r="D25952" s="533"/>
      <c r="E25952" s="533"/>
      <c r="F25952" s="533"/>
      <c r="G25952" s="533"/>
    </row>
    <row r="25953" spans="1:7">
      <c r="A25953" s="533"/>
      <c r="B25953" s="1787"/>
      <c r="C25953" s="1788"/>
      <c r="D25953" s="533"/>
      <c r="E25953" s="533"/>
      <c r="F25953" s="533"/>
      <c r="G25953" s="533"/>
    </row>
    <row r="25954" spans="1:7">
      <c r="A25954" s="533"/>
      <c r="B25954" s="1787"/>
      <c r="C25954" s="1788"/>
      <c r="D25954" s="533"/>
      <c r="E25954" s="533"/>
      <c r="F25954" s="533"/>
      <c r="G25954" s="533"/>
    </row>
    <row r="25955" spans="1:7">
      <c r="A25955" s="533"/>
      <c r="B25955" s="1787"/>
      <c r="C25955" s="1788"/>
      <c r="D25955" s="533"/>
      <c r="E25955" s="533"/>
      <c r="F25955" s="533"/>
      <c r="G25955" s="533"/>
    </row>
    <row r="25956" spans="1:7">
      <c r="A25956" s="533"/>
      <c r="B25956" s="1787"/>
      <c r="C25956" s="1788"/>
      <c r="D25956" s="533"/>
      <c r="E25956" s="533"/>
      <c r="F25956" s="533"/>
      <c r="G25956" s="533"/>
    </row>
    <row r="25957" spans="1:7">
      <c r="A25957" s="533"/>
      <c r="B25957" s="1787"/>
      <c r="C25957" s="1788"/>
      <c r="D25957" s="533"/>
      <c r="E25957" s="533"/>
      <c r="F25957" s="533"/>
      <c r="G25957" s="533"/>
    </row>
    <row r="25958" spans="1:7">
      <c r="A25958" s="533"/>
      <c r="B25958" s="1787"/>
      <c r="C25958" s="1788"/>
      <c r="D25958" s="533"/>
      <c r="E25958" s="533"/>
      <c r="F25958" s="533"/>
      <c r="G25958" s="533"/>
    </row>
    <row r="25959" spans="1:7">
      <c r="A25959" s="533"/>
      <c r="B25959" s="1787"/>
      <c r="C25959" s="1788"/>
      <c r="D25959" s="533"/>
      <c r="E25959" s="533"/>
      <c r="F25959" s="533"/>
      <c r="G25959" s="533"/>
    </row>
    <row r="25960" spans="1:7">
      <c r="A25960" s="533"/>
      <c r="B25960" s="1787"/>
      <c r="C25960" s="1788"/>
      <c r="D25960" s="533"/>
      <c r="E25960" s="533"/>
      <c r="F25960" s="533"/>
      <c r="G25960" s="533"/>
    </row>
    <row r="25961" spans="1:7">
      <c r="A25961" s="533"/>
      <c r="B25961" s="1787"/>
      <c r="C25961" s="1788"/>
      <c r="D25961" s="533"/>
      <c r="E25961" s="533"/>
      <c r="F25961" s="533"/>
      <c r="G25961" s="533"/>
    </row>
    <row r="25962" spans="1:7">
      <c r="A25962" s="533"/>
      <c r="B25962" s="1787"/>
      <c r="C25962" s="1788"/>
      <c r="D25962" s="533"/>
      <c r="E25962" s="533"/>
      <c r="F25962" s="533"/>
      <c r="G25962" s="533"/>
    </row>
    <row r="25963" spans="1:7">
      <c r="A25963" s="533"/>
      <c r="B25963" s="1787"/>
      <c r="C25963" s="1788"/>
      <c r="D25963" s="533"/>
      <c r="E25963" s="533"/>
      <c r="F25963" s="533"/>
      <c r="G25963" s="533"/>
    </row>
    <row r="25964" spans="1:7">
      <c r="A25964" s="533"/>
      <c r="B25964" s="1787"/>
      <c r="C25964" s="1788"/>
      <c r="D25964" s="533"/>
      <c r="E25964" s="533"/>
      <c r="F25964" s="533"/>
      <c r="G25964" s="533"/>
    </row>
    <row r="25965" spans="1:7">
      <c r="A25965" s="533"/>
      <c r="B25965" s="1787"/>
      <c r="C25965" s="1788"/>
      <c r="D25965" s="533"/>
      <c r="E25965" s="533"/>
      <c r="F25965" s="533"/>
      <c r="G25965" s="533"/>
    </row>
    <row r="25966" spans="1:7">
      <c r="A25966" s="533"/>
      <c r="B25966" s="1787"/>
      <c r="C25966" s="1788"/>
      <c r="D25966" s="533"/>
      <c r="E25966" s="533"/>
      <c r="F25966" s="533"/>
      <c r="G25966" s="533"/>
    </row>
    <row r="25967" spans="1:7">
      <c r="A25967" s="533"/>
      <c r="B25967" s="1787"/>
      <c r="C25967" s="1788"/>
      <c r="D25967" s="533"/>
      <c r="E25967" s="533"/>
      <c r="F25967" s="533"/>
      <c r="G25967" s="533"/>
    </row>
    <row r="25968" spans="1:7">
      <c r="A25968" s="533"/>
      <c r="B25968" s="1787"/>
      <c r="C25968" s="1788"/>
      <c r="D25968" s="533"/>
      <c r="E25968" s="533"/>
      <c r="F25968" s="533"/>
      <c r="G25968" s="533"/>
    </row>
    <row r="25969" spans="1:7">
      <c r="A25969" s="533"/>
      <c r="B25969" s="1787"/>
      <c r="C25969" s="1788"/>
      <c r="D25969" s="533"/>
      <c r="E25969" s="533"/>
      <c r="F25969" s="533"/>
      <c r="G25969" s="533"/>
    </row>
    <row r="25970" spans="1:7">
      <c r="A25970" s="533"/>
      <c r="B25970" s="1787"/>
      <c r="C25970" s="1788"/>
      <c r="D25970" s="533"/>
      <c r="E25970" s="533"/>
      <c r="F25970" s="533"/>
      <c r="G25970" s="533"/>
    </row>
    <row r="25971" spans="1:7">
      <c r="A25971" s="533"/>
      <c r="B25971" s="1787"/>
      <c r="C25971" s="1788"/>
      <c r="D25971" s="533"/>
      <c r="E25971" s="533"/>
      <c r="F25971" s="533"/>
      <c r="G25971" s="533"/>
    </row>
    <row r="25972" spans="1:7">
      <c r="A25972" s="533"/>
      <c r="B25972" s="1787"/>
      <c r="C25972" s="1788"/>
      <c r="D25972" s="533"/>
      <c r="E25972" s="533"/>
      <c r="F25972" s="533"/>
      <c r="G25972" s="533"/>
    </row>
    <row r="25973" spans="1:7">
      <c r="A25973" s="533"/>
      <c r="B25973" s="1787"/>
      <c r="C25973" s="1788"/>
      <c r="D25973" s="533"/>
      <c r="E25973" s="533"/>
      <c r="F25973" s="533"/>
      <c r="G25973" s="533"/>
    </row>
    <row r="25974" spans="1:7">
      <c r="A25974" s="533"/>
      <c r="B25974" s="1787"/>
      <c r="C25974" s="1788"/>
      <c r="D25974" s="533"/>
      <c r="E25974" s="533"/>
      <c r="F25974" s="533"/>
      <c r="G25974" s="533"/>
    </row>
    <row r="25975" spans="1:7">
      <c r="A25975" s="533"/>
      <c r="B25975" s="1787"/>
      <c r="C25975" s="1788"/>
      <c r="D25975" s="533"/>
      <c r="E25975" s="533"/>
      <c r="F25975" s="533"/>
      <c r="G25975" s="533"/>
    </row>
    <row r="25976" spans="1:7">
      <c r="A25976" s="533"/>
      <c r="B25976" s="1787"/>
      <c r="C25976" s="1788"/>
      <c r="D25976" s="533"/>
      <c r="E25976" s="533"/>
      <c r="F25976" s="533"/>
      <c r="G25976" s="533"/>
    </row>
    <row r="25977" spans="1:7">
      <c r="A25977" s="533"/>
      <c r="B25977" s="1787"/>
      <c r="C25977" s="1788"/>
      <c r="D25977" s="533"/>
      <c r="E25977" s="533"/>
      <c r="F25977" s="533"/>
      <c r="G25977" s="533"/>
    </row>
    <row r="25978" spans="1:7">
      <c r="A25978" s="533"/>
      <c r="B25978" s="1787"/>
      <c r="C25978" s="1788"/>
      <c r="D25978" s="533"/>
      <c r="E25978" s="533"/>
      <c r="F25978" s="533"/>
      <c r="G25978" s="533"/>
    </row>
    <row r="25979" spans="1:7">
      <c r="A25979" s="533"/>
      <c r="B25979" s="1787"/>
      <c r="C25979" s="1788"/>
      <c r="D25979" s="533"/>
      <c r="E25979" s="533"/>
      <c r="F25979" s="533"/>
      <c r="G25979" s="533"/>
    </row>
    <row r="25980" spans="1:7">
      <c r="A25980" s="533"/>
      <c r="B25980" s="1787"/>
      <c r="C25980" s="1788"/>
      <c r="D25980" s="533"/>
      <c r="E25980" s="533"/>
      <c r="F25980" s="533"/>
      <c r="G25980" s="533"/>
    </row>
    <row r="25981" spans="1:7">
      <c r="A25981" s="533"/>
      <c r="B25981" s="1787"/>
      <c r="C25981" s="1788"/>
      <c r="D25981" s="533"/>
      <c r="E25981" s="533"/>
      <c r="F25981" s="533"/>
      <c r="G25981" s="533"/>
    </row>
    <row r="25982" spans="1:7">
      <c r="A25982" s="533"/>
      <c r="B25982" s="1787"/>
      <c r="C25982" s="1788"/>
      <c r="D25982" s="533"/>
      <c r="E25982" s="533"/>
      <c r="F25982" s="533"/>
      <c r="G25982" s="533"/>
    </row>
    <row r="25983" spans="1:7">
      <c r="A25983" s="533"/>
      <c r="B25983" s="1787"/>
      <c r="C25983" s="1788"/>
      <c r="D25983" s="533"/>
      <c r="E25983" s="533"/>
      <c r="F25983" s="533"/>
      <c r="G25983" s="533"/>
    </row>
    <row r="25984" spans="1:7">
      <c r="A25984" s="533"/>
      <c r="B25984" s="1787"/>
      <c r="C25984" s="1788"/>
      <c r="D25984" s="533"/>
      <c r="E25984" s="533"/>
      <c r="F25984" s="533"/>
      <c r="G25984" s="533"/>
    </row>
    <row r="25985" spans="1:7">
      <c r="A25985" s="533"/>
      <c r="B25985" s="1787"/>
      <c r="C25985" s="1788"/>
      <c r="D25985" s="533"/>
      <c r="E25985" s="533"/>
      <c r="F25985" s="533"/>
      <c r="G25985" s="533"/>
    </row>
    <row r="25986" spans="1:7">
      <c r="A25986" s="533"/>
      <c r="B25986" s="1787"/>
      <c r="C25986" s="1788"/>
      <c r="D25986" s="533"/>
      <c r="E25986" s="533"/>
      <c r="F25986" s="533"/>
      <c r="G25986" s="533"/>
    </row>
    <row r="25987" spans="1:7">
      <c r="A25987" s="533"/>
      <c r="B25987" s="1787"/>
      <c r="C25987" s="1788"/>
      <c r="D25987" s="533"/>
      <c r="E25987" s="533"/>
      <c r="F25987" s="533"/>
      <c r="G25987" s="533"/>
    </row>
    <row r="25988" spans="1:7">
      <c r="A25988" s="533"/>
      <c r="B25988" s="1787"/>
      <c r="C25988" s="1788"/>
      <c r="D25988" s="533"/>
      <c r="E25988" s="533"/>
      <c r="F25988" s="533"/>
      <c r="G25988" s="533"/>
    </row>
    <row r="25989" spans="1:7">
      <c r="A25989" s="533"/>
      <c r="B25989" s="1787"/>
      <c r="C25989" s="1788"/>
      <c r="D25989" s="533"/>
      <c r="E25989" s="533"/>
      <c r="F25989" s="533"/>
      <c r="G25989" s="533"/>
    </row>
    <row r="25990" spans="1:7">
      <c r="A25990" s="533"/>
      <c r="B25990" s="1787"/>
      <c r="C25990" s="1788"/>
      <c r="D25990" s="533"/>
      <c r="E25990" s="533"/>
      <c r="F25990" s="533"/>
      <c r="G25990" s="533"/>
    </row>
    <row r="25991" spans="1:7">
      <c r="A25991" s="533"/>
      <c r="B25991" s="1787"/>
      <c r="C25991" s="1788"/>
      <c r="D25991" s="533"/>
      <c r="E25991" s="533"/>
      <c r="F25991" s="533"/>
      <c r="G25991" s="533"/>
    </row>
    <row r="25992" spans="1:7">
      <c r="A25992" s="533"/>
      <c r="B25992" s="1787"/>
      <c r="C25992" s="1788"/>
      <c r="D25992" s="533"/>
      <c r="E25992" s="533"/>
      <c r="F25992" s="533"/>
      <c r="G25992" s="533"/>
    </row>
    <row r="25993" spans="1:7">
      <c r="A25993" s="533"/>
      <c r="B25993" s="1787"/>
      <c r="C25993" s="1788"/>
      <c r="D25993" s="533"/>
      <c r="E25993" s="533"/>
      <c r="F25993" s="533"/>
      <c r="G25993" s="533"/>
    </row>
    <row r="25994" spans="1:7">
      <c r="A25994" s="533"/>
      <c r="B25994" s="1787"/>
      <c r="C25994" s="1788"/>
      <c r="D25994" s="533"/>
      <c r="E25994" s="533"/>
      <c r="F25994" s="533"/>
      <c r="G25994" s="533"/>
    </row>
    <row r="25995" spans="1:7">
      <c r="A25995" s="533"/>
      <c r="B25995" s="1787"/>
      <c r="C25995" s="1788"/>
      <c r="D25995" s="533"/>
      <c r="E25995" s="533"/>
      <c r="F25995" s="533"/>
      <c r="G25995" s="533"/>
    </row>
    <row r="25996" spans="1:7">
      <c r="A25996" s="533"/>
      <c r="B25996" s="1787"/>
      <c r="C25996" s="1788"/>
      <c r="D25996" s="533"/>
      <c r="E25996" s="533"/>
      <c r="F25996" s="533"/>
      <c r="G25996" s="533"/>
    </row>
    <row r="25997" spans="1:7">
      <c r="A25997" s="533"/>
      <c r="B25997" s="1787"/>
      <c r="C25997" s="1788"/>
      <c r="D25997" s="533"/>
      <c r="E25997" s="533"/>
      <c r="F25997" s="533"/>
      <c r="G25997" s="533"/>
    </row>
    <row r="25998" spans="1:7">
      <c r="A25998" s="533"/>
      <c r="B25998" s="1787"/>
      <c r="C25998" s="1788"/>
      <c r="D25998" s="533"/>
      <c r="E25998" s="533"/>
      <c r="F25998" s="533"/>
      <c r="G25998" s="533"/>
    </row>
    <row r="25999" spans="1:7">
      <c r="A25999" s="533"/>
      <c r="B25999" s="1787"/>
      <c r="C25999" s="1788"/>
      <c r="D25999" s="533"/>
      <c r="E25999" s="533"/>
      <c r="F25999" s="533"/>
      <c r="G25999" s="533"/>
    </row>
    <row r="26000" spans="1:7">
      <c r="A26000" s="533"/>
      <c r="B26000" s="1787"/>
      <c r="C26000" s="1788"/>
      <c r="D26000" s="533"/>
      <c r="E26000" s="533"/>
      <c r="F26000" s="533"/>
      <c r="G26000" s="533"/>
    </row>
    <row r="26001" spans="1:7">
      <c r="A26001" s="533"/>
      <c r="B26001" s="1787"/>
      <c r="C26001" s="1788"/>
      <c r="D26001" s="533"/>
      <c r="E26001" s="533"/>
      <c r="F26001" s="533"/>
      <c r="G26001" s="533"/>
    </row>
    <row r="26002" spans="1:7">
      <c r="A26002" s="533"/>
      <c r="B26002" s="1787"/>
      <c r="C26002" s="1788"/>
      <c r="D26002" s="533"/>
      <c r="E26002" s="533"/>
      <c r="F26002" s="533"/>
      <c r="G26002" s="533"/>
    </row>
    <row r="26003" spans="1:7">
      <c r="A26003" s="533"/>
      <c r="B26003" s="1787"/>
      <c r="C26003" s="1788"/>
      <c r="D26003" s="533"/>
      <c r="E26003" s="533"/>
      <c r="F26003" s="533"/>
      <c r="G26003" s="533"/>
    </row>
    <row r="26004" spans="1:7">
      <c r="A26004" s="533"/>
      <c r="B26004" s="1787"/>
      <c r="C26004" s="1788"/>
      <c r="D26004" s="533"/>
      <c r="E26004" s="533"/>
      <c r="F26004" s="533"/>
      <c r="G26004" s="533"/>
    </row>
    <row r="26005" spans="1:7">
      <c r="A26005" s="533"/>
      <c r="B26005" s="1787"/>
      <c r="C26005" s="1788"/>
      <c r="D26005" s="533"/>
      <c r="E26005" s="533"/>
      <c r="F26005" s="533"/>
      <c r="G26005" s="533"/>
    </row>
    <row r="26006" spans="1:7">
      <c r="A26006" s="533"/>
      <c r="B26006" s="1787"/>
      <c r="C26006" s="1788"/>
      <c r="D26006" s="533"/>
      <c r="E26006" s="533"/>
      <c r="F26006" s="533"/>
      <c r="G26006" s="533"/>
    </row>
    <row r="26007" spans="1:7">
      <c r="A26007" s="533"/>
      <c r="B26007" s="1787"/>
      <c r="C26007" s="1788"/>
      <c r="D26007" s="533"/>
      <c r="E26007" s="533"/>
      <c r="F26007" s="533"/>
      <c r="G26007" s="533"/>
    </row>
    <row r="26008" spans="1:7">
      <c r="A26008" s="533"/>
      <c r="B26008" s="1787"/>
      <c r="C26008" s="1788"/>
      <c r="D26008" s="533"/>
      <c r="E26008" s="533"/>
      <c r="F26008" s="533"/>
      <c r="G26008" s="533"/>
    </row>
    <row r="26009" spans="1:7">
      <c r="A26009" s="533"/>
      <c r="B26009" s="1787"/>
      <c r="C26009" s="1788"/>
      <c r="D26009" s="533"/>
      <c r="E26009" s="533"/>
      <c r="F26009" s="533"/>
      <c r="G26009" s="533"/>
    </row>
    <row r="26010" spans="1:7">
      <c r="A26010" s="533"/>
      <c r="B26010" s="1787"/>
      <c r="C26010" s="1788"/>
      <c r="D26010" s="533"/>
      <c r="E26010" s="533"/>
      <c r="F26010" s="533"/>
      <c r="G26010" s="533"/>
    </row>
    <row r="26011" spans="1:7">
      <c r="A26011" s="533"/>
      <c r="B26011" s="1787"/>
      <c r="C26011" s="1788"/>
      <c r="D26011" s="533"/>
      <c r="E26011" s="533"/>
      <c r="F26011" s="533"/>
      <c r="G26011" s="533"/>
    </row>
    <row r="26012" spans="1:7">
      <c r="A26012" s="533"/>
      <c r="B26012" s="1787"/>
      <c r="C26012" s="1788"/>
      <c r="D26012" s="533"/>
      <c r="E26012" s="533"/>
      <c r="F26012" s="533"/>
      <c r="G26012" s="533"/>
    </row>
    <row r="26013" spans="1:7">
      <c r="A26013" s="533"/>
      <c r="B26013" s="1787"/>
      <c r="C26013" s="1788"/>
      <c r="D26013" s="533"/>
      <c r="E26013" s="533"/>
      <c r="F26013" s="533"/>
      <c r="G26013" s="533"/>
    </row>
    <row r="26014" spans="1:7">
      <c r="A26014" s="533"/>
      <c r="B26014" s="1787"/>
      <c r="C26014" s="1788"/>
      <c r="D26014" s="533"/>
      <c r="E26014" s="533"/>
      <c r="F26014" s="533"/>
      <c r="G26014" s="533"/>
    </row>
    <row r="26015" spans="1:7">
      <c r="A26015" s="533"/>
      <c r="B26015" s="1787"/>
      <c r="C26015" s="1788"/>
      <c r="D26015" s="533"/>
      <c r="E26015" s="533"/>
      <c r="F26015" s="533"/>
      <c r="G26015" s="533"/>
    </row>
    <row r="26016" spans="1:7">
      <c r="A26016" s="533"/>
      <c r="B26016" s="1787"/>
      <c r="C26016" s="1788"/>
      <c r="D26016" s="533"/>
      <c r="E26016" s="533"/>
      <c r="F26016" s="533"/>
      <c r="G26016" s="533"/>
    </row>
    <row r="26017" spans="1:7">
      <c r="A26017" s="533"/>
      <c r="B26017" s="1787"/>
      <c r="C26017" s="1788"/>
      <c r="D26017" s="533"/>
      <c r="E26017" s="533"/>
      <c r="F26017" s="533"/>
      <c r="G26017" s="533"/>
    </row>
    <row r="26018" spans="1:7">
      <c r="A26018" s="533"/>
      <c r="B26018" s="1787"/>
      <c r="C26018" s="1788"/>
      <c r="D26018" s="533"/>
      <c r="E26018" s="533"/>
      <c r="F26018" s="533"/>
      <c r="G26018" s="533"/>
    </row>
    <row r="26019" spans="1:7">
      <c r="A26019" s="533"/>
      <c r="B26019" s="1787"/>
      <c r="C26019" s="1788"/>
      <c r="D26019" s="533"/>
      <c r="E26019" s="533"/>
      <c r="F26019" s="533"/>
      <c r="G26019" s="533"/>
    </row>
    <row r="26020" spans="1:7">
      <c r="A26020" s="533"/>
      <c r="B26020" s="1787"/>
      <c r="C26020" s="1788"/>
      <c r="D26020" s="533"/>
      <c r="E26020" s="533"/>
      <c r="F26020" s="533"/>
      <c r="G26020" s="533"/>
    </row>
    <row r="26021" spans="1:7">
      <c r="A26021" s="533"/>
      <c r="B26021" s="1787"/>
      <c r="C26021" s="1788"/>
      <c r="D26021" s="533"/>
      <c r="E26021" s="533"/>
      <c r="F26021" s="533"/>
      <c r="G26021" s="533"/>
    </row>
    <row r="26022" spans="1:7">
      <c r="A26022" s="533"/>
      <c r="B26022" s="1787"/>
      <c r="C26022" s="1788"/>
      <c r="D26022" s="533"/>
      <c r="E26022" s="533"/>
      <c r="F26022" s="533"/>
      <c r="G26022" s="533"/>
    </row>
    <row r="26023" spans="1:7">
      <c r="A26023" s="533"/>
      <c r="B26023" s="1787"/>
      <c r="C26023" s="1788"/>
      <c r="D26023" s="533"/>
      <c r="E26023" s="533"/>
      <c r="F26023" s="533"/>
      <c r="G26023" s="533"/>
    </row>
    <row r="26024" spans="1:7">
      <c r="A26024" s="533"/>
      <c r="B26024" s="1787"/>
      <c r="C26024" s="1788"/>
      <c r="D26024" s="533"/>
      <c r="E26024" s="533"/>
      <c r="F26024" s="533"/>
      <c r="G26024" s="533"/>
    </row>
    <row r="26025" spans="1:7">
      <c r="A26025" s="533"/>
      <c r="B26025" s="1787"/>
      <c r="C26025" s="1788"/>
      <c r="D26025" s="533"/>
      <c r="E26025" s="533"/>
      <c r="F26025" s="533"/>
      <c r="G26025" s="533"/>
    </row>
    <row r="26026" spans="1:7">
      <c r="A26026" s="533"/>
      <c r="B26026" s="1787"/>
      <c r="C26026" s="1788"/>
      <c r="D26026" s="533"/>
      <c r="E26026" s="533"/>
      <c r="F26026" s="533"/>
      <c r="G26026" s="533"/>
    </row>
    <row r="26027" spans="1:7">
      <c r="A26027" s="533"/>
      <c r="B26027" s="1787"/>
      <c r="C26027" s="1788"/>
      <c r="D26027" s="533"/>
      <c r="E26027" s="533"/>
      <c r="F26027" s="533"/>
      <c r="G26027" s="533"/>
    </row>
    <row r="26028" spans="1:7">
      <c r="A26028" s="533"/>
      <c r="B26028" s="1787"/>
      <c r="C26028" s="1788"/>
      <c r="D26028" s="533"/>
      <c r="E26028" s="533"/>
      <c r="F26028" s="533"/>
      <c r="G26028" s="533"/>
    </row>
    <row r="26029" spans="1:7">
      <c r="A26029" s="533"/>
      <c r="B26029" s="1787"/>
      <c r="C26029" s="1788"/>
      <c r="D26029" s="533"/>
      <c r="E26029" s="533"/>
      <c r="F26029" s="533"/>
      <c r="G26029" s="533"/>
    </row>
    <row r="26030" spans="1:7">
      <c r="A26030" s="533"/>
      <c r="B26030" s="1787"/>
      <c r="C26030" s="1788"/>
      <c r="D26030" s="533"/>
      <c r="E26030" s="533"/>
      <c r="F26030" s="533"/>
      <c r="G26030" s="533"/>
    </row>
    <row r="26031" spans="1:7">
      <c r="A26031" s="533"/>
      <c r="B26031" s="1787"/>
      <c r="C26031" s="1788"/>
      <c r="D26031" s="533"/>
      <c r="E26031" s="533"/>
      <c r="F26031" s="533"/>
      <c r="G26031" s="533"/>
    </row>
    <row r="26032" spans="1:7">
      <c r="A26032" s="533"/>
      <c r="B26032" s="1787"/>
      <c r="C26032" s="1788"/>
      <c r="D26032" s="533"/>
      <c r="E26032" s="533"/>
      <c r="F26032" s="533"/>
      <c r="G26032" s="533"/>
    </row>
    <row r="26033" spans="1:7">
      <c r="A26033" s="533"/>
      <c r="B26033" s="1787"/>
      <c r="C26033" s="1788"/>
      <c r="D26033" s="533"/>
      <c r="E26033" s="533"/>
      <c r="F26033" s="533"/>
      <c r="G26033" s="533"/>
    </row>
    <row r="26034" spans="1:7">
      <c r="A26034" s="533"/>
      <c r="B26034" s="1787"/>
      <c r="C26034" s="1788"/>
      <c r="D26034" s="533"/>
      <c r="E26034" s="533"/>
      <c r="F26034" s="533"/>
      <c r="G26034" s="533"/>
    </row>
    <row r="26035" spans="1:7">
      <c r="A26035" s="533"/>
      <c r="B26035" s="1787"/>
      <c r="C26035" s="1788"/>
      <c r="D26035" s="533"/>
      <c r="E26035" s="533"/>
      <c r="F26035" s="533"/>
      <c r="G26035" s="533"/>
    </row>
    <row r="26036" spans="1:7">
      <c r="A26036" s="533"/>
      <c r="B26036" s="1787"/>
      <c r="C26036" s="1788"/>
      <c r="D26036" s="533"/>
      <c r="E26036" s="533"/>
      <c r="F26036" s="533"/>
      <c r="G26036" s="533"/>
    </row>
    <row r="26037" spans="1:7">
      <c r="A26037" s="533"/>
      <c r="B26037" s="1787"/>
      <c r="C26037" s="1788"/>
      <c r="D26037" s="533"/>
      <c r="E26037" s="533"/>
      <c r="F26037" s="533"/>
      <c r="G26037" s="533"/>
    </row>
    <row r="26038" spans="1:7">
      <c r="A26038" s="533"/>
      <c r="B26038" s="1787"/>
      <c r="C26038" s="1788"/>
      <c r="D26038" s="533"/>
      <c r="E26038" s="533"/>
      <c r="F26038" s="533"/>
      <c r="G26038" s="533"/>
    </row>
    <row r="26039" spans="1:7">
      <c r="A26039" s="533"/>
      <c r="B26039" s="1787"/>
      <c r="C26039" s="1788"/>
      <c r="D26039" s="533"/>
      <c r="E26039" s="533"/>
      <c r="F26039" s="533"/>
      <c r="G26039" s="533"/>
    </row>
    <row r="26040" spans="1:7">
      <c r="A26040" s="533"/>
      <c r="B26040" s="1787"/>
      <c r="C26040" s="1788"/>
      <c r="D26040" s="533"/>
      <c r="E26040" s="533"/>
      <c r="F26040" s="533"/>
      <c r="G26040" s="533"/>
    </row>
    <row r="26041" spans="1:7">
      <c r="A26041" s="533"/>
      <c r="B26041" s="1787"/>
      <c r="C26041" s="1788"/>
      <c r="D26041" s="533"/>
      <c r="E26041" s="533"/>
      <c r="F26041" s="533"/>
      <c r="G26041" s="533"/>
    </row>
    <row r="26042" spans="1:7">
      <c r="A26042" s="533"/>
      <c r="B26042" s="1787"/>
      <c r="C26042" s="1788"/>
      <c r="D26042" s="533"/>
      <c r="E26042" s="533"/>
      <c r="F26042" s="533"/>
      <c r="G26042" s="533"/>
    </row>
    <row r="26043" spans="1:7">
      <c r="A26043" s="533"/>
      <c r="B26043" s="1787"/>
      <c r="C26043" s="1788"/>
      <c r="D26043" s="533"/>
      <c r="E26043" s="533"/>
      <c r="F26043" s="533"/>
      <c r="G26043" s="533"/>
    </row>
    <row r="26044" spans="1:7">
      <c r="A26044" s="533"/>
      <c r="B26044" s="1787"/>
      <c r="C26044" s="1788"/>
      <c r="D26044" s="533"/>
      <c r="E26044" s="533"/>
      <c r="F26044" s="533"/>
      <c r="G26044" s="533"/>
    </row>
    <row r="26045" spans="1:7">
      <c r="A26045" s="533"/>
      <c r="B26045" s="1787"/>
      <c r="C26045" s="1788"/>
      <c r="D26045" s="533"/>
      <c r="E26045" s="533"/>
      <c r="F26045" s="533"/>
      <c r="G26045" s="533"/>
    </row>
    <row r="26046" spans="1:7">
      <c r="A26046" s="533"/>
      <c r="B26046" s="1787"/>
      <c r="C26046" s="1788"/>
      <c r="D26046" s="533"/>
      <c r="E26046" s="533"/>
      <c r="F26046" s="533"/>
      <c r="G26046" s="533"/>
    </row>
    <row r="26047" spans="1:7">
      <c r="A26047" s="533"/>
      <c r="B26047" s="1787"/>
      <c r="C26047" s="1788"/>
      <c r="D26047" s="533"/>
      <c r="E26047" s="533"/>
      <c r="F26047" s="533"/>
      <c r="G26047" s="533"/>
    </row>
    <row r="26048" spans="1:7">
      <c r="A26048" s="533"/>
      <c r="B26048" s="1787"/>
      <c r="C26048" s="1788"/>
      <c r="D26048" s="533"/>
      <c r="E26048" s="533"/>
      <c r="F26048" s="533"/>
      <c r="G26048" s="533"/>
    </row>
    <row r="26049" spans="1:7">
      <c r="A26049" s="533"/>
      <c r="B26049" s="1787"/>
      <c r="C26049" s="1788"/>
      <c r="D26049" s="533"/>
      <c r="E26049" s="533"/>
      <c r="F26049" s="533"/>
      <c r="G26049" s="533"/>
    </row>
    <row r="26050" spans="1:7">
      <c r="A26050" s="533"/>
      <c r="B26050" s="1787"/>
      <c r="C26050" s="1788"/>
      <c r="D26050" s="533"/>
      <c r="E26050" s="533"/>
      <c r="F26050" s="533"/>
      <c r="G26050" s="533"/>
    </row>
    <row r="26051" spans="1:7">
      <c r="A26051" s="533"/>
      <c r="B26051" s="1787"/>
      <c r="C26051" s="1788"/>
      <c r="D26051" s="533"/>
      <c r="E26051" s="533"/>
      <c r="F26051" s="533"/>
      <c r="G26051" s="533"/>
    </row>
    <row r="26052" spans="1:7">
      <c r="A26052" s="533"/>
      <c r="B26052" s="1787"/>
      <c r="C26052" s="1788"/>
      <c r="D26052" s="533"/>
      <c r="E26052" s="533"/>
      <c r="F26052" s="533"/>
      <c r="G26052" s="533"/>
    </row>
    <row r="26053" spans="1:7">
      <c r="A26053" s="533"/>
      <c r="B26053" s="1787"/>
      <c r="C26053" s="1788"/>
      <c r="D26053" s="533"/>
      <c r="E26053" s="533"/>
      <c r="F26053" s="533"/>
      <c r="G26053" s="533"/>
    </row>
    <row r="26054" spans="1:7">
      <c r="A26054" s="533"/>
      <c r="B26054" s="1787"/>
      <c r="C26054" s="1788"/>
      <c r="D26054" s="533"/>
      <c r="E26054" s="533"/>
      <c r="F26054" s="533"/>
      <c r="G26054" s="533"/>
    </row>
    <row r="26055" spans="1:7">
      <c r="A26055" s="533"/>
      <c r="B26055" s="1787"/>
      <c r="C26055" s="1788"/>
      <c r="D26055" s="533"/>
      <c r="E26055" s="533"/>
      <c r="F26055" s="533"/>
      <c r="G26055" s="533"/>
    </row>
    <row r="26056" spans="1:7">
      <c r="A26056" s="533"/>
      <c r="B26056" s="1787"/>
      <c r="C26056" s="1788"/>
      <c r="D26056" s="533"/>
      <c r="E26056" s="533"/>
      <c r="F26056" s="533"/>
      <c r="G26056" s="533"/>
    </row>
    <row r="26057" spans="1:7">
      <c r="A26057" s="533"/>
      <c r="B26057" s="1787"/>
      <c r="C26057" s="1788"/>
      <c r="D26057" s="533"/>
      <c r="E26057" s="533"/>
      <c r="F26057" s="533"/>
      <c r="G26057" s="533"/>
    </row>
    <row r="26058" spans="1:7">
      <c r="A26058" s="533"/>
      <c r="B26058" s="1787"/>
      <c r="C26058" s="1788"/>
      <c r="D26058" s="533"/>
      <c r="E26058" s="533"/>
      <c r="F26058" s="533"/>
      <c r="G26058" s="533"/>
    </row>
    <row r="26059" spans="1:7">
      <c r="A26059" s="533"/>
      <c r="B26059" s="1787"/>
      <c r="C26059" s="1788"/>
      <c r="D26059" s="533"/>
      <c r="E26059" s="533"/>
      <c r="F26059" s="533"/>
      <c r="G26059" s="533"/>
    </row>
    <row r="26060" spans="1:7">
      <c r="A26060" s="533"/>
      <c r="B26060" s="1787"/>
      <c r="C26060" s="1788"/>
      <c r="D26060" s="533"/>
      <c r="E26060" s="533"/>
      <c r="F26060" s="533"/>
      <c r="G26060" s="533"/>
    </row>
    <row r="26061" spans="1:7">
      <c r="A26061" s="533"/>
      <c r="B26061" s="1787"/>
      <c r="C26061" s="1788"/>
      <c r="D26061" s="533"/>
      <c r="E26061" s="533"/>
      <c r="F26061" s="533"/>
      <c r="G26061" s="533"/>
    </row>
    <row r="26062" spans="1:7">
      <c r="A26062" s="533"/>
      <c r="B26062" s="1787"/>
      <c r="C26062" s="1788"/>
      <c r="D26062" s="533"/>
      <c r="E26062" s="533"/>
      <c r="F26062" s="533"/>
      <c r="G26062" s="533"/>
    </row>
    <row r="26063" spans="1:7">
      <c r="A26063" s="533"/>
      <c r="B26063" s="1787"/>
      <c r="C26063" s="1788"/>
      <c r="D26063" s="533"/>
      <c r="E26063" s="533"/>
      <c r="F26063" s="533"/>
      <c r="G26063" s="533"/>
    </row>
    <row r="26064" spans="1:7">
      <c r="A26064" s="533"/>
      <c r="B26064" s="1787"/>
      <c r="C26064" s="1788"/>
      <c r="D26064" s="533"/>
      <c r="E26064" s="533"/>
      <c r="F26064" s="533"/>
      <c r="G26064" s="533"/>
    </row>
    <row r="26065" spans="1:7">
      <c r="A26065" s="533"/>
      <c r="B26065" s="1787"/>
      <c r="C26065" s="1788"/>
      <c r="D26065" s="533"/>
      <c r="E26065" s="533"/>
      <c r="F26065" s="533"/>
      <c r="G26065" s="533"/>
    </row>
    <row r="26066" spans="1:7">
      <c r="A26066" s="533"/>
      <c r="B26066" s="1787"/>
      <c r="C26066" s="1788"/>
      <c r="D26066" s="533"/>
      <c r="E26066" s="533"/>
      <c r="F26066" s="533"/>
      <c r="G26066" s="533"/>
    </row>
    <row r="26067" spans="1:7">
      <c r="A26067" s="533"/>
      <c r="B26067" s="1787"/>
      <c r="C26067" s="1788"/>
      <c r="D26067" s="533"/>
      <c r="E26067" s="533"/>
      <c r="F26067" s="533"/>
      <c r="G26067" s="533"/>
    </row>
    <row r="26068" spans="1:7">
      <c r="A26068" s="533"/>
      <c r="B26068" s="1787"/>
      <c r="C26068" s="1788"/>
      <c r="D26068" s="533"/>
      <c r="E26068" s="533"/>
      <c r="F26068" s="533"/>
      <c r="G26068" s="533"/>
    </row>
    <row r="26069" spans="1:7">
      <c r="A26069" s="533"/>
      <c r="B26069" s="1787"/>
      <c r="C26069" s="1788"/>
      <c r="D26069" s="533"/>
      <c r="E26069" s="533"/>
      <c r="F26069" s="533"/>
      <c r="G26069" s="533"/>
    </row>
    <row r="26070" spans="1:7">
      <c r="A26070" s="533"/>
      <c r="B26070" s="1787"/>
      <c r="C26070" s="1788"/>
      <c r="D26070" s="533"/>
      <c r="E26070" s="533"/>
      <c r="F26070" s="533"/>
      <c r="G26070" s="533"/>
    </row>
    <row r="26071" spans="1:7">
      <c r="A26071" s="533"/>
      <c r="B26071" s="1787"/>
      <c r="C26071" s="1788"/>
      <c r="D26071" s="533"/>
      <c r="E26071" s="533"/>
      <c r="F26071" s="533"/>
      <c r="G26071" s="533"/>
    </row>
    <row r="26072" spans="1:7">
      <c r="A26072" s="533"/>
      <c r="B26072" s="1787"/>
      <c r="C26072" s="1788"/>
      <c r="D26072" s="533"/>
      <c r="E26072" s="533"/>
      <c r="F26072" s="533"/>
      <c r="G26072" s="533"/>
    </row>
    <row r="26073" spans="1:7">
      <c r="A26073" s="533"/>
      <c r="B26073" s="1787"/>
      <c r="C26073" s="1788"/>
      <c r="D26073" s="533"/>
      <c r="E26073" s="533"/>
      <c r="F26073" s="533"/>
      <c r="G26073" s="533"/>
    </row>
    <row r="26074" spans="1:7">
      <c r="A26074" s="533"/>
      <c r="B26074" s="1787"/>
      <c r="C26074" s="1788"/>
      <c r="D26074" s="533"/>
      <c r="E26074" s="533"/>
      <c r="F26074" s="533"/>
      <c r="G26074" s="533"/>
    </row>
    <row r="26075" spans="1:7">
      <c r="A26075" s="533"/>
      <c r="B26075" s="1787"/>
      <c r="C26075" s="1788"/>
      <c r="D26075" s="533"/>
      <c r="E26075" s="533"/>
      <c r="F26075" s="533"/>
      <c r="G26075" s="533"/>
    </row>
    <row r="26076" spans="1:7">
      <c r="A26076" s="533"/>
      <c r="B26076" s="1787"/>
      <c r="C26076" s="1788"/>
      <c r="D26076" s="533"/>
      <c r="E26076" s="533"/>
      <c r="F26076" s="533"/>
      <c r="G26076" s="533"/>
    </row>
    <row r="26077" spans="1:7">
      <c r="A26077" s="533"/>
      <c r="B26077" s="1787"/>
      <c r="C26077" s="1788"/>
      <c r="D26077" s="533"/>
      <c r="E26077" s="533"/>
      <c r="F26077" s="533"/>
      <c r="G26077" s="533"/>
    </row>
    <row r="26078" spans="1:7">
      <c r="A26078" s="533"/>
      <c r="B26078" s="1787"/>
      <c r="C26078" s="1788"/>
      <c r="D26078" s="533"/>
      <c r="E26078" s="533"/>
      <c r="F26078" s="533"/>
      <c r="G26078" s="533"/>
    </row>
    <row r="26079" spans="1:7">
      <c r="A26079" s="533"/>
      <c r="B26079" s="1787"/>
      <c r="C26079" s="1788"/>
      <c r="D26079" s="533"/>
      <c r="E26079" s="533"/>
      <c r="F26079" s="533"/>
      <c r="G26079" s="533"/>
    </row>
    <row r="26080" spans="1:7">
      <c r="A26080" s="533"/>
      <c r="B26080" s="1787"/>
      <c r="C26080" s="1788"/>
      <c r="D26080" s="533"/>
      <c r="E26080" s="533"/>
      <c r="F26080" s="533"/>
      <c r="G26080" s="533"/>
    </row>
    <row r="26081" spans="1:7">
      <c r="A26081" s="533"/>
      <c r="B26081" s="1787"/>
      <c r="C26081" s="1788"/>
      <c r="D26081" s="533"/>
      <c r="E26081" s="533"/>
      <c r="F26081" s="533"/>
      <c r="G26081" s="533"/>
    </row>
    <row r="26082" spans="1:7">
      <c r="A26082" s="533"/>
      <c r="B26082" s="1787"/>
      <c r="C26082" s="1788"/>
      <c r="D26082" s="533"/>
      <c r="E26082" s="533"/>
      <c r="F26082" s="533"/>
      <c r="G26082" s="533"/>
    </row>
    <row r="26083" spans="1:7">
      <c r="A26083" s="533"/>
      <c r="B26083" s="1787"/>
      <c r="C26083" s="1788"/>
      <c r="D26083" s="533"/>
      <c r="E26083" s="533"/>
      <c r="F26083" s="533"/>
      <c r="G26083" s="533"/>
    </row>
    <row r="26084" spans="1:7">
      <c r="A26084" s="533"/>
      <c r="B26084" s="1787"/>
      <c r="C26084" s="1788"/>
      <c r="D26084" s="533"/>
      <c r="E26084" s="533"/>
      <c r="F26084" s="533"/>
      <c r="G26084" s="533"/>
    </row>
    <row r="26085" spans="1:7">
      <c r="A26085" s="533"/>
      <c r="B26085" s="1787"/>
      <c r="C26085" s="1788"/>
      <c r="D26085" s="533"/>
      <c r="E26085" s="533"/>
      <c r="F26085" s="533"/>
      <c r="G26085" s="533"/>
    </row>
    <row r="26086" spans="1:7">
      <c r="A26086" s="533"/>
      <c r="B26086" s="1787"/>
      <c r="C26086" s="1788"/>
      <c r="D26086" s="533"/>
      <c r="E26086" s="533"/>
      <c r="F26086" s="533"/>
      <c r="G26086" s="533"/>
    </row>
    <row r="26087" spans="1:7">
      <c r="A26087" s="533"/>
      <c r="B26087" s="1787"/>
      <c r="C26087" s="1788"/>
      <c r="D26087" s="533"/>
      <c r="E26087" s="533"/>
      <c r="F26087" s="533"/>
      <c r="G26087" s="533"/>
    </row>
    <row r="26088" spans="1:7">
      <c r="A26088" s="533"/>
      <c r="B26088" s="1787"/>
      <c r="C26088" s="1788"/>
      <c r="D26088" s="533"/>
      <c r="E26088" s="533"/>
      <c r="F26088" s="533"/>
      <c r="G26088" s="533"/>
    </row>
    <row r="26089" spans="1:7">
      <c r="A26089" s="533"/>
      <c r="B26089" s="1787"/>
      <c r="C26089" s="1788"/>
      <c r="D26089" s="533"/>
      <c r="E26089" s="533"/>
      <c r="F26089" s="533"/>
      <c r="G26089" s="533"/>
    </row>
    <row r="26090" spans="1:7">
      <c r="A26090" s="533"/>
      <c r="B26090" s="1787"/>
      <c r="C26090" s="1788"/>
      <c r="D26090" s="533"/>
      <c r="E26090" s="533"/>
      <c r="F26090" s="533"/>
      <c r="G26090" s="533"/>
    </row>
    <row r="26091" spans="1:7">
      <c r="A26091" s="533"/>
      <c r="B26091" s="1787"/>
      <c r="C26091" s="1788"/>
      <c r="D26091" s="533"/>
      <c r="E26091" s="533"/>
      <c r="F26091" s="533"/>
      <c r="G26091" s="533"/>
    </row>
    <row r="26092" spans="1:7">
      <c r="A26092" s="533"/>
      <c r="B26092" s="1787"/>
      <c r="C26092" s="1788"/>
      <c r="D26092" s="533"/>
      <c r="E26092" s="533"/>
      <c r="F26092" s="533"/>
      <c r="G26092" s="533"/>
    </row>
    <row r="26093" spans="1:7">
      <c r="A26093" s="533"/>
      <c r="B26093" s="1787"/>
      <c r="C26093" s="1788"/>
      <c r="D26093" s="533"/>
      <c r="E26093" s="533"/>
      <c r="F26093" s="533"/>
      <c r="G26093" s="533"/>
    </row>
    <row r="26094" spans="1:7">
      <c r="A26094" s="533"/>
      <c r="B26094" s="1787"/>
      <c r="C26094" s="1788"/>
      <c r="D26094" s="533"/>
      <c r="E26094" s="533"/>
      <c r="F26094" s="533"/>
      <c r="G26094" s="533"/>
    </row>
    <row r="26095" spans="1:7">
      <c r="A26095" s="533"/>
      <c r="B26095" s="1787"/>
      <c r="C26095" s="1788"/>
      <c r="D26095" s="533"/>
      <c r="E26095" s="533"/>
      <c r="F26095" s="533"/>
      <c r="G26095" s="533"/>
    </row>
    <row r="26096" spans="1:7">
      <c r="A26096" s="533"/>
      <c r="B26096" s="1787"/>
      <c r="C26096" s="1788"/>
      <c r="D26096" s="533"/>
      <c r="E26096" s="533"/>
      <c r="F26096" s="533"/>
      <c r="G26096" s="533"/>
    </row>
    <row r="26097" spans="1:7">
      <c r="A26097" s="533"/>
      <c r="B26097" s="1787"/>
      <c r="C26097" s="1788"/>
      <c r="D26097" s="533"/>
      <c r="E26097" s="533"/>
      <c r="F26097" s="533"/>
      <c r="G26097" s="533"/>
    </row>
    <row r="26098" spans="1:7">
      <c r="A26098" s="533"/>
      <c r="B26098" s="1787"/>
      <c r="C26098" s="1788"/>
      <c r="D26098" s="533"/>
      <c r="E26098" s="533"/>
      <c r="F26098" s="533"/>
      <c r="G26098" s="533"/>
    </row>
    <row r="26099" spans="1:7">
      <c r="A26099" s="533"/>
      <c r="B26099" s="1787"/>
      <c r="C26099" s="1788"/>
      <c r="D26099" s="533"/>
      <c r="E26099" s="533"/>
      <c r="F26099" s="533"/>
      <c r="G26099" s="533"/>
    </row>
    <row r="26100" spans="1:7">
      <c r="A26100" s="533"/>
      <c r="B26100" s="1787"/>
      <c r="C26100" s="1788"/>
      <c r="D26100" s="533"/>
      <c r="E26100" s="533"/>
      <c r="F26100" s="533"/>
      <c r="G26100" s="533"/>
    </row>
    <row r="26101" spans="1:7">
      <c r="A26101" s="533"/>
      <c r="B26101" s="1787"/>
      <c r="C26101" s="1788"/>
      <c r="D26101" s="533"/>
      <c r="E26101" s="533"/>
      <c r="F26101" s="533"/>
      <c r="G26101" s="533"/>
    </row>
    <row r="26102" spans="1:7">
      <c r="A26102" s="533"/>
      <c r="B26102" s="1787"/>
      <c r="C26102" s="1788"/>
      <c r="D26102" s="533"/>
      <c r="E26102" s="533"/>
      <c r="F26102" s="533"/>
      <c r="G26102" s="533"/>
    </row>
    <row r="26103" spans="1:7">
      <c r="A26103" s="533"/>
      <c r="B26103" s="1787"/>
      <c r="C26103" s="1788"/>
      <c r="D26103" s="533"/>
      <c r="E26103" s="533"/>
      <c r="F26103" s="533"/>
      <c r="G26103" s="533"/>
    </row>
    <row r="26104" spans="1:7">
      <c r="A26104" s="533"/>
      <c r="B26104" s="1787"/>
      <c r="C26104" s="1788"/>
      <c r="D26104" s="533"/>
      <c r="E26104" s="533"/>
      <c r="F26104" s="533"/>
      <c r="G26104" s="533"/>
    </row>
    <row r="26105" spans="1:7">
      <c r="A26105" s="533"/>
      <c r="B26105" s="1787"/>
      <c r="C26105" s="1788"/>
      <c r="D26105" s="533"/>
      <c r="E26105" s="533"/>
      <c r="F26105" s="533"/>
      <c r="G26105" s="533"/>
    </row>
    <row r="26106" spans="1:7">
      <c r="A26106" s="533"/>
      <c r="B26106" s="1787"/>
      <c r="C26106" s="1788"/>
      <c r="D26106" s="533"/>
      <c r="E26106" s="533"/>
      <c r="F26106" s="533"/>
      <c r="G26106" s="533"/>
    </row>
    <row r="26107" spans="1:7">
      <c r="A26107" s="533"/>
      <c r="B26107" s="1787"/>
      <c r="C26107" s="1788"/>
      <c r="D26107" s="533"/>
      <c r="E26107" s="533"/>
      <c r="F26107" s="533"/>
      <c r="G26107" s="533"/>
    </row>
    <row r="26108" spans="1:7">
      <c r="A26108" s="533"/>
      <c r="B26108" s="1787"/>
      <c r="C26108" s="1788"/>
      <c r="D26108" s="533"/>
      <c r="E26108" s="533"/>
      <c r="F26108" s="533"/>
      <c r="G26108" s="533"/>
    </row>
    <row r="26109" spans="1:7">
      <c r="A26109" s="533"/>
      <c r="B26109" s="1787"/>
      <c r="C26109" s="1788"/>
      <c r="D26109" s="533"/>
      <c r="E26109" s="533"/>
      <c r="F26109" s="533"/>
      <c r="G26109" s="533"/>
    </row>
    <row r="26110" spans="1:7">
      <c r="A26110" s="533"/>
      <c r="B26110" s="1787"/>
      <c r="C26110" s="1788"/>
      <c r="D26110" s="533"/>
      <c r="E26110" s="533"/>
      <c r="F26110" s="533"/>
      <c r="G26110" s="533"/>
    </row>
    <row r="26111" spans="1:7">
      <c r="A26111" s="533"/>
      <c r="B26111" s="1787"/>
      <c r="C26111" s="1788"/>
      <c r="D26111" s="533"/>
      <c r="E26111" s="533"/>
      <c r="F26111" s="533"/>
      <c r="G26111" s="533"/>
    </row>
    <row r="26112" spans="1:7">
      <c r="A26112" s="533"/>
      <c r="B26112" s="1787"/>
      <c r="C26112" s="1788"/>
      <c r="D26112" s="533"/>
      <c r="E26112" s="533"/>
      <c r="F26112" s="533"/>
      <c r="G26112" s="533"/>
    </row>
    <row r="26113" spans="1:7">
      <c r="A26113" s="533"/>
      <c r="B26113" s="1787"/>
      <c r="C26113" s="1788"/>
      <c r="D26113" s="533"/>
      <c r="E26113" s="533"/>
      <c r="F26113" s="533"/>
      <c r="G26113" s="533"/>
    </row>
    <row r="26114" spans="1:7">
      <c r="A26114" s="533"/>
      <c r="B26114" s="1787"/>
      <c r="C26114" s="1788"/>
      <c r="D26114" s="533"/>
      <c r="E26114" s="533"/>
      <c r="F26114" s="533"/>
      <c r="G26114" s="533"/>
    </row>
    <row r="26115" spans="1:7">
      <c r="A26115" s="533"/>
      <c r="B26115" s="1787"/>
      <c r="C26115" s="1788"/>
      <c r="D26115" s="533"/>
      <c r="E26115" s="533"/>
      <c r="F26115" s="533"/>
      <c r="G26115" s="533"/>
    </row>
    <row r="26116" spans="1:7">
      <c r="A26116" s="533"/>
      <c r="B26116" s="1787"/>
      <c r="C26116" s="1788"/>
      <c r="D26116" s="533"/>
      <c r="E26116" s="533"/>
      <c r="F26116" s="533"/>
      <c r="G26116" s="533"/>
    </row>
    <row r="26117" spans="1:7">
      <c r="A26117" s="533"/>
      <c r="B26117" s="1787"/>
      <c r="C26117" s="1788"/>
      <c r="D26117" s="533"/>
      <c r="E26117" s="533"/>
      <c r="F26117" s="533"/>
      <c r="G26117" s="533"/>
    </row>
    <row r="26118" spans="1:7">
      <c r="A26118" s="533"/>
      <c r="B26118" s="1787"/>
      <c r="C26118" s="1788"/>
      <c r="D26118" s="533"/>
      <c r="E26118" s="533"/>
      <c r="F26118" s="533"/>
      <c r="G26118" s="533"/>
    </row>
    <row r="26119" spans="1:7">
      <c r="A26119" s="533"/>
      <c r="B26119" s="1787"/>
      <c r="C26119" s="1788"/>
      <c r="D26119" s="533"/>
      <c r="E26119" s="533"/>
      <c r="F26119" s="533"/>
      <c r="G26119" s="533"/>
    </row>
    <row r="26120" spans="1:7">
      <c r="A26120" s="533"/>
      <c r="B26120" s="1787"/>
      <c r="C26120" s="1788"/>
      <c r="D26120" s="533"/>
      <c r="E26120" s="533"/>
      <c r="F26120" s="533"/>
      <c r="G26120" s="533"/>
    </row>
    <row r="26121" spans="1:7">
      <c r="A26121" s="533"/>
      <c r="B26121" s="1787"/>
      <c r="C26121" s="1788"/>
      <c r="D26121" s="533"/>
      <c r="E26121" s="533"/>
      <c r="F26121" s="533"/>
      <c r="G26121" s="533"/>
    </row>
    <row r="26122" spans="1:7">
      <c r="A26122" s="533"/>
      <c r="B26122" s="1787"/>
      <c r="C26122" s="1788"/>
      <c r="D26122" s="533"/>
      <c r="E26122" s="533"/>
      <c r="F26122" s="533"/>
      <c r="G26122" s="533"/>
    </row>
    <row r="26123" spans="1:7">
      <c r="A26123" s="533"/>
      <c r="B26123" s="1787"/>
      <c r="C26123" s="1788"/>
      <c r="D26123" s="533"/>
      <c r="E26123" s="533"/>
      <c r="F26123" s="533"/>
      <c r="G26123" s="533"/>
    </row>
    <row r="26124" spans="1:7">
      <c r="A26124" s="533"/>
      <c r="B26124" s="1787"/>
      <c r="C26124" s="1788"/>
      <c r="D26124" s="533"/>
      <c r="E26124" s="533"/>
      <c r="F26124" s="533"/>
      <c r="G26124" s="533"/>
    </row>
    <row r="26125" spans="1:7">
      <c r="A26125" s="533"/>
      <c r="B26125" s="1787"/>
      <c r="C26125" s="1788"/>
      <c r="D26125" s="533"/>
      <c r="E26125" s="533"/>
      <c r="F26125" s="533"/>
      <c r="G26125" s="533"/>
    </row>
    <row r="26126" spans="1:7">
      <c r="A26126" s="533"/>
      <c r="B26126" s="1787"/>
      <c r="C26126" s="1788"/>
      <c r="D26126" s="533"/>
      <c r="E26126" s="533"/>
      <c r="F26126" s="533"/>
      <c r="G26126" s="533"/>
    </row>
    <row r="26127" spans="1:7">
      <c r="A26127" s="533"/>
      <c r="B26127" s="1787"/>
      <c r="C26127" s="1788"/>
      <c r="D26127" s="533"/>
      <c r="E26127" s="533"/>
      <c r="F26127" s="533"/>
      <c r="G26127" s="533"/>
    </row>
    <row r="26128" spans="1:7">
      <c r="A26128" s="533"/>
      <c r="B26128" s="1787"/>
      <c r="C26128" s="1788"/>
      <c r="D26128" s="533"/>
      <c r="E26128" s="533"/>
      <c r="F26128" s="533"/>
      <c r="G26128" s="533"/>
    </row>
    <row r="26129" spans="1:7">
      <c r="A26129" s="533"/>
      <c r="B26129" s="1787"/>
      <c r="C26129" s="1788"/>
      <c r="D26129" s="533"/>
      <c r="E26129" s="533"/>
      <c r="F26129" s="533"/>
      <c r="G26129" s="533"/>
    </row>
    <row r="26130" spans="1:7">
      <c r="A26130" s="533"/>
      <c r="B26130" s="1787"/>
      <c r="C26130" s="1788"/>
      <c r="D26130" s="533"/>
      <c r="E26130" s="533"/>
      <c r="F26130" s="533"/>
      <c r="G26130" s="533"/>
    </row>
    <row r="26131" spans="1:7">
      <c r="A26131" s="533"/>
      <c r="B26131" s="1787"/>
      <c r="C26131" s="1788"/>
      <c r="D26131" s="533"/>
      <c r="E26131" s="533"/>
      <c r="F26131" s="533"/>
      <c r="G26131" s="533"/>
    </row>
    <row r="26132" spans="1:7">
      <c r="A26132" s="533"/>
      <c r="B26132" s="1787"/>
      <c r="C26132" s="1788"/>
      <c r="D26132" s="533"/>
      <c r="E26132" s="533"/>
      <c r="F26132" s="533"/>
      <c r="G26132" s="533"/>
    </row>
    <row r="26133" spans="1:7">
      <c r="A26133" s="533"/>
      <c r="B26133" s="1787"/>
      <c r="C26133" s="1788"/>
      <c r="D26133" s="533"/>
      <c r="E26133" s="533"/>
      <c r="F26133" s="533"/>
      <c r="G26133" s="533"/>
    </row>
    <row r="26134" spans="1:7">
      <c r="A26134" s="533"/>
      <c r="B26134" s="1787"/>
      <c r="C26134" s="1788"/>
      <c r="D26134" s="533"/>
      <c r="E26134" s="533"/>
      <c r="F26134" s="533"/>
      <c r="G26134" s="533"/>
    </row>
    <row r="26135" spans="1:7">
      <c r="A26135" s="533"/>
      <c r="B26135" s="1787"/>
      <c r="C26135" s="1788"/>
      <c r="D26135" s="533"/>
      <c r="E26135" s="533"/>
      <c r="F26135" s="533"/>
      <c r="G26135" s="533"/>
    </row>
    <row r="26136" spans="1:7">
      <c r="A26136" s="533"/>
      <c r="B26136" s="1787"/>
      <c r="C26136" s="1788"/>
      <c r="D26136" s="533"/>
      <c r="E26136" s="533"/>
      <c r="F26136" s="533"/>
      <c r="G26136" s="533"/>
    </row>
    <row r="26137" spans="1:7">
      <c r="A26137" s="533"/>
      <c r="B26137" s="1787"/>
      <c r="C26137" s="1788"/>
      <c r="D26137" s="533"/>
      <c r="E26137" s="533"/>
      <c r="F26137" s="533"/>
      <c r="G26137" s="533"/>
    </row>
    <row r="26138" spans="1:7">
      <c r="A26138" s="533"/>
      <c r="B26138" s="1787"/>
      <c r="C26138" s="1788"/>
      <c r="D26138" s="533"/>
      <c r="E26138" s="533"/>
      <c r="F26138" s="533"/>
      <c r="G26138" s="533"/>
    </row>
    <row r="26139" spans="1:7">
      <c r="A26139" s="533"/>
      <c r="B26139" s="1787"/>
      <c r="C26139" s="1788"/>
      <c r="D26139" s="533"/>
      <c r="E26139" s="533"/>
      <c r="F26139" s="533"/>
      <c r="G26139" s="533"/>
    </row>
    <row r="26140" spans="1:7">
      <c r="A26140" s="533"/>
      <c r="B26140" s="1787"/>
      <c r="C26140" s="1788"/>
      <c r="D26140" s="533"/>
      <c r="E26140" s="533"/>
      <c r="F26140" s="533"/>
      <c r="G26140" s="533"/>
    </row>
    <row r="26141" spans="1:7">
      <c r="A26141" s="533"/>
      <c r="B26141" s="1787"/>
      <c r="C26141" s="1788"/>
      <c r="D26141" s="533"/>
      <c r="E26141" s="533"/>
      <c r="F26141" s="533"/>
      <c r="G26141" s="533"/>
    </row>
    <row r="26142" spans="1:7">
      <c r="A26142" s="533"/>
      <c r="B26142" s="1787"/>
      <c r="C26142" s="1788"/>
      <c r="D26142" s="533"/>
      <c r="E26142" s="533"/>
      <c r="F26142" s="533"/>
      <c r="G26142" s="533"/>
    </row>
    <row r="26143" spans="1:7">
      <c r="A26143" s="533"/>
      <c r="B26143" s="1787"/>
      <c r="C26143" s="1788"/>
      <c r="D26143" s="533"/>
      <c r="E26143" s="533"/>
      <c r="F26143" s="533"/>
      <c r="G26143" s="533"/>
    </row>
    <row r="26144" spans="1:7">
      <c r="A26144" s="533"/>
      <c r="B26144" s="1787"/>
      <c r="C26144" s="1788"/>
      <c r="D26144" s="533"/>
      <c r="E26144" s="533"/>
      <c r="F26144" s="533"/>
      <c r="G26144" s="533"/>
    </row>
    <row r="26145" spans="1:7">
      <c r="A26145" s="533"/>
      <c r="B26145" s="1787"/>
      <c r="C26145" s="1788"/>
      <c r="D26145" s="533"/>
      <c r="E26145" s="533"/>
      <c r="F26145" s="533"/>
      <c r="G26145" s="533"/>
    </row>
    <row r="26146" spans="1:7">
      <c r="A26146" s="533"/>
      <c r="B26146" s="1787"/>
      <c r="C26146" s="1788"/>
      <c r="D26146" s="533"/>
      <c r="E26146" s="533"/>
      <c r="F26146" s="533"/>
      <c r="G26146" s="533"/>
    </row>
    <row r="26147" spans="1:7">
      <c r="A26147" s="533"/>
      <c r="B26147" s="1787"/>
      <c r="C26147" s="1788"/>
      <c r="D26147" s="533"/>
      <c r="E26147" s="533"/>
      <c r="F26147" s="533"/>
      <c r="G26147" s="533"/>
    </row>
    <row r="26148" spans="1:7">
      <c r="A26148" s="533"/>
      <c r="B26148" s="1787"/>
      <c r="C26148" s="1788"/>
      <c r="D26148" s="533"/>
      <c r="E26148" s="533"/>
      <c r="F26148" s="533"/>
      <c r="G26148" s="533"/>
    </row>
    <row r="26149" spans="1:7">
      <c r="A26149" s="533"/>
      <c r="B26149" s="1787"/>
      <c r="C26149" s="1788"/>
      <c r="D26149" s="533"/>
      <c r="E26149" s="533"/>
      <c r="F26149" s="533"/>
      <c r="G26149" s="533"/>
    </row>
    <row r="26150" spans="1:7">
      <c r="A26150" s="533"/>
      <c r="B26150" s="1787"/>
      <c r="C26150" s="1788"/>
      <c r="D26150" s="533"/>
      <c r="E26150" s="533"/>
      <c r="F26150" s="533"/>
      <c r="G26150" s="533"/>
    </row>
    <row r="26151" spans="1:7">
      <c r="A26151" s="533"/>
      <c r="B26151" s="1787"/>
      <c r="C26151" s="1788"/>
      <c r="D26151" s="533"/>
      <c r="E26151" s="533"/>
      <c r="F26151" s="533"/>
      <c r="G26151" s="533"/>
    </row>
    <row r="26152" spans="1:7">
      <c r="A26152" s="533"/>
      <c r="B26152" s="1787"/>
      <c r="C26152" s="1788"/>
      <c r="D26152" s="533"/>
      <c r="E26152" s="533"/>
      <c r="F26152" s="533"/>
      <c r="G26152" s="533"/>
    </row>
    <row r="26153" spans="1:7">
      <c r="A26153" s="533"/>
      <c r="B26153" s="1787"/>
      <c r="C26153" s="1788"/>
      <c r="D26153" s="533"/>
      <c r="E26153" s="533"/>
      <c r="F26153" s="533"/>
      <c r="G26153" s="533"/>
    </row>
    <row r="26154" spans="1:7">
      <c r="A26154" s="533"/>
      <c r="B26154" s="1787"/>
      <c r="C26154" s="1788"/>
      <c r="D26154" s="533"/>
      <c r="E26154" s="533"/>
      <c r="F26154" s="533"/>
      <c r="G26154" s="533"/>
    </row>
    <row r="26155" spans="1:7">
      <c r="A26155" s="533"/>
      <c r="B26155" s="1787"/>
      <c r="C26155" s="1788"/>
      <c r="D26155" s="533"/>
      <c r="E26155" s="533"/>
      <c r="F26155" s="533"/>
      <c r="G26155" s="533"/>
    </row>
    <row r="26156" spans="1:7">
      <c r="A26156" s="533"/>
      <c r="B26156" s="1787"/>
      <c r="C26156" s="1788"/>
      <c r="D26156" s="533"/>
      <c r="E26156" s="533"/>
      <c r="F26156" s="533"/>
      <c r="G26156" s="533"/>
    </row>
    <row r="26157" spans="1:7">
      <c r="A26157" s="533"/>
      <c r="B26157" s="1787"/>
      <c r="C26157" s="1788"/>
      <c r="D26157" s="533"/>
      <c r="E26157" s="533"/>
      <c r="F26157" s="533"/>
      <c r="G26157" s="533"/>
    </row>
    <row r="26158" spans="1:7">
      <c r="A26158" s="533"/>
      <c r="B26158" s="1787"/>
      <c r="C26158" s="1788"/>
      <c r="D26158" s="533"/>
      <c r="E26158" s="533"/>
      <c r="F26158" s="533"/>
      <c r="G26158" s="533"/>
    </row>
    <row r="26159" spans="1:7">
      <c r="A26159" s="533"/>
      <c r="B26159" s="1787"/>
      <c r="C26159" s="1788"/>
      <c r="D26159" s="533"/>
      <c r="E26159" s="533"/>
      <c r="F26159" s="533"/>
      <c r="G26159" s="533"/>
    </row>
    <row r="26160" spans="1:7">
      <c r="A26160" s="533"/>
      <c r="B26160" s="1787"/>
      <c r="C26160" s="1788"/>
      <c r="D26160" s="533"/>
      <c r="E26160" s="533"/>
      <c r="F26160" s="533"/>
      <c r="G26160" s="533"/>
    </row>
    <row r="26161" spans="1:7">
      <c r="A26161" s="533"/>
      <c r="B26161" s="1787"/>
      <c r="C26161" s="1788"/>
      <c r="D26161" s="533"/>
      <c r="E26161" s="533"/>
      <c r="F26161" s="533"/>
      <c r="G26161" s="533"/>
    </row>
    <row r="26162" spans="1:7">
      <c r="A26162" s="533"/>
      <c r="B26162" s="1787"/>
      <c r="C26162" s="1788"/>
      <c r="D26162" s="533"/>
      <c r="E26162" s="533"/>
      <c r="F26162" s="533"/>
      <c r="G26162" s="533"/>
    </row>
    <row r="26163" spans="1:7">
      <c r="A26163" s="533"/>
      <c r="B26163" s="1787"/>
      <c r="C26163" s="1788"/>
      <c r="D26163" s="533"/>
      <c r="E26163" s="533"/>
      <c r="F26163" s="533"/>
      <c r="G26163" s="533"/>
    </row>
    <row r="26164" spans="1:7">
      <c r="A26164" s="533"/>
      <c r="B26164" s="1787"/>
      <c r="C26164" s="1788"/>
      <c r="D26164" s="533"/>
      <c r="E26164" s="533"/>
      <c r="F26164" s="533"/>
      <c r="G26164" s="533"/>
    </row>
    <row r="26165" spans="1:7">
      <c r="A26165" s="533"/>
      <c r="B26165" s="1787"/>
      <c r="C26165" s="1788"/>
      <c r="D26165" s="533"/>
      <c r="E26165" s="533"/>
      <c r="F26165" s="533"/>
      <c r="G26165" s="533"/>
    </row>
    <row r="26166" spans="1:7">
      <c r="A26166" s="533"/>
      <c r="B26166" s="1787"/>
      <c r="C26166" s="1788"/>
      <c r="D26166" s="533"/>
      <c r="E26166" s="533"/>
      <c r="F26166" s="533"/>
      <c r="G26166" s="533"/>
    </row>
    <row r="26167" spans="1:7">
      <c r="A26167" s="533"/>
      <c r="B26167" s="1787"/>
      <c r="C26167" s="1788"/>
      <c r="D26167" s="533"/>
      <c r="E26167" s="533"/>
      <c r="F26167" s="533"/>
      <c r="G26167" s="533"/>
    </row>
    <row r="26168" spans="1:7">
      <c r="A26168" s="533"/>
      <c r="B26168" s="1787"/>
      <c r="C26168" s="1788"/>
      <c r="D26168" s="533"/>
      <c r="E26168" s="533"/>
      <c r="F26168" s="533"/>
      <c r="G26168" s="533"/>
    </row>
    <row r="26169" spans="1:7">
      <c r="A26169" s="533"/>
      <c r="B26169" s="1787"/>
      <c r="C26169" s="1788"/>
      <c r="D26169" s="533"/>
      <c r="E26169" s="533"/>
      <c r="F26169" s="533"/>
      <c r="G26169" s="533"/>
    </row>
    <row r="26170" spans="1:7">
      <c r="A26170" s="533"/>
      <c r="B26170" s="1787"/>
      <c r="C26170" s="1788"/>
      <c r="D26170" s="533"/>
      <c r="E26170" s="533"/>
      <c r="F26170" s="533"/>
      <c r="G26170" s="533"/>
    </row>
    <row r="26171" spans="1:7">
      <c r="A26171" s="533"/>
      <c r="B26171" s="1787"/>
      <c r="C26171" s="1788"/>
      <c r="D26171" s="533"/>
      <c r="E26171" s="533"/>
      <c r="F26171" s="533"/>
      <c r="G26171" s="533"/>
    </row>
    <row r="26172" spans="1:7">
      <c r="A26172" s="533"/>
      <c r="B26172" s="1787"/>
      <c r="C26172" s="1788"/>
      <c r="D26172" s="533"/>
      <c r="E26172" s="533"/>
      <c r="F26172" s="533"/>
      <c r="G26172" s="533"/>
    </row>
    <row r="26173" spans="1:7">
      <c r="A26173" s="533"/>
      <c r="B26173" s="1787"/>
      <c r="C26173" s="1788"/>
      <c r="D26173" s="533"/>
      <c r="E26173" s="533"/>
      <c r="F26173" s="533"/>
      <c r="G26173" s="533"/>
    </row>
    <row r="26174" spans="1:7">
      <c r="A26174" s="533"/>
      <c r="B26174" s="1787"/>
      <c r="C26174" s="1788"/>
      <c r="D26174" s="533"/>
      <c r="E26174" s="533"/>
      <c r="F26174" s="533"/>
      <c r="G26174" s="533"/>
    </row>
    <row r="26175" spans="1:7">
      <c r="A26175" s="533"/>
      <c r="B26175" s="1787"/>
      <c r="C26175" s="1788"/>
      <c r="D26175" s="533"/>
      <c r="E26175" s="533"/>
      <c r="F26175" s="533"/>
      <c r="G26175" s="533"/>
    </row>
    <row r="26176" spans="1:7">
      <c r="A26176" s="533"/>
      <c r="B26176" s="1787"/>
      <c r="C26176" s="1788"/>
      <c r="D26176" s="533"/>
      <c r="E26176" s="533"/>
      <c r="F26176" s="533"/>
      <c r="G26176" s="533"/>
    </row>
    <row r="26177" spans="1:7">
      <c r="A26177" s="533"/>
      <c r="B26177" s="1787"/>
      <c r="C26177" s="1788"/>
      <c r="D26177" s="533"/>
      <c r="E26177" s="533"/>
      <c r="F26177" s="533"/>
      <c r="G26177" s="533"/>
    </row>
    <row r="26178" spans="1:7">
      <c r="A26178" s="533"/>
      <c r="B26178" s="1787"/>
      <c r="C26178" s="1788"/>
      <c r="D26178" s="533"/>
      <c r="E26178" s="533"/>
      <c r="F26178" s="533"/>
      <c r="G26178" s="533"/>
    </row>
    <row r="26179" spans="1:7">
      <c r="A26179" s="533"/>
      <c r="B26179" s="1787"/>
      <c r="C26179" s="1788"/>
      <c r="D26179" s="533"/>
      <c r="E26179" s="533"/>
      <c r="F26179" s="533"/>
      <c r="G26179" s="533"/>
    </row>
    <row r="26180" spans="1:7">
      <c r="A26180" s="533"/>
      <c r="B26180" s="1787"/>
      <c r="C26180" s="1788"/>
      <c r="D26180" s="533"/>
      <c r="E26180" s="533"/>
      <c r="F26180" s="533"/>
      <c r="G26180" s="533"/>
    </row>
    <row r="26181" spans="1:7">
      <c r="A26181" s="533"/>
      <c r="B26181" s="1787"/>
      <c r="C26181" s="1788"/>
      <c r="D26181" s="533"/>
      <c r="E26181" s="533"/>
      <c r="F26181" s="533"/>
      <c r="G26181" s="533"/>
    </row>
    <row r="26182" spans="1:7">
      <c r="A26182" s="533"/>
      <c r="B26182" s="1787"/>
      <c r="C26182" s="1788"/>
      <c r="D26182" s="533"/>
      <c r="E26182" s="533"/>
      <c r="F26182" s="533"/>
      <c r="G26182" s="533"/>
    </row>
    <row r="26183" spans="1:7">
      <c r="A26183" s="533"/>
      <c r="B26183" s="1787"/>
      <c r="C26183" s="1788"/>
      <c r="D26183" s="533"/>
      <c r="E26183" s="533"/>
      <c r="F26183" s="533"/>
      <c r="G26183" s="533"/>
    </row>
    <row r="26184" spans="1:7">
      <c r="A26184" s="533"/>
      <c r="B26184" s="1787"/>
      <c r="C26184" s="1788"/>
      <c r="D26184" s="533"/>
      <c r="E26184" s="533"/>
      <c r="F26184" s="533"/>
      <c r="G26184" s="533"/>
    </row>
    <row r="26185" spans="1:7">
      <c r="A26185" s="533"/>
      <c r="B26185" s="1787"/>
      <c r="C26185" s="1788"/>
      <c r="D26185" s="533"/>
      <c r="E26185" s="533"/>
      <c r="F26185" s="533"/>
      <c r="G26185" s="533"/>
    </row>
    <row r="26186" spans="1:7">
      <c r="A26186" s="533"/>
      <c r="B26186" s="1787"/>
      <c r="C26186" s="1788"/>
      <c r="D26186" s="533"/>
      <c r="E26186" s="533"/>
      <c r="F26186" s="533"/>
      <c r="G26186" s="533"/>
    </row>
    <row r="26187" spans="1:7">
      <c r="A26187" s="533"/>
      <c r="B26187" s="1787"/>
      <c r="C26187" s="1788"/>
      <c r="D26187" s="533"/>
      <c r="E26187" s="533"/>
      <c r="F26187" s="533"/>
      <c r="G26187" s="533"/>
    </row>
    <row r="26188" spans="1:7">
      <c r="A26188" s="533"/>
      <c r="B26188" s="1787"/>
      <c r="C26188" s="1788"/>
      <c r="D26188" s="533"/>
      <c r="E26188" s="533"/>
      <c r="F26188" s="533"/>
      <c r="G26188" s="533"/>
    </row>
    <row r="26189" spans="1:7">
      <c r="A26189" s="533"/>
      <c r="B26189" s="1787"/>
      <c r="C26189" s="1788"/>
      <c r="D26189" s="533"/>
      <c r="E26189" s="533"/>
      <c r="F26189" s="533"/>
      <c r="G26189" s="533"/>
    </row>
    <row r="26190" spans="1:7">
      <c r="A26190" s="533"/>
      <c r="B26190" s="1787"/>
      <c r="C26190" s="1788"/>
      <c r="D26190" s="533"/>
      <c r="E26190" s="533"/>
      <c r="F26190" s="533"/>
      <c r="G26190" s="533"/>
    </row>
    <row r="26191" spans="1:7">
      <c r="A26191" s="533"/>
      <c r="B26191" s="1787"/>
      <c r="C26191" s="1788"/>
      <c r="D26191" s="533"/>
      <c r="E26191" s="533"/>
      <c r="F26191" s="533"/>
      <c r="G26191" s="533"/>
    </row>
    <row r="26192" spans="1:7">
      <c r="A26192" s="533"/>
      <c r="B26192" s="1787"/>
      <c r="C26192" s="1788"/>
      <c r="D26192" s="533"/>
      <c r="E26192" s="533"/>
      <c r="F26192" s="533"/>
      <c r="G26192" s="533"/>
    </row>
    <row r="26193" spans="1:7">
      <c r="A26193" s="533"/>
      <c r="B26193" s="1787"/>
      <c r="C26193" s="1788"/>
      <c r="D26193" s="533"/>
      <c r="E26193" s="533"/>
      <c r="F26193" s="533"/>
      <c r="G26193" s="533"/>
    </row>
    <row r="26194" spans="1:7">
      <c r="A26194" s="533"/>
      <c r="B26194" s="1787"/>
      <c r="C26194" s="1788"/>
      <c r="D26194" s="533"/>
      <c r="E26194" s="533"/>
      <c r="F26194" s="533"/>
      <c r="G26194" s="533"/>
    </row>
    <row r="26195" spans="1:7">
      <c r="A26195" s="533"/>
      <c r="B26195" s="1787"/>
      <c r="C26195" s="1788"/>
      <c r="D26195" s="533"/>
      <c r="E26195" s="533"/>
      <c r="F26195" s="533"/>
      <c r="G26195" s="533"/>
    </row>
    <row r="26196" spans="1:7">
      <c r="A26196" s="533"/>
      <c r="B26196" s="1787"/>
      <c r="C26196" s="1788"/>
      <c r="D26196" s="533"/>
      <c r="E26196" s="533"/>
      <c r="F26196" s="533"/>
      <c r="G26196" s="533"/>
    </row>
    <row r="26197" spans="1:7">
      <c r="A26197" s="533"/>
      <c r="B26197" s="1787"/>
      <c r="C26197" s="1788"/>
      <c r="D26197" s="533"/>
      <c r="E26197" s="533"/>
      <c r="F26197" s="533"/>
      <c r="G26197" s="533"/>
    </row>
    <row r="26198" spans="1:7">
      <c r="A26198" s="533"/>
      <c r="B26198" s="1787"/>
      <c r="C26198" s="1788"/>
      <c r="D26198" s="533"/>
      <c r="E26198" s="533"/>
      <c r="F26198" s="533"/>
      <c r="G26198" s="533"/>
    </row>
    <row r="26199" spans="1:7">
      <c r="A26199" s="533"/>
      <c r="B26199" s="1787"/>
      <c r="C26199" s="1788"/>
      <c r="D26199" s="533"/>
      <c r="E26199" s="533"/>
      <c r="F26199" s="533"/>
      <c r="G26199" s="533"/>
    </row>
    <row r="26200" spans="1:7">
      <c r="A26200" s="533"/>
      <c r="B26200" s="1787"/>
      <c r="C26200" s="1788"/>
      <c r="D26200" s="533"/>
      <c r="E26200" s="533"/>
      <c r="F26200" s="533"/>
      <c r="G26200" s="533"/>
    </row>
    <row r="26201" spans="1:7">
      <c r="A26201" s="533"/>
      <c r="B26201" s="1787"/>
      <c r="C26201" s="1788"/>
      <c r="D26201" s="533"/>
      <c r="E26201" s="533"/>
      <c r="F26201" s="533"/>
      <c r="G26201" s="533"/>
    </row>
    <row r="26202" spans="1:7">
      <c r="A26202" s="533"/>
      <c r="B26202" s="1787"/>
      <c r="C26202" s="1788"/>
      <c r="D26202" s="533"/>
      <c r="E26202" s="533"/>
      <c r="F26202" s="533"/>
      <c r="G26202" s="533"/>
    </row>
    <row r="26203" spans="1:7">
      <c r="A26203" s="533"/>
      <c r="B26203" s="1787"/>
      <c r="C26203" s="1788"/>
      <c r="D26203" s="533"/>
      <c r="E26203" s="533"/>
      <c r="F26203" s="533"/>
      <c r="G26203" s="533"/>
    </row>
    <row r="26204" spans="1:7">
      <c r="A26204" s="533"/>
      <c r="B26204" s="1787"/>
      <c r="C26204" s="1788"/>
      <c r="D26204" s="533"/>
      <c r="E26204" s="533"/>
      <c r="F26204" s="533"/>
      <c r="G26204" s="533"/>
    </row>
    <row r="26205" spans="1:7">
      <c r="A26205" s="533"/>
      <c r="B26205" s="1787"/>
      <c r="C26205" s="1788"/>
      <c r="D26205" s="533"/>
      <c r="E26205" s="533"/>
      <c r="F26205" s="533"/>
      <c r="G26205" s="533"/>
    </row>
    <row r="26206" spans="1:7">
      <c r="A26206" s="533"/>
      <c r="B26206" s="1787"/>
      <c r="C26206" s="1788"/>
      <c r="D26206" s="533"/>
      <c r="E26206" s="533"/>
      <c r="F26206" s="533"/>
      <c r="G26206" s="533"/>
    </row>
    <row r="26207" spans="1:7">
      <c r="A26207" s="533"/>
      <c r="B26207" s="1787"/>
      <c r="C26207" s="1788"/>
      <c r="D26207" s="533"/>
      <c r="E26207" s="533"/>
      <c r="F26207" s="533"/>
      <c r="G26207" s="533"/>
    </row>
    <row r="26208" spans="1:7">
      <c r="A26208" s="533"/>
      <c r="B26208" s="1787"/>
      <c r="C26208" s="1788"/>
      <c r="D26208" s="533"/>
      <c r="E26208" s="533"/>
      <c r="F26208" s="533"/>
      <c r="G26208" s="533"/>
    </row>
    <row r="26209" spans="1:7">
      <c r="A26209" s="533"/>
      <c r="B26209" s="1787"/>
      <c r="C26209" s="1788"/>
      <c r="D26209" s="533"/>
      <c r="E26209" s="533"/>
      <c r="F26209" s="533"/>
      <c r="G26209" s="533"/>
    </row>
    <row r="26210" spans="1:7">
      <c r="A26210" s="533"/>
      <c r="B26210" s="1787"/>
      <c r="C26210" s="1788"/>
      <c r="D26210" s="533"/>
      <c r="E26210" s="533"/>
      <c r="F26210" s="533"/>
      <c r="G26210" s="533"/>
    </row>
    <row r="26211" spans="1:7">
      <c r="A26211" s="533"/>
      <c r="B26211" s="1787"/>
      <c r="C26211" s="1788"/>
      <c r="D26211" s="533"/>
      <c r="E26211" s="533"/>
      <c r="F26211" s="533"/>
      <c r="G26211" s="533"/>
    </row>
    <row r="26212" spans="1:7">
      <c r="A26212" s="533"/>
      <c r="B26212" s="1787"/>
      <c r="C26212" s="1788"/>
      <c r="D26212" s="533"/>
      <c r="E26212" s="533"/>
      <c r="F26212" s="533"/>
      <c r="G26212" s="533"/>
    </row>
    <row r="26213" spans="1:7">
      <c r="A26213" s="533"/>
      <c r="B26213" s="1787"/>
      <c r="C26213" s="1788"/>
      <c r="D26213" s="533"/>
      <c r="E26213" s="533"/>
      <c r="F26213" s="533"/>
      <c r="G26213" s="533"/>
    </row>
    <row r="26214" spans="1:7">
      <c r="A26214" s="533"/>
      <c r="B26214" s="1787"/>
      <c r="C26214" s="1788"/>
      <c r="D26214" s="533"/>
      <c r="E26214" s="533"/>
      <c r="F26214" s="533"/>
      <c r="G26214" s="533"/>
    </row>
    <row r="26215" spans="1:7">
      <c r="A26215" s="533"/>
      <c r="B26215" s="1787"/>
      <c r="C26215" s="1788"/>
      <c r="D26215" s="533"/>
      <c r="E26215" s="533"/>
      <c r="F26215" s="533"/>
      <c r="G26215" s="533"/>
    </row>
    <row r="26216" spans="1:7">
      <c r="A26216" s="533"/>
      <c r="B26216" s="1787"/>
      <c r="C26216" s="1788"/>
      <c r="D26216" s="533"/>
      <c r="E26216" s="533"/>
      <c r="F26216" s="533"/>
      <c r="G26216" s="533"/>
    </row>
    <row r="26217" spans="1:7">
      <c r="A26217" s="533"/>
      <c r="B26217" s="1787"/>
      <c r="C26217" s="1788"/>
      <c r="D26217" s="533"/>
      <c r="E26217" s="533"/>
      <c r="F26217" s="533"/>
      <c r="G26217" s="533"/>
    </row>
    <row r="26218" spans="1:7">
      <c r="A26218" s="533"/>
      <c r="B26218" s="1787"/>
      <c r="C26218" s="1788"/>
      <c r="D26218" s="533"/>
      <c r="E26218" s="533"/>
      <c r="F26218" s="533"/>
      <c r="G26218" s="533"/>
    </row>
    <row r="26219" spans="1:7">
      <c r="A26219" s="533"/>
      <c r="B26219" s="1787"/>
      <c r="C26219" s="1788"/>
      <c r="D26219" s="533"/>
      <c r="E26219" s="533"/>
      <c r="F26219" s="533"/>
      <c r="G26219" s="533"/>
    </row>
    <row r="26220" spans="1:7">
      <c r="A26220" s="533"/>
      <c r="B26220" s="1787"/>
      <c r="C26220" s="1788"/>
      <c r="D26220" s="533"/>
      <c r="E26220" s="533"/>
      <c r="F26220" s="533"/>
      <c r="G26220" s="533"/>
    </row>
    <row r="26221" spans="1:7">
      <c r="A26221" s="533"/>
      <c r="B26221" s="1787"/>
      <c r="C26221" s="1788"/>
      <c r="D26221" s="533"/>
      <c r="E26221" s="533"/>
      <c r="F26221" s="533"/>
      <c r="G26221" s="533"/>
    </row>
    <row r="26222" spans="1:7">
      <c r="A26222" s="533"/>
      <c r="B26222" s="1787"/>
      <c r="C26222" s="1788"/>
      <c r="D26222" s="533"/>
      <c r="E26222" s="533"/>
      <c r="F26222" s="533"/>
      <c r="G26222" s="533"/>
    </row>
    <row r="26223" spans="1:7">
      <c r="A26223" s="533"/>
      <c r="B26223" s="1787"/>
      <c r="C26223" s="1788"/>
      <c r="D26223" s="533"/>
      <c r="E26223" s="533"/>
      <c r="F26223" s="533"/>
      <c r="G26223" s="533"/>
    </row>
    <row r="26224" spans="1:7">
      <c r="A26224" s="533"/>
      <c r="B26224" s="1787"/>
      <c r="C26224" s="1788"/>
      <c r="D26224" s="533"/>
      <c r="E26224" s="533"/>
      <c r="F26224" s="533"/>
      <c r="G26224" s="533"/>
    </row>
    <row r="26225" spans="1:7">
      <c r="A26225" s="533"/>
      <c r="B26225" s="1787"/>
      <c r="C26225" s="1788"/>
      <c r="D26225" s="533"/>
      <c r="E26225" s="533"/>
      <c r="F26225" s="533"/>
      <c r="G26225" s="533"/>
    </row>
    <row r="26226" spans="1:7">
      <c r="A26226" s="533"/>
      <c r="B26226" s="1787"/>
      <c r="C26226" s="1788"/>
      <c r="D26226" s="533"/>
      <c r="E26226" s="533"/>
      <c r="F26226" s="533"/>
      <c r="G26226" s="533"/>
    </row>
    <row r="26227" spans="1:7">
      <c r="A26227" s="533"/>
      <c r="B26227" s="1787"/>
      <c r="C26227" s="1788"/>
      <c r="D26227" s="533"/>
      <c r="E26227" s="533"/>
      <c r="F26227" s="533"/>
      <c r="G26227" s="533"/>
    </row>
    <row r="26228" spans="1:7">
      <c r="A26228" s="533"/>
      <c r="B26228" s="1787"/>
      <c r="C26228" s="1788"/>
      <c r="D26228" s="533"/>
      <c r="E26228" s="533"/>
      <c r="F26228" s="533"/>
      <c r="G26228" s="533"/>
    </row>
    <row r="26229" spans="1:7">
      <c r="A26229" s="533"/>
      <c r="B26229" s="1787"/>
      <c r="C26229" s="1788"/>
      <c r="D26229" s="533"/>
      <c r="E26229" s="533"/>
      <c r="F26229" s="533"/>
      <c r="G26229" s="533"/>
    </row>
    <row r="26230" spans="1:7">
      <c r="A26230" s="533"/>
      <c r="B26230" s="1787"/>
      <c r="C26230" s="1788"/>
      <c r="D26230" s="533"/>
      <c r="E26230" s="533"/>
      <c r="F26230" s="533"/>
      <c r="G26230" s="533"/>
    </row>
    <row r="26231" spans="1:7">
      <c r="A26231" s="533"/>
      <c r="B26231" s="1787"/>
      <c r="C26231" s="1788"/>
      <c r="D26231" s="533"/>
      <c r="E26231" s="533"/>
      <c r="F26231" s="533"/>
      <c r="G26231" s="533"/>
    </row>
    <row r="26232" spans="1:7">
      <c r="A26232" s="533"/>
      <c r="B26232" s="1787"/>
      <c r="C26232" s="1788"/>
      <c r="D26232" s="533"/>
      <c r="E26232" s="533"/>
      <c r="F26232" s="533"/>
      <c r="G26232" s="533"/>
    </row>
    <row r="26233" spans="1:7">
      <c r="A26233" s="533"/>
      <c r="B26233" s="1787"/>
      <c r="C26233" s="1788"/>
      <c r="D26233" s="533"/>
      <c r="E26233" s="533"/>
      <c r="F26233" s="533"/>
      <c r="G26233" s="533"/>
    </row>
    <row r="26234" spans="1:7">
      <c r="A26234" s="533"/>
      <c r="B26234" s="1787"/>
      <c r="C26234" s="1788"/>
      <c r="D26234" s="533"/>
      <c r="E26234" s="533"/>
      <c r="F26234" s="533"/>
      <c r="G26234" s="533"/>
    </row>
    <row r="26235" spans="1:7">
      <c r="A26235" s="533"/>
      <c r="B26235" s="1787"/>
      <c r="C26235" s="1788"/>
      <c r="D26235" s="533"/>
      <c r="E26235" s="533"/>
      <c r="F26235" s="533"/>
      <c r="G26235" s="533"/>
    </row>
    <row r="26236" spans="1:7">
      <c r="A26236" s="533"/>
      <c r="B26236" s="1787"/>
      <c r="C26236" s="1788"/>
      <c r="D26236" s="533"/>
      <c r="E26236" s="533"/>
      <c r="F26236" s="533"/>
      <c r="G26236" s="533"/>
    </row>
    <row r="26237" spans="1:7">
      <c r="A26237" s="533"/>
      <c r="B26237" s="1787"/>
      <c r="C26237" s="1788"/>
      <c r="D26237" s="533"/>
      <c r="E26237" s="533"/>
      <c r="F26237" s="533"/>
      <c r="G26237" s="533"/>
    </row>
    <row r="26238" spans="1:7">
      <c r="A26238" s="533"/>
      <c r="B26238" s="1787"/>
      <c r="C26238" s="1788"/>
      <c r="D26238" s="533"/>
      <c r="E26238" s="533"/>
      <c r="F26238" s="533"/>
      <c r="G26238" s="533"/>
    </row>
    <row r="26239" spans="1:7">
      <c r="A26239" s="533"/>
      <c r="B26239" s="1787"/>
      <c r="C26239" s="1788"/>
      <c r="D26239" s="533"/>
      <c r="E26239" s="533"/>
      <c r="F26239" s="533"/>
      <c r="G26239" s="533"/>
    </row>
    <row r="26240" spans="1:7">
      <c r="A26240" s="533"/>
      <c r="B26240" s="1787"/>
      <c r="C26240" s="1788"/>
      <c r="D26240" s="533"/>
      <c r="E26240" s="533"/>
      <c r="F26240" s="533"/>
      <c r="G26240" s="533"/>
    </row>
    <row r="26241" spans="1:7">
      <c r="A26241" s="533"/>
      <c r="B26241" s="1787"/>
      <c r="C26241" s="1788"/>
      <c r="D26241" s="533"/>
      <c r="E26241" s="533"/>
      <c r="F26241" s="533"/>
      <c r="G26241" s="533"/>
    </row>
    <row r="26242" spans="1:7">
      <c r="A26242" s="533"/>
      <c r="B26242" s="1787"/>
      <c r="C26242" s="1788"/>
      <c r="D26242" s="533"/>
      <c r="E26242" s="533"/>
      <c r="F26242" s="533"/>
      <c r="G26242" s="533"/>
    </row>
    <row r="26243" spans="1:7">
      <c r="A26243" s="533"/>
      <c r="B26243" s="1787"/>
      <c r="C26243" s="1788"/>
      <c r="D26243" s="533"/>
      <c r="E26243" s="533"/>
      <c r="F26243" s="533"/>
      <c r="G26243" s="533"/>
    </row>
    <row r="26244" spans="1:7">
      <c r="A26244" s="533"/>
      <c r="B26244" s="1787"/>
      <c r="C26244" s="1788"/>
      <c r="D26244" s="533"/>
      <c r="E26244" s="533"/>
      <c r="F26244" s="533"/>
      <c r="G26244" s="533"/>
    </row>
    <row r="26245" spans="1:7">
      <c r="A26245" s="533"/>
      <c r="B26245" s="1787"/>
      <c r="C26245" s="1788"/>
      <c r="D26245" s="533"/>
      <c r="E26245" s="533"/>
      <c r="F26245" s="533"/>
      <c r="G26245" s="533"/>
    </row>
    <row r="26246" spans="1:7">
      <c r="A26246" s="533"/>
      <c r="B26246" s="1787"/>
      <c r="C26246" s="1788"/>
      <c r="D26246" s="533"/>
      <c r="E26246" s="533"/>
      <c r="F26246" s="533"/>
      <c r="G26246" s="533"/>
    </row>
    <row r="26247" spans="1:7">
      <c r="A26247" s="533"/>
      <c r="B26247" s="1787"/>
      <c r="C26247" s="1788"/>
      <c r="D26247" s="533"/>
      <c r="E26247" s="533"/>
      <c r="F26247" s="533"/>
      <c r="G26247" s="533"/>
    </row>
    <row r="26248" spans="1:7">
      <c r="A26248" s="533"/>
      <c r="B26248" s="1787"/>
      <c r="C26248" s="1788"/>
      <c r="D26248" s="533"/>
      <c r="E26248" s="533"/>
      <c r="F26248" s="533"/>
      <c r="G26248" s="533"/>
    </row>
    <row r="26249" spans="1:7">
      <c r="A26249" s="533"/>
      <c r="B26249" s="1787"/>
      <c r="C26249" s="1788"/>
      <c r="D26249" s="533"/>
      <c r="E26249" s="533"/>
      <c r="F26249" s="533"/>
      <c r="G26249" s="533"/>
    </row>
    <row r="26250" spans="1:7">
      <c r="A26250" s="533"/>
      <c r="B26250" s="1787"/>
      <c r="C26250" s="1788"/>
      <c r="D26250" s="533"/>
      <c r="E26250" s="533"/>
      <c r="F26250" s="533"/>
      <c r="G26250" s="533"/>
    </row>
    <row r="26251" spans="1:7">
      <c r="A26251" s="533"/>
      <c r="B26251" s="1787"/>
      <c r="C26251" s="1788"/>
      <c r="D26251" s="533"/>
      <c r="E26251" s="533"/>
      <c r="F26251" s="533"/>
      <c r="G26251" s="533"/>
    </row>
    <row r="26252" spans="1:7">
      <c r="A26252" s="533"/>
      <c r="B26252" s="1787"/>
      <c r="C26252" s="1788"/>
      <c r="D26252" s="533"/>
      <c r="E26252" s="533"/>
      <c r="F26252" s="533"/>
      <c r="G26252" s="533"/>
    </row>
    <row r="26253" spans="1:7">
      <c r="A26253" s="533"/>
      <c r="B26253" s="1787"/>
      <c r="C26253" s="1788"/>
      <c r="D26253" s="533"/>
      <c r="E26253" s="533"/>
      <c r="F26253" s="533"/>
      <c r="G26253" s="533"/>
    </row>
    <row r="26254" spans="1:7">
      <c r="A26254" s="533"/>
      <c r="B26254" s="1787"/>
      <c r="C26254" s="1788"/>
      <c r="D26254" s="533"/>
      <c r="E26254" s="533"/>
      <c r="F26254" s="533"/>
      <c r="G26254" s="533"/>
    </row>
    <row r="26255" spans="1:7">
      <c r="A26255" s="533"/>
      <c r="B26255" s="1787"/>
      <c r="C26255" s="1788"/>
      <c r="D26255" s="533"/>
      <c r="E26255" s="533"/>
      <c r="F26255" s="533"/>
      <c r="G26255" s="533"/>
    </row>
    <row r="26256" spans="1:7">
      <c r="A26256" s="533"/>
      <c r="B26256" s="1787"/>
      <c r="C26256" s="1788"/>
      <c r="D26256" s="533"/>
      <c r="E26256" s="533"/>
      <c r="F26256" s="533"/>
      <c r="G26256" s="533"/>
    </row>
    <row r="26257" spans="1:7">
      <c r="A26257" s="533"/>
      <c r="B26257" s="1787"/>
      <c r="C26257" s="1788"/>
      <c r="D26257" s="533"/>
      <c r="E26257" s="533"/>
      <c r="F26257" s="533"/>
      <c r="G26257" s="533"/>
    </row>
    <row r="26258" spans="1:7">
      <c r="A26258" s="533"/>
      <c r="B26258" s="1787"/>
      <c r="C26258" s="1788"/>
      <c r="D26258" s="533"/>
      <c r="E26258" s="533"/>
      <c r="F26258" s="533"/>
      <c r="G26258" s="533"/>
    </row>
    <row r="26259" spans="1:7">
      <c r="A26259" s="533"/>
      <c r="B26259" s="1787"/>
      <c r="C26259" s="1788"/>
      <c r="D26259" s="533"/>
      <c r="E26259" s="533"/>
      <c r="F26259" s="533"/>
      <c r="G26259" s="533"/>
    </row>
    <row r="26260" spans="1:7">
      <c r="A26260" s="533"/>
      <c r="B26260" s="1787"/>
      <c r="C26260" s="1788"/>
      <c r="D26260" s="533"/>
      <c r="E26260" s="533"/>
      <c r="F26260" s="533"/>
      <c r="G26260" s="533"/>
    </row>
    <row r="26261" spans="1:7">
      <c r="A26261" s="533"/>
      <c r="B26261" s="1787"/>
      <c r="C26261" s="1788"/>
      <c r="D26261" s="533"/>
      <c r="E26261" s="533"/>
      <c r="F26261" s="533"/>
      <c r="G26261" s="533"/>
    </row>
    <row r="26262" spans="1:7">
      <c r="A26262" s="533"/>
      <c r="B26262" s="1787"/>
      <c r="C26262" s="1788"/>
      <c r="D26262" s="533"/>
      <c r="E26262" s="533"/>
      <c r="F26262" s="533"/>
      <c r="G26262" s="533"/>
    </row>
    <row r="26263" spans="1:7">
      <c r="A26263" s="533"/>
      <c r="B26263" s="1787"/>
      <c r="C26263" s="1788"/>
      <c r="D26263" s="533"/>
      <c r="E26263" s="533"/>
      <c r="F26263" s="533"/>
      <c r="G26263" s="533"/>
    </row>
    <row r="26264" spans="1:7">
      <c r="A26264" s="533"/>
      <c r="B26264" s="1787"/>
      <c r="C26264" s="1788"/>
      <c r="D26264" s="533"/>
      <c r="E26264" s="533"/>
      <c r="F26264" s="533"/>
      <c r="G26264" s="533"/>
    </row>
    <row r="26265" spans="1:7">
      <c r="A26265" s="533"/>
      <c r="B26265" s="1787"/>
      <c r="C26265" s="1788"/>
      <c r="D26265" s="533"/>
      <c r="E26265" s="533"/>
      <c r="F26265" s="533"/>
      <c r="G26265" s="533"/>
    </row>
    <row r="26266" spans="1:7">
      <c r="A26266" s="533"/>
      <c r="B26266" s="1787"/>
      <c r="C26266" s="1788"/>
      <c r="D26266" s="533"/>
      <c r="E26266" s="533"/>
      <c r="F26266" s="533"/>
      <c r="G26266" s="533"/>
    </row>
    <row r="26267" spans="1:7">
      <c r="A26267" s="533"/>
      <c r="B26267" s="1787"/>
      <c r="C26267" s="1788"/>
      <c r="D26267" s="533"/>
      <c r="E26267" s="533"/>
      <c r="F26267" s="533"/>
      <c r="G26267" s="533"/>
    </row>
    <row r="26268" spans="1:7">
      <c r="A26268" s="533"/>
      <c r="B26268" s="1787"/>
      <c r="C26268" s="1788"/>
      <c r="D26268" s="533"/>
      <c r="E26268" s="533"/>
      <c r="F26268" s="533"/>
      <c r="G26268" s="533"/>
    </row>
    <row r="26269" spans="1:7">
      <c r="A26269" s="533"/>
      <c r="B26269" s="1787"/>
      <c r="C26269" s="1788"/>
      <c r="D26269" s="533"/>
      <c r="E26269" s="533"/>
      <c r="F26269" s="533"/>
      <c r="G26269" s="533"/>
    </row>
    <row r="26270" spans="1:7">
      <c r="A26270" s="533"/>
      <c r="B26270" s="1787"/>
      <c r="C26270" s="1788"/>
      <c r="D26270" s="533"/>
      <c r="E26270" s="533"/>
      <c r="F26270" s="533"/>
      <c r="G26270" s="533"/>
    </row>
    <row r="26271" spans="1:7">
      <c r="A26271" s="533"/>
      <c r="B26271" s="1787"/>
      <c r="C26271" s="1788"/>
      <c r="D26271" s="533"/>
      <c r="E26271" s="533"/>
      <c r="F26271" s="533"/>
      <c r="G26271" s="533"/>
    </row>
    <row r="26272" spans="1:7">
      <c r="A26272" s="533"/>
      <c r="B26272" s="1787"/>
      <c r="C26272" s="1788"/>
      <c r="D26272" s="533"/>
      <c r="E26272" s="533"/>
      <c r="F26272" s="533"/>
      <c r="G26272" s="533"/>
    </row>
    <row r="26273" spans="1:7">
      <c r="A26273" s="533"/>
      <c r="B26273" s="1787"/>
      <c r="C26273" s="1788"/>
      <c r="D26273" s="533"/>
      <c r="E26273" s="533"/>
      <c r="F26273" s="533"/>
      <c r="G26273" s="533"/>
    </row>
    <row r="26274" spans="1:7">
      <c r="A26274" s="533"/>
      <c r="B26274" s="1787"/>
      <c r="C26274" s="1788"/>
      <c r="D26274" s="533"/>
      <c r="E26274" s="533"/>
      <c r="F26274" s="533"/>
      <c r="G26274" s="533"/>
    </row>
    <row r="26275" spans="1:7">
      <c r="A26275" s="533"/>
      <c r="B26275" s="1787"/>
      <c r="C26275" s="1788"/>
      <c r="D26275" s="533"/>
      <c r="E26275" s="533"/>
      <c r="F26275" s="533"/>
      <c r="G26275" s="533"/>
    </row>
    <row r="26276" spans="1:7">
      <c r="A26276" s="533"/>
      <c r="B26276" s="1787"/>
      <c r="C26276" s="1788"/>
      <c r="D26276" s="533"/>
      <c r="E26276" s="533"/>
      <c r="F26276" s="533"/>
      <c r="G26276" s="533"/>
    </row>
    <row r="26277" spans="1:7">
      <c r="A26277" s="533"/>
      <c r="B26277" s="1787"/>
      <c r="C26277" s="1788"/>
      <c r="D26277" s="533"/>
      <c r="E26277" s="533"/>
      <c r="F26277" s="533"/>
      <c r="G26277" s="533"/>
    </row>
    <row r="26278" spans="1:7">
      <c r="A26278" s="533"/>
      <c r="B26278" s="1787"/>
      <c r="C26278" s="1788"/>
      <c r="D26278" s="533"/>
      <c r="E26278" s="533"/>
      <c r="F26278" s="533"/>
      <c r="G26278" s="533"/>
    </row>
    <row r="26279" spans="1:7">
      <c r="A26279" s="533"/>
      <c r="B26279" s="1787"/>
      <c r="C26279" s="1788"/>
      <c r="D26279" s="533"/>
      <c r="E26279" s="533"/>
      <c r="F26279" s="533"/>
      <c r="G26279" s="533"/>
    </row>
    <row r="26280" spans="1:7">
      <c r="A26280" s="533"/>
      <c r="B26280" s="1787"/>
      <c r="C26280" s="1788"/>
      <c r="D26280" s="533"/>
      <c r="E26280" s="533"/>
      <c r="F26280" s="533"/>
      <c r="G26280" s="533"/>
    </row>
    <row r="26281" spans="1:7">
      <c r="A26281" s="533"/>
      <c r="B26281" s="1787"/>
      <c r="C26281" s="1788"/>
      <c r="D26281" s="533"/>
      <c r="E26281" s="533"/>
      <c r="F26281" s="533"/>
      <c r="G26281" s="533"/>
    </row>
    <row r="26282" spans="1:7">
      <c r="A26282" s="533"/>
      <c r="B26282" s="1787"/>
      <c r="C26282" s="1788"/>
      <c r="D26282" s="533"/>
      <c r="E26282" s="533"/>
      <c r="F26282" s="533"/>
      <c r="G26282" s="533"/>
    </row>
    <row r="26283" spans="1:7">
      <c r="A26283" s="533"/>
      <c r="B26283" s="1787"/>
      <c r="C26283" s="1788"/>
      <c r="D26283" s="533"/>
      <c r="E26283" s="533"/>
      <c r="F26283" s="533"/>
      <c r="G26283" s="533"/>
    </row>
    <row r="26284" spans="1:7">
      <c r="A26284" s="533"/>
      <c r="B26284" s="1787"/>
      <c r="C26284" s="1788"/>
      <c r="D26284" s="533"/>
      <c r="E26284" s="533"/>
      <c r="F26284" s="533"/>
      <c r="G26284" s="533"/>
    </row>
    <row r="26285" spans="1:7">
      <c r="A26285" s="533"/>
      <c r="B26285" s="1787"/>
      <c r="C26285" s="1788"/>
      <c r="D26285" s="533"/>
      <c r="E26285" s="533"/>
      <c r="F26285" s="533"/>
      <c r="G26285" s="533"/>
    </row>
    <row r="26286" spans="1:7">
      <c r="A26286" s="533"/>
      <c r="B26286" s="1787"/>
      <c r="C26286" s="1788"/>
      <c r="D26286" s="533"/>
      <c r="E26286" s="533"/>
      <c r="F26286" s="533"/>
      <c r="G26286" s="533"/>
    </row>
    <row r="26287" spans="1:7">
      <c r="A26287" s="533"/>
      <c r="B26287" s="1787"/>
      <c r="C26287" s="1788"/>
      <c r="D26287" s="533"/>
      <c r="E26287" s="533"/>
      <c r="F26287" s="533"/>
      <c r="G26287" s="533"/>
    </row>
    <row r="26288" spans="1:7">
      <c r="A26288" s="533"/>
      <c r="B26288" s="1787"/>
      <c r="C26288" s="1788"/>
      <c r="D26288" s="533"/>
      <c r="E26288" s="533"/>
      <c r="F26288" s="533"/>
      <c r="G26288" s="533"/>
    </row>
    <row r="26289" spans="1:7">
      <c r="A26289" s="533"/>
      <c r="B26289" s="1787"/>
      <c r="C26289" s="1788"/>
      <c r="D26289" s="533"/>
      <c r="E26289" s="533"/>
      <c r="F26289" s="533"/>
      <c r="G26289" s="533"/>
    </row>
    <row r="26290" spans="1:7">
      <c r="A26290" s="533"/>
      <c r="B26290" s="1787"/>
      <c r="C26290" s="1788"/>
      <c r="D26290" s="533"/>
      <c r="E26290" s="533"/>
      <c r="F26290" s="533"/>
      <c r="G26290" s="533"/>
    </row>
    <row r="26291" spans="1:7">
      <c r="A26291" s="533"/>
      <c r="B26291" s="1787"/>
      <c r="C26291" s="1788"/>
      <c r="D26291" s="533"/>
      <c r="E26291" s="533"/>
      <c r="F26291" s="533"/>
      <c r="G26291" s="533"/>
    </row>
    <row r="26292" spans="1:7">
      <c r="A26292" s="533"/>
      <c r="B26292" s="1787"/>
      <c r="C26292" s="1788"/>
      <c r="D26292" s="533"/>
      <c r="E26292" s="533"/>
      <c r="F26292" s="533"/>
      <c r="G26292" s="533"/>
    </row>
    <row r="26293" spans="1:7">
      <c r="A26293" s="533"/>
      <c r="B26293" s="1787"/>
      <c r="C26293" s="1788"/>
      <c r="D26293" s="533"/>
      <c r="E26293" s="533"/>
      <c r="F26293" s="533"/>
      <c r="G26293" s="533"/>
    </row>
    <row r="26294" spans="1:7">
      <c r="A26294" s="533"/>
      <c r="B26294" s="1787"/>
      <c r="C26294" s="1788"/>
      <c r="D26294" s="533"/>
      <c r="E26294" s="533"/>
      <c r="F26294" s="533"/>
      <c r="G26294" s="533"/>
    </row>
    <row r="26295" spans="1:7">
      <c r="A26295" s="533"/>
      <c r="B26295" s="1787"/>
      <c r="C26295" s="1788"/>
      <c r="D26295" s="533"/>
      <c r="E26295" s="533"/>
      <c r="F26295" s="533"/>
      <c r="G26295" s="533"/>
    </row>
    <row r="26296" spans="1:7">
      <c r="A26296" s="533"/>
      <c r="B26296" s="1787"/>
      <c r="C26296" s="1788"/>
      <c r="D26296" s="533"/>
      <c r="E26296" s="533"/>
      <c r="F26296" s="533"/>
      <c r="G26296" s="533"/>
    </row>
    <row r="26297" spans="1:7">
      <c r="A26297" s="533"/>
      <c r="B26297" s="1787"/>
      <c r="C26297" s="1788"/>
      <c r="D26297" s="533"/>
      <c r="E26297" s="533"/>
      <c r="F26297" s="533"/>
      <c r="G26297" s="533"/>
    </row>
    <row r="26298" spans="1:7">
      <c r="A26298" s="533"/>
      <c r="B26298" s="1787"/>
      <c r="C26298" s="1788"/>
      <c r="D26298" s="533"/>
      <c r="E26298" s="533"/>
      <c r="F26298" s="533"/>
      <c r="G26298" s="533"/>
    </row>
    <row r="26299" spans="1:7">
      <c r="A26299" s="533"/>
      <c r="B26299" s="1787"/>
      <c r="C26299" s="1788"/>
      <c r="D26299" s="533"/>
      <c r="E26299" s="533"/>
      <c r="F26299" s="533"/>
      <c r="G26299" s="533"/>
    </row>
    <row r="26300" spans="1:7">
      <c r="A26300" s="533"/>
      <c r="B26300" s="1787"/>
      <c r="C26300" s="1788"/>
      <c r="D26300" s="533"/>
      <c r="E26300" s="533"/>
      <c r="F26300" s="533"/>
      <c r="G26300" s="533"/>
    </row>
    <row r="26301" spans="1:7">
      <c r="A26301" s="533"/>
      <c r="B26301" s="1787"/>
      <c r="C26301" s="1788"/>
      <c r="D26301" s="533"/>
      <c r="E26301" s="533"/>
      <c r="F26301" s="533"/>
      <c r="G26301" s="533"/>
    </row>
    <row r="26302" spans="1:7">
      <c r="A26302" s="533"/>
      <c r="B26302" s="1787"/>
      <c r="C26302" s="1788"/>
      <c r="D26302" s="533"/>
      <c r="E26302" s="533"/>
      <c r="F26302" s="533"/>
      <c r="G26302" s="533"/>
    </row>
    <row r="26303" spans="1:7">
      <c r="A26303" s="533"/>
      <c r="B26303" s="1787"/>
      <c r="C26303" s="1788"/>
      <c r="D26303" s="533"/>
      <c r="E26303" s="533"/>
      <c r="F26303" s="533"/>
      <c r="G26303" s="533"/>
    </row>
    <row r="26304" spans="1:7">
      <c r="A26304" s="533"/>
      <c r="B26304" s="1787"/>
      <c r="C26304" s="1788"/>
      <c r="D26304" s="533"/>
      <c r="E26304" s="533"/>
      <c r="F26304" s="533"/>
      <c r="G26304" s="533"/>
    </row>
    <row r="26305" spans="1:7">
      <c r="A26305" s="533"/>
      <c r="B26305" s="1787"/>
      <c r="C26305" s="1788"/>
      <c r="D26305" s="533"/>
      <c r="E26305" s="533"/>
      <c r="F26305" s="533"/>
      <c r="G26305" s="533"/>
    </row>
    <row r="26306" spans="1:7">
      <c r="A26306" s="533"/>
      <c r="B26306" s="1787"/>
      <c r="C26306" s="1788"/>
      <c r="D26306" s="533"/>
      <c r="E26306" s="533"/>
      <c r="F26306" s="533"/>
      <c r="G26306" s="533"/>
    </row>
    <row r="26307" spans="1:7">
      <c r="A26307" s="533"/>
      <c r="B26307" s="1787"/>
      <c r="C26307" s="1788"/>
      <c r="D26307" s="533"/>
      <c r="E26307" s="533"/>
      <c r="F26307" s="533"/>
      <c r="G26307" s="533"/>
    </row>
    <row r="26308" spans="1:7">
      <c r="A26308" s="533"/>
      <c r="B26308" s="1787"/>
      <c r="C26308" s="1788"/>
      <c r="D26308" s="533"/>
      <c r="E26308" s="533"/>
      <c r="F26308" s="533"/>
      <c r="G26308" s="533"/>
    </row>
    <row r="26309" spans="1:7">
      <c r="A26309" s="533"/>
      <c r="B26309" s="1787"/>
      <c r="C26309" s="1788"/>
      <c r="D26309" s="533"/>
      <c r="E26309" s="533"/>
      <c r="F26309" s="533"/>
      <c r="G26309" s="533"/>
    </row>
    <row r="26310" spans="1:7">
      <c r="A26310" s="533"/>
      <c r="B26310" s="1787"/>
      <c r="C26310" s="1788"/>
      <c r="D26310" s="533"/>
      <c r="E26310" s="533"/>
      <c r="F26310" s="533"/>
      <c r="G26310" s="533"/>
    </row>
    <row r="26311" spans="1:7">
      <c r="A26311" s="533"/>
      <c r="B26311" s="1787"/>
      <c r="C26311" s="1788"/>
      <c r="D26311" s="533"/>
      <c r="E26311" s="533"/>
      <c r="F26311" s="533"/>
      <c r="G26311" s="533"/>
    </row>
    <row r="26312" spans="1:7">
      <c r="A26312" s="533"/>
      <c r="B26312" s="1787"/>
      <c r="C26312" s="1788"/>
      <c r="D26312" s="533"/>
      <c r="E26312" s="533"/>
      <c r="F26312" s="533"/>
      <c r="G26312" s="533"/>
    </row>
    <row r="26313" spans="1:7">
      <c r="A26313" s="533"/>
      <c r="B26313" s="1787"/>
      <c r="C26313" s="1788"/>
      <c r="D26313" s="533"/>
      <c r="E26313" s="533"/>
      <c r="F26313" s="533"/>
      <c r="G26313" s="533"/>
    </row>
    <row r="26314" spans="1:7">
      <c r="A26314" s="533"/>
      <c r="B26314" s="1787"/>
      <c r="C26314" s="1788"/>
      <c r="D26314" s="533"/>
      <c r="E26314" s="533"/>
      <c r="F26314" s="533"/>
      <c r="G26314" s="533"/>
    </row>
    <row r="26315" spans="1:7">
      <c r="A26315" s="533"/>
      <c r="B26315" s="1787"/>
      <c r="C26315" s="1788"/>
      <c r="D26315" s="533"/>
      <c r="E26315" s="533"/>
      <c r="F26315" s="533"/>
      <c r="G26315" s="533"/>
    </row>
    <row r="26316" spans="1:7">
      <c r="A26316" s="533"/>
      <c r="B26316" s="1787"/>
      <c r="C26316" s="1788"/>
      <c r="D26316" s="533"/>
      <c r="E26316" s="533"/>
      <c r="F26316" s="533"/>
      <c r="G26316" s="533"/>
    </row>
    <row r="26317" spans="1:7">
      <c r="A26317" s="533"/>
      <c r="B26317" s="1787"/>
      <c r="C26317" s="1788"/>
      <c r="D26317" s="533"/>
      <c r="E26317" s="533"/>
      <c r="F26317" s="533"/>
      <c r="G26317" s="533"/>
    </row>
    <row r="26318" spans="1:7">
      <c r="A26318" s="533"/>
      <c r="B26318" s="1787"/>
      <c r="C26318" s="1788"/>
      <c r="D26318" s="533"/>
      <c r="E26318" s="533"/>
      <c r="F26318" s="533"/>
      <c r="G26318" s="533"/>
    </row>
    <row r="26319" spans="1:7">
      <c r="A26319" s="533"/>
      <c r="B26319" s="1787"/>
      <c r="C26319" s="1788"/>
      <c r="D26319" s="533"/>
      <c r="E26319" s="533"/>
      <c r="F26319" s="533"/>
      <c r="G26319" s="533"/>
    </row>
    <row r="26320" spans="1:7">
      <c r="A26320" s="533"/>
      <c r="B26320" s="1787"/>
      <c r="C26320" s="1788"/>
      <c r="D26320" s="533"/>
      <c r="E26320" s="533"/>
      <c r="F26320" s="533"/>
      <c r="G26320" s="533"/>
    </row>
    <row r="26321" spans="1:7">
      <c r="A26321" s="533"/>
      <c r="B26321" s="1787"/>
      <c r="C26321" s="1788"/>
      <c r="D26321" s="533"/>
      <c r="E26321" s="533"/>
      <c r="F26321" s="533"/>
      <c r="G26321" s="533"/>
    </row>
    <row r="26322" spans="1:7">
      <c r="A26322" s="533"/>
      <c r="B26322" s="1787"/>
      <c r="C26322" s="1788"/>
      <c r="D26322" s="533"/>
      <c r="E26322" s="533"/>
      <c r="F26322" s="533"/>
      <c r="G26322" s="533"/>
    </row>
    <row r="26323" spans="1:7">
      <c r="A26323" s="533"/>
      <c r="B26323" s="1787"/>
      <c r="C26323" s="1788"/>
      <c r="D26323" s="533"/>
      <c r="E26323" s="533"/>
      <c r="F26323" s="533"/>
      <c r="G26323" s="533"/>
    </row>
    <row r="26324" spans="1:7">
      <c r="A26324" s="533"/>
      <c r="B26324" s="1787"/>
      <c r="C26324" s="1788"/>
      <c r="D26324" s="533"/>
      <c r="E26324" s="533"/>
      <c r="F26324" s="533"/>
      <c r="G26324" s="533"/>
    </row>
    <row r="26325" spans="1:7">
      <c r="A26325" s="533"/>
      <c r="B26325" s="1787"/>
      <c r="C26325" s="1788"/>
      <c r="D26325" s="533"/>
      <c r="E26325" s="533"/>
      <c r="F26325" s="533"/>
      <c r="G26325" s="533"/>
    </row>
    <row r="26326" spans="1:7">
      <c r="A26326" s="533"/>
      <c r="B26326" s="1787"/>
      <c r="C26326" s="1788"/>
      <c r="D26326" s="533"/>
      <c r="E26326" s="533"/>
      <c r="F26326" s="533"/>
      <c r="G26326" s="533"/>
    </row>
    <row r="26327" spans="1:7">
      <c r="A26327" s="533"/>
      <c r="B26327" s="1787"/>
      <c r="C26327" s="1788"/>
      <c r="D26327" s="533"/>
      <c r="E26327" s="533"/>
      <c r="F26327" s="533"/>
      <c r="G26327" s="533"/>
    </row>
    <row r="26328" spans="1:7">
      <c r="A26328" s="533"/>
      <c r="B26328" s="1787"/>
      <c r="C26328" s="1788"/>
      <c r="D26328" s="533"/>
      <c r="E26328" s="533"/>
      <c r="F26328" s="533"/>
      <c r="G26328" s="533"/>
    </row>
    <row r="26329" spans="1:7">
      <c r="A26329" s="533"/>
      <c r="B26329" s="1787"/>
      <c r="C26329" s="1788"/>
      <c r="D26329" s="533"/>
      <c r="E26329" s="533"/>
      <c r="F26329" s="533"/>
      <c r="G26329" s="533"/>
    </row>
    <row r="26330" spans="1:7">
      <c r="A26330" s="533"/>
      <c r="B26330" s="1787"/>
      <c r="C26330" s="1788"/>
      <c r="D26330" s="533"/>
      <c r="E26330" s="533"/>
      <c r="F26330" s="533"/>
      <c r="G26330" s="533"/>
    </row>
    <row r="26331" spans="1:7">
      <c r="A26331" s="533"/>
      <c r="B26331" s="1787"/>
      <c r="C26331" s="1788"/>
      <c r="D26331" s="533"/>
      <c r="E26331" s="533"/>
      <c r="F26331" s="533"/>
      <c r="G26331" s="533"/>
    </row>
    <row r="26332" spans="1:7">
      <c r="A26332" s="533"/>
      <c r="B26332" s="1787"/>
      <c r="C26332" s="1788"/>
      <c r="D26332" s="533"/>
      <c r="E26332" s="533"/>
      <c r="F26332" s="533"/>
      <c r="G26332" s="533"/>
    </row>
    <row r="26333" spans="1:7">
      <c r="A26333" s="533"/>
      <c r="B26333" s="1787"/>
      <c r="C26333" s="1788"/>
      <c r="D26333" s="533"/>
      <c r="E26333" s="533"/>
      <c r="F26333" s="533"/>
      <c r="G26333" s="533"/>
    </row>
    <row r="26334" spans="1:7">
      <c r="A26334" s="533"/>
      <c r="B26334" s="1787"/>
      <c r="C26334" s="1788"/>
      <c r="D26334" s="533"/>
      <c r="E26334" s="533"/>
      <c r="F26334" s="533"/>
      <c r="G26334" s="533"/>
    </row>
    <row r="26335" spans="1:7">
      <c r="A26335" s="533"/>
      <c r="B26335" s="1787"/>
      <c r="C26335" s="1788"/>
      <c r="D26335" s="533"/>
      <c r="E26335" s="533"/>
      <c r="F26335" s="533"/>
      <c r="G26335" s="533"/>
    </row>
    <row r="26336" spans="1:7">
      <c r="A26336" s="533"/>
      <c r="B26336" s="1787"/>
      <c r="C26336" s="1788"/>
      <c r="D26336" s="533"/>
      <c r="E26336" s="533"/>
      <c r="F26336" s="533"/>
      <c r="G26336" s="533"/>
    </row>
    <row r="26337" spans="1:7">
      <c r="A26337" s="533"/>
      <c r="B26337" s="1787"/>
      <c r="C26337" s="1788"/>
      <c r="D26337" s="533"/>
      <c r="E26337" s="533"/>
      <c r="F26337" s="533"/>
      <c r="G26337" s="533"/>
    </row>
    <row r="26338" spans="1:7">
      <c r="A26338" s="533"/>
      <c r="B26338" s="1787"/>
      <c r="C26338" s="1788"/>
      <c r="D26338" s="533"/>
      <c r="E26338" s="533"/>
      <c r="F26338" s="533"/>
      <c r="G26338" s="533"/>
    </row>
    <row r="26339" spans="1:7">
      <c r="A26339" s="533"/>
      <c r="B26339" s="1787"/>
      <c r="C26339" s="1788"/>
      <c r="D26339" s="533"/>
      <c r="E26339" s="533"/>
      <c r="F26339" s="533"/>
      <c r="G26339" s="533"/>
    </row>
    <row r="26340" spans="1:7">
      <c r="A26340" s="533"/>
      <c r="B26340" s="1787"/>
      <c r="C26340" s="1788"/>
      <c r="D26340" s="533"/>
      <c r="E26340" s="533"/>
      <c r="F26340" s="533"/>
      <c r="G26340" s="533"/>
    </row>
    <row r="26341" spans="1:7">
      <c r="A26341" s="533"/>
      <c r="B26341" s="1787"/>
      <c r="C26341" s="1788"/>
      <c r="D26341" s="533"/>
      <c r="E26341" s="533"/>
      <c r="F26341" s="533"/>
      <c r="G26341" s="533"/>
    </row>
    <row r="26342" spans="1:7">
      <c r="A26342" s="533"/>
      <c r="B26342" s="1787"/>
      <c r="C26342" s="1788"/>
      <c r="D26342" s="533"/>
      <c r="E26342" s="533"/>
      <c r="F26342" s="533"/>
      <c r="G26342" s="533"/>
    </row>
    <row r="26343" spans="1:7">
      <c r="A26343" s="533"/>
      <c r="B26343" s="1787"/>
      <c r="C26343" s="1788"/>
      <c r="D26343" s="533"/>
      <c r="E26343" s="533"/>
      <c r="F26343" s="533"/>
      <c r="G26343" s="533"/>
    </row>
    <row r="26344" spans="1:7">
      <c r="A26344" s="533"/>
      <c r="B26344" s="1787"/>
      <c r="C26344" s="1788"/>
      <c r="D26344" s="533"/>
      <c r="E26344" s="533"/>
      <c r="F26344" s="533"/>
      <c r="G26344" s="533"/>
    </row>
    <row r="26345" spans="1:7">
      <c r="A26345" s="533"/>
      <c r="B26345" s="1787"/>
      <c r="C26345" s="1788"/>
      <c r="D26345" s="533"/>
      <c r="E26345" s="533"/>
      <c r="F26345" s="533"/>
      <c r="G26345" s="533"/>
    </row>
    <row r="26346" spans="1:7">
      <c r="A26346" s="533"/>
      <c r="B26346" s="1787"/>
      <c r="C26346" s="1788"/>
      <c r="D26346" s="533"/>
      <c r="E26346" s="533"/>
      <c r="F26346" s="533"/>
      <c r="G26346" s="533"/>
    </row>
    <row r="26347" spans="1:7">
      <c r="A26347" s="533"/>
      <c r="B26347" s="1787"/>
      <c r="C26347" s="1788"/>
      <c r="D26347" s="533"/>
      <c r="E26347" s="533"/>
      <c r="F26347" s="533"/>
      <c r="G26347" s="533"/>
    </row>
    <row r="26348" spans="1:7">
      <c r="A26348" s="533"/>
      <c r="B26348" s="1787"/>
      <c r="C26348" s="1788"/>
      <c r="D26348" s="533"/>
      <c r="E26348" s="533"/>
      <c r="F26348" s="533"/>
      <c r="G26348" s="533"/>
    </row>
    <row r="26349" spans="1:7">
      <c r="A26349" s="533"/>
      <c r="B26349" s="1787"/>
      <c r="C26349" s="1788"/>
      <c r="D26349" s="533"/>
      <c r="E26349" s="533"/>
      <c r="F26349" s="533"/>
      <c r="G26349" s="533"/>
    </row>
    <row r="26350" spans="1:7">
      <c r="A26350" s="533"/>
      <c r="B26350" s="1787"/>
      <c r="C26350" s="1788"/>
      <c r="D26350" s="533"/>
      <c r="E26350" s="533"/>
      <c r="F26350" s="533"/>
      <c r="G26350" s="533"/>
    </row>
    <row r="26351" spans="1:7">
      <c r="A26351" s="533"/>
      <c r="B26351" s="1787"/>
      <c r="C26351" s="1788"/>
      <c r="D26351" s="533"/>
      <c r="E26351" s="533"/>
      <c r="F26351" s="533"/>
      <c r="G26351" s="533"/>
    </row>
    <row r="26352" spans="1:7">
      <c r="A26352" s="533"/>
      <c r="B26352" s="1787"/>
      <c r="C26352" s="1788"/>
      <c r="D26352" s="533"/>
      <c r="E26352" s="533"/>
      <c r="F26352" s="533"/>
      <c r="G26352" s="533"/>
    </row>
    <row r="26353" spans="1:7">
      <c r="A26353" s="533"/>
      <c r="B26353" s="1787"/>
      <c r="C26353" s="1788"/>
      <c r="D26353" s="533"/>
      <c r="E26353" s="533"/>
      <c r="F26353" s="533"/>
      <c r="G26353" s="533"/>
    </row>
    <row r="26354" spans="1:7">
      <c r="A26354" s="533"/>
      <c r="B26354" s="1787"/>
      <c r="C26354" s="1788"/>
      <c r="D26354" s="533"/>
      <c r="E26354" s="533"/>
      <c r="F26354" s="533"/>
      <c r="G26354" s="533"/>
    </row>
    <row r="26355" spans="1:7">
      <c r="A26355" s="533"/>
      <c r="B26355" s="1787"/>
      <c r="C26355" s="1788"/>
      <c r="D26355" s="533"/>
      <c r="E26355" s="533"/>
      <c r="F26355" s="533"/>
      <c r="G26355" s="533"/>
    </row>
    <row r="26356" spans="1:7">
      <c r="A26356" s="533"/>
      <c r="B26356" s="1787"/>
      <c r="C26356" s="1788"/>
      <c r="D26356" s="533"/>
      <c r="E26356" s="533"/>
      <c r="F26356" s="533"/>
      <c r="G26356" s="533"/>
    </row>
    <row r="26357" spans="1:7">
      <c r="A26357" s="533"/>
      <c r="B26357" s="1787"/>
      <c r="C26357" s="1788"/>
      <c r="D26357" s="533"/>
      <c r="E26357" s="533"/>
      <c r="F26357" s="533"/>
      <c r="G26357" s="533"/>
    </row>
    <row r="26358" spans="1:7">
      <c r="A26358" s="533"/>
      <c r="B26358" s="1787"/>
      <c r="C26358" s="1788"/>
      <c r="D26358" s="533"/>
      <c r="E26358" s="533"/>
      <c r="F26358" s="533"/>
      <c r="G26358" s="533"/>
    </row>
    <row r="26359" spans="1:7">
      <c r="A26359" s="533"/>
      <c r="B26359" s="1787"/>
      <c r="C26359" s="1788"/>
      <c r="D26359" s="533"/>
      <c r="E26359" s="533"/>
      <c r="F26359" s="533"/>
      <c r="G26359" s="533"/>
    </row>
    <row r="26360" spans="1:7">
      <c r="A26360" s="533"/>
      <c r="B26360" s="1787"/>
      <c r="C26360" s="1788"/>
      <c r="D26360" s="533"/>
      <c r="E26360" s="533"/>
      <c r="F26360" s="533"/>
      <c r="G26360" s="533"/>
    </row>
    <row r="26361" spans="1:7">
      <c r="A26361" s="533"/>
      <c r="B26361" s="1787"/>
      <c r="C26361" s="1788"/>
      <c r="D26361" s="533"/>
      <c r="E26361" s="533"/>
      <c r="F26361" s="533"/>
      <c r="G26361" s="533"/>
    </row>
    <row r="26362" spans="1:7">
      <c r="A26362" s="533"/>
      <c r="B26362" s="1787"/>
      <c r="C26362" s="1788"/>
      <c r="D26362" s="533"/>
      <c r="E26362" s="533"/>
      <c r="F26362" s="533"/>
      <c r="G26362" s="533"/>
    </row>
    <row r="26363" spans="1:7">
      <c r="A26363" s="533"/>
      <c r="B26363" s="1787"/>
      <c r="C26363" s="1788"/>
      <c r="D26363" s="533"/>
      <c r="E26363" s="533"/>
      <c r="F26363" s="533"/>
      <c r="G26363" s="533"/>
    </row>
    <row r="26364" spans="1:7">
      <c r="A26364" s="533"/>
      <c r="B26364" s="1787"/>
      <c r="C26364" s="1788"/>
      <c r="D26364" s="533"/>
      <c r="E26364" s="533"/>
      <c r="F26364" s="533"/>
      <c r="G26364" s="533"/>
    </row>
    <row r="26365" spans="1:7">
      <c r="A26365" s="533"/>
      <c r="B26365" s="1787"/>
      <c r="C26365" s="1788"/>
      <c r="D26365" s="533"/>
      <c r="E26365" s="533"/>
      <c r="F26365" s="533"/>
      <c r="G26365" s="533"/>
    </row>
    <row r="26366" spans="1:7">
      <c r="A26366" s="533"/>
      <c r="B26366" s="1787"/>
      <c r="C26366" s="1788"/>
      <c r="D26366" s="533"/>
      <c r="E26366" s="533"/>
      <c r="F26366" s="533"/>
      <c r="G26366" s="533"/>
    </row>
    <row r="26367" spans="1:7">
      <c r="A26367" s="533"/>
      <c r="B26367" s="1787"/>
      <c r="C26367" s="1788"/>
      <c r="D26367" s="533"/>
      <c r="E26367" s="533"/>
      <c r="F26367" s="533"/>
      <c r="G26367" s="533"/>
    </row>
    <row r="26368" spans="1:7">
      <c r="A26368" s="533"/>
      <c r="B26368" s="1787"/>
      <c r="C26368" s="1788"/>
      <c r="D26368" s="533"/>
      <c r="E26368" s="533"/>
      <c r="F26368" s="533"/>
      <c r="G26368" s="533"/>
    </row>
    <row r="26369" spans="1:7">
      <c r="A26369" s="533"/>
      <c r="B26369" s="1787"/>
      <c r="C26369" s="1788"/>
      <c r="D26369" s="533"/>
      <c r="E26369" s="533"/>
      <c r="F26369" s="533"/>
      <c r="G26369" s="533"/>
    </row>
    <row r="26370" spans="1:7">
      <c r="A26370" s="533"/>
      <c r="B26370" s="1787"/>
      <c r="C26370" s="1788"/>
      <c r="D26370" s="533"/>
      <c r="E26370" s="533"/>
      <c r="F26370" s="533"/>
      <c r="G26370" s="533"/>
    </row>
    <row r="26371" spans="1:7">
      <c r="A26371" s="533"/>
      <c r="B26371" s="1787"/>
      <c r="C26371" s="1788"/>
      <c r="D26371" s="533"/>
      <c r="E26371" s="533"/>
      <c r="F26371" s="533"/>
      <c r="G26371" s="533"/>
    </row>
    <row r="26372" spans="1:7">
      <c r="A26372" s="533"/>
      <c r="B26372" s="1787"/>
      <c r="C26372" s="1788"/>
      <c r="D26372" s="533"/>
      <c r="E26372" s="533"/>
      <c r="F26372" s="533"/>
      <c r="G26372" s="533"/>
    </row>
    <row r="26373" spans="1:7">
      <c r="A26373" s="533"/>
      <c r="B26373" s="1787"/>
      <c r="C26373" s="1788"/>
      <c r="D26373" s="533"/>
      <c r="E26373" s="533"/>
      <c r="F26373" s="533"/>
      <c r="G26373" s="533"/>
    </row>
    <row r="26374" spans="1:7">
      <c r="A26374" s="533"/>
      <c r="B26374" s="1787"/>
      <c r="C26374" s="1788"/>
      <c r="D26374" s="533"/>
      <c r="E26374" s="533"/>
      <c r="F26374" s="533"/>
      <c r="G26374" s="533"/>
    </row>
    <row r="26375" spans="1:7">
      <c r="A26375" s="533"/>
      <c r="B26375" s="1787"/>
      <c r="C26375" s="1788"/>
      <c r="D26375" s="533"/>
      <c r="E26375" s="533"/>
      <c r="F26375" s="533"/>
      <c r="G26375" s="533"/>
    </row>
    <row r="26376" spans="1:7">
      <c r="A26376" s="533"/>
      <c r="B26376" s="1787"/>
      <c r="C26376" s="1788"/>
      <c r="D26376" s="533"/>
      <c r="E26376" s="533"/>
      <c r="F26376" s="533"/>
      <c r="G26376" s="533"/>
    </row>
    <row r="26377" spans="1:7">
      <c r="A26377" s="533"/>
      <c r="B26377" s="1787"/>
      <c r="C26377" s="1788"/>
      <c r="D26377" s="533"/>
      <c r="E26377" s="533"/>
      <c r="F26377" s="533"/>
      <c r="G26377" s="533"/>
    </row>
    <row r="26378" spans="1:7">
      <c r="A26378" s="533"/>
      <c r="B26378" s="1787"/>
      <c r="C26378" s="1788"/>
      <c r="D26378" s="533"/>
      <c r="E26378" s="533"/>
      <c r="F26378" s="533"/>
      <c r="G26378" s="533"/>
    </row>
    <row r="26379" spans="1:7">
      <c r="A26379" s="533"/>
      <c r="B26379" s="1787"/>
      <c r="C26379" s="1788"/>
      <c r="D26379" s="533"/>
      <c r="E26379" s="533"/>
      <c r="F26379" s="533"/>
      <c r="G26379" s="533"/>
    </row>
    <row r="26380" spans="1:7">
      <c r="A26380" s="533"/>
      <c r="B26380" s="1787"/>
      <c r="C26380" s="1788"/>
      <c r="D26380" s="533"/>
      <c r="E26380" s="533"/>
      <c r="F26380" s="533"/>
      <c r="G26380" s="533"/>
    </row>
    <row r="26381" spans="1:7">
      <c r="A26381" s="533"/>
      <c r="B26381" s="1787"/>
      <c r="C26381" s="1788"/>
      <c r="D26381" s="533"/>
      <c r="E26381" s="533"/>
      <c r="F26381" s="533"/>
      <c r="G26381" s="533"/>
    </row>
    <row r="26382" spans="1:7">
      <c r="A26382" s="533"/>
      <c r="B26382" s="1787"/>
      <c r="C26382" s="1788"/>
      <c r="D26382" s="533"/>
      <c r="E26382" s="533"/>
      <c r="F26382" s="533"/>
      <c r="G26382" s="533"/>
    </row>
    <row r="26383" spans="1:7">
      <c r="A26383" s="533"/>
      <c r="B26383" s="1787"/>
      <c r="C26383" s="1788"/>
      <c r="D26383" s="533"/>
      <c r="E26383" s="533"/>
      <c r="F26383" s="533"/>
      <c r="G26383" s="533"/>
    </row>
    <row r="26384" spans="1:7">
      <c r="A26384" s="533"/>
      <c r="B26384" s="1787"/>
      <c r="C26384" s="1788"/>
      <c r="D26384" s="533"/>
      <c r="E26384" s="533"/>
      <c r="F26384" s="533"/>
      <c r="G26384" s="533"/>
    </row>
    <row r="26385" spans="1:7">
      <c r="A26385" s="533"/>
      <c r="B26385" s="1787"/>
      <c r="C26385" s="1788"/>
      <c r="D26385" s="533"/>
      <c r="E26385" s="533"/>
      <c r="F26385" s="533"/>
      <c r="G26385" s="533"/>
    </row>
    <row r="26386" spans="1:7">
      <c r="A26386" s="533"/>
      <c r="B26386" s="1787"/>
      <c r="C26386" s="1788"/>
      <c r="D26386" s="533"/>
      <c r="E26386" s="533"/>
      <c r="F26386" s="533"/>
      <c r="G26386" s="533"/>
    </row>
    <row r="26387" spans="1:7">
      <c r="A26387" s="533"/>
      <c r="B26387" s="1787"/>
      <c r="C26387" s="1788"/>
      <c r="D26387" s="533"/>
      <c r="E26387" s="533"/>
      <c r="F26387" s="533"/>
      <c r="G26387" s="533"/>
    </row>
    <row r="26388" spans="1:7">
      <c r="A26388" s="533"/>
      <c r="B26388" s="1787"/>
      <c r="C26388" s="1788"/>
      <c r="D26388" s="533"/>
      <c r="E26388" s="533"/>
      <c r="F26388" s="533"/>
      <c r="G26388" s="533"/>
    </row>
    <row r="26389" spans="1:7">
      <c r="A26389" s="533"/>
      <c r="B26389" s="1787"/>
      <c r="C26389" s="1788"/>
      <c r="D26389" s="533"/>
      <c r="E26389" s="533"/>
      <c r="F26389" s="533"/>
      <c r="G26389" s="533"/>
    </row>
    <row r="26390" spans="1:7">
      <c r="A26390" s="533"/>
      <c r="B26390" s="1787"/>
      <c r="C26390" s="1788"/>
      <c r="D26390" s="533"/>
      <c r="E26390" s="533"/>
      <c r="F26390" s="533"/>
      <c r="G26390" s="533"/>
    </row>
    <row r="26391" spans="1:7">
      <c r="A26391" s="533"/>
      <c r="B26391" s="1787"/>
      <c r="C26391" s="1788"/>
      <c r="D26391" s="533"/>
      <c r="E26391" s="533"/>
      <c r="F26391" s="533"/>
      <c r="G26391" s="533"/>
    </row>
    <row r="26392" spans="1:7">
      <c r="A26392" s="533"/>
      <c r="B26392" s="1787"/>
      <c r="C26392" s="1788"/>
      <c r="D26392" s="533"/>
      <c r="E26392" s="533"/>
      <c r="F26392" s="533"/>
      <c r="G26392" s="533"/>
    </row>
    <row r="26393" spans="1:7">
      <c r="A26393" s="533"/>
      <c r="B26393" s="1787"/>
      <c r="C26393" s="1788"/>
      <c r="D26393" s="533"/>
      <c r="E26393" s="533"/>
      <c r="F26393" s="533"/>
      <c r="G26393" s="533"/>
    </row>
    <row r="26394" spans="1:7">
      <c r="A26394" s="533"/>
      <c r="B26394" s="1787"/>
      <c r="C26394" s="1788"/>
      <c r="D26394" s="533"/>
      <c r="E26394" s="533"/>
      <c r="F26394" s="533"/>
      <c r="G26394" s="533"/>
    </row>
    <row r="26395" spans="1:7">
      <c r="A26395" s="533"/>
      <c r="B26395" s="1787"/>
      <c r="C26395" s="1788"/>
      <c r="D26395" s="533"/>
      <c r="E26395" s="533"/>
      <c r="F26395" s="533"/>
      <c r="G26395" s="533"/>
    </row>
    <row r="26396" spans="1:7">
      <c r="A26396" s="533"/>
      <c r="B26396" s="1787"/>
      <c r="C26396" s="1788"/>
      <c r="D26396" s="533"/>
      <c r="E26396" s="533"/>
      <c r="F26396" s="533"/>
      <c r="G26396" s="533"/>
    </row>
    <row r="26397" spans="1:7">
      <c r="A26397" s="533"/>
      <c r="B26397" s="1787"/>
      <c r="C26397" s="1788"/>
      <c r="D26397" s="533"/>
      <c r="E26397" s="533"/>
      <c r="F26397" s="533"/>
      <c r="G26397" s="533"/>
    </row>
    <row r="26398" spans="1:7">
      <c r="A26398" s="533"/>
      <c r="B26398" s="1787"/>
      <c r="C26398" s="1788"/>
      <c r="D26398" s="533"/>
      <c r="E26398" s="533"/>
      <c r="F26398" s="533"/>
      <c r="G26398" s="533"/>
    </row>
    <row r="26399" spans="1:7">
      <c r="A26399" s="533"/>
      <c r="B26399" s="1787"/>
      <c r="C26399" s="1788"/>
      <c r="D26399" s="533"/>
      <c r="E26399" s="533"/>
      <c r="F26399" s="533"/>
      <c r="G26399" s="533"/>
    </row>
    <row r="26400" spans="1:7">
      <c r="A26400" s="533"/>
      <c r="B26400" s="1787"/>
      <c r="C26400" s="1788"/>
      <c r="D26400" s="533"/>
      <c r="E26400" s="533"/>
      <c r="F26400" s="533"/>
      <c r="G26400" s="533"/>
    </row>
    <row r="26401" spans="1:7">
      <c r="A26401" s="533"/>
      <c r="B26401" s="1787"/>
      <c r="C26401" s="1788"/>
      <c r="D26401" s="533"/>
      <c r="E26401" s="533"/>
      <c r="F26401" s="533"/>
      <c r="G26401" s="533"/>
    </row>
    <row r="26402" spans="1:7">
      <c r="A26402" s="533"/>
      <c r="B26402" s="1787"/>
      <c r="C26402" s="1788"/>
      <c r="D26402" s="533"/>
      <c r="E26402" s="533"/>
      <c r="F26402" s="533"/>
      <c r="G26402" s="533"/>
    </row>
    <row r="26403" spans="1:7">
      <c r="A26403" s="533"/>
      <c r="B26403" s="1787"/>
      <c r="C26403" s="1788"/>
      <c r="D26403" s="533"/>
      <c r="E26403" s="533"/>
      <c r="F26403" s="533"/>
      <c r="G26403" s="533"/>
    </row>
    <row r="26404" spans="1:7">
      <c r="A26404" s="533"/>
      <c r="B26404" s="1787"/>
      <c r="C26404" s="1788"/>
      <c r="D26404" s="533"/>
      <c r="E26404" s="533"/>
      <c r="F26404" s="533"/>
      <c r="G26404" s="533"/>
    </row>
    <row r="26405" spans="1:7">
      <c r="A26405" s="533"/>
      <c r="B26405" s="1787"/>
      <c r="C26405" s="1788"/>
      <c r="D26405" s="533"/>
      <c r="E26405" s="533"/>
      <c r="F26405" s="533"/>
      <c r="G26405" s="533"/>
    </row>
    <row r="26406" spans="1:7">
      <c r="A26406" s="533"/>
      <c r="B26406" s="1787"/>
      <c r="C26406" s="1788"/>
      <c r="D26406" s="533"/>
      <c r="E26406" s="533"/>
      <c r="F26406" s="533"/>
      <c r="G26406" s="533"/>
    </row>
    <row r="26407" spans="1:7">
      <c r="A26407" s="533"/>
      <c r="B26407" s="1787"/>
      <c r="C26407" s="1788"/>
      <c r="D26407" s="533"/>
      <c r="E26407" s="533"/>
      <c r="F26407" s="533"/>
      <c r="G26407" s="533"/>
    </row>
    <row r="26408" spans="1:7">
      <c r="A26408" s="533"/>
      <c r="B26408" s="1787"/>
      <c r="C26408" s="1788"/>
      <c r="D26408" s="533"/>
      <c r="E26408" s="533"/>
      <c r="F26408" s="533"/>
      <c r="G26408" s="533"/>
    </row>
    <row r="26409" spans="1:7">
      <c r="A26409" s="533"/>
      <c r="B26409" s="1787"/>
      <c r="C26409" s="1788"/>
      <c r="D26409" s="533"/>
      <c r="E26409" s="533"/>
      <c r="F26409" s="533"/>
      <c r="G26409" s="533"/>
    </row>
    <row r="26410" spans="1:7">
      <c r="A26410" s="533"/>
      <c r="B26410" s="1787"/>
      <c r="C26410" s="1788"/>
      <c r="D26410" s="533"/>
      <c r="E26410" s="533"/>
      <c r="F26410" s="533"/>
      <c r="G26410" s="533"/>
    </row>
    <row r="26411" spans="1:7">
      <c r="A26411" s="533"/>
      <c r="B26411" s="1787"/>
      <c r="C26411" s="1788"/>
      <c r="D26411" s="533"/>
      <c r="E26411" s="533"/>
      <c r="F26411" s="533"/>
      <c r="G26411" s="533"/>
    </row>
    <row r="26412" spans="1:7">
      <c r="A26412" s="533"/>
      <c r="B26412" s="1787"/>
      <c r="C26412" s="1788"/>
      <c r="D26412" s="533"/>
      <c r="E26412" s="533"/>
      <c r="F26412" s="533"/>
      <c r="G26412" s="533"/>
    </row>
    <row r="26413" spans="1:7">
      <c r="A26413" s="533"/>
      <c r="B26413" s="1787"/>
      <c r="C26413" s="1788"/>
      <c r="D26413" s="533"/>
      <c r="E26413" s="533"/>
      <c r="F26413" s="533"/>
      <c r="G26413" s="533"/>
    </row>
    <row r="26414" spans="1:7">
      <c r="A26414" s="533"/>
      <c r="B26414" s="1787"/>
      <c r="C26414" s="1788"/>
      <c r="D26414" s="533"/>
      <c r="E26414" s="533"/>
      <c r="F26414" s="533"/>
      <c r="G26414" s="533"/>
    </row>
    <row r="26415" spans="1:7">
      <c r="A26415" s="533"/>
      <c r="B26415" s="1787"/>
      <c r="C26415" s="1788"/>
      <c r="D26415" s="533"/>
      <c r="E26415" s="533"/>
      <c r="F26415" s="533"/>
      <c r="G26415" s="533"/>
    </row>
    <row r="26416" spans="1:7">
      <c r="A26416" s="533"/>
      <c r="B26416" s="1787"/>
      <c r="C26416" s="1788"/>
      <c r="D26416" s="533"/>
      <c r="E26416" s="533"/>
      <c r="F26416" s="533"/>
      <c r="G26416" s="533"/>
    </row>
    <row r="26417" spans="1:7">
      <c r="A26417" s="533"/>
      <c r="B26417" s="1787"/>
      <c r="C26417" s="1788"/>
      <c r="D26417" s="533"/>
      <c r="E26417" s="533"/>
      <c r="F26417" s="533"/>
      <c r="G26417" s="533"/>
    </row>
    <row r="26418" spans="1:7">
      <c r="A26418" s="533"/>
      <c r="B26418" s="1787"/>
      <c r="C26418" s="1788"/>
      <c r="D26418" s="533"/>
      <c r="E26418" s="533"/>
      <c r="F26418" s="533"/>
      <c r="G26418" s="533"/>
    </row>
    <row r="26419" spans="1:7">
      <c r="A26419" s="533"/>
      <c r="B26419" s="1787"/>
      <c r="C26419" s="1788"/>
      <c r="D26419" s="533"/>
      <c r="E26419" s="533"/>
      <c r="F26419" s="533"/>
      <c r="G26419" s="533"/>
    </row>
    <row r="26420" spans="1:7">
      <c r="A26420" s="533"/>
      <c r="B26420" s="1787"/>
      <c r="C26420" s="1788"/>
      <c r="D26420" s="533"/>
      <c r="E26420" s="533"/>
      <c r="F26420" s="533"/>
      <c r="G26420" s="533"/>
    </row>
    <row r="26421" spans="1:7">
      <c r="A26421" s="533"/>
      <c r="B26421" s="1787"/>
      <c r="C26421" s="1788"/>
      <c r="D26421" s="533"/>
      <c r="E26421" s="533"/>
      <c r="F26421" s="533"/>
      <c r="G26421" s="533"/>
    </row>
    <row r="26422" spans="1:7">
      <c r="A26422" s="533"/>
      <c r="B26422" s="1787"/>
      <c r="C26422" s="1788"/>
      <c r="D26422" s="533"/>
      <c r="E26422" s="533"/>
      <c r="F26422" s="533"/>
      <c r="G26422" s="533"/>
    </row>
    <row r="26423" spans="1:7">
      <c r="A26423" s="533"/>
      <c r="B26423" s="1787"/>
      <c r="C26423" s="1788"/>
      <c r="D26423" s="533"/>
      <c r="E26423" s="533"/>
      <c r="F26423" s="533"/>
      <c r="G26423" s="533"/>
    </row>
    <row r="26424" spans="1:7">
      <c r="A26424" s="533"/>
      <c r="B26424" s="1787"/>
      <c r="C26424" s="1788"/>
      <c r="D26424" s="533"/>
      <c r="E26424" s="533"/>
      <c r="F26424" s="533"/>
      <c r="G26424" s="533"/>
    </row>
    <row r="26425" spans="1:7">
      <c r="A26425" s="533"/>
      <c r="B26425" s="1787"/>
      <c r="C26425" s="1788"/>
      <c r="D26425" s="533"/>
      <c r="E26425" s="533"/>
      <c r="F26425" s="533"/>
      <c r="G26425" s="533"/>
    </row>
    <row r="26426" spans="1:7">
      <c r="A26426" s="533"/>
      <c r="B26426" s="1787"/>
      <c r="C26426" s="1788"/>
      <c r="D26426" s="533"/>
      <c r="E26426" s="533"/>
      <c r="F26426" s="533"/>
      <c r="G26426" s="533"/>
    </row>
    <row r="26427" spans="1:7">
      <c r="A26427" s="533"/>
      <c r="B26427" s="1787"/>
      <c r="C26427" s="1788"/>
      <c r="D26427" s="533"/>
      <c r="E26427" s="533"/>
      <c r="F26427" s="533"/>
      <c r="G26427" s="533"/>
    </row>
    <row r="26428" spans="1:7">
      <c r="A26428" s="533"/>
      <c r="B26428" s="1787"/>
      <c r="C26428" s="1788"/>
      <c r="D26428" s="533"/>
      <c r="E26428" s="533"/>
      <c r="F26428" s="533"/>
      <c r="G26428" s="533"/>
    </row>
    <row r="26429" spans="1:7">
      <c r="A26429" s="533"/>
      <c r="B26429" s="1787"/>
      <c r="C26429" s="1788"/>
      <c r="D26429" s="533"/>
      <c r="E26429" s="533"/>
      <c r="F26429" s="533"/>
      <c r="G26429" s="533"/>
    </row>
    <row r="26430" spans="1:7">
      <c r="A26430" s="533"/>
      <c r="B26430" s="1787"/>
      <c r="C26430" s="1788"/>
      <c r="D26430" s="533"/>
      <c r="E26430" s="533"/>
      <c r="F26430" s="533"/>
      <c r="G26430" s="533"/>
    </row>
    <row r="26431" spans="1:7">
      <c r="A26431" s="533"/>
      <c r="B26431" s="1787"/>
      <c r="C26431" s="1788"/>
      <c r="D26431" s="533"/>
      <c r="E26431" s="533"/>
      <c r="F26431" s="533"/>
      <c r="G26431" s="533"/>
    </row>
    <row r="26432" spans="1:7">
      <c r="A26432" s="533"/>
      <c r="B26432" s="1787"/>
      <c r="C26432" s="1788"/>
      <c r="D26432" s="533"/>
      <c r="E26432" s="533"/>
      <c r="F26432" s="533"/>
      <c r="G26432" s="533"/>
    </row>
    <row r="26433" spans="1:7">
      <c r="A26433" s="533"/>
      <c r="B26433" s="1787"/>
      <c r="C26433" s="1788"/>
      <c r="D26433" s="533"/>
      <c r="E26433" s="533"/>
      <c r="F26433" s="533"/>
      <c r="G26433" s="533"/>
    </row>
    <row r="26434" spans="1:7">
      <c r="A26434" s="533"/>
      <c r="B26434" s="1787"/>
      <c r="C26434" s="1788"/>
      <c r="D26434" s="533"/>
      <c r="E26434" s="533"/>
      <c r="F26434" s="533"/>
      <c r="G26434" s="533"/>
    </row>
    <row r="26435" spans="1:7">
      <c r="A26435" s="533"/>
      <c r="B26435" s="1787"/>
      <c r="C26435" s="1788"/>
      <c r="D26435" s="533"/>
      <c r="E26435" s="533"/>
      <c r="F26435" s="533"/>
      <c r="G26435" s="533"/>
    </row>
    <row r="26436" spans="1:7">
      <c r="A26436" s="533"/>
      <c r="B26436" s="1787"/>
      <c r="C26436" s="1788"/>
      <c r="D26436" s="533"/>
      <c r="E26436" s="533"/>
      <c r="F26436" s="533"/>
      <c r="G26436" s="533"/>
    </row>
    <row r="26437" spans="1:7">
      <c r="A26437" s="533"/>
      <c r="B26437" s="1787"/>
      <c r="C26437" s="1788"/>
      <c r="D26437" s="533"/>
      <c r="E26437" s="533"/>
      <c r="F26437" s="533"/>
      <c r="G26437" s="533"/>
    </row>
    <row r="26438" spans="1:7">
      <c r="A26438" s="533"/>
      <c r="B26438" s="1787"/>
      <c r="C26438" s="1788"/>
      <c r="D26438" s="533"/>
      <c r="E26438" s="533"/>
      <c r="F26438" s="533"/>
      <c r="G26438" s="533"/>
    </row>
    <row r="26439" spans="1:7">
      <c r="A26439" s="533"/>
      <c r="B26439" s="1787"/>
      <c r="C26439" s="1788"/>
      <c r="D26439" s="533"/>
      <c r="E26439" s="533"/>
      <c r="F26439" s="533"/>
      <c r="G26439" s="533"/>
    </row>
    <row r="26440" spans="1:7">
      <c r="A26440" s="533"/>
      <c r="B26440" s="1787"/>
      <c r="C26440" s="1788"/>
      <c r="D26440" s="533"/>
      <c r="E26440" s="533"/>
      <c r="F26440" s="533"/>
      <c r="G26440" s="533"/>
    </row>
    <row r="26441" spans="1:7">
      <c r="A26441" s="533"/>
      <c r="B26441" s="1787"/>
      <c r="C26441" s="1788"/>
      <c r="D26441" s="533"/>
      <c r="E26441" s="533"/>
      <c r="F26441" s="533"/>
      <c r="G26441" s="533"/>
    </row>
    <row r="26442" spans="1:7">
      <c r="A26442" s="533"/>
      <c r="B26442" s="1787"/>
      <c r="C26442" s="1788"/>
      <c r="D26442" s="533"/>
      <c r="E26442" s="533"/>
      <c r="F26442" s="533"/>
      <c r="G26442" s="533"/>
    </row>
    <row r="26443" spans="1:7">
      <c r="A26443" s="533"/>
      <c r="B26443" s="1787"/>
      <c r="C26443" s="1788"/>
      <c r="D26443" s="533"/>
      <c r="E26443" s="533"/>
      <c r="F26443" s="533"/>
      <c r="G26443" s="533"/>
    </row>
    <row r="26444" spans="1:7">
      <c r="A26444" s="533"/>
      <c r="B26444" s="1787"/>
      <c r="C26444" s="1788"/>
      <c r="D26444" s="533"/>
      <c r="E26444" s="533"/>
      <c r="F26444" s="533"/>
      <c r="G26444" s="533"/>
    </row>
    <row r="26445" spans="1:7">
      <c r="A26445" s="533"/>
      <c r="B26445" s="1787"/>
      <c r="C26445" s="1788"/>
      <c r="D26445" s="533"/>
      <c r="E26445" s="533"/>
      <c r="F26445" s="533"/>
      <c r="G26445" s="533"/>
    </row>
    <row r="26446" spans="1:7">
      <c r="A26446" s="533"/>
      <c r="B26446" s="1787"/>
      <c r="C26446" s="1788"/>
      <c r="D26446" s="533"/>
      <c r="E26446" s="533"/>
      <c r="F26446" s="533"/>
      <c r="G26446" s="533"/>
    </row>
    <row r="26447" spans="1:7">
      <c r="A26447" s="533"/>
      <c r="B26447" s="1787"/>
      <c r="C26447" s="1788"/>
      <c r="D26447" s="533"/>
      <c r="E26447" s="533"/>
      <c r="F26447" s="533"/>
      <c r="G26447" s="533"/>
    </row>
    <row r="26448" spans="1:7">
      <c r="A26448" s="533"/>
      <c r="B26448" s="1787"/>
      <c r="C26448" s="1788"/>
      <c r="D26448" s="533"/>
      <c r="E26448" s="533"/>
      <c r="F26448" s="533"/>
      <c r="G26448" s="533"/>
    </row>
    <row r="26449" spans="1:7">
      <c r="A26449" s="533"/>
      <c r="B26449" s="1787"/>
      <c r="C26449" s="1788"/>
      <c r="D26449" s="533"/>
      <c r="E26449" s="533"/>
      <c r="F26449" s="533"/>
      <c r="G26449" s="533"/>
    </row>
    <row r="26450" spans="1:7">
      <c r="A26450" s="533"/>
      <c r="B26450" s="1787"/>
      <c r="C26450" s="1788"/>
      <c r="D26450" s="533"/>
      <c r="E26450" s="533"/>
      <c r="F26450" s="533"/>
      <c r="G26450" s="533"/>
    </row>
    <row r="26451" spans="1:7">
      <c r="A26451" s="533"/>
      <c r="B26451" s="1787"/>
      <c r="C26451" s="1788"/>
      <c r="D26451" s="533"/>
      <c r="E26451" s="533"/>
      <c r="F26451" s="533"/>
      <c r="G26451" s="533"/>
    </row>
    <row r="26452" spans="1:7">
      <c r="A26452" s="533"/>
      <c r="B26452" s="1787"/>
      <c r="C26452" s="1788"/>
      <c r="D26452" s="533"/>
      <c r="E26452" s="533"/>
      <c r="F26452" s="533"/>
      <c r="G26452" s="533"/>
    </row>
    <row r="26453" spans="1:7">
      <c r="A26453" s="533"/>
      <c r="B26453" s="1787"/>
      <c r="C26453" s="1788"/>
      <c r="D26453" s="533"/>
      <c r="E26453" s="533"/>
      <c r="F26453" s="533"/>
      <c r="G26453" s="533"/>
    </row>
    <row r="26454" spans="1:7">
      <c r="A26454" s="533"/>
      <c r="B26454" s="1787"/>
      <c r="C26454" s="1788"/>
      <c r="D26454" s="533"/>
      <c r="E26454" s="533"/>
      <c r="F26454" s="533"/>
      <c r="G26454" s="533"/>
    </row>
    <row r="26455" spans="1:7">
      <c r="A26455" s="533"/>
      <c r="B26455" s="1787"/>
      <c r="C26455" s="1788"/>
      <c r="D26455" s="533"/>
      <c r="E26455" s="533"/>
      <c r="F26455" s="533"/>
      <c r="G26455" s="533"/>
    </row>
    <row r="26456" spans="1:7">
      <c r="A26456" s="533"/>
      <c r="B26456" s="1787"/>
      <c r="C26456" s="1788"/>
      <c r="D26456" s="533"/>
      <c r="E26456" s="533"/>
      <c r="F26456" s="533"/>
      <c r="G26456" s="533"/>
    </row>
    <row r="26457" spans="1:7">
      <c r="A26457" s="533"/>
      <c r="B26457" s="1787"/>
      <c r="C26457" s="1788"/>
      <c r="D26457" s="533"/>
      <c r="E26457" s="533"/>
      <c r="F26457" s="533"/>
      <c r="G26457" s="533"/>
    </row>
    <row r="26458" spans="1:7">
      <c r="A26458" s="533"/>
      <c r="B26458" s="1787"/>
      <c r="C26458" s="1788"/>
      <c r="D26458" s="533"/>
      <c r="E26458" s="533"/>
      <c r="F26458" s="533"/>
      <c r="G26458" s="533"/>
    </row>
    <row r="26459" spans="1:7">
      <c r="A26459" s="533"/>
      <c r="B26459" s="1787"/>
      <c r="C26459" s="1788"/>
      <c r="D26459" s="533"/>
      <c r="E26459" s="533"/>
      <c r="F26459" s="533"/>
      <c r="G26459" s="533"/>
    </row>
    <row r="26460" spans="1:7">
      <c r="A26460" s="533"/>
      <c r="B26460" s="1787"/>
      <c r="C26460" s="1788"/>
      <c r="D26460" s="533"/>
      <c r="E26460" s="533"/>
      <c r="F26460" s="533"/>
      <c r="G26460" s="533"/>
    </row>
    <row r="26461" spans="1:7">
      <c r="A26461" s="533"/>
      <c r="B26461" s="1787"/>
      <c r="C26461" s="1788"/>
      <c r="D26461" s="533"/>
      <c r="E26461" s="533"/>
      <c r="F26461" s="533"/>
      <c r="G26461" s="533"/>
    </row>
    <row r="26462" spans="1:7">
      <c r="A26462" s="533"/>
      <c r="B26462" s="1787"/>
      <c r="C26462" s="1788"/>
      <c r="D26462" s="533"/>
      <c r="E26462" s="533"/>
      <c r="F26462" s="533"/>
      <c r="G26462" s="533"/>
    </row>
    <row r="26463" spans="1:7">
      <c r="A26463" s="533"/>
      <c r="B26463" s="1787"/>
      <c r="C26463" s="1788"/>
      <c r="D26463" s="533"/>
      <c r="E26463" s="533"/>
      <c r="F26463" s="533"/>
      <c r="G26463" s="533"/>
    </row>
    <row r="26464" spans="1:7">
      <c r="A26464" s="533"/>
      <c r="B26464" s="1787"/>
      <c r="C26464" s="1788"/>
      <c r="D26464" s="533"/>
      <c r="E26464" s="533"/>
      <c r="F26464" s="533"/>
      <c r="G26464" s="533"/>
    </row>
    <row r="26465" spans="1:7">
      <c r="A26465" s="533"/>
      <c r="B26465" s="1787"/>
      <c r="C26465" s="1788"/>
      <c r="D26465" s="533"/>
      <c r="E26465" s="533"/>
      <c r="F26465" s="533"/>
      <c r="G26465" s="533"/>
    </row>
    <row r="26466" spans="1:7">
      <c r="A26466" s="533"/>
      <c r="B26466" s="1787"/>
      <c r="C26466" s="1788"/>
      <c r="D26466" s="533"/>
      <c r="E26466" s="533"/>
      <c r="F26466" s="533"/>
      <c r="G26466" s="533"/>
    </row>
    <row r="26467" spans="1:7">
      <c r="A26467" s="533"/>
      <c r="B26467" s="1787"/>
      <c r="C26467" s="1788"/>
      <c r="D26467" s="533"/>
      <c r="E26467" s="533"/>
      <c r="F26467" s="533"/>
      <c r="G26467" s="533"/>
    </row>
    <row r="26468" spans="1:7">
      <c r="A26468" s="533"/>
      <c r="B26468" s="1787"/>
      <c r="C26468" s="1788"/>
      <c r="D26468" s="533"/>
      <c r="E26468" s="533"/>
      <c r="F26468" s="533"/>
      <c r="G26468" s="533"/>
    </row>
    <row r="26469" spans="1:7">
      <c r="A26469" s="533"/>
      <c r="B26469" s="1787"/>
      <c r="C26469" s="1788"/>
      <c r="D26469" s="533"/>
      <c r="E26469" s="533"/>
      <c r="F26469" s="533"/>
      <c r="G26469" s="533"/>
    </row>
    <row r="26470" spans="1:7">
      <c r="A26470" s="533"/>
      <c r="B26470" s="1787"/>
      <c r="C26470" s="1788"/>
      <c r="D26470" s="533"/>
      <c r="E26470" s="533"/>
      <c r="F26470" s="533"/>
      <c r="G26470" s="533"/>
    </row>
    <row r="26471" spans="1:7">
      <c r="A26471" s="533"/>
      <c r="B26471" s="1787"/>
      <c r="C26471" s="1788"/>
      <c r="D26471" s="533"/>
      <c r="E26471" s="533"/>
      <c r="F26471" s="533"/>
      <c r="G26471" s="533"/>
    </row>
    <row r="26472" spans="1:7">
      <c r="A26472" s="533"/>
      <c r="B26472" s="1787"/>
      <c r="C26472" s="1788"/>
      <c r="D26472" s="533"/>
      <c r="E26472" s="533"/>
      <c r="F26472" s="533"/>
      <c r="G26472" s="533"/>
    </row>
    <row r="26473" spans="1:7">
      <c r="A26473" s="533"/>
      <c r="B26473" s="1787"/>
      <c r="C26473" s="1788"/>
      <c r="D26473" s="533"/>
      <c r="E26473" s="533"/>
      <c r="F26473" s="533"/>
      <c r="G26473" s="533"/>
    </row>
    <row r="26474" spans="1:7">
      <c r="A26474" s="533"/>
      <c r="B26474" s="1787"/>
      <c r="C26474" s="1788"/>
      <c r="D26474" s="533"/>
      <c r="E26474" s="533"/>
      <c r="F26474" s="533"/>
      <c r="G26474" s="533"/>
    </row>
    <row r="26475" spans="1:7">
      <c r="A26475" s="533"/>
      <c r="B26475" s="1787"/>
      <c r="C26475" s="1788"/>
      <c r="D26475" s="533"/>
      <c r="E26475" s="533"/>
      <c r="F26475" s="533"/>
      <c r="G26475" s="533"/>
    </row>
    <row r="26476" spans="1:7">
      <c r="A26476" s="533"/>
      <c r="B26476" s="1787"/>
      <c r="C26476" s="1788"/>
      <c r="D26476" s="533"/>
      <c r="E26476" s="533"/>
      <c r="F26476" s="533"/>
      <c r="G26476" s="533"/>
    </row>
    <row r="26477" spans="1:7">
      <c r="A26477" s="533"/>
      <c r="B26477" s="1787"/>
      <c r="C26477" s="1788"/>
      <c r="D26477" s="533"/>
      <c r="E26477" s="533"/>
      <c r="F26477" s="533"/>
      <c r="G26477" s="533"/>
    </row>
    <row r="26478" spans="1:7">
      <c r="A26478" s="533"/>
      <c r="B26478" s="1787"/>
      <c r="C26478" s="1788"/>
      <c r="D26478" s="533"/>
      <c r="E26478" s="533"/>
      <c r="F26478" s="533"/>
      <c r="G26478" s="533"/>
    </row>
    <row r="26479" spans="1:7">
      <c r="A26479" s="533"/>
      <c r="B26479" s="1787"/>
      <c r="C26479" s="1788"/>
      <c r="D26479" s="533"/>
      <c r="E26479" s="533"/>
      <c r="F26479" s="533"/>
      <c r="G26479" s="533"/>
    </row>
    <row r="26480" spans="1:7">
      <c r="A26480" s="533"/>
      <c r="B26480" s="1787"/>
      <c r="C26480" s="1788"/>
      <c r="D26480" s="533"/>
      <c r="E26480" s="533"/>
      <c r="F26480" s="533"/>
      <c r="G26480" s="533"/>
    </row>
    <row r="26481" spans="1:7">
      <c r="A26481" s="533"/>
      <c r="B26481" s="1787"/>
      <c r="C26481" s="1788"/>
      <c r="D26481" s="533"/>
      <c r="E26481" s="533"/>
      <c r="F26481" s="533"/>
      <c r="G26481" s="533"/>
    </row>
    <row r="26482" spans="1:7">
      <c r="A26482" s="533"/>
      <c r="B26482" s="1787"/>
      <c r="C26482" s="1788"/>
      <c r="D26482" s="533"/>
      <c r="E26482" s="533"/>
      <c r="F26482" s="533"/>
      <c r="G26482" s="533"/>
    </row>
    <row r="26483" spans="1:7">
      <c r="A26483" s="533"/>
      <c r="B26483" s="1787"/>
      <c r="C26483" s="1788"/>
      <c r="D26483" s="533"/>
      <c r="E26483" s="533"/>
      <c r="F26483" s="533"/>
      <c r="G26483" s="533"/>
    </row>
    <row r="26484" spans="1:7">
      <c r="A26484" s="533"/>
      <c r="B26484" s="1787"/>
      <c r="C26484" s="1788"/>
      <c r="D26484" s="533"/>
      <c r="E26484" s="533"/>
      <c r="F26484" s="533"/>
      <c r="G26484" s="533"/>
    </row>
    <row r="26485" spans="1:7">
      <c r="A26485" s="533"/>
      <c r="B26485" s="1787"/>
      <c r="C26485" s="1788"/>
      <c r="D26485" s="533"/>
      <c r="E26485" s="533"/>
      <c r="F26485" s="533"/>
      <c r="G26485" s="533"/>
    </row>
    <row r="26486" spans="1:7">
      <c r="A26486" s="533"/>
      <c r="B26486" s="1787"/>
      <c r="C26486" s="1788"/>
      <c r="D26486" s="533"/>
      <c r="E26486" s="533"/>
      <c r="F26486" s="533"/>
      <c r="G26486" s="533"/>
    </row>
    <row r="26487" spans="1:7">
      <c r="A26487" s="533"/>
      <c r="B26487" s="1787"/>
      <c r="C26487" s="1788"/>
      <c r="D26487" s="533"/>
      <c r="E26487" s="533"/>
      <c r="F26487" s="533"/>
      <c r="G26487" s="533"/>
    </row>
    <row r="26488" spans="1:7">
      <c r="A26488" s="533"/>
      <c r="B26488" s="1787"/>
      <c r="C26488" s="1788"/>
      <c r="D26488" s="533"/>
      <c r="E26488" s="533"/>
      <c r="F26488" s="533"/>
      <c r="G26488" s="533"/>
    </row>
    <row r="26489" spans="1:7">
      <c r="A26489" s="533"/>
      <c r="B26489" s="1787"/>
      <c r="C26489" s="1788"/>
      <c r="D26489" s="533"/>
      <c r="E26489" s="533"/>
      <c r="F26489" s="533"/>
      <c r="G26489" s="533"/>
    </row>
    <row r="26490" spans="1:7">
      <c r="A26490" s="533"/>
      <c r="B26490" s="1787"/>
      <c r="C26490" s="1788"/>
      <c r="D26490" s="533"/>
      <c r="E26490" s="533"/>
      <c r="F26490" s="533"/>
      <c r="G26490" s="533"/>
    </row>
    <row r="26491" spans="1:7">
      <c r="A26491" s="533"/>
      <c r="B26491" s="1787"/>
      <c r="C26491" s="1788"/>
      <c r="D26491" s="533"/>
      <c r="E26491" s="533"/>
      <c r="F26491" s="533"/>
      <c r="G26491" s="533"/>
    </row>
    <row r="26492" spans="1:7">
      <c r="A26492" s="533"/>
      <c r="B26492" s="1787"/>
      <c r="C26492" s="1788"/>
      <c r="D26492" s="533"/>
      <c r="E26492" s="533"/>
      <c r="F26492" s="533"/>
      <c r="G26492" s="533"/>
    </row>
    <row r="26493" spans="1:7">
      <c r="A26493" s="533"/>
      <c r="B26493" s="1787"/>
      <c r="C26493" s="1788"/>
      <c r="D26493" s="533"/>
      <c r="E26493" s="533"/>
      <c r="F26493" s="533"/>
      <c r="G26493" s="533"/>
    </row>
    <row r="26494" spans="1:7">
      <c r="A26494" s="533"/>
      <c r="B26494" s="1787"/>
      <c r="C26494" s="1788"/>
      <c r="D26494" s="533"/>
      <c r="E26494" s="533"/>
      <c r="F26494" s="533"/>
      <c r="G26494" s="533"/>
    </row>
    <row r="26495" spans="1:7">
      <c r="A26495" s="533"/>
      <c r="B26495" s="1787"/>
      <c r="C26495" s="1788"/>
      <c r="D26495" s="533"/>
      <c r="E26495" s="533"/>
      <c r="F26495" s="533"/>
      <c r="G26495" s="533"/>
    </row>
    <row r="26496" spans="1:7">
      <c r="A26496" s="533"/>
      <c r="B26496" s="1787"/>
      <c r="C26496" s="1788"/>
      <c r="D26496" s="533"/>
      <c r="E26496" s="533"/>
      <c r="F26496" s="533"/>
      <c r="G26496" s="533"/>
    </row>
    <row r="26497" spans="1:7">
      <c r="A26497" s="533"/>
      <c r="B26497" s="1787"/>
      <c r="C26497" s="1788"/>
      <c r="D26497" s="533"/>
      <c r="E26497" s="533"/>
      <c r="F26497" s="533"/>
      <c r="G26497" s="533"/>
    </row>
    <row r="26498" spans="1:7">
      <c r="A26498" s="533"/>
      <c r="B26498" s="1787"/>
      <c r="C26498" s="1788"/>
      <c r="D26498" s="533"/>
      <c r="E26498" s="533"/>
      <c r="F26498" s="533"/>
      <c r="G26498" s="533"/>
    </row>
    <row r="26499" spans="1:7">
      <c r="A26499" s="533"/>
      <c r="B26499" s="1787"/>
      <c r="C26499" s="1788"/>
      <c r="D26499" s="533"/>
      <c r="E26499" s="533"/>
      <c r="F26499" s="533"/>
      <c r="G26499" s="533"/>
    </row>
    <row r="26500" spans="1:7">
      <c r="A26500" s="533"/>
      <c r="B26500" s="1787"/>
      <c r="C26500" s="1788"/>
      <c r="D26500" s="533"/>
      <c r="E26500" s="533"/>
      <c r="F26500" s="533"/>
      <c r="G26500" s="533"/>
    </row>
    <row r="26501" spans="1:7">
      <c r="A26501" s="533"/>
      <c r="B26501" s="1787"/>
      <c r="C26501" s="1788"/>
      <c r="D26501" s="533"/>
      <c r="E26501" s="533"/>
      <c r="F26501" s="533"/>
      <c r="G26501" s="533"/>
    </row>
    <row r="26502" spans="1:7">
      <c r="A26502" s="533"/>
      <c r="B26502" s="1787"/>
      <c r="C26502" s="1788"/>
      <c r="D26502" s="533"/>
      <c r="E26502" s="533"/>
      <c r="F26502" s="533"/>
      <c r="G26502" s="533"/>
    </row>
    <row r="26503" spans="1:7">
      <c r="A26503" s="533"/>
      <c r="B26503" s="1787"/>
      <c r="C26503" s="1788"/>
      <c r="D26503" s="533"/>
      <c r="E26503" s="533"/>
      <c r="F26503" s="533"/>
      <c r="G26503" s="533"/>
    </row>
    <row r="26504" spans="1:7">
      <c r="A26504" s="533"/>
      <c r="B26504" s="1787"/>
      <c r="C26504" s="1788"/>
      <c r="D26504" s="533"/>
      <c r="E26504" s="533"/>
      <c r="F26504" s="533"/>
      <c r="G26504" s="533"/>
    </row>
    <row r="26505" spans="1:7">
      <c r="A26505" s="533"/>
      <c r="B26505" s="1787"/>
      <c r="C26505" s="1788"/>
      <c r="D26505" s="533"/>
      <c r="E26505" s="533"/>
      <c r="F26505" s="533"/>
      <c r="G26505" s="533"/>
    </row>
    <row r="26506" spans="1:7">
      <c r="A26506" s="533"/>
      <c r="B26506" s="1787"/>
      <c r="C26506" s="1788"/>
      <c r="D26506" s="533"/>
      <c r="E26506" s="533"/>
      <c r="F26506" s="533"/>
      <c r="G26506" s="533"/>
    </row>
    <row r="26507" spans="1:7">
      <c r="A26507" s="533"/>
      <c r="B26507" s="1787"/>
      <c r="C26507" s="1788"/>
      <c r="D26507" s="533"/>
      <c r="E26507" s="533"/>
      <c r="F26507" s="533"/>
      <c r="G26507" s="533"/>
    </row>
    <row r="26508" spans="1:7">
      <c r="A26508" s="533"/>
      <c r="B26508" s="1787"/>
      <c r="C26508" s="1788"/>
      <c r="D26508" s="533"/>
      <c r="E26508" s="533"/>
      <c r="F26508" s="533"/>
      <c r="G26508" s="533"/>
    </row>
    <row r="26509" spans="1:7">
      <c r="A26509" s="533"/>
      <c r="B26509" s="1787"/>
      <c r="C26509" s="1788"/>
      <c r="D26509" s="533"/>
      <c r="E26509" s="533"/>
      <c r="F26509" s="533"/>
      <c r="G26509" s="533"/>
    </row>
    <row r="26510" spans="1:7">
      <c r="A26510" s="533"/>
      <c r="B26510" s="1787"/>
      <c r="C26510" s="1788"/>
      <c r="D26510" s="533"/>
      <c r="E26510" s="533"/>
      <c r="F26510" s="533"/>
      <c r="G26510" s="533"/>
    </row>
    <row r="26511" spans="1:7">
      <c r="A26511" s="533"/>
      <c r="B26511" s="1787"/>
      <c r="C26511" s="1788"/>
      <c r="D26511" s="533"/>
      <c r="E26511" s="533"/>
      <c r="F26511" s="533"/>
      <c r="G26511" s="533"/>
    </row>
    <row r="26512" spans="1:7">
      <c r="A26512" s="533"/>
      <c r="B26512" s="1787"/>
      <c r="C26512" s="1788"/>
      <c r="D26512" s="533"/>
      <c r="E26512" s="533"/>
      <c r="F26512" s="533"/>
      <c r="G26512" s="533"/>
    </row>
    <row r="26513" spans="1:7">
      <c r="A26513" s="533"/>
      <c r="B26513" s="1787"/>
      <c r="C26513" s="1788"/>
      <c r="D26513" s="533"/>
      <c r="E26513" s="533"/>
      <c r="F26513" s="533"/>
      <c r="G26513" s="533"/>
    </row>
    <row r="26514" spans="1:7">
      <c r="A26514" s="533"/>
      <c r="B26514" s="1787"/>
      <c r="C26514" s="1788"/>
      <c r="D26514" s="533"/>
      <c r="E26514" s="533"/>
      <c r="F26514" s="533"/>
      <c r="G26514" s="533"/>
    </row>
    <row r="26515" spans="1:7">
      <c r="A26515" s="533"/>
      <c r="B26515" s="1787"/>
      <c r="C26515" s="1788"/>
      <c r="D26515" s="533"/>
      <c r="E26515" s="533"/>
      <c r="F26515" s="533"/>
      <c r="G26515" s="533"/>
    </row>
    <row r="26516" spans="1:7">
      <c r="A26516" s="533"/>
      <c r="B26516" s="1787"/>
      <c r="C26516" s="1788"/>
      <c r="D26516" s="533"/>
      <c r="E26516" s="533"/>
      <c r="F26516" s="533"/>
      <c r="G26516" s="533"/>
    </row>
    <row r="26517" spans="1:7">
      <c r="A26517" s="533"/>
      <c r="B26517" s="1787"/>
      <c r="C26517" s="1788"/>
      <c r="D26517" s="533"/>
      <c r="E26517" s="533"/>
      <c r="F26517" s="533"/>
      <c r="G26517" s="533"/>
    </row>
    <row r="26518" spans="1:7">
      <c r="A26518" s="533"/>
      <c r="B26518" s="1787"/>
      <c r="C26518" s="1788"/>
      <c r="D26518" s="533"/>
      <c r="E26518" s="533"/>
      <c r="F26518" s="533"/>
      <c r="G26518" s="533"/>
    </row>
    <row r="26519" spans="1:7">
      <c r="A26519" s="533"/>
      <c r="B26519" s="1787"/>
      <c r="C26519" s="1788"/>
      <c r="D26519" s="533"/>
      <c r="E26519" s="533"/>
      <c r="F26519" s="533"/>
      <c r="G26519" s="533"/>
    </row>
    <row r="26520" spans="1:7">
      <c r="A26520" s="533"/>
      <c r="B26520" s="1787"/>
      <c r="C26520" s="1788"/>
      <c r="D26520" s="533"/>
      <c r="E26520" s="533"/>
      <c r="F26520" s="533"/>
      <c r="G26520" s="533"/>
    </row>
    <row r="26521" spans="1:7">
      <c r="A26521" s="533"/>
      <c r="B26521" s="1787"/>
      <c r="C26521" s="1788"/>
      <c r="D26521" s="533"/>
      <c r="E26521" s="533"/>
      <c r="F26521" s="533"/>
      <c r="G26521" s="533"/>
    </row>
    <row r="26522" spans="1:7">
      <c r="A26522" s="533"/>
      <c r="B26522" s="1787"/>
      <c r="C26522" s="1788"/>
      <c r="D26522" s="533"/>
      <c r="E26522" s="533"/>
      <c r="F26522" s="533"/>
      <c r="G26522" s="533"/>
    </row>
    <row r="26523" spans="1:7">
      <c r="A26523" s="533"/>
      <c r="B26523" s="1787"/>
      <c r="C26523" s="1788"/>
      <c r="D26523" s="533"/>
      <c r="E26523" s="533"/>
      <c r="F26523" s="533"/>
      <c r="G26523" s="533"/>
    </row>
    <row r="26524" spans="1:7">
      <c r="A26524" s="533"/>
      <c r="B26524" s="1787"/>
      <c r="C26524" s="1788"/>
      <c r="D26524" s="533"/>
      <c r="E26524" s="533"/>
      <c r="F26524" s="533"/>
      <c r="G26524" s="533"/>
    </row>
    <row r="26525" spans="1:7">
      <c r="A26525" s="533"/>
      <c r="B26525" s="1787"/>
      <c r="C26525" s="1788"/>
      <c r="D26525" s="533"/>
      <c r="E26525" s="533"/>
      <c r="F26525" s="533"/>
      <c r="G26525" s="533"/>
    </row>
    <row r="26526" spans="1:7">
      <c r="A26526" s="533"/>
      <c r="B26526" s="1787"/>
      <c r="C26526" s="1788"/>
      <c r="D26526" s="533"/>
      <c r="E26526" s="533"/>
      <c r="F26526" s="533"/>
      <c r="G26526" s="533"/>
    </row>
    <row r="26527" spans="1:7">
      <c r="A26527" s="533"/>
      <c r="B26527" s="1787"/>
      <c r="C26527" s="1788"/>
      <c r="D26527" s="533"/>
      <c r="E26527" s="533"/>
      <c r="F26527" s="533"/>
      <c r="G26527" s="533"/>
    </row>
    <row r="26528" spans="1:7">
      <c r="A26528" s="533"/>
      <c r="B26528" s="1787"/>
      <c r="C26528" s="1788"/>
      <c r="D26528" s="533"/>
      <c r="E26528" s="533"/>
      <c r="F26528" s="533"/>
      <c r="G26528" s="533"/>
    </row>
    <row r="26529" spans="1:7">
      <c r="A26529" s="533"/>
      <c r="B26529" s="1787"/>
      <c r="C26529" s="1788"/>
      <c r="D26529" s="533"/>
      <c r="E26529" s="533"/>
      <c r="F26529" s="533"/>
      <c r="G26529" s="533"/>
    </row>
    <row r="26530" spans="1:7">
      <c r="A26530" s="533"/>
      <c r="B26530" s="1787"/>
      <c r="C26530" s="1788"/>
      <c r="D26530" s="533"/>
      <c r="E26530" s="533"/>
      <c r="F26530" s="533"/>
      <c r="G26530" s="533"/>
    </row>
    <row r="26531" spans="1:7">
      <c r="A26531" s="533"/>
      <c r="B26531" s="1787"/>
      <c r="C26531" s="1788"/>
      <c r="D26531" s="533"/>
      <c r="E26531" s="533"/>
      <c r="F26531" s="533"/>
      <c r="G26531" s="533"/>
    </row>
    <row r="26532" spans="1:7">
      <c r="A26532" s="533"/>
      <c r="B26532" s="1787"/>
      <c r="C26532" s="1788"/>
      <c r="D26532" s="533"/>
      <c r="E26532" s="533"/>
      <c r="F26532" s="533"/>
      <c r="G26532" s="533"/>
    </row>
    <row r="26533" spans="1:7">
      <c r="A26533" s="533"/>
      <c r="B26533" s="1787"/>
      <c r="C26533" s="1788"/>
      <c r="D26533" s="533"/>
      <c r="E26533" s="533"/>
      <c r="F26533" s="533"/>
      <c r="G26533" s="533"/>
    </row>
    <row r="26534" spans="1:7">
      <c r="A26534" s="533"/>
      <c r="B26534" s="1787"/>
      <c r="C26534" s="1788"/>
      <c r="D26534" s="533"/>
      <c r="E26534" s="533"/>
      <c r="F26534" s="533"/>
      <c r="G26534" s="533"/>
    </row>
    <row r="26535" spans="1:7">
      <c r="A26535" s="533"/>
      <c r="B26535" s="1787"/>
      <c r="C26535" s="1788"/>
      <c r="D26535" s="533"/>
      <c r="E26535" s="533"/>
      <c r="F26535" s="533"/>
      <c r="G26535" s="533"/>
    </row>
    <row r="26536" spans="1:7">
      <c r="A26536" s="533"/>
      <c r="B26536" s="1787"/>
      <c r="C26536" s="1788"/>
      <c r="D26536" s="533"/>
      <c r="E26536" s="533"/>
      <c r="F26536" s="533"/>
      <c r="G26536" s="533"/>
    </row>
    <row r="26537" spans="1:7">
      <c r="A26537" s="533"/>
      <c r="B26537" s="1787"/>
      <c r="C26537" s="1788"/>
      <c r="D26537" s="533"/>
      <c r="E26537" s="533"/>
      <c r="F26537" s="533"/>
      <c r="G26537" s="533"/>
    </row>
    <row r="26538" spans="1:7">
      <c r="A26538" s="533"/>
      <c r="B26538" s="1787"/>
      <c r="C26538" s="1788"/>
      <c r="D26538" s="533"/>
      <c r="E26538" s="533"/>
      <c r="F26538" s="533"/>
      <c r="G26538" s="533"/>
    </row>
    <row r="26539" spans="1:7">
      <c r="A26539" s="533"/>
      <c r="B26539" s="1787"/>
      <c r="C26539" s="1788"/>
      <c r="D26539" s="533"/>
      <c r="E26539" s="533"/>
      <c r="F26539" s="533"/>
      <c r="G26539" s="533"/>
    </row>
    <row r="26540" spans="1:7">
      <c r="A26540" s="533"/>
      <c r="B26540" s="1787"/>
      <c r="C26540" s="1788"/>
      <c r="D26540" s="533"/>
      <c r="E26540" s="533"/>
      <c r="F26540" s="533"/>
      <c r="G26540" s="533"/>
    </row>
    <row r="26541" spans="1:7">
      <c r="A26541" s="533"/>
      <c r="B26541" s="1787"/>
      <c r="C26541" s="1788"/>
      <c r="D26541" s="533"/>
      <c r="E26541" s="533"/>
      <c r="F26541" s="533"/>
      <c r="G26541" s="533"/>
    </row>
    <row r="26542" spans="1:7">
      <c r="A26542" s="533"/>
      <c r="B26542" s="1787"/>
      <c r="C26542" s="1788"/>
      <c r="D26542" s="533"/>
      <c r="E26542" s="533"/>
      <c r="F26542" s="533"/>
      <c r="G26542" s="533"/>
    </row>
    <row r="26543" spans="1:7">
      <c r="A26543" s="533"/>
      <c r="B26543" s="1787"/>
      <c r="C26543" s="1788"/>
      <c r="D26543" s="533"/>
      <c r="E26543" s="533"/>
      <c r="F26543" s="533"/>
      <c r="G26543" s="533"/>
    </row>
    <row r="26544" spans="1:7">
      <c r="A26544" s="533"/>
      <c r="B26544" s="1787"/>
      <c r="C26544" s="1788"/>
      <c r="D26544" s="533"/>
      <c r="E26544" s="533"/>
      <c r="F26544" s="533"/>
      <c r="G26544" s="533"/>
    </row>
    <row r="26545" spans="1:7">
      <c r="A26545" s="533"/>
      <c r="B26545" s="1787"/>
      <c r="C26545" s="1788"/>
      <c r="D26545" s="533"/>
      <c r="E26545" s="533"/>
      <c r="F26545" s="533"/>
      <c r="G26545" s="533"/>
    </row>
    <row r="26546" spans="1:7">
      <c r="A26546" s="533"/>
      <c r="B26546" s="1787"/>
      <c r="C26546" s="1788"/>
      <c r="D26546" s="533"/>
      <c r="E26546" s="533"/>
      <c r="F26546" s="533"/>
      <c r="G26546" s="533"/>
    </row>
    <row r="26547" spans="1:7">
      <c r="A26547" s="533"/>
      <c r="B26547" s="1787"/>
      <c r="C26547" s="1788"/>
      <c r="D26547" s="533"/>
      <c r="E26547" s="533"/>
      <c r="F26547" s="533"/>
      <c r="G26547" s="533"/>
    </row>
    <row r="26548" spans="1:7">
      <c r="A26548" s="533"/>
      <c r="B26548" s="1787"/>
      <c r="C26548" s="1788"/>
      <c r="D26548" s="533"/>
      <c r="E26548" s="533"/>
      <c r="F26548" s="533"/>
      <c r="G26548" s="533"/>
    </row>
    <row r="26549" spans="1:7">
      <c r="A26549" s="533"/>
      <c r="B26549" s="1787"/>
      <c r="C26549" s="1788"/>
      <c r="D26549" s="533"/>
      <c r="E26549" s="533"/>
      <c r="F26549" s="533"/>
      <c r="G26549" s="533"/>
    </row>
    <row r="26550" spans="1:7">
      <c r="A26550" s="533"/>
      <c r="B26550" s="1787"/>
      <c r="C26550" s="1788"/>
      <c r="D26550" s="533"/>
      <c r="E26550" s="533"/>
      <c r="F26550" s="533"/>
      <c r="G26550" s="533"/>
    </row>
    <row r="26551" spans="1:7">
      <c r="A26551" s="533"/>
      <c r="B26551" s="1787"/>
      <c r="C26551" s="1788"/>
      <c r="D26551" s="533"/>
      <c r="E26551" s="533"/>
      <c r="F26551" s="533"/>
      <c r="G26551" s="533"/>
    </row>
    <row r="26552" spans="1:7">
      <c r="A26552" s="533"/>
      <c r="B26552" s="1787"/>
      <c r="C26552" s="1788"/>
      <c r="D26552" s="533"/>
      <c r="E26552" s="533"/>
      <c r="F26552" s="533"/>
      <c r="G26552" s="533"/>
    </row>
    <row r="26553" spans="1:7">
      <c r="A26553" s="533"/>
      <c r="B26553" s="1787"/>
      <c r="C26553" s="1788"/>
      <c r="D26553" s="533"/>
      <c r="E26553" s="533"/>
      <c r="F26553" s="533"/>
      <c r="G26553" s="533"/>
    </row>
    <row r="26554" spans="1:7">
      <c r="A26554" s="533"/>
      <c r="B26554" s="1787"/>
      <c r="C26554" s="1788"/>
      <c r="D26554" s="533"/>
      <c r="E26554" s="533"/>
      <c r="F26554" s="533"/>
      <c r="G26554" s="533"/>
    </row>
    <row r="26555" spans="1:7">
      <c r="A26555" s="533"/>
      <c r="B26555" s="1787"/>
      <c r="C26555" s="1788"/>
      <c r="D26555" s="533"/>
      <c r="E26555" s="533"/>
      <c r="F26555" s="533"/>
      <c r="G26555" s="533"/>
    </row>
    <row r="26556" spans="1:7">
      <c r="A26556" s="533"/>
      <c r="B26556" s="1787"/>
      <c r="C26556" s="1788"/>
      <c r="D26556" s="533"/>
      <c r="E26556" s="533"/>
      <c r="F26556" s="533"/>
      <c r="G26556" s="533"/>
    </row>
    <row r="26557" spans="1:7">
      <c r="A26557" s="533"/>
      <c r="B26557" s="1787"/>
      <c r="C26557" s="1788"/>
      <c r="D26557" s="533"/>
      <c r="E26557" s="533"/>
      <c r="F26557" s="533"/>
      <c r="G26557" s="533"/>
    </row>
    <row r="26558" spans="1:7">
      <c r="A26558" s="533"/>
      <c r="B26558" s="1787"/>
      <c r="C26558" s="1788"/>
      <c r="D26558" s="533"/>
      <c r="E26558" s="533"/>
      <c r="F26558" s="533"/>
      <c r="G26558" s="533"/>
    </row>
    <row r="26559" spans="1:7">
      <c r="A26559" s="533"/>
      <c r="B26559" s="1787"/>
      <c r="C26559" s="1788"/>
      <c r="D26559" s="533"/>
      <c r="E26559" s="533"/>
      <c r="F26559" s="533"/>
      <c r="G26559" s="533"/>
    </row>
    <row r="26560" spans="1:7">
      <c r="A26560" s="533"/>
      <c r="B26560" s="1787"/>
      <c r="C26560" s="1788"/>
      <c r="D26560" s="533"/>
      <c r="E26560" s="533"/>
      <c r="F26560" s="533"/>
      <c r="G26560" s="533"/>
    </row>
    <row r="26561" spans="1:7">
      <c r="A26561" s="533"/>
      <c r="B26561" s="1787"/>
      <c r="C26561" s="1788"/>
      <c r="D26561" s="533"/>
      <c r="E26561" s="533"/>
      <c r="F26561" s="533"/>
      <c r="G26561" s="533"/>
    </row>
    <row r="26562" spans="1:7">
      <c r="A26562" s="533"/>
      <c r="B26562" s="1787"/>
      <c r="C26562" s="1788"/>
      <c r="D26562" s="533"/>
      <c r="E26562" s="533"/>
      <c r="F26562" s="533"/>
      <c r="G26562" s="533"/>
    </row>
    <row r="26563" spans="1:7">
      <c r="A26563" s="533"/>
      <c r="B26563" s="1787"/>
      <c r="C26563" s="1788"/>
      <c r="D26563" s="533"/>
      <c r="E26563" s="533"/>
      <c r="F26563" s="533"/>
      <c r="G26563" s="533"/>
    </row>
    <row r="26564" spans="1:7">
      <c r="A26564" s="533"/>
      <c r="B26564" s="1787"/>
      <c r="C26564" s="1788"/>
      <c r="D26564" s="533"/>
      <c r="E26564" s="533"/>
      <c r="F26564" s="533"/>
      <c r="G26564" s="533"/>
    </row>
    <row r="26565" spans="1:7">
      <c r="A26565" s="533"/>
      <c r="B26565" s="1787"/>
      <c r="C26565" s="1788"/>
      <c r="D26565" s="533"/>
      <c r="E26565" s="533"/>
      <c r="F26565" s="533"/>
      <c r="G26565" s="533"/>
    </row>
    <row r="26566" spans="1:7">
      <c r="A26566" s="533"/>
      <c r="B26566" s="1787"/>
      <c r="C26566" s="1788"/>
      <c r="D26566" s="533"/>
      <c r="E26566" s="533"/>
      <c r="F26566" s="533"/>
      <c r="G26566" s="533"/>
    </row>
    <row r="26567" spans="1:7">
      <c r="A26567" s="533"/>
      <c r="B26567" s="1787"/>
      <c r="C26567" s="1788"/>
      <c r="D26567" s="533"/>
      <c r="E26567" s="533"/>
      <c r="F26567" s="533"/>
      <c r="G26567" s="533"/>
    </row>
    <row r="26568" spans="1:7">
      <c r="A26568" s="533"/>
      <c r="B26568" s="1787"/>
      <c r="C26568" s="1788"/>
      <c r="D26568" s="533"/>
      <c r="E26568" s="533"/>
      <c r="F26568" s="533"/>
      <c r="G26568" s="533"/>
    </row>
    <row r="26569" spans="1:7">
      <c r="A26569" s="533"/>
      <c r="B26569" s="1787"/>
      <c r="C26569" s="1788"/>
      <c r="D26569" s="533"/>
      <c r="E26569" s="533"/>
      <c r="F26569" s="533"/>
      <c r="G26569" s="533"/>
    </row>
    <row r="26570" spans="1:7">
      <c r="A26570" s="533"/>
      <c r="B26570" s="1787"/>
      <c r="C26570" s="1788"/>
      <c r="D26570" s="533"/>
      <c r="E26570" s="533"/>
      <c r="F26570" s="533"/>
      <c r="G26570" s="533"/>
    </row>
    <row r="26571" spans="1:7">
      <c r="A26571" s="533"/>
      <c r="B26571" s="1787"/>
      <c r="C26571" s="1788"/>
      <c r="D26571" s="533"/>
      <c r="E26571" s="533"/>
      <c r="F26571" s="533"/>
      <c r="G26571" s="533"/>
    </row>
    <row r="26572" spans="1:7">
      <c r="A26572" s="533"/>
      <c r="B26572" s="1787"/>
      <c r="C26572" s="1788"/>
      <c r="D26572" s="533"/>
      <c r="E26572" s="533"/>
      <c r="F26572" s="533"/>
      <c r="G26572" s="533"/>
    </row>
    <row r="26573" spans="1:7">
      <c r="A26573" s="533"/>
      <c r="B26573" s="1787"/>
      <c r="C26573" s="1788"/>
      <c r="D26573" s="533"/>
      <c r="E26573" s="533"/>
      <c r="F26573" s="533"/>
      <c r="G26573" s="533"/>
    </row>
    <row r="26574" spans="1:7">
      <c r="A26574" s="533"/>
      <c r="B26574" s="1787"/>
      <c r="C26574" s="1788"/>
      <c r="D26574" s="533"/>
      <c r="E26574" s="533"/>
      <c r="F26574" s="533"/>
      <c r="G26574" s="533"/>
    </row>
    <row r="26575" spans="1:7">
      <c r="A26575" s="533"/>
      <c r="B26575" s="1787"/>
      <c r="C26575" s="1788"/>
      <c r="D26575" s="533"/>
      <c r="E26575" s="533"/>
      <c r="F26575" s="533"/>
      <c r="G26575" s="533"/>
    </row>
    <row r="26576" spans="1:7">
      <c r="A26576" s="533"/>
      <c r="B26576" s="1787"/>
      <c r="C26576" s="1788"/>
      <c r="D26576" s="533"/>
      <c r="E26576" s="533"/>
      <c r="F26576" s="533"/>
      <c r="G26576" s="533"/>
    </row>
    <row r="26577" spans="1:7">
      <c r="A26577" s="533"/>
      <c r="B26577" s="1787"/>
      <c r="C26577" s="1788"/>
      <c r="D26577" s="533"/>
      <c r="E26577" s="533"/>
      <c r="F26577" s="533"/>
      <c r="G26577" s="533"/>
    </row>
    <row r="26578" spans="1:7">
      <c r="A26578" s="533"/>
      <c r="B26578" s="1787"/>
      <c r="C26578" s="1788"/>
      <c r="D26578" s="533"/>
      <c r="E26578" s="533"/>
      <c r="F26578" s="533"/>
      <c r="G26578" s="533"/>
    </row>
    <row r="26579" spans="1:7">
      <c r="A26579" s="533"/>
      <c r="B26579" s="1787"/>
      <c r="C26579" s="1788"/>
      <c r="D26579" s="533"/>
      <c r="E26579" s="533"/>
      <c r="F26579" s="533"/>
      <c r="G26579" s="533"/>
    </row>
    <row r="26580" spans="1:7">
      <c r="A26580" s="533"/>
      <c r="B26580" s="1787"/>
      <c r="C26580" s="1788"/>
      <c r="D26580" s="533"/>
      <c r="E26580" s="533"/>
      <c r="F26580" s="533"/>
      <c r="G26580" s="533"/>
    </row>
    <row r="26581" spans="1:7">
      <c r="A26581" s="533"/>
      <c r="B26581" s="1787"/>
      <c r="C26581" s="1788"/>
      <c r="D26581" s="533"/>
      <c r="E26581" s="533"/>
      <c r="F26581" s="533"/>
      <c r="G26581" s="533"/>
    </row>
    <row r="26582" spans="1:7">
      <c r="A26582" s="533"/>
      <c r="B26582" s="1787"/>
      <c r="C26582" s="1788"/>
      <c r="D26582" s="533"/>
      <c r="E26582" s="533"/>
      <c r="F26582" s="533"/>
      <c r="G26582" s="533"/>
    </row>
    <row r="26583" spans="1:7">
      <c r="A26583" s="533"/>
      <c r="B26583" s="1787"/>
      <c r="C26583" s="1788"/>
      <c r="D26583" s="533"/>
      <c r="E26583" s="533"/>
      <c r="F26583" s="533"/>
      <c r="G26583" s="533"/>
    </row>
    <row r="26584" spans="1:7">
      <c r="A26584" s="533"/>
      <c r="B26584" s="1787"/>
      <c r="C26584" s="1788"/>
      <c r="D26584" s="533"/>
      <c r="E26584" s="533"/>
      <c r="F26584" s="533"/>
      <c r="G26584" s="533"/>
    </row>
    <row r="26585" spans="1:7">
      <c r="A26585" s="533"/>
      <c r="B26585" s="1787"/>
      <c r="C26585" s="1788"/>
      <c r="D26585" s="533"/>
      <c r="E26585" s="533"/>
      <c r="F26585" s="533"/>
      <c r="G26585" s="533"/>
    </row>
    <row r="26586" spans="1:7">
      <c r="A26586" s="533"/>
      <c r="B26586" s="1787"/>
      <c r="C26586" s="1788"/>
      <c r="D26586" s="533"/>
      <c r="E26586" s="533"/>
      <c r="F26586" s="533"/>
      <c r="G26586" s="533"/>
    </row>
    <row r="26587" spans="1:7">
      <c r="A26587" s="533"/>
      <c r="B26587" s="1787"/>
      <c r="C26587" s="1788"/>
      <c r="D26587" s="533"/>
      <c r="E26587" s="533"/>
      <c r="F26587" s="533"/>
      <c r="G26587" s="533"/>
    </row>
    <row r="26588" spans="1:7">
      <c r="A26588" s="533"/>
      <c r="B26588" s="1787"/>
      <c r="C26588" s="1788"/>
      <c r="D26588" s="533"/>
      <c r="E26588" s="533"/>
      <c r="F26588" s="533"/>
      <c r="G26588" s="533"/>
    </row>
    <row r="26589" spans="1:7">
      <c r="A26589" s="533"/>
      <c r="B26589" s="1787"/>
      <c r="C26589" s="1788"/>
      <c r="D26589" s="533"/>
      <c r="E26589" s="533"/>
      <c r="F26589" s="533"/>
      <c r="G26589" s="533"/>
    </row>
    <row r="26590" spans="1:7">
      <c r="A26590" s="533"/>
      <c r="B26590" s="1787"/>
      <c r="C26590" s="1788"/>
      <c r="D26590" s="533"/>
      <c r="E26590" s="533"/>
      <c r="F26590" s="533"/>
      <c r="G26590" s="533"/>
    </row>
    <row r="26591" spans="1:7">
      <c r="A26591" s="533"/>
      <c r="B26591" s="1787"/>
      <c r="C26591" s="1788"/>
      <c r="D26591" s="533"/>
      <c r="E26591" s="533"/>
      <c r="F26591" s="533"/>
      <c r="G26591" s="533"/>
    </row>
    <row r="26592" spans="1:7">
      <c r="A26592" s="533"/>
      <c r="B26592" s="1787"/>
      <c r="C26592" s="1788"/>
      <c r="D26592" s="533"/>
      <c r="E26592" s="533"/>
      <c r="F26592" s="533"/>
      <c r="G26592" s="533"/>
    </row>
    <row r="26593" spans="1:7">
      <c r="A26593" s="533"/>
      <c r="B26593" s="1787"/>
      <c r="C26593" s="1788"/>
      <c r="D26593" s="533"/>
      <c r="E26593" s="533"/>
      <c r="F26593" s="533"/>
      <c r="G26593" s="533"/>
    </row>
    <row r="26594" spans="1:7">
      <c r="A26594" s="533"/>
      <c r="B26594" s="1787"/>
      <c r="C26594" s="1788"/>
      <c r="D26594" s="533"/>
      <c r="E26594" s="533"/>
      <c r="F26594" s="533"/>
      <c r="G26594" s="533"/>
    </row>
    <row r="26595" spans="1:7">
      <c r="A26595" s="533"/>
      <c r="B26595" s="1787"/>
      <c r="C26595" s="1788"/>
      <c r="D26595" s="533"/>
      <c r="E26595" s="533"/>
      <c r="F26595" s="533"/>
      <c r="G26595" s="533"/>
    </row>
    <row r="26596" spans="1:7">
      <c r="A26596" s="533"/>
      <c r="B26596" s="1787"/>
      <c r="C26596" s="1788"/>
      <c r="D26596" s="533"/>
      <c r="E26596" s="533"/>
      <c r="F26596" s="533"/>
      <c r="G26596" s="533"/>
    </row>
    <row r="26597" spans="1:7">
      <c r="A26597" s="533"/>
      <c r="B26597" s="1787"/>
      <c r="C26597" s="1788"/>
      <c r="D26597" s="533"/>
      <c r="E26597" s="533"/>
      <c r="F26597" s="533"/>
      <c r="G26597" s="533"/>
    </row>
    <row r="26598" spans="1:7">
      <c r="A26598" s="533"/>
      <c r="B26598" s="1787"/>
      <c r="C26598" s="1788"/>
      <c r="D26598" s="533"/>
      <c r="E26598" s="533"/>
      <c r="F26598" s="533"/>
      <c r="G26598" s="533"/>
    </row>
    <row r="26599" spans="1:7">
      <c r="A26599" s="533"/>
      <c r="B26599" s="1787"/>
      <c r="C26599" s="1788"/>
      <c r="D26599" s="533"/>
      <c r="E26599" s="533"/>
      <c r="F26599" s="533"/>
      <c r="G26599" s="533"/>
    </row>
    <row r="26600" spans="1:7">
      <c r="A26600" s="533"/>
      <c r="B26600" s="1787"/>
      <c r="C26600" s="1788"/>
      <c r="D26600" s="533"/>
      <c r="E26600" s="533"/>
      <c r="F26600" s="533"/>
      <c r="G26600" s="533"/>
    </row>
    <row r="26601" spans="1:7">
      <c r="A26601" s="533"/>
      <c r="B26601" s="1787"/>
      <c r="C26601" s="1788"/>
      <c r="D26601" s="533"/>
      <c r="E26601" s="533"/>
      <c r="F26601" s="533"/>
      <c r="G26601" s="533"/>
    </row>
    <row r="26602" spans="1:7">
      <c r="A26602" s="533"/>
      <c r="B26602" s="1787"/>
      <c r="C26602" s="1788"/>
      <c r="D26602" s="533"/>
      <c r="E26602" s="533"/>
      <c r="F26602" s="533"/>
      <c r="G26602" s="533"/>
    </row>
    <row r="26603" spans="1:7">
      <c r="A26603" s="533"/>
      <c r="B26603" s="1787"/>
      <c r="C26603" s="1788"/>
      <c r="D26603" s="533"/>
      <c r="E26603" s="533"/>
      <c r="F26603" s="533"/>
      <c r="G26603" s="533"/>
    </row>
    <row r="26604" spans="1:7">
      <c r="A26604" s="533"/>
      <c r="B26604" s="1787"/>
      <c r="C26604" s="1788"/>
      <c r="D26604" s="533"/>
      <c r="E26604" s="533"/>
      <c r="F26604" s="533"/>
      <c r="G26604" s="533"/>
    </row>
    <row r="26605" spans="1:7">
      <c r="A26605" s="533"/>
      <c r="B26605" s="1787"/>
      <c r="C26605" s="1788"/>
      <c r="D26605" s="533"/>
      <c r="E26605" s="533"/>
      <c r="F26605" s="533"/>
      <c r="G26605" s="533"/>
    </row>
    <row r="26606" spans="1:7">
      <c r="A26606" s="533"/>
      <c r="B26606" s="1787"/>
      <c r="C26606" s="1788"/>
      <c r="D26606" s="533"/>
      <c r="E26606" s="533"/>
      <c r="F26606" s="533"/>
      <c r="G26606" s="533"/>
    </row>
    <row r="26607" spans="1:7">
      <c r="A26607" s="533"/>
      <c r="B26607" s="1787"/>
      <c r="C26607" s="1788"/>
      <c r="D26607" s="533"/>
      <c r="E26607" s="533"/>
      <c r="F26607" s="533"/>
      <c r="G26607" s="533"/>
    </row>
    <row r="26608" spans="1:7">
      <c r="A26608" s="533"/>
      <c r="B26608" s="1787"/>
      <c r="C26608" s="1788"/>
      <c r="D26608" s="533"/>
      <c r="E26608" s="533"/>
      <c r="F26608" s="533"/>
      <c r="G26608" s="533"/>
    </row>
    <row r="26609" spans="1:7">
      <c r="A26609" s="533"/>
      <c r="B26609" s="1787"/>
      <c r="C26609" s="1788"/>
      <c r="D26609" s="533"/>
      <c r="E26609" s="533"/>
      <c r="F26609" s="533"/>
      <c r="G26609" s="533"/>
    </row>
    <row r="26610" spans="1:7">
      <c r="A26610" s="533"/>
      <c r="B26610" s="1787"/>
      <c r="C26610" s="1788"/>
      <c r="D26610" s="533"/>
      <c r="E26610" s="533"/>
      <c r="F26610" s="533"/>
      <c r="G26610" s="533"/>
    </row>
    <row r="26611" spans="1:7">
      <c r="A26611" s="533"/>
      <c r="B26611" s="1787"/>
      <c r="C26611" s="1788"/>
      <c r="D26611" s="533"/>
      <c r="E26611" s="533"/>
      <c r="F26611" s="533"/>
      <c r="G26611" s="533"/>
    </row>
    <row r="26612" spans="1:7">
      <c r="A26612" s="533"/>
      <c r="B26612" s="1787"/>
      <c r="C26612" s="1788"/>
      <c r="D26612" s="533"/>
      <c r="E26612" s="533"/>
      <c r="F26612" s="533"/>
      <c r="G26612" s="533"/>
    </row>
    <row r="26613" spans="1:7">
      <c r="A26613" s="533"/>
      <c r="B26613" s="1787"/>
      <c r="C26613" s="1788"/>
      <c r="D26613" s="533"/>
      <c r="E26613" s="533"/>
      <c r="F26613" s="533"/>
      <c r="G26613" s="533"/>
    </row>
    <row r="26614" spans="1:7">
      <c r="A26614" s="533"/>
      <c r="B26614" s="1787"/>
      <c r="C26614" s="1788"/>
      <c r="D26614" s="533"/>
      <c r="E26614" s="533"/>
      <c r="F26614" s="533"/>
      <c r="G26614" s="533"/>
    </row>
    <row r="26615" spans="1:7">
      <c r="A26615" s="533"/>
      <c r="B26615" s="1787"/>
      <c r="C26615" s="1788"/>
      <c r="D26615" s="533"/>
      <c r="E26615" s="533"/>
      <c r="F26615" s="533"/>
      <c r="G26615" s="533"/>
    </row>
    <row r="26616" spans="1:7">
      <c r="A26616" s="533"/>
      <c r="B26616" s="1787"/>
      <c r="C26616" s="1788"/>
      <c r="D26616" s="533"/>
      <c r="E26616" s="533"/>
      <c r="F26616" s="533"/>
      <c r="G26616" s="533"/>
    </row>
    <row r="26617" spans="1:7">
      <c r="A26617" s="533"/>
      <c r="B26617" s="1787"/>
      <c r="C26617" s="1788"/>
      <c r="D26617" s="533"/>
      <c r="E26617" s="533"/>
      <c r="F26617" s="533"/>
      <c r="G26617" s="533"/>
    </row>
    <row r="26618" spans="1:7">
      <c r="A26618" s="533"/>
      <c r="B26618" s="1787"/>
      <c r="C26618" s="1788"/>
      <c r="D26618" s="533"/>
      <c r="E26618" s="533"/>
      <c r="F26618" s="533"/>
      <c r="G26618" s="533"/>
    </row>
    <row r="26619" spans="1:7">
      <c r="A26619" s="533"/>
      <c r="B26619" s="1787"/>
      <c r="C26619" s="1788"/>
      <c r="D26619" s="533"/>
      <c r="E26619" s="533"/>
      <c r="F26619" s="533"/>
      <c r="G26619" s="533"/>
    </row>
    <row r="26620" spans="1:7">
      <c r="A26620" s="533"/>
      <c r="B26620" s="1787"/>
      <c r="C26620" s="1788"/>
      <c r="D26620" s="533"/>
      <c r="E26620" s="533"/>
      <c r="F26620" s="533"/>
      <c r="G26620" s="533"/>
    </row>
    <row r="26621" spans="1:7">
      <c r="A26621" s="533"/>
      <c r="B26621" s="1787"/>
      <c r="C26621" s="1788"/>
      <c r="D26621" s="533"/>
      <c r="E26621" s="533"/>
      <c r="F26621" s="533"/>
      <c r="G26621" s="533"/>
    </row>
    <row r="26622" spans="1:7">
      <c r="A26622" s="533"/>
      <c r="B26622" s="1787"/>
      <c r="C26622" s="1788"/>
      <c r="D26622" s="533"/>
      <c r="E26622" s="533"/>
      <c r="F26622" s="533"/>
      <c r="G26622" s="533"/>
    </row>
    <row r="26623" spans="1:7">
      <c r="A26623" s="533"/>
      <c r="B26623" s="1787"/>
      <c r="C26623" s="1788"/>
      <c r="D26623" s="533"/>
      <c r="E26623" s="533"/>
      <c r="F26623" s="533"/>
      <c r="G26623" s="533"/>
    </row>
    <row r="26624" spans="1:7">
      <c r="A26624" s="533"/>
      <c r="B26624" s="1787"/>
      <c r="C26624" s="1788"/>
      <c r="D26624" s="533"/>
      <c r="E26624" s="533"/>
      <c r="F26624" s="533"/>
      <c r="G26624" s="533"/>
    </row>
    <row r="26625" spans="1:7">
      <c r="A26625" s="533"/>
      <c r="B26625" s="1787"/>
      <c r="C26625" s="1788"/>
      <c r="D26625" s="533"/>
      <c r="E26625" s="533"/>
      <c r="F26625" s="533"/>
      <c r="G26625" s="533"/>
    </row>
    <row r="26626" spans="1:7">
      <c r="A26626" s="533"/>
      <c r="B26626" s="1787"/>
      <c r="C26626" s="1788"/>
      <c r="D26626" s="533"/>
      <c r="E26626" s="533"/>
      <c r="F26626" s="533"/>
      <c r="G26626" s="533"/>
    </row>
    <row r="26627" spans="1:7">
      <c r="A26627" s="533"/>
      <c r="B26627" s="1787"/>
      <c r="C26627" s="1788"/>
      <c r="D26627" s="533"/>
      <c r="E26627" s="533"/>
      <c r="F26627" s="533"/>
      <c r="G26627" s="533"/>
    </row>
    <row r="26628" spans="1:7">
      <c r="A26628" s="533"/>
      <c r="B26628" s="1787"/>
      <c r="C26628" s="1788"/>
      <c r="D26628" s="533"/>
      <c r="E26628" s="533"/>
      <c r="F26628" s="533"/>
      <c r="G26628" s="533"/>
    </row>
    <row r="26629" spans="1:7">
      <c r="A26629" s="533"/>
      <c r="B26629" s="1787"/>
      <c r="C26629" s="1788"/>
      <c r="D26629" s="533"/>
      <c r="E26629" s="533"/>
      <c r="F26629" s="533"/>
      <c r="G26629" s="533"/>
    </row>
    <row r="26630" spans="1:7">
      <c r="A26630" s="533"/>
      <c r="B26630" s="1787"/>
      <c r="C26630" s="1788"/>
      <c r="D26630" s="533"/>
      <c r="E26630" s="533"/>
      <c r="F26630" s="533"/>
      <c r="G26630" s="533"/>
    </row>
    <row r="26631" spans="1:7">
      <c r="A26631" s="533"/>
      <c r="B26631" s="1787"/>
      <c r="C26631" s="1788"/>
      <c r="D26631" s="533"/>
      <c r="E26631" s="533"/>
      <c r="F26631" s="533"/>
      <c r="G26631" s="533"/>
    </row>
    <row r="26632" spans="1:7">
      <c r="A26632" s="533"/>
      <c r="B26632" s="1787"/>
      <c r="C26632" s="1788"/>
      <c r="D26632" s="533"/>
      <c r="E26632" s="533"/>
      <c r="F26632" s="533"/>
      <c r="G26632" s="533"/>
    </row>
    <row r="26633" spans="1:7">
      <c r="A26633" s="533"/>
      <c r="B26633" s="1787"/>
      <c r="C26633" s="1788"/>
      <c r="D26633" s="533"/>
      <c r="E26633" s="533"/>
      <c r="F26633" s="533"/>
      <c r="G26633" s="533"/>
    </row>
    <row r="26634" spans="1:7">
      <c r="A26634" s="533"/>
      <c r="B26634" s="1787"/>
      <c r="C26634" s="1788"/>
      <c r="D26634" s="533"/>
      <c r="E26634" s="533"/>
      <c r="F26634" s="533"/>
      <c r="G26634" s="533"/>
    </row>
    <row r="26635" spans="1:7">
      <c r="A26635" s="533"/>
      <c r="B26635" s="1787"/>
      <c r="C26635" s="1788"/>
      <c r="D26635" s="533"/>
      <c r="E26635" s="533"/>
      <c r="F26635" s="533"/>
      <c r="G26635" s="533"/>
    </row>
    <row r="26636" spans="1:7">
      <c r="A26636" s="533"/>
      <c r="B26636" s="1787"/>
      <c r="C26636" s="1788"/>
      <c r="D26636" s="533"/>
      <c r="E26636" s="533"/>
      <c r="F26636" s="533"/>
      <c r="G26636" s="533"/>
    </row>
    <row r="26637" spans="1:7">
      <c r="A26637" s="533"/>
      <c r="B26637" s="1787"/>
      <c r="C26637" s="1788"/>
      <c r="D26637" s="533"/>
      <c r="E26637" s="533"/>
      <c r="F26637" s="533"/>
      <c r="G26637" s="533"/>
    </row>
    <row r="26638" spans="1:7">
      <c r="A26638" s="533"/>
      <c r="B26638" s="1787"/>
      <c r="C26638" s="1788"/>
      <c r="D26638" s="533"/>
      <c r="E26638" s="533"/>
      <c r="F26638" s="533"/>
      <c r="G26638" s="533"/>
    </row>
    <row r="26639" spans="1:7">
      <c r="A26639" s="533"/>
      <c r="B26639" s="1787"/>
      <c r="C26639" s="1788"/>
      <c r="D26639" s="533"/>
      <c r="E26639" s="533"/>
      <c r="F26639" s="533"/>
      <c r="G26639" s="533"/>
    </row>
    <row r="26640" spans="1:7">
      <c r="A26640" s="533"/>
      <c r="B26640" s="1787"/>
      <c r="C26640" s="1788"/>
      <c r="D26640" s="533"/>
      <c r="E26640" s="533"/>
      <c r="F26640" s="533"/>
      <c r="G26640" s="533"/>
    </row>
    <row r="26641" spans="1:7">
      <c r="A26641" s="533"/>
      <c r="B26641" s="1787"/>
      <c r="C26641" s="1788"/>
      <c r="D26641" s="533"/>
      <c r="E26641" s="533"/>
      <c r="F26641" s="533"/>
      <c r="G26641" s="533"/>
    </row>
    <row r="26642" spans="1:7">
      <c r="A26642" s="533"/>
      <c r="B26642" s="1787"/>
      <c r="C26642" s="1788"/>
      <c r="D26642" s="533"/>
      <c r="E26642" s="533"/>
      <c r="F26642" s="533"/>
      <c r="G26642" s="533"/>
    </row>
    <row r="26643" spans="1:7">
      <c r="A26643" s="533"/>
      <c r="B26643" s="1787"/>
      <c r="C26643" s="1788"/>
      <c r="D26643" s="533"/>
      <c r="E26643" s="533"/>
      <c r="F26643" s="533"/>
      <c r="G26643" s="533"/>
    </row>
    <row r="26644" spans="1:7">
      <c r="A26644" s="533"/>
      <c r="B26644" s="1787"/>
      <c r="C26644" s="1788"/>
      <c r="D26644" s="533"/>
      <c r="E26644" s="533"/>
      <c r="F26644" s="533"/>
      <c r="G26644" s="533"/>
    </row>
    <row r="26645" spans="1:7">
      <c r="A26645" s="533"/>
      <c r="B26645" s="1787"/>
      <c r="C26645" s="1788"/>
      <c r="D26645" s="533"/>
      <c r="E26645" s="533"/>
      <c r="F26645" s="533"/>
      <c r="G26645" s="533"/>
    </row>
    <row r="26646" spans="1:7">
      <c r="A26646" s="533"/>
      <c r="B26646" s="1787"/>
      <c r="C26646" s="1788"/>
      <c r="D26646" s="533"/>
      <c r="E26646" s="533"/>
      <c r="F26646" s="533"/>
      <c r="G26646" s="533"/>
    </row>
    <row r="26647" spans="1:7">
      <c r="A26647" s="533"/>
      <c r="B26647" s="1787"/>
      <c r="C26647" s="1788"/>
      <c r="D26647" s="533"/>
      <c r="E26647" s="533"/>
      <c r="F26647" s="533"/>
      <c r="G26647" s="533"/>
    </row>
    <row r="26648" spans="1:7">
      <c r="A26648" s="533"/>
      <c r="B26648" s="1787"/>
      <c r="C26648" s="1788"/>
      <c r="D26648" s="533"/>
      <c r="E26648" s="533"/>
      <c r="F26648" s="533"/>
      <c r="G26648" s="533"/>
    </row>
    <row r="26649" spans="1:7">
      <c r="A26649" s="533"/>
      <c r="B26649" s="1787"/>
      <c r="C26649" s="1788"/>
      <c r="D26649" s="533"/>
      <c r="E26649" s="533"/>
      <c r="F26649" s="533"/>
      <c r="G26649" s="533"/>
    </row>
    <row r="26650" spans="1:7">
      <c r="A26650" s="533"/>
      <c r="B26650" s="1787"/>
      <c r="C26650" s="1788"/>
      <c r="D26650" s="533"/>
      <c r="E26650" s="533"/>
      <c r="F26650" s="533"/>
      <c r="G26650" s="533"/>
    </row>
    <row r="26651" spans="1:7">
      <c r="A26651" s="533"/>
      <c r="B26651" s="1787"/>
      <c r="C26651" s="1788"/>
      <c r="D26651" s="533"/>
      <c r="E26651" s="533"/>
      <c r="F26651" s="533"/>
      <c r="G26651" s="533"/>
    </row>
    <row r="26652" spans="1:7">
      <c r="A26652" s="533"/>
      <c r="B26652" s="1787"/>
      <c r="C26652" s="1788"/>
      <c r="D26652" s="533"/>
      <c r="E26652" s="533"/>
      <c r="F26652" s="533"/>
      <c r="G26652" s="533"/>
    </row>
    <row r="26653" spans="1:7">
      <c r="A26653" s="533"/>
      <c r="B26653" s="1787"/>
      <c r="C26653" s="1788"/>
      <c r="D26653" s="533"/>
      <c r="E26653" s="533"/>
      <c r="F26653" s="533"/>
      <c r="G26653" s="533"/>
    </row>
    <row r="26654" spans="1:7">
      <c r="A26654" s="533"/>
      <c r="B26654" s="1787"/>
      <c r="C26654" s="1788"/>
      <c r="D26654" s="533"/>
      <c r="E26654" s="533"/>
      <c r="F26654" s="533"/>
      <c r="G26654" s="533"/>
    </row>
    <row r="26655" spans="1:7">
      <c r="A26655" s="533"/>
      <c r="B26655" s="1787"/>
      <c r="C26655" s="1788"/>
      <c r="D26655" s="533"/>
      <c r="E26655" s="533"/>
      <c r="F26655" s="533"/>
      <c r="G26655" s="533"/>
    </row>
    <row r="26656" spans="1:7">
      <c r="A26656" s="533"/>
      <c r="B26656" s="1787"/>
      <c r="C26656" s="1788"/>
      <c r="D26656" s="533"/>
      <c r="E26656" s="533"/>
      <c r="F26656" s="533"/>
      <c r="G26656" s="533"/>
    </row>
    <row r="26657" spans="1:7">
      <c r="A26657" s="533"/>
      <c r="B26657" s="1787"/>
      <c r="C26657" s="1788"/>
      <c r="D26657" s="533"/>
      <c r="E26657" s="533"/>
      <c r="F26657" s="533"/>
      <c r="G26657" s="533"/>
    </row>
    <row r="26658" spans="1:7">
      <c r="A26658" s="533"/>
      <c r="B26658" s="1787"/>
      <c r="C26658" s="1788"/>
      <c r="D26658" s="533"/>
      <c r="E26658" s="533"/>
      <c r="F26658" s="533"/>
      <c r="G26658" s="533"/>
    </row>
    <row r="26659" spans="1:7">
      <c r="A26659" s="533"/>
      <c r="B26659" s="1787"/>
      <c r="C26659" s="1788"/>
      <c r="D26659" s="533"/>
      <c r="E26659" s="533"/>
      <c r="F26659" s="533"/>
      <c r="G26659" s="533"/>
    </row>
    <row r="26660" spans="1:7">
      <c r="A26660" s="533"/>
      <c r="B26660" s="1787"/>
      <c r="C26660" s="1788"/>
      <c r="D26660" s="533"/>
      <c r="E26660" s="533"/>
      <c r="F26660" s="533"/>
      <c r="G26660" s="533"/>
    </row>
    <row r="26661" spans="1:7">
      <c r="A26661" s="533"/>
      <c r="B26661" s="1787"/>
      <c r="C26661" s="1788"/>
      <c r="D26661" s="533"/>
      <c r="E26661" s="533"/>
      <c r="F26661" s="533"/>
      <c r="G26661" s="533"/>
    </row>
    <row r="26662" spans="1:7">
      <c r="A26662" s="533"/>
      <c r="B26662" s="1787"/>
      <c r="C26662" s="1788"/>
      <c r="D26662" s="533"/>
      <c r="E26662" s="533"/>
      <c r="F26662" s="533"/>
      <c r="G26662" s="533"/>
    </row>
    <row r="26663" spans="1:7">
      <c r="A26663" s="533"/>
      <c r="B26663" s="1787"/>
      <c r="C26663" s="1788"/>
      <c r="D26663" s="533"/>
      <c r="E26663" s="533"/>
      <c r="F26663" s="533"/>
      <c r="G26663" s="533"/>
    </row>
    <row r="26664" spans="1:7">
      <c r="A26664" s="533"/>
      <c r="B26664" s="1787"/>
      <c r="C26664" s="1788"/>
      <c r="D26664" s="533"/>
      <c r="E26664" s="533"/>
      <c r="F26664" s="533"/>
      <c r="G26664" s="533"/>
    </row>
    <row r="26665" spans="1:7">
      <c r="A26665" s="533"/>
      <c r="B26665" s="1787"/>
      <c r="C26665" s="1788"/>
      <c r="D26665" s="533"/>
      <c r="E26665" s="533"/>
      <c r="F26665" s="533"/>
      <c r="G26665" s="533"/>
    </row>
    <row r="26666" spans="1:7">
      <c r="A26666" s="533"/>
      <c r="B26666" s="1787"/>
      <c r="C26666" s="1788"/>
      <c r="D26666" s="533"/>
      <c r="E26666" s="533"/>
      <c r="F26666" s="533"/>
      <c r="G26666" s="533"/>
    </row>
    <row r="26667" spans="1:7">
      <c r="A26667" s="533"/>
      <c r="B26667" s="1787"/>
      <c r="C26667" s="1788"/>
      <c r="D26667" s="533"/>
      <c r="E26667" s="533"/>
      <c r="F26667" s="533"/>
      <c r="G26667" s="533"/>
    </row>
    <row r="26668" spans="1:7">
      <c r="A26668" s="533"/>
      <c r="B26668" s="1787"/>
      <c r="C26668" s="1788"/>
      <c r="D26668" s="533"/>
      <c r="E26668" s="533"/>
      <c r="F26668" s="533"/>
      <c r="G26668" s="533"/>
    </row>
    <row r="26669" spans="1:7">
      <c r="A26669" s="533"/>
      <c r="B26669" s="1787"/>
      <c r="C26669" s="1788"/>
      <c r="D26669" s="533"/>
      <c r="E26669" s="533"/>
      <c r="F26669" s="533"/>
      <c r="G26669" s="533"/>
    </row>
    <row r="26670" spans="1:7">
      <c r="A26670" s="533"/>
      <c r="B26670" s="1787"/>
      <c r="C26670" s="1788"/>
      <c r="D26670" s="533"/>
      <c r="E26670" s="533"/>
      <c r="F26670" s="533"/>
      <c r="G26670" s="533"/>
    </row>
    <row r="26671" spans="1:7">
      <c r="A26671" s="533"/>
      <c r="B26671" s="1787"/>
      <c r="C26671" s="1788"/>
      <c r="D26671" s="533"/>
      <c r="E26671" s="533"/>
      <c r="F26671" s="533"/>
      <c r="G26671" s="533"/>
    </row>
    <row r="26672" spans="1:7">
      <c r="A26672" s="533"/>
      <c r="B26672" s="1787"/>
      <c r="C26672" s="1788"/>
      <c r="D26672" s="533"/>
      <c r="E26672" s="533"/>
      <c r="F26672" s="533"/>
      <c r="G26672" s="533"/>
    </row>
    <row r="26673" spans="1:7">
      <c r="A26673" s="533"/>
      <c r="B26673" s="1787"/>
      <c r="C26673" s="1788"/>
      <c r="D26673" s="533"/>
      <c r="E26673" s="533"/>
      <c r="F26673" s="533"/>
      <c r="G26673" s="533"/>
    </row>
    <row r="26674" spans="1:7">
      <c r="A26674" s="533"/>
      <c r="B26674" s="1787"/>
      <c r="C26674" s="1788"/>
      <c r="D26674" s="533"/>
      <c r="E26674" s="533"/>
      <c r="F26674" s="533"/>
      <c r="G26674" s="533"/>
    </row>
    <row r="26675" spans="1:7">
      <c r="A26675" s="533"/>
      <c r="B26675" s="1787"/>
      <c r="C26675" s="1788"/>
      <c r="D26675" s="533"/>
      <c r="E26675" s="533"/>
      <c r="F26675" s="533"/>
      <c r="G26675" s="533"/>
    </row>
    <row r="26676" spans="1:7">
      <c r="A26676" s="533"/>
      <c r="B26676" s="1787"/>
      <c r="C26676" s="1788"/>
      <c r="D26676" s="533"/>
      <c r="E26676" s="533"/>
      <c r="F26676" s="533"/>
      <c r="G26676" s="533"/>
    </row>
    <row r="26677" spans="1:7">
      <c r="A26677" s="533"/>
      <c r="B26677" s="1787"/>
      <c r="C26677" s="1788"/>
      <c r="D26677" s="533"/>
      <c r="E26677" s="533"/>
      <c r="F26677" s="533"/>
      <c r="G26677" s="533"/>
    </row>
    <row r="26678" spans="1:7">
      <c r="A26678" s="533"/>
      <c r="B26678" s="1787"/>
      <c r="C26678" s="1788"/>
      <c r="D26678" s="533"/>
      <c r="E26678" s="533"/>
      <c r="F26678" s="533"/>
      <c r="G26678" s="533"/>
    </row>
    <row r="26679" spans="1:7">
      <c r="A26679" s="533"/>
      <c r="B26679" s="1787"/>
      <c r="C26679" s="1788"/>
      <c r="D26679" s="533"/>
      <c r="E26679" s="533"/>
      <c r="F26679" s="533"/>
      <c r="G26679" s="533"/>
    </row>
    <row r="26680" spans="1:7">
      <c r="A26680" s="533"/>
      <c r="B26680" s="1787"/>
      <c r="C26680" s="1788"/>
      <c r="D26680" s="533"/>
      <c r="E26680" s="533"/>
      <c r="F26680" s="533"/>
      <c r="G26680" s="533"/>
    </row>
    <row r="26681" spans="1:7">
      <c r="A26681" s="533"/>
      <c r="B26681" s="1787"/>
      <c r="C26681" s="1788"/>
      <c r="D26681" s="533"/>
      <c r="E26681" s="533"/>
      <c r="F26681" s="533"/>
      <c r="G26681" s="533"/>
    </row>
    <row r="26682" spans="1:7">
      <c r="A26682" s="533"/>
      <c r="B26682" s="1787"/>
      <c r="C26682" s="1788"/>
      <c r="D26682" s="533"/>
      <c r="E26682" s="533"/>
      <c r="F26682" s="533"/>
      <c r="G26682" s="533"/>
    </row>
    <row r="26683" spans="1:7">
      <c r="A26683" s="533"/>
      <c r="B26683" s="1787"/>
      <c r="C26683" s="1788"/>
      <c r="D26683" s="533"/>
      <c r="E26683" s="533"/>
      <c r="F26683" s="533"/>
      <c r="G26683" s="533"/>
    </row>
    <row r="26684" spans="1:7">
      <c r="A26684" s="533"/>
      <c r="B26684" s="1787"/>
      <c r="C26684" s="1788"/>
      <c r="D26684" s="533"/>
      <c r="E26684" s="533"/>
      <c r="F26684" s="533"/>
      <c r="G26684" s="533"/>
    </row>
    <row r="26685" spans="1:7">
      <c r="A26685" s="533"/>
      <c r="B26685" s="1787"/>
      <c r="C26685" s="1788"/>
      <c r="D26685" s="533"/>
      <c r="E26685" s="533"/>
      <c r="F26685" s="533"/>
      <c r="G26685" s="533"/>
    </row>
    <row r="26686" spans="1:7">
      <c r="A26686" s="533"/>
      <c r="B26686" s="1787"/>
      <c r="C26686" s="1788"/>
      <c r="D26686" s="533"/>
      <c r="E26686" s="533"/>
      <c r="F26686" s="533"/>
      <c r="G26686" s="533"/>
    </row>
    <row r="26687" spans="1:7">
      <c r="A26687" s="533"/>
      <c r="B26687" s="1787"/>
      <c r="C26687" s="1788"/>
      <c r="D26687" s="533"/>
      <c r="E26687" s="533"/>
      <c r="F26687" s="533"/>
      <c r="G26687" s="533"/>
    </row>
    <row r="26688" spans="1:7">
      <c r="A26688" s="533"/>
      <c r="B26688" s="1787"/>
      <c r="C26688" s="1788"/>
      <c r="D26688" s="533"/>
      <c r="E26688" s="533"/>
      <c r="F26688" s="533"/>
      <c r="G26688" s="533"/>
    </row>
    <row r="26689" spans="1:7">
      <c r="A26689" s="533"/>
      <c r="B26689" s="1787"/>
      <c r="C26689" s="1788"/>
      <c r="D26689" s="533"/>
      <c r="E26689" s="533"/>
      <c r="F26689" s="533"/>
      <c r="G26689" s="533"/>
    </row>
    <row r="26690" spans="1:7">
      <c r="A26690" s="533"/>
      <c r="B26690" s="1787"/>
      <c r="C26690" s="1788"/>
      <c r="D26690" s="533"/>
      <c r="E26690" s="533"/>
      <c r="F26690" s="533"/>
      <c r="G26690" s="533"/>
    </row>
    <row r="26691" spans="1:7">
      <c r="A26691" s="533"/>
      <c r="B26691" s="1787"/>
      <c r="C26691" s="1788"/>
      <c r="D26691" s="533"/>
      <c r="E26691" s="533"/>
      <c r="F26691" s="533"/>
      <c r="G26691" s="533"/>
    </row>
    <row r="26692" spans="1:7">
      <c r="A26692" s="533"/>
      <c r="B26692" s="1787"/>
      <c r="C26692" s="1788"/>
      <c r="D26692" s="533"/>
      <c r="E26692" s="533"/>
      <c r="F26692" s="533"/>
      <c r="G26692" s="533"/>
    </row>
    <row r="26693" spans="1:7">
      <c r="A26693" s="533"/>
      <c r="B26693" s="1787"/>
      <c r="C26693" s="1788"/>
      <c r="D26693" s="533"/>
      <c r="E26693" s="533"/>
      <c r="F26693" s="533"/>
      <c r="G26693" s="533"/>
    </row>
    <row r="26694" spans="1:7">
      <c r="A26694" s="533"/>
      <c r="B26694" s="1787"/>
      <c r="C26694" s="1788"/>
      <c r="D26694" s="533"/>
      <c r="E26694" s="533"/>
      <c r="F26694" s="533"/>
      <c r="G26694" s="533"/>
    </row>
    <row r="26695" spans="1:7">
      <c r="A26695" s="533"/>
      <c r="B26695" s="1787"/>
      <c r="C26695" s="1788"/>
      <c r="D26695" s="533"/>
      <c r="E26695" s="533"/>
      <c r="F26695" s="533"/>
      <c r="G26695" s="533"/>
    </row>
    <row r="26696" spans="1:7">
      <c r="A26696" s="533"/>
      <c r="B26696" s="1787"/>
      <c r="C26696" s="1788"/>
      <c r="D26696" s="533"/>
      <c r="E26696" s="533"/>
      <c r="F26696" s="533"/>
      <c r="G26696" s="533"/>
    </row>
    <row r="26697" spans="1:7">
      <c r="A26697" s="533"/>
      <c r="B26697" s="1787"/>
      <c r="C26697" s="1788"/>
      <c r="D26697" s="533"/>
      <c r="E26697" s="533"/>
      <c r="F26697" s="533"/>
      <c r="G26697" s="533"/>
    </row>
    <row r="26698" spans="1:7">
      <c r="A26698" s="533"/>
      <c r="B26698" s="1787"/>
      <c r="C26698" s="1788"/>
      <c r="D26698" s="533"/>
      <c r="E26698" s="533"/>
      <c r="F26698" s="533"/>
      <c r="G26698" s="533"/>
    </row>
    <row r="26699" spans="1:7">
      <c r="A26699" s="533"/>
      <c r="B26699" s="1787"/>
      <c r="C26699" s="1788"/>
      <c r="D26699" s="533"/>
      <c r="E26699" s="533"/>
      <c r="F26699" s="533"/>
      <c r="G26699" s="533"/>
    </row>
    <row r="26700" spans="1:7">
      <c r="A26700" s="533"/>
      <c r="B26700" s="1787"/>
      <c r="C26700" s="1788"/>
      <c r="D26700" s="533"/>
      <c r="E26700" s="533"/>
      <c r="F26700" s="533"/>
      <c r="G26700" s="533"/>
    </row>
    <row r="26701" spans="1:7">
      <c r="A26701" s="533"/>
      <c r="B26701" s="1787"/>
      <c r="C26701" s="1788"/>
      <c r="D26701" s="533"/>
      <c r="E26701" s="533"/>
      <c r="F26701" s="533"/>
      <c r="G26701" s="533"/>
    </row>
    <row r="26702" spans="1:7">
      <c r="A26702" s="533"/>
      <c r="B26702" s="1787"/>
      <c r="C26702" s="1788"/>
      <c r="D26702" s="533"/>
      <c r="E26702" s="533"/>
      <c r="F26702" s="533"/>
      <c r="G26702" s="533"/>
    </row>
    <row r="26703" spans="1:7">
      <c r="A26703" s="533"/>
      <c r="B26703" s="1787"/>
      <c r="C26703" s="1788"/>
      <c r="D26703" s="533"/>
      <c r="E26703" s="533"/>
      <c r="F26703" s="533"/>
      <c r="G26703" s="533"/>
    </row>
    <row r="26704" spans="1:7">
      <c r="A26704" s="533"/>
      <c r="B26704" s="1787"/>
      <c r="C26704" s="1788"/>
      <c r="D26704" s="533"/>
      <c r="E26704" s="533"/>
      <c r="F26704" s="533"/>
      <c r="G26704" s="533"/>
    </row>
    <row r="26705" spans="1:7">
      <c r="A26705" s="533"/>
      <c r="B26705" s="1787"/>
      <c r="C26705" s="1788"/>
      <c r="D26705" s="533"/>
      <c r="E26705" s="533"/>
      <c r="F26705" s="533"/>
      <c r="G26705" s="533"/>
    </row>
    <row r="26706" spans="1:7">
      <c r="A26706" s="533"/>
      <c r="B26706" s="1787"/>
      <c r="C26706" s="1788"/>
      <c r="D26706" s="533"/>
      <c r="E26706" s="533"/>
      <c r="F26706" s="533"/>
      <c r="G26706" s="533"/>
    </row>
    <row r="26707" spans="1:7">
      <c r="A26707" s="533"/>
      <c r="B26707" s="1787"/>
      <c r="C26707" s="1788"/>
      <c r="D26707" s="533"/>
      <c r="E26707" s="533"/>
      <c r="F26707" s="533"/>
      <c r="G26707" s="533"/>
    </row>
    <row r="26708" spans="1:7">
      <c r="A26708" s="533"/>
      <c r="B26708" s="1787"/>
      <c r="C26708" s="1788"/>
      <c r="D26708" s="533"/>
      <c r="E26708" s="533"/>
      <c r="F26708" s="533"/>
      <c r="G26708" s="533"/>
    </row>
    <row r="26709" spans="1:7">
      <c r="A26709" s="533"/>
      <c r="B26709" s="1787"/>
      <c r="C26709" s="1788"/>
      <c r="D26709" s="533"/>
      <c r="E26709" s="533"/>
      <c r="F26709" s="533"/>
      <c r="G26709" s="533"/>
    </row>
    <row r="26710" spans="1:7">
      <c r="A26710" s="533"/>
      <c r="B26710" s="1787"/>
      <c r="C26710" s="1788"/>
      <c r="D26710" s="533"/>
      <c r="E26710" s="533"/>
      <c r="F26710" s="533"/>
      <c r="G26710" s="533"/>
    </row>
    <row r="26711" spans="1:7">
      <c r="A26711" s="533"/>
      <c r="B26711" s="1787"/>
      <c r="C26711" s="1788"/>
      <c r="D26711" s="533"/>
      <c r="E26711" s="533"/>
      <c r="F26711" s="533"/>
      <c r="G26711" s="533"/>
    </row>
    <row r="26712" spans="1:7">
      <c r="A26712" s="533"/>
      <c r="B26712" s="1787"/>
      <c r="C26712" s="1788"/>
      <c r="D26712" s="533"/>
      <c r="E26712" s="533"/>
      <c r="F26712" s="533"/>
      <c r="G26712" s="533"/>
    </row>
    <row r="26713" spans="1:7">
      <c r="A26713" s="533"/>
      <c r="B26713" s="1787"/>
      <c r="C26713" s="1788"/>
      <c r="D26713" s="533"/>
      <c r="E26713" s="533"/>
      <c r="F26713" s="533"/>
      <c r="G26713" s="533"/>
    </row>
    <row r="26714" spans="1:7">
      <c r="A26714" s="533"/>
      <c r="B26714" s="1787"/>
      <c r="C26714" s="1788"/>
      <c r="D26714" s="533"/>
      <c r="E26714" s="533"/>
      <c r="F26714" s="533"/>
      <c r="G26714" s="533"/>
    </row>
    <row r="26715" spans="1:7">
      <c r="A26715" s="533"/>
      <c r="B26715" s="1787"/>
      <c r="C26715" s="1788"/>
      <c r="D26715" s="533"/>
      <c r="E26715" s="533"/>
      <c r="F26715" s="533"/>
      <c r="G26715" s="533"/>
    </row>
    <row r="26716" spans="1:7">
      <c r="A26716" s="533"/>
      <c r="B26716" s="1787"/>
      <c r="C26716" s="1788"/>
      <c r="D26716" s="533"/>
      <c r="E26716" s="533"/>
      <c r="F26716" s="533"/>
      <c r="G26716" s="533"/>
    </row>
    <row r="26717" spans="1:7">
      <c r="A26717" s="533"/>
      <c r="B26717" s="1787"/>
      <c r="C26717" s="1788"/>
      <c r="D26717" s="533"/>
      <c r="E26717" s="533"/>
      <c r="F26717" s="533"/>
      <c r="G26717" s="533"/>
    </row>
    <row r="26718" spans="1:7">
      <c r="A26718" s="533"/>
      <c r="B26718" s="1787"/>
      <c r="C26718" s="1788"/>
      <c r="D26718" s="533"/>
      <c r="E26718" s="533"/>
      <c r="F26718" s="533"/>
      <c r="G26718" s="533"/>
    </row>
    <row r="26719" spans="1:7">
      <c r="A26719" s="533"/>
      <c r="B26719" s="1787"/>
      <c r="C26719" s="1788"/>
      <c r="D26719" s="533"/>
      <c r="E26719" s="533"/>
      <c r="F26719" s="533"/>
      <c r="G26719" s="533"/>
    </row>
    <row r="26720" spans="1:7">
      <c r="A26720" s="533"/>
      <c r="B26720" s="1787"/>
      <c r="C26720" s="1788"/>
      <c r="D26720" s="533"/>
      <c r="E26720" s="533"/>
      <c r="F26720" s="533"/>
      <c r="G26720" s="533"/>
    </row>
    <row r="26721" spans="1:7">
      <c r="A26721" s="533"/>
      <c r="B26721" s="1787"/>
      <c r="C26721" s="1788"/>
      <c r="D26721" s="533"/>
      <c r="E26721" s="533"/>
      <c r="F26721" s="533"/>
      <c r="G26721" s="533"/>
    </row>
    <row r="26722" spans="1:7">
      <c r="A26722" s="533"/>
      <c r="B26722" s="1787"/>
      <c r="C26722" s="1788"/>
      <c r="D26722" s="533"/>
      <c r="E26722" s="533"/>
      <c r="F26722" s="533"/>
      <c r="G26722" s="533"/>
    </row>
    <row r="26723" spans="1:7">
      <c r="A26723" s="533"/>
      <c r="B26723" s="1787"/>
      <c r="C26723" s="1788"/>
      <c r="D26723" s="533"/>
      <c r="E26723" s="533"/>
      <c r="F26723" s="533"/>
      <c r="G26723" s="533"/>
    </row>
    <row r="26724" spans="1:7">
      <c r="A26724" s="533"/>
      <c r="B26724" s="1787"/>
      <c r="C26724" s="1788"/>
      <c r="D26724" s="533"/>
      <c r="E26724" s="533"/>
      <c r="F26724" s="533"/>
      <c r="G26724" s="533"/>
    </row>
    <row r="26725" spans="1:7">
      <c r="A26725" s="533"/>
      <c r="B26725" s="1787"/>
      <c r="C26725" s="1788"/>
      <c r="D26725" s="533"/>
      <c r="E26725" s="533"/>
      <c r="F26725" s="533"/>
      <c r="G26725" s="533"/>
    </row>
    <row r="26726" spans="1:7">
      <c r="A26726" s="533"/>
      <c r="B26726" s="1787"/>
      <c r="C26726" s="1788"/>
      <c r="D26726" s="533"/>
      <c r="E26726" s="533"/>
      <c r="F26726" s="533"/>
      <c r="G26726" s="533"/>
    </row>
    <row r="26727" spans="1:7">
      <c r="A26727" s="533"/>
      <c r="B26727" s="1787"/>
      <c r="C26727" s="1788"/>
      <c r="D26727" s="533"/>
      <c r="E26727" s="533"/>
      <c r="F26727" s="533"/>
      <c r="G26727" s="533"/>
    </row>
    <row r="26728" spans="1:7">
      <c r="A26728" s="533"/>
      <c r="B26728" s="1787"/>
      <c r="C26728" s="1788"/>
      <c r="D26728" s="533"/>
      <c r="E26728" s="533"/>
      <c r="F26728" s="533"/>
      <c r="G26728" s="533"/>
    </row>
    <row r="26729" spans="1:7">
      <c r="A26729" s="533"/>
      <c r="B26729" s="1787"/>
      <c r="C26729" s="1788"/>
      <c r="D26729" s="533"/>
      <c r="E26729" s="533"/>
      <c r="F26729" s="533"/>
      <c r="G26729" s="533"/>
    </row>
    <row r="26730" spans="1:7">
      <c r="A26730" s="533"/>
      <c r="B26730" s="1787"/>
      <c r="C26730" s="1788"/>
      <c r="D26730" s="533"/>
      <c r="E26730" s="533"/>
      <c r="F26730" s="533"/>
      <c r="G26730" s="533"/>
    </row>
    <row r="26731" spans="1:7">
      <c r="A26731" s="533"/>
      <c r="B26731" s="1787"/>
      <c r="C26731" s="1788"/>
      <c r="D26731" s="533"/>
      <c r="E26731" s="533"/>
      <c r="F26731" s="533"/>
      <c r="G26731" s="533"/>
    </row>
    <row r="26732" spans="1:7">
      <c r="A26732" s="533"/>
      <c r="B26732" s="1787"/>
      <c r="C26732" s="1788"/>
      <c r="D26732" s="533"/>
      <c r="E26732" s="533"/>
      <c r="F26732" s="533"/>
      <c r="G26732" s="533"/>
    </row>
    <row r="26733" spans="1:7">
      <c r="A26733" s="533"/>
      <c r="B26733" s="1787"/>
      <c r="C26733" s="1788"/>
      <c r="D26733" s="533"/>
      <c r="E26733" s="533"/>
      <c r="F26733" s="533"/>
      <c r="G26733" s="533"/>
    </row>
    <row r="26734" spans="1:7">
      <c r="A26734" s="533"/>
      <c r="B26734" s="1787"/>
      <c r="C26734" s="1788"/>
      <c r="D26734" s="533"/>
      <c r="E26734" s="533"/>
      <c r="F26734" s="533"/>
      <c r="G26734" s="533"/>
    </row>
    <row r="26735" spans="1:7">
      <c r="A26735" s="533"/>
      <c r="B26735" s="1787"/>
      <c r="C26735" s="1788"/>
      <c r="D26735" s="533"/>
      <c r="E26735" s="533"/>
      <c r="F26735" s="533"/>
      <c r="G26735" s="533"/>
    </row>
    <row r="26736" spans="1:7">
      <c r="A26736" s="533"/>
      <c r="B26736" s="1787"/>
      <c r="C26736" s="1788"/>
      <c r="D26736" s="533"/>
      <c r="E26736" s="533"/>
      <c r="F26736" s="533"/>
      <c r="G26736" s="533"/>
    </row>
    <row r="26737" spans="1:7">
      <c r="A26737" s="533"/>
      <c r="B26737" s="1787"/>
      <c r="C26737" s="1788"/>
      <c r="D26737" s="533"/>
      <c r="E26737" s="533"/>
      <c r="F26737" s="533"/>
      <c r="G26737" s="533"/>
    </row>
    <row r="26738" spans="1:7">
      <c r="A26738" s="533"/>
      <c r="B26738" s="1787"/>
      <c r="C26738" s="1788"/>
      <c r="D26738" s="533"/>
      <c r="E26738" s="533"/>
      <c r="F26738" s="533"/>
      <c r="G26738" s="533"/>
    </row>
    <row r="26739" spans="1:7">
      <c r="A26739" s="533"/>
      <c r="B26739" s="1787"/>
      <c r="C26739" s="1788"/>
      <c r="D26739" s="533"/>
      <c r="E26739" s="533"/>
      <c r="F26739" s="533"/>
      <c r="G26739" s="533"/>
    </row>
    <row r="26740" spans="1:7">
      <c r="A26740" s="533"/>
      <c r="B26740" s="1787"/>
      <c r="C26740" s="1788"/>
      <c r="D26740" s="533"/>
      <c r="E26740" s="533"/>
      <c r="F26740" s="533"/>
      <c r="G26740" s="533"/>
    </row>
    <row r="26741" spans="1:7">
      <c r="A26741" s="533"/>
      <c r="B26741" s="1787"/>
      <c r="C26741" s="1788"/>
      <c r="D26741" s="533"/>
      <c r="E26741" s="533"/>
      <c r="F26741" s="533"/>
      <c r="G26741" s="533"/>
    </row>
    <row r="26742" spans="1:7">
      <c r="A26742" s="533"/>
      <c r="B26742" s="1787"/>
      <c r="C26742" s="1788"/>
      <c r="D26742" s="533"/>
      <c r="E26742" s="533"/>
      <c r="F26742" s="533"/>
      <c r="G26742" s="533"/>
    </row>
    <row r="26743" spans="1:7">
      <c r="A26743" s="533"/>
      <c r="B26743" s="1787"/>
      <c r="C26743" s="1788"/>
      <c r="D26743" s="533"/>
      <c r="E26743" s="533"/>
      <c r="F26743" s="533"/>
      <c r="G26743" s="533"/>
    </row>
    <row r="26744" spans="1:7">
      <c r="A26744" s="533"/>
      <c r="B26744" s="1787"/>
      <c r="C26744" s="1788"/>
      <c r="D26744" s="533"/>
      <c r="E26744" s="533"/>
      <c r="F26744" s="533"/>
      <c r="G26744" s="533"/>
    </row>
    <row r="26745" spans="1:7">
      <c r="A26745" s="533"/>
      <c r="B26745" s="1787"/>
      <c r="C26745" s="1788"/>
      <c r="D26745" s="533"/>
      <c r="E26745" s="533"/>
      <c r="F26745" s="533"/>
      <c r="G26745" s="533"/>
    </row>
    <row r="26746" spans="1:7">
      <c r="A26746" s="533"/>
      <c r="B26746" s="1787"/>
      <c r="C26746" s="1788"/>
      <c r="D26746" s="533"/>
      <c r="E26746" s="533"/>
      <c r="F26746" s="533"/>
      <c r="G26746" s="533"/>
    </row>
    <row r="26747" spans="1:7">
      <c r="A26747" s="533"/>
      <c r="B26747" s="1787"/>
      <c r="C26747" s="1788"/>
      <c r="D26747" s="533"/>
      <c r="E26747" s="533"/>
      <c r="F26747" s="533"/>
      <c r="G26747" s="533"/>
    </row>
    <row r="26748" spans="1:7">
      <c r="A26748" s="533"/>
      <c r="B26748" s="1787"/>
      <c r="C26748" s="1788"/>
      <c r="D26748" s="533"/>
      <c r="E26748" s="533"/>
      <c r="F26748" s="533"/>
      <c r="G26748" s="533"/>
    </row>
    <row r="26749" spans="1:7">
      <c r="A26749" s="533"/>
      <c r="B26749" s="1787"/>
      <c r="C26749" s="1788"/>
      <c r="D26749" s="533"/>
      <c r="E26749" s="533"/>
      <c r="F26749" s="533"/>
      <c r="G26749" s="533"/>
    </row>
    <row r="26750" spans="1:7">
      <c r="A26750" s="533"/>
      <c r="B26750" s="1787"/>
      <c r="C26750" s="1788"/>
      <c r="D26750" s="533"/>
      <c r="E26750" s="533"/>
      <c r="F26750" s="533"/>
      <c r="G26750" s="533"/>
    </row>
    <row r="26751" spans="1:7">
      <c r="A26751" s="533"/>
      <c r="B26751" s="1787"/>
      <c r="C26751" s="1788"/>
      <c r="D26751" s="533"/>
      <c r="E26751" s="533"/>
      <c r="F26751" s="533"/>
      <c r="G26751" s="533"/>
    </row>
    <row r="26752" spans="1:7">
      <c r="A26752" s="533"/>
      <c r="B26752" s="1787"/>
      <c r="C26752" s="1788"/>
      <c r="D26752" s="533"/>
      <c r="E26752" s="533"/>
      <c r="F26752" s="533"/>
      <c r="G26752" s="533"/>
    </row>
    <row r="26753" spans="1:7">
      <c r="A26753" s="533"/>
      <c r="B26753" s="1787"/>
      <c r="C26753" s="1788"/>
      <c r="D26753" s="533"/>
      <c r="E26753" s="533"/>
      <c r="F26753" s="533"/>
      <c r="G26753" s="533"/>
    </row>
    <row r="26754" spans="1:7">
      <c r="A26754" s="533"/>
      <c r="B26754" s="1787"/>
      <c r="C26754" s="1788"/>
      <c r="D26754" s="533"/>
      <c r="E26754" s="533"/>
      <c r="F26754" s="533"/>
      <c r="G26754" s="533"/>
    </row>
    <row r="26755" spans="1:7">
      <c r="A26755" s="533"/>
      <c r="B26755" s="1787"/>
      <c r="C26755" s="1788"/>
      <c r="D26755" s="533"/>
      <c r="E26755" s="533"/>
      <c r="F26755" s="533"/>
      <c r="G26755" s="533"/>
    </row>
    <row r="26756" spans="1:7">
      <c r="A26756" s="533"/>
      <c r="B26756" s="1787"/>
      <c r="C26756" s="1788"/>
      <c r="D26756" s="533"/>
      <c r="E26756" s="533"/>
      <c r="F26756" s="533"/>
      <c r="G26756" s="533"/>
    </row>
    <row r="26757" spans="1:7">
      <c r="A26757" s="533"/>
      <c r="B26757" s="1787"/>
      <c r="C26757" s="1788"/>
      <c r="D26757" s="533"/>
      <c r="E26757" s="533"/>
      <c r="F26757" s="533"/>
      <c r="G26757" s="533"/>
    </row>
    <row r="26758" spans="1:7">
      <c r="A26758" s="533"/>
      <c r="B26758" s="1787"/>
      <c r="C26758" s="1788"/>
      <c r="D26758" s="533"/>
      <c r="E26758" s="533"/>
      <c r="F26758" s="533"/>
      <c r="G26758" s="533"/>
    </row>
    <row r="26759" spans="1:7">
      <c r="A26759" s="533"/>
      <c r="B26759" s="1787"/>
      <c r="C26759" s="1788"/>
      <c r="D26759" s="533"/>
      <c r="E26759" s="533"/>
      <c r="F26759" s="533"/>
      <c r="G26759" s="533"/>
    </row>
    <row r="26760" spans="1:7">
      <c r="A26760" s="533"/>
      <c r="B26760" s="1787"/>
      <c r="C26760" s="1788"/>
      <c r="D26760" s="533"/>
      <c r="E26760" s="533"/>
      <c r="F26760" s="533"/>
      <c r="G26760" s="533"/>
    </row>
    <row r="26761" spans="1:7">
      <c r="A26761" s="533"/>
      <c r="B26761" s="1787"/>
      <c r="C26761" s="1788"/>
      <c r="D26761" s="533"/>
      <c r="E26761" s="533"/>
      <c r="F26761" s="533"/>
      <c r="G26761" s="533"/>
    </row>
    <row r="26762" spans="1:7">
      <c r="A26762" s="533"/>
      <c r="B26762" s="1787"/>
      <c r="C26762" s="1788"/>
      <c r="D26762" s="533"/>
      <c r="E26762" s="533"/>
      <c r="F26762" s="533"/>
      <c r="G26762" s="533"/>
    </row>
    <row r="26763" spans="1:7">
      <c r="A26763" s="533"/>
      <c r="B26763" s="1787"/>
      <c r="C26763" s="1788"/>
      <c r="D26763" s="533"/>
      <c r="E26763" s="533"/>
      <c r="F26763" s="533"/>
      <c r="G26763" s="533"/>
    </row>
    <row r="26764" spans="1:7">
      <c r="A26764" s="533"/>
      <c r="B26764" s="1787"/>
      <c r="C26764" s="1788"/>
      <c r="D26764" s="533"/>
      <c r="E26764" s="533"/>
      <c r="F26764" s="533"/>
      <c r="G26764" s="533"/>
    </row>
    <row r="26765" spans="1:7">
      <c r="A26765" s="533"/>
      <c r="B26765" s="1787"/>
      <c r="C26765" s="1788"/>
      <c r="D26765" s="533"/>
      <c r="E26765" s="533"/>
      <c r="F26765" s="533"/>
      <c r="G26765" s="533"/>
    </row>
    <row r="26766" spans="1:7">
      <c r="A26766" s="533"/>
      <c r="B26766" s="1787"/>
      <c r="C26766" s="1788"/>
      <c r="D26766" s="533"/>
      <c r="E26766" s="533"/>
      <c r="F26766" s="533"/>
      <c r="G26766" s="533"/>
    </row>
    <row r="26767" spans="1:7">
      <c r="A26767" s="533"/>
      <c r="B26767" s="1787"/>
      <c r="C26767" s="1788"/>
      <c r="D26767" s="533"/>
      <c r="E26767" s="533"/>
      <c r="F26767" s="533"/>
      <c r="G26767" s="533"/>
    </row>
    <row r="26768" spans="1:7">
      <c r="A26768" s="533"/>
      <c r="B26768" s="1787"/>
      <c r="C26768" s="1788"/>
      <c r="D26768" s="533"/>
      <c r="E26768" s="533"/>
      <c r="F26768" s="533"/>
      <c r="G26768" s="533"/>
    </row>
    <row r="26769" spans="1:7">
      <c r="A26769" s="533"/>
      <c r="B26769" s="1787"/>
      <c r="C26769" s="1788"/>
      <c r="D26769" s="533"/>
      <c r="E26769" s="533"/>
      <c r="F26769" s="533"/>
      <c r="G26769" s="533"/>
    </row>
    <row r="26770" spans="1:7">
      <c r="A26770" s="533"/>
      <c r="B26770" s="1787"/>
      <c r="C26770" s="1788"/>
      <c r="D26770" s="533"/>
      <c r="E26770" s="533"/>
      <c r="F26770" s="533"/>
      <c r="G26770" s="533"/>
    </row>
    <row r="26771" spans="1:7">
      <c r="A26771" s="533"/>
      <c r="B26771" s="1787"/>
      <c r="C26771" s="1788"/>
      <c r="D26771" s="533"/>
      <c r="E26771" s="533"/>
      <c r="F26771" s="533"/>
      <c r="G26771" s="533"/>
    </row>
    <row r="26772" spans="1:7">
      <c r="A26772" s="533"/>
      <c r="B26772" s="1787"/>
      <c r="C26772" s="1788"/>
      <c r="D26772" s="533"/>
      <c r="E26772" s="533"/>
      <c r="F26772" s="533"/>
      <c r="G26772" s="533"/>
    </row>
    <row r="26773" spans="1:7">
      <c r="A26773" s="533"/>
      <c r="B26773" s="1787"/>
      <c r="C26773" s="1788"/>
      <c r="D26773" s="533"/>
      <c r="E26773" s="533"/>
      <c r="F26773" s="533"/>
      <c r="G26773" s="533"/>
    </row>
    <row r="26774" spans="1:7">
      <c r="A26774" s="533"/>
      <c r="B26774" s="1787"/>
      <c r="C26774" s="1788"/>
      <c r="D26774" s="533"/>
      <c r="E26774" s="533"/>
      <c r="F26774" s="533"/>
      <c r="G26774" s="533"/>
    </row>
    <row r="26775" spans="1:7">
      <c r="A26775" s="533"/>
      <c r="B26775" s="1787"/>
      <c r="C26775" s="1788"/>
      <c r="D26775" s="533"/>
      <c r="E26775" s="533"/>
      <c r="F26775" s="533"/>
      <c r="G26775" s="533"/>
    </row>
    <row r="26776" spans="1:7">
      <c r="A26776" s="533"/>
      <c r="B26776" s="1787"/>
      <c r="C26776" s="1788"/>
      <c r="D26776" s="533"/>
      <c r="E26776" s="533"/>
      <c r="F26776" s="533"/>
      <c r="G26776" s="533"/>
    </row>
    <row r="26777" spans="1:7">
      <c r="A26777" s="533"/>
      <c r="B26777" s="1787"/>
      <c r="C26777" s="1788"/>
      <c r="D26777" s="533"/>
      <c r="E26777" s="533"/>
      <c r="F26777" s="533"/>
      <c r="G26777" s="533"/>
    </row>
    <row r="26778" spans="1:7">
      <c r="A26778" s="533"/>
      <c r="B26778" s="1787"/>
      <c r="C26778" s="1788"/>
      <c r="D26778" s="533"/>
      <c r="E26778" s="533"/>
      <c r="F26778" s="533"/>
      <c r="G26778" s="533"/>
    </row>
    <row r="26779" spans="1:7">
      <c r="A26779" s="533"/>
      <c r="B26779" s="1787"/>
      <c r="C26779" s="1788"/>
      <c r="D26779" s="533"/>
      <c r="E26779" s="533"/>
      <c r="F26779" s="533"/>
      <c r="G26779" s="533"/>
    </row>
    <row r="26780" spans="1:7">
      <c r="A26780" s="533"/>
      <c r="B26780" s="1787"/>
      <c r="C26780" s="1788"/>
      <c r="D26780" s="533"/>
      <c r="E26780" s="533"/>
      <c r="F26780" s="533"/>
      <c r="G26780" s="533"/>
    </row>
    <row r="26781" spans="1:7">
      <c r="A26781" s="533"/>
      <c r="B26781" s="1787"/>
      <c r="C26781" s="1788"/>
      <c r="D26781" s="533"/>
      <c r="E26781" s="533"/>
      <c r="F26781" s="533"/>
      <c r="G26781" s="533"/>
    </row>
    <row r="26782" spans="1:7">
      <c r="A26782" s="533"/>
      <c r="B26782" s="1787"/>
      <c r="C26782" s="1788"/>
      <c r="D26782" s="533"/>
      <c r="E26782" s="533"/>
      <c r="F26782" s="533"/>
      <c r="G26782" s="533"/>
    </row>
    <row r="26783" spans="1:7">
      <c r="A26783" s="533"/>
      <c r="B26783" s="1787"/>
      <c r="C26783" s="1788"/>
      <c r="D26783" s="533"/>
      <c r="E26783" s="533"/>
      <c r="F26783" s="533"/>
      <c r="G26783" s="533"/>
    </row>
    <row r="26784" spans="1:7">
      <c r="A26784" s="533"/>
      <c r="B26784" s="1787"/>
      <c r="C26784" s="1788"/>
      <c r="D26784" s="533"/>
      <c r="E26784" s="533"/>
      <c r="F26784" s="533"/>
      <c r="G26784" s="533"/>
    </row>
    <row r="26785" spans="1:7">
      <c r="A26785" s="533"/>
      <c r="B26785" s="1787"/>
      <c r="C26785" s="1788"/>
      <c r="D26785" s="533"/>
      <c r="E26785" s="533"/>
      <c r="F26785" s="533"/>
      <c r="G26785" s="533"/>
    </row>
    <row r="26786" spans="1:7">
      <c r="A26786" s="533"/>
      <c r="B26786" s="1787"/>
      <c r="C26786" s="1788"/>
      <c r="D26786" s="533"/>
      <c r="E26786" s="533"/>
      <c r="F26786" s="533"/>
      <c r="G26786" s="533"/>
    </row>
    <row r="26787" spans="1:7">
      <c r="A26787" s="533"/>
      <c r="B26787" s="1787"/>
      <c r="C26787" s="1788"/>
      <c r="D26787" s="533"/>
      <c r="E26787" s="533"/>
      <c r="F26787" s="533"/>
      <c r="G26787" s="533"/>
    </row>
    <row r="26788" spans="1:7">
      <c r="A26788" s="533"/>
      <c r="B26788" s="1787"/>
      <c r="C26788" s="1788"/>
      <c r="D26788" s="533"/>
      <c r="E26788" s="533"/>
      <c r="F26788" s="533"/>
      <c r="G26788" s="533"/>
    </row>
    <row r="26789" spans="1:7">
      <c r="A26789" s="533"/>
      <c r="B26789" s="1787"/>
      <c r="C26789" s="1788"/>
      <c r="D26789" s="533"/>
      <c r="E26789" s="533"/>
      <c r="F26789" s="533"/>
      <c r="G26789" s="533"/>
    </row>
    <row r="26790" spans="1:7">
      <c r="A26790" s="533"/>
      <c r="B26790" s="1787"/>
      <c r="C26790" s="1788"/>
      <c r="D26790" s="533"/>
      <c r="E26790" s="533"/>
      <c r="F26790" s="533"/>
      <c r="G26790" s="533"/>
    </row>
    <row r="26791" spans="1:7">
      <c r="A26791" s="533"/>
      <c r="B26791" s="1787"/>
      <c r="C26791" s="1788"/>
      <c r="D26791" s="533"/>
      <c r="E26791" s="533"/>
      <c r="F26791" s="533"/>
      <c r="G26791" s="533"/>
    </row>
    <row r="26792" spans="1:7">
      <c r="A26792" s="533"/>
      <c r="B26792" s="1787"/>
      <c r="C26792" s="1788"/>
      <c r="D26792" s="533"/>
      <c r="E26792" s="533"/>
      <c r="F26792" s="533"/>
      <c r="G26792" s="533"/>
    </row>
    <row r="26793" spans="1:7">
      <c r="A26793" s="533"/>
      <c r="B26793" s="1787"/>
      <c r="C26793" s="1788"/>
      <c r="D26793" s="533"/>
      <c r="E26793" s="533"/>
      <c r="F26793" s="533"/>
      <c r="G26793" s="533"/>
    </row>
    <row r="26794" spans="1:7">
      <c r="A26794" s="533"/>
      <c r="B26794" s="1787"/>
      <c r="C26794" s="1788"/>
      <c r="D26794" s="533"/>
      <c r="E26794" s="533"/>
      <c r="F26794" s="533"/>
      <c r="G26794" s="533"/>
    </row>
    <row r="26795" spans="1:7">
      <c r="A26795" s="533"/>
      <c r="B26795" s="1787"/>
      <c r="C26795" s="1788"/>
      <c r="D26795" s="533"/>
      <c r="E26795" s="533"/>
      <c r="F26795" s="533"/>
      <c r="G26795" s="533"/>
    </row>
    <row r="26796" spans="1:7">
      <c r="A26796" s="533"/>
      <c r="B26796" s="1787"/>
      <c r="C26796" s="1788"/>
      <c r="D26796" s="533"/>
      <c r="E26796" s="533"/>
      <c r="F26796" s="533"/>
      <c r="G26796" s="533"/>
    </row>
    <row r="26797" spans="1:7">
      <c r="A26797" s="533"/>
      <c r="B26797" s="1787"/>
      <c r="C26797" s="1788"/>
      <c r="D26797" s="533"/>
      <c r="E26797" s="533"/>
      <c r="F26797" s="533"/>
      <c r="G26797" s="533"/>
    </row>
    <row r="26798" spans="1:7">
      <c r="A26798" s="533"/>
      <c r="B26798" s="1787"/>
      <c r="C26798" s="1788"/>
      <c r="D26798" s="533"/>
      <c r="E26798" s="533"/>
      <c r="F26798" s="533"/>
      <c r="G26798" s="533"/>
    </row>
    <row r="26799" spans="1:7">
      <c r="A26799" s="533"/>
      <c r="B26799" s="1787"/>
      <c r="C26799" s="1788"/>
      <c r="D26799" s="533"/>
      <c r="E26799" s="533"/>
      <c r="F26799" s="533"/>
      <c r="G26799" s="533"/>
    </row>
    <row r="26800" spans="1:7">
      <c r="A26800" s="533"/>
      <c r="B26800" s="1787"/>
      <c r="C26800" s="1788"/>
      <c r="D26800" s="533"/>
      <c r="E26800" s="533"/>
      <c r="F26800" s="533"/>
      <c r="G26800" s="533"/>
    </row>
    <row r="26801" spans="1:7">
      <c r="A26801" s="533"/>
      <c r="B26801" s="1787"/>
      <c r="C26801" s="1788"/>
      <c r="D26801" s="533"/>
      <c r="E26801" s="533"/>
      <c r="F26801" s="533"/>
      <c r="G26801" s="533"/>
    </row>
    <row r="26802" spans="1:7">
      <c r="A26802" s="533"/>
      <c r="B26802" s="1787"/>
      <c r="C26802" s="1788"/>
      <c r="D26802" s="533"/>
      <c r="E26802" s="533"/>
      <c r="F26802" s="533"/>
      <c r="G26802" s="533"/>
    </row>
    <row r="26803" spans="1:7">
      <c r="A26803" s="533"/>
      <c r="B26803" s="1787"/>
      <c r="C26803" s="1788"/>
      <c r="D26803" s="533"/>
      <c r="E26803" s="533"/>
      <c r="F26803" s="533"/>
      <c r="G26803" s="533"/>
    </row>
    <row r="26804" spans="1:7">
      <c r="A26804" s="533"/>
      <c r="B26804" s="1787"/>
      <c r="C26804" s="1788"/>
      <c r="D26804" s="533"/>
      <c r="E26804" s="533"/>
      <c r="F26804" s="533"/>
      <c r="G26804" s="533"/>
    </row>
    <row r="26805" spans="1:7">
      <c r="A26805" s="533"/>
      <c r="B26805" s="1787"/>
      <c r="C26805" s="1788"/>
      <c r="D26805" s="533"/>
      <c r="E26805" s="533"/>
      <c r="F26805" s="533"/>
      <c r="G26805" s="533"/>
    </row>
    <row r="26806" spans="1:7">
      <c r="A26806" s="533"/>
      <c r="B26806" s="1787"/>
      <c r="C26806" s="1788"/>
      <c r="D26806" s="533"/>
      <c r="E26806" s="533"/>
      <c r="F26806" s="533"/>
      <c r="G26806" s="533"/>
    </row>
    <row r="26807" spans="1:7">
      <c r="A26807" s="533"/>
      <c r="B26807" s="1787"/>
      <c r="C26807" s="1788"/>
      <c r="D26807" s="533"/>
      <c r="E26807" s="533"/>
      <c r="F26807" s="533"/>
      <c r="G26807" s="533"/>
    </row>
    <row r="26808" spans="1:7">
      <c r="A26808" s="533"/>
      <c r="B26808" s="1787"/>
      <c r="C26808" s="1788"/>
      <c r="D26808" s="533"/>
      <c r="E26808" s="533"/>
      <c r="F26808" s="533"/>
      <c r="G26808" s="533"/>
    </row>
    <row r="26809" spans="1:7">
      <c r="A26809" s="533"/>
      <c r="B26809" s="1787"/>
      <c r="C26809" s="1788"/>
      <c r="D26809" s="533"/>
      <c r="E26809" s="533"/>
      <c r="F26809" s="533"/>
      <c r="G26809" s="533"/>
    </row>
    <row r="26810" spans="1:7">
      <c r="A26810" s="533"/>
      <c r="B26810" s="1787"/>
      <c r="C26810" s="1788"/>
      <c r="D26810" s="533"/>
      <c r="E26810" s="533"/>
      <c r="F26810" s="533"/>
      <c r="G26810" s="533"/>
    </row>
    <row r="26811" spans="1:7">
      <c r="A26811" s="533"/>
      <c r="B26811" s="1787"/>
      <c r="C26811" s="1788"/>
      <c r="D26811" s="533"/>
      <c r="E26811" s="533"/>
      <c r="F26811" s="533"/>
      <c r="G26811" s="533"/>
    </row>
    <row r="26812" spans="1:7">
      <c r="A26812" s="533"/>
      <c r="B26812" s="1787"/>
      <c r="C26812" s="1788"/>
      <c r="D26812" s="533"/>
      <c r="E26812" s="533"/>
      <c r="F26812" s="533"/>
      <c r="G26812" s="533"/>
    </row>
    <row r="26813" spans="1:7">
      <c r="A26813" s="533"/>
      <c r="B26813" s="1787"/>
      <c r="C26813" s="1788"/>
      <c r="D26813" s="533"/>
      <c r="E26813" s="533"/>
      <c r="F26813" s="533"/>
      <c r="G26813" s="533"/>
    </row>
    <row r="26814" spans="1:7">
      <c r="A26814" s="533"/>
      <c r="B26814" s="1787"/>
      <c r="C26814" s="1788"/>
      <c r="D26814" s="533"/>
      <c r="E26814" s="533"/>
      <c r="F26814" s="533"/>
      <c r="G26814" s="533"/>
    </row>
    <row r="26815" spans="1:7">
      <c r="A26815" s="533"/>
      <c r="B26815" s="1787"/>
      <c r="C26815" s="1788"/>
      <c r="D26815" s="533"/>
      <c r="E26815" s="533"/>
      <c r="F26815" s="533"/>
      <c r="G26815" s="533"/>
    </row>
    <row r="26816" spans="1:7">
      <c r="A26816" s="533"/>
      <c r="B26816" s="1787"/>
      <c r="C26816" s="1788"/>
      <c r="D26816" s="533"/>
      <c r="E26816" s="533"/>
      <c r="F26816" s="533"/>
      <c r="G26816" s="533"/>
    </row>
    <row r="26817" spans="1:7">
      <c r="A26817" s="533"/>
      <c r="B26817" s="1787"/>
      <c r="C26817" s="1788"/>
      <c r="D26817" s="533"/>
      <c r="E26817" s="533"/>
      <c r="F26817" s="533"/>
      <c r="G26817" s="533"/>
    </row>
    <row r="26818" spans="1:7">
      <c r="A26818" s="533"/>
      <c r="B26818" s="1787"/>
      <c r="C26818" s="1788"/>
      <c r="D26818" s="533"/>
      <c r="E26818" s="533"/>
      <c r="F26818" s="533"/>
      <c r="G26818" s="533"/>
    </row>
    <row r="26819" spans="1:7">
      <c r="A26819" s="533"/>
      <c r="B26819" s="1787"/>
      <c r="C26819" s="1788"/>
      <c r="D26819" s="533"/>
      <c r="E26819" s="533"/>
      <c r="F26819" s="533"/>
      <c r="G26819" s="533"/>
    </row>
    <row r="26820" spans="1:7">
      <c r="A26820" s="533"/>
      <c r="B26820" s="1787"/>
      <c r="C26820" s="1788"/>
      <c r="D26820" s="533"/>
      <c r="E26820" s="533"/>
      <c r="F26820" s="533"/>
      <c r="G26820" s="533"/>
    </row>
    <row r="26821" spans="1:7">
      <c r="A26821" s="533"/>
      <c r="B26821" s="1787"/>
      <c r="C26821" s="1788"/>
      <c r="D26821" s="533"/>
      <c r="E26821" s="533"/>
      <c r="F26821" s="533"/>
      <c r="G26821" s="533"/>
    </row>
    <row r="26822" spans="1:7">
      <c r="A26822" s="533"/>
      <c r="B26822" s="1787"/>
      <c r="C26822" s="1788"/>
      <c r="D26822" s="533"/>
      <c r="E26822" s="533"/>
      <c r="F26822" s="533"/>
      <c r="G26822" s="533"/>
    </row>
    <row r="26823" spans="1:7">
      <c r="A26823" s="533"/>
      <c r="B26823" s="1787"/>
      <c r="C26823" s="1788"/>
      <c r="D26823" s="533"/>
      <c r="E26823" s="533"/>
      <c r="F26823" s="533"/>
      <c r="G26823" s="533"/>
    </row>
    <row r="26824" spans="1:7">
      <c r="A26824" s="533"/>
      <c r="B26824" s="1787"/>
      <c r="C26824" s="1788"/>
      <c r="D26824" s="533"/>
      <c r="E26824" s="533"/>
      <c r="F26824" s="533"/>
      <c r="G26824" s="533"/>
    </row>
    <row r="26825" spans="1:7">
      <c r="A26825" s="533"/>
      <c r="B26825" s="1787"/>
      <c r="C26825" s="1788"/>
      <c r="D26825" s="533"/>
      <c r="E26825" s="533"/>
      <c r="F26825" s="533"/>
      <c r="G26825" s="533"/>
    </row>
    <row r="26826" spans="1:7">
      <c r="A26826" s="533"/>
      <c r="B26826" s="1787"/>
      <c r="C26826" s="1788"/>
      <c r="D26826" s="533"/>
      <c r="E26826" s="533"/>
      <c r="F26826" s="533"/>
      <c r="G26826" s="533"/>
    </row>
    <row r="26827" spans="1:7">
      <c r="A26827" s="533"/>
      <c r="B26827" s="1787"/>
      <c r="C26827" s="1788"/>
      <c r="D26827" s="533"/>
      <c r="E26827" s="533"/>
      <c r="F26827" s="533"/>
      <c r="G26827" s="533"/>
    </row>
    <row r="26828" spans="1:7">
      <c r="A26828" s="533"/>
      <c r="B26828" s="1787"/>
      <c r="C26828" s="1788"/>
      <c r="D26828" s="533"/>
      <c r="E26828" s="533"/>
      <c r="F26828" s="533"/>
      <c r="G26828" s="533"/>
    </row>
    <row r="26829" spans="1:7">
      <c r="A26829" s="533"/>
      <c r="B26829" s="1787"/>
      <c r="C26829" s="1788"/>
      <c r="D26829" s="533"/>
      <c r="E26829" s="533"/>
      <c r="F26829" s="533"/>
      <c r="G26829" s="533"/>
    </row>
    <row r="26830" spans="1:7">
      <c r="A26830" s="533"/>
      <c r="B26830" s="1787"/>
      <c r="C26830" s="1788"/>
      <c r="D26830" s="533"/>
      <c r="E26830" s="533"/>
      <c r="F26830" s="533"/>
      <c r="G26830" s="533"/>
    </row>
    <row r="26831" spans="1:7">
      <c r="A26831" s="533"/>
      <c r="B26831" s="1787"/>
      <c r="C26831" s="1788"/>
      <c r="D26831" s="533"/>
      <c r="E26831" s="533"/>
      <c r="F26831" s="533"/>
      <c r="G26831" s="533"/>
    </row>
    <row r="26832" spans="1:7">
      <c r="A26832" s="533"/>
      <c r="B26832" s="1787"/>
      <c r="C26832" s="1788"/>
      <c r="D26832" s="533"/>
      <c r="E26832" s="533"/>
      <c r="F26832" s="533"/>
      <c r="G26832" s="533"/>
    </row>
    <row r="26833" spans="1:7">
      <c r="A26833" s="533"/>
      <c r="B26833" s="1787"/>
      <c r="C26833" s="1788"/>
      <c r="D26833" s="533"/>
      <c r="E26833" s="533"/>
      <c r="F26833" s="533"/>
      <c r="G26833" s="533"/>
    </row>
    <row r="26834" spans="1:7">
      <c r="A26834" s="533"/>
      <c r="B26834" s="1787"/>
      <c r="C26834" s="1788"/>
      <c r="D26834" s="533"/>
      <c r="E26834" s="533"/>
      <c r="F26834" s="533"/>
      <c r="G26834" s="533"/>
    </row>
    <row r="26835" spans="1:7">
      <c r="A26835" s="533"/>
      <c r="B26835" s="1787"/>
      <c r="C26835" s="1788"/>
      <c r="D26835" s="533"/>
      <c r="E26835" s="533"/>
      <c r="F26835" s="533"/>
      <c r="G26835" s="533"/>
    </row>
    <row r="26836" spans="1:7">
      <c r="A26836" s="533"/>
      <c r="B26836" s="1787"/>
      <c r="C26836" s="1788"/>
      <c r="D26836" s="533"/>
      <c r="E26836" s="533"/>
      <c r="F26836" s="533"/>
      <c r="G26836" s="533"/>
    </row>
    <row r="26837" spans="1:7">
      <c r="A26837" s="533"/>
      <c r="B26837" s="1787"/>
      <c r="C26837" s="1788"/>
      <c r="D26837" s="533"/>
      <c r="E26837" s="533"/>
      <c r="F26837" s="533"/>
      <c r="G26837" s="533"/>
    </row>
    <row r="26838" spans="1:7">
      <c r="A26838" s="533"/>
      <c r="B26838" s="1787"/>
      <c r="C26838" s="1788"/>
      <c r="D26838" s="533"/>
      <c r="E26838" s="533"/>
      <c r="F26838" s="533"/>
      <c r="G26838" s="533"/>
    </row>
    <row r="26839" spans="1:7">
      <c r="A26839" s="533"/>
      <c r="B26839" s="1787"/>
      <c r="C26839" s="1788"/>
      <c r="D26839" s="533"/>
      <c r="E26839" s="533"/>
      <c r="F26839" s="533"/>
      <c r="G26839" s="533"/>
    </row>
    <row r="26840" spans="1:7">
      <c r="A26840" s="533"/>
      <c r="B26840" s="1787"/>
      <c r="C26840" s="1788"/>
      <c r="D26840" s="533"/>
      <c r="E26840" s="533"/>
      <c r="F26840" s="533"/>
      <c r="G26840" s="533"/>
    </row>
    <row r="26841" spans="1:7">
      <c r="A26841" s="533"/>
      <c r="B26841" s="1787"/>
      <c r="C26841" s="1788"/>
      <c r="D26841" s="533"/>
      <c r="E26841" s="533"/>
      <c r="F26841" s="533"/>
      <c r="G26841" s="533"/>
    </row>
    <row r="26842" spans="1:7">
      <c r="A26842" s="533"/>
      <c r="B26842" s="1787"/>
      <c r="C26842" s="1788"/>
      <c r="D26842" s="533"/>
      <c r="E26842" s="533"/>
      <c r="F26842" s="533"/>
      <c r="G26842" s="533"/>
    </row>
    <row r="26843" spans="1:7">
      <c r="A26843" s="533"/>
      <c r="B26843" s="1787"/>
      <c r="C26843" s="1788"/>
      <c r="D26843" s="533"/>
      <c r="E26843" s="533"/>
      <c r="F26843" s="533"/>
      <c r="G26843" s="533"/>
    </row>
    <row r="26844" spans="1:7">
      <c r="A26844" s="533"/>
      <c r="B26844" s="1787"/>
      <c r="C26844" s="1788"/>
      <c r="D26844" s="533"/>
      <c r="E26844" s="533"/>
      <c r="F26844" s="533"/>
      <c r="G26844" s="533"/>
    </row>
    <row r="26845" spans="1:7">
      <c r="A26845" s="533"/>
      <c r="B26845" s="1787"/>
      <c r="C26845" s="1788"/>
      <c r="D26845" s="533"/>
      <c r="E26845" s="533"/>
      <c r="F26845" s="533"/>
      <c r="G26845" s="533"/>
    </row>
    <row r="26846" spans="1:7">
      <c r="A26846" s="533"/>
      <c r="B26846" s="1787"/>
      <c r="C26846" s="1788"/>
      <c r="D26846" s="533"/>
      <c r="E26846" s="533"/>
      <c r="F26846" s="533"/>
      <c r="G26846" s="533"/>
    </row>
    <row r="26847" spans="1:7">
      <c r="A26847" s="533"/>
      <c r="B26847" s="1787"/>
      <c r="C26847" s="1788"/>
      <c r="D26847" s="533"/>
      <c r="E26847" s="533"/>
      <c r="F26847" s="533"/>
      <c r="G26847" s="533"/>
    </row>
    <row r="26848" spans="1:7">
      <c r="A26848" s="533"/>
      <c r="B26848" s="1787"/>
      <c r="C26848" s="1788"/>
      <c r="D26848" s="533"/>
      <c r="E26848" s="533"/>
      <c r="F26848" s="533"/>
      <c r="G26848" s="533"/>
    </row>
    <row r="26849" spans="1:7">
      <c r="A26849" s="533"/>
      <c r="B26849" s="1787"/>
      <c r="C26849" s="1788"/>
      <c r="D26849" s="533"/>
      <c r="E26849" s="533"/>
      <c r="F26849" s="533"/>
      <c r="G26849" s="533"/>
    </row>
    <row r="26850" spans="1:7">
      <c r="A26850" s="533"/>
      <c r="B26850" s="1787"/>
      <c r="C26850" s="1788"/>
      <c r="D26850" s="533"/>
      <c r="E26850" s="533"/>
      <c r="F26850" s="533"/>
      <c r="G26850" s="533"/>
    </row>
    <row r="26851" spans="1:7">
      <c r="A26851" s="533"/>
      <c r="B26851" s="1787"/>
      <c r="C26851" s="1788"/>
      <c r="D26851" s="533"/>
      <c r="E26851" s="533"/>
      <c r="F26851" s="533"/>
      <c r="G26851" s="533"/>
    </row>
    <row r="26852" spans="1:7">
      <c r="A26852" s="533"/>
      <c r="B26852" s="1787"/>
      <c r="C26852" s="1788"/>
      <c r="D26852" s="533"/>
      <c r="E26852" s="533"/>
      <c r="F26852" s="533"/>
      <c r="G26852" s="533"/>
    </row>
    <row r="26853" spans="1:7">
      <c r="A26853" s="533"/>
      <c r="B26853" s="1787"/>
      <c r="C26853" s="1788"/>
      <c r="D26853" s="533"/>
      <c r="E26853" s="533"/>
      <c r="F26853" s="533"/>
      <c r="G26853" s="533"/>
    </row>
    <row r="26854" spans="1:7">
      <c r="A26854" s="533"/>
      <c r="B26854" s="1787"/>
      <c r="C26854" s="1788"/>
      <c r="D26854" s="533"/>
      <c r="E26854" s="533"/>
      <c r="F26854" s="533"/>
      <c r="G26854" s="533"/>
    </row>
    <row r="26855" spans="1:7">
      <c r="A26855" s="533"/>
      <c r="B26855" s="1787"/>
      <c r="C26855" s="1788"/>
      <c r="D26855" s="533"/>
      <c r="E26855" s="533"/>
      <c r="F26855" s="533"/>
      <c r="G26855" s="533"/>
    </row>
    <row r="26856" spans="1:7">
      <c r="A26856" s="533"/>
      <c r="B26856" s="1787"/>
      <c r="C26856" s="1788"/>
      <c r="D26856" s="533"/>
      <c r="E26856" s="533"/>
      <c r="F26856" s="533"/>
      <c r="G26856" s="533"/>
    </row>
    <row r="26857" spans="1:7">
      <c r="A26857" s="533"/>
      <c r="B26857" s="1787"/>
      <c r="C26857" s="1788"/>
      <c r="D26857" s="533"/>
      <c r="E26857" s="533"/>
      <c r="F26857" s="533"/>
      <c r="G26857" s="533"/>
    </row>
    <row r="26858" spans="1:7">
      <c r="A26858" s="533"/>
      <c r="B26858" s="1787"/>
      <c r="C26858" s="1788"/>
      <c r="D26858" s="533"/>
      <c r="E26858" s="533"/>
      <c r="F26858" s="533"/>
      <c r="G26858" s="533"/>
    </row>
    <row r="26859" spans="1:7">
      <c r="A26859" s="533"/>
      <c r="B26859" s="1787"/>
      <c r="C26859" s="1788"/>
      <c r="D26859" s="533"/>
      <c r="E26859" s="533"/>
      <c r="F26859" s="533"/>
      <c r="G26859" s="533"/>
    </row>
    <row r="26860" spans="1:7">
      <c r="A26860" s="533"/>
      <c r="B26860" s="1787"/>
      <c r="C26860" s="1788"/>
      <c r="D26860" s="533"/>
      <c r="E26860" s="533"/>
      <c r="F26860" s="533"/>
      <c r="G26860" s="533"/>
    </row>
    <row r="26861" spans="1:7">
      <c r="A26861" s="533"/>
      <c r="B26861" s="1787"/>
      <c r="C26861" s="1788"/>
      <c r="D26861" s="533"/>
      <c r="E26861" s="533"/>
      <c r="F26861" s="533"/>
      <c r="G26861" s="533"/>
    </row>
    <row r="26862" spans="1:7">
      <c r="A26862" s="533"/>
      <c r="B26862" s="1787"/>
      <c r="C26862" s="1788"/>
      <c r="D26862" s="533"/>
      <c r="E26862" s="533"/>
      <c r="F26862" s="533"/>
      <c r="G26862" s="533"/>
    </row>
    <row r="26863" spans="1:7">
      <c r="A26863" s="533"/>
      <c r="B26863" s="1787"/>
      <c r="C26863" s="1788"/>
      <c r="D26863" s="533"/>
      <c r="E26863" s="533"/>
      <c r="F26863" s="533"/>
      <c r="G26863" s="533"/>
    </row>
    <row r="26864" spans="1:7">
      <c r="A26864" s="533"/>
      <c r="B26864" s="1787"/>
      <c r="C26864" s="1788"/>
      <c r="D26864" s="533"/>
      <c r="E26864" s="533"/>
      <c r="F26864" s="533"/>
      <c r="G26864" s="533"/>
    </row>
    <row r="26865" spans="1:7">
      <c r="A26865" s="533"/>
      <c r="B26865" s="1787"/>
      <c r="C26865" s="1788"/>
      <c r="D26865" s="533"/>
      <c r="E26865" s="533"/>
      <c r="F26865" s="533"/>
      <c r="G26865" s="533"/>
    </row>
    <row r="26866" spans="1:7">
      <c r="A26866" s="533"/>
      <c r="B26866" s="1787"/>
      <c r="C26866" s="1788"/>
      <c r="D26866" s="533"/>
      <c r="E26866" s="533"/>
      <c r="F26866" s="533"/>
      <c r="G26866" s="533"/>
    </row>
    <row r="26867" spans="1:7">
      <c r="A26867" s="533"/>
      <c r="B26867" s="1787"/>
      <c r="C26867" s="1788"/>
      <c r="D26867" s="533"/>
      <c r="E26867" s="533"/>
      <c r="F26867" s="533"/>
      <c r="G26867" s="533"/>
    </row>
    <row r="26868" spans="1:7">
      <c r="A26868" s="533"/>
      <c r="B26868" s="1787"/>
      <c r="C26868" s="1788"/>
      <c r="D26868" s="533"/>
      <c r="E26868" s="533"/>
      <c r="F26868" s="533"/>
      <c r="G26868" s="533"/>
    </row>
    <row r="26869" spans="1:7">
      <c r="A26869" s="533"/>
      <c r="B26869" s="1787"/>
      <c r="C26869" s="1788"/>
      <c r="D26869" s="533"/>
      <c r="E26869" s="533"/>
      <c r="F26869" s="533"/>
      <c r="G26869" s="533"/>
    </row>
    <row r="26870" spans="1:7">
      <c r="A26870" s="533"/>
      <c r="B26870" s="1787"/>
      <c r="C26870" s="1788"/>
      <c r="D26870" s="533"/>
      <c r="E26870" s="533"/>
      <c r="F26870" s="533"/>
      <c r="G26870" s="533"/>
    </row>
    <row r="26871" spans="1:7">
      <c r="A26871" s="533"/>
      <c r="B26871" s="1787"/>
      <c r="C26871" s="1788"/>
      <c r="D26871" s="533"/>
      <c r="E26871" s="533"/>
      <c r="F26871" s="533"/>
      <c r="G26871" s="533"/>
    </row>
    <row r="26872" spans="1:7">
      <c r="A26872" s="533"/>
      <c r="B26872" s="1787"/>
      <c r="C26872" s="1788"/>
      <c r="D26872" s="533"/>
      <c r="E26872" s="533"/>
      <c r="F26872" s="533"/>
      <c r="G26872" s="533"/>
    </row>
    <row r="26873" spans="1:7">
      <c r="A26873" s="533"/>
      <c r="B26873" s="1787"/>
      <c r="C26873" s="1788"/>
      <c r="D26873" s="533"/>
      <c r="E26873" s="533"/>
      <c r="F26873" s="533"/>
      <c r="G26873" s="533"/>
    </row>
    <row r="26874" spans="1:7">
      <c r="A26874" s="533"/>
      <c r="B26874" s="1787"/>
      <c r="C26874" s="1788"/>
      <c r="D26874" s="533"/>
      <c r="E26874" s="533"/>
      <c r="F26874" s="533"/>
      <c r="G26874" s="533"/>
    </row>
    <row r="26875" spans="1:7">
      <c r="A26875" s="533"/>
      <c r="B26875" s="1787"/>
      <c r="C26875" s="1788"/>
      <c r="D26875" s="533"/>
      <c r="E26875" s="533"/>
      <c r="F26875" s="533"/>
      <c r="G26875" s="533"/>
    </row>
    <row r="26876" spans="1:7">
      <c r="A26876" s="533"/>
      <c r="B26876" s="1787"/>
      <c r="C26876" s="1788"/>
      <c r="D26876" s="533"/>
      <c r="E26876" s="533"/>
      <c r="F26876" s="533"/>
      <c r="G26876" s="533"/>
    </row>
    <row r="26877" spans="1:7">
      <c r="A26877" s="533"/>
      <c r="B26877" s="1787"/>
      <c r="C26877" s="1788"/>
      <c r="D26877" s="533"/>
      <c r="E26877" s="533"/>
      <c r="F26877" s="533"/>
      <c r="G26877" s="533"/>
    </row>
    <row r="26878" spans="1:7">
      <c r="A26878" s="533"/>
      <c r="B26878" s="1787"/>
      <c r="C26878" s="1788"/>
      <c r="D26878" s="533"/>
      <c r="E26878" s="533"/>
      <c r="F26878" s="533"/>
      <c r="G26878" s="533"/>
    </row>
    <row r="26879" spans="1:7">
      <c r="A26879" s="533"/>
      <c r="B26879" s="1787"/>
      <c r="C26879" s="1788"/>
      <c r="D26879" s="533"/>
      <c r="E26879" s="533"/>
      <c r="F26879" s="533"/>
      <c r="G26879" s="533"/>
    </row>
    <row r="26880" spans="1:7">
      <c r="A26880" s="533"/>
      <c r="B26880" s="1787"/>
      <c r="C26880" s="1788"/>
      <c r="D26880" s="533"/>
      <c r="E26880" s="533"/>
      <c r="F26880" s="533"/>
      <c r="G26880" s="533"/>
    </row>
    <row r="26881" spans="1:7">
      <c r="A26881" s="533"/>
      <c r="B26881" s="1787"/>
      <c r="C26881" s="1788"/>
      <c r="D26881" s="533"/>
      <c r="E26881" s="533"/>
      <c r="F26881" s="533"/>
      <c r="G26881" s="533"/>
    </row>
    <row r="26882" spans="1:7">
      <c r="A26882" s="533"/>
      <c r="B26882" s="1787"/>
      <c r="C26882" s="1788"/>
      <c r="D26882" s="533"/>
      <c r="E26882" s="533"/>
      <c r="F26882" s="533"/>
      <c r="G26882" s="533"/>
    </row>
    <row r="26883" spans="1:7">
      <c r="A26883" s="533"/>
      <c r="B26883" s="1787"/>
      <c r="C26883" s="1788"/>
      <c r="D26883" s="533"/>
      <c r="E26883" s="533"/>
      <c r="F26883" s="533"/>
      <c r="G26883" s="533"/>
    </row>
    <row r="26884" spans="1:7">
      <c r="A26884" s="533"/>
      <c r="B26884" s="1787"/>
      <c r="C26884" s="1788"/>
      <c r="D26884" s="533"/>
      <c r="E26884" s="533"/>
      <c r="F26884" s="533"/>
      <c r="G26884" s="533"/>
    </row>
    <row r="26885" spans="1:7">
      <c r="A26885" s="533"/>
      <c r="B26885" s="1787"/>
      <c r="C26885" s="1788"/>
      <c r="D26885" s="533"/>
      <c r="E26885" s="533"/>
      <c r="F26885" s="533"/>
      <c r="G26885" s="533"/>
    </row>
    <row r="26886" spans="1:7">
      <c r="A26886" s="533"/>
      <c r="B26886" s="1787"/>
      <c r="C26886" s="1788"/>
      <c r="D26886" s="533"/>
      <c r="E26886" s="533"/>
      <c r="F26886" s="533"/>
      <c r="G26886" s="533"/>
    </row>
    <row r="26887" spans="1:7">
      <c r="A26887" s="533"/>
      <c r="B26887" s="1787"/>
      <c r="C26887" s="1788"/>
      <c r="D26887" s="533"/>
      <c r="E26887" s="533"/>
      <c r="F26887" s="533"/>
      <c r="G26887" s="533"/>
    </row>
    <row r="26888" spans="1:7">
      <c r="A26888" s="533"/>
      <c r="B26888" s="1787"/>
      <c r="C26888" s="1788"/>
      <c r="D26888" s="533"/>
      <c r="E26888" s="533"/>
      <c r="F26888" s="533"/>
      <c r="G26888" s="533"/>
    </row>
    <row r="26889" spans="1:7">
      <c r="A26889" s="533"/>
      <c r="B26889" s="1787"/>
      <c r="C26889" s="1788"/>
      <c r="D26889" s="533"/>
      <c r="E26889" s="533"/>
      <c r="F26889" s="533"/>
      <c r="G26889" s="533"/>
    </row>
    <row r="26890" spans="1:7">
      <c r="A26890" s="533"/>
      <c r="B26890" s="1787"/>
      <c r="C26890" s="1788"/>
      <c r="D26890" s="533"/>
      <c r="E26890" s="533"/>
      <c r="F26890" s="533"/>
      <c r="G26890" s="533"/>
    </row>
    <row r="26891" spans="1:7">
      <c r="A26891" s="533"/>
      <c r="B26891" s="1787"/>
      <c r="C26891" s="1788"/>
      <c r="D26891" s="533"/>
      <c r="E26891" s="533"/>
      <c r="F26891" s="533"/>
      <c r="G26891" s="533"/>
    </row>
    <row r="26892" spans="1:7">
      <c r="A26892" s="533"/>
      <c r="B26892" s="1787"/>
      <c r="C26892" s="1788"/>
      <c r="D26892" s="533"/>
      <c r="E26892" s="533"/>
      <c r="F26892" s="533"/>
      <c r="G26892" s="533"/>
    </row>
    <row r="26893" spans="1:7">
      <c r="A26893" s="533"/>
      <c r="B26893" s="1787"/>
      <c r="C26893" s="1788"/>
      <c r="D26893" s="533"/>
      <c r="E26893" s="533"/>
      <c r="F26893" s="533"/>
      <c r="G26893" s="533"/>
    </row>
    <row r="26894" spans="1:7">
      <c r="A26894" s="533"/>
      <c r="B26894" s="1787"/>
      <c r="C26894" s="1788"/>
      <c r="D26894" s="533"/>
      <c r="E26894" s="533"/>
      <c r="F26894" s="533"/>
      <c r="G26894" s="533"/>
    </row>
    <row r="26895" spans="1:7">
      <c r="A26895" s="533"/>
      <c r="B26895" s="1787"/>
      <c r="C26895" s="1788"/>
      <c r="D26895" s="533"/>
      <c r="E26895" s="533"/>
      <c r="F26895" s="533"/>
      <c r="G26895" s="533"/>
    </row>
    <row r="26896" spans="1:7">
      <c r="A26896" s="533"/>
      <c r="B26896" s="1787"/>
      <c r="C26896" s="1788"/>
      <c r="D26896" s="533"/>
      <c r="E26896" s="533"/>
      <c r="F26896" s="533"/>
      <c r="G26896" s="533"/>
    </row>
    <row r="26897" spans="1:7">
      <c r="A26897" s="533"/>
      <c r="B26897" s="1787"/>
      <c r="C26897" s="1788"/>
      <c r="D26897" s="533"/>
      <c r="E26897" s="533"/>
      <c r="F26897" s="533"/>
      <c r="G26897" s="533"/>
    </row>
    <row r="26898" spans="1:7">
      <c r="A26898" s="533"/>
      <c r="B26898" s="1787"/>
      <c r="C26898" s="1788"/>
      <c r="D26898" s="533"/>
      <c r="E26898" s="533"/>
      <c r="F26898" s="533"/>
      <c r="G26898" s="533"/>
    </row>
    <row r="26899" spans="1:7">
      <c r="A26899" s="533"/>
      <c r="B26899" s="1787"/>
      <c r="C26899" s="1788"/>
      <c r="D26899" s="533"/>
      <c r="E26899" s="533"/>
      <c r="F26899" s="533"/>
      <c r="G26899" s="533"/>
    </row>
    <row r="26900" spans="1:7">
      <c r="A26900" s="533"/>
      <c r="B26900" s="1787"/>
      <c r="C26900" s="1788"/>
      <c r="D26900" s="533"/>
      <c r="E26900" s="533"/>
      <c r="F26900" s="533"/>
      <c r="G26900" s="533"/>
    </row>
    <row r="26901" spans="1:7">
      <c r="A26901" s="533"/>
      <c r="B26901" s="1787"/>
      <c r="C26901" s="1788"/>
      <c r="D26901" s="533"/>
      <c r="E26901" s="533"/>
      <c r="F26901" s="533"/>
      <c r="G26901" s="533"/>
    </row>
    <row r="26902" spans="1:7">
      <c r="A26902" s="533"/>
      <c r="B26902" s="1787"/>
      <c r="C26902" s="1788"/>
      <c r="D26902" s="533"/>
      <c r="E26902" s="533"/>
      <c r="F26902" s="533"/>
      <c r="G26902" s="533"/>
    </row>
    <row r="26903" spans="1:7">
      <c r="A26903" s="533"/>
      <c r="B26903" s="1787"/>
      <c r="C26903" s="1788"/>
      <c r="D26903" s="533"/>
      <c r="E26903" s="533"/>
      <c r="F26903" s="533"/>
      <c r="G26903" s="533"/>
    </row>
    <row r="26904" spans="1:7">
      <c r="A26904" s="533"/>
      <c r="B26904" s="1787"/>
      <c r="C26904" s="1788"/>
      <c r="D26904" s="533"/>
      <c r="E26904" s="533"/>
      <c r="F26904" s="533"/>
      <c r="G26904" s="533"/>
    </row>
    <row r="26905" spans="1:7">
      <c r="A26905" s="533"/>
      <c r="B26905" s="1787"/>
      <c r="C26905" s="1788"/>
      <c r="D26905" s="533"/>
      <c r="E26905" s="533"/>
      <c r="F26905" s="533"/>
      <c r="G26905" s="533"/>
    </row>
    <row r="26906" spans="1:7">
      <c r="A26906" s="533"/>
      <c r="B26906" s="1787"/>
      <c r="C26906" s="1788"/>
      <c r="D26906" s="533"/>
      <c r="E26906" s="533"/>
      <c r="F26906" s="533"/>
      <c r="G26906" s="533"/>
    </row>
    <row r="26907" spans="1:7">
      <c r="A26907" s="533"/>
      <c r="B26907" s="1787"/>
      <c r="C26907" s="1788"/>
      <c r="D26907" s="533"/>
      <c r="E26907" s="533"/>
      <c r="F26907" s="533"/>
      <c r="G26907" s="533"/>
    </row>
    <row r="26908" spans="1:7">
      <c r="A26908" s="533"/>
      <c r="B26908" s="1787"/>
      <c r="C26908" s="1788"/>
      <c r="D26908" s="533"/>
      <c r="E26908" s="533"/>
      <c r="F26908" s="533"/>
      <c r="G26908" s="533"/>
    </row>
    <row r="26909" spans="1:7">
      <c r="A26909" s="533"/>
      <c r="B26909" s="1787"/>
      <c r="C26909" s="1788"/>
      <c r="D26909" s="533"/>
      <c r="E26909" s="533"/>
      <c r="F26909" s="533"/>
      <c r="G26909" s="533"/>
    </row>
    <row r="26910" spans="1:7">
      <c r="A26910" s="533"/>
      <c r="B26910" s="1787"/>
      <c r="C26910" s="1788"/>
      <c r="D26910" s="533"/>
      <c r="E26910" s="533"/>
      <c r="F26910" s="533"/>
      <c r="G26910" s="533"/>
    </row>
    <row r="26911" spans="1:7">
      <c r="A26911" s="533"/>
      <c r="B26911" s="1787"/>
      <c r="C26911" s="1788"/>
      <c r="D26911" s="533"/>
      <c r="E26911" s="533"/>
      <c r="F26911" s="533"/>
      <c r="G26911" s="533"/>
    </row>
    <row r="26912" spans="1:7">
      <c r="A26912" s="533"/>
      <c r="B26912" s="1787"/>
      <c r="C26912" s="1788"/>
      <c r="D26912" s="533"/>
      <c r="E26912" s="533"/>
      <c r="F26912" s="533"/>
      <c r="G26912" s="533"/>
    </row>
    <row r="26913" spans="1:7">
      <c r="A26913" s="533"/>
      <c r="B26913" s="1787"/>
      <c r="C26913" s="1788"/>
      <c r="D26913" s="533"/>
      <c r="E26913" s="533"/>
      <c r="F26913" s="533"/>
      <c r="G26913" s="533"/>
    </row>
    <row r="26914" spans="1:7">
      <c r="A26914" s="533"/>
      <c r="B26914" s="1787"/>
      <c r="C26914" s="1788"/>
      <c r="D26914" s="533"/>
      <c r="E26914" s="533"/>
      <c r="F26914" s="533"/>
      <c r="G26914" s="533"/>
    </row>
    <row r="26915" spans="1:7">
      <c r="A26915" s="533"/>
      <c r="B26915" s="1787"/>
      <c r="C26915" s="1788"/>
      <c r="D26915" s="533"/>
      <c r="E26915" s="533"/>
      <c r="F26915" s="533"/>
      <c r="G26915" s="533"/>
    </row>
    <row r="26916" spans="1:7">
      <c r="A26916" s="533"/>
      <c r="B26916" s="1787"/>
      <c r="C26916" s="1788"/>
      <c r="D26916" s="533"/>
      <c r="E26916" s="533"/>
      <c r="F26916" s="533"/>
      <c r="G26916" s="533"/>
    </row>
    <row r="26917" spans="1:7">
      <c r="A26917" s="533"/>
      <c r="B26917" s="1787"/>
      <c r="C26917" s="1788"/>
      <c r="D26917" s="533"/>
      <c r="E26917" s="533"/>
      <c r="F26917" s="533"/>
      <c r="G26917" s="533"/>
    </row>
    <row r="26918" spans="1:7">
      <c r="A26918" s="533"/>
      <c r="B26918" s="1787"/>
      <c r="C26918" s="1788"/>
      <c r="D26918" s="533"/>
      <c r="E26918" s="533"/>
      <c r="F26918" s="533"/>
      <c r="G26918" s="533"/>
    </row>
    <row r="26919" spans="1:7">
      <c r="A26919" s="533"/>
      <c r="B26919" s="1787"/>
      <c r="C26919" s="1788"/>
      <c r="D26919" s="533"/>
      <c r="E26919" s="533"/>
      <c r="F26919" s="533"/>
      <c r="G26919" s="533"/>
    </row>
    <row r="26920" spans="1:7">
      <c r="A26920" s="533"/>
      <c r="B26920" s="1787"/>
      <c r="C26920" s="1788"/>
      <c r="D26920" s="533"/>
      <c r="E26920" s="533"/>
      <c r="F26920" s="533"/>
      <c r="G26920" s="533"/>
    </row>
    <row r="26921" spans="1:7">
      <c r="A26921" s="533"/>
      <c r="B26921" s="1787"/>
      <c r="C26921" s="1788"/>
      <c r="D26921" s="533"/>
      <c r="E26921" s="533"/>
      <c r="F26921" s="533"/>
      <c r="G26921" s="533"/>
    </row>
    <row r="26922" spans="1:7">
      <c r="A26922" s="533"/>
      <c r="B26922" s="1787"/>
      <c r="C26922" s="1788"/>
      <c r="D26922" s="533"/>
      <c r="E26922" s="533"/>
      <c r="F26922" s="533"/>
      <c r="G26922" s="533"/>
    </row>
    <row r="26923" spans="1:7">
      <c r="A26923" s="533"/>
      <c r="B26923" s="1787"/>
      <c r="C26923" s="1788"/>
      <c r="D26923" s="533"/>
      <c r="E26923" s="533"/>
      <c r="F26923" s="533"/>
      <c r="G26923" s="533"/>
    </row>
    <row r="26924" spans="1:7">
      <c r="A26924" s="533"/>
      <c r="B26924" s="1787"/>
      <c r="C26924" s="1788"/>
      <c r="D26924" s="533"/>
      <c r="E26924" s="533"/>
      <c r="F26924" s="533"/>
      <c r="G26924" s="533"/>
    </row>
    <row r="26925" spans="1:7">
      <c r="A26925" s="533"/>
      <c r="B26925" s="1787"/>
      <c r="C26925" s="1788"/>
      <c r="D26925" s="533"/>
      <c r="E26925" s="533"/>
      <c r="F26925" s="533"/>
      <c r="G26925" s="533"/>
    </row>
    <row r="26926" spans="1:7">
      <c r="A26926" s="533"/>
      <c r="B26926" s="1787"/>
      <c r="C26926" s="1788"/>
      <c r="D26926" s="533"/>
      <c r="E26926" s="533"/>
      <c r="F26926" s="533"/>
      <c r="G26926" s="533"/>
    </row>
    <row r="26927" spans="1:7">
      <c r="A26927" s="533"/>
      <c r="B26927" s="1787"/>
      <c r="C26927" s="1788"/>
      <c r="D26927" s="533"/>
      <c r="E26927" s="533"/>
      <c r="F26927" s="533"/>
      <c r="G26927" s="533"/>
    </row>
    <row r="26928" spans="1:7">
      <c r="A26928" s="533"/>
      <c r="B26928" s="1787"/>
      <c r="C26928" s="1788"/>
      <c r="D26928" s="533"/>
      <c r="E26928" s="533"/>
      <c r="F26928" s="533"/>
      <c r="G26928" s="533"/>
    </row>
    <row r="26929" spans="1:7">
      <c r="A26929" s="533"/>
      <c r="B26929" s="1787"/>
      <c r="C26929" s="1788"/>
      <c r="D26929" s="533"/>
      <c r="E26929" s="533"/>
      <c r="F26929" s="533"/>
      <c r="G26929" s="533"/>
    </row>
    <row r="26930" spans="1:7">
      <c r="A26930" s="533"/>
      <c r="B26930" s="1787"/>
      <c r="C26930" s="1788"/>
      <c r="D26930" s="533"/>
      <c r="E26930" s="533"/>
      <c r="F26930" s="533"/>
      <c r="G26930" s="533"/>
    </row>
    <row r="26931" spans="1:7">
      <c r="A26931" s="533"/>
      <c r="B26931" s="1787"/>
      <c r="C26931" s="1788"/>
      <c r="D26931" s="533"/>
      <c r="E26931" s="533"/>
      <c r="F26931" s="533"/>
      <c r="G26931" s="533"/>
    </row>
    <row r="26932" spans="1:7">
      <c r="A26932" s="533"/>
      <c r="B26932" s="1787"/>
      <c r="C26932" s="1788"/>
      <c r="D26932" s="533"/>
      <c r="E26932" s="533"/>
      <c r="F26932" s="533"/>
      <c r="G26932" s="533"/>
    </row>
    <row r="26933" spans="1:7">
      <c r="A26933" s="533"/>
      <c r="B26933" s="1787"/>
      <c r="C26933" s="1788"/>
      <c r="D26933" s="533"/>
      <c r="E26933" s="533"/>
      <c r="F26933" s="533"/>
      <c r="G26933" s="533"/>
    </row>
    <row r="26934" spans="1:7">
      <c r="A26934" s="533"/>
      <c r="B26934" s="1787"/>
      <c r="C26934" s="1788"/>
      <c r="D26934" s="533"/>
      <c r="E26934" s="533"/>
      <c r="F26934" s="533"/>
      <c r="G26934" s="533"/>
    </row>
    <row r="26935" spans="1:7">
      <c r="A26935" s="533"/>
      <c r="B26935" s="1787"/>
      <c r="C26935" s="1788"/>
      <c r="D26935" s="533"/>
      <c r="E26935" s="533"/>
      <c r="F26935" s="533"/>
      <c r="G26935" s="533"/>
    </row>
    <row r="26936" spans="1:7">
      <c r="A26936" s="533"/>
      <c r="B26936" s="1787"/>
      <c r="C26936" s="1788"/>
      <c r="D26936" s="533"/>
      <c r="E26936" s="533"/>
      <c r="F26936" s="533"/>
      <c r="G26936" s="533"/>
    </row>
    <row r="26937" spans="1:7">
      <c r="A26937" s="533"/>
      <c r="B26937" s="1787"/>
      <c r="C26937" s="1788"/>
      <c r="D26937" s="533"/>
      <c r="E26937" s="533"/>
      <c r="F26937" s="533"/>
      <c r="G26937" s="533"/>
    </row>
    <row r="26938" spans="1:7">
      <c r="A26938" s="533"/>
      <c r="B26938" s="1787"/>
      <c r="C26938" s="1788"/>
      <c r="D26938" s="533"/>
      <c r="E26938" s="533"/>
      <c r="F26938" s="533"/>
      <c r="G26938" s="533"/>
    </row>
    <row r="26939" spans="1:7">
      <c r="A26939" s="533"/>
      <c r="B26939" s="1787"/>
      <c r="C26939" s="1788"/>
      <c r="D26939" s="533"/>
      <c r="E26939" s="533"/>
      <c r="F26939" s="533"/>
      <c r="G26939" s="533"/>
    </row>
    <row r="26940" spans="1:7">
      <c r="A26940" s="533"/>
      <c r="B26940" s="1787"/>
      <c r="C26940" s="1788"/>
      <c r="D26940" s="533"/>
      <c r="E26940" s="533"/>
      <c r="F26940" s="533"/>
      <c r="G26940" s="533"/>
    </row>
    <row r="26941" spans="1:7">
      <c r="A26941" s="533"/>
      <c r="B26941" s="1787"/>
      <c r="C26941" s="1788"/>
      <c r="D26941" s="533"/>
      <c r="E26941" s="533"/>
      <c r="F26941" s="533"/>
      <c r="G26941" s="533"/>
    </row>
    <row r="26942" spans="1:7">
      <c r="A26942" s="533"/>
      <c r="B26942" s="1787"/>
      <c r="C26942" s="1788"/>
      <c r="D26942" s="533"/>
      <c r="E26942" s="533"/>
      <c r="F26942" s="533"/>
      <c r="G26942" s="533"/>
    </row>
    <row r="26943" spans="1:7">
      <c r="A26943" s="533"/>
      <c r="B26943" s="1787"/>
      <c r="C26943" s="1788"/>
      <c r="D26943" s="533"/>
      <c r="E26943" s="533"/>
      <c r="F26943" s="533"/>
      <c r="G26943" s="533"/>
    </row>
    <row r="26944" spans="1:7">
      <c r="A26944" s="533"/>
      <c r="B26944" s="1787"/>
      <c r="C26944" s="1788"/>
      <c r="D26944" s="533"/>
      <c r="E26944" s="533"/>
      <c r="F26944" s="533"/>
      <c r="G26944" s="533"/>
    </row>
    <row r="26945" spans="1:7">
      <c r="A26945" s="533"/>
      <c r="B26945" s="1787"/>
      <c r="C26945" s="1788"/>
      <c r="D26945" s="533"/>
      <c r="E26945" s="533"/>
      <c r="F26945" s="533"/>
      <c r="G26945" s="533"/>
    </row>
    <row r="26946" spans="1:7">
      <c r="A26946" s="533"/>
      <c r="B26946" s="1787"/>
      <c r="C26946" s="1788"/>
      <c r="D26946" s="533"/>
      <c r="E26946" s="533"/>
      <c r="F26946" s="533"/>
      <c r="G26946" s="533"/>
    </row>
    <row r="26947" spans="1:7">
      <c r="A26947" s="533"/>
      <c r="B26947" s="1787"/>
      <c r="C26947" s="1788"/>
      <c r="D26947" s="533"/>
      <c r="E26947" s="533"/>
      <c r="F26947" s="533"/>
      <c r="G26947" s="533"/>
    </row>
    <row r="26948" spans="1:7">
      <c r="A26948" s="533"/>
      <c r="B26948" s="1787"/>
      <c r="C26948" s="1788"/>
      <c r="D26948" s="533"/>
      <c r="E26948" s="533"/>
      <c r="F26948" s="533"/>
      <c r="G26948" s="533"/>
    </row>
    <row r="26949" spans="1:7">
      <c r="A26949" s="533"/>
      <c r="B26949" s="1787"/>
      <c r="C26949" s="1788"/>
      <c r="D26949" s="533"/>
      <c r="E26949" s="533"/>
      <c r="F26949" s="533"/>
      <c r="G26949" s="533"/>
    </row>
    <row r="26950" spans="1:7">
      <c r="A26950" s="533"/>
      <c r="B26950" s="1787"/>
      <c r="C26950" s="1788"/>
      <c r="D26950" s="533"/>
      <c r="E26950" s="533"/>
      <c r="F26950" s="533"/>
      <c r="G26950" s="533"/>
    </row>
    <row r="26951" spans="1:7">
      <c r="A26951" s="533"/>
      <c r="B26951" s="1787"/>
      <c r="C26951" s="1788"/>
      <c r="D26951" s="533"/>
      <c r="E26951" s="533"/>
      <c r="F26951" s="533"/>
      <c r="G26951" s="533"/>
    </row>
    <row r="26952" spans="1:7">
      <c r="A26952" s="533"/>
      <c r="B26952" s="1787"/>
      <c r="C26952" s="1788"/>
      <c r="D26952" s="533"/>
      <c r="E26952" s="533"/>
      <c r="F26952" s="533"/>
      <c r="G26952" s="533"/>
    </row>
    <row r="26953" spans="1:7">
      <c r="A26953" s="533"/>
      <c r="B26953" s="1787"/>
      <c r="C26953" s="1788"/>
      <c r="D26953" s="533"/>
      <c r="E26953" s="533"/>
      <c r="F26953" s="533"/>
      <c r="G26953" s="533"/>
    </row>
    <row r="26954" spans="1:7">
      <c r="A26954" s="533"/>
      <c r="B26954" s="1787"/>
      <c r="C26954" s="1788"/>
      <c r="D26954" s="533"/>
      <c r="E26954" s="533"/>
      <c r="F26954" s="533"/>
      <c r="G26954" s="533"/>
    </row>
    <row r="26955" spans="1:7">
      <c r="A26955" s="533"/>
      <c r="B26955" s="1787"/>
      <c r="C26955" s="1788"/>
      <c r="D26955" s="533"/>
      <c r="E26955" s="533"/>
      <c r="F26955" s="533"/>
      <c r="G26955" s="533"/>
    </row>
    <row r="26956" spans="1:7">
      <c r="A26956" s="533"/>
      <c r="B26956" s="1787"/>
      <c r="C26956" s="1788"/>
      <c r="D26956" s="533"/>
      <c r="E26956" s="533"/>
      <c r="F26956" s="533"/>
      <c r="G26956" s="533"/>
    </row>
    <row r="26957" spans="1:7">
      <c r="A26957" s="533"/>
      <c r="B26957" s="1787"/>
      <c r="C26957" s="1788"/>
      <c r="D26957" s="533"/>
      <c r="E26957" s="533"/>
      <c r="F26957" s="533"/>
      <c r="G26957" s="533"/>
    </row>
    <row r="26958" spans="1:7">
      <c r="A26958" s="533"/>
      <c r="B26958" s="1787"/>
      <c r="C26958" s="1788"/>
      <c r="D26958" s="533"/>
      <c r="E26958" s="533"/>
      <c r="F26958" s="533"/>
      <c r="G26958" s="533"/>
    </row>
    <row r="26959" spans="1:7">
      <c r="A26959" s="533"/>
      <c r="B26959" s="1787"/>
      <c r="C26959" s="1788"/>
      <c r="D26959" s="533"/>
      <c r="E26959" s="533"/>
      <c r="F26959" s="533"/>
      <c r="G26959" s="533"/>
    </row>
    <row r="26960" spans="1:7">
      <c r="A26960" s="533"/>
      <c r="B26960" s="1787"/>
      <c r="C26960" s="1788"/>
      <c r="D26960" s="533"/>
      <c r="E26960" s="533"/>
      <c r="F26960" s="533"/>
      <c r="G26960" s="533"/>
    </row>
    <row r="26961" spans="1:7">
      <c r="A26961" s="533"/>
      <c r="B26961" s="1787"/>
      <c r="C26961" s="1788"/>
      <c r="D26961" s="533"/>
      <c r="E26961" s="533"/>
      <c r="F26961" s="533"/>
      <c r="G26961" s="533"/>
    </row>
    <row r="26962" spans="1:7">
      <c r="A26962" s="533"/>
      <c r="B26962" s="1787"/>
      <c r="C26962" s="1788"/>
      <c r="D26962" s="533"/>
      <c r="E26962" s="533"/>
      <c r="F26962" s="533"/>
      <c r="G26962" s="533"/>
    </row>
    <row r="26963" spans="1:7">
      <c r="A26963" s="533"/>
      <c r="B26963" s="1787"/>
      <c r="C26963" s="1788"/>
      <c r="D26963" s="533"/>
      <c r="E26963" s="533"/>
      <c r="F26963" s="533"/>
      <c r="G26963" s="533"/>
    </row>
    <row r="26964" spans="1:7">
      <c r="A26964" s="533"/>
      <c r="B26964" s="1787"/>
      <c r="C26964" s="1788"/>
      <c r="D26964" s="533"/>
      <c r="E26964" s="533"/>
      <c r="F26964" s="533"/>
      <c r="G26964" s="533"/>
    </row>
    <row r="26965" spans="1:7">
      <c r="A26965" s="533"/>
      <c r="B26965" s="1787"/>
      <c r="C26965" s="1788"/>
      <c r="D26965" s="533"/>
      <c r="E26965" s="533"/>
      <c r="F26965" s="533"/>
      <c r="G26965" s="533"/>
    </row>
    <row r="26966" spans="1:7">
      <c r="A26966" s="533"/>
      <c r="B26966" s="1787"/>
      <c r="C26966" s="1788"/>
      <c r="D26966" s="533"/>
      <c r="E26966" s="533"/>
      <c r="F26966" s="533"/>
      <c r="G26966" s="533"/>
    </row>
    <row r="26967" spans="1:7">
      <c r="A26967" s="533"/>
      <c r="B26967" s="1787"/>
      <c r="C26967" s="1788"/>
      <c r="D26967" s="533"/>
      <c r="E26967" s="533"/>
      <c r="F26967" s="533"/>
      <c r="G26967" s="533"/>
    </row>
    <row r="26968" spans="1:7">
      <c r="A26968" s="533"/>
      <c r="B26968" s="1787"/>
      <c r="C26968" s="1788"/>
      <c r="D26968" s="533"/>
      <c r="E26968" s="533"/>
      <c r="F26968" s="533"/>
      <c r="G26968" s="533"/>
    </row>
    <row r="26969" spans="1:7">
      <c r="A26969" s="533"/>
      <c r="B26969" s="1787"/>
      <c r="C26969" s="1788"/>
      <c r="D26969" s="533"/>
      <c r="E26969" s="533"/>
      <c r="F26969" s="533"/>
      <c r="G26969" s="533"/>
    </row>
    <row r="26970" spans="1:7">
      <c r="A26970" s="533"/>
      <c r="B26970" s="1787"/>
      <c r="C26970" s="1788"/>
      <c r="D26970" s="533"/>
      <c r="E26970" s="533"/>
      <c r="F26970" s="533"/>
      <c r="G26970" s="533"/>
    </row>
    <row r="26971" spans="1:7">
      <c r="A26971" s="533"/>
      <c r="B26971" s="1787"/>
      <c r="C26971" s="1788"/>
      <c r="D26971" s="533"/>
      <c r="E26971" s="533"/>
      <c r="F26971" s="533"/>
      <c r="G26971" s="533"/>
    </row>
    <row r="26972" spans="1:7">
      <c r="A26972" s="533"/>
      <c r="B26972" s="1787"/>
      <c r="C26972" s="1788"/>
      <c r="D26972" s="533"/>
      <c r="E26972" s="533"/>
      <c r="F26972" s="533"/>
      <c r="G26972" s="533"/>
    </row>
    <row r="26973" spans="1:7">
      <c r="A26973" s="533"/>
      <c r="B26973" s="1787"/>
      <c r="C26973" s="1788"/>
      <c r="D26973" s="533"/>
      <c r="E26973" s="533"/>
      <c r="F26973" s="533"/>
      <c r="G26973" s="533"/>
    </row>
    <row r="26974" spans="1:7">
      <c r="A26974" s="533"/>
      <c r="B26974" s="1787"/>
      <c r="C26974" s="1788"/>
      <c r="D26974" s="533"/>
      <c r="E26974" s="533"/>
      <c r="F26974" s="533"/>
      <c r="G26974" s="533"/>
    </row>
    <row r="26975" spans="1:7">
      <c r="A26975" s="533"/>
      <c r="B26975" s="1787"/>
      <c r="C26975" s="1788"/>
      <c r="D26975" s="533"/>
      <c r="E26975" s="533"/>
      <c r="F26975" s="533"/>
      <c r="G26975" s="533"/>
    </row>
    <row r="26976" spans="1:7">
      <c r="A26976" s="533"/>
      <c r="B26976" s="1787"/>
      <c r="C26976" s="1788"/>
      <c r="D26976" s="533"/>
      <c r="E26976" s="533"/>
      <c r="F26976" s="533"/>
      <c r="G26976" s="533"/>
    </row>
    <row r="26977" spans="1:7">
      <c r="A26977" s="533"/>
      <c r="B26977" s="1787"/>
      <c r="C26977" s="1788"/>
      <c r="D26977" s="533"/>
      <c r="E26977" s="533"/>
      <c r="F26977" s="533"/>
      <c r="G26977" s="533"/>
    </row>
    <row r="26978" spans="1:7">
      <c r="A26978" s="533"/>
      <c r="B26978" s="1787"/>
      <c r="C26978" s="1788"/>
      <c r="D26978" s="533"/>
      <c r="E26978" s="533"/>
      <c r="F26978" s="533"/>
      <c r="G26978" s="533"/>
    </row>
    <row r="26979" spans="1:7">
      <c r="A26979" s="533"/>
      <c r="B26979" s="1787"/>
      <c r="C26979" s="1788"/>
      <c r="D26979" s="533"/>
      <c r="E26979" s="533"/>
      <c r="F26979" s="533"/>
      <c r="G26979" s="533"/>
    </row>
    <row r="26980" spans="1:7">
      <c r="A26980" s="533"/>
      <c r="B26980" s="1787"/>
      <c r="C26980" s="1788"/>
      <c r="D26980" s="533"/>
      <c r="E26980" s="533"/>
      <c r="F26980" s="533"/>
      <c r="G26980" s="533"/>
    </row>
    <row r="26981" spans="1:7">
      <c r="A26981" s="533"/>
      <c r="B26981" s="1787"/>
      <c r="C26981" s="1788"/>
      <c r="D26981" s="533"/>
      <c r="E26981" s="533"/>
      <c r="F26981" s="533"/>
      <c r="G26981" s="533"/>
    </row>
    <row r="26982" spans="1:7">
      <c r="A26982" s="533"/>
      <c r="B26982" s="1787"/>
      <c r="C26982" s="1788"/>
      <c r="D26982" s="533"/>
      <c r="E26982" s="533"/>
      <c r="F26982" s="533"/>
      <c r="G26982" s="533"/>
    </row>
    <row r="26983" spans="1:7">
      <c r="A26983" s="533"/>
      <c r="B26983" s="1787"/>
      <c r="C26983" s="1788"/>
      <c r="D26983" s="533"/>
      <c r="E26983" s="533"/>
      <c r="F26983" s="533"/>
      <c r="G26983" s="533"/>
    </row>
    <row r="26984" spans="1:7">
      <c r="A26984" s="533"/>
      <c r="B26984" s="1787"/>
      <c r="C26984" s="1788"/>
      <c r="D26984" s="533"/>
      <c r="E26984" s="533"/>
      <c r="F26984" s="533"/>
      <c r="G26984" s="533"/>
    </row>
    <row r="26985" spans="1:7">
      <c r="A26985" s="533"/>
      <c r="B26985" s="1787"/>
      <c r="C26985" s="1788"/>
      <c r="D26985" s="533"/>
      <c r="E26985" s="533"/>
      <c r="F26985" s="533"/>
      <c r="G26985" s="533"/>
    </row>
    <row r="26986" spans="1:7">
      <c r="A26986" s="533"/>
      <c r="B26986" s="1787"/>
      <c r="C26986" s="1788"/>
      <c r="D26986" s="533"/>
      <c r="E26986" s="533"/>
      <c r="F26986" s="533"/>
      <c r="G26986" s="533"/>
    </row>
    <row r="26987" spans="1:7">
      <c r="A26987" s="533"/>
      <c r="B26987" s="1787"/>
      <c r="C26987" s="1788"/>
      <c r="D26987" s="533"/>
      <c r="E26987" s="533"/>
      <c r="F26987" s="533"/>
      <c r="G26987" s="533"/>
    </row>
    <row r="26988" spans="1:7">
      <c r="A26988" s="533"/>
      <c r="B26988" s="1787"/>
      <c r="C26988" s="1788"/>
      <c r="D26988" s="533"/>
      <c r="E26988" s="533"/>
      <c r="F26988" s="533"/>
      <c r="G26988" s="533"/>
    </row>
    <row r="26989" spans="1:7">
      <c r="A26989" s="533"/>
      <c r="B26989" s="1787"/>
      <c r="C26989" s="1788"/>
      <c r="D26989" s="533"/>
      <c r="E26989" s="533"/>
      <c r="F26989" s="533"/>
      <c r="G26989" s="533"/>
    </row>
    <row r="26990" spans="1:7">
      <c r="A26990" s="533"/>
      <c r="B26990" s="1787"/>
      <c r="C26990" s="1788"/>
      <c r="D26990" s="533"/>
      <c r="E26990" s="533"/>
      <c r="F26990" s="533"/>
      <c r="G26990" s="533"/>
    </row>
    <row r="26991" spans="1:7">
      <c r="A26991" s="533"/>
      <c r="B26991" s="1787"/>
      <c r="C26991" s="1788"/>
      <c r="D26991" s="533"/>
      <c r="E26991" s="533"/>
      <c r="F26991" s="533"/>
      <c r="G26991" s="533"/>
    </row>
    <row r="26992" spans="1:7">
      <c r="A26992" s="533"/>
      <c r="B26992" s="1787"/>
      <c r="C26992" s="1788"/>
      <c r="D26992" s="533"/>
      <c r="E26992" s="533"/>
      <c r="F26992" s="533"/>
      <c r="G26992" s="533"/>
    </row>
    <row r="26993" spans="1:7">
      <c r="A26993" s="533"/>
      <c r="B26993" s="1787"/>
      <c r="C26993" s="1788"/>
      <c r="D26993" s="533"/>
      <c r="E26993" s="533"/>
      <c r="F26993" s="533"/>
      <c r="G26993" s="533"/>
    </row>
    <row r="26994" spans="1:7">
      <c r="A26994" s="533"/>
      <c r="B26994" s="1787"/>
      <c r="C26994" s="1788"/>
      <c r="D26994" s="533"/>
      <c r="E26994" s="533"/>
      <c r="F26994" s="533"/>
      <c r="G26994" s="533"/>
    </row>
    <row r="26995" spans="1:7">
      <c r="A26995" s="533"/>
      <c r="B26995" s="1787"/>
      <c r="C26995" s="1788"/>
      <c r="D26995" s="533"/>
      <c r="E26995" s="533"/>
      <c r="F26995" s="533"/>
      <c r="G26995" s="533"/>
    </row>
    <row r="26996" spans="1:7">
      <c r="A26996" s="533"/>
      <c r="B26996" s="1787"/>
      <c r="C26996" s="1788"/>
      <c r="D26996" s="533"/>
      <c r="E26996" s="533"/>
      <c r="F26996" s="533"/>
      <c r="G26996" s="533"/>
    </row>
    <row r="26997" spans="1:7">
      <c r="A26997" s="533"/>
      <c r="B26997" s="1787"/>
      <c r="C26997" s="1788"/>
      <c r="D26997" s="533"/>
      <c r="E26997" s="533"/>
      <c r="F26997" s="533"/>
      <c r="G26997" s="533"/>
    </row>
    <row r="26998" spans="1:7">
      <c r="A26998" s="533"/>
      <c r="B26998" s="1787"/>
      <c r="C26998" s="1788"/>
      <c r="D26998" s="533"/>
      <c r="E26998" s="533"/>
      <c r="F26998" s="533"/>
      <c r="G26998" s="533"/>
    </row>
    <row r="26999" spans="1:7">
      <c r="A26999" s="533"/>
      <c r="B26999" s="1787"/>
      <c r="C26999" s="1788"/>
      <c r="D26999" s="533"/>
      <c r="E26999" s="533"/>
      <c r="F26999" s="533"/>
      <c r="G26999" s="533"/>
    </row>
    <row r="27000" spans="1:7">
      <c r="A27000" s="533"/>
      <c r="B27000" s="1787"/>
      <c r="C27000" s="1788"/>
      <c r="D27000" s="533"/>
      <c r="E27000" s="533"/>
      <c r="F27000" s="533"/>
      <c r="G27000" s="533"/>
    </row>
    <row r="27001" spans="1:7">
      <c r="A27001" s="533"/>
      <c r="B27001" s="1787"/>
      <c r="C27001" s="1788"/>
      <c r="D27001" s="533"/>
      <c r="E27001" s="533"/>
      <c r="F27001" s="533"/>
      <c r="G27001" s="533"/>
    </row>
    <row r="27002" spans="1:7">
      <c r="A27002" s="533"/>
      <c r="B27002" s="1787"/>
      <c r="C27002" s="1788"/>
      <c r="D27002" s="533"/>
      <c r="E27002" s="533"/>
      <c r="F27002" s="533"/>
      <c r="G27002" s="533"/>
    </row>
    <row r="27003" spans="1:7">
      <c r="A27003" s="533"/>
      <c r="B27003" s="1787"/>
      <c r="C27003" s="1788"/>
      <c r="D27003" s="533"/>
      <c r="E27003" s="533"/>
      <c r="F27003" s="533"/>
      <c r="G27003" s="533"/>
    </row>
    <row r="27004" spans="1:7">
      <c r="A27004" s="533"/>
      <c r="B27004" s="1787"/>
      <c r="C27004" s="1788"/>
      <c r="D27004" s="533"/>
      <c r="E27004" s="533"/>
      <c r="F27004" s="533"/>
      <c r="G27004" s="533"/>
    </row>
    <row r="27005" spans="1:7">
      <c r="A27005" s="533"/>
      <c r="B27005" s="1787"/>
      <c r="C27005" s="1788"/>
      <c r="D27005" s="533"/>
      <c r="E27005" s="533"/>
      <c r="F27005" s="533"/>
      <c r="G27005" s="533"/>
    </row>
    <row r="27006" spans="1:7">
      <c r="A27006" s="533"/>
      <c r="B27006" s="1787"/>
      <c r="C27006" s="1788"/>
      <c r="D27006" s="533"/>
      <c r="E27006" s="533"/>
      <c r="F27006" s="533"/>
      <c r="G27006" s="533"/>
    </row>
    <row r="27007" spans="1:7">
      <c r="A27007" s="533"/>
      <c r="B27007" s="1787"/>
      <c r="C27007" s="1788"/>
      <c r="D27007" s="533"/>
      <c r="E27007" s="533"/>
      <c r="F27007" s="533"/>
      <c r="G27007" s="533"/>
    </row>
    <row r="27008" spans="1:7">
      <c r="A27008" s="533"/>
      <c r="B27008" s="1787"/>
      <c r="C27008" s="1788"/>
      <c r="D27008" s="533"/>
      <c r="E27008" s="533"/>
      <c r="F27008" s="533"/>
      <c r="G27008" s="533"/>
    </row>
    <row r="27009" spans="1:7">
      <c r="A27009" s="533"/>
      <c r="B27009" s="1787"/>
      <c r="C27009" s="1788"/>
      <c r="D27009" s="533"/>
      <c r="E27009" s="533"/>
      <c r="F27009" s="533"/>
      <c r="G27009" s="533"/>
    </row>
    <row r="27010" spans="1:7">
      <c r="A27010" s="533"/>
      <c r="B27010" s="1787"/>
      <c r="C27010" s="1788"/>
      <c r="D27010" s="533"/>
      <c r="E27010" s="533"/>
      <c r="F27010" s="533"/>
      <c r="G27010" s="533"/>
    </row>
    <row r="27011" spans="1:7">
      <c r="A27011" s="533"/>
      <c r="B27011" s="1787"/>
      <c r="C27011" s="1788"/>
      <c r="D27011" s="533"/>
      <c r="E27011" s="533"/>
      <c r="F27011" s="533"/>
      <c r="G27011" s="533"/>
    </row>
    <row r="27012" spans="1:7">
      <c r="A27012" s="533"/>
      <c r="B27012" s="1787"/>
      <c r="C27012" s="1788"/>
      <c r="D27012" s="533"/>
      <c r="E27012" s="533"/>
      <c r="F27012" s="533"/>
      <c r="G27012" s="533"/>
    </row>
    <row r="27013" spans="1:7">
      <c r="A27013" s="533"/>
      <c r="B27013" s="1787"/>
      <c r="C27013" s="1788"/>
      <c r="D27013" s="533"/>
      <c r="E27013" s="533"/>
      <c r="F27013" s="533"/>
      <c r="G27013" s="533"/>
    </row>
    <row r="27014" spans="1:7">
      <c r="A27014" s="533"/>
      <c r="B27014" s="1787"/>
      <c r="C27014" s="1788"/>
      <c r="D27014" s="533"/>
      <c r="E27014" s="533"/>
      <c r="F27014" s="533"/>
      <c r="G27014" s="533"/>
    </row>
    <row r="27015" spans="1:7">
      <c r="A27015" s="533"/>
      <c r="B27015" s="1787"/>
      <c r="C27015" s="1788"/>
      <c r="D27015" s="533"/>
      <c r="E27015" s="533"/>
      <c r="F27015" s="533"/>
      <c r="G27015" s="533"/>
    </row>
    <row r="27016" spans="1:7">
      <c r="A27016" s="533"/>
      <c r="B27016" s="1787"/>
      <c r="C27016" s="1788"/>
      <c r="D27016" s="533"/>
      <c r="E27016" s="533"/>
      <c r="F27016" s="533"/>
      <c r="G27016" s="533"/>
    </row>
    <row r="27017" spans="1:7">
      <c r="A27017" s="533"/>
      <c r="B27017" s="1787"/>
      <c r="C27017" s="1788"/>
      <c r="D27017" s="533"/>
      <c r="E27017" s="533"/>
      <c r="F27017" s="533"/>
      <c r="G27017" s="533"/>
    </row>
    <row r="27018" spans="1:7">
      <c r="A27018" s="533"/>
      <c r="B27018" s="1787"/>
      <c r="C27018" s="1788"/>
      <c r="D27018" s="533"/>
      <c r="E27018" s="533"/>
      <c r="F27018" s="533"/>
      <c r="G27018" s="533"/>
    </row>
    <row r="27019" spans="1:7">
      <c r="A27019" s="533"/>
      <c r="B27019" s="1787"/>
      <c r="C27019" s="1788"/>
      <c r="D27019" s="533"/>
      <c r="E27019" s="533"/>
      <c r="F27019" s="533"/>
      <c r="G27019" s="533"/>
    </row>
    <row r="27020" spans="1:7">
      <c r="A27020" s="533"/>
      <c r="B27020" s="1787"/>
      <c r="C27020" s="1788"/>
      <c r="D27020" s="533"/>
      <c r="E27020" s="533"/>
      <c r="F27020" s="533"/>
      <c r="G27020" s="533"/>
    </row>
    <row r="27021" spans="1:7">
      <c r="A27021" s="533"/>
      <c r="B27021" s="1787"/>
      <c r="C27021" s="1788"/>
      <c r="D27021" s="533"/>
      <c r="E27021" s="533"/>
      <c r="F27021" s="533"/>
      <c r="G27021" s="533"/>
    </row>
    <row r="27022" spans="1:7">
      <c r="A27022" s="533"/>
      <c r="B27022" s="1787"/>
      <c r="C27022" s="1788"/>
      <c r="D27022" s="533"/>
      <c r="E27022" s="533"/>
      <c r="F27022" s="533"/>
      <c r="G27022" s="533"/>
    </row>
    <row r="27023" spans="1:7">
      <c r="A27023" s="533"/>
      <c r="B27023" s="1787"/>
      <c r="C27023" s="1788"/>
      <c r="D27023" s="533"/>
      <c r="E27023" s="533"/>
      <c r="F27023" s="533"/>
      <c r="G27023" s="533"/>
    </row>
    <row r="27024" spans="1:7">
      <c r="A27024" s="533"/>
      <c r="B27024" s="1787"/>
      <c r="C27024" s="1788"/>
      <c r="D27024" s="533"/>
      <c r="E27024" s="533"/>
      <c r="F27024" s="533"/>
      <c r="G27024" s="533"/>
    </row>
    <row r="27025" spans="1:7">
      <c r="A27025" s="533"/>
      <c r="B27025" s="1787"/>
      <c r="C27025" s="1788"/>
      <c r="D27025" s="533"/>
      <c r="E27025" s="533"/>
      <c r="F27025" s="533"/>
      <c r="G27025" s="533"/>
    </row>
    <row r="27026" spans="1:7">
      <c r="A27026" s="533"/>
      <c r="B27026" s="1787"/>
      <c r="C27026" s="1788"/>
      <c r="D27026" s="533"/>
      <c r="E27026" s="533"/>
      <c r="F27026" s="533"/>
      <c r="G27026" s="533"/>
    </row>
    <row r="27027" spans="1:7">
      <c r="A27027" s="533"/>
      <c r="B27027" s="1787"/>
      <c r="C27027" s="1788"/>
      <c r="D27027" s="533"/>
      <c r="E27027" s="533"/>
      <c r="F27027" s="533"/>
      <c r="G27027" s="533"/>
    </row>
    <row r="27028" spans="1:7">
      <c r="A27028" s="533"/>
      <c r="B27028" s="1787"/>
      <c r="C27028" s="1788"/>
      <c r="D27028" s="533"/>
      <c r="E27028" s="533"/>
      <c r="F27028" s="533"/>
      <c r="G27028" s="533"/>
    </row>
    <row r="27029" spans="1:7">
      <c r="A27029" s="533"/>
      <c r="B27029" s="1787"/>
      <c r="C27029" s="1788"/>
      <c r="D27029" s="533"/>
      <c r="E27029" s="533"/>
      <c r="F27029" s="533"/>
      <c r="G27029" s="533"/>
    </row>
    <row r="27030" spans="1:7">
      <c r="A27030" s="533"/>
      <c r="B27030" s="1787"/>
      <c r="C27030" s="1788"/>
      <c r="D27030" s="533"/>
      <c r="E27030" s="533"/>
      <c r="F27030" s="533"/>
      <c r="G27030" s="533"/>
    </row>
    <row r="27031" spans="1:7">
      <c r="A27031" s="533"/>
      <c r="B27031" s="1787"/>
      <c r="C27031" s="1788"/>
      <c r="D27031" s="533"/>
      <c r="E27031" s="533"/>
      <c r="F27031" s="533"/>
      <c r="G27031" s="533"/>
    </row>
    <row r="27032" spans="1:7">
      <c r="A27032" s="533"/>
      <c r="B27032" s="1787"/>
      <c r="C27032" s="1788"/>
      <c r="D27032" s="533"/>
      <c r="E27032" s="533"/>
      <c r="F27032" s="533"/>
      <c r="G27032" s="533"/>
    </row>
    <row r="27033" spans="1:7">
      <c r="A27033" s="533"/>
      <c r="B27033" s="1787"/>
      <c r="C27033" s="1788"/>
      <c r="D27033" s="533"/>
      <c r="E27033" s="533"/>
      <c r="F27033" s="533"/>
      <c r="G27033" s="533"/>
    </row>
    <row r="27034" spans="1:7">
      <c r="A27034" s="533"/>
      <c r="B27034" s="1787"/>
      <c r="C27034" s="1788"/>
      <c r="D27034" s="533"/>
      <c r="E27034" s="533"/>
      <c r="F27034" s="533"/>
      <c r="G27034" s="533"/>
    </row>
    <row r="27035" spans="1:7">
      <c r="A27035" s="533"/>
      <c r="B27035" s="1787"/>
      <c r="C27035" s="1788"/>
      <c r="D27035" s="533"/>
      <c r="E27035" s="533"/>
      <c r="F27035" s="533"/>
      <c r="G27035" s="533"/>
    </row>
    <row r="27036" spans="1:7">
      <c r="A27036" s="533"/>
      <c r="B27036" s="1787"/>
      <c r="C27036" s="1788"/>
      <c r="D27036" s="533"/>
      <c r="E27036" s="533"/>
      <c r="F27036" s="533"/>
      <c r="G27036" s="533"/>
    </row>
    <row r="27037" spans="1:7">
      <c r="A27037" s="533"/>
      <c r="B27037" s="1787"/>
      <c r="C27037" s="1788"/>
      <c r="D27037" s="533"/>
      <c r="E27037" s="533"/>
      <c r="F27037" s="533"/>
      <c r="G27037" s="533"/>
    </row>
    <row r="27038" spans="1:7">
      <c r="A27038" s="533"/>
      <c r="B27038" s="1787"/>
      <c r="C27038" s="1788"/>
      <c r="D27038" s="533"/>
      <c r="E27038" s="533"/>
      <c r="F27038" s="533"/>
      <c r="G27038" s="533"/>
    </row>
    <row r="27039" spans="1:7">
      <c r="A27039" s="533"/>
      <c r="B27039" s="1787"/>
      <c r="C27039" s="1788"/>
      <c r="D27039" s="533"/>
      <c r="E27039" s="533"/>
      <c r="F27039" s="533"/>
      <c r="G27039" s="533"/>
    </row>
    <row r="27040" spans="1:7">
      <c r="A27040" s="533"/>
      <c r="B27040" s="1787"/>
      <c r="C27040" s="1788"/>
      <c r="D27040" s="533"/>
      <c r="E27040" s="533"/>
      <c r="F27040" s="533"/>
      <c r="G27040" s="533"/>
    </row>
    <row r="27041" spans="1:7">
      <c r="A27041" s="533"/>
      <c r="B27041" s="1787"/>
      <c r="C27041" s="1788"/>
      <c r="D27041" s="533"/>
      <c r="E27041" s="533"/>
      <c r="F27041" s="533"/>
      <c r="G27041" s="533"/>
    </row>
    <row r="27042" spans="1:7">
      <c r="A27042" s="533"/>
      <c r="B27042" s="1787"/>
      <c r="C27042" s="1788"/>
      <c r="D27042" s="533"/>
      <c r="E27042" s="533"/>
      <c r="F27042" s="533"/>
      <c r="G27042" s="533"/>
    </row>
    <row r="27043" spans="1:7">
      <c r="A27043" s="533"/>
      <c r="B27043" s="1787"/>
      <c r="C27043" s="1788"/>
      <c r="D27043" s="533"/>
      <c r="E27043" s="533"/>
      <c r="F27043" s="533"/>
      <c r="G27043" s="533"/>
    </row>
    <row r="27044" spans="1:7">
      <c r="A27044" s="533"/>
      <c r="B27044" s="1787"/>
      <c r="C27044" s="1788"/>
      <c r="D27044" s="533"/>
      <c r="E27044" s="533"/>
      <c r="F27044" s="533"/>
      <c r="G27044" s="533"/>
    </row>
    <row r="27045" spans="1:7">
      <c r="A27045" s="533"/>
      <c r="B27045" s="1787"/>
      <c r="C27045" s="1788"/>
      <c r="D27045" s="533"/>
      <c r="E27045" s="533"/>
      <c r="F27045" s="533"/>
      <c r="G27045" s="533"/>
    </row>
    <row r="27046" spans="1:7">
      <c r="A27046" s="533"/>
      <c r="B27046" s="1787"/>
      <c r="C27046" s="1788"/>
      <c r="D27046" s="533"/>
      <c r="E27046" s="533"/>
      <c r="F27046" s="533"/>
      <c r="G27046" s="533"/>
    </row>
    <row r="27047" spans="1:7">
      <c r="A27047" s="533"/>
      <c r="B27047" s="1787"/>
      <c r="C27047" s="1788"/>
      <c r="D27047" s="533"/>
      <c r="E27047" s="533"/>
      <c r="F27047" s="533"/>
      <c r="G27047" s="533"/>
    </row>
    <row r="27048" spans="1:7">
      <c r="A27048" s="533"/>
      <c r="B27048" s="1787"/>
      <c r="C27048" s="1788"/>
      <c r="D27048" s="533"/>
      <c r="E27048" s="533"/>
      <c r="F27048" s="533"/>
      <c r="G27048" s="533"/>
    </row>
    <row r="27049" spans="1:7">
      <c r="A27049" s="533"/>
      <c r="B27049" s="1787"/>
      <c r="C27049" s="1788"/>
      <c r="D27049" s="533"/>
      <c r="E27049" s="533"/>
      <c r="F27049" s="533"/>
      <c r="G27049" s="533"/>
    </row>
    <row r="27050" spans="1:7">
      <c r="A27050" s="533"/>
      <c r="B27050" s="1787"/>
      <c r="C27050" s="1788"/>
      <c r="D27050" s="533"/>
      <c r="E27050" s="533"/>
      <c r="F27050" s="533"/>
      <c r="G27050" s="533"/>
    </row>
    <row r="27051" spans="1:7">
      <c r="A27051" s="533"/>
      <c r="B27051" s="1787"/>
      <c r="C27051" s="1788"/>
      <c r="D27051" s="533"/>
      <c r="E27051" s="533"/>
      <c r="F27051" s="533"/>
      <c r="G27051" s="533"/>
    </row>
    <row r="27052" spans="1:7">
      <c r="A27052" s="533"/>
      <c r="B27052" s="1787"/>
      <c r="C27052" s="1788"/>
      <c r="D27052" s="533"/>
      <c r="E27052" s="533"/>
      <c r="F27052" s="533"/>
      <c r="G27052" s="533"/>
    </row>
    <row r="27053" spans="1:7">
      <c r="A27053" s="533"/>
      <c r="B27053" s="1787"/>
      <c r="C27053" s="1788"/>
      <c r="D27053" s="533"/>
      <c r="E27053" s="533"/>
      <c r="F27053" s="533"/>
      <c r="G27053" s="533"/>
    </row>
    <row r="27054" spans="1:7">
      <c r="A27054" s="533"/>
      <c r="B27054" s="1787"/>
      <c r="C27054" s="1788"/>
      <c r="D27054" s="533"/>
      <c r="E27054" s="533"/>
      <c r="F27054" s="533"/>
      <c r="G27054" s="533"/>
    </row>
    <row r="27055" spans="1:7">
      <c r="A27055" s="533"/>
      <c r="B27055" s="1787"/>
      <c r="C27055" s="1788"/>
      <c r="D27055" s="533"/>
      <c r="E27055" s="533"/>
      <c r="F27055" s="533"/>
      <c r="G27055" s="533"/>
    </row>
    <row r="27056" spans="1:7">
      <c r="A27056" s="533"/>
      <c r="B27056" s="1787"/>
      <c r="C27056" s="1788"/>
      <c r="D27056" s="533"/>
      <c r="E27056" s="533"/>
      <c r="F27056" s="533"/>
      <c r="G27056" s="533"/>
    </row>
    <row r="27057" spans="1:7">
      <c r="A27057" s="533"/>
      <c r="B27057" s="1787"/>
      <c r="C27057" s="1788"/>
      <c r="D27057" s="533"/>
      <c r="E27057" s="533"/>
      <c r="F27057" s="533"/>
      <c r="G27057" s="533"/>
    </row>
    <row r="27058" spans="1:7">
      <c r="A27058" s="533"/>
      <c r="B27058" s="1787"/>
      <c r="C27058" s="1788"/>
      <c r="D27058" s="533"/>
      <c r="E27058" s="533"/>
      <c r="F27058" s="533"/>
      <c r="G27058" s="533"/>
    </row>
    <row r="27059" spans="1:7">
      <c r="A27059" s="533"/>
      <c r="B27059" s="1787"/>
      <c r="C27059" s="1788"/>
      <c r="D27059" s="533"/>
      <c r="E27059" s="533"/>
      <c r="F27059" s="533"/>
      <c r="G27059" s="533"/>
    </row>
    <row r="27060" spans="1:7">
      <c r="A27060" s="533"/>
      <c r="B27060" s="1787"/>
      <c r="C27060" s="1788"/>
      <c r="D27060" s="533"/>
      <c r="E27060" s="533"/>
      <c r="F27060" s="533"/>
      <c r="G27060" s="533"/>
    </row>
    <row r="27061" spans="1:7">
      <c r="A27061" s="533"/>
      <c r="B27061" s="1787"/>
      <c r="C27061" s="1788"/>
      <c r="D27061" s="533"/>
      <c r="E27061" s="533"/>
      <c r="F27061" s="533"/>
      <c r="G27061" s="533"/>
    </row>
    <row r="27062" spans="1:7">
      <c r="A27062" s="533"/>
      <c r="B27062" s="1787"/>
      <c r="C27062" s="1788"/>
      <c r="D27062" s="533"/>
      <c r="E27062" s="533"/>
      <c r="F27062" s="533"/>
      <c r="G27062" s="533"/>
    </row>
    <row r="27063" spans="1:7">
      <c r="A27063" s="533"/>
      <c r="B27063" s="1787"/>
      <c r="C27063" s="1788"/>
      <c r="D27063" s="533"/>
      <c r="E27063" s="533"/>
      <c r="F27063" s="533"/>
      <c r="G27063" s="533"/>
    </row>
    <row r="27064" spans="1:7">
      <c r="A27064" s="533"/>
      <c r="B27064" s="1787"/>
      <c r="C27064" s="1788"/>
      <c r="D27064" s="533"/>
      <c r="E27064" s="533"/>
      <c r="F27064" s="533"/>
      <c r="G27064" s="533"/>
    </row>
    <row r="27065" spans="1:7">
      <c r="A27065" s="533"/>
      <c r="B27065" s="1787"/>
      <c r="C27065" s="1788"/>
      <c r="D27065" s="533"/>
      <c r="E27065" s="533"/>
      <c r="F27065" s="533"/>
      <c r="G27065" s="533"/>
    </row>
    <row r="27066" spans="1:7">
      <c r="A27066" s="533"/>
      <c r="B27066" s="1787"/>
      <c r="C27066" s="1788"/>
      <c r="D27066" s="533"/>
      <c r="E27066" s="533"/>
      <c r="F27066" s="533"/>
      <c r="G27066" s="533"/>
    </row>
    <row r="27067" spans="1:7">
      <c r="A27067" s="533"/>
      <c r="B27067" s="1787"/>
      <c r="C27067" s="1788"/>
      <c r="D27067" s="533"/>
      <c r="E27067" s="533"/>
      <c r="F27067" s="533"/>
      <c r="G27067" s="533"/>
    </row>
    <row r="27068" spans="1:7">
      <c r="A27068" s="533"/>
      <c r="B27068" s="1787"/>
      <c r="C27068" s="1788"/>
      <c r="D27068" s="533"/>
      <c r="E27068" s="533"/>
      <c r="F27068" s="533"/>
      <c r="G27068" s="533"/>
    </row>
    <row r="27069" spans="1:7">
      <c r="A27069" s="533"/>
      <c r="B27069" s="1787"/>
      <c r="C27069" s="1788"/>
      <c r="D27069" s="533"/>
      <c r="E27069" s="533"/>
      <c r="F27069" s="533"/>
      <c r="G27069" s="533"/>
    </row>
    <row r="27070" spans="1:7">
      <c r="A27070" s="533"/>
      <c r="B27070" s="1787"/>
      <c r="C27070" s="1788"/>
      <c r="D27070" s="533"/>
      <c r="E27070" s="533"/>
      <c r="F27070" s="533"/>
      <c r="G27070" s="533"/>
    </row>
    <row r="27071" spans="1:7">
      <c r="A27071" s="533"/>
      <c r="B27071" s="1787"/>
      <c r="C27071" s="1788"/>
      <c r="D27071" s="533"/>
      <c r="E27071" s="533"/>
      <c r="F27071" s="533"/>
      <c r="G27071" s="533"/>
    </row>
    <row r="27072" spans="1:7">
      <c r="A27072" s="533"/>
      <c r="B27072" s="1787"/>
      <c r="C27072" s="1788"/>
      <c r="D27072" s="533"/>
      <c r="E27072" s="533"/>
      <c r="F27072" s="533"/>
      <c r="G27072" s="533"/>
    </row>
    <row r="27073" spans="1:7">
      <c r="A27073" s="533"/>
      <c r="B27073" s="1787"/>
      <c r="C27073" s="1788"/>
      <c r="D27073" s="533"/>
      <c r="E27073" s="533"/>
      <c r="F27073" s="533"/>
      <c r="G27073" s="533"/>
    </row>
    <row r="27074" spans="1:7">
      <c r="A27074" s="533"/>
      <c r="B27074" s="1787"/>
      <c r="C27074" s="1788"/>
      <c r="D27074" s="533"/>
      <c r="E27074" s="533"/>
      <c r="F27074" s="533"/>
      <c r="G27074" s="533"/>
    </row>
    <row r="27075" spans="1:7">
      <c r="A27075" s="533"/>
      <c r="B27075" s="1787"/>
      <c r="C27075" s="1788"/>
      <c r="D27075" s="533"/>
      <c r="E27075" s="533"/>
      <c r="F27075" s="533"/>
      <c r="G27075" s="533"/>
    </row>
    <row r="27076" spans="1:7">
      <c r="A27076" s="533"/>
      <c r="B27076" s="1787"/>
      <c r="C27076" s="1788"/>
      <c r="D27076" s="533"/>
      <c r="E27076" s="533"/>
      <c r="F27076" s="533"/>
      <c r="G27076" s="533"/>
    </row>
    <row r="27077" spans="1:7">
      <c r="A27077" s="533"/>
      <c r="B27077" s="1787"/>
      <c r="C27077" s="1788"/>
      <c r="D27077" s="533"/>
      <c r="E27077" s="533"/>
      <c r="F27077" s="533"/>
      <c r="G27077" s="533"/>
    </row>
    <row r="27078" spans="1:7">
      <c r="A27078" s="533"/>
      <c r="B27078" s="1787"/>
      <c r="C27078" s="1788"/>
      <c r="D27078" s="533"/>
      <c r="E27078" s="533"/>
      <c r="F27078" s="533"/>
      <c r="G27078" s="533"/>
    </row>
    <row r="27079" spans="1:7">
      <c r="A27079" s="533"/>
      <c r="B27079" s="1787"/>
      <c r="C27079" s="1788"/>
      <c r="D27079" s="533"/>
      <c r="E27079" s="533"/>
      <c r="F27079" s="533"/>
      <c r="G27079" s="533"/>
    </row>
    <row r="27080" spans="1:7">
      <c r="A27080" s="533"/>
      <c r="B27080" s="1787"/>
      <c r="C27080" s="1788"/>
      <c r="D27080" s="533"/>
      <c r="E27080" s="533"/>
      <c r="F27080" s="533"/>
      <c r="G27080" s="533"/>
    </row>
    <row r="27081" spans="1:7">
      <c r="A27081" s="533"/>
      <c r="B27081" s="1787"/>
      <c r="C27081" s="1788"/>
      <c r="D27081" s="533"/>
      <c r="E27081" s="533"/>
      <c r="F27081" s="533"/>
      <c r="G27081" s="533"/>
    </row>
    <row r="27082" spans="1:7">
      <c r="A27082" s="533"/>
      <c r="B27082" s="1787"/>
      <c r="C27082" s="1788"/>
      <c r="D27082" s="533"/>
      <c r="E27082" s="533"/>
      <c r="F27082" s="533"/>
      <c r="G27082" s="533"/>
    </row>
    <row r="27083" spans="1:7">
      <c r="A27083" s="533"/>
      <c r="B27083" s="1787"/>
      <c r="C27083" s="1788"/>
      <c r="D27083" s="533"/>
      <c r="E27083" s="533"/>
      <c r="F27083" s="533"/>
      <c r="G27083" s="533"/>
    </row>
    <row r="27084" spans="1:7">
      <c r="A27084" s="533"/>
      <c r="B27084" s="1787"/>
      <c r="C27084" s="1788"/>
      <c r="D27084" s="533"/>
      <c r="E27084" s="533"/>
      <c r="F27084" s="533"/>
      <c r="G27084" s="533"/>
    </row>
    <row r="27085" spans="1:7">
      <c r="A27085" s="533"/>
      <c r="B27085" s="1787"/>
      <c r="C27085" s="1788"/>
      <c r="D27085" s="533"/>
      <c r="E27085" s="533"/>
      <c r="F27085" s="533"/>
      <c r="G27085" s="533"/>
    </row>
    <row r="27086" spans="1:7">
      <c r="A27086" s="533"/>
      <c r="B27086" s="1787"/>
      <c r="C27086" s="1788"/>
      <c r="D27086" s="533"/>
      <c r="E27086" s="533"/>
      <c r="F27086" s="533"/>
      <c r="G27086" s="533"/>
    </row>
    <row r="27087" spans="1:7">
      <c r="A27087" s="533"/>
      <c r="B27087" s="1787"/>
      <c r="C27087" s="1788"/>
      <c r="D27087" s="533"/>
      <c r="E27087" s="533"/>
      <c r="F27087" s="533"/>
      <c r="G27087" s="533"/>
    </row>
    <row r="27088" spans="1:7">
      <c r="A27088" s="533"/>
      <c r="B27088" s="1787"/>
      <c r="C27088" s="1788"/>
      <c r="D27088" s="533"/>
      <c r="E27088" s="533"/>
      <c r="F27088" s="533"/>
      <c r="G27088" s="533"/>
    </row>
    <row r="27089" spans="1:7">
      <c r="A27089" s="533"/>
      <c r="B27089" s="1787"/>
      <c r="C27089" s="1788"/>
      <c r="D27089" s="533"/>
      <c r="E27089" s="533"/>
      <c r="F27089" s="533"/>
      <c r="G27089" s="533"/>
    </row>
    <row r="27090" spans="1:7">
      <c r="A27090" s="533"/>
      <c r="B27090" s="1787"/>
      <c r="C27090" s="1788"/>
      <c r="D27090" s="533"/>
      <c r="E27090" s="533"/>
      <c r="F27090" s="533"/>
      <c r="G27090" s="533"/>
    </row>
    <row r="27091" spans="1:7">
      <c r="A27091" s="533"/>
      <c r="B27091" s="1787"/>
      <c r="C27091" s="1788"/>
      <c r="D27091" s="533"/>
      <c r="E27091" s="533"/>
      <c r="F27091" s="533"/>
      <c r="G27091" s="533"/>
    </row>
    <row r="27092" spans="1:7">
      <c r="A27092" s="533"/>
      <c r="B27092" s="1787"/>
      <c r="C27092" s="1788"/>
      <c r="D27092" s="533"/>
      <c r="E27092" s="533"/>
      <c r="F27092" s="533"/>
      <c r="G27092" s="533"/>
    </row>
    <row r="27093" spans="1:7">
      <c r="A27093" s="533"/>
      <c r="B27093" s="1787"/>
      <c r="C27093" s="1788"/>
      <c r="D27093" s="533"/>
      <c r="E27093" s="533"/>
      <c r="F27093" s="533"/>
      <c r="G27093" s="533"/>
    </row>
    <row r="27094" spans="1:7">
      <c r="A27094" s="533"/>
      <c r="B27094" s="1787"/>
      <c r="C27094" s="1788"/>
      <c r="D27094" s="533"/>
      <c r="E27094" s="533"/>
      <c r="F27094" s="533"/>
      <c r="G27094" s="533"/>
    </row>
    <row r="27095" spans="1:7">
      <c r="A27095" s="533"/>
      <c r="B27095" s="1787"/>
      <c r="C27095" s="1788"/>
      <c r="D27095" s="533"/>
      <c r="E27095" s="533"/>
      <c r="F27095" s="533"/>
      <c r="G27095" s="533"/>
    </row>
    <row r="27096" spans="1:7">
      <c r="A27096" s="533"/>
      <c r="B27096" s="1787"/>
      <c r="C27096" s="1788"/>
      <c r="D27096" s="533"/>
      <c r="E27096" s="533"/>
      <c r="F27096" s="533"/>
      <c r="G27096" s="533"/>
    </row>
    <row r="27097" spans="1:7">
      <c r="A27097" s="533"/>
      <c r="B27097" s="1787"/>
      <c r="C27097" s="1788"/>
      <c r="D27097" s="533"/>
      <c r="E27097" s="533"/>
      <c r="F27097" s="533"/>
      <c r="G27097" s="533"/>
    </row>
    <row r="27098" spans="1:7">
      <c r="A27098" s="533"/>
      <c r="B27098" s="1787"/>
      <c r="C27098" s="1788"/>
      <c r="D27098" s="533"/>
      <c r="E27098" s="533"/>
      <c r="F27098" s="533"/>
      <c r="G27098" s="533"/>
    </row>
    <row r="27099" spans="1:7">
      <c r="A27099" s="533"/>
      <c r="B27099" s="1787"/>
      <c r="C27099" s="1788"/>
      <c r="D27099" s="533"/>
      <c r="E27099" s="533"/>
      <c r="F27099" s="533"/>
      <c r="G27099" s="533"/>
    </row>
    <row r="27100" spans="1:7">
      <c r="A27100" s="533"/>
      <c r="B27100" s="1787"/>
      <c r="C27100" s="1788"/>
      <c r="D27100" s="533"/>
      <c r="E27100" s="533"/>
      <c r="F27100" s="533"/>
      <c r="G27100" s="533"/>
    </row>
    <row r="27101" spans="1:7">
      <c r="A27101" s="533"/>
      <c r="B27101" s="1787"/>
      <c r="C27101" s="1788"/>
      <c r="D27101" s="533"/>
      <c r="E27101" s="533"/>
      <c r="F27101" s="533"/>
      <c r="G27101" s="533"/>
    </row>
    <row r="27102" spans="1:7">
      <c r="A27102" s="533"/>
      <c r="B27102" s="1787"/>
      <c r="C27102" s="1788"/>
      <c r="D27102" s="533"/>
      <c r="E27102" s="533"/>
      <c r="F27102" s="533"/>
      <c r="G27102" s="533"/>
    </row>
    <row r="27103" spans="1:7">
      <c r="A27103" s="533"/>
      <c r="B27103" s="1787"/>
      <c r="C27103" s="1788"/>
      <c r="D27103" s="533"/>
      <c r="E27103" s="533"/>
      <c r="F27103" s="533"/>
      <c r="G27103" s="533"/>
    </row>
    <row r="27104" spans="1:7">
      <c r="A27104" s="533"/>
      <c r="B27104" s="1787"/>
      <c r="C27104" s="1788"/>
      <c r="D27104" s="533"/>
      <c r="E27104" s="533"/>
      <c r="F27104" s="533"/>
      <c r="G27104" s="533"/>
    </row>
    <row r="27105" spans="1:7">
      <c r="A27105" s="533"/>
      <c r="B27105" s="1787"/>
      <c r="C27105" s="1788"/>
      <c r="D27105" s="533"/>
      <c r="E27105" s="533"/>
      <c r="F27105" s="533"/>
      <c r="G27105" s="533"/>
    </row>
    <row r="27106" spans="1:7">
      <c r="A27106" s="533"/>
      <c r="B27106" s="1787"/>
      <c r="C27106" s="1788"/>
      <c r="D27106" s="533"/>
      <c r="E27106" s="533"/>
      <c r="F27106" s="533"/>
      <c r="G27106" s="533"/>
    </row>
    <row r="27107" spans="1:7">
      <c r="A27107" s="533"/>
      <c r="B27107" s="1787"/>
      <c r="C27107" s="1788"/>
      <c r="D27107" s="533"/>
      <c r="E27107" s="533"/>
      <c r="F27107" s="533"/>
      <c r="G27107" s="533"/>
    </row>
    <row r="27108" spans="1:7">
      <c r="A27108" s="533"/>
      <c r="B27108" s="1787"/>
      <c r="C27108" s="1788"/>
      <c r="D27108" s="533"/>
      <c r="E27108" s="533"/>
      <c r="F27108" s="533"/>
      <c r="G27108" s="533"/>
    </row>
    <row r="27109" spans="1:7">
      <c r="A27109" s="533"/>
      <c r="B27109" s="1787"/>
      <c r="C27109" s="1788"/>
      <c r="D27109" s="533"/>
      <c r="E27109" s="533"/>
      <c r="F27109" s="533"/>
      <c r="G27109" s="533"/>
    </row>
    <row r="27110" spans="1:7">
      <c r="A27110" s="533"/>
      <c r="B27110" s="1787"/>
      <c r="C27110" s="1788"/>
      <c r="D27110" s="533"/>
      <c r="E27110" s="533"/>
      <c r="F27110" s="533"/>
      <c r="G27110" s="533"/>
    </row>
    <row r="27111" spans="1:7">
      <c r="A27111" s="533"/>
      <c r="B27111" s="1787"/>
      <c r="C27111" s="1788"/>
      <c r="D27111" s="533"/>
      <c r="E27111" s="533"/>
      <c r="F27111" s="533"/>
      <c r="G27111" s="533"/>
    </row>
    <row r="27112" spans="1:7">
      <c r="A27112" s="533"/>
      <c r="B27112" s="1787"/>
      <c r="C27112" s="1788"/>
      <c r="D27112" s="533"/>
      <c r="E27112" s="533"/>
      <c r="F27112" s="533"/>
      <c r="G27112" s="533"/>
    </row>
    <row r="27113" spans="1:7">
      <c r="A27113" s="533"/>
      <c r="B27113" s="1787"/>
      <c r="C27113" s="1788"/>
      <c r="D27113" s="533"/>
      <c r="E27113" s="533"/>
      <c r="F27113" s="533"/>
      <c r="G27113" s="533"/>
    </row>
    <row r="27114" spans="1:7">
      <c r="A27114" s="533"/>
      <c r="B27114" s="1787"/>
      <c r="C27114" s="1788"/>
      <c r="D27114" s="533"/>
      <c r="E27114" s="533"/>
      <c r="F27114" s="533"/>
      <c r="G27114" s="533"/>
    </row>
    <row r="27115" spans="1:7">
      <c r="A27115" s="533"/>
      <c r="B27115" s="1787"/>
      <c r="C27115" s="1788"/>
      <c r="D27115" s="533"/>
      <c r="E27115" s="533"/>
      <c r="F27115" s="533"/>
      <c r="G27115" s="533"/>
    </row>
    <row r="27116" spans="1:7">
      <c r="A27116" s="533"/>
      <c r="B27116" s="1787"/>
      <c r="C27116" s="1788"/>
      <c r="D27116" s="533"/>
      <c r="E27116" s="533"/>
      <c r="F27116" s="533"/>
      <c r="G27116" s="533"/>
    </row>
    <row r="27117" spans="1:7">
      <c r="A27117" s="533"/>
      <c r="B27117" s="1787"/>
      <c r="C27117" s="1788"/>
      <c r="D27117" s="533"/>
      <c r="E27117" s="533"/>
      <c r="F27117" s="533"/>
      <c r="G27117" s="533"/>
    </row>
    <row r="27118" spans="1:7">
      <c r="A27118" s="533"/>
      <c r="B27118" s="1787"/>
      <c r="C27118" s="1788"/>
      <c r="D27118" s="533"/>
      <c r="E27118" s="533"/>
      <c r="F27118" s="533"/>
      <c r="G27118" s="533"/>
    </row>
    <row r="27119" spans="1:7">
      <c r="A27119" s="533"/>
      <c r="B27119" s="1787"/>
      <c r="C27119" s="1788"/>
      <c r="D27119" s="533"/>
      <c r="E27119" s="533"/>
      <c r="F27119" s="533"/>
      <c r="G27119" s="533"/>
    </row>
    <row r="27120" spans="1:7">
      <c r="A27120" s="533"/>
      <c r="B27120" s="1787"/>
      <c r="C27120" s="1788"/>
      <c r="D27120" s="533"/>
      <c r="E27120" s="533"/>
      <c r="F27120" s="533"/>
      <c r="G27120" s="533"/>
    </row>
    <row r="27121" spans="1:7">
      <c r="A27121" s="533"/>
      <c r="B27121" s="1787"/>
      <c r="C27121" s="1788"/>
      <c r="D27121" s="533"/>
      <c r="E27121" s="533"/>
      <c r="F27121" s="533"/>
      <c r="G27121" s="533"/>
    </row>
    <row r="27122" spans="1:7">
      <c r="A27122" s="533"/>
      <c r="B27122" s="1787"/>
      <c r="C27122" s="1788"/>
      <c r="D27122" s="533"/>
      <c r="E27122" s="533"/>
      <c r="F27122" s="533"/>
      <c r="G27122" s="533"/>
    </row>
    <row r="27123" spans="1:7">
      <c r="A27123" s="533"/>
      <c r="B27123" s="1787"/>
      <c r="C27123" s="1788"/>
      <c r="D27123" s="533"/>
      <c r="E27123" s="533"/>
      <c r="F27123" s="533"/>
      <c r="G27123" s="533"/>
    </row>
    <row r="27124" spans="1:7">
      <c r="A27124" s="533"/>
      <c r="B27124" s="1787"/>
      <c r="C27124" s="1788"/>
      <c r="D27124" s="533"/>
      <c r="E27124" s="533"/>
      <c r="F27124" s="533"/>
      <c r="G27124" s="533"/>
    </row>
    <row r="27125" spans="1:7">
      <c r="A27125" s="533"/>
      <c r="B27125" s="1787"/>
      <c r="C27125" s="1788"/>
      <c r="D27125" s="533"/>
      <c r="E27125" s="533"/>
      <c r="F27125" s="533"/>
      <c r="G27125" s="533"/>
    </row>
    <row r="27126" spans="1:7">
      <c r="A27126" s="533"/>
      <c r="B27126" s="1787"/>
      <c r="C27126" s="1788"/>
      <c r="D27126" s="533"/>
      <c r="E27126" s="533"/>
      <c r="F27126" s="533"/>
      <c r="G27126" s="533"/>
    </row>
    <row r="27127" spans="1:7">
      <c r="A27127" s="533"/>
      <c r="B27127" s="1787"/>
      <c r="C27127" s="1788"/>
      <c r="D27127" s="533"/>
      <c r="E27127" s="533"/>
      <c r="F27127" s="533"/>
      <c r="G27127" s="533"/>
    </row>
    <row r="27128" spans="1:7">
      <c r="A27128" s="533"/>
      <c r="B27128" s="1787"/>
      <c r="C27128" s="1788"/>
      <c r="D27128" s="533"/>
      <c r="E27128" s="533"/>
      <c r="F27128" s="533"/>
      <c r="G27128" s="533"/>
    </row>
    <row r="27129" spans="1:7">
      <c r="A27129" s="533"/>
      <c r="B27129" s="1787"/>
      <c r="C27129" s="1788"/>
      <c r="D27129" s="533"/>
      <c r="E27129" s="533"/>
      <c r="F27129" s="533"/>
      <c r="G27129" s="533"/>
    </row>
    <row r="27130" spans="1:7">
      <c r="A27130" s="533"/>
      <c r="B27130" s="1787"/>
      <c r="C27130" s="1788"/>
      <c r="D27130" s="533"/>
      <c r="E27130" s="533"/>
      <c r="F27130" s="533"/>
      <c r="G27130" s="533"/>
    </row>
    <row r="27131" spans="1:7">
      <c r="A27131" s="533"/>
      <c r="B27131" s="1787"/>
      <c r="C27131" s="1788"/>
      <c r="D27131" s="533"/>
      <c r="E27131" s="533"/>
      <c r="F27131" s="533"/>
      <c r="G27131" s="533"/>
    </row>
    <row r="27132" spans="1:7">
      <c r="A27132" s="533"/>
      <c r="B27132" s="1787"/>
      <c r="C27132" s="1788"/>
      <c r="D27132" s="533"/>
      <c r="E27132" s="533"/>
      <c r="F27132" s="533"/>
      <c r="G27132" s="533"/>
    </row>
    <row r="27133" spans="1:7">
      <c r="A27133" s="533"/>
      <c r="B27133" s="1787"/>
      <c r="C27133" s="1788"/>
      <c r="D27133" s="533"/>
      <c r="E27133" s="533"/>
      <c r="F27133" s="533"/>
      <c r="G27133" s="533"/>
    </row>
    <row r="27134" spans="1:7">
      <c r="A27134" s="533"/>
      <c r="B27134" s="1787"/>
      <c r="C27134" s="1788"/>
      <c r="D27134" s="533"/>
      <c r="E27134" s="533"/>
      <c r="F27134" s="533"/>
      <c r="G27134" s="533"/>
    </row>
    <row r="27135" spans="1:7">
      <c r="A27135" s="533"/>
      <c r="B27135" s="1787"/>
      <c r="C27135" s="1788"/>
      <c r="D27135" s="533"/>
      <c r="E27135" s="533"/>
      <c r="F27135" s="533"/>
      <c r="G27135" s="533"/>
    </row>
    <row r="27136" spans="1:7">
      <c r="A27136" s="533"/>
      <c r="B27136" s="1787"/>
      <c r="C27136" s="1788"/>
      <c r="D27136" s="533"/>
      <c r="E27136" s="533"/>
      <c r="F27136" s="533"/>
      <c r="G27136" s="533"/>
    </row>
    <row r="27137" spans="1:7">
      <c r="A27137" s="533"/>
      <c r="B27137" s="1787"/>
      <c r="C27137" s="1788"/>
      <c r="D27137" s="533"/>
      <c r="E27137" s="533"/>
      <c r="F27137" s="533"/>
      <c r="G27137" s="533"/>
    </row>
    <row r="27138" spans="1:7">
      <c r="A27138" s="533"/>
      <c r="B27138" s="1787"/>
      <c r="C27138" s="1788"/>
      <c r="D27138" s="533"/>
      <c r="E27138" s="533"/>
      <c r="F27138" s="533"/>
      <c r="G27138" s="533"/>
    </row>
    <row r="27139" spans="1:7">
      <c r="A27139" s="533"/>
      <c r="B27139" s="1787"/>
      <c r="C27139" s="1788"/>
      <c r="D27139" s="533"/>
      <c r="E27139" s="533"/>
      <c r="F27139" s="533"/>
      <c r="G27139" s="533"/>
    </row>
    <row r="27140" spans="1:7">
      <c r="A27140" s="533"/>
      <c r="B27140" s="1787"/>
      <c r="C27140" s="1788"/>
      <c r="D27140" s="533"/>
      <c r="E27140" s="533"/>
      <c r="F27140" s="533"/>
      <c r="G27140" s="533"/>
    </row>
    <row r="27141" spans="1:7">
      <c r="A27141" s="533"/>
      <c r="B27141" s="1787"/>
      <c r="C27141" s="1788"/>
      <c r="D27141" s="533"/>
      <c r="E27141" s="533"/>
      <c r="F27141" s="533"/>
      <c r="G27141" s="533"/>
    </row>
    <row r="27142" spans="1:7">
      <c r="A27142" s="533"/>
      <c r="B27142" s="1787"/>
      <c r="C27142" s="1788"/>
      <c r="D27142" s="533"/>
      <c r="E27142" s="533"/>
      <c r="F27142" s="533"/>
      <c r="G27142" s="533"/>
    </row>
    <row r="27143" spans="1:7">
      <c r="A27143" s="533"/>
      <c r="B27143" s="1787"/>
      <c r="C27143" s="1788"/>
      <c r="D27143" s="533"/>
      <c r="E27143" s="533"/>
      <c r="F27143" s="533"/>
      <c r="G27143" s="533"/>
    </row>
    <row r="27144" spans="1:7">
      <c r="A27144" s="533"/>
      <c r="B27144" s="1787"/>
      <c r="C27144" s="1788"/>
      <c r="D27144" s="533"/>
      <c r="E27144" s="533"/>
      <c r="F27144" s="533"/>
      <c r="G27144" s="533"/>
    </row>
    <row r="27145" spans="1:7">
      <c r="A27145" s="533"/>
      <c r="B27145" s="1787"/>
      <c r="C27145" s="1788"/>
      <c r="D27145" s="533"/>
      <c r="E27145" s="533"/>
      <c r="F27145" s="533"/>
      <c r="G27145" s="533"/>
    </row>
    <row r="27146" spans="1:7">
      <c r="A27146" s="533"/>
      <c r="B27146" s="1787"/>
      <c r="C27146" s="1788"/>
      <c r="D27146" s="533"/>
      <c r="E27146" s="533"/>
      <c r="F27146" s="533"/>
      <c r="G27146" s="533"/>
    </row>
    <row r="27147" spans="1:7">
      <c r="A27147" s="533"/>
      <c r="B27147" s="1787"/>
      <c r="C27147" s="1788"/>
      <c r="D27147" s="533"/>
      <c r="E27147" s="533"/>
      <c r="F27147" s="533"/>
      <c r="G27147" s="533"/>
    </row>
    <row r="27148" spans="1:7">
      <c r="A27148" s="533"/>
      <c r="B27148" s="1787"/>
      <c r="C27148" s="1788"/>
      <c r="D27148" s="533"/>
      <c r="E27148" s="533"/>
      <c r="F27148" s="533"/>
      <c r="G27148" s="533"/>
    </row>
    <row r="27149" spans="1:7">
      <c r="A27149" s="533"/>
      <c r="B27149" s="1787"/>
      <c r="C27149" s="1788"/>
      <c r="D27149" s="533"/>
      <c r="E27149" s="533"/>
      <c r="F27149" s="533"/>
      <c r="G27149" s="533"/>
    </row>
    <row r="27150" spans="1:7">
      <c r="A27150" s="533"/>
      <c r="B27150" s="1787"/>
      <c r="C27150" s="1788"/>
      <c r="D27150" s="533"/>
      <c r="E27150" s="533"/>
      <c r="F27150" s="533"/>
      <c r="G27150" s="533"/>
    </row>
    <row r="27151" spans="1:7">
      <c r="A27151" s="533"/>
      <c r="B27151" s="1787"/>
      <c r="C27151" s="1788"/>
      <c r="D27151" s="533"/>
      <c r="E27151" s="533"/>
      <c r="F27151" s="533"/>
      <c r="G27151" s="533"/>
    </row>
    <row r="27152" spans="1:7">
      <c r="A27152" s="533"/>
      <c r="B27152" s="1787"/>
      <c r="C27152" s="1788"/>
      <c r="D27152" s="533"/>
      <c r="E27152" s="533"/>
      <c r="F27152" s="533"/>
      <c r="G27152" s="533"/>
    </row>
    <row r="27153" spans="1:7">
      <c r="A27153" s="533"/>
      <c r="B27153" s="1787"/>
      <c r="C27153" s="1788"/>
      <c r="D27153" s="533"/>
      <c r="E27153" s="533"/>
      <c r="F27153" s="533"/>
      <c r="G27153" s="533"/>
    </row>
    <row r="27154" spans="1:7">
      <c r="A27154" s="533"/>
      <c r="B27154" s="1787"/>
      <c r="C27154" s="1788"/>
      <c r="D27154" s="533"/>
      <c r="E27154" s="533"/>
      <c r="F27154" s="533"/>
      <c r="G27154" s="533"/>
    </row>
    <row r="27155" spans="1:7">
      <c r="A27155" s="533"/>
      <c r="B27155" s="1787"/>
      <c r="C27155" s="1788"/>
      <c r="D27155" s="533"/>
      <c r="E27155" s="533"/>
      <c r="F27155" s="533"/>
      <c r="G27155" s="533"/>
    </row>
    <row r="27156" spans="1:7">
      <c r="A27156" s="533"/>
      <c r="B27156" s="1787"/>
      <c r="C27156" s="1788"/>
      <c r="D27156" s="533"/>
      <c r="E27156" s="533"/>
      <c r="F27156" s="533"/>
      <c r="G27156" s="533"/>
    </row>
    <row r="27157" spans="1:7">
      <c r="A27157" s="533"/>
      <c r="B27157" s="1787"/>
      <c r="C27157" s="1788"/>
      <c r="D27157" s="533"/>
      <c r="E27157" s="533"/>
      <c r="F27157" s="533"/>
      <c r="G27157" s="533"/>
    </row>
    <row r="27158" spans="1:7">
      <c r="A27158" s="533"/>
      <c r="B27158" s="1787"/>
      <c r="C27158" s="1788"/>
      <c r="D27158" s="533"/>
      <c r="E27158" s="533"/>
      <c r="F27158" s="533"/>
      <c r="G27158" s="533"/>
    </row>
    <row r="27159" spans="1:7">
      <c r="A27159" s="533"/>
      <c r="B27159" s="1787"/>
      <c r="C27159" s="1788"/>
      <c r="D27159" s="533"/>
      <c r="E27159" s="533"/>
      <c r="F27159" s="533"/>
      <c r="G27159" s="533"/>
    </row>
    <row r="27160" spans="1:7">
      <c r="A27160" s="533"/>
      <c r="B27160" s="1787"/>
      <c r="C27160" s="1788"/>
      <c r="D27160" s="533"/>
      <c r="E27160" s="533"/>
      <c r="F27160" s="533"/>
      <c r="G27160" s="533"/>
    </row>
    <row r="27161" spans="1:7">
      <c r="A27161" s="533"/>
      <c r="B27161" s="1787"/>
      <c r="C27161" s="1788"/>
      <c r="D27161" s="533"/>
      <c r="E27161" s="533"/>
      <c r="F27161" s="533"/>
      <c r="G27161" s="533"/>
    </row>
    <row r="27162" spans="1:7">
      <c r="A27162" s="533"/>
      <c r="B27162" s="1787"/>
      <c r="C27162" s="1788"/>
      <c r="D27162" s="533"/>
      <c r="E27162" s="533"/>
      <c r="F27162" s="533"/>
      <c r="G27162" s="533"/>
    </row>
    <row r="27163" spans="1:7">
      <c r="A27163" s="533"/>
      <c r="B27163" s="1787"/>
      <c r="C27163" s="1788"/>
      <c r="D27163" s="533"/>
      <c r="E27163" s="533"/>
      <c r="F27163" s="533"/>
      <c r="G27163" s="533"/>
    </row>
    <row r="27164" spans="1:7">
      <c r="A27164" s="533"/>
      <c r="B27164" s="1787"/>
      <c r="C27164" s="1788"/>
      <c r="D27164" s="533"/>
      <c r="E27164" s="533"/>
      <c r="F27164" s="533"/>
      <c r="G27164" s="533"/>
    </row>
    <row r="27165" spans="1:7">
      <c r="A27165" s="533"/>
      <c r="B27165" s="1787"/>
      <c r="C27165" s="1788"/>
      <c r="D27165" s="533"/>
      <c r="E27165" s="533"/>
      <c r="F27165" s="533"/>
      <c r="G27165" s="533"/>
    </row>
    <row r="27166" spans="1:7">
      <c r="A27166" s="533"/>
      <c r="B27166" s="1787"/>
      <c r="C27166" s="1788"/>
      <c r="D27166" s="533"/>
      <c r="E27166" s="533"/>
      <c r="F27166" s="533"/>
      <c r="G27166" s="533"/>
    </row>
    <row r="27167" spans="1:7">
      <c r="A27167" s="533"/>
      <c r="B27167" s="1787"/>
      <c r="C27167" s="1788"/>
      <c r="D27167" s="533"/>
      <c r="E27167" s="533"/>
      <c r="F27167" s="533"/>
      <c r="G27167" s="533"/>
    </row>
    <row r="27168" spans="1:7">
      <c r="A27168" s="533"/>
      <c r="B27168" s="1787"/>
      <c r="C27168" s="1788"/>
      <c r="D27168" s="533"/>
      <c r="E27168" s="533"/>
      <c r="F27168" s="533"/>
      <c r="G27168" s="533"/>
    </row>
    <row r="27169" spans="1:7">
      <c r="A27169" s="533"/>
      <c r="B27169" s="1787"/>
      <c r="C27169" s="1788"/>
      <c r="D27169" s="533"/>
      <c r="E27169" s="533"/>
      <c r="F27169" s="533"/>
      <c r="G27169" s="533"/>
    </row>
    <row r="27170" spans="1:7">
      <c r="A27170" s="533"/>
      <c r="B27170" s="1787"/>
      <c r="C27170" s="1788"/>
      <c r="D27170" s="533"/>
      <c r="E27170" s="533"/>
      <c r="F27170" s="533"/>
      <c r="G27170" s="533"/>
    </row>
    <row r="27171" spans="1:7">
      <c r="A27171" s="533"/>
      <c r="B27171" s="1787"/>
      <c r="C27171" s="1788"/>
      <c r="D27171" s="533"/>
      <c r="E27171" s="533"/>
      <c r="F27171" s="533"/>
      <c r="G27171" s="533"/>
    </row>
    <row r="27172" spans="1:7">
      <c r="A27172" s="533"/>
      <c r="B27172" s="1787"/>
      <c r="C27172" s="1788"/>
      <c r="D27172" s="533"/>
      <c r="E27172" s="533"/>
      <c r="F27172" s="533"/>
      <c r="G27172" s="533"/>
    </row>
    <row r="27173" spans="1:7">
      <c r="A27173" s="533"/>
      <c r="B27173" s="1787"/>
      <c r="C27173" s="1788"/>
      <c r="D27173" s="533"/>
      <c r="E27173" s="533"/>
      <c r="F27173" s="533"/>
      <c r="G27173" s="533"/>
    </row>
    <row r="27174" spans="1:7">
      <c r="A27174" s="533"/>
      <c r="B27174" s="1787"/>
      <c r="C27174" s="1788"/>
      <c r="D27174" s="533"/>
      <c r="E27174" s="533"/>
      <c r="F27174" s="533"/>
      <c r="G27174" s="533"/>
    </row>
    <row r="27175" spans="1:7">
      <c r="A27175" s="533"/>
      <c r="B27175" s="1787"/>
      <c r="C27175" s="1788"/>
      <c r="D27175" s="533"/>
      <c r="E27175" s="533"/>
      <c r="F27175" s="533"/>
      <c r="G27175" s="533"/>
    </row>
    <row r="27176" spans="1:7">
      <c r="A27176" s="533"/>
      <c r="B27176" s="1787"/>
      <c r="C27176" s="1788"/>
      <c r="D27176" s="533"/>
      <c r="E27176" s="533"/>
      <c r="F27176" s="533"/>
      <c r="G27176" s="533"/>
    </row>
    <row r="27177" spans="1:7">
      <c r="A27177" s="533"/>
      <c r="B27177" s="1787"/>
      <c r="C27177" s="1788"/>
      <c r="D27177" s="533"/>
      <c r="E27177" s="533"/>
      <c r="F27177" s="533"/>
      <c r="G27177" s="533"/>
    </row>
    <row r="27178" spans="1:7">
      <c r="A27178" s="533"/>
      <c r="B27178" s="1787"/>
      <c r="C27178" s="1788"/>
      <c r="D27178" s="533"/>
      <c r="E27178" s="533"/>
      <c r="F27178" s="533"/>
      <c r="G27178" s="533"/>
    </row>
    <row r="27179" spans="1:7">
      <c r="A27179" s="533"/>
      <c r="B27179" s="1787"/>
      <c r="C27179" s="1788"/>
      <c r="D27179" s="533"/>
      <c r="E27179" s="533"/>
      <c r="F27179" s="533"/>
      <c r="G27179" s="533"/>
    </row>
    <row r="27180" spans="1:7">
      <c r="A27180" s="533"/>
      <c r="B27180" s="1787"/>
      <c r="C27180" s="1788"/>
      <c r="D27180" s="533"/>
      <c r="E27180" s="533"/>
      <c r="F27180" s="533"/>
      <c r="G27180" s="533"/>
    </row>
    <row r="27181" spans="1:7">
      <c r="A27181" s="533"/>
      <c r="B27181" s="1787"/>
      <c r="C27181" s="1788"/>
      <c r="D27181" s="533"/>
      <c r="E27181" s="533"/>
      <c r="F27181" s="533"/>
      <c r="G27181" s="533"/>
    </row>
    <row r="27182" spans="1:7">
      <c r="A27182" s="533"/>
      <c r="B27182" s="1787"/>
      <c r="C27182" s="1788"/>
      <c r="D27182" s="533"/>
      <c r="E27182" s="533"/>
      <c r="F27182" s="533"/>
      <c r="G27182" s="533"/>
    </row>
    <row r="27183" spans="1:7">
      <c r="A27183" s="533"/>
      <c r="B27183" s="1787"/>
      <c r="C27183" s="1788"/>
      <c r="D27183" s="533"/>
      <c r="E27183" s="533"/>
      <c r="F27183" s="533"/>
      <c r="G27183" s="533"/>
    </row>
    <row r="27184" spans="1:7">
      <c r="A27184" s="533"/>
      <c r="B27184" s="1787"/>
      <c r="C27184" s="1788"/>
      <c r="D27184" s="533"/>
      <c r="E27184" s="533"/>
      <c r="F27184" s="533"/>
      <c r="G27184" s="533"/>
    </row>
    <row r="27185" spans="1:7">
      <c r="A27185" s="533"/>
      <c r="B27185" s="1787"/>
      <c r="C27185" s="1788"/>
      <c r="D27185" s="533"/>
      <c r="E27185" s="533"/>
      <c r="F27185" s="533"/>
      <c r="G27185" s="533"/>
    </row>
    <row r="27186" spans="1:7">
      <c r="A27186" s="533"/>
      <c r="B27186" s="1787"/>
      <c r="C27186" s="1788"/>
      <c r="D27186" s="533"/>
      <c r="E27186" s="533"/>
      <c r="F27186" s="533"/>
      <c r="G27186" s="533"/>
    </row>
    <row r="27187" spans="1:7">
      <c r="A27187" s="533"/>
      <c r="B27187" s="1787"/>
      <c r="C27187" s="1788"/>
      <c r="D27187" s="533"/>
      <c r="E27187" s="533"/>
      <c r="F27187" s="533"/>
      <c r="G27187" s="533"/>
    </row>
    <row r="27188" spans="1:7">
      <c r="A27188" s="533"/>
      <c r="B27188" s="1787"/>
      <c r="C27188" s="1788"/>
      <c r="D27188" s="533"/>
      <c r="E27188" s="533"/>
      <c r="F27188" s="533"/>
      <c r="G27188" s="533"/>
    </row>
    <row r="27189" spans="1:7">
      <c r="A27189" s="533"/>
      <c r="B27189" s="1787"/>
      <c r="C27189" s="1788"/>
      <c r="D27189" s="533"/>
      <c r="E27189" s="533"/>
      <c r="F27189" s="533"/>
      <c r="G27189" s="533"/>
    </row>
    <row r="27190" spans="1:7">
      <c r="A27190" s="533"/>
      <c r="B27190" s="1787"/>
      <c r="C27190" s="1788"/>
      <c r="D27190" s="533"/>
      <c r="E27190" s="533"/>
      <c r="F27190" s="533"/>
      <c r="G27190" s="533"/>
    </row>
    <row r="27191" spans="1:7">
      <c r="A27191" s="533"/>
      <c r="B27191" s="1787"/>
      <c r="C27191" s="1788"/>
      <c r="D27191" s="533"/>
      <c r="E27191" s="533"/>
      <c r="F27191" s="533"/>
      <c r="G27191" s="533"/>
    </row>
    <row r="27192" spans="1:7">
      <c r="A27192" s="533"/>
      <c r="B27192" s="1787"/>
      <c r="C27192" s="1788"/>
      <c r="D27192" s="533"/>
      <c r="E27192" s="533"/>
      <c r="F27192" s="533"/>
      <c r="G27192" s="533"/>
    </row>
    <row r="27193" spans="1:7">
      <c r="A27193" s="533"/>
      <c r="B27193" s="1787"/>
      <c r="C27193" s="1788"/>
      <c r="D27193" s="533"/>
      <c r="E27193" s="533"/>
      <c r="F27193" s="533"/>
      <c r="G27193" s="533"/>
    </row>
    <row r="27194" spans="1:7">
      <c r="A27194" s="533"/>
      <c r="B27194" s="1787"/>
      <c r="C27194" s="1788"/>
      <c r="D27194" s="533"/>
      <c r="E27194" s="533"/>
      <c r="F27194" s="533"/>
      <c r="G27194" s="533"/>
    </row>
    <row r="27195" spans="1:7">
      <c r="A27195" s="533"/>
      <c r="B27195" s="1787"/>
      <c r="C27195" s="1788"/>
      <c r="D27195" s="533"/>
      <c r="E27195" s="533"/>
      <c r="F27195" s="533"/>
      <c r="G27195" s="533"/>
    </row>
    <row r="27196" spans="1:7">
      <c r="A27196" s="533"/>
      <c r="B27196" s="1787"/>
      <c r="C27196" s="1788"/>
      <c r="D27196" s="533"/>
      <c r="E27196" s="533"/>
      <c r="F27196" s="533"/>
      <c r="G27196" s="533"/>
    </row>
    <row r="27197" spans="1:7">
      <c r="A27197" s="533"/>
      <c r="B27197" s="1787"/>
      <c r="C27197" s="1788"/>
      <c r="D27197" s="533"/>
      <c r="E27197" s="533"/>
      <c r="F27197" s="533"/>
      <c r="G27197" s="533"/>
    </row>
    <row r="27198" spans="1:7">
      <c r="A27198" s="533"/>
      <c r="B27198" s="1787"/>
      <c r="C27198" s="1788"/>
      <c r="D27198" s="533"/>
      <c r="E27198" s="533"/>
      <c r="F27198" s="533"/>
      <c r="G27198" s="533"/>
    </row>
    <row r="27199" spans="1:7">
      <c r="A27199" s="533"/>
      <c r="B27199" s="1787"/>
      <c r="C27199" s="1788"/>
      <c r="D27199" s="533"/>
      <c r="E27199" s="533"/>
      <c r="F27199" s="533"/>
      <c r="G27199" s="533"/>
    </row>
    <row r="27200" spans="1:7">
      <c r="A27200" s="533"/>
      <c r="B27200" s="1787"/>
      <c r="C27200" s="1788"/>
      <c r="D27200" s="533"/>
      <c r="E27200" s="533"/>
      <c r="F27200" s="533"/>
      <c r="G27200" s="533"/>
    </row>
    <row r="27201" spans="1:7">
      <c r="A27201" s="533"/>
      <c r="B27201" s="1787"/>
      <c r="C27201" s="1788"/>
      <c r="D27201" s="533"/>
      <c r="E27201" s="533"/>
      <c r="F27201" s="533"/>
      <c r="G27201" s="533"/>
    </row>
    <row r="27202" spans="1:7">
      <c r="A27202" s="533"/>
      <c r="B27202" s="1787"/>
      <c r="C27202" s="1788"/>
      <c r="D27202" s="533"/>
      <c r="E27202" s="533"/>
      <c r="F27202" s="533"/>
      <c r="G27202" s="533"/>
    </row>
    <row r="27203" spans="1:7">
      <c r="A27203" s="533"/>
      <c r="B27203" s="1787"/>
      <c r="C27203" s="1788"/>
      <c r="D27203" s="533"/>
      <c r="E27203" s="533"/>
      <c r="F27203" s="533"/>
      <c r="G27203" s="533"/>
    </row>
    <row r="27204" spans="1:7">
      <c r="A27204" s="533"/>
      <c r="B27204" s="1787"/>
      <c r="C27204" s="1788"/>
      <c r="D27204" s="533"/>
      <c r="E27204" s="533"/>
      <c r="F27204" s="533"/>
      <c r="G27204" s="533"/>
    </row>
    <row r="27205" spans="1:7">
      <c r="A27205" s="533"/>
      <c r="B27205" s="1787"/>
      <c r="C27205" s="1788"/>
      <c r="D27205" s="533"/>
      <c r="E27205" s="533"/>
      <c r="F27205" s="533"/>
      <c r="G27205" s="533"/>
    </row>
    <row r="27206" spans="1:7">
      <c r="A27206" s="533"/>
      <c r="B27206" s="1787"/>
      <c r="C27206" s="1788"/>
      <c r="D27206" s="533"/>
      <c r="E27206" s="533"/>
      <c r="F27206" s="533"/>
      <c r="G27206" s="533"/>
    </row>
    <row r="27207" spans="1:7">
      <c r="A27207" s="533"/>
      <c r="B27207" s="1787"/>
      <c r="C27207" s="1788"/>
      <c r="D27207" s="533"/>
      <c r="E27207" s="533"/>
      <c r="F27207" s="533"/>
      <c r="G27207" s="533"/>
    </row>
    <row r="27208" spans="1:7">
      <c r="A27208" s="533"/>
      <c r="B27208" s="1787"/>
      <c r="C27208" s="1788"/>
      <c r="D27208" s="533"/>
      <c r="E27208" s="533"/>
      <c r="F27208" s="533"/>
      <c r="G27208" s="533"/>
    </row>
    <row r="27209" spans="1:7">
      <c r="A27209" s="533"/>
      <c r="B27209" s="1787"/>
      <c r="C27209" s="1788"/>
      <c r="D27209" s="533"/>
      <c r="E27209" s="533"/>
      <c r="F27209" s="533"/>
      <c r="G27209" s="533"/>
    </row>
    <row r="27210" spans="1:7">
      <c r="A27210" s="533"/>
      <c r="B27210" s="1787"/>
      <c r="C27210" s="1788"/>
      <c r="D27210" s="533"/>
      <c r="E27210" s="533"/>
      <c r="F27210" s="533"/>
      <c r="G27210" s="533"/>
    </row>
    <row r="27211" spans="1:7">
      <c r="A27211" s="533"/>
      <c r="B27211" s="1787"/>
      <c r="C27211" s="1788"/>
      <c r="D27211" s="533"/>
      <c r="E27211" s="533"/>
      <c r="F27211" s="533"/>
      <c r="G27211" s="533"/>
    </row>
    <row r="27212" spans="1:7">
      <c r="A27212" s="533"/>
      <c r="B27212" s="1787"/>
      <c r="C27212" s="1788"/>
      <c r="D27212" s="533"/>
      <c r="E27212" s="533"/>
      <c r="F27212" s="533"/>
      <c r="G27212" s="533"/>
    </row>
    <row r="27213" spans="1:7">
      <c r="A27213" s="533"/>
      <c r="B27213" s="1787"/>
      <c r="C27213" s="1788"/>
      <c r="D27213" s="533"/>
      <c r="E27213" s="533"/>
      <c r="F27213" s="533"/>
      <c r="G27213" s="533"/>
    </row>
    <row r="27214" spans="1:7">
      <c r="A27214" s="533"/>
      <c r="B27214" s="1787"/>
      <c r="C27214" s="1788"/>
      <c r="D27214" s="533"/>
      <c r="E27214" s="533"/>
      <c r="F27214" s="533"/>
      <c r="G27214" s="533"/>
    </row>
    <row r="27215" spans="1:7">
      <c r="A27215" s="533"/>
      <c r="B27215" s="1787"/>
      <c r="C27215" s="1788"/>
      <c r="D27215" s="533"/>
      <c r="E27215" s="533"/>
      <c r="F27215" s="533"/>
      <c r="G27215" s="533"/>
    </row>
    <row r="27216" spans="1:7">
      <c r="A27216" s="533"/>
      <c r="B27216" s="1787"/>
      <c r="C27216" s="1788"/>
      <c r="D27216" s="533"/>
      <c r="E27216" s="533"/>
      <c r="F27216" s="533"/>
      <c r="G27216" s="533"/>
    </row>
    <row r="27217" spans="1:7">
      <c r="A27217" s="533"/>
      <c r="B27217" s="1787"/>
      <c r="C27217" s="1788"/>
      <c r="D27217" s="533"/>
      <c r="E27217" s="533"/>
      <c r="F27217" s="533"/>
      <c r="G27217" s="533"/>
    </row>
    <row r="27218" spans="1:7">
      <c r="A27218" s="533"/>
      <c r="B27218" s="1787"/>
      <c r="C27218" s="1788"/>
      <c r="D27218" s="533"/>
      <c r="E27218" s="533"/>
      <c r="F27218" s="533"/>
      <c r="G27218" s="533"/>
    </row>
    <row r="27219" spans="1:7">
      <c r="A27219" s="533"/>
      <c r="B27219" s="1787"/>
      <c r="C27219" s="1788"/>
      <c r="D27219" s="533"/>
      <c r="E27219" s="533"/>
      <c r="F27219" s="533"/>
      <c r="G27219" s="533"/>
    </row>
    <row r="27220" spans="1:7">
      <c r="A27220" s="533"/>
      <c r="B27220" s="1787"/>
      <c r="C27220" s="1788"/>
      <c r="D27220" s="533"/>
      <c r="E27220" s="533"/>
      <c r="F27220" s="533"/>
      <c r="G27220" s="533"/>
    </row>
    <row r="27221" spans="1:7">
      <c r="A27221" s="533"/>
      <c r="B27221" s="1787"/>
      <c r="C27221" s="1788"/>
      <c r="D27221" s="533"/>
      <c r="E27221" s="533"/>
      <c r="F27221" s="533"/>
      <c r="G27221" s="533"/>
    </row>
    <row r="27222" spans="1:7">
      <c r="A27222" s="533"/>
      <c r="B27222" s="1787"/>
      <c r="C27222" s="1788"/>
      <c r="D27222" s="533"/>
      <c r="E27222" s="533"/>
      <c r="F27222" s="533"/>
      <c r="G27222" s="533"/>
    </row>
    <row r="27223" spans="1:7">
      <c r="A27223" s="533"/>
      <c r="B27223" s="1787"/>
      <c r="C27223" s="1788"/>
      <c r="D27223" s="533"/>
      <c r="E27223" s="533"/>
      <c r="F27223" s="533"/>
      <c r="G27223" s="533"/>
    </row>
    <row r="27224" spans="1:7">
      <c r="A27224" s="533"/>
      <c r="B27224" s="1787"/>
      <c r="C27224" s="1788"/>
      <c r="D27224" s="533"/>
      <c r="E27224" s="533"/>
      <c r="F27224" s="533"/>
      <c r="G27224" s="533"/>
    </row>
    <row r="27225" spans="1:7">
      <c r="A27225" s="533"/>
      <c r="B27225" s="1787"/>
      <c r="C27225" s="1788"/>
      <c r="D27225" s="533"/>
      <c r="E27225" s="533"/>
      <c r="F27225" s="533"/>
      <c r="G27225" s="533"/>
    </row>
    <row r="27226" spans="1:7">
      <c r="A27226" s="533"/>
      <c r="B27226" s="1787"/>
      <c r="C27226" s="1788"/>
      <c r="D27226" s="533"/>
      <c r="E27226" s="533"/>
      <c r="F27226" s="533"/>
      <c r="G27226" s="533"/>
    </row>
    <row r="27227" spans="1:7">
      <c r="A27227" s="533"/>
      <c r="B27227" s="1787"/>
      <c r="C27227" s="1788"/>
      <c r="D27227" s="533"/>
      <c r="E27227" s="533"/>
      <c r="F27227" s="533"/>
      <c r="G27227" s="533"/>
    </row>
    <row r="27228" spans="1:7">
      <c r="A27228" s="533"/>
      <c r="B27228" s="1787"/>
      <c r="C27228" s="1788"/>
      <c r="D27228" s="533"/>
      <c r="E27228" s="533"/>
      <c r="F27228" s="533"/>
      <c r="G27228" s="533"/>
    </row>
    <row r="27229" spans="1:7">
      <c r="A27229" s="533"/>
      <c r="B27229" s="1787"/>
      <c r="C27229" s="1788"/>
      <c r="D27229" s="533"/>
      <c r="E27229" s="533"/>
      <c r="F27229" s="533"/>
      <c r="G27229" s="533"/>
    </row>
    <row r="27230" spans="1:7">
      <c r="A27230" s="533"/>
      <c r="B27230" s="1787"/>
      <c r="C27230" s="1788"/>
      <c r="D27230" s="533"/>
      <c r="E27230" s="533"/>
      <c r="F27230" s="533"/>
      <c r="G27230" s="533"/>
    </row>
    <row r="27231" spans="1:7">
      <c r="A27231" s="533"/>
      <c r="B27231" s="1787"/>
      <c r="C27231" s="1788"/>
      <c r="D27231" s="533"/>
      <c r="E27231" s="533"/>
      <c r="F27231" s="533"/>
      <c r="G27231" s="533"/>
    </row>
    <row r="27232" spans="1:7">
      <c r="A27232" s="533"/>
      <c r="B27232" s="1787"/>
      <c r="C27232" s="1788"/>
      <c r="D27232" s="533"/>
      <c r="E27232" s="533"/>
      <c r="F27232" s="533"/>
      <c r="G27232" s="533"/>
    </row>
    <row r="27233" spans="1:7">
      <c r="A27233" s="533"/>
      <c r="B27233" s="1787"/>
      <c r="C27233" s="1788"/>
      <c r="D27233" s="533"/>
      <c r="E27233" s="533"/>
      <c r="F27233" s="533"/>
      <c r="G27233" s="533"/>
    </row>
    <row r="27234" spans="1:7">
      <c r="A27234" s="533"/>
      <c r="B27234" s="1787"/>
      <c r="C27234" s="1788"/>
      <c r="D27234" s="533"/>
      <c r="E27234" s="533"/>
      <c r="F27234" s="533"/>
      <c r="G27234" s="533"/>
    </row>
    <row r="27235" spans="1:7">
      <c r="A27235" s="533"/>
      <c r="B27235" s="1787"/>
      <c r="C27235" s="1788"/>
      <c r="D27235" s="533"/>
      <c r="E27235" s="533"/>
      <c r="F27235" s="533"/>
      <c r="G27235" s="533"/>
    </row>
    <row r="27236" spans="1:7">
      <c r="A27236" s="533"/>
      <c r="B27236" s="1787"/>
      <c r="C27236" s="1788"/>
      <c r="D27236" s="533"/>
      <c r="E27236" s="533"/>
      <c r="F27236" s="533"/>
      <c r="G27236" s="533"/>
    </row>
    <row r="27237" spans="1:7">
      <c r="A27237" s="533"/>
      <c r="B27237" s="1787"/>
      <c r="C27237" s="1788"/>
      <c r="D27237" s="533"/>
      <c r="E27237" s="533"/>
      <c r="F27237" s="533"/>
      <c r="G27237" s="533"/>
    </row>
    <row r="27238" spans="1:7">
      <c r="A27238" s="533"/>
      <c r="B27238" s="1787"/>
      <c r="C27238" s="1788"/>
      <c r="D27238" s="533"/>
      <c r="E27238" s="533"/>
      <c r="F27238" s="533"/>
      <c r="G27238" s="533"/>
    </row>
    <row r="27239" spans="1:7">
      <c r="A27239" s="533"/>
      <c r="B27239" s="1787"/>
      <c r="C27239" s="1788"/>
      <c r="D27239" s="533"/>
      <c r="E27239" s="533"/>
      <c r="F27239" s="533"/>
      <c r="G27239" s="533"/>
    </row>
    <row r="27240" spans="1:7">
      <c r="A27240" s="533"/>
      <c r="B27240" s="1787"/>
      <c r="C27240" s="1788"/>
      <c r="D27240" s="533"/>
      <c r="E27240" s="533"/>
      <c r="F27240" s="533"/>
      <c r="G27240" s="533"/>
    </row>
    <row r="27241" spans="1:7">
      <c r="A27241" s="533"/>
      <c r="B27241" s="1787"/>
      <c r="C27241" s="1788"/>
      <c r="D27241" s="533"/>
      <c r="E27241" s="533"/>
      <c r="F27241" s="533"/>
      <c r="G27241" s="533"/>
    </row>
    <row r="27242" spans="1:7">
      <c r="A27242" s="533"/>
      <c r="B27242" s="1787"/>
      <c r="C27242" s="1788"/>
      <c r="D27242" s="533"/>
      <c r="E27242" s="533"/>
      <c r="F27242" s="533"/>
      <c r="G27242" s="533"/>
    </row>
    <row r="27243" spans="1:7">
      <c r="A27243" s="533"/>
      <c r="B27243" s="1787"/>
      <c r="C27243" s="1788"/>
      <c r="D27243" s="533"/>
      <c r="E27243" s="533"/>
      <c r="F27243" s="533"/>
      <c r="G27243" s="533"/>
    </row>
    <row r="27244" spans="1:7">
      <c r="A27244" s="533"/>
      <c r="B27244" s="1787"/>
      <c r="C27244" s="1788"/>
      <c r="D27244" s="533"/>
      <c r="E27244" s="533"/>
      <c r="F27244" s="533"/>
      <c r="G27244" s="533"/>
    </row>
    <row r="27245" spans="1:7">
      <c r="A27245" s="533"/>
      <c r="B27245" s="1787"/>
      <c r="C27245" s="1788"/>
      <c r="D27245" s="533"/>
      <c r="E27245" s="533"/>
      <c r="F27245" s="533"/>
      <c r="G27245" s="533"/>
    </row>
    <row r="27246" spans="1:7">
      <c r="A27246" s="533"/>
      <c r="B27246" s="1787"/>
      <c r="C27246" s="1788"/>
      <c r="D27246" s="533"/>
      <c r="E27246" s="533"/>
      <c r="F27246" s="533"/>
      <c r="G27246" s="533"/>
    </row>
    <row r="27247" spans="1:7">
      <c r="A27247" s="533"/>
      <c r="B27247" s="1787"/>
      <c r="C27247" s="1788"/>
      <c r="D27247" s="533"/>
      <c r="E27247" s="533"/>
      <c r="F27247" s="533"/>
      <c r="G27247" s="533"/>
    </row>
    <row r="27248" spans="1:7">
      <c r="A27248" s="533"/>
      <c r="B27248" s="1787"/>
      <c r="C27248" s="1788"/>
      <c r="D27248" s="533"/>
      <c r="E27248" s="533"/>
      <c r="F27248" s="533"/>
      <c r="G27248" s="533"/>
    </row>
    <row r="27249" spans="1:7">
      <c r="A27249" s="533"/>
      <c r="B27249" s="1787"/>
      <c r="C27249" s="1788"/>
      <c r="D27249" s="533"/>
      <c r="E27249" s="533"/>
      <c r="F27249" s="533"/>
      <c r="G27249" s="533"/>
    </row>
    <row r="27250" spans="1:7">
      <c r="A27250" s="533"/>
      <c r="B27250" s="1787"/>
      <c r="C27250" s="1788"/>
      <c r="D27250" s="533"/>
      <c r="E27250" s="533"/>
      <c r="F27250" s="533"/>
      <c r="G27250" s="533"/>
    </row>
    <row r="27251" spans="1:7">
      <c r="A27251" s="533"/>
      <c r="B27251" s="1787"/>
      <c r="C27251" s="1788"/>
      <c r="D27251" s="533"/>
      <c r="E27251" s="533"/>
      <c r="F27251" s="533"/>
      <c r="G27251" s="533"/>
    </row>
    <row r="27252" spans="1:7">
      <c r="A27252" s="533"/>
      <c r="B27252" s="1787"/>
      <c r="C27252" s="1788"/>
      <c r="D27252" s="533"/>
      <c r="E27252" s="533"/>
      <c r="F27252" s="533"/>
      <c r="G27252" s="533"/>
    </row>
    <row r="27253" spans="1:7">
      <c r="A27253" s="533"/>
      <c r="B27253" s="1787"/>
      <c r="C27253" s="1788"/>
      <c r="D27253" s="533"/>
      <c r="E27253" s="533"/>
      <c r="F27253" s="533"/>
      <c r="G27253" s="533"/>
    </row>
    <row r="27254" spans="1:7">
      <c r="A27254" s="533"/>
      <c r="B27254" s="1787"/>
      <c r="C27254" s="1788"/>
      <c r="D27254" s="533"/>
      <c r="E27254" s="533"/>
      <c r="F27254" s="533"/>
      <c r="G27254" s="533"/>
    </row>
    <row r="27255" spans="1:7">
      <c r="A27255" s="533"/>
      <c r="B27255" s="1787"/>
      <c r="C27255" s="1788"/>
      <c r="D27255" s="533"/>
      <c r="E27255" s="533"/>
      <c r="F27255" s="533"/>
      <c r="G27255" s="533"/>
    </row>
    <row r="27256" spans="1:7">
      <c r="A27256" s="533"/>
      <c r="B27256" s="1787"/>
      <c r="C27256" s="1788"/>
      <c r="D27256" s="533"/>
      <c r="E27256" s="533"/>
      <c r="F27256" s="533"/>
      <c r="G27256" s="533"/>
    </row>
    <row r="27257" spans="1:7">
      <c r="A27257" s="533"/>
      <c r="B27257" s="1787"/>
      <c r="C27257" s="1788"/>
      <c r="D27257" s="533"/>
      <c r="E27257" s="533"/>
      <c r="F27257" s="533"/>
      <c r="G27257" s="533"/>
    </row>
    <row r="27258" spans="1:7">
      <c r="A27258" s="533"/>
      <c r="B27258" s="1787"/>
      <c r="C27258" s="1788"/>
      <c r="D27258" s="533"/>
      <c r="E27258" s="533"/>
      <c r="F27258" s="533"/>
      <c r="G27258" s="533"/>
    </row>
    <row r="27259" spans="1:7">
      <c r="A27259" s="533"/>
      <c r="B27259" s="1787"/>
      <c r="C27259" s="1788"/>
      <c r="D27259" s="533"/>
      <c r="E27259" s="533"/>
      <c r="F27259" s="533"/>
      <c r="G27259" s="533"/>
    </row>
    <row r="27260" spans="1:7">
      <c r="A27260" s="533"/>
      <c r="B27260" s="1787"/>
      <c r="C27260" s="1788"/>
      <c r="D27260" s="533"/>
      <c r="E27260" s="533"/>
      <c r="F27260" s="533"/>
      <c r="G27260" s="533"/>
    </row>
    <row r="27261" spans="1:7">
      <c r="A27261" s="533"/>
      <c r="B27261" s="1787"/>
      <c r="C27261" s="1788"/>
      <c r="D27261" s="533"/>
      <c r="E27261" s="533"/>
      <c r="F27261" s="533"/>
      <c r="G27261" s="533"/>
    </row>
    <row r="27262" spans="1:7">
      <c r="A27262" s="533"/>
      <c r="B27262" s="1787"/>
      <c r="C27262" s="1788"/>
      <c r="D27262" s="533"/>
      <c r="E27262" s="533"/>
      <c r="F27262" s="533"/>
      <c r="G27262" s="533"/>
    </row>
    <row r="27263" spans="1:7">
      <c r="A27263" s="533"/>
      <c r="B27263" s="1787"/>
      <c r="C27263" s="1788"/>
      <c r="D27263" s="533"/>
      <c r="E27263" s="533"/>
      <c r="F27263" s="533"/>
      <c r="G27263" s="533"/>
    </row>
    <row r="27264" spans="1:7">
      <c r="A27264" s="533"/>
      <c r="B27264" s="1787"/>
      <c r="C27264" s="1788"/>
      <c r="D27264" s="533"/>
      <c r="E27264" s="533"/>
      <c r="F27264" s="533"/>
      <c r="G27264" s="533"/>
    </row>
    <row r="27265" spans="1:7">
      <c r="A27265" s="533"/>
      <c r="B27265" s="1787"/>
      <c r="C27265" s="1788"/>
      <c r="D27265" s="533"/>
      <c r="E27265" s="533"/>
      <c r="F27265" s="533"/>
      <c r="G27265" s="533"/>
    </row>
    <row r="27266" spans="1:7">
      <c r="A27266" s="533"/>
      <c r="B27266" s="1787"/>
      <c r="C27266" s="1788"/>
      <c r="D27266" s="533"/>
      <c r="E27266" s="533"/>
      <c r="F27266" s="533"/>
      <c r="G27266" s="533"/>
    </row>
    <row r="27267" spans="1:7">
      <c r="A27267" s="533"/>
      <c r="B27267" s="1787"/>
      <c r="C27267" s="1788"/>
      <c r="D27267" s="533"/>
      <c r="E27267" s="533"/>
      <c r="F27267" s="533"/>
      <c r="G27267" s="533"/>
    </row>
    <row r="27268" spans="1:7">
      <c r="A27268" s="533"/>
      <c r="B27268" s="1787"/>
      <c r="C27268" s="1788"/>
      <c r="D27268" s="533"/>
      <c r="E27268" s="533"/>
      <c r="F27268" s="533"/>
      <c r="G27268" s="533"/>
    </row>
    <row r="27269" spans="1:7">
      <c r="A27269" s="533"/>
      <c r="B27269" s="1787"/>
      <c r="C27269" s="1788"/>
      <c r="D27269" s="533"/>
      <c r="E27269" s="533"/>
      <c r="F27269" s="533"/>
      <c r="G27269" s="533"/>
    </row>
    <row r="27270" spans="1:7">
      <c r="A27270" s="533"/>
      <c r="B27270" s="1787"/>
      <c r="C27270" s="1788"/>
      <c r="D27270" s="533"/>
      <c r="E27270" s="533"/>
      <c r="F27270" s="533"/>
      <c r="G27270" s="533"/>
    </row>
    <row r="27271" spans="1:7">
      <c r="A27271" s="533"/>
      <c r="B27271" s="1787"/>
      <c r="C27271" s="1788"/>
      <c r="D27271" s="533"/>
      <c r="E27271" s="533"/>
      <c r="F27271" s="533"/>
      <c r="G27271" s="533"/>
    </row>
    <row r="27272" spans="1:7">
      <c r="A27272" s="533"/>
      <c r="B27272" s="1787"/>
      <c r="C27272" s="1788"/>
      <c r="D27272" s="533"/>
      <c r="E27272" s="533"/>
      <c r="F27272" s="533"/>
      <c r="G27272" s="533"/>
    </row>
    <row r="27273" spans="1:7">
      <c r="A27273" s="533"/>
      <c r="B27273" s="1787"/>
      <c r="C27273" s="1788"/>
      <c r="D27273" s="533"/>
      <c r="E27273" s="533"/>
      <c r="F27273" s="533"/>
      <c r="G27273" s="533"/>
    </row>
    <row r="27274" spans="1:7">
      <c r="A27274" s="533"/>
      <c r="B27274" s="1787"/>
      <c r="C27274" s="1788"/>
      <c r="D27274" s="533"/>
      <c r="E27274" s="533"/>
      <c r="F27274" s="533"/>
      <c r="G27274" s="533"/>
    </row>
    <row r="27275" spans="1:7">
      <c r="A27275" s="533"/>
      <c r="B27275" s="1787"/>
      <c r="C27275" s="1788"/>
      <c r="D27275" s="533"/>
      <c r="E27275" s="533"/>
      <c r="F27275" s="533"/>
      <c r="G27275" s="533"/>
    </row>
    <row r="27276" spans="1:7">
      <c r="A27276" s="533"/>
      <c r="B27276" s="1787"/>
      <c r="C27276" s="1788"/>
      <c r="D27276" s="533"/>
      <c r="E27276" s="533"/>
      <c r="F27276" s="533"/>
      <c r="G27276" s="533"/>
    </row>
    <row r="27277" spans="1:7">
      <c r="A27277" s="533"/>
      <c r="B27277" s="1787"/>
      <c r="C27277" s="1788"/>
      <c r="D27277" s="533"/>
      <c r="E27277" s="533"/>
      <c r="F27277" s="533"/>
      <c r="G27277" s="533"/>
    </row>
    <row r="27278" spans="1:7">
      <c r="A27278" s="533"/>
      <c r="B27278" s="1787"/>
      <c r="C27278" s="1788"/>
      <c r="D27278" s="533"/>
      <c r="E27278" s="533"/>
      <c r="F27278" s="533"/>
      <c r="G27278" s="533"/>
    </row>
    <row r="27279" spans="1:7">
      <c r="A27279" s="533"/>
      <c r="B27279" s="1787"/>
      <c r="C27279" s="1788"/>
      <c r="D27279" s="533"/>
      <c r="E27279" s="533"/>
      <c r="F27279" s="533"/>
      <c r="G27279" s="533"/>
    </row>
    <row r="27280" spans="1:7">
      <c r="A27280" s="533"/>
      <c r="B27280" s="1787"/>
      <c r="C27280" s="1788"/>
      <c r="D27280" s="533"/>
      <c r="E27280" s="533"/>
      <c r="F27280" s="533"/>
      <c r="G27280" s="533"/>
    </row>
    <row r="27281" spans="1:7">
      <c r="A27281" s="533"/>
      <c r="B27281" s="1787"/>
      <c r="C27281" s="1788"/>
      <c r="D27281" s="533"/>
      <c r="E27281" s="533"/>
      <c r="F27281" s="533"/>
      <c r="G27281" s="533"/>
    </row>
    <row r="27282" spans="1:7">
      <c r="A27282" s="533"/>
      <c r="B27282" s="1787"/>
      <c r="C27282" s="1788"/>
      <c r="D27282" s="533"/>
      <c r="E27282" s="533"/>
      <c r="F27282" s="533"/>
      <c r="G27282" s="533"/>
    </row>
    <row r="27283" spans="1:7">
      <c r="A27283" s="533"/>
      <c r="B27283" s="1787"/>
      <c r="C27283" s="1788"/>
      <c r="D27283" s="533"/>
      <c r="E27283" s="533"/>
      <c r="F27283" s="533"/>
      <c r="G27283" s="533"/>
    </row>
    <row r="27284" spans="1:7">
      <c r="A27284" s="533"/>
      <c r="B27284" s="1787"/>
      <c r="C27284" s="1788"/>
      <c r="D27284" s="533"/>
      <c r="E27284" s="533"/>
      <c r="F27284" s="533"/>
      <c r="G27284" s="533"/>
    </row>
    <row r="27285" spans="1:7">
      <c r="A27285" s="533"/>
      <c r="B27285" s="1787"/>
      <c r="C27285" s="1788"/>
      <c r="D27285" s="533"/>
      <c r="E27285" s="533"/>
      <c r="F27285" s="533"/>
      <c r="G27285" s="533"/>
    </row>
    <row r="27286" spans="1:7">
      <c r="A27286" s="533"/>
      <c r="B27286" s="1787"/>
      <c r="C27286" s="1788"/>
      <c r="D27286" s="533"/>
      <c r="E27286" s="533"/>
      <c r="F27286" s="533"/>
      <c r="G27286" s="533"/>
    </row>
    <row r="27287" spans="1:7">
      <c r="A27287" s="533"/>
      <c r="B27287" s="1787"/>
      <c r="C27287" s="1788"/>
      <c r="D27287" s="533"/>
      <c r="E27287" s="533"/>
      <c r="F27287" s="533"/>
      <c r="G27287" s="533"/>
    </row>
    <row r="27288" spans="1:7">
      <c r="A27288" s="533"/>
      <c r="B27288" s="1787"/>
      <c r="C27288" s="1788"/>
      <c r="D27288" s="533"/>
      <c r="E27288" s="533"/>
      <c r="F27288" s="533"/>
      <c r="G27288" s="533"/>
    </row>
    <row r="27289" spans="1:7">
      <c r="A27289" s="533"/>
      <c r="B27289" s="1787"/>
      <c r="C27289" s="1788"/>
      <c r="D27289" s="533"/>
      <c r="E27289" s="533"/>
      <c r="F27289" s="533"/>
      <c r="G27289" s="533"/>
    </row>
    <row r="27290" spans="1:7">
      <c r="A27290" s="533"/>
      <c r="B27290" s="1787"/>
      <c r="C27290" s="1788"/>
      <c r="D27290" s="533"/>
      <c r="E27290" s="533"/>
      <c r="F27290" s="533"/>
      <c r="G27290" s="533"/>
    </row>
    <row r="27291" spans="1:7">
      <c r="A27291" s="533"/>
      <c r="B27291" s="1787"/>
      <c r="C27291" s="1788"/>
      <c r="D27291" s="533"/>
      <c r="E27291" s="533"/>
      <c r="F27291" s="533"/>
      <c r="G27291" s="533"/>
    </row>
    <row r="27292" spans="1:7">
      <c r="A27292" s="533"/>
      <c r="B27292" s="1787"/>
      <c r="C27292" s="1788"/>
      <c r="D27292" s="533"/>
      <c r="E27292" s="533"/>
      <c r="F27292" s="533"/>
      <c r="G27292" s="533"/>
    </row>
    <row r="27293" spans="1:7">
      <c r="A27293" s="533"/>
      <c r="B27293" s="1787"/>
      <c r="C27293" s="1788"/>
      <c r="D27293" s="533"/>
      <c r="E27293" s="533"/>
      <c r="F27293" s="533"/>
      <c r="G27293" s="533"/>
    </row>
    <row r="27294" spans="1:7">
      <c r="A27294" s="533"/>
      <c r="B27294" s="1787"/>
      <c r="C27294" s="1788"/>
      <c r="D27294" s="533"/>
      <c r="E27294" s="533"/>
      <c r="F27294" s="533"/>
      <c r="G27294" s="533"/>
    </row>
    <row r="27295" spans="1:7">
      <c r="A27295" s="533"/>
      <c r="B27295" s="1787"/>
      <c r="C27295" s="1788"/>
      <c r="D27295" s="533"/>
      <c r="E27295" s="533"/>
      <c r="F27295" s="533"/>
      <c r="G27295" s="533"/>
    </row>
    <row r="27296" spans="1:7">
      <c r="A27296" s="533"/>
      <c r="B27296" s="1787"/>
      <c r="C27296" s="1788"/>
      <c r="D27296" s="533"/>
      <c r="E27296" s="533"/>
      <c r="F27296" s="533"/>
      <c r="G27296" s="533"/>
    </row>
    <row r="27297" spans="1:7">
      <c r="A27297" s="533"/>
      <c r="B27297" s="1787"/>
      <c r="C27297" s="1788"/>
      <c r="D27297" s="533"/>
      <c r="E27297" s="533"/>
      <c r="F27297" s="533"/>
      <c r="G27297" s="533"/>
    </row>
    <row r="27298" spans="1:7">
      <c r="A27298" s="533"/>
      <c r="B27298" s="1787"/>
      <c r="C27298" s="1788"/>
      <c r="D27298" s="533"/>
      <c r="E27298" s="533"/>
      <c r="F27298" s="533"/>
      <c r="G27298" s="533"/>
    </row>
    <row r="27299" spans="1:7">
      <c r="A27299" s="533"/>
      <c r="B27299" s="1787"/>
      <c r="C27299" s="1788"/>
      <c r="D27299" s="533"/>
      <c r="E27299" s="533"/>
      <c r="F27299" s="533"/>
      <c r="G27299" s="533"/>
    </row>
    <row r="27300" spans="1:7">
      <c r="A27300" s="533"/>
      <c r="B27300" s="1787"/>
      <c r="C27300" s="1788"/>
      <c r="D27300" s="533"/>
      <c r="E27300" s="533"/>
      <c r="F27300" s="533"/>
      <c r="G27300" s="533"/>
    </row>
    <row r="27301" spans="1:7">
      <c r="A27301" s="533"/>
      <c r="B27301" s="1787"/>
      <c r="C27301" s="1788"/>
      <c r="D27301" s="533"/>
      <c r="E27301" s="533"/>
      <c r="F27301" s="533"/>
      <c r="G27301" s="533"/>
    </row>
    <row r="27302" spans="1:7">
      <c r="A27302" s="533"/>
      <c r="B27302" s="1787"/>
      <c r="C27302" s="1788"/>
      <c r="D27302" s="533"/>
      <c r="E27302" s="533"/>
      <c r="F27302" s="533"/>
      <c r="G27302" s="533"/>
    </row>
    <row r="27303" spans="1:7">
      <c r="A27303" s="533"/>
      <c r="B27303" s="1787"/>
      <c r="C27303" s="1788"/>
      <c r="D27303" s="533"/>
      <c r="E27303" s="533"/>
      <c r="F27303" s="533"/>
      <c r="G27303" s="533"/>
    </row>
    <row r="27304" spans="1:7">
      <c r="A27304" s="533"/>
      <c r="B27304" s="1787"/>
      <c r="C27304" s="1788"/>
      <c r="D27304" s="533"/>
      <c r="E27304" s="533"/>
      <c r="F27304" s="533"/>
      <c r="G27304" s="533"/>
    </row>
    <row r="27305" spans="1:7">
      <c r="A27305" s="533"/>
      <c r="B27305" s="1787"/>
      <c r="C27305" s="1788"/>
      <c r="D27305" s="533"/>
      <c r="E27305" s="533"/>
      <c r="F27305" s="533"/>
      <c r="G27305" s="533"/>
    </row>
    <row r="27306" spans="1:7">
      <c r="A27306" s="533"/>
      <c r="B27306" s="1787"/>
      <c r="C27306" s="1788"/>
      <c r="D27306" s="533"/>
      <c r="E27306" s="533"/>
      <c r="F27306" s="533"/>
      <c r="G27306" s="533"/>
    </row>
    <row r="27307" spans="1:7">
      <c r="A27307" s="533"/>
      <c r="B27307" s="1787"/>
      <c r="C27307" s="1788"/>
      <c r="D27307" s="533"/>
      <c r="E27307" s="533"/>
      <c r="F27307" s="533"/>
      <c r="G27307" s="533"/>
    </row>
    <row r="27308" spans="1:7">
      <c r="A27308" s="533"/>
      <c r="B27308" s="1787"/>
      <c r="C27308" s="1788"/>
      <c r="D27308" s="533"/>
      <c r="E27308" s="533"/>
      <c r="F27308" s="533"/>
      <c r="G27308" s="533"/>
    </row>
    <row r="27309" spans="1:7">
      <c r="A27309" s="533"/>
      <c r="B27309" s="1787"/>
      <c r="C27309" s="1788"/>
      <c r="D27309" s="533"/>
      <c r="E27309" s="533"/>
      <c r="F27309" s="533"/>
      <c r="G27309" s="533"/>
    </row>
    <row r="27310" spans="1:7">
      <c r="A27310" s="533"/>
      <c r="B27310" s="1787"/>
      <c r="C27310" s="1788"/>
      <c r="D27310" s="533"/>
      <c r="E27310" s="533"/>
      <c r="F27310" s="533"/>
      <c r="G27310" s="533"/>
    </row>
    <row r="27311" spans="1:7">
      <c r="A27311" s="533"/>
      <c r="B27311" s="1787"/>
      <c r="C27311" s="1788"/>
      <c r="D27311" s="533"/>
      <c r="E27311" s="533"/>
      <c r="F27311" s="533"/>
      <c r="G27311" s="533"/>
    </row>
    <row r="27312" spans="1:7">
      <c r="A27312" s="533"/>
      <c r="B27312" s="1787"/>
      <c r="C27312" s="1788"/>
      <c r="D27312" s="533"/>
      <c r="E27312" s="533"/>
      <c r="F27312" s="533"/>
      <c r="G27312" s="533"/>
    </row>
    <row r="27313" spans="1:7">
      <c r="A27313" s="533"/>
      <c r="B27313" s="1787"/>
      <c r="C27313" s="1788"/>
      <c r="D27313" s="533"/>
      <c r="E27313" s="533"/>
      <c r="F27313" s="533"/>
      <c r="G27313" s="533"/>
    </row>
    <row r="27314" spans="1:7">
      <c r="A27314" s="533"/>
      <c r="B27314" s="1787"/>
      <c r="C27314" s="1788"/>
      <c r="D27314" s="533"/>
      <c r="E27314" s="533"/>
      <c r="F27314" s="533"/>
      <c r="G27314" s="533"/>
    </row>
    <row r="27315" spans="1:7">
      <c r="A27315" s="533"/>
      <c r="B27315" s="1787"/>
      <c r="C27315" s="1788"/>
      <c r="D27315" s="533"/>
      <c r="E27315" s="533"/>
      <c r="F27315" s="533"/>
      <c r="G27315" s="533"/>
    </row>
    <row r="27316" spans="1:7">
      <c r="A27316" s="533"/>
      <c r="B27316" s="1787"/>
      <c r="C27316" s="1788"/>
      <c r="D27316" s="533"/>
      <c r="E27316" s="533"/>
      <c r="F27316" s="533"/>
      <c r="G27316" s="533"/>
    </row>
    <row r="27317" spans="1:7">
      <c r="A27317" s="533"/>
      <c r="B27317" s="1787"/>
      <c r="C27317" s="1788"/>
      <c r="D27317" s="533"/>
      <c r="E27317" s="533"/>
      <c r="F27317" s="533"/>
      <c r="G27317" s="533"/>
    </row>
    <row r="27318" spans="1:7">
      <c r="A27318" s="533"/>
      <c r="B27318" s="1787"/>
      <c r="C27318" s="1788"/>
      <c r="D27318" s="533"/>
      <c r="E27318" s="533"/>
      <c r="F27318" s="533"/>
      <c r="G27318" s="533"/>
    </row>
    <row r="27319" spans="1:7">
      <c r="A27319" s="533"/>
      <c r="B27319" s="1787"/>
      <c r="C27319" s="1788"/>
      <c r="D27319" s="533"/>
      <c r="E27319" s="533"/>
      <c r="F27319" s="533"/>
      <c r="G27319" s="533"/>
    </row>
    <row r="27320" spans="1:7">
      <c r="A27320" s="533"/>
      <c r="B27320" s="1787"/>
      <c r="C27320" s="1788"/>
      <c r="D27320" s="533"/>
      <c r="E27320" s="533"/>
      <c r="F27320" s="533"/>
      <c r="G27320" s="533"/>
    </row>
    <row r="27321" spans="1:7">
      <c r="A27321" s="533"/>
      <c r="B27321" s="1787"/>
      <c r="C27321" s="1788"/>
      <c r="D27321" s="533"/>
      <c r="E27321" s="533"/>
      <c r="F27321" s="533"/>
      <c r="G27321" s="533"/>
    </row>
    <row r="27322" spans="1:7">
      <c r="A27322" s="533"/>
      <c r="B27322" s="1787"/>
      <c r="C27322" s="1788"/>
      <c r="D27322" s="533"/>
      <c r="E27322" s="533"/>
      <c r="F27322" s="533"/>
      <c r="G27322" s="533"/>
    </row>
    <row r="27323" spans="1:7">
      <c r="A27323" s="533"/>
      <c r="B27323" s="1787"/>
      <c r="C27323" s="1788"/>
      <c r="D27323" s="533"/>
      <c r="E27323" s="533"/>
      <c r="F27323" s="533"/>
      <c r="G27323" s="533"/>
    </row>
    <row r="27324" spans="1:7">
      <c r="A27324" s="533"/>
      <c r="B27324" s="1787"/>
      <c r="C27324" s="1788"/>
      <c r="D27324" s="533"/>
      <c r="E27324" s="533"/>
      <c r="F27324" s="533"/>
      <c r="G27324" s="533"/>
    </row>
    <row r="27325" spans="1:7">
      <c r="A27325" s="533"/>
      <c r="B27325" s="1787"/>
      <c r="C27325" s="1788"/>
      <c r="D27325" s="533"/>
      <c r="E27325" s="533"/>
      <c r="F27325" s="533"/>
      <c r="G27325" s="533"/>
    </row>
    <row r="27326" spans="1:7">
      <c r="A27326" s="533"/>
      <c r="B27326" s="1787"/>
      <c r="C27326" s="1788"/>
      <c r="D27326" s="533"/>
      <c r="E27326" s="533"/>
      <c r="F27326" s="533"/>
      <c r="G27326" s="533"/>
    </row>
    <row r="27327" spans="1:7">
      <c r="A27327" s="533"/>
      <c r="B27327" s="1787"/>
      <c r="C27327" s="1788"/>
      <c r="D27327" s="533"/>
      <c r="E27327" s="533"/>
      <c r="F27327" s="533"/>
      <c r="G27327" s="533"/>
    </row>
    <row r="27328" spans="1:7">
      <c r="A27328" s="533"/>
      <c r="B27328" s="1787"/>
      <c r="C27328" s="1788"/>
      <c r="D27328" s="533"/>
      <c r="E27328" s="533"/>
      <c r="F27328" s="533"/>
      <c r="G27328" s="533"/>
    </row>
    <row r="27329" spans="1:7">
      <c r="A27329" s="533"/>
      <c r="B27329" s="1787"/>
      <c r="C27329" s="1788"/>
      <c r="D27329" s="533"/>
      <c r="E27329" s="533"/>
      <c r="F27329" s="533"/>
      <c r="G27329" s="533"/>
    </row>
    <row r="27330" spans="1:7">
      <c r="A27330" s="533"/>
      <c r="B27330" s="1787"/>
      <c r="C27330" s="1788"/>
      <c r="D27330" s="533"/>
      <c r="E27330" s="533"/>
      <c r="F27330" s="533"/>
      <c r="G27330" s="533"/>
    </row>
    <row r="27331" spans="1:7">
      <c r="A27331" s="533"/>
      <c r="B27331" s="1787"/>
      <c r="C27331" s="1788"/>
      <c r="D27331" s="533"/>
      <c r="E27331" s="533"/>
      <c r="F27331" s="533"/>
      <c r="G27331" s="533"/>
    </row>
    <row r="27332" spans="1:7">
      <c r="A27332" s="533"/>
      <c r="B27332" s="1787"/>
      <c r="C27332" s="1788"/>
      <c r="D27332" s="533"/>
      <c r="E27332" s="533"/>
      <c r="F27332" s="533"/>
      <c r="G27332" s="533"/>
    </row>
    <row r="27333" spans="1:7">
      <c r="A27333" s="533"/>
      <c r="B27333" s="1787"/>
      <c r="C27333" s="1788"/>
      <c r="D27333" s="533"/>
      <c r="E27333" s="533"/>
      <c r="F27333" s="533"/>
      <c r="G27333" s="533"/>
    </row>
    <row r="27334" spans="1:7">
      <c r="A27334" s="533"/>
      <c r="B27334" s="1787"/>
      <c r="C27334" s="1788"/>
      <c r="D27334" s="533"/>
      <c r="E27334" s="533"/>
      <c r="F27334" s="533"/>
      <c r="G27334" s="533"/>
    </row>
    <row r="27335" spans="1:7">
      <c r="A27335" s="533"/>
      <c r="B27335" s="1787"/>
      <c r="C27335" s="1788"/>
      <c r="D27335" s="533"/>
      <c r="E27335" s="533"/>
      <c r="F27335" s="533"/>
      <c r="G27335" s="533"/>
    </row>
    <row r="27336" spans="1:7">
      <c r="A27336" s="533"/>
      <c r="B27336" s="1787"/>
      <c r="C27336" s="1788"/>
      <c r="D27336" s="533"/>
      <c r="E27336" s="533"/>
      <c r="F27336" s="533"/>
      <c r="G27336" s="533"/>
    </row>
    <row r="27337" spans="1:7">
      <c r="A27337" s="533"/>
      <c r="B27337" s="1787"/>
      <c r="C27337" s="1788"/>
      <c r="D27337" s="533"/>
      <c r="E27337" s="533"/>
      <c r="F27337" s="533"/>
      <c r="G27337" s="533"/>
    </row>
    <row r="27338" spans="1:7">
      <c r="A27338" s="533"/>
      <c r="B27338" s="1787"/>
      <c r="C27338" s="1788"/>
      <c r="D27338" s="533"/>
      <c r="E27338" s="533"/>
      <c r="F27338" s="533"/>
      <c r="G27338" s="533"/>
    </row>
    <row r="27339" spans="1:7">
      <c r="A27339" s="533"/>
      <c r="B27339" s="1787"/>
      <c r="C27339" s="1788"/>
      <c r="D27339" s="533"/>
      <c r="E27339" s="533"/>
      <c r="F27339" s="533"/>
      <c r="G27339" s="533"/>
    </row>
    <row r="27340" spans="1:7">
      <c r="A27340" s="533"/>
      <c r="B27340" s="1787"/>
      <c r="C27340" s="1788"/>
      <c r="D27340" s="533"/>
      <c r="E27340" s="533"/>
      <c r="F27340" s="533"/>
      <c r="G27340" s="533"/>
    </row>
    <row r="27341" spans="1:7">
      <c r="A27341" s="533"/>
      <c r="B27341" s="1787"/>
      <c r="C27341" s="1788"/>
      <c r="D27341" s="533"/>
      <c r="E27341" s="533"/>
      <c r="F27341" s="533"/>
      <c r="G27341" s="533"/>
    </row>
    <row r="27342" spans="1:7">
      <c r="A27342" s="533"/>
      <c r="B27342" s="1787"/>
      <c r="C27342" s="1788"/>
      <c r="D27342" s="533"/>
      <c r="E27342" s="533"/>
      <c r="F27342" s="533"/>
      <c r="G27342" s="533"/>
    </row>
    <row r="27343" spans="1:7">
      <c r="A27343" s="533"/>
      <c r="B27343" s="1787"/>
      <c r="C27343" s="1788"/>
      <c r="D27343" s="533"/>
      <c r="E27343" s="533"/>
      <c r="F27343" s="533"/>
      <c r="G27343" s="533"/>
    </row>
    <row r="27344" spans="1:7">
      <c r="A27344" s="533"/>
      <c r="B27344" s="1787"/>
      <c r="C27344" s="1788"/>
      <c r="D27344" s="533"/>
      <c r="E27344" s="533"/>
      <c r="F27344" s="533"/>
      <c r="G27344" s="533"/>
    </row>
    <row r="27345" spans="1:7">
      <c r="A27345" s="533"/>
      <c r="B27345" s="1787"/>
      <c r="C27345" s="1788"/>
      <c r="D27345" s="533"/>
      <c r="E27345" s="533"/>
      <c r="F27345" s="533"/>
      <c r="G27345" s="533"/>
    </row>
    <row r="27346" spans="1:7">
      <c r="A27346" s="533"/>
      <c r="B27346" s="1787"/>
      <c r="C27346" s="1788"/>
      <c r="D27346" s="533"/>
      <c r="E27346" s="533"/>
      <c r="F27346" s="533"/>
      <c r="G27346" s="533"/>
    </row>
    <row r="27347" spans="1:7">
      <c r="A27347" s="533"/>
      <c r="B27347" s="1787"/>
      <c r="C27347" s="1788"/>
      <c r="D27347" s="533"/>
      <c r="E27347" s="533"/>
      <c r="F27347" s="533"/>
      <c r="G27347" s="533"/>
    </row>
    <row r="27348" spans="1:7">
      <c r="A27348" s="533"/>
      <c r="B27348" s="1787"/>
      <c r="C27348" s="1788"/>
      <c r="D27348" s="533"/>
      <c r="E27348" s="533"/>
      <c r="F27348" s="533"/>
      <c r="G27348" s="533"/>
    </row>
    <row r="27349" spans="1:7">
      <c r="A27349" s="533"/>
      <c r="B27349" s="1787"/>
      <c r="C27349" s="1788"/>
      <c r="D27349" s="533"/>
      <c r="E27349" s="533"/>
      <c r="F27349" s="533"/>
      <c r="G27349" s="533"/>
    </row>
    <row r="27350" spans="1:7">
      <c r="A27350" s="533"/>
      <c r="B27350" s="1787"/>
      <c r="C27350" s="1788"/>
      <c r="D27350" s="533"/>
      <c r="E27350" s="533"/>
      <c r="F27350" s="533"/>
      <c r="G27350" s="533"/>
    </row>
    <row r="27351" spans="1:7">
      <c r="A27351" s="533"/>
      <c r="B27351" s="1787"/>
      <c r="C27351" s="1788"/>
      <c r="D27351" s="533"/>
      <c r="E27351" s="533"/>
      <c r="F27351" s="533"/>
      <c r="G27351" s="533"/>
    </row>
    <row r="27352" spans="1:7">
      <c r="A27352" s="533"/>
      <c r="B27352" s="1787"/>
      <c r="C27352" s="1788"/>
      <c r="D27352" s="533"/>
      <c r="E27352" s="533"/>
      <c r="F27352" s="533"/>
      <c r="G27352" s="533"/>
    </row>
    <row r="27353" spans="1:7">
      <c r="A27353" s="533"/>
      <c r="B27353" s="1787"/>
      <c r="C27353" s="1788"/>
      <c r="D27353" s="533"/>
      <c r="E27353" s="533"/>
      <c r="F27353" s="533"/>
      <c r="G27353" s="533"/>
    </row>
    <row r="27354" spans="1:7">
      <c r="A27354" s="533"/>
      <c r="B27354" s="1787"/>
      <c r="C27354" s="1788"/>
      <c r="D27354" s="533"/>
      <c r="E27354" s="533"/>
      <c r="F27354" s="533"/>
      <c r="G27354" s="533"/>
    </row>
    <row r="27355" spans="1:7">
      <c r="A27355" s="533"/>
      <c r="B27355" s="1787"/>
      <c r="C27355" s="1788"/>
      <c r="D27355" s="533"/>
      <c r="E27355" s="533"/>
      <c r="F27355" s="533"/>
      <c r="G27355" s="533"/>
    </row>
    <row r="27356" spans="1:7">
      <c r="A27356" s="533"/>
      <c r="B27356" s="1787"/>
      <c r="C27356" s="1788"/>
      <c r="D27356" s="533"/>
      <c r="E27356" s="533"/>
      <c r="F27356" s="533"/>
      <c r="G27356" s="533"/>
    </row>
    <row r="27357" spans="1:7">
      <c r="A27357" s="533"/>
      <c r="B27357" s="1787"/>
      <c r="C27357" s="1788"/>
      <c r="D27357" s="533"/>
      <c r="E27357" s="533"/>
      <c r="F27357" s="533"/>
      <c r="G27357" s="533"/>
    </row>
    <row r="27358" spans="1:7">
      <c r="A27358" s="533"/>
      <c r="B27358" s="1787"/>
      <c r="C27358" s="1788"/>
      <c r="D27358" s="533"/>
      <c r="E27358" s="533"/>
      <c r="F27358" s="533"/>
      <c r="G27358" s="533"/>
    </row>
    <row r="27359" spans="1:7">
      <c r="A27359" s="533"/>
      <c r="B27359" s="1787"/>
      <c r="C27359" s="1788"/>
      <c r="D27359" s="533"/>
      <c r="E27359" s="533"/>
      <c r="F27359" s="533"/>
      <c r="G27359" s="533"/>
    </row>
    <row r="27360" spans="1:7">
      <c r="A27360" s="533"/>
      <c r="B27360" s="1787"/>
      <c r="C27360" s="1788"/>
      <c r="D27360" s="533"/>
      <c r="E27360" s="533"/>
      <c r="F27360" s="533"/>
      <c r="G27360" s="533"/>
    </row>
    <row r="27361" spans="1:7">
      <c r="A27361" s="533"/>
      <c r="B27361" s="1787"/>
      <c r="C27361" s="1788"/>
      <c r="D27361" s="533"/>
      <c r="E27361" s="533"/>
      <c r="F27361" s="533"/>
      <c r="G27361" s="533"/>
    </row>
    <row r="27362" spans="1:7">
      <c r="A27362" s="533"/>
      <c r="B27362" s="1787"/>
      <c r="C27362" s="1788"/>
      <c r="D27362" s="533"/>
      <c r="E27362" s="533"/>
      <c r="F27362" s="533"/>
      <c r="G27362" s="533"/>
    </row>
    <row r="27363" spans="1:7">
      <c r="A27363" s="533"/>
      <c r="B27363" s="1787"/>
      <c r="C27363" s="1788"/>
      <c r="D27363" s="533"/>
      <c r="E27363" s="533"/>
      <c r="F27363" s="533"/>
      <c r="G27363" s="533"/>
    </row>
    <row r="27364" spans="1:7">
      <c r="A27364" s="533"/>
      <c r="B27364" s="1787"/>
      <c r="C27364" s="1788"/>
      <c r="D27364" s="533"/>
      <c r="E27364" s="533"/>
      <c r="F27364" s="533"/>
      <c r="G27364" s="533"/>
    </row>
    <row r="27365" spans="1:7">
      <c r="A27365" s="533"/>
      <c r="B27365" s="1787"/>
      <c r="C27365" s="1788"/>
      <c r="D27365" s="533"/>
      <c r="E27365" s="533"/>
      <c r="F27365" s="533"/>
      <c r="G27365" s="533"/>
    </row>
    <row r="27366" spans="1:7">
      <c r="A27366" s="533"/>
      <c r="B27366" s="1787"/>
      <c r="C27366" s="1788"/>
      <c r="D27366" s="533"/>
      <c r="E27366" s="533"/>
      <c r="F27366" s="533"/>
      <c r="G27366" s="533"/>
    </row>
    <row r="27367" spans="1:7">
      <c r="A27367" s="533"/>
      <c r="B27367" s="1787"/>
      <c r="C27367" s="1788"/>
      <c r="D27367" s="533"/>
      <c r="E27367" s="533"/>
      <c r="F27367" s="533"/>
      <c r="G27367" s="533"/>
    </row>
    <row r="27368" spans="1:7">
      <c r="A27368" s="533"/>
      <c r="B27368" s="1787"/>
      <c r="C27368" s="1788"/>
      <c r="D27368" s="533"/>
      <c r="E27368" s="533"/>
      <c r="F27368" s="533"/>
      <c r="G27368" s="533"/>
    </row>
    <row r="27369" spans="1:7">
      <c r="A27369" s="533"/>
      <c r="B27369" s="1787"/>
      <c r="C27369" s="1788"/>
      <c r="D27369" s="533"/>
      <c r="E27369" s="533"/>
      <c r="F27369" s="533"/>
      <c r="G27369" s="533"/>
    </row>
    <row r="27370" spans="1:7">
      <c r="A27370" s="533"/>
      <c r="B27370" s="1787"/>
      <c r="C27370" s="1788"/>
      <c r="D27370" s="533"/>
      <c r="E27370" s="533"/>
      <c r="F27370" s="533"/>
      <c r="G27370" s="533"/>
    </row>
    <row r="27371" spans="1:7">
      <c r="A27371" s="533"/>
      <c r="B27371" s="1787"/>
      <c r="C27371" s="1788"/>
      <c r="D27371" s="533"/>
      <c r="E27371" s="533"/>
      <c r="F27371" s="533"/>
      <c r="G27371" s="533"/>
    </row>
    <row r="27372" spans="1:7">
      <c r="A27372" s="533"/>
      <c r="B27372" s="1787"/>
      <c r="C27372" s="1788"/>
      <c r="D27372" s="533"/>
      <c r="E27372" s="533"/>
      <c r="F27372" s="533"/>
      <c r="G27372" s="533"/>
    </row>
    <row r="27373" spans="1:7">
      <c r="A27373" s="533"/>
      <c r="B27373" s="1787"/>
      <c r="C27373" s="1788"/>
      <c r="D27373" s="533"/>
      <c r="E27373" s="533"/>
      <c r="F27373" s="533"/>
      <c r="G27373" s="533"/>
    </row>
    <row r="27374" spans="1:7">
      <c r="A27374" s="533"/>
      <c r="B27374" s="1787"/>
      <c r="C27374" s="1788"/>
      <c r="D27374" s="533"/>
      <c r="E27374" s="533"/>
      <c r="F27374" s="533"/>
      <c r="G27374" s="533"/>
    </row>
    <row r="27375" spans="1:7">
      <c r="A27375" s="533"/>
      <c r="B27375" s="1787"/>
      <c r="C27375" s="1788"/>
      <c r="D27375" s="533"/>
      <c r="E27375" s="533"/>
      <c r="F27375" s="533"/>
      <c r="G27375" s="533"/>
    </row>
    <row r="27376" spans="1:7">
      <c r="A27376" s="533"/>
      <c r="B27376" s="1787"/>
      <c r="C27376" s="1788"/>
      <c r="D27376" s="533"/>
      <c r="E27376" s="533"/>
      <c r="F27376" s="533"/>
      <c r="G27376" s="533"/>
    </row>
    <row r="27377" spans="1:7">
      <c r="A27377" s="533"/>
      <c r="B27377" s="1787"/>
      <c r="C27377" s="1788"/>
      <c r="D27377" s="533"/>
      <c r="E27377" s="533"/>
      <c r="F27377" s="533"/>
      <c r="G27377" s="533"/>
    </row>
    <row r="27378" spans="1:7">
      <c r="A27378" s="533"/>
      <c r="B27378" s="1787"/>
      <c r="C27378" s="1788"/>
      <c r="D27378" s="533"/>
      <c r="E27378" s="533"/>
      <c r="F27378" s="533"/>
      <c r="G27378" s="533"/>
    </row>
    <row r="27379" spans="1:7">
      <c r="A27379" s="533"/>
      <c r="B27379" s="1787"/>
      <c r="C27379" s="1788"/>
      <c r="D27379" s="533"/>
      <c r="E27379" s="533"/>
      <c r="F27379" s="533"/>
      <c r="G27379" s="533"/>
    </row>
    <row r="27380" spans="1:7">
      <c r="A27380" s="533"/>
      <c r="B27380" s="1787"/>
      <c r="C27380" s="1788"/>
      <c r="D27380" s="533"/>
      <c r="E27380" s="533"/>
      <c r="F27380" s="533"/>
      <c r="G27380" s="533"/>
    </row>
    <row r="27381" spans="1:7">
      <c r="A27381" s="533"/>
      <c r="B27381" s="1787"/>
      <c r="C27381" s="1788"/>
      <c r="D27381" s="533"/>
      <c r="E27381" s="533"/>
      <c r="F27381" s="533"/>
      <c r="G27381" s="533"/>
    </row>
    <row r="27382" spans="1:7">
      <c r="A27382" s="533"/>
      <c r="B27382" s="1787"/>
      <c r="C27382" s="1788"/>
      <c r="D27382" s="533"/>
      <c r="E27382" s="533"/>
      <c r="F27382" s="533"/>
      <c r="G27382" s="533"/>
    </row>
    <row r="27383" spans="1:7">
      <c r="A27383" s="533"/>
      <c r="B27383" s="1787"/>
      <c r="C27383" s="1788"/>
      <c r="D27383" s="533"/>
      <c r="E27383" s="533"/>
      <c r="F27383" s="533"/>
      <c r="G27383" s="533"/>
    </row>
    <row r="27384" spans="1:7">
      <c r="A27384" s="533"/>
      <c r="B27384" s="1787"/>
      <c r="C27384" s="1788"/>
      <c r="D27384" s="533"/>
      <c r="E27384" s="533"/>
      <c r="F27384" s="533"/>
      <c r="G27384" s="533"/>
    </row>
    <row r="27385" spans="1:7">
      <c r="A27385" s="533"/>
      <c r="B27385" s="1787"/>
      <c r="C27385" s="1788"/>
      <c r="D27385" s="533"/>
      <c r="E27385" s="533"/>
      <c r="F27385" s="533"/>
      <c r="G27385" s="533"/>
    </row>
    <row r="27386" spans="1:7">
      <c r="A27386" s="533"/>
      <c r="B27386" s="1787"/>
      <c r="C27386" s="1788"/>
      <c r="D27386" s="533"/>
      <c r="E27386" s="533"/>
      <c r="F27386" s="533"/>
      <c r="G27386" s="533"/>
    </row>
    <row r="27387" spans="1:7">
      <c r="A27387" s="533"/>
      <c r="B27387" s="1787"/>
      <c r="C27387" s="1788"/>
      <c r="D27387" s="533"/>
      <c r="E27387" s="533"/>
      <c r="F27387" s="533"/>
      <c r="G27387" s="533"/>
    </row>
    <row r="27388" spans="1:7">
      <c r="A27388" s="533"/>
      <c r="B27388" s="1787"/>
      <c r="C27388" s="1788"/>
      <c r="D27388" s="533"/>
      <c r="E27388" s="533"/>
      <c r="F27388" s="533"/>
      <c r="G27388" s="533"/>
    </row>
    <row r="27389" spans="1:7">
      <c r="A27389" s="533"/>
      <c r="B27389" s="1787"/>
      <c r="C27389" s="1788"/>
      <c r="D27389" s="533"/>
      <c r="E27389" s="533"/>
      <c r="F27389" s="533"/>
      <c r="G27389" s="533"/>
    </row>
    <row r="27390" spans="1:7">
      <c r="A27390" s="533"/>
      <c r="B27390" s="1787"/>
      <c r="C27390" s="1788"/>
      <c r="D27390" s="533"/>
      <c r="E27390" s="533"/>
      <c r="F27390" s="533"/>
      <c r="G27390" s="533"/>
    </row>
    <row r="27391" spans="1:7">
      <c r="A27391" s="533"/>
      <c r="B27391" s="1787"/>
      <c r="C27391" s="1788"/>
      <c r="D27391" s="533"/>
      <c r="E27391" s="533"/>
      <c r="F27391" s="533"/>
      <c r="G27391" s="533"/>
    </row>
    <row r="27392" spans="1:7">
      <c r="A27392" s="533"/>
      <c r="B27392" s="1787"/>
      <c r="C27392" s="1788"/>
      <c r="D27392" s="533"/>
      <c r="E27392" s="533"/>
      <c r="F27392" s="533"/>
      <c r="G27392" s="533"/>
    </row>
    <row r="27393" spans="1:7">
      <c r="A27393" s="533"/>
      <c r="B27393" s="1787"/>
      <c r="C27393" s="1788"/>
      <c r="D27393" s="533"/>
      <c r="E27393" s="533"/>
      <c r="F27393" s="533"/>
      <c r="G27393" s="533"/>
    </row>
    <row r="27394" spans="1:7">
      <c r="A27394" s="533"/>
      <c r="B27394" s="1787"/>
      <c r="C27394" s="1788"/>
      <c r="D27394" s="533"/>
      <c r="E27394" s="533"/>
      <c r="F27394" s="533"/>
      <c r="G27394" s="533"/>
    </row>
    <row r="27395" spans="1:7">
      <c r="A27395" s="533"/>
      <c r="B27395" s="1787"/>
      <c r="C27395" s="1788"/>
      <c r="D27395" s="533"/>
      <c r="E27395" s="533"/>
      <c r="F27395" s="533"/>
      <c r="G27395" s="533"/>
    </row>
    <row r="27396" spans="1:7">
      <c r="A27396" s="533"/>
      <c r="B27396" s="1787"/>
      <c r="C27396" s="1788"/>
      <c r="D27396" s="533"/>
      <c r="E27396" s="533"/>
      <c r="F27396" s="533"/>
      <c r="G27396" s="533"/>
    </row>
    <row r="27397" spans="1:7">
      <c r="A27397" s="533"/>
      <c r="B27397" s="1787"/>
      <c r="C27397" s="1788"/>
      <c r="D27397" s="533"/>
      <c r="E27397" s="533"/>
      <c r="F27397" s="533"/>
      <c r="G27397" s="533"/>
    </row>
    <row r="27398" spans="1:7">
      <c r="A27398" s="533"/>
      <c r="B27398" s="1787"/>
      <c r="C27398" s="1788"/>
      <c r="D27398" s="533"/>
      <c r="E27398" s="533"/>
      <c r="F27398" s="533"/>
      <c r="G27398" s="533"/>
    </row>
    <row r="27399" spans="1:7">
      <c r="A27399" s="533"/>
      <c r="B27399" s="1787"/>
      <c r="C27399" s="1788"/>
      <c r="D27399" s="533"/>
      <c r="E27399" s="533"/>
      <c r="F27399" s="533"/>
      <c r="G27399" s="533"/>
    </row>
    <row r="27400" spans="1:7">
      <c r="A27400" s="533"/>
      <c r="B27400" s="1787"/>
      <c r="C27400" s="1788"/>
      <c r="D27400" s="533"/>
      <c r="E27400" s="533"/>
      <c r="F27400" s="533"/>
      <c r="G27400" s="533"/>
    </row>
    <row r="27401" spans="1:7">
      <c r="A27401" s="533"/>
      <c r="B27401" s="1787"/>
      <c r="C27401" s="1788"/>
      <c r="D27401" s="533"/>
      <c r="E27401" s="533"/>
      <c r="F27401" s="533"/>
      <c r="G27401" s="533"/>
    </row>
    <row r="27402" spans="1:7">
      <c r="A27402" s="533"/>
      <c r="B27402" s="1787"/>
      <c r="C27402" s="1788"/>
      <c r="D27402" s="533"/>
      <c r="E27402" s="533"/>
      <c r="F27402" s="533"/>
      <c r="G27402" s="533"/>
    </row>
    <row r="27403" spans="1:7">
      <c r="A27403" s="533"/>
      <c r="B27403" s="1787"/>
      <c r="C27403" s="1788"/>
      <c r="D27403" s="533"/>
      <c r="E27403" s="533"/>
      <c r="F27403" s="533"/>
      <c r="G27403" s="533"/>
    </row>
    <row r="27404" spans="1:7">
      <c r="A27404" s="533"/>
      <c r="B27404" s="1787"/>
      <c r="C27404" s="1788"/>
      <c r="D27404" s="533"/>
      <c r="E27404" s="533"/>
      <c r="F27404" s="533"/>
      <c r="G27404" s="533"/>
    </row>
    <row r="27405" spans="1:7">
      <c r="A27405" s="533"/>
      <c r="B27405" s="1787"/>
      <c r="C27405" s="1788"/>
      <c r="D27405" s="533"/>
      <c r="E27405" s="533"/>
      <c r="F27405" s="533"/>
      <c r="G27405" s="533"/>
    </row>
    <row r="27406" spans="1:7">
      <c r="A27406" s="533"/>
      <c r="B27406" s="1787"/>
      <c r="C27406" s="1788"/>
      <c r="D27406" s="533"/>
      <c r="E27406" s="533"/>
      <c r="F27406" s="533"/>
      <c r="G27406" s="533"/>
    </row>
    <row r="27407" spans="1:7">
      <c r="A27407" s="533"/>
      <c r="B27407" s="1787"/>
      <c r="C27407" s="1788"/>
      <c r="D27407" s="533"/>
      <c r="E27407" s="533"/>
      <c r="F27407" s="533"/>
      <c r="G27407" s="533"/>
    </row>
    <row r="27408" spans="1:7">
      <c r="A27408" s="533"/>
      <c r="B27408" s="1787"/>
      <c r="C27408" s="1788"/>
      <c r="D27408" s="533"/>
      <c r="E27408" s="533"/>
      <c r="F27408" s="533"/>
      <c r="G27408" s="533"/>
    </row>
    <row r="27409" spans="1:7">
      <c r="A27409" s="533"/>
      <c r="B27409" s="1787"/>
      <c r="C27409" s="1788"/>
      <c r="D27409" s="533"/>
      <c r="E27409" s="533"/>
      <c r="F27409" s="533"/>
      <c r="G27409" s="533"/>
    </row>
    <row r="27410" spans="1:7">
      <c r="A27410" s="533"/>
      <c r="B27410" s="1787"/>
      <c r="C27410" s="1788"/>
      <c r="D27410" s="533"/>
      <c r="E27410" s="533"/>
      <c r="F27410" s="533"/>
      <c r="G27410" s="533"/>
    </row>
    <row r="27411" spans="1:7">
      <c r="A27411" s="533"/>
      <c r="B27411" s="1787"/>
      <c r="C27411" s="1788"/>
      <c r="D27411" s="533"/>
      <c r="E27411" s="533"/>
      <c r="F27411" s="533"/>
      <c r="G27411" s="533"/>
    </row>
    <row r="27412" spans="1:7">
      <c r="A27412" s="533"/>
      <c r="B27412" s="1787"/>
      <c r="C27412" s="1788"/>
      <c r="D27412" s="533"/>
      <c r="E27412" s="533"/>
      <c r="F27412" s="533"/>
      <c r="G27412" s="533"/>
    </row>
    <row r="27413" spans="1:7">
      <c r="A27413" s="533"/>
      <c r="B27413" s="1787"/>
      <c r="C27413" s="1788"/>
      <c r="D27413" s="533"/>
      <c r="E27413" s="533"/>
      <c r="F27413" s="533"/>
      <c r="G27413" s="533"/>
    </row>
    <row r="27414" spans="1:7">
      <c r="A27414" s="533"/>
      <c r="B27414" s="1787"/>
      <c r="C27414" s="1788"/>
      <c r="D27414" s="533"/>
      <c r="E27414" s="533"/>
      <c r="F27414" s="533"/>
      <c r="G27414" s="533"/>
    </row>
    <row r="27415" spans="1:7">
      <c r="A27415" s="533"/>
      <c r="B27415" s="1787"/>
      <c r="C27415" s="1788"/>
      <c r="D27415" s="533"/>
      <c r="E27415" s="533"/>
      <c r="F27415" s="533"/>
      <c r="G27415" s="533"/>
    </row>
    <row r="27416" spans="1:7">
      <c r="A27416" s="533"/>
      <c r="B27416" s="1787"/>
      <c r="C27416" s="1788"/>
      <c r="D27416" s="533"/>
      <c r="E27416" s="533"/>
      <c r="F27416" s="533"/>
      <c r="G27416" s="533"/>
    </row>
    <row r="27417" spans="1:7">
      <c r="A27417" s="533"/>
      <c r="B27417" s="1787"/>
      <c r="C27417" s="1788"/>
      <c r="D27417" s="533"/>
      <c r="E27417" s="533"/>
      <c r="F27417" s="533"/>
      <c r="G27417" s="533"/>
    </row>
    <row r="27418" spans="1:7">
      <c r="A27418" s="533"/>
      <c r="B27418" s="1787"/>
      <c r="C27418" s="1788"/>
      <c r="D27418" s="533"/>
      <c r="E27418" s="533"/>
      <c r="F27418" s="533"/>
      <c r="G27418" s="533"/>
    </row>
    <row r="27419" spans="1:7">
      <c r="A27419" s="533"/>
      <c r="B27419" s="1787"/>
      <c r="C27419" s="1788"/>
      <c r="D27419" s="533"/>
      <c r="E27419" s="533"/>
      <c r="F27419" s="533"/>
      <c r="G27419" s="533"/>
    </row>
    <row r="27420" spans="1:7">
      <c r="A27420" s="533"/>
      <c r="B27420" s="1787"/>
      <c r="C27420" s="1788"/>
      <c r="D27420" s="533"/>
      <c r="E27420" s="533"/>
      <c r="F27420" s="533"/>
      <c r="G27420" s="533"/>
    </row>
    <row r="27421" spans="1:7">
      <c r="A27421" s="533"/>
      <c r="B27421" s="1787"/>
      <c r="C27421" s="1788"/>
      <c r="D27421" s="533"/>
      <c r="E27421" s="533"/>
      <c r="F27421" s="533"/>
      <c r="G27421" s="533"/>
    </row>
    <row r="27422" spans="1:7">
      <c r="A27422" s="533"/>
      <c r="B27422" s="1787"/>
      <c r="C27422" s="1788"/>
      <c r="D27422" s="533"/>
      <c r="E27422" s="533"/>
      <c r="F27422" s="533"/>
      <c r="G27422" s="533"/>
    </row>
    <row r="27423" spans="1:7">
      <c r="A27423" s="533"/>
      <c r="B27423" s="1787"/>
      <c r="C27423" s="1788"/>
      <c r="D27423" s="533"/>
      <c r="E27423" s="533"/>
      <c r="F27423" s="533"/>
      <c r="G27423" s="533"/>
    </row>
    <row r="27424" spans="1:7">
      <c r="A27424" s="533"/>
      <c r="B27424" s="1787"/>
      <c r="C27424" s="1788"/>
      <c r="D27424" s="533"/>
      <c r="E27424" s="533"/>
      <c r="F27424" s="533"/>
      <c r="G27424" s="533"/>
    </row>
    <row r="27425" spans="1:7">
      <c r="A27425" s="533"/>
      <c r="B27425" s="1787"/>
      <c r="C27425" s="1788"/>
      <c r="D27425" s="533"/>
      <c r="E27425" s="533"/>
      <c r="F27425" s="533"/>
      <c r="G27425" s="533"/>
    </row>
    <row r="27426" spans="1:7">
      <c r="A27426" s="533"/>
      <c r="B27426" s="1787"/>
      <c r="C27426" s="1788"/>
      <c r="D27426" s="533"/>
      <c r="E27426" s="533"/>
      <c r="F27426" s="533"/>
      <c r="G27426" s="533"/>
    </row>
    <row r="27427" spans="1:7">
      <c r="A27427" s="533"/>
      <c r="B27427" s="1787"/>
      <c r="C27427" s="1788"/>
      <c r="D27427" s="533"/>
      <c r="E27427" s="533"/>
      <c r="F27427" s="533"/>
      <c r="G27427" s="533"/>
    </row>
    <row r="27428" spans="1:7">
      <c r="A27428" s="533"/>
      <c r="B27428" s="1787"/>
      <c r="C27428" s="1788"/>
      <c r="D27428" s="533"/>
      <c r="E27428" s="533"/>
      <c r="F27428" s="533"/>
      <c r="G27428" s="533"/>
    </row>
    <row r="27429" spans="1:7">
      <c r="A27429" s="533"/>
      <c r="B27429" s="1787"/>
      <c r="C27429" s="1788"/>
      <c r="D27429" s="533"/>
      <c r="E27429" s="533"/>
      <c r="F27429" s="533"/>
      <c r="G27429" s="533"/>
    </row>
    <row r="27430" spans="1:7">
      <c r="A27430" s="533"/>
      <c r="B27430" s="1787"/>
      <c r="C27430" s="1788"/>
      <c r="D27430" s="533"/>
      <c r="E27430" s="533"/>
      <c r="F27430" s="533"/>
      <c r="G27430" s="533"/>
    </row>
    <row r="27431" spans="1:7">
      <c r="A27431" s="533"/>
      <c r="B27431" s="1787"/>
      <c r="C27431" s="1788"/>
      <c r="D27431" s="533"/>
      <c r="E27431" s="533"/>
      <c r="F27431" s="533"/>
      <c r="G27431" s="533"/>
    </row>
    <row r="27432" spans="1:7">
      <c r="A27432" s="533"/>
      <c r="B27432" s="1787"/>
      <c r="C27432" s="1788"/>
      <c r="D27432" s="533"/>
      <c r="E27432" s="533"/>
      <c r="F27432" s="533"/>
      <c r="G27432" s="533"/>
    </row>
    <row r="27433" spans="1:7">
      <c r="A27433" s="533"/>
      <c r="B27433" s="1787"/>
      <c r="C27433" s="1788"/>
      <c r="D27433" s="533"/>
      <c r="E27433" s="533"/>
      <c r="F27433" s="533"/>
      <c r="G27433" s="533"/>
    </row>
    <row r="27434" spans="1:7">
      <c r="A27434" s="533"/>
      <c r="B27434" s="1787"/>
      <c r="C27434" s="1788"/>
      <c r="D27434" s="533"/>
      <c r="E27434" s="533"/>
      <c r="F27434" s="533"/>
      <c r="G27434" s="533"/>
    </row>
    <row r="27435" spans="1:7">
      <c r="A27435" s="533"/>
      <c r="B27435" s="1787"/>
      <c r="C27435" s="1788"/>
      <c r="D27435" s="533"/>
      <c r="E27435" s="533"/>
      <c r="F27435" s="533"/>
      <c r="G27435" s="533"/>
    </row>
    <row r="27436" spans="1:7">
      <c r="A27436" s="533"/>
      <c r="B27436" s="1787"/>
      <c r="C27436" s="1788"/>
      <c r="D27436" s="533"/>
      <c r="E27436" s="533"/>
      <c r="F27436" s="533"/>
      <c r="G27436" s="533"/>
    </row>
    <row r="27437" spans="1:7">
      <c r="A27437" s="533"/>
      <c r="B27437" s="1787"/>
      <c r="C27437" s="1788"/>
      <c r="D27437" s="533"/>
      <c r="E27437" s="533"/>
      <c r="F27437" s="533"/>
      <c r="G27437" s="533"/>
    </row>
    <row r="27438" spans="1:7">
      <c r="A27438" s="533"/>
      <c r="B27438" s="1787"/>
      <c r="C27438" s="1788"/>
      <c r="D27438" s="533"/>
      <c r="E27438" s="533"/>
      <c r="F27438" s="533"/>
      <c r="G27438" s="533"/>
    </row>
    <row r="27439" spans="1:7">
      <c r="A27439" s="533"/>
      <c r="B27439" s="1787"/>
      <c r="C27439" s="1788"/>
      <c r="D27439" s="533"/>
      <c r="E27439" s="533"/>
      <c r="F27439" s="533"/>
      <c r="G27439" s="533"/>
    </row>
    <row r="27440" spans="1:7">
      <c r="A27440" s="533"/>
      <c r="B27440" s="1787"/>
      <c r="C27440" s="1788"/>
      <c r="D27440" s="533"/>
      <c r="E27440" s="533"/>
      <c r="F27440" s="533"/>
      <c r="G27440" s="533"/>
    </row>
    <row r="27441" spans="1:7">
      <c r="A27441" s="533"/>
      <c r="B27441" s="1787"/>
      <c r="C27441" s="1788"/>
      <c r="D27441" s="533"/>
      <c r="E27441" s="533"/>
      <c r="F27441" s="533"/>
      <c r="G27441" s="533"/>
    </row>
    <row r="27442" spans="1:7">
      <c r="A27442" s="533"/>
      <c r="B27442" s="1787"/>
      <c r="C27442" s="1788"/>
      <c r="D27442" s="533"/>
      <c r="E27442" s="533"/>
      <c r="F27442" s="533"/>
      <c r="G27442" s="533"/>
    </row>
    <row r="27443" spans="1:7">
      <c r="A27443" s="533"/>
      <c r="B27443" s="1787"/>
      <c r="C27443" s="1788"/>
      <c r="D27443" s="533"/>
      <c r="E27443" s="533"/>
      <c r="F27443" s="533"/>
      <c r="G27443" s="533"/>
    </row>
    <row r="27444" spans="1:7">
      <c r="A27444" s="533"/>
      <c r="B27444" s="1787"/>
      <c r="C27444" s="1788"/>
      <c r="D27444" s="533"/>
      <c r="E27444" s="533"/>
      <c r="F27444" s="533"/>
      <c r="G27444" s="533"/>
    </row>
    <row r="27445" spans="1:7">
      <c r="A27445" s="533"/>
      <c r="B27445" s="1787"/>
      <c r="C27445" s="1788"/>
      <c r="D27445" s="533"/>
      <c r="E27445" s="533"/>
      <c r="F27445" s="533"/>
      <c r="G27445" s="533"/>
    </row>
    <row r="27446" spans="1:7">
      <c r="A27446" s="533"/>
      <c r="B27446" s="1787"/>
      <c r="C27446" s="1788"/>
      <c r="D27446" s="533"/>
      <c r="E27446" s="533"/>
      <c r="F27446" s="533"/>
      <c r="G27446" s="533"/>
    </row>
    <row r="27447" spans="1:7">
      <c r="A27447" s="533"/>
      <c r="B27447" s="1787"/>
      <c r="C27447" s="1788"/>
      <c r="D27447" s="533"/>
      <c r="E27447" s="533"/>
      <c r="F27447" s="533"/>
      <c r="G27447" s="533"/>
    </row>
    <row r="27448" spans="1:7">
      <c r="A27448" s="533"/>
      <c r="B27448" s="1787"/>
      <c r="C27448" s="1788"/>
      <c r="D27448" s="533"/>
      <c r="E27448" s="533"/>
      <c r="F27448" s="533"/>
      <c r="G27448" s="533"/>
    </row>
    <row r="27449" spans="1:7">
      <c r="A27449" s="533"/>
      <c r="B27449" s="1787"/>
      <c r="C27449" s="1788"/>
      <c r="D27449" s="533"/>
      <c r="E27449" s="533"/>
      <c r="F27449" s="533"/>
      <c r="G27449" s="533"/>
    </row>
    <row r="27450" spans="1:7">
      <c r="A27450" s="533"/>
      <c r="B27450" s="1787"/>
      <c r="C27450" s="1788"/>
      <c r="D27450" s="533"/>
      <c r="E27450" s="533"/>
      <c r="F27450" s="533"/>
      <c r="G27450" s="533"/>
    </row>
    <row r="27451" spans="1:7">
      <c r="A27451" s="533"/>
      <c r="B27451" s="1787"/>
      <c r="C27451" s="1788"/>
      <c r="D27451" s="533"/>
      <c r="E27451" s="533"/>
      <c r="F27451" s="533"/>
      <c r="G27451" s="533"/>
    </row>
    <row r="27452" spans="1:7">
      <c r="A27452" s="533"/>
      <c r="B27452" s="1787"/>
      <c r="C27452" s="1788"/>
      <c r="D27452" s="533"/>
      <c r="E27452" s="533"/>
      <c r="F27452" s="533"/>
      <c r="G27452" s="533"/>
    </row>
    <row r="27453" spans="1:7">
      <c r="A27453" s="533"/>
      <c r="B27453" s="1787"/>
      <c r="C27453" s="1788"/>
      <c r="D27453" s="533"/>
      <c r="E27453" s="533"/>
      <c r="F27453" s="533"/>
      <c r="G27453" s="533"/>
    </row>
    <row r="27454" spans="1:7">
      <c r="A27454" s="533"/>
      <c r="B27454" s="1787"/>
      <c r="C27454" s="1788"/>
      <c r="D27454" s="533"/>
      <c r="E27454" s="533"/>
      <c r="F27454" s="533"/>
      <c r="G27454" s="533"/>
    </row>
    <row r="27455" spans="1:7">
      <c r="A27455" s="533"/>
      <c r="B27455" s="1787"/>
      <c r="C27455" s="1788"/>
      <c r="D27455" s="533"/>
      <c r="E27455" s="533"/>
      <c r="F27455" s="533"/>
      <c r="G27455" s="533"/>
    </row>
    <row r="27456" spans="1:7">
      <c r="A27456" s="533"/>
      <c r="B27456" s="1787"/>
      <c r="C27456" s="1788"/>
      <c r="D27456" s="533"/>
      <c r="E27456" s="533"/>
      <c r="F27456" s="533"/>
      <c r="G27456" s="533"/>
    </row>
    <row r="27457" spans="1:7">
      <c r="A27457" s="533"/>
      <c r="B27457" s="1787"/>
      <c r="C27457" s="1788"/>
      <c r="D27457" s="533"/>
      <c r="E27457" s="533"/>
      <c r="F27457" s="533"/>
      <c r="G27457" s="533"/>
    </row>
    <row r="27458" spans="1:7">
      <c r="A27458" s="533"/>
      <c r="B27458" s="1787"/>
      <c r="C27458" s="1788"/>
      <c r="D27458" s="533"/>
      <c r="E27458" s="533"/>
      <c r="F27458" s="533"/>
      <c r="G27458" s="533"/>
    </row>
    <row r="27459" spans="1:7">
      <c r="A27459" s="533"/>
      <c r="B27459" s="1787"/>
      <c r="C27459" s="1788"/>
      <c r="D27459" s="533"/>
      <c r="E27459" s="533"/>
      <c r="F27459" s="533"/>
      <c r="G27459" s="533"/>
    </row>
    <row r="27460" spans="1:7">
      <c r="A27460" s="533"/>
      <c r="B27460" s="1787"/>
      <c r="C27460" s="1788"/>
      <c r="D27460" s="533"/>
      <c r="E27460" s="533"/>
      <c r="F27460" s="533"/>
      <c r="G27460" s="533"/>
    </row>
    <row r="27461" spans="1:7">
      <c r="A27461" s="533"/>
      <c r="B27461" s="1787"/>
      <c r="C27461" s="1788"/>
      <c r="D27461" s="533"/>
      <c r="E27461" s="533"/>
      <c r="F27461" s="533"/>
      <c r="G27461" s="533"/>
    </row>
    <row r="27462" spans="1:7">
      <c r="A27462" s="533"/>
      <c r="B27462" s="1787"/>
      <c r="C27462" s="1788"/>
      <c r="D27462" s="533"/>
      <c r="E27462" s="533"/>
      <c r="F27462" s="533"/>
      <c r="G27462" s="533"/>
    </row>
    <row r="27463" spans="1:7">
      <c r="A27463" s="533"/>
      <c r="B27463" s="1787"/>
      <c r="C27463" s="1788"/>
      <c r="D27463" s="533"/>
      <c r="E27463" s="533"/>
      <c r="F27463" s="533"/>
      <c r="G27463" s="533"/>
    </row>
    <row r="27464" spans="1:7">
      <c r="A27464" s="533"/>
      <c r="B27464" s="1787"/>
      <c r="C27464" s="1788"/>
      <c r="D27464" s="533"/>
      <c r="E27464" s="533"/>
      <c r="F27464" s="533"/>
      <c r="G27464" s="533"/>
    </row>
    <row r="27465" spans="1:7">
      <c r="A27465" s="533"/>
      <c r="B27465" s="1787"/>
      <c r="C27465" s="1788"/>
      <c r="D27465" s="533"/>
      <c r="E27465" s="533"/>
      <c r="F27465" s="533"/>
      <c r="G27465" s="533"/>
    </row>
    <row r="27466" spans="1:7">
      <c r="A27466" s="533"/>
      <c r="B27466" s="1787"/>
      <c r="C27466" s="1788"/>
      <c r="D27466" s="533"/>
      <c r="E27466" s="533"/>
      <c r="F27466" s="533"/>
      <c r="G27466" s="533"/>
    </row>
    <row r="27467" spans="1:7">
      <c r="A27467" s="533"/>
      <c r="B27467" s="1787"/>
      <c r="C27467" s="1788"/>
      <c r="D27467" s="533"/>
      <c r="E27467" s="533"/>
      <c r="F27467" s="533"/>
      <c r="G27467" s="533"/>
    </row>
    <row r="27468" spans="1:7">
      <c r="A27468" s="533"/>
      <c r="B27468" s="1787"/>
      <c r="C27468" s="1788"/>
      <c r="D27468" s="533"/>
      <c r="E27468" s="533"/>
      <c r="F27468" s="533"/>
      <c r="G27468" s="533"/>
    </row>
    <row r="27469" spans="1:7">
      <c r="A27469" s="533"/>
      <c r="B27469" s="1787"/>
      <c r="C27469" s="1788"/>
      <c r="D27469" s="533"/>
      <c r="E27469" s="533"/>
      <c r="F27469" s="533"/>
      <c r="G27469" s="533"/>
    </row>
    <row r="27470" spans="1:7">
      <c r="A27470" s="533"/>
      <c r="B27470" s="1787"/>
      <c r="C27470" s="1788"/>
      <c r="D27470" s="533"/>
      <c r="E27470" s="533"/>
      <c r="F27470" s="533"/>
      <c r="G27470" s="533"/>
    </row>
    <row r="27471" spans="1:7">
      <c r="A27471" s="533"/>
      <c r="B27471" s="1787"/>
      <c r="C27471" s="1788"/>
      <c r="D27471" s="533"/>
      <c r="E27471" s="533"/>
      <c r="F27471" s="533"/>
      <c r="G27471" s="533"/>
    </row>
    <row r="27472" spans="1:7">
      <c r="A27472" s="533"/>
      <c r="B27472" s="1787"/>
      <c r="C27472" s="1788"/>
      <c r="D27472" s="533"/>
      <c r="E27472" s="533"/>
      <c r="F27472" s="533"/>
      <c r="G27472" s="533"/>
    </row>
    <row r="27473" spans="1:7">
      <c r="A27473" s="533"/>
      <c r="B27473" s="1787"/>
      <c r="C27473" s="1788"/>
      <c r="D27473" s="533"/>
      <c r="E27473" s="533"/>
      <c r="F27473" s="533"/>
      <c r="G27473" s="533"/>
    </row>
    <row r="27474" spans="1:7">
      <c r="A27474" s="533"/>
      <c r="B27474" s="1787"/>
      <c r="C27474" s="1788"/>
      <c r="D27474" s="533"/>
      <c r="E27474" s="533"/>
      <c r="F27474" s="533"/>
      <c r="G27474" s="533"/>
    </row>
    <row r="27475" spans="1:7">
      <c r="A27475" s="533"/>
      <c r="B27475" s="1787"/>
      <c r="C27475" s="1788"/>
      <c r="D27475" s="533"/>
      <c r="E27475" s="533"/>
      <c r="F27475" s="533"/>
      <c r="G27475" s="533"/>
    </row>
    <row r="27476" spans="1:7">
      <c r="A27476" s="533"/>
      <c r="B27476" s="1787"/>
      <c r="C27476" s="1788"/>
      <c r="D27476" s="533"/>
      <c r="E27476" s="533"/>
      <c r="F27476" s="533"/>
      <c r="G27476" s="533"/>
    </row>
    <row r="27477" spans="1:7">
      <c r="A27477" s="533"/>
      <c r="B27477" s="1787"/>
      <c r="C27477" s="1788"/>
      <c r="D27477" s="533"/>
      <c r="E27477" s="533"/>
      <c r="F27477" s="533"/>
      <c r="G27477" s="533"/>
    </row>
    <row r="27478" spans="1:7">
      <c r="A27478" s="533"/>
      <c r="B27478" s="1787"/>
      <c r="C27478" s="1788"/>
      <c r="D27478" s="533"/>
      <c r="E27478" s="533"/>
      <c r="F27478" s="533"/>
      <c r="G27478" s="533"/>
    </row>
    <row r="27479" spans="1:7">
      <c r="A27479" s="533"/>
      <c r="B27479" s="1787"/>
      <c r="C27479" s="1788"/>
      <c r="D27479" s="533"/>
      <c r="E27479" s="533"/>
      <c r="F27479" s="533"/>
      <c r="G27479" s="533"/>
    </row>
    <row r="27480" spans="1:7">
      <c r="A27480" s="533"/>
      <c r="B27480" s="1787"/>
      <c r="C27480" s="1788"/>
      <c r="D27480" s="533"/>
      <c r="E27480" s="533"/>
      <c r="F27480" s="533"/>
      <c r="G27480" s="533"/>
    </row>
    <row r="27481" spans="1:7">
      <c r="A27481" s="533"/>
      <c r="B27481" s="1787"/>
      <c r="C27481" s="1788"/>
      <c r="D27481" s="533"/>
      <c r="E27481" s="533"/>
      <c r="F27481" s="533"/>
      <c r="G27481" s="533"/>
    </row>
    <row r="27482" spans="1:7">
      <c r="A27482" s="533"/>
      <c r="B27482" s="1787"/>
      <c r="C27482" s="1788"/>
      <c r="D27482" s="533"/>
      <c r="E27482" s="533"/>
      <c r="F27482" s="533"/>
      <c r="G27482" s="533"/>
    </row>
    <row r="27483" spans="1:7">
      <c r="A27483" s="533"/>
      <c r="B27483" s="1787"/>
      <c r="C27483" s="1788"/>
      <c r="D27483" s="533"/>
      <c r="E27483" s="533"/>
      <c r="F27483" s="533"/>
      <c r="G27483" s="533"/>
    </row>
    <row r="27484" spans="1:7">
      <c r="A27484" s="533"/>
      <c r="B27484" s="1787"/>
      <c r="C27484" s="1788"/>
      <c r="D27484" s="533"/>
      <c r="E27484" s="533"/>
      <c r="F27484" s="533"/>
      <c r="G27484" s="533"/>
    </row>
    <row r="27485" spans="1:7">
      <c r="A27485" s="533"/>
      <c r="B27485" s="1787"/>
      <c r="C27485" s="1788"/>
      <c r="D27485" s="533"/>
      <c r="E27485" s="533"/>
      <c r="F27485" s="533"/>
      <c r="G27485" s="533"/>
    </row>
    <row r="27486" spans="1:7">
      <c r="A27486" s="533"/>
      <c r="B27486" s="1787"/>
      <c r="C27486" s="1788"/>
      <c r="D27486" s="533"/>
      <c r="E27486" s="533"/>
      <c r="F27486" s="533"/>
      <c r="G27486" s="533"/>
    </row>
    <row r="27487" spans="1:7">
      <c r="A27487" s="533"/>
      <c r="B27487" s="1787"/>
      <c r="C27487" s="1788"/>
      <c r="D27487" s="533"/>
      <c r="E27487" s="533"/>
      <c r="F27487" s="533"/>
      <c r="G27487" s="533"/>
    </row>
    <row r="27488" spans="1:7">
      <c r="A27488" s="533"/>
      <c r="B27488" s="1787"/>
      <c r="C27488" s="1788"/>
      <c r="D27488" s="533"/>
      <c r="E27488" s="533"/>
      <c r="F27488" s="533"/>
      <c r="G27488" s="533"/>
    </row>
    <row r="27489" spans="1:7">
      <c r="A27489" s="533"/>
      <c r="B27489" s="1787"/>
      <c r="C27489" s="1788"/>
      <c r="D27489" s="533"/>
      <c r="E27489" s="533"/>
      <c r="F27489" s="533"/>
      <c r="G27489" s="533"/>
    </row>
    <row r="27490" spans="1:7">
      <c r="A27490" s="533"/>
      <c r="B27490" s="1787"/>
      <c r="C27490" s="1788"/>
      <c r="D27490" s="533"/>
      <c r="E27490" s="533"/>
      <c r="F27490" s="533"/>
      <c r="G27490" s="533"/>
    </row>
    <row r="27491" spans="1:7">
      <c r="A27491" s="533"/>
      <c r="B27491" s="1787"/>
      <c r="C27491" s="1788"/>
      <c r="D27491" s="533"/>
      <c r="E27491" s="533"/>
      <c r="F27491" s="533"/>
      <c r="G27491" s="533"/>
    </row>
    <row r="27492" spans="1:7">
      <c r="A27492" s="533"/>
      <c r="B27492" s="1787"/>
      <c r="C27492" s="1788"/>
      <c r="D27492" s="533"/>
      <c r="E27492" s="533"/>
      <c r="F27492" s="533"/>
      <c r="G27492" s="533"/>
    </row>
    <row r="27493" spans="1:7">
      <c r="A27493" s="533"/>
      <c r="B27493" s="1787"/>
      <c r="C27493" s="1788"/>
      <c r="D27493" s="533"/>
      <c r="E27493" s="533"/>
      <c r="F27493" s="533"/>
      <c r="G27493" s="533"/>
    </row>
    <row r="27494" spans="1:7">
      <c r="A27494" s="533"/>
      <c r="B27494" s="1787"/>
      <c r="C27494" s="1788"/>
      <c r="D27494" s="533"/>
      <c r="E27494" s="533"/>
      <c r="F27494" s="533"/>
      <c r="G27494" s="533"/>
    </row>
    <row r="27495" spans="1:7">
      <c r="A27495" s="533"/>
      <c r="B27495" s="1787"/>
      <c r="C27495" s="1788"/>
      <c r="D27495" s="533"/>
      <c r="E27495" s="533"/>
      <c r="F27495" s="533"/>
      <c r="G27495" s="533"/>
    </row>
    <row r="27496" spans="1:7">
      <c r="A27496" s="533"/>
      <c r="B27496" s="1787"/>
      <c r="C27496" s="1788"/>
      <c r="D27496" s="533"/>
      <c r="E27496" s="533"/>
      <c r="F27496" s="533"/>
      <c r="G27496" s="533"/>
    </row>
    <row r="27497" spans="1:7">
      <c r="A27497" s="533"/>
      <c r="B27497" s="1787"/>
      <c r="C27497" s="1788"/>
      <c r="D27497" s="533"/>
      <c r="E27497" s="533"/>
      <c r="F27497" s="533"/>
      <c r="G27497" s="533"/>
    </row>
    <row r="27498" spans="1:7">
      <c r="A27498" s="533"/>
      <c r="B27498" s="1787"/>
      <c r="C27498" s="1788"/>
      <c r="D27498" s="533"/>
      <c r="E27498" s="533"/>
      <c r="F27498" s="533"/>
      <c r="G27498" s="533"/>
    </row>
    <row r="27499" spans="1:7">
      <c r="A27499" s="533"/>
      <c r="B27499" s="1787"/>
      <c r="C27499" s="1788"/>
      <c r="D27499" s="533"/>
      <c r="E27499" s="533"/>
      <c r="F27499" s="533"/>
      <c r="G27499" s="533"/>
    </row>
    <row r="27500" spans="1:7">
      <c r="A27500" s="533"/>
      <c r="B27500" s="1787"/>
      <c r="C27500" s="1788"/>
      <c r="D27500" s="533"/>
      <c r="E27500" s="533"/>
      <c r="F27500" s="533"/>
      <c r="G27500" s="533"/>
    </row>
    <row r="27501" spans="1:7">
      <c r="A27501" s="533"/>
      <c r="B27501" s="1787"/>
      <c r="C27501" s="1788"/>
      <c r="D27501" s="533"/>
      <c r="E27501" s="533"/>
      <c r="F27501" s="533"/>
      <c r="G27501" s="533"/>
    </row>
    <row r="27502" spans="1:7">
      <c r="A27502" s="533"/>
      <c r="B27502" s="1787"/>
      <c r="C27502" s="1788"/>
      <c r="D27502" s="533"/>
      <c r="E27502" s="533"/>
      <c r="F27502" s="533"/>
      <c r="G27502" s="533"/>
    </row>
    <row r="27503" spans="1:7">
      <c r="A27503" s="533"/>
      <c r="B27503" s="1787"/>
      <c r="C27503" s="1788"/>
      <c r="D27503" s="533"/>
      <c r="E27503" s="533"/>
      <c r="F27503" s="533"/>
      <c r="G27503" s="533"/>
    </row>
    <row r="27504" spans="1:7">
      <c r="A27504" s="533"/>
      <c r="B27504" s="1787"/>
      <c r="C27504" s="1788"/>
      <c r="D27504" s="533"/>
      <c r="E27504" s="533"/>
      <c r="F27504" s="533"/>
      <c r="G27504" s="533"/>
    </row>
    <row r="27505" spans="1:7">
      <c r="A27505" s="533"/>
      <c r="B27505" s="1787"/>
      <c r="C27505" s="1788"/>
      <c r="D27505" s="533"/>
      <c r="E27505" s="533"/>
      <c r="F27505" s="533"/>
      <c r="G27505" s="533"/>
    </row>
    <row r="27506" spans="1:7">
      <c r="A27506" s="533"/>
      <c r="B27506" s="1787"/>
      <c r="C27506" s="1788"/>
      <c r="D27506" s="533"/>
      <c r="E27506" s="533"/>
      <c r="F27506" s="533"/>
      <c r="G27506" s="533"/>
    </row>
    <row r="27507" spans="1:7">
      <c r="A27507" s="533"/>
      <c r="B27507" s="1787"/>
      <c r="C27507" s="1788"/>
      <c r="D27507" s="533"/>
      <c r="E27507" s="533"/>
      <c r="F27507" s="533"/>
      <c r="G27507" s="533"/>
    </row>
    <row r="27508" spans="1:7">
      <c r="A27508" s="533"/>
      <c r="B27508" s="1787"/>
      <c r="C27508" s="1788"/>
      <c r="D27508" s="533"/>
      <c r="E27508" s="533"/>
      <c r="F27508" s="533"/>
      <c r="G27508" s="533"/>
    </row>
    <row r="27509" spans="1:7">
      <c r="A27509" s="533"/>
      <c r="B27509" s="1787"/>
      <c r="C27509" s="1788"/>
      <c r="D27509" s="533"/>
      <c r="E27509" s="533"/>
      <c r="F27509" s="533"/>
      <c r="G27509" s="533"/>
    </row>
    <row r="27510" spans="1:7">
      <c r="A27510" s="533"/>
      <c r="B27510" s="1787"/>
      <c r="C27510" s="1788"/>
      <c r="D27510" s="533"/>
      <c r="E27510" s="533"/>
      <c r="F27510" s="533"/>
      <c r="G27510" s="533"/>
    </row>
    <row r="27511" spans="1:7">
      <c r="A27511" s="533"/>
      <c r="B27511" s="1787"/>
      <c r="C27511" s="1788"/>
      <c r="D27511" s="533"/>
      <c r="E27511" s="533"/>
      <c r="F27511" s="533"/>
      <c r="G27511" s="533"/>
    </row>
    <row r="27512" spans="1:7">
      <c r="A27512" s="533"/>
      <c r="B27512" s="1787"/>
      <c r="C27512" s="1788"/>
      <c r="D27512" s="533"/>
      <c r="E27512" s="533"/>
      <c r="F27512" s="533"/>
      <c r="G27512" s="533"/>
    </row>
    <row r="27513" spans="1:7">
      <c r="A27513" s="533"/>
      <c r="B27513" s="1787"/>
      <c r="C27513" s="1788"/>
      <c r="D27513" s="533"/>
      <c r="E27513" s="533"/>
      <c r="F27513" s="533"/>
      <c r="G27513" s="533"/>
    </row>
    <row r="27514" spans="1:7">
      <c r="A27514" s="533"/>
      <c r="B27514" s="1787"/>
      <c r="C27514" s="1788"/>
      <c r="D27514" s="533"/>
      <c r="E27514" s="533"/>
      <c r="F27514" s="533"/>
      <c r="G27514" s="533"/>
    </row>
    <row r="27515" spans="1:7">
      <c r="A27515" s="533"/>
      <c r="B27515" s="1787"/>
      <c r="C27515" s="1788"/>
      <c r="D27515" s="533"/>
      <c r="E27515" s="533"/>
      <c r="F27515" s="533"/>
      <c r="G27515" s="533"/>
    </row>
    <row r="27516" spans="1:7">
      <c r="A27516" s="533"/>
      <c r="B27516" s="1787"/>
      <c r="C27516" s="1788"/>
      <c r="D27516" s="533"/>
      <c r="E27516" s="533"/>
      <c r="F27516" s="533"/>
      <c r="G27516" s="533"/>
    </row>
    <row r="27517" spans="1:7">
      <c r="A27517" s="533"/>
      <c r="B27517" s="1787"/>
      <c r="C27517" s="1788"/>
      <c r="D27517" s="533"/>
      <c r="E27517" s="533"/>
      <c r="F27517" s="533"/>
      <c r="G27517" s="533"/>
    </row>
    <row r="27518" spans="1:7">
      <c r="A27518" s="533"/>
      <c r="B27518" s="1787"/>
      <c r="C27518" s="1788"/>
      <c r="D27518" s="533"/>
      <c r="E27518" s="533"/>
      <c r="F27518" s="533"/>
      <c r="G27518" s="533"/>
    </row>
    <row r="27519" spans="1:7">
      <c r="A27519" s="533"/>
      <c r="B27519" s="1787"/>
      <c r="C27519" s="1788"/>
      <c r="D27519" s="533"/>
      <c r="E27519" s="533"/>
      <c r="F27519" s="533"/>
      <c r="G27519" s="533"/>
    </row>
    <row r="27520" spans="1:7">
      <c r="A27520" s="533"/>
      <c r="B27520" s="1787"/>
      <c r="C27520" s="1788"/>
      <c r="D27520" s="533"/>
      <c r="E27520" s="533"/>
      <c r="F27520" s="533"/>
      <c r="G27520" s="533"/>
    </row>
    <row r="27521" spans="1:7">
      <c r="A27521" s="533"/>
      <c r="B27521" s="1787"/>
      <c r="C27521" s="1788"/>
      <c r="D27521" s="533"/>
      <c r="E27521" s="533"/>
      <c r="F27521" s="533"/>
      <c r="G27521" s="533"/>
    </row>
    <row r="27522" spans="1:7">
      <c r="A27522" s="533"/>
      <c r="B27522" s="1787"/>
      <c r="C27522" s="1788"/>
      <c r="D27522" s="533"/>
      <c r="E27522" s="533"/>
      <c r="F27522" s="533"/>
      <c r="G27522" s="533"/>
    </row>
    <row r="27523" spans="1:7">
      <c r="A27523" s="533"/>
      <c r="B27523" s="1787"/>
      <c r="C27523" s="1788"/>
      <c r="D27523" s="533"/>
      <c r="E27523" s="533"/>
      <c r="F27523" s="533"/>
      <c r="G27523" s="533"/>
    </row>
    <row r="27524" spans="1:7">
      <c r="A27524" s="533"/>
      <c r="B27524" s="1787"/>
      <c r="C27524" s="1788"/>
      <c r="D27524" s="533"/>
      <c r="E27524" s="533"/>
      <c r="F27524" s="533"/>
      <c r="G27524" s="533"/>
    </row>
    <row r="27525" spans="1:7">
      <c r="A27525" s="533"/>
      <c r="B27525" s="1787"/>
      <c r="C27525" s="1788"/>
      <c r="D27525" s="533"/>
      <c r="E27525" s="533"/>
      <c r="F27525" s="533"/>
      <c r="G27525" s="533"/>
    </row>
    <row r="27526" spans="1:7">
      <c r="A27526" s="533"/>
      <c r="B27526" s="1787"/>
      <c r="C27526" s="1788"/>
      <c r="D27526" s="533"/>
      <c r="E27526" s="533"/>
      <c r="F27526" s="533"/>
      <c r="G27526" s="533"/>
    </row>
    <row r="27527" spans="1:7">
      <c r="A27527" s="533"/>
      <c r="B27527" s="1787"/>
      <c r="C27527" s="1788"/>
      <c r="D27527" s="533"/>
      <c r="E27527" s="533"/>
      <c r="F27527" s="533"/>
      <c r="G27527" s="533"/>
    </row>
    <row r="27528" spans="1:7">
      <c r="A27528" s="533"/>
      <c r="B27528" s="1787"/>
      <c r="C27528" s="1788"/>
      <c r="D27528" s="533"/>
      <c r="E27528" s="533"/>
      <c r="F27528" s="533"/>
      <c r="G27528" s="533"/>
    </row>
    <row r="27529" spans="1:7">
      <c r="A27529" s="533"/>
      <c r="B27529" s="1787"/>
      <c r="C27529" s="1788"/>
      <c r="D27529" s="533"/>
      <c r="E27529" s="533"/>
      <c r="F27529" s="533"/>
      <c r="G27529" s="533"/>
    </row>
    <row r="27530" spans="1:7">
      <c r="A27530" s="533"/>
      <c r="B27530" s="1787"/>
      <c r="C27530" s="1788"/>
      <c r="D27530" s="533"/>
      <c r="E27530" s="533"/>
      <c r="F27530" s="533"/>
      <c r="G27530" s="533"/>
    </row>
    <row r="27531" spans="1:7">
      <c r="A27531" s="533"/>
      <c r="B27531" s="1787"/>
      <c r="C27531" s="1788"/>
      <c r="D27531" s="533"/>
      <c r="E27531" s="533"/>
      <c r="F27531" s="533"/>
      <c r="G27531" s="533"/>
    </row>
    <row r="27532" spans="1:7">
      <c r="A27532" s="533"/>
      <c r="B27532" s="1787"/>
      <c r="C27532" s="1788"/>
      <c r="D27532" s="533"/>
      <c r="E27532" s="533"/>
      <c r="F27532" s="533"/>
      <c r="G27532" s="533"/>
    </row>
    <row r="27533" spans="1:7">
      <c r="A27533" s="533"/>
      <c r="B27533" s="1787"/>
      <c r="C27533" s="1788"/>
      <c r="D27533" s="533"/>
      <c r="E27533" s="533"/>
      <c r="F27533" s="533"/>
      <c r="G27533" s="533"/>
    </row>
    <row r="27534" spans="1:7">
      <c r="A27534" s="533"/>
      <c r="B27534" s="1787"/>
      <c r="C27534" s="1788"/>
      <c r="D27534" s="533"/>
      <c r="E27534" s="533"/>
      <c r="F27534" s="533"/>
      <c r="G27534" s="533"/>
    </row>
    <row r="27535" spans="1:7">
      <c r="A27535" s="533"/>
      <c r="B27535" s="1787"/>
      <c r="C27535" s="1788"/>
      <c r="D27535" s="533"/>
      <c r="E27535" s="533"/>
      <c r="F27535" s="533"/>
      <c r="G27535" s="533"/>
    </row>
    <row r="27536" spans="1:7">
      <c r="A27536" s="533"/>
      <c r="B27536" s="1787"/>
      <c r="C27536" s="1788"/>
      <c r="D27536" s="533"/>
      <c r="E27536" s="533"/>
      <c r="F27536" s="533"/>
      <c r="G27536" s="533"/>
    </row>
    <row r="27537" spans="1:7">
      <c r="A27537" s="533"/>
      <c r="B27537" s="1787"/>
      <c r="C27537" s="1788"/>
      <c r="D27537" s="533"/>
      <c r="E27537" s="533"/>
      <c r="F27537" s="533"/>
      <c r="G27537" s="533"/>
    </row>
    <row r="27538" spans="1:7">
      <c r="A27538" s="533"/>
      <c r="B27538" s="1787"/>
      <c r="C27538" s="1788"/>
      <c r="D27538" s="533"/>
      <c r="E27538" s="533"/>
      <c r="F27538" s="533"/>
      <c r="G27538" s="533"/>
    </row>
    <row r="27539" spans="1:7">
      <c r="A27539" s="533"/>
      <c r="B27539" s="1787"/>
      <c r="C27539" s="1788"/>
      <c r="D27539" s="533"/>
      <c r="E27539" s="533"/>
      <c r="F27539" s="533"/>
      <c r="G27539" s="533"/>
    </row>
    <row r="27540" spans="1:7">
      <c r="A27540" s="533"/>
      <c r="B27540" s="1787"/>
      <c r="C27540" s="1788"/>
      <c r="D27540" s="533"/>
      <c r="E27540" s="533"/>
      <c r="F27540" s="533"/>
      <c r="G27540" s="533"/>
    </row>
    <row r="27541" spans="1:7">
      <c r="A27541" s="533"/>
      <c r="B27541" s="1787"/>
      <c r="C27541" s="1788"/>
      <c r="D27541" s="533"/>
      <c r="E27541" s="533"/>
      <c r="F27541" s="533"/>
      <c r="G27541" s="533"/>
    </row>
    <row r="27542" spans="1:7">
      <c r="A27542" s="533"/>
      <c r="B27542" s="1787"/>
      <c r="C27542" s="1788"/>
      <c r="D27542" s="533"/>
      <c r="E27542" s="533"/>
      <c r="F27542" s="533"/>
      <c r="G27542" s="533"/>
    </row>
    <row r="27543" spans="1:7">
      <c r="A27543" s="533"/>
      <c r="B27543" s="1787"/>
      <c r="C27543" s="1788"/>
      <c r="D27543" s="533"/>
      <c r="E27543" s="533"/>
      <c r="F27543" s="533"/>
      <c r="G27543" s="533"/>
    </row>
    <row r="27544" spans="1:7">
      <c r="A27544" s="533"/>
      <c r="B27544" s="1787"/>
      <c r="C27544" s="1788"/>
      <c r="D27544" s="533"/>
      <c r="E27544" s="533"/>
      <c r="F27544" s="533"/>
      <c r="G27544" s="533"/>
    </row>
    <row r="27545" spans="1:7">
      <c r="A27545" s="533"/>
      <c r="B27545" s="1787"/>
      <c r="C27545" s="1788"/>
      <c r="D27545" s="533"/>
      <c r="E27545" s="533"/>
      <c r="F27545" s="533"/>
      <c r="G27545" s="533"/>
    </row>
    <row r="27546" spans="1:7">
      <c r="A27546" s="533"/>
      <c r="B27546" s="1787"/>
      <c r="C27546" s="1788"/>
      <c r="D27546" s="533"/>
      <c r="E27546" s="533"/>
      <c r="F27546" s="533"/>
      <c r="G27546" s="533"/>
    </row>
    <row r="27547" spans="1:7">
      <c r="A27547" s="533"/>
      <c r="B27547" s="1787"/>
      <c r="C27547" s="1788"/>
      <c r="D27547" s="533"/>
      <c r="E27547" s="533"/>
      <c r="F27547" s="533"/>
      <c r="G27547" s="533"/>
    </row>
    <row r="27548" spans="1:7">
      <c r="A27548" s="533"/>
      <c r="B27548" s="1787"/>
      <c r="C27548" s="1788"/>
      <c r="D27548" s="533"/>
      <c r="E27548" s="533"/>
      <c r="F27548" s="533"/>
      <c r="G27548" s="533"/>
    </row>
    <row r="27549" spans="1:7">
      <c r="A27549" s="533"/>
      <c r="B27549" s="1787"/>
      <c r="C27549" s="1788"/>
      <c r="D27549" s="533"/>
      <c r="E27549" s="533"/>
      <c r="F27549" s="533"/>
      <c r="G27549" s="533"/>
    </row>
    <row r="27550" spans="1:7">
      <c r="A27550" s="533"/>
      <c r="B27550" s="1787"/>
      <c r="C27550" s="1788"/>
      <c r="D27550" s="533"/>
      <c r="E27550" s="533"/>
      <c r="F27550" s="533"/>
      <c r="G27550" s="533"/>
    </row>
    <row r="27551" spans="1:7">
      <c r="A27551" s="533"/>
      <c r="B27551" s="1787"/>
      <c r="C27551" s="1788"/>
      <c r="D27551" s="533"/>
      <c r="E27551" s="533"/>
      <c r="F27551" s="533"/>
      <c r="G27551" s="533"/>
    </row>
    <row r="27552" spans="1:7">
      <c r="A27552" s="533"/>
      <c r="B27552" s="1787"/>
      <c r="C27552" s="1788"/>
      <c r="D27552" s="533"/>
      <c r="E27552" s="533"/>
      <c r="F27552" s="533"/>
      <c r="G27552" s="533"/>
    </row>
    <row r="27553" spans="1:7">
      <c r="A27553" s="533"/>
      <c r="B27553" s="1787"/>
      <c r="C27553" s="1788"/>
      <c r="D27553" s="533"/>
      <c r="E27553" s="533"/>
      <c r="F27553" s="533"/>
      <c r="G27553" s="533"/>
    </row>
    <row r="27554" spans="1:7">
      <c r="A27554" s="533"/>
      <c r="B27554" s="1787"/>
      <c r="C27554" s="1788"/>
      <c r="D27554" s="533"/>
      <c r="E27554" s="533"/>
      <c r="F27554" s="533"/>
      <c r="G27554" s="533"/>
    </row>
    <row r="27555" spans="1:7">
      <c r="A27555" s="533"/>
      <c r="B27555" s="1787"/>
      <c r="C27555" s="1788"/>
      <c r="D27555" s="533"/>
      <c r="E27555" s="533"/>
      <c r="F27555" s="533"/>
      <c r="G27555" s="533"/>
    </row>
    <row r="27556" spans="1:7">
      <c r="A27556" s="533"/>
      <c r="B27556" s="1787"/>
      <c r="C27556" s="1788"/>
      <c r="D27556" s="533"/>
      <c r="E27556" s="533"/>
      <c r="F27556" s="533"/>
      <c r="G27556" s="533"/>
    </row>
    <row r="27557" spans="1:7">
      <c r="A27557" s="533"/>
      <c r="B27557" s="1787"/>
      <c r="C27557" s="1788"/>
      <c r="D27557" s="533"/>
      <c r="E27557" s="533"/>
      <c r="F27557" s="533"/>
      <c r="G27557" s="533"/>
    </row>
    <row r="27558" spans="1:7">
      <c r="A27558" s="533"/>
      <c r="B27558" s="1787"/>
      <c r="C27558" s="1788"/>
      <c r="D27558" s="533"/>
      <c r="E27558" s="533"/>
      <c r="F27558" s="533"/>
      <c r="G27558" s="533"/>
    </row>
    <row r="27559" spans="1:7">
      <c r="A27559" s="533"/>
      <c r="B27559" s="1787"/>
      <c r="C27559" s="1788"/>
      <c r="D27559" s="533"/>
      <c r="E27559" s="533"/>
      <c r="F27559" s="533"/>
      <c r="G27559" s="533"/>
    </row>
    <row r="27560" spans="1:7">
      <c r="A27560" s="533"/>
      <c r="B27560" s="1787"/>
      <c r="C27560" s="1788"/>
      <c r="D27560" s="533"/>
      <c r="E27560" s="533"/>
      <c r="F27560" s="533"/>
      <c r="G27560" s="533"/>
    </row>
    <row r="27561" spans="1:7">
      <c r="A27561" s="533"/>
      <c r="B27561" s="1787"/>
      <c r="C27561" s="1788"/>
      <c r="D27561" s="533"/>
      <c r="E27561" s="533"/>
      <c r="F27561" s="533"/>
      <c r="G27561" s="533"/>
    </row>
    <row r="27562" spans="1:7">
      <c r="A27562" s="533"/>
      <c r="B27562" s="1787"/>
      <c r="C27562" s="1788"/>
      <c r="D27562" s="533"/>
      <c r="E27562" s="533"/>
      <c r="F27562" s="533"/>
      <c r="G27562" s="533"/>
    </row>
    <row r="27563" spans="1:7">
      <c r="A27563" s="533"/>
      <c r="B27563" s="1787"/>
      <c r="C27563" s="1788"/>
      <c r="D27563" s="533"/>
      <c r="E27563" s="533"/>
      <c r="F27563" s="533"/>
      <c r="G27563" s="533"/>
    </row>
    <row r="27564" spans="1:7">
      <c r="A27564" s="533"/>
      <c r="B27564" s="1787"/>
      <c r="C27564" s="1788"/>
      <c r="D27564" s="533"/>
      <c r="E27564" s="533"/>
      <c r="F27564" s="533"/>
      <c r="G27564" s="533"/>
    </row>
    <row r="27565" spans="1:7">
      <c r="A27565" s="533"/>
      <c r="B27565" s="1787"/>
      <c r="C27565" s="1788"/>
      <c r="D27565" s="533"/>
      <c r="E27565" s="533"/>
      <c r="F27565" s="533"/>
      <c r="G27565" s="533"/>
    </row>
    <row r="27566" spans="1:7">
      <c r="A27566" s="533"/>
      <c r="B27566" s="1787"/>
      <c r="C27566" s="1788"/>
      <c r="D27566" s="533"/>
      <c r="E27566" s="533"/>
      <c r="F27566" s="533"/>
      <c r="G27566" s="533"/>
    </row>
    <row r="27567" spans="1:7">
      <c r="A27567" s="533"/>
      <c r="B27567" s="1787"/>
      <c r="C27567" s="1788"/>
      <c r="D27567" s="533"/>
      <c r="E27567" s="533"/>
      <c r="F27567" s="533"/>
      <c r="G27567" s="533"/>
    </row>
    <row r="27568" spans="1:7">
      <c r="A27568" s="533"/>
      <c r="B27568" s="1787"/>
      <c r="C27568" s="1788"/>
      <c r="D27568" s="533"/>
      <c r="E27568" s="533"/>
      <c r="F27568" s="533"/>
      <c r="G27568" s="533"/>
    </row>
    <row r="27569" spans="1:7">
      <c r="A27569" s="533"/>
      <c r="B27569" s="1787"/>
      <c r="C27569" s="1788"/>
      <c r="D27569" s="533"/>
      <c r="E27569" s="533"/>
      <c r="F27569" s="533"/>
      <c r="G27569" s="533"/>
    </row>
    <row r="27570" spans="1:7">
      <c r="A27570" s="533"/>
      <c r="B27570" s="1787"/>
      <c r="C27570" s="1788"/>
      <c r="D27570" s="533"/>
      <c r="E27570" s="533"/>
      <c r="F27570" s="533"/>
      <c r="G27570" s="533"/>
    </row>
    <row r="27571" spans="1:7">
      <c r="A27571" s="533"/>
      <c r="B27571" s="1787"/>
      <c r="C27571" s="1788"/>
      <c r="D27571" s="533"/>
      <c r="E27571" s="533"/>
      <c r="F27571" s="533"/>
      <c r="G27571" s="533"/>
    </row>
    <row r="27572" spans="1:7">
      <c r="A27572" s="533"/>
      <c r="B27572" s="1787"/>
      <c r="C27572" s="1788"/>
      <c r="D27572" s="533"/>
      <c r="E27572" s="533"/>
      <c r="F27572" s="533"/>
      <c r="G27572" s="533"/>
    </row>
    <row r="27573" spans="1:7">
      <c r="A27573" s="533"/>
      <c r="B27573" s="1787"/>
      <c r="C27573" s="1788"/>
      <c r="D27573" s="533"/>
      <c r="E27573" s="533"/>
      <c r="F27573" s="533"/>
      <c r="G27573" s="533"/>
    </row>
    <row r="27574" spans="1:7">
      <c r="A27574" s="533"/>
      <c r="B27574" s="1787"/>
      <c r="C27574" s="1788"/>
      <c r="D27574" s="533"/>
      <c r="E27574" s="533"/>
      <c r="F27574" s="533"/>
      <c r="G27574" s="533"/>
    </row>
    <row r="27575" spans="1:7">
      <c r="A27575" s="533"/>
      <c r="B27575" s="1787"/>
      <c r="C27575" s="1788"/>
      <c r="D27575" s="533"/>
      <c r="E27575" s="533"/>
      <c r="F27575" s="533"/>
      <c r="G27575" s="533"/>
    </row>
    <row r="27576" spans="1:7">
      <c r="A27576" s="533"/>
      <c r="B27576" s="1787"/>
      <c r="C27576" s="1788"/>
      <c r="D27576" s="533"/>
      <c r="E27576" s="533"/>
      <c r="F27576" s="533"/>
      <c r="G27576" s="533"/>
    </row>
    <row r="27577" spans="1:7">
      <c r="A27577" s="533"/>
      <c r="B27577" s="1787"/>
      <c r="C27577" s="1788"/>
      <c r="D27577" s="533"/>
      <c r="E27577" s="533"/>
      <c r="F27577" s="533"/>
      <c r="G27577" s="533"/>
    </row>
    <row r="27578" spans="1:7">
      <c r="A27578" s="533"/>
      <c r="B27578" s="1787"/>
      <c r="C27578" s="1788"/>
      <c r="D27578" s="533"/>
      <c r="E27578" s="533"/>
      <c r="F27578" s="533"/>
      <c r="G27578" s="533"/>
    </row>
    <row r="27579" spans="1:7">
      <c r="A27579" s="533"/>
      <c r="B27579" s="1787"/>
      <c r="C27579" s="1788"/>
      <c r="D27579" s="533"/>
      <c r="E27579" s="533"/>
      <c r="F27579" s="533"/>
      <c r="G27579" s="533"/>
    </row>
    <row r="27580" spans="1:7">
      <c r="A27580" s="533"/>
      <c r="B27580" s="1787"/>
      <c r="C27580" s="1788"/>
      <c r="D27580" s="533"/>
      <c r="E27580" s="533"/>
      <c r="F27580" s="533"/>
      <c r="G27580" s="533"/>
    </row>
    <row r="27581" spans="1:7">
      <c r="A27581" s="533"/>
      <c r="B27581" s="1787"/>
      <c r="C27581" s="1788"/>
      <c r="D27581" s="533"/>
      <c r="E27581" s="533"/>
      <c r="F27581" s="533"/>
      <c r="G27581" s="533"/>
    </row>
    <row r="27582" spans="1:7">
      <c r="A27582" s="533"/>
      <c r="B27582" s="1787"/>
      <c r="C27582" s="1788"/>
      <c r="D27582" s="533"/>
      <c r="E27582" s="533"/>
      <c r="F27582" s="533"/>
      <c r="G27582" s="533"/>
    </row>
    <row r="27583" spans="1:7">
      <c r="A27583" s="533"/>
      <c r="B27583" s="1787"/>
      <c r="C27583" s="1788"/>
      <c r="D27583" s="533"/>
      <c r="E27583" s="533"/>
      <c r="F27583" s="533"/>
      <c r="G27583" s="533"/>
    </row>
    <row r="27584" spans="1:7">
      <c r="A27584" s="533"/>
      <c r="B27584" s="1787"/>
      <c r="C27584" s="1788"/>
      <c r="D27584" s="533"/>
      <c r="E27584" s="533"/>
      <c r="F27584" s="533"/>
      <c r="G27584" s="533"/>
    </row>
    <row r="27585" spans="1:7">
      <c r="A27585" s="533"/>
      <c r="B27585" s="1787"/>
      <c r="C27585" s="1788"/>
      <c r="D27585" s="533"/>
      <c r="E27585" s="533"/>
      <c r="F27585" s="533"/>
      <c r="G27585" s="533"/>
    </row>
    <row r="27586" spans="1:7">
      <c r="A27586" s="533"/>
      <c r="B27586" s="1787"/>
      <c r="C27586" s="1788"/>
      <c r="D27586" s="533"/>
      <c r="E27586" s="533"/>
      <c r="F27586" s="533"/>
      <c r="G27586" s="533"/>
    </row>
    <row r="27587" spans="1:7">
      <c r="A27587" s="533"/>
      <c r="B27587" s="1787"/>
      <c r="C27587" s="1788"/>
      <c r="D27587" s="533"/>
      <c r="E27587" s="533"/>
      <c r="F27587" s="533"/>
      <c r="G27587" s="533"/>
    </row>
    <row r="27588" spans="1:7">
      <c r="A27588" s="533"/>
      <c r="B27588" s="1787"/>
      <c r="C27588" s="1788"/>
      <c r="D27588" s="533"/>
      <c r="E27588" s="533"/>
      <c r="F27588" s="533"/>
      <c r="G27588" s="533"/>
    </row>
    <row r="27589" spans="1:7">
      <c r="A27589" s="533"/>
      <c r="B27589" s="1787"/>
      <c r="C27589" s="1788"/>
      <c r="D27589" s="533"/>
      <c r="E27589" s="533"/>
      <c r="F27589" s="533"/>
      <c r="G27589" s="533"/>
    </row>
    <row r="27590" spans="1:7">
      <c r="A27590" s="533"/>
      <c r="B27590" s="1787"/>
      <c r="C27590" s="1788"/>
      <c r="D27590" s="533"/>
      <c r="E27590" s="533"/>
      <c r="F27590" s="533"/>
      <c r="G27590" s="533"/>
    </row>
    <row r="27591" spans="1:7">
      <c r="A27591" s="533"/>
      <c r="B27591" s="1787"/>
      <c r="C27591" s="1788"/>
      <c r="D27591" s="533"/>
      <c r="E27591" s="533"/>
      <c r="F27591" s="533"/>
      <c r="G27591" s="533"/>
    </row>
    <row r="27592" spans="1:7">
      <c r="A27592" s="533"/>
      <c r="B27592" s="1787"/>
      <c r="C27592" s="1788"/>
      <c r="D27592" s="533"/>
      <c r="E27592" s="533"/>
      <c r="F27592" s="533"/>
      <c r="G27592" s="533"/>
    </row>
    <row r="27593" spans="1:7">
      <c r="A27593" s="533"/>
      <c r="B27593" s="1787"/>
      <c r="C27593" s="1788"/>
      <c r="D27593" s="533"/>
      <c r="E27593" s="533"/>
      <c r="F27593" s="533"/>
      <c r="G27593" s="533"/>
    </row>
    <row r="27594" spans="1:7">
      <c r="A27594" s="533"/>
      <c r="B27594" s="1787"/>
      <c r="C27594" s="1788"/>
      <c r="D27594" s="533"/>
      <c r="E27594" s="533"/>
      <c r="F27594" s="533"/>
      <c r="G27594" s="533"/>
    </row>
    <row r="27595" spans="1:7">
      <c r="A27595" s="533"/>
      <c r="B27595" s="1787"/>
      <c r="C27595" s="1788"/>
      <c r="D27595" s="533"/>
      <c r="E27595" s="533"/>
      <c r="F27595" s="533"/>
      <c r="G27595" s="533"/>
    </row>
    <row r="27596" spans="1:7">
      <c r="A27596" s="533"/>
      <c r="B27596" s="1787"/>
      <c r="C27596" s="1788"/>
      <c r="D27596" s="533"/>
      <c r="E27596" s="533"/>
      <c r="F27596" s="533"/>
      <c r="G27596" s="533"/>
    </row>
    <row r="27597" spans="1:7">
      <c r="A27597" s="533"/>
      <c r="B27597" s="1787"/>
      <c r="C27597" s="1788"/>
      <c r="D27597" s="533"/>
      <c r="E27597" s="533"/>
      <c r="F27597" s="533"/>
      <c r="G27597" s="533"/>
    </row>
    <row r="27598" spans="1:7">
      <c r="A27598" s="533"/>
      <c r="B27598" s="1787"/>
      <c r="C27598" s="1788"/>
      <c r="D27598" s="533"/>
      <c r="E27598" s="533"/>
      <c r="F27598" s="533"/>
      <c r="G27598" s="533"/>
    </row>
    <row r="27599" spans="1:7">
      <c r="A27599" s="533"/>
      <c r="B27599" s="1787"/>
      <c r="C27599" s="1788"/>
      <c r="D27599" s="533"/>
      <c r="E27599" s="533"/>
      <c r="F27599" s="533"/>
      <c r="G27599" s="533"/>
    </row>
    <row r="27600" spans="1:7">
      <c r="A27600" s="533"/>
      <c r="B27600" s="1787"/>
      <c r="C27600" s="1788"/>
      <c r="D27600" s="533"/>
      <c r="E27600" s="533"/>
      <c r="F27600" s="533"/>
      <c r="G27600" s="533"/>
    </row>
    <row r="27601" spans="1:7">
      <c r="A27601" s="533"/>
      <c r="B27601" s="1787"/>
      <c r="C27601" s="1788"/>
      <c r="D27601" s="533"/>
      <c r="E27601" s="533"/>
      <c r="F27601" s="533"/>
      <c r="G27601" s="533"/>
    </row>
    <row r="27602" spans="1:7">
      <c r="A27602" s="533"/>
      <c r="B27602" s="1787"/>
      <c r="C27602" s="1788"/>
      <c r="D27602" s="533"/>
      <c r="E27602" s="533"/>
      <c r="F27602" s="533"/>
      <c r="G27602" s="533"/>
    </row>
    <row r="27603" spans="1:7">
      <c r="A27603" s="533"/>
      <c r="B27603" s="1787"/>
      <c r="C27603" s="1788"/>
      <c r="D27603" s="533"/>
      <c r="E27603" s="533"/>
      <c r="F27603" s="533"/>
      <c r="G27603" s="533"/>
    </row>
    <row r="27604" spans="1:7">
      <c r="A27604" s="533"/>
      <c r="B27604" s="1787"/>
      <c r="C27604" s="1788"/>
      <c r="D27604" s="533"/>
      <c r="E27604" s="533"/>
      <c r="F27604" s="533"/>
      <c r="G27604" s="533"/>
    </row>
    <row r="27605" spans="1:7">
      <c r="A27605" s="533"/>
      <c r="B27605" s="1787"/>
      <c r="C27605" s="1788"/>
      <c r="D27605" s="533"/>
      <c r="E27605" s="533"/>
      <c r="F27605" s="533"/>
      <c r="G27605" s="533"/>
    </row>
    <row r="27606" spans="1:7">
      <c r="A27606" s="533"/>
      <c r="B27606" s="1787"/>
      <c r="C27606" s="1788"/>
      <c r="D27606" s="533"/>
      <c r="E27606" s="533"/>
      <c r="F27606" s="533"/>
      <c r="G27606" s="533"/>
    </row>
    <row r="27607" spans="1:7">
      <c r="A27607" s="533"/>
      <c r="B27607" s="1787"/>
      <c r="C27607" s="1788"/>
      <c r="D27607" s="533"/>
      <c r="E27607" s="533"/>
      <c r="F27607" s="533"/>
      <c r="G27607" s="533"/>
    </row>
    <row r="27608" spans="1:7">
      <c r="A27608" s="533"/>
      <c r="B27608" s="1787"/>
      <c r="C27608" s="1788"/>
      <c r="D27608" s="533"/>
      <c r="E27608" s="533"/>
      <c r="F27608" s="533"/>
      <c r="G27608" s="533"/>
    </row>
    <row r="27609" spans="1:7">
      <c r="A27609" s="533"/>
      <c r="B27609" s="1787"/>
      <c r="C27609" s="1788"/>
      <c r="D27609" s="533"/>
      <c r="E27609" s="533"/>
      <c r="F27609" s="533"/>
      <c r="G27609" s="533"/>
    </row>
    <row r="27610" spans="1:7">
      <c r="A27610" s="533"/>
      <c r="B27610" s="1787"/>
      <c r="C27610" s="1788"/>
      <c r="D27610" s="533"/>
      <c r="E27610" s="533"/>
      <c r="F27610" s="533"/>
      <c r="G27610" s="533"/>
    </row>
    <row r="27611" spans="1:7">
      <c r="A27611" s="533"/>
      <c r="B27611" s="1787"/>
      <c r="C27611" s="1788"/>
      <c r="D27611" s="533"/>
      <c r="E27611" s="533"/>
      <c r="F27611" s="533"/>
      <c r="G27611" s="533"/>
    </row>
    <row r="27612" spans="1:7">
      <c r="A27612" s="533"/>
      <c r="B27612" s="1787"/>
      <c r="C27612" s="1788"/>
      <c r="D27612" s="533"/>
      <c r="E27612" s="533"/>
      <c r="F27612" s="533"/>
      <c r="G27612" s="533"/>
    </row>
    <row r="27613" spans="1:7">
      <c r="A27613" s="533"/>
      <c r="B27613" s="1787"/>
      <c r="C27613" s="1788"/>
      <c r="D27613" s="533"/>
      <c r="E27613" s="533"/>
      <c r="F27613" s="533"/>
      <c r="G27613" s="533"/>
    </row>
    <row r="27614" spans="1:7">
      <c r="A27614" s="533"/>
      <c r="B27614" s="1787"/>
      <c r="C27614" s="1788"/>
      <c r="D27614" s="533"/>
      <c r="E27614" s="533"/>
      <c r="F27614" s="533"/>
      <c r="G27614" s="533"/>
    </row>
    <row r="27615" spans="1:7">
      <c r="A27615" s="533"/>
      <c r="B27615" s="1787"/>
      <c r="C27615" s="1788"/>
      <c r="D27615" s="533"/>
      <c r="E27615" s="533"/>
      <c r="F27615" s="533"/>
      <c r="G27615" s="533"/>
    </row>
    <row r="27616" spans="1:7">
      <c r="A27616" s="533"/>
      <c r="B27616" s="1787"/>
      <c r="C27616" s="1788"/>
      <c r="D27616" s="533"/>
      <c r="E27616" s="533"/>
      <c r="F27616" s="533"/>
      <c r="G27616" s="533"/>
    </row>
    <row r="27617" spans="1:7">
      <c r="A27617" s="533"/>
      <c r="B27617" s="1787"/>
      <c r="C27617" s="1788"/>
      <c r="D27617" s="533"/>
      <c r="E27617" s="533"/>
      <c r="F27617" s="533"/>
      <c r="G27617" s="533"/>
    </row>
    <row r="27618" spans="1:7">
      <c r="A27618" s="533"/>
      <c r="B27618" s="1787"/>
      <c r="C27618" s="1788"/>
      <c r="D27618" s="533"/>
      <c r="E27618" s="533"/>
      <c r="F27618" s="533"/>
      <c r="G27618" s="533"/>
    </row>
    <row r="27619" spans="1:7">
      <c r="A27619" s="533"/>
      <c r="B27619" s="1787"/>
      <c r="C27619" s="1788"/>
      <c r="D27619" s="533"/>
      <c r="E27619" s="533"/>
      <c r="F27619" s="533"/>
      <c r="G27619" s="533"/>
    </row>
    <row r="27620" spans="1:7">
      <c r="A27620" s="533"/>
      <c r="B27620" s="1787"/>
      <c r="C27620" s="1788"/>
      <c r="D27620" s="533"/>
      <c r="E27620" s="533"/>
      <c r="F27620" s="533"/>
      <c r="G27620" s="533"/>
    </row>
    <row r="27621" spans="1:7">
      <c r="A27621" s="533"/>
      <c r="B27621" s="1787"/>
      <c r="C27621" s="1788"/>
      <c r="D27621" s="533"/>
      <c r="E27621" s="533"/>
      <c r="F27621" s="533"/>
      <c r="G27621" s="533"/>
    </row>
    <row r="27622" spans="1:7">
      <c r="A27622" s="533"/>
      <c r="B27622" s="1787"/>
      <c r="C27622" s="1788"/>
      <c r="D27622" s="533"/>
      <c r="E27622" s="533"/>
      <c r="F27622" s="533"/>
      <c r="G27622" s="533"/>
    </row>
    <row r="27623" spans="1:7">
      <c r="A27623" s="533"/>
      <c r="B27623" s="1787"/>
      <c r="C27623" s="1788"/>
      <c r="D27623" s="533"/>
      <c r="E27623" s="533"/>
      <c r="F27623" s="533"/>
      <c r="G27623" s="533"/>
    </row>
    <row r="27624" spans="1:7">
      <c r="A27624" s="533"/>
      <c r="B27624" s="1787"/>
      <c r="C27624" s="1788"/>
      <c r="D27624" s="533"/>
      <c r="E27624" s="533"/>
      <c r="F27624" s="533"/>
      <c r="G27624" s="533"/>
    </row>
    <row r="27625" spans="1:7">
      <c r="A27625" s="533"/>
      <c r="B27625" s="1787"/>
      <c r="C27625" s="1788"/>
      <c r="D27625" s="533"/>
      <c r="E27625" s="533"/>
      <c r="F27625" s="533"/>
      <c r="G27625" s="533"/>
    </row>
    <row r="27626" spans="1:7">
      <c r="A27626" s="533"/>
      <c r="B27626" s="1787"/>
      <c r="C27626" s="1788"/>
      <c r="D27626" s="533"/>
      <c r="E27626" s="533"/>
      <c r="F27626" s="533"/>
      <c r="G27626" s="533"/>
    </row>
    <row r="27627" spans="1:7">
      <c r="A27627" s="533"/>
      <c r="B27627" s="1787"/>
      <c r="C27627" s="1788"/>
      <c r="D27627" s="533"/>
      <c r="E27627" s="533"/>
      <c r="F27627" s="533"/>
      <c r="G27627" s="533"/>
    </row>
    <row r="27628" spans="1:7">
      <c r="A27628" s="533"/>
      <c r="B27628" s="1787"/>
      <c r="C27628" s="1788"/>
      <c r="D27628" s="533"/>
      <c r="E27628" s="533"/>
      <c r="F27628" s="533"/>
      <c r="G27628" s="533"/>
    </row>
    <row r="27629" spans="1:7">
      <c r="A27629" s="533"/>
      <c r="B27629" s="1787"/>
      <c r="C27629" s="1788"/>
      <c r="D27629" s="533"/>
      <c r="E27629" s="533"/>
      <c r="F27629" s="533"/>
      <c r="G27629" s="533"/>
    </row>
    <row r="27630" spans="1:7">
      <c r="A27630" s="533"/>
      <c r="B27630" s="1787"/>
      <c r="C27630" s="1788"/>
      <c r="D27630" s="533"/>
      <c r="E27630" s="533"/>
      <c r="F27630" s="533"/>
      <c r="G27630" s="533"/>
    </row>
    <row r="27631" spans="1:7">
      <c r="A27631" s="533"/>
      <c r="B27631" s="1787"/>
      <c r="C27631" s="1788"/>
      <c r="D27631" s="533"/>
      <c r="E27631" s="533"/>
      <c r="F27631" s="533"/>
      <c r="G27631" s="533"/>
    </row>
    <row r="27632" spans="1:7">
      <c r="A27632" s="533"/>
      <c r="B27632" s="1787"/>
      <c r="C27632" s="1788"/>
      <c r="D27632" s="533"/>
      <c r="E27632" s="533"/>
      <c r="F27632" s="533"/>
      <c r="G27632" s="533"/>
    </row>
    <row r="27633" spans="1:7">
      <c r="A27633" s="533"/>
      <c r="B27633" s="1787"/>
      <c r="C27633" s="1788"/>
      <c r="D27633" s="533"/>
      <c r="E27633" s="533"/>
      <c r="F27633" s="533"/>
      <c r="G27633" s="533"/>
    </row>
    <row r="27634" spans="1:7">
      <c r="A27634" s="533"/>
      <c r="B27634" s="1787"/>
      <c r="C27634" s="1788"/>
      <c r="D27634" s="533"/>
      <c r="E27634" s="533"/>
      <c r="F27634" s="533"/>
      <c r="G27634" s="533"/>
    </row>
    <row r="27635" spans="1:7">
      <c r="A27635" s="533"/>
      <c r="B27635" s="1787"/>
      <c r="C27635" s="1788"/>
      <c r="D27635" s="533"/>
      <c r="E27635" s="533"/>
      <c r="F27635" s="533"/>
      <c r="G27635" s="533"/>
    </row>
    <row r="27636" spans="1:7">
      <c r="A27636" s="533"/>
      <c r="B27636" s="1787"/>
      <c r="C27636" s="1788"/>
      <c r="D27636" s="533"/>
      <c r="E27636" s="533"/>
      <c r="F27636" s="533"/>
      <c r="G27636" s="533"/>
    </row>
    <row r="27637" spans="1:7">
      <c r="A27637" s="533"/>
      <c r="B27637" s="1787"/>
      <c r="C27637" s="1788"/>
      <c r="D27637" s="533"/>
      <c r="E27637" s="533"/>
      <c r="F27637" s="533"/>
      <c r="G27637" s="533"/>
    </row>
    <row r="27638" spans="1:7">
      <c r="A27638" s="533"/>
      <c r="B27638" s="1787"/>
      <c r="C27638" s="1788"/>
      <c r="D27638" s="533"/>
      <c r="E27638" s="533"/>
      <c r="F27638" s="533"/>
      <c r="G27638" s="533"/>
    </row>
    <row r="27639" spans="1:7">
      <c r="A27639" s="533"/>
      <c r="B27639" s="1787"/>
      <c r="C27639" s="1788"/>
      <c r="D27639" s="533"/>
      <c r="E27639" s="533"/>
      <c r="F27639" s="533"/>
      <c r="G27639" s="533"/>
    </row>
    <row r="27640" spans="1:7">
      <c r="A27640" s="533"/>
      <c r="B27640" s="1787"/>
      <c r="C27640" s="1788"/>
      <c r="D27640" s="533"/>
      <c r="E27640" s="533"/>
      <c r="F27640" s="533"/>
      <c r="G27640" s="533"/>
    </row>
    <row r="27641" spans="1:7">
      <c r="A27641" s="533"/>
      <c r="B27641" s="1787"/>
      <c r="C27641" s="1788"/>
      <c r="D27641" s="533"/>
      <c r="E27641" s="533"/>
      <c r="F27641" s="533"/>
      <c r="G27641" s="533"/>
    </row>
    <row r="27642" spans="1:7">
      <c r="A27642" s="533"/>
      <c r="B27642" s="1787"/>
      <c r="C27642" s="1788"/>
      <c r="D27642" s="533"/>
      <c r="E27642" s="533"/>
      <c r="F27642" s="533"/>
      <c r="G27642" s="533"/>
    </row>
    <row r="27643" spans="1:7">
      <c r="A27643" s="533"/>
      <c r="B27643" s="1787"/>
      <c r="C27643" s="1788"/>
      <c r="D27643" s="533"/>
      <c r="E27643" s="533"/>
      <c r="F27643" s="533"/>
      <c r="G27643" s="533"/>
    </row>
    <row r="27644" spans="1:7">
      <c r="A27644" s="533"/>
      <c r="B27644" s="1787"/>
      <c r="C27644" s="1788"/>
      <c r="D27644" s="533"/>
      <c r="E27644" s="533"/>
      <c r="F27644" s="533"/>
      <c r="G27644" s="533"/>
    </row>
    <row r="27645" spans="1:7">
      <c r="A27645" s="533"/>
      <c r="B27645" s="1787"/>
      <c r="C27645" s="1788"/>
      <c r="D27645" s="533"/>
      <c r="E27645" s="533"/>
      <c r="F27645" s="533"/>
      <c r="G27645" s="533"/>
    </row>
    <row r="27646" spans="1:7">
      <c r="A27646" s="533"/>
      <c r="B27646" s="1787"/>
      <c r="C27646" s="1788"/>
      <c r="D27646" s="533"/>
      <c r="E27646" s="533"/>
      <c r="F27646" s="533"/>
      <c r="G27646" s="533"/>
    </row>
    <row r="27647" spans="1:7">
      <c r="A27647" s="533"/>
      <c r="B27647" s="1787"/>
      <c r="C27647" s="1788"/>
      <c r="D27647" s="533"/>
      <c r="E27647" s="533"/>
      <c r="F27647" s="533"/>
      <c r="G27647" s="533"/>
    </row>
    <row r="27648" spans="1:7">
      <c r="A27648" s="533"/>
      <c r="B27648" s="1787"/>
      <c r="C27648" s="1788"/>
      <c r="D27648" s="533"/>
      <c r="E27648" s="533"/>
      <c r="F27648" s="533"/>
      <c r="G27648" s="533"/>
    </row>
    <row r="27649" spans="1:7">
      <c r="A27649" s="533"/>
      <c r="B27649" s="1787"/>
      <c r="C27649" s="1788"/>
      <c r="D27649" s="533"/>
      <c r="E27649" s="533"/>
      <c r="F27649" s="533"/>
      <c r="G27649" s="533"/>
    </row>
    <row r="27650" spans="1:7">
      <c r="A27650" s="533"/>
      <c r="B27650" s="1787"/>
      <c r="C27650" s="1788"/>
      <c r="D27650" s="533"/>
      <c r="E27650" s="533"/>
      <c r="F27650" s="533"/>
      <c r="G27650" s="533"/>
    </row>
    <row r="27651" spans="1:7">
      <c r="A27651" s="533"/>
      <c r="B27651" s="1787"/>
      <c r="C27651" s="1788"/>
      <c r="D27651" s="533"/>
      <c r="E27651" s="533"/>
      <c r="F27651" s="533"/>
      <c r="G27651" s="533"/>
    </row>
    <row r="27652" spans="1:7">
      <c r="A27652" s="533"/>
      <c r="B27652" s="1787"/>
      <c r="C27652" s="1788"/>
      <c r="D27652" s="533"/>
      <c r="E27652" s="533"/>
      <c r="F27652" s="533"/>
      <c r="G27652" s="533"/>
    </row>
    <row r="27653" spans="1:7">
      <c r="A27653" s="533"/>
      <c r="B27653" s="1787"/>
      <c r="C27653" s="1788"/>
      <c r="D27653" s="533"/>
      <c r="E27653" s="533"/>
      <c r="F27653" s="533"/>
      <c r="G27653" s="533"/>
    </row>
    <row r="27654" spans="1:7">
      <c r="A27654" s="533"/>
      <c r="B27654" s="1787"/>
      <c r="C27654" s="1788"/>
      <c r="D27654" s="533"/>
      <c r="E27654" s="533"/>
      <c r="F27654" s="533"/>
      <c r="G27654" s="533"/>
    </row>
    <row r="27655" spans="1:7">
      <c r="A27655" s="533"/>
      <c r="B27655" s="1787"/>
      <c r="C27655" s="1788"/>
      <c r="D27655" s="533"/>
      <c r="E27655" s="533"/>
      <c r="F27655" s="533"/>
      <c r="G27655" s="533"/>
    </row>
    <row r="27656" spans="1:7">
      <c r="A27656" s="533"/>
      <c r="B27656" s="1787"/>
      <c r="C27656" s="1788"/>
      <c r="D27656" s="533"/>
      <c r="E27656" s="533"/>
      <c r="F27656" s="533"/>
      <c r="G27656" s="533"/>
    </row>
    <row r="27657" spans="1:7">
      <c r="A27657" s="533"/>
      <c r="B27657" s="1787"/>
      <c r="C27657" s="1788"/>
      <c r="D27657" s="533"/>
      <c r="E27657" s="533"/>
      <c r="F27657" s="533"/>
      <c r="G27657" s="533"/>
    </row>
    <row r="27658" spans="1:7">
      <c r="A27658" s="533"/>
      <c r="B27658" s="1787"/>
      <c r="C27658" s="1788"/>
      <c r="D27658" s="533"/>
      <c r="E27658" s="533"/>
      <c r="F27658" s="533"/>
      <c r="G27658" s="533"/>
    </row>
    <row r="27659" spans="1:7">
      <c r="A27659" s="533"/>
      <c r="B27659" s="1787"/>
      <c r="C27659" s="1788"/>
      <c r="D27659" s="533"/>
      <c r="E27659" s="533"/>
      <c r="F27659" s="533"/>
      <c r="G27659" s="533"/>
    </row>
    <row r="27660" spans="1:7">
      <c r="A27660" s="533"/>
      <c r="B27660" s="1787"/>
      <c r="C27660" s="1788"/>
      <c r="D27660" s="533"/>
      <c r="E27660" s="533"/>
      <c r="F27660" s="533"/>
      <c r="G27660" s="533"/>
    </row>
    <row r="27661" spans="1:7">
      <c r="A27661" s="533"/>
      <c r="B27661" s="1787"/>
      <c r="C27661" s="1788"/>
      <c r="D27661" s="533"/>
      <c r="E27661" s="533"/>
      <c r="F27661" s="533"/>
      <c r="G27661" s="533"/>
    </row>
    <row r="27662" spans="1:7">
      <c r="A27662" s="533"/>
      <c r="B27662" s="1787"/>
      <c r="C27662" s="1788"/>
      <c r="D27662" s="533"/>
      <c r="E27662" s="533"/>
      <c r="F27662" s="533"/>
      <c r="G27662" s="533"/>
    </row>
    <row r="27663" spans="1:7">
      <c r="A27663" s="533"/>
      <c r="B27663" s="1787"/>
      <c r="C27663" s="1788"/>
      <c r="D27663" s="533"/>
      <c r="E27663" s="533"/>
      <c r="F27663" s="533"/>
      <c r="G27663" s="533"/>
    </row>
    <row r="27664" spans="1:7">
      <c r="A27664" s="533"/>
      <c r="B27664" s="1787"/>
      <c r="C27664" s="1788"/>
      <c r="D27664" s="533"/>
      <c r="E27664" s="533"/>
      <c r="F27664" s="533"/>
      <c r="G27664" s="533"/>
    </row>
    <row r="27665" spans="1:7">
      <c r="A27665" s="533"/>
      <c r="B27665" s="1787"/>
      <c r="C27665" s="1788"/>
      <c r="D27665" s="533"/>
      <c r="E27665" s="533"/>
      <c r="F27665" s="533"/>
      <c r="G27665" s="533"/>
    </row>
    <row r="27666" spans="1:7">
      <c r="A27666" s="533"/>
      <c r="B27666" s="1787"/>
      <c r="C27666" s="1788"/>
      <c r="D27666" s="533"/>
      <c r="E27666" s="533"/>
      <c r="F27666" s="533"/>
      <c r="G27666" s="533"/>
    </row>
    <row r="27667" spans="1:7">
      <c r="A27667" s="533"/>
      <c r="B27667" s="1787"/>
      <c r="C27667" s="1788"/>
      <c r="D27667" s="533"/>
      <c r="E27667" s="533"/>
      <c r="F27667" s="533"/>
      <c r="G27667" s="533"/>
    </row>
    <row r="27668" spans="1:7">
      <c r="A27668" s="533"/>
      <c r="B27668" s="1787"/>
      <c r="C27668" s="1788"/>
      <c r="D27668" s="533"/>
      <c r="E27668" s="533"/>
      <c r="F27668" s="533"/>
      <c r="G27668" s="533"/>
    </row>
    <row r="27669" spans="1:7">
      <c r="A27669" s="533"/>
      <c r="B27669" s="1787"/>
      <c r="C27669" s="1788"/>
      <c r="D27669" s="533"/>
      <c r="E27669" s="533"/>
      <c r="F27669" s="533"/>
      <c r="G27669" s="533"/>
    </row>
    <row r="27670" spans="1:7">
      <c r="A27670" s="533"/>
      <c r="B27670" s="1787"/>
      <c r="C27670" s="1788"/>
      <c r="D27670" s="533"/>
      <c r="E27670" s="533"/>
      <c r="F27670" s="533"/>
      <c r="G27670" s="533"/>
    </row>
    <row r="27671" spans="1:7">
      <c r="A27671" s="533"/>
      <c r="B27671" s="1787"/>
      <c r="C27671" s="1788"/>
      <c r="D27671" s="533"/>
      <c r="E27671" s="533"/>
      <c r="F27671" s="533"/>
      <c r="G27671" s="533"/>
    </row>
    <row r="27672" spans="1:7">
      <c r="A27672" s="533"/>
      <c r="B27672" s="1787"/>
      <c r="C27672" s="1788"/>
      <c r="D27672" s="533"/>
      <c r="E27672" s="533"/>
      <c r="F27672" s="533"/>
      <c r="G27672" s="533"/>
    </row>
    <row r="27673" spans="1:7">
      <c r="A27673" s="533"/>
      <c r="B27673" s="1787"/>
      <c r="C27673" s="1788"/>
      <c r="D27673" s="533"/>
      <c r="E27673" s="533"/>
      <c r="F27673" s="533"/>
      <c r="G27673" s="533"/>
    </row>
    <row r="27674" spans="1:7">
      <c r="A27674" s="533"/>
      <c r="B27674" s="1787"/>
      <c r="C27674" s="1788"/>
      <c r="D27674" s="533"/>
      <c r="E27674" s="533"/>
      <c r="F27674" s="533"/>
      <c r="G27674" s="533"/>
    </row>
    <row r="27675" spans="1:7">
      <c r="A27675" s="533"/>
      <c r="B27675" s="1787"/>
      <c r="C27675" s="1788"/>
      <c r="D27675" s="533"/>
      <c r="E27675" s="533"/>
      <c r="F27675" s="533"/>
      <c r="G27675" s="533"/>
    </row>
    <row r="27676" spans="1:7">
      <c r="A27676" s="533"/>
      <c r="B27676" s="1787"/>
      <c r="C27676" s="1788"/>
      <c r="D27676" s="533"/>
      <c r="E27676" s="533"/>
      <c r="F27676" s="533"/>
      <c r="G27676" s="533"/>
    </row>
    <row r="27677" spans="1:7">
      <c r="A27677" s="533"/>
      <c r="B27677" s="1787"/>
      <c r="C27677" s="1788"/>
      <c r="D27677" s="533"/>
      <c r="E27677" s="533"/>
      <c r="F27677" s="533"/>
      <c r="G27677" s="533"/>
    </row>
    <row r="27678" spans="1:7">
      <c r="A27678" s="533"/>
      <c r="B27678" s="1787"/>
      <c r="C27678" s="1788"/>
      <c r="D27678" s="533"/>
      <c r="E27678" s="533"/>
      <c r="F27678" s="533"/>
      <c r="G27678" s="533"/>
    </row>
    <row r="27679" spans="1:7">
      <c r="A27679" s="533"/>
      <c r="B27679" s="1787"/>
      <c r="C27679" s="1788"/>
      <c r="D27679" s="533"/>
      <c r="E27679" s="533"/>
      <c r="F27679" s="533"/>
      <c r="G27679" s="533"/>
    </row>
    <row r="27680" spans="1:7">
      <c r="A27680" s="533"/>
      <c r="B27680" s="1787"/>
      <c r="C27680" s="1788"/>
      <c r="D27680" s="533"/>
      <c r="E27680" s="533"/>
      <c r="F27680" s="533"/>
      <c r="G27680" s="533"/>
    </row>
    <row r="27681" spans="1:7">
      <c r="A27681" s="533"/>
      <c r="B27681" s="1787"/>
      <c r="C27681" s="1788"/>
      <c r="D27681" s="533"/>
      <c r="E27681" s="533"/>
      <c r="F27681" s="533"/>
      <c r="G27681" s="533"/>
    </row>
    <row r="27682" spans="1:7">
      <c r="A27682" s="533"/>
      <c r="B27682" s="1787"/>
      <c r="C27682" s="1788"/>
      <c r="D27682" s="533"/>
      <c r="E27682" s="533"/>
      <c r="F27682" s="533"/>
      <c r="G27682" s="533"/>
    </row>
    <row r="27683" spans="1:7">
      <c r="A27683" s="533"/>
      <c r="B27683" s="1787"/>
      <c r="C27683" s="1788"/>
      <c r="D27683" s="533"/>
      <c r="E27683" s="533"/>
      <c r="F27683" s="533"/>
      <c r="G27683" s="533"/>
    </row>
    <row r="27684" spans="1:7">
      <c r="A27684" s="533"/>
      <c r="B27684" s="1787"/>
      <c r="C27684" s="1788"/>
      <c r="D27684" s="533"/>
      <c r="E27684" s="533"/>
      <c r="F27684" s="533"/>
      <c r="G27684" s="533"/>
    </row>
    <row r="27685" spans="1:7">
      <c r="A27685" s="533"/>
      <c r="B27685" s="1787"/>
      <c r="C27685" s="1788"/>
      <c r="D27685" s="533"/>
      <c r="E27685" s="533"/>
      <c r="F27685" s="533"/>
      <c r="G27685" s="533"/>
    </row>
    <row r="27686" spans="1:7">
      <c r="A27686" s="533"/>
      <c r="B27686" s="1787"/>
      <c r="C27686" s="1788"/>
      <c r="D27686" s="533"/>
      <c r="E27686" s="533"/>
      <c r="F27686" s="533"/>
      <c r="G27686" s="533"/>
    </row>
    <row r="27687" spans="1:7">
      <c r="A27687" s="533"/>
      <c r="B27687" s="1787"/>
      <c r="C27687" s="1788"/>
      <c r="D27687" s="533"/>
      <c r="E27687" s="533"/>
      <c r="F27687" s="533"/>
      <c r="G27687" s="533"/>
    </row>
    <row r="27688" spans="1:7">
      <c r="A27688" s="533"/>
      <c r="B27688" s="1787"/>
      <c r="C27688" s="1788"/>
      <c r="D27688" s="533"/>
      <c r="E27688" s="533"/>
      <c r="F27688" s="533"/>
      <c r="G27688" s="533"/>
    </row>
    <row r="27689" spans="1:7">
      <c r="A27689" s="533"/>
      <c r="B27689" s="1787"/>
      <c r="C27689" s="1788"/>
      <c r="D27689" s="533"/>
      <c r="E27689" s="533"/>
      <c r="F27689" s="533"/>
      <c r="G27689" s="533"/>
    </row>
    <row r="27690" spans="1:7">
      <c r="A27690" s="533"/>
      <c r="B27690" s="1787"/>
      <c r="C27690" s="1788"/>
      <c r="D27690" s="533"/>
      <c r="E27690" s="533"/>
      <c r="F27690" s="533"/>
      <c r="G27690" s="533"/>
    </row>
    <row r="27691" spans="1:7">
      <c r="A27691" s="533"/>
      <c r="B27691" s="1787"/>
      <c r="C27691" s="1788"/>
      <c r="D27691" s="533"/>
      <c r="E27691" s="533"/>
      <c r="F27691" s="533"/>
      <c r="G27691" s="533"/>
    </row>
    <row r="27692" spans="1:7">
      <c r="A27692" s="533"/>
      <c r="B27692" s="1787"/>
      <c r="C27692" s="1788"/>
      <c r="D27692" s="533"/>
      <c r="E27692" s="533"/>
      <c r="F27692" s="533"/>
      <c r="G27692" s="533"/>
    </row>
    <row r="27693" spans="1:7">
      <c r="A27693" s="533"/>
      <c r="B27693" s="1787"/>
      <c r="C27693" s="1788"/>
      <c r="D27693" s="533"/>
      <c r="E27693" s="533"/>
      <c r="F27693" s="533"/>
      <c r="G27693" s="533"/>
    </row>
    <row r="27694" spans="1:7">
      <c r="A27694" s="533"/>
      <c r="B27694" s="1787"/>
      <c r="C27694" s="1788"/>
      <c r="D27694" s="533"/>
      <c r="E27694" s="533"/>
      <c r="F27694" s="533"/>
      <c r="G27694" s="533"/>
    </row>
    <row r="27695" spans="1:7">
      <c r="A27695" s="533"/>
      <c r="B27695" s="1787"/>
      <c r="C27695" s="1788"/>
      <c r="D27695" s="533"/>
      <c r="E27695" s="533"/>
      <c r="F27695" s="533"/>
      <c r="G27695" s="533"/>
    </row>
    <row r="27696" spans="1:7">
      <c r="A27696" s="533"/>
      <c r="B27696" s="1787"/>
      <c r="C27696" s="1788"/>
      <c r="D27696" s="533"/>
      <c r="E27696" s="533"/>
      <c r="F27696" s="533"/>
      <c r="G27696" s="533"/>
    </row>
    <row r="27697" spans="1:7">
      <c r="A27697" s="533"/>
      <c r="B27697" s="1787"/>
      <c r="C27697" s="1788"/>
      <c r="D27697" s="533"/>
      <c r="E27697" s="533"/>
      <c r="F27697" s="533"/>
      <c r="G27697" s="533"/>
    </row>
    <row r="27698" spans="1:7">
      <c r="A27698" s="533"/>
      <c r="B27698" s="1787"/>
      <c r="C27698" s="1788"/>
      <c r="D27698" s="533"/>
      <c r="E27698" s="533"/>
      <c r="F27698" s="533"/>
      <c r="G27698" s="533"/>
    </row>
    <row r="27699" spans="1:7">
      <c r="A27699" s="533"/>
      <c r="B27699" s="1787"/>
      <c r="C27699" s="1788"/>
      <c r="D27699" s="533"/>
      <c r="E27699" s="533"/>
      <c r="F27699" s="533"/>
      <c r="G27699" s="533"/>
    </row>
    <row r="27700" spans="1:7">
      <c r="A27700" s="533"/>
      <c r="B27700" s="1787"/>
      <c r="C27700" s="1788"/>
      <c r="D27700" s="533"/>
      <c r="E27700" s="533"/>
      <c r="F27700" s="533"/>
      <c r="G27700" s="533"/>
    </row>
    <row r="27701" spans="1:7">
      <c r="A27701" s="533"/>
      <c r="B27701" s="1787"/>
      <c r="C27701" s="1788"/>
      <c r="D27701" s="533"/>
      <c r="E27701" s="533"/>
      <c r="F27701" s="533"/>
      <c r="G27701" s="533"/>
    </row>
    <row r="27702" spans="1:7">
      <c r="A27702" s="533"/>
      <c r="B27702" s="1787"/>
      <c r="C27702" s="1788"/>
      <c r="D27702" s="533"/>
      <c r="E27702" s="533"/>
      <c r="F27702" s="533"/>
      <c r="G27702" s="533"/>
    </row>
    <row r="27703" spans="1:7">
      <c r="A27703" s="533"/>
      <c r="B27703" s="1787"/>
      <c r="C27703" s="1788"/>
      <c r="D27703" s="533"/>
      <c r="E27703" s="533"/>
      <c r="F27703" s="533"/>
      <c r="G27703" s="533"/>
    </row>
    <row r="27704" spans="1:7">
      <c r="A27704" s="533"/>
      <c r="B27704" s="1787"/>
      <c r="C27704" s="1788"/>
      <c r="D27704" s="533"/>
      <c r="E27704" s="533"/>
      <c r="F27704" s="533"/>
      <c r="G27704" s="533"/>
    </row>
    <row r="27705" spans="1:7">
      <c r="A27705" s="533"/>
      <c r="B27705" s="1787"/>
      <c r="C27705" s="1788"/>
      <c r="D27705" s="533"/>
      <c r="E27705" s="533"/>
      <c r="F27705" s="533"/>
      <c r="G27705" s="533"/>
    </row>
    <row r="27706" spans="1:7">
      <c r="A27706" s="533"/>
      <c r="B27706" s="1787"/>
      <c r="C27706" s="1788"/>
      <c r="D27706" s="533"/>
      <c r="E27706" s="533"/>
      <c r="F27706" s="533"/>
      <c r="G27706" s="533"/>
    </row>
    <row r="27707" spans="1:7">
      <c r="A27707" s="533"/>
      <c r="B27707" s="1787"/>
      <c r="C27707" s="1788"/>
      <c r="D27707" s="533"/>
      <c r="E27707" s="533"/>
      <c r="F27707" s="533"/>
      <c r="G27707" s="533"/>
    </row>
    <row r="27708" spans="1:7">
      <c r="A27708" s="533"/>
      <c r="B27708" s="1787"/>
      <c r="C27708" s="1788"/>
      <c r="D27708" s="533"/>
      <c r="E27708" s="533"/>
      <c r="F27708" s="533"/>
      <c r="G27708" s="533"/>
    </row>
    <row r="27709" spans="1:7">
      <c r="A27709" s="533"/>
      <c r="B27709" s="1787"/>
      <c r="C27709" s="1788"/>
      <c r="D27709" s="533"/>
      <c r="E27709" s="533"/>
      <c r="F27709" s="533"/>
      <c r="G27709" s="533"/>
    </row>
    <row r="27710" spans="1:7">
      <c r="A27710" s="533"/>
      <c r="B27710" s="1787"/>
      <c r="C27710" s="1788"/>
      <c r="D27710" s="533"/>
      <c r="E27710" s="533"/>
      <c r="F27710" s="533"/>
      <c r="G27710" s="533"/>
    </row>
    <row r="27711" spans="1:7">
      <c r="A27711" s="533"/>
      <c r="B27711" s="1787"/>
      <c r="C27711" s="1788"/>
      <c r="D27711" s="533"/>
      <c r="E27711" s="533"/>
      <c r="F27711" s="533"/>
      <c r="G27711" s="533"/>
    </row>
    <row r="27712" spans="1:7">
      <c r="A27712" s="533"/>
      <c r="B27712" s="1787"/>
      <c r="C27712" s="1788"/>
      <c r="D27712" s="533"/>
      <c r="E27712" s="533"/>
      <c r="F27712" s="533"/>
      <c r="G27712" s="533"/>
    </row>
    <row r="27713" spans="1:7">
      <c r="A27713" s="533"/>
      <c r="B27713" s="1787"/>
      <c r="C27713" s="1788"/>
      <c r="D27713" s="533"/>
      <c r="E27713" s="533"/>
      <c r="F27713" s="533"/>
      <c r="G27713" s="533"/>
    </row>
    <row r="27714" spans="1:7">
      <c r="A27714" s="533"/>
      <c r="B27714" s="1787"/>
      <c r="C27714" s="1788"/>
      <c r="D27714" s="533"/>
      <c r="E27714" s="533"/>
      <c r="F27714" s="533"/>
      <c r="G27714" s="533"/>
    </row>
    <row r="27715" spans="1:7">
      <c r="A27715" s="533"/>
      <c r="B27715" s="1787"/>
      <c r="C27715" s="1788"/>
      <c r="D27715" s="533"/>
      <c r="E27715" s="533"/>
      <c r="F27715" s="533"/>
      <c r="G27715" s="533"/>
    </row>
    <row r="27716" spans="1:7">
      <c r="A27716" s="533"/>
      <c r="B27716" s="1787"/>
      <c r="C27716" s="1788"/>
      <c r="D27716" s="533"/>
      <c r="E27716" s="533"/>
      <c r="F27716" s="533"/>
      <c r="G27716" s="533"/>
    </row>
    <row r="27717" spans="1:7">
      <c r="A27717" s="533"/>
      <c r="B27717" s="1787"/>
      <c r="C27717" s="1788"/>
      <c r="D27717" s="533"/>
      <c r="E27717" s="533"/>
      <c r="F27717" s="533"/>
      <c r="G27717" s="533"/>
    </row>
    <row r="27718" spans="1:7">
      <c r="A27718" s="533"/>
      <c r="B27718" s="1787"/>
      <c r="C27718" s="1788"/>
      <c r="D27718" s="533"/>
      <c r="E27718" s="533"/>
      <c r="F27718" s="533"/>
      <c r="G27718" s="533"/>
    </row>
    <row r="27719" spans="1:7">
      <c r="A27719" s="533"/>
      <c r="B27719" s="1787"/>
      <c r="C27719" s="1788"/>
      <c r="D27719" s="533"/>
      <c r="E27719" s="533"/>
      <c r="F27719" s="533"/>
      <c r="G27719" s="533"/>
    </row>
    <row r="27720" spans="1:7">
      <c r="A27720" s="533"/>
      <c r="B27720" s="1787"/>
      <c r="C27720" s="1788"/>
      <c r="D27720" s="533"/>
      <c r="E27720" s="533"/>
      <c r="F27720" s="533"/>
      <c r="G27720" s="533"/>
    </row>
    <row r="27721" spans="1:7">
      <c r="A27721" s="533"/>
      <c r="B27721" s="1787"/>
      <c r="C27721" s="1788"/>
      <c r="D27721" s="533"/>
      <c r="E27721" s="533"/>
      <c r="F27721" s="533"/>
      <c r="G27721" s="533"/>
    </row>
    <row r="27722" spans="1:7">
      <c r="A27722" s="533"/>
      <c r="B27722" s="1787"/>
      <c r="C27722" s="1788"/>
      <c r="D27722" s="533"/>
      <c r="E27722" s="533"/>
      <c r="F27722" s="533"/>
      <c r="G27722" s="533"/>
    </row>
    <row r="27723" spans="1:7">
      <c r="A27723" s="533"/>
      <c r="B27723" s="1787"/>
      <c r="C27723" s="1788"/>
      <c r="D27723" s="533"/>
      <c r="E27723" s="533"/>
      <c r="F27723" s="533"/>
      <c r="G27723" s="533"/>
    </row>
    <row r="27724" spans="1:7">
      <c r="A27724" s="533"/>
      <c r="B27724" s="1787"/>
      <c r="C27724" s="1788"/>
      <c r="D27724" s="533"/>
      <c r="E27724" s="533"/>
      <c r="F27724" s="533"/>
      <c r="G27724" s="533"/>
    </row>
    <row r="27725" spans="1:7">
      <c r="A27725" s="533"/>
      <c r="B27725" s="1787"/>
      <c r="C27725" s="1788"/>
      <c r="D27725" s="533"/>
      <c r="E27725" s="533"/>
      <c r="F27725" s="533"/>
      <c r="G27725" s="533"/>
    </row>
    <row r="27726" spans="1:7">
      <c r="A27726" s="533"/>
      <c r="B27726" s="1787"/>
      <c r="C27726" s="1788"/>
      <c r="D27726" s="533"/>
      <c r="E27726" s="533"/>
      <c r="F27726" s="533"/>
      <c r="G27726" s="533"/>
    </row>
    <row r="27727" spans="1:7">
      <c r="A27727" s="533"/>
      <c r="B27727" s="1787"/>
      <c r="C27727" s="1788"/>
      <c r="D27727" s="533"/>
      <c r="E27727" s="533"/>
      <c r="F27727" s="533"/>
      <c r="G27727" s="533"/>
    </row>
    <row r="27728" spans="1:7">
      <c r="A27728" s="533"/>
      <c r="B27728" s="1787"/>
      <c r="C27728" s="1788"/>
      <c r="D27728" s="533"/>
      <c r="E27728" s="533"/>
      <c r="F27728" s="533"/>
      <c r="G27728" s="533"/>
    </row>
    <row r="27729" spans="1:7">
      <c r="A27729" s="533"/>
      <c r="B27729" s="1787"/>
      <c r="C27729" s="1788"/>
      <c r="D27729" s="533"/>
      <c r="E27729" s="533"/>
      <c r="F27729" s="533"/>
      <c r="G27729" s="533"/>
    </row>
    <row r="27730" spans="1:7">
      <c r="A27730" s="533"/>
      <c r="B27730" s="1787"/>
      <c r="C27730" s="1788"/>
      <c r="D27730" s="533"/>
      <c r="E27730" s="533"/>
      <c r="F27730" s="533"/>
      <c r="G27730" s="533"/>
    </row>
    <row r="27731" spans="1:7">
      <c r="A27731" s="533"/>
      <c r="B27731" s="1787"/>
      <c r="C27731" s="1788"/>
      <c r="D27731" s="533"/>
      <c r="E27731" s="533"/>
      <c r="F27731" s="533"/>
      <c r="G27731" s="533"/>
    </row>
    <row r="27732" spans="1:7">
      <c r="A27732" s="533"/>
      <c r="B27732" s="1787"/>
      <c r="C27732" s="1788"/>
      <c r="D27732" s="533"/>
      <c r="E27732" s="533"/>
      <c r="F27732" s="533"/>
      <c r="G27732" s="533"/>
    </row>
    <row r="27733" spans="1:7">
      <c r="A27733" s="533"/>
      <c r="B27733" s="1787"/>
      <c r="C27733" s="1788"/>
      <c r="D27733" s="533"/>
      <c r="E27733" s="533"/>
      <c r="F27733" s="533"/>
      <c r="G27733" s="533"/>
    </row>
    <row r="27734" spans="1:7">
      <c r="A27734" s="533"/>
      <c r="B27734" s="1787"/>
      <c r="C27734" s="1788"/>
      <c r="D27734" s="533"/>
      <c r="E27734" s="533"/>
      <c r="F27734" s="533"/>
      <c r="G27734" s="533"/>
    </row>
    <row r="27735" spans="1:7">
      <c r="A27735" s="533"/>
      <c r="B27735" s="1787"/>
      <c r="C27735" s="1788"/>
      <c r="D27735" s="533"/>
      <c r="E27735" s="533"/>
      <c r="F27735" s="533"/>
      <c r="G27735" s="533"/>
    </row>
    <row r="27736" spans="1:7">
      <c r="A27736" s="533"/>
      <c r="B27736" s="1787"/>
      <c r="C27736" s="1788"/>
      <c r="D27736" s="533"/>
      <c r="E27736" s="533"/>
      <c r="F27736" s="533"/>
      <c r="G27736" s="533"/>
    </row>
    <row r="27737" spans="1:7">
      <c r="A27737" s="533"/>
      <c r="B27737" s="1787"/>
      <c r="C27737" s="1788"/>
      <c r="D27737" s="533"/>
      <c r="E27737" s="533"/>
      <c r="F27737" s="533"/>
      <c r="G27737" s="533"/>
    </row>
    <row r="27738" spans="1:7">
      <c r="A27738" s="533"/>
      <c r="B27738" s="1787"/>
      <c r="C27738" s="1788"/>
      <c r="D27738" s="533"/>
      <c r="E27738" s="533"/>
      <c r="F27738" s="533"/>
      <c r="G27738" s="533"/>
    </row>
    <row r="27739" spans="1:7">
      <c r="A27739" s="533"/>
      <c r="B27739" s="1787"/>
      <c r="C27739" s="1788"/>
      <c r="D27739" s="533"/>
      <c r="E27739" s="533"/>
      <c r="F27739" s="533"/>
      <c r="G27739" s="533"/>
    </row>
    <row r="27740" spans="1:7">
      <c r="A27740" s="533"/>
      <c r="B27740" s="1787"/>
      <c r="C27740" s="1788"/>
      <c r="D27740" s="533"/>
      <c r="E27740" s="533"/>
      <c r="F27740" s="533"/>
      <c r="G27740" s="533"/>
    </row>
    <row r="27741" spans="1:7">
      <c r="A27741" s="533"/>
      <c r="B27741" s="1787"/>
      <c r="C27741" s="1788"/>
      <c r="D27741" s="533"/>
      <c r="E27741" s="533"/>
      <c r="F27741" s="533"/>
      <c r="G27741" s="533"/>
    </row>
    <row r="27742" spans="1:7">
      <c r="A27742" s="533"/>
      <c r="B27742" s="1787"/>
      <c r="C27742" s="1788"/>
      <c r="D27742" s="533"/>
      <c r="E27742" s="533"/>
      <c r="F27742" s="533"/>
      <c r="G27742" s="533"/>
    </row>
    <row r="27743" spans="1:7">
      <c r="A27743" s="533"/>
      <c r="B27743" s="1787"/>
      <c r="C27743" s="1788"/>
      <c r="D27743" s="533"/>
      <c r="E27743" s="533"/>
      <c r="F27743" s="533"/>
      <c r="G27743" s="533"/>
    </row>
    <row r="27744" spans="1:7">
      <c r="A27744" s="533"/>
      <c r="B27744" s="1787"/>
      <c r="C27744" s="1788"/>
      <c r="D27744" s="533"/>
      <c r="E27744" s="533"/>
      <c r="F27744" s="533"/>
      <c r="G27744" s="533"/>
    </row>
    <row r="27745" spans="1:7">
      <c r="A27745" s="533"/>
      <c r="B27745" s="1787"/>
      <c r="C27745" s="1788"/>
      <c r="D27745" s="533"/>
      <c r="E27745" s="533"/>
      <c r="F27745" s="533"/>
      <c r="G27745" s="533"/>
    </row>
    <row r="27746" spans="1:7">
      <c r="A27746" s="533"/>
      <c r="B27746" s="1787"/>
      <c r="C27746" s="1788"/>
      <c r="D27746" s="533"/>
      <c r="E27746" s="533"/>
      <c r="F27746" s="533"/>
      <c r="G27746" s="533"/>
    </row>
    <row r="27747" spans="1:7">
      <c r="A27747" s="533"/>
      <c r="B27747" s="1787"/>
      <c r="C27747" s="1788"/>
      <c r="D27747" s="533"/>
      <c r="E27747" s="533"/>
      <c r="F27747" s="533"/>
      <c r="G27747" s="533"/>
    </row>
    <row r="27748" spans="1:7">
      <c r="A27748" s="533"/>
      <c r="B27748" s="1787"/>
      <c r="C27748" s="1788"/>
      <c r="D27748" s="533"/>
      <c r="E27748" s="533"/>
      <c r="F27748" s="533"/>
      <c r="G27748" s="533"/>
    </row>
    <row r="27749" spans="1:7">
      <c r="A27749" s="533"/>
      <c r="B27749" s="1787"/>
      <c r="C27749" s="1788"/>
      <c r="D27749" s="533"/>
      <c r="E27749" s="533"/>
      <c r="F27749" s="533"/>
      <c r="G27749" s="533"/>
    </row>
    <row r="27750" spans="1:7">
      <c r="A27750" s="533"/>
      <c r="B27750" s="1787"/>
      <c r="C27750" s="1788"/>
      <c r="D27750" s="533"/>
      <c r="E27750" s="533"/>
      <c r="F27750" s="533"/>
      <c r="G27750" s="533"/>
    </row>
    <row r="27751" spans="1:7">
      <c r="A27751" s="533"/>
      <c r="B27751" s="1787"/>
      <c r="C27751" s="1788"/>
      <c r="D27751" s="533"/>
      <c r="E27751" s="533"/>
      <c r="F27751" s="533"/>
      <c r="G27751" s="533"/>
    </row>
    <row r="27752" spans="1:7">
      <c r="A27752" s="533"/>
      <c r="B27752" s="1787"/>
      <c r="C27752" s="1788"/>
      <c r="D27752" s="533"/>
      <c r="E27752" s="533"/>
      <c r="F27752" s="533"/>
      <c r="G27752" s="533"/>
    </row>
    <row r="27753" spans="1:7">
      <c r="A27753" s="533"/>
      <c r="B27753" s="1787"/>
      <c r="C27753" s="1788"/>
      <c r="D27753" s="533"/>
      <c r="E27753" s="533"/>
      <c r="F27753" s="533"/>
      <c r="G27753" s="533"/>
    </row>
    <row r="27754" spans="1:7">
      <c r="A27754" s="533"/>
      <c r="B27754" s="1787"/>
      <c r="C27754" s="1788"/>
      <c r="D27754" s="533"/>
      <c r="E27754" s="533"/>
      <c r="F27754" s="533"/>
      <c r="G27754" s="533"/>
    </row>
    <row r="27755" spans="1:7">
      <c r="A27755" s="533"/>
      <c r="B27755" s="1787"/>
      <c r="C27755" s="1788"/>
      <c r="D27755" s="533"/>
      <c r="E27755" s="533"/>
      <c r="F27755" s="533"/>
      <c r="G27755" s="533"/>
    </row>
    <row r="27756" spans="1:7">
      <c r="A27756" s="533"/>
      <c r="B27756" s="1787"/>
      <c r="C27756" s="1788"/>
      <c r="D27756" s="533"/>
      <c r="E27756" s="533"/>
      <c r="F27756" s="533"/>
      <c r="G27756" s="533"/>
    </row>
    <row r="27757" spans="1:7">
      <c r="A27757" s="533"/>
      <c r="B27757" s="1787"/>
      <c r="C27757" s="1788"/>
      <c r="D27757" s="533"/>
      <c r="E27757" s="533"/>
      <c r="F27757" s="533"/>
      <c r="G27757" s="533"/>
    </row>
    <row r="27758" spans="1:7">
      <c r="A27758" s="533"/>
      <c r="B27758" s="1787"/>
      <c r="C27758" s="1788"/>
      <c r="D27758" s="533"/>
      <c r="E27758" s="533"/>
      <c r="F27758" s="533"/>
      <c r="G27758" s="533"/>
    </row>
    <row r="27759" spans="1:7">
      <c r="A27759" s="533"/>
      <c r="B27759" s="1787"/>
      <c r="C27759" s="1788"/>
      <c r="D27759" s="533"/>
      <c r="E27759" s="533"/>
      <c r="F27759" s="533"/>
      <c r="G27759" s="533"/>
    </row>
    <row r="27760" spans="1:7">
      <c r="A27760" s="533"/>
      <c r="B27760" s="1787"/>
      <c r="C27760" s="1788"/>
      <c r="D27760" s="533"/>
      <c r="E27760" s="533"/>
      <c r="F27760" s="533"/>
      <c r="G27760" s="533"/>
    </row>
    <row r="27761" spans="1:7">
      <c r="A27761" s="533"/>
      <c r="B27761" s="1787"/>
      <c r="C27761" s="1788"/>
      <c r="D27761" s="533"/>
      <c r="E27761" s="533"/>
      <c r="F27761" s="533"/>
      <c r="G27761" s="533"/>
    </row>
    <row r="27762" spans="1:7">
      <c r="A27762" s="533"/>
      <c r="B27762" s="1787"/>
      <c r="C27762" s="1788"/>
      <c r="D27762" s="533"/>
      <c r="E27762" s="533"/>
      <c r="F27762" s="533"/>
      <c r="G27762" s="533"/>
    </row>
    <row r="27763" spans="1:7">
      <c r="A27763" s="533"/>
      <c r="B27763" s="1787"/>
      <c r="C27763" s="1788"/>
      <c r="D27763" s="533"/>
      <c r="E27763" s="533"/>
      <c r="F27763" s="533"/>
      <c r="G27763" s="533"/>
    </row>
    <row r="27764" spans="1:7">
      <c r="A27764" s="533"/>
      <c r="B27764" s="1787"/>
      <c r="C27764" s="1788"/>
      <c r="D27764" s="533"/>
      <c r="E27764" s="533"/>
      <c r="F27764" s="533"/>
      <c r="G27764" s="533"/>
    </row>
    <row r="27765" spans="1:7">
      <c r="A27765" s="533"/>
      <c r="B27765" s="1787"/>
      <c r="C27765" s="1788"/>
      <c r="D27765" s="533"/>
      <c r="E27765" s="533"/>
      <c r="F27765" s="533"/>
      <c r="G27765" s="533"/>
    </row>
    <row r="27766" spans="1:7">
      <c r="A27766" s="533"/>
      <c r="B27766" s="1787"/>
      <c r="C27766" s="1788"/>
      <c r="D27766" s="533"/>
      <c r="E27766" s="533"/>
      <c r="F27766" s="533"/>
      <c r="G27766" s="533"/>
    </row>
    <row r="27767" spans="1:7">
      <c r="A27767" s="533"/>
      <c r="B27767" s="1787"/>
      <c r="C27767" s="1788"/>
      <c r="D27767" s="533"/>
      <c r="E27767" s="533"/>
      <c r="F27767" s="533"/>
      <c r="G27767" s="533"/>
    </row>
    <row r="27768" spans="1:7">
      <c r="A27768" s="533"/>
      <c r="B27768" s="1787"/>
      <c r="C27768" s="1788"/>
      <c r="D27768" s="533"/>
      <c r="E27768" s="533"/>
      <c r="F27768" s="533"/>
      <c r="G27768" s="533"/>
    </row>
    <row r="27769" spans="1:7">
      <c r="A27769" s="533"/>
      <c r="B27769" s="1787"/>
      <c r="C27769" s="1788"/>
      <c r="D27769" s="533"/>
      <c r="E27769" s="533"/>
      <c r="F27769" s="533"/>
      <c r="G27769" s="533"/>
    </row>
    <row r="27770" spans="1:7">
      <c r="A27770" s="533"/>
      <c r="B27770" s="1787"/>
      <c r="C27770" s="1788"/>
      <c r="D27770" s="533"/>
      <c r="E27770" s="533"/>
      <c r="F27770" s="533"/>
      <c r="G27770" s="533"/>
    </row>
    <row r="27771" spans="1:7">
      <c r="A27771" s="533"/>
      <c r="B27771" s="1787"/>
      <c r="C27771" s="1788"/>
      <c r="D27771" s="533"/>
      <c r="E27771" s="533"/>
      <c r="F27771" s="533"/>
      <c r="G27771" s="533"/>
    </row>
    <row r="27772" spans="1:7">
      <c r="A27772" s="533"/>
      <c r="B27772" s="1787"/>
      <c r="C27772" s="1788"/>
      <c r="D27772" s="533"/>
      <c r="E27772" s="533"/>
      <c r="F27772" s="533"/>
      <c r="G27772" s="533"/>
    </row>
    <row r="27773" spans="1:7">
      <c r="A27773" s="533"/>
      <c r="B27773" s="1787"/>
      <c r="C27773" s="1788"/>
      <c r="D27773" s="533"/>
      <c r="E27773" s="533"/>
      <c r="F27773" s="533"/>
      <c r="G27773" s="533"/>
    </row>
    <row r="27774" spans="1:7">
      <c r="A27774" s="533"/>
      <c r="B27774" s="1787"/>
      <c r="C27774" s="1788"/>
      <c r="D27774" s="533"/>
      <c r="E27774" s="533"/>
      <c r="F27774" s="533"/>
      <c r="G27774" s="533"/>
    </row>
    <row r="27775" spans="1:7">
      <c r="A27775" s="533"/>
      <c r="B27775" s="1787"/>
      <c r="C27775" s="1788"/>
      <c r="D27775" s="533"/>
      <c r="E27775" s="533"/>
      <c r="F27775" s="533"/>
      <c r="G27775" s="533"/>
    </row>
    <row r="27776" spans="1:7">
      <c r="A27776" s="533"/>
      <c r="B27776" s="1787"/>
      <c r="C27776" s="1788"/>
      <c r="D27776" s="533"/>
      <c r="E27776" s="533"/>
      <c r="F27776" s="533"/>
      <c r="G27776" s="533"/>
    </row>
    <row r="27777" spans="1:7">
      <c r="A27777" s="533"/>
      <c r="B27777" s="1787"/>
      <c r="C27777" s="1788"/>
      <c r="D27777" s="533"/>
      <c r="E27777" s="533"/>
      <c r="F27777" s="533"/>
      <c r="G27777" s="533"/>
    </row>
    <row r="27778" spans="1:7">
      <c r="A27778" s="533"/>
      <c r="B27778" s="1787"/>
      <c r="C27778" s="1788"/>
      <c r="D27778" s="533"/>
      <c r="E27778" s="533"/>
      <c r="F27778" s="533"/>
      <c r="G27778" s="533"/>
    </row>
    <row r="27779" spans="1:7">
      <c r="A27779" s="533"/>
      <c r="B27779" s="1787"/>
      <c r="C27779" s="1788"/>
      <c r="D27779" s="533"/>
      <c r="E27779" s="533"/>
      <c r="F27779" s="533"/>
      <c r="G27779" s="533"/>
    </row>
    <row r="27780" spans="1:7">
      <c r="A27780" s="533"/>
      <c r="B27780" s="1787"/>
      <c r="C27780" s="1788"/>
      <c r="D27780" s="533"/>
      <c r="E27780" s="533"/>
      <c r="F27780" s="533"/>
      <c r="G27780" s="533"/>
    </row>
    <row r="27781" spans="1:7">
      <c r="A27781" s="533"/>
      <c r="B27781" s="1787"/>
      <c r="C27781" s="1788"/>
      <c r="D27781" s="533"/>
      <c r="E27781" s="533"/>
      <c r="F27781" s="533"/>
      <c r="G27781" s="533"/>
    </row>
    <row r="27782" spans="1:7">
      <c r="A27782" s="533"/>
      <c r="B27782" s="1787"/>
      <c r="C27782" s="1788"/>
      <c r="D27782" s="533"/>
      <c r="E27782" s="533"/>
      <c r="F27782" s="533"/>
      <c r="G27782" s="533"/>
    </row>
    <row r="27783" spans="1:7">
      <c r="A27783" s="533"/>
      <c r="B27783" s="1787"/>
      <c r="C27783" s="1788"/>
      <c r="D27783" s="533"/>
      <c r="E27783" s="533"/>
      <c r="F27783" s="533"/>
      <c r="G27783" s="533"/>
    </row>
    <row r="27784" spans="1:7">
      <c r="A27784" s="533"/>
      <c r="B27784" s="1787"/>
      <c r="C27784" s="1788"/>
      <c r="D27784" s="533"/>
      <c r="E27784" s="533"/>
      <c r="F27784" s="533"/>
      <c r="G27784" s="533"/>
    </row>
    <row r="27785" spans="1:7">
      <c r="A27785" s="533"/>
      <c r="B27785" s="1787"/>
      <c r="C27785" s="1788"/>
      <c r="D27785" s="533"/>
      <c r="E27785" s="533"/>
      <c r="F27785" s="533"/>
      <c r="G27785" s="533"/>
    </row>
    <row r="27786" spans="1:7">
      <c r="A27786" s="533"/>
      <c r="B27786" s="1787"/>
      <c r="C27786" s="1788"/>
      <c r="D27786" s="533"/>
      <c r="E27786" s="533"/>
      <c r="F27786" s="533"/>
      <c r="G27786" s="533"/>
    </row>
    <row r="27787" spans="1:7">
      <c r="A27787" s="533"/>
      <c r="B27787" s="1787"/>
      <c r="C27787" s="1788"/>
      <c r="D27787" s="533"/>
      <c r="E27787" s="533"/>
      <c r="F27787" s="533"/>
      <c r="G27787" s="533"/>
    </row>
    <row r="27788" spans="1:7">
      <c r="A27788" s="533"/>
      <c r="B27788" s="1787"/>
      <c r="C27788" s="1788"/>
      <c r="D27788" s="533"/>
      <c r="E27788" s="533"/>
      <c r="F27788" s="533"/>
      <c r="G27788" s="533"/>
    </row>
    <row r="27789" spans="1:7">
      <c r="A27789" s="533"/>
      <c r="B27789" s="1787"/>
      <c r="C27789" s="1788"/>
      <c r="D27789" s="533"/>
      <c r="E27789" s="533"/>
      <c r="F27789" s="533"/>
      <c r="G27789" s="533"/>
    </row>
    <row r="27790" spans="1:7">
      <c r="A27790" s="533"/>
      <c r="B27790" s="1787"/>
      <c r="C27790" s="1788"/>
      <c r="D27790" s="533"/>
      <c r="E27790" s="533"/>
      <c r="F27790" s="533"/>
      <c r="G27790" s="533"/>
    </row>
    <row r="27791" spans="1:7">
      <c r="A27791" s="533"/>
      <c r="B27791" s="1787"/>
      <c r="C27791" s="1788"/>
      <c r="D27791" s="533"/>
      <c r="E27791" s="533"/>
      <c r="F27791" s="533"/>
      <c r="G27791" s="533"/>
    </row>
    <row r="27792" spans="1:7">
      <c r="A27792" s="533"/>
      <c r="B27792" s="1787"/>
      <c r="C27792" s="1788"/>
      <c r="D27792" s="533"/>
      <c r="E27792" s="533"/>
      <c r="F27792" s="533"/>
      <c r="G27792" s="533"/>
    </row>
    <row r="27793" spans="1:7">
      <c r="A27793" s="533"/>
      <c r="B27793" s="1787"/>
      <c r="C27793" s="1788"/>
      <c r="D27793" s="533"/>
      <c r="E27793" s="533"/>
      <c r="F27793" s="533"/>
      <c r="G27793" s="533"/>
    </row>
    <row r="27794" spans="1:7">
      <c r="A27794" s="533"/>
      <c r="B27794" s="1787"/>
      <c r="C27794" s="1788"/>
      <c r="D27794" s="533"/>
      <c r="E27794" s="533"/>
      <c r="F27794" s="533"/>
      <c r="G27794" s="533"/>
    </row>
    <row r="27795" spans="1:7">
      <c r="A27795" s="533"/>
      <c r="B27795" s="1787"/>
      <c r="C27795" s="1788"/>
      <c r="D27795" s="533"/>
      <c r="E27795" s="533"/>
      <c r="F27795" s="533"/>
      <c r="G27795" s="533"/>
    </row>
    <row r="27796" spans="1:7">
      <c r="A27796" s="533"/>
      <c r="B27796" s="1787"/>
      <c r="C27796" s="1788"/>
      <c r="D27796" s="533"/>
      <c r="E27796" s="533"/>
      <c r="F27796" s="533"/>
      <c r="G27796" s="533"/>
    </row>
    <row r="27797" spans="1:7">
      <c r="A27797" s="533"/>
      <c r="B27797" s="1787"/>
      <c r="C27797" s="1788"/>
      <c r="D27797" s="533"/>
      <c r="E27797" s="533"/>
      <c r="F27797" s="533"/>
      <c r="G27797" s="533"/>
    </row>
    <row r="27798" spans="1:7">
      <c r="A27798" s="533"/>
      <c r="B27798" s="1787"/>
      <c r="C27798" s="1788"/>
      <c r="D27798" s="533"/>
      <c r="E27798" s="533"/>
      <c r="F27798" s="533"/>
      <c r="G27798" s="533"/>
    </row>
    <row r="27799" spans="1:7">
      <c r="A27799" s="533"/>
      <c r="B27799" s="1787"/>
      <c r="C27799" s="1788"/>
      <c r="D27799" s="533"/>
      <c r="E27799" s="533"/>
      <c r="F27799" s="533"/>
      <c r="G27799" s="533"/>
    </row>
    <row r="27800" spans="1:7">
      <c r="A27800" s="533"/>
      <c r="B27800" s="1787"/>
      <c r="C27800" s="1788"/>
      <c r="D27800" s="533"/>
      <c r="E27800" s="533"/>
      <c r="F27800" s="533"/>
      <c r="G27800" s="533"/>
    </row>
    <row r="27801" spans="1:7">
      <c r="A27801" s="533"/>
      <c r="B27801" s="1787"/>
      <c r="C27801" s="1788"/>
      <c r="D27801" s="533"/>
      <c r="E27801" s="533"/>
      <c r="F27801" s="533"/>
      <c r="G27801" s="533"/>
    </row>
    <row r="27802" spans="1:7">
      <c r="A27802" s="533"/>
      <c r="B27802" s="1787"/>
      <c r="C27802" s="1788"/>
      <c r="D27802" s="533"/>
      <c r="E27802" s="533"/>
      <c r="F27802" s="533"/>
      <c r="G27802" s="533"/>
    </row>
    <row r="27803" spans="1:7">
      <c r="A27803" s="533"/>
      <c r="B27803" s="1787"/>
      <c r="C27803" s="1788"/>
      <c r="D27803" s="533"/>
      <c r="E27803" s="533"/>
      <c r="F27803" s="533"/>
      <c r="G27803" s="533"/>
    </row>
    <row r="27804" spans="1:7">
      <c r="A27804" s="533"/>
      <c r="B27804" s="1787"/>
      <c r="C27804" s="1788"/>
      <c r="D27804" s="533"/>
      <c r="E27804" s="533"/>
      <c r="F27804" s="533"/>
      <c r="G27804" s="533"/>
    </row>
    <row r="27805" spans="1:7">
      <c r="A27805" s="533"/>
      <c r="B27805" s="1787"/>
      <c r="C27805" s="1788"/>
      <c r="D27805" s="533"/>
      <c r="E27805" s="533"/>
      <c r="F27805" s="533"/>
      <c r="G27805" s="533"/>
    </row>
    <row r="27806" spans="1:7">
      <c r="A27806" s="533"/>
      <c r="B27806" s="1787"/>
      <c r="C27806" s="1788"/>
      <c r="D27806" s="533"/>
      <c r="E27806" s="533"/>
      <c r="F27806" s="533"/>
      <c r="G27806" s="533"/>
    </row>
    <row r="27807" spans="1:7">
      <c r="A27807" s="533"/>
      <c r="B27807" s="1787"/>
      <c r="C27807" s="1788"/>
      <c r="D27807" s="533"/>
      <c r="E27807" s="533"/>
      <c r="F27807" s="533"/>
      <c r="G27807" s="533"/>
    </row>
    <row r="27808" spans="1:7">
      <c r="A27808" s="533"/>
      <c r="B27808" s="1787"/>
      <c r="C27808" s="1788"/>
      <c r="D27808" s="533"/>
      <c r="E27808" s="533"/>
      <c r="F27808" s="533"/>
      <c r="G27808" s="533"/>
    </row>
    <row r="27809" spans="1:7">
      <c r="A27809" s="533"/>
      <c r="B27809" s="1787"/>
      <c r="C27809" s="1788"/>
      <c r="D27809" s="533"/>
      <c r="E27809" s="533"/>
      <c r="F27809" s="533"/>
      <c r="G27809" s="533"/>
    </row>
    <row r="27810" spans="1:7">
      <c r="A27810" s="533"/>
      <c r="B27810" s="1787"/>
      <c r="C27810" s="1788"/>
      <c r="D27810" s="533"/>
      <c r="E27810" s="533"/>
      <c r="F27810" s="533"/>
      <c r="G27810" s="533"/>
    </row>
    <row r="27811" spans="1:7">
      <c r="A27811" s="533"/>
      <c r="B27811" s="1787"/>
      <c r="C27811" s="1788"/>
      <c r="D27811" s="533"/>
      <c r="E27811" s="533"/>
      <c r="F27811" s="533"/>
      <c r="G27811" s="533"/>
    </row>
    <row r="27812" spans="1:7">
      <c r="A27812" s="533"/>
      <c r="B27812" s="1787"/>
      <c r="C27812" s="1788"/>
      <c r="D27812" s="533"/>
      <c r="E27812" s="533"/>
      <c r="F27812" s="533"/>
      <c r="G27812" s="533"/>
    </row>
    <row r="27813" spans="1:7">
      <c r="A27813" s="533"/>
      <c r="B27813" s="1787"/>
      <c r="C27813" s="1788"/>
      <c r="D27813" s="533"/>
      <c r="E27813" s="533"/>
      <c r="F27813" s="533"/>
      <c r="G27813" s="533"/>
    </row>
    <row r="27814" spans="1:7">
      <c r="A27814" s="533"/>
      <c r="B27814" s="1787"/>
      <c r="C27814" s="1788"/>
      <c r="D27814" s="533"/>
      <c r="E27814" s="533"/>
      <c r="F27814" s="533"/>
      <c r="G27814" s="533"/>
    </row>
    <row r="27815" spans="1:7">
      <c r="A27815" s="533"/>
      <c r="B27815" s="1787"/>
      <c r="C27815" s="1788"/>
      <c r="D27815" s="533"/>
      <c r="E27815" s="533"/>
      <c r="F27815" s="533"/>
      <c r="G27815" s="533"/>
    </row>
    <row r="27816" spans="1:7">
      <c r="A27816" s="533"/>
      <c r="B27816" s="1787"/>
      <c r="C27816" s="1788"/>
      <c r="D27816" s="533"/>
      <c r="E27816" s="533"/>
      <c r="F27816" s="533"/>
      <c r="G27816" s="533"/>
    </row>
    <row r="27817" spans="1:7">
      <c r="A27817" s="533"/>
      <c r="B27817" s="1787"/>
      <c r="C27817" s="1788"/>
      <c r="D27817" s="533"/>
      <c r="E27817" s="533"/>
      <c r="F27817" s="533"/>
      <c r="G27817" s="533"/>
    </row>
    <row r="27818" spans="1:7">
      <c r="A27818" s="533"/>
      <c r="B27818" s="1787"/>
      <c r="C27818" s="1788"/>
      <c r="D27818" s="533"/>
      <c r="E27818" s="533"/>
      <c r="F27818" s="533"/>
      <c r="G27818" s="533"/>
    </row>
    <row r="27819" spans="1:7">
      <c r="A27819" s="533"/>
      <c r="B27819" s="1787"/>
      <c r="C27819" s="1788"/>
      <c r="D27819" s="533"/>
      <c r="E27819" s="533"/>
      <c r="F27819" s="533"/>
      <c r="G27819" s="533"/>
    </row>
    <row r="27820" spans="1:7">
      <c r="A27820" s="533"/>
      <c r="B27820" s="1787"/>
      <c r="C27820" s="1788"/>
      <c r="D27820" s="533"/>
      <c r="E27820" s="533"/>
      <c r="F27820" s="533"/>
      <c r="G27820" s="533"/>
    </row>
    <row r="27821" spans="1:7">
      <c r="A27821" s="533"/>
      <c r="B27821" s="1787"/>
      <c r="C27821" s="1788"/>
      <c r="D27821" s="533"/>
      <c r="E27821" s="533"/>
      <c r="F27821" s="533"/>
      <c r="G27821" s="533"/>
    </row>
    <row r="27822" spans="1:7">
      <c r="A27822" s="533"/>
      <c r="B27822" s="1787"/>
      <c r="C27822" s="1788"/>
      <c r="D27822" s="533"/>
      <c r="E27822" s="533"/>
      <c r="F27822" s="533"/>
      <c r="G27822" s="533"/>
    </row>
    <row r="27823" spans="1:7">
      <c r="A27823" s="533"/>
      <c r="B27823" s="1787"/>
      <c r="C27823" s="1788"/>
      <c r="D27823" s="533"/>
      <c r="E27823" s="533"/>
      <c r="F27823" s="533"/>
      <c r="G27823" s="533"/>
    </row>
    <row r="27824" spans="1:7">
      <c r="A27824" s="533"/>
      <c r="B27824" s="1787"/>
      <c r="C27824" s="1788"/>
      <c r="D27824" s="533"/>
      <c r="E27824" s="533"/>
      <c r="F27824" s="533"/>
      <c r="G27824" s="533"/>
    </row>
    <row r="27825" spans="1:7">
      <c r="A27825" s="533"/>
      <c r="B27825" s="1787"/>
      <c r="C27825" s="1788"/>
      <c r="D27825" s="533"/>
      <c r="E27825" s="533"/>
      <c r="F27825" s="533"/>
      <c r="G27825" s="533"/>
    </row>
    <row r="27826" spans="1:7">
      <c r="A27826" s="533"/>
      <c r="B27826" s="1787"/>
      <c r="C27826" s="1788"/>
      <c r="D27826" s="533"/>
      <c r="E27826" s="533"/>
      <c r="F27826" s="533"/>
      <c r="G27826" s="533"/>
    </row>
    <row r="27827" spans="1:7">
      <c r="A27827" s="533"/>
      <c r="B27827" s="1787"/>
      <c r="C27827" s="1788"/>
      <c r="D27827" s="533"/>
      <c r="E27827" s="533"/>
      <c r="F27827" s="533"/>
      <c r="G27827" s="533"/>
    </row>
    <row r="27828" spans="1:7">
      <c r="A27828" s="533"/>
      <c r="B27828" s="1787"/>
      <c r="C27828" s="1788"/>
      <c r="D27828" s="533"/>
      <c r="E27828" s="533"/>
      <c r="F27828" s="533"/>
      <c r="G27828" s="533"/>
    </row>
    <row r="27829" spans="1:7">
      <c r="A27829" s="533"/>
      <c r="B27829" s="1787"/>
      <c r="C27829" s="1788"/>
      <c r="D27829" s="533"/>
      <c r="E27829" s="533"/>
      <c r="F27829" s="533"/>
      <c r="G27829" s="533"/>
    </row>
    <row r="27830" spans="1:7">
      <c r="A27830" s="533"/>
      <c r="B27830" s="1787"/>
      <c r="C27830" s="1788"/>
      <c r="D27830" s="533"/>
      <c r="E27830" s="533"/>
      <c r="F27830" s="533"/>
      <c r="G27830" s="533"/>
    </row>
    <row r="27831" spans="1:7">
      <c r="A27831" s="533"/>
      <c r="B27831" s="1787"/>
      <c r="C27831" s="1788"/>
      <c r="D27831" s="533"/>
      <c r="E27831" s="533"/>
      <c r="F27831" s="533"/>
      <c r="G27831" s="533"/>
    </row>
    <row r="27832" spans="1:7">
      <c r="A27832" s="533"/>
      <c r="B27832" s="1787"/>
      <c r="C27832" s="1788"/>
      <c r="D27832" s="533"/>
      <c r="E27832" s="533"/>
      <c r="F27832" s="533"/>
      <c r="G27832" s="533"/>
    </row>
    <row r="27833" spans="1:7">
      <c r="A27833" s="533"/>
      <c r="B27833" s="1787"/>
      <c r="C27833" s="1788"/>
      <c r="D27833" s="533"/>
      <c r="E27833" s="533"/>
      <c r="F27833" s="533"/>
      <c r="G27833" s="533"/>
    </row>
    <row r="27834" spans="1:7">
      <c r="A27834" s="533"/>
      <c r="B27834" s="1787"/>
      <c r="C27834" s="1788"/>
      <c r="D27834" s="533"/>
      <c r="E27834" s="533"/>
      <c r="F27834" s="533"/>
      <c r="G27834" s="533"/>
    </row>
    <row r="27835" spans="1:7">
      <c r="A27835" s="533"/>
      <c r="B27835" s="1787"/>
      <c r="C27835" s="1788"/>
      <c r="D27835" s="533"/>
      <c r="E27835" s="533"/>
      <c r="F27835" s="533"/>
      <c r="G27835" s="533"/>
    </row>
    <row r="27836" spans="1:7">
      <c r="A27836" s="533"/>
      <c r="B27836" s="1787"/>
      <c r="C27836" s="1788"/>
      <c r="D27836" s="533"/>
      <c r="E27836" s="533"/>
      <c r="F27836" s="533"/>
      <c r="G27836" s="533"/>
    </row>
    <row r="27837" spans="1:7">
      <c r="A27837" s="533"/>
      <c r="B27837" s="1787"/>
      <c r="C27837" s="1788"/>
      <c r="D27837" s="533"/>
      <c r="E27837" s="533"/>
      <c r="F27837" s="533"/>
      <c r="G27837" s="533"/>
    </row>
    <row r="27838" spans="1:7">
      <c r="A27838" s="533"/>
      <c r="B27838" s="1787"/>
      <c r="C27838" s="1788"/>
      <c r="D27838" s="533"/>
      <c r="E27838" s="533"/>
      <c r="F27838" s="533"/>
      <c r="G27838" s="533"/>
    </row>
    <row r="27839" spans="1:7">
      <c r="A27839" s="533"/>
      <c r="B27839" s="1787"/>
      <c r="C27839" s="1788"/>
      <c r="D27839" s="533"/>
      <c r="E27839" s="533"/>
      <c r="F27839" s="533"/>
      <c r="G27839" s="533"/>
    </row>
    <row r="27840" spans="1:7">
      <c r="A27840" s="533"/>
      <c r="B27840" s="1787"/>
      <c r="C27840" s="1788"/>
      <c r="D27840" s="533"/>
      <c r="E27840" s="533"/>
      <c r="F27840" s="533"/>
      <c r="G27840" s="533"/>
    </row>
    <row r="27841" spans="1:7">
      <c r="A27841" s="533"/>
      <c r="B27841" s="1787"/>
      <c r="C27841" s="1788"/>
      <c r="D27841" s="533"/>
      <c r="E27841" s="533"/>
      <c r="F27841" s="533"/>
      <c r="G27841" s="533"/>
    </row>
    <row r="27842" spans="1:7">
      <c r="A27842" s="533"/>
      <c r="B27842" s="1787"/>
      <c r="C27842" s="1788"/>
      <c r="D27842" s="533"/>
      <c r="E27842" s="533"/>
      <c r="F27842" s="533"/>
      <c r="G27842" s="533"/>
    </row>
    <row r="27843" spans="1:7">
      <c r="A27843" s="533"/>
      <c r="B27843" s="1787"/>
      <c r="C27843" s="1788"/>
      <c r="D27843" s="533"/>
      <c r="E27843" s="533"/>
      <c r="F27843" s="533"/>
      <c r="G27843" s="533"/>
    </row>
    <row r="27844" spans="1:7">
      <c r="A27844" s="533"/>
      <c r="B27844" s="1787"/>
      <c r="C27844" s="1788"/>
      <c r="D27844" s="533"/>
      <c r="E27844" s="533"/>
      <c r="F27844" s="533"/>
      <c r="G27844" s="533"/>
    </row>
    <row r="27845" spans="1:7">
      <c r="A27845" s="533"/>
      <c r="B27845" s="1787"/>
      <c r="C27845" s="1788"/>
      <c r="D27845" s="533"/>
      <c r="E27845" s="533"/>
      <c r="F27845" s="533"/>
      <c r="G27845" s="533"/>
    </row>
    <row r="27846" spans="1:7">
      <c r="A27846" s="533"/>
      <c r="B27846" s="1787"/>
      <c r="C27846" s="1788"/>
      <c r="D27846" s="533"/>
      <c r="E27846" s="533"/>
      <c r="F27846" s="533"/>
      <c r="G27846" s="533"/>
    </row>
    <row r="27847" spans="1:7">
      <c r="A27847" s="533"/>
      <c r="B27847" s="1787"/>
      <c r="C27847" s="1788"/>
      <c r="D27847" s="533"/>
      <c r="E27847" s="533"/>
      <c r="F27847" s="533"/>
      <c r="G27847" s="533"/>
    </row>
    <row r="27848" spans="1:7">
      <c r="A27848" s="533"/>
      <c r="B27848" s="1787"/>
      <c r="C27848" s="1788"/>
      <c r="D27848" s="533"/>
      <c r="E27848" s="533"/>
      <c r="F27848" s="533"/>
      <c r="G27848" s="533"/>
    </row>
    <row r="27849" spans="1:7">
      <c r="A27849" s="533"/>
      <c r="B27849" s="1787"/>
      <c r="C27849" s="1788"/>
      <c r="D27849" s="533"/>
      <c r="E27849" s="533"/>
      <c r="F27849" s="533"/>
      <c r="G27849" s="533"/>
    </row>
    <row r="27850" spans="1:7">
      <c r="A27850" s="533"/>
      <c r="B27850" s="1787"/>
      <c r="C27850" s="1788"/>
      <c r="D27850" s="533"/>
      <c r="E27850" s="533"/>
      <c r="F27850" s="533"/>
      <c r="G27850" s="533"/>
    </row>
    <row r="27851" spans="1:7">
      <c r="A27851" s="533"/>
      <c r="B27851" s="1787"/>
      <c r="C27851" s="1788"/>
      <c r="D27851" s="533"/>
      <c r="E27851" s="533"/>
      <c r="F27851" s="533"/>
      <c r="G27851" s="533"/>
    </row>
    <row r="27852" spans="1:7">
      <c r="A27852" s="533"/>
      <c r="B27852" s="1787"/>
      <c r="C27852" s="1788"/>
      <c r="D27852" s="533"/>
      <c r="E27852" s="533"/>
      <c r="F27852" s="533"/>
      <c r="G27852" s="533"/>
    </row>
    <row r="27853" spans="1:7">
      <c r="A27853" s="533"/>
      <c r="B27853" s="1787"/>
      <c r="C27853" s="1788"/>
      <c r="D27853" s="533"/>
      <c r="E27853" s="533"/>
      <c r="F27853" s="533"/>
      <c r="G27853" s="533"/>
    </row>
    <row r="27854" spans="1:7">
      <c r="A27854" s="533"/>
      <c r="B27854" s="1787"/>
      <c r="C27854" s="1788"/>
      <c r="D27854" s="533"/>
      <c r="E27854" s="533"/>
      <c r="F27854" s="533"/>
      <c r="G27854" s="533"/>
    </row>
    <row r="27855" spans="1:7">
      <c r="A27855" s="533"/>
      <c r="B27855" s="1787"/>
      <c r="C27855" s="1788"/>
      <c r="D27855" s="533"/>
      <c r="E27855" s="533"/>
      <c r="F27855" s="533"/>
      <c r="G27855" s="533"/>
    </row>
    <row r="27856" spans="1:7">
      <c r="A27856" s="533"/>
      <c r="B27856" s="1787"/>
      <c r="C27856" s="1788"/>
      <c r="D27856" s="533"/>
      <c r="E27856" s="533"/>
      <c r="F27856" s="533"/>
      <c r="G27856" s="533"/>
    </row>
    <row r="27857" spans="1:7">
      <c r="A27857" s="533"/>
      <c r="B27857" s="1787"/>
      <c r="C27857" s="1788"/>
      <c r="D27857" s="533"/>
      <c r="E27857" s="533"/>
      <c r="F27857" s="533"/>
      <c r="G27857" s="533"/>
    </row>
    <row r="27858" spans="1:7">
      <c r="A27858" s="533"/>
      <c r="B27858" s="1787"/>
      <c r="C27858" s="1788"/>
      <c r="D27858" s="533"/>
      <c r="E27858" s="533"/>
      <c r="F27858" s="533"/>
      <c r="G27858" s="533"/>
    </row>
    <row r="27859" spans="1:7">
      <c r="A27859" s="533"/>
      <c r="B27859" s="1787"/>
      <c r="C27859" s="1788"/>
      <c r="D27859" s="533"/>
      <c r="E27859" s="533"/>
      <c r="F27859" s="533"/>
      <c r="G27859" s="533"/>
    </row>
    <row r="27860" spans="1:7">
      <c r="A27860" s="533"/>
      <c r="B27860" s="1787"/>
      <c r="C27860" s="1788"/>
      <c r="D27860" s="533"/>
      <c r="E27860" s="533"/>
      <c r="F27860" s="533"/>
      <c r="G27860" s="533"/>
    </row>
    <row r="27861" spans="1:7">
      <c r="A27861" s="533"/>
      <c r="B27861" s="1787"/>
      <c r="C27861" s="1788"/>
      <c r="D27861" s="533"/>
      <c r="E27861" s="533"/>
      <c r="F27861" s="533"/>
      <c r="G27861" s="533"/>
    </row>
    <row r="27862" spans="1:7">
      <c r="A27862" s="533"/>
      <c r="B27862" s="1787"/>
      <c r="C27862" s="1788"/>
      <c r="D27862" s="533"/>
      <c r="E27862" s="533"/>
      <c r="F27862" s="533"/>
      <c r="G27862" s="533"/>
    </row>
    <row r="27863" spans="1:7">
      <c r="A27863" s="533"/>
      <c r="B27863" s="1787"/>
      <c r="C27863" s="1788"/>
      <c r="D27863" s="533"/>
      <c r="E27863" s="533"/>
      <c r="F27863" s="533"/>
      <c r="G27863" s="533"/>
    </row>
    <row r="27864" spans="1:7">
      <c r="A27864" s="533"/>
      <c r="B27864" s="1787"/>
      <c r="C27864" s="1788"/>
      <c r="D27864" s="533"/>
      <c r="E27864" s="533"/>
      <c r="F27864" s="533"/>
      <c r="G27864" s="533"/>
    </row>
    <row r="27865" spans="1:7">
      <c r="A27865" s="533"/>
      <c r="B27865" s="1787"/>
      <c r="C27865" s="1788"/>
      <c r="D27865" s="533"/>
      <c r="E27865" s="533"/>
      <c r="F27865" s="533"/>
      <c r="G27865" s="533"/>
    </row>
    <row r="27866" spans="1:7">
      <c r="A27866" s="533"/>
      <c r="B27866" s="1787"/>
      <c r="C27866" s="1788"/>
      <c r="D27866" s="533"/>
      <c r="E27866" s="533"/>
      <c r="F27866" s="533"/>
      <c r="G27866" s="533"/>
    </row>
    <row r="27867" spans="1:7">
      <c r="A27867" s="533"/>
      <c r="B27867" s="1787"/>
      <c r="C27867" s="1788"/>
      <c r="D27867" s="533"/>
      <c r="E27867" s="533"/>
      <c r="F27867" s="533"/>
      <c r="G27867" s="533"/>
    </row>
    <row r="27868" spans="1:7">
      <c r="A27868" s="533"/>
      <c r="B27868" s="1787"/>
      <c r="C27868" s="1788"/>
      <c r="D27868" s="533"/>
      <c r="E27868" s="533"/>
      <c r="F27868" s="533"/>
      <c r="G27868" s="533"/>
    </row>
    <row r="27869" spans="1:7">
      <c r="A27869" s="533"/>
      <c r="B27869" s="1787"/>
      <c r="C27869" s="1788"/>
      <c r="D27869" s="533"/>
      <c r="E27869" s="533"/>
      <c r="F27869" s="533"/>
      <c r="G27869" s="533"/>
    </row>
    <row r="27870" spans="1:7">
      <c r="A27870" s="533"/>
      <c r="B27870" s="1787"/>
      <c r="C27870" s="1788"/>
      <c r="D27870" s="533"/>
      <c r="E27870" s="533"/>
      <c r="F27870" s="533"/>
      <c r="G27870" s="533"/>
    </row>
    <row r="27871" spans="1:7">
      <c r="A27871" s="533"/>
      <c r="B27871" s="1787"/>
      <c r="C27871" s="1788"/>
      <c r="D27871" s="533"/>
      <c r="E27871" s="533"/>
      <c r="F27871" s="533"/>
      <c r="G27871" s="533"/>
    </row>
    <row r="27872" spans="1:7">
      <c r="A27872" s="533"/>
      <c r="B27872" s="1787"/>
      <c r="C27872" s="1788"/>
      <c r="D27872" s="533"/>
      <c r="E27872" s="533"/>
      <c r="F27872" s="533"/>
      <c r="G27872" s="533"/>
    </row>
    <row r="27873" spans="1:7">
      <c r="A27873" s="533"/>
      <c r="B27873" s="1787"/>
      <c r="C27873" s="1788"/>
      <c r="D27873" s="533"/>
      <c r="E27873" s="533"/>
      <c r="F27873" s="533"/>
      <c r="G27873" s="533"/>
    </row>
    <row r="27874" spans="1:7">
      <c r="A27874" s="533"/>
      <c r="B27874" s="1787"/>
      <c r="C27874" s="1788"/>
      <c r="D27874" s="533"/>
      <c r="E27874" s="533"/>
      <c r="F27874" s="533"/>
      <c r="G27874" s="533"/>
    </row>
    <row r="27875" spans="1:7">
      <c r="A27875" s="533"/>
      <c r="B27875" s="1787"/>
      <c r="C27875" s="1788"/>
      <c r="D27875" s="533"/>
      <c r="E27875" s="533"/>
      <c r="F27875" s="533"/>
      <c r="G27875" s="533"/>
    </row>
    <row r="27876" spans="1:7">
      <c r="A27876" s="533"/>
      <c r="B27876" s="1787"/>
      <c r="C27876" s="1788"/>
      <c r="D27876" s="533"/>
      <c r="E27876" s="533"/>
      <c r="F27876" s="533"/>
      <c r="G27876" s="533"/>
    </row>
    <row r="27877" spans="1:7">
      <c r="A27877" s="533"/>
      <c r="B27877" s="1787"/>
      <c r="C27877" s="1788"/>
      <c r="D27877" s="533"/>
      <c r="E27877" s="533"/>
      <c r="F27877" s="533"/>
      <c r="G27877" s="533"/>
    </row>
    <row r="27878" spans="1:7">
      <c r="A27878" s="533"/>
      <c r="B27878" s="1787"/>
      <c r="C27878" s="1788"/>
      <c r="D27878" s="533"/>
      <c r="E27878" s="533"/>
      <c r="F27878" s="533"/>
      <c r="G27878" s="533"/>
    </row>
    <row r="27879" spans="1:7">
      <c r="A27879" s="533"/>
      <c r="B27879" s="1787"/>
      <c r="C27879" s="1788"/>
      <c r="D27879" s="533"/>
      <c r="E27879" s="533"/>
      <c r="F27879" s="533"/>
      <c r="G27879" s="533"/>
    </row>
    <row r="27880" spans="1:7">
      <c r="A27880" s="533"/>
      <c r="B27880" s="1787"/>
      <c r="C27880" s="1788"/>
      <c r="D27880" s="533"/>
      <c r="E27880" s="533"/>
      <c r="F27880" s="533"/>
      <c r="G27880" s="533"/>
    </row>
    <row r="27881" spans="1:7">
      <c r="A27881" s="533"/>
      <c r="B27881" s="1787"/>
      <c r="C27881" s="1788"/>
      <c r="D27881" s="533"/>
      <c r="E27881" s="533"/>
      <c r="F27881" s="533"/>
      <c r="G27881" s="533"/>
    </row>
    <row r="27882" spans="1:7">
      <c r="A27882" s="533"/>
      <c r="B27882" s="1787"/>
      <c r="C27882" s="1788"/>
      <c r="D27882" s="533"/>
      <c r="E27882" s="533"/>
      <c r="F27882" s="533"/>
      <c r="G27882" s="533"/>
    </row>
    <row r="27883" spans="1:7">
      <c r="A27883" s="533"/>
      <c r="B27883" s="1787"/>
      <c r="C27883" s="1788"/>
      <c r="D27883" s="533"/>
      <c r="E27883" s="533"/>
      <c r="F27883" s="533"/>
      <c r="G27883" s="533"/>
    </row>
    <row r="27884" spans="1:7">
      <c r="A27884" s="533"/>
      <c r="B27884" s="1787"/>
      <c r="C27884" s="1788"/>
      <c r="D27884" s="533"/>
      <c r="E27884" s="533"/>
      <c r="F27884" s="533"/>
      <c r="G27884" s="533"/>
    </row>
    <row r="27885" spans="1:7">
      <c r="A27885" s="533"/>
      <c r="B27885" s="1787"/>
      <c r="C27885" s="1788"/>
      <c r="D27885" s="533"/>
      <c r="E27885" s="533"/>
      <c r="F27885" s="533"/>
      <c r="G27885" s="533"/>
    </row>
    <row r="27886" spans="1:7">
      <c r="A27886" s="533"/>
      <c r="B27886" s="1787"/>
      <c r="C27886" s="1788"/>
      <c r="D27886" s="533"/>
      <c r="E27886" s="533"/>
      <c r="F27886" s="533"/>
      <c r="G27886" s="533"/>
    </row>
    <row r="27887" spans="1:7">
      <c r="A27887" s="533"/>
      <c r="B27887" s="1787"/>
      <c r="C27887" s="1788"/>
      <c r="D27887" s="533"/>
      <c r="E27887" s="533"/>
      <c r="F27887" s="533"/>
      <c r="G27887" s="533"/>
    </row>
    <row r="27888" spans="1:7">
      <c r="A27888" s="533"/>
      <c r="B27888" s="1787"/>
      <c r="C27888" s="1788"/>
      <c r="D27888" s="533"/>
      <c r="E27888" s="533"/>
      <c r="F27888" s="533"/>
      <c r="G27888" s="533"/>
    </row>
    <row r="27889" spans="1:7">
      <c r="A27889" s="533"/>
      <c r="B27889" s="1787"/>
      <c r="C27889" s="1788"/>
      <c r="D27889" s="533"/>
      <c r="E27889" s="533"/>
      <c r="F27889" s="533"/>
      <c r="G27889" s="533"/>
    </row>
    <row r="27890" spans="1:7">
      <c r="A27890" s="533"/>
      <c r="B27890" s="1787"/>
      <c r="C27890" s="1788"/>
      <c r="D27890" s="533"/>
      <c r="E27890" s="533"/>
      <c r="F27890" s="533"/>
      <c r="G27890" s="533"/>
    </row>
    <row r="27891" spans="1:7">
      <c r="A27891" s="533"/>
      <c r="B27891" s="1787"/>
      <c r="C27891" s="1788"/>
      <c r="D27891" s="533"/>
      <c r="E27891" s="533"/>
      <c r="F27891" s="533"/>
      <c r="G27891" s="533"/>
    </row>
    <row r="27892" spans="1:7">
      <c r="A27892" s="533"/>
      <c r="B27892" s="1787"/>
      <c r="C27892" s="1788"/>
      <c r="D27892" s="533"/>
      <c r="E27892" s="533"/>
      <c r="F27892" s="533"/>
      <c r="G27892" s="533"/>
    </row>
    <row r="27893" spans="1:7">
      <c r="A27893" s="533"/>
      <c r="B27893" s="1787"/>
      <c r="C27893" s="1788"/>
      <c r="D27893" s="533"/>
      <c r="E27893" s="533"/>
      <c r="F27893" s="533"/>
      <c r="G27893" s="533"/>
    </row>
    <row r="27894" spans="1:7">
      <c r="A27894" s="533"/>
      <c r="B27894" s="1787"/>
      <c r="C27894" s="1788"/>
      <c r="D27894" s="533"/>
      <c r="E27894" s="533"/>
      <c r="F27894" s="533"/>
      <c r="G27894" s="533"/>
    </row>
    <row r="27895" spans="1:7">
      <c r="A27895" s="533"/>
      <c r="B27895" s="1787"/>
      <c r="C27895" s="1788"/>
      <c r="D27895" s="533"/>
      <c r="E27895" s="533"/>
      <c r="F27895" s="533"/>
      <c r="G27895" s="533"/>
    </row>
    <row r="27896" spans="1:7">
      <c r="A27896" s="533"/>
      <c r="B27896" s="1787"/>
      <c r="C27896" s="1788"/>
      <c r="D27896" s="533"/>
      <c r="E27896" s="533"/>
      <c r="F27896" s="533"/>
      <c r="G27896" s="533"/>
    </row>
    <row r="27897" spans="1:7">
      <c r="A27897" s="533"/>
      <c r="B27897" s="1787"/>
      <c r="C27897" s="1788"/>
      <c r="D27897" s="533"/>
      <c r="E27897" s="533"/>
      <c r="F27897" s="533"/>
      <c r="G27897" s="533"/>
    </row>
    <row r="27898" spans="1:7">
      <c r="A27898" s="533"/>
      <c r="B27898" s="1787"/>
      <c r="C27898" s="1788"/>
      <c r="D27898" s="533"/>
      <c r="E27898" s="533"/>
      <c r="F27898" s="533"/>
      <c r="G27898" s="533"/>
    </row>
    <row r="27899" spans="1:7">
      <c r="A27899" s="533"/>
      <c r="B27899" s="1787"/>
      <c r="C27899" s="1788"/>
      <c r="D27899" s="533"/>
      <c r="E27899" s="533"/>
      <c r="F27899" s="533"/>
      <c r="G27899" s="533"/>
    </row>
    <row r="27900" spans="1:7">
      <c r="A27900" s="533"/>
      <c r="B27900" s="1787"/>
      <c r="C27900" s="1788"/>
      <c r="D27900" s="533"/>
      <c r="E27900" s="533"/>
      <c r="F27900" s="533"/>
      <c r="G27900" s="533"/>
    </row>
    <row r="27901" spans="1:7">
      <c r="A27901" s="533"/>
      <c r="B27901" s="1787"/>
      <c r="C27901" s="1788"/>
      <c r="D27901" s="533"/>
      <c r="E27901" s="533"/>
      <c r="F27901" s="533"/>
      <c r="G27901" s="533"/>
    </row>
    <row r="27902" spans="1:7">
      <c r="A27902" s="533"/>
      <c r="B27902" s="1787"/>
      <c r="C27902" s="1788"/>
      <c r="D27902" s="533"/>
      <c r="E27902" s="533"/>
      <c r="F27902" s="533"/>
      <c r="G27902" s="533"/>
    </row>
    <row r="27903" spans="1:7">
      <c r="A27903" s="533"/>
      <c r="B27903" s="1787"/>
      <c r="C27903" s="1788"/>
      <c r="D27903" s="533"/>
      <c r="E27903" s="533"/>
      <c r="F27903" s="533"/>
      <c r="G27903" s="533"/>
    </row>
    <row r="27904" spans="1:7">
      <c r="A27904" s="533"/>
      <c r="B27904" s="1787"/>
      <c r="C27904" s="1788"/>
      <c r="D27904" s="533"/>
      <c r="E27904" s="533"/>
      <c r="F27904" s="533"/>
      <c r="G27904" s="533"/>
    </row>
    <row r="27905" spans="1:7">
      <c r="A27905" s="533"/>
      <c r="B27905" s="1787"/>
      <c r="C27905" s="1788"/>
      <c r="D27905" s="533"/>
      <c r="E27905" s="533"/>
      <c r="F27905" s="533"/>
      <c r="G27905" s="533"/>
    </row>
    <row r="27906" spans="1:7">
      <c r="A27906" s="533"/>
      <c r="B27906" s="1787"/>
      <c r="C27906" s="1788"/>
      <c r="D27906" s="533"/>
      <c r="E27906" s="533"/>
      <c r="F27906" s="533"/>
      <c r="G27906" s="533"/>
    </row>
    <row r="27907" spans="1:7">
      <c r="A27907" s="533"/>
      <c r="B27907" s="1787"/>
      <c r="C27907" s="1788"/>
      <c r="D27907" s="533"/>
      <c r="E27907" s="533"/>
      <c r="F27907" s="533"/>
      <c r="G27907" s="533"/>
    </row>
    <row r="27908" spans="1:7">
      <c r="A27908" s="533"/>
      <c r="B27908" s="1787"/>
      <c r="C27908" s="1788"/>
      <c r="D27908" s="533"/>
      <c r="E27908" s="533"/>
      <c r="F27908" s="533"/>
      <c r="G27908" s="533"/>
    </row>
    <row r="27909" spans="1:7">
      <c r="A27909" s="533"/>
      <c r="B27909" s="1787"/>
      <c r="C27909" s="1788"/>
      <c r="D27909" s="533"/>
      <c r="E27909" s="533"/>
      <c r="F27909" s="533"/>
      <c r="G27909" s="533"/>
    </row>
    <row r="27910" spans="1:7">
      <c r="A27910" s="533"/>
      <c r="B27910" s="1787"/>
      <c r="C27910" s="1788"/>
      <c r="D27910" s="533"/>
      <c r="E27910" s="533"/>
      <c r="F27910" s="533"/>
      <c r="G27910" s="533"/>
    </row>
    <row r="27911" spans="1:7">
      <c r="A27911" s="533"/>
      <c r="B27911" s="1787"/>
      <c r="C27911" s="1788"/>
      <c r="D27911" s="533"/>
      <c r="E27911" s="533"/>
      <c r="F27911" s="533"/>
      <c r="G27911" s="533"/>
    </row>
    <row r="27912" spans="1:7">
      <c r="A27912" s="533"/>
      <c r="B27912" s="1787"/>
      <c r="C27912" s="1788"/>
      <c r="D27912" s="533"/>
      <c r="E27912" s="533"/>
      <c r="F27912" s="533"/>
      <c r="G27912" s="533"/>
    </row>
    <row r="27913" spans="1:7">
      <c r="A27913" s="533"/>
      <c r="B27913" s="1787"/>
      <c r="C27913" s="1788"/>
      <c r="D27913" s="533"/>
      <c r="E27913" s="533"/>
      <c r="F27913" s="533"/>
      <c r="G27913" s="533"/>
    </row>
    <row r="27914" spans="1:7">
      <c r="A27914" s="533"/>
      <c r="B27914" s="1787"/>
      <c r="C27914" s="1788"/>
      <c r="D27914" s="533"/>
      <c r="E27914" s="533"/>
      <c r="F27914" s="533"/>
      <c r="G27914" s="533"/>
    </row>
    <row r="27915" spans="1:7">
      <c r="A27915" s="533"/>
      <c r="B27915" s="1787"/>
      <c r="C27915" s="1788"/>
      <c r="D27915" s="533"/>
      <c r="E27915" s="533"/>
      <c r="F27915" s="533"/>
      <c r="G27915" s="533"/>
    </row>
    <row r="27916" spans="1:7">
      <c r="A27916" s="533"/>
      <c r="B27916" s="1787"/>
      <c r="C27916" s="1788"/>
      <c r="D27916" s="533"/>
      <c r="E27916" s="533"/>
      <c r="F27916" s="533"/>
      <c r="G27916" s="533"/>
    </row>
    <row r="27917" spans="1:7">
      <c r="A27917" s="533"/>
      <c r="B27917" s="1787"/>
      <c r="C27917" s="1788"/>
      <c r="D27917" s="533"/>
      <c r="E27917" s="533"/>
      <c r="F27917" s="533"/>
      <c r="G27917" s="533"/>
    </row>
    <row r="27918" spans="1:7">
      <c r="A27918" s="533"/>
      <c r="B27918" s="1787"/>
      <c r="C27918" s="1788"/>
      <c r="D27918" s="533"/>
      <c r="E27918" s="533"/>
      <c r="F27918" s="533"/>
      <c r="G27918" s="533"/>
    </row>
    <row r="27919" spans="1:7">
      <c r="A27919" s="533"/>
      <c r="B27919" s="1787"/>
      <c r="C27919" s="1788"/>
      <c r="D27919" s="533"/>
      <c r="E27919" s="533"/>
      <c r="F27919" s="533"/>
      <c r="G27919" s="533"/>
    </row>
    <row r="27920" spans="1:7">
      <c r="A27920" s="533"/>
      <c r="B27920" s="1787"/>
      <c r="C27920" s="1788"/>
      <c r="D27920" s="533"/>
      <c r="E27920" s="533"/>
      <c r="F27920" s="533"/>
      <c r="G27920" s="533"/>
    </row>
    <row r="27921" spans="1:7">
      <c r="A27921" s="533"/>
      <c r="B27921" s="1787"/>
      <c r="C27921" s="1788"/>
      <c r="D27921" s="533"/>
      <c r="E27921" s="533"/>
      <c r="F27921" s="533"/>
      <c r="G27921" s="533"/>
    </row>
    <row r="27922" spans="1:7">
      <c r="A27922" s="533"/>
      <c r="B27922" s="1787"/>
      <c r="C27922" s="1788"/>
      <c r="D27922" s="533"/>
      <c r="E27922" s="533"/>
      <c r="F27922" s="533"/>
      <c r="G27922" s="533"/>
    </row>
    <row r="27923" spans="1:7">
      <c r="A27923" s="533"/>
      <c r="B27923" s="1787"/>
      <c r="C27923" s="1788"/>
      <c r="D27923" s="533"/>
      <c r="E27923" s="533"/>
      <c r="F27923" s="533"/>
      <c r="G27923" s="533"/>
    </row>
    <row r="27924" spans="1:7">
      <c r="A27924" s="533"/>
      <c r="B27924" s="1787"/>
      <c r="C27924" s="1788"/>
      <c r="D27924" s="533"/>
      <c r="E27924" s="533"/>
      <c r="F27924" s="533"/>
      <c r="G27924" s="533"/>
    </row>
    <row r="27925" spans="1:7">
      <c r="A27925" s="533"/>
      <c r="B27925" s="1787"/>
      <c r="C27925" s="1788"/>
      <c r="D27925" s="533"/>
      <c r="E27925" s="533"/>
      <c r="F27925" s="533"/>
      <c r="G27925" s="533"/>
    </row>
    <row r="27926" spans="1:7">
      <c r="A27926" s="533"/>
      <c r="B27926" s="1787"/>
      <c r="C27926" s="1788"/>
      <c r="D27926" s="533"/>
      <c r="E27926" s="533"/>
      <c r="F27926" s="533"/>
      <c r="G27926" s="533"/>
    </row>
    <row r="27927" spans="1:7">
      <c r="A27927" s="533"/>
      <c r="B27927" s="1787"/>
      <c r="C27927" s="1788"/>
      <c r="D27927" s="533"/>
      <c r="E27927" s="533"/>
      <c r="F27927" s="533"/>
      <c r="G27927" s="533"/>
    </row>
    <row r="27928" spans="1:7">
      <c r="A27928" s="533"/>
      <c r="B27928" s="1787"/>
      <c r="C27928" s="1788"/>
      <c r="D27928" s="533"/>
      <c r="E27928" s="533"/>
      <c r="F27928" s="533"/>
      <c r="G27928" s="533"/>
    </row>
    <row r="27929" spans="1:7">
      <c r="A27929" s="533"/>
      <c r="B27929" s="1787"/>
      <c r="C27929" s="1788"/>
      <c r="D27929" s="533"/>
      <c r="E27929" s="533"/>
      <c r="F27929" s="533"/>
      <c r="G27929" s="533"/>
    </row>
    <row r="27930" spans="1:7">
      <c r="A27930" s="533"/>
      <c r="B27930" s="1787"/>
      <c r="C27930" s="1788"/>
      <c r="D27930" s="533"/>
      <c r="E27930" s="533"/>
      <c r="F27930" s="533"/>
      <c r="G27930" s="533"/>
    </row>
    <row r="27931" spans="1:7">
      <c r="A27931" s="533"/>
      <c r="B27931" s="1787"/>
      <c r="C27931" s="1788"/>
      <c r="D27931" s="533"/>
      <c r="E27931" s="533"/>
      <c r="F27931" s="533"/>
      <c r="G27931" s="533"/>
    </row>
    <row r="27932" spans="1:7">
      <c r="A27932" s="533"/>
      <c r="B27932" s="1787"/>
      <c r="C27932" s="1788"/>
      <c r="D27932" s="533"/>
      <c r="E27932" s="533"/>
      <c r="F27932" s="533"/>
      <c r="G27932" s="533"/>
    </row>
    <row r="27933" spans="1:7">
      <c r="A27933" s="533"/>
      <c r="B27933" s="1787"/>
      <c r="C27933" s="1788"/>
      <c r="D27933" s="533"/>
      <c r="E27933" s="533"/>
      <c r="F27933" s="533"/>
      <c r="G27933" s="533"/>
    </row>
    <row r="27934" spans="1:7">
      <c r="A27934" s="533"/>
      <c r="B27934" s="1787"/>
      <c r="C27934" s="1788"/>
      <c r="D27934" s="533"/>
      <c r="E27934" s="533"/>
      <c r="F27934" s="533"/>
      <c r="G27934" s="533"/>
    </row>
    <row r="27935" spans="1:7">
      <c r="A27935" s="533"/>
      <c r="B27935" s="1787"/>
      <c r="C27935" s="1788"/>
      <c r="D27935" s="533"/>
      <c r="E27935" s="533"/>
      <c r="F27935" s="533"/>
      <c r="G27935" s="533"/>
    </row>
    <row r="27936" spans="1:7">
      <c r="A27936" s="533"/>
      <c r="B27936" s="1787"/>
      <c r="C27936" s="1788"/>
      <c r="D27936" s="533"/>
      <c r="E27936" s="533"/>
      <c r="F27936" s="533"/>
      <c r="G27936" s="533"/>
    </row>
    <row r="27937" spans="1:7">
      <c r="A27937" s="533"/>
      <c r="B27937" s="1787"/>
      <c r="C27937" s="1788"/>
      <c r="D27937" s="533"/>
      <c r="E27937" s="533"/>
      <c r="F27937" s="533"/>
      <c r="G27937" s="533"/>
    </row>
    <row r="27938" spans="1:7">
      <c r="A27938" s="533"/>
      <c r="B27938" s="1787"/>
      <c r="C27938" s="1788"/>
      <c r="D27938" s="533"/>
      <c r="E27938" s="533"/>
      <c r="F27938" s="533"/>
      <c r="G27938" s="533"/>
    </row>
    <row r="27939" spans="1:7">
      <c r="A27939" s="533"/>
      <c r="B27939" s="1787"/>
      <c r="C27939" s="1788"/>
      <c r="D27939" s="533"/>
      <c r="E27939" s="533"/>
      <c r="F27939" s="533"/>
      <c r="G27939" s="533"/>
    </row>
    <row r="27940" spans="1:7">
      <c r="A27940" s="533"/>
      <c r="B27940" s="1787"/>
      <c r="C27940" s="1788"/>
      <c r="D27940" s="533"/>
      <c r="E27940" s="533"/>
      <c r="F27940" s="533"/>
      <c r="G27940" s="533"/>
    </row>
    <row r="27941" spans="1:7">
      <c r="A27941" s="533"/>
      <c r="B27941" s="1787"/>
      <c r="C27941" s="1788"/>
      <c r="D27941" s="533"/>
      <c r="E27941" s="533"/>
      <c r="F27941" s="533"/>
      <c r="G27941" s="533"/>
    </row>
    <row r="27942" spans="1:7">
      <c r="A27942" s="533"/>
      <c r="B27942" s="1787"/>
      <c r="C27942" s="1788"/>
      <c r="D27942" s="533"/>
      <c r="E27942" s="533"/>
      <c r="F27942" s="533"/>
      <c r="G27942" s="533"/>
    </row>
    <row r="27943" spans="1:7">
      <c r="A27943" s="533"/>
      <c r="B27943" s="1787"/>
      <c r="C27943" s="1788"/>
      <c r="D27943" s="533"/>
      <c r="E27943" s="533"/>
      <c r="F27943" s="533"/>
      <c r="G27943" s="533"/>
    </row>
    <row r="27944" spans="1:7">
      <c r="A27944" s="533"/>
      <c r="B27944" s="1787"/>
      <c r="C27944" s="1788"/>
      <c r="D27944" s="533"/>
      <c r="E27944" s="533"/>
      <c r="F27944" s="533"/>
      <c r="G27944" s="533"/>
    </row>
    <row r="27945" spans="1:7">
      <c r="A27945" s="533"/>
      <c r="B27945" s="1787"/>
      <c r="C27945" s="1788"/>
      <c r="D27945" s="533"/>
      <c r="E27945" s="533"/>
      <c r="F27945" s="533"/>
      <c r="G27945" s="533"/>
    </row>
    <row r="27946" spans="1:7">
      <c r="A27946" s="533"/>
      <c r="B27946" s="1787"/>
      <c r="C27946" s="1788"/>
      <c r="D27946" s="533"/>
      <c r="E27946" s="533"/>
      <c r="F27946" s="533"/>
      <c r="G27946" s="533"/>
    </row>
    <row r="27947" spans="1:7">
      <c r="A27947" s="533"/>
      <c r="B27947" s="1787"/>
      <c r="C27947" s="1788"/>
      <c r="D27947" s="533"/>
      <c r="E27947" s="533"/>
      <c r="F27947" s="533"/>
      <c r="G27947" s="533"/>
    </row>
    <row r="27948" spans="1:7">
      <c r="A27948" s="533"/>
      <c r="B27948" s="1787"/>
      <c r="C27948" s="1788"/>
      <c r="D27948" s="533"/>
      <c r="E27948" s="533"/>
      <c r="F27948" s="533"/>
      <c r="G27948" s="533"/>
    </row>
    <row r="27949" spans="1:7">
      <c r="A27949" s="533"/>
      <c r="B27949" s="1787"/>
      <c r="C27949" s="1788"/>
      <c r="D27949" s="533"/>
      <c r="E27949" s="533"/>
      <c r="F27949" s="533"/>
      <c r="G27949" s="533"/>
    </row>
    <row r="27950" spans="1:7">
      <c r="A27950" s="533"/>
      <c r="B27950" s="1787"/>
      <c r="C27950" s="1788"/>
      <c r="D27950" s="533"/>
      <c r="E27950" s="533"/>
      <c r="F27950" s="533"/>
      <c r="G27950" s="533"/>
    </row>
    <row r="27951" spans="1:7">
      <c r="A27951" s="533"/>
      <c r="B27951" s="1787"/>
      <c r="C27951" s="1788"/>
      <c r="D27951" s="533"/>
      <c r="E27951" s="533"/>
      <c r="F27951" s="533"/>
      <c r="G27951" s="533"/>
    </row>
    <row r="27952" spans="1:7">
      <c r="A27952" s="533"/>
      <c r="B27952" s="1787"/>
      <c r="C27952" s="1788"/>
      <c r="D27952" s="533"/>
      <c r="E27952" s="533"/>
      <c r="F27952" s="533"/>
      <c r="G27952" s="533"/>
    </row>
    <row r="27953" spans="1:7">
      <c r="A27953" s="533"/>
      <c r="B27953" s="1787"/>
      <c r="C27953" s="1788"/>
      <c r="D27953" s="533"/>
      <c r="E27953" s="533"/>
      <c r="F27953" s="533"/>
      <c r="G27953" s="533"/>
    </row>
    <row r="27954" spans="1:7">
      <c r="A27954" s="533"/>
      <c r="B27954" s="1787"/>
      <c r="C27954" s="1788"/>
      <c r="D27954" s="533"/>
      <c r="E27954" s="533"/>
      <c r="F27954" s="533"/>
      <c r="G27954" s="533"/>
    </row>
    <row r="27955" spans="1:7">
      <c r="A27955" s="533"/>
      <c r="B27955" s="1787"/>
      <c r="C27955" s="1788"/>
      <c r="D27955" s="533"/>
      <c r="E27955" s="533"/>
      <c r="F27955" s="533"/>
      <c r="G27955" s="533"/>
    </row>
    <row r="27956" spans="1:7">
      <c r="A27956" s="533"/>
      <c r="B27956" s="1787"/>
      <c r="C27956" s="1788"/>
      <c r="D27956" s="533"/>
      <c r="E27956" s="533"/>
      <c r="F27956" s="533"/>
      <c r="G27956" s="533"/>
    </row>
    <row r="27957" spans="1:7">
      <c r="A27957" s="533"/>
      <c r="B27957" s="1787"/>
      <c r="C27957" s="1788"/>
      <c r="D27957" s="533"/>
      <c r="E27957" s="533"/>
      <c r="F27957" s="533"/>
      <c r="G27957" s="533"/>
    </row>
    <row r="27958" spans="1:7">
      <c r="A27958" s="533"/>
      <c r="B27958" s="1787"/>
      <c r="C27958" s="1788"/>
      <c r="D27958" s="533"/>
      <c r="E27958" s="533"/>
      <c r="F27958" s="533"/>
      <c r="G27958" s="533"/>
    </row>
    <row r="27959" spans="1:7">
      <c r="A27959" s="533"/>
      <c r="B27959" s="1787"/>
      <c r="C27959" s="1788"/>
      <c r="D27959" s="533"/>
      <c r="E27959" s="533"/>
      <c r="F27959" s="533"/>
      <c r="G27959" s="533"/>
    </row>
    <row r="27960" spans="1:7">
      <c r="A27960" s="533"/>
      <c r="B27960" s="1787"/>
      <c r="C27960" s="1788"/>
      <c r="D27960" s="533"/>
      <c r="E27960" s="533"/>
      <c r="F27960" s="533"/>
      <c r="G27960" s="533"/>
    </row>
    <row r="27961" spans="1:7">
      <c r="A27961" s="533"/>
      <c r="B27961" s="1787"/>
      <c r="C27961" s="1788"/>
      <c r="D27961" s="533"/>
      <c r="E27961" s="533"/>
      <c r="F27961" s="533"/>
      <c r="G27961" s="533"/>
    </row>
    <row r="27962" spans="1:7">
      <c r="A27962" s="533"/>
      <c r="B27962" s="1787"/>
      <c r="C27962" s="1788"/>
      <c r="D27962" s="533"/>
      <c r="E27962" s="533"/>
      <c r="F27962" s="533"/>
      <c r="G27962" s="533"/>
    </row>
    <row r="27963" spans="1:7">
      <c r="A27963" s="533"/>
      <c r="B27963" s="1787"/>
      <c r="C27963" s="1788"/>
      <c r="D27963" s="533"/>
      <c r="E27963" s="533"/>
      <c r="F27963" s="533"/>
      <c r="G27963" s="533"/>
    </row>
    <row r="27964" spans="1:7">
      <c r="A27964" s="533"/>
      <c r="B27964" s="1787"/>
      <c r="C27964" s="1788"/>
      <c r="D27964" s="533"/>
      <c r="E27964" s="533"/>
      <c r="F27964" s="533"/>
      <c r="G27964" s="533"/>
    </row>
    <row r="27965" spans="1:7">
      <c r="A27965" s="533"/>
      <c r="B27965" s="1787"/>
      <c r="C27965" s="1788"/>
      <c r="D27965" s="533"/>
      <c r="E27965" s="533"/>
      <c r="F27965" s="533"/>
      <c r="G27965" s="533"/>
    </row>
    <row r="27966" spans="1:7">
      <c r="A27966" s="533"/>
      <c r="B27966" s="1787"/>
      <c r="C27966" s="1788"/>
      <c r="D27966" s="533"/>
      <c r="E27966" s="533"/>
      <c r="F27966" s="533"/>
      <c r="G27966" s="533"/>
    </row>
    <row r="27967" spans="1:7">
      <c r="A27967" s="533"/>
      <c r="B27967" s="1787"/>
      <c r="C27967" s="1788"/>
      <c r="D27967" s="533"/>
      <c r="E27967" s="533"/>
      <c r="F27967" s="533"/>
      <c r="G27967" s="533"/>
    </row>
    <row r="27968" spans="1:7">
      <c r="A27968" s="533"/>
      <c r="B27968" s="1787"/>
      <c r="C27968" s="1788"/>
      <c r="D27968" s="533"/>
      <c r="E27968" s="533"/>
      <c r="F27968" s="533"/>
      <c r="G27968" s="533"/>
    </row>
    <row r="27969" spans="1:7">
      <c r="A27969" s="533"/>
      <c r="B27969" s="1787"/>
      <c r="C27969" s="1788"/>
      <c r="D27969" s="533"/>
      <c r="E27969" s="533"/>
      <c r="F27969" s="533"/>
      <c r="G27969" s="533"/>
    </row>
    <row r="27970" spans="1:7">
      <c r="A27970" s="533"/>
      <c r="B27970" s="1787"/>
      <c r="C27970" s="1788"/>
      <c r="D27970" s="533"/>
      <c r="E27970" s="533"/>
      <c r="F27970" s="533"/>
      <c r="G27970" s="533"/>
    </row>
    <row r="27971" spans="1:7">
      <c r="A27971" s="533"/>
      <c r="B27971" s="1787"/>
      <c r="C27971" s="1788"/>
      <c r="D27971" s="533"/>
      <c r="E27971" s="533"/>
      <c r="F27971" s="533"/>
      <c r="G27971" s="533"/>
    </row>
    <row r="27972" spans="1:7">
      <c r="A27972" s="533"/>
      <c r="B27972" s="1787"/>
      <c r="C27972" s="1788"/>
      <c r="D27972" s="533"/>
      <c r="E27972" s="533"/>
      <c r="F27972" s="533"/>
      <c r="G27972" s="533"/>
    </row>
    <row r="27973" spans="1:7">
      <c r="A27973" s="533"/>
      <c r="B27973" s="1787"/>
      <c r="C27973" s="1788"/>
      <c r="D27973" s="533"/>
      <c r="E27973" s="533"/>
      <c r="F27973" s="533"/>
      <c r="G27973" s="533"/>
    </row>
    <row r="27974" spans="1:7">
      <c r="A27974" s="533"/>
      <c r="B27974" s="1787"/>
      <c r="C27974" s="1788"/>
      <c r="D27974" s="533"/>
      <c r="E27974" s="533"/>
      <c r="F27974" s="533"/>
      <c r="G27974" s="533"/>
    </row>
    <row r="27975" spans="1:7">
      <c r="A27975" s="533"/>
      <c r="B27975" s="1787"/>
      <c r="C27975" s="1788"/>
      <c r="D27975" s="533"/>
      <c r="E27975" s="533"/>
      <c r="F27975" s="533"/>
      <c r="G27975" s="533"/>
    </row>
    <row r="27976" spans="1:7">
      <c r="A27976" s="533"/>
      <c r="B27976" s="1787"/>
      <c r="C27976" s="1788"/>
      <c r="D27976" s="533"/>
      <c r="E27976" s="533"/>
      <c r="F27976" s="533"/>
      <c r="G27976" s="533"/>
    </row>
    <row r="27977" spans="1:7">
      <c r="A27977" s="533"/>
      <c r="B27977" s="1787"/>
      <c r="C27977" s="1788"/>
      <c r="D27977" s="533"/>
      <c r="E27977" s="533"/>
      <c r="F27977" s="533"/>
      <c r="G27977" s="533"/>
    </row>
    <row r="27978" spans="1:7">
      <c r="A27978" s="533"/>
      <c r="B27978" s="1787"/>
      <c r="C27978" s="1788"/>
      <c r="D27978" s="533"/>
      <c r="E27978" s="533"/>
      <c r="F27978" s="533"/>
      <c r="G27978" s="533"/>
    </row>
    <row r="27979" spans="1:7">
      <c r="A27979" s="533"/>
      <c r="B27979" s="1787"/>
      <c r="C27979" s="1788"/>
      <c r="D27979" s="533"/>
      <c r="E27979" s="533"/>
      <c r="F27979" s="533"/>
      <c r="G27979" s="533"/>
    </row>
    <row r="27980" spans="1:7">
      <c r="A27980" s="533"/>
      <c r="B27980" s="1787"/>
      <c r="C27980" s="1788"/>
      <c r="D27980" s="533"/>
      <c r="E27980" s="533"/>
      <c r="F27980" s="533"/>
      <c r="G27980" s="533"/>
    </row>
    <row r="27981" spans="1:7">
      <c r="A27981" s="533"/>
      <c r="B27981" s="1787"/>
      <c r="C27981" s="1788"/>
      <c r="D27981" s="533"/>
      <c r="E27981" s="533"/>
      <c r="F27981" s="533"/>
      <c r="G27981" s="533"/>
    </row>
    <row r="27982" spans="1:7">
      <c r="A27982" s="533"/>
      <c r="B27982" s="1787"/>
      <c r="C27982" s="1788"/>
      <c r="D27982" s="533"/>
      <c r="E27982" s="533"/>
      <c r="F27982" s="533"/>
      <c r="G27982" s="533"/>
    </row>
    <row r="27983" spans="1:7">
      <c r="A27983" s="533"/>
      <c r="B27983" s="1787"/>
      <c r="C27983" s="1788"/>
      <c r="D27983" s="533"/>
      <c r="E27983" s="533"/>
      <c r="F27983" s="533"/>
      <c r="G27983" s="533"/>
    </row>
    <row r="27984" spans="1:7">
      <c r="A27984" s="533"/>
      <c r="B27984" s="1787"/>
      <c r="C27984" s="1788"/>
      <c r="D27984" s="533"/>
      <c r="E27984" s="533"/>
      <c r="F27984" s="533"/>
      <c r="G27984" s="533"/>
    </row>
    <row r="27985" spans="1:7">
      <c r="A27985" s="533"/>
      <c r="B27985" s="1787"/>
      <c r="C27985" s="1788"/>
      <c r="D27985" s="533"/>
      <c r="E27985" s="533"/>
      <c r="F27985" s="533"/>
      <c r="G27985" s="533"/>
    </row>
    <row r="27986" spans="1:7">
      <c r="A27986" s="533"/>
      <c r="B27986" s="1787"/>
      <c r="C27986" s="1788"/>
      <c r="D27986" s="533"/>
      <c r="E27986" s="533"/>
      <c r="F27986" s="533"/>
      <c r="G27986" s="533"/>
    </row>
    <row r="27987" spans="1:7">
      <c r="A27987" s="533"/>
      <c r="B27987" s="1787"/>
      <c r="C27987" s="1788"/>
      <c r="D27987" s="533"/>
      <c r="E27987" s="533"/>
      <c r="F27987" s="533"/>
      <c r="G27987" s="533"/>
    </row>
    <row r="27988" spans="1:7">
      <c r="A27988" s="533"/>
      <c r="B27988" s="1787"/>
      <c r="C27988" s="1788"/>
      <c r="D27988" s="533"/>
      <c r="E27988" s="533"/>
      <c r="F27988" s="533"/>
      <c r="G27988" s="533"/>
    </row>
    <row r="27989" spans="1:7">
      <c r="A27989" s="533"/>
      <c r="B27989" s="1787"/>
      <c r="C27989" s="1788"/>
      <c r="D27989" s="533"/>
      <c r="E27989" s="533"/>
      <c r="F27989" s="533"/>
      <c r="G27989" s="533"/>
    </row>
    <row r="27990" spans="1:7">
      <c r="A27990" s="533"/>
      <c r="B27990" s="1787"/>
      <c r="C27990" s="1788"/>
      <c r="D27990" s="533"/>
      <c r="E27990" s="533"/>
      <c r="F27990" s="533"/>
      <c r="G27990" s="533"/>
    </row>
    <row r="27991" spans="1:7">
      <c r="A27991" s="533"/>
      <c r="B27991" s="1787"/>
      <c r="C27991" s="1788"/>
      <c r="D27991" s="533"/>
      <c r="E27991" s="533"/>
      <c r="F27991" s="533"/>
      <c r="G27991" s="533"/>
    </row>
    <row r="27992" spans="1:7">
      <c r="A27992" s="533"/>
      <c r="B27992" s="1787"/>
      <c r="C27992" s="1788"/>
      <c r="D27992" s="533"/>
      <c r="E27992" s="533"/>
      <c r="F27992" s="533"/>
      <c r="G27992" s="533"/>
    </row>
    <row r="27993" spans="1:7">
      <c r="A27993" s="533"/>
      <c r="B27993" s="1787"/>
      <c r="C27993" s="1788"/>
      <c r="D27993" s="533"/>
      <c r="E27993" s="533"/>
      <c r="F27993" s="533"/>
      <c r="G27993" s="533"/>
    </row>
    <row r="27994" spans="1:7">
      <c r="A27994" s="533"/>
      <c r="B27994" s="1787"/>
      <c r="C27994" s="1788"/>
      <c r="D27994" s="533"/>
      <c r="E27994" s="533"/>
      <c r="F27994" s="533"/>
      <c r="G27994" s="533"/>
    </row>
    <row r="27995" spans="1:7">
      <c r="A27995" s="533"/>
      <c r="B27995" s="1787"/>
      <c r="C27995" s="1788"/>
      <c r="D27995" s="533"/>
      <c r="E27995" s="533"/>
      <c r="F27995" s="533"/>
      <c r="G27995" s="533"/>
    </row>
    <row r="27996" spans="1:7">
      <c r="A27996" s="533"/>
      <c r="B27996" s="1787"/>
      <c r="C27996" s="1788"/>
      <c r="D27996" s="533"/>
      <c r="E27996" s="533"/>
      <c r="F27996" s="533"/>
      <c r="G27996" s="533"/>
    </row>
    <row r="27997" spans="1:7">
      <c r="A27997" s="533"/>
      <c r="B27997" s="1787"/>
      <c r="C27997" s="1788"/>
      <c r="D27997" s="533"/>
      <c r="E27997" s="533"/>
      <c r="F27997" s="533"/>
      <c r="G27997" s="533"/>
    </row>
    <row r="27998" spans="1:7">
      <c r="A27998" s="533"/>
      <c r="B27998" s="1787"/>
      <c r="C27998" s="1788"/>
      <c r="D27998" s="533"/>
      <c r="E27998" s="533"/>
      <c r="F27998" s="533"/>
      <c r="G27998" s="533"/>
    </row>
    <row r="27999" spans="1:7">
      <c r="A27999" s="533"/>
      <c r="B27999" s="1787"/>
      <c r="C27999" s="1788"/>
      <c r="D27999" s="533"/>
      <c r="E27999" s="533"/>
      <c r="F27999" s="533"/>
      <c r="G27999" s="533"/>
    </row>
    <row r="28000" spans="1:7">
      <c r="A28000" s="533"/>
      <c r="B28000" s="1787"/>
      <c r="C28000" s="1788"/>
      <c r="D28000" s="533"/>
      <c r="E28000" s="533"/>
      <c r="F28000" s="533"/>
      <c r="G28000" s="533"/>
    </row>
    <row r="28001" spans="1:7">
      <c r="A28001" s="533"/>
      <c r="B28001" s="1787"/>
      <c r="C28001" s="1788"/>
      <c r="D28001" s="533"/>
      <c r="E28001" s="533"/>
      <c r="F28001" s="533"/>
      <c r="G28001" s="533"/>
    </row>
    <row r="28002" spans="1:7">
      <c r="A28002" s="533"/>
      <c r="B28002" s="1787"/>
      <c r="C28002" s="1788"/>
      <c r="D28002" s="533"/>
      <c r="E28002" s="533"/>
      <c r="F28002" s="533"/>
      <c r="G28002" s="533"/>
    </row>
    <row r="28003" spans="1:7">
      <c r="A28003" s="533"/>
      <c r="B28003" s="1787"/>
      <c r="C28003" s="1788"/>
      <c r="D28003" s="533"/>
      <c r="E28003" s="533"/>
      <c r="F28003" s="533"/>
      <c r="G28003" s="533"/>
    </row>
    <row r="28004" spans="1:7">
      <c r="A28004" s="533"/>
      <c r="B28004" s="1787"/>
      <c r="C28004" s="1788"/>
      <c r="D28004" s="533"/>
      <c r="E28004" s="533"/>
      <c r="F28004" s="533"/>
      <c r="G28004" s="533"/>
    </row>
    <row r="28005" spans="1:7">
      <c r="A28005" s="533"/>
      <c r="B28005" s="1787"/>
      <c r="C28005" s="1788"/>
      <c r="D28005" s="533"/>
      <c r="E28005" s="533"/>
      <c r="F28005" s="533"/>
      <c r="G28005" s="533"/>
    </row>
    <row r="28006" spans="1:7">
      <c r="A28006" s="533"/>
      <c r="B28006" s="1787"/>
      <c r="C28006" s="1788"/>
      <c r="D28006" s="533"/>
      <c r="E28006" s="533"/>
      <c r="F28006" s="533"/>
      <c r="G28006" s="533"/>
    </row>
    <row r="28007" spans="1:7">
      <c r="A28007" s="533"/>
      <c r="B28007" s="1787"/>
      <c r="C28007" s="1788"/>
      <c r="D28007" s="533"/>
      <c r="E28007" s="533"/>
      <c r="F28007" s="533"/>
      <c r="G28007" s="533"/>
    </row>
    <row r="28008" spans="1:7">
      <c r="A28008" s="533"/>
      <c r="B28008" s="1787"/>
      <c r="C28008" s="1788"/>
      <c r="D28008" s="533"/>
      <c r="E28008" s="533"/>
      <c r="F28008" s="533"/>
      <c r="G28008" s="533"/>
    </row>
    <row r="28009" spans="1:7">
      <c r="A28009" s="533"/>
      <c r="B28009" s="1787"/>
      <c r="C28009" s="1788"/>
      <c r="D28009" s="533"/>
      <c r="E28009" s="533"/>
      <c r="F28009" s="533"/>
      <c r="G28009" s="533"/>
    </row>
    <row r="28010" spans="1:7">
      <c r="A28010" s="533"/>
      <c r="B28010" s="1787"/>
      <c r="C28010" s="1788"/>
      <c r="D28010" s="533"/>
      <c r="E28010" s="533"/>
      <c r="F28010" s="533"/>
      <c r="G28010" s="533"/>
    </row>
    <row r="28011" spans="1:7">
      <c r="A28011" s="533"/>
      <c r="B28011" s="1787"/>
      <c r="C28011" s="1788"/>
      <c r="D28011" s="533"/>
      <c r="E28011" s="533"/>
      <c r="F28011" s="533"/>
      <c r="G28011" s="533"/>
    </row>
    <row r="28012" spans="1:7">
      <c r="A28012" s="533"/>
      <c r="B28012" s="1787"/>
      <c r="C28012" s="1788"/>
      <c r="D28012" s="533"/>
      <c r="E28012" s="533"/>
      <c r="F28012" s="533"/>
      <c r="G28012" s="533"/>
    </row>
    <row r="28013" spans="1:7">
      <c r="A28013" s="533"/>
      <c r="B28013" s="1787"/>
      <c r="C28013" s="1788"/>
      <c r="D28013" s="533"/>
      <c r="E28013" s="533"/>
      <c r="F28013" s="533"/>
      <c r="G28013" s="533"/>
    </row>
    <row r="28014" spans="1:7">
      <c r="A28014" s="533"/>
      <c r="B28014" s="1787"/>
      <c r="C28014" s="1788"/>
      <c r="D28014" s="533"/>
      <c r="E28014" s="533"/>
      <c r="F28014" s="533"/>
      <c r="G28014" s="533"/>
    </row>
    <row r="28015" spans="1:7">
      <c r="A28015" s="533"/>
      <c r="B28015" s="1787"/>
      <c r="C28015" s="1788"/>
      <c r="D28015" s="533"/>
      <c r="E28015" s="533"/>
      <c r="F28015" s="533"/>
      <c r="G28015" s="533"/>
    </row>
    <row r="28016" spans="1:7">
      <c r="A28016" s="533"/>
      <c r="B28016" s="1787"/>
      <c r="C28016" s="1788"/>
      <c r="D28016" s="533"/>
      <c r="E28016" s="533"/>
      <c r="F28016" s="533"/>
      <c r="G28016" s="533"/>
    </row>
    <row r="28017" spans="1:7">
      <c r="A28017" s="533"/>
      <c r="B28017" s="1787"/>
      <c r="C28017" s="1788"/>
      <c r="D28017" s="533"/>
      <c r="E28017" s="533"/>
      <c r="F28017" s="533"/>
      <c r="G28017" s="533"/>
    </row>
    <row r="28018" spans="1:7">
      <c r="A28018" s="533"/>
      <c r="B28018" s="1787"/>
      <c r="C28018" s="1788"/>
      <c r="D28018" s="533"/>
      <c r="E28018" s="533"/>
      <c r="F28018" s="533"/>
      <c r="G28018" s="533"/>
    </row>
    <row r="28019" spans="1:7">
      <c r="A28019" s="533"/>
      <c r="B28019" s="1787"/>
      <c r="C28019" s="1788"/>
      <c r="D28019" s="533"/>
      <c r="E28019" s="533"/>
      <c r="F28019" s="533"/>
      <c r="G28019" s="533"/>
    </row>
    <row r="28020" spans="1:7">
      <c r="A28020" s="533"/>
      <c r="B28020" s="1787"/>
      <c r="C28020" s="1788"/>
      <c r="D28020" s="533"/>
      <c r="E28020" s="533"/>
      <c r="F28020" s="533"/>
      <c r="G28020" s="533"/>
    </row>
    <row r="28021" spans="1:7">
      <c r="A28021" s="533"/>
      <c r="B28021" s="1787"/>
      <c r="C28021" s="1788"/>
      <c r="D28021" s="533"/>
      <c r="E28021" s="533"/>
      <c r="F28021" s="533"/>
      <c r="G28021" s="533"/>
    </row>
    <row r="28022" spans="1:7">
      <c r="A28022" s="533"/>
      <c r="B28022" s="1787"/>
      <c r="C28022" s="1788"/>
      <c r="D28022" s="533"/>
      <c r="E28022" s="533"/>
      <c r="F28022" s="533"/>
      <c r="G28022" s="533"/>
    </row>
    <row r="28023" spans="1:7">
      <c r="A28023" s="533"/>
      <c r="B28023" s="1787"/>
      <c r="C28023" s="1788"/>
      <c r="D28023" s="533"/>
      <c r="E28023" s="533"/>
      <c r="F28023" s="533"/>
      <c r="G28023" s="533"/>
    </row>
    <row r="28024" spans="1:7">
      <c r="A28024" s="533"/>
      <c r="B28024" s="1787"/>
      <c r="C28024" s="1788"/>
      <c r="D28024" s="533"/>
      <c r="E28024" s="533"/>
      <c r="F28024" s="533"/>
      <c r="G28024" s="533"/>
    </row>
    <row r="28025" spans="1:7">
      <c r="A28025" s="533"/>
      <c r="B28025" s="1787"/>
      <c r="C28025" s="1788"/>
      <c r="D28025" s="533"/>
      <c r="E28025" s="533"/>
      <c r="F28025" s="533"/>
      <c r="G28025" s="533"/>
    </row>
    <row r="28026" spans="1:7">
      <c r="A28026" s="533"/>
      <c r="B28026" s="1787"/>
      <c r="C28026" s="1788"/>
      <c r="D28026" s="533"/>
      <c r="E28026" s="533"/>
      <c r="F28026" s="533"/>
      <c r="G28026" s="533"/>
    </row>
    <row r="28027" spans="1:7">
      <c r="A28027" s="533"/>
      <c r="B28027" s="1787"/>
      <c r="C28027" s="1788"/>
      <c r="D28027" s="533"/>
      <c r="E28027" s="533"/>
      <c r="F28027" s="533"/>
      <c r="G28027" s="533"/>
    </row>
    <row r="28028" spans="1:7">
      <c r="A28028" s="533"/>
      <c r="B28028" s="1787"/>
      <c r="C28028" s="1788"/>
      <c r="D28028" s="533"/>
      <c r="E28028" s="533"/>
      <c r="F28028" s="533"/>
      <c r="G28028" s="533"/>
    </row>
    <row r="28029" spans="1:7">
      <c r="A28029" s="533"/>
      <c r="B28029" s="1787"/>
      <c r="C28029" s="1788"/>
      <c r="D28029" s="533"/>
      <c r="E28029" s="533"/>
      <c r="F28029" s="533"/>
      <c r="G28029" s="533"/>
    </row>
    <row r="28030" spans="1:7">
      <c r="A28030" s="533"/>
      <c r="B28030" s="1787"/>
      <c r="C28030" s="1788"/>
      <c r="D28030" s="533"/>
      <c r="E28030" s="533"/>
      <c r="F28030" s="533"/>
      <c r="G28030" s="533"/>
    </row>
    <row r="28031" spans="1:7">
      <c r="A28031" s="533"/>
      <c r="B28031" s="1787"/>
      <c r="C28031" s="1788"/>
      <c r="D28031" s="533"/>
      <c r="E28031" s="533"/>
      <c r="F28031" s="533"/>
      <c r="G28031" s="533"/>
    </row>
    <row r="28032" spans="1:7">
      <c r="A28032" s="533"/>
      <c r="B28032" s="1787"/>
      <c r="C28032" s="1788"/>
      <c r="D28032" s="533"/>
      <c r="E28032" s="533"/>
      <c r="F28032" s="533"/>
      <c r="G28032" s="533"/>
    </row>
    <row r="28033" spans="1:7">
      <c r="A28033" s="533"/>
      <c r="B28033" s="1787"/>
      <c r="C28033" s="1788"/>
      <c r="D28033" s="533"/>
      <c r="E28033" s="533"/>
      <c r="F28033" s="533"/>
      <c r="G28033" s="533"/>
    </row>
    <row r="28034" spans="1:7">
      <c r="A28034" s="533"/>
      <c r="B28034" s="1787"/>
      <c r="C28034" s="1788"/>
      <c r="D28034" s="533"/>
      <c r="E28034" s="533"/>
      <c r="F28034" s="533"/>
      <c r="G28034" s="533"/>
    </row>
    <row r="28035" spans="1:7">
      <c r="A28035" s="533"/>
      <c r="B28035" s="1787"/>
      <c r="C28035" s="1788"/>
      <c r="D28035" s="533"/>
      <c r="E28035" s="533"/>
      <c r="F28035" s="533"/>
      <c r="G28035" s="533"/>
    </row>
    <row r="28036" spans="1:7">
      <c r="A28036" s="533"/>
      <c r="B28036" s="1787"/>
      <c r="C28036" s="1788"/>
      <c r="D28036" s="533"/>
      <c r="E28036" s="533"/>
      <c r="F28036" s="533"/>
      <c r="G28036" s="533"/>
    </row>
    <row r="28037" spans="1:7">
      <c r="A28037" s="533"/>
      <c r="B28037" s="1787"/>
      <c r="C28037" s="1788"/>
      <c r="D28037" s="533"/>
      <c r="E28037" s="533"/>
      <c r="F28037" s="533"/>
      <c r="G28037" s="533"/>
    </row>
    <row r="28038" spans="1:7">
      <c r="A28038" s="533"/>
      <c r="B28038" s="1787"/>
      <c r="C28038" s="1788"/>
      <c r="D28038" s="533"/>
      <c r="E28038" s="533"/>
      <c r="F28038" s="533"/>
      <c r="G28038" s="533"/>
    </row>
    <row r="28039" spans="1:7">
      <c r="A28039" s="533"/>
      <c r="B28039" s="1787"/>
      <c r="C28039" s="1788"/>
      <c r="D28039" s="533"/>
      <c r="E28039" s="533"/>
      <c r="F28039" s="533"/>
      <c r="G28039" s="533"/>
    </row>
    <row r="28040" spans="1:7">
      <c r="A28040" s="533"/>
      <c r="B28040" s="1787"/>
      <c r="C28040" s="1788"/>
      <c r="D28040" s="533"/>
      <c r="E28040" s="533"/>
      <c r="F28040" s="533"/>
      <c r="G28040" s="533"/>
    </row>
    <row r="28041" spans="1:7">
      <c r="A28041" s="533"/>
      <c r="B28041" s="1787"/>
      <c r="C28041" s="1788"/>
      <c r="D28041" s="533"/>
      <c r="E28041" s="533"/>
      <c r="F28041" s="533"/>
      <c r="G28041" s="533"/>
    </row>
    <row r="28042" spans="1:7">
      <c r="A28042" s="533"/>
      <c r="B28042" s="1787"/>
      <c r="C28042" s="1788"/>
      <c r="D28042" s="533"/>
      <c r="E28042" s="533"/>
      <c r="F28042" s="533"/>
      <c r="G28042" s="533"/>
    </row>
    <row r="28043" spans="1:7">
      <c r="A28043" s="533"/>
      <c r="B28043" s="1787"/>
      <c r="C28043" s="1788"/>
      <c r="D28043" s="533"/>
      <c r="E28043" s="533"/>
      <c r="F28043" s="533"/>
      <c r="G28043" s="533"/>
    </row>
    <row r="28044" spans="1:7">
      <c r="A28044" s="533"/>
      <c r="B28044" s="1787"/>
      <c r="C28044" s="1788"/>
      <c r="D28044" s="533"/>
      <c r="E28044" s="533"/>
      <c r="F28044" s="533"/>
      <c r="G28044" s="533"/>
    </row>
    <row r="28045" spans="1:7">
      <c r="A28045" s="533"/>
      <c r="B28045" s="1787"/>
      <c r="C28045" s="1788"/>
      <c r="D28045" s="533"/>
      <c r="E28045" s="533"/>
      <c r="F28045" s="533"/>
      <c r="G28045" s="533"/>
    </row>
    <row r="28046" spans="1:7">
      <c r="A28046" s="533"/>
      <c r="B28046" s="1787"/>
      <c r="C28046" s="1788"/>
      <c r="D28046" s="533"/>
      <c r="E28046" s="533"/>
      <c r="F28046" s="533"/>
      <c r="G28046" s="533"/>
    </row>
    <row r="28047" spans="1:7">
      <c r="A28047" s="533"/>
      <c r="B28047" s="1787"/>
      <c r="C28047" s="1788"/>
      <c r="D28047" s="533"/>
      <c r="E28047" s="533"/>
      <c r="F28047" s="533"/>
      <c r="G28047" s="533"/>
    </row>
    <row r="28048" spans="1:7">
      <c r="A28048" s="533"/>
      <c r="B28048" s="1787"/>
      <c r="C28048" s="1788"/>
      <c r="D28048" s="533"/>
      <c r="E28048" s="533"/>
      <c r="F28048" s="533"/>
      <c r="G28048" s="533"/>
    </row>
    <row r="28049" spans="1:7">
      <c r="A28049" s="533"/>
      <c r="B28049" s="1787"/>
      <c r="C28049" s="1788"/>
      <c r="D28049" s="533"/>
      <c r="E28049" s="533"/>
      <c r="F28049" s="533"/>
      <c r="G28049" s="533"/>
    </row>
    <row r="28050" spans="1:7">
      <c r="A28050" s="533"/>
      <c r="B28050" s="1787"/>
      <c r="C28050" s="1788"/>
      <c r="D28050" s="533"/>
      <c r="E28050" s="533"/>
      <c r="F28050" s="533"/>
      <c r="G28050" s="533"/>
    </row>
    <row r="28051" spans="1:7">
      <c r="A28051" s="533"/>
      <c r="B28051" s="1787"/>
      <c r="C28051" s="1788"/>
      <c r="D28051" s="533"/>
      <c r="E28051" s="533"/>
      <c r="F28051" s="533"/>
      <c r="G28051" s="533"/>
    </row>
    <row r="28052" spans="1:7">
      <c r="A28052" s="533"/>
      <c r="B28052" s="1787"/>
      <c r="C28052" s="1788"/>
      <c r="D28052" s="533"/>
      <c r="E28052" s="533"/>
      <c r="F28052" s="533"/>
      <c r="G28052" s="533"/>
    </row>
    <row r="28053" spans="1:7">
      <c r="A28053" s="533"/>
      <c r="B28053" s="1787"/>
      <c r="C28053" s="1788"/>
      <c r="D28053" s="533"/>
      <c r="E28053" s="533"/>
      <c r="F28053" s="533"/>
      <c r="G28053" s="533"/>
    </row>
    <row r="28054" spans="1:7">
      <c r="A28054" s="533"/>
      <c r="B28054" s="1787"/>
      <c r="C28054" s="1788"/>
      <c r="D28054" s="533"/>
      <c r="E28054" s="533"/>
      <c r="F28054" s="533"/>
      <c r="G28054" s="533"/>
    </row>
    <row r="28055" spans="1:7">
      <c r="A28055" s="533"/>
      <c r="B28055" s="1787"/>
      <c r="C28055" s="1788"/>
      <c r="D28055" s="533"/>
      <c r="E28055" s="533"/>
      <c r="F28055" s="533"/>
      <c r="G28055" s="533"/>
    </row>
    <row r="28056" spans="1:7">
      <c r="A28056" s="533"/>
      <c r="B28056" s="1787"/>
      <c r="C28056" s="1788"/>
      <c r="D28056" s="533"/>
      <c r="E28056" s="533"/>
      <c r="F28056" s="533"/>
      <c r="G28056" s="533"/>
    </row>
    <row r="28057" spans="1:7">
      <c r="A28057" s="533"/>
      <c r="B28057" s="1787"/>
      <c r="C28057" s="1788"/>
      <c r="D28057" s="533"/>
      <c r="E28057" s="533"/>
      <c r="F28057" s="533"/>
      <c r="G28057" s="533"/>
    </row>
    <row r="28058" spans="1:7">
      <c r="A28058" s="533"/>
      <c r="B28058" s="1787"/>
      <c r="C28058" s="1788"/>
      <c r="D28058" s="533"/>
      <c r="E28058" s="533"/>
      <c r="F28058" s="533"/>
      <c r="G28058" s="533"/>
    </row>
    <row r="28059" spans="1:7">
      <c r="A28059" s="533"/>
      <c r="B28059" s="1787"/>
      <c r="C28059" s="1788"/>
      <c r="D28059" s="533"/>
      <c r="E28059" s="533"/>
      <c r="F28059" s="533"/>
      <c r="G28059" s="533"/>
    </row>
    <row r="28060" spans="1:7">
      <c r="A28060" s="533"/>
      <c r="B28060" s="1787"/>
      <c r="C28060" s="1788"/>
      <c r="D28060" s="533"/>
      <c r="E28060" s="533"/>
      <c r="F28060" s="533"/>
      <c r="G28060" s="533"/>
    </row>
    <row r="28061" spans="1:7">
      <c r="A28061" s="533"/>
      <c r="B28061" s="1787"/>
      <c r="C28061" s="1788"/>
      <c r="D28061" s="533"/>
      <c r="E28061" s="533"/>
      <c r="F28061" s="533"/>
      <c r="G28061" s="533"/>
    </row>
    <row r="28062" spans="1:7">
      <c r="A28062" s="533"/>
      <c r="B28062" s="1787"/>
      <c r="C28062" s="1788"/>
      <c r="D28062" s="533"/>
      <c r="E28062" s="533"/>
      <c r="F28062" s="533"/>
      <c r="G28062" s="533"/>
    </row>
    <row r="28063" spans="1:7">
      <c r="A28063" s="533"/>
      <c r="B28063" s="1787"/>
      <c r="C28063" s="1788"/>
      <c r="D28063" s="533"/>
      <c r="E28063" s="533"/>
      <c r="F28063" s="533"/>
      <c r="G28063" s="533"/>
    </row>
    <row r="28064" spans="1:7">
      <c r="A28064" s="533"/>
      <c r="B28064" s="1787"/>
      <c r="C28064" s="1788"/>
      <c r="D28064" s="533"/>
      <c r="E28064" s="533"/>
      <c r="F28064" s="533"/>
      <c r="G28064" s="533"/>
    </row>
    <row r="28065" spans="1:7">
      <c r="A28065" s="533"/>
      <c r="B28065" s="1787"/>
      <c r="C28065" s="1788"/>
      <c r="D28065" s="533"/>
      <c r="E28065" s="533"/>
      <c r="F28065" s="533"/>
      <c r="G28065" s="533"/>
    </row>
    <row r="28066" spans="1:7">
      <c r="A28066" s="533"/>
      <c r="B28066" s="1787"/>
      <c r="C28066" s="1788"/>
      <c r="D28066" s="533"/>
      <c r="E28066" s="533"/>
      <c r="F28066" s="533"/>
      <c r="G28066" s="533"/>
    </row>
    <row r="28067" spans="1:7">
      <c r="A28067" s="533"/>
      <c r="B28067" s="1787"/>
      <c r="C28067" s="1788"/>
      <c r="D28067" s="533"/>
      <c r="E28067" s="533"/>
      <c r="F28067" s="533"/>
      <c r="G28067" s="533"/>
    </row>
    <row r="28068" spans="1:7">
      <c r="A28068" s="533"/>
      <c r="B28068" s="1787"/>
      <c r="C28068" s="1788"/>
      <c r="D28068" s="533"/>
      <c r="E28068" s="533"/>
      <c r="F28068" s="533"/>
      <c r="G28068" s="533"/>
    </row>
    <row r="28069" spans="1:7">
      <c r="A28069" s="533"/>
      <c r="B28069" s="1787"/>
      <c r="C28069" s="1788"/>
      <c r="D28069" s="533"/>
      <c r="E28069" s="533"/>
      <c r="F28069" s="533"/>
      <c r="G28069" s="533"/>
    </row>
    <row r="28070" spans="1:7">
      <c r="A28070" s="533"/>
      <c r="B28070" s="1787"/>
      <c r="C28070" s="1788"/>
      <c r="D28070" s="533"/>
      <c r="E28070" s="533"/>
      <c r="F28070" s="533"/>
      <c r="G28070" s="533"/>
    </row>
    <row r="28071" spans="1:7">
      <c r="A28071" s="533"/>
      <c r="B28071" s="1787"/>
      <c r="C28071" s="1788"/>
      <c r="D28071" s="533"/>
      <c r="E28071" s="533"/>
      <c r="F28071" s="533"/>
      <c r="G28071" s="533"/>
    </row>
    <row r="28072" spans="1:7">
      <c r="A28072" s="533"/>
      <c r="B28072" s="1787"/>
      <c r="C28072" s="1788"/>
      <c r="D28072" s="533"/>
      <c r="E28072" s="533"/>
      <c r="F28072" s="533"/>
      <c r="G28072" s="533"/>
    </row>
    <row r="28073" spans="1:7">
      <c r="A28073" s="533"/>
      <c r="B28073" s="1787"/>
      <c r="C28073" s="1788"/>
      <c r="D28073" s="533"/>
      <c r="E28073" s="533"/>
      <c r="F28073" s="533"/>
      <c r="G28073" s="533"/>
    </row>
    <row r="28074" spans="1:7">
      <c r="A28074" s="533"/>
      <c r="B28074" s="1787"/>
      <c r="C28074" s="1788"/>
      <c r="D28074" s="533"/>
      <c r="E28074" s="533"/>
      <c r="F28074" s="533"/>
      <c r="G28074" s="533"/>
    </row>
    <row r="28075" spans="1:7">
      <c r="A28075" s="533"/>
      <c r="B28075" s="1787"/>
      <c r="C28075" s="1788"/>
      <c r="D28075" s="533"/>
      <c r="E28075" s="533"/>
      <c r="F28075" s="533"/>
      <c r="G28075" s="533"/>
    </row>
    <row r="28076" spans="1:7">
      <c r="A28076" s="533"/>
      <c r="B28076" s="1787"/>
      <c r="C28076" s="1788"/>
      <c r="D28076" s="533"/>
      <c r="E28076" s="533"/>
      <c r="F28076" s="533"/>
      <c r="G28076" s="533"/>
    </row>
    <row r="28077" spans="1:7">
      <c r="A28077" s="533"/>
      <c r="B28077" s="1787"/>
      <c r="C28077" s="1788"/>
      <c r="D28077" s="533"/>
      <c r="E28077" s="533"/>
      <c r="F28077" s="533"/>
      <c r="G28077" s="533"/>
    </row>
    <row r="28078" spans="1:7">
      <c r="A28078" s="533"/>
      <c r="B28078" s="1787"/>
      <c r="C28078" s="1788"/>
      <c r="D28078" s="533"/>
      <c r="E28078" s="533"/>
      <c r="F28078" s="533"/>
      <c r="G28078" s="533"/>
    </row>
    <row r="28079" spans="1:7">
      <c r="A28079" s="533"/>
      <c r="B28079" s="1787"/>
      <c r="C28079" s="1788"/>
      <c r="D28079" s="533"/>
      <c r="E28079" s="533"/>
      <c r="F28079" s="533"/>
      <c r="G28079" s="533"/>
    </row>
    <row r="28080" spans="1:7">
      <c r="A28080" s="533"/>
      <c r="B28080" s="1787"/>
      <c r="C28080" s="1788"/>
      <c r="D28080" s="533"/>
      <c r="E28080" s="533"/>
      <c r="F28080" s="533"/>
      <c r="G28080" s="533"/>
    </row>
    <row r="28081" spans="1:7">
      <c r="A28081" s="533"/>
      <c r="B28081" s="1787"/>
      <c r="C28081" s="1788"/>
      <c r="D28081" s="533"/>
      <c r="E28081" s="533"/>
      <c r="F28081" s="533"/>
      <c r="G28081" s="533"/>
    </row>
    <row r="28082" spans="1:7">
      <c r="A28082" s="533"/>
      <c r="B28082" s="1787"/>
      <c r="C28082" s="1788"/>
      <c r="D28082" s="533"/>
      <c r="E28082" s="533"/>
      <c r="F28082" s="533"/>
      <c r="G28082" s="533"/>
    </row>
    <row r="28083" spans="1:7">
      <c r="A28083" s="533"/>
      <c r="B28083" s="1787"/>
      <c r="C28083" s="1788"/>
      <c r="D28083" s="533"/>
      <c r="E28083" s="533"/>
      <c r="F28083" s="533"/>
      <c r="G28083" s="533"/>
    </row>
    <row r="28084" spans="1:7">
      <c r="A28084" s="533"/>
      <c r="B28084" s="1787"/>
      <c r="C28084" s="1788"/>
      <c r="D28084" s="533"/>
      <c r="E28084" s="533"/>
      <c r="F28084" s="533"/>
      <c r="G28084" s="533"/>
    </row>
    <row r="28085" spans="1:7">
      <c r="A28085" s="533"/>
      <c r="B28085" s="1787"/>
      <c r="C28085" s="1788"/>
      <c r="D28085" s="533"/>
      <c r="E28085" s="533"/>
      <c r="F28085" s="533"/>
      <c r="G28085" s="533"/>
    </row>
    <row r="28086" spans="1:7">
      <c r="A28086" s="533"/>
      <c r="B28086" s="1787"/>
      <c r="C28086" s="1788"/>
      <c r="D28086" s="533"/>
      <c r="E28086" s="533"/>
      <c r="F28086" s="533"/>
      <c r="G28086" s="533"/>
    </row>
    <row r="28087" spans="1:7">
      <c r="A28087" s="533"/>
      <c r="B28087" s="1787"/>
      <c r="C28087" s="1788"/>
      <c r="D28087" s="533"/>
      <c r="E28087" s="533"/>
      <c r="F28087" s="533"/>
      <c r="G28087" s="533"/>
    </row>
    <row r="28088" spans="1:7">
      <c r="A28088" s="533"/>
      <c r="B28088" s="1787"/>
      <c r="C28088" s="1788"/>
      <c r="D28088" s="533"/>
      <c r="E28088" s="533"/>
      <c r="F28088" s="533"/>
      <c r="G28088" s="533"/>
    </row>
    <row r="28089" spans="1:7">
      <c r="A28089" s="533"/>
      <c r="B28089" s="1787"/>
      <c r="C28089" s="1788"/>
      <c r="D28089" s="533"/>
      <c r="E28089" s="533"/>
      <c r="F28089" s="533"/>
      <c r="G28089" s="533"/>
    </row>
    <row r="28090" spans="1:7">
      <c r="A28090" s="533"/>
      <c r="B28090" s="1787"/>
      <c r="C28090" s="1788"/>
      <c r="D28090" s="533"/>
      <c r="E28090" s="533"/>
      <c r="F28090" s="533"/>
      <c r="G28090" s="533"/>
    </row>
    <row r="28091" spans="1:7">
      <c r="A28091" s="533"/>
      <c r="B28091" s="1787"/>
      <c r="C28091" s="1788"/>
      <c r="D28091" s="533"/>
      <c r="E28091" s="533"/>
      <c r="F28091" s="533"/>
      <c r="G28091" s="533"/>
    </row>
    <row r="28092" spans="1:7">
      <c r="A28092" s="533"/>
      <c r="B28092" s="1787"/>
      <c r="C28092" s="1788"/>
      <c r="D28092" s="533"/>
      <c r="E28092" s="533"/>
      <c r="F28092" s="533"/>
      <c r="G28092" s="533"/>
    </row>
    <row r="28093" spans="1:7">
      <c r="A28093" s="533"/>
      <c r="B28093" s="1787"/>
      <c r="C28093" s="1788"/>
      <c r="D28093" s="533"/>
      <c r="E28093" s="533"/>
      <c r="F28093" s="533"/>
      <c r="G28093" s="533"/>
    </row>
    <row r="28094" spans="1:7">
      <c r="A28094" s="533"/>
      <c r="B28094" s="1787"/>
      <c r="C28094" s="1788"/>
      <c r="D28094" s="533"/>
      <c r="E28094" s="533"/>
      <c r="F28094" s="533"/>
      <c r="G28094" s="533"/>
    </row>
    <row r="28095" spans="1:7">
      <c r="A28095" s="533"/>
      <c r="B28095" s="1787"/>
      <c r="C28095" s="1788"/>
      <c r="D28095" s="533"/>
      <c r="E28095" s="533"/>
      <c r="F28095" s="533"/>
      <c r="G28095" s="533"/>
    </row>
    <row r="28096" spans="1:7">
      <c r="A28096" s="533"/>
      <c r="B28096" s="1787"/>
      <c r="C28096" s="1788"/>
      <c r="D28096" s="533"/>
      <c r="E28096" s="533"/>
      <c r="F28096" s="533"/>
      <c r="G28096" s="533"/>
    </row>
    <row r="28097" spans="1:7">
      <c r="A28097" s="533"/>
      <c r="B28097" s="1787"/>
      <c r="C28097" s="1788"/>
      <c r="D28097" s="533"/>
      <c r="E28097" s="533"/>
      <c r="F28097" s="533"/>
      <c r="G28097" s="533"/>
    </row>
    <row r="28098" spans="1:7">
      <c r="A28098" s="533"/>
      <c r="B28098" s="1787"/>
      <c r="C28098" s="1788"/>
      <c r="D28098" s="533"/>
      <c r="E28098" s="533"/>
      <c r="F28098" s="533"/>
      <c r="G28098" s="533"/>
    </row>
    <row r="28099" spans="1:7">
      <c r="A28099" s="533"/>
      <c r="B28099" s="1787"/>
      <c r="C28099" s="1788"/>
      <c r="D28099" s="533"/>
      <c r="E28099" s="533"/>
      <c r="F28099" s="533"/>
      <c r="G28099" s="533"/>
    </row>
    <row r="28100" spans="1:7">
      <c r="A28100" s="533"/>
      <c r="B28100" s="1787"/>
      <c r="C28100" s="1788"/>
      <c r="D28100" s="533"/>
      <c r="E28100" s="533"/>
      <c r="F28100" s="533"/>
      <c r="G28100" s="533"/>
    </row>
    <row r="28101" spans="1:7">
      <c r="A28101" s="533"/>
      <c r="B28101" s="1787"/>
      <c r="C28101" s="1788"/>
      <c r="D28101" s="533"/>
      <c r="E28101" s="533"/>
      <c r="F28101" s="533"/>
      <c r="G28101" s="533"/>
    </row>
    <row r="28102" spans="1:7">
      <c r="A28102" s="533"/>
      <c r="B28102" s="1787"/>
      <c r="C28102" s="1788"/>
      <c r="D28102" s="533"/>
      <c r="E28102" s="533"/>
      <c r="F28102" s="533"/>
      <c r="G28102" s="533"/>
    </row>
    <row r="28103" spans="1:7">
      <c r="A28103" s="533"/>
      <c r="B28103" s="1787"/>
      <c r="C28103" s="1788"/>
      <c r="D28103" s="533"/>
      <c r="E28103" s="533"/>
      <c r="F28103" s="533"/>
      <c r="G28103" s="533"/>
    </row>
    <row r="28104" spans="1:7">
      <c r="A28104" s="533"/>
      <c r="B28104" s="1787"/>
      <c r="C28104" s="1788"/>
      <c r="D28104" s="533"/>
      <c r="E28104" s="533"/>
      <c r="F28104" s="533"/>
      <c r="G28104" s="533"/>
    </row>
    <row r="28105" spans="1:7">
      <c r="A28105" s="533"/>
      <c r="B28105" s="1787"/>
      <c r="C28105" s="1788"/>
      <c r="D28105" s="533"/>
      <c r="E28105" s="533"/>
      <c r="F28105" s="533"/>
      <c r="G28105" s="533"/>
    </row>
    <row r="28106" spans="1:7">
      <c r="A28106" s="533"/>
      <c r="B28106" s="1787"/>
      <c r="C28106" s="1788"/>
      <c r="D28106" s="533"/>
      <c r="E28106" s="533"/>
      <c r="F28106" s="533"/>
      <c r="G28106" s="533"/>
    </row>
    <row r="28107" spans="1:7">
      <c r="A28107" s="533"/>
      <c r="B28107" s="1787"/>
      <c r="C28107" s="1788"/>
      <c r="D28107" s="533"/>
      <c r="E28107" s="533"/>
      <c r="F28107" s="533"/>
      <c r="G28107" s="533"/>
    </row>
    <row r="28108" spans="1:7">
      <c r="A28108" s="533"/>
      <c r="B28108" s="1787"/>
      <c r="C28108" s="1788"/>
      <c r="D28108" s="533"/>
      <c r="E28108" s="533"/>
      <c r="F28108" s="533"/>
      <c r="G28108" s="533"/>
    </row>
    <row r="28109" spans="1:7">
      <c r="A28109" s="533"/>
      <c r="B28109" s="1787"/>
      <c r="C28109" s="1788"/>
      <c r="D28109" s="533"/>
      <c r="E28109" s="533"/>
      <c r="F28109" s="533"/>
      <c r="G28109" s="533"/>
    </row>
    <row r="28110" spans="1:7">
      <c r="A28110" s="533"/>
      <c r="B28110" s="1787"/>
      <c r="C28110" s="1788"/>
      <c r="D28110" s="533"/>
      <c r="E28110" s="533"/>
      <c r="F28110" s="533"/>
      <c r="G28110" s="533"/>
    </row>
    <row r="28111" spans="1:7">
      <c r="A28111" s="533"/>
      <c r="B28111" s="1787"/>
      <c r="C28111" s="1788"/>
      <c r="D28111" s="533"/>
      <c r="E28111" s="533"/>
      <c r="F28111" s="533"/>
      <c r="G28111" s="533"/>
    </row>
    <row r="28112" spans="1:7">
      <c r="A28112" s="533"/>
      <c r="B28112" s="1787"/>
      <c r="C28112" s="1788"/>
      <c r="D28112" s="533"/>
      <c r="E28112" s="533"/>
      <c r="F28112" s="533"/>
      <c r="G28112" s="533"/>
    </row>
    <row r="28113" spans="1:7">
      <c r="A28113" s="533"/>
      <c r="B28113" s="1787"/>
      <c r="C28113" s="1788"/>
      <c r="D28113" s="533"/>
      <c r="E28113" s="533"/>
      <c r="F28113" s="533"/>
      <c r="G28113" s="533"/>
    </row>
    <row r="28114" spans="1:7">
      <c r="A28114" s="533"/>
      <c r="B28114" s="1787"/>
      <c r="C28114" s="1788"/>
      <c r="D28114" s="533"/>
      <c r="E28114" s="533"/>
      <c r="F28114" s="533"/>
      <c r="G28114" s="533"/>
    </row>
    <row r="28115" spans="1:7">
      <c r="A28115" s="533"/>
      <c r="B28115" s="1787"/>
      <c r="C28115" s="1788"/>
      <c r="D28115" s="533"/>
      <c r="E28115" s="533"/>
      <c r="F28115" s="533"/>
      <c r="G28115" s="533"/>
    </row>
    <row r="28116" spans="1:7">
      <c r="A28116" s="533"/>
      <c r="B28116" s="1787"/>
      <c r="C28116" s="1788"/>
      <c r="D28116" s="533"/>
      <c r="E28116" s="533"/>
      <c r="F28116" s="533"/>
      <c r="G28116" s="533"/>
    </row>
    <row r="28117" spans="1:7">
      <c r="A28117" s="533"/>
      <c r="B28117" s="1787"/>
      <c r="C28117" s="1788"/>
      <c r="D28117" s="533"/>
      <c r="E28117" s="533"/>
      <c r="F28117" s="533"/>
      <c r="G28117" s="533"/>
    </row>
    <row r="28118" spans="1:7">
      <c r="A28118" s="533"/>
      <c r="B28118" s="1787"/>
      <c r="C28118" s="1788"/>
      <c r="D28118" s="533"/>
      <c r="E28118" s="533"/>
      <c r="F28118" s="533"/>
      <c r="G28118" s="533"/>
    </row>
    <row r="28119" spans="1:7">
      <c r="A28119" s="533"/>
      <c r="B28119" s="1787"/>
      <c r="C28119" s="1788"/>
      <c r="D28119" s="533"/>
      <c r="E28119" s="533"/>
      <c r="F28119" s="533"/>
      <c r="G28119" s="533"/>
    </row>
    <row r="28120" spans="1:7">
      <c r="A28120" s="533"/>
      <c r="B28120" s="1787"/>
      <c r="C28120" s="1788"/>
      <c r="D28120" s="533"/>
      <c r="E28120" s="533"/>
      <c r="F28120" s="533"/>
      <c r="G28120" s="533"/>
    </row>
    <row r="28121" spans="1:7">
      <c r="A28121" s="533"/>
      <c r="B28121" s="1787"/>
      <c r="C28121" s="1788"/>
      <c r="D28121" s="533"/>
      <c r="E28121" s="533"/>
      <c r="F28121" s="533"/>
      <c r="G28121" s="533"/>
    </row>
    <row r="28122" spans="1:7">
      <c r="A28122" s="533"/>
      <c r="B28122" s="1787"/>
      <c r="C28122" s="1788"/>
      <c r="D28122" s="533"/>
      <c r="E28122" s="533"/>
      <c r="F28122" s="533"/>
      <c r="G28122" s="533"/>
    </row>
    <row r="28123" spans="1:7">
      <c r="A28123" s="533"/>
      <c r="B28123" s="1787"/>
      <c r="C28123" s="1788"/>
      <c r="D28123" s="533"/>
      <c r="E28123" s="533"/>
      <c r="F28123" s="533"/>
      <c r="G28123" s="533"/>
    </row>
    <row r="28124" spans="1:7">
      <c r="A28124" s="533"/>
      <c r="B28124" s="1787"/>
      <c r="C28124" s="1788"/>
      <c r="D28124" s="533"/>
      <c r="E28124" s="533"/>
      <c r="F28124" s="533"/>
      <c r="G28124" s="533"/>
    </row>
    <row r="28125" spans="1:7">
      <c r="A28125" s="533"/>
      <c r="B28125" s="1787"/>
      <c r="C28125" s="1788"/>
      <c r="D28125" s="533"/>
      <c r="E28125" s="533"/>
      <c r="F28125" s="533"/>
      <c r="G28125" s="533"/>
    </row>
    <row r="28126" spans="1:7">
      <c r="A28126" s="533"/>
      <c r="B28126" s="1787"/>
      <c r="C28126" s="1788"/>
      <c r="D28126" s="533"/>
      <c r="E28126" s="533"/>
      <c r="F28126" s="533"/>
      <c r="G28126" s="533"/>
    </row>
    <row r="28127" spans="1:7">
      <c r="A28127" s="533"/>
      <c r="B28127" s="1787"/>
      <c r="C28127" s="1788"/>
      <c r="D28127" s="533"/>
      <c r="E28127" s="533"/>
      <c r="F28127" s="533"/>
      <c r="G28127" s="533"/>
    </row>
    <row r="28128" spans="1:7">
      <c r="A28128" s="533"/>
      <c r="B28128" s="1787"/>
      <c r="C28128" s="1788"/>
      <c r="D28128" s="533"/>
      <c r="E28128" s="533"/>
      <c r="F28128" s="533"/>
      <c r="G28128" s="533"/>
    </row>
    <row r="28129" spans="1:7">
      <c r="A28129" s="533"/>
      <c r="B28129" s="1787"/>
      <c r="C28129" s="1788"/>
      <c r="D28129" s="533"/>
      <c r="E28129" s="533"/>
      <c r="F28129" s="533"/>
      <c r="G28129" s="533"/>
    </row>
    <row r="28130" spans="1:7">
      <c r="A28130" s="533"/>
      <c r="B28130" s="1787"/>
      <c r="C28130" s="1788"/>
      <c r="D28130" s="533"/>
      <c r="E28130" s="533"/>
      <c r="F28130" s="533"/>
      <c r="G28130" s="533"/>
    </row>
    <row r="28131" spans="1:7">
      <c r="A28131" s="533"/>
      <c r="B28131" s="1787"/>
      <c r="C28131" s="1788"/>
      <c r="D28131" s="533"/>
      <c r="E28131" s="533"/>
      <c r="F28131" s="533"/>
      <c r="G28131" s="533"/>
    </row>
    <row r="28132" spans="1:7">
      <c r="A28132" s="533"/>
      <c r="B28132" s="1787"/>
      <c r="C28132" s="1788"/>
      <c r="D28132" s="533"/>
      <c r="E28132" s="533"/>
      <c r="F28132" s="533"/>
      <c r="G28132" s="533"/>
    </row>
    <row r="28133" spans="1:7">
      <c r="A28133" s="533"/>
      <c r="B28133" s="1787"/>
      <c r="C28133" s="1788"/>
      <c r="D28133" s="533"/>
      <c r="E28133" s="533"/>
      <c r="F28133" s="533"/>
      <c r="G28133" s="533"/>
    </row>
    <row r="28134" spans="1:7">
      <c r="A28134" s="533"/>
      <c r="B28134" s="1787"/>
      <c r="C28134" s="1788"/>
      <c r="D28134" s="533"/>
      <c r="E28134" s="533"/>
      <c r="F28134" s="533"/>
      <c r="G28134" s="533"/>
    </row>
    <row r="28135" spans="1:7">
      <c r="A28135" s="533"/>
      <c r="B28135" s="1787"/>
      <c r="C28135" s="1788"/>
      <c r="D28135" s="533"/>
      <c r="E28135" s="533"/>
      <c r="F28135" s="533"/>
      <c r="G28135" s="533"/>
    </row>
    <row r="28136" spans="1:7">
      <c r="A28136" s="533"/>
      <c r="B28136" s="1787"/>
      <c r="C28136" s="1788"/>
      <c r="D28136" s="533"/>
      <c r="E28136" s="533"/>
      <c r="F28136" s="533"/>
      <c r="G28136" s="533"/>
    </row>
    <row r="28137" spans="1:7">
      <c r="A28137" s="533"/>
      <c r="B28137" s="1787"/>
      <c r="C28137" s="1788"/>
      <c r="D28137" s="533"/>
      <c r="E28137" s="533"/>
      <c r="F28137" s="533"/>
      <c r="G28137" s="533"/>
    </row>
    <row r="28138" spans="1:7">
      <c r="A28138" s="533"/>
      <c r="B28138" s="1787"/>
      <c r="C28138" s="1788"/>
      <c r="D28138" s="533"/>
      <c r="E28138" s="533"/>
      <c r="F28138" s="533"/>
      <c r="G28138" s="533"/>
    </row>
    <row r="28139" spans="1:7">
      <c r="A28139" s="533"/>
      <c r="B28139" s="1787"/>
      <c r="C28139" s="1788"/>
      <c r="D28139" s="533"/>
      <c r="E28139" s="533"/>
      <c r="F28139" s="533"/>
      <c r="G28139" s="533"/>
    </row>
    <row r="28140" spans="1:7">
      <c r="A28140" s="533"/>
      <c r="B28140" s="1787"/>
      <c r="C28140" s="1788"/>
      <c r="D28140" s="533"/>
      <c r="E28140" s="533"/>
      <c r="F28140" s="533"/>
      <c r="G28140" s="533"/>
    </row>
    <row r="28141" spans="1:7">
      <c r="A28141" s="533"/>
      <c r="B28141" s="1787"/>
      <c r="C28141" s="1788"/>
      <c r="D28141" s="533"/>
      <c r="E28141" s="533"/>
      <c r="F28141" s="533"/>
      <c r="G28141" s="533"/>
    </row>
    <row r="28142" spans="1:7">
      <c r="A28142" s="533"/>
      <c r="B28142" s="1787"/>
      <c r="C28142" s="1788"/>
      <c r="D28142" s="533"/>
      <c r="E28142" s="533"/>
      <c r="F28142" s="533"/>
      <c r="G28142" s="533"/>
    </row>
    <row r="28143" spans="1:7">
      <c r="A28143" s="533"/>
      <c r="B28143" s="1787"/>
      <c r="C28143" s="1788"/>
      <c r="D28143" s="533"/>
      <c r="E28143" s="533"/>
      <c r="F28143" s="533"/>
      <c r="G28143" s="533"/>
    </row>
    <row r="28144" spans="1:7">
      <c r="A28144" s="533"/>
      <c r="B28144" s="1787"/>
      <c r="C28144" s="1788"/>
      <c r="D28144" s="533"/>
      <c r="E28144" s="533"/>
      <c r="F28144" s="533"/>
      <c r="G28144" s="533"/>
    </row>
    <row r="28145" spans="1:7">
      <c r="A28145" s="533"/>
      <c r="B28145" s="1787"/>
      <c r="C28145" s="1788"/>
      <c r="D28145" s="533"/>
      <c r="E28145" s="533"/>
      <c r="F28145" s="533"/>
      <c r="G28145" s="533"/>
    </row>
    <row r="28146" spans="1:7">
      <c r="A28146" s="533"/>
      <c r="B28146" s="1787"/>
      <c r="C28146" s="1788"/>
      <c r="D28146" s="533"/>
      <c r="E28146" s="533"/>
      <c r="F28146" s="533"/>
      <c r="G28146" s="533"/>
    </row>
    <row r="28147" spans="1:7">
      <c r="A28147" s="533"/>
      <c r="B28147" s="1787"/>
      <c r="C28147" s="1788"/>
      <c r="D28147" s="533"/>
      <c r="E28147" s="533"/>
      <c r="F28147" s="533"/>
      <c r="G28147" s="533"/>
    </row>
    <row r="28148" spans="1:7">
      <c r="A28148" s="533"/>
      <c r="B28148" s="1787"/>
      <c r="C28148" s="1788"/>
      <c r="D28148" s="533"/>
      <c r="E28148" s="533"/>
      <c r="F28148" s="533"/>
      <c r="G28148" s="533"/>
    </row>
    <row r="28149" spans="1:7">
      <c r="A28149" s="533"/>
      <c r="B28149" s="1787"/>
      <c r="C28149" s="1788"/>
      <c r="D28149" s="533"/>
      <c r="E28149" s="533"/>
      <c r="F28149" s="533"/>
      <c r="G28149" s="533"/>
    </row>
    <row r="28150" spans="1:7">
      <c r="A28150" s="533"/>
      <c r="B28150" s="1787"/>
      <c r="C28150" s="1788"/>
      <c r="D28150" s="533"/>
      <c r="E28150" s="533"/>
      <c r="F28150" s="533"/>
      <c r="G28150" s="533"/>
    </row>
    <row r="28151" spans="1:7">
      <c r="A28151" s="533"/>
      <c r="B28151" s="1787"/>
      <c r="C28151" s="1788"/>
      <c r="D28151" s="533"/>
      <c r="E28151" s="533"/>
      <c r="F28151" s="533"/>
      <c r="G28151" s="533"/>
    </row>
    <row r="28152" spans="1:7">
      <c r="A28152" s="533"/>
      <c r="B28152" s="1787"/>
      <c r="C28152" s="1788"/>
      <c r="D28152" s="533"/>
      <c r="E28152" s="533"/>
      <c r="F28152" s="533"/>
      <c r="G28152" s="533"/>
    </row>
    <row r="28153" spans="1:7">
      <c r="A28153" s="533"/>
      <c r="B28153" s="1787"/>
      <c r="C28153" s="1788"/>
      <c r="D28153" s="533"/>
      <c r="E28153" s="533"/>
      <c r="F28153" s="533"/>
      <c r="G28153" s="533"/>
    </row>
    <row r="28154" spans="1:7">
      <c r="A28154" s="533"/>
      <c r="B28154" s="1787"/>
      <c r="C28154" s="1788"/>
      <c r="D28154" s="533"/>
      <c r="E28154" s="533"/>
      <c r="F28154" s="533"/>
      <c r="G28154" s="533"/>
    </row>
    <row r="28155" spans="1:7">
      <c r="A28155" s="533"/>
      <c r="B28155" s="1787"/>
      <c r="C28155" s="1788"/>
      <c r="D28155" s="533"/>
      <c r="E28155" s="533"/>
      <c r="F28155" s="533"/>
      <c r="G28155" s="533"/>
    </row>
    <row r="28156" spans="1:7">
      <c r="A28156" s="533"/>
      <c r="B28156" s="1787"/>
      <c r="C28156" s="1788"/>
      <c r="D28156" s="533"/>
      <c r="E28156" s="533"/>
      <c r="F28156" s="533"/>
      <c r="G28156" s="533"/>
    </row>
    <row r="28157" spans="1:7">
      <c r="A28157" s="533"/>
      <c r="B28157" s="1787"/>
      <c r="C28157" s="1788"/>
      <c r="D28157" s="533"/>
      <c r="E28157" s="533"/>
      <c r="F28157" s="533"/>
      <c r="G28157" s="533"/>
    </row>
    <row r="28158" spans="1:7">
      <c r="A28158" s="533"/>
      <c r="B28158" s="1787"/>
      <c r="C28158" s="1788"/>
      <c r="D28158" s="533"/>
      <c r="E28158" s="533"/>
      <c r="F28158" s="533"/>
      <c r="G28158" s="533"/>
    </row>
    <row r="28159" spans="1:7">
      <c r="A28159" s="533"/>
      <c r="B28159" s="1787"/>
      <c r="C28159" s="1788"/>
      <c r="D28159" s="533"/>
      <c r="E28159" s="533"/>
      <c r="F28159" s="533"/>
      <c r="G28159" s="533"/>
    </row>
    <row r="28160" spans="1:7">
      <c r="A28160" s="533"/>
      <c r="B28160" s="1787"/>
      <c r="C28160" s="1788"/>
      <c r="D28160" s="533"/>
      <c r="E28160" s="533"/>
      <c r="F28160" s="533"/>
      <c r="G28160" s="533"/>
    </row>
    <row r="28161" spans="1:7">
      <c r="A28161" s="533"/>
      <c r="B28161" s="1787"/>
      <c r="C28161" s="1788"/>
      <c r="D28161" s="533"/>
      <c r="E28161" s="533"/>
      <c r="F28161" s="533"/>
      <c r="G28161" s="533"/>
    </row>
    <row r="28162" spans="1:7">
      <c r="A28162" s="533"/>
      <c r="B28162" s="1787"/>
      <c r="C28162" s="1788"/>
      <c r="D28162" s="533"/>
      <c r="E28162" s="533"/>
      <c r="F28162" s="533"/>
      <c r="G28162" s="533"/>
    </row>
    <row r="28163" spans="1:7">
      <c r="A28163" s="533"/>
      <c r="B28163" s="1787"/>
      <c r="C28163" s="1788"/>
      <c r="D28163" s="533"/>
      <c r="E28163" s="533"/>
      <c r="F28163" s="533"/>
      <c r="G28163" s="533"/>
    </row>
    <row r="28164" spans="1:7">
      <c r="A28164" s="533"/>
      <c r="B28164" s="1787"/>
      <c r="C28164" s="1788"/>
      <c r="D28164" s="533"/>
      <c r="E28164" s="533"/>
      <c r="F28164" s="533"/>
      <c r="G28164" s="533"/>
    </row>
    <row r="28165" spans="1:7">
      <c r="A28165" s="533"/>
      <c r="B28165" s="1787"/>
      <c r="C28165" s="1788"/>
      <c r="D28165" s="533"/>
      <c r="E28165" s="533"/>
      <c r="F28165" s="533"/>
      <c r="G28165" s="533"/>
    </row>
    <row r="28166" spans="1:7">
      <c r="A28166" s="533"/>
      <c r="B28166" s="1787"/>
      <c r="C28166" s="1788"/>
      <c r="D28166" s="533"/>
      <c r="E28166" s="533"/>
      <c r="F28166" s="533"/>
      <c r="G28166" s="533"/>
    </row>
    <row r="28167" spans="1:7">
      <c r="A28167" s="533"/>
      <c r="B28167" s="1787"/>
      <c r="C28167" s="1788"/>
      <c r="D28167" s="533"/>
      <c r="E28167" s="533"/>
      <c r="F28167" s="533"/>
      <c r="G28167" s="533"/>
    </row>
    <row r="28168" spans="1:7">
      <c r="A28168" s="533"/>
      <c r="B28168" s="1787"/>
      <c r="C28168" s="1788"/>
      <c r="D28168" s="533"/>
      <c r="E28168" s="533"/>
      <c r="F28168" s="533"/>
      <c r="G28168" s="533"/>
    </row>
    <row r="28169" spans="1:7">
      <c r="A28169" s="533"/>
      <c r="B28169" s="1787"/>
      <c r="C28169" s="1788"/>
      <c r="D28169" s="533"/>
      <c r="E28169" s="533"/>
      <c r="F28169" s="533"/>
      <c r="G28169" s="533"/>
    </row>
    <row r="28170" spans="1:7">
      <c r="A28170" s="533"/>
      <c r="B28170" s="1787"/>
      <c r="C28170" s="1788"/>
      <c r="D28170" s="533"/>
      <c r="E28170" s="533"/>
      <c r="F28170" s="533"/>
      <c r="G28170" s="533"/>
    </row>
    <row r="28171" spans="1:7">
      <c r="A28171" s="533"/>
      <c r="B28171" s="1787"/>
      <c r="C28171" s="1788"/>
      <c r="D28171" s="533"/>
      <c r="E28171" s="533"/>
      <c r="F28171" s="533"/>
      <c r="G28171" s="533"/>
    </row>
    <row r="28172" spans="1:7">
      <c r="A28172" s="533"/>
      <c r="B28172" s="1787"/>
      <c r="C28172" s="1788"/>
      <c r="D28172" s="533"/>
      <c r="E28172" s="533"/>
      <c r="F28172" s="533"/>
      <c r="G28172" s="533"/>
    </row>
    <row r="28173" spans="1:7">
      <c r="A28173" s="533"/>
      <c r="B28173" s="1787"/>
      <c r="C28173" s="1788"/>
      <c r="D28173" s="533"/>
      <c r="E28173" s="533"/>
      <c r="F28173" s="533"/>
      <c r="G28173" s="533"/>
    </row>
    <row r="28174" spans="1:7">
      <c r="A28174" s="533"/>
      <c r="B28174" s="1787"/>
      <c r="C28174" s="1788"/>
      <c r="D28174" s="533"/>
      <c r="E28174" s="533"/>
      <c r="F28174" s="533"/>
      <c r="G28174" s="533"/>
    </row>
    <row r="28175" spans="1:7">
      <c r="A28175" s="533"/>
      <c r="B28175" s="1787"/>
      <c r="C28175" s="1788"/>
      <c r="D28175" s="533"/>
      <c r="E28175" s="533"/>
      <c r="F28175" s="533"/>
      <c r="G28175" s="533"/>
    </row>
    <row r="28176" spans="1:7">
      <c r="A28176" s="533"/>
      <c r="B28176" s="1787"/>
      <c r="C28176" s="1788"/>
      <c r="D28176" s="533"/>
      <c r="E28176" s="533"/>
      <c r="F28176" s="533"/>
      <c r="G28176" s="533"/>
    </row>
    <row r="28177" spans="1:7">
      <c r="A28177" s="533"/>
      <c r="B28177" s="1787"/>
      <c r="C28177" s="1788"/>
      <c r="D28177" s="533"/>
      <c r="E28177" s="533"/>
      <c r="F28177" s="533"/>
      <c r="G28177" s="533"/>
    </row>
    <row r="28178" spans="1:7">
      <c r="A28178" s="533"/>
      <c r="B28178" s="1787"/>
      <c r="C28178" s="1788"/>
      <c r="D28178" s="533"/>
      <c r="E28178" s="533"/>
      <c r="F28178" s="533"/>
      <c r="G28178" s="533"/>
    </row>
    <row r="28179" spans="1:7">
      <c r="A28179" s="533"/>
      <c r="B28179" s="1787"/>
      <c r="C28179" s="1788"/>
      <c r="D28179" s="533"/>
      <c r="E28179" s="533"/>
      <c r="F28179" s="533"/>
      <c r="G28179" s="533"/>
    </row>
    <row r="28180" spans="1:7">
      <c r="A28180" s="533"/>
      <c r="B28180" s="1787"/>
      <c r="C28180" s="1788"/>
      <c r="D28180" s="533"/>
      <c r="E28180" s="533"/>
      <c r="F28180" s="533"/>
      <c r="G28180" s="533"/>
    </row>
    <row r="28181" spans="1:7">
      <c r="A28181" s="533"/>
      <c r="B28181" s="1787"/>
      <c r="C28181" s="1788"/>
      <c r="D28181" s="533"/>
      <c r="E28181" s="533"/>
      <c r="F28181" s="533"/>
      <c r="G28181" s="533"/>
    </row>
    <row r="28182" spans="1:7">
      <c r="A28182" s="533"/>
      <c r="B28182" s="1787"/>
      <c r="C28182" s="1788"/>
      <c r="D28182" s="533"/>
      <c r="E28182" s="533"/>
      <c r="F28182" s="533"/>
      <c r="G28182" s="533"/>
    </row>
    <row r="28183" spans="1:7">
      <c r="A28183" s="533"/>
      <c r="B28183" s="1787"/>
      <c r="C28183" s="1788"/>
      <c r="D28183" s="533"/>
      <c r="E28183" s="533"/>
      <c r="F28183" s="533"/>
      <c r="G28183" s="533"/>
    </row>
    <row r="28184" spans="1:7">
      <c r="A28184" s="533"/>
      <c r="B28184" s="1787"/>
      <c r="C28184" s="1788"/>
      <c r="D28184" s="533"/>
      <c r="E28184" s="533"/>
      <c r="F28184" s="533"/>
      <c r="G28184" s="533"/>
    </row>
    <row r="28185" spans="1:7">
      <c r="A28185" s="533"/>
      <c r="B28185" s="1787"/>
      <c r="C28185" s="1788"/>
      <c r="D28185" s="533"/>
      <c r="E28185" s="533"/>
      <c r="F28185" s="533"/>
      <c r="G28185" s="533"/>
    </row>
    <row r="28186" spans="1:7">
      <c r="A28186" s="533"/>
      <c r="B28186" s="1787"/>
      <c r="C28186" s="1788"/>
      <c r="D28186" s="533"/>
      <c r="E28186" s="533"/>
      <c r="F28186" s="533"/>
      <c r="G28186" s="533"/>
    </row>
    <row r="28187" spans="1:7">
      <c r="A28187" s="533"/>
      <c r="B28187" s="1787"/>
      <c r="C28187" s="1788"/>
      <c r="D28187" s="533"/>
      <c r="E28187" s="533"/>
      <c r="F28187" s="533"/>
      <c r="G28187" s="533"/>
    </row>
    <row r="28188" spans="1:7">
      <c r="A28188" s="533"/>
      <c r="B28188" s="1787"/>
      <c r="C28188" s="1788"/>
      <c r="D28188" s="533"/>
      <c r="E28188" s="533"/>
      <c r="F28188" s="533"/>
      <c r="G28188" s="533"/>
    </row>
    <row r="28189" spans="1:7">
      <c r="A28189" s="533"/>
      <c r="B28189" s="1787"/>
      <c r="C28189" s="1788"/>
      <c r="D28189" s="533"/>
      <c r="E28189" s="533"/>
      <c r="F28189" s="533"/>
      <c r="G28189" s="533"/>
    </row>
    <row r="28190" spans="1:7">
      <c r="A28190" s="533"/>
      <c r="B28190" s="1787"/>
      <c r="C28190" s="1788"/>
      <c r="D28190" s="533"/>
      <c r="E28190" s="533"/>
      <c r="F28190" s="533"/>
      <c r="G28190" s="533"/>
    </row>
    <row r="28191" spans="1:7">
      <c r="A28191" s="533"/>
      <c r="B28191" s="1787"/>
      <c r="C28191" s="1788"/>
      <c r="D28191" s="533"/>
      <c r="E28191" s="533"/>
      <c r="F28191" s="533"/>
      <c r="G28191" s="533"/>
    </row>
    <row r="28192" spans="1:7">
      <c r="A28192" s="533"/>
      <c r="B28192" s="1787"/>
      <c r="C28192" s="1788"/>
      <c r="D28192" s="533"/>
      <c r="E28192" s="533"/>
      <c r="F28192" s="533"/>
      <c r="G28192" s="533"/>
    </row>
    <row r="28193" spans="1:7">
      <c r="A28193" s="533"/>
      <c r="B28193" s="1787"/>
      <c r="C28193" s="1788"/>
      <c r="D28193" s="533"/>
      <c r="E28193" s="533"/>
      <c r="F28193" s="533"/>
      <c r="G28193" s="533"/>
    </row>
    <row r="28194" spans="1:7">
      <c r="A28194" s="533"/>
      <c r="B28194" s="1787"/>
      <c r="C28194" s="1788"/>
      <c r="D28194" s="533"/>
      <c r="E28194" s="533"/>
      <c r="F28194" s="533"/>
      <c r="G28194" s="533"/>
    </row>
    <row r="28195" spans="1:7">
      <c r="A28195" s="533"/>
      <c r="B28195" s="1787"/>
      <c r="C28195" s="1788"/>
      <c r="D28195" s="533"/>
      <c r="E28195" s="533"/>
      <c r="F28195" s="533"/>
      <c r="G28195" s="533"/>
    </row>
    <row r="28196" spans="1:7">
      <c r="A28196" s="533"/>
      <c r="B28196" s="1787"/>
      <c r="C28196" s="1788"/>
      <c r="D28196" s="533"/>
      <c r="E28196" s="533"/>
      <c r="F28196" s="533"/>
      <c r="G28196" s="533"/>
    </row>
    <row r="28197" spans="1:7">
      <c r="A28197" s="533"/>
      <c r="B28197" s="1787"/>
      <c r="C28197" s="1788"/>
      <c r="D28197" s="533"/>
      <c r="E28197" s="533"/>
      <c r="F28197" s="533"/>
      <c r="G28197" s="533"/>
    </row>
    <row r="28198" spans="1:7">
      <c r="A28198" s="533"/>
      <c r="B28198" s="1787"/>
      <c r="C28198" s="1788"/>
      <c r="D28198" s="533"/>
      <c r="E28198" s="533"/>
      <c r="F28198" s="533"/>
      <c r="G28198" s="533"/>
    </row>
    <row r="28199" spans="1:7">
      <c r="A28199" s="533"/>
      <c r="B28199" s="1787"/>
      <c r="C28199" s="1788"/>
      <c r="D28199" s="533"/>
      <c r="E28199" s="533"/>
      <c r="F28199" s="533"/>
      <c r="G28199" s="533"/>
    </row>
    <row r="28200" spans="1:7">
      <c r="A28200" s="533"/>
      <c r="B28200" s="1787"/>
      <c r="C28200" s="1788"/>
      <c r="D28200" s="533"/>
      <c r="E28200" s="533"/>
      <c r="F28200" s="533"/>
      <c r="G28200" s="533"/>
    </row>
    <row r="28201" spans="1:7">
      <c r="A28201" s="533"/>
      <c r="B28201" s="1787"/>
      <c r="C28201" s="1788"/>
      <c r="D28201" s="533"/>
      <c r="E28201" s="533"/>
      <c r="F28201" s="533"/>
      <c r="G28201" s="533"/>
    </row>
    <row r="28202" spans="1:7">
      <c r="A28202" s="533"/>
      <c r="B28202" s="1787"/>
      <c r="C28202" s="1788"/>
      <c r="D28202" s="533"/>
      <c r="E28202" s="533"/>
      <c r="F28202" s="533"/>
      <c r="G28202" s="533"/>
    </row>
    <row r="28203" spans="1:7">
      <c r="A28203" s="533"/>
      <c r="B28203" s="1787"/>
      <c r="C28203" s="1788"/>
      <c r="D28203" s="533"/>
      <c r="E28203" s="533"/>
      <c r="F28203" s="533"/>
      <c r="G28203" s="533"/>
    </row>
    <row r="28204" spans="1:7">
      <c r="A28204" s="533"/>
      <c r="B28204" s="1787"/>
      <c r="C28204" s="1788"/>
      <c r="D28204" s="533"/>
      <c r="E28204" s="533"/>
      <c r="F28204" s="533"/>
      <c r="G28204" s="533"/>
    </row>
    <row r="28205" spans="1:7">
      <c r="A28205" s="533"/>
      <c r="B28205" s="1787"/>
      <c r="C28205" s="1788"/>
      <c r="D28205" s="533"/>
      <c r="E28205" s="533"/>
      <c r="F28205" s="533"/>
      <c r="G28205" s="533"/>
    </row>
    <row r="28206" spans="1:7">
      <c r="A28206" s="533"/>
      <c r="B28206" s="1787"/>
      <c r="C28206" s="1788"/>
      <c r="D28206" s="533"/>
      <c r="E28206" s="533"/>
      <c r="F28206" s="533"/>
      <c r="G28206" s="533"/>
    </row>
    <row r="28207" spans="1:7">
      <c r="A28207" s="533"/>
      <c r="B28207" s="1787"/>
      <c r="C28207" s="1788"/>
      <c r="D28207" s="533"/>
      <c r="E28207" s="533"/>
      <c r="F28207" s="533"/>
      <c r="G28207" s="533"/>
    </row>
    <row r="28208" spans="1:7">
      <c r="A28208" s="533"/>
      <c r="B28208" s="1787"/>
      <c r="C28208" s="1788"/>
      <c r="D28208" s="533"/>
      <c r="E28208" s="533"/>
      <c r="F28208" s="533"/>
      <c r="G28208" s="533"/>
    </row>
    <row r="28209" spans="1:7">
      <c r="A28209" s="533"/>
      <c r="B28209" s="1787"/>
      <c r="C28209" s="1788"/>
      <c r="D28209" s="533"/>
      <c r="E28209" s="533"/>
      <c r="F28209" s="533"/>
      <c r="G28209" s="533"/>
    </row>
    <row r="28210" spans="1:7">
      <c r="A28210" s="533"/>
      <c r="B28210" s="1787"/>
      <c r="C28210" s="1788"/>
      <c r="D28210" s="533"/>
      <c r="E28210" s="533"/>
      <c r="F28210" s="533"/>
      <c r="G28210" s="533"/>
    </row>
    <row r="28211" spans="1:7">
      <c r="A28211" s="533"/>
      <c r="B28211" s="1787"/>
      <c r="C28211" s="1788"/>
      <c r="D28211" s="533"/>
      <c r="E28211" s="533"/>
      <c r="F28211" s="533"/>
      <c r="G28211" s="533"/>
    </row>
    <row r="28212" spans="1:7">
      <c r="A28212" s="533"/>
      <c r="B28212" s="1787"/>
      <c r="C28212" s="1788"/>
      <c r="D28212" s="533"/>
      <c r="E28212" s="533"/>
      <c r="F28212" s="533"/>
      <c r="G28212" s="533"/>
    </row>
    <row r="28213" spans="1:7">
      <c r="A28213" s="533"/>
      <c r="B28213" s="1787"/>
      <c r="C28213" s="1788"/>
      <c r="D28213" s="533"/>
      <c r="E28213" s="533"/>
      <c r="F28213" s="533"/>
      <c r="G28213" s="533"/>
    </row>
    <row r="28214" spans="1:7">
      <c r="A28214" s="533"/>
      <c r="B28214" s="1787"/>
      <c r="C28214" s="1788"/>
      <c r="D28214" s="533"/>
      <c r="E28214" s="533"/>
      <c r="F28214" s="533"/>
      <c r="G28214" s="533"/>
    </row>
    <row r="28215" spans="1:7">
      <c r="A28215" s="533"/>
      <c r="B28215" s="1787"/>
      <c r="C28215" s="1788"/>
      <c r="D28215" s="533"/>
      <c r="E28215" s="533"/>
      <c r="F28215" s="533"/>
      <c r="G28215" s="533"/>
    </row>
    <row r="28216" spans="1:7">
      <c r="A28216" s="533"/>
      <c r="B28216" s="1787"/>
      <c r="C28216" s="1788"/>
      <c r="D28216" s="533"/>
      <c r="E28216" s="533"/>
      <c r="F28216" s="533"/>
      <c r="G28216" s="533"/>
    </row>
    <row r="28217" spans="1:7">
      <c r="A28217" s="533"/>
      <c r="B28217" s="1787"/>
      <c r="C28217" s="1788"/>
      <c r="D28217" s="533"/>
      <c r="E28217" s="533"/>
      <c r="F28217" s="533"/>
      <c r="G28217" s="533"/>
    </row>
    <row r="28218" spans="1:7">
      <c r="A28218" s="533"/>
      <c r="B28218" s="1787"/>
      <c r="C28218" s="1788"/>
      <c r="D28218" s="533"/>
      <c r="E28218" s="533"/>
      <c r="F28218" s="533"/>
      <c r="G28218" s="533"/>
    </row>
    <row r="28219" spans="1:7">
      <c r="A28219" s="533"/>
      <c r="B28219" s="1787"/>
      <c r="C28219" s="1788"/>
      <c r="D28219" s="533"/>
      <c r="E28219" s="533"/>
      <c r="F28219" s="533"/>
      <c r="G28219" s="533"/>
    </row>
    <row r="28220" spans="1:7">
      <c r="A28220" s="533"/>
      <c r="B28220" s="1787"/>
      <c r="C28220" s="1788"/>
      <c r="D28220" s="533"/>
      <c r="E28220" s="533"/>
      <c r="F28220" s="533"/>
      <c r="G28220" s="533"/>
    </row>
    <row r="28221" spans="1:7">
      <c r="A28221" s="533"/>
      <c r="B28221" s="1787"/>
      <c r="C28221" s="1788"/>
      <c r="D28221" s="533"/>
      <c r="E28221" s="533"/>
      <c r="F28221" s="533"/>
      <c r="G28221" s="533"/>
    </row>
    <row r="28222" spans="1:7">
      <c r="A28222" s="533"/>
      <c r="B28222" s="1787"/>
      <c r="C28222" s="1788"/>
      <c r="D28222" s="533"/>
      <c r="E28222" s="533"/>
      <c r="F28222" s="533"/>
      <c r="G28222" s="533"/>
    </row>
    <row r="28223" spans="1:7">
      <c r="A28223" s="533"/>
      <c r="B28223" s="1787"/>
      <c r="C28223" s="1788"/>
      <c r="D28223" s="533"/>
      <c r="E28223" s="533"/>
      <c r="F28223" s="533"/>
      <c r="G28223" s="533"/>
    </row>
    <row r="28224" spans="1:7">
      <c r="A28224" s="533"/>
      <c r="B28224" s="1787"/>
      <c r="C28224" s="1788"/>
      <c r="D28224" s="533"/>
      <c r="E28224" s="533"/>
      <c r="F28224" s="533"/>
      <c r="G28224" s="533"/>
    </row>
    <row r="28225" spans="1:7">
      <c r="A28225" s="533"/>
      <c r="B28225" s="1787"/>
      <c r="C28225" s="1788"/>
      <c r="D28225" s="533"/>
      <c r="E28225" s="533"/>
      <c r="F28225" s="533"/>
      <c r="G28225" s="533"/>
    </row>
    <row r="28226" spans="1:7">
      <c r="A28226" s="533"/>
      <c r="B28226" s="1787"/>
      <c r="C28226" s="1788"/>
      <c r="D28226" s="533"/>
      <c r="E28226" s="533"/>
      <c r="F28226" s="533"/>
      <c r="G28226" s="533"/>
    </row>
    <row r="28227" spans="1:7">
      <c r="A28227" s="533"/>
      <c r="B28227" s="1787"/>
      <c r="C28227" s="1788"/>
      <c r="D28227" s="533"/>
      <c r="E28227" s="533"/>
      <c r="F28227" s="533"/>
      <c r="G28227" s="533"/>
    </row>
    <row r="28228" spans="1:7">
      <c r="A28228" s="533"/>
      <c r="B28228" s="1787"/>
      <c r="C28228" s="1788"/>
      <c r="D28228" s="533"/>
      <c r="E28228" s="533"/>
      <c r="F28228" s="533"/>
      <c r="G28228" s="533"/>
    </row>
    <row r="28229" spans="1:7">
      <c r="A28229" s="533"/>
      <c r="B28229" s="1787"/>
      <c r="C28229" s="1788"/>
      <c r="D28229" s="533"/>
      <c r="E28229" s="533"/>
      <c r="F28229" s="533"/>
      <c r="G28229" s="533"/>
    </row>
    <row r="28230" spans="1:7">
      <c r="A28230" s="533"/>
      <c r="B28230" s="1787"/>
      <c r="C28230" s="1788"/>
      <c r="D28230" s="533"/>
      <c r="E28230" s="533"/>
      <c r="F28230" s="533"/>
      <c r="G28230" s="533"/>
    </row>
    <row r="28231" spans="1:7">
      <c r="A28231" s="533"/>
      <c r="B28231" s="1787"/>
      <c r="C28231" s="1788"/>
      <c r="D28231" s="533"/>
      <c r="E28231" s="533"/>
      <c r="F28231" s="533"/>
      <c r="G28231" s="533"/>
    </row>
    <row r="28232" spans="1:7">
      <c r="A28232" s="533"/>
      <c r="B28232" s="1787"/>
      <c r="C28232" s="1788"/>
      <c r="D28232" s="533"/>
      <c r="E28232" s="533"/>
      <c r="F28232" s="533"/>
      <c r="G28232" s="533"/>
    </row>
    <row r="28233" spans="1:7">
      <c r="A28233" s="533"/>
      <c r="B28233" s="1787"/>
      <c r="C28233" s="1788"/>
      <c r="D28233" s="533"/>
      <c r="E28233" s="533"/>
      <c r="F28233" s="533"/>
      <c r="G28233" s="533"/>
    </row>
    <row r="28234" spans="1:7">
      <c r="A28234" s="533"/>
      <c r="B28234" s="1787"/>
      <c r="C28234" s="1788"/>
      <c r="D28234" s="533"/>
      <c r="E28234" s="533"/>
      <c r="F28234" s="533"/>
      <c r="G28234" s="533"/>
    </row>
    <row r="28235" spans="1:7">
      <c r="A28235" s="533"/>
      <c r="B28235" s="1787"/>
      <c r="C28235" s="1788"/>
      <c r="D28235" s="533"/>
      <c r="E28235" s="533"/>
      <c r="F28235" s="533"/>
      <c r="G28235" s="533"/>
    </row>
    <row r="28236" spans="1:7">
      <c r="A28236" s="533"/>
      <c r="B28236" s="1787"/>
      <c r="C28236" s="1788"/>
      <c r="D28236" s="533"/>
      <c r="E28236" s="533"/>
      <c r="F28236" s="533"/>
      <c r="G28236" s="533"/>
    </row>
    <row r="28237" spans="1:7">
      <c r="A28237" s="533"/>
      <c r="B28237" s="1787"/>
      <c r="C28237" s="1788"/>
      <c r="D28237" s="533"/>
      <c r="E28237" s="533"/>
      <c r="F28237" s="533"/>
      <c r="G28237" s="533"/>
    </row>
    <row r="28238" spans="1:7">
      <c r="A28238" s="533"/>
      <c r="B28238" s="1787"/>
      <c r="C28238" s="1788"/>
      <c r="D28238" s="533"/>
      <c r="E28238" s="533"/>
      <c r="F28238" s="533"/>
      <c r="G28238" s="533"/>
    </row>
    <row r="28239" spans="1:7">
      <c r="A28239" s="533"/>
      <c r="B28239" s="1787"/>
      <c r="C28239" s="1788"/>
      <c r="D28239" s="533"/>
      <c r="E28239" s="533"/>
      <c r="F28239" s="533"/>
      <c r="G28239" s="533"/>
    </row>
    <row r="28240" spans="1:7">
      <c r="A28240" s="533"/>
      <c r="B28240" s="1787"/>
      <c r="C28240" s="1788"/>
      <c r="D28240" s="533"/>
      <c r="E28240" s="533"/>
      <c r="F28240" s="533"/>
      <c r="G28240" s="533"/>
    </row>
    <row r="28241" spans="1:7">
      <c r="A28241" s="533"/>
      <c r="B28241" s="1787"/>
      <c r="C28241" s="1788"/>
      <c r="D28241" s="533"/>
      <c r="E28241" s="533"/>
      <c r="F28241" s="533"/>
      <c r="G28241" s="533"/>
    </row>
    <row r="28242" spans="1:7">
      <c r="A28242" s="533"/>
      <c r="B28242" s="1787"/>
      <c r="C28242" s="1788"/>
      <c r="D28242" s="533"/>
      <c r="E28242" s="533"/>
      <c r="F28242" s="533"/>
      <c r="G28242" s="533"/>
    </row>
    <row r="28243" spans="1:7">
      <c r="A28243" s="533"/>
      <c r="B28243" s="1787"/>
      <c r="C28243" s="1788"/>
      <c r="D28243" s="533"/>
      <c r="E28243" s="533"/>
      <c r="F28243" s="533"/>
      <c r="G28243" s="533"/>
    </row>
    <row r="28244" spans="1:7">
      <c r="A28244" s="533"/>
      <c r="B28244" s="1787"/>
      <c r="C28244" s="1788"/>
      <c r="D28244" s="533"/>
      <c r="E28244" s="533"/>
      <c r="F28244" s="533"/>
      <c r="G28244" s="533"/>
    </row>
    <row r="28245" spans="1:7">
      <c r="A28245" s="533"/>
      <c r="B28245" s="1787"/>
      <c r="C28245" s="1788"/>
      <c r="D28245" s="533"/>
      <c r="E28245" s="533"/>
      <c r="F28245" s="533"/>
      <c r="G28245" s="533"/>
    </row>
    <row r="28246" spans="1:7">
      <c r="A28246" s="533"/>
      <c r="B28246" s="1787"/>
      <c r="C28246" s="1788"/>
      <c r="D28246" s="533"/>
      <c r="E28246" s="533"/>
      <c r="F28246" s="533"/>
      <c r="G28246" s="533"/>
    </row>
    <row r="28247" spans="1:7">
      <c r="A28247" s="533"/>
      <c r="B28247" s="1787"/>
      <c r="C28247" s="1788"/>
      <c r="D28247" s="533"/>
      <c r="E28247" s="533"/>
      <c r="F28247" s="533"/>
      <c r="G28247" s="533"/>
    </row>
    <row r="28248" spans="1:7">
      <c r="A28248" s="533"/>
      <c r="B28248" s="1787"/>
      <c r="C28248" s="1788"/>
      <c r="D28248" s="533"/>
      <c r="E28248" s="533"/>
      <c r="F28248" s="533"/>
      <c r="G28248" s="533"/>
    </row>
    <row r="28249" spans="1:7">
      <c r="A28249" s="533"/>
      <c r="B28249" s="1787"/>
      <c r="C28249" s="1788"/>
      <c r="D28249" s="533"/>
      <c r="E28249" s="533"/>
      <c r="F28249" s="533"/>
      <c r="G28249" s="533"/>
    </row>
    <row r="28250" spans="1:7">
      <c r="A28250" s="533"/>
      <c r="B28250" s="1787"/>
      <c r="C28250" s="1788"/>
      <c r="D28250" s="533"/>
      <c r="E28250" s="533"/>
      <c r="F28250" s="533"/>
      <c r="G28250" s="533"/>
    </row>
    <row r="28251" spans="1:7">
      <c r="A28251" s="533"/>
      <c r="B28251" s="1787"/>
      <c r="C28251" s="1788"/>
      <c r="D28251" s="533"/>
      <c r="E28251" s="533"/>
      <c r="F28251" s="533"/>
      <c r="G28251" s="533"/>
    </row>
    <row r="28252" spans="1:7">
      <c r="A28252" s="533"/>
      <c r="B28252" s="1787"/>
      <c r="C28252" s="1788"/>
      <c r="D28252" s="533"/>
      <c r="E28252" s="533"/>
      <c r="F28252" s="533"/>
      <c r="G28252" s="533"/>
    </row>
    <row r="28253" spans="1:7">
      <c r="A28253" s="533"/>
      <c r="B28253" s="1787"/>
      <c r="C28253" s="1788"/>
      <c r="D28253" s="533"/>
      <c r="E28253" s="533"/>
      <c r="F28253" s="533"/>
      <c r="G28253" s="533"/>
    </row>
    <row r="28254" spans="1:7">
      <c r="A28254" s="533"/>
      <c r="B28254" s="1787"/>
      <c r="C28254" s="1788"/>
      <c r="D28254" s="533"/>
      <c r="E28254" s="533"/>
      <c r="F28254" s="533"/>
      <c r="G28254" s="533"/>
    </row>
    <row r="28255" spans="1:7">
      <c r="A28255" s="533"/>
      <c r="B28255" s="1787"/>
      <c r="C28255" s="1788"/>
      <c r="D28255" s="533"/>
      <c r="E28255" s="533"/>
      <c r="F28255" s="533"/>
      <c r="G28255" s="533"/>
    </row>
    <row r="28256" spans="1:7">
      <c r="A28256" s="533"/>
      <c r="B28256" s="1787"/>
      <c r="C28256" s="1788"/>
      <c r="D28256" s="533"/>
      <c r="E28256" s="533"/>
      <c r="F28256" s="533"/>
      <c r="G28256" s="533"/>
    </row>
    <row r="28257" spans="1:7">
      <c r="A28257" s="533"/>
      <c r="B28257" s="1787"/>
      <c r="C28257" s="1788"/>
      <c r="D28257" s="533"/>
      <c r="E28257" s="533"/>
      <c r="F28257" s="533"/>
      <c r="G28257" s="533"/>
    </row>
    <row r="28258" spans="1:7">
      <c r="A28258" s="533"/>
      <c r="B28258" s="1787"/>
      <c r="C28258" s="1788"/>
      <c r="D28258" s="533"/>
      <c r="E28258" s="533"/>
      <c r="F28258" s="533"/>
      <c r="G28258" s="533"/>
    </row>
    <row r="28259" spans="1:7">
      <c r="A28259" s="533"/>
      <c r="B28259" s="1787"/>
      <c r="C28259" s="1788"/>
      <c r="D28259" s="533"/>
      <c r="E28259" s="533"/>
      <c r="F28259" s="533"/>
      <c r="G28259" s="533"/>
    </row>
    <row r="28260" spans="1:7">
      <c r="A28260" s="533"/>
      <c r="B28260" s="1787"/>
      <c r="C28260" s="1788"/>
      <c r="D28260" s="533"/>
      <c r="E28260" s="533"/>
      <c r="F28260" s="533"/>
      <c r="G28260" s="533"/>
    </row>
    <row r="28261" spans="1:7">
      <c r="A28261" s="533"/>
      <c r="B28261" s="1787"/>
      <c r="C28261" s="1788"/>
      <c r="D28261" s="533"/>
      <c r="E28261" s="533"/>
      <c r="F28261" s="533"/>
      <c r="G28261" s="533"/>
    </row>
    <row r="28262" spans="1:7">
      <c r="A28262" s="533"/>
      <c r="B28262" s="1787"/>
      <c r="C28262" s="1788"/>
      <c r="D28262" s="533"/>
      <c r="E28262" s="533"/>
      <c r="F28262" s="533"/>
      <c r="G28262" s="533"/>
    </row>
    <row r="28263" spans="1:7">
      <c r="A28263" s="533"/>
      <c r="B28263" s="1787"/>
      <c r="C28263" s="1788"/>
      <c r="D28263" s="533"/>
      <c r="E28263" s="533"/>
      <c r="F28263" s="533"/>
      <c r="G28263" s="533"/>
    </row>
    <row r="28264" spans="1:7">
      <c r="A28264" s="533"/>
      <c r="B28264" s="1787"/>
      <c r="C28264" s="1788"/>
      <c r="D28264" s="533"/>
      <c r="E28264" s="533"/>
      <c r="F28264" s="533"/>
      <c r="G28264" s="533"/>
    </row>
    <row r="28265" spans="1:7">
      <c r="A28265" s="533"/>
      <c r="B28265" s="1787"/>
      <c r="C28265" s="1788"/>
      <c r="D28265" s="533"/>
      <c r="E28265" s="533"/>
      <c r="F28265" s="533"/>
      <c r="G28265" s="533"/>
    </row>
    <row r="28266" spans="1:7">
      <c r="A28266" s="533"/>
      <c r="B28266" s="1787"/>
      <c r="C28266" s="1788"/>
      <c r="D28266" s="533"/>
      <c r="E28266" s="533"/>
      <c r="F28266" s="533"/>
      <c r="G28266" s="533"/>
    </row>
    <row r="28267" spans="1:7">
      <c r="A28267" s="533"/>
      <c r="B28267" s="1787"/>
      <c r="C28267" s="1788"/>
      <c r="D28267" s="533"/>
      <c r="E28267" s="533"/>
      <c r="F28267" s="533"/>
      <c r="G28267" s="533"/>
    </row>
    <row r="28268" spans="1:7">
      <c r="A28268" s="533"/>
      <c r="B28268" s="1787"/>
      <c r="C28268" s="1788"/>
      <c r="D28268" s="533"/>
      <c r="E28268" s="533"/>
      <c r="F28268" s="533"/>
      <c r="G28268" s="533"/>
    </row>
    <row r="28269" spans="1:7">
      <c r="A28269" s="533"/>
      <c r="B28269" s="1787"/>
      <c r="C28269" s="1788"/>
      <c r="D28269" s="533"/>
      <c r="E28269" s="533"/>
      <c r="F28269" s="533"/>
      <c r="G28269" s="533"/>
    </row>
    <row r="28270" spans="1:7">
      <c r="A28270" s="533"/>
      <c r="B28270" s="1787"/>
      <c r="C28270" s="1788"/>
      <c r="D28270" s="533"/>
      <c r="E28270" s="533"/>
      <c r="F28270" s="533"/>
      <c r="G28270" s="533"/>
    </row>
    <row r="28271" spans="1:7">
      <c r="A28271" s="533"/>
      <c r="B28271" s="1787"/>
      <c r="C28271" s="1788"/>
      <c r="D28271" s="533"/>
      <c r="E28271" s="533"/>
      <c r="F28271" s="533"/>
      <c r="G28271" s="533"/>
    </row>
    <row r="28272" spans="1:7">
      <c r="A28272" s="533"/>
      <c r="B28272" s="1787"/>
      <c r="C28272" s="1788"/>
      <c r="D28272" s="533"/>
      <c r="E28272" s="533"/>
      <c r="F28272" s="533"/>
      <c r="G28272" s="533"/>
    </row>
    <row r="28273" spans="1:7">
      <c r="A28273" s="533"/>
      <c r="B28273" s="1787"/>
      <c r="C28273" s="1788"/>
      <c r="D28273" s="533"/>
      <c r="E28273" s="533"/>
      <c r="F28273" s="533"/>
      <c r="G28273" s="533"/>
    </row>
    <row r="28274" spans="1:7">
      <c r="A28274" s="533"/>
      <c r="B28274" s="1787"/>
      <c r="C28274" s="1788"/>
      <c r="D28274" s="533"/>
      <c r="E28274" s="533"/>
      <c r="F28274" s="533"/>
      <c r="G28274" s="533"/>
    </row>
    <row r="28275" spans="1:7">
      <c r="A28275" s="533"/>
      <c r="B28275" s="1787"/>
      <c r="C28275" s="1788"/>
      <c r="D28275" s="533"/>
      <c r="E28275" s="533"/>
      <c r="F28275" s="533"/>
      <c r="G28275" s="533"/>
    </row>
    <row r="28276" spans="1:7">
      <c r="A28276" s="533"/>
      <c r="B28276" s="1787"/>
      <c r="C28276" s="1788"/>
      <c r="D28276" s="533"/>
      <c r="E28276" s="533"/>
      <c r="F28276" s="533"/>
      <c r="G28276" s="533"/>
    </row>
    <row r="28277" spans="1:7">
      <c r="A28277" s="533"/>
      <c r="B28277" s="1787"/>
      <c r="C28277" s="1788"/>
      <c r="D28277" s="533"/>
      <c r="E28277" s="533"/>
      <c r="F28277" s="533"/>
      <c r="G28277" s="533"/>
    </row>
    <row r="28278" spans="1:7">
      <c r="A28278" s="533"/>
      <c r="B28278" s="1787"/>
      <c r="C28278" s="1788"/>
      <c r="D28278" s="533"/>
      <c r="E28278" s="533"/>
      <c r="F28278" s="533"/>
      <c r="G28278" s="533"/>
    </row>
    <row r="28279" spans="1:7">
      <c r="A28279" s="533"/>
      <c r="B28279" s="1787"/>
      <c r="C28279" s="1788"/>
      <c r="D28279" s="533"/>
      <c r="E28279" s="533"/>
      <c r="F28279" s="533"/>
      <c r="G28279" s="533"/>
    </row>
    <row r="28280" spans="1:7">
      <c r="A28280" s="533"/>
      <c r="B28280" s="1787"/>
      <c r="C28280" s="1788"/>
      <c r="D28280" s="533"/>
      <c r="E28280" s="533"/>
      <c r="F28280" s="533"/>
      <c r="G28280" s="533"/>
    </row>
    <row r="28281" spans="1:7">
      <c r="A28281" s="533"/>
      <c r="B28281" s="1787"/>
      <c r="C28281" s="1788"/>
      <c r="D28281" s="533"/>
      <c r="E28281" s="533"/>
      <c r="F28281" s="533"/>
      <c r="G28281" s="533"/>
    </row>
    <row r="28282" spans="1:7">
      <c r="A28282" s="533"/>
      <c r="B28282" s="1787"/>
      <c r="C28282" s="1788"/>
      <c r="D28282" s="533"/>
      <c r="E28282" s="533"/>
      <c r="F28282" s="533"/>
      <c r="G28282" s="533"/>
    </row>
    <row r="28283" spans="1:7">
      <c r="A28283" s="533"/>
      <c r="B28283" s="1787"/>
      <c r="C28283" s="1788"/>
      <c r="D28283" s="533"/>
      <c r="E28283" s="533"/>
      <c r="F28283" s="533"/>
      <c r="G28283" s="533"/>
    </row>
    <row r="28284" spans="1:7">
      <c r="A28284" s="533"/>
      <c r="B28284" s="1787"/>
      <c r="C28284" s="1788"/>
      <c r="D28284" s="533"/>
      <c r="E28284" s="533"/>
      <c r="F28284" s="533"/>
      <c r="G28284" s="533"/>
    </row>
    <row r="28285" spans="1:7">
      <c r="A28285" s="533"/>
      <c r="B28285" s="1787"/>
      <c r="C28285" s="1788"/>
      <c r="D28285" s="533"/>
      <c r="E28285" s="533"/>
      <c r="F28285" s="533"/>
      <c r="G28285" s="533"/>
    </row>
    <row r="28286" spans="1:7">
      <c r="A28286" s="533"/>
      <c r="B28286" s="1787"/>
      <c r="C28286" s="1788"/>
      <c r="D28286" s="533"/>
      <c r="E28286" s="533"/>
      <c r="F28286" s="533"/>
      <c r="G28286" s="533"/>
    </row>
    <row r="28287" spans="1:7">
      <c r="A28287" s="533"/>
      <c r="B28287" s="1787"/>
      <c r="C28287" s="1788"/>
      <c r="D28287" s="533"/>
      <c r="E28287" s="533"/>
      <c r="F28287" s="533"/>
      <c r="G28287" s="533"/>
    </row>
    <row r="28288" spans="1:7">
      <c r="A28288" s="533"/>
      <c r="B28288" s="1787"/>
      <c r="C28288" s="1788"/>
      <c r="D28288" s="533"/>
      <c r="E28288" s="533"/>
      <c r="F28288" s="533"/>
      <c r="G28288" s="533"/>
    </row>
    <row r="28289" spans="1:7">
      <c r="A28289" s="533"/>
      <c r="B28289" s="1787"/>
      <c r="C28289" s="1788"/>
      <c r="D28289" s="533"/>
      <c r="E28289" s="533"/>
      <c r="F28289" s="533"/>
      <c r="G28289" s="533"/>
    </row>
    <row r="28290" spans="1:7">
      <c r="A28290" s="533"/>
      <c r="B28290" s="1787"/>
      <c r="C28290" s="1788"/>
      <c r="D28290" s="533"/>
      <c r="E28290" s="533"/>
      <c r="F28290" s="533"/>
      <c r="G28290" s="533"/>
    </row>
    <row r="28291" spans="1:7">
      <c r="A28291" s="533"/>
      <c r="B28291" s="1787"/>
      <c r="C28291" s="1788"/>
      <c r="D28291" s="533"/>
      <c r="E28291" s="533"/>
      <c r="F28291" s="533"/>
      <c r="G28291" s="533"/>
    </row>
    <row r="28292" spans="1:7">
      <c r="A28292" s="533"/>
      <c r="B28292" s="1787"/>
      <c r="C28292" s="1788"/>
      <c r="D28292" s="533"/>
      <c r="E28292" s="533"/>
      <c r="F28292" s="533"/>
      <c r="G28292" s="533"/>
    </row>
    <row r="28293" spans="1:7">
      <c r="A28293" s="533"/>
      <c r="B28293" s="1787"/>
      <c r="C28293" s="1788"/>
      <c r="D28293" s="533"/>
      <c r="E28293" s="533"/>
      <c r="F28293" s="533"/>
      <c r="G28293" s="533"/>
    </row>
    <row r="28294" spans="1:7">
      <c r="A28294" s="533"/>
      <c r="B28294" s="1787"/>
      <c r="C28294" s="1788"/>
      <c r="D28294" s="533"/>
      <c r="E28294" s="533"/>
      <c r="F28294" s="533"/>
      <c r="G28294" s="533"/>
    </row>
    <row r="28295" spans="1:7">
      <c r="A28295" s="533"/>
      <c r="B28295" s="1787"/>
      <c r="C28295" s="1788"/>
      <c r="D28295" s="533"/>
      <c r="E28295" s="533"/>
      <c r="F28295" s="533"/>
      <c r="G28295" s="533"/>
    </row>
    <row r="28296" spans="1:7">
      <c r="A28296" s="533"/>
      <c r="B28296" s="1787"/>
      <c r="C28296" s="1788"/>
      <c r="D28296" s="533"/>
      <c r="E28296" s="533"/>
      <c r="F28296" s="533"/>
      <c r="G28296" s="533"/>
    </row>
    <row r="28297" spans="1:7">
      <c r="A28297" s="533"/>
      <c r="B28297" s="1787"/>
      <c r="C28297" s="1788"/>
      <c r="D28297" s="533"/>
      <c r="E28297" s="533"/>
      <c r="F28297" s="533"/>
      <c r="G28297" s="533"/>
    </row>
    <row r="28298" spans="1:7">
      <c r="A28298" s="533"/>
      <c r="B28298" s="1787"/>
      <c r="C28298" s="1788"/>
      <c r="D28298" s="533"/>
      <c r="E28298" s="533"/>
      <c r="F28298" s="533"/>
      <c r="G28298" s="533"/>
    </row>
    <row r="28299" spans="1:7">
      <c r="A28299" s="533"/>
      <c r="B28299" s="1787"/>
      <c r="C28299" s="1788"/>
      <c r="D28299" s="533"/>
      <c r="E28299" s="533"/>
      <c r="F28299" s="533"/>
      <c r="G28299" s="533"/>
    </row>
    <row r="28300" spans="1:7">
      <c r="A28300" s="533"/>
      <c r="B28300" s="1787"/>
      <c r="C28300" s="1788"/>
      <c r="D28300" s="533"/>
      <c r="E28300" s="533"/>
      <c r="F28300" s="533"/>
      <c r="G28300" s="533"/>
    </row>
    <row r="28301" spans="1:7">
      <c r="A28301" s="533"/>
      <c r="B28301" s="1787"/>
      <c r="C28301" s="1788"/>
      <c r="D28301" s="533"/>
      <c r="E28301" s="533"/>
      <c r="F28301" s="533"/>
      <c r="G28301" s="533"/>
    </row>
    <row r="28302" spans="1:7">
      <c r="A28302" s="533"/>
      <c r="B28302" s="1787"/>
      <c r="C28302" s="1788"/>
      <c r="D28302" s="533"/>
      <c r="E28302" s="533"/>
      <c r="F28302" s="533"/>
      <c r="G28302" s="533"/>
    </row>
    <row r="28303" spans="1:7">
      <c r="A28303" s="533"/>
      <c r="B28303" s="1787"/>
      <c r="C28303" s="1788"/>
      <c r="D28303" s="533"/>
      <c r="E28303" s="533"/>
      <c r="F28303" s="533"/>
      <c r="G28303" s="533"/>
    </row>
    <row r="28304" spans="1:7">
      <c r="A28304" s="533"/>
      <c r="B28304" s="1787"/>
      <c r="C28304" s="1788"/>
      <c r="D28304" s="533"/>
      <c r="E28304" s="533"/>
      <c r="F28304" s="533"/>
      <c r="G28304" s="533"/>
    </row>
    <row r="28305" spans="1:7">
      <c r="A28305" s="533"/>
      <c r="B28305" s="1787"/>
      <c r="C28305" s="1788"/>
      <c r="D28305" s="533"/>
      <c r="E28305" s="533"/>
      <c r="F28305" s="533"/>
      <c r="G28305" s="533"/>
    </row>
    <row r="28306" spans="1:7">
      <c r="A28306" s="533"/>
      <c r="B28306" s="1787"/>
      <c r="C28306" s="1788"/>
      <c r="D28306" s="533"/>
      <c r="E28306" s="533"/>
      <c r="F28306" s="533"/>
      <c r="G28306" s="533"/>
    </row>
    <row r="28307" spans="1:7">
      <c r="A28307" s="533"/>
      <c r="B28307" s="1787"/>
      <c r="C28307" s="1788"/>
      <c r="D28307" s="533"/>
      <c r="E28307" s="533"/>
      <c r="F28307" s="533"/>
      <c r="G28307" s="533"/>
    </row>
    <row r="28308" spans="1:7">
      <c r="A28308" s="533"/>
      <c r="B28308" s="1787"/>
      <c r="C28308" s="1788"/>
      <c r="D28308" s="533"/>
      <c r="E28308" s="533"/>
      <c r="F28308" s="533"/>
      <c r="G28308" s="533"/>
    </row>
    <row r="28309" spans="1:7">
      <c r="A28309" s="533"/>
      <c r="B28309" s="1787"/>
      <c r="C28309" s="1788"/>
      <c r="D28309" s="533"/>
      <c r="E28309" s="533"/>
      <c r="F28309" s="533"/>
      <c r="G28309" s="533"/>
    </row>
    <row r="28310" spans="1:7">
      <c r="A28310" s="533"/>
      <c r="B28310" s="1787"/>
      <c r="C28310" s="1788"/>
      <c r="D28310" s="533"/>
      <c r="E28310" s="533"/>
      <c r="F28310" s="533"/>
      <c r="G28310" s="533"/>
    </row>
    <row r="28311" spans="1:7">
      <c r="A28311" s="533"/>
      <c r="B28311" s="1787"/>
      <c r="C28311" s="1788"/>
      <c r="D28311" s="533"/>
      <c r="E28311" s="533"/>
      <c r="F28311" s="533"/>
      <c r="G28311" s="533"/>
    </row>
    <row r="28312" spans="1:7">
      <c r="A28312" s="533"/>
      <c r="B28312" s="1787"/>
      <c r="C28312" s="1788"/>
      <c r="D28312" s="533"/>
      <c r="E28312" s="533"/>
      <c r="F28312" s="533"/>
      <c r="G28312" s="533"/>
    </row>
    <row r="28313" spans="1:7">
      <c r="A28313" s="533"/>
      <c r="B28313" s="1787"/>
      <c r="C28313" s="1788"/>
      <c r="D28313" s="533"/>
      <c r="E28313" s="533"/>
      <c r="F28313" s="533"/>
      <c r="G28313" s="533"/>
    </row>
    <row r="28314" spans="1:7">
      <c r="A28314" s="533"/>
      <c r="B28314" s="1787"/>
      <c r="C28314" s="1788"/>
      <c r="D28314" s="533"/>
      <c r="E28314" s="533"/>
      <c r="F28314" s="533"/>
      <c r="G28314" s="533"/>
    </row>
    <row r="28315" spans="1:7">
      <c r="A28315" s="533"/>
      <c r="B28315" s="1787"/>
      <c r="C28315" s="1788"/>
      <c r="D28315" s="533"/>
      <c r="E28315" s="533"/>
      <c r="F28315" s="533"/>
      <c r="G28315" s="533"/>
    </row>
    <row r="28316" spans="1:7">
      <c r="A28316" s="533"/>
      <c r="B28316" s="1787"/>
      <c r="C28316" s="1788"/>
      <c r="D28316" s="533"/>
      <c r="E28316" s="533"/>
      <c r="F28316" s="533"/>
      <c r="G28316" s="533"/>
    </row>
    <row r="28317" spans="1:7">
      <c r="A28317" s="533"/>
      <c r="B28317" s="1787"/>
      <c r="C28317" s="1788"/>
      <c r="D28317" s="533"/>
      <c r="E28317" s="533"/>
      <c r="F28317" s="533"/>
      <c r="G28317" s="533"/>
    </row>
    <row r="28318" spans="1:7">
      <c r="A28318" s="533"/>
      <c r="B28318" s="1787"/>
      <c r="C28318" s="1788"/>
      <c r="D28318" s="533"/>
      <c r="E28318" s="533"/>
      <c r="F28318" s="533"/>
      <c r="G28318" s="533"/>
    </row>
    <row r="28319" spans="1:7">
      <c r="A28319" s="533"/>
      <c r="B28319" s="1787"/>
      <c r="C28319" s="1788"/>
      <c r="D28319" s="533"/>
      <c r="E28319" s="533"/>
      <c r="F28319" s="533"/>
      <c r="G28319" s="533"/>
    </row>
    <row r="28320" spans="1:7">
      <c r="A28320" s="533"/>
      <c r="B28320" s="1787"/>
      <c r="C28320" s="1788"/>
      <c r="D28320" s="533"/>
      <c r="E28320" s="533"/>
      <c r="F28320" s="533"/>
      <c r="G28320" s="533"/>
    </row>
    <row r="28321" spans="1:7">
      <c r="A28321" s="533"/>
      <c r="B28321" s="1787"/>
      <c r="C28321" s="1788"/>
      <c r="D28321" s="533"/>
      <c r="E28321" s="533"/>
      <c r="F28321" s="533"/>
      <c r="G28321" s="533"/>
    </row>
    <row r="28322" spans="1:7">
      <c r="A28322" s="533"/>
      <c r="B28322" s="1787"/>
      <c r="C28322" s="1788"/>
      <c r="D28322" s="533"/>
      <c r="E28322" s="533"/>
      <c r="F28322" s="533"/>
      <c r="G28322" s="533"/>
    </row>
    <row r="28323" spans="1:7">
      <c r="A28323" s="533"/>
      <c r="B28323" s="1787"/>
      <c r="C28323" s="1788"/>
      <c r="D28323" s="533"/>
      <c r="E28323" s="533"/>
      <c r="F28323" s="533"/>
      <c r="G28323" s="533"/>
    </row>
    <row r="28324" spans="1:7">
      <c r="A28324" s="533"/>
      <c r="B28324" s="1787"/>
      <c r="C28324" s="1788"/>
      <c r="D28324" s="533"/>
      <c r="E28324" s="533"/>
      <c r="F28324" s="533"/>
      <c r="G28324" s="533"/>
    </row>
    <row r="28325" spans="1:7">
      <c r="A28325" s="533"/>
      <c r="B28325" s="1787"/>
      <c r="C28325" s="1788"/>
      <c r="D28325" s="533"/>
      <c r="E28325" s="533"/>
      <c r="F28325" s="533"/>
      <c r="G28325" s="533"/>
    </row>
    <row r="28326" spans="1:7">
      <c r="A28326" s="533"/>
      <c r="B28326" s="1787"/>
      <c r="C28326" s="1788"/>
      <c r="D28326" s="533"/>
      <c r="E28326" s="533"/>
      <c r="F28326" s="533"/>
      <c r="G28326" s="533"/>
    </row>
    <row r="28327" spans="1:7">
      <c r="A28327" s="533"/>
      <c r="B28327" s="1787"/>
      <c r="C28327" s="1788"/>
      <c r="D28327" s="533"/>
      <c r="E28327" s="533"/>
      <c r="F28327" s="533"/>
      <c r="G28327" s="533"/>
    </row>
    <row r="28328" spans="1:7">
      <c r="A28328" s="533"/>
      <c r="B28328" s="1787"/>
      <c r="C28328" s="1788"/>
      <c r="D28328" s="533"/>
      <c r="E28328" s="533"/>
      <c r="F28328" s="533"/>
      <c r="G28328" s="533"/>
    </row>
    <row r="28329" spans="1:7">
      <c r="A28329" s="533"/>
      <c r="B28329" s="1787"/>
      <c r="C28329" s="1788"/>
      <c r="D28329" s="533"/>
      <c r="E28329" s="533"/>
      <c r="F28329" s="533"/>
      <c r="G28329" s="533"/>
    </row>
    <row r="28330" spans="1:7">
      <c r="A28330" s="533"/>
      <c r="B28330" s="1787"/>
      <c r="C28330" s="1788"/>
      <c r="D28330" s="533"/>
      <c r="E28330" s="533"/>
      <c r="F28330" s="533"/>
      <c r="G28330" s="533"/>
    </row>
    <row r="28331" spans="1:7">
      <c r="A28331" s="533"/>
      <c r="B28331" s="1787"/>
      <c r="C28331" s="1788"/>
      <c r="D28331" s="533"/>
      <c r="E28331" s="533"/>
      <c r="F28331" s="533"/>
      <c r="G28331" s="533"/>
    </row>
    <row r="28332" spans="1:7">
      <c r="A28332" s="533"/>
      <c r="B28332" s="1787"/>
      <c r="C28332" s="1788"/>
      <c r="D28332" s="533"/>
      <c r="E28332" s="533"/>
      <c r="F28332" s="533"/>
      <c r="G28332" s="533"/>
    </row>
    <row r="28333" spans="1:7">
      <c r="A28333" s="533"/>
      <c r="B28333" s="1787"/>
      <c r="C28333" s="1788"/>
      <c r="D28333" s="533"/>
      <c r="E28333" s="533"/>
      <c r="F28333" s="533"/>
      <c r="G28333" s="533"/>
    </row>
    <row r="28334" spans="1:7">
      <c r="A28334" s="533"/>
      <c r="B28334" s="1787"/>
      <c r="C28334" s="1788"/>
      <c r="D28334" s="533"/>
      <c r="E28334" s="533"/>
      <c r="F28334" s="533"/>
      <c r="G28334" s="533"/>
    </row>
    <row r="28335" spans="1:7">
      <c r="A28335" s="533"/>
      <c r="B28335" s="1787"/>
      <c r="C28335" s="1788"/>
      <c r="D28335" s="533"/>
      <c r="E28335" s="533"/>
      <c r="F28335" s="533"/>
      <c r="G28335" s="533"/>
    </row>
    <row r="28336" spans="1:7">
      <c r="A28336" s="533"/>
      <c r="B28336" s="1787"/>
      <c r="C28336" s="1788"/>
      <c r="D28336" s="533"/>
      <c r="E28336" s="533"/>
      <c r="F28336" s="533"/>
      <c r="G28336" s="533"/>
    </row>
    <row r="28337" spans="1:7">
      <c r="A28337" s="533"/>
      <c r="B28337" s="1787"/>
      <c r="C28337" s="1788"/>
      <c r="D28337" s="533"/>
      <c r="E28337" s="533"/>
      <c r="F28337" s="533"/>
      <c r="G28337" s="533"/>
    </row>
    <row r="28338" spans="1:7">
      <c r="A28338" s="533"/>
      <c r="B28338" s="1787"/>
      <c r="C28338" s="1788"/>
      <c r="D28338" s="533"/>
      <c r="E28338" s="533"/>
      <c r="F28338" s="533"/>
      <c r="G28338" s="533"/>
    </row>
    <row r="28339" spans="1:7">
      <c r="A28339" s="533"/>
      <c r="B28339" s="1787"/>
      <c r="C28339" s="1788"/>
      <c r="D28339" s="533"/>
      <c r="E28339" s="533"/>
      <c r="F28339" s="533"/>
      <c r="G28339" s="533"/>
    </row>
    <row r="28340" spans="1:7">
      <c r="A28340" s="533"/>
      <c r="B28340" s="1787"/>
      <c r="C28340" s="1788"/>
      <c r="D28340" s="533"/>
      <c r="E28340" s="533"/>
      <c r="F28340" s="533"/>
      <c r="G28340" s="533"/>
    </row>
    <row r="28341" spans="1:7">
      <c r="A28341" s="533"/>
      <c r="B28341" s="1787"/>
      <c r="C28341" s="1788"/>
      <c r="D28341" s="533"/>
      <c r="E28341" s="533"/>
      <c r="F28341" s="533"/>
      <c r="G28341" s="533"/>
    </row>
    <row r="28342" spans="1:7">
      <c r="A28342" s="533"/>
      <c r="B28342" s="1787"/>
      <c r="C28342" s="1788"/>
      <c r="D28342" s="533"/>
      <c r="E28342" s="533"/>
      <c r="F28342" s="533"/>
      <c r="G28342" s="533"/>
    </row>
    <row r="28343" spans="1:7">
      <c r="A28343" s="533"/>
      <c r="B28343" s="1787"/>
      <c r="C28343" s="1788"/>
      <c r="D28343" s="533"/>
      <c r="E28343" s="533"/>
      <c r="F28343" s="533"/>
      <c r="G28343" s="533"/>
    </row>
    <row r="28344" spans="1:7">
      <c r="A28344" s="533"/>
      <c r="B28344" s="1787"/>
      <c r="C28344" s="1788"/>
      <c r="D28344" s="533"/>
      <c r="E28344" s="533"/>
      <c r="F28344" s="533"/>
      <c r="G28344" s="533"/>
    </row>
    <row r="28345" spans="1:7">
      <c r="A28345" s="533"/>
      <c r="B28345" s="1787"/>
      <c r="C28345" s="1788"/>
      <c r="D28345" s="533"/>
      <c r="E28345" s="533"/>
      <c r="F28345" s="533"/>
      <c r="G28345" s="533"/>
    </row>
    <row r="28346" spans="1:7">
      <c r="A28346" s="533"/>
      <c r="B28346" s="1787"/>
      <c r="C28346" s="1788"/>
      <c r="D28346" s="533"/>
      <c r="E28346" s="533"/>
      <c r="F28346" s="533"/>
      <c r="G28346" s="533"/>
    </row>
    <row r="28347" spans="1:7">
      <c r="A28347" s="533"/>
      <c r="B28347" s="1787"/>
      <c r="C28347" s="1788"/>
      <c r="D28347" s="533"/>
      <c r="E28347" s="533"/>
      <c r="F28347" s="533"/>
      <c r="G28347" s="533"/>
    </row>
    <row r="28348" spans="1:7">
      <c r="A28348" s="533"/>
      <c r="B28348" s="1787"/>
      <c r="C28348" s="1788"/>
      <c r="D28348" s="533"/>
      <c r="E28348" s="533"/>
      <c r="F28348" s="533"/>
      <c r="G28348" s="533"/>
    </row>
    <row r="28349" spans="1:7">
      <c r="A28349" s="533"/>
      <c r="B28349" s="1787"/>
      <c r="C28349" s="1788"/>
      <c r="D28349" s="533"/>
      <c r="E28349" s="533"/>
      <c r="F28349" s="533"/>
      <c r="G28349" s="533"/>
    </row>
    <row r="28350" spans="1:7">
      <c r="A28350" s="533"/>
      <c r="B28350" s="1787"/>
      <c r="C28350" s="1788"/>
      <c r="D28350" s="533"/>
      <c r="E28350" s="533"/>
      <c r="F28350" s="533"/>
      <c r="G28350" s="533"/>
    </row>
    <row r="28351" spans="1:7">
      <c r="A28351" s="533"/>
      <c r="B28351" s="1787"/>
      <c r="C28351" s="1788"/>
      <c r="D28351" s="533"/>
      <c r="E28351" s="533"/>
      <c r="F28351" s="533"/>
      <c r="G28351" s="533"/>
    </row>
    <row r="28352" spans="1:7">
      <c r="A28352" s="533"/>
      <c r="B28352" s="1787"/>
      <c r="C28352" s="1788"/>
      <c r="D28352" s="533"/>
      <c r="E28352" s="533"/>
      <c r="F28352" s="533"/>
      <c r="G28352" s="533"/>
    </row>
    <row r="28353" spans="1:7">
      <c r="A28353" s="533"/>
      <c r="B28353" s="1787"/>
      <c r="C28353" s="1788"/>
      <c r="D28353" s="533"/>
      <c r="E28353" s="533"/>
      <c r="F28353" s="533"/>
      <c r="G28353" s="533"/>
    </row>
    <row r="28354" spans="1:7">
      <c r="A28354" s="533"/>
      <c r="B28354" s="1787"/>
      <c r="C28354" s="1788"/>
      <c r="D28354" s="533"/>
      <c r="E28354" s="533"/>
      <c r="F28354" s="533"/>
      <c r="G28354" s="533"/>
    </row>
    <row r="28355" spans="1:7">
      <c r="A28355" s="533"/>
      <c r="B28355" s="1787"/>
      <c r="C28355" s="1788"/>
      <c r="D28355" s="533"/>
      <c r="E28355" s="533"/>
      <c r="F28355" s="533"/>
      <c r="G28355" s="533"/>
    </row>
    <row r="28356" spans="1:7">
      <c r="A28356" s="533"/>
      <c r="B28356" s="1787"/>
      <c r="C28356" s="1788"/>
      <c r="D28356" s="533"/>
      <c r="E28356" s="533"/>
      <c r="F28356" s="533"/>
      <c r="G28356" s="533"/>
    </row>
    <row r="28357" spans="1:7">
      <c r="A28357" s="533"/>
      <c r="B28357" s="1787"/>
      <c r="C28357" s="1788"/>
      <c r="D28357" s="533"/>
      <c r="E28357" s="533"/>
      <c r="F28357" s="533"/>
      <c r="G28357" s="533"/>
    </row>
    <row r="28358" spans="1:7">
      <c r="A28358" s="533"/>
      <c r="B28358" s="1787"/>
      <c r="C28358" s="1788"/>
      <c r="D28358" s="533"/>
      <c r="E28358" s="533"/>
      <c r="F28358" s="533"/>
      <c r="G28358" s="533"/>
    </row>
    <row r="28359" spans="1:7">
      <c r="A28359" s="533"/>
      <c r="B28359" s="1787"/>
      <c r="C28359" s="1788"/>
      <c r="D28359" s="533"/>
      <c r="E28359" s="533"/>
      <c r="F28359" s="533"/>
      <c r="G28359" s="533"/>
    </row>
    <row r="28360" spans="1:7">
      <c r="A28360" s="533"/>
      <c r="B28360" s="1787"/>
      <c r="C28360" s="1788"/>
      <c r="D28360" s="533"/>
      <c r="E28360" s="533"/>
      <c r="F28360" s="533"/>
      <c r="G28360" s="533"/>
    </row>
    <row r="28361" spans="1:7">
      <c r="A28361" s="533"/>
      <c r="B28361" s="1787"/>
      <c r="C28361" s="1788"/>
      <c r="D28361" s="533"/>
      <c r="E28361" s="533"/>
      <c r="F28361" s="533"/>
      <c r="G28361" s="533"/>
    </row>
    <row r="28362" spans="1:7">
      <c r="A28362" s="533"/>
      <c r="B28362" s="1787"/>
      <c r="C28362" s="1788"/>
      <c r="D28362" s="533"/>
      <c r="E28362" s="533"/>
      <c r="F28362" s="533"/>
      <c r="G28362" s="533"/>
    </row>
    <row r="28363" spans="1:7">
      <c r="A28363" s="533"/>
      <c r="B28363" s="1787"/>
      <c r="C28363" s="1788"/>
      <c r="D28363" s="533"/>
      <c r="E28363" s="533"/>
      <c r="F28363" s="533"/>
      <c r="G28363" s="533"/>
    </row>
    <row r="28364" spans="1:7">
      <c r="A28364" s="533"/>
      <c r="B28364" s="1787"/>
      <c r="C28364" s="1788"/>
      <c r="D28364" s="533"/>
      <c r="E28364" s="533"/>
      <c r="F28364" s="533"/>
      <c r="G28364" s="533"/>
    </row>
    <row r="28365" spans="1:7">
      <c r="A28365" s="533"/>
      <c r="B28365" s="1787"/>
      <c r="C28365" s="1788"/>
      <c r="D28365" s="533"/>
      <c r="E28365" s="533"/>
      <c r="F28365" s="533"/>
      <c r="G28365" s="533"/>
    </row>
    <row r="28366" spans="1:7">
      <c r="A28366" s="533"/>
      <c r="B28366" s="1787"/>
      <c r="C28366" s="1788"/>
      <c r="D28366" s="533"/>
      <c r="E28366" s="533"/>
      <c r="F28366" s="533"/>
      <c r="G28366" s="533"/>
    </row>
    <row r="28367" spans="1:7">
      <c r="A28367" s="533"/>
      <c r="B28367" s="1787"/>
      <c r="C28367" s="1788"/>
      <c r="D28367" s="533"/>
      <c r="E28367" s="533"/>
      <c r="F28367" s="533"/>
      <c r="G28367" s="533"/>
    </row>
    <row r="28368" spans="1:7">
      <c r="A28368" s="533"/>
      <c r="B28368" s="1787"/>
      <c r="C28368" s="1788"/>
      <c r="D28368" s="533"/>
      <c r="E28368" s="533"/>
      <c r="F28368" s="533"/>
      <c r="G28368" s="533"/>
    </row>
    <row r="28369" spans="1:7">
      <c r="A28369" s="533"/>
      <c r="B28369" s="1787"/>
      <c r="C28369" s="1788"/>
      <c r="D28369" s="533"/>
      <c r="E28369" s="533"/>
      <c r="F28369" s="533"/>
      <c r="G28369" s="533"/>
    </row>
    <row r="28370" spans="1:7">
      <c r="A28370" s="533"/>
      <c r="B28370" s="1787"/>
      <c r="C28370" s="1788"/>
      <c r="D28370" s="533"/>
      <c r="E28370" s="533"/>
      <c r="F28370" s="533"/>
      <c r="G28370" s="533"/>
    </row>
    <row r="28371" spans="1:7">
      <c r="A28371" s="533"/>
      <c r="B28371" s="1787"/>
      <c r="C28371" s="1788"/>
      <c r="D28371" s="533"/>
      <c r="E28371" s="533"/>
      <c r="F28371" s="533"/>
      <c r="G28371" s="533"/>
    </row>
    <row r="28372" spans="1:7">
      <c r="A28372" s="533"/>
      <c r="B28372" s="1787"/>
      <c r="C28372" s="1788"/>
      <c r="D28372" s="533"/>
      <c r="E28372" s="533"/>
      <c r="F28372" s="533"/>
      <c r="G28372" s="533"/>
    </row>
    <row r="28373" spans="1:7">
      <c r="A28373" s="533"/>
      <c r="B28373" s="1787"/>
      <c r="C28373" s="1788"/>
      <c r="D28373" s="533"/>
      <c r="E28373" s="533"/>
      <c r="F28373" s="533"/>
      <c r="G28373" s="533"/>
    </row>
    <row r="28374" spans="1:7">
      <c r="A28374" s="533"/>
      <c r="B28374" s="1787"/>
      <c r="C28374" s="1788"/>
      <c r="D28374" s="533"/>
      <c r="E28374" s="533"/>
      <c r="F28374" s="533"/>
      <c r="G28374" s="533"/>
    </row>
    <row r="28375" spans="1:7">
      <c r="A28375" s="533"/>
      <c r="B28375" s="1787"/>
      <c r="C28375" s="1788"/>
      <c r="D28375" s="533"/>
      <c r="E28375" s="533"/>
      <c r="F28375" s="533"/>
      <c r="G28375" s="533"/>
    </row>
    <row r="28376" spans="1:7">
      <c r="A28376" s="533"/>
      <c r="B28376" s="1787"/>
      <c r="C28376" s="1788"/>
      <c r="D28376" s="533"/>
      <c r="E28376" s="533"/>
      <c r="F28376" s="533"/>
      <c r="G28376" s="533"/>
    </row>
    <row r="28377" spans="1:7">
      <c r="A28377" s="533"/>
      <c r="B28377" s="1787"/>
      <c r="C28377" s="1788"/>
      <c r="D28377" s="533"/>
      <c r="E28377" s="533"/>
      <c r="F28377" s="533"/>
      <c r="G28377" s="533"/>
    </row>
    <row r="28378" spans="1:7">
      <c r="A28378" s="533"/>
      <c r="B28378" s="1787"/>
      <c r="C28378" s="1788"/>
      <c r="D28378" s="533"/>
      <c r="E28378" s="533"/>
      <c r="F28378" s="533"/>
      <c r="G28378" s="533"/>
    </row>
    <row r="28379" spans="1:7">
      <c r="A28379" s="533"/>
      <c r="B28379" s="1787"/>
      <c r="C28379" s="1788"/>
      <c r="D28379" s="533"/>
      <c r="E28379" s="533"/>
      <c r="F28379" s="533"/>
      <c r="G28379" s="533"/>
    </row>
    <row r="28380" spans="1:7">
      <c r="A28380" s="533"/>
      <c r="B28380" s="1787"/>
      <c r="C28380" s="1788"/>
      <c r="D28380" s="533"/>
      <c r="E28380" s="533"/>
      <c r="F28380" s="533"/>
      <c r="G28380" s="533"/>
    </row>
    <row r="28381" spans="1:7">
      <c r="A28381" s="533"/>
      <c r="B28381" s="1787"/>
      <c r="C28381" s="1788"/>
      <c r="D28381" s="533"/>
      <c r="E28381" s="533"/>
      <c r="F28381" s="533"/>
      <c r="G28381" s="533"/>
    </row>
    <row r="28382" spans="1:7">
      <c r="A28382" s="533"/>
      <c r="B28382" s="1787"/>
      <c r="C28382" s="1788"/>
      <c r="D28382" s="533"/>
      <c r="E28382" s="533"/>
      <c r="F28382" s="533"/>
      <c r="G28382" s="533"/>
    </row>
    <row r="28383" spans="1:7">
      <c r="A28383" s="533"/>
      <c r="B28383" s="1787"/>
      <c r="C28383" s="1788"/>
      <c r="D28383" s="533"/>
      <c r="E28383" s="533"/>
      <c r="F28383" s="533"/>
      <c r="G28383" s="533"/>
    </row>
    <row r="28384" spans="1:7">
      <c r="A28384" s="533"/>
      <c r="B28384" s="1787"/>
      <c r="C28384" s="1788"/>
      <c r="D28384" s="533"/>
      <c r="E28384" s="533"/>
      <c r="F28384" s="533"/>
      <c r="G28384" s="533"/>
    </row>
    <row r="28385" spans="1:7">
      <c r="A28385" s="533"/>
      <c r="B28385" s="1787"/>
      <c r="C28385" s="1788"/>
      <c r="D28385" s="533"/>
      <c r="E28385" s="533"/>
      <c r="F28385" s="533"/>
      <c r="G28385" s="533"/>
    </row>
    <row r="28386" spans="1:7">
      <c r="A28386" s="533"/>
      <c r="B28386" s="1787"/>
      <c r="C28386" s="1788"/>
      <c r="D28386" s="533"/>
      <c r="E28386" s="533"/>
      <c r="F28386" s="533"/>
      <c r="G28386" s="533"/>
    </row>
    <row r="28387" spans="1:7">
      <c r="A28387" s="533"/>
      <c r="B28387" s="1787"/>
      <c r="C28387" s="1788"/>
      <c r="D28387" s="533"/>
      <c r="E28387" s="533"/>
      <c r="F28387" s="533"/>
      <c r="G28387" s="533"/>
    </row>
    <row r="28388" spans="1:7">
      <c r="A28388" s="533"/>
      <c r="B28388" s="1787"/>
      <c r="C28388" s="1788"/>
      <c r="D28388" s="533"/>
      <c r="E28388" s="533"/>
      <c r="F28388" s="533"/>
      <c r="G28388" s="533"/>
    </row>
    <row r="28389" spans="1:7">
      <c r="A28389" s="533"/>
      <c r="B28389" s="1787"/>
      <c r="C28389" s="1788"/>
      <c r="D28389" s="533"/>
      <c r="E28389" s="533"/>
      <c r="F28389" s="533"/>
      <c r="G28389" s="533"/>
    </row>
    <row r="28390" spans="1:7">
      <c r="A28390" s="533"/>
      <c r="B28390" s="1787"/>
      <c r="C28390" s="1788"/>
      <c r="D28390" s="533"/>
      <c r="E28390" s="533"/>
      <c r="F28390" s="533"/>
      <c r="G28390" s="533"/>
    </row>
    <row r="28391" spans="1:7">
      <c r="A28391" s="533"/>
      <c r="B28391" s="1787"/>
      <c r="C28391" s="1788"/>
      <c r="D28391" s="533"/>
      <c r="E28391" s="533"/>
      <c r="F28391" s="533"/>
      <c r="G28391" s="533"/>
    </row>
    <row r="28392" spans="1:7">
      <c r="A28392" s="533"/>
      <c r="B28392" s="1787"/>
      <c r="C28392" s="1788"/>
      <c r="D28392" s="533"/>
      <c r="E28392" s="533"/>
      <c r="F28392" s="533"/>
      <c r="G28392" s="533"/>
    </row>
    <row r="28393" spans="1:7">
      <c r="A28393" s="533"/>
      <c r="B28393" s="1787"/>
      <c r="C28393" s="1788"/>
      <c r="D28393" s="533"/>
      <c r="E28393" s="533"/>
      <c r="F28393" s="533"/>
      <c r="G28393" s="533"/>
    </row>
    <row r="28394" spans="1:7">
      <c r="A28394" s="533"/>
      <c r="B28394" s="1787"/>
      <c r="C28394" s="1788"/>
      <c r="D28394" s="533"/>
      <c r="E28394" s="533"/>
      <c r="F28394" s="533"/>
      <c r="G28394" s="533"/>
    </row>
    <row r="28395" spans="1:7">
      <c r="A28395" s="533"/>
      <c r="B28395" s="1787"/>
      <c r="C28395" s="1788"/>
      <c r="D28395" s="533"/>
      <c r="E28395" s="533"/>
      <c r="F28395" s="533"/>
      <c r="G28395" s="533"/>
    </row>
    <row r="28396" spans="1:7">
      <c r="A28396" s="533"/>
      <c r="B28396" s="1787"/>
      <c r="C28396" s="1788"/>
      <c r="D28396" s="533"/>
      <c r="E28396" s="533"/>
      <c r="F28396" s="533"/>
      <c r="G28396" s="533"/>
    </row>
    <row r="28397" spans="1:7">
      <c r="A28397" s="533"/>
      <c r="B28397" s="1787"/>
      <c r="C28397" s="1788"/>
      <c r="D28397" s="533"/>
      <c r="E28397" s="533"/>
      <c r="F28397" s="533"/>
      <c r="G28397" s="533"/>
    </row>
    <row r="28398" spans="1:7">
      <c r="A28398" s="533"/>
      <c r="B28398" s="1787"/>
      <c r="C28398" s="1788"/>
      <c r="D28398" s="533"/>
      <c r="E28398" s="533"/>
      <c r="F28398" s="533"/>
      <c r="G28398" s="533"/>
    </row>
    <row r="28399" spans="1:7">
      <c r="A28399" s="533"/>
      <c r="B28399" s="1787"/>
      <c r="C28399" s="1788"/>
      <c r="D28399" s="533"/>
      <c r="E28399" s="533"/>
      <c r="F28399" s="533"/>
      <c r="G28399" s="533"/>
    </row>
    <row r="28400" spans="1:7">
      <c r="A28400" s="533"/>
      <c r="B28400" s="1787"/>
      <c r="C28400" s="1788"/>
      <c r="D28400" s="533"/>
      <c r="E28400" s="533"/>
      <c r="F28400" s="533"/>
      <c r="G28400" s="533"/>
    </row>
    <row r="28401" spans="1:7">
      <c r="A28401" s="533"/>
      <c r="B28401" s="1787"/>
      <c r="C28401" s="1788"/>
      <c r="D28401" s="533"/>
      <c r="E28401" s="533"/>
      <c r="F28401" s="533"/>
      <c r="G28401" s="533"/>
    </row>
    <row r="28402" spans="1:7">
      <c r="A28402" s="533"/>
      <c r="B28402" s="1787"/>
      <c r="C28402" s="1788"/>
      <c r="D28402" s="533"/>
      <c r="E28402" s="533"/>
      <c r="F28402" s="533"/>
      <c r="G28402" s="533"/>
    </row>
    <row r="28403" spans="1:7">
      <c r="A28403" s="533"/>
      <c r="B28403" s="1787"/>
      <c r="C28403" s="1788"/>
      <c r="D28403" s="533"/>
      <c r="E28403" s="533"/>
      <c r="F28403" s="533"/>
      <c r="G28403" s="533"/>
    </row>
    <row r="28404" spans="1:7">
      <c r="A28404" s="533"/>
      <c r="B28404" s="1787"/>
      <c r="C28404" s="1788"/>
      <c r="D28404" s="533"/>
      <c r="E28404" s="533"/>
      <c r="F28404" s="533"/>
      <c r="G28404" s="533"/>
    </row>
    <row r="28405" spans="1:7">
      <c r="A28405" s="533"/>
      <c r="B28405" s="1787"/>
      <c r="C28405" s="1788"/>
      <c r="D28405" s="533"/>
      <c r="E28405" s="533"/>
      <c r="F28405" s="533"/>
      <c r="G28405" s="533"/>
    </row>
    <row r="28406" spans="1:7">
      <c r="A28406" s="533"/>
      <c r="B28406" s="1787"/>
      <c r="C28406" s="1788"/>
      <c r="D28406" s="533"/>
      <c r="E28406" s="533"/>
      <c r="F28406" s="533"/>
      <c r="G28406" s="533"/>
    </row>
    <row r="28407" spans="1:7">
      <c r="A28407" s="533"/>
      <c r="B28407" s="1787"/>
      <c r="C28407" s="1788"/>
      <c r="D28407" s="533"/>
      <c r="E28407" s="533"/>
      <c r="F28407" s="533"/>
      <c r="G28407" s="533"/>
    </row>
    <row r="28408" spans="1:7">
      <c r="A28408" s="533"/>
      <c r="B28408" s="1787"/>
      <c r="C28408" s="1788"/>
      <c r="D28408" s="533"/>
      <c r="E28408" s="533"/>
      <c r="F28408" s="533"/>
      <c r="G28408" s="533"/>
    </row>
    <row r="28409" spans="1:7">
      <c r="A28409" s="533"/>
      <c r="B28409" s="1787"/>
      <c r="C28409" s="1788"/>
      <c r="D28409" s="533"/>
      <c r="E28409" s="533"/>
      <c r="F28409" s="533"/>
      <c r="G28409" s="533"/>
    </row>
    <row r="28410" spans="1:7">
      <c r="A28410" s="533"/>
      <c r="B28410" s="1787"/>
      <c r="C28410" s="1788"/>
      <c r="D28410" s="533"/>
      <c r="E28410" s="533"/>
      <c r="F28410" s="533"/>
      <c r="G28410" s="533"/>
    </row>
    <row r="28411" spans="1:7">
      <c r="A28411" s="533"/>
      <c r="B28411" s="1787"/>
      <c r="C28411" s="1788"/>
      <c r="D28411" s="533"/>
      <c r="E28411" s="533"/>
      <c r="F28411" s="533"/>
      <c r="G28411" s="533"/>
    </row>
    <row r="28412" spans="1:7">
      <c r="A28412" s="533"/>
      <c r="B28412" s="1787"/>
      <c r="C28412" s="1788"/>
      <c r="D28412" s="533"/>
      <c r="E28412" s="533"/>
      <c r="F28412" s="533"/>
      <c r="G28412" s="533"/>
    </row>
    <row r="28413" spans="1:7">
      <c r="A28413" s="533"/>
      <c r="B28413" s="1787"/>
      <c r="C28413" s="1788"/>
      <c r="D28413" s="533"/>
      <c r="E28413" s="533"/>
      <c r="F28413" s="533"/>
      <c r="G28413" s="533"/>
    </row>
    <row r="28414" spans="1:7">
      <c r="A28414" s="533"/>
      <c r="B28414" s="1787"/>
      <c r="C28414" s="1788"/>
      <c r="D28414" s="533"/>
      <c r="E28414" s="533"/>
      <c r="F28414" s="533"/>
      <c r="G28414" s="533"/>
    </row>
    <row r="28415" spans="1:7">
      <c r="A28415" s="533"/>
      <c r="B28415" s="1787"/>
      <c r="C28415" s="1788"/>
      <c r="D28415" s="533"/>
      <c r="E28415" s="533"/>
      <c r="F28415" s="533"/>
      <c r="G28415" s="533"/>
    </row>
    <row r="28416" spans="1:7">
      <c r="A28416" s="533"/>
      <c r="B28416" s="1787"/>
      <c r="C28416" s="1788"/>
      <c r="D28416" s="533"/>
      <c r="E28416" s="533"/>
      <c r="F28416" s="533"/>
      <c r="G28416" s="533"/>
    </row>
    <row r="28417" spans="1:7">
      <c r="A28417" s="533"/>
      <c r="B28417" s="1787"/>
      <c r="C28417" s="1788"/>
      <c r="D28417" s="533"/>
      <c r="E28417" s="533"/>
      <c r="F28417" s="533"/>
      <c r="G28417" s="533"/>
    </row>
    <row r="28418" spans="1:7">
      <c r="A28418" s="533"/>
      <c r="B28418" s="1787"/>
      <c r="C28418" s="1788"/>
      <c r="D28418" s="533"/>
      <c r="E28418" s="533"/>
      <c r="F28418" s="533"/>
      <c r="G28418" s="533"/>
    </row>
    <row r="28419" spans="1:7">
      <c r="A28419" s="533"/>
      <c r="B28419" s="1787"/>
      <c r="C28419" s="1788"/>
      <c r="D28419" s="533"/>
      <c r="E28419" s="533"/>
      <c r="F28419" s="533"/>
      <c r="G28419" s="533"/>
    </row>
    <row r="28420" spans="1:7">
      <c r="A28420" s="533"/>
      <c r="B28420" s="1787"/>
      <c r="C28420" s="1788"/>
      <c r="D28420" s="533"/>
      <c r="E28420" s="533"/>
      <c r="F28420" s="533"/>
      <c r="G28420" s="533"/>
    </row>
    <row r="28421" spans="1:7">
      <c r="A28421" s="533"/>
      <c r="B28421" s="1787"/>
      <c r="C28421" s="1788"/>
      <c r="D28421" s="533"/>
      <c r="E28421" s="533"/>
      <c r="F28421" s="533"/>
      <c r="G28421" s="533"/>
    </row>
    <row r="28422" spans="1:7">
      <c r="A28422" s="533"/>
      <c r="B28422" s="1787"/>
      <c r="C28422" s="1788"/>
      <c r="D28422" s="533"/>
      <c r="E28422" s="533"/>
      <c r="F28422" s="533"/>
      <c r="G28422" s="533"/>
    </row>
    <row r="28423" spans="1:7">
      <c r="A28423" s="533"/>
      <c r="B28423" s="1787"/>
      <c r="C28423" s="1788"/>
      <c r="D28423" s="533"/>
      <c r="E28423" s="533"/>
      <c r="F28423" s="533"/>
      <c r="G28423" s="533"/>
    </row>
    <row r="28424" spans="1:7">
      <c r="A28424" s="533"/>
      <c r="B28424" s="1787"/>
      <c r="C28424" s="1788"/>
      <c r="D28424" s="533"/>
      <c r="E28424" s="533"/>
      <c r="F28424" s="533"/>
      <c r="G28424" s="533"/>
    </row>
    <row r="28425" spans="1:7">
      <c r="A28425" s="533"/>
      <c r="B28425" s="1787"/>
      <c r="C28425" s="1788"/>
      <c r="D28425" s="533"/>
      <c r="E28425" s="533"/>
      <c r="F28425" s="533"/>
      <c r="G28425" s="533"/>
    </row>
    <row r="28426" spans="1:7">
      <c r="A28426" s="533"/>
      <c r="B28426" s="1787"/>
      <c r="C28426" s="1788"/>
      <c r="D28426" s="533"/>
      <c r="E28426" s="533"/>
      <c r="F28426" s="533"/>
      <c r="G28426" s="533"/>
    </row>
    <row r="28427" spans="1:7">
      <c r="A28427" s="533"/>
      <c r="B28427" s="1787"/>
      <c r="C28427" s="1788"/>
      <c r="D28427" s="533"/>
      <c r="E28427" s="533"/>
      <c r="F28427" s="533"/>
      <c r="G28427" s="533"/>
    </row>
    <row r="28428" spans="1:7">
      <c r="A28428" s="533"/>
      <c r="B28428" s="1787"/>
      <c r="C28428" s="1788"/>
      <c r="D28428" s="533"/>
      <c r="E28428" s="533"/>
      <c r="F28428" s="533"/>
      <c r="G28428" s="533"/>
    </row>
    <row r="28429" spans="1:7">
      <c r="A28429" s="533"/>
      <c r="B28429" s="1787"/>
      <c r="C28429" s="1788"/>
      <c r="D28429" s="533"/>
      <c r="E28429" s="533"/>
      <c r="F28429" s="533"/>
      <c r="G28429" s="533"/>
    </row>
    <row r="28430" spans="1:7">
      <c r="A28430" s="533"/>
      <c r="B28430" s="1787"/>
      <c r="C28430" s="1788"/>
      <c r="D28430" s="533"/>
      <c r="E28430" s="533"/>
      <c r="F28430" s="533"/>
      <c r="G28430" s="533"/>
    </row>
    <row r="28431" spans="1:7">
      <c r="A28431" s="533"/>
      <c r="B28431" s="1787"/>
      <c r="C28431" s="1788"/>
      <c r="D28431" s="533"/>
      <c r="E28431" s="533"/>
      <c r="F28431" s="533"/>
      <c r="G28431" s="533"/>
    </row>
    <row r="28432" spans="1:7">
      <c r="A28432" s="533"/>
      <c r="B28432" s="1787"/>
      <c r="C28432" s="1788"/>
      <c r="D28432" s="533"/>
      <c r="E28432" s="533"/>
      <c r="F28432" s="533"/>
      <c r="G28432" s="533"/>
    </row>
    <row r="28433" spans="1:7">
      <c r="A28433" s="533"/>
      <c r="B28433" s="1787"/>
      <c r="C28433" s="1788"/>
      <c r="D28433" s="533"/>
      <c r="E28433" s="533"/>
      <c r="F28433" s="533"/>
      <c r="G28433" s="533"/>
    </row>
    <row r="28434" spans="1:7">
      <c r="A28434" s="533"/>
      <c r="B28434" s="1787"/>
      <c r="C28434" s="1788"/>
      <c r="D28434" s="533"/>
      <c r="E28434" s="533"/>
      <c r="F28434" s="533"/>
      <c r="G28434" s="533"/>
    </row>
    <row r="28435" spans="1:7">
      <c r="A28435" s="533"/>
      <c r="B28435" s="1787"/>
      <c r="C28435" s="1788"/>
      <c r="D28435" s="533"/>
      <c r="E28435" s="533"/>
      <c r="F28435" s="533"/>
      <c r="G28435" s="533"/>
    </row>
    <row r="28436" spans="1:7">
      <c r="A28436" s="533"/>
      <c r="B28436" s="1787"/>
      <c r="C28436" s="1788"/>
      <c r="D28436" s="533"/>
      <c r="E28436" s="533"/>
      <c r="F28436" s="533"/>
      <c r="G28436" s="533"/>
    </row>
    <row r="28437" spans="1:7">
      <c r="A28437" s="533"/>
      <c r="B28437" s="1787"/>
      <c r="C28437" s="1788"/>
      <c r="D28437" s="533"/>
      <c r="E28437" s="533"/>
      <c r="F28437" s="533"/>
      <c r="G28437" s="533"/>
    </row>
    <row r="28438" spans="1:7">
      <c r="A28438" s="533"/>
      <c r="B28438" s="1787"/>
      <c r="C28438" s="1788"/>
      <c r="D28438" s="533"/>
      <c r="E28438" s="533"/>
      <c r="F28438" s="533"/>
      <c r="G28438" s="533"/>
    </row>
    <row r="28439" spans="1:7">
      <c r="A28439" s="533"/>
      <c r="B28439" s="1787"/>
      <c r="C28439" s="1788"/>
      <c r="D28439" s="533"/>
      <c r="E28439" s="533"/>
      <c r="F28439" s="533"/>
      <c r="G28439" s="533"/>
    </row>
    <row r="28440" spans="1:7">
      <c r="A28440" s="533"/>
      <c r="B28440" s="1787"/>
      <c r="C28440" s="1788"/>
      <c r="D28440" s="533"/>
      <c r="E28440" s="533"/>
      <c r="F28440" s="533"/>
      <c r="G28440" s="533"/>
    </row>
    <row r="28441" spans="1:7">
      <c r="A28441" s="533"/>
      <c r="B28441" s="1787"/>
      <c r="C28441" s="1788"/>
      <c r="D28441" s="533"/>
      <c r="E28441" s="533"/>
      <c r="F28441" s="533"/>
      <c r="G28441" s="533"/>
    </row>
    <row r="28442" spans="1:7">
      <c r="A28442" s="533"/>
      <c r="B28442" s="1787"/>
      <c r="C28442" s="1788"/>
      <c r="D28442" s="533"/>
      <c r="E28442" s="533"/>
      <c r="F28442" s="533"/>
      <c r="G28442" s="533"/>
    </row>
    <row r="28443" spans="1:7">
      <c r="A28443" s="533"/>
      <c r="B28443" s="1787"/>
      <c r="C28443" s="1788"/>
      <c r="D28443" s="533"/>
      <c r="E28443" s="533"/>
      <c r="F28443" s="533"/>
      <c r="G28443" s="533"/>
    </row>
    <row r="28444" spans="1:7">
      <c r="A28444" s="533"/>
      <c r="B28444" s="1787"/>
      <c r="C28444" s="1788"/>
      <c r="D28444" s="533"/>
      <c r="E28444" s="533"/>
      <c r="F28444" s="533"/>
      <c r="G28444" s="533"/>
    </row>
    <row r="28445" spans="1:7">
      <c r="A28445" s="533"/>
      <c r="B28445" s="1787"/>
      <c r="C28445" s="1788"/>
      <c r="D28445" s="533"/>
      <c r="E28445" s="533"/>
      <c r="F28445" s="533"/>
      <c r="G28445" s="533"/>
    </row>
    <row r="28446" spans="1:7">
      <c r="A28446" s="533"/>
      <c r="B28446" s="1787"/>
      <c r="C28446" s="1788"/>
      <c r="D28446" s="533"/>
      <c r="E28446" s="533"/>
      <c r="F28446" s="533"/>
      <c r="G28446" s="533"/>
    </row>
    <row r="28447" spans="1:7">
      <c r="A28447" s="533"/>
      <c r="B28447" s="1787"/>
      <c r="C28447" s="1788"/>
      <c r="D28447" s="533"/>
      <c r="E28447" s="533"/>
      <c r="F28447" s="533"/>
      <c r="G28447" s="533"/>
    </row>
    <row r="28448" spans="1:7">
      <c r="A28448" s="533"/>
      <c r="B28448" s="1787"/>
      <c r="C28448" s="1788"/>
      <c r="D28448" s="533"/>
      <c r="E28448" s="533"/>
      <c r="F28448" s="533"/>
      <c r="G28448" s="533"/>
    </row>
    <row r="28449" spans="1:7">
      <c r="A28449" s="533"/>
      <c r="B28449" s="1787"/>
      <c r="C28449" s="1788"/>
      <c r="D28449" s="533"/>
      <c r="E28449" s="533"/>
      <c r="F28449" s="533"/>
      <c r="G28449" s="533"/>
    </row>
    <row r="28450" spans="1:7">
      <c r="A28450" s="533"/>
      <c r="B28450" s="1787"/>
      <c r="C28450" s="1788"/>
      <c r="D28450" s="533"/>
      <c r="E28450" s="533"/>
      <c r="F28450" s="533"/>
      <c r="G28450" s="533"/>
    </row>
    <row r="28451" spans="1:7">
      <c r="A28451" s="533"/>
      <c r="B28451" s="1787"/>
      <c r="C28451" s="1788"/>
      <c r="D28451" s="533"/>
      <c r="E28451" s="533"/>
      <c r="F28451" s="533"/>
      <c r="G28451" s="533"/>
    </row>
    <row r="28452" spans="1:7">
      <c r="A28452" s="533"/>
      <c r="B28452" s="1787"/>
      <c r="C28452" s="1788"/>
      <c r="D28452" s="533"/>
      <c r="E28452" s="533"/>
      <c r="F28452" s="533"/>
      <c r="G28452" s="533"/>
    </row>
    <row r="28453" spans="1:7">
      <c r="A28453" s="533"/>
      <c r="B28453" s="1787"/>
      <c r="C28453" s="1788"/>
      <c r="D28453" s="533"/>
      <c r="E28453" s="533"/>
      <c r="F28453" s="533"/>
      <c r="G28453" s="533"/>
    </row>
    <row r="28454" spans="1:7">
      <c r="A28454" s="533"/>
      <c r="B28454" s="1787"/>
      <c r="C28454" s="1788"/>
      <c r="D28454" s="533"/>
      <c r="E28454" s="533"/>
      <c r="F28454" s="533"/>
      <c r="G28454" s="533"/>
    </row>
    <row r="28455" spans="1:7">
      <c r="A28455" s="533"/>
      <c r="B28455" s="1787"/>
      <c r="C28455" s="1788"/>
      <c r="D28455" s="533"/>
      <c r="E28455" s="533"/>
      <c r="F28455" s="533"/>
      <c r="G28455" s="533"/>
    </row>
    <row r="28456" spans="1:7">
      <c r="A28456" s="533"/>
      <c r="B28456" s="1787"/>
      <c r="C28456" s="1788"/>
      <c r="D28456" s="533"/>
      <c r="E28456" s="533"/>
      <c r="F28456" s="533"/>
      <c r="G28456" s="533"/>
    </row>
    <row r="28457" spans="1:7">
      <c r="A28457" s="533"/>
      <c r="B28457" s="1787"/>
      <c r="C28457" s="1788"/>
      <c r="D28457" s="533"/>
      <c r="E28457" s="533"/>
      <c r="F28457" s="533"/>
      <c r="G28457" s="533"/>
    </row>
    <row r="28458" spans="1:7">
      <c r="A28458" s="533"/>
      <c r="B28458" s="1787"/>
      <c r="C28458" s="1788"/>
      <c r="D28458" s="533"/>
      <c r="E28458" s="533"/>
      <c r="F28458" s="533"/>
      <c r="G28458" s="533"/>
    </row>
    <row r="28459" spans="1:7">
      <c r="A28459" s="533"/>
      <c r="B28459" s="1787"/>
      <c r="C28459" s="1788"/>
      <c r="D28459" s="533"/>
      <c r="E28459" s="533"/>
      <c r="F28459" s="533"/>
      <c r="G28459" s="533"/>
    </row>
    <row r="28460" spans="1:7">
      <c r="A28460" s="533"/>
      <c r="B28460" s="1787"/>
      <c r="C28460" s="1788"/>
      <c r="D28460" s="533"/>
      <c r="E28460" s="533"/>
      <c r="F28460" s="533"/>
      <c r="G28460" s="533"/>
    </row>
    <row r="28461" spans="1:7">
      <c r="A28461" s="533"/>
      <c r="B28461" s="1787"/>
      <c r="C28461" s="1788"/>
      <c r="D28461" s="533"/>
      <c r="E28461" s="533"/>
      <c r="F28461" s="533"/>
      <c r="G28461" s="533"/>
    </row>
    <row r="28462" spans="1:7">
      <c r="A28462" s="533"/>
      <c r="B28462" s="1787"/>
      <c r="C28462" s="1788"/>
      <c r="D28462" s="533"/>
      <c r="E28462" s="533"/>
      <c r="F28462" s="533"/>
      <c r="G28462" s="533"/>
    </row>
    <row r="28463" spans="1:7">
      <c r="A28463" s="533"/>
      <c r="B28463" s="1787"/>
      <c r="C28463" s="1788"/>
      <c r="D28463" s="533"/>
      <c r="E28463" s="533"/>
      <c r="F28463" s="533"/>
      <c r="G28463" s="533"/>
    </row>
    <row r="28464" spans="1:7">
      <c r="A28464" s="533"/>
      <c r="B28464" s="1787"/>
      <c r="C28464" s="1788"/>
      <c r="D28464" s="533"/>
      <c r="E28464" s="533"/>
      <c r="F28464" s="533"/>
      <c r="G28464" s="533"/>
    </row>
    <row r="28465" spans="1:7">
      <c r="A28465" s="533"/>
      <c r="B28465" s="1787"/>
      <c r="C28465" s="1788"/>
      <c r="D28465" s="533"/>
      <c r="E28465" s="533"/>
      <c r="F28465" s="533"/>
      <c r="G28465" s="533"/>
    </row>
    <row r="28466" spans="1:7">
      <c r="A28466" s="533"/>
      <c r="B28466" s="1787"/>
      <c r="C28466" s="1788"/>
      <c r="D28466" s="533"/>
      <c r="E28466" s="533"/>
      <c r="F28466" s="533"/>
      <c r="G28466" s="533"/>
    </row>
    <row r="28467" spans="1:7">
      <c r="A28467" s="533"/>
      <c r="B28467" s="1787"/>
      <c r="C28467" s="1788"/>
      <c r="D28467" s="533"/>
      <c r="E28467" s="533"/>
      <c r="F28467" s="533"/>
      <c r="G28467" s="533"/>
    </row>
    <row r="28468" spans="1:7">
      <c r="A28468" s="533"/>
      <c r="B28468" s="1787"/>
      <c r="C28468" s="1788"/>
      <c r="D28468" s="533"/>
      <c r="E28468" s="533"/>
      <c r="F28468" s="533"/>
      <c r="G28468" s="533"/>
    </row>
    <row r="28469" spans="1:7">
      <c r="A28469" s="533"/>
      <c r="B28469" s="1787"/>
      <c r="C28469" s="1788"/>
      <c r="D28469" s="533"/>
      <c r="E28469" s="533"/>
      <c r="F28469" s="533"/>
      <c r="G28469" s="533"/>
    </row>
    <row r="28470" spans="1:7">
      <c r="A28470" s="533"/>
      <c r="B28470" s="1787"/>
      <c r="C28470" s="1788"/>
      <c r="D28470" s="533"/>
      <c r="E28470" s="533"/>
      <c r="F28470" s="533"/>
      <c r="G28470" s="533"/>
    </row>
    <row r="28471" spans="1:7">
      <c r="A28471" s="533"/>
      <c r="B28471" s="1787"/>
      <c r="C28471" s="1788"/>
      <c r="D28471" s="533"/>
      <c r="E28471" s="533"/>
      <c r="F28471" s="533"/>
      <c r="G28471" s="533"/>
    </row>
    <row r="28472" spans="1:7">
      <c r="A28472" s="533"/>
      <c r="B28472" s="1787"/>
      <c r="C28472" s="1788"/>
      <c r="D28472" s="533"/>
      <c r="E28472" s="533"/>
      <c r="F28472" s="533"/>
      <c r="G28472" s="533"/>
    </row>
    <row r="28473" spans="1:7">
      <c r="A28473" s="533"/>
      <c r="B28473" s="1787"/>
      <c r="C28473" s="1788"/>
      <c r="D28473" s="533"/>
      <c r="E28473" s="533"/>
      <c r="F28473" s="533"/>
      <c r="G28473" s="533"/>
    </row>
    <row r="28474" spans="1:7">
      <c r="A28474" s="533"/>
      <c r="B28474" s="1787"/>
      <c r="C28474" s="1788"/>
      <c r="D28474" s="533"/>
      <c r="E28474" s="533"/>
      <c r="F28474" s="533"/>
      <c r="G28474" s="533"/>
    </row>
    <row r="28475" spans="1:7">
      <c r="A28475" s="533"/>
      <c r="B28475" s="1787"/>
      <c r="C28475" s="1788"/>
      <c r="D28475" s="533"/>
      <c r="E28475" s="533"/>
      <c r="F28475" s="533"/>
      <c r="G28475" s="533"/>
    </row>
    <row r="28476" spans="1:7">
      <c r="A28476" s="533"/>
      <c r="B28476" s="1787"/>
      <c r="C28476" s="1788"/>
      <c r="D28476" s="533"/>
      <c r="E28476" s="533"/>
      <c r="F28476" s="533"/>
      <c r="G28476" s="533"/>
    </row>
    <row r="28477" spans="1:7">
      <c r="A28477" s="533"/>
      <c r="B28477" s="1787"/>
      <c r="C28477" s="1788"/>
      <c r="D28477" s="533"/>
      <c r="E28477" s="533"/>
      <c r="F28477" s="533"/>
      <c r="G28477" s="533"/>
    </row>
    <row r="28478" spans="1:7">
      <c r="A28478" s="533"/>
      <c r="B28478" s="1787"/>
      <c r="C28478" s="1788"/>
      <c r="D28478" s="533"/>
      <c r="E28478" s="533"/>
      <c r="F28478" s="533"/>
      <c r="G28478" s="533"/>
    </row>
    <row r="28479" spans="1:7">
      <c r="A28479" s="533"/>
      <c r="B28479" s="1787"/>
      <c r="C28479" s="1788"/>
      <c r="D28479" s="533"/>
      <c r="E28479" s="533"/>
      <c r="F28479" s="533"/>
      <c r="G28479" s="533"/>
    </row>
    <row r="28480" spans="1:7">
      <c r="A28480" s="533"/>
      <c r="B28480" s="1787"/>
      <c r="C28480" s="1788"/>
      <c r="D28480" s="533"/>
      <c r="E28480" s="533"/>
      <c r="F28480" s="533"/>
      <c r="G28480" s="533"/>
    </row>
    <row r="28481" spans="1:7">
      <c r="A28481" s="533"/>
      <c r="B28481" s="1787"/>
      <c r="C28481" s="1788"/>
      <c r="D28481" s="533"/>
      <c r="E28481" s="533"/>
      <c r="F28481" s="533"/>
      <c r="G28481" s="533"/>
    </row>
    <row r="28482" spans="1:7">
      <c r="A28482" s="533"/>
      <c r="B28482" s="1787"/>
      <c r="C28482" s="1788"/>
      <c r="D28482" s="533"/>
      <c r="E28482" s="533"/>
      <c r="F28482" s="533"/>
      <c r="G28482" s="533"/>
    </row>
    <row r="28483" spans="1:7">
      <c r="A28483" s="533"/>
      <c r="B28483" s="1787"/>
      <c r="C28483" s="1788"/>
      <c r="D28483" s="533"/>
      <c r="E28483" s="533"/>
      <c r="F28483" s="533"/>
      <c r="G28483" s="533"/>
    </row>
    <row r="28484" spans="1:7">
      <c r="A28484" s="533"/>
      <c r="B28484" s="1787"/>
      <c r="C28484" s="1788"/>
      <c r="D28484" s="533"/>
      <c r="E28484" s="533"/>
      <c r="F28484" s="533"/>
      <c r="G28484" s="533"/>
    </row>
    <row r="28485" spans="1:7">
      <c r="A28485" s="533"/>
      <c r="B28485" s="1787"/>
      <c r="C28485" s="1788"/>
      <c r="D28485" s="533"/>
      <c r="E28485" s="533"/>
      <c r="F28485" s="533"/>
      <c r="G28485" s="533"/>
    </row>
    <row r="28486" spans="1:7">
      <c r="A28486" s="533"/>
      <c r="B28486" s="1787"/>
      <c r="C28486" s="1788"/>
      <c r="D28486" s="533"/>
      <c r="E28486" s="533"/>
      <c r="F28486" s="533"/>
      <c r="G28486" s="533"/>
    </row>
    <row r="28487" spans="1:7">
      <c r="A28487" s="533"/>
      <c r="B28487" s="1787"/>
      <c r="C28487" s="1788"/>
      <c r="D28487" s="533"/>
      <c r="E28487" s="533"/>
      <c r="F28487" s="533"/>
      <c r="G28487" s="533"/>
    </row>
    <row r="28488" spans="1:7">
      <c r="A28488" s="533"/>
      <c r="B28488" s="1787"/>
      <c r="C28488" s="1788"/>
      <c r="D28488" s="533"/>
      <c r="E28488" s="533"/>
      <c r="F28488" s="533"/>
      <c r="G28488" s="533"/>
    </row>
    <row r="28489" spans="1:7">
      <c r="A28489" s="533"/>
      <c r="B28489" s="1787"/>
      <c r="C28489" s="1788"/>
      <c r="D28489" s="533"/>
      <c r="E28489" s="533"/>
      <c r="F28489" s="533"/>
      <c r="G28489" s="533"/>
    </row>
    <row r="28490" spans="1:7">
      <c r="A28490" s="533"/>
      <c r="B28490" s="1787"/>
      <c r="C28490" s="1788"/>
      <c r="D28490" s="533"/>
      <c r="E28490" s="533"/>
      <c r="F28490" s="533"/>
      <c r="G28490" s="533"/>
    </row>
    <row r="28491" spans="1:7">
      <c r="A28491" s="533"/>
      <c r="B28491" s="1787"/>
      <c r="C28491" s="1788"/>
      <c r="D28491" s="533"/>
      <c r="E28491" s="533"/>
      <c r="F28491" s="533"/>
      <c r="G28491" s="533"/>
    </row>
    <row r="28492" spans="1:7">
      <c r="A28492" s="533"/>
      <c r="B28492" s="1787"/>
      <c r="C28492" s="1788"/>
      <c r="D28492" s="533"/>
      <c r="E28492" s="533"/>
      <c r="F28492" s="533"/>
      <c r="G28492" s="533"/>
    </row>
    <row r="28493" spans="1:7">
      <c r="A28493" s="533"/>
      <c r="B28493" s="1787"/>
      <c r="C28493" s="1788"/>
      <c r="D28493" s="533"/>
      <c r="E28493" s="533"/>
      <c r="F28493" s="533"/>
      <c r="G28493" s="533"/>
    </row>
    <row r="28494" spans="1:7">
      <c r="A28494" s="533"/>
      <c r="B28494" s="1787"/>
      <c r="C28494" s="1788"/>
      <c r="D28494" s="533"/>
      <c r="E28494" s="533"/>
      <c r="F28494" s="533"/>
      <c r="G28494" s="533"/>
    </row>
    <row r="28495" spans="1:7">
      <c r="A28495" s="533"/>
      <c r="B28495" s="1787"/>
      <c r="C28495" s="1788"/>
      <c r="D28495" s="533"/>
      <c r="E28495" s="533"/>
      <c r="F28495" s="533"/>
      <c r="G28495" s="533"/>
    </row>
    <row r="28496" spans="1:7">
      <c r="A28496" s="533"/>
      <c r="B28496" s="1787"/>
      <c r="C28496" s="1788"/>
      <c r="D28496" s="533"/>
      <c r="E28496" s="533"/>
      <c r="F28496" s="533"/>
      <c r="G28496" s="533"/>
    </row>
    <row r="28497" spans="1:7">
      <c r="A28497" s="533"/>
      <c r="B28497" s="1787"/>
      <c r="C28497" s="1788"/>
      <c r="D28497" s="533"/>
      <c r="E28497" s="533"/>
      <c r="F28497" s="533"/>
      <c r="G28497" s="533"/>
    </row>
    <row r="28498" spans="1:7">
      <c r="A28498" s="533"/>
      <c r="B28498" s="1787"/>
      <c r="C28498" s="1788"/>
      <c r="D28498" s="533"/>
      <c r="E28498" s="533"/>
      <c r="F28498" s="533"/>
      <c r="G28498" s="533"/>
    </row>
    <row r="28499" spans="1:7">
      <c r="A28499" s="533"/>
      <c r="B28499" s="1787"/>
      <c r="C28499" s="1788"/>
      <c r="D28499" s="533"/>
      <c r="E28499" s="533"/>
      <c r="F28499" s="533"/>
      <c r="G28499" s="533"/>
    </row>
    <row r="28500" spans="1:7">
      <c r="A28500" s="533"/>
      <c r="B28500" s="1787"/>
      <c r="C28500" s="1788"/>
      <c r="D28500" s="533"/>
      <c r="E28500" s="533"/>
      <c r="F28500" s="533"/>
      <c r="G28500" s="533"/>
    </row>
    <row r="28501" spans="1:7">
      <c r="A28501" s="533"/>
      <c r="B28501" s="1787"/>
      <c r="C28501" s="1788"/>
      <c r="D28501" s="533"/>
      <c r="E28501" s="533"/>
      <c r="F28501" s="533"/>
      <c r="G28501" s="533"/>
    </row>
    <row r="28502" spans="1:7">
      <c r="A28502" s="533"/>
      <c r="B28502" s="1787"/>
      <c r="C28502" s="1788"/>
      <c r="D28502" s="533"/>
      <c r="E28502" s="533"/>
      <c r="F28502" s="533"/>
      <c r="G28502" s="533"/>
    </row>
    <row r="28503" spans="1:7">
      <c r="A28503" s="533"/>
      <c r="B28503" s="1787"/>
      <c r="C28503" s="1788"/>
      <c r="D28503" s="533"/>
      <c r="E28503" s="533"/>
      <c r="F28503" s="533"/>
      <c r="G28503" s="533"/>
    </row>
    <row r="28504" spans="1:7">
      <c r="A28504" s="533"/>
      <c r="B28504" s="1787"/>
      <c r="C28504" s="1788"/>
      <c r="D28504" s="533"/>
      <c r="E28504" s="533"/>
      <c r="F28504" s="533"/>
      <c r="G28504" s="533"/>
    </row>
    <row r="28505" spans="1:7">
      <c r="A28505" s="533"/>
      <c r="B28505" s="1787"/>
      <c r="C28505" s="1788"/>
      <c r="D28505" s="533"/>
      <c r="E28505" s="533"/>
      <c r="F28505" s="533"/>
      <c r="G28505" s="533"/>
    </row>
    <row r="28506" spans="1:7">
      <c r="A28506" s="533"/>
      <c r="B28506" s="1787"/>
      <c r="C28506" s="1788"/>
      <c r="D28506" s="533"/>
      <c r="E28506" s="533"/>
      <c r="F28506" s="533"/>
      <c r="G28506" s="533"/>
    </row>
    <row r="28507" spans="1:7">
      <c r="A28507" s="533"/>
      <c r="B28507" s="1787"/>
      <c r="C28507" s="1788"/>
      <c r="D28507" s="533"/>
      <c r="E28507" s="533"/>
      <c r="F28507" s="533"/>
      <c r="G28507" s="533"/>
    </row>
    <row r="28508" spans="1:7">
      <c r="A28508" s="533"/>
      <c r="B28508" s="1787"/>
      <c r="C28508" s="1788"/>
      <c r="D28508" s="533"/>
      <c r="E28508" s="533"/>
      <c r="F28508" s="533"/>
      <c r="G28508" s="533"/>
    </row>
    <row r="28509" spans="1:7">
      <c r="A28509" s="533"/>
      <c r="B28509" s="1787"/>
      <c r="C28509" s="1788"/>
      <c r="D28509" s="533"/>
      <c r="E28509" s="533"/>
      <c r="F28509" s="533"/>
      <c r="G28509" s="533"/>
    </row>
    <row r="28510" spans="1:7">
      <c r="A28510" s="533"/>
      <c r="B28510" s="1787"/>
      <c r="C28510" s="1788"/>
      <c r="D28510" s="533"/>
      <c r="E28510" s="533"/>
      <c r="F28510" s="533"/>
      <c r="G28510" s="533"/>
    </row>
    <row r="28511" spans="1:7">
      <c r="A28511" s="533"/>
      <c r="B28511" s="1787"/>
      <c r="C28511" s="1788"/>
      <c r="D28511" s="533"/>
      <c r="E28511" s="533"/>
      <c r="F28511" s="533"/>
      <c r="G28511" s="533"/>
    </row>
    <row r="28512" spans="1:7">
      <c r="A28512" s="533"/>
      <c r="B28512" s="1787"/>
      <c r="C28512" s="1788"/>
      <c r="D28512" s="533"/>
      <c r="E28512" s="533"/>
      <c r="F28512" s="533"/>
      <c r="G28512" s="533"/>
    </row>
    <row r="28513" spans="1:7">
      <c r="A28513" s="533"/>
      <c r="B28513" s="1787"/>
      <c r="C28513" s="1788"/>
      <c r="D28513" s="533"/>
      <c r="E28513" s="533"/>
      <c r="F28513" s="533"/>
      <c r="G28513" s="533"/>
    </row>
    <row r="28514" spans="1:7">
      <c r="A28514" s="533"/>
      <c r="B28514" s="1787"/>
      <c r="C28514" s="1788"/>
      <c r="D28514" s="533"/>
      <c r="E28514" s="533"/>
      <c r="F28514" s="533"/>
      <c r="G28514" s="533"/>
    </row>
    <row r="28515" spans="1:7">
      <c r="A28515" s="533"/>
      <c r="B28515" s="1787"/>
      <c r="C28515" s="1788"/>
      <c r="D28515" s="533"/>
      <c r="E28515" s="533"/>
      <c r="F28515" s="533"/>
      <c r="G28515" s="533"/>
    </row>
    <row r="28516" spans="1:7">
      <c r="A28516" s="533"/>
      <c r="B28516" s="1787"/>
      <c r="C28516" s="1788"/>
      <c r="D28516" s="533"/>
      <c r="E28516" s="533"/>
      <c r="F28516" s="533"/>
      <c r="G28516" s="533"/>
    </row>
    <row r="28517" spans="1:7">
      <c r="A28517" s="533"/>
      <c r="B28517" s="1787"/>
      <c r="C28517" s="1788"/>
      <c r="D28517" s="533"/>
      <c r="E28517" s="533"/>
      <c r="F28517" s="533"/>
      <c r="G28517" s="533"/>
    </row>
    <row r="28518" spans="1:7">
      <c r="A28518" s="533"/>
      <c r="B28518" s="1787"/>
      <c r="C28518" s="1788"/>
      <c r="D28518" s="533"/>
      <c r="E28518" s="533"/>
      <c r="F28518" s="533"/>
      <c r="G28518" s="533"/>
    </row>
    <row r="28519" spans="1:7">
      <c r="A28519" s="533"/>
      <c r="B28519" s="1787"/>
      <c r="C28519" s="1788"/>
      <c r="D28519" s="533"/>
      <c r="E28519" s="533"/>
      <c r="F28519" s="533"/>
      <c r="G28519" s="533"/>
    </row>
    <row r="28520" spans="1:7">
      <c r="A28520" s="533"/>
      <c r="B28520" s="1787"/>
      <c r="C28520" s="1788"/>
      <c r="D28520" s="533"/>
      <c r="E28520" s="533"/>
      <c r="F28520" s="533"/>
      <c r="G28520" s="533"/>
    </row>
    <row r="28521" spans="1:7">
      <c r="A28521" s="533"/>
      <c r="B28521" s="1787"/>
      <c r="C28521" s="1788"/>
      <c r="D28521" s="533"/>
      <c r="E28521" s="533"/>
      <c r="F28521" s="533"/>
      <c r="G28521" s="533"/>
    </row>
    <row r="28522" spans="1:7">
      <c r="A28522" s="533"/>
      <c r="B28522" s="1787"/>
      <c r="C28522" s="1788"/>
      <c r="D28522" s="533"/>
      <c r="E28522" s="533"/>
      <c r="F28522" s="533"/>
      <c r="G28522" s="533"/>
    </row>
    <row r="28523" spans="1:7">
      <c r="A28523" s="533"/>
      <c r="B28523" s="1787"/>
      <c r="C28523" s="1788"/>
      <c r="D28523" s="533"/>
      <c r="E28523" s="533"/>
      <c r="F28523" s="533"/>
      <c r="G28523" s="533"/>
    </row>
    <row r="28524" spans="1:7">
      <c r="A28524" s="533"/>
      <c r="B28524" s="1787"/>
      <c r="C28524" s="1788"/>
      <c r="D28524" s="533"/>
      <c r="E28524" s="533"/>
      <c r="F28524" s="533"/>
      <c r="G28524" s="533"/>
    </row>
    <row r="28525" spans="1:7">
      <c r="A28525" s="533"/>
      <c r="B28525" s="1787"/>
      <c r="C28525" s="1788"/>
      <c r="D28525" s="533"/>
      <c r="E28525" s="533"/>
      <c r="F28525" s="533"/>
      <c r="G28525" s="533"/>
    </row>
    <row r="28526" spans="1:7">
      <c r="A28526" s="533"/>
      <c r="B28526" s="1787"/>
      <c r="C28526" s="1788"/>
      <c r="D28526" s="533"/>
      <c r="E28526" s="533"/>
      <c r="F28526" s="533"/>
      <c r="G28526" s="533"/>
    </row>
    <row r="28527" spans="1:7">
      <c r="A28527" s="533"/>
      <c r="B28527" s="1787"/>
      <c r="C28527" s="1788"/>
      <c r="D28527" s="533"/>
      <c r="E28527" s="533"/>
      <c r="F28527" s="533"/>
      <c r="G28527" s="533"/>
    </row>
    <row r="28528" spans="1:7">
      <c r="A28528" s="533"/>
      <c r="B28528" s="1787"/>
      <c r="C28528" s="1788"/>
      <c r="D28528" s="533"/>
      <c r="E28528" s="533"/>
      <c r="F28528" s="533"/>
      <c r="G28528" s="533"/>
    </row>
    <row r="28529" spans="1:7">
      <c r="A28529" s="533"/>
      <c r="B28529" s="1787"/>
      <c r="C28529" s="1788"/>
      <c r="D28529" s="533"/>
      <c r="E28529" s="533"/>
      <c r="F28529" s="533"/>
      <c r="G28529" s="533"/>
    </row>
    <row r="28530" spans="1:7">
      <c r="A28530" s="533"/>
      <c r="B28530" s="1787"/>
      <c r="C28530" s="1788"/>
      <c r="D28530" s="533"/>
      <c r="E28530" s="533"/>
      <c r="F28530" s="533"/>
      <c r="G28530" s="533"/>
    </row>
    <row r="28531" spans="1:7">
      <c r="A28531" s="533"/>
      <c r="B28531" s="1787"/>
      <c r="C28531" s="1788"/>
      <c r="D28531" s="533"/>
      <c r="E28531" s="533"/>
      <c r="F28531" s="533"/>
      <c r="G28531" s="533"/>
    </row>
    <row r="28532" spans="1:7">
      <c r="A28532" s="533"/>
      <c r="B28532" s="1787"/>
      <c r="C28532" s="1788"/>
      <c r="D28532" s="533"/>
      <c r="E28532" s="533"/>
      <c r="F28532" s="533"/>
      <c r="G28532" s="533"/>
    </row>
    <row r="28533" spans="1:7">
      <c r="A28533" s="533"/>
      <c r="B28533" s="1787"/>
      <c r="C28533" s="1788"/>
      <c r="D28533" s="533"/>
      <c r="E28533" s="533"/>
      <c r="F28533" s="533"/>
      <c r="G28533" s="533"/>
    </row>
    <row r="28534" spans="1:7">
      <c r="A28534" s="533"/>
      <c r="B28534" s="1787"/>
      <c r="C28534" s="1788"/>
      <c r="D28534" s="533"/>
      <c r="E28534" s="533"/>
      <c r="F28534" s="533"/>
      <c r="G28534" s="533"/>
    </row>
    <row r="28535" spans="1:7">
      <c r="A28535" s="533"/>
      <c r="B28535" s="1787"/>
      <c r="C28535" s="1788"/>
      <c r="D28535" s="533"/>
      <c r="E28535" s="533"/>
      <c r="F28535" s="533"/>
      <c r="G28535" s="533"/>
    </row>
    <row r="28536" spans="1:7">
      <c r="A28536" s="533"/>
      <c r="B28536" s="1787"/>
      <c r="C28536" s="1788"/>
      <c r="D28536" s="533"/>
      <c r="E28536" s="533"/>
      <c r="F28536" s="533"/>
      <c r="G28536" s="533"/>
    </row>
    <row r="28537" spans="1:7">
      <c r="A28537" s="533"/>
      <c r="B28537" s="1787"/>
      <c r="C28537" s="1788"/>
      <c r="D28537" s="533"/>
      <c r="E28537" s="533"/>
      <c r="F28537" s="533"/>
      <c r="G28537" s="533"/>
    </row>
    <row r="28538" spans="1:7">
      <c r="A28538" s="533"/>
      <c r="B28538" s="1787"/>
      <c r="C28538" s="1788"/>
      <c r="D28538" s="533"/>
      <c r="E28538" s="533"/>
      <c r="F28538" s="533"/>
      <c r="G28538" s="533"/>
    </row>
    <row r="28539" spans="1:7">
      <c r="A28539" s="533"/>
      <c r="B28539" s="1787"/>
      <c r="C28539" s="1788"/>
      <c r="D28539" s="533"/>
      <c r="E28539" s="533"/>
      <c r="F28539" s="533"/>
      <c r="G28539" s="533"/>
    </row>
    <row r="28540" spans="1:7">
      <c r="A28540" s="533"/>
      <c r="B28540" s="1787"/>
      <c r="C28540" s="1788"/>
      <c r="D28540" s="533"/>
      <c r="E28540" s="533"/>
      <c r="F28540" s="533"/>
      <c r="G28540" s="533"/>
    </row>
    <row r="28541" spans="1:7">
      <c r="A28541" s="533"/>
      <c r="B28541" s="1787"/>
      <c r="C28541" s="1788"/>
      <c r="D28541" s="533"/>
      <c r="E28541" s="533"/>
      <c r="F28541" s="533"/>
      <c r="G28541" s="533"/>
    </row>
    <row r="28542" spans="1:7">
      <c r="A28542" s="533"/>
      <c r="B28542" s="1787"/>
      <c r="C28542" s="1788"/>
      <c r="D28542" s="533"/>
      <c r="E28542" s="533"/>
      <c r="F28542" s="533"/>
      <c r="G28542" s="533"/>
    </row>
    <row r="28543" spans="1:7">
      <c r="A28543" s="533"/>
      <c r="B28543" s="1787"/>
      <c r="C28543" s="1788"/>
      <c r="D28543" s="533"/>
      <c r="E28543" s="533"/>
      <c r="F28543" s="533"/>
      <c r="G28543" s="533"/>
    </row>
    <row r="28544" spans="1:7">
      <c r="A28544" s="533"/>
      <c r="B28544" s="1787"/>
      <c r="C28544" s="1788"/>
      <c r="D28544" s="533"/>
      <c r="E28544" s="533"/>
      <c r="F28544" s="533"/>
      <c r="G28544" s="533"/>
    </row>
    <row r="28545" spans="1:7">
      <c r="A28545" s="533"/>
      <c r="B28545" s="1787"/>
      <c r="C28545" s="1788"/>
      <c r="D28545" s="533"/>
      <c r="E28545" s="533"/>
      <c r="F28545" s="533"/>
      <c r="G28545" s="533"/>
    </row>
    <row r="28546" spans="1:7">
      <c r="A28546" s="533"/>
      <c r="B28546" s="1787"/>
      <c r="C28546" s="1788"/>
      <c r="D28546" s="533"/>
      <c r="E28546" s="533"/>
      <c r="F28546" s="533"/>
      <c r="G28546" s="533"/>
    </row>
    <row r="28547" spans="1:7">
      <c r="A28547" s="533"/>
      <c r="B28547" s="1787"/>
      <c r="C28547" s="1788"/>
      <c r="D28547" s="533"/>
      <c r="E28547" s="533"/>
      <c r="F28547" s="533"/>
      <c r="G28547" s="533"/>
    </row>
    <row r="28548" spans="1:7">
      <c r="A28548" s="533"/>
      <c r="B28548" s="1787"/>
      <c r="C28548" s="1788"/>
      <c r="D28548" s="533"/>
      <c r="E28548" s="533"/>
      <c r="F28548" s="533"/>
      <c r="G28548" s="533"/>
    </row>
    <row r="28549" spans="1:7">
      <c r="A28549" s="533"/>
      <c r="B28549" s="1787"/>
      <c r="C28549" s="1788"/>
      <c r="D28549" s="533"/>
      <c r="E28549" s="533"/>
      <c r="F28549" s="533"/>
      <c r="G28549" s="533"/>
    </row>
    <row r="28550" spans="1:7">
      <c r="A28550" s="533"/>
      <c r="B28550" s="1787"/>
      <c r="C28550" s="1788"/>
      <c r="D28550" s="533"/>
      <c r="E28550" s="533"/>
      <c r="F28550" s="533"/>
      <c r="G28550" s="533"/>
    </row>
    <row r="28551" spans="1:7">
      <c r="A28551" s="533"/>
      <c r="B28551" s="1787"/>
      <c r="C28551" s="1788"/>
      <c r="D28551" s="533"/>
      <c r="E28551" s="533"/>
      <c r="F28551" s="533"/>
      <c r="G28551" s="533"/>
    </row>
    <row r="28552" spans="1:7">
      <c r="A28552" s="533"/>
      <c r="B28552" s="1787"/>
      <c r="C28552" s="1788"/>
      <c r="D28552" s="533"/>
      <c r="E28552" s="533"/>
      <c r="F28552" s="533"/>
      <c r="G28552" s="533"/>
    </row>
    <row r="28553" spans="1:7">
      <c r="A28553" s="533"/>
      <c r="B28553" s="1787"/>
      <c r="C28553" s="1788"/>
      <c r="D28553" s="533"/>
      <c r="E28553" s="533"/>
      <c r="F28553" s="533"/>
      <c r="G28553" s="533"/>
    </row>
    <row r="28554" spans="1:7">
      <c r="A28554" s="533"/>
      <c r="B28554" s="1787"/>
      <c r="C28554" s="1788"/>
      <c r="D28554" s="533"/>
      <c r="E28554" s="533"/>
      <c r="F28554" s="533"/>
      <c r="G28554" s="533"/>
    </row>
    <row r="28555" spans="1:7">
      <c r="A28555" s="533"/>
      <c r="B28555" s="1787"/>
      <c r="C28555" s="1788"/>
      <c r="D28555" s="533"/>
      <c r="E28555" s="533"/>
      <c r="F28555" s="533"/>
      <c r="G28555" s="533"/>
    </row>
    <row r="28556" spans="1:7">
      <c r="A28556" s="533"/>
      <c r="B28556" s="1787"/>
      <c r="C28556" s="1788"/>
      <c r="D28556" s="533"/>
      <c r="E28556" s="533"/>
      <c r="F28556" s="533"/>
      <c r="G28556" s="533"/>
    </row>
    <row r="28557" spans="1:7">
      <c r="A28557" s="533"/>
      <c r="B28557" s="1787"/>
      <c r="C28557" s="1788"/>
      <c r="D28557" s="533"/>
      <c r="E28557" s="533"/>
      <c r="F28557" s="533"/>
      <c r="G28557" s="533"/>
    </row>
    <row r="28558" spans="1:7">
      <c r="A28558" s="533"/>
      <c r="B28558" s="1787"/>
      <c r="C28558" s="1788"/>
      <c r="D28558" s="533"/>
      <c r="E28558" s="533"/>
      <c r="F28558" s="533"/>
      <c r="G28558" s="533"/>
    </row>
    <row r="28559" spans="1:7">
      <c r="A28559" s="533"/>
      <c r="B28559" s="1787"/>
      <c r="C28559" s="1788"/>
      <c r="D28559" s="533"/>
      <c r="E28559" s="533"/>
      <c r="F28559" s="533"/>
      <c r="G28559" s="533"/>
    </row>
    <row r="28560" spans="1:7">
      <c r="A28560" s="533"/>
      <c r="B28560" s="1787"/>
      <c r="C28560" s="1788"/>
      <c r="D28560" s="533"/>
      <c r="E28560" s="533"/>
      <c r="F28560" s="533"/>
      <c r="G28560" s="533"/>
    </row>
    <row r="28561" spans="1:7">
      <c r="A28561" s="533"/>
      <c r="B28561" s="1787"/>
      <c r="C28561" s="1788"/>
      <c r="D28561" s="533"/>
      <c r="E28561" s="533"/>
      <c r="F28561" s="533"/>
      <c r="G28561" s="533"/>
    </row>
    <row r="28562" spans="1:7">
      <c r="A28562" s="533"/>
      <c r="B28562" s="1787"/>
      <c r="C28562" s="1788"/>
      <c r="D28562" s="533"/>
      <c r="E28562" s="533"/>
      <c r="F28562" s="533"/>
      <c r="G28562" s="533"/>
    </row>
    <row r="28563" spans="1:7">
      <c r="A28563" s="533"/>
      <c r="B28563" s="1787"/>
      <c r="C28563" s="1788"/>
      <c r="D28563" s="533"/>
      <c r="E28563" s="533"/>
      <c r="F28563" s="533"/>
      <c r="G28563" s="533"/>
    </row>
    <row r="28564" spans="1:7">
      <c r="A28564" s="533"/>
      <c r="B28564" s="1787"/>
      <c r="C28564" s="1788"/>
      <c r="D28564" s="533"/>
      <c r="E28564" s="533"/>
      <c r="F28564" s="533"/>
      <c r="G28564" s="533"/>
    </row>
    <row r="28565" spans="1:7">
      <c r="A28565" s="533"/>
      <c r="B28565" s="1787"/>
      <c r="C28565" s="1788"/>
      <c r="D28565" s="533"/>
      <c r="E28565" s="533"/>
      <c r="F28565" s="533"/>
      <c r="G28565" s="533"/>
    </row>
    <row r="28566" spans="1:7">
      <c r="A28566" s="533"/>
      <c r="B28566" s="1787"/>
      <c r="C28566" s="1788"/>
      <c r="D28566" s="533"/>
      <c r="E28566" s="533"/>
      <c r="F28566" s="533"/>
      <c r="G28566" s="533"/>
    </row>
    <row r="28567" spans="1:7">
      <c r="A28567" s="533"/>
      <c r="B28567" s="1787"/>
      <c r="C28567" s="1788"/>
      <c r="D28567" s="533"/>
      <c r="E28567" s="533"/>
      <c r="F28567" s="533"/>
      <c r="G28567" s="533"/>
    </row>
    <row r="28568" spans="1:7">
      <c r="A28568" s="533"/>
      <c r="B28568" s="1787"/>
      <c r="C28568" s="1788"/>
      <c r="D28568" s="533"/>
      <c r="E28568" s="533"/>
      <c r="F28568" s="533"/>
      <c r="G28568" s="533"/>
    </row>
    <row r="28569" spans="1:7">
      <c r="A28569" s="533"/>
      <c r="B28569" s="1787"/>
      <c r="C28569" s="1788"/>
      <c r="D28569" s="533"/>
      <c r="E28569" s="533"/>
      <c r="F28569" s="533"/>
      <c r="G28569" s="533"/>
    </row>
    <row r="28570" spans="1:7">
      <c r="A28570" s="533"/>
      <c r="B28570" s="1787"/>
      <c r="C28570" s="1788"/>
      <c r="D28570" s="533"/>
      <c r="E28570" s="533"/>
      <c r="F28570" s="533"/>
      <c r="G28570" s="533"/>
    </row>
    <row r="28571" spans="1:7">
      <c r="A28571" s="533"/>
      <c r="B28571" s="1787"/>
      <c r="C28571" s="1788"/>
      <c r="D28571" s="533"/>
      <c r="E28571" s="533"/>
      <c r="F28571" s="533"/>
      <c r="G28571" s="533"/>
    </row>
    <row r="28572" spans="1:7">
      <c r="A28572" s="533"/>
      <c r="B28572" s="1787"/>
      <c r="C28572" s="1788"/>
      <c r="D28572" s="533"/>
      <c r="E28572" s="533"/>
      <c r="F28572" s="533"/>
      <c r="G28572" s="533"/>
    </row>
    <row r="28573" spans="1:7">
      <c r="A28573" s="533"/>
      <c r="B28573" s="1787"/>
      <c r="C28573" s="1788"/>
      <c r="D28573" s="533"/>
      <c r="E28573" s="533"/>
      <c r="F28573" s="533"/>
      <c r="G28573" s="533"/>
    </row>
    <row r="28574" spans="1:7">
      <c r="A28574" s="533"/>
      <c r="B28574" s="1787"/>
      <c r="C28574" s="1788"/>
      <c r="D28574" s="533"/>
      <c r="E28574" s="533"/>
      <c r="F28574" s="533"/>
      <c r="G28574" s="533"/>
    </row>
    <row r="28575" spans="1:7">
      <c r="A28575" s="533"/>
      <c r="B28575" s="1787"/>
      <c r="C28575" s="1788"/>
      <c r="D28575" s="533"/>
      <c r="E28575" s="533"/>
      <c r="F28575" s="533"/>
      <c r="G28575" s="533"/>
    </row>
    <row r="28576" spans="1:7">
      <c r="A28576" s="533"/>
      <c r="B28576" s="1787"/>
      <c r="C28576" s="1788"/>
      <c r="D28576" s="533"/>
      <c r="E28576" s="533"/>
      <c r="F28576" s="533"/>
      <c r="G28576" s="533"/>
    </row>
    <row r="28577" spans="1:7">
      <c r="A28577" s="533"/>
      <c r="B28577" s="1787"/>
      <c r="C28577" s="1788"/>
      <c r="D28577" s="533"/>
      <c r="E28577" s="533"/>
      <c r="F28577" s="533"/>
      <c r="G28577" s="533"/>
    </row>
    <row r="28578" spans="1:7">
      <c r="A28578" s="533"/>
      <c r="B28578" s="1787"/>
      <c r="C28578" s="1788"/>
      <c r="D28578" s="533"/>
      <c r="E28578" s="533"/>
      <c r="F28578" s="533"/>
      <c r="G28578" s="533"/>
    </row>
    <row r="28579" spans="1:7">
      <c r="A28579" s="533"/>
      <c r="B28579" s="1787"/>
      <c r="C28579" s="1788"/>
      <c r="D28579" s="533"/>
      <c r="E28579" s="533"/>
      <c r="F28579" s="533"/>
      <c r="G28579" s="533"/>
    </row>
    <row r="28580" spans="1:7">
      <c r="A28580" s="533"/>
      <c r="B28580" s="1787"/>
      <c r="C28580" s="1788"/>
      <c r="D28580" s="533"/>
      <c r="E28580" s="533"/>
      <c r="F28580" s="533"/>
      <c r="G28580" s="533"/>
    </row>
    <row r="28581" spans="1:7">
      <c r="A28581" s="533"/>
      <c r="B28581" s="1787"/>
      <c r="C28581" s="1788"/>
      <c r="D28581" s="533"/>
      <c r="E28581" s="533"/>
      <c r="F28581" s="533"/>
      <c r="G28581" s="533"/>
    </row>
    <row r="28582" spans="1:7">
      <c r="A28582" s="533"/>
      <c r="B28582" s="1787"/>
      <c r="C28582" s="1788"/>
      <c r="D28582" s="533"/>
      <c r="E28582" s="533"/>
      <c r="F28582" s="533"/>
      <c r="G28582" s="533"/>
    </row>
    <row r="28583" spans="1:7">
      <c r="A28583" s="533"/>
      <c r="B28583" s="1787"/>
      <c r="C28583" s="1788"/>
      <c r="D28583" s="533"/>
      <c r="E28583" s="533"/>
      <c r="F28583" s="533"/>
      <c r="G28583" s="533"/>
    </row>
    <row r="28584" spans="1:7">
      <c r="A28584" s="533"/>
      <c r="B28584" s="1787"/>
      <c r="C28584" s="1788"/>
      <c r="D28584" s="533"/>
      <c r="E28584" s="533"/>
      <c r="F28584" s="533"/>
      <c r="G28584" s="533"/>
    </row>
    <row r="28585" spans="1:7">
      <c r="A28585" s="533"/>
      <c r="B28585" s="1787"/>
      <c r="C28585" s="1788"/>
      <c r="D28585" s="533"/>
      <c r="E28585" s="533"/>
      <c r="F28585" s="533"/>
      <c r="G28585" s="533"/>
    </row>
    <row r="28586" spans="1:7">
      <c r="A28586" s="533"/>
      <c r="B28586" s="1787"/>
      <c r="C28586" s="1788"/>
      <c r="D28586" s="533"/>
      <c r="E28586" s="533"/>
      <c r="F28586" s="533"/>
      <c r="G28586" s="533"/>
    </row>
    <row r="28587" spans="1:7">
      <c r="A28587" s="533"/>
      <c r="B28587" s="1787"/>
      <c r="C28587" s="1788"/>
      <c r="D28587" s="533"/>
      <c r="E28587" s="533"/>
      <c r="F28587" s="533"/>
      <c r="G28587" s="533"/>
    </row>
    <row r="28588" spans="1:7">
      <c r="A28588" s="533"/>
      <c r="B28588" s="1787"/>
      <c r="C28588" s="1788"/>
      <c r="D28588" s="533"/>
      <c r="E28588" s="533"/>
      <c r="F28588" s="533"/>
      <c r="G28588" s="533"/>
    </row>
    <row r="28589" spans="1:7">
      <c r="A28589" s="533"/>
      <c r="B28589" s="1787"/>
      <c r="C28589" s="1788"/>
      <c r="D28589" s="533"/>
      <c r="E28589" s="533"/>
      <c r="F28589" s="533"/>
      <c r="G28589" s="533"/>
    </row>
    <row r="28590" spans="1:7">
      <c r="A28590" s="533"/>
      <c r="B28590" s="1787"/>
      <c r="C28590" s="1788"/>
      <c r="D28590" s="533"/>
      <c r="E28590" s="533"/>
      <c r="F28590" s="533"/>
      <c r="G28590" s="533"/>
    </row>
    <row r="28591" spans="1:7">
      <c r="A28591" s="533"/>
      <c r="B28591" s="1787"/>
      <c r="C28591" s="1788"/>
      <c r="D28591" s="533"/>
      <c r="E28591" s="533"/>
      <c r="F28591" s="533"/>
      <c r="G28591" s="533"/>
    </row>
    <row r="28592" spans="1:7">
      <c r="A28592" s="533"/>
      <c r="B28592" s="1787"/>
      <c r="C28592" s="1788"/>
      <c r="D28592" s="533"/>
      <c r="E28592" s="533"/>
      <c r="F28592" s="533"/>
      <c r="G28592" s="533"/>
    </row>
    <row r="28593" spans="1:7">
      <c r="A28593" s="533"/>
      <c r="B28593" s="1787"/>
      <c r="C28593" s="1788"/>
      <c r="D28593" s="533"/>
      <c r="E28593" s="533"/>
      <c r="F28593" s="533"/>
      <c r="G28593" s="533"/>
    </row>
    <row r="28594" spans="1:7">
      <c r="A28594" s="533"/>
      <c r="B28594" s="1787"/>
      <c r="C28594" s="1788"/>
      <c r="D28594" s="533"/>
      <c r="E28594" s="533"/>
      <c r="F28594" s="533"/>
      <c r="G28594" s="533"/>
    </row>
    <row r="28595" spans="1:7">
      <c r="A28595" s="533"/>
      <c r="B28595" s="1787"/>
      <c r="C28595" s="1788"/>
      <c r="D28595" s="533"/>
      <c r="E28595" s="533"/>
      <c r="F28595" s="533"/>
      <c r="G28595" s="533"/>
    </row>
    <row r="28596" spans="1:7">
      <c r="A28596" s="533"/>
      <c r="B28596" s="1787"/>
      <c r="C28596" s="1788"/>
      <c r="D28596" s="533"/>
      <c r="E28596" s="533"/>
      <c r="F28596" s="533"/>
      <c r="G28596" s="533"/>
    </row>
    <row r="28597" spans="1:7">
      <c r="A28597" s="533"/>
      <c r="B28597" s="1787"/>
      <c r="C28597" s="1788"/>
      <c r="D28597" s="533"/>
      <c r="E28597" s="533"/>
      <c r="F28597" s="533"/>
      <c r="G28597" s="533"/>
    </row>
    <row r="28598" spans="1:7">
      <c r="A28598" s="533"/>
      <c r="B28598" s="1787"/>
      <c r="C28598" s="1788"/>
      <c r="D28598" s="533"/>
      <c r="E28598" s="533"/>
      <c r="F28598" s="533"/>
      <c r="G28598" s="533"/>
    </row>
    <row r="28599" spans="1:7">
      <c r="A28599" s="533"/>
      <c r="B28599" s="1787"/>
      <c r="C28599" s="1788"/>
      <c r="D28599" s="533"/>
      <c r="E28599" s="533"/>
      <c r="F28599" s="533"/>
      <c r="G28599" s="533"/>
    </row>
    <row r="28600" spans="1:7">
      <c r="A28600" s="533"/>
      <c r="B28600" s="1787"/>
      <c r="C28600" s="1788"/>
      <c r="D28600" s="533"/>
      <c r="E28600" s="533"/>
      <c r="F28600" s="533"/>
      <c r="G28600" s="533"/>
    </row>
    <row r="28601" spans="1:7">
      <c r="A28601" s="533"/>
      <c r="B28601" s="1787"/>
      <c r="C28601" s="1788"/>
      <c r="D28601" s="533"/>
      <c r="E28601" s="533"/>
      <c r="F28601" s="533"/>
      <c r="G28601" s="533"/>
    </row>
    <row r="28602" spans="1:7">
      <c r="A28602" s="533"/>
      <c r="B28602" s="1787"/>
      <c r="C28602" s="1788"/>
      <c r="D28602" s="533"/>
      <c r="E28602" s="533"/>
      <c r="F28602" s="533"/>
      <c r="G28602" s="533"/>
    </row>
    <row r="28603" spans="1:7">
      <c r="A28603" s="533"/>
      <c r="B28603" s="1787"/>
      <c r="C28603" s="1788"/>
      <c r="D28603" s="533"/>
      <c r="E28603" s="533"/>
      <c r="F28603" s="533"/>
      <c r="G28603" s="533"/>
    </row>
    <row r="28604" spans="1:7">
      <c r="A28604" s="533"/>
      <c r="B28604" s="1787"/>
      <c r="C28604" s="1788"/>
      <c r="D28604" s="533"/>
      <c r="E28604" s="533"/>
      <c r="F28604" s="533"/>
      <c r="G28604" s="533"/>
    </row>
    <row r="28605" spans="1:7">
      <c r="A28605" s="533"/>
      <c r="B28605" s="1787"/>
      <c r="C28605" s="1788"/>
      <c r="D28605" s="533"/>
      <c r="E28605" s="533"/>
      <c r="F28605" s="533"/>
      <c r="G28605" s="533"/>
    </row>
    <row r="28606" spans="1:7">
      <c r="A28606" s="533"/>
      <c r="B28606" s="1787"/>
      <c r="C28606" s="1788"/>
      <c r="D28606" s="533"/>
      <c r="E28606" s="533"/>
      <c r="F28606" s="533"/>
      <c r="G28606" s="533"/>
    </row>
    <row r="28607" spans="1:7">
      <c r="A28607" s="533"/>
      <c r="B28607" s="1787"/>
      <c r="C28607" s="1788"/>
      <c r="D28607" s="533"/>
      <c r="E28607" s="533"/>
      <c r="F28607" s="533"/>
      <c r="G28607" s="533"/>
    </row>
    <row r="28608" spans="1:7">
      <c r="A28608" s="533"/>
      <c r="B28608" s="1787"/>
      <c r="C28608" s="1788"/>
      <c r="D28608" s="533"/>
      <c r="E28608" s="533"/>
      <c r="F28608" s="533"/>
      <c r="G28608" s="533"/>
    </row>
    <row r="28609" spans="1:7">
      <c r="A28609" s="533"/>
      <c r="B28609" s="1787"/>
      <c r="C28609" s="1788"/>
      <c r="D28609" s="533"/>
      <c r="E28609" s="533"/>
      <c r="F28609" s="533"/>
      <c r="G28609" s="533"/>
    </row>
    <row r="28610" spans="1:7">
      <c r="A28610" s="533"/>
      <c r="B28610" s="1787"/>
      <c r="C28610" s="1788"/>
      <c r="D28610" s="533"/>
      <c r="E28610" s="533"/>
      <c r="F28610" s="533"/>
      <c r="G28610" s="533"/>
    </row>
    <row r="28611" spans="1:7">
      <c r="A28611" s="533"/>
      <c r="B28611" s="1787"/>
      <c r="C28611" s="1788"/>
      <c r="D28611" s="533"/>
      <c r="E28611" s="533"/>
      <c r="F28611" s="533"/>
      <c r="G28611" s="533"/>
    </row>
    <row r="28612" spans="1:7">
      <c r="A28612" s="533"/>
      <c r="B28612" s="1787"/>
      <c r="C28612" s="1788"/>
      <c r="D28612" s="533"/>
      <c r="E28612" s="533"/>
      <c r="F28612" s="533"/>
      <c r="G28612" s="533"/>
    </row>
    <row r="28613" spans="1:7">
      <c r="A28613" s="533"/>
      <c r="B28613" s="1787"/>
      <c r="C28613" s="1788"/>
      <c r="D28613" s="533"/>
      <c r="E28613" s="533"/>
      <c r="F28613" s="533"/>
      <c r="G28613" s="533"/>
    </row>
    <row r="28614" spans="1:7">
      <c r="A28614" s="533"/>
      <c r="B28614" s="1787"/>
      <c r="C28614" s="1788"/>
      <c r="D28614" s="533"/>
      <c r="E28614" s="533"/>
      <c r="F28614" s="533"/>
      <c r="G28614" s="533"/>
    </row>
    <row r="28615" spans="1:7">
      <c r="A28615" s="533"/>
      <c r="B28615" s="1787"/>
      <c r="C28615" s="1788"/>
      <c r="D28615" s="533"/>
      <c r="E28615" s="533"/>
      <c r="F28615" s="533"/>
      <c r="G28615" s="533"/>
    </row>
    <row r="28616" spans="1:7">
      <c r="A28616" s="533"/>
      <c r="B28616" s="1787"/>
      <c r="C28616" s="1788"/>
      <c r="D28616" s="533"/>
      <c r="E28616" s="533"/>
      <c r="F28616" s="533"/>
      <c r="G28616" s="533"/>
    </row>
    <row r="28617" spans="1:7">
      <c r="A28617" s="533"/>
      <c r="B28617" s="1787"/>
      <c r="C28617" s="1788"/>
      <c r="D28617" s="533"/>
      <c r="E28617" s="533"/>
      <c r="F28617" s="533"/>
      <c r="G28617" s="533"/>
    </row>
    <row r="28618" spans="1:7">
      <c r="A28618" s="533"/>
      <c r="B28618" s="1787"/>
      <c r="C28618" s="1788"/>
      <c r="D28618" s="533"/>
      <c r="E28618" s="533"/>
      <c r="F28618" s="533"/>
      <c r="G28618" s="533"/>
    </row>
    <row r="28619" spans="1:7">
      <c r="A28619" s="533"/>
      <c r="B28619" s="1787"/>
      <c r="C28619" s="1788"/>
      <c r="D28619" s="533"/>
      <c r="E28619" s="533"/>
      <c r="F28619" s="533"/>
      <c r="G28619" s="533"/>
    </row>
    <row r="28620" spans="1:7">
      <c r="A28620" s="533"/>
      <c r="B28620" s="1787"/>
      <c r="C28620" s="1788"/>
      <c r="D28620" s="533"/>
      <c r="E28620" s="533"/>
      <c r="F28620" s="533"/>
      <c r="G28620" s="533"/>
    </row>
    <row r="28621" spans="1:7">
      <c r="A28621" s="533"/>
      <c r="B28621" s="1787"/>
      <c r="C28621" s="1788"/>
      <c r="D28621" s="533"/>
      <c r="E28621" s="533"/>
      <c r="F28621" s="533"/>
      <c r="G28621" s="533"/>
    </row>
    <row r="28622" spans="1:7">
      <c r="A28622" s="533"/>
      <c r="B28622" s="1787"/>
      <c r="C28622" s="1788"/>
      <c r="D28622" s="533"/>
      <c r="E28622" s="533"/>
      <c r="F28622" s="533"/>
      <c r="G28622" s="533"/>
    </row>
    <row r="28623" spans="1:7">
      <c r="A28623" s="533"/>
      <c r="B28623" s="1787"/>
      <c r="C28623" s="1788"/>
      <c r="D28623" s="533"/>
      <c r="E28623" s="533"/>
      <c r="F28623" s="533"/>
      <c r="G28623" s="533"/>
    </row>
    <row r="28624" spans="1:7">
      <c r="A28624" s="533"/>
      <c r="B28624" s="1787"/>
      <c r="C28624" s="1788"/>
      <c r="D28624" s="533"/>
      <c r="E28624" s="533"/>
      <c r="F28624" s="533"/>
      <c r="G28624" s="533"/>
    </row>
    <row r="28625" spans="1:7">
      <c r="A28625" s="533"/>
      <c r="B28625" s="1787"/>
      <c r="C28625" s="1788"/>
      <c r="D28625" s="533"/>
      <c r="E28625" s="533"/>
      <c r="F28625" s="533"/>
      <c r="G28625" s="533"/>
    </row>
    <row r="28626" spans="1:7">
      <c r="A28626" s="533"/>
      <c r="B28626" s="1787"/>
      <c r="C28626" s="1788"/>
      <c r="D28626" s="533"/>
      <c r="E28626" s="533"/>
      <c r="F28626" s="533"/>
      <c r="G28626" s="533"/>
    </row>
    <row r="28627" spans="1:7">
      <c r="A28627" s="533"/>
      <c r="B28627" s="1787"/>
      <c r="C28627" s="1788"/>
      <c r="D28627" s="533"/>
      <c r="E28627" s="533"/>
      <c r="F28627" s="533"/>
      <c r="G28627" s="533"/>
    </row>
    <row r="28628" spans="1:7">
      <c r="A28628" s="533"/>
      <c r="B28628" s="1787"/>
      <c r="C28628" s="1788"/>
      <c r="D28628" s="533"/>
      <c r="E28628" s="533"/>
      <c r="F28628" s="533"/>
      <c r="G28628" s="533"/>
    </row>
    <row r="28629" spans="1:7">
      <c r="A28629" s="533"/>
      <c r="B28629" s="1787"/>
      <c r="C28629" s="1788"/>
      <c r="D28629" s="533"/>
      <c r="E28629" s="533"/>
      <c r="F28629" s="533"/>
      <c r="G28629" s="533"/>
    </row>
    <row r="28630" spans="1:7">
      <c r="A28630" s="533"/>
      <c r="B28630" s="1787"/>
      <c r="C28630" s="1788"/>
      <c r="D28630" s="533"/>
      <c r="E28630" s="533"/>
      <c r="F28630" s="533"/>
      <c r="G28630" s="533"/>
    </row>
    <row r="28631" spans="1:7">
      <c r="A28631" s="533"/>
      <c r="B28631" s="1787"/>
      <c r="C28631" s="1788"/>
      <c r="D28631" s="533"/>
      <c r="E28631" s="533"/>
      <c r="F28631" s="533"/>
      <c r="G28631" s="533"/>
    </row>
    <row r="28632" spans="1:7">
      <c r="A28632" s="533"/>
      <c r="B28632" s="1787"/>
      <c r="C28632" s="1788"/>
      <c r="D28632" s="533"/>
      <c r="E28632" s="533"/>
      <c r="F28632" s="533"/>
      <c r="G28632" s="533"/>
    </row>
    <row r="28633" spans="1:7">
      <c r="A28633" s="533"/>
      <c r="B28633" s="1787"/>
      <c r="C28633" s="1788"/>
      <c r="D28633" s="533"/>
      <c r="E28633" s="533"/>
      <c r="F28633" s="533"/>
      <c r="G28633" s="533"/>
    </row>
    <row r="28634" spans="1:7">
      <c r="A28634" s="533"/>
      <c r="B28634" s="1787"/>
      <c r="C28634" s="1788"/>
      <c r="D28634" s="533"/>
      <c r="E28634" s="533"/>
      <c r="F28634" s="533"/>
      <c r="G28634" s="533"/>
    </row>
    <row r="28635" spans="1:7">
      <c r="A28635" s="533"/>
      <c r="B28635" s="1787"/>
      <c r="C28635" s="1788"/>
      <c r="D28635" s="533"/>
      <c r="E28635" s="533"/>
      <c r="F28635" s="533"/>
      <c r="G28635" s="533"/>
    </row>
    <row r="28636" spans="1:7">
      <c r="A28636" s="533"/>
      <c r="B28636" s="1787"/>
      <c r="C28636" s="1788"/>
      <c r="D28636" s="533"/>
      <c r="E28636" s="533"/>
      <c r="F28636" s="533"/>
      <c r="G28636" s="533"/>
    </row>
    <row r="28637" spans="1:7">
      <c r="A28637" s="533"/>
      <c r="B28637" s="1787"/>
      <c r="C28637" s="1788"/>
      <c r="D28637" s="533"/>
      <c r="E28637" s="533"/>
      <c r="F28637" s="533"/>
      <c r="G28637" s="533"/>
    </row>
    <row r="28638" spans="1:7">
      <c r="A28638" s="533"/>
      <c r="B28638" s="1787"/>
      <c r="C28638" s="1788"/>
      <c r="D28638" s="533"/>
      <c r="E28638" s="533"/>
      <c r="F28638" s="533"/>
      <c r="G28638" s="533"/>
    </row>
    <row r="28639" spans="1:7">
      <c r="A28639" s="533"/>
      <c r="B28639" s="1787"/>
      <c r="C28639" s="1788"/>
      <c r="D28639" s="533"/>
      <c r="E28639" s="533"/>
      <c r="F28639" s="533"/>
      <c r="G28639" s="533"/>
    </row>
    <row r="28640" spans="1:7">
      <c r="A28640" s="533"/>
      <c r="B28640" s="1787"/>
      <c r="C28640" s="1788"/>
      <c r="D28640" s="533"/>
      <c r="E28640" s="533"/>
      <c r="F28640" s="533"/>
      <c r="G28640" s="533"/>
    </row>
    <row r="28641" spans="1:7">
      <c r="A28641" s="533"/>
      <c r="B28641" s="1787"/>
      <c r="C28641" s="1788"/>
      <c r="D28641" s="533"/>
      <c r="E28641" s="533"/>
      <c r="F28641" s="533"/>
      <c r="G28641" s="533"/>
    </row>
    <row r="28642" spans="1:7">
      <c r="A28642" s="533"/>
      <c r="B28642" s="1787"/>
      <c r="C28642" s="1788"/>
      <c r="D28642" s="533"/>
      <c r="E28642" s="533"/>
      <c r="F28642" s="533"/>
      <c r="G28642" s="533"/>
    </row>
    <row r="28643" spans="1:7">
      <c r="A28643" s="533"/>
      <c r="B28643" s="1787"/>
      <c r="C28643" s="1788"/>
      <c r="D28643" s="533"/>
      <c r="E28643" s="533"/>
      <c r="F28643" s="533"/>
      <c r="G28643" s="533"/>
    </row>
    <row r="28644" spans="1:7">
      <c r="A28644" s="533"/>
      <c r="B28644" s="1787"/>
      <c r="C28644" s="1788"/>
      <c r="D28644" s="533"/>
      <c r="E28644" s="533"/>
      <c r="F28644" s="533"/>
      <c r="G28644" s="533"/>
    </row>
    <row r="28645" spans="1:7">
      <c r="A28645" s="533"/>
      <c r="B28645" s="1787"/>
      <c r="C28645" s="1788"/>
      <c r="D28645" s="533"/>
      <c r="E28645" s="533"/>
      <c r="F28645" s="533"/>
      <c r="G28645" s="533"/>
    </row>
    <row r="28646" spans="1:7">
      <c r="A28646" s="533"/>
      <c r="B28646" s="1787"/>
      <c r="C28646" s="1788"/>
      <c r="D28646" s="533"/>
      <c r="E28646" s="533"/>
      <c r="F28646" s="533"/>
      <c r="G28646" s="533"/>
    </row>
    <row r="28647" spans="1:7">
      <c r="A28647" s="533"/>
      <c r="B28647" s="1787"/>
      <c r="C28647" s="1788"/>
      <c r="D28647" s="533"/>
      <c r="E28647" s="533"/>
      <c r="F28647" s="533"/>
      <c r="G28647" s="533"/>
    </row>
    <row r="28648" spans="1:7">
      <c r="A28648" s="533"/>
      <c r="B28648" s="1787"/>
      <c r="C28648" s="1788"/>
      <c r="D28648" s="533"/>
      <c r="E28648" s="533"/>
      <c r="F28648" s="533"/>
      <c r="G28648" s="533"/>
    </row>
    <row r="28649" spans="1:7">
      <c r="A28649" s="533"/>
      <c r="B28649" s="1787"/>
      <c r="C28649" s="1788"/>
      <c r="D28649" s="533"/>
      <c r="E28649" s="533"/>
      <c r="F28649" s="533"/>
      <c r="G28649" s="533"/>
    </row>
    <row r="28650" spans="1:7">
      <c r="A28650" s="533"/>
      <c r="B28650" s="1787"/>
      <c r="C28650" s="1788"/>
      <c r="D28650" s="533"/>
      <c r="E28650" s="533"/>
      <c r="F28650" s="533"/>
      <c r="G28650" s="533"/>
    </row>
    <row r="28651" spans="1:7">
      <c r="A28651" s="533"/>
      <c r="B28651" s="1787"/>
      <c r="C28651" s="1788"/>
      <c r="D28651" s="533"/>
      <c r="E28651" s="533"/>
      <c r="F28651" s="533"/>
      <c r="G28651" s="533"/>
    </row>
    <row r="28652" spans="1:7">
      <c r="A28652" s="533"/>
      <c r="B28652" s="1787"/>
      <c r="C28652" s="1788"/>
      <c r="D28652" s="533"/>
      <c r="E28652" s="533"/>
      <c r="F28652" s="533"/>
      <c r="G28652" s="533"/>
    </row>
    <row r="28653" spans="1:7">
      <c r="A28653" s="533"/>
      <c r="B28653" s="1787"/>
      <c r="C28653" s="1788"/>
      <c r="D28653" s="533"/>
      <c r="E28653" s="533"/>
      <c r="F28653" s="533"/>
      <c r="G28653" s="533"/>
    </row>
    <row r="28654" spans="1:7">
      <c r="A28654" s="533"/>
      <c r="B28654" s="1787"/>
      <c r="C28654" s="1788"/>
      <c r="D28654" s="533"/>
      <c r="E28654" s="533"/>
      <c r="F28654" s="533"/>
      <c r="G28654" s="533"/>
    </row>
    <row r="28655" spans="1:7">
      <c r="A28655" s="533"/>
      <c r="B28655" s="1787"/>
      <c r="C28655" s="1788"/>
      <c r="D28655" s="533"/>
      <c r="E28655" s="533"/>
      <c r="F28655" s="533"/>
      <c r="G28655" s="533"/>
    </row>
    <row r="28656" spans="1:7">
      <c r="A28656" s="533"/>
      <c r="B28656" s="1787"/>
      <c r="C28656" s="1788"/>
      <c r="D28656" s="533"/>
      <c r="E28656" s="533"/>
      <c r="F28656" s="533"/>
      <c r="G28656" s="533"/>
    </row>
    <row r="28657" spans="1:7">
      <c r="A28657" s="533"/>
      <c r="B28657" s="1787"/>
      <c r="C28657" s="1788"/>
      <c r="D28657" s="533"/>
      <c r="E28657" s="533"/>
      <c r="F28657" s="533"/>
      <c r="G28657" s="533"/>
    </row>
    <row r="28658" spans="1:7">
      <c r="A28658" s="533"/>
      <c r="B28658" s="1787"/>
      <c r="C28658" s="1788"/>
      <c r="D28658" s="533"/>
      <c r="E28658" s="533"/>
      <c r="F28658" s="533"/>
      <c r="G28658" s="533"/>
    </row>
    <row r="28659" spans="1:7">
      <c r="A28659" s="533"/>
      <c r="B28659" s="1787"/>
      <c r="C28659" s="1788"/>
      <c r="D28659" s="533"/>
      <c r="E28659" s="533"/>
      <c r="F28659" s="533"/>
      <c r="G28659" s="533"/>
    </row>
    <row r="28660" spans="1:7">
      <c r="A28660" s="533"/>
      <c r="B28660" s="1787"/>
      <c r="C28660" s="1788"/>
      <c r="D28660" s="533"/>
      <c r="E28660" s="533"/>
      <c r="F28660" s="533"/>
      <c r="G28660" s="533"/>
    </row>
    <row r="28661" spans="1:7">
      <c r="A28661" s="533"/>
      <c r="B28661" s="1787"/>
      <c r="C28661" s="1788"/>
      <c r="D28661" s="533"/>
      <c r="E28661" s="533"/>
      <c r="F28661" s="533"/>
      <c r="G28661" s="533"/>
    </row>
    <row r="28662" spans="1:7">
      <c r="A28662" s="533"/>
      <c r="B28662" s="1787"/>
      <c r="C28662" s="1788"/>
      <c r="D28662" s="533"/>
      <c r="E28662" s="533"/>
      <c r="F28662" s="533"/>
      <c r="G28662" s="533"/>
    </row>
    <row r="28663" spans="1:7">
      <c r="A28663" s="533"/>
      <c r="B28663" s="1787"/>
      <c r="C28663" s="1788"/>
      <c r="D28663" s="533"/>
      <c r="E28663" s="533"/>
      <c r="F28663" s="533"/>
      <c r="G28663" s="533"/>
    </row>
    <row r="28664" spans="1:7">
      <c r="A28664" s="533"/>
      <c r="B28664" s="1787"/>
      <c r="C28664" s="1788"/>
      <c r="D28664" s="533"/>
      <c r="E28664" s="533"/>
      <c r="F28664" s="533"/>
      <c r="G28664" s="533"/>
    </row>
    <row r="28665" spans="1:7">
      <c r="A28665" s="533"/>
      <c r="B28665" s="1787"/>
      <c r="C28665" s="1788"/>
      <c r="D28665" s="533"/>
      <c r="E28665" s="533"/>
      <c r="F28665" s="533"/>
      <c r="G28665" s="533"/>
    </row>
    <row r="28666" spans="1:7">
      <c r="A28666" s="533"/>
      <c r="B28666" s="1787"/>
      <c r="C28666" s="1788"/>
      <c r="D28666" s="533"/>
      <c r="E28666" s="533"/>
      <c r="F28666" s="533"/>
      <c r="G28666" s="533"/>
    </row>
    <row r="28667" spans="1:7">
      <c r="A28667" s="533"/>
      <c r="B28667" s="1787"/>
      <c r="C28667" s="1788"/>
      <c r="D28667" s="533"/>
      <c r="E28667" s="533"/>
      <c r="F28667" s="533"/>
      <c r="G28667" s="533"/>
    </row>
    <row r="28668" spans="1:7">
      <c r="A28668" s="533"/>
      <c r="B28668" s="1787"/>
      <c r="C28668" s="1788"/>
      <c r="D28668" s="533"/>
      <c r="E28668" s="533"/>
      <c r="F28668" s="533"/>
      <c r="G28668" s="533"/>
    </row>
    <row r="28669" spans="1:7">
      <c r="A28669" s="533"/>
      <c r="B28669" s="1787"/>
      <c r="C28669" s="1788"/>
      <c r="D28669" s="533"/>
      <c r="E28669" s="533"/>
      <c r="F28669" s="533"/>
      <c r="G28669" s="533"/>
    </row>
    <row r="28670" spans="1:7">
      <c r="A28670" s="533"/>
      <c r="B28670" s="1787"/>
      <c r="C28670" s="1788"/>
      <c r="D28670" s="533"/>
      <c r="E28670" s="533"/>
      <c r="F28670" s="533"/>
      <c r="G28670" s="533"/>
    </row>
    <row r="28671" spans="1:7">
      <c r="A28671" s="533"/>
      <c r="B28671" s="1787"/>
      <c r="C28671" s="1788"/>
      <c r="D28671" s="533"/>
      <c r="E28671" s="533"/>
      <c r="F28671" s="533"/>
      <c r="G28671" s="533"/>
    </row>
    <row r="28672" spans="1:7">
      <c r="A28672" s="533"/>
      <c r="B28672" s="1787"/>
      <c r="C28672" s="1788"/>
      <c r="D28672" s="533"/>
      <c r="E28672" s="533"/>
      <c r="F28672" s="533"/>
      <c r="G28672" s="533"/>
    </row>
    <row r="28673" spans="1:7">
      <c r="A28673" s="533"/>
      <c r="B28673" s="1787"/>
      <c r="C28673" s="1788"/>
      <c r="D28673" s="533"/>
      <c r="E28673" s="533"/>
      <c r="F28673" s="533"/>
      <c r="G28673" s="533"/>
    </row>
    <row r="28674" spans="1:7">
      <c r="A28674" s="533"/>
      <c r="B28674" s="1787"/>
      <c r="C28674" s="1788"/>
      <c r="D28674" s="533"/>
      <c r="E28674" s="533"/>
      <c r="F28674" s="533"/>
      <c r="G28674" s="533"/>
    </row>
    <row r="28675" spans="1:7">
      <c r="A28675" s="533"/>
      <c r="B28675" s="1787"/>
      <c r="C28675" s="1788"/>
      <c r="D28675" s="533"/>
      <c r="E28675" s="533"/>
      <c r="F28675" s="533"/>
      <c r="G28675" s="533"/>
    </row>
    <row r="28676" spans="1:7">
      <c r="A28676" s="533"/>
      <c r="B28676" s="1787"/>
      <c r="C28676" s="1788"/>
      <c r="D28676" s="533"/>
      <c r="E28676" s="533"/>
      <c r="F28676" s="533"/>
      <c r="G28676" s="533"/>
    </row>
    <row r="28677" spans="1:7">
      <c r="A28677" s="533"/>
      <c r="B28677" s="1787"/>
      <c r="C28677" s="1788"/>
      <c r="D28677" s="533"/>
      <c r="E28677" s="533"/>
      <c r="F28677" s="533"/>
      <c r="G28677" s="533"/>
    </row>
    <row r="28678" spans="1:7">
      <c r="A28678" s="533"/>
      <c r="B28678" s="1787"/>
      <c r="C28678" s="1788"/>
      <c r="D28678" s="533"/>
      <c r="E28678" s="533"/>
      <c r="F28678" s="533"/>
      <c r="G28678" s="533"/>
    </row>
    <row r="28679" spans="1:7">
      <c r="A28679" s="533"/>
      <c r="B28679" s="1787"/>
      <c r="C28679" s="1788"/>
      <c r="D28679" s="533"/>
      <c r="E28679" s="533"/>
      <c r="F28679" s="533"/>
      <c r="G28679" s="533"/>
    </row>
    <row r="28680" spans="1:7">
      <c r="A28680" s="533"/>
      <c r="B28680" s="1787"/>
      <c r="C28680" s="1788"/>
      <c r="D28680" s="533"/>
      <c r="E28680" s="533"/>
      <c r="F28680" s="533"/>
      <c r="G28680" s="533"/>
    </row>
    <row r="28681" spans="1:7">
      <c r="A28681" s="533"/>
      <c r="B28681" s="1787"/>
      <c r="C28681" s="1788"/>
      <c r="D28681" s="533"/>
      <c r="E28681" s="533"/>
      <c r="F28681" s="533"/>
      <c r="G28681" s="533"/>
    </row>
    <row r="28682" spans="1:7">
      <c r="A28682" s="533"/>
      <c r="B28682" s="1787"/>
      <c r="C28682" s="1788"/>
      <c r="D28682" s="533"/>
      <c r="E28682" s="533"/>
      <c r="F28682" s="533"/>
      <c r="G28682" s="533"/>
    </row>
    <row r="28683" spans="1:7">
      <c r="A28683" s="533"/>
      <c r="B28683" s="1787"/>
      <c r="C28683" s="1788"/>
      <c r="D28683" s="533"/>
      <c r="E28683" s="533"/>
      <c r="F28683" s="533"/>
      <c r="G28683" s="533"/>
    </row>
    <row r="28684" spans="1:7">
      <c r="A28684" s="533"/>
      <c r="B28684" s="1787"/>
      <c r="C28684" s="1788"/>
      <c r="D28684" s="533"/>
      <c r="E28684" s="533"/>
      <c r="F28684" s="533"/>
      <c r="G28684" s="533"/>
    </row>
    <row r="28685" spans="1:7">
      <c r="A28685" s="533"/>
      <c r="B28685" s="1787"/>
      <c r="C28685" s="1788"/>
      <c r="D28685" s="533"/>
      <c r="E28685" s="533"/>
      <c r="F28685" s="533"/>
      <c r="G28685" s="533"/>
    </row>
    <row r="28686" spans="1:7">
      <c r="A28686" s="533"/>
      <c r="B28686" s="1787"/>
      <c r="C28686" s="1788"/>
      <c r="D28686" s="533"/>
      <c r="E28686" s="533"/>
      <c r="F28686" s="533"/>
      <c r="G28686" s="533"/>
    </row>
    <row r="28687" spans="1:7">
      <c r="A28687" s="533"/>
      <c r="B28687" s="1787"/>
      <c r="C28687" s="1788"/>
      <c r="D28687" s="533"/>
      <c r="E28687" s="533"/>
      <c r="F28687" s="533"/>
      <c r="G28687" s="533"/>
    </row>
    <row r="28688" spans="1:7">
      <c r="A28688" s="533"/>
      <c r="B28688" s="1787"/>
      <c r="C28688" s="1788"/>
      <c r="D28688" s="533"/>
      <c r="E28688" s="533"/>
      <c r="F28688" s="533"/>
      <c r="G28688" s="533"/>
    </row>
    <row r="28689" spans="1:7">
      <c r="A28689" s="533"/>
      <c r="B28689" s="1787"/>
      <c r="C28689" s="1788"/>
      <c r="D28689" s="533"/>
      <c r="E28689" s="533"/>
      <c r="F28689" s="533"/>
      <c r="G28689" s="533"/>
    </row>
    <row r="28690" spans="1:7">
      <c r="A28690" s="533"/>
      <c r="B28690" s="1787"/>
      <c r="C28690" s="1788"/>
      <c r="D28690" s="533"/>
      <c r="E28690" s="533"/>
      <c r="F28690" s="533"/>
      <c r="G28690" s="533"/>
    </row>
    <row r="28691" spans="1:7">
      <c r="A28691" s="533"/>
      <c r="B28691" s="1787"/>
      <c r="C28691" s="1788"/>
      <c r="D28691" s="533"/>
      <c r="E28691" s="533"/>
      <c r="F28691" s="533"/>
      <c r="G28691" s="533"/>
    </row>
    <row r="28692" spans="1:7">
      <c r="A28692" s="533"/>
      <c r="B28692" s="1787"/>
      <c r="C28692" s="1788"/>
      <c r="D28692" s="533"/>
      <c r="E28692" s="533"/>
      <c r="F28692" s="533"/>
      <c r="G28692" s="533"/>
    </row>
    <row r="28693" spans="1:7">
      <c r="A28693" s="533"/>
      <c r="B28693" s="1787"/>
      <c r="C28693" s="1788"/>
      <c r="D28693" s="533"/>
      <c r="E28693" s="533"/>
      <c r="F28693" s="533"/>
      <c r="G28693" s="533"/>
    </row>
    <row r="28694" spans="1:7">
      <c r="A28694" s="533"/>
      <c r="B28694" s="1787"/>
      <c r="C28694" s="1788"/>
      <c r="D28694" s="533"/>
      <c r="E28694" s="533"/>
      <c r="F28694" s="533"/>
      <c r="G28694" s="533"/>
    </row>
    <row r="28695" spans="1:7">
      <c r="A28695" s="533"/>
      <c r="B28695" s="1787"/>
      <c r="C28695" s="1788"/>
      <c r="D28695" s="533"/>
      <c r="E28695" s="533"/>
      <c r="F28695" s="533"/>
      <c r="G28695" s="533"/>
    </row>
    <row r="28696" spans="1:7">
      <c r="A28696" s="533"/>
      <c r="B28696" s="1787"/>
      <c r="C28696" s="1788"/>
      <c r="D28696" s="533"/>
      <c r="E28696" s="533"/>
      <c r="F28696" s="533"/>
      <c r="G28696" s="533"/>
    </row>
    <row r="28697" spans="1:7">
      <c r="A28697" s="533"/>
      <c r="B28697" s="1787"/>
      <c r="C28697" s="1788"/>
      <c r="D28697" s="533"/>
      <c r="E28697" s="533"/>
      <c r="F28697" s="533"/>
      <c r="G28697" s="533"/>
    </row>
    <row r="28698" spans="1:7">
      <c r="A28698" s="533"/>
      <c r="B28698" s="1787"/>
      <c r="C28698" s="1788"/>
      <c r="D28698" s="533"/>
      <c r="E28698" s="533"/>
      <c r="F28698" s="533"/>
      <c r="G28698" s="533"/>
    </row>
    <row r="28699" spans="1:7">
      <c r="A28699" s="533"/>
      <c r="B28699" s="1787"/>
      <c r="C28699" s="1788"/>
      <c r="D28699" s="533"/>
      <c r="E28699" s="533"/>
      <c r="F28699" s="533"/>
      <c r="G28699" s="533"/>
    </row>
    <row r="28700" spans="1:7">
      <c r="A28700" s="533"/>
      <c r="B28700" s="1787"/>
      <c r="C28700" s="1788"/>
      <c r="D28700" s="533"/>
      <c r="E28700" s="533"/>
      <c r="F28700" s="533"/>
      <c r="G28700" s="533"/>
    </row>
    <row r="28701" spans="1:7">
      <c r="A28701" s="533"/>
      <c r="B28701" s="1787"/>
      <c r="C28701" s="1788"/>
      <c r="D28701" s="533"/>
      <c r="E28701" s="533"/>
      <c r="F28701" s="533"/>
      <c r="G28701" s="533"/>
    </row>
    <row r="28702" spans="1:7">
      <c r="A28702" s="533"/>
      <c r="B28702" s="1787"/>
      <c r="C28702" s="1788"/>
      <c r="D28702" s="533"/>
      <c r="E28702" s="533"/>
      <c r="F28702" s="533"/>
      <c r="G28702" s="533"/>
    </row>
    <row r="28703" spans="1:7">
      <c r="A28703" s="533"/>
      <c r="B28703" s="1787"/>
      <c r="C28703" s="1788"/>
      <c r="D28703" s="533"/>
      <c r="E28703" s="533"/>
      <c r="F28703" s="533"/>
      <c r="G28703" s="533"/>
    </row>
    <row r="28704" spans="1:7">
      <c r="A28704" s="533"/>
      <c r="B28704" s="1787"/>
      <c r="C28704" s="1788"/>
      <c r="D28704" s="533"/>
      <c r="E28704" s="533"/>
      <c r="F28704" s="533"/>
      <c r="G28704" s="533"/>
    </row>
    <row r="28705" spans="1:7">
      <c r="A28705" s="533"/>
      <c r="B28705" s="1787"/>
      <c r="C28705" s="1788"/>
      <c r="D28705" s="533"/>
      <c r="E28705" s="533"/>
      <c r="F28705" s="533"/>
      <c r="G28705" s="533"/>
    </row>
    <row r="28706" spans="1:7">
      <c r="A28706" s="533"/>
      <c r="B28706" s="1787"/>
      <c r="C28706" s="1788"/>
      <c r="D28706" s="533"/>
      <c r="E28706" s="533"/>
      <c r="F28706" s="533"/>
      <c r="G28706" s="533"/>
    </row>
    <row r="28707" spans="1:7">
      <c r="A28707" s="533"/>
      <c r="B28707" s="1787"/>
      <c r="C28707" s="1788"/>
      <c r="D28707" s="533"/>
      <c r="E28707" s="533"/>
      <c r="F28707" s="533"/>
      <c r="G28707" s="533"/>
    </row>
    <row r="28708" spans="1:7">
      <c r="A28708" s="533"/>
      <c r="B28708" s="1787"/>
      <c r="C28708" s="1788"/>
      <c r="D28708" s="533"/>
      <c r="E28708" s="533"/>
      <c r="F28708" s="533"/>
      <c r="G28708" s="533"/>
    </row>
    <row r="28709" spans="1:7">
      <c r="A28709" s="533"/>
      <c r="B28709" s="1787"/>
      <c r="C28709" s="1788"/>
      <c r="D28709" s="533"/>
      <c r="E28709" s="533"/>
      <c r="F28709" s="533"/>
      <c r="G28709" s="533"/>
    </row>
    <row r="28710" spans="1:7">
      <c r="A28710" s="533"/>
      <c r="B28710" s="1787"/>
      <c r="C28710" s="1788"/>
      <c r="D28710" s="533"/>
      <c r="E28710" s="533"/>
      <c r="F28710" s="533"/>
      <c r="G28710" s="533"/>
    </row>
    <row r="28711" spans="1:7">
      <c r="A28711" s="533"/>
      <c r="B28711" s="1787"/>
      <c r="C28711" s="1788"/>
      <c r="D28711" s="533"/>
      <c r="E28711" s="533"/>
      <c r="F28711" s="533"/>
      <c r="G28711" s="533"/>
    </row>
    <row r="28712" spans="1:7">
      <c r="A28712" s="533"/>
      <c r="B28712" s="1787"/>
      <c r="C28712" s="1788"/>
      <c r="D28712" s="533"/>
      <c r="E28712" s="533"/>
      <c r="F28712" s="533"/>
      <c r="G28712" s="533"/>
    </row>
    <row r="28713" spans="1:7">
      <c r="A28713" s="533"/>
      <c r="B28713" s="1787"/>
      <c r="C28713" s="1788"/>
      <c r="D28713" s="533"/>
      <c r="E28713" s="533"/>
      <c r="F28713" s="533"/>
      <c r="G28713" s="533"/>
    </row>
    <row r="28714" spans="1:7">
      <c r="A28714" s="533"/>
      <c r="B28714" s="1787"/>
      <c r="C28714" s="1788"/>
      <c r="D28714" s="533"/>
      <c r="E28714" s="533"/>
      <c r="F28714" s="533"/>
      <c r="G28714" s="533"/>
    </row>
    <row r="28715" spans="1:7">
      <c r="A28715" s="533"/>
      <c r="B28715" s="1787"/>
      <c r="C28715" s="1788"/>
      <c r="D28715" s="533"/>
      <c r="E28715" s="533"/>
      <c r="F28715" s="533"/>
      <c r="G28715" s="533"/>
    </row>
    <row r="28716" spans="1:7">
      <c r="A28716" s="533"/>
      <c r="B28716" s="1787"/>
      <c r="C28716" s="1788"/>
      <c r="D28716" s="533"/>
      <c r="E28716" s="533"/>
      <c r="F28716" s="533"/>
      <c r="G28716" s="533"/>
    </row>
    <row r="28717" spans="1:7">
      <c r="A28717" s="533"/>
      <c r="B28717" s="1787"/>
      <c r="C28717" s="1788"/>
      <c r="D28717" s="533"/>
      <c r="E28717" s="533"/>
      <c r="F28717" s="533"/>
      <c r="G28717" s="533"/>
    </row>
    <row r="28718" spans="1:7">
      <c r="A28718" s="533"/>
      <c r="B28718" s="1787"/>
      <c r="C28718" s="1788"/>
      <c r="D28718" s="533"/>
      <c r="E28718" s="533"/>
      <c r="F28718" s="533"/>
      <c r="G28718" s="533"/>
    </row>
    <row r="28719" spans="1:7">
      <c r="A28719" s="533"/>
      <c r="B28719" s="1787"/>
      <c r="C28719" s="1788"/>
      <c r="D28719" s="533"/>
      <c r="E28719" s="533"/>
      <c r="F28719" s="533"/>
      <c r="G28719" s="533"/>
    </row>
    <row r="28720" spans="1:7">
      <c r="A28720" s="533"/>
      <c r="B28720" s="1787"/>
      <c r="C28720" s="1788"/>
      <c r="D28720" s="533"/>
      <c r="E28720" s="533"/>
      <c r="F28720" s="533"/>
      <c r="G28720" s="533"/>
    </row>
    <row r="28721" spans="1:7">
      <c r="A28721" s="533"/>
      <c r="B28721" s="1787"/>
      <c r="C28721" s="1788"/>
      <c r="D28721" s="533"/>
      <c r="E28721" s="533"/>
      <c r="F28721" s="533"/>
      <c r="G28721" s="533"/>
    </row>
    <row r="28722" spans="1:7">
      <c r="A28722" s="533"/>
      <c r="B28722" s="1787"/>
      <c r="C28722" s="1788"/>
      <c r="D28722" s="533"/>
      <c r="E28722" s="533"/>
      <c r="F28722" s="533"/>
      <c r="G28722" s="533"/>
    </row>
    <row r="28723" spans="1:7">
      <c r="A28723" s="533"/>
      <c r="B28723" s="1787"/>
      <c r="C28723" s="1788"/>
      <c r="D28723" s="533"/>
      <c r="E28723" s="533"/>
      <c r="F28723" s="533"/>
      <c r="G28723" s="533"/>
    </row>
    <row r="28724" spans="1:7">
      <c r="A28724" s="533"/>
      <c r="B28724" s="1787"/>
      <c r="C28724" s="1788"/>
      <c r="D28724" s="533"/>
      <c r="E28724" s="533"/>
      <c r="F28724" s="533"/>
      <c r="G28724" s="533"/>
    </row>
    <row r="28725" spans="1:7">
      <c r="A28725" s="533"/>
      <c r="B28725" s="1787"/>
      <c r="C28725" s="1788"/>
      <c r="D28725" s="533"/>
      <c r="E28725" s="533"/>
      <c r="F28725" s="533"/>
      <c r="G28725" s="533"/>
    </row>
    <row r="28726" spans="1:7">
      <c r="A28726" s="533"/>
      <c r="B28726" s="1787"/>
      <c r="C28726" s="1788"/>
      <c r="D28726" s="533"/>
      <c r="E28726" s="533"/>
      <c r="F28726" s="533"/>
      <c r="G28726" s="533"/>
    </row>
    <row r="28727" spans="1:7">
      <c r="A28727" s="533"/>
      <c r="B28727" s="1787"/>
      <c r="C28727" s="1788"/>
      <c r="D28727" s="533"/>
      <c r="E28727" s="533"/>
      <c r="F28727" s="533"/>
      <c r="G28727" s="533"/>
    </row>
    <row r="28728" spans="1:7">
      <c r="A28728" s="533"/>
      <c r="B28728" s="1787"/>
      <c r="C28728" s="1788"/>
      <c r="D28728" s="533"/>
      <c r="E28728" s="533"/>
      <c r="F28728" s="533"/>
      <c r="G28728" s="533"/>
    </row>
    <row r="28729" spans="1:7">
      <c r="A28729" s="533"/>
      <c r="B28729" s="1787"/>
      <c r="C28729" s="1788"/>
      <c r="D28729" s="533"/>
      <c r="E28729" s="533"/>
      <c r="F28729" s="533"/>
      <c r="G28729" s="533"/>
    </row>
    <row r="28730" spans="1:7">
      <c r="A28730" s="533"/>
      <c r="B28730" s="1787"/>
      <c r="C28730" s="1788"/>
      <c r="D28730" s="533"/>
      <c r="E28730" s="533"/>
      <c r="F28730" s="533"/>
      <c r="G28730" s="533"/>
    </row>
    <row r="28731" spans="1:7">
      <c r="A28731" s="533"/>
      <c r="B28731" s="1787"/>
      <c r="C28731" s="1788"/>
      <c r="D28731" s="533"/>
      <c r="E28731" s="533"/>
      <c r="F28731" s="533"/>
      <c r="G28731" s="533"/>
    </row>
    <row r="28732" spans="1:7">
      <c r="A28732" s="533"/>
      <c r="B28732" s="1787"/>
      <c r="C28732" s="1788"/>
      <c r="D28732" s="533"/>
      <c r="E28732" s="533"/>
      <c r="F28732" s="533"/>
      <c r="G28732" s="533"/>
    </row>
    <row r="28733" spans="1:7">
      <c r="A28733" s="533"/>
      <c r="B28733" s="1787"/>
      <c r="C28733" s="1788"/>
      <c r="D28733" s="533"/>
      <c r="E28733" s="533"/>
      <c r="F28733" s="533"/>
      <c r="G28733" s="533"/>
    </row>
    <row r="28734" spans="1:7">
      <c r="A28734" s="533"/>
      <c r="B28734" s="1787"/>
      <c r="C28734" s="1788"/>
      <c r="D28734" s="533"/>
      <c r="E28734" s="533"/>
      <c r="F28734" s="533"/>
      <c r="G28734" s="533"/>
    </row>
    <row r="28735" spans="1:7">
      <c r="A28735" s="533"/>
      <c r="B28735" s="1787"/>
      <c r="C28735" s="1788"/>
      <c r="D28735" s="533"/>
      <c r="E28735" s="533"/>
      <c r="F28735" s="533"/>
      <c r="G28735" s="533"/>
    </row>
    <row r="28736" spans="1:7">
      <c r="A28736" s="533"/>
      <c r="B28736" s="1787"/>
      <c r="C28736" s="1788"/>
      <c r="D28736" s="533"/>
      <c r="E28736" s="533"/>
      <c r="F28736" s="533"/>
      <c r="G28736" s="533"/>
    </row>
    <row r="28737" spans="1:7">
      <c r="A28737" s="533"/>
      <c r="B28737" s="1787"/>
      <c r="C28737" s="1788"/>
      <c r="D28737" s="533"/>
      <c r="E28737" s="533"/>
      <c r="F28737" s="533"/>
      <c r="G28737" s="533"/>
    </row>
    <row r="28738" spans="1:7">
      <c r="A28738" s="533"/>
      <c r="B28738" s="1787"/>
      <c r="C28738" s="1788"/>
      <c r="D28738" s="533"/>
      <c r="E28738" s="533"/>
      <c r="F28738" s="533"/>
      <c r="G28738" s="533"/>
    </row>
    <row r="28739" spans="1:7">
      <c r="A28739" s="533"/>
      <c r="B28739" s="1787"/>
      <c r="C28739" s="1788"/>
      <c r="D28739" s="533"/>
      <c r="E28739" s="533"/>
      <c r="F28739" s="533"/>
      <c r="G28739" s="533"/>
    </row>
    <row r="28740" spans="1:7">
      <c r="A28740" s="533"/>
      <c r="B28740" s="1787"/>
      <c r="C28740" s="1788"/>
      <c r="D28740" s="533"/>
      <c r="E28740" s="533"/>
      <c r="F28740" s="533"/>
      <c r="G28740" s="533"/>
    </row>
    <row r="28741" spans="1:7">
      <c r="A28741" s="533"/>
      <c r="B28741" s="1787"/>
      <c r="C28741" s="1788"/>
      <c r="D28741" s="533"/>
      <c r="E28741" s="533"/>
      <c r="F28741" s="533"/>
      <c r="G28741" s="533"/>
    </row>
    <row r="28742" spans="1:7">
      <c r="A28742" s="533"/>
      <c r="B28742" s="1787"/>
      <c r="C28742" s="1788"/>
      <c r="D28742" s="533"/>
      <c r="E28742" s="533"/>
      <c r="F28742" s="533"/>
      <c r="G28742" s="533"/>
    </row>
    <row r="28743" spans="1:7">
      <c r="A28743" s="533"/>
      <c r="B28743" s="1787"/>
      <c r="C28743" s="1788"/>
      <c r="D28743" s="533"/>
      <c r="E28743" s="533"/>
      <c r="F28743" s="533"/>
      <c r="G28743" s="533"/>
    </row>
    <row r="28744" spans="1:7">
      <c r="A28744" s="533"/>
      <c r="B28744" s="1787"/>
      <c r="C28744" s="1788"/>
      <c r="D28744" s="533"/>
      <c r="E28744" s="533"/>
      <c r="F28744" s="533"/>
      <c r="G28744" s="533"/>
    </row>
    <row r="28745" spans="1:7">
      <c r="A28745" s="533"/>
      <c r="B28745" s="1787"/>
      <c r="C28745" s="1788"/>
      <c r="D28745" s="533"/>
      <c r="E28745" s="533"/>
      <c r="F28745" s="533"/>
      <c r="G28745" s="533"/>
    </row>
    <row r="28746" spans="1:7">
      <c r="A28746" s="533"/>
      <c r="B28746" s="1787"/>
      <c r="C28746" s="1788"/>
      <c r="D28746" s="533"/>
      <c r="E28746" s="533"/>
      <c r="F28746" s="533"/>
      <c r="G28746" s="533"/>
    </row>
    <row r="28747" spans="1:7">
      <c r="A28747" s="533"/>
      <c r="B28747" s="1787"/>
      <c r="C28747" s="1788"/>
      <c r="D28747" s="533"/>
      <c r="E28747" s="533"/>
      <c r="F28747" s="533"/>
      <c r="G28747" s="533"/>
    </row>
    <row r="28748" spans="1:7">
      <c r="A28748" s="533"/>
      <c r="B28748" s="1787"/>
      <c r="C28748" s="1788"/>
      <c r="D28748" s="533"/>
      <c r="E28748" s="533"/>
      <c r="F28748" s="533"/>
      <c r="G28748" s="533"/>
    </row>
    <row r="28749" spans="1:7">
      <c r="A28749" s="533"/>
      <c r="B28749" s="1787"/>
      <c r="C28749" s="1788"/>
      <c r="D28749" s="533"/>
      <c r="E28749" s="533"/>
      <c r="F28749" s="533"/>
      <c r="G28749" s="533"/>
    </row>
    <row r="28750" spans="1:7">
      <c r="A28750" s="533"/>
      <c r="B28750" s="1787"/>
      <c r="C28750" s="1788"/>
      <c r="D28750" s="533"/>
      <c r="E28750" s="533"/>
      <c r="F28750" s="533"/>
      <c r="G28750" s="533"/>
    </row>
    <row r="28751" spans="1:7">
      <c r="A28751" s="533"/>
      <c r="B28751" s="1787"/>
      <c r="C28751" s="1788"/>
      <c r="D28751" s="533"/>
      <c r="E28751" s="533"/>
      <c r="F28751" s="533"/>
      <c r="G28751" s="533"/>
    </row>
    <row r="28752" spans="1:7">
      <c r="A28752" s="533"/>
      <c r="B28752" s="1787"/>
      <c r="C28752" s="1788"/>
      <c r="D28752" s="533"/>
      <c r="E28752" s="533"/>
      <c r="F28752" s="533"/>
      <c r="G28752" s="533"/>
    </row>
    <row r="28753" spans="1:7">
      <c r="A28753" s="533"/>
      <c r="B28753" s="1787"/>
      <c r="C28753" s="1788"/>
      <c r="D28753" s="533"/>
      <c r="E28753" s="533"/>
      <c r="F28753" s="533"/>
      <c r="G28753" s="533"/>
    </row>
    <row r="28754" spans="1:7">
      <c r="A28754" s="533"/>
      <c r="B28754" s="1787"/>
      <c r="C28754" s="1788"/>
      <c r="D28754" s="533"/>
      <c r="E28754" s="533"/>
      <c r="F28754" s="533"/>
      <c r="G28754" s="533"/>
    </row>
    <row r="28755" spans="1:7">
      <c r="A28755" s="533"/>
      <c r="B28755" s="1787"/>
      <c r="C28755" s="1788"/>
      <c r="D28755" s="533"/>
      <c r="E28755" s="533"/>
      <c r="F28755" s="533"/>
      <c r="G28755" s="533"/>
    </row>
    <row r="28756" spans="1:7">
      <c r="A28756" s="533"/>
      <c r="B28756" s="1787"/>
      <c r="C28756" s="1788"/>
      <c r="D28756" s="533"/>
      <c r="E28756" s="533"/>
      <c r="F28756" s="533"/>
      <c r="G28756" s="533"/>
    </row>
    <row r="28757" spans="1:7">
      <c r="A28757" s="533"/>
      <c r="B28757" s="1787"/>
      <c r="C28757" s="1788"/>
      <c r="D28757" s="533"/>
      <c r="E28757" s="533"/>
      <c r="F28757" s="533"/>
      <c r="G28757" s="533"/>
    </row>
    <row r="28758" spans="1:7">
      <c r="A28758" s="533"/>
      <c r="B28758" s="1787"/>
      <c r="C28758" s="1788"/>
      <c r="D28758" s="533"/>
      <c r="E28758" s="533"/>
      <c r="F28758" s="533"/>
      <c r="G28758" s="533"/>
    </row>
    <row r="28759" spans="1:7">
      <c r="A28759" s="533"/>
      <c r="B28759" s="1787"/>
      <c r="C28759" s="1788"/>
      <c r="D28759" s="533"/>
      <c r="E28759" s="533"/>
      <c r="F28759" s="533"/>
      <c r="G28759" s="533"/>
    </row>
    <row r="28760" spans="1:7">
      <c r="A28760" s="533"/>
      <c r="B28760" s="1787"/>
      <c r="C28760" s="1788"/>
      <c r="D28760" s="533"/>
      <c r="E28760" s="533"/>
      <c r="F28760" s="533"/>
      <c r="G28760" s="533"/>
    </row>
    <row r="28761" spans="1:7">
      <c r="A28761" s="533"/>
      <c r="B28761" s="1787"/>
      <c r="C28761" s="1788"/>
      <c r="D28761" s="533"/>
      <c r="E28761" s="533"/>
      <c r="F28761" s="533"/>
      <c r="G28761" s="533"/>
    </row>
    <row r="28762" spans="1:7">
      <c r="A28762" s="533"/>
      <c r="B28762" s="1787"/>
      <c r="C28762" s="1788"/>
      <c r="D28762" s="533"/>
      <c r="E28762" s="533"/>
      <c r="F28762" s="533"/>
      <c r="G28762" s="533"/>
    </row>
    <row r="28763" spans="1:7">
      <c r="A28763" s="533"/>
      <c r="B28763" s="1787"/>
      <c r="C28763" s="1788"/>
      <c r="D28763" s="533"/>
      <c r="E28763" s="533"/>
      <c r="F28763" s="533"/>
      <c r="G28763" s="533"/>
    </row>
    <row r="28764" spans="1:7">
      <c r="A28764" s="533"/>
      <c r="B28764" s="1787"/>
      <c r="C28764" s="1788"/>
      <c r="D28764" s="533"/>
      <c r="E28764" s="533"/>
      <c r="F28764" s="533"/>
      <c r="G28764" s="533"/>
    </row>
    <row r="28765" spans="1:7">
      <c r="A28765" s="533"/>
      <c r="B28765" s="1787"/>
      <c r="C28765" s="1788"/>
      <c r="D28765" s="533"/>
      <c r="E28765" s="533"/>
      <c r="F28765" s="533"/>
      <c r="G28765" s="533"/>
    </row>
    <row r="28766" spans="1:7">
      <c r="A28766" s="533"/>
      <c r="B28766" s="1787"/>
      <c r="C28766" s="1788"/>
      <c r="D28766" s="533"/>
      <c r="E28766" s="533"/>
      <c r="F28766" s="533"/>
      <c r="G28766" s="533"/>
    </row>
    <row r="28767" spans="1:7">
      <c r="A28767" s="533"/>
      <c r="B28767" s="1787"/>
      <c r="C28767" s="1788"/>
      <c r="D28767" s="533"/>
      <c r="E28767" s="533"/>
      <c r="F28767" s="533"/>
      <c r="G28767" s="533"/>
    </row>
    <row r="28768" spans="1:7">
      <c r="A28768" s="533"/>
      <c r="B28768" s="1787"/>
      <c r="C28768" s="1788"/>
      <c r="D28768" s="533"/>
      <c r="E28768" s="533"/>
      <c r="F28768" s="533"/>
      <c r="G28768" s="533"/>
    </row>
    <row r="28769" spans="1:7">
      <c r="A28769" s="533"/>
      <c r="B28769" s="1787"/>
      <c r="C28769" s="1788"/>
      <c r="D28769" s="533"/>
      <c r="E28769" s="533"/>
      <c r="F28769" s="533"/>
      <c r="G28769" s="533"/>
    </row>
    <row r="28770" spans="1:7">
      <c r="A28770" s="533"/>
      <c r="B28770" s="1787"/>
      <c r="C28770" s="1788"/>
      <c r="D28770" s="533"/>
      <c r="E28770" s="533"/>
      <c r="F28770" s="533"/>
      <c r="G28770" s="533"/>
    </row>
    <row r="28771" spans="1:7">
      <c r="A28771" s="533"/>
      <c r="B28771" s="1787"/>
      <c r="C28771" s="1788"/>
      <c r="D28771" s="533"/>
      <c r="E28771" s="533"/>
      <c r="F28771" s="533"/>
      <c r="G28771" s="533"/>
    </row>
    <row r="28772" spans="1:7">
      <c r="A28772" s="533"/>
      <c r="B28772" s="1787"/>
      <c r="C28772" s="1788"/>
      <c r="D28772" s="533"/>
      <c r="E28772" s="533"/>
      <c r="F28772" s="533"/>
      <c r="G28772" s="533"/>
    </row>
    <row r="28773" spans="1:7">
      <c r="A28773" s="533"/>
      <c r="B28773" s="1787"/>
      <c r="C28773" s="1788"/>
      <c r="D28773" s="533"/>
      <c r="E28773" s="533"/>
      <c r="F28773" s="533"/>
      <c r="G28773" s="533"/>
    </row>
    <row r="28774" spans="1:7">
      <c r="A28774" s="533"/>
      <c r="B28774" s="1787"/>
      <c r="C28774" s="1788"/>
      <c r="D28774" s="533"/>
      <c r="E28774" s="533"/>
      <c r="F28774" s="533"/>
      <c r="G28774" s="533"/>
    </row>
    <row r="28775" spans="1:7">
      <c r="A28775" s="533"/>
      <c r="B28775" s="1787"/>
      <c r="C28775" s="1788"/>
      <c r="D28775" s="533"/>
      <c r="E28775" s="533"/>
      <c r="F28775" s="533"/>
      <c r="G28775" s="533"/>
    </row>
    <row r="28776" spans="1:7">
      <c r="A28776" s="533"/>
      <c r="B28776" s="1787"/>
      <c r="C28776" s="1788"/>
      <c r="D28776" s="533"/>
      <c r="E28776" s="533"/>
      <c r="F28776" s="533"/>
      <c r="G28776" s="533"/>
    </row>
    <row r="28777" spans="1:7">
      <c r="A28777" s="533"/>
      <c r="B28777" s="1787"/>
      <c r="C28777" s="1788"/>
      <c r="D28777" s="533"/>
      <c r="E28777" s="533"/>
      <c r="F28777" s="533"/>
      <c r="G28777" s="533"/>
    </row>
    <row r="28778" spans="1:7">
      <c r="A28778" s="533"/>
      <c r="B28778" s="1787"/>
      <c r="C28778" s="1788"/>
      <c r="D28778" s="533"/>
      <c r="E28778" s="533"/>
      <c r="F28778" s="533"/>
      <c r="G28778" s="533"/>
    </row>
    <row r="28779" spans="1:7">
      <c r="A28779" s="533"/>
      <c r="B28779" s="1787"/>
      <c r="C28779" s="1788"/>
      <c r="D28779" s="533"/>
      <c r="E28779" s="533"/>
      <c r="F28779" s="533"/>
      <c r="G28779" s="533"/>
    </row>
    <row r="28780" spans="1:7">
      <c r="A28780" s="533"/>
      <c r="B28780" s="1787"/>
      <c r="C28780" s="1788"/>
      <c r="D28780" s="533"/>
      <c r="E28780" s="533"/>
      <c r="F28780" s="533"/>
      <c r="G28780" s="533"/>
    </row>
    <row r="28781" spans="1:7">
      <c r="A28781" s="533"/>
      <c r="B28781" s="1787"/>
      <c r="C28781" s="1788"/>
      <c r="D28781" s="533"/>
      <c r="E28781" s="533"/>
      <c r="F28781" s="533"/>
      <c r="G28781" s="533"/>
    </row>
    <row r="28782" spans="1:7">
      <c r="A28782" s="533"/>
      <c r="B28782" s="1787"/>
      <c r="C28782" s="1788"/>
      <c r="D28782" s="533"/>
      <c r="E28782" s="533"/>
      <c r="F28782" s="533"/>
      <c r="G28782" s="533"/>
    </row>
    <row r="28783" spans="1:7">
      <c r="A28783" s="533"/>
      <c r="B28783" s="1787"/>
      <c r="C28783" s="1788"/>
      <c r="D28783" s="533"/>
      <c r="E28783" s="533"/>
      <c r="F28783" s="533"/>
      <c r="G28783" s="533"/>
    </row>
    <row r="28784" spans="1:7">
      <c r="A28784" s="533"/>
      <c r="B28784" s="1787"/>
      <c r="C28784" s="1788"/>
      <c r="D28784" s="533"/>
      <c r="E28784" s="533"/>
      <c r="F28784" s="533"/>
      <c r="G28784" s="533"/>
    </row>
    <row r="28785" spans="1:7">
      <c r="A28785" s="533"/>
      <c r="B28785" s="1787"/>
      <c r="C28785" s="1788"/>
      <c r="D28785" s="533"/>
      <c r="E28785" s="533"/>
      <c r="F28785" s="533"/>
      <c r="G28785" s="533"/>
    </row>
    <row r="28786" spans="1:7">
      <c r="A28786" s="533"/>
      <c r="B28786" s="1787"/>
      <c r="C28786" s="1788"/>
      <c r="D28786" s="533"/>
      <c r="E28786" s="533"/>
      <c r="F28786" s="533"/>
      <c r="G28786" s="533"/>
    </row>
    <row r="28787" spans="1:7">
      <c r="A28787" s="533"/>
      <c r="B28787" s="1787"/>
      <c r="C28787" s="1788"/>
      <c r="D28787" s="533"/>
      <c r="E28787" s="533"/>
      <c r="F28787" s="533"/>
      <c r="G28787" s="533"/>
    </row>
    <row r="28788" spans="1:7">
      <c r="A28788" s="533"/>
      <c r="B28788" s="1787"/>
      <c r="C28788" s="1788"/>
      <c r="D28788" s="533"/>
      <c r="E28788" s="533"/>
      <c r="F28788" s="533"/>
      <c r="G28788" s="533"/>
    </row>
    <row r="28789" spans="1:7">
      <c r="A28789" s="533"/>
      <c r="B28789" s="1787"/>
      <c r="C28789" s="1788"/>
      <c r="D28789" s="533"/>
      <c r="E28789" s="533"/>
      <c r="F28789" s="533"/>
      <c r="G28789" s="533"/>
    </row>
    <row r="28790" spans="1:7">
      <c r="A28790" s="533"/>
      <c r="B28790" s="1787"/>
      <c r="C28790" s="1788"/>
      <c r="D28790" s="533"/>
      <c r="E28790" s="533"/>
      <c r="F28790" s="533"/>
      <c r="G28790" s="533"/>
    </row>
    <row r="28791" spans="1:7">
      <c r="A28791" s="533"/>
      <c r="B28791" s="1787"/>
      <c r="C28791" s="1788"/>
      <c r="D28791" s="533"/>
      <c r="E28791" s="533"/>
      <c r="F28791" s="533"/>
      <c r="G28791" s="533"/>
    </row>
    <row r="28792" spans="1:7">
      <c r="A28792" s="533"/>
      <c r="B28792" s="1787"/>
      <c r="C28792" s="1788"/>
      <c r="D28792" s="533"/>
      <c r="E28792" s="533"/>
      <c r="F28792" s="533"/>
      <c r="G28792" s="533"/>
    </row>
    <row r="28793" spans="1:7">
      <c r="A28793" s="533"/>
      <c r="B28793" s="1787"/>
      <c r="C28793" s="1788"/>
      <c r="D28793" s="533"/>
      <c r="E28793" s="533"/>
      <c r="F28793" s="533"/>
      <c r="G28793" s="533"/>
    </row>
    <row r="28794" spans="1:7">
      <c r="A28794" s="533"/>
      <c r="B28794" s="1787"/>
      <c r="C28794" s="1788"/>
      <c r="D28794" s="533"/>
      <c r="E28794" s="533"/>
      <c r="F28794" s="533"/>
      <c r="G28794" s="533"/>
    </row>
    <row r="28795" spans="1:7">
      <c r="A28795" s="533"/>
      <c r="B28795" s="1787"/>
      <c r="C28795" s="1788"/>
      <c r="D28795" s="533"/>
      <c r="E28795" s="533"/>
      <c r="F28795" s="533"/>
      <c r="G28795" s="533"/>
    </row>
    <row r="28796" spans="1:7">
      <c r="A28796" s="533"/>
      <c r="B28796" s="1787"/>
      <c r="C28796" s="1788"/>
      <c r="D28796" s="533"/>
      <c r="E28796" s="533"/>
      <c r="F28796" s="533"/>
      <c r="G28796" s="533"/>
    </row>
    <row r="28797" spans="1:7">
      <c r="A28797" s="533"/>
      <c r="B28797" s="1787"/>
      <c r="C28797" s="1788"/>
      <c r="D28797" s="533"/>
      <c r="E28797" s="533"/>
      <c r="F28797" s="533"/>
      <c r="G28797" s="533"/>
    </row>
    <row r="28798" spans="1:7">
      <c r="A28798" s="533"/>
      <c r="B28798" s="1787"/>
      <c r="C28798" s="1788"/>
      <c r="D28798" s="533"/>
      <c r="E28798" s="533"/>
      <c r="F28798" s="533"/>
      <c r="G28798" s="533"/>
    </row>
    <row r="28799" spans="1:7">
      <c r="A28799" s="533"/>
      <c r="B28799" s="1787"/>
      <c r="C28799" s="1788"/>
      <c r="D28799" s="533"/>
      <c r="E28799" s="533"/>
      <c r="F28799" s="533"/>
      <c r="G28799" s="533"/>
    </row>
    <row r="28800" spans="1:7">
      <c r="A28800" s="533"/>
      <c r="B28800" s="1787"/>
      <c r="C28800" s="1788"/>
      <c r="D28800" s="533"/>
      <c r="E28800" s="533"/>
      <c r="F28800" s="533"/>
      <c r="G28800" s="533"/>
    </row>
    <row r="28801" spans="1:7">
      <c r="A28801" s="533"/>
      <c r="B28801" s="1787"/>
      <c r="C28801" s="1788"/>
      <c r="D28801" s="533"/>
      <c r="E28801" s="533"/>
      <c r="F28801" s="533"/>
      <c r="G28801" s="533"/>
    </row>
    <row r="28802" spans="1:7">
      <c r="A28802" s="533"/>
      <c r="B28802" s="1787"/>
      <c r="C28802" s="1788"/>
      <c r="D28802" s="533"/>
      <c r="E28802" s="533"/>
      <c r="F28802" s="533"/>
      <c r="G28802" s="533"/>
    </row>
    <row r="28803" spans="1:7">
      <c r="A28803" s="533"/>
      <c r="B28803" s="1787"/>
      <c r="C28803" s="1788"/>
      <c r="D28803" s="533"/>
      <c r="E28803" s="533"/>
      <c r="F28803" s="533"/>
      <c r="G28803" s="533"/>
    </row>
    <row r="28804" spans="1:7">
      <c r="A28804" s="533"/>
      <c r="B28804" s="1787"/>
      <c r="C28804" s="1788"/>
      <c r="D28804" s="533"/>
      <c r="E28804" s="533"/>
      <c r="F28804" s="533"/>
      <c r="G28804" s="533"/>
    </row>
    <row r="28805" spans="1:7">
      <c r="A28805" s="533"/>
      <c r="B28805" s="1787"/>
      <c r="C28805" s="1788"/>
      <c r="D28805" s="533"/>
      <c r="E28805" s="533"/>
      <c r="F28805" s="533"/>
      <c r="G28805" s="533"/>
    </row>
    <row r="28806" spans="1:7">
      <c r="A28806" s="533"/>
      <c r="B28806" s="1787"/>
      <c r="C28806" s="1788"/>
      <c r="D28806" s="533"/>
      <c r="E28806" s="533"/>
      <c r="F28806" s="533"/>
      <c r="G28806" s="533"/>
    </row>
    <row r="28807" spans="1:7">
      <c r="A28807" s="533"/>
      <c r="B28807" s="1787"/>
      <c r="C28807" s="1788"/>
      <c r="D28807" s="533"/>
      <c r="E28807" s="533"/>
      <c r="F28807" s="533"/>
      <c r="G28807" s="533"/>
    </row>
    <row r="28808" spans="1:7">
      <c r="A28808" s="533"/>
      <c r="B28808" s="1787"/>
      <c r="C28808" s="1788"/>
      <c r="D28808" s="533"/>
      <c r="E28808" s="533"/>
      <c r="F28808" s="533"/>
      <c r="G28808" s="533"/>
    </row>
    <row r="28809" spans="1:7">
      <c r="A28809" s="533"/>
      <c r="B28809" s="1787"/>
      <c r="C28809" s="1788"/>
      <c r="D28809" s="533"/>
      <c r="E28809" s="533"/>
      <c r="F28809" s="533"/>
      <c r="G28809" s="533"/>
    </row>
    <row r="28810" spans="1:7">
      <c r="A28810" s="533"/>
      <c r="B28810" s="1787"/>
      <c r="C28810" s="1788"/>
      <c r="D28810" s="533"/>
      <c r="E28810" s="533"/>
      <c r="F28810" s="533"/>
      <c r="G28810" s="533"/>
    </row>
    <row r="28811" spans="1:7">
      <c r="A28811" s="533"/>
      <c r="B28811" s="1787"/>
      <c r="C28811" s="1788"/>
      <c r="D28811" s="533"/>
      <c r="E28811" s="533"/>
      <c r="F28811" s="533"/>
      <c r="G28811" s="533"/>
    </row>
    <row r="28812" spans="1:7">
      <c r="A28812" s="533"/>
      <c r="B28812" s="1787"/>
      <c r="C28812" s="1788"/>
      <c r="D28812" s="533"/>
      <c r="E28812" s="533"/>
      <c r="F28812" s="533"/>
      <c r="G28812" s="533"/>
    </row>
    <row r="28813" spans="1:7">
      <c r="A28813" s="533"/>
      <c r="B28813" s="1787"/>
      <c r="C28813" s="1788"/>
      <c r="D28813" s="533"/>
      <c r="E28813" s="533"/>
      <c r="F28813" s="533"/>
      <c r="G28813" s="533"/>
    </row>
    <row r="28814" spans="1:7">
      <c r="A28814" s="533"/>
      <c r="B28814" s="1787"/>
      <c r="C28814" s="1788"/>
      <c r="D28814" s="533"/>
      <c r="E28814" s="533"/>
      <c r="F28814" s="533"/>
      <c r="G28814" s="533"/>
    </row>
    <row r="28815" spans="1:7">
      <c r="A28815" s="533"/>
      <c r="B28815" s="1787"/>
      <c r="C28815" s="1788"/>
      <c r="D28815" s="533"/>
      <c r="E28815" s="533"/>
      <c r="F28815" s="533"/>
      <c r="G28815" s="533"/>
    </row>
    <row r="28816" spans="1:7">
      <c r="A28816" s="533"/>
      <c r="B28816" s="1787"/>
      <c r="C28816" s="1788"/>
      <c r="D28816" s="533"/>
      <c r="E28816" s="533"/>
      <c r="F28816" s="533"/>
      <c r="G28816" s="533"/>
    </row>
    <row r="28817" spans="1:7">
      <c r="A28817" s="533"/>
      <c r="B28817" s="1787"/>
      <c r="C28817" s="1788"/>
      <c r="D28817" s="533"/>
      <c r="E28817" s="533"/>
      <c r="F28817" s="533"/>
      <c r="G28817" s="533"/>
    </row>
    <row r="28818" spans="1:7">
      <c r="A28818" s="533"/>
      <c r="B28818" s="1787"/>
      <c r="C28818" s="1788"/>
      <c r="D28818" s="533"/>
      <c r="E28818" s="533"/>
      <c r="F28818" s="533"/>
      <c r="G28818" s="533"/>
    </row>
    <row r="28819" spans="1:7">
      <c r="A28819" s="533"/>
      <c r="B28819" s="1787"/>
      <c r="C28819" s="1788"/>
      <c r="D28819" s="533"/>
      <c r="E28819" s="533"/>
      <c r="F28819" s="533"/>
      <c r="G28819" s="533"/>
    </row>
    <row r="28820" spans="1:7">
      <c r="A28820" s="533"/>
      <c r="B28820" s="1787"/>
      <c r="C28820" s="1788"/>
      <c r="D28820" s="533"/>
      <c r="E28820" s="533"/>
      <c r="F28820" s="533"/>
      <c r="G28820" s="533"/>
    </row>
    <row r="28821" spans="1:7">
      <c r="A28821" s="533"/>
      <c r="B28821" s="1787"/>
      <c r="C28821" s="1788"/>
      <c r="D28821" s="533"/>
      <c r="E28821" s="533"/>
      <c r="F28821" s="533"/>
      <c r="G28821" s="533"/>
    </row>
    <row r="28822" spans="1:7">
      <c r="A28822" s="533"/>
      <c r="B28822" s="1787"/>
      <c r="C28822" s="1788"/>
      <c r="D28822" s="533"/>
      <c r="E28822" s="533"/>
      <c r="F28822" s="533"/>
      <c r="G28822" s="533"/>
    </row>
    <row r="28823" spans="1:7">
      <c r="A28823" s="533"/>
      <c r="B28823" s="1787"/>
      <c r="C28823" s="1788"/>
      <c r="D28823" s="533"/>
      <c r="E28823" s="533"/>
      <c r="F28823" s="533"/>
      <c r="G28823" s="533"/>
    </row>
    <row r="28824" spans="1:7">
      <c r="A28824" s="533"/>
      <c r="B28824" s="1787"/>
      <c r="C28824" s="1788"/>
      <c r="D28824" s="533"/>
      <c r="E28824" s="533"/>
      <c r="F28824" s="533"/>
      <c r="G28824" s="533"/>
    </row>
    <row r="28825" spans="1:7">
      <c r="A28825" s="533"/>
      <c r="B28825" s="1787"/>
      <c r="C28825" s="1788"/>
      <c r="D28825" s="533"/>
      <c r="E28825" s="533"/>
      <c r="F28825" s="533"/>
      <c r="G28825" s="533"/>
    </row>
    <row r="28826" spans="1:7">
      <c r="A28826" s="533"/>
      <c r="B28826" s="1787"/>
      <c r="C28826" s="1788"/>
      <c r="D28826" s="533"/>
      <c r="E28826" s="533"/>
      <c r="F28826" s="533"/>
      <c r="G28826" s="533"/>
    </row>
    <row r="28827" spans="1:7">
      <c r="A28827" s="533"/>
      <c r="B28827" s="1787"/>
      <c r="C28827" s="1788"/>
      <c r="D28827" s="533"/>
      <c r="E28827" s="533"/>
      <c r="F28827" s="533"/>
      <c r="G28827" s="533"/>
    </row>
    <row r="28828" spans="1:7">
      <c r="A28828" s="533"/>
      <c r="B28828" s="1787"/>
      <c r="C28828" s="1788"/>
      <c r="D28828" s="533"/>
      <c r="E28828" s="533"/>
      <c r="F28828" s="533"/>
      <c r="G28828" s="533"/>
    </row>
    <row r="28829" spans="1:7">
      <c r="A28829" s="533"/>
      <c r="B28829" s="1787"/>
      <c r="C28829" s="1788"/>
      <c r="D28829" s="533"/>
      <c r="E28829" s="533"/>
      <c r="F28829" s="533"/>
      <c r="G28829" s="533"/>
    </row>
    <row r="28830" spans="1:7">
      <c r="A28830" s="533"/>
      <c r="B28830" s="1787"/>
      <c r="C28830" s="1788"/>
      <c r="D28830" s="533"/>
      <c r="E28830" s="533"/>
      <c r="F28830" s="533"/>
      <c r="G28830" s="533"/>
    </row>
    <row r="28831" spans="1:7">
      <c r="A28831" s="533"/>
      <c r="B28831" s="1787"/>
      <c r="C28831" s="1788"/>
      <c r="D28831" s="533"/>
      <c r="E28831" s="533"/>
      <c r="F28831" s="533"/>
      <c r="G28831" s="533"/>
    </row>
    <row r="28832" spans="1:7">
      <c r="A28832" s="533"/>
      <c r="B28832" s="1787"/>
      <c r="C28832" s="1788"/>
      <c r="D28832" s="533"/>
      <c r="E28832" s="533"/>
      <c r="F28832" s="533"/>
      <c r="G28832" s="533"/>
    </row>
    <row r="28833" spans="1:7">
      <c r="A28833" s="533"/>
      <c r="B28833" s="1787"/>
      <c r="C28833" s="1788"/>
      <c r="D28833" s="533"/>
      <c r="E28833" s="533"/>
      <c r="F28833" s="533"/>
      <c r="G28833" s="533"/>
    </row>
    <row r="28834" spans="1:7">
      <c r="A28834" s="533"/>
      <c r="B28834" s="1787"/>
      <c r="C28834" s="1788"/>
      <c r="D28834" s="533"/>
      <c r="E28834" s="533"/>
      <c r="F28834" s="533"/>
      <c r="G28834" s="533"/>
    </row>
    <row r="28835" spans="1:7">
      <c r="A28835" s="533"/>
      <c r="B28835" s="1787"/>
      <c r="C28835" s="1788"/>
      <c r="D28835" s="533"/>
      <c r="E28835" s="533"/>
      <c r="F28835" s="533"/>
      <c r="G28835" s="533"/>
    </row>
    <row r="28836" spans="1:7">
      <c r="A28836" s="533"/>
      <c r="B28836" s="1787"/>
      <c r="C28836" s="1788"/>
      <c r="D28836" s="533"/>
      <c r="E28836" s="533"/>
      <c r="F28836" s="533"/>
      <c r="G28836" s="533"/>
    </row>
    <row r="28837" spans="1:7">
      <c r="A28837" s="533"/>
      <c r="B28837" s="1787"/>
      <c r="C28837" s="1788"/>
      <c r="D28837" s="533"/>
      <c r="E28837" s="533"/>
      <c r="F28837" s="533"/>
      <c r="G28837" s="533"/>
    </row>
    <row r="28838" spans="1:7">
      <c r="A28838" s="533"/>
      <c r="B28838" s="1787"/>
      <c r="C28838" s="1788"/>
      <c r="D28838" s="533"/>
      <c r="E28838" s="533"/>
      <c r="F28838" s="533"/>
      <c r="G28838" s="533"/>
    </row>
    <row r="28839" spans="1:7">
      <c r="A28839" s="533"/>
      <c r="B28839" s="1787"/>
      <c r="C28839" s="1788"/>
      <c r="D28839" s="533"/>
      <c r="E28839" s="533"/>
      <c r="F28839" s="533"/>
      <c r="G28839" s="533"/>
    </row>
    <row r="28840" spans="1:7">
      <c r="A28840" s="533"/>
      <c r="B28840" s="1787"/>
      <c r="C28840" s="1788"/>
      <c r="D28840" s="533"/>
      <c r="E28840" s="533"/>
      <c r="F28840" s="533"/>
      <c r="G28840" s="533"/>
    </row>
    <row r="28841" spans="1:7">
      <c r="A28841" s="533"/>
      <c r="B28841" s="1787"/>
      <c r="C28841" s="1788"/>
      <c r="D28841" s="533"/>
      <c r="E28841" s="533"/>
      <c r="F28841" s="533"/>
      <c r="G28841" s="533"/>
    </row>
    <row r="28842" spans="1:7">
      <c r="A28842" s="533"/>
      <c r="B28842" s="1787"/>
      <c r="C28842" s="1788"/>
      <c r="D28842" s="533"/>
      <c r="E28842" s="533"/>
      <c r="F28842" s="533"/>
      <c r="G28842" s="533"/>
    </row>
    <row r="28843" spans="1:7">
      <c r="A28843" s="533"/>
      <c r="B28843" s="1787"/>
      <c r="C28843" s="1788"/>
      <c r="D28843" s="533"/>
      <c r="E28843" s="533"/>
      <c r="F28843" s="533"/>
      <c r="G28843" s="533"/>
    </row>
    <row r="28844" spans="1:7">
      <c r="A28844" s="533"/>
      <c r="B28844" s="1787"/>
      <c r="C28844" s="1788"/>
      <c r="D28844" s="533"/>
      <c r="E28844" s="533"/>
      <c r="F28844" s="533"/>
      <c r="G28844" s="533"/>
    </row>
    <row r="28845" spans="1:7">
      <c r="A28845" s="533"/>
      <c r="B28845" s="1787"/>
      <c r="C28845" s="1788"/>
      <c r="D28845" s="533"/>
      <c r="E28845" s="533"/>
      <c r="F28845" s="533"/>
      <c r="G28845" s="533"/>
    </row>
    <row r="28846" spans="1:7">
      <c r="A28846" s="533"/>
      <c r="B28846" s="1787"/>
      <c r="C28846" s="1788"/>
      <c r="D28846" s="533"/>
      <c r="E28846" s="533"/>
      <c r="F28846" s="533"/>
      <c r="G28846" s="533"/>
    </row>
    <row r="28847" spans="1:7">
      <c r="A28847" s="533"/>
      <c r="B28847" s="1787"/>
      <c r="C28847" s="1788"/>
      <c r="D28847" s="533"/>
      <c r="E28847" s="533"/>
      <c r="F28847" s="533"/>
      <c r="G28847" s="533"/>
    </row>
    <row r="28848" spans="1:7">
      <c r="A28848" s="533"/>
      <c r="B28848" s="1787"/>
      <c r="C28848" s="1788"/>
      <c r="D28848" s="533"/>
      <c r="E28848" s="533"/>
      <c r="F28848" s="533"/>
      <c r="G28848" s="533"/>
    </row>
    <row r="28849" spans="1:7">
      <c r="A28849" s="533"/>
      <c r="B28849" s="1787"/>
      <c r="C28849" s="1788"/>
      <c r="D28849" s="533"/>
      <c r="E28849" s="533"/>
      <c r="F28849" s="533"/>
      <c r="G28849" s="533"/>
    </row>
    <row r="28850" spans="1:7">
      <c r="A28850" s="533"/>
      <c r="B28850" s="1787"/>
      <c r="C28850" s="1788"/>
      <c r="D28850" s="533"/>
      <c r="E28850" s="533"/>
      <c r="F28850" s="533"/>
      <c r="G28850" s="533"/>
    </row>
    <row r="28851" spans="1:7">
      <c r="A28851" s="533"/>
      <c r="B28851" s="1787"/>
      <c r="C28851" s="1788"/>
      <c r="D28851" s="533"/>
      <c r="E28851" s="533"/>
      <c r="F28851" s="533"/>
      <c r="G28851" s="533"/>
    </row>
    <row r="28852" spans="1:7">
      <c r="A28852" s="533"/>
      <c r="B28852" s="1787"/>
      <c r="C28852" s="1788"/>
      <c r="D28852" s="533"/>
      <c r="E28852" s="533"/>
      <c r="F28852" s="533"/>
      <c r="G28852" s="533"/>
    </row>
    <row r="28853" spans="1:7">
      <c r="A28853" s="533"/>
      <c r="B28853" s="1787"/>
      <c r="C28853" s="1788"/>
      <c r="D28853" s="533"/>
      <c r="E28853" s="533"/>
      <c r="F28853" s="533"/>
      <c r="G28853" s="533"/>
    </row>
    <row r="28854" spans="1:7">
      <c r="A28854" s="533"/>
      <c r="B28854" s="1787"/>
      <c r="C28854" s="1788"/>
      <c r="D28854" s="533"/>
      <c r="E28854" s="533"/>
      <c r="F28854" s="533"/>
      <c r="G28854" s="533"/>
    </row>
    <row r="28855" spans="1:7">
      <c r="A28855" s="533"/>
      <c r="B28855" s="1787"/>
      <c r="C28855" s="1788"/>
      <c r="D28855" s="533"/>
      <c r="E28855" s="533"/>
      <c r="F28855" s="533"/>
      <c r="G28855" s="533"/>
    </row>
    <row r="28856" spans="1:7">
      <c r="A28856" s="533"/>
      <c r="B28856" s="1787"/>
      <c r="C28856" s="1788"/>
      <c r="D28856" s="533"/>
      <c r="E28856" s="533"/>
      <c r="F28856" s="533"/>
      <c r="G28856" s="533"/>
    </row>
    <row r="28857" spans="1:7">
      <c r="A28857" s="533"/>
      <c r="B28857" s="1787"/>
      <c r="C28857" s="1788"/>
      <c r="D28857" s="533"/>
      <c r="E28857" s="533"/>
      <c r="F28857" s="533"/>
      <c r="G28857" s="533"/>
    </row>
    <row r="28858" spans="1:7">
      <c r="A28858" s="533"/>
      <c r="B28858" s="1787"/>
      <c r="C28858" s="1788"/>
      <c r="D28858" s="533"/>
      <c r="E28858" s="533"/>
      <c r="F28858" s="533"/>
      <c r="G28858" s="533"/>
    </row>
    <row r="28859" spans="1:7">
      <c r="A28859" s="533"/>
      <c r="B28859" s="1787"/>
      <c r="C28859" s="1788"/>
      <c r="D28859" s="533"/>
      <c r="E28859" s="533"/>
      <c r="F28859" s="533"/>
      <c r="G28859" s="533"/>
    </row>
    <row r="28860" spans="1:7">
      <c r="A28860" s="533"/>
      <c r="B28860" s="1787"/>
      <c r="C28860" s="1788"/>
      <c r="D28860" s="533"/>
      <c r="E28860" s="533"/>
      <c r="F28860" s="533"/>
      <c r="G28860" s="533"/>
    </row>
    <row r="28861" spans="1:7">
      <c r="A28861" s="533"/>
      <c r="B28861" s="1787"/>
      <c r="C28861" s="1788"/>
      <c r="D28861" s="533"/>
      <c r="E28861" s="533"/>
      <c r="F28861" s="533"/>
      <c r="G28861" s="533"/>
    </row>
    <row r="28862" spans="1:7">
      <c r="A28862" s="533"/>
      <c r="B28862" s="1787"/>
      <c r="C28862" s="1788"/>
      <c r="D28862" s="533"/>
      <c r="E28862" s="533"/>
      <c r="F28862" s="533"/>
      <c r="G28862" s="533"/>
    </row>
    <row r="28863" spans="1:7">
      <c r="A28863" s="533"/>
      <c r="B28863" s="1787"/>
      <c r="C28863" s="1788"/>
      <c r="D28863" s="533"/>
      <c r="E28863" s="533"/>
      <c r="F28863" s="533"/>
      <c r="G28863" s="533"/>
    </row>
    <row r="28864" spans="1:7">
      <c r="A28864" s="533"/>
      <c r="B28864" s="1787"/>
      <c r="C28864" s="1788"/>
      <c r="D28864" s="533"/>
      <c r="E28864" s="533"/>
      <c r="F28864" s="533"/>
      <c r="G28864" s="533"/>
    </row>
    <row r="28865" spans="1:7">
      <c r="A28865" s="533"/>
      <c r="B28865" s="1787"/>
      <c r="C28865" s="1788"/>
      <c r="D28865" s="533"/>
      <c r="E28865" s="533"/>
      <c r="F28865" s="533"/>
      <c r="G28865" s="533"/>
    </row>
    <row r="28866" spans="1:7">
      <c r="A28866" s="533"/>
      <c r="B28866" s="1787"/>
      <c r="C28866" s="1788"/>
      <c r="D28866" s="533"/>
      <c r="E28866" s="533"/>
      <c r="F28866" s="533"/>
      <c r="G28866" s="533"/>
    </row>
    <row r="28867" spans="1:7">
      <c r="A28867" s="533"/>
      <c r="B28867" s="1787"/>
      <c r="C28867" s="1788"/>
      <c r="D28867" s="533"/>
      <c r="E28867" s="533"/>
      <c r="F28867" s="533"/>
      <c r="G28867" s="533"/>
    </row>
    <row r="28868" spans="1:7">
      <c r="A28868" s="533"/>
      <c r="B28868" s="1787"/>
      <c r="C28868" s="1788"/>
      <c r="D28868" s="533"/>
      <c r="E28868" s="533"/>
      <c r="F28868" s="533"/>
      <c r="G28868" s="533"/>
    </row>
    <row r="28869" spans="1:7">
      <c r="A28869" s="533"/>
      <c r="B28869" s="1787"/>
      <c r="C28869" s="1788"/>
      <c r="D28869" s="533"/>
      <c r="E28869" s="533"/>
      <c r="F28869" s="533"/>
      <c r="G28869" s="533"/>
    </row>
    <row r="28870" spans="1:7">
      <c r="A28870" s="533"/>
      <c r="B28870" s="1787"/>
      <c r="C28870" s="1788"/>
      <c r="D28870" s="533"/>
      <c r="E28870" s="533"/>
      <c r="F28870" s="533"/>
      <c r="G28870" s="533"/>
    </row>
    <row r="28871" spans="1:7">
      <c r="A28871" s="533"/>
      <c r="B28871" s="1787"/>
      <c r="C28871" s="1788"/>
      <c r="D28871" s="533"/>
      <c r="E28871" s="533"/>
      <c r="F28871" s="533"/>
      <c r="G28871" s="533"/>
    </row>
    <row r="28872" spans="1:7">
      <c r="A28872" s="533"/>
      <c r="B28872" s="1787"/>
      <c r="C28872" s="1788"/>
      <c r="D28872" s="533"/>
      <c r="E28872" s="533"/>
      <c r="F28872" s="533"/>
      <c r="G28872" s="533"/>
    </row>
    <row r="28873" spans="1:7">
      <c r="A28873" s="533"/>
      <c r="B28873" s="1787"/>
      <c r="C28873" s="1788"/>
      <c r="D28873" s="533"/>
      <c r="E28873" s="533"/>
      <c r="F28873" s="533"/>
      <c r="G28873" s="533"/>
    </row>
    <row r="28874" spans="1:7">
      <c r="A28874" s="533"/>
      <c r="B28874" s="1787"/>
      <c r="C28874" s="1788"/>
      <c r="D28874" s="533"/>
      <c r="E28874" s="533"/>
      <c r="F28874" s="533"/>
      <c r="G28874" s="533"/>
    </row>
    <row r="28875" spans="1:7">
      <c r="A28875" s="533"/>
      <c r="B28875" s="1787"/>
      <c r="C28875" s="1788"/>
      <c r="D28875" s="533"/>
      <c r="E28875" s="533"/>
      <c r="F28875" s="533"/>
      <c r="G28875" s="533"/>
    </row>
    <row r="28876" spans="1:7">
      <c r="A28876" s="533"/>
      <c r="B28876" s="1787"/>
      <c r="C28876" s="1788"/>
      <c r="D28876" s="533"/>
      <c r="E28876" s="533"/>
      <c r="F28876" s="533"/>
      <c r="G28876" s="533"/>
    </row>
    <row r="28877" spans="1:7">
      <c r="A28877" s="533"/>
      <c r="B28877" s="1787"/>
      <c r="C28877" s="1788"/>
      <c r="D28877" s="533"/>
      <c r="E28877" s="533"/>
      <c r="F28877" s="533"/>
      <c r="G28877" s="533"/>
    </row>
    <row r="28878" spans="1:7">
      <c r="A28878" s="533"/>
      <c r="B28878" s="1787"/>
      <c r="C28878" s="1788"/>
      <c r="D28878" s="533"/>
      <c r="E28878" s="533"/>
      <c r="F28878" s="533"/>
      <c r="G28878" s="533"/>
    </row>
    <row r="28879" spans="1:7">
      <c r="A28879" s="533"/>
      <c r="B28879" s="1787"/>
      <c r="C28879" s="1788"/>
      <c r="D28879" s="533"/>
      <c r="E28879" s="533"/>
      <c r="F28879" s="533"/>
      <c r="G28879" s="533"/>
    </row>
    <row r="28880" spans="1:7">
      <c r="A28880" s="533"/>
      <c r="B28880" s="1787"/>
      <c r="C28880" s="1788"/>
      <c r="D28880" s="533"/>
      <c r="E28880" s="533"/>
      <c r="F28880" s="533"/>
      <c r="G28880" s="533"/>
    </row>
    <row r="28881" spans="1:7">
      <c r="A28881" s="533"/>
      <c r="B28881" s="1787"/>
      <c r="C28881" s="1788"/>
      <c r="D28881" s="533"/>
      <c r="E28881" s="533"/>
      <c r="F28881" s="533"/>
      <c r="G28881" s="533"/>
    </row>
    <row r="28882" spans="1:7">
      <c r="A28882" s="533"/>
      <c r="B28882" s="1787"/>
      <c r="C28882" s="1788"/>
      <c r="D28882" s="533"/>
      <c r="E28882" s="533"/>
      <c r="F28882" s="533"/>
      <c r="G28882" s="533"/>
    </row>
    <row r="28883" spans="1:7">
      <c r="A28883" s="533"/>
      <c r="B28883" s="1787"/>
      <c r="C28883" s="1788"/>
      <c r="D28883" s="533"/>
      <c r="E28883" s="533"/>
      <c r="F28883" s="533"/>
      <c r="G28883" s="533"/>
    </row>
    <row r="28884" spans="1:7">
      <c r="A28884" s="533"/>
      <c r="B28884" s="1787"/>
      <c r="C28884" s="1788"/>
      <c r="D28884" s="533"/>
      <c r="E28884" s="533"/>
      <c r="F28884" s="533"/>
      <c r="G28884" s="533"/>
    </row>
    <row r="28885" spans="1:7">
      <c r="A28885" s="533"/>
      <c r="B28885" s="1787"/>
      <c r="C28885" s="1788"/>
      <c r="D28885" s="533"/>
      <c r="E28885" s="533"/>
      <c r="F28885" s="533"/>
      <c r="G28885" s="533"/>
    </row>
    <row r="28886" spans="1:7">
      <c r="A28886" s="533"/>
      <c r="B28886" s="1787"/>
      <c r="C28886" s="1788"/>
      <c r="D28886" s="533"/>
      <c r="E28886" s="533"/>
      <c r="F28886" s="533"/>
      <c r="G28886" s="533"/>
    </row>
    <row r="28887" spans="1:7">
      <c r="A28887" s="533"/>
      <c r="B28887" s="1787"/>
      <c r="C28887" s="1788"/>
      <c r="D28887" s="533"/>
      <c r="E28887" s="533"/>
      <c r="F28887" s="533"/>
      <c r="G28887" s="533"/>
    </row>
    <row r="28888" spans="1:7">
      <c r="A28888" s="533"/>
      <c r="B28888" s="1787"/>
      <c r="C28888" s="1788"/>
      <c r="D28888" s="533"/>
      <c r="E28888" s="533"/>
      <c r="F28888" s="533"/>
      <c r="G28888" s="533"/>
    </row>
    <row r="28889" spans="1:7">
      <c r="A28889" s="533"/>
      <c r="B28889" s="1787"/>
      <c r="C28889" s="1788"/>
      <c r="D28889" s="533"/>
      <c r="E28889" s="533"/>
      <c r="F28889" s="533"/>
      <c r="G28889" s="533"/>
    </row>
    <row r="28890" spans="1:7">
      <c r="A28890" s="533"/>
      <c r="B28890" s="1787"/>
      <c r="C28890" s="1788"/>
      <c r="D28890" s="533"/>
      <c r="E28890" s="533"/>
      <c r="F28890" s="533"/>
      <c r="G28890" s="533"/>
    </row>
    <row r="28891" spans="1:7">
      <c r="A28891" s="533"/>
      <c r="B28891" s="1787"/>
      <c r="C28891" s="1788"/>
      <c r="D28891" s="533"/>
      <c r="E28891" s="533"/>
      <c r="F28891" s="533"/>
      <c r="G28891" s="533"/>
    </row>
    <row r="28892" spans="1:7">
      <c r="A28892" s="533"/>
      <c r="B28892" s="1787"/>
      <c r="C28892" s="1788"/>
      <c r="D28892" s="533"/>
      <c r="E28892" s="533"/>
      <c r="F28892" s="533"/>
      <c r="G28892" s="533"/>
    </row>
    <row r="28893" spans="1:7">
      <c r="A28893" s="533"/>
      <c r="B28893" s="1787"/>
      <c r="C28893" s="1788"/>
      <c r="D28893" s="533"/>
      <c r="E28893" s="533"/>
      <c r="F28893" s="533"/>
      <c r="G28893" s="533"/>
    </row>
    <row r="28894" spans="1:7">
      <c r="A28894" s="533"/>
      <c r="B28894" s="1787"/>
      <c r="C28894" s="1788"/>
      <c r="D28894" s="533"/>
      <c r="E28894" s="533"/>
      <c r="F28894" s="533"/>
      <c r="G28894" s="533"/>
    </row>
    <row r="28895" spans="1:7">
      <c r="A28895" s="533"/>
      <c r="B28895" s="1787"/>
      <c r="C28895" s="1788"/>
      <c r="D28895" s="533"/>
      <c r="E28895" s="533"/>
      <c r="F28895" s="533"/>
      <c r="G28895" s="533"/>
    </row>
    <row r="28896" spans="1:7">
      <c r="A28896" s="533"/>
      <c r="B28896" s="1787"/>
      <c r="C28896" s="1788"/>
      <c r="D28896" s="533"/>
      <c r="E28896" s="533"/>
      <c r="F28896" s="533"/>
      <c r="G28896" s="533"/>
    </row>
    <row r="28897" spans="1:7">
      <c r="A28897" s="533"/>
      <c r="B28897" s="1787"/>
      <c r="C28897" s="1788"/>
      <c r="D28897" s="533"/>
      <c r="E28897" s="533"/>
      <c r="F28897" s="533"/>
      <c r="G28897" s="533"/>
    </row>
    <row r="28898" spans="1:7">
      <c r="A28898" s="533"/>
      <c r="B28898" s="1787"/>
      <c r="C28898" s="1788"/>
      <c r="D28898" s="533"/>
      <c r="E28898" s="533"/>
      <c r="F28898" s="533"/>
      <c r="G28898" s="533"/>
    </row>
    <row r="28899" spans="1:7">
      <c r="A28899" s="533"/>
      <c r="B28899" s="1787"/>
      <c r="C28899" s="1788"/>
      <c r="D28899" s="533"/>
      <c r="E28899" s="533"/>
      <c r="F28899" s="533"/>
      <c r="G28899" s="533"/>
    </row>
    <row r="28900" spans="1:7">
      <c r="A28900" s="533"/>
      <c r="B28900" s="1787"/>
      <c r="C28900" s="1788"/>
      <c r="D28900" s="533"/>
      <c r="E28900" s="533"/>
      <c r="F28900" s="533"/>
      <c r="G28900" s="533"/>
    </row>
    <row r="28901" spans="1:7">
      <c r="A28901" s="533"/>
      <c r="B28901" s="1787"/>
      <c r="C28901" s="1788"/>
      <c r="D28901" s="533"/>
      <c r="E28901" s="533"/>
      <c r="F28901" s="533"/>
      <c r="G28901" s="533"/>
    </row>
    <row r="28902" spans="1:7">
      <c r="A28902" s="533"/>
      <c r="B28902" s="1787"/>
      <c r="C28902" s="1788"/>
      <c r="D28902" s="533"/>
      <c r="E28902" s="533"/>
      <c r="F28902" s="533"/>
      <c r="G28902" s="533"/>
    </row>
    <row r="28903" spans="1:7">
      <c r="A28903" s="533"/>
      <c r="B28903" s="1787"/>
      <c r="C28903" s="1788"/>
      <c r="D28903" s="533"/>
      <c r="E28903" s="533"/>
      <c r="F28903" s="533"/>
      <c r="G28903" s="533"/>
    </row>
    <row r="28904" spans="1:7">
      <c r="A28904" s="533"/>
      <c r="B28904" s="1787"/>
      <c r="C28904" s="1788"/>
      <c r="D28904" s="533"/>
      <c r="E28904" s="533"/>
      <c r="F28904" s="533"/>
      <c r="G28904" s="533"/>
    </row>
    <row r="28905" spans="1:7">
      <c r="A28905" s="533"/>
      <c r="B28905" s="1787"/>
      <c r="C28905" s="1788"/>
      <c r="D28905" s="533"/>
      <c r="E28905" s="533"/>
      <c r="F28905" s="533"/>
      <c r="G28905" s="533"/>
    </row>
    <row r="28906" spans="1:7">
      <c r="A28906" s="533"/>
      <c r="B28906" s="1787"/>
      <c r="C28906" s="1788"/>
      <c r="D28906" s="533"/>
      <c r="E28906" s="533"/>
      <c r="F28906" s="533"/>
      <c r="G28906" s="533"/>
    </row>
    <row r="28907" spans="1:7">
      <c r="A28907" s="533"/>
      <c r="B28907" s="1787"/>
      <c r="C28907" s="1788"/>
      <c r="D28907" s="533"/>
      <c r="E28907" s="533"/>
      <c r="F28907" s="533"/>
      <c r="G28907" s="533"/>
    </row>
    <row r="28908" spans="1:7">
      <c r="A28908" s="533"/>
      <c r="B28908" s="1787"/>
      <c r="C28908" s="1788"/>
      <c r="D28908" s="533"/>
      <c r="E28908" s="533"/>
      <c r="F28908" s="533"/>
      <c r="G28908" s="533"/>
    </row>
    <row r="28909" spans="1:7">
      <c r="A28909" s="533"/>
      <c r="B28909" s="1787"/>
      <c r="C28909" s="1788"/>
      <c r="D28909" s="533"/>
      <c r="E28909" s="533"/>
      <c r="F28909" s="533"/>
      <c r="G28909" s="533"/>
    </row>
    <row r="28910" spans="1:7">
      <c r="A28910" s="533"/>
      <c r="B28910" s="1787"/>
      <c r="C28910" s="1788"/>
      <c r="D28910" s="533"/>
      <c r="E28910" s="533"/>
      <c r="F28910" s="533"/>
      <c r="G28910" s="533"/>
    </row>
    <row r="28911" spans="1:7">
      <c r="A28911" s="533"/>
      <c r="B28911" s="1787"/>
      <c r="C28911" s="1788"/>
      <c r="D28911" s="533"/>
      <c r="E28911" s="533"/>
      <c r="F28911" s="533"/>
      <c r="G28911" s="533"/>
    </row>
    <row r="28912" spans="1:7">
      <c r="A28912" s="533"/>
      <c r="B28912" s="1787"/>
      <c r="C28912" s="1788"/>
      <c r="D28912" s="533"/>
      <c r="E28912" s="533"/>
      <c r="F28912" s="533"/>
      <c r="G28912" s="533"/>
    </row>
    <row r="28913" spans="1:7">
      <c r="A28913" s="533"/>
      <c r="B28913" s="1787"/>
      <c r="C28913" s="1788"/>
      <c r="D28913" s="533"/>
      <c r="E28913" s="533"/>
      <c r="F28913" s="533"/>
      <c r="G28913" s="533"/>
    </row>
    <row r="28914" spans="1:7">
      <c r="A28914" s="533"/>
      <c r="B28914" s="1787"/>
      <c r="C28914" s="1788"/>
      <c r="D28914" s="533"/>
      <c r="E28914" s="533"/>
      <c r="F28914" s="533"/>
      <c r="G28914" s="533"/>
    </row>
    <row r="28915" spans="1:7">
      <c r="A28915" s="533"/>
      <c r="B28915" s="1787"/>
      <c r="C28915" s="1788"/>
      <c r="D28915" s="533"/>
      <c r="E28915" s="533"/>
      <c r="F28915" s="533"/>
      <c r="G28915" s="533"/>
    </row>
    <row r="28916" spans="1:7">
      <c r="A28916" s="533"/>
      <c r="B28916" s="1787"/>
      <c r="C28916" s="1788"/>
      <c r="D28916" s="533"/>
      <c r="E28916" s="533"/>
      <c r="F28916" s="533"/>
      <c r="G28916" s="533"/>
    </row>
    <row r="28917" spans="1:7">
      <c r="A28917" s="533"/>
      <c r="B28917" s="1787"/>
      <c r="C28917" s="1788"/>
      <c r="D28917" s="533"/>
      <c r="E28917" s="533"/>
      <c r="F28917" s="533"/>
      <c r="G28917" s="533"/>
    </row>
    <row r="28918" spans="1:7">
      <c r="A28918" s="533"/>
      <c r="B28918" s="1787"/>
      <c r="C28918" s="1788"/>
      <c r="D28918" s="533"/>
      <c r="E28918" s="533"/>
      <c r="F28918" s="533"/>
      <c r="G28918" s="533"/>
    </row>
    <row r="28919" spans="1:7">
      <c r="A28919" s="533"/>
      <c r="B28919" s="1787"/>
      <c r="C28919" s="1788"/>
      <c r="D28919" s="533"/>
      <c r="E28919" s="533"/>
      <c r="F28919" s="533"/>
      <c r="G28919" s="533"/>
    </row>
    <row r="28920" spans="1:7">
      <c r="A28920" s="533"/>
      <c r="B28920" s="1787"/>
      <c r="C28920" s="1788"/>
      <c r="D28920" s="533"/>
      <c r="E28920" s="533"/>
      <c r="F28920" s="533"/>
      <c r="G28920" s="533"/>
    </row>
    <row r="28921" spans="1:7">
      <c r="A28921" s="533"/>
      <c r="B28921" s="1787"/>
      <c r="C28921" s="1788"/>
      <c r="D28921" s="533"/>
      <c r="E28921" s="533"/>
      <c r="F28921" s="533"/>
      <c r="G28921" s="533"/>
    </row>
    <row r="28922" spans="1:7">
      <c r="A28922" s="533"/>
      <c r="B28922" s="1787"/>
      <c r="C28922" s="1788"/>
      <c r="D28922" s="533"/>
      <c r="E28922" s="533"/>
      <c r="F28922" s="533"/>
      <c r="G28922" s="533"/>
    </row>
    <row r="28923" spans="1:7">
      <c r="A28923" s="533"/>
      <c r="B28923" s="1787"/>
      <c r="C28923" s="1788"/>
      <c r="D28923" s="533"/>
      <c r="E28923" s="533"/>
      <c r="F28923" s="533"/>
      <c r="G28923" s="533"/>
    </row>
    <row r="28924" spans="1:7">
      <c r="A28924" s="533"/>
      <c r="B28924" s="1787"/>
      <c r="C28924" s="1788"/>
      <c r="D28924" s="533"/>
      <c r="E28924" s="533"/>
      <c r="F28924" s="533"/>
      <c r="G28924" s="533"/>
    </row>
    <row r="28925" spans="1:7">
      <c r="A28925" s="533"/>
      <c r="B28925" s="1787"/>
      <c r="C28925" s="1788"/>
      <c r="D28925" s="533"/>
      <c r="E28925" s="533"/>
      <c r="F28925" s="533"/>
      <c r="G28925" s="533"/>
    </row>
    <row r="28926" spans="1:7">
      <c r="A28926" s="533"/>
      <c r="B28926" s="1787"/>
      <c r="C28926" s="1788"/>
      <c r="D28926" s="533"/>
      <c r="E28926" s="533"/>
      <c r="F28926" s="533"/>
      <c r="G28926" s="533"/>
    </row>
    <row r="28927" spans="1:7">
      <c r="A28927" s="533"/>
      <c r="B28927" s="1787"/>
      <c r="C28927" s="1788"/>
      <c r="D28927" s="533"/>
      <c r="E28927" s="533"/>
      <c r="F28927" s="533"/>
      <c r="G28927" s="533"/>
    </row>
    <row r="28928" spans="1:7">
      <c r="A28928" s="533"/>
      <c r="B28928" s="1787"/>
      <c r="C28928" s="1788"/>
      <c r="D28928" s="533"/>
      <c r="E28928" s="533"/>
      <c r="F28928" s="533"/>
      <c r="G28928" s="533"/>
    </row>
    <row r="28929" spans="1:7">
      <c r="A28929" s="533"/>
      <c r="B28929" s="1787"/>
      <c r="C28929" s="1788"/>
      <c r="D28929" s="533"/>
      <c r="E28929" s="533"/>
      <c r="F28929" s="533"/>
      <c r="G28929" s="533"/>
    </row>
    <row r="28930" spans="1:7">
      <c r="A28930" s="533"/>
      <c r="B28930" s="1787"/>
      <c r="C28930" s="1788"/>
      <c r="D28930" s="533"/>
      <c r="E28930" s="533"/>
      <c r="F28930" s="533"/>
      <c r="G28930" s="533"/>
    </row>
    <row r="28931" spans="1:7">
      <c r="A28931" s="533"/>
      <c r="B28931" s="1787"/>
      <c r="C28931" s="1788"/>
      <c r="D28931" s="533"/>
      <c r="E28931" s="533"/>
      <c r="F28931" s="533"/>
      <c r="G28931" s="533"/>
    </row>
    <row r="28932" spans="1:7">
      <c r="A28932" s="533"/>
      <c r="B28932" s="1787"/>
      <c r="C28932" s="1788"/>
      <c r="D28932" s="533"/>
      <c r="E28932" s="533"/>
      <c r="F28932" s="533"/>
      <c r="G28932" s="533"/>
    </row>
    <row r="28933" spans="1:7">
      <c r="A28933" s="533"/>
      <c r="B28933" s="1787"/>
      <c r="C28933" s="1788"/>
      <c r="D28933" s="533"/>
      <c r="E28933" s="533"/>
      <c r="F28933" s="533"/>
      <c r="G28933" s="533"/>
    </row>
    <row r="28934" spans="1:7">
      <c r="A28934" s="533"/>
      <c r="B28934" s="1787"/>
      <c r="C28934" s="1788"/>
      <c r="D28934" s="533"/>
      <c r="E28934" s="533"/>
      <c r="F28934" s="533"/>
      <c r="G28934" s="533"/>
    </row>
    <row r="28935" spans="1:7">
      <c r="A28935" s="533"/>
      <c r="B28935" s="1787"/>
      <c r="C28935" s="1788"/>
      <c r="D28935" s="533"/>
      <c r="E28935" s="533"/>
      <c r="F28935" s="533"/>
      <c r="G28935" s="533"/>
    </row>
    <row r="28936" spans="1:7">
      <c r="A28936" s="533"/>
      <c r="B28936" s="1787"/>
      <c r="C28936" s="1788"/>
      <c r="D28936" s="533"/>
      <c r="E28936" s="533"/>
      <c r="F28936" s="533"/>
      <c r="G28936" s="533"/>
    </row>
    <row r="28937" spans="1:7">
      <c r="A28937" s="533"/>
      <c r="B28937" s="1787"/>
      <c r="C28937" s="1788"/>
      <c r="D28937" s="533"/>
      <c r="E28937" s="533"/>
      <c r="F28937" s="533"/>
      <c r="G28937" s="533"/>
    </row>
    <row r="28938" spans="1:7">
      <c r="A28938" s="533"/>
      <c r="B28938" s="1787"/>
      <c r="C28938" s="1788"/>
      <c r="D28938" s="533"/>
      <c r="E28938" s="533"/>
      <c r="F28938" s="533"/>
      <c r="G28938" s="533"/>
    </row>
    <row r="28939" spans="1:7">
      <c r="A28939" s="533"/>
      <c r="B28939" s="1787"/>
      <c r="C28939" s="1788"/>
      <c r="D28939" s="533"/>
      <c r="E28939" s="533"/>
      <c r="F28939" s="533"/>
      <c r="G28939" s="533"/>
    </row>
    <row r="28940" spans="1:7">
      <c r="A28940" s="533"/>
      <c r="B28940" s="1787"/>
      <c r="C28940" s="1788"/>
      <c r="D28940" s="533"/>
      <c r="E28940" s="533"/>
      <c r="F28940" s="533"/>
      <c r="G28940" s="533"/>
    </row>
    <row r="28941" spans="1:7">
      <c r="A28941" s="533"/>
      <c r="B28941" s="1787"/>
      <c r="C28941" s="1788"/>
      <c r="D28941" s="533"/>
      <c r="E28941" s="533"/>
      <c r="F28941" s="533"/>
      <c r="G28941" s="533"/>
    </row>
    <row r="28942" spans="1:7">
      <c r="A28942" s="533"/>
      <c r="B28942" s="1787"/>
      <c r="C28942" s="1788"/>
      <c r="D28942" s="533"/>
      <c r="E28942" s="533"/>
      <c r="F28942" s="533"/>
      <c r="G28942" s="533"/>
    </row>
    <row r="28943" spans="1:7">
      <c r="A28943" s="533"/>
      <c r="B28943" s="1787"/>
      <c r="C28943" s="1788"/>
      <c r="D28943" s="533"/>
      <c r="E28943" s="533"/>
      <c r="F28943" s="533"/>
      <c r="G28943" s="533"/>
    </row>
    <row r="28944" spans="1:7">
      <c r="A28944" s="533"/>
      <c r="B28944" s="1787"/>
      <c r="C28944" s="1788"/>
      <c r="D28944" s="533"/>
      <c r="E28944" s="533"/>
      <c r="F28944" s="533"/>
      <c r="G28944" s="533"/>
    </row>
    <row r="28945" spans="1:7">
      <c r="A28945" s="533"/>
      <c r="B28945" s="1787"/>
      <c r="C28945" s="1788"/>
      <c r="D28945" s="533"/>
      <c r="E28945" s="533"/>
      <c r="F28945" s="533"/>
      <c r="G28945" s="533"/>
    </row>
    <row r="28946" spans="1:7">
      <c r="A28946" s="533"/>
      <c r="B28946" s="1787"/>
      <c r="C28946" s="1788"/>
      <c r="D28946" s="533"/>
      <c r="E28946" s="533"/>
      <c r="F28946" s="533"/>
      <c r="G28946" s="533"/>
    </row>
    <row r="28947" spans="1:7">
      <c r="A28947" s="533"/>
      <c r="B28947" s="1787"/>
      <c r="C28947" s="1788"/>
      <c r="D28947" s="533"/>
      <c r="E28947" s="533"/>
      <c r="F28947" s="533"/>
      <c r="G28947" s="533"/>
    </row>
    <row r="28948" spans="1:7">
      <c r="A28948" s="533"/>
      <c r="B28948" s="1787"/>
      <c r="C28948" s="1788"/>
      <c r="D28948" s="533"/>
      <c r="E28948" s="533"/>
      <c r="F28948" s="533"/>
      <c r="G28948" s="533"/>
    </row>
    <row r="28949" spans="1:7">
      <c r="A28949" s="533"/>
      <c r="B28949" s="1787"/>
      <c r="C28949" s="1788"/>
      <c r="D28949" s="533"/>
      <c r="E28949" s="533"/>
      <c r="F28949" s="533"/>
      <c r="G28949" s="533"/>
    </row>
    <row r="28950" spans="1:7">
      <c r="A28950" s="533"/>
      <c r="B28950" s="1787"/>
      <c r="C28950" s="1788"/>
      <c r="D28950" s="533"/>
      <c r="E28950" s="533"/>
      <c r="F28950" s="533"/>
      <c r="G28950" s="533"/>
    </row>
    <row r="28951" spans="1:7">
      <c r="A28951" s="533"/>
      <c r="B28951" s="1787"/>
      <c r="C28951" s="1788"/>
      <c r="D28951" s="533"/>
      <c r="E28951" s="533"/>
      <c r="F28951" s="533"/>
      <c r="G28951" s="533"/>
    </row>
    <row r="28952" spans="1:7">
      <c r="A28952" s="533"/>
      <c r="B28952" s="1787"/>
      <c r="C28952" s="1788"/>
      <c r="D28952" s="533"/>
      <c r="E28952" s="533"/>
      <c r="F28952" s="533"/>
      <c r="G28952" s="533"/>
    </row>
    <row r="28953" spans="1:7">
      <c r="A28953" s="533"/>
      <c r="B28953" s="1787"/>
      <c r="C28953" s="1788"/>
      <c r="D28953" s="533"/>
      <c r="E28953" s="533"/>
      <c r="F28953" s="533"/>
      <c r="G28953" s="533"/>
    </row>
    <row r="28954" spans="1:7">
      <c r="A28954" s="533"/>
      <c r="B28954" s="1787"/>
      <c r="C28954" s="1788"/>
      <c r="D28954" s="533"/>
      <c r="E28954" s="533"/>
      <c r="F28954" s="533"/>
      <c r="G28954" s="533"/>
    </row>
    <row r="28955" spans="1:7">
      <c r="A28955" s="533"/>
      <c r="B28955" s="1787"/>
      <c r="C28955" s="1788"/>
      <c r="D28955" s="533"/>
      <c r="E28955" s="533"/>
      <c r="F28955" s="533"/>
      <c r="G28955" s="533"/>
    </row>
    <row r="28956" spans="1:7">
      <c r="A28956" s="533"/>
      <c r="B28956" s="1787"/>
      <c r="C28956" s="1788"/>
      <c r="D28956" s="533"/>
      <c r="E28956" s="533"/>
      <c r="F28956" s="533"/>
      <c r="G28956" s="533"/>
    </row>
    <row r="28957" spans="1:7">
      <c r="A28957" s="533"/>
      <c r="B28957" s="1787"/>
      <c r="C28957" s="1788"/>
      <c r="D28957" s="533"/>
      <c r="E28957" s="533"/>
      <c r="F28957" s="533"/>
      <c r="G28957" s="533"/>
    </row>
    <row r="28958" spans="1:7">
      <c r="A28958" s="533"/>
      <c r="B28958" s="1787"/>
      <c r="C28958" s="1788"/>
      <c r="D28958" s="533"/>
      <c r="E28958" s="533"/>
      <c r="F28958" s="533"/>
      <c r="G28958" s="533"/>
    </row>
    <row r="28959" spans="1:7">
      <c r="A28959" s="533"/>
      <c r="B28959" s="1787"/>
      <c r="C28959" s="1788"/>
      <c r="D28959" s="533"/>
      <c r="E28959" s="533"/>
      <c r="F28959" s="533"/>
      <c r="G28959" s="533"/>
    </row>
    <row r="28960" spans="1:7">
      <c r="A28960" s="533"/>
      <c r="B28960" s="1787"/>
      <c r="C28960" s="1788"/>
      <c r="D28960" s="533"/>
      <c r="E28960" s="533"/>
      <c r="F28960" s="533"/>
      <c r="G28960" s="533"/>
    </row>
    <row r="28961" spans="1:7">
      <c r="A28961" s="533"/>
      <c r="B28961" s="1787"/>
      <c r="C28961" s="1788"/>
      <c r="D28961" s="533"/>
      <c r="E28961" s="533"/>
      <c r="F28961" s="533"/>
      <c r="G28961" s="533"/>
    </row>
    <row r="28962" spans="1:7">
      <c r="A28962" s="533"/>
      <c r="B28962" s="1787"/>
      <c r="C28962" s="1788"/>
      <c r="D28962" s="533"/>
      <c r="E28962" s="533"/>
      <c r="F28962" s="533"/>
      <c r="G28962" s="533"/>
    </row>
    <row r="28963" spans="1:7">
      <c r="A28963" s="533"/>
      <c r="B28963" s="1787"/>
      <c r="C28963" s="1788"/>
      <c r="D28963" s="533"/>
      <c r="E28963" s="533"/>
      <c r="F28963" s="533"/>
      <c r="G28963" s="533"/>
    </row>
    <row r="28964" spans="1:7">
      <c r="A28964" s="533"/>
      <c r="B28964" s="1787"/>
      <c r="C28964" s="1788"/>
      <c r="D28964" s="533"/>
      <c r="E28964" s="533"/>
      <c r="F28964" s="533"/>
      <c r="G28964" s="533"/>
    </row>
    <row r="28965" spans="1:7">
      <c r="A28965" s="533"/>
      <c r="B28965" s="1787"/>
      <c r="C28965" s="1788"/>
      <c r="D28965" s="533"/>
      <c r="E28965" s="533"/>
      <c r="F28965" s="533"/>
      <c r="G28965" s="533"/>
    </row>
    <row r="28966" spans="1:7">
      <c r="A28966" s="533"/>
      <c r="B28966" s="1787"/>
      <c r="C28966" s="1788"/>
      <c r="D28966" s="533"/>
      <c r="E28966" s="533"/>
      <c r="F28966" s="533"/>
      <c r="G28966" s="533"/>
    </row>
    <row r="28967" spans="1:7">
      <c r="A28967" s="533"/>
      <c r="B28967" s="1787"/>
      <c r="C28967" s="1788"/>
      <c r="D28967" s="533"/>
      <c r="E28967" s="533"/>
      <c r="F28967" s="533"/>
      <c r="G28967" s="533"/>
    </row>
    <row r="28968" spans="1:7">
      <c r="A28968" s="533"/>
      <c r="B28968" s="1787"/>
      <c r="C28968" s="1788"/>
      <c r="D28968" s="533"/>
      <c r="E28968" s="533"/>
      <c r="F28968" s="533"/>
      <c r="G28968" s="533"/>
    </row>
    <row r="28969" spans="1:7">
      <c r="A28969" s="533"/>
      <c r="B28969" s="1787"/>
      <c r="C28969" s="1788"/>
      <c r="D28969" s="533"/>
      <c r="E28969" s="533"/>
      <c r="F28969" s="533"/>
      <c r="G28969" s="533"/>
    </row>
    <row r="28970" spans="1:7">
      <c r="A28970" s="533"/>
      <c r="B28970" s="1787"/>
      <c r="C28970" s="1788"/>
      <c r="D28970" s="533"/>
      <c r="E28970" s="533"/>
      <c r="F28970" s="533"/>
      <c r="G28970" s="533"/>
    </row>
    <row r="28971" spans="1:7">
      <c r="A28971" s="533"/>
      <c r="B28971" s="1787"/>
      <c r="C28971" s="1788"/>
      <c r="D28971" s="533"/>
      <c r="E28971" s="533"/>
      <c r="F28971" s="533"/>
      <c r="G28971" s="533"/>
    </row>
    <row r="28972" spans="1:7">
      <c r="A28972" s="533"/>
      <c r="B28972" s="1787"/>
      <c r="C28972" s="1788"/>
      <c r="D28972" s="533"/>
      <c r="E28972" s="533"/>
      <c r="F28972" s="533"/>
      <c r="G28972" s="533"/>
    </row>
    <row r="28973" spans="1:7">
      <c r="A28973" s="533"/>
      <c r="B28973" s="1787"/>
      <c r="C28973" s="1788"/>
      <c r="D28973" s="533"/>
      <c r="E28973" s="533"/>
      <c r="F28973" s="533"/>
      <c r="G28973" s="533"/>
    </row>
    <row r="28974" spans="1:7">
      <c r="A28974" s="533"/>
      <c r="B28974" s="1787"/>
      <c r="C28974" s="1788"/>
      <c r="D28974" s="533"/>
      <c r="E28974" s="533"/>
      <c r="F28974" s="533"/>
      <c r="G28974" s="533"/>
    </row>
    <row r="28975" spans="1:7">
      <c r="A28975" s="533"/>
      <c r="B28975" s="1787"/>
      <c r="C28975" s="1788"/>
      <c r="D28975" s="533"/>
      <c r="E28975" s="533"/>
      <c r="F28975" s="533"/>
      <c r="G28975" s="533"/>
    </row>
    <row r="28976" spans="1:7">
      <c r="A28976" s="533"/>
      <c r="B28976" s="1787"/>
      <c r="C28976" s="1788"/>
      <c r="D28976" s="533"/>
      <c r="E28976" s="533"/>
      <c r="F28976" s="533"/>
      <c r="G28976" s="533"/>
    </row>
    <row r="28977" spans="1:7">
      <c r="A28977" s="533"/>
      <c r="B28977" s="1787"/>
      <c r="C28977" s="1788"/>
      <c r="D28977" s="533"/>
      <c r="E28977" s="533"/>
      <c r="F28977" s="533"/>
      <c r="G28977" s="533"/>
    </row>
    <row r="28978" spans="1:7">
      <c r="A28978" s="533"/>
      <c r="B28978" s="1787"/>
      <c r="C28978" s="1788"/>
      <c r="D28978" s="533"/>
      <c r="E28978" s="533"/>
      <c r="F28978" s="533"/>
      <c r="G28978" s="533"/>
    </row>
    <row r="28979" spans="1:7">
      <c r="A28979" s="533"/>
      <c r="B28979" s="1787"/>
      <c r="C28979" s="1788"/>
      <c r="D28979" s="533"/>
      <c r="E28979" s="533"/>
      <c r="F28979" s="533"/>
      <c r="G28979" s="533"/>
    </row>
    <row r="28980" spans="1:7">
      <c r="A28980" s="533"/>
      <c r="B28980" s="1787"/>
      <c r="C28980" s="1788"/>
      <c r="D28980" s="533"/>
      <c r="E28980" s="533"/>
      <c r="F28980" s="533"/>
      <c r="G28980" s="533"/>
    </row>
    <row r="28981" spans="1:7">
      <c r="A28981" s="533"/>
      <c r="B28981" s="1787"/>
      <c r="C28981" s="1788"/>
      <c r="D28981" s="533"/>
      <c r="E28981" s="533"/>
      <c r="F28981" s="533"/>
      <c r="G28981" s="533"/>
    </row>
    <row r="28982" spans="1:7">
      <c r="A28982" s="533"/>
      <c r="B28982" s="1787"/>
      <c r="C28982" s="1788"/>
      <c r="D28982" s="533"/>
      <c r="E28982" s="533"/>
      <c r="F28982" s="533"/>
      <c r="G28982" s="533"/>
    </row>
    <row r="28983" spans="1:7">
      <c r="A28983" s="533"/>
      <c r="B28983" s="1787"/>
      <c r="C28983" s="1788"/>
      <c r="D28983" s="533"/>
      <c r="E28983" s="533"/>
      <c r="F28983" s="533"/>
      <c r="G28983" s="533"/>
    </row>
    <row r="28984" spans="1:7">
      <c r="A28984" s="533"/>
      <c r="B28984" s="1787"/>
      <c r="C28984" s="1788"/>
      <c r="D28984" s="533"/>
      <c r="E28984" s="533"/>
      <c r="F28984" s="533"/>
      <c r="G28984" s="533"/>
    </row>
    <row r="28985" spans="1:7">
      <c r="A28985" s="533"/>
      <c r="B28985" s="1787"/>
      <c r="C28985" s="1788"/>
      <c r="D28985" s="533"/>
      <c r="E28985" s="533"/>
      <c r="F28985" s="533"/>
      <c r="G28985" s="533"/>
    </row>
    <row r="28986" spans="1:7">
      <c r="A28986" s="533"/>
      <c r="B28986" s="1787"/>
      <c r="C28986" s="1788"/>
      <c r="D28986" s="533"/>
      <c r="E28986" s="533"/>
      <c r="F28986" s="533"/>
      <c r="G28986" s="533"/>
    </row>
    <row r="28987" spans="1:7">
      <c r="A28987" s="533"/>
      <c r="B28987" s="1787"/>
      <c r="C28987" s="1788"/>
      <c r="D28987" s="533"/>
      <c r="E28987" s="533"/>
      <c r="F28987" s="533"/>
      <c r="G28987" s="533"/>
    </row>
    <row r="28988" spans="1:7">
      <c r="A28988" s="533"/>
      <c r="B28988" s="1787"/>
      <c r="C28988" s="1788"/>
      <c r="D28988" s="533"/>
      <c r="E28988" s="533"/>
      <c r="F28988" s="533"/>
      <c r="G28988" s="533"/>
    </row>
    <row r="28989" spans="1:7">
      <c r="A28989" s="533"/>
      <c r="B28989" s="1787"/>
      <c r="C28989" s="1788"/>
      <c r="D28989" s="533"/>
      <c r="E28989" s="533"/>
      <c r="F28989" s="533"/>
      <c r="G28989" s="533"/>
    </row>
    <row r="28990" spans="1:7">
      <c r="A28990" s="533"/>
      <c r="B28990" s="1787"/>
      <c r="C28990" s="1788"/>
      <c r="D28990" s="533"/>
      <c r="E28990" s="533"/>
      <c r="F28990" s="533"/>
      <c r="G28990" s="533"/>
    </row>
    <row r="28991" spans="1:7">
      <c r="A28991" s="533"/>
      <c r="B28991" s="1787"/>
      <c r="C28991" s="1788"/>
      <c r="D28991" s="533"/>
      <c r="E28991" s="533"/>
      <c r="F28991" s="533"/>
      <c r="G28991" s="533"/>
    </row>
    <row r="28992" spans="1:7">
      <c r="A28992" s="533"/>
      <c r="B28992" s="1787"/>
      <c r="C28992" s="1788"/>
      <c r="D28992" s="533"/>
      <c r="E28992" s="533"/>
      <c r="F28992" s="533"/>
      <c r="G28992" s="533"/>
    </row>
    <row r="28993" spans="1:7">
      <c r="A28993" s="533"/>
      <c r="B28993" s="1787"/>
      <c r="C28993" s="1788"/>
      <c r="D28993" s="533"/>
      <c r="E28993" s="533"/>
      <c r="F28993" s="533"/>
      <c r="G28993" s="533"/>
    </row>
    <row r="28994" spans="1:7">
      <c r="A28994" s="533"/>
      <c r="B28994" s="1787"/>
      <c r="C28994" s="1788"/>
      <c r="D28994" s="533"/>
      <c r="E28994" s="533"/>
      <c r="F28994" s="533"/>
      <c r="G28994" s="533"/>
    </row>
    <row r="28995" spans="1:7">
      <c r="A28995" s="533"/>
      <c r="B28995" s="1787"/>
      <c r="C28995" s="1788"/>
      <c r="D28995" s="533"/>
      <c r="E28995" s="533"/>
      <c r="F28995" s="533"/>
      <c r="G28995" s="533"/>
    </row>
    <row r="28996" spans="1:7">
      <c r="A28996" s="533"/>
      <c r="B28996" s="1787"/>
      <c r="C28996" s="1788"/>
      <c r="D28996" s="533"/>
      <c r="E28996" s="533"/>
      <c r="F28996" s="533"/>
      <c r="G28996" s="533"/>
    </row>
    <row r="28997" spans="1:7">
      <c r="A28997" s="533"/>
      <c r="B28997" s="1787"/>
      <c r="C28997" s="1788"/>
      <c r="D28997" s="533"/>
      <c r="E28997" s="533"/>
      <c r="F28997" s="533"/>
      <c r="G28997" s="533"/>
    </row>
    <row r="28998" spans="1:7">
      <c r="A28998" s="533"/>
      <c r="B28998" s="1787"/>
      <c r="C28998" s="1788"/>
      <c r="D28998" s="533"/>
      <c r="E28998" s="533"/>
      <c r="F28998" s="533"/>
      <c r="G28998" s="533"/>
    </row>
    <row r="28999" spans="1:7">
      <c r="A28999" s="533"/>
      <c r="B28999" s="1787"/>
      <c r="C28999" s="1788"/>
      <c r="D28999" s="533"/>
      <c r="E28999" s="533"/>
      <c r="F28999" s="533"/>
      <c r="G28999" s="533"/>
    </row>
    <row r="29000" spans="1:7">
      <c r="A29000" s="533"/>
      <c r="B29000" s="1787"/>
      <c r="C29000" s="1788"/>
      <c r="D29000" s="533"/>
      <c r="E29000" s="533"/>
      <c r="F29000" s="533"/>
      <c r="G29000" s="533"/>
    </row>
    <row r="29001" spans="1:7">
      <c r="A29001" s="533"/>
      <c r="B29001" s="1787"/>
      <c r="C29001" s="1788"/>
      <c r="D29001" s="533"/>
      <c r="E29001" s="533"/>
      <c r="F29001" s="533"/>
      <c r="G29001" s="533"/>
    </row>
    <row r="29002" spans="1:7">
      <c r="A29002" s="533"/>
      <c r="B29002" s="1787"/>
      <c r="C29002" s="1788"/>
      <c r="D29002" s="533"/>
      <c r="E29002" s="533"/>
      <c r="F29002" s="533"/>
      <c r="G29002" s="533"/>
    </row>
    <row r="29003" spans="1:7">
      <c r="A29003" s="533"/>
      <c r="B29003" s="1787"/>
      <c r="C29003" s="1788"/>
      <c r="D29003" s="533"/>
      <c r="E29003" s="533"/>
      <c r="F29003" s="533"/>
      <c r="G29003" s="533"/>
    </row>
    <row r="29004" spans="1:7">
      <c r="A29004" s="533"/>
      <c r="B29004" s="1787"/>
      <c r="C29004" s="1788"/>
      <c r="D29004" s="533"/>
      <c r="E29004" s="533"/>
      <c r="F29004" s="533"/>
      <c r="G29004" s="533"/>
    </row>
    <row r="29005" spans="1:7">
      <c r="A29005" s="533"/>
      <c r="B29005" s="1787"/>
      <c r="C29005" s="1788"/>
      <c r="D29005" s="533"/>
      <c r="E29005" s="533"/>
      <c r="F29005" s="533"/>
      <c r="G29005" s="533"/>
    </row>
    <row r="29006" spans="1:7">
      <c r="A29006" s="533"/>
      <c r="B29006" s="1787"/>
      <c r="C29006" s="1788"/>
      <c r="D29006" s="533"/>
      <c r="E29006" s="533"/>
      <c r="F29006" s="533"/>
      <c r="G29006" s="533"/>
    </row>
    <row r="29007" spans="1:7">
      <c r="A29007" s="533"/>
      <c r="B29007" s="1787"/>
      <c r="C29007" s="1788"/>
      <c r="D29007" s="533"/>
      <c r="E29007" s="533"/>
      <c r="F29007" s="533"/>
      <c r="G29007" s="533"/>
    </row>
    <row r="29008" spans="1:7">
      <c r="A29008" s="533"/>
      <c r="B29008" s="1787"/>
      <c r="C29008" s="1788"/>
      <c r="D29008" s="533"/>
      <c r="E29008" s="533"/>
      <c r="F29008" s="533"/>
      <c r="G29008" s="533"/>
    </row>
    <row r="29009" spans="1:7">
      <c r="A29009" s="533"/>
      <c r="B29009" s="1787"/>
      <c r="C29009" s="1788"/>
      <c r="D29009" s="533"/>
      <c r="E29009" s="533"/>
      <c r="F29009" s="533"/>
      <c r="G29009" s="533"/>
    </row>
    <row r="29010" spans="1:7">
      <c r="A29010" s="533"/>
      <c r="B29010" s="1787"/>
      <c r="C29010" s="1788"/>
      <c r="D29010" s="533"/>
      <c r="E29010" s="533"/>
      <c r="F29010" s="533"/>
      <c r="G29010" s="533"/>
    </row>
    <row r="29011" spans="1:7">
      <c r="A29011" s="533"/>
      <c r="B29011" s="1787"/>
      <c r="C29011" s="1788"/>
      <c r="D29011" s="533"/>
      <c r="E29011" s="533"/>
      <c r="F29011" s="533"/>
      <c r="G29011" s="533"/>
    </row>
    <row r="29012" spans="1:7">
      <c r="A29012" s="533"/>
      <c r="B29012" s="1787"/>
      <c r="C29012" s="1788"/>
      <c r="D29012" s="533"/>
      <c r="E29012" s="533"/>
      <c r="F29012" s="533"/>
      <c r="G29012" s="533"/>
    </row>
    <row r="29013" spans="1:7">
      <c r="A29013" s="533"/>
      <c r="B29013" s="1787"/>
      <c r="C29013" s="1788"/>
      <c r="D29013" s="533"/>
      <c r="E29013" s="533"/>
      <c r="F29013" s="533"/>
      <c r="G29013" s="533"/>
    </row>
    <row r="29014" spans="1:7">
      <c r="A29014" s="533"/>
      <c r="B29014" s="1787"/>
      <c r="C29014" s="1788"/>
      <c r="D29014" s="533"/>
      <c r="E29014" s="533"/>
      <c r="F29014" s="533"/>
      <c r="G29014" s="533"/>
    </row>
    <row r="29015" spans="1:7">
      <c r="A29015" s="533"/>
      <c r="B29015" s="1787"/>
      <c r="C29015" s="1788"/>
      <c r="D29015" s="533"/>
      <c r="E29015" s="533"/>
      <c r="F29015" s="533"/>
      <c r="G29015" s="533"/>
    </row>
    <row r="29016" spans="1:7">
      <c r="A29016" s="533"/>
      <c r="B29016" s="1787"/>
      <c r="C29016" s="1788"/>
      <c r="D29016" s="533"/>
      <c r="E29016" s="533"/>
      <c r="F29016" s="533"/>
      <c r="G29016" s="533"/>
    </row>
    <row r="29017" spans="1:7">
      <c r="A29017" s="533"/>
      <c r="B29017" s="1787"/>
      <c r="C29017" s="1788"/>
      <c r="D29017" s="533"/>
      <c r="E29017" s="533"/>
      <c r="F29017" s="533"/>
      <c r="G29017" s="533"/>
    </row>
    <row r="29018" spans="1:7">
      <c r="A29018" s="533"/>
      <c r="B29018" s="1787"/>
      <c r="C29018" s="1788"/>
      <c r="D29018" s="533"/>
      <c r="E29018" s="533"/>
      <c r="F29018" s="533"/>
      <c r="G29018" s="533"/>
    </row>
    <row r="29019" spans="1:7">
      <c r="A29019" s="533"/>
      <c r="B29019" s="1787"/>
      <c r="C29019" s="1788"/>
      <c r="D29019" s="533"/>
      <c r="E29019" s="533"/>
      <c r="F29019" s="533"/>
      <c r="G29019" s="533"/>
    </row>
    <row r="29020" spans="1:7">
      <c r="A29020" s="533"/>
      <c r="B29020" s="1787"/>
      <c r="C29020" s="1788"/>
      <c r="D29020" s="533"/>
      <c r="E29020" s="533"/>
      <c r="F29020" s="533"/>
      <c r="G29020" s="533"/>
    </row>
    <row r="29021" spans="1:7">
      <c r="A29021" s="533"/>
      <c r="B29021" s="1787"/>
      <c r="C29021" s="1788"/>
      <c r="D29021" s="533"/>
      <c r="E29021" s="533"/>
      <c r="F29021" s="533"/>
      <c r="G29021" s="533"/>
    </row>
    <row r="29022" spans="1:7">
      <c r="A29022" s="533"/>
      <c r="B29022" s="1787"/>
      <c r="C29022" s="1788"/>
      <c r="D29022" s="533"/>
      <c r="E29022" s="533"/>
      <c r="F29022" s="533"/>
      <c r="G29022" s="533"/>
    </row>
    <row r="29023" spans="1:7">
      <c r="A29023" s="533"/>
      <c r="B29023" s="1787"/>
      <c r="C29023" s="1788"/>
      <c r="D29023" s="533"/>
      <c r="E29023" s="533"/>
      <c r="F29023" s="533"/>
      <c r="G29023" s="533"/>
    </row>
    <row r="29024" spans="1:7">
      <c r="A29024" s="533"/>
      <c r="B29024" s="1787"/>
      <c r="C29024" s="1788"/>
      <c r="D29024" s="533"/>
      <c r="E29024" s="533"/>
      <c r="F29024" s="533"/>
      <c r="G29024" s="533"/>
    </row>
    <row r="29025" spans="1:7">
      <c r="A29025" s="533"/>
      <c r="B29025" s="1787"/>
      <c r="C29025" s="1788"/>
      <c r="D29025" s="533"/>
      <c r="E29025" s="533"/>
      <c r="F29025" s="533"/>
      <c r="G29025" s="533"/>
    </row>
    <row r="29026" spans="1:7">
      <c r="A29026" s="533"/>
      <c r="B29026" s="1787"/>
      <c r="C29026" s="1788"/>
      <c r="D29026" s="533"/>
      <c r="E29026" s="533"/>
      <c r="F29026" s="533"/>
      <c r="G29026" s="533"/>
    </row>
    <row r="29027" spans="1:7">
      <c r="A29027" s="533"/>
      <c r="B29027" s="1787"/>
      <c r="C29027" s="1788"/>
      <c r="D29027" s="533"/>
      <c r="E29027" s="533"/>
      <c r="F29027" s="533"/>
      <c r="G29027" s="533"/>
    </row>
    <row r="29028" spans="1:7">
      <c r="A29028" s="533"/>
      <c r="B29028" s="1787"/>
      <c r="C29028" s="1788"/>
      <c r="D29028" s="533"/>
      <c r="E29028" s="533"/>
      <c r="F29028" s="533"/>
      <c r="G29028" s="533"/>
    </row>
    <row r="29029" spans="1:7">
      <c r="A29029" s="533"/>
      <c r="B29029" s="1787"/>
      <c r="C29029" s="1788"/>
      <c r="D29029" s="533"/>
      <c r="E29029" s="533"/>
      <c r="F29029" s="533"/>
      <c r="G29029" s="533"/>
    </row>
    <row r="29030" spans="1:7">
      <c r="A29030" s="533"/>
      <c r="B29030" s="1787"/>
      <c r="C29030" s="1788"/>
      <c r="D29030" s="533"/>
      <c r="E29030" s="533"/>
      <c r="F29030" s="533"/>
      <c r="G29030" s="533"/>
    </row>
    <row r="29031" spans="1:7">
      <c r="A29031" s="533"/>
      <c r="B29031" s="1787"/>
      <c r="C29031" s="1788"/>
      <c r="D29031" s="533"/>
      <c r="E29031" s="533"/>
      <c r="F29031" s="533"/>
      <c r="G29031" s="533"/>
    </row>
    <row r="29032" spans="1:7">
      <c r="A29032" s="533"/>
      <c r="B29032" s="1787"/>
      <c r="C29032" s="1788"/>
      <c r="D29032" s="533"/>
      <c r="E29032" s="533"/>
      <c r="F29032" s="533"/>
      <c r="G29032" s="533"/>
    </row>
    <row r="29033" spans="1:7">
      <c r="A29033" s="533"/>
      <c r="B29033" s="1787"/>
      <c r="C29033" s="1788"/>
      <c r="D29033" s="533"/>
      <c r="E29033" s="533"/>
      <c r="F29033" s="533"/>
      <c r="G29033" s="533"/>
    </row>
    <row r="29034" spans="1:7">
      <c r="A29034" s="533"/>
      <c r="B29034" s="1787"/>
      <c r="C29034" s="1788"/>
      <c r="D29034" s="533"/>
      <c r="E29034" s="533"/>
      <c r="F29034" s="533"/>
      <c r="G29034" s="533"/>
    </row>
    <row r="29035" spans="1:7">
      <c r="A29035" s="533"/>
      <c r="B29035" s="1787"/>
      <c r="C29035" s="1788"/>
      <c r="D29035" s="533"/>
      <c r="E29035" s="533"/>
      <c r="F29035" s="533"/>
      <c r="G29035" s="533"/>
    </row>
    <row r="29036" spans="1:7">
      <c r="A29036" s="533"/>
      <c r="B29036" s="1787"/>
      <c r="C29036" s="1788"/>
      <c r="D29036" s="533"/>
      <c r="E29036" s="533"/>
      <c r="F29036" s="533"/>
      <c r="G29036" s="533"/>
    </row>
    <row r="29037" spans="1:7">
      <c r="A29037" s="533"/>
      <c r="B29037" s="1787"/>
      <c r="C29037" s="1788"/>
      <c r="D29037" s="533"/>
      <c r="E29037" s="533"/>
      <c r="F29037" s="533"/>
      <c r="G29037" s="533"/>
    </row>
    <row r="29038" spans="1:7">
      <c r="A29038" s="533"/>
      <c r="B29038" s="1787"/>
      <c r="C29038" s="1788"/>
      <c r="D29038" s="533"/>
      <c r="E29038" s="533"/>
      <c r="F29038" s="533"/>
      <c r="G29038" s="533"/>
    </row>
    <row r="29039" spans="1:7">
      <c r="A29039" s="533"/>
      <c r="B29039" s="1787"/>
      <c r="C29039" s="1788"/>
      <c r="D29039" s="533"/>
      <c r="E29039" s="533"/>
      <c r="F29039" s="533"/>
      <c r="G29039" s="533"/>
    </row>
    <row r="29040" spans="1:7">
      <c r="A29040" s="533"/>
      <c r="B29040" s="1787"/>
      <c r="C29040" s="1788"/>
      <c r="D29040" s="533"/>
      <c r="E29040" s="533"/>
      <c r="F29040" s="533"/>
      <c r="G29040" s="533"/>
    </row>
    <row r="29041" spans="1:7">
      <c r="A29041" s="533"/>
      <c r="B29041" s="1787"/>
      <c r="C29041" s="1788"/>
      <c r="D29041" s="533"/>
      <c r="E29041" s="533"/>
      <c r="F29041" s="533"/>
      <c r="G29041" s="533"/>
    </row>
    <row r="29042" spans="1:7">
      <c r="A29042" s="533"/>
      <c r="B29042" s="1787"/>
      <c r="C29042" s="1788"/>
      <c r="D29042" s="533"/>
      <c r="E29042" s="533"/>
      <c r="F29042" s="533"/>
      <c r="G29042" s="533"/>
    </row>
    <row r="29043" spans="1:7">
      <c r="A29043" s="533"/>
      <c r="B29043" s="1787"/>
      <c r="C29043" s="1788"/>
      <c r="D29043" s="533"/>
      <c r="E29043" s="533"/>
      <c r="F29043" s="533"/>
      <c r="G29043" s="533"/>
    </row>
    <row r="29044" spans="1:7">
      <c r="A29044" s="533"/>
      <c r="B29044" s="1787"/>
      <c r="C29044" s="1788"/>
      <c r="D29044" s="533"/>
      <c r="E29044" s="533"/>
      <c r="F29044" s="533"/>
      <c r="G29044" s="533"/>
    </row>
    <row r="29045" spans="1:7">
      <c r="A29045" s="533"/>
      <c r="B29045" s="1787"/>
      <c r="C29045" s="1788"/>
      <c r="D29045" s="533"/>
      <c r="E29045" s="533"/>
      <c r="F29045" s="533"/>
      <c r="G29045" s="533"/>
    </row>
    <row r="29046" spans="1:7">
      <c r="A29046" s="533"/>
      <c r="B29046" s="1787"/>
      <c r="C29046" s="1788"/>
      <c r="D29046" s="533"/>
      <c r="E29046" s="533"/>
      <c r="F29046" s="533"/>
      <c r="G29046" s="533"/>
    </row>
    <row r="29047" spans="1:7">
      <c r="A29047" s="533"/>
      <c r="B29047" s="1787"/>
      <c r="C29047" s="1788"/>
      <c r="D29047" s="533"/>
      <c r="E29047" s="533"/>
      <c r="F29047" s="533"/>
      <c r="G29047" s="533"/>
    </row>
    <row r="29048" spans="1:7">
      <c r="A29048" s="533"/>
      <c r="B29048" s="1787"/>
      <c r="C29048" s="1788"/>
      <c r="D29048" s="533"/>
      <c r="E29048" s="533"/>
      <c r="F29048" s="533"/>
      <c r="G29048" s="533"/>
    </row>
    <row r="29049" spans="1:7">
      <c r="A29049" s="533"/>
      <c r="B29049" s="1787"/>
      <c r="C29049" s="1788"/>
      <c r="D29049" s="533"/>
      <c r="E29049" s="533"/>
      <c r="F29049" s="533"/>
      <c r="G29049" s="533"/>
    </row>
    <row r="29050" spans="1:7">
      <c r="A29050" s="533"/>
      <c r="B29050" s="1787"/>
      <c r="C29050" s="1788"/>
      <c r="D29050" s="533"/>
      <c r="E29050" s="533"/>
      <c r="F29050" s="533"/>
      <c r="G29050" s="533"/>
    </row>
    <row r="29051" spans="1:7">
      <c r="A29051" s="533"/>
      <c r="B29051" s="1787"/>
      <c r="C29051" s="1788"/>
      <c r="D29051" s="533"/>
      <c r="E29051" s="533"/>
      <c r="F29051" s="533"/>
      <c r="G29051" s="533"/>
    </row>
    <row r="29052" spans="1:7">
      <c r="A29052" s="533"/>
      <c r="B29052" s="1787"/>
      <c r="C29052" s="1788"/>
      <c r="D29052" s="533"/>
      <c r="E29052" s="533"/>
      <c r="F29052" s="533"/>
      <c r="G29052" s="533"/>
    </row>
    <row r="29053" spans="1:7">
      <c r="A29053" s="533"/>
      <c r="B29053" s="1787"/>
      <c r="C29053" s="1788"/>
      <c r="D29053" s="533"/>
      <c r="E29053" s="533"/>
      <c r="F29053" s="533"/>
      <c r="G29053" s="533"/>
    </row>
    <row r="29054" spans="1:7">
      <c r="A29054" s="533"/>
      <c r="B29054" s="1787"/>
      <c r="C29054" s="1788"/>
      <c r="D29054" s="533"/>
      <c r="E29054" s="533"/>
      <c r="F29054" s="533"/>
      <c r="G29054" s="533"/>
    </row>
    <row r="29055" spans="1:7">
      <c r="A29055" s="533"/>
      <c r="B29055" s="1787"/>
      <c r="C29055" s="1788"/>
      <c r="D29055" s="533"/>
      <c r="E29055" s="533"/>
      <c r="F29055" s="533"/>
      <c r="G29055" s="533"/>
    </row>
    <row r="29056" spans="1:7">
      <c r="A29056" s="533"/>
      <c r="B29056" s="1787"/>
      <c r="C29056" s="1788"/>
      <c r="D29056" s="533"/>
      <c r="E29056" s="533"/>
      <c r="F29056" s="533"/>
      <c r="G29056" s="533"/>
    </row>
    <row r="29057" spans="1:7">
      <c r="A29057" s="533"/>
      <c r="B29057" s="1787"/>
      <c r="C29057" s="1788"/>
      <c r="D29057" s="533"/>
      <c r="E29057" s="533"/>
      <c r="F29057" s="533"/>
      <c r="G29057" s="533"/>
    </row>
    <row r="29058" spans="1:7">
      <c r="A29058" s="533"/>
      <c r="B29058" s="1787"/>
      <c r="C29058" s="1788"/>
      <c r="D29058" s="533"/>
      <c r="E29058" s="533"/>
      <c r="F29058" s="533"/>
      <c r="G29058" s="533"/>
    </row>
    <row r="29059" spans="1:7">
      <c r="A29059" s="533"/>
      <c r="B29059" s="1787"/>
      <c r="C29059" s="1788"/>
      <c r="D29059" s="533"/>
      <c r="E29059" s="533"/>
      <c r="F29059" s="533"/>
      <c r="G29059" s="533"/>
    </row>
    <row r="29060" spans="1:7">
      <c r="A29060" s="533"/>
      <c r="B29060" s="1787"/>
      <c r="C29060" s="1788"/>
      <c r="D29060" s="533"/>
      <c r="E29060" s="533"/>
      <c r="F29060" s="533"/>
      <c r="G29060" s="533"/>
    </row>
    <row r="29061" spans="1:7">
      <c r="A29061" s="533"/>
      <c r="B29061" s="1787"/>
      <c r="C29061" s="1788"/>
      <c r="D29061" s="533"/>
      <c r="E29061" s="533"/>
      <c r="F29061" s="533"/>
      <c r="G29061" s="533"/>
    </row>
    <row r="29062" spans="1:7">
      <c r="A29062" s="533"/>
      <c r="B29062" s="1787"/>
      <c r="C29062" s="1788"/>
      <c r="D29062" s="533"/>
      <c r="E29062" s="533"/>
      <c r="F29062" s="533"/>
      <c r="G29062" s="533"/>
    </row>
    <row r="29063" spans="1:7">
      <c r="A29063" s="533"/>
      <c r="B29063" s="1787"/>
      <c r="C29063" s="1788"/>
      <c r="D29063" s="533"/>
      <c r="E29063" s="533"/>
      <c r="F29063" s="533"/>
      <c r="G29063" s="533"/>
    </row>
    <row r="29064" spans="1:7">
      <c r="A29064" s="533"/>
      <c r="B29064" s="1787"/>
      <c r="C29064" s="1788"/>
      <c r="D29064" s="533"/>
      <c r="E29064" s="533"/>
      <c r="F29064" s="533"/>
      <c r="G29064" s="533"/>
    </row>
    <row r="29065" spans="1:7">
      <c r="A29065" s="533"/>
      <c r="B29065" s="1787"/>
      <c r="C29065" s="1788"/>
      <c r="D29065" s="533"/>
      <c r="E29065" s="533"/>
      <c r="F29065" s="533"/>
      <c r="G29065" s="533"/>
    </row>
    <row r="29066" spans="1:7">
      <c r="A29066" s="533"/>
      <c r="B29066" s="1787"/>
      <c r="C29066" s="1788"/>
      <c r="D29066" s="533"/>
      <c r="E29066" s="533"/>
      <c r="F29066" s="533"/>
      <c r="G29066" s="533"/>
    </row>
    <row r="29067" spans="1:7">
      <c r="A29067" s="533"/>
      <c r="B29067" s="1787"/>
      <c r="C29067" s="1788"/>
      <c r="D29067" s="533"/>
      <c r="E29067" s="533"/>
      <c r="F29067" s="533"/>
      <c r="G29067" s="533"/>
    </row>
    <row r="29068" spans="1:7">
      <c r="A29068" s="533"/>
      <c r="B29068" s="1787"/>
      <c r="C29068" s="1788"/>
      <c r="D29068" s="533"/>
      <c r="E29068" s="533"/>
      <c r="F29068" s="533"/>
      <c r="G29068" s="533"/>
    </row>
    <row r="29069" spans="1:7">
      <c r="A29069" s="533"/>
      <c r="B29069" s="1787"/>
      <c r="C29069" s="1788"/>
      <c r="D29069" s="533"/>
      <c r="E29069" s="533"/>
      <c r="F29069" s="533"/>
      <c r="G29069" s="533"/>
    </row>
    <row r="29070" spans="1:7">
      <c r="A29070" s="533"/>
      <c r="B29070" s="1787"/>
      <c r="C29070" s="1788"/>
      <c r="D29070" s="533"/>
      <c r="E29070" s="533"/>
      <c r="F29070" s="533"/>
      <c r="G29070" s="533"/>
    </row>
    <row r="29071" spans="1:7">
      <c r="A29071" s="533"/>
      <c r="B29071" s="1787"/>
      <c r="C29071" s="1788"/>
      <c r="D29071" s="533"/>
      <c r="E29071" s="533"/>
      <c r="F29071" s="533"/>
      <c r="G29071" s="533"/>
    </row>
    <row r="29072" spans="1:7">
      <c r="A29072" s="533"/>
      <c r="B29072" s="1787"/>
      <c r="C29072" s="1788"/>
      <c r="D29072" s="533"/>
      <c r="E29072" s="533"/>
      <c r="F29072" s="533"/>
      <c r="G29072" s="533"/>
    </row>
    <row r="29073" spans="1:7">
      <c r="A29073" s="533"/>
      <c r="B29073" s="1787"/>
      <c r="C29073" s="1788"/>
      <c r="D29073" s="533"/>
      <c r="E29073" s="533"/>
      <c r="F29073" s="533"/>
      <c r="G29073" s="533"/>
    </row>
    <row r="29074" spans="1:7">
      <c r="A29074" s="533"/>
      <c r="B29074" s="1787"/>
      <c r="C29074" s="1788"/>
      <c r="D29074" s="533"/>
      <c r="E29074" s="533"/>
      <c r="F29074" s="533"/>
      <c r="G29074" s="533"/>
    </row>
    <row r="29075" spans="1:7">
      <c r="A29075" s="533"/>
      <c r="B29075" s="1787"/>
      <c r="C29075" s="1788"/>
      <c r="D29075" s="533"/>
      <c r="E29075" s="533"/>
      <c r="F29075" s="533"/>
      <c r="G29075" s="533"/>
    </row>
    <row r="29076" spans="1:7">
      <c r="A29076" s="533"/>
      <c r="B29076" s="1787"/>
      <c r="C29076" s="1788"/>
      <c r="D29076" s="533"/>
      <c r="E29076" s="533"/>
      <c r="F29076" s="533"/>
      <c r="G29076" s="533"/>
    </row>
    <row r="29077" spans="1:7">
      <c r="A29077" s="533"/>
      <c r="B29077" s="1787"/>
      <c r="C29077" s="1788"/>
      <c r="D29077" s="533"/>
      <c r="E29077" s="533"/>
      <c r="F29077" s="533"/>
      <c r="G29077" s="533"/>
    </row>
    <row r="29078" spans="1:7">
      <c r="A29078" s="533"/>
      <c r="B29078" s="1787"/>
      <c r="C29078" s="1788"/>
      <c r="D29078" s="533"/>
      <c r="E29078" s="533"/>
      <c r="F29078" s="533"/>
      <c r="G29078" s="533"/>
    </row>
    <row r="29079" spans="1:7">
      <c r="A29079" s="533"/>
      <c r="B29079" s="1787"/>
      <c r="C29079" s="1788"/>
      <c r="D29079" s="533"/>
      <c r="E29079" s="533"/>
      <c r="F29079" s="533"/>
      <c r="G29079" s="533"/>
    </row>
    <row r="29080" spans="1:7">
      <c r="A29080" s="533"/>
      <c r="B29080" s="1787"/>
      <c r="C29080" s="1788"/>
      <c r="D29080" s="533"/>
      <c r="E29080" s="533"/>
      <c r="F29080" s="533"/>
      <c r="G29080" s="533"/>
    </row>
    <row r="29081" spans="1:7">
      <c r="A29081" s="533"/>
      <c r="B29081" s="1787"/>
      <c r="C29081" s="1788"/>
      <c r="D29081" s="533"/>
      <c r="E29081" s="533"/>
      <c r="F29081" s="533"/>
      <c r="G29081" s="533"/>
    </row>
    <row r="29082" spans="1:7">
      <c r="A29082" s="533"/>
      <c r="B29082" s="1787"/>
      <c r="C29082" s="1788"/>
      <c r="D29082" s="533"/>
      <c r="E29082" s="533"/>
      <c r="F29082" s="533"/>
      <c r="G29082" s="533"/>
    </row>
    <row r="29083" spans="1:7">
      <c r="A29083" s="533"/>
      <c r="B29083" s="1787"/>
      <c r="C29083" s="1788"/>
      <c r="D29083" s="533"/>
      <c r="E29083" s="533"/>
      <c r="F29083" s="533"/>
      <c r="G29083" s="533"/>
    </row>
    <row r="29084" spans="1:7">
      <c r="A29084" s="533"/>
      <c r="B29084" s="1787"/>
      <c r="C29084" s="1788"/>
      <c r="D29084" s="533"/>
      <c r="E29084" s="533"/>
      <c r="F29084" s="533"/>
      <c r="G29084" s="533"/>
    </row>
    <row r="29085" spans="1:7">
      <c r="A29085" s="533"/>
      <c r="B29085" s="1787"/>
      <c r="C29085" s="1788"/>
      <c r="D29085" s="533"/>
      <c r="E29085" s="533"/>
      <c r="F29085" s="533"/>
      <c r="G29085" s="533"/>
    </row>
    <row r="29086" spans="1:7">
      <c r="A29086" s="533"/>
      <c r="B29086" s="1787"/>
      <c r="C29086" s="1788"/>
      <c r="D29086" s="533"/>
      <c r="E29086" s="533"/>
      <c r="F29086" s="533"/>
      <c r="G29086" s="533"/>
    </row>
    <row r="29087" spans="1:7">
      <c r="A29087" s="533"/>
      <c r="B29087" s="1787"/>
      <c r="C29087" s="1788"/>
      <c r="D29087" s="533"/>
      <c r="E29087" s="533"/>
      <c r="F29087" s="533"/>
      <c r="G29087" s="533"/>
    </row>
    <row r="29088" spans="1:7">
      <c r="A29088" s="533"/>
      <c r="B29088" s="1787"/>
      <c r="C29088" s="1788"/>
      <c r="D29088" s="533"/>
      <c r="E29088" s="533"/>
      <c r="F29088" s="533"/>
      <c r="G29088" s="533"/>
    </row>
    <row r="29089" spans="1:7">
      <c r="A29089" s="533"/>
      <c r="B29089" s="1787"/>
      <c r="C29089" s="1788"/>
      <c r="D29089" s="533"/>
      <c r="E29089" s="533"/>
      <c r="F29089" s="533"/>
      <c r="G29089" s="533"/>
    </row>
    <row r="29090" spans="1:7">
      <c r="A29090" s="533"/>
      <c r="B29090" s="1787"/>
      <c r="C29090" s="1788"/>
      <c r="D29090" s="533"/>
      <c r="E29090" s="533"/>
      <c r="F29090" s="533"/>
      <c r="G29090" s="533"/>
    </row>
    <row r="29091" spans="1:7">
      <c r="A29091" s="533"/>
      <c r="B29091" s="1787"/>
      <c r="C29091" s="1788"/>
      <c r="D29091" s="533"/>
      <c r="E29091" s="533"/>
      <c r="F29091" s="533"/>
      <c r="G29091" s="533"/>
    </row>
    <row r="29092" spans="1:7">
      <c r="A29092" s="533"/>
      <c r="B29092" s="1787"/>
      <c r="C29092" s="1788"/>
      <c r="D29092" s="533"/>
      <c r="E29092" s="533"/>
      <c r="F29092" s="533"/>
      <c r="G29092" s="533"/>
    </row>
    <row r="29093" spans="1:7">
      <c r="A29093" s="533"/>
      <c r="B29093" s="1787"/>
      <c r="C29093" s="1788"/>
      <c r="D29093" s="533"/>
      <c r="E29093" s="533"/>
      <c r="F29093" s="533"/>
      <c r="G29093" s="533"/>
    </row>
    <row r="29094" spans="1:7">
      <c r="A29094" s="533"/>
      <c r="B29094" s="1787"/>
      <c r="C29094" s="1788"/>
      <c r="D29094" s="533"/>
      <c r="E29094" s="533"/>
      <c r="F29094" s="533"/>
      <c r="G29094" s="533"/>
    </row>
    <row r="29095" spans="1:7">
      <c r="A29095" s="533"/>
      <c r="B29095" s="1787"/>
      <c r="C29095" s="1788"/>
      <c r="D29095" s="533"/>
      <c r="E29095" s="533"/>
      <c r="F29095" s="533"/>
      <c r="G29095" s="533"/>
    </row>
    <row r="29096" spans="1:7">
      <c r="A29096" s="533"/>
      <c r="B29096" s="1787"/>
      <c r="C29096" s="1788"/>
      <c r="D29096" s="533"/>
      <c r="E29096" s="533"/>
      <c r="F29096" s="533"/>
      <c r="G29096" s="533"/>
    </row>
    <row r="29097" spans="1:7">
      <c r="A29097" s="533"/>
      <c r="B29097" s="1787"/>
      <c r="C29097" s="1788"/>
      <c r="D29097" s="533"/>
      <c r="E29097" s="533"/>
      <c r="F29097" s="533"/>
      <c r="G29097" s="533"/>
    </row>
    <row r="29098" spans="1:7">
      <c r="A29098" s="533"/>
      <c r="B29098" s="1787"/>
      <c r="C29098" s="1788"/>
      <c r="D29098" s="533"/>
      <c r="E29098" s="533"/>
      <c r="F29098" s="533"/>
      <c r="G29098" s="533"/>
    </row>
    <row r="29099" spans="1:7">
      <c r="A29099" s="533"/>
      <c r="B29099" s="1787"/>
      <c r="C29099" s="1788"/>
      <c r="D29099" s="533"/>
      <c r="E29099" s="533"/>
      <c r="F29099" s="533"/>
      <c r="G29099" s="533"/>
    </row>
    <row r="29100" spans="1:7">
      <c r="A29100" s="533"/>
      <c r="B29100" s="1787"/>
      <c r="C29100" s="1788"/>
      <c r="D29100" s="533"/>
      <c r="E29100" s="533"/>
      <c r="F29100" s="533"/>
      <c r="G29100" s="533"/>
    </row>
    <row r="29101" spans="1:7">
      <c r="A29101" s="533"/>
      <c r="B29101" s="1787"/>
      <c r="C29101" s="1788"/>
      <c r="D29101" s="533"/>
      <c r="E29101" s="533"/>
      <c r="F29101" s="533"/>
      <c r="G29101" s="533"/>
    </row>
    <row r="29102" spans="1:7">
      <c r="A29102" s="533"/>
      <c r="B29102" s="1787"/>
      <c r="C29102" s="1788"/>
      <c r="D29102" s="533"/>
      <c r="E29102" s="533"/>
      <c r="F29102" s="533"/>
      <c r="G29102" s="533"/>
    </row>
    <row r="29103" spans="1:7">
      <c r="A29103" s="533"/>
      <c r="B29103" s="1787"/>
      <c r="C29103" s="1788"/>
      <c r="D29103" s="533"/>
      <c r="E29103" s="533"/>
      <c r="F29103" s="533"/>
      <c r="G29103" s="533"/>
    </row>
    <row r="29104" spans="1:7">
      <c r="A29104" s="533"/>
      <c r="B29104" s="1787"/>
      <c r="C29104" s="1788"/>
      <c r="D29104" s="533"/>
      <c r="E29104" s="533"/>
      <c r="F29104" s="533"/>
      <c r="G29104" s="533"/>
    </row>
    <row r="29105" spans="1:7">
      <c r="A29105" s="533"/>
      <c r="B29105" s="1787"/>
      <c r="C29105" s="1788"/>
      <c r="D29105" s="533"/>
      <c r="E29105" s="533"/>
      <c r="F29105" s="533"/>
      <c r="G29105" s="533"/>
    </row>
    <row r="29106" spans="1:7">
      <c r="A29106" s="533"/>
      <c r="B29106" s="1787"/>
      <c r="C29106" s="1788"/>
      <c r="D29106" s="533"/>
      <c r="E29106" s="533"/>
      <c r="F29106" s="533"/>
      <c r="G29106" s="533"/>
    </row>
    <row r="29107" spans="1:7">
      <c r="A29107" s="533"/>
      <c r="B29107" s="1787"/>
      <c r="C29107" s="1788"/>
      <c r="D29107" s="533"/>
      <c r="E29107" s="533"/>
      <c r="F29107" s="533"/>
      <c r="G29107" s="533"/>
    </row>
    <row r="29108" spans="1:7">
      <c r="A29108" s="533"/>
      <c r="B29108" s="1787"/>
      <c r="C29108" s="1788"/>
      <c r="D29108" s="533"/>
      <c r="E29108" s="533"/>
      <c r="F29108" s="533"/>
      <c r="G29108" s="533"/>
    </row>
    <row r="29109" spans="1:7">
      <c r="A29109" s="533"/>
      <c r="B29109" s="1787"/>
      <c r="C29109" s="1788"/>
      <c r="D29109" s="533"/>
      <c r="E29109" s="533"/>
      <c r="F29109" s="533"/>
      <c r="G29109" s="533"/>
    </row>
    <row r="29110" spans="1:7">
      <c r="A29110" s="533"/>
      <c r="B29110" s="1787"/>
      <c r="C29110" s="1788"/>
      <c r="D29110" s="533"/>
      <c r="E29110" s="533"/>
      <c r="F29110" s="533"/>
      <c r="G29110" s="533"/>
    </row>
    <row r="29111" spans="1:7">
      <c r="A29111" s="533"/>
      <c r="B29111" s="1787"/>
      <c r="C29111" s="1788"/>
      <c r="D29111" s="533"/>
      <c r="E29111" s="533"/>
      <c r="F29111" s="533"/>
      <c r="G29111" s="533"/>
    </row>
    <row r="29112" spans="1:7">
      <c r="A29112" s="533"/>
      <c r="B29112" s="1787"/>
      <c r="C29112" s="1788"/>
      <c r="D29112" s="533"/>
      <c r="E29112" s="533"/>
      <c r="F29112" s="533"/>
      <c r="G29112" s="533"/>
    </row>
    <row r="29113" spans="1:7">
      <c r="A29113" s="533"/>
      <c r="B29113" s="1787"/>
      <c r="C29113" s="1788"/>
      <c r="D29113" s="533"/>
      <c r="E29113" s="533"/>
      <c r="F29113" s="533"/>
      <c r="G29113" s="533"/>
    </row>
    <row r="29114" spans="1:7">
      <c r="A29114" s="533"/>
      <c r="B29114" s="1787"/>
      <c r="C29114" s="1788"/>
      <c r="D29114" s="533"/>
      <c r="E29114" s="533"/>
      <c r="F29114" s="533"/>
      <c r="G29114" s="533"/>
    </row>
    <row r="29115" spans="1:7">
      <c r="A29115" s="533"/>
      <c r="B29115" s="1787"/>
      <c r="C29115" s="1788"/>
      <c r="D29115" s="533"/>
      <c r="E29115" s="533"/>
      <c r="F29115" s="533"/>
      <c r="G29115" s="533"/>
    </row>
    <row r="29116" spans="1:7">
      <c r="A29116" s="533"/>
      <c r="B29116" s="1787"/>
      <c r="C29116" s="1788"/>
      <c r="D29116" s="533"/>
      <c r="E29116" s="533"/>
      <c r="F29116" s="533"/>
      <c r="G29116" s="533"/>
    </row>
    <row r="29117" spans="1:7">
      <c r="A29117" s="533"/>
      <c r="B29117" s="1787"/>
      <c r="C29117" s="1788"/>
      <c r="D29117" s="533"/>
      <c r="E29117" s="533"/>
      <c r="F29117" s="533"/>
      <c r="G29117" s="533"/>
    </row>
    <row r="29118" spans="1:7">
      <c r="A29118" s="533"/>
      <c r="B29118" s="1787"/>
      <c r="C29118" s="1788"/>
      <c r="D29118" s="533"/>
      <c r="E29118" s="533"/>
      <c r="F29118" s="533"/>
      <c r="G29118" s="533"/>
    </row>
    <row r="29119" spans="1:7">
      <c r="A29119" s="533"/>
      <c r="B29119" s="1787"/>
      <c r="C29119" s="1788"/>
      <c r="D29119" s="533"/>
      <c r="E29119" s="533"/>
      <c r="F29119" s="533"/>
      <c r="G29119" s="533"/>
    </row>
    <row r="29120" spans="1:7">
      <c r="A29120" s="533"/>
      <c r="B29120" s="1787"/>
      <c r="C29120" s="1788"/>
      <c r="D29120" s="533"/>
      <c r="E29120" s="533"/>
      <c r="F29120" s="533"/>
      <c r="G29120" s="533"/>
    </row>
    <row r="29121" spans="1:7">
      <c r="A29121" s="533"/>
      <c r="B29121" s="1787"/>
      <c r="C29121" s="1788"/>
      <c r="D29121" s="533"/>
      <c r="E29121" s="533"/>
      <c r="F29121" s="533"/>
      <c r="G29121" s="533"/>
    </row>
    <row r="29122" spans="1:7">
      <c r="A29122" s="533"/>
      <c r="B29122" s="1787"/>
      <c r="C29122" s="1788"/>
      <c r="D29122" s="533"/>
      <c r="E29122" s="533"/>
      <c r="F29122" s="533"/>
      <c r="G29122" s="533"/>
    </row>
    <row r="29123" spans="1:7">
      <c r="A29123" s="533"/>
      <c r="B29123" s="1787"/>
      <c r="C29123" s="1788"/>
      <c r="D29123" s="533"/>
      <c r="E29123" s="533"/>
      <c r="F29123" s="533"/>
      <c r="G29123" s="533"/>
    </row>
    <row r="29124" spans="1:7">
      <c r="A29124" s="533"/>
      <c r="B29124" s="1787"/>
      <c r="C29124" s="1788"/>
      <c r="D29124" s="533"/>
      <c r="E29124" s="533"/>
      <c r="F29124" s="533"/>
      <c r="G29124" s="533"/>
    </row>
    <row r="29125" spans="1:7">
      <c r="A29125" s="533"/>
      <c r="B29125" s="1787"/>
      <c r="C29125" s="1788"/>
      <c r="D29125" s="533"/>
      <c r="E29125" s="533"/>
      <c r="F29125" s="533"/>
      <c r="G29125" s="533"/>
    </row>
    <row r="29126" spans="1:7">
      <c r="A29126" s="533"/>
      <c r="B29126" s="1787"/>
      <c r="C29126" s="1788"/>
      <c r="D29126" s="533"/>
      <c r="E29126" s="533"/>
      <c r="F29126" s="533"/>
      <c r="G29126" s="533"/>
    </row>
    <row r="29127" spans="1:7">
      <c r="A29127" s="533"/>
      <c r="B29127" s="1787"/>
      <c r="C29127" s="1788"/>
      <c r="D29127" s="533"/>
      <c r="E29127" s="533"/>
      <c r="F29127" s="533"/>
      <c r="G29127" s="533"/>
    </row>
    <row r="29128" spans="1:7">
      <c r="A29128" s="533"/>
      <c r="B29128" s="1787"/>
      <c r="C29128" s="1788"/>
      <c r="D29128" s="533"/>
      <c r="E29128" s="533"/>
      <c r="F29128" s="533"/>
      <c r="G29128" s="533"/>
    </row>
    <row r="29129" spans="1:7">
      <c r="A29129" s="533"/>
      <c r="B29129" s="1787"/>
      <c r="C29129" s="1788"/>
      <c r="D29129" s="533"/>
      <c r="E29129" s="533"/>
      <c r="F29129" s="533"/>
      <c r="G29129" s="533"/>
    </row>
    <row r="29130" spans="1:7">
      <c r="A29130" s="533"/>
      <c r="B29130" s="1787"/>
      <c r="C29130" s="1788"/>
      <c r="D29130" s="533"/>
      <c r="E29130" s="533"/>
      <c r="F29130" s="533"/>
      <c r="G29130" s="533"/>
    </row>
    <row r="29131" spans="1:7">
      <c r="A29131" s="533"/>
      <c r="B29131" s="1787"/>
      <c r="C29131" s="1788"/>
      <c r="D29131" s="533"/>
      <c r="E29131" s="533"/>
      <c r="F29131" s="533"/>
      <c r="G29131" s="533"/>
    </row>
    <row r="29132" spans="1:7">
      <c r="A29132" s="533"/>
      <c r="B29132" s="1787"/>
      <c r="C29132" s="1788"/>
      <c r="D29132" s="533"/>
      <c r="E29132" s="533"/>
      <c r="F29132" s="533"/>
      <c r="G29132" s="533"/>
    </row>
    <row r="29133" spans="1:7">
      <c r="A29133" s="533"/>
      <c r="B29133" s="1787"/>
      <c r="C29133" s="1788"/>
      <c r="D29133" s="533"/>
      <c r="E29133" s="533"/>
      <c r="F29133" s="533"/>
      <c r="G29133" s="533"/>
    </row>
    <row r="29134" spans="1:7">
      <c r="A29134" s="533"/>
      <c r="B29134" s="1787"/>
      <c r="C29134" s="1788"/>
      <c r="D29134" s="533"/>
      <c r="E29134" s="533"/>
      <c r="F29134" s="533"/>
      <c r="G29134" s="533"/>
    </row>
    <row r="29135" spans="1:7">
      <c r="A29135" s="533"/>
      <c r="B29135" s="1787"/>
      <c r="C29135" s="1788"/>
      <c r="D29135" s="533"/>
      <c r="E29135" s="533"/>
      <c r="F29135" s="533"/>
      <c r="G29135" s="533"/>
    </row>
    <row r="29136" spans="1:7">
      <c r="A29136" s="533"/>
      <c r="B29136" s="1787"/>
      <c r="C29136" s="1788"/>
      <c r="D29136" s="533"/>
      <c r="E29136" s="533"/>
      <c r="F29136" s="533"/>
      <c r="G29136" s="533"/>
    </row>
    <row r="29137" spans="1:7">
      <c r="A29137" s="533"/>
      <c r="B29137" s="1787"/>
      <c r="C29137" s="1788"/>
      <c r="D29137" s="533"/>
      <c r="E29137" s="533"/>
      <c r="F29137" s="533"/>
      <c r="G29137" s="533"/>
    </row>
    <row r="29138" spans="1:7">
      <c r="A29138" s="533"/>
      <c r="B29138" s="1787"/>
      <c r="C29138" s="1788"/>
      <c r="D29138" s="533"/>
      <c r="E29138" s="533"/>
      <c r="F29138" s="533"/>
      <c r="G29138" s="533"/>
    </row>
    <row r="29139" spans="1:7">
      <c r="A29139" s="533"/>
      <c r="B29139" s="1787"/>
      <c r="C29139" s="1788"/>
      <c r="D29139" s="533"/>
      <c r="E29139" s="533"/>
      <c r="F29139" s="533"/>
      <c r="G29139" s="533"/>
    </row>
    <row r="29140" spans="1:7">
      <c r="A29140" s="533"/>
      <c r="B29140" s="1787"/>
      <c r="C29140" s="1788"/>
      <c r="D29140" s="533"/>
      <c r="E29140" s="533"/>
      <c r="F29140" s="533"/>
      <c r="G29140" s="533"/>
    </row>
    <row r="29141" spans="1:7">
      <c r="A29141" s="533"/>
      <c r="B29141" s="1787"/>
      <c r="C29141" s="1788"/>
      <c r="D29141" s="533"/>
      <c r="E29141" s="533"/>
      <c r="F29141" s="533"/>
      <c r="G29141" s="533"/>
    </row>
    <row r="29142" spans="1:7">
      <c r="A29142" s="533"/>
      <c r="B29142" s="1787"/>
      <c r="C29142" s="1788"/>
      <c r="D29142" s="533"/>
      <c r="E29142" s="533"/>
      <c r="F29142" s="533"/>
      <c r="G29142" s="533"/>
    </row>
    <row r="29143" spans="1:7">
      <c r="A29143" s="533"/>
      <c r="B29143" s="1787"/>
      <c r="C29143" s="1788"/>
      <c r="D29143" s="533"/>
      <c r="E29143" s="533"/>
      <c r="F29143" s="533"/>
      <c r="G29143" s="533"/>
    </row>
    <row r="29144" spans="1:7">
      <c r="A29144" s="533"/>
      <c r="B29144" s="1787"/>
      <c r="C29144" s="1788"/>
      <c r="D29144" s="533"/>
      <c r="E29144" s="533"/>
      <c r="F29144" s="533"/>
      <c r="G29144" s="533"/>
    </row>
    <row r="29145" spans="1:7">
      <c r="A29145" s="533"/>
      <c r="B29145" s="1787"/>
      <c r="C29145" s="1788"/>
      <c r="D29145" s="533"/>
      <c r="E29145" s="533"/>
      <c r="F29145" s="533"/>
      <c r="G29145" s="533"/>
    </row>
    <row r="29146" spans="1:7">
      <c r="A29146" s="533"/>
      <c r="B29146" s="1787"/>
      <c r="C29146" s="1788"/>
      <c r="D29146" s="533"/>
      <c r="E29146" s="533"/>
      <c r="F29146" s="533"/>
      <c r="G29146" s="533"/>
    </row>
    <row r="29147" spans="1:7">
      <c r="A29147" s="533"/>
      <c r="B29147" s="1787"/>
      <c r="C29147" s="1788"/>
      <c r="D29147" s="533"/>
      <c r="E29147" s="533"/>
      <c r="F29147" s="533"/>
      <c r="G29147" s="533"/>
    </row>
    <row r="29148" spans="1:7">
      <c r="A29148" s="533"/>
      <c r="B29148" s="1787"/>
      <c r="C29148" s="1788"/>
      <c r="D29148" s="533"/>
      <c r="E29148" s="533"/>
      <c r="F29148" s="533"/>
      <c r="G29148" s="533"/>
    </row>
    <row r="29149" spans="1:7">
      <c r="A29149" s="533"/>
      <c r="B29149" s="1787"/>
      <c r="C29149" s="1788"/>
      <c r="D29149" s="533"/>
      <c r="E29149" s="533"/>
      <c r="F29149" s="533"/>
      <c r="G29149" s="533"/>
    </row>
    <row r="29150" spans="1:7">
      <c r="A29150" s="533"/>
      <c r="B29150" s="1787"/>
      <c r="C29150" s="1788"/>
      <c r="D29150" s="533"/>
      <c r="E29150" s="533"/>
      <c r="F29150" s="533"/>
      <c r="G29150" s="533"/>
    </row>
    <row r="29151" spans="1:7">
      <c r="A29151" s="533"/>
      <c r="B29151" s="1787"/>
      <c r="C29151" s="1788"/>
      <c r="D29151" s="533"/>
      <c r="E29151" s="533"/>
      <c r="F29151" s="533"/>
      <c r="G29151" s="533"/>
    </row>
    <row r="29152" spans="1:7">
      <c r="A29152" s="533"/>
      <c r="B29152" s="1787"/>
      <c r="C29152" s="1788"/>
      <c r="D29152" s="533"/>
      <c r="E29152" s="533"/>
      <c r="F29152" s="533"/>
      <c r="G29152" s="533"/>
    </row>
    <row r="29153" spans="1:7">
      <c r="A29153" s="533"/>
      <c r="B29153" s="1787"/>
      <c r="C29153" s="1788"/>
      <c r="D29153" s="533"/>
      <c r="E29153" s="533"/>
      <c r="F29153" s="533"/>
      <c r="G29153" s="533"/>
    </row>
    <row r="29154" spans="1:7">
      <c r="A29154" s="533"/>
      <c r="B29154" s="1787"/>
      <c r="C29154" s="1788"/>
      <c r="D29154" s="533"/>
      <c r="E29154" s="533"/>
      <c r="F29154" s="533"/>
      <c r="G29154" s="533"/>
    </row>
    <row r="29155" spans="1:7">
      <c r="A29155" s="533"/>
      <c r="B29155" s="1787"/>
      <c r="C29155" s="1788"/>
      <c r="D29155" s="533"/>
      <c r="E29155" s="533"/>
      <c r="F29155" s="533"/>
      <c r="G29155" s="533"/>
    </row>
    <row r="29156" spans="1:7">
      <c r="A29156" s="533"/>
      <c r="B29156" s="1787"/>
      <c r="C29156" s="1788"/>
      <c r="D29156" s="533"/>
      <c r="E29156" s="533"/>
      <c r="F29156" s="533"/>
      <c r="G29156" s="533"/>
    </row>
    <row r="29157" spans="1:7">
      <c r="A29157" s="533"/>
      <c r="B29157" s="1787"/>
      <c r="C29157" s="1788"/>
      <c r="D29157" s="533"/>
      <c r="E29157" s="533"/>
      <c r="F29157" s="533"/>
      <c r="G29157" s="533"/>
    </row>
    <row r="29158" spans="1:7">
      <c r="A29158" s="533"/>
      <c r="B29158" s="1787"/>
      <c r="C29158" s="1788"/>
      <c r="D29158" s="533"/>
      <c r="E29158" s="533"/>
      <c r="F29158" s="533"/>
      <c r="G29158" s="533"/>
    </row>
    <row r="29159" spans="1:7">
      <c r="A29159" s="533"/>
      <c r="B29159" s="1787"/>
      <c r="C29159" s="1788"/>
      <c r="D29159" s="533"/>
      <c r="E29159" s="533"/>
      <c r="F29159" s="533"/>
      <c r="G29159" s="533"/>
    </row>
    <row r="29160" spans="1:7">
      <c r="A29160" s="533"/>
      <c r="B29160" s="1787"/>
      <c r="C29160" s="1788"/>
      <c r="D29160" s="533"/>
      <c r="E29160" s="533"/>
      <c r="F29160" s="533"/>
      <c r="G29160" s="533"/>
    </row>
    <row r="29161" spans="1:7">
      <c r="A29161" s="533"/>
      <c r="B29161" s="1787"/>
      <c r="C29161" s="1788"/>
      <c r="D29161" s="533"/>
      <c r="E29161" s="533"/>
      <c r="F29161" s="533"/>
      <c r="G29161" s="533"/>
    </row>
    <row r="29162" spans="1:7">
      <c r="A29162" s="533"/>
      <c r="B29162" s="1787"/>
      <c r="C29162" s="1788"/>
      <c r="D29162" s="533"/>
      <c r="E29162" s="533"/>
      <c r="F29162" s="533"/>
      <c r="G29162" s="533"/>
    </row>
    <row r="29163" spans="1:7">
      <c r="A29163" s="533"/>
      <c r="B29163" s="1787"/>
      <c r="C29163" s="1788"/>
      <c r="D29163" s="533"/>
      <c r="E29163" s="533"/>
      <c r="F29163" s="533"/>
      <c r="G29163" s="533"/>
    </row>
    <row r="29164" spans="1:7">
      <c r="A29164" s="533"/>
      <c r="B29164" s="1787"/>
      <c r="C29164" s="1788"/>
      <c r="D29164" s="533"/>
      <c r="E29164" s="533"/>
      <c r="F29164" s="533"/>
      <c r="G29164" s="533"/>
    </row>
    <row r="29165" spans="1:7">
      <c r="A29165" s="533"/>
      <c r="B29165" s="1787"/>
      <c r="C29165" s="1788"/>
      <c r="D29165" s="533"/>
      <c r="E29165" s="533"/>
      <c r="F29165" s="533"/>
      <c r="G29165" s="533"/>
    </row>
    <row r="29166" spans="1:7">
      <c r="A29166" s="533"/>
      <c r="B29166" s="1787"/>
      <c r="C29166" s="1788"/>
      <c r="D29166" s="533"/>
      <c r="E29166" s="533"/>
      <c r="F29166" s="533"/>
      <c r="G29166" s="533"/>
    </row>
    <row r="29167" spans="1:7">
      <c r="A29167" s="533"/>
      <c r="B29167" s="1787"/>
      <c r="C29167" s="1788"/>
      <c r="D29167" s="533"/>
      <c r="E29167" s="533"/>
      <c r="F29167" s="533"/>
      <c r="G29167" s="533"/>
    </row>
    <row r="29168" spans="1:7">
      <c r="A29168" s="533"/>
      <c r="B29168" s="1787"/>
      <c r="C29168" s="1788"/>
      <c r="D29168" s="533"/>
      <c r="E29168" s="533"/>
      <c r="F29168" s="533"/>
      <c r="G29168" s="533"/>
    </row>
    <row r="29169" spans="1:7">
      <c r="A29169" s="533"/>
      <c r="B29169" s="1787"/>
      <c r="C29169" s="1788"/>
      <c r="D29169" s="533"/>
      <c r="E29169" s="533"/>
      <c r="F29169" s="533"/>
      <c r="G29169" s="533"/>
    </row>
    <row r="29170" spans="1:7">
      <c r="A29170" s="533"/>
      <c r="B29170" s="1787"/>
      <c r="C29170" s="1788"/>
      <c r="D29170" s="533"/>
      <c r="E29170" s="533"/>
      <c r="F29170" s="533"/>
      <c r="G29170" s="533"/>
    </row>
    <row r="29171" spans="1:7">
      <c r="A29171" s="533"/>
      <c r="B29171" s="1787"/>
      <c r="C29171" s="1788"/>
      <c r="D29171" s="533"/>
      <c r="E29171" s="533"/>
      <c r="F29171" s="533"/>
      <c r="G29171" s="533"/>
    </row>
    <row r="29172" spans="1:7">
      <c r="A29172" s="533"/>
      <c r="B29172" s="1787"/>
      <c r="C29172" s="1788"/>
      <c r="D29172" s="533"/>
      <c r="E29172" s="533"/>
      <c r="F29172" s="533"/>
      <c r="G29172" s="533"/>
    </row>
    <row r="29173" spans="1:7">
      <c r="A29173" s="533"/>
      <c r="B29173" s="1787"/>
      <c r="C29173" s="1788"/>
      <c r="D29173" s="533"/>
      <c r="E29173" s="533"/>
      <c r="F29173" s="533"/>
      <c r="G29173" s="533"/>
    </row>
    <row r="29174" spans="1:7">
      <c r="A29174" s="533"/>
      <c r="B29174" s="1787"/>
      <c r="C29174" s="1788"/>
      <c r="D29174" s="533"/>
      <c r="E29174" s="533"/>
      <c r="F29174" s="533"/>
      <c r="G29174" s="533"/>
    </row>
    <row r="29175" spans="1:7">
      <c r="A29175" s="533"/>
      <c r="B29175" s="1787"/>
      <c r="C29175" s="1788"/>
      <c r="D29175" s="533"/>
      <c r="E29175" s="533"/>
      <c r="F29175" s="533"/>
      <c r="G29175" s="533"/>
    </row>
    <row r="29176" spans="1:7">
      <c r="A29176" s="533"/>
      <c r="B29176" s="1787"/>
      <c r="C29176" s="1788"/>
      <c r="D29176" s="533"/>
      <c r="E29176" s="533"/>
      <c r="F29176" s="533"/>
      <c r="G29176" s="533"/>
    </row>
    <row r="29177" spans="1:7">
      <c r="A29177" s="533"/>
      <c r="B29177" s="1787"/>
      <c r="C29177" s="1788"/>
      <c r="D29177" s="533"/>
      <c r="E29177" s="533"/>
      <c r="F29177" s="533"/>
      <c r="G29177" s="533"/>
    </row>
    <row r="29178" spans="1:7">
      <c r="A29178" s="533"/>
      <c r="B29178" s="1787"/>
      <c r="C29178" s="1788"/>
      <c r="D29178" s="533"/>
      <c r="E29178" s="533"/>
      <c r="F29178" s="533"/>
      <c r="G29178" s="533"/>
    </row>
    <row r="29179" spans="1:7">
      <c r="A29179" s="533"/>
      <c r="B29179" s="1787"/>
      <c r="C29179" s="1788"/>
      <c r="D29179" s="533"/>
      <c r="E29179" s="533"/>
      <c r="F29179" s="533"/>
      <c r="G29179" s="533"/>
    </row>
    <row r="29180" spans="1:7">
      <c r="A29180" s="533"/>
      <c r="B29180" s="1787"/>
      <c r="C29180" s="1788"/>
      <c r="D29180" s="533"/>
      <c r="E29180" s="533"/>
      <c r="F29180" s="533"/>
      <c r="G29180" s="533"/>
    </row>
    <row r="29181" spans="1:7">
      <c r="A29181" s="533"/>
      <c r="B29181" s="1787"/>
      <c r="C29181" s="1788"/>
      <c r="D29181" s="533"/>
      <c r="E29181" s="533"/>
      <c r="F29181" s="533"/>
      <c r="G29181" s="533"/>
    </row>
    <row r="29182" spans="1:7">
      <c r="A29182" s="533"/>
      <c r="B29182" s="1787"/>
      <c r="C29182" s="1788"/>
      <c r="D29182" s="533"/>
      <c r="E29182" s="533"/>
      <c r="F29182" s="533"/>
      <c r="G29182" s="533"/>
    </row>
    <row r="29183" spans="1:7">
      <c r="A29183" s="533"/>
      <c r="B29183" s="1787"/>
      <c r="C29183" s="1788"/>
      <c r="D29183" s="533"/>
      <c r="E29183" s="533"/>
      <c r="F29183" s="533"/>
      <c r="G29183" s="533"/>
    </row>
    <row r="29184" spans="1:7">
      <c r="A29184" s="533"/>
      <c r="B29184" s="1787"/>
      <c r="C29184" s="1788"/>
      <c r="D29184" s="533"/>
      <c r="E29184" s="533"/>
      <c r="F29184" s="533"/>
      <c r="G29184" s="533"/>
    </row>
    <row r="29185" spans="1:7">
      <c r="A29185" s="533"/>
      <c r="B29185" s="1787"/>
      <c r="C29185" s="1788"/>
      <c r="D29185" s="533"/>
      <c r="E29185" s="533"/>
      <c r="F29185" s="533"/>
      <c r="G29185" s="533"/>
    </row>
    <row r="29186" spans="1:7">
      <c r="A29186" s="533"/>
      <c r="B29186" s="1787"/>
      <c r="C29186" s="1788"/>
      <c r="D29186" s="533"/>
      <c r="E29186" s="533"/>
      <c r="F29186" s="533"/>
      <c r="G29186" s="533"/>
    </row>
    <row r="29187" spans="1:7">
      <c r="A29187" s="533"/>
      <c r="B29187" s="1787"/>
      <c r="C29187" s="1788"/>
      <c r="D29187" s="533"/>
      <c r="E29187" s="533"/>
      <c r="F29187" s="533"/>
      <c r="G29187" s="533"/>
    </row>
    <row r="29188" spans="1:7">
      <c r="A29188" s="533"/>
      <c r="B29188" s="1787"/>
      <c r="C29188" s="1788"/>
      <c r="D29188" s="533"/>
      <c r="E29188" s="533"/>
      <c r="F29188" s="533"/>
      <c r="G29188" s="533"/>
    </row>
    <row r="29189" spans="1:7">
      <c r="A29189" s="533"/>
      <c r="B29189" s="1787"/>
      <c r="C29189" s="1788"/>
      <c r="D29189" s="533"/>
      <c r="E29189" s="533"/>
      <c r="F29189" s="533"/>
      <c r="G29189" s="533"/>
    </row>
    <row r="29190" spans="1:7">
      <c r="A29190" s="533"/>
      <c r="B29190" s="1787"/>
      <c r="C29190" s="1788"/>
      <c r="D29190" s="533"/>
      <c r="E29190" s="533"/>
      <c r="F29190" s="533"/>
      <c r="G29190" s="533"/>
    </row>
    <row r="29191" spans="1:7">
      <c r="A29191" s="533"/>
      <c r="B29191" s="1787"/>
      <c r="C29191" s="1788"/>
      <c r="D29191" s="533"/>
      <c r="E29191" s="533"/>
      <c r="F29191" s="533"/>
      <c r="G29191" s="533"/>
    </row>
    <row r="29192" spans="1:7">
      <c r="A29192" s="533"/>
      <c r="B29192" s="1787"/>
      <c r="C29192" s="1788"/>
      <c r="D29192" s="533"/>
      <c r="E29192" s="533"/>
      <c r="F29192" s="533"/>
      <c r="G29192" s="533"/>
    </row>
    <row r="29193" spans="1:7">
      <c r="A29193" s="533"/>
      <c r="B29193" s="1787"/>
      <c r="C29193" s="1788"/>
      <c r="D29193" s="533"/>
      <c r="E29193" s="533"/>
      <c r="F29193" s="533"/>
      <c r="G29193" s="533"/>
    </row>
    <row r="29194" spans="1:7">
      <c r="A29194" s="533"/>
      <c r="B29194" s="1787"/>
      <c r="C29194" s="1788"/>
      <c r="D29194" s="533"/>
      <c r="E29194" s="533"/>
      <c r="F29194" s="533"/>
      <c r="G29194" s="533"/>
    </row>
    <row r="29195" spans="1:7">
      <c r="A29195" s="533"/>
      <c r="B29195" s="1787"/>
      <c r="C29195" s="1788"/>
      <c r="D29195" s="533"/>
      <c r="E29195" s="533"/>
      <c r="F29195" s="533"/>
      <c r="G29195" s="533"/>
    </row>
    <row r="29196" spans="1:7">
      <c r="A29196" s="533"/>
      <c r="B29196" s="1787"/>
      <c r="C29196" s="1788"/>
      <c r="D29196" s="533"/>
      <c r="E29196" s="533"/>
      <c r="F29196" s="533"/>
      <c r="G29196" s="533"/>
    </row>
    <row r="29197" spans="1:7">
      <c r="A29197" s="533"/>
      <c r="B29197" s="1787"/>
      <c r="C29197" s="1788"/>
      <c r="D29197" s="533"/>
      <c r="E29197" s="533"/>
      <c r="F29197" s="533"/>
      <c r="G29197" s="533"/>
    </row>
    <row r="29198" spans="1:7">
      <c r="A29198" s="533"/>
      <c r="B29198" s="1787"/>
      <c r="C29198" s="1788"/>
      <c r="D29198" s="533"/>
      <c r="E29198" s="533"/>
      <c r="F29198" s="533"/>
      <c r="G29198" s="533"/>
    </row>
    <row r="29199" spans="1:7">
      <c r="A29199" s="533"/>
      <c r="B29199" s="1787"/>
      <c r="C29199" s="1788"/>
      <c r="D29199" s="533"/>
      <c r="E29199" s="533"/>
      <c r="F29199" s="533"/>
      <c r="G29199" s="533"/>
    </row>
    <row r="29200" spans="1:7">
      <c r="A29200" s="533"/>
      <c r="B29200" s="1787"/>
      <c r="C29200" s="1788"/>
      <c r="D29200" s="533"/>
      <c r="E29200" s="533"/>
      <c r="F29200" s="533"/>
      <c r="G29200" s="533"/>
    </row>
    <row r="29201" spans="1:7">
      <c r="A29201" s="533"/>
      <c r="B29201" s="1787"/>
      <c r="C29201" s="1788"/>
      <c r="D29201" s="533"/>
      <c r="E29201" s="533"/>
      <c r="F29201" s="533"/>
      <c r="G29201" s="533"/>
    </row>
    <row r="29202" spans="1:7">
      <c r="A29202" s="533"/>
      <c r="B29202" s="1787"/>
      <c r="C29202" s="1788"/>
      <c r="D29202" s="533"/>
      <c r="E29202" s="533"/>
      <c r="F29202" s="533"/>
      <c r="G29202" s="533"/>
    </row>
    <row r="29203" spans="1:7">
      <c r="A29203" s="533"/>
      <c r="B29203" s="1787"/>
      <c r="C29203" s="1788"/>
      <c r="D29203" s="533"/>
      <c r="E29203" s="533"/>
      <c r="F29203" s="533"/>
      <c r="G29203" s="533"/>
    </row>
    <row r="29204" spans="1:7">
      <c r="A29204" s="533"/>
      <c r="B29204" s="1787"/>
      <c r="C29204" s="1788"/>
      <c r="D29204" s="533"/>
      <c r="E29204" s="533"/>
      <c r="F29204" s="533"/>
      <c r="G29204" s="533"/>
    </row>
    <row r="29205" spans="1:7">
      <c r="A29205" s="533"/>
      <c r="B29205" s="1787"/>
      <c r="C29205" s="1788"/>
      <c r="D29205" s="533"/>
      <c r="E29205" s="533"/>
      <c r="F29205" s="533"/>
      <c r="G29205" s="533"/>
    </row>
    <row r="29206" spans="1:7">
      <c r="A29206" s="533"/>
      <c r="B29206" s="1787"/>
      <c r="C29206" s="1788"/>
      <c r="D29206" s="533"/>
      <c r="E29206" s="533"/>
      <c r="F29206" s="533"/>
      <c r="G29206" s="533"/>
    </row>
    <row r="29207" spans="1:7">
      <c r="A29207" s="533"/>
      <c r="B29207" s="1787"/>
      <c r="C29207" s="1788"/>
      <c r="D29207" s="533"/>
      <c r="E29207" s="533"/>
      <c r="F29207" s="533"/>
      <c r="G29207" s="533"/>
    </row>
    <row r="29208" spans="1:7">
      <c r="A29208" s="533"/>
      <c r="B29208" s="1787"/>
      <c r="C29208" s="1788"/>
      <c r="D29208" s="533"/>
      <c r="E29208" s="533"/>
      <c r="F29208" s="533"/>
      <c r="G29208" s="533"/>
    </row>
    <row r="29209" spans="1:7">
      <c r="A29209" s="533"/>
      <c r="B29209" s="1787"/>
      <c r="C29209" s="1788"/>
      <c r="D29209" s="533"/>
      <c r="E29209" s="533"/>
      <c r="F29209" s="533"/>
      <c r="G29209" s="533"/>
    </row>
    <row r="29210" spans="1:7">
      <c r="A29210" s="533"/>
      <c r="B29210" s="1787"/>
      <c r="C29210" s="1788"/>
      <c r="D29210" s="533"/>
      <c r="E29210" s="533"/>
      <c r="F29210" s="533"/>
      <c r="G29210" s="533"/>
    </row>
    <row r="29211" spans="1:7">
      <c r="A29211" s="533"/>
      <c r="B29211" s="1787"/>
      <c r="C29211" s="1788"/>
      <c r="D29211" s="533"/>
      <c r="E29211" s="533"/>
      <c r="F29211" s="533"/>
      <c r="G29211" s="533"/>
    </row>
    <row r="29212" spans="1:7">
      <c r="A29212" s="533"/>
      <c r="B29212" s="1787"/>
      <c r="C29212" s="1788"/>
      <c r="D29212" s="533"/>
      <c r="E29212" s="533"/>
      <c r="F29212" s="533"/>
      <c r="G29212" s="533"/>
    </row>
    <row r="29213" spans="1:7">
      <c r="A29213" s="533"/>
      <c r="B29213" s="1787"/>
      <c r="C29213" s="1788"/>
      <c r="D29213" s="533"/>
      <c r="E29213" s="533"/>
      <c r="F29213" s="533"/>
      <c r="G29213" s="533"/>
    </row>
    <row r="29214" spans="1:7">
      <c r="A29214" s="533"/>
      <c r="B29214" s="1787"/>
      <c r="C29214" s="1788"/>
      <c r="D29214" s="533"/>
      <c r="E29214" s="533"/>
      <c r="F29214" s="533"/>
      <c r="G29214" s="533"/>
    </row>
    <row r="29215" spans="1:7">
      <c r="A29215" s="533"/>
      <c r="B29215" s="1787"/>
      <c r="C29215" s="1788"/>
      <c r="D29215" s="533"/>
      <c r="E29215" s="533"/>
      <c r="F29215" s="533"/>
      <c r="G29215" s="533"/>
    </row>
    <row r="29216" spans="1:7">
      <c r="A29216" s="533"/>
      <c r="B29216" s="1787"/>
      <c r="C29216" s="1788"/>
      <c r="D29216" s="533"/>
      <c r="E29216" s="533"/>
      <c r="F29216" s="533"/>
      <c r="G29216" s="533"/>
    </row>
    <row r="29217" spans="1:7">
      <c r="A29217" s="533"/>
      <c r="B29217" s="1787"/>
      <c r="C29217" s="1788"/>
      <c r="D29217" s="533"/>
      <c r="E29217" s="533"/>
      <c r="F29217" s="533"/>
      <c r="G29217" s="533"/>
    </row>
    <row r="29218" spans="1:7">
      <c r="A29218" s="533"/>
      <c r="B29218" s="1787"/>
      <c r="C29218" s="1788"/>
      <c r="D29218" s="533"/>
      <c r="E29218" s="533"/>
      <c r="F29218" s="533"/>
      <c r="G29218" s="533"/>
    </row>
    <row r="29219" spans="1:7">
      <c r="A29219" s="533"/>
      <c r="B29219" s="1787"/>
      <c r="C29219" s="1788"/>
      <c r="D29219" s="533"/>
      <c r="E29219" s="533"/>
      <c r="F29219" s="533"/>
      <c r="G29219" s="533"/>
    </row>
    <row r="29220" spans="1:7">
      <c r="A29220" s="533"/>
      <c r="B29220" s="1787"/>
      <c r="C29220" s="1788"/>
      <c r="D29220" s="533"/>
      <c r="E29220" s="533"/>
      <c r="F29220" s="533"/>
      <c r="G29220" s="533"/>
    </row>
    <row r="29221" spans="1:7">
      <c r="A29221" s="533"/>
      <c r="B29221" s="1787"/>
      <c r="C29221" s="1788"/>
      <c r="D29221" s="533"/>
      <c r="E29221" s="533"/>
      <c r="F29221" s="533"/>
      <c r="G29221" s="533"/>
    </row>
    <row r="29222" spans="1:7">
      <c r="A29222" s="533"/>
      <c r="B29222" s="1787"/>
      <c r="C29222" s="1788"/>
      <c r="D29222" s="533"/>
      <c r="E29222" s="533"/>
      <c r="F29222" s="533"/>
      <c r="G29222" s="533"/>
    </row>
    <row r="29223" spans="1:7">
      <c r="A29223" s="533"/>
      <c r="B29223" s="1787"/>
      <c r="C29223" s="1788"/>
      <c r="D29223" s="533"/>
      <c r="E29223" s="533"/>
      <c r="F29223" s="533"/>
      <c r="G29223" s="533"/>
    </row>
    <row r="29224" spans="1:7">
      <c r="A29224" s="533"/>
      <c r="B29224" s="1787"/>
      <c r="C29224" s="1788"/>
      <c r="D29224" s="533"/>
      <c r="E29224" s="533"/>
      <c r="F29224" s="533"/>
      <c r="G29224" s="533"/>
    </row>
    <row r="29225" spans="1:7">
      <c r="A29225" s="533"/>
      <c r="B29225" s="1787"/>
      <c r="C29225" s="1788"/>
      <c r="D29225" s="533"/>
      <c r="E29225" s="533"/>
      <c r="F29225" s="533"/>
      <c r="G29225" s="533"/>
    </row>
    <row r="29226" spans="1:7">
      <c r="A29226" s="533"/>
      <c r="B29226" s="1787"/>
      <c r="C29226" s="1788"/>
      <c r="D29226" s="533"/>
      <c r="E29226" s="533"/>
      <c r="F29226" s="533"/>
      <c r="G29226" s="533"/>
    </row>
    <row r="29227" spans="1:7">
      <c r="A29227" s="533"/>
      <c r="B29227" s="1787"/>
      <c r="C29227" s="1788"/>
      <c r="D29227" s="533"/>
      <c r="E29227" s="533"/>
      <c r="F29227" s="533"/>
      <c r="G29227" s="533"/>
    </row>
    <row r="29228" spans="1:7">
      <c r="A29228" s="533"/>
      <c r="B29228" s="1787"/>
      <c r="C29228" s="1788"/>
      <c r="D29228" s="533"/>
      <c r="E29228" s="533"/>
      <c r="F29228" s="533"/>
      <c r="G29228" s="533"/>
    </row>
    <row r="29229" spans="1:7">
      <c r="A29229" s="533"/>
      <c r="B29229" s="1787"/>
      <c r="C29229" s="1788"/>
      <c r="D29229" s="533"/>
      <c r="E29229" s="533"/>
      <c r="F29229" s="533"/>
      <c r="G29229" s="533"/>
    </row>
    <row r="29230" spans="1:7">
      <c r="A29230" s="533"/>
      <c r="B29230" s="1787"/>
      <c r="C29230" s="1788"/>
      <c r="D29230" s="533"/>
      <c r="E29230" s="533"/>
      <c r="F29230" s="533"/>
      <c r="G29230" s="533"/>
    </row>
    <row r="29231" spans="1:7">
      <c r="A29231" s="533"/>
      <c r="B29231" s="1787"/>
      <c r="C29231" s="1788"/>
      <c r="D29231" s="533"/>
      <c r="E29231" s="533"/>
      <c r="F29231" s="533"/>
      <c r="G29231" s="533"/>
    </row>
    <row r="29232" spans="1:7">
      <c r="A29232" s="533"/>
      <c r="B29232" s="1787"/>
      <c r="C29232" s="1788"/>
      <c r="D29232" s="533"/>
      <c r="E29232" s="533"/>
      <c r="F29232" s="533"/>
      <c r="G29232" s="533"/>
    </row>
    <row r="29233" spans="1:7">
      <c r="A29233" s="533"/>
      <c r="B29233" s="1787"/>
      <c r="C29233" s="1788"/>
      <c r="D29233" s="533"/>
      <c r="E29233" s="533"/>
      <c r="F29233" s="533"/>
      <c r="G29233" s="533"/>
    </row>
    <row r="29234" spans="1:7">
      <c r="A29234" s="533"/>
      <c r="B29234" s="1787"/>
      <c r="C29234" s="1788"/>
      <c r="D29234" s="533"/>
      <c r="E29234" s="533"/>
      <c r="F29234" s="533"/>
      <c r="G29234" s="533"/>
    </row>
    <row r="29235" spans="1:7">
      <c r="A29235" s="533"/>
      <c r="B29235" s="1787"/>
      <c r="C29235" s="1788"/>
      <c r="D29235" s="533"/>
      <c r="E29235" s="533"/>
      <c r="F29235" s="533"/>
      <c r="G29235" s="533"/>
    </row>
    <row r="29236" spans="1:7">
      <c r="A29236" s="533"/>
      <c r="B29236" s="1787"/>
      <c r="C29236" s="1788"/>
      <c r="D29236" s="533"/>
      <c r="E29236" s="533"/>
      <c r="F29236" s="533"/>
      <c r="G29236" s="533"/>
    </row>
    <row r="29237" spans="1:7">
      <c r="A29237" s="533"/>
      <c r="B29237" s="1787"/>
      <c r="C29237" s="1788"/>
      <c r="D29237" s="533"/>
      <c r="E29237" s="533"/>
      <c r="F29237" s="533"/>
      <c r="G29237" s="533"/>
    </row>
    <row r="29238" spans="1:7">
      <c r="A29238" s="533"/>
      <c r="B29238" s="1787"/>
      <c r="C29238" s="1788"/>
      <c r="D29238" s="533"/>
      <c r="E29238" s="533"/>
      <c r="F29238" s="533"/>
      <c r="G29238" s="533"/>
    </row>
    <row r="29239" spans="1:7">
      <c r="A29239" s="533"/>
      <c r="B29239" s="1787"/>
      <c r="C29239" s="1788"/>
      <c r="D29239" s="533"/>
      <c r="E29239" s="533"/>
      <c r="F29239" s="533"/>
      <c r="G29239" s="533"/>
    </row>
    <row r="29240" spans="1:7">
      <c r="A29240" s="533"/>
      <c r="B29240" s="1787"/>
      <c r="C29240" s="1788"/>
      <c r="D29240" s="533"/>
      <c r="E29240" s="533"/>
      <c r="F29240" s="533"/>
      <c r="G29240" s="533"/>
    </row>
    <row r="29241" spans="1:7">
      <c r="A29241" s="533"/>
      <c r="B29241" s="1787"/>
      <c r="C29241" s="1788"/>
      <c r="D29241" s="533"/>
      <c r="E29241" s="533"/>
      <c r="F29241" s="533"/>
      <c r="G29241" s="533"/>
    </row>
    <row r="29242" spans="1:7">
      <c r="A29242" s="533"/>
      <c r="B29242" s="1787"/>
      <c r="C29242" s="1788"/>
      <c r="D29242" s="533"/>
      <c r="E29242" s="533"/>
      <c r="F29242" s="533"/>
      <c r="G29242" s="533"/>
    </row>
    <row r="29243" spans="1:7">
      <c r="A29243" s="533"/>
      <c r="B29243" s="1787"/>
      <c r="C29243" s="1788"/>
      <c r="D29243" s="533"/>
      <c r="E29243" s="533"/>
      <c r="F29243" s="533"/>
      <c r="G29243" s="533"/>
    </row>
    <row r="29244" spans="1:7">
      <c r="A29244" s="533"/>
      <c r="B29244" s="1787"/>
      <c r="C29244" s="1788"/>
      <c r="D29244" s="533"/>
      <c r="E29244" s="533"/>
      <c r="F29244" s="533"/>
      <c r="G29244" s="533"/>
    </row>
    <row r="29245" spans="1:7">
      <c r="A29245" s="533"/>
      <c r="B29245" s="1787"/>
      <c r="C29245" s="1788"/>
      <c r="D29245" s="533"/>
      <c r="E29245" s="533"/>
      <c r="F29245" s="533"/>
      <c r="G29245" s="533"/>
    </row>
    <row r="29246" spans="1:7">
      <c r="A29246" s="533"/>
      <c r="B29246" s="1787"/>
      <c r="C29246" s="1788"/>
      <c r="D29246" s="533"/>
      <c r="E29246" s="533"/>
      <c r="F29246" s="533"/>
      <c r="G29246" s="533"/>
    </row>
    <row r="29247" spans="1:7">
      <c r="A29247" s="533"/>
      <c r="B29247" s="1787"/>
      <c r="C29247" s="1788"/>
      <c r="D29247" s="533"/>
      <c r="E29247" s="533"/>
      <c r="F29247" s="533"/>
      <c r="G29247" s="533"/>
    </row>
    <row r="29248" spans="1:7">
      <c r="A29248" s="533"/>
      <c r="B29248" s="1787"/>
      <c r="C29248" s="1788"/>
      <c r="D29248" s="533"/>
      <c r="E29248" s="533"/>
      <c r="F29248" s="533"/>
      <c r="G29248" s="533"/>
    </row>
    <row r="29249" spans="1:7">
      <c r="A29249" s="533"/>
      <c r="B29249" s="1787"/>
      <c r="C29249" s="1788"/>
      <c r="D29249" s="533"/>
      <c r="E29249" s="533"/>
      <c r="F29249" s="533"/>
      <c r="G29249" s="533"/>
    </row>
    <row r="29250" spans="1:7">
      <c r="A29250" s="533"/>
      <c r="B29250" s="1787"/>
      <c r="C29250" s="1788"/>
      <c r="D29250" s="533"/>
      <c r="E29250" s="533"/>
      <c r="F29250" s="533"/>
      <c r="G29250" s="533"/>
    </row>
    <row r="29251" spans="1:7">
      <c r="A29251" s="533"/>
      <c r="B29251" s="1787"/>
      <c r="C29251" s="1788"/>
      <c r="D29251" s="533"/>
      <c r="E29251" s="533"/>
      <c r="F29251" s="533"/>
      <c r="G29251" s="533"/>
    </row>
    <row r="29252" spans="1:7">
      <c r="A29252" s="533"/>
      <c r="B29252" s="1787"/>
      <c r="C29252" s="1788"/>
      <c r="D29252" s="533"/>
      <c r="E29252" s="533"/>
      <c r="F29252" s="533"/>
      <c r="G29252" s="533"/>
    </row>
    <row r="29253" spans="1:7">
      <c r="A29253" s="533"/>
      <c r="B29253" s="1787"/>
      <c r="C29253" s="1788"/>
      <c r="D29253" s="533"/>
      <c r="E29253" s="533"/>
      <c r="F29253" s="533"/>
      <c r="G29253" s="533"/>
    </row>
    <row r="29254" spans="1:7">
      <c r="A29254" s="533"/>
      <c r="B29254" s="1787"/>
      <c r="C29254" s="1788"/>
      <c r="D29254" s="533"/>
      <c r="E29254" s="533"/>
      <c r="F29254" s="533"/>
      <c r="G29254" s="533"/>
    </row>
    <row r="29255" spans="1:7">
      <c r="A29255" s="533"/>
      <c r="B29255" s="1787"/>
      <c r="C29255" s="1788"/>
      <c r="D29255" s="533"/>
      <c r="E29255" s="533"/>
      <c r="F29255" s="533"/>
      <c r="G29255" s="533"/>
    </row>
    <row r="29256" spans="1:7">
      <c r="A29256" s="533"/>
      <c r="B29256" s="1787"/>
      <c r="C29256" s="1788"/>
      <c r="D29256" s="533"/>
      <c r="E29256" s="533"/>
      <c r="F29256" s="533"/>
      <c r="G29256" s="533"/>
    </row>
    <row r="29257" spans="1:7">
      <c r="A29257" s="533"/>
      <c r="B29257" s="1787"/>
      <c r="C29257" s="1788"/>
      <c r="D29257" s="533"/>
      <c r="E29257" s="533"/>
      <c r="F29257" s="533"/>
      <c r="G29257" s="533"/>
    </row>
    <row r="29258" spans="1:7">
      <c r="A29258" s="533"/>
      <c r="B29258" s="1787"/>
      <c r="C29258" s="1788"/>
      <c r="D29258" s="533"/>
      <c r="E29258" s="533"/>
      <c r="F29258" s="533"/>
      <c r="G29258" s="533"/>
    </row>
    <row r="29259" spans="1:7">
      <c r="A29259" s="533"/>
      <c r="B29259" s="1787"/>
      <c r="C29259" s="1788"/>
      <c r="D29259" s="533"/>
      <c r="E29259" s="533"/>
      <c r="F29259" s="533"/>
      <c r="G29259" s="533"/>
    </row>
    <row r="29260" spans="1:7">
      <c r="A29260" s="533"/>
      <c r="B29260" s="1787"/>
      <c r="C29260" s="1788"/>
      <c r="D29260" s="533"/>
      <c r="E29260" s="533"/>
      <c r="F29260" s="533"/>
      <c r="G29260" s="533"/>
    </row>
    <row r="29261" spans="1:7">
      <c r="A29261" s="533"/>
      <c r="B29261" s="1787"/>
      <c r="C29261" s="1788"/>
      <c r="D29261" s="533"/>
      <c r="E29261" s="533"/>
      <c r="F29261" s="533"/>
      <c r="G29261" s="533"/>
    </row>
    <row r="29262" spans="1:7">
      <c r="A29262" s="533"/>
      <c r="B29262" s="1787"/>
      <c r="C29262" s="1788"/>
      <c r="D29262" s="533"/>
      <c r="E29262" s="533"/>
      <c r="F29262" s="533"/>
      <c r="G29262" s="533"/>
    </row>
    <row r="29263" spans="1:7">
      <c r="A29263" s="533"/>
      <c r="B29263" s="1787"/>
      <c r="C29263" s="1788"/>
      <c r="D29263" s="533"/>
      <c r="E29263" s="533"/>
      <c r="F29263" s="533"/>
      <c r="G29263" s="533"/>
    </row>
    <row r="29264" spans="1:7">
      <c r="A29264" s="533"/>
      <c r="B29264" s="1787"/>
      <c r="C29264" s="1788"/>
      <c r="D29264" s="533"/>
      <c r="E29264" s="533"/>
      <c r="F29264" s="533"/>
      <c r="G29264" s="533"/>
    </row>
    <row r="29265" spans="1:7">
      <c r="A29265" s="533"/>
      <c r="B29265" s="1787"/>
      <c r="C29265" s="1788"/>
      <c r="D29265" s="533"/>
      <c r="E29265" s="533"/>
      <c r="F29265" s="533"/>
      <c r="G29265" s="533"/>
    </row>
    <row r="29266" spans="1:7">
      <c r="A29266" s="533"/>
      <c r="B29266" s="1787"/>
      <c r="C29266" s="1788"/>
      <c r="D29266" s="533"/>
      <c r="E29266" s="533"/>
      <c r="F29266" s="533"/>
      <c r="G29266" s="533"/>
    </row>
    <row r="29267" spans="1:7">
      <c r="A29267" s="533"/>
      <c r="B29267" s="1787"/>
      <c r="C29267" s="1788"/>
      <c r="D29267" s="533"/>
      <c r="E29267" s="533"/>
      <c r="F29267" s="533"/>
      <c r="G29267" s="533"/>
    </row>
    <row r="29268" spans="1:7">
      <c r="A29268" s="533"/>
      <c r="B29268" s="1787"/>
      <c r="C29268" s="1788"/>
      <c r="D29268" s="533"/>
      <c r="E29268" s="533"/>
      <c r="F29268" s="533"/>
      <c r="G29268" s="533"/>
    </row>
    <row r="29269" spans="1:7">
      <c r="A29269" s="533"/>
      <c r="B29269" s="1787"/>
      <c r="C29269" s="1788"/>
      <c r="D29269" s="533"/>
      <c r="E29269" s="533"/>
      <c r="F29269" s="533"/>
      <c r="G29269" s="533"/>
    </row>
    <row r="29270" spans="1:7">
      <c r="A29270" s="533"/>
      <c r="B29270" s="1787"/>
      <c r="C29270" s="1788"/>
      <c r="D29270" s="533"/>
      <c r="E29270" s="533"/>
      <c r="F29270" s="533"/>
      <c r="G29270" s="533"/>
    </row>
    <row r="29271" spans="1:7">
      <c r="A29271" s="533"/>
      <c r="B29271" s="1787"/>
      <c r="C29271" s="1788"/>
      <c r="D29271" s="533"/>
      <c r="E29271" s="533"/>
      <c r="F29271" s="533"/>
      <c r="G29271" s="533"/>
    </row>
    <row r="29272" spans="1:7">
      <c r="A29272" s="533"/>
      <c r="B29272" s="1787"/>
      <c r="C29272" s="1788"/>
      <c r="D29272" s="533"/>
      <c r="E29272" s="533"/>
      <c r="F29272" s="533"/>
      <c r="G29272" s="533"/>
    </row>
    <row r="29273" spans="1:7">
      <c r="A29273" s="533"/>
      <c r="B29273" s="1787"/>
      <c r="C29273" s="1788"/>
      <c r="D29273" s="533"/>
      <c r="E29273" s="533"/>
      <c r="F29273" s="533"/>
      <c r="G29273" s="533"/>
    </row>
    <row r="29274" spans="1:7">
      <c r="A29274" s="533"/>
      <c r="B29274" s="1787"/>
      <c r="C29274" s="1788"/>
      <c r="D29274" s="533"/>
      <c r="E29274" s="533"/>
      <c r="F29274" s="533"/>
      <c r="G29274" s="533"/>
    </row>
    <row r="29275" spans="1:7">
      <c r="A29275" s="533"/>
      <c r="B29275" s="1787"/>
      <c r="C29275" s="1788"/>
      <c r="D29275" s="533"/>
      <c r="E29275" s="533"/>
      <c r="F29275" s="533"/>
      <c r="G29275" s="533"/>
    </row>
    <row r="29276" spans="1:7">
      <c r="A29276" s="533"/>
      <c r="B29276" s="1787"/>
      <c r="C29276" s="1788"/>
      <c r="D29276" s="533"/>
      <c r="E29276" s="533"/>
      <c r="F29276" s="533"/>
      <c r="G29276" s="533"/>
    </row>
    <row r="29277" spans="1:7">
      <c r="A29277" s="533"/>
      <c r="B29277" s="1787"/>
      <c r="C29277" s="1788"/>
      <c r="D29277" s="533"/>
      <c r="E29277" s="533"/>
      <c r="F29277" s="533"/>
      <c r="G29277" s="533"/>
    </row>
    <row r="29278" spans="1:7">
      <c r="A29278" s="533"/>
      <c r="B29278" s="1787"/>
      <c r="C29278" s="1788"/>
      <c r="D29278" s="533"/>
      <c r="E29278" s="533"/>
      <c r="F29278" s="533"/>
      <c r="G29278" s="533"/>
    </row>
    <row r="29279" spans="1:7">
      <c r="A29279" s="533"/>
      <c r="B29279" s="1787"/>
      <c r="C29279" s="1788"/>
      <c r="D29279" s="533"/>
      <c r="E29279" s="533"/>
      <c r="F29279" s="533"/>
      <c r="G29279" s="533"/>
    </row>
    <row r="29280" spans="1:7">
      <c r="A29280" s="533"/>
      <c r="B29280" s="1787"/>
      <c r="C29280" s="1788"/>
      <c r="D29280" s="533"/>
      <c r="E29280" s="533"/>
      <c r="F29280" s="533"/>
      <c r="G29280" s="533"/>
    </row>
    <row r="29281" spans="1:7">
      <c r="A29281" s="533"/>
      <c r="B29281" s="1787"/>
      <c r="C29281" s="1788"/>
      <c r="D29281" s="533"/>
      <c r="E29281" s="533"/>
      <c r="F29281" s="533"/>
      <c r="G29281" s="533"/>
    </row>
    <row r="29282" spans="1:7">
      <c r="A29282" s="533"/>
      <c r="B29282" s="1787"/>
      <c r="C29282" s="1788"/>
      <c r="D29282" s="533"/>
      <c r="E29282" s="533"/>
      <c r="F29282" s="533"/>
      <c r="G29282" s="533"/>
    </row>
    <row r="29283" spans="1:7">
      <c r="A29283" s="533"/>
      <c r="B29283" s="1787"/>
      <c r="C29283" s="1788"/>
      <c r="D29283" s="533"/>
      <c r="E29283" s="533"/>
      <c r="F29283" s="533"/>
      <c r="G29283" s="533"/>
    </row>
    <row r="29284" spans="1:7">
      <c r="A29284" s="533"/>
      <c r="B29284" s="1787"/>
      <c r="C29284" s="1788"/>
      <c r="D29284" s="533"/>
      <c r="E29284" s="533"/>
      <c r="F29284" s="533"/>
      <c r="G29284" s="533"/>
    </row>
    <row r="29285" spans="1:7">
      <c r="A29285" s="533"/>
      <c r="B29285" s="1787"/>
      <c r="C29285" s="1788"/>
      <c r="D29285" s="533"/>
      <c r="E29285" s="533"/>
      <c r="F29285" s="533"/>
      <c r="G29285" s="533"/>
    </row>
    <row r="29286" spans="1:7">
      <c r="A29286" s="533"/>
      <c r="B29286" s="1787"/>
      <c r="C29286" s="1788"/>
      <c r="D29286" s="533"/>
      <c r="E29286" s="533"/>
      <c r="F29286" s="533"/>
      <c r="G29286" s="533"/>
    </row>
    <row r="29287" spans="1:7">
      <c r="A29287" s="533"/>
      <c r="B29287" s="1787"/>
      <c r="C29287" s="1788"/>
      <c r="D29287" s="533"/>
      <c r="E29287" s="533"/>
      <c r="F29287" s="533"/>
      <c r="G29287" s="533"/>
    </row>
    <row r="29288" spans="1:7">
      <c r="A29288" s="533"/>
      <c r="B29288" s="1787"/>
      <c r="C29288" s="1788"/>
      <c r="D29288" s="533"/>
      <c r="E29288" s="533"/>
      <c r="F29288" s="533"/>
      <c r="G29288" s="533"/>
    </row>
    <row r="29289" spans="1:7">
      <c r="A29289" s="533"/>
      <c r="B29289" s="1787"/>
      <c r="C29289" s="1788"/>
      <c r="D29289" s="533"/>
      <c r="E29289" s="533"/>
      <c r="F29289" s="533"/>
      <c r="G29289" s="533"/>
    </row>
    <row r="29290" spans="1:7">
      <c r="A29290" s="533"/>
      <c r="B29290" s="1787"/>
      <c r="C29290" s="1788"/>
      <c r="D29290" s="533"/>
      <c r="E29290" s="533"/>
      <c r="F29290" s="533"/>
      <c r="G29290" s="533"/>
    </row>
    <row r="29291" spans="1:7">
      <c r="A29291" s="533"/>
      <c r="B29291" s="1787"/>
      <c r="C29291" s="1788"/>
      <c r="D29291" s="533"/>
      <c r="E29291" s="533"/>
      <c r="F29291" s="533"/>
      <c r="G29291" s="533"/>
    </row>
    <row r="29292" spans="1:7">
      <c r="A29292" s="533"/>
      <c r="B29292" s="1787"/>
      <c r="C29292" s="1788"/>
      <c r="D29292" s="533"/>
      <c r="E29292" s="533"/>
      <c r="F29292" s="533"/>
      <c r="G29292" s="533"/>
    </row>
    <row r="29293" spans="1:7">
      <c r="A29293" s="533"/>
      <c r="B29293" s="1787"/>
      <c r="C29293" s="1788"/>
      <c r="D29293" s="533"/>
      <c r="E29293" s="533"/>
      <c r="F29293" s="533"/>
      <c r="G29293" s="533"/>
    </row>
    <row r="29294" spans="1:7">
      <c r="A29294" s="533"/>
      <c r="B29294" s="1787"/>
      <c r="C29294" s="1788"/>
      <c r="D29294" s="533"/>
      <c r="E29294" s="533"/>
      <c r="F29294" s="533"/>
      <c r="G29294" s="533"/>
    </row>
    <row r="29295" spans="1:7">
      <c r="A29295" s="533"/>
      <c r="B29295" s="1787"/>
      <c r="C29295" s="1788"/>
      <c r="D29295" s="533"/>
      <c r="E29295" s="533"/>
      <c r="F29295" s="533"/>
      <c r="G29295" s="533"/>
    </row>
    <row r="29296" spans="1:7">
      <c r="A29296" s="533"/>
      <c r="B29296" s="1787"/>
      <c r="C29296" s="1788"/>
      <c r="D29296" s="533"/>
      <c r="E29296" s="533"/>
      <c r="F29296" s="533"/>
      <c r="G29296" s="533"/>
    </row>
    <row r="29297" spans="1:7">
      <c r="A29297" s="533"/>
      <c r="B29297" s="1787"/>
      <c r="C29297" s="1788"/>
      <c r="D29297" s="533"/>
      <c r="E29297" s="533"/>
      <c r="F29297" s="533"/>
      <c r="G29297" s="533"/>
    </row>
    <row r="29298" spans="1:7">
      <c r="A29298" s="533"/>
      <c r="B29298" s="1787"/>
      <c r="C29298" s="1788"/>
      <c r="D29298" s="533"/>
      <c r="E29298" s="533"/>
      <c r="F29298" s="533"/>
      <c r="G29298" s="533"/>
    </row>
    <row r="29299" spans="1:7">
      <c r="A29299" s="533"/>
      <c r="B29299" s="1787"/>
      <c r="C29299" s="1788"/>
      <c r="D29299" s="533"/>
      <c r="E29299" s="533"/>
      <c r="F29299" s="533"/>
      <c r="G29299" s="533"/>
    </row>
    <row r="29300" spans="1:7">
      <c r="A29300" s="533"/>
      <c r="B29300" s="1787"/>
      <c r="C29300" s="1788"/>
      <c r="D29300" s="533"/>
      <c r="E29300" s="533"/>
      <c r="F29300" s="533"/>
      <c r="G29300" s="533"/>
    </row>
    <row r="29301" spans="1:7">
      <c r="A29301" s="533"/>
      <c r="B29301" s="1787"/>
      <c r="C29301" s="1788"/>
      <c r="D29301" s="533"/>
      <c r="E29301" s="533"/>
      <c r="F29301" s="533"/>
      <c r="G29301" s="533"/>
    </row>
    <row r="29302" spans="1:7">
      <c r="A29302" s="533"/>
      <c r="B29302" s="1787"/>
      <c r="C29302" s="1788"/>
      <c r="D29302" s="533"/>
      <c r="E29302" s="533"/>
      <c r="F29302" s="533"/>
      <c r="G29302" s="533"/>
    </row>
    <row r="29303" spans="1:7">
      <c r="A29303" s="533"/>
      <c r="B29303" s="1787"/>
      <c r="C29303" s="1788"/>
      <c r="D29303" s="533"/>
      <c r="E29303" s="533"/>
      <c r="F29303" s="533"/>
      <c r="G29303" s="533"/>
    </row>
    <row r="29304" spans="1:7">
      <c r="A29304" s="533"/>
      <c r="B29304" s="1787"/>
      <c r="C29304" s="1788"/>
      <c r="D29304" s="533"/>
      <c r="E29304" s="533"/>
      <c r="F29304" s="533"/>
      <c r="G29304" s="533"/>
    </row>
    <row r="29305" spans="1:7">
      <c r="A29305" s="533"/>
      <c r="B29305" s="1787"/>
      <c r="C29305" s="1788"/>
      <c r="D29305" s="533"/>
      <c r="E29305" s="533"/>
      <c r="F29305" s="533"/>
      <c r="G29305" s="533"/>
    </row>
    <row r="29306" spans="1:7">
      <c r="A29306" s="533"/>
      <c r="B29306" s="1787"/>
      <c r="C29306" s="1788"/>
      <c r="D29306" s="533"/>
      <c r="E29306" s="533"/>
      <c r="F29306" s="533"/>
      <c r="G29306" s="533"/>
    </row>
    <row r="29307" spans="1:7">
      <c r="A29307" s="533"/>
      <c r="B29307" s="1787"/>
      <c r="C29307" s="1788"/>
      <c r="D29307" s="533"/>
      <c r="E29307" s="533"/>
      <c r="F29307" s="533"/>
      <c r="G29307" s="533"/>
    </row>
    <row r="29308" spans="1:7">
      <c r="A29308" s="533"/>
      <c r="B29308" s="1787"/>
      <c r="C29308" s="1788"/>
      <c r="D29308" s="533"/>
      <c r="E29308" s="533"/>
      <c r="F29308" s="533"/>
      <c r="G29308" s="533"/>
    </row>
    <row r="29309" spans="1:7">
      <c r="A29309" s="533"/>
      <c r="B29309" s="1787"/>
      <c r="C29309" s="1788"/>
      <c r="D29309" s="533"/>
      <c r="E29309" s="533"/>
      <c r="F29309" s="533"/>
      <c r="G29309" s="533"/>
    </row>
    <row r="29310" spans="1:7">
      <c r="A29310" s="533"/>
      <c r="B29310" s="1787"/>
      <c r="C29310" s="1788"/>
      <c r="D29310" s="533"/>
      <c r="E29310" s="533"/>
      <c r="F29310" s="533"/>
      <c r="G29310" s="533"/>
    </row>
    <row r="29311" spans="1:7">
      <c r="A29311" s="533"/>
      <c r="B29311" s="1787"/>
      <c r="C29311" s="1788"/>
      <c r="D29311" s="533"/>
      <c r="E29311" s="533"/>
      <c r="F29311" s="533"/>
      <c r="G29311" s="533"/>
    </row>
    <row r="29312" spans="1:7">
      <c r="A29312" s="533"/>
      <c r="B29312" s="1787"/>
      <c r="C29312" s="1788"/>
      <c r="D29312" s="533"/>
      <c r="E29312" s="533"/>
      <c r="F29312" s="533"/>
      <c r="G29312" s="533"/>
    </row>
    <row r="29313" spans="1:7">
      <c r="A29313" s="533"/>
      <c r="B29313" s="1787"/>
      <c r="C29313" s="1788"/>
      <c r="D29313" s="533"/>
      <c r="E29313" s="533"/>
      <c r="F29313" s="533"/>
      <c r="G29313" s="533"/>
    </row>
    <row r="29314" spans="1:7">
      <c r="A29314" s="533"/>
      <c r="B29314" s="1787"/>
      <c r="C29314" s="1788"/>
      <c r="D29314" s="533"/>
      <c r="E29314" s="533"/>
      <c r="F29314" s="533"/>
      <c r="G29314" s="533"/>
    </row>
    <row r="29315" spans="1:7">
      <c r="A29315" s="533"/>
      <c r="B29315" s="1787"/>
      <c r="C29315" s="1788"/>
      <c r="D29315" s="533"/>
      <c r="E29315" s="533"/>
      <c r="F29315" s="533"/>
      <c r="G29315" s="533"/>
    </row>
    <row r="29316" spans="1:7">
      <c r="A29316" s="533"/>
      <c r="B29316" s="1787"/>
      <c r="C29316" s="1788"/>
      <c r="D29316" s="533"/>
      <c r="E29316" s="533"/>
      <c r="F29316" s="533"/>
      <c r="G29316" s="533"/>
    </row>
    <row r="29317" spans="1:7">
      <c r="A29317" s="533"/>
      <c r="B29317" s="1787"/>
      <c r="C29317" s="1788"/>
      <c r="D29317" s="533"/>
      <c r="E29317" s="533"/>
      <c r="F29317" s="533"/>
      <c r="G29317" s="533"/>
    </row>
    <row r="29318" spans="1:7">
      <c r="A29318" s="533"/>
      <c r="B29318" s="1787"/>
      <c r="C29318" s="1788"/>
      <c r="D29318" s="533"/>
      <c r="E29318" s="533"/>
      <c r="F29318" s="533"/>
      <c r="G29318" s="533"/>
    </row>
    <row r="29319" spans="1:7">
      <c r="A29319" s="533"/>
      <c r="B29319" s="1787"/>
      <c r="C29319" s="1788"/>
      <c r="D29319" s="533"/>
      <c r="E29319" s="533"/>
      <c r="F29319" s="533"/>
      <c r="G29319" s="533"/>
    </row>
    <row r="29320" spans="1:7">
      <c r="A29320" s="533"/>
      <c r="B29320" s="1787"/>
      <c r="C29320" s="1788"/>
      <c r="D29320" s="533"/>
      <c r="E29320" s="533"/>
      <c r="F29320" s="533"/>
      <c r="G29320" s="533"/>
    </row>
    <row r="29321" spans="1:7">
      <c r="A29321" s="533"/>
      <c r="B29321" s="1787"/>
      <c r="C29321" s="1788"/>
      <c r="D29321" s="533"/>
      <c r="E29321" s="533"/>
      <c r="F29321" s="533"/>
      <c r="G29321" s="533"/>
    </row>
    <row r="29322" spans="1:7">
      <c r="A29322" s="533"/>
      <c r="B29322" s="1787"/>
      <c r="C29322" s="1788"/>
      <c r="D29322" s="533"/>
      <c r="E29322" s="533"/>
      <c r="F29322" s="533"/>
      <c r="G29322" s="533"/>
    </row>
    <row r="29323" spans="1:7">
      <c r="A29323" s="533"/>
      <c r="B29323" s="1787"/>
      <c r="C29323" s="1788"/>
      <c r="D29323" s="533"/>
      <c r="E29323" s="533"/>
      <c r="F29323" s="533"/>
      <c r="G29323" s="533"/>
    </row>
    <row r="29324" spans="1:7">
      <c r="A29324" s="533"/>
      <c r="B29324" s="1787"/>
      <c r="C29324" s="1788"/>
      <c r="D29324" s="533"/>
      <c r="E29324" s="533"/>
      <c r="F29324" s="533"/>
      <c r="G29324" s="533"/>
    </row>
    <row r="29325" spans="1:7">
      <c r="A29325" s="533"/>
      <c r="B29325" s="1787"/>
      <c r="C29325" s="1788"/>
      <c r="D29325" s="533"/>
      <c r="E29325" s="533"/>
      <c r="F29325" s="533"/>
      <c r="G29325" s="533"/>
    </row>
    <row r="29326" spans="1:7">
      <c r="A29326" s="533"/>
      <c r="B29326" s="1787"/>
      <c r="C29326" s="1788"/>
      <c r="D29326" s="533"/>
      <c r="E29326" s="533"/>
      <c r="F29326" s="533"/>
      <c r="G29326" s="533"/>
    </row>
    <row r="29327" spans="1:7">
      <c r="A29327" s="533"/>
      <c r="B29327" s="1787"/>
      <c r="C29327" s="1788"/>
      <c r="D29327" s="533"/>
      <c r="E29327" s="533"/>
      <c r="F29327" s="533"/>
      <c r="G29327" s="533"/>
    </row>
    <row r="29328" spans="1:7">
      <c r="A29328" s="533"/>
      <c r="B29328" s="1787"/>
      <c r="C29328" s="1788"/>
      <c r="D29328" s="533"/>
      <c r="E29328" s="533"/>
      <c r="F29328" s="533"/>
      <c r="G29328" s="533"/>
    </row>
    <row r="29329" spans="1:7">
      <c r="A29329" s="533"/>
      <c r="B29329" s="1787"/>
      <c r="C29329" s="1788"/>
      <c r="D29329" s="533"/>
      <c r="E29329" s="533"/>
      <c r="F29329" s="533"/>
      <c r="G29329" s="533"/>
    </row>
    <row r="29330" spans="1:7">
      <c r="A29330" s="533"/>
      <c r="B29330" s="1787"/>
      <c r="C29330" s="1788"/>
      <c r="D29330" s="533"/>
      <c r="E29330" s="533"/>
      <c r="F29330" s="533"/>
      <c r="G29330" s="533"/>
    </row>
    <row r="29331" spans="1:7">
      <c r="A29331" s="533"/>
      <c r="B29331" s="1787"/>
      <c r="C29331" s="1788"/>
      <c r="D29331" s="533"/>
      <c r="E29331" s="533"/>
      <c r="F29331" s="533"/>
      <c r="G29331" s="533"/>
    </row>
    <row r="29332" spans="1:7">
      <c r="A29332" s="533"/>
      <c r="B29332" s="1787"/>
      <c r="C29332" s="1788"/>
      <c r="D29332" s="533"/>
      <c r="E29332" s="533"/>
      <c r="F29332" s="533"/>
      <c r="G29332" s="533"/>
    </row>
    <row r="29333" spans="1:7">
      <c r="A29333" s="533"/>
      <c r="B29333" s="1787"/>
      <c r="C29333" s="1788"/>
      <c r="D29333" s="533"/>
      <c r="E29333" s="533"/>
      <c r="F29333" s="533"/>
      <c r="G29333" s="533"/>
    </row>
    <row r="29334" spans="1:7">
      <c r="A29334" s="533"/>
      <c r="B29334" s="1787"/>
      <c r="C29334" s="1788"/>
      <c r="D29334" s="533"/>
      <c r="E29334" s="533"/>
      <c r="F29334" s="533"/>
      <c r="G29334" s="533"/>
    </row>
    <row r="29335" spans="1:7">
      <c r="A29335" s="533"/>
      <c r="B29335" s="1787"/>
      <c r="C29335" s="1788"/>
      <c r="D29335" s="533"/>
      <c r="E29335" s="533"/>
      <c r="F29335" s="533"/>
      <c r="G29335" s="533"/>
    </row>
    <row r="29336" spans="1:7">
      <c r="A29336" s="533"/>
      <c r="B29336" s="1787"/>
      <c r="C29336" s="1788"/>
      <c r="D29336" s="533"/>
      <c r="E29336" s="533"/>
      <c r="F29336" s="533"/>
      <c r="G29336" s="533"/>
    </row>
    <row r="29337" spans="1:7">
      <c r="A29337" s="533"/>
      <c r="B29337" s="1787"/>
      <c r="C29337" s="1788"/>
      <c r="D29337" s="533"/>
      <c r="E29337" s="533"/>
      <c r="F29337" s="533"/>
      <c r="G29337" s="533"/>
    </row>
    <row r="29338" spans="1:7">
      <c r="A29338" s="533"/>
      <c r="B29338" s="1787"/>
      <c r="C29338" s="1788"/>
      <c r="D29338" s="533"/>
      <c r="E29338" s="533"/>
      <c r="F29338" s="533"/>
      <c r="G29338" s="533"/>
    </row>
    <row r="29339" spans="1:7">
      <c r="A29339" s="533"/>
      <c r="B29339" s="1787"/>
      <c r="C29339" s="1788"/>
      <c r="D29339" s="533"/>
      <c r="E29339" s="533"/>
      <c r="F29339" s="533"/>
      <c r="G29339" s="533"/>
    </row>
    <row r="29340" spans="1:7">
      <c r="A29340" s="533"/>
      <c r="B29340" s="1787"/>
      <c r="C29340" s="1788"/>
      <c r="D29340" s="533"/>
      <c r="E29340" s="533"/>
      <c r="F29340" s="533"/>
      <c r="G29340" s="533"/>
    </row>
    <row r="29341" spans="1:7">
      <c r="A29341" s="533"/>
      <c r="B29341" s="1787"/>
      <c r="C29341" s="1788"/>
      <c r="D29341" s="533"/>
      <c r="E29341" s="533"/>
      <c r="F29341" s="533"/>
      <c r="G29341" s="533"/>
    </row>
    <row r="29342" spans="1:7">
      <c r="A29342" s="533"/>
      <c r="B29342" s="1787"/>
      <c r="C29342" s="1788"/>
      <c r="D29342" s="533"/>
      <c r="E29342" s="533"/>
      <c r="F29342" s="533"/>
      <c r="G29342" s="533"/>
    </row>
    <row r="29343" spans="1:7">
      <c r="A29343" s="533"/>
      <c r="B29343" s="1787"/>
      <c r="C29343" s="1788"/>
      <c r="D29343" s="533"/>
      <c r="E29343" s="533"/>
      <c r="F29343" s="533"/>
      <c r="G29343" s="533"/>
    </row>
    <row r="29344" spans="1:7">
      <c r="A29344" s="533"/>
      <c r="B29344" s="1787"/>
      <c r="C29344" s="1788"/>
      <c r="D29344" s="533"/>
      <c r="E29344" s="533"/>
      <c r="F29344" s="533"/>
      <c r="G29344" s="533"/>
    </row>
    <row r="29345" spans="1:7">
      <c r="A29345" s="533"/>
      <c r="B29345" s="1787"/>
      <c r="C29345" s="1788"/>
      <c r="D29345" s="533"/>
      <c r="E29345" s="533"/>
      <c r="F29345" s="533"/>
      <c r="G29345" s="533"/>
    </row>
    <row r="29346" spans="1:7">
      <c r="A29346" s="533"/>
      <c r="B29346" s="1787"/>
      <c r="C29346" s="1788"/>
      <c r="D29346" s="533"/>
      <c r="E29346" s="533"/>
      <c r="F29346" s="533"/>
      <c r="G29346" s="533"/>
    </row>
    <row r="29347" spans="1:7">
      <c r="A29347" s="533"/>
      <c r="B29347" s="1787"/>
      <c r="C29347" s="1788"/>
      <c r="D29347" s="533"/>
      <c r="E29347" s="533"/>
      <c r="F29347" s="533"/>
      <c r="G29347" s="533"/>
    </row>
    <row r="29348" spans="1:7">
      <c r="A29348" s="533"/>
      <c r="B29348" s="1787"/>
      <c r="C29348" s="1788"/>
      <c r="D29348" s="533"/>
      <c r="E29348" s="533"/>
      <c r="F29348" s="533"/>
      <c r="G29348" s="533"/>
    </row>
    <row r="29349" spans="1:7">
      <c r="A29349" s="533"/>
      <c r="B29349" s="1787"/>
      <c r="C29349" s="1788"/>
      <c r="D29349" s="533"/>
      <c r="E29349" s="533"/>
      <c r="F29349" s="533"/>
      <c r="G29349" s="533"/>
    </row>
    <row r="29350" spans="1:7">
      <c r="A29350" s="533"/>
      <c r="B29350" s="1787"/>
      <c r="C29350" s="1788"/>
      <c r="D29350" s="533"/>
      <c r="E29350" s="533"/>
      <c r="F29350" s="533"/>
      <c r="G29350" s="533"/>
    </row>
    <row r="29351" spans="1:7">
      <c r="A29351" s="533"/>
      <c r="B29351" s="1787"/>
      <c r="C29351" s="1788"/>
      <c r="D29351" s="533"/>
      <c r="E29351" s="533"/>
      <c r="F29351" s="533"/>
      <c r="G29351" s="533"/>
    </row>
    <row r="29352" spans="1:7">
      <c r="A29352" s="533"/>
      <c r="B29352" s="1787"/>
      <c r="C29352" s="1788"/>
      <c r="D29352" s="533"/>
      <c r="E29352" s="533"/>
      <c r="F29352" s="533"/>
      <c r="G29352" s="533"/>
    </row>
    <row r="29353" spans="1:7">
      <c r="A29353" s="533"/>
      <c r="B29353" s="1787"/>
      <c r="C29353" s="1788"/>
      <c r="D29353" s="533"/>
      <c r="E29353" s="533"/>
      <c r="F29353" s="533"/>
      <c r="G29353" s="533"/>
    </row>
    <row r="29354" spans="1:7">
      <c r="A29354" s="533"/>
      <c r="B29354" s="1787"/>
      <c r="C29354" s="1788"/>
      <c r="D29354" s="533"/>
      <c r="E29354" s="533"/>
      <c r="F29354" s="533"/>
      <c r="G29354" s="533"/>
    </row>
    <row r="29355" spans="1:7">
      <c r="A29355" s="533"/>
      <c r="B29355" s="1787"/>
      <c r="C29355" s="1788"/>
      <c r="D29355" s="533"/>
      <c r="E29355" s="533"/>
      <c r="F29355" s="533"/>
      <c r="G29355" s="533"/>
    </row>
    <row r="29356" spans="1:7">
      <c r="A29356" s="533"/>
      <c r="B29356" s="1787"/>
      <c r="C29356" s="1788"/>
      <c r="D29356" s="533"/>
      <c r="E29356" s="533"/>
      <c r="F29356" s="533"/>
      <c r="G29356" s="533"/>
    </row>
    <row r="29357" spans="1:7">
      <c r="A29357" s="533"/>
      <c r="B29357" s="1787"/>
      <c r="C29357" s="1788"/>
      <c r="D29357" s="533"/>
      <c r="E29357" s="533"/>
      <c r="F29357" s="533"/>
      <c r="G29357" s="533"/>
    </row>
    <row r="29358" spans="1:7">
      <c r="A29358" s="533"/>
      <c r="B29358" s="1787"/>
      <c r="C29358" s="1788"/>
      <c r="D29358" s="533"/>
      <c r="E29358" s="533"/>
      <c r="F29358" s="533"/>
      <c r="G29358" s="533"/>
    </row>
    <row r="29359" spans="1:7">
      <c r="A29359" s="533"/>
      <c r="B29359" s="1787"/>
      <c r="C29359" s="1788"/>
      <c r="D29359" s="533"/>
      <c r="E29359" s="533"/>
      <c r="F29359" s="533"/>
      <c r="G29359" s="533"/>
    </row>
    <row r="29360" spans="1:7">
      <c r="A29360" s="533"/>
      <c r="B29360" s="1787"/>
      <c r="C29360" s="1788"/>
      <c r="D29360" s="533"/>
      <c r="E29360" s="533"/>
      <c r="F29360" s="533"/>
      <c r="G29360" s="533"/>
    </row>
    <row r="29361" spans="1:7">
      <c r="A29361" s="533"/>
      <c r="B29361" s="1787"/>
      <c r="C29361" s="1788"/>
      <c r="D29361" s="533"/>
      <c r="E29361" s="533"/>
      <c r="F29361" s="533"/>
      <c r="G29361" s="533"/>
    </row>
    <row r="29362" spans="1:7">
      <c r="A29362" s="533"/>
      <c r="B29362" s="1787"/>
      <c r="C29362" s="1788"/>
      <c r="D29362" s="533"/>
      <c r="E29362" s="533"/>
      <c r="F29362" s="533"/>
      <c r="G29362" s="533"/>
    </row>
    <row r="29363" spans="1:7">
      <c r="A29363" s="533"/>
      <c r="B29363" s="1787"/>
      <c r="C29363" s="1788"/>
      <c r="D29363" s="533"/>
      <c r="E29363" s="533"/>
      <c r="F29363" s="533"/>
      <c r="G29363" s="533"/>
    </row>
    <row r="29364" spans="1:7">
      <c r="A29364" s="533"/>
      <c r="B29364" s="1787"/>
      <c r="C29364" s="1788"/>
      <c r="D29364" s="533"/>
      <c r="E29364" s="533"/>
      <c r="F29364" s="533"/>
      <c r="G29364" s="533"/>
    </row>
    <row r="29365" spans="1:7">
      <c r="A29365" s="533"/>
      <c r="B29365" s="1787"/>
      <c r="C29365" s="1788"/>
      <c r="D29365" s="533"/>
      <c r="E29365" s="533"/>
      <c r="F29365" s="533"/>
      <c r="G29365" s="533"/>
    </row>
    <row r="29366" spans="1:7">
      <c r="A29366" s="533"/>
      <c r="B29366" s="1787"/>
      <c r="C29366" s="1788"/>
      <c r="D29366" s="533"/>
      <c r="E29366" s="533"/>
      <c r="F29366" s="533"/>
      <c r="G29366" s="533"/>
    </row>
    <row r="29367" spans="1:7">
      <c r="A29367" s="533"/>
      <c r="B29367" s="1787"/>
      <c r="C29367" s="1788"/>
      <c r="D29367" s="533"/>
      <c r="E29367" s="533"/>
      <c r="F29367" s="533"/>
      <c r="G29367" s="533"/>
    </row>
    <row r="29368" spans="1:7">
      <c r="A29368" s="533"/>
      <c r="B29368" s="1787"/>
      <c r="C29368" s="1788"/>
      <c r="D29368" s="533"/>
      <c r="E29368" s="533"/>
      <c r="F29368" s="533"/>
      <c r="G29368" s="533"/>
    </row>
    <row r="29369" spans="1:7">
      <c r="A29369" s="533"/>
      <c r="B29369" s="1787"/>
      <c r="C29369" s="1788"/>
      <c r="D29369" s="533"/>
      <c r="E29369" s="533"/>
      <c r="F29369" s="533"/>
      <c r="G29369" s="533"/>
    </row>
    <row r="29370" spans="1:7">
      <c r="A29370" s="533"/>
      <c r="B29370" s="1787"/>
      <c r="C29370" s="1788"/>
      <c r="D29370" s="533"/>
      <c r="E29370" s="533"/>
      <c r="F29370" s="533"/>
      <c r="G29370" s="533"/>
    </row>
    <row r="29371" spans="1:7">
      <c r="A29371" s="533"/>
      <c r="B29371" s="1787"/>
      <c r="C29371" s="1788"/>
      <c r="D29371" s="533"/>
      <c r="E29371" s="533"/>
      <c r="F29371" s="533"/>
      <c r="G29371" s="533"/>
    </row>
    <row r="29372" spans="1:7">
      <c r="A29372" s="533"/>
      <c r="B29372" s="1787"/>
      <c r="C29372" s="1788"/>
      <c r="D29372" s="533"/>
      <c r="E29372" s="533"/>
      <c r="F29372" s="533"/>
      <c r="G29372" s="533"/>
    </row>
    <row r="29373" spans="1:7">
      <c r="A29373" s="533"/>
      <c r="B29373" s="1787"/>
      <c r="C29373" s="1788"/>
      <c r="D29373" s="533"/>
      <c r="E29373" s="533"/>
      <c r="F29373" s="533"/>
      <c r="G29373" s="533"/>
    </row>
    <row r="29374" spans="1:7">
      <c r="A29374" s="533"/>
      <c r="B29374" s="1787"/>
      <c r="C29374" s="1788"/>
      <c r="D29374" s="533"/>
      <c r="E29374" s="533"/>
      <c r="F29374" s="533"/>
      <c r="G29374" s="533"/>
    </row>
    <row r="29375" spans="1:7">
      <c r="A29375" s="533"/>
      <c r="B29375" s="1787"/>
      <c r="C29375" s="1788"/>
      <c r="D29375" s="533"/>
      <c r="E29375" s="533"/>
      <c r="F29375" s="533"/>
      <c r="G29375" s="533"/>
    </row>
    <row r="29376" spans="1:7">
      <c r="A29376" s="533"/>
      <c r="B29376" s="1787"/>
      <c r="C29376" s="1788"/>
      <c r="D29376" s="533"/>
      <c r="E29376" s="533"/>
      <c r="F29376" s="533"/>
      <c r="G29376" s="533"/>
    </row>
    <row r="29377" spans="1:7">
      <c r="A29377" s="533"/>
      <c r="B29377" s="1787"/>
      <c r="C29377" s="1788"/>
      <c r="D29377" s="533"/>
      <c r="E29377" s="533"/>
      <c r="F29377" s="533"/>
      <c r="G29377" s="533"/>
    </row>
    <row r="29378" spans="1:7">
      <c r="A29378" s="533"/>
      <c r="B29378" s="1787"/>
      <c r="C29378" s="1788"/>
      <c r="D29378" s="533"/>
      <c r="E29378" s="533"/>
      <c r="F29378" s="533"/>
      <c r="G29378" s="533"/>
    </row>
    <row r="29379" spans="1:7">
      <c r="A29379" s="533"/>
      <c r="B29379" s="1787"/>
      <c r="C29379" s="1788"/>
      <c r="D29379" s="533"/>
      <c r="E29379" s="533"/>
      <c r="F29379" s="533"/>
      <c r="G29379" s="533"/>
    </row>
    <row r="29380" spans="1:7">
      <c r="A29380" s="533"/>
      <c r="B29380" s="1787"/>
      <c r="C29380" s="1788"/>
      <c r="D29380" s="533"/>
      <c r="E29380" s="533"/>
      <c r="F29380" s="533"/>
      <c r="G29380" s="533"/>
    </row>
    <row r="29381" spans="1:7">
      <c r="A29381" s="533"/>
      <c r="B29381" s="1787"/>
      <c r="C29381" s="1788"/>
      <c r="D29381" s="533"/>
      <c r="E29381" s="533"/>
      <c r="F29381" s="533"/>
      <c r="G29381" s="533"/>
    </row>
    <row r="29382" spans="1:7">
      <c r="A29382" s="533"/>
      <c r="B29382" s="1787"/>
      <c r="C29382" s="1788"/>
      <c r="D29382" s="533"/>
      <c r="E29382" s="533"/>
      <c r="F29382" s="533"/>
      <c r="G29382" s="533"/>
    </row>
    <row r="29383" spans="1:7">
      <c r="A29383" s="533"/>
      <c r="B29383" s="1787"/>
      <c r="C29383" s="1788"/>
      <c r="D29383" s="533"/>
      <c r="E29383" s="533"/>
      <c r="F29383" s="533"/>
      <c r="G29383" s="533"/>
    </row>
    <row r="29384" spans="1:7">
      <c r="A29384" s="533"/>
      <c r="B29384" s="1787"/>
      <c r="C29384" s="1788"/>
      <c r="D29384" s="533"/>
      <c r="E29384" s="533"/>
      <c r="F29384" s="533"/>
      <c r="G29384" s="533"/>
    </row>
    <row r="29385" spans="1:7">
      <c r="A29385" s="533"/>
      <c r="B29385" s="1787"/>
      <c r="C29385" s="1788"/>
      <c r="D29385" s="533"/>
      <c r="E29385" s="533"/>
      <c r="F29385" s="533"/>
      <c r="G29385" s="533"/>
    </row>
    <row r="29386" spans="1:7">
      <c r="A29386" s="533"/>
      <c r="B29386" s="1787"/>
      <c r="C29386" s="1788"/>
      <c r="D29386" s="533"/>
      <c r="E29386" s="533"/>
      <c r="F29386" s="533"/>
      <c r="G29386" s="533"/>
    </row>
    <row r="29387" spans="1:7">
      <c r="A29387" s="533"/>
      <c r="B29387" s="1787"/>
      <c r="C29387" s="1788"/>
      <c r="D29387" s="533"/>
      <c r="E29387" s="533"/>
      <c r="F29387" s="533"/>
      <c r="G29387" s="533"/>
    </row>
    <row r="29388" spans="1:7">
      <c r="A29388" s="533"/>
      <c r="B29388" s="1787"/>
      <c r="C29388" s="1788"/>
      <c r="D29388" s="533"/>
      <c r="E29388" s="533"/>
      <c r="F29388" s="533"/>
      <c r="G29388" s="533"/>
    </row>
    <row r="29389" spans="1:7">
      <c r="A29389" s="533"/>
      <c r="B29389" s="1787"/>
      <c r="C29389" s="1788"/>
      <c r="D29389" s="533"/>
      <c r="E29389" s="533"/>
      <c r="F29389" s="533"/>
      <c r="G29389" s="533"/>
    </row>
    <row r="29390" spans="1:7">
      <c r="A29390" s="533"/>
      <c r="B29390" s="1787"/>
      <c r="C29390" s="1788"/>
      <c r="D29390" s="533"/>
      <c r="E29390" s="533"/>
      <c r="F29390" s="533"/>
      <c r="G29390" s="533"/>
    </row>
    <row r="29391" spans="1:7">
      <c r="A29391" s="533"/>
      <c r="B29391" s="1787"/>
      <c r="C29391" s="1788"/>
      <c r="D29391" s="533"/>
      <c r="E29391" s="533"/>
      <c r="F29391" s="533"/>
      <c r="G29391" s="533"/>
    </row>
    <row r="29392" spans="1:7">
      <c r="A29392" s="533"/>
      <c r="B29392" s="1787"/>
      <c r="C29392" s="1788"/>
      <c r="D29392" s="533"/>
      <c r="E29392" s="533"/>
      <c r="F29392" s="533"/>
      <c r="G29392" s="533"/>
    </row>
    <row r="29393" spans="1:7">
      <c r="A29393" s="533"/>
      <c r="B29393" s="1787"/>
      <c r="C29393" s="1788"/>
      <c r="D29393" s="533"/>
      <c r="E29393" s="533"/>
      <c r="F29393" s="533"/>
      <c r="G29393" s="533"/>
    </row>
    <row r="29394" spans="1:7">
      <c r="A29394" s="533"/>
      <c r="B29394" s="1787"/>
      <c r="C29394" s="1788"/>
      <c r="D29394" s="533"/>
      <c r="E29394" s="533"/>
      <c r="F29394" s="533"/>
      <c r="G29394" s="533"/>
    </row>
    <row r="29395" spans="1:7">
      <c r="A29395" s="533"/>
      <c r="B29395" s="1787"/>
      <c r="C29395" s="1788"/>
      <c r="D29395" s="533"/>
      <c r="E29395" s="533"/>
      <c r="F29395" s="533"/>
      <c r="G29395" s="533"/>
    </row>
    <row r="29396" spans="1:7">
      <c r="A29396" s="533"/>
      <c r="B29396" s="1787"/>
      <c r="C29396" s="1788"/>
      <c r="D29396" s="533"/>
      <c r="E29396" s="533"/>
      <c r="F29396" s="533"/>
      <c r="G29396" s="533"/>
    </row>
    <row r="29397" spans="1:7">
      <c r="A29397" s="533"/>
      <c r="B29397" s="1787"/>
      <c r="C29397" s="1788"/>
      <c r="D29397" s="533"/>
      <c r="E29397" s="533"/>
      <c r="F29397" s="533"/>
      <c r="G29397" s="533"/>
    </row>
    <row r="29398" spans="1:7">
      <c r="A29398" s="533"/>
      <c r="B29398" s="1787"/>
      <c r="C29398" s="1788"/>
      <c r="D29398" s="533"/>
      <c r="E29398" s="533"/>
      <c r="F29398" s="533"/>
      <c r="G29398" s="533"/>
    </row>
    <row r="29399" spans="1:7">
      <c r="A29399" s="533"/>
      <c r="B29399" s="1787"/>
      <c r="C29399" s="1788"/>
      <c r="D29399" s="533"/>
      <c r="E29399" s="533"/>
      <c r="F29399" s="533"/>
      <c r="G29399" s="533"/>
    </row>
    <row r="29400" spans="1:7">
      <c r="A29400" s="533"/>
      <c r="B29400" s="1787"/>
      <c r="C29400" s="1788"/>
      <c r="D29400" s="533"/>
      <c r="E29400" s="533"/>
      <c r="F29400" s="533"/>
      <c r="G29400" s="533"/>
    </row>
    <row r="29401" spans="1:7">
      <c r="A29401" s="533"/>
      <c r="B29401" s="1787"/>
      <c r="C29401" s="1788"/>
      <c r="D29401" s="533"/>
      <c r="E29401" s="533"/>
      <c r="F29401" s="533"/>
      <c r="G29401" s="533"/>
    </row>
    <row r="29402" spans="1:7">
      <c r="A29402" s="533"/>
      <c r="B29402" s="1787"/>
      <c r="C29402" s="1788"/>
      <c r="D29402" s="533"/>
      <c r="E29402" s="533"/>
      <c r="F29402" s="533"/>
      <c r="G29402" s="533"/>
    </row>
    <row r="29403" spans="1:7">
      <c r="A29403" s="533"/>
      <c r="B29403" s="1787"/>
      <c r="C29403" s="1788"/>
      <c r="D29403" s="533"/>
      <c r="E29403" s="533"/>
      <c r="F29403" s="533"/>
      <c r="G29403" s="533"/>
    </row>
    <row r="29404" spans="1:7">
      <c r="A29404" s="533"/>
      <c r="B29404" s="1787"/>
      <c r="C29404" s="1788"/>
      <c r="D29404" s="533"/>
      <c r="E29404" s="533"/>
      <c r="F29404" s="533"/>
      <c r="G29404" s="533"/>
    </row>
    <row r="29405" spans="1:7">
      <c r="A29405" s="533"/>
      <c r="B29405" s="1787"/>
      <c r="C29405" s="1788"/>
      <c r="D29405" s="533"/>
      <c r="E29405" s="533"/>
      <c r="F29405" s="533"/>
      <c r="G29405" s="533"/>
    </row>
    <row r="29406" spans="1:7">
      <c r="A29406" s="533"/>
      <c r="B29406" s="1787"/>
      <c r="C29406" s="1788"/>
      <c r="D29406" s="533"/>
      <c r="E29406" s="533"/>
      <c r="F29406" s="533"/>
      <c r="G29406" s="533"/>
    </row>
    <row r="29407" spans="1:7">
      <c r="A29407" s="533"/>
      <c r="B29407" s="1787"/>
      <c r="C29407" s="1788"/>
      <c r="D29407" s="533"/>
      <c r="E29407" s="533"/>
      <c r="F29407" s="533"/>
      <c r="G29407" s="533"/>
    </row>
    <row r="29408" spans="1:7">
      <c r="A29408" s="533"/>
      <c r="B29408" s="1787"/>
      <c r="C29408" s="1788"/>
      <c r="D29408" s="533"/>
      <c r="E29408" s="533"/>
      <c r="F29408" s="533"/>
      <c r="G29408" s="533"/>
    </row>
    <row r="29409" spans="1:7">
      <c r="A29409" s="533"/>
      <c r="B29409" s="1787"/>
      <c r="C29409" s="1788"/>
      <c r="D29409" s="533"/>
      <c r="E29409" s="533"/>
      <c r="F29409" s="533"/>
      <c r="G29409" s="533"/>
    </row>
    <row r="29410" spans="1:7">
      <c r="A29410" s="533"/>
      <c r="B29410" s="1787"/>
      <c r="C29410" s="1788"/>
      <c r="D29410" s="533"/>
      <c r="E29410" s="533"/>
      <c r="F29410" s="533"/>
      <c r="G29410" s="533"/>
    </row>
    <row r="29411" spans="1:7">
      <c r="A29411" s="533"/>
      <c r="B29411" s="1787"/>
      <c r="C29411" s="1788"/>
      <c r="D29411" s="533"/>
      <c r="E29411" s="533"/>
      <c r="F29411" s="533"/>
      <c r="G29411" s="533"/>
    </row>
    <row r="29412" spans="1:7">
      <c r="A29412" s="533"/>
      <c r="B29412" s="1787"/>
      <c r="C29412" s="1788"/>
      <c r="D29412" s="533"/>
      <c r="E29412" s="533"/>
      <c r="F29412" s="533"/>
      <c r="G29412" s="533"/>
    </row>
    <row r="29413" spans="1:7">
      <c r="A29413" s="533"/>
      <c r="B29413" s="1787"/>
      <c r="C29413" s="1788"/>
      <c r="D29413" s="533"/>
      <c r="E29413" s="533"/>
      <c r="F29413" s="533"/>
      <c r="G29413" s="533"/>
    </row>
    <row r="29414" spans="1:7">
      <c r="A29414" s="533"/>
      <c r="B29414" s="1787"/>
      <c r="C29414" s="1788"/>
      <c r="D29414" s="533"/>
      <c r="E29414" s="533"/>
      <c r="F29414" s="533"/>
      <c r="G29414" s="533"/>
    </row>
    <row r="29415" spans="1:7">
      <c r="A29415" s="533"/>
      <c r="B29415" s="1787"/>
      <c r="C29415" s="1788"/>
      <c r="D29415" s="533"/>
      <c r="E29415" s="533"/>
      <c r="F29415" s="533"/>
      <c r="G29415" s="533"/>
    </row>
    <row r="29416" spans="1:7">
      <c r="A29416" s="533"/>
      <c r="B29416" s="1787"/>
      <c r="C29416" s="1788"/>
      <c r="D29416" s="533"/>
      <c r="E29416" s="533"/>
      <c r="F29416" s="533"/>
      <c r="G29416" s="533"/>
    </row>
    <row r="29417" spans="1:7">
      <c r="A29417" s="533"/>
      <c r="B29417" s="1787"/>
      <c r="C29417" s="1788"/>
      <c r="D29417" s="533"/>
      <c r="E29417" s="533"/>
      <c r="F29417" s="533"/>
      <c r="G29417" s="533"/>
    </row>
    <row r="29418" spans="1:7">
      <c r="A29418" s="533"/>
      <c r="B29418" s="1787"/>
      <c r="C29418" s="1788"/>
      <c r="D29418" s="533"/>
      <c r="E29418" s="533"/>
      <c r="F29418" s="533"/>
      <c r="G29418" s="533"/>
    </row>
    <row r="29419" spans="1:7">
      <c r="A29419" s="533"/>
      <c r="B29419" s="1787"/>
      <c r="C29419" s="1788"/>
      <c r="D29419" s="533"/>
      <c r="E29419" s="533"/>
      <c r="F29419" s="533"/>
      <c r="G29419" s="533"/>
    </row>
    <row r="29420" spans="1:7">
      <c r="A29420" s="533"/>
      <c r="B29420" s="1787"/>
      <c r="C29420" s="1788"/>
      <c r="D29420" s="533"/>
      <c r="E29420" s="533"/>
      <c r="F29420" s="533"/>
      <c r="G29420" s="533"/>
    </row>
    <row r="29421" spans="1:7">
      <c r="A29421" s="533"/>
      <c r="B29421" s="1787"/>
      <c r="C29421" s="1788"/>
      <c r="D29421" s="533"/>
      <c r="E29421" s="533"/>
      <c r="F29421" s="533"/>
      <c r="G29421" s="533"/>
    </row>
    <row r="29422" spans="1:7">
      <c r="A29422" s="533"/>
      <c r="B29422" s="1787"/>
      <c r="C29422" s="1788"/>
      <c r="D29422" s="533"/>
      <c r="E29422" s="533"/>
      <c r="F29422" s="533"/>
      <c r="G29422" s="533"/>
    </row>
    <row r="29423" spans="1:7">
      <c r="A29423" s="533"/>
      <c r="B29423" s="1787"/>
      <c r="C29423" s="1788"/>
      <c r="D29423" s="533"/>
      <c r="E29423" s="533"/>
      <c r="F29423" s="533"/>
      <c r="G29423" s="533"/>
    </row>
    <row r="29424" spans="1:7">
      <c r="A29424" s="533"/>
      <c r="B29424" s="1787"/>
      <c r="C29424" s="1788"/>
      <c r="D29424" s="533"/>
      <c r="E29424" s="533"/>
      <c r="F29424" s="533"/>
      <c r="G29424" s="533"/>
    </row>
    <row r="29425" spans="1:7">
      <c r="A29425" s="533"/>
      <c r="B29425" s="1787"/>
      <c r="C29425" s="1788"/>
      <c r="D29425" s="533"/>
      <c r="E29425" s="533"/>
      <c r="F29425" s="533"/>
      <c r="G29425" s="533"/>
    </row>
    <row r="29426" spans="1:7">
      <c r="A29426" s="533"/>
      <c r="B29426" s="1787"/>
      <c r="C29426" s="1788"/>
      <c r="D29426" s="533"/>
      <c r="E29426" s="533"/>
      <c r="F29426" s="533"/>
      <c r="G29426" s="533"/>
    </row>
    <row r="29427" spans="1:7">
      <c r="A29427" s="533"/>
      <c r="B29427" s="1787"/>
      <c r="C29427" s="1788"/>
      <c r="D29427" s="533"/>
      <c r="E29427" s="533"/>
      <c r="F29427" s="533"/>
      <c r="G29427" s="533"/>
    </row>
    <row r="29428" spans="1:7">
      <c r="A29428" s="533"/>
      <c r="B29428" s="1787"/>
      <c r="C29428" s="1788"/>
      <c r="D29428" s="533"/>
      <c r="E29428" s="533"/>
      <c r="F29428" s="533"/>
      <c r="G29428" s="533"/>
    </row>
    <row r="29429" spans="1:7">
      <c r="A29429" s="533"/>
      <c r="B29429" s="1787"/>
      <c r="C29429" s="1788"/>
      <c r="D29429" s="533"/>
      <c r="E29429" s="533"/>
      <c r="F29429" s="533"/>
      <c r="G29429" s="533"/>
    </row>
    <row r="29430" spans="1:7">
      <c r="A29430" s="533"/>
      <c r="B29430" s="1787"/>
      <c r="C29430" s="1788"/>
      <c r="D29430" s="533"/>
      <c r="E29430" s="533"/>
      <c r="F29430" s="533"/>
      <c r="G29430" s="533"/>
    </row>
    <row r="29431" spans="1:7">
      <c r="A29431" s="533"/>
      <c r="B29431" s="1787"/>
      <c r="C29431" s="1788"/>
      <c r="D29431" s="533"/>
      <c r="E29431" s="533"/>
      <c r="F29431" s="533"/>
      <c r="G29431" s="533"/>
    </row>
    <row r="29432" spans="1:7">
      <c r="A29432" s="533"/>
      <c r="B29432" s="1787"/>
      <c r="C29432" s="1788"/>
      <c r="D29432" s="533"/>
      <c r="E29432" s="533"/>
      <c r="F29432" s="533"/>
      <c r="G29432" s="533"/>
    </row>
    <row r="29433" spans="1:7">
      <c r="A29433" s="533"/>
      <c r="B29433" s="1787"/>
      <c r="C29433" s="1788"/>
      <c r="D29433" s="533"/>
      <c r="E29433" s="533"/>
      <c r="F29433" s="533"/>
      <c r="G29433" s="533"/>
    </row>
    <row r="29434" spans="1:7">
      <c r="A29434" s="533"/>
      <c r="B29434" s="1787"/>
      <c r="C29434" s="1788"/>
      <c r="D29434" s="533"/>
      <c r="E29434" s="533"/>
      <c r="F29434" s="533"/>
      <c r="G29434" s="533"/>
    </row>
    <row r="29435" spans="1:7">
      <c r="A29435" s="533"/>
      <c r="B29435" s="1787"/>
      <c r="C29435" s="1788"/>
      <c r="D29435" s="533"/>
      <c r="E29435" s="533"/>
      <c r="F29435" s="533"/>
      <c r="G29435" s="533"/>
    </row>
    <row r="29436" spans="1:7">
      <c r="A29436" s="533"/>
      <c r="B29436" s="1787"/>
      <c r="C29436" s="1788"/>
      <c r="D29436" s="533"/>
      <c r="E29436" s="533"/>
      <c r="F29436" s="533"/>
      <c r="G29436" s="533"/>
    </row>
    <row r="29437" spans="1:7">
      <c r="A29437" s="533"/>
      <c r="B29437" s="1787"/>
      <c r="C29437" s="1788"/>
      <c r="D29437" s="533"/>
      <c r="E29437" s="533"/>
      <c r="F29437" s="533"/>
      <c r="G29437" s="533"/>
    </row>
    <row r="29438" spans="1:7">
      <c r="A29438" s="533"/>
      <c r="B29438" s="1787"/>
      <c r="C29438" s="1788"/>
      <c r="D29438" s="533"/>
      <c r="E29438" s="533"/>
      <c r="F29438" s="533"/>
      <c r="G29438" s="533"/>
    </row>
    <row r="29439" spans="1:7">
      <c r="A29439" s="533"/>
      <c r="B29439" s="1787"/>
      <c r="C29439" s="1788"/>
      <c r="D29439" s="533"/>
      <c r="E29439" s="533"/>
      <c r="F29439" s="533"/>
      <c r="G29439" s="533"/>
    </row>
    <row r="29440" spans="1:7">
      <c r="A29440" s="533"/>
      <c r="B29440" s="1787"/>
      <c r="C29440" s="1788"/>
      <c r="D29440" s="533"/>
      <c r="E29440" s="533"/>
      <c r="F29440" s="533"/>
      <c r="G29440" s="533"/>
    </row>
    <row r="29441" spans="1:7">
      <c r="A29441" s="533"/>
      <c r="B29441" s="1787"/>
      <c r="C29441" s="1788"/>
      <c r="D29441" s="533"/>
      <c r="E29441" s="533"/>
      <c r="F29441" s="533"/>
      <c r="G29441" s="533"/>
    </row>
    <row r="29442" spans="1:7">
      <c r="A29442" s="533"/>
      <c r="B29442" s="1787"/>
      <c r="C29442" s="1788"/>
      <c r="D29442" s="533"/>
      <c r="E29442" s="533"/>
      <c r="F29442" s="533"/>
      <c r="G29442" s="533"/>
    </row>
    <row r="29443" spans="1:7">
      <c r="A29443" s="533"/>
      <c r="B29443" s="1787"/>
      <c r="C29443" s="1788"/>
      <c r="D29443" s="533"/>
      <c r="E29443" s="533"/>
      <c r="F29443" s="533"/>
      <c r="G29443" s="533"/>
    </row>
    <row r="29444" spans="1:7">
      <c r="A29444" s="533"/>
      <c r="B29444" s="1787"/>
      <c r="C29444" s="1788"/>
      <c r="D29444" s="533"/>
      <c r="E29444" s="533"/>
      <c r="F29444" s="533"/>
      <c r="G29444" s="533"/>
    </row>
    <row r="29445" spans="1:7">
      <c r="A29445" s="533"/>
      <c r="B29445" s="1787"/>
      <c r="C29445" s="1788"/>
      <c r="D29445" s="533"/>
      <c r="E29445" s="533"/>
      <c r="F29445" s="533"/>
      <c r="G29445" s="533"/>
    </row>
    <row r="29446" spans="1:7">
      <c r="A29446" s="533"/>
      <c r="B29446" s="1787"/>
      <c r="C29446" s="1788"/>
      <c r="D29446" s="533"/>
      <c r="E29446" s="533"/>
      <c r="F29446" s="533"/>
      <c r="G29446" s="533"/>
    </row>
    <row r="29447" spans="1:7">
      <c r="A29447" s="533"/>
      <c r="B29447" s="1787"/>
      <c r="C29447" s="1788"/>
      <c r="D29447" s="533"/>
      <c r="E29447" s="533"/>
      <c r="F29447" s="533"/>
      <c r="G29447" s="533"/>
    </row>
    <row r="29448" spans="1:7">
      <c r="A29448" s="533"/>
      <c r="B29448" s="1787"/>
      <c r="C29448" s="1788"/>
      <c r="D29448" s="533"/>
      <c r="E29448" s="533"/>
      <c r="F29448" s="533"/>
      <c r="G29448" s="533"/>
    </row>
    <row r="29449" spans="1:7">
      <c r="A29449" s="533"/>
      <c r="B29449" s="1787"/>
      <c r="C29449" s="1788"/>
      <c r="D29449" s="533"/>
      <c r="E29449" s="533"/>
      <c r="F29449" s="533"/>
      <c r="G29449" s="533"/>
    </row>
    <row r="29450" spans="1:7">
      <c r="A29450" s="533"/>
      <c r="B29450" s="1787"/>
      <c r="C29450" s="1788"/>
      <c r="D29450" s="533"/>
      <c r="E29450" s="533"/>
      <c r="F29450" s="533"/>
      <c r="G29450" s="533"/>
    </row>
    <row r="29451" spans="1:7">
      <c r="A29451" s="533"/>
      <c r="B29451" s="1787"/>
      <c r="C29451" s="1788"/>
      <c r="D29451" s="533"/>
      <c r="E29451" s="533"/>
      <c r="F29451" s="533"/>
      <c r="G29451" s="533"/>
    </row>
    <row r="29452" spans="1:7">
      <c r="A29452" s="533"/>
      <c r="B29452" s="1787"/>
      <c r="C29452" s="1788"/>
      <c r="D29452" s="533"/>
      <c r="E29452" s="533"/>
      <c r="F29452" s="533"/>
      <c r="G29452" s="533"/>
    </row>
    <row r="29453" spans="1:7">
      <c r="A29453" s="533"/>
      <c r="B29453" s="1787"/>
      <c r="C29453" s="1788"/>
      <c r="D29453" s="533"/>
      <c r="E29453" s="533"/>
      <c r="F29453" s="533"/>
      <c r="G29453" s="533"/>
    </row>
    <row r="29454" spans="1:7">
      <c r="A29454" s="533"/>
      <c r="B29454" s="1787"/>
      <c r="C29454" s="1788"/>
      <c r="D29454" s="533"/>
      <c r="E29454" s="533"/>
      <c r="F29454" s="533"/>
      <c r="G29454" s="533"/>
    </row>
    <row r="29455" spans="1:7">
      <c r="A29455" s="533"/>
      <c r="B29455" s="1787"/>
      <c r="C29455" s="1788"/>
      <c r="D29455" s="533"/>
      <c r="E29455" s="533"/>
      <c r="F29455" s="533"/>
      <c r="G29455" s="533"/>
    </row>
    <row r="29456" spans="1:7">
      <c r="A29456" s="533"/>
      <c r="B29456" s="1787"/>
      <c r="C29456" s="1788"/>
      <c r="D29456" s="533"/>
      <c r="E29456" s="533"/>
      <c r="F29456" s="533"/>
      <c r="G29456" s="533"/>
    </row>
    <row r="29457" spans="1:7">
      <c r="A29457" s="533"/>
      <c r="B29457" s="1787"/>
      <c r="C29457" s="1788"/>
      <c r="D29457" s="533"/>
      <c r="E29457" s="533"/>
      <c r="F29457" s="533"/>
      <c r="G29457" s="533"/>
    </row>
    <row r="29458" spans="1:7">
      <c r="A29458" s="533"/>
      <c r="B29458" s="1787"/>
      <c r="C29458" s="1788"/>
      <c r="D29458" s="533"/>
      <c r="E29458" s="533"/>
      <c r="F29458" s="533"/>
      <c r="G29458" s="533"/>
    </row>
    <row r="29459" spans="1:7">
      <c r="A29459" s="533"/>
      <c r="B29459" s="1787"/>
      <c r="C29459" s="1788"/>
      <c r="D29459" s="533"/>
      <c r="E29459" s="533"/>
      <c r="F29459" s="533"/>
      <c r="G29459" s="533"/>
    </row>
    <row r="29460" spans="1:7">
      <c r="A29460" s="533"/>
      <c r="B29460" s="1787"/>
      <c r="C29460" s="1788"/>
      <c r="D29460" s="533"/>
      <c r="E29460" s="533"/>
      <c r="F29460" s="533"/>
      <c r="G29460" s="533"/>
    </row>
    <row r="29461" spans="1:7">
      <c r="A29461" s="533"/>
      <c r="B29461" s="1787"/>
      <c r="C29461" s="1788"/>
      <c r="D29461" s="533"/>
      <c r="E29461" s="533"/>
      <c r="F29461" s="533"/>
      <c r="G29461" s="533"/>
    </row>
    <row r="29462" spans="1:7">
      <c r="A29462" s="533"/>
      <c r="B29462" s="1787"/>
      <c r="C29462" s="1788"/>
      <c r="D29462" s="533"/>
      <c r="E29462" s="533"/>
      <c r="F29462" s="533"/>
      <c r="G29462" s="533"/>
    </row>
    <row r="29463" spans="1:7">
      <c r="A29463" s="533"/>
      <c r="B29463" s="1787"/>
      <c r="C29463" s="1788"/>
      <c r="D29463" s="533"/>
      <c r="E29463" s="533"/>
      <c r="F29463" s="533"/>
      <c r="G29463" s="533"/>
    </row>
    <row r="29464" spans="1:7">
      <c r="A29464" s="533"/>
      <c r="B29464" s="1787"/>
      <c r="C29464" s="1788"/>
      <c r="D29464" s="533"/>
      <c r="E29464" s="533"/>
      <c r="F29464" s="533"/>
      <c r="G29464" s="533"/>
    </row>
    <row r="29465" spans="1:7">
      <c r="A29465" s="533"/>
      <c r="B29465" s="1787"/>
      <c r="C29465" s="1788"/>
      <c r="D29465" s="533"/>
      <c r="E29465" s="533"/>
      <c r="F29465" s="533"/>
      <c r="G29465" s="533"/>
    </row>
    <row r="29466" spans="1:7">
      <c r="A29466" s="533"/>
      <c r="B29466" s="1787"/>
      <c r="C29466" s="1788"/>
      <c r="D29466" s="533"/>
      <c r="E29466" s="533"/>
      <c r="F29466" s="533"/>
      <c r="G29466" s="533"/>
    </row>
    <row r="29467" spans="1:7">
      <c r="A29467" s="533"/>
      <c r="B29467" s="1787"/>
      <c r="C29467" s="1788"/>
      <c r="D29467" s="533"/>
      <c r="E29467" s="533"/>
      <c r="F29467" s="533"/>
      <c r="G29467" s="533"/>
    </row>
    <row r="29468" spans="1:7">
      <c r="A29468" s="533"/>
      <c r="B29468" s="1787"/>
      <c r="C29468" s="1788"/>
      <c r="D29468" s="533"/>
      <c r="E29468" s="533"/>
      <c r="F29468" s="533"/>
      <c r="G29468" s="533"/>
    </row>
    <row r="29469" spans="1:7">
      <c r="A29469" s="533"/>
      <c r="B29469" s="1787"/>
      <c r="C29469" s="1788"/>
      <c r="D29469" s="533"/>
      <c r="E29469" s="533"/>
      <c r="F29469" s="533"/>
      <c r="G29469" s="533"/>
    </row>
    <row r="29470" spans="1:7">
      <c r="A29470" s="533"/>
      <c r="B29470" s="1787"/>
      <c r="C29470" s="1788"/>
      <c r="D29470" s="533"/>
      <c r="E29470" s="533"/>
      <c r="F29470" s="533"/>
      <c r="G29470" s="533"/>
    </row>
    <row r="29471" spans="1:7">
      <c r="A29471" s="533"/>
      <c r="B29471" s="1787"/>
      <c r="C29471" s="1788"/>
      <c r="D29471" s="533"/>
      <c r="E29471" s="533"/>
      <c r="F29471" s="533"/>
      <c r="G29471" s="533"/>
    </row>
    <row r="29472" spans="1:7">
      <c r="A29472" s="533"/>
      <c r="B29472" s="1787"/>
      <c r="C29472" s="1788"/>
      <c r="D29472" s="533"/>
      <c r="E29472" s="533"/>
      <c r="F29472" s="533"/>
      <c r="G29472" s="533"/>
    </row>
    <row r="29473" spans="1:7">
      <c r="A29473" s="533"/>
      <c r="B29473" s="1787"/>
      <c r="C29473" s="1788"/>
      <c r="D29473" s="533"/>
      <c r="E29473" s="533"/>
      <c r="F29473" s="533"/>
      <c r="G29473" s="533"/>
    </row>
    <row r="29474" spans="1:7">
      <c r="A29474" s="533"/>
      <c r="B29474" s="1787"/>
      <c r="C29474" s="1788"/>
      <c r="D29474" s="533"/>
      <c r="E29474" s="533"/>
      <c r="F29474" s="533"/>
      <c r="G29474" s="533"/>
    </row>
    <row r="29475" spans="1:7">
      <c r="A29475" s="533"/>
      <c r="B29475" s="1787"/>
      <c r="C29475" s="1788"/>
      <c r="D29475" s="533"/>
      <c r="E29475" s="533"/>
      <c r="F29475" s="533"/>
      <c r="G29475" s="533"/>
    </row>
    <row r="29476" spans="1:7">
      <c r="A29476" s="533"/>
      <c r="B29476" s="1787"/>
      <c r="C29476" s="1788"/>
      <c r="D29476" s="533"/>
      <c r="E29476" s="533"/>
      <c r="F29476" s="533"/>
      <c r="G29476" s="533"/>
    </row>
    <row r="29477" spans="1:7">
      <c r="A29477" s="533"/>
      <c r="B29477" s="1787"/>
      <c r="C29477" s="1788"/>
      <c r="D29477" s="533"/>
      <c r="E29477" s="533"/>
      <c r="F29477" s="533"/>
      <c r="G29477" s="533"/>
    </row>
    <row r="29478" spans="1:7">
      <c r="A29478" s="533"/>
      <c r="B29478" s="1787"/>
      <c r="C29478" s="1788"/>
      <c r="D29478" s="533"/>
      <c r="E29478" s="533"/>
      <c r="F29478" s="533"/>
      <c r="G29478" s="533"/>
    </row>
    <row r="29479" spans="1:7">
      <c r="A29479" s="533"/>
      <c r="B29479" s="1787"/>
      <c r="C29479" s="1788"/>
      <c r="D29479" s="533"/>
      <c r="E29479" s="533"/>
      <c r="F29479" s="533"/>
      <c r="G29479" s="533"/>
    </row>
    <row r="29480" spans="1:7">
      <c r="A29480" s="533"/>
      <c r="B29480" s="1787"/>
      <c r="C29480" s="1788"/>
      <c r="D29480" s="533"/>
      <c r="E29480" s="533"/>
      <c r="F29480" s="533"/>
      <c r="G29480" s="533"/>
    </row>
    <row r="29481" spans="1:7">
      <c r="A29481" s="533"/>
      <c r="B29481" s="1787"/>
      <c r="C29481" s="1788"/>
      <c r="D29481" s="533"/>
      <c r="E29481" s="533"/>
      <c r="F29481" s="533"/>
      <c r="G29481" s="533"/>
    </row>
    <row r="29482" spans="1:7">
      <c r="A29482" s="533"/>
      <c r="B29482" s="1787"/>
      <c r="C29482" s="1788"/>
      <c r="D29482" s="533"/>
      <c r="E29482" s="533"/>
      <c r="F29482" s="533"/>
      <c r="G29482" s="533"/>
    </row>
    <row r="29483" spans="1:7">
      <c r="A29483" s="533"/>
      <c r="B29483" s="1787"/>
      <c r="C29483" s="1788"/>
      <c r="D29483" s="533"/>
      <c r="E29483" s="533"/>
      <c r="F29483" s="533"/>
      <c r="G29483" s="533"/>
    </row>
    <row r="29484" spans="1:7">
      <c r="A29484" s="533"/>
      <c r="B29484" s="1787"/>
      <c r="C29484" s="1788"/>
      <c r="D29484" s="533"/>
      <c r="E29484" s="533"/>
      <c r="F29484" s="533"/>
      <c r="G29484" s="533"/>
    </row>
    <row r="29485" spans="1:7">
      <c r="A29485" s="533"/>
      <c r="B29485" s="1787"/>
      <c r="C29485" s="1788"/>
      <c r="D29485" s="533"/>
      <c r="E29485" s="533"/>
      <c r="F29485" s="533"/>
      <c r="G29485" s="533"/>
    </row>
    <row r="29486" spans="1:7">
      <c r="A29486" s="533"/>
      <c r="B29486" s="1787"/>
      <c r="C29486" s="1788"/>
      <c r="D29486" s="533"/>
      <c r="E29486" s="533"/>
      <c r="F29486" s="533"/>
      <c r="G29486" s="533"/>
    </row>
    <row r="29487" spans="1:7">
      <c r="A29487" s="533"/>
      <c r="B29487" s="1787"/>
      <c r="C29487" s="1788"/>
      <c r="D29487" s="533"/>
      <c r="E29487" s="533"/>
      <c r="F29487" s="533"/>
      <c r="G29487" s="533"/>
    </row>
    <row r="29488" spans="1:7">
      <c r="A29488" s="533"/>
      <c r="B29488" s="1787"/>
      <c r="C29488" s="1788"/>
      <c r="D29488" s="533"/>
      <c r="E29488" s="533"/>
      <c r="F29488" s="533"/>
      <c r="G29488" s="533"/>
    </row>
    <row r="29489" spans="1:7">
      <c r="A29489" s="533"/>
      <c r="B29489" s="1787"/>
      <c r="C29489" s="1788"/>
      <c r="D29489" s="533"/>
      <c r="E29489" s="533"/>
      <c r="F29489" s="533"/>
      <c r="G29489" s="533"/>
    </row>
    <row r="29490" spans="1:7">
      <c r="A29490" s="533"/>
      <c r="B29490" s="1787"/>
      <c r="C29490" s="1788"/>
      <c r="D29490" s="533"/>
      <c r="E29490" s="533"/>
      <c r="F29490" s="533"/>
      <c r="G29490" s="533"/>
    </row>
    <row r="29491" spans="1:7">
      <c r="A29491" s="533"/>
      <c r="B29491" s="1787"/>
      <c r="C29491" s="1788"/>
      <c r="D29491" s="533"/>
      <c r="E29491" s="533"/>
      <c r="F29491" s="533"/>
      <c r="G29491" s="533"/>
    </row>
    <row r="29492" spans="1:7">
      <c r="A29492" s="533"/>
      <c r="B29492" s="1787"/>
      <c r="C29492" s="1788"/>
      <c r="D29492" s="533"/>
      <c r="E29492" s="533"/>
      <c r="F29492" s="533"/>
      <c r="G29492" s="533"/>
    </row>
    <row r="29493" spans="1:7">
      <c r="A29493" s="533"/>
      <c r="B29493" s="1787"/>
      <c r="C29493" s="1788"/>
      <c r="D29493" s="533"/>
      <c r="E29493" s="533"/>
      <c r="F29493" s="533"/>
      <c r="G29493" s="533"/>
    </row>
    <row r="29494" spans="1:7">
      <c r="A29494" s="533"/>
      <c r="B29494" s="1787"/>
      <c r="C29494" s="1788"/>
      <c r="D29494" s="533"/>
      <c r="E29494" s="533"/>
      <c r="F29494" s="533"/>
      <c r="G29494" s="533"/>
    </row>
    <row r="29495" spans="1:7">
      <c r="A29495" s="533"/>
      <c r="B29495" s="1787"/>
      <c r="C29495" s="1788"/>
      <c r="D29495" s="533"/>
      <c r="E29495" s="533"/>
      <c r="F29495" s="533"/>
      <c r="G29495" s="533"/>
    </row>
    <row r="29496" spans="1:7">
      <c r="A29496" s="533"/>
      <c r="B29496" s="1787"/>
      <c r="C29496" s="1788"/>
      <c r="D29496" s="533"/>
      <c r="E29496" s="533"/>
      <c r="F29496" s="533"/>
      <c r="G29496" s="533"/>
    </row>
    <row r="29497" spans="1:7">
      <c r="A29497" s="533"/>
      <c r="B29497" s="1787"/>
      <c r="C29497" s="1788"/>
      <c r="D29497" s="533"/>
      <c r="E29497" s="533"/>
      <c r="F29497" s="533"/>
      <c r="G29497" s="533"/>
    </row>
    <row r="29498" spans="1:7">
      <c r="A29498" s="533"/>
      <c r="B29498" s="1787"/>
      <c r="C29498" s="1788"/>
      <c r="D29498" s="533"/>
      <c r="E29498" s="533"/>
      <c r="F29498" s="533"/>
      <c r="G29498" s="533"/>
    </row>
    <row r="29499" spans="1:7">
      <c r="A29499" s="533"/>
      <c r="B29499" s="1787"/>
      <c r="C29499" s="1788"/>
      <c r="D29499" s="533"/>
      <c r="E29499" s="533"/>
      <c r="F29499" s="533"/>
      <c r="G29499" s="533"/>
    </row>
    <row r="29500" spans="1:7">
      <c r="A29500" s="533"/>
      <c r="B29500" s="1787"/>
      <c r="C29500" s="1788"/>
      <c r="D29500" s="533"/>
      <c r="E29500" s="533"/>
      <c r="F29500" s="533"/>
      <c r="G29500" s="533"/>
    </row>
    <row r="29501" spans="1:7">
      <c r="A29501" s="533"/>
      <c r="B29501" s="1787"/>
      <c r="C29501" s="1788"/>
      <c r="D29501" s="533"/>
      <c r="E29501" s="533"/>
      <c r="F29501" s="533"/>
      <c r="G29501" s="533"/>
    </row>
    <row r="29502" spans="1:7">
      <c r="A29502" s="533"/>
      <c r="B29502" s="1787"/>
      <c r="C29502" s="1788"/>
      <c r="D29502" s="533"/>
      <c r="E29502" s="533"/>
      <c r="F29502" s="533"/>
      <c r="G29502" s="533"/>
    </row>
    <row r="29503" spans="1:7">
      <c r="A29503" s="533"/>
      <c r="B29503" s="1787"/>
      <c r="C29503" s="1788"/>
      <c r="D29503" s="533"/>
      <c r="E29503" s="533"/>
      <c r="F29503" s="533"/>
      <c r="G29503" s="533"/>
    </row>
    <row r="29504" spans="1:7">
      <c r="A29504" s="533"/>
      <c r="B29504" s="1787"/>
      <c r="C29504" s="1788"/>
      <c r="D29504" s="533"/>
      <c r="E29504" s="533"/>
      <c r="F29504" s="533"/>
      <c r="G29504" s="533"/>
    </row>
    <row r="29505" spans="1:7">
      <c r="A29505" s="533"/>
      <c r="B29505" s="1787"/>
      <c r="C29505" s="1788"/>
      <c r="D29505" s="533"/>
      <c r="E29505" s="533"/>
      <c r="F29505" s="533"/>
      <c r="G29505" s="533"/>
    </row>
    <row r="29506" spans="1:7">
      <c r="A29506" s="533"/>
      <c r="B29506" s="1787"/>
      <c r="C29506" s="1788"/>
      <c r="D29506" s="533"/>
      <c r="E29506" s="533"/>
      <c r="F29506" s="533"/>
      <c r="G29506" s="533"/>
    </row>
    <row r="29507" spans="1:7">
      <c r="A29507" s="533"/>
      <c r="B29507" s="1787"/>
      <c r="C29507" s="1788"/>
      <c r="D29507" s="533"/>
      <c r="E29507" s="533"/>
      <c r="F29507" s="533"/>
      <c r="G29507" s="533"/>
    </row>
    <row r="29508" spans="1:7">
      <c r="A29508" s="533"/>
      <c r="B29508" s="1787"/>
      <c r="C29508" s="1788"/>
      <c r="D29508" s="533"/>
      <c r="E29508" s="533"/>
      <c r="F29508" s="533"/>
      <c r="G29508" s="533"/>
    </row>
    <row r="29509" spans="1:7">
      <c r="A29509" s="533"/>
      <c r="B29509" s="1787"/>
      <c r="C29509" s="1788"/>
      <c r="D29509" s="533"/>
      <c r="E29509" s="533"/>
      <c r="F29509" s="533"/>
      <c r="G29509" s="533"/>
    </row>
    <row r="29510" spans="1:7">
      <c r="A29510" s="533"/>
      <c r="B29510" s="1787"/>
      <c r="C29510" s="1788"/>
      <c r="D29510" s="533"/>
      <c r="E29510" s="533"/>
      <c r="F29510" s="533"/>
      <c r="G29510" s="533"/>
    </row>
    <row r="29511" spans="1:7">
      <c r="A29511" s="533"/>
      <c r="B29511" s="1787"/>
      <c r="C29511" s="1788"/>
      <c r="D29511" s="533"/>
      <c r="E29511" s="533"/>
      <c r="F29511" s="533"/>
      <c r="G29511" s="533"/>
    </row>
    <row r="29512" spans="1:7">
      <c r="A29512" s="533"/>
      <c r="B29512" s="1787"/>
      <c r="C29512" s="1788"/>
      <c r="D29512" s="533"/>
      <c r="E29512" s="533"/>
      <c r="F29512" s="533"/>
      <c r="G29512" s="533"/>
    </row>
    <row r="29513" spans="1:7">
      <c r="A29513" s="533"/>
      <c r="B29513" s="1787"/>
      <c r="C29513" s="1788"/>
      <c r="D29513" s="533"/>
      <c r="E29513" s="533"/>
      <c r="F29513" s="533"/>
      <c r="G29513" s="533"/>
    </row>
    <row r="29514" spans="1:7">
      <c r="A29514" s="533"/>
      <c r="B29514" s="1787"/>
      <c r="C29514" s="1788"/>
      <c r="D29514" s="533"/>
      <c r="E29514" s="533"/>
      <c r="F29514" s="533"/>
      <c r="G29514" s="533"/>
    </row>
    <row r="29515" spans="1:7">
      <c r="A29515" s="533"/>
      <c r="B29515" s="1787"/>
      <c r="C29515" s="1788"/>
      <c r="D29515" s="533"/>
      <c r="E29515" s="533"/>
      <c r="F29515" s="533"/>
      <c r="G29515" s="533"/>
    </row>
    <row r="29516" spans="1:7">
      <c r="A29516" s="533"/>
      <c r="B29516" s="1787"/>
      <c r="C29516" s="1788"/>
      <c r="D29516" s="533"/>
      <c r="E29516" s="533"/>
      <c r="F29516" s="533"/>
      <c r="G29516" s="533"/>
    </row>
    <row r="29517" spans="1:7">
      <c r="A29517" s="533"/>
      <c r="B29517" s="1787"/>
      <c r="C29517" s="1788"/>
      <c r="D29517" s="533"/>
      <c r="E29517" s="533"/>
      <c r="F29517" s="533"/>
      <c r="G29517" s="533"/>
    </row>
    <row r="29518" spans="1:7">
      <c r="A29518" s="533"/>
      <c r="B29518" s="1787"/>
      <c r="C29518" s="1788"/>
      <c r="D29518" s="533"/>
      <c r="E29518" s="533"/>
      <c r="F29518" s="533"/>
      <c r="G29518" s="533"/>
    </row>
    <row r="29519" spans="1:7">
      <c r="A29519" s="533"/>
      <c r="B29519" s="1787"/>
      <c r="C29519" s="1788"/>
      <c r="D29519" s="533"/>
      <c r="E29519" s="533"/>
      <c r="F29519" s="533"/>
      <c r="G29519" s="533"/>
    </row>
    <row r="29520" spans="1:7">
      <c r="A29520" s="533"/>
      <c r="B29520" s="1787"/>
      <c r="C29520" s="1788"/>
      <c r="D29520" s="533"/>
      <c r="E29520" s="533"/>
      <c r="F29520" s="533"/>
      <c r="G29520" s="533"/>
    </row>
    <row r="29521" spans="1:7">
      <c r="A29521" s="533"/>
      <c r="B29521" s="1787"/>
      <c r="C29521" s="1788"/>
      <c r="D29521" s="533"/>
      <c r="E29521" s="533"/>
      <c r="F29521" s="533"/>
      <c r="G29521" s="533"/>
    </row>
    <row r="29522" spans="1:7">
      <c r="A29522" s="533"/>
      <c r="B29522" s="1787"/>
      <c r="C29522" s="1788"/>
      <c r="D29522" s="533"/>
      <c r="E29522" s="533"/>
      <c r="F29522" s="533"/>
      <c r="G29522" s="533"/>
    </row>
    <row r="29523" spans="1:7">
      <c r="A29523" s="533"/>
      <c r="B29523" s="1787"/>
      <c r="C29523" s="1788"/>
      <c r="D29523" s="533"/>
      <c r="E29523" s="533"/>
      <c r="F29523" s="533"/>
      <c r="G29523" s="533"/>
    </row>
    <row r="29524" spans="1:7">
      <c r="A29524" s="533"/>
      <c r="B29524" s="1787"/>
      <c r="C29524" s="1788"/>
      <c r="D29524" s="533"/>
      <c r="E29524" s="533"/>
      <c r="F29524" s="533"/>
      <c r="G29524" s="533"/>
    </row>
    <row r="29525" spans="1:7">
      <c r="A29525" s="533"/>
      <c r="B29525" s="1787"/>
      <c r="C29525" s="1788"/>
      <c r="D29525" s="533"/>
      <c r="E29525" s="533"/>
      <c r="F29525" s="533"/>
      <c r="G29525" s="533"/>
    </row>
    <row r="29526" spans="1:7">
      <c r="A29526" s="533"/>
      <c r="B29526" s="1787"/>
      <c r="C29526" s="1788"/>
      <c r="D29526" s="533"/>
      <c r="E29526" s="533"/>
      <c r="F29526" s="533"/>
      <c r="G29526" s="533"/>
    </row>
    <row r="29527" spans="1:7">
      <c r="A29527" s="533"/>
      <c r="B29527" s="1787"/>
      <c r="C29527" s="1788"/>
      <c r="D29527" s="533"/>
      <c r="E29527" s="533"/>
      <c r="F29527" s="533"/>
      <c r="G29527" s="533"/>
    </row>
    <row r="29528" spans="1:7">
      <c r="A29528" s="533"/>
      <c r="B29528" s="1787"/>
      <c r="C29528" s="1788"/>
      <c r="D29528" s="533"/>
      <c r="E29528" s="533"/>
      <c r="F29528" s="533"/>
      <c r="G29528" s="533"/>
    </row>
    <row r="29529" spans="1:7">
      <c r="A29529" s="533"/>
      <c r="B29529" s="1787"/>
      <c r="C29529" s="1788"/>
      <c r="D29529" s="533"/>
      <c r="E29529" s="533"/>
      <c r="F29529" s="533"/>
      <c r="G29529" s="533"/>
    </row>
    <row r="29530" spans="1:7">
      <c r="A29530" s="533"/>
      <c r="B29530" s="1787"/>
      <c r="C29530" s="1788"/>
      <c r="D29530" s="533"/>
      <c r="E29530" s="533"/>
      <c r="F29530" s="533"/>
      <c r="G29530" s="533"/>
    </row>
    <row r="29531" spans="1:7">
      <c r="A29531" s="533"/>
      <c r="B29531" s="1787"/>
      <c r="C29531" s="1788"/>
      <c r="D29531" s="533"/>
      <c r="E29531" s="533"/>
      <c r="F29531" s="533"/>
      <c r="G29531" s="533"/>
    </row>
    <row r="29532" spans="1:7">
      <c r="A29532" s="533"/>
      <c r="B29532" s="1787"/>
      <c r="C29532" s="1788"/>
      <c r="D29532" s="533"/>
      <c r="E29532" s="533"/>
      <c r="F29532" s="533"/>
      <c r="G29532" s="533"/>
    </row>
    <row r="29533" spans="1:7">
      <c r="A29533" s="533"/>
      <c r="B29533" s="1787"/>
      <c r="C29533" s="1788"/>
      <c r="D29533" s="533"/>
      <c r="E29533" s="533"/>
      <c r="F29533" s="533"/>
      <c r="G29533" s="533"/>
    </row>
    <row r="29534" spans="1:7">
      <c r="A29534" s="533"/>
      <c r="B29534" s="1787"/>
      <c r="C29534" s="1788"/>
      <c r="D29534" s="533"/>
      <c r="E29534" s="533"/>
      <c r="F29534" s="533"/>
      <c r="G29534" s="533"/>
    </row>
    <row r="29535" spans="1:7">
      <c r="A29535" s="533"/>
      <c r="B29535" s="1787"/>
      <c r="C29535" s="1788"/>
      <c r="D29535" s="533"/>
      <c r="E29535" s="533"/>
      <c r="F29535" s="533"/>
      <c r="G29535" s="533"/>
    </row>
    <row r="29536" spans="1:7">
      <c r="A29536" s="533"/>
      <c r="B29536" s="1787"/>
      <c r="C29536" s="1788"/>
      <c r="D29536" s="533"/>
      <c r="E29536" s="533"/>
      <c r="F29536" s="533"/>
      <c r="G29536" s="533"/>
    </row>
    <row r="29537" spans="1:7">
      <c r="A29537" s="533"/>
      <c r="B29537" s="1787"/>
      <c r="C29537" s="1788"/>
      <c r="D29537" s="533"/>
      <c r="E29537" s="533"/>
      <c r="F29537" s="533"/>
      <c r="G29537" s="533"/>
    </row>
    <row r="29538" spans="1:7">
      <c r="A29538" s="533"/>
      <c r="B29538" s="1787"/>
      <c r="C29538" s="1788"/>
      <c r="D29538" s="533"/>
      <c r="E29538" s="533"/>
      <c r="F29538" s="533"/>
      <c r="G29538" s="533"/>
    </row>
    <row r="29539" spans="1:7">
      <c r="A29539" s="533"/>
      <c r="B29539" s="1787"/>
      <c r="C29539" s="1788"/>
      <c r="D29539" s="533"/>
      <c r="E29539" s="533"/>
      <c r="F29539" s="533"/>
      <c r="G29539" s="533"/>
    </row>
    <row r="29540" spans="1:7">
      <c r="A29540" s="533"/>
      <c r="B29540" s="1787"/>
      <c r="C29540" s="1788"/>
      <c r="D29540" s="533"/>
      <c r="E29540" s="533"/>
      <c r="F29540" s="533"/>
      <c r="G29540" s="533"/>
    </row>
    <row r="29541" spans="1:7">
      <c r="A29541" s="533"/>
      <c r="B29541" s="1787"/>
      <c r="C29541" s="1788"/>
      <c r="D29541" s="533"/>
      <c r="E29541" s="533"/>
      <c r="F29541" s="533"/>
      <c r="G29541" s="533"/>
    </row>
    <row r="29542" spans="1:7">
      <c r="A29542" s="533"/>
      <c r="B29542" s="1787"/>
      <c r="C29542" s="1788"/>
      <c r="D29542" s="533"/>
      <c r="E29542" s="533"/>
      <c r="F29542" s="533"/>
      <c r="G29542" s="533"/>
    </row>
    <row r="29543" spans="1:7">
      <c r="A29543" s="533"/>
      <c r="B29543" s="1787"/>
      <c r="C29543" s="1788"/>
      <c r="D29543" s="533"/>
      <c r="E29543" s="533"/>
      <c r="F29543" s="533"/>
      <c r="G29543" s="533"/>
    </row>
    <row r="29544" spans="1:7">
      <c r="A29544" s="533"/>
      <c r="B29544" s="1787"/>
      <c r="C29544" s="1788"/>
      <c r="D29544" s="533"/>
      <c r="E29544" s="533"/>
      <c r="F29544" s="533"/>
      <c r="G29544" s="533"/>
    </row>
    <row r="29545" spans="1:7">
      <c r="A29545" s="533"/>
      <c r="B29545" s="1787"/>
      <c r="C29545" s="1788"/>
      <c r="D29545" s="533"/>
      <c r="E29545" s="533"/>
      <c r="F29545" s="533"/>
      <c r="G29545" s="533"/>
    </row>
    <row r="29546" spans="1:7">
      <c r="A29546" s="533"/>
      <c r="B29546" s="1787"/>
      <c r="C29546" s="1788"/>
      <c r="D29546" s="533"/>
      <c r="E29546" s="533"/>
      <c r="F29546" s="533"/>
      <c r="G29546" s="533"/>
    </row>
    <row r="29547" spans="1:7">
      <c r="A29547" s="533"/>
      <c r="B29547" s="1787"/>
      <c r="C29547" s="1788"/>
      <c r="D29547" s="533"/>
      <c r="E29547" s="533"/>
      <c r="F29547" s="533"/>
      <c r="G29547" s="533"/>
    </row>
    <row r="29548" spans="1:7">
      <c r="A29548" s="533"/>
      <c r="B29548" s="1787"/>
      <c r="C29548" s="1788"/>
      <c r="D29548" s="533"/>
      <c r="E29548" s="533"/>
      <c r="F29548" s="533"/>
      <c r="G29548" s="533"/>
    </row>
    <row r="29549" spans="1:7">
      <c r="A29549" s="533"/>
      <c r="B29549" s="1787"/>
      <c r="C29549" s="1788"/>
      <c r="D29549" s="533"/>
      <c r="E29549" s="533"/>
      <c r="F29549" s="533"/>
      <c r="G29549" s="533"/>
    </row>
    <row r="29550" spans="1:7">
      <c r="A29550" s="533"/>
      <c r="B29550" s="1787"/>
      <c r="C29550" s="1788"/>
      <c r="D29550" s="533"/>
      <c r="E29550" s="533"/>
      <c r="F29550" s="533"/>
      <c r="G29550" s="533"/>
    </row>
    <row r="29551" spans="1:7">
      <c r="A29551" s="533"/>
      <c r="B29551" s="1787"/>
      <c r="C29551" s="1788"/>
      <c r="D29551" s="533"/>
      <c r="E29551" s="533"/>
      <c r="F29551" s="533"/>
      <c r="G29551" s="533"/>
    </row>
    <row r="29552" spans="1:7">
      <c r="A29552" s="533"/>
      <c r="B29552" s="1787"/>
      <c r="C29552" s="1788"/>
      <c r="D29552" s="533"/>
      <c r="E29552" s="533"/>
      <c r="F29552" s="533"/>
      <c r="G29552" s="533"/>
    </row>
    <row r="29553" spans="1:7">
      <c r="A29553" s="533"/>
      <c r="B29553" s="1787"/>
      <c r="C29553" s="1788"/>
      <c r="D29553" s="533"/>
      <c r="E29553" s="533"/>
      <c r="F29553" s="533"/>
      <c r="G29553" s="533"/>
    </row>
    <row r="29554" spans="1:7">
      <c r="A29554" s="533"/>
      <c r="B29554" s="1787"/>
      <c r="C29554" s="1788"/>
      <c r="D29554" s="533"/>
      <c r="E29554" s="533"/>
      <c r="F29554" s="533"/>
      <c r="G29554" s="533"/>
    </row>
    <row r="29555" spans="1:7">
      <c r="A29555" s="533"/>
      <c r="B29555" s="1787"/>
      <c r="C29555" s="1788"/>
      <c r="D29555" s="533"/>
      <c r="E29555" s="533"/>
      <c r="F29555" s="533"/>
      <c r="G29555" s="533"/>
    </row>
    <row r="29556" spans="1:7">
      <c r="A29556" s="533"/>
      <c r="B29556" s="1787"/>
      <c r="C29556" s="1788"/>
      <c r="D29556" s="533"/>
      <c r="E29556" s="533"/>
      <c r="F29556" s="533"/>
      <c r="G29556" s="533"/>
    </row>
    <row r="29557" spans="1:7">
      <c r="A29557" s="533"/>
      <c r="B29557" s="1787"/>
      <c r="C29557" s="1788"/>
      <c r="D29557" s="533"/>
      <c r="E29557" s="533"/>
      <c r="F29557" s="533"/>
      <c r="G29557" s="533"/>
    </row>
    <row r="29558" spans="1:7">
      <c r="A29558" s="533"/>
      <c r="B29558" s="1787"/>
      <c r="C29558" s="1788"/>
      <c r="D29558" s="533"/>
      <c r="E29558" s="533"/>
      <c r="F29558" s="533"/>
      <c r="G29558" s="533"/>
    </row>
    <row r="29559" spans="1:7">
      <c r="A29559" s="533"/>
      <c r="B29559" s="1787"/>
      <c r="C29559" s="1788"/>
      <c r="D29559" s="533"/>
      <c r="E29559" s="533"/>
      <c r="F29559" s="533"/>
      <c r="G29559" s="533"/>
    </row>
    <row r="29560" spans="1:7">
      <c r="A29560" s="533"/>
      <c r="B29560" s="1787"/>
      <c r="C29560" s="1788"/>
      <c r="D29560" s="533"/>
      <c r="E29560" s="533"/>
      <c r="F29560" s="533"/>
      <c r="G29560" s="533"/>
    </row>
    <row r="29561" spans="1:7">
      <c r="A29561" s="533"/>
      <c r="B29561" s="1787"/>
      <c r="C29561" s="1788"/>
      <c r="D29561" s="533"/>
      <c r="E29561" s="533"/>
      <c r="F29561" s="533"/>
      <c r="G29561" s="533"/>
    </row>
    <row r="29562" spans="1:7">
      <c r="A29562" s="533"/>
      <c r="B29562" s="1787"/>
      <c r="C29562" s="1788"/>
      <c r="D29562" s="533"/>
      <c r="E29562" s="533"/>
      <c r="F29562" s="533"/>
      <c r="G29562" s="533"/>
    </row>
    <row r="29563" spans="1:7">
      <c r="A29563" s="533"/>
      <c r="B29563" s="1787"/>
      <c r="C29563" s="1788"/>
      <c r="D29563" s="533"/>
      <c r="E29563" s="533"/>
      <c r="F29563" s="533"/>
      <c r="G29563" s="533"/>
    </row>
    <row r="29564" spans="1:7">
      <c r="A29564" s="533"/>
      <c r="B29564" s="1787"/>
      <c r="C29564" s="1788"/>
      <c r="D29564" s="533"/>
      <c r="E29564" s="533"/>
      <c r="F29564" s="533"/>
      <c r="G29564" s="533"/>
    </row>
    <row r="29565" spans="1:7">
      <c r="A29565" s="533"/>
      <c r="B29565" s="1787"/>
      <c r="C29565" s="1788"/>
      <c r="D29565" s="533"/>
      <c r="E29565" s="533"/>
      <c r="F29565" s="533"/>
      <c r="G29565" s="533"/>
    </row>
    <row r="29566" spans="1:7">
      <c r="A29566" s="533"/>
      <c r="B29566" s="1787"/>
      <c r="C29566" s="1788"/>
      <c r="D29566" s="533"/>
      <c r="E29566" s="533"/>
      <c r="F29566" s="533"/>
      <c r="G29566" s="533"/>
    </row>
    <row r="29567" spans="1:7">
      <c r="A29567" s="533"/>
      <c r="B29567" s="1787"/>
      <c r="C29567" s="1788"/>
      <c r="D29567" s="533"/>
      <c r="E29567" s="533"/>
      <c r="F29567" s="533"/>
      <c r="G29567" s="533"/>
    </row>
    <row r="29568" spans="1:7">
      <c r="A29568" s="533"/>
      <c r="B29568" s="1787"/>
      <c r="C29568" s="1788"/>
      <c r="D29568" s="533"/>
      <c r="E29568" s="533"/>
      <c r="F29568" s="533"/>
      <c r="G29568" s="533"/>
    </row>
    <row r="29569" spans="1:7">
      <c r="A29569" s="533"/>
      <c r="B29569" s="1787"/>
      <c r="C29569" s="1788"/>
      <c r="D29569" s="533"/>
      <c r="E29569" s="533"/>
      <c r="F29569" s="533"/>
      <c r="G29569" s="533"/>
    </row>
    <row r="29570" spans="1:7">
      <c r="A29570" s="533"/>
      <c r="B29570" s="1787"/>
      <c r="C29570" s="1788"/>
      <c r="D29570" s="533"/>
      <c r="E29570" s="533"/>
      <c r="F29570" s="533"/>
      <c r="G29570" s="533"/>
    </row>
    <row r="29571" spans="1:7">
      <c r="A29571" s="533"/>
      <c r="B29571" s="1787"/>
      <c r="C29571" s="1788"/>
      <c r="D29571" s="533"/>
      <c r="E29571" s="533"/>
      <c r="F29571" s="533"/>
      <c r="G29571" s="533"/>
    </row>
    <row r="29572" spans="1:7">
      <c r="A29572" s="533"/>
      <c r="B29572" s="1787"/>
      <c r="C29572" s="1788"/>
      <c r="D29572" s="533"/>
      <c r="E29572" s="533"/>
      <c r="F29572" s="533"/>
      <c r="G29572" s="533"/>
    </row>
    <row r="29573" spans="1:7">
      <c r="A29573" s="533"/>
      <c r="B29573" s="1787"/>
      <c r="C29573" s="1788"/>
      <c r="D29573" s="533"/>
      <c r="E29573" s="533"/>
      <c r="F29573" s="533"/>
      <c r="G29573" s="533"/>
    </row>
    <row r="29574" spans="1:7">
      <c r="A29574" s="533"/>
      <c r="B29574" s="1787"/>
      <c r="C29574" s="1788"/>
      <c r="D29574" s="533"/>
      <c r="E29574" s="533"/>
      <c r="F29574" s="533"/>
      <c r="G29574" s="533"/>
    </row>
    <row r="29575" spans="1:7">
      <c r="A29575" s="533"/>
      <c r="B29575" s="1787"/>
      <c r="C29575" s="1788"/>
      <c r="D29575" s="533"/>
      <c r="E29575" s="533"/>
      <c r="F29575" s="533"/>
      <c r="G29575" s="533"/>
    </row>
    <row r="29576" spans="1:7">
      <c r="A29576" s="533"/>
      <c r="B29576" s="1787"/>
      <c r="C29576" s="1788"/>
      <c r="D29576" s="533"/>
      <c r="E29576" s="533"/>
      <c r="F29576" s="533"/>
      <c r="G29576" s="533"/>
    </row>
    <row r="29577" spans="1:7">
      <c r="A29577" s="533"/>
      <c r="B29577" s="1787"/>
      <c r="C29577" s="1788"/>
      <c r="D29577" s="533"/>
      <c r="E29577" s="533"/>
      <c r="F29577" s="533"/>
      <c r="G29577" s="533"/>
    </row>
    <row r="29578" spans="1:7">
      <c r="A29578" s="533"/>
      <c r="B29578" s="1787"/>
      <c r="C29578" s="1788"/>
      <c r="D29578" s="533"/>
      <c r="E29578" s="533"/>
      <c r="F29578" s="533"/>
      <c r="G29578" s="533"/>
    </row>
    <row r="29579" spans="1:7">
      <c r="A29579" s="533"/>
      <c r="B29579" s="1787"/>
      <c r="C29579" s="1788"/>
      <c r="D29579" s="533"/>
      <c r="E29579" s="533"/>
      <c r="F29579" s="533"/>
      <c r="G29579" s="533"/>
    </row>
    <row r="29580" spans="1:7">
      <c r="A29580" s="533"/>
      <c r="B29580" s="1787"/>
      <c r="C29580" s="1788"/>
      <c r="D29580" s="533"/>
      <c r="E29580" s="533"/>
      <c r="F29580" s="533"/>
      <c r="G29580" s="533"/>
    </row>
    <row r="29581" spans="1:7">
      <c r="A29581" s="533"/>
      <c r="B29581" s="1787"/>
      <c r="C29581" s="1788"/>
      <c r="D29581" s="533"/>
      <c r="E29581" s="533"/>
      <c r="F29581" s="533"/>
      <c r="G29581" s="533"/>
    </row>
    <row r="29582" spans="1:7">
      <c r="A29582" s="533"/>
      <c r="B29582" s="1787"/>
      <c r="C29582" s="1788"/>
      <c r="D29582" s="533"/>
      <c r="E29582" s="533"/>
      <c r="F29582" s="533"/>
      <c r="G29582" s="533"/>
    </row>
    <row r="29583" spans="1:7">
      <c r="A29583" s="533"/>
      <c r="B29583" s="1787"/>
      <c r="C29583" s="1788"/>
      <c r="D29583" s="533"/>
      <c r="E29583" s="533"/>
      <c r="F29583" s="533"/>
      <c r="G29583" s="533"/>
    </row>
    <row r="29584" spans="1:7">
      <c r="A29584" s="533"/>
      <c r="B29584" s="1787"/>
      <c r="C29584" s="1788"/>
      <c r="D29584" s="533"/>
      <c r="E29584" s="533"/>
      <c r="F29584" s="533"/>
      <c r="G29584" s="533"/>
    </row>
    <row r="29585" spans="1:7">
      <c r="A29585" s="533"/>
      <c r="B29585" s="1787"/>
      <c r="C29585" s="1788"/>
      <c r="D29585" s="533"/>
      <c r="E29585" s="533"/>
      <c r="F29585" s="533"/>
      <c r="G29585" s="533"/>
    </row>
    <row r="29586" spans="1:7">
      <c r="A29586" s="533"/>
      <c r="B29586" s="1787"/>
      <c r="C29586" s="1788"/>
      <c r="D29586" s="533"/>
      <c r="E29586" s="533"/>
      <c r="F29586" s="533"/>
      <c r="G29586" s="533"/>
    </row>
    <row r="29587" spans="1:7">
      <c r="A29587" s="533"/>
      <c r="B29587" s="1787"/>
      <c r="C29587" s="1788"/>
      <c r="D29587" s="533"/>
      <c r="E29587" s="533"/>
      <c r="F29587" s="533"/>
      <c r="G29587" s="533"/>
    </row>
    <row r="29588" spans="1:7">
      <c r="A29588" s="533"/>
      <c r="B29588" s="1787"/>
      <c r="C29588" s="1788"/>
      <c r="D29588" s="533"/>
      <c r="E29588" s="533"/>
      <c r="F29588" s="533"/>
      <c r="G29588" s="533"/>
    </row>
    <row r="29589" spans="1:7">
      <c r="A29589" s="533"/>
      <c r="B29589" s="1787"/>
      <c r="C29589" s="1788"/>
      <c r="D29589" s="533"/>
      <c r="E29589" s="533"/>
      <c r="F29589" s="533"/>
      <c r="G29589" s="533"/>
    </row>
    <row r="29590" spans="1:7">
      <c r="A29590" s="533"/>
      <c r="B29590" s="1787"/>
      <c r="C29590" s="1788"/>
      <c r="D29590" s="533"/>
      <c r="E29590" s="533"/>
      <c r="F29590" s="533"/>
      <c r="G29590" s="533"/>
    </row>
    <row r="29591" spans="1:7">
      <c r="A29591" s="533"/>
      <c r="B29591" s="1787"/>
      <c r="C29591" s="1788"/>
      <c r="D29591" s="533"/>
      <c r="E29591" s="533"/>
      <c r="F29591" s="533"/>
      <c r="G29591" s="533"/>
    </row>
    <row r="29592" spans="1:7">
      <c r="A29592" s="533"/>
      <c r="B29592" s="1787"/>
      <c r="C29592" s="1788"/>
      <c r="D29592" s="533"/>
      <c r="E29592" s="533"/>
      <c r="F29592" s="533"/>
      <c r="G29592" s="533"/>
    </row>
    <row r="29593" spans="1:7">
      <c r="A29593" s="533"/>
      <c r="B29593" s="1787"/>
      <c r="C29593" s="1788"/>
      <c r="D29593" s="533"/>
      <c r="E29593" s="533"/>
      <c r="F29593" s="533"/>
      <c r="G29593" s="533"/>
    </row>
    <row r="29594" spans="1:7">
      <c r="A29594" s="533"/>
      <c r="B29594" s="1787"/>
      <c r="C29594" s="1788"/>
      <c r="D29594" s="533"/>
      <c r="E29594" s="533"/>
      <c r="F29594" s="533"/>
      <c r="G29594" s="533"/>
    </row>
    <row r="29595" spans="1:7">
      <c r="A29595" s="533"/>
      <c r="B29595" s="1787"/>
      <c r="C29595" s="1788"/>
      <c r="D29595" s="533"/>
      <c r="E29595" s="533"/>
      <c r="F29595" s="533"/>
      <c r="G29595" s="533"/>
    </row>
    <row r="29596" spans="1:7">
      <c r="A29596" s="533"/>
      <c r="B29596" s="1787"/>
      <c r="C29596" s="1788"/>
      <c r="D29596" s="533"/>
      <c r="E29596" s="533"/>
      <c r="F29596" s="533"/>
      <c r="G29596" s="533"/>
    </row>
    <row r="29597" spans="1:7">
      <c r="A29597" s="533"/>
      <c r="B29597" s="1787"/>
      <c r="C29597" s="1788"/>
      <c r="D29597" s="533"/>
      <c r="E29597" s="533"/>
      <c r="F29597" s="533"/>
      <c r="G29597" s="533"/>
    </row>
    <row r="29598" spans="1:7">
      <c r="A29598" s="533"/>
      <c r="B29598" s="1787"/>
      <c r="C29598" s="1788"/>
      <c r="D29598" s="533"/>
      <c r="E29598" s="533"/>
      <c r="F29598" s="533"/>
      <c r="G29598" s="533"/>
    </row>
    <row r="29599" spans="1:7">
      <c r="A29599" s="533"/>
      <c r="B29599" s="1787"/>
      <c r="C29599" s="1788"/>
      <c r="D29599" s="533"/>
      <c r="E29599" s="533"/>
      <c r="F29599" s="533"/>
      <c r="G29599" s="533"/>
    </row>
    <row r="29600" spans="1:7">
      <c r="A29600" s="533"/>
      <c r="B29600" s="1787"/>
      <c r="C29600" s="1788"/>
      <c r="D29600" s="533"/>
      <c r="E29600" s="533"/>
      <c r="F29600" s="533"/>
      <c r="G29600" s="533"/>
    </row>
    <row r="29601" spans="1:7">
      <c r="A29601" s="533"/>
      <c r="B29601" s="1787"/>
      <c r="C29601" s="1788"/>
      <c r="D29601" s="533"/>
      <c r="E29601" s="533"/>
      <c r="F29601" s="533"/>
      <c r="G29601" s="533"/>
    </row>
    <row r="29602" spans="1:7">
      <c r="A29602" s="533"/>
      <c r="B29602" s="1787"/>
      <c r="C29602" s="1788"/>
      <c r="D29602" s="533"/>
      <c r="E29602" s="533"/>
      <c r="F29602" s="533"/>
      <c r="G29602" s="533"/>
    </row>
    <row r="29603" spans="1:7">
      <c r="A29603" s="533"/>
      <c r="B29603" s="1787"/>
      <c r="C29603" s="1788"/>
      <c r="D29603" s="533"/>
      <c r="E29603" s="533"/>
      <c r="F29603" s="533"/>
      <c r="G29603" s="533"/>
    </row>
    <row r="29604" spans="1:7">
      <c r="A29604" s="533"/>
      <c r="B29604" s="1787"/>
      <c r="C29604" s="1788"/>
      <c r="D29604" s="533"/>
      <c r="E29604" s="533"/>
      <c r="F29604" s="533"/>
      <c r="G29604" s="533"/>
    </row>
    <row r="29605" spans="1:7">
      <c r="A29605" s="533"/>
      <c r="B29605" s="1787"/>
      <c r="C29605" s="1788"/>
      <c r="D29605" s="533"/>
      <c r="E29605" s="533"/>
      <c r="F29605" s="533"/>
      <c r="G29605" s="533"/>
    </row>
    <row r="29606" spans="1:7">
      <c r="A29606" s="533"/>
      <c r="B29606" s="1787"/>
      <c r="C29606" s="1788"/>
      <c r="D29606" s="533"/>
      <c r="E29606" s="533"/>
      <c r="F29606" s="533"/>
      <c r="G29606" s="533"/>
    </row>
    <row r="29607" spans="1:7">
      <c r="A29607" s="533"/>
      <c r="B29607" s="1787"/>
      <c r="C29607" s="1788"/>
      <c r="D29607" s="533"/>
      <c r="E29607" s="533"/>
      <c r="F29607" s="533"/>
      <c r="G29607" s="533"/>
    </row>
    <row r="29608" spans="1:7">
      <c r="A29608" s="533"/>
      <c r="B29608" s="1787"/>
      <c r="C29608" s="1788"/>
      <c r="D29608" s="533"/>
      <c r="E29608" s="533"/>
      <c r="F29608" s="533"/>
      <c r="G29608" s="533"/>
    </row>
    <row r="29609" spans="1:7">
      <c r="A29609" s="533"/>
      <c r="B29609" s="1787"/>
      <c r="C29609" s="1788"/>
      <c r="D29609" s="533"/>
      <c r="E29609" s="533"/>
      <c r="F29609" s="533"/>
      <c r="G29609" s="533"/>
    </row>
    <row r="29610" spans="1:7">
      <c r="A29610" s="533"/>
      <c r="B29610" s="1787"/>
      <c r="C29610" s="1788"/>
      <c r="D29610" s="533"/>
      <c r="E29610" s="533"/>
      <c r="F29610" s="533"/>
      <c r="G29610" s="533"/>
    </row>
    <row r="29611" spans="1:7">
      <c r="A29611" s="533"/>
      <c r="B29611" s="1787"/>
      <c r="C29611" s="1788"/>
      <c r="D29611" s="533"/>
      <c r="E29611" s="533"/>
      <c r="F29611" s="533"/>
      <c r="G29611" s="533"/>
    </row>
    <row r="29612" spans="1:7">
      <c r="A29612" s="533"/>
      <c r="B29612" s="1787"/>
      <c r="C29612" s="1788"/>
      <c r="D29612" s="533"/>
      <c r="E29612" s="533"/>
      <c r="F29612" s="533"/>
      <c r="G29612" s="533"/>
    </row>
    <row r="29613" spans="1:7">
      <c r="A29613" s="533"/>
      <c r="B29613" s="1787"/>
      <c r="C29613" s="1788"/>
      <c r="D29613" s="533"/>
      <c r="E29613" s="533"/>
      <c r="F29613" s="533"/>
      <c r="G29613" s="533"/>
    </row>
    <row r="29614" spans="1:7">
      <c r="A29614" s="533"/>
      <c r="B29614" s="1787"/>
      <c r="C29614" s="1788"/>
      <c r="D29614" s="533"/>
      <c r="E29614" s="533"/>
      <c r="F29614" s="533"/>
      <c r="G29614" s="533"/>
    </row>
    <row r="29615" spans="1:7">
      <c r="A29615" s="533"/>
      <c r="B29615" s="1787"/>
      <c r="C29615" s="1788"/>
      <c r="D29615" s="533"/>
      <c r="E29615" s="533"/>
      <c r="F29615" s="533"/>
      <c r="G29615" s="533"/>
    </row>
    <row r="29616" spans="1:7">
      <c r="A29616" s="533"/>
      <c r="B29616" s="1787"/>
      <c r="C29616" s="1788"/>
      <c r="D29616" s="533"/>
      <c r="E29616" s="533"/>
      <c r="F29616" s="533"/>
      <c r="G29616" s="533"/>
    </row>
    <row r="29617" spans="1:7">
      <c r="A29617" s="533"/>
      <c r="B29617" s="1787"/>
      <c r="C29617" s="1788"/>
      <c r="D29617" s="533"/>
      <c r="E29617" s="533"/>
      <c r="F29617" s="533"/>
      <c r="G29617" s="533"/>
    </row>
    <row r="29618" spans="1:7">
      <c r="A29618" s="533"/>
      <c r="B29618" s="1787"/>
      <c r="C29618" s="1788"/>
      <c r="D29618" s="533"/>
      <c r="E29618" s="533"/>
      <c r="F29618" s="533"/>
      <c r="G29618" s="533"/>
    </row>
    <row r="29619" spans="1:7">
      <c r="A29619" s="533"/>
      <c r="B29619" s="1787"/>
      <c r="C29619" s="1788"/>
      <c r="D29619" s="533"/>
      <c r="E29619" s="533"/>
      <c r="F29619" s="533"/>
      <c r="G29619" s="533"/>
    </row>
    <row r="29620" spans="1:7">
      <c r="A29620" s="533"/>
      <c r="B29620" s="1787"/>
      <c r="C29620" s="1788"/>
      <c r="D29620" s="533"/>
      <c r="E29620" s="533"/>
      <c r="F29620" s="533"/>
      <c r="G29620" s="533"/>
    </row>
    <row r="29621" spans="1:7">
      <c r="A29621" s="533"/>
      <c r="B29621" s="1787"/>
      <c r="C29621" s="1788"/>
      <c r="D29621" s="533"/>
      <c r="E29621" s="533"/>
      <c r="F29621" s="533"/>
      <c r="G29621" s="533"/>
    </row>
    <row r="29622" spans="1:7">
      <c r="A29622" s="533"/>
      <c r="B29622" s="1787"/>
      <c r="C29622" s="1788"/>
      <c r="D29622" s="533"/>
      <c r="E29622" s="533"/>
      <c r="F29622" s="533"/>
      <c r="G29622" s="533"/>
    </row>
    <row r="29623" spans="1:7">
      <c r="A29623" s="533"/>
      <c r="B29623" s="1787"/>
      <c r="C29623" s="1788"/>
      <c r="D29623" s="533"/>
      <c r="E29623" s="533"/>
      <c r="F29623" s="533"/>
      <c r="G29623" s="533"/>
    </row>
    <row r="29624" spans="1:7">
      <c r="A29624" s="533"/>
      <c r="B29624" s="1787"/>
      <c r="C29624" s="1788"/>
      <c r="D29624" s="533"/>
      <c r="E29624" s="533"/>
      <c r="F29624" s="533"/>
      <c r="G29624" s="533"/>
    </row>
    <row r="29625" spans="1:7">
      <c r="A29625" s="533"/>
      <c r="B29625" s="1787"/>
      <c r="C29625" s="1788"/>
      <c r="D29625" s="533"/>
      <c r="E29625" s="533"/>
      <c r="F29625" s="533"/>
      <c r="G29625" s="533"/>
    </row>
    <row r="29626" spans="1:7">
      <c r="A29626" s="533"/>
      <c r="B29626" s="1787"/>
      <c r="C29626" s="1788"/>
      <c r="D29626" s="533"/>
      <c r="E29626" s="533"/>
      <c r="F29626" s="533"/>
      <c r="G29626" s="533"/>
    </row>
    <row r="29627" spans="1:7">
      <c r="A29627" s="533"/>
      <c r="B29627" s="1787"/>
      <c r="C29627" s="1788"/>
      <c r="D29627" s="533"/>
      <c r="E29627" s="533"/>
      <c r="F29627" s="533"/>
      <c r="G29627" s="533"/>
    </row>
    <row r="29628" spans="1:7">
      <c r="A29628" s="533"/>
      <c r="B29628" s="1787"/>
      <c r="C29628" s="1788"/>
      <c r="D29628" s="533"/>
      <c r="E29628" s="533"/>
      <c r="F29628" s="533"/>
      <c r="G29628" s="533"/>
    </row>
    <row r="29629" spans="1:7">
      <c r="A29629" s="533"/>
      <c r="B29629" s="1787"/>
      <c r="C29629" s="1788"/>
      <c r="D29629" s="533"/>
      <c r="E29629" s="533"/>
      <c r="F29629" s="533"/>
      <c r="G29629" s="533"/>
    </row>
    <row r="29630" spans="1:7">
      <c r="A29630" s="533"/>
      <c r="B29630" s="1787"/>
      <c r="C29630" s="1788"/>
      <c r="D29630" s="533"/>
      <c r="E29630" s="533"/>
      <c r="F29630" s="533"/>
      <c r="G29630" s="533"/>
    </row>
    <row r="29631" spans="1:7">
      <c r="A29631" s="533"/>
      <c r="B29631" s="1787"/>
      <c r="C29631" s="1788"/>
      <c r="D29631" s="533"/>
      <c r="E29631" s="533"/>
      <c r="F29631" s="533"/>
      <c r="G29631" s="533"/>
    </row>
    <row r="29632" spans="1:7">
      <c r="A29632" s="533"/>
      <c r="B29632" s="1787"/>
      <c r="C29632" s="1788"/>
      <c r="D29632" s="533"/>
      <c r="E29632" s="533"/>
      <c r="F29632" s="533"/>
      <c r="G29632" s="533"/>
    </row>
    <row r="29633" spans="1:7">
      <c r="A29633" s="533"/>
      <c r="B29633" s="1787"/>
      <c r="C29633" s="1788"/>
      <c r="D29633" s="533"/>
      <c r="E29633" s="533"/>
      <c r="F29633" s="533"/>
      <c r="G29633" s="533"/>
    </row>
    <row r="29634" spans="1:7">
      <c r="A29634" s="533"/>
      <c r="B29634" s="1787"/>
      <c r="C29634" s="1788"/>
      <c r="D29634" s="533"/>
      <c r="E29634" s="533"/>
      <c r="F29634" s="533"/>
      <c r="G29634" s="533"/>
    </row>
    <row r="29635" spans="1:7">
      <c r="A29635" s="533"/>
      <c r="B29635" s="1787"/>
      <c r="C29635" s="1788"/>
      <c r="D29635" s="533"/>
      <c r="E29635" s="533"/>
      <c r="F29635" s="533"/>
      <c r="G29635" s="533"/>
    </row>
    <row r="29636" spans="1:7">
      <c r="A29636" s="533"/>
      <c r="B29636" s="1787"/>
      <c r="C29636" s="1788"/>
      <c r="D29636" s="533"/>
      <c r="E29636" s="533"/>
      <c r="F29636" s="533"/>
      <c r="G29636" s="533"/>
    </row>
    <row r="29637" spans="1:7">
      <c r="A29637" s="533"/>
      <c r="B29637" s="1787"/>
      <c r="C29637" s="1788"/>
      <c r="D29637" s="533"/>
      <c r="E29637" s="533"/>
      <c r="F29637" s="533"/>
      <c r="G29637" s="533"/>
    </row>
    <row r="29638" spans="1:7">
      <c r="A29638" s="533"/>
      <c r="B29638" s="1787"/>
      <c r="C29638" s="1788"/>
      <c r="D29638" s="533"/>
      <c r="E29638" s="533"/>
      <c r="F29638" s="533"/>
      <c r="G29638" s="533"/>
    </row>
    <row r="29639" spans="1:7">
      <c r="A29639" s="533"/>
      <c r="B29639" s="1787"/>
      <c r="C29639" s="1788"/>
      <c r="D29639" s="533"/>
      <c r="E29639" s="533"/>
      <c r="F29639" s="533"/>
      <c r="G29639" s="533"/>
    </row>
    <row r="29640" spans="1:7">
      <c r="A29640" s="533"/>
      <c r="B29640" s="1787"/>
      <c r="C29640" s="1788"/>
      <c r="D29640" s="533"/>
      <c r="E29640" s="533"/>
      <c r="F29640" s="533"/>
      <c r="G29640" s="533"/>
    </row>
    <row r="29641" spans="1:7">
      <c r="A29641" s="533"/>
      <c r="B29641" s="1787"/>
      <c r="C29641" s="1788"/>
      <c r="D29641" s="533"/>
      <c r="E29641" s="533"/>
      <c r="F29641" s="533"/>
      <c r="G29641" s="533"/>
    </row>
    <row r="29642" spans="1:7">
      <c r="A29642" s="533"/>
      <c r="B29642" s="1787"/>
      <c r="C29642" s="1788"/>
      <c r="D29642" s="533"/>
      <c r="E29642" s="533"/>
      <c r="F29642" s="533"/>
      <c r="G29642" s="533"/>
    </row>
    <row r="29643" spans="1:7">
      <c r="A29643" s="533"/>
      <c r="B29643" s="1787"/>
      <c r="C29643" s="1788"/>
      <c r="D29643" s="533"/>
      <c r="E29643" s="533"/>
      <c r="F29643" s="533"/>
      <c r="G29643" s="533"/>
    </row>
    <row r="29644" spans="1:7">
      <c r="A29644" s="533"/>
      <c r="B29644" s="1787"/>
      <c r="C29644" s="1788"/>
      <c r="D29644" s="533"/>
      <c r="E29644" s="533"/>
      <c r="F29644" s="533"/>
      <c r="G29644" s="533"/>
    </row>
    <row r="29645" spans="1:7">
      <c r="A29645" s="533"/>
      <c r="B29645" s="1787"/>
      <c r="C29645" s="1788"/>
      <c r="D29645" s="533"/>
      <c r="E29645" s="533"/>
      <c r="F29645" s="533"/>
      <c r="G29645" s="533"/>
    </row>
    <row r="29646" spans="1:7">
      <c r="A29646" s="533"/>
      <c r="B29646" s="1787"/>
      <c r="C29646" s="1788"/>
      <c r="D29646" s="533"/>
      <c r="E29646" s="533"/>
      <c r="F29646" s="533"/>
      <c r="G29646" s="533"/>
    </row>
    <row r="29647" spans="1:7">
      <c r="A29647" s="533"/>
      <c r="B29647" s="1787"/>
      <c r="C29647" s="1788"/>
      <c r="D29647" s="533"/>
      <c r="E29647" s="533"/>
      <c r="F29647" s="533"/>
      <c r="G29647" s="533"/>
    </row>
    <row r="29648" spans="1:7">
      <c r="A29648" s="533"/>
      <c r="B29648" s="1787"/>
      <c r="C29648" s="1788"/>
      <c r="D29648" s="533"/>
      <c r="E29648" s="533"/>
      <c r="F29648" s="533"/>
      <c r="G29648" s="533"/>
    </row>
    <row r="29649" spans="1:7">
      <c r="A29649" s="533"/>
      <c r="B29649" s="1787"/>
      <c r="C29649" s="1788"/>
      <c r="D29649" s="533"/>
      <c r="E29649" s="533"/>
      <c r="F29649" s="533"/>
      <c r="G29649" s="533"/>
    </row>
    <row r="29650" spans="1:7">
      <c r="A29650" s="533"/>
      <c r="B29650" s="1787"/>
      <c r="C29650" s="1788"/>
      <c r="D29650" s="533"/>
      <c r="E29650" s="533"/>
      <c r="F29650" s="533"/>
      <c r="G29650" s="533"/>
    </row>
    <row r="29651" spans="1:7">
      <c r="A29651" s="533"/>
      <c r="B29651" s="1787"/>
      <c r="C29651" s="1788"/>
      <c r="D29651" s="533"/>
      <c r="E29651" s="533"/>
      <c r="F29651" s="533"/>
      <c r="G29651" s="533"/>
    </row>
    <row r="29652" spans="1:7">
      <c r="A29652" s="533"/>
      <c r="B29652" s="1787"/>
      <c r="C29652" s="1788"/>
      <c r="D29652" s="533"/>
      <c r="E29652" s="533"/>
      <c r="F29652" s="533"/>
      <c r="G29652" s="533"/>
    </row>
    <row r="29653" spans="1:7">
      <c r="A29653" s="533"/>
      <c r="B29653" s="1787"/>
      <c r="C29653" s="1788"/>
      <c r="D29653" s="533"/>
      <c r="E29653" s="533"/>
      <c r="F29653" s="533"/>
      <c r="G29653" s="533"/>
    </row>
    <row r="29654" spans="1:7">
      <c r="A29654" s="533"/>
      <c r="B29654" s="1787"/>
      <c r="C29654" s="1788"/>
      <c r="D29654" s="533"/>
      <c r="E29654" s="533"/>
      <c r="F29654" s="533"/>
      <c r="G29654" s="533"/>
    </row>
    <row r="29655" spans="1:7">
      <c r="A29655" s="533"/>
      <c r="B29655" s="1787"/>
      <c r="C29655" s="1788"/>
      <c r="D29655" s="533"/>
      <c r="E29655" s="533"/>
      <c r="F29655" s="533"/>
      <c r="G29655" s="533"/>
    </row>
    <row r="29656" spans="1:7">
      <c r="A29656" s="533"/>
      <c r="B29656" s="1787"/>
      <c r="C29656" s="1788"/>
      <c r="D29656" s="533"/>
      <c r="E29656" s="533"/>
      <c r="F29656" s="533"/>
      <c r="G29656" s="533"/>
    </row>
    <row r="29657" spans="1:7">
      <c r="A29657" s="533"/>
      <c r="B29657" s="1787"/>
      <c r="C29657" s="1788"/>
      <c r="D29657" s="533"/>
      <c r="E29657" s="533"/>
      <c r="F29657" s="533"/>
      <c r="G29657" s="533"/>
    </row>
    <row r="29658" spans="1:7">
      <c r="A29658" s="533"/>
      <c r="B29658" s="1787"/>
      <c r="C29658" s="1788"/>
      <c r="D29658" s="533"/>
      <c r="E29658" s="533"/>
      <c r="F29658" s="533"/>
      <c r="G29658" s="533"/>
    </row>
    <row r="29659" spans="1:7">
      <c r="A29659" s="533"/>
      <c r="B29659" s="1787"/>
      <c r="C29659" s="1788"/>
      <c r="D29659" s="533"/>
      <c r="E29659" s="533"/>
      <c r="F29659" s="533"/>
      <c r="G29659" s="533"/>
    </row>
    <row r="29660" spans="1:7">
      <c r="A29660" s="533"/>
      <c r="B29660" s="1787"/>
      <c r="C29660" s="1788"/>
      <c r="D29660" s="533"/>
      <c r="E29660" s="533"/>
      <c r="F29660" s="533"/>
      <c r="G29660" s="533"/>
    </row>
    <row r="29661" spans="1:7">
      <c r="A29661" s="533"/>
      <c r="B29661" s="1787"/>
      <c r="C29661" s="1788"/>
      <c r="D29661" s="533"/>
      <c r="E29661" s="533"/>
      <c r="F29661" s="533"/>
      <c r="G29661" s="533"/>
    </row>
    <row r="29662" spans="1:7">
      <c r="A29662" s="533"/>
      <c r="B29662" s="1787"/>
      <c r="C29662" s="1788"/>
      <c r="D29662" s="533"/>
      <c r="E29662" s="533"/>
      <c r="F29662" s="533"/>
      <c r="G29662" s="533"/>
    </row>
    <row r="29663" spans="1:7">
      <c r="A29663" s="533"/>
      <c r="B29663" s="1787"/>
      <c r="C29663" s="1788"/>
      <c r="D29663" s="533"/>
      <c r="E29663" s="533"/>
      <c r="F29663" s="533"/>
      <c r="G29663" s="533"/>
    </row>
    <row r="29664" spans="1:7">
      <c r="A29664" s="533"/>
      <c r="B29664" s="1787"/>
      <c r="C29664" s="1788"/>
      <c r="D29664" s="533"/>
      <c r="E29664" s="533"/>
      <c r="F29664" s="533"/>
      <c r="G29664" s="533"/>
    </row>
    <row r="29665" spans="1:7">
      <c r="A29665" s="533"/>
      <c r="B29665" s="1787"/>
      <c r="C29665" s="1788"/>
      <c r="D29665" s="533"/>
      <c r="E29665" s="533"/>
      <c r="F29665" s="533"/>
      <c r="G29665" s="533"/>
    </row>
    <row r="29666" spans="1:7">
      <c r="A29666" s="533"/>
      <c r="B29666" s="1787"/>
      <c r="C29666" s="1788"/>
      <c r="D29666" s="533"/>
      <c r="E29666" s="533"/>
      <c r="F29666" s="533"/>
      <c r="G29666" s="533"/>
    </row>
    <row r="29667" spans="1:7">
      <c r="A29667" s="533"/>
      <c r="B29667" s="1787"/>
      <c r="C29667" s="1788"/>
      <c r="D29667" s="533"/>
      <c r="E29667" s="533"/>
      <c r="F29667" s="533"/>
      <c r="G29667" s="533"/>
    </row>
    <row r="29668" spans="1:7">
      <c r="A29668" s="533"/>
      <c r="B29668" s="1787"/>
      <c r="C29668" s="1788"/>
      <c r="D29668" s="533"/>
      <c r="E29668" s="533"/>
      <c r="F29668" s="533"/>
      <c r="G29668" s="533"/>
    </row>
    <row r="29669" spans="1:7">
      <c r="A29669" s="533"/>
      <c r="B29669" s="1787"/>
      <c r="C29669" s="1788"/>
      <c r="D29669" s="533"/>
      <c r="E29669" s="533"/>
      <c r="F29669" s="533"/>
      <c r="G29669" s="533"/>
    </row>
    <row r="29670" spans="1:7">
      <c r="A29670" s="533"/>
      <c r="B29670" s="1787"/>
      <c r="C29670" s="1788"/>
      <c r="D29670" s="533"/>
      <c r="E29670" s="533"/>
      <c r="F29670" s="533"/>
      <c r="G29670" s="533"/>
    </row>
    <row r="29671" spans="1:7">
      <c r="A29671" s="533"/>
      <c r="B29671" s="1787"/>
      <c r="C29671" s="1788"/>
      <c r="D29671" s="533"/>
      <c r="E29671" s="533"/>
      <c r="F29671" s="533"/>
      <c r="G29671" s="533"/>
    </row>
    <row r="29672" spans="1:7">
      <c r="A29672" s="533"/>
      <c r="B29672" s="1787"/>
      <c r="C29672" s="1788"/>
      <c r="D29672" s="533"/>
      <c r="E29672" s="533"/>
      <c r="F29672" s="533"/>
      <c r="G29672" s="533"/>
    </row>
    <row r="29673" spans="1:7">
      <c r="A29673" s="533"/>
      <c r="B29673" s="1787"/>
      <c r="C29673" s="1788"/>
      <c r="D29673" s="533"/>
      <c r="E29673" s="533"/>
      <c r="F29673" s="533"/>
      <c r="G29673" s="533"/>
    </row>
    <row r="29674" spans="1:7">
      <c r="A29674" s="533"/>
      <c r="B29674" s="1787"/>
      <c r="C29674" s="1788"/>
      <c r="D29674" s="533"/>
      <c r="E29674" s="533"/>
      <c r="F29674" s="533"/>
      <c r="G29674" s="533"/>
    </row>
    <row r="29675" spans="1:7">
      <c r="A29675" s="533"/>
      <c r="B29675" s="1787"/>
      <c r="C29675" s="1788"/>
      <c r="D29675" s="533"/>
      <c r="E29675" s="533"/>
      <c r="F29675" s="533"/>
      <c r="G29675" s="533"/>
    </row>
    <row r="29676" spans="1:7">
      <c r="A29676" s="533"/>
      <c r="B29676" s="1787"/>
      <c r="C29676" s="1788"/>
      <c r="D29676" s="533"/>
      <c r="E29676" s="533"/>
      <c r="F29676" s="533"/>
      <c r="G29676" s="533"/>
    </row>
    <row r="29677" spans="1:7">
      <c r="A29677" s="533"/>
      <c r="B29677" s="1787"/>
      <c r="C29677" s="1788"/>
      <c r="D29677" s="533"/>
      <c r="E29677" s="533"/>
      <c r="F29677" s="533"/>
      <c r="G29677" s="533"/>
    </row>
    <row r="29678" spans="1:7">
      <c r="A29678" s="533"/>
      <c r="B29678" s="1787"/>
      <c r="C29678" s="1788"/>
      <c r="D29678" s="533"/>
      <c r="E29678" s="533"/>
      <c r="F29678" s="533"/>
      <c r="G29678" s="533"/>
    </row>
    <row r="29679" spans="1:7">
      <c r="A29679" s="533"/>
      <c r="B29679" s="1787"/>
      <c r="C29679" s="1788"/>
      <c r="D29679" s="533"/>
      <c r="E29679" s="533"/>
      <c r="F29679" s="533"/>
      <c r="G29679" s="533"/>
    </row>
    <row r="29680" spans="1:7">
      <c r="A29680" s="533"/>
      <c r="B29680" s="1787"/>
      <c r="C29680" s="1788"/>
      <c r="D29680" s="533"/>
      <c r="E29680" s="533"/>
      <c r="F29680" s="533"/>
      <c r="G29680" s="533"/>
    </row>
    <row r="29681" spans="1:7">
      <c r="A29681" s="533"/>
      <c r="B29681" s="1787"/>
      <c r="C29681" s="1788"/>
      <c r="D29681" s="533"/>
      <c r="E29681" s="533"/>
      <c r="F29681" s="533"/>
      <c r="G29681" s="533"/>
    </row>
    <row r="29682" spans="1:7">
      <c r="A29682" s="533"/>
      <c r="B29682" s="1787"/>
      <c r="C29682" s="1788"/>
      <c r="D29682" s="533"/>
      <c r="E29682" s="533"/>
      <c r="F29682" s="533"/>
      <c r="G29682" s="533"/>
    </row>
    <row r="29683" spans="1:7">
      <c r="A29683" s="533"/>
      <c r="B29683" s="1787"/>
      <c r="C29683" s="1788"/>
      <c r="D29683" s="533"/>
      <c r="E29683" s="533"/>
      <c r="F29683" s="533"/>
      <c r="G29683" s="533"/>
    </row>
    <row r="29684" spans="1:7">
      <c r="A29684" s="533"/>
      <c r="B29684" s="1787"/>
      <c r="C29684" s="1788"/>
      <c r="D29684" s="533"/>
      <c r="E29684" s="533"/>
      <c r="F29684" s="533"/>
      <c r="G29684" s="533"/>
    </row>
    <row r="29685" spans="1:7">
      <c r="A29685" s="533"/>
      <c r="B29685" s="1787"/>
      <c r="C29685" s="1788"/>
      <c r="D29685" s="533"/>
      <c r="E29685" s="533"/>
      <c r="F29685" s="533"/>
      <c r="G29685" s="533"/>
    </row>
    <row r="29686" spans="1:7">
      <c r="A29686" s="533"/>
      <c r="B29686" s="1787"/>
      <c r="C29686" s="1788"/>
      <c r="D29686" s="533"/>
      <c r="E29686" s="533"/>
      <c r="F29686" s="533"/>
      <c r="G29686" s="533"/>
    </row>
    <row r="29687" spans="1:7">
      <c r="A29687" s="533"/>
      <c r="B29687" s="1787"/>
      <c r="C29687" s="1788"/>
      <c r="D29687" s="533"/>
      <c r="E29687" s="533"/>
      <c r="F29687" s="533"/>
      <c r="G29687" s="533"/>
    </row>
    <row r="29688" spans="1:7">
      <c r="A29688" s="533"/>
      <c r="B29688" s="1787"/>
      <c r="C29688" s="1788"/>
      <c r="D29688" s="533"/>
      <c r="E29688" s="533"/>
      <c r="F29688" s="533"/>
      <c r="G29688" s="533"/>
    </row>
    <row r="29689" spans="1:7">
      <c r="A29689" s="533"/>
      <c r="B29689" s="1787"/>
      <c r="C29689" s="1788"/>
      <c r="D29689" s="533"/>
      <c r="E29689" s="533"/>
      <c r="F29689" s="533"/>
      <c r="G29689" s="533"/>
    </row>
    <row r="29690" spans="1:7">
      <c r="A29690" s="533"/>
      <c r="B29690" s="1787"/>
      <c r="C29690" s="1788"/>
      <c r="D29690" s="533"/>
      <c r="E29690" s="533"/>
      <c r="F29690" s="533"/>
      <c r="G29690" s="533"/>
    </row>
    <row r="29691" spans="1:7">
      <c r="A29691" s="533"/>
      <c r="B29691" s="1787"/>
      <c r="C29691" s="1788"/>
      <c r="D29691" s="533"/>
      <c r="E29691" s="533"/>
      <c r="F29691" s="533"/>
      <c r="G29691" s="533"/>
    </row>
    <row r="29692" spans="1:7">
      <c r="A29692" s="533"/>
      <c r="B29692" s="1787"/>
      <c r="C29692" s="1788"/>
      <c r="D29692" s="533"/>
      <c r="E29692" s="533"/>
      <c r="F29692" s="533"/>
      <c r="G29692" s="533"/>
    </row>
    <row r="29693" spans="1:7">
      <c r="A29693" s="533"/>
      <c r="B29693" s="1787"/>
      <c r="C29693" s="1788"/>
      <c r="D29693" s="533"/>
      <c r="E29693" s="533"/>
      <c r="F29693" s="533"/>
      <c r="G29693" s="533"/>
    </row>
    <row r="29694" spans="1:7">
      <c r="A29694" s="533"/>
      <c r="B29694" s="1787"/>
      <c r="C29694" s="1788"/>
      <c r="D29694" s="533"/>
      <c r="E29694" s="533"/>
      <c r="F29694" s="533"/>
      <c r="G29694" s="533"/>
    </row>
    <row r="29695" spans="1:7">
      <c r="A29695" s="533"/>
      <c r="B29695" s="1787"/>
      <c r="C29695" s="1788"/>
      <c r="D29695" s="533"/>
      <c r="E29695" s="533"/>
      <c r="F29695" s="533"/>
      <c r="G29695" s="533"/>
    </row>
    <row r="29696" spans="1:7">
      <c r="A29696" s="533"/>
      <c r="B29696" s="1787"/>
      <c r="C29696" s="1788"/>
      <c r="D29696" s="533"/>
      <c r="E29696" s="533"/>
      <c r="F29696" s="533"/>
      <c r="G29696" s="533"/>
    </row>
    <row r="29697" spans="1:7">
      <c r="A29697" s="533"/>
      <c r="B29697" s="1787"/>
      <c r="C29697" s="1788"/>
      <c r="D29697" s="533"/>
      <c r="E29697" s="533"/>
      <c r="F29697" s="533"/>
      <c r="G29697" s="533"/>
    </row>
    <row r="29698" spans="1:7">
      <c r="A29698" s="533"/>
      <c r="B29698" s="1787"/>
      <c r="C29698" s="1788"/>
      <c r="D29698" s="533"/>
      <c r="E29698" s="533"/>
      <c r="F29698" s="533"/>
      <c r="G29698" s="533"/>
    </row>
    <row r="29699" spans="1:7">
      <c r="A29699" s="533"/>
      <c r="B29699" s="1787"/>
      <c r="C29699" s="1788"/>
      <c r="D29699" s="533"/>
      <c r="E29699" s="533"/>
      <c r="F29699" s="533"/>
      <c r="G29699" s="533"/>
    </row>
    <row r="29700" spans="1:7">
      <c r="A29700" s="533"/>
      <c r="B29700" s="1787"/>
      <c r="C29700" s="1788"/>
      <c r="D29700" s="533"/>
      <c r="E29700" s="533"/>
      <c r="F29700" s="533"/>
      <c r="G29700" s="533"/>
    </row>
    <row r="29701" spans="1:7">
      <c r="A29701" s="533"/>
      <c r="B29701" s="1787"/>
      <c r="C29701" s="1788"/>
      <c r="D29701" s="533"/>
      <c r="E29701" s="533"/>
      <c r="F29701" s="533"/>
      <c r="G29701" s="533"/>
    </row>
    <row r="29702" spans="1:7">
      <c r="A29702" s="533"/>
      <c r="B29702" s="1787"/>
      <c r="C29702" s="1788"/>
      <c r="D29702" s="533"/>
      <c r="E29702" s="533"/>
      <c r="F29702" s="533"/>
      <c r="G29702" s="533"/>
    </row>
    <row r="29703" spans="1:7">
      <c r="A29703" s="533"/>
      <c r="B29703" s="1787"/>
      <c r="C29703" s="1788"/>
      <c r="D29703" s="533"/>
      <c r="E29703" s="533"/>
      <c r="F29703" s="533"/>
      <c r="G29703" s="533"/>
    </row>
    <row r="29704" spans="1:7">
      <c r="A29704" s="533"/>
      <c r="B29704" s="1787"/>
      <c r="C29704" s="1788"/>
      <c r="D29704" s="533"/>
      <c r="E29704" s="533"/>
      <c r="F29704" s="533"/>
      <c r="G29704" s="533"/>
    </row>
    <row r="29705" spans="1:7">
      <c r="A29705" s="533"/>
      <c r="B29705" s="1787"/>
      <c r="C29705" s="1788"/>
      <c r="D29705" s="533"/>
      <c r="E29705" s="533"/>
      <c r="F29705" s="533"/>
      <c r="G29705" s="533"/>
    </row>
    <row r="29706" spans="1:7">
      <c r="A29706" s="533"/>
      <c r="B29706" s="1787"/>
      <c r="C29706" s="1788"/>
      <c r="D29706" s="533"/>
      <c r="E29706" s="533"/>
      <c r="F29706" s="533"/>
      <c r="G29706" s="533"/>
    </row>
    <row r="29707" spans="1:7">
      <c r="A29707" s="533"/>
      <c r="B29707" s="1787"/>
      <c r="C29707" s="1788"/>
      <c r="D29707" s="533"/>
      <c r="E29707" s="533"/>
      <c r="F29707" s="533"/>
      <c r="G29707" s="533"/>
    </row>
    <row r="29708" spans="1:7">
      <c r="A29708" s="533"/>
      <c r="B29708" s="1787"/>
      <c r="C29708" s="1788"/>
      <c r="D29708" s="533"/>
      <c r="E29708" s="533"/>
      <c r="F29708" s="533"/>
      <c r="G29708" s="533"/>
    </row>
    <row r="29709" spans="1:7">
      <c r="A29709" s="533"/>
      <c r="B29709" s="1787"/>
      <c r="C29709" s="1788"/>
      <c r="D29709" s="533"/>
      <c r="E29709" s="533"/>
      <c r="F29709" s="533"/>
      <c r="G29709" s="533"/>
    </row>
    <row r="29710" spans="1:7">
      <c r="A29710" s="533"/>
      <c r="B29710" s="1787"/>
      <c r="C29710" s="1788"/>
      <c r="D29710" s="533"/>
      <c r="E29710" s="533"/>
      <c r="F29710" s="533"/>
      <c r="G29710" s="533"/>
    </row>
    <row r="29711" spans="1:7">
      <c r="A29711" s="533"/>
      <c r="B29711" s="1787"/>
      <c r="C29711" s="1788"/>
      <c r="D29711" s="533"/>
      <c r="E29711" s="533"/>
      <c r="F29711" s="533"/>
      <c r="G29711" s="533"/>
    </row>
    <row r="29712" spans="1:7">
      <c r="A29712" s="533"/>
      <c r="B29712" s="1787"/>
      <c r="C29712" s="1788"/>
      <c r="D29712" s="533"/>
      <c r="E29712" s="533"/>
      <c r="F29712" s="533"/>
      <c r="G29712" s="533"/>
    </row>
    <row r="29713" spans="1:7">
      <c r="A29713" s="533"/>
      <c r="B29713" s="1787"/>
      <c r="C29713" s="1788"/>
      <c r="D29713" s="533"/>
      <c r="E29713" s="533"/>
      <c r="F29713" s="533"/>
      <c r="G29713" s="533"/>
    </row>
    <row r="29714" spans="1:7">
      <c r="A29714" s="533"/>
      <c r="B29714" s="1787"/>
      <c r="C29714" s="1788"/>
      <c r="D29714" s="533"/>
      <c r="E29714" s="533"/>
      <c r="F29714" s="533"/>
      <c r="G29714" s="533"/>
    </row>
    <row r="29715" spans="1:7">
      <c r="A29715" s="533"/>
      <c r="B29715" s="1787"/>
      <c r="C29715" s="1788"/>
      <c r="D29715" s="533"/>
      <c r="E29715" s="533"/>
      <c r="F29715" s="533"/>
      <c r="G29715" s="533"/>
    </row>
    <row r="29716" spans="1:7">
      <c r="A29716" s="533"/>
      <c r="B29716" s="1787"/>
      <c r="C29716" s="1788"/>
      <c r="D29716" s="533"/>
      <c r="E29716" s="533"/>
      <c r="F29716" s="533"/>
      <c r="G29716" s="533"/>
    </row>
    <row r="29717" spans="1:7">
      <c r="A29717" s="533"/>
      <c r="B29717" s="1787"/>
      <c r="C29717" s="1788"/>
      <c r="D29717" s="533"/>
      <c r="E29717" s="533"/>
      <c r="F29717" s="533"/>
      <c r="G29717" s="533"/>
    </row>
    <row r="29718" spans="1:7">
      <c r="A29718" s="533"/>
      <c r="B29718" s="1787"/>
      <c r="C29718" s="1788"/>
      <c r="D29718" s="533"/>
      <c r="E29718" s="533"/>
      <c r="F29718" s="533"/>
      <c r="G29718" s="533"/>
    </row>
    <row r="29719" spans="1:7">
      <c r="A29719" s="533"/>
      <c r="B29719" s="1787"/>
      <c r="C29719" s="1788"/>
      <c r="D29719" s="533"/>
      <c r="E29719" s="533"/>
      <c r="F29719" s="533"/>
      <c r="G29719" s="533"/>
    </row>
    <row r="29720" spans="1:7">
      <c r="A29720" s="533"/>
      <c r="B29720" s="1787"/>
      <c r="C29720" s="1788"/>
      <c r="D29720" s="533"/>
      <c r="E29720" s="533"/>
      <c r="F29720" s="533"/>
      <c r="G29720" s="533"/>
    </row>
    <row r="29721" spans="1:7">
      <c r="A29721" s="533"/>
      <c r="B29721" s="1787"/>
      <c r="C29721" s="1788"/>
      <c r="D29721" s="533"/>
      <c r="E29721" s="533"/>
      <c r="F29721" s="533"/>
      <c r="G29721" s="533"/>
    </row>
    <row r="29722" spans="1:7">
      <c r="A29722" s="533"/>
      <c r="B29722" s="1787"/>
      <c r="C29722" s="1788"/>
      <c r="D29722" s="533"/>
      <c r="E29722" s="533"/>
      <c r="F29722" s="533"/>
      <c r="G29722" s="533"/>
    </row>
    <row r="29723" spans="1:7">
      <c r="A29723" s="533"/>
      <c r="B29723" s="1787"/>
      <c r="C29723" s="1788"/>
      <c r="D29723" s="533"/>
      <c r="E29723" s="533"/>
      <c r="F29723" s="533"/>
      <c r="G29723" s="533"/>
    </row>
    <row r="29724" spans="1:7">
      <c r="A29724" s="533"/>
      <c r="B29724" s="1787"/>
      <c r="C29724" s="1788"/>
      <c r="D29724" s="533"/>
      <c r="E29724" s="533"/>
      <c r="F29724" s="533"/>
      <c r="G29724" s="533"/>
    </row>
    <row r="29725" spans="1:7">
      <c r="A29725" s="533"/>
      <c r="B29725" s="1787"/>
      <c r="C29725" s="1788"/>
      <c r="D29725" s="533"/>
      <c r="E29725" s="533"/>
      <c r="F29725" s="533"/>
      <c r="G29725" s="533"/>
    </row>
    <row r="29726" spans="1:7">
      <c r="A29726" s="533"/>
      <c r="B29726" s="1787"/>
      <c r="C29726" s="1788"/>
      <c r="D29726" s="533"/>
      <c r="E29726" s="533"/>
      <c r="F29726" s="533"/>
      <c r="G29726" s="533"/>
    </row>
    <row r="29727" spans="1:7">
      <c r="A29727" s="533"/>
      <c r="B29727" s="1787"/>
      <c r="C29727" s="1788"/>
      <c r="D29727" s="533"/>
      <c r="E29727" s="533"/>
      <c r="F29727" s="533"/>
      <c r="G29727" s="533"/>
    </row>
    <row r="29728" spans="1:7">
      <c r="A29728" s="533"/>
      <c r="B29728" s="1787"/>
      <c r="C29728" s="1788"/>
      <c r="D29728" s="533"/>
      <c r="E29728" s="533"/>
      <c r="F29728" s="533"/>
      <c r="G29728" s="533"/>
    </row>
    <row r="29729" spans="1:7">
      <c r="A29729" s="533"/>
      <c r="B29729" s="1787"/>
      <c r="C29729" s="1788"/>
      <c r="D29729" s="533"/>
      <c r="E29729" s="533"/>
      <c r="F29729" s="533"/>
      <c r="G29729" s="533"/>
    </row>
    <row r="29730" spans="1:7">
      <c r="A29730" s="533"/>
      <c r="B29730" s="1787"/>
      <c r="C29730" s="1788"/>
      <c r="D29730" s="533"/>
      <c r="E29730" s="533"/>
      <c r="F29730" s="533"/>
      <c r="G29730" s="533"/>
    </row>
    <row r="29731" spans="1:7">
      <c r="A29731" s="533"/>
      <c r="B29731" s="1787"/>
      <c r="C29731" s="1788"/>
      <c r="D29731" s="533"/>
      <c r="E29731" s="533"/>
      <c r="F29731" s="533"/>
      <c r="G29731" s="533"/>
    </row>
    <row r="29732" spans="1:7">
      <c r="A29732" s="533"/>
      <c r="B29732" s="1787"/>
      <c r="C29732" s="1788"/>
      <c r="D29732" s="533"/>
      <c r="E29732" s="533"/>
      <c r="F29732" s="533"/>
      <c r="G29732" s="533"/>
    </row>
    <row r="29733" spans="1:7">
      <c r="A29733" s="533"/>
      <c r="B29733" s="1787"/>
      <c r="C29733" s="1788"/>
      <c r="D29733" s="533"/>
      <c r="E29733" s="533"/>
      <c r="F29733" s="533"/>
      <c r="G29733" s="533"/>
    </row>
    <row r="29734" spans="1:7">
      <c r="A29734" s="533"/>
      <c r="B29734" s="1787"/>
      <c r="C29734" s="1788"/>
      <c r="D29734" s="533"/>
      <c r="E29734" s="533"/>
      <c r="F29734" s="533"/>
      <c r="G29734" s="533"/>
    </row>
    <row r="29735" spans="1:7">
      <c r="A29735" s="533"/>
      <c r="B29735" s="1787"/>
      <c r="C29735" s="1788"/>
      <c r="D29735" s="533"/>
      <c r="E29735" s="533"/>
      <c r="F29735" s="533"/>
      <c r="G29735" s="533"/>
    </row>
    <row r="29736" spans="1:7">
      <c r="A29736" s="533"/>
      <c r="B29736" s="1787"/>
      <c r="C29736" s="1788"/>
      <c r="D29736" s="533"/>
      <c r="E29736" s="533"/>
      <c r="F29736" s="533"/>
      <c r="G29736" s="533"/>
    </row>
    <row r="29737" spans="1:7">
      <c r="A29737" s="533"/>
      <c r="B29737" s="1787"/>
      <c r="C29737" s="1788"/>
      <c r="D29737" s="533"/>
      <c r="E29737" s="533"/>
      <c r="F29737" s="533"/>
      <c r="G29737" s="533"/>
    </row>
    <row r="29738" spans="1:7">
      <c r="A29738" s="533"/>
      <c r="B29738" s="1787"/>
      <c r="C29738" s="1788"/>
      <c r="D29738" s="533"/>
      <c r="E29738" s="533"/>
      <c r="F29738" s="533"/>
      <c r="G29738" s="533"/>
    </row>
    <row r="29739" spans="1:7">
      <c r="A29739" s="533"/>
      <c r="B29739" s="1787"/>
      <c r="C29739" s="1788"/>
      <c r="D29739" s="533"/>
      <c r="E29739" s="533"/>
      <c r="F29739" s="533"/>
      <c r="G29739" s="533"/>
    </row>
    <row r="29740" spans="1:7">
      <c r="A29740" s="533"/>
      <c r="B29740" s="1787"/>
      <c r="C29740" s="1788"/>
      <c r="D29740" s="533"/>
      <c r="E29740" s="533"/>
      <c r="F29740" s="533"/>
      <c r="G29740" s="533"/>
    </row>
    <row r="29741" spans="1:7">
      <c r="A29741" s="533"/>
      <c r="B29741" s="1787"/>
      <c r="C29741" s="1788"/>
      <c r="D29741" s="533"/>
      <c r="E29741" s="533"/>
      <c r="F29741" s="533"/>
      <c r="G29741" s="533"/>
    </row>
    <row r="29742" spans="1:7">
      <c r="A29742" s="533"/>
      <c r="B29742" s="1787"/>
      <c r="C29742" s="1788"/>
      <c r="D29742" s="533"/>
      <c r="E29742" s="533"/>
      <c r="F29742" s="533"/>
      <c r="G29742" s="533"/>
    </row>
    <row r="29743" spans="1:7">
      <c r="A29743" s="533"/>
      <c r="B29743" s="1787"/>
      <c r="C29743" s="1788"/>
      <c r="D29743" s="533"/>
      <c r="E29743" s="533"/>
      <c r="F29743" s="533"/>
      <c r="G29743" s="533"/>
    </row>
    <row r="29744" spans="1:7">
      <c r="A29744" s="533"/>
      <c r="B29744" s="1787"/>
      <c r="C29744" s="1788"/>
      <c r="D29744" s="533"/>
      <c r="E29744" s="533"/>
      <c r="F29744" s="533"/>
      <c r="G29744" s="533"/>
    </row>
    <row r="29745" spans="1:7">
      <c r="A29745" s="533"/>
      <c r="B29745" s="1787"/>
      <c r="C29745" s="1788"/>
      <c r="D29745" s="533"/>
      <c r="E29745" s="533"/>
      <c r="F29745" s="533"/>
      <c r="G29745" s="533"/>
    </row>
    <row r="29746" spans="1:7">
      <c r="A29746" s="533"/>
      <c r="B29746" s="1787"/>
      <c r="C29746" s="1788"/>
      <c r="D29746" s="533"/>
      <c r="E29746" s="533"/>
      <c r="F29746" s="533"/>
      <c r="G29746" s="533"/>
    </row>
    <row r="29747" spans="1:7">
      <c r="A29747" s="533"/>
      <c r="B29747" s="1787"/>
      <c r="C29747" s="1788"/>
      <c r="D29747" s="533"/>
      <c r="E29747" s="533"/>
      <c r="F29747" s="533"/>
      <c r="G29747" s="533"/>
    </row>
    <row r="29748" spans="1:7">
      <c r="A29748" s="533"/>
      <c r="B29748" s="1787"/>
      <c r="C29748" s="1788"/>
      <c r="D29748" s="533"/>
      <c r="E29748" s="533"/>
      <c r="F29748" s="533"/>
      <c r="G29748" s="533"/>
    </row>
    <row r="29749" spans="1:7">
      <c r="A29749" s="533"/>
      <c r="B29749" s="1787"/>
      <c r="C29749" s="1788"/>
      <c r="D29749" s="533"/>
      <c r="E29749" s="533"/>
      <c r="F29749" s="533"/>
      <c r="G29749" s="533"/>
    </row>
    <row r="29750" spans="1:7">
      <c r="A29750" s="533"/>
      <c r="B29750" s="1787"/>
      <c r="C29750" s="1788"/>
      <c r="D29750" s="533"/>
      <c r="E29750" s="533"/>
      <c r="F29750" s="533"/>
      <c r="G29750" s="533"/>
    </row>
    <row r="29751" spans="1:7">
      <c r="A29751" s="533"/>
      <c r="B29751" s="1787"/>
      <c r="C29751" s="1788"/>
      <c r="D29751" s="533"/>
      <c r="E29751" s="533"/>
      <c r="F29751" s="533"/>
      <c r="G29751" s="533"/>
    </row>
    <row r="29752" spans="1:7">
      <c r="A29752" s="533"/>
      <c r="B29752" s="1787"/>
      <c r="C29752" s="1788"/>
      <c r="D29752" s="533"/>
      <c r="E29752" s="533"/>
      <c r="F29752" s="533"/>
      <c r="G29752" s="533"/>
    </row>
    <row r="29753" spans="1:7">
      <c r="A29753" s="533"/>
      <c r="B29753" s="1787"/>
      <c r="C29753" s="1788"/>
      <c r="D29753" s="533"/>
      <c r="E29753" s="533"/>
      <c r="F29753" s="533"/>
      <c r="G29753" s="533"/>
    </row>
    <row r="29754" spans="1:7">
      <c r="A29754" s="533"/>
      <c r="B29754" s="1787"/>
      <c r="C29754" s="1788"/>
      <c r="D29754" s="533"/>
      <c r="E29754" s="533"/>
      <c r="F29754" s="533"/>
      <c r="G29754" s="533"/>
    </row>
    <row r="29755" spans="1:7">
      <c r="A29755" s="533"/>
      <c r="B29755" s="1787"/>
      <c r="C29755" s="1788"/>
      <c r="D29755" s="533"/>
      <c r="E29755" s="533"/>
      <c r="F29755" s="533"/>
      <c r="G29755" s="533"/>
    </row>
    <row r="29756" spans="1:7">
      <c r="A29756" s="533"/>
      <c r="B29756" s="1787"/>
      <c r="C29756" s="1788"/>
      <c r="D29756" s="533"/>
      <c r="E29756" s="533"/>
      <c r="F29756" s="533"/>
      <c r="G29756" s="533"/>
    </row>
    <row r="29757" spans="1:7">
      <c r="A29757" s="533"/>
      <c r="B29757" s="1787"/>
      <c r="C29757" s="1788"/>
      <c r="D29757" s="533"/>
      <c r="E29757" s="533"/>
      <c r="F29757" s="533"/>
      <c r="G29757" s="533"/>
    </row>
    <row r="29758" spans="1:7">
      <c r="A29758" s="533"/>
      <c r="B29758" s="1787"/>
      <c r="C29758" s="1788"/>
      <c r="D29758" s="533"/>
      <c r="E29758" s="533"/>
      <c r="F29758" s="533"/>
      <c r="G29758" s="533"/>
    </row>
    <row r="29759" spans="1:7">
      <c r="A29759" s="533"/>
      <c r="B29759" s="1787"/>
      <c r="C29759" s="1788"/>
      <c r="D29759" s="533"/>
      <c r="E29759" s="533"/>
      <c r="F29759" s="533"/>
      <c r="G29759" s="533"/>
    </row>
    <row r="29760" spans="1:7">
      <c r="A29760" s="533"/>
      <c r="B29760" s="1787"/>
      <c r="C29760" s="1788"/>
      <c r="D29760" s="533"/>
      <c r="E29760" s="533"/>
      <c r="F29760" s="533"/>
      <c r="G29760" s="533"/>
    </row>
    <row r="29761" spans="1:7">
      <c r="A29761" s="533"/>
      <c r="B29761" s="1787"/>
      <c r="C29761" s="1788"/>
      <c r="D29761" s="533"/>
      <c r="E29761" s="533"/>
      <c r="F29761" s="533"/>
      <c r="G29761" s="533"/>
    </row>
    <row r="29762" spans="1:7">
      <c r="A29762" s="533"/>
      <c r="B29762" s="1787"/>
      <c r="C29762" s="1788"/>
      <c r="D29762" s="533"/>
      <c r="E29762" s="533"/>
      <c r="F29762" s="533"/>
      <c r="G29762" s="533"/>
    </row>
    <row r="29763" spans="1:7">
      <c r="A29763" s="533"/>
      <c r="B29763" s="1787"/>
      <c r="C29763" s="1788"/>
      <c r="D29763" s="533"/>
      <c r="E29763" s="533"/>
      <c r="F29763" s="533"/>
      <c r="G29763" s="533"/>
    </row>
    <row r="29764" spans="1:7">
      <c r="A29764" s="533"/>
      <c r="B29764" s="1787"/>
      <c r="C29764" s="1788"/>
      <c r="D29764" s="533"/>
      <c r="E29764" s="533"/>
      <c r="F29764" s="533"/>
      <c r="G29764" s="533"/>
    </row>
    <row r="29765" spans="1:7">
      <c r="A29765" s="533"/>
      <c r="B29765" s="1787"/>
      <c r="C29765" s="1788"/>
      <c r="D29765" s="533"/>
      <c r="E29765" s="533"/>
      <c r="F29765" s="533"/>
      <c r="G29765" s="533"/>
    </row>
    <row r="29766" spans="1:7">
      <c r="A29766" s="533"/>
      <c r="B29766" s="1787"/>
      <c r="C29766" s="1788"/>
      <c r="D29766" s="533"/>
      <c r="E29766" s="533"/>
      <c r="F29766" s="533"/>
      <c r="G29766" s="533"/>
    </row>
    <row r="29767" spans="1:7">
      <c r="A29767" s="533"/>
      <c r="B29767" s="1787"/>
      <c r="C29767" s="1788"/>
      <c r="D29767" s="533"/>
      <c r="E29767" s="533"/>
      <c r="F29767" s="533"/>
      <c r="G29767" s="533"/>
    </row>
    <row r="29768" spans="1:7">
      <c r="A29768" s="533"/>
      <c r="B29768" s="1787"/>
      <c r="C29768" s="1788"/>
      <c r="D29768" s="533"/>
      <c r="E29768" s="533"/>
      <c r="F29768" s="533"/>
      <c r="G29768" s="533"/>
    </row>
    <row r="29769" spans="1:7">
      <c r="A29769" s="533"/>
      <c r="B29769" s="1787"/>
      <c r="C29769" s="1788"/>
      <c r="D29769" s="533"/>
      <c r="E29769" s="533"/>
      <c r="F29769" s="533"/>
      <c r="G29769" s="533"/>
    </row>
    <row r="29770" spans="1:7">
      <c r="A29770" s="533"/>
      <c r="B29770" s="1787"/>
      <c r="C29770" s="1788"/>
      <c r="D29770" s="533"/>
      <c r="E29770" s="533"/>
      <c r="F29770" s="533"/>
      <c r="G29770" s="533"/>
    </row>
    <row r="29771" spans="1:7">
      <c r="A29771" s="533"/>
      <c r="B29771" s="1787"/>
      <c r="C29771" s="1788"/>
      <c r="D29771" s="533"/>
      <c r="E29771" s="533"/>
      <c r="F29771" s="533"/>
      <c r="G29771" s="533"/>
    </row>
    <row r="29772" spans="1:7">
      <c r="A29772" s="533"/>
      <c r="B29772" s="1787"/>
      <c r="C29772" s="1788"/>
      <c r="D29772" s="533"/>
      <c r="E29772" s="533"/>
      <c r="F29772" s="533"/>
      <c r="G29772" s="533"/>
    </row>
    <row r="29773" spans="1:7">
      <c r="A29773" s="533"/>
      <c r="B29773" s="1787"/>
      <c r="C29773" s="1788"/>
      <c r="D29773" s="533"/>
      <c r="E29773" s="533"/>
      <c r="F29773" s="533"/>
      <c r="G29773" s="533"/>
    </row>
    <row r="29774" spans="1:7">
      <c r="A29774" s="533"/>
      <c r="B29774" s="1787"/>
      <c r="C29774" s="1788"/>
      <c r="D29774" s="533"/>
      <c r="E29774" s="533"/>
      <c r="F29774" s="533"/>
      <c r="G29774" s="533"/>
    </row>
    <row r="29775" spans="1:7">
      <c r="A29775" s="533"/>
      <c r="B29775" s="1787"/>
      <c r="C29775" s="1788"/>
      <c r="D29775" s="533"/>
      <c r="E29775" s="533"/>
      <c r="F29775" s="533"/>
      <c r="G29775" s="533"/>
    </row>
    <row r="29776" spans="1:7">
      <c r="A29776" s="533"/>
      <c r="B29776" s="1787"/>
      <c r="C29776" s="1788"/>
      <c r="D29776" s="533"/>
      <c r="E29776" s="533"/>
      <c r="F29776" s="533"/>
      <c r="G29776" s="533"/>
    </row>
    <row r="29777" spans="1:7">
      <c r="A29777" s="533"/>
      <c r="B29777" s="1787"/>
      <c r="C29777" s="1788"/>
      <c r="D29777" s="533"/>
      <c r="E29777" s="533"/>
      <c r="F29777" s="533"/>
      <c r="G29777" s="533"/>
    </row>
    <row r="29778" spans="1:7">
      <c r="A29778" s="533"/>
      <c r="B29778" s="1787"/>
      <c r="C29778" s="1788"/>
      <c r="D29778" s="533"/>
      <c r="E29778" s="533"/>
      <c r="F29778" s="533"/>
      <c r="G29778" s="533"/>
    </row>
    <row r="29779" spans="1:7">
      <c r="A29779" s="533"/>
      <c r="B29779" s="1787"/>
      <c r="C29779" s="1788"/>
      <c r="D29779" s="533"/>
      <c r="E29779" s="533"/>
      <c r="F29779" s="533"/>
      <c r="G29779" s="533"/>
    </row>
    <row r="29780" spans="1:7">
      <c r="A29780" s="533"/>
      <c r="B29780" s="1787"/>
      <c r="C29780" s="1788"/>
      <c r="D29780" s="533"/>
      <c r="E29780" s="533"/>
      <c r="F29780" s="533"/>
      <c r="G29780" s="533"/>
    </row>
    <row r="29781" spans="1:7">
      <c r="A29781" s="533"/>
      <c r="B29781" s="1787"/>
      <c r="C29781" s="1788"/>
      <c r="D29781" s="533"/>
      <c r="E29781" s="533"/>
      <c r="F29781" s="533"/>
      <c r="G29781" s="533"/>
    </row>
    <row r="29782" spans="1:7">
      <c r="A29782" s="533"/>
      <c r="B29782" s="1787"/>
      <c r="C29782" s="1788"/>
      <c r="D29782" s="533"/>
      <c r="E29782" s="533"/>
      <c r="F29782" s="533"/>
      <c r="G29782" s="533"/>
    </row>
    <row r="29783" spans="1:7">
      <c r="A29783" s="533"/>
      <c r="B29783" s="1787"/>
      <c r="C29783" s="1788"/>
      <c r="D29783" s="533"/>
      <c r="E29783" s="533"/>
      <c r="F29783" s="533"/>
      <c r="G29783" s="533"/>
    </row>
    <row r="29784" spans="1:7">
      <c r="A29784" s="533"/>
      <c r="B29784" s="1787"/>
      <c r="C29784" s="1788"/>
      <c r="D29784" s="533"/>
      <c r="E29784" s="533"/>
      <c r="F29784" s="533"/>
      <c r="G29784" s="533"/>
    </row>
    <row r="29785" spans="1:7">
      <c r="A29785" s="533"/>
      <c r="B29785" s="1787"/>
      <c r="C29785" s="1788"/>
      <c r="D29785" s="533"/>
      <c r="E29785" s="533"/>
      <c r="F29785" s="533"/>
      <c r="G29785" s="533"/>
    </row>
    <row r="29786" spans="1:7">
      <c r="A29786" s="533"/>
      <c r="B29786" s="1787"/>
      <c r="C29786" s="1788"/>
      <c r="D29786" s="533"/>
      <c r="E29786" s="533"/>
      <c r="F29786" s="533"/>
      <c r="G29786" s="533"/>
    </row>
    <row r="29787" spans="1:7">
      <c r="A29787" s="533"/>
      <c r="B29787" s="1787"/>
      <c r="C29787" s="1788"/>
      <c r="D29787" s="533"/>
      <c r="E29787" s="533"/>
      <c r="F29787" s="533"/>
      <c r="G29787" s="533"/>
    </row>
    <row r="29788" spans="1:7">
      <c r="A29788" s="533"/>
      <c r="B29788" s="1787"/>
      <c r="C29788" s="1788"/>
      <c r="D29788" s="533"/>
      <c r="E29788" s="533"/>
      <c r="F29788" s="533"/>
      <c r="G29788" s="533"/>
    </row>
    <row r="29789" spans="1:7">
      <c r="A29789" s="533"/>
      <c r="B29789" s="1787"/>
      <c r="C29789" s="1788"/>
      <c r="D29789" s="533"/>
      <c r="E29789" s="533"/>
      <c r="F29789" s="533"/>
      <c r="G29789" s="533"/>
    </row>
    <row r="29790" spans="1:7">
      <c r="A29790" s="533"/>
      <c r="B29790" s="1787"/>
      <c r="C29790" s="1788"/>
      <c r="D29790" s="533"/>
      <c r="E29790" s="533"/>
      <c r="F29790" s="533"/>
      <c r="G29790" s="533"/>
    </row>
    <row r="29791" spans="1:7">
      <c r="A29791" s="533"/>
      <c r="B29791" s="1787"/>
      <c r="C29791" s="1788"/>
      <c r="D29791" s="533"/>
      <c r="E29791" s="533"/>
      <c r="F29791" s="533"/>
      <c r="G29791" s="533"/>
    </row>
    <row r="29792" spans="1:7">
      <c r="A29792" s="533"/>
      <c r="B29792" s="1787"/>
      <c r="C29792" s="1788"/>
      <c r="D29792" s="533"/>
      <c r="E29792" s="533"/>
      <c r="F29792" s="533"/>
      <c r="G29792" s="533"/>
    </row>
    <row r="29793" spans="1:7">
      <c r="A29793" s="533"/>
      <c r="B29793" s="1787"/>
      <c r="C29793" s="1788"/>
      <c r="D29793" s="533"/>
      <c r="E29793" s="533"/>
      <c r="F29793" s="533"/>
      <c r="G29793" s="533"/>
    </row>
    <row r="29794" spans="1:7">
      <c r="A29794" s="533"/>
      <c r="B29794" s="1787"/>
      <c r="C29794" s="1788"/>
      <c r="D29794" s="533"/>
      <c r="E29794" s="533"/>
      <c r="F29794" s="533"/>
      <c r="G29794" s="533"/>
    </row>
    <row r="29795" spans="1:7">
      <c r="A29795" s="533"/>
      <c r="B29795" s="1787"/>
      <c r="C29795" s="1788"/>
      <c r="D29795" s="533"/>
      <c r="E29795" s="533"/>
      <c r="F29795" s="533"/>
      <c r="G29795" s="533"/>
    </row>
    <row r="29796" spans="1:7">
      <c r="A29796" s="533"/>
      <c r="B29796" s="1787"/>
      <c r="C29796" s="1788"/>
      <c r="D29796" s="533"/>
      <c r="E29796" s="533"/>
      <c r="F29796" s="533"/>
      <c r="G29796" s="533"/>
    </row>
    <row r="29797" spans="1:7">
      <c r="A29797" s="533"/>
      <c r="B29797" s="1787"/>
      <c r="C29797" s="1788"/>
      <c r="D29797" s="533"/>
      <c r="E29797" s="533"/>
      <c r="F29797" s="533"/>
      <c r="G29797" s="533"/>
    </row>
    <row r="29798" spans="1:7">
      <c r="A29798" s="533"/>
      <c r="B29798" s="1787"/>
      <c r="C29798" s="1788"/>
      <c r="D29798" s="533"/>
      <c r="E29798" s="533"/>
      <c r="F29798" s="533"/>
      <c r="G29798" s="533"/>
    </row>
    <row r="29799" spans="1:7">
      <c r="A29799" s="533"/>
      <c r="B29799" s="1787"/>
      <c r="C29799" s="1788"/>
      <c r="D29799" s="533"/>
      <c r="E29799" s="533"/>
      <c r="F29799" s="533"/>
      <c r="G29799" s="533"/>
    </row>
    <row r="29800" spans="1:7">
      <c r="A29800" s="533"/>
      <c r="B29800" s="1787"/>
      <c r="C29800" s="1788"/>
      <c r="D29800" s="533"/>
      <c r="E29800" s="533"/>
      <c r="F29800" s="533"/>
      <c r="G29800" s="533"/>
    </row>
    <row r="29801" spans="1:7">
      <c r="A29801" s="533"/>
      <c r="B29801" s="1787"/>
      <c r="C29801" s="1788"/>
      <c r="D29801" s="533"/>
      <c r="E29801" s="533"/>
      <c r="F29801" s="533"/>
      <c r="G29801" s="533"/>
    </row>
    <row r="29802" spans="1:7">
      <c r="A29802" s="533"/>
      <c r="B29802" s="1787"/>
      <c r="C29802" s="1788"/>
      <c r="D29802" s="533"/>
      <c r="E29802" s="533"/>
      <c r="F29802" s="533"/>
      <c r="G29802" s="533"/>
    </row>
    <row r="29803" spans="1:7">
      <c r="A29803" s="533"/>
      <c r="B29803" s="1787"/>
      <c r="C29803" s="1788"/>
      <c r="D29803" s="533"/>
      <c r="E29803" s="533"/>
      <c r="F29803" s="533"/>
      <c r="G29803" s="533"/>
    </row>
    <row r="29804" spans="1:7">
      <c r="A29804" s="533"/>
      <c r="B29804" s="1787"/>
      <c r="C29804" s="1788"/>
      <c r="D29804" s="533"/>
      <c r="E29804" s="533"/>
      <c r="F29804" s="533"/>
      <c r="G29804" s="533"/>
    </row>
    <row r="29805" spans="1:7">
      <c r="A29805" s="533"/>
      <c r="B29805" s="1787"/>
      <c r="C29805" s="1788"/>
      <c r="D29805" s="533"/>
      <c r="E29805" s="533"/>
      <c r="F29805" s="533"/>
      <c r="G29805" s="533"/>
    </row>
    <row r="29806" spans="1:7">
      <c r="A29806" s="533"/>
      <c r="B29806" s="1787"/>
      <c r="C29806" s="1788"/>
      <c r="D29806" s="533"/>
      <c r="E29806" s="533"/>
      <c r="F29806" s="533"/>
      <c r="G29806" s="533"/>
    </row>
    <row r="29807" spans="1:7">
      <c r="A29807" s="533"/>
      <c r="B29807" s="1787"/>
      <c r="C29807" s="1788"/>
      <c r="D29807" s="533"/>
      <c r="E29807" s="533"/>
      <c r="F29807" s="533"/>
      <c r="G29807" s="533"/>
    </row>
    <row r="29808" spans="1:7">
      <c r="A29808" s="533"/>
      <c r="B29808" s="1787"/>
      <c r="C29808" s="1788"/>
      <c r="D29808" s="533"/>
      <c r="E29808" s="533"/>
      <c r="F29808" s="533"/>
      <c r="G29808" s="533"/>
    </row>
    <row r="29809" spans="1:7">
      <c r="A29809" s="533"/>
      <c r="B29809" s="1787"/>
      <c r="C29809" s="1788"/>
      <c r="D29809" s="533"/>
      <c r="E29809" s="533"/>
      <c r="F29809" s="533"/>
      <c r="G29809" s="533"/>
    </row>
    <row r="29810" spans="1:7">
      <c r="A29810" s="533"/>
      <c r="B29810" s="1787"/>
      <c r="C29810" s="1788"/>
      <c r="D29810" s="533"/>
      <c r="E29810" s="533"/>
      <c r="F29810" s="533"/>
      <c r="G29810" s="533"/>
    </row>
    <row r="29811" spans="1:7">
      <c r="A29811" s="533"/>
      <c r="B29811" s="1787"/>
      <c r="C29811" s="1788"/>
      <c r="D29811" s="533"/>
      <c r="E29811" s="533"/>
      <c r="F29811" s="533"/>
      <c r="G29811" s="533"/>
    </row>
    <row r="29812" spans="1:7">
      <c r="A29812" s="533"/>
      <c r="B29812" s="1787"/>
      <c r="C29812" s="1788"/>
      <c r="D29812" s="533"/>
      <c r="E29812" s="533"/>
      <c r="F29812" s="533"/>
      <c r="G29812" s="533"/>
    </row>
    <row r="29813" spans="1:7">
      <c r="A29813" s="533"/>
      <c r="B29813" s="1787"/>
      <c r="C29813" s="1788"/>
      <c r="D29813" s="533"/>
      <c r="E29813" s="533"/>
      <c r="F29813" s="533"/>
      <c r="G29813" s="533"/>
    </row>
    <row r="29814" spans="1:7">
      <c r="A29814" s="533"/>
      <c r="B29814" s="1787"/>
      <c r="C29814" s="1788"/>
      <c r="D29814" s="533"/>
      <c r="E29814" s="533"/>
      <c r="F29814" s="533"/>
      <c r="G29814" s="533"/>
    </row>
    <row r="29815" spans="1:7">
      <c r="A29815" s="533"/>
      <c r="B29815" s="1787"/>
      <c r="C29815" s="1788"/>
      <c r="D29815" s="533"/>
      <c r="E29815" s="533"/>
      <c r="F29815" s="533"/>
      <c r="G29815" s="533"/>
    </row>
    <row r="29816" spans="1:7">
      <c r="A29816" s="533"/>
      <c r="B29816" s="1787"/>
      <c r="C29816" s="1788"/>
      <c r="D29816" s="533"/>
      <c r="E29816" s="533"/>
      <c r="F29816" s="533"/>
      <c r="G29816" s="533"/>
    </row>
    <row r="29817" spans="1:7">
      <c r="A29817" s="533"/>
      <c r="B29817" s="1787"/>
      <c r="C29817" s="1788"/>
      <c r="D29817" s="533"/>
      <c r="E29817" s="533"/>
      <c r="F29817" s="533"/>
      <c r="G29817" s="533"/>
    </row>
    <row r="29818" spans="1:7">
      <c r="A29818" s="533"/>
      <c r="B29818" s="1787"/>
      <c r="C29818" s="1788"/>
      <c r="D29818" s="533"/>
      <c r="E29818" s="533"/>
      <c r="F29818" s="533"/>
      <c r="G29818" s="533"/>
    </row>
    <row r="29819" spans="1:7">
      <c r="A29819" s="533"/>
      <c r="B29819" s="1787"/>
      <c r="C29819" s="1788"/>
      <c r="D29819" s="533"/>
      <c r="E29819" s="533"/>
      <c r="F29819" s="533"/>
      <c r="G29819" s="533"/>
    </row>
    <row r="29820" spans="1:7">
      <c r="A29820" s="533"/>
      <c r="B29820" s="1787"/>
      <c r="C29820" s="1788"/>
      <c r="D29820" s="533"/>
      <c r="E29820" s="533"/>
      <c r="F29820" s="533"/>
      <c r="G29820" s="533"/>
    </row>
    <row r="29821" spans="1:7">
      <c r="A29821" s="533"/>
      <c r="B29821" s="1787"/>
      <c r="C29821" s="1788"/>
      <c r="D29821" s="533"/>
      <c r="E29821" s="533"/>
      <c r="F29821" s="533"/>
      <c r="G29821" s="533"/>
    </row>
    <row r="29822" spans="1:7">
      <c r="A29822" s="533"/>
      <c r="B29822" s="1787"/>
      <c r="C29822" s="1788"/>
      <c r="D29822" s="533"/>
      <c r="E29822" s="533"/>
      <c r="F29822" s="533"/>
      <c r="G29822" s="533"/>
    </row>
    <row r="29823" spans="1:7">
      <c r="A29823" s="533"/>
      <c r="B29823" s="1787"/>
      <c r="C29823" s="1788"/>
      <c r="D29823" s="533"/>
      <c r="E29823" s="533"/>
      <c r="F29823" s="533"/>
      <c r="G29823" s="533"/>
    </row>
    <row r="29824" spans="1:7">
      <c r="A29824" s="533"/>
      <c r="B29824" s="1787"/>
      <c r="C29824" s="1788"/>
      <c r="D29824" s="533"/>
      <c r="E29824" s="533"/>
      <c r="F29824" s="533"/>
      <c r="G29824" s="533"/>
    </row>
    <row r="29825" spans="1:7">
      <c r="A29825" s="533"/>
      <c r="B29825" s="1787"/>
      <c r="C29825" s="1788"/>
      <c r="D29825" s="533"/>
      <c r="E29825" s="533"/>
      <c r="F29825" s="533"/>
      <c r="G29825" s="533"/>
    </row>
    <row r="29826" spans="1:7">
      <c r="A29826" s="533"/>
      <c r="B29826" s="1787"/>
      <c r="C29826" s="1788"/>
      <c r="D29826" s="533"/>
      <c r="E29826" s="533"/>
      <c r="F29826" s="533"/>
      <c r="G29826" s="533"/>
    </row>
    <row r="29827" spans="1:7">
      <c r="A29827" s="533"/>
      <c r="B29827" s="1787"/>
      <c r="C29827" s="1788"/>
      <c r="D29827" s="533"/>
      <c r="E29827" s="533"/>
      <c r="F29827" s="533"/>
      <c r="G29827" s="533"/>
    </row>
    <row r="29828" spans="1:7">
      <c r="A29828" s="533"/>
      <c r="B29828" s="1787"/>
      <c r="C29828" s="1788"/>
      <c r="D29828" s="533"/>
      <c r="E29828" s="533"/>
      <c r="F29828" s="533"/>
      <c r="G29828" s="533"/>
    </row>
    <row r="29829" spans="1:7">
      <c r="A29829" s="533"/>
      <c r="B29829" s="1787"/>
      <c r="C29829" s="1788"/>
      <c r="D29829" s="533"/>
      <c r="E29829" s="533"/>
      <c r="F29829" s="533"/>
      <c r="G29829" s="533"/>
    </row>
    <row r="29830" spans="1:7">
      <c r="A29830" s="533"/>
      <c r="B29830" s="1787"/>
      <c r="C29830" s="1788"/>
      <c r="D29830" s="533"/>
      <c r="E29830" s="533"/>
      <c r="F29830" s="533"/>
      <c r="G29830" s="533"/>
    </row>
    <row r="29831" spans="1:7">
      <c r="A29831" s="533"/>
      <c r="B29831" s="1787"/>
      <c r="C29831" s="1788"/>
      <c r="D29831" s="533"/>
      <c r="E29831" s="533"/>
      <c r="F29831" s="533"/>
      <c r="G29831" s="533"/>
    </row>
    <row r="29832" spans="1:7">
      <c r="A29832" s="533"/>
      <c r="B29832" s="1787"/>
      <c r="C29832" s="1788"/>
      <c r="D29832" s="533"/>
      <c r="E29832" s="533"/>
      <c r="F29832" s="533"/>
      <c r="G29832" s="533"/>
    </row>
    <row r="29833" spans="1:7">
      <c r="A29833" s="533"/>
      <c r="B29833" s="1787"/>
      <c r="C29833" s="1788"/>
      <c r="D29833" s="533"/>
      <c r="E29833" s="533"/>
      <c r="F29833" s="533"/>
      <c r="G29833" s="533"/>
    </row>
    <row r="29834" spans="1:7">
      <c r="A29834" s="533"/>
      <c r="B29834" s="1787"/>
      <c r="C29834" s="1788"/>
      <c r="D29834" s="533"/>
      <c r="E29834" s="533"/>
      <c r="F29834" s="533"/>
      <c r="G29834" s="533"/>
    </row>
    <row r="29835" spans="1:7">
      <c r="A29835" s="533"/>
      <c r="B29835" s="1787"/>
      <c r="C29835" s="1788"/>
      <c r="D29835" s="533"/>
      <c r="E29835" s="533"/>
      <c r="F29835" s="533"/>
      <c r="G29835" s="533"/>
    </row>
    <row r="29836" spans="1:7">
      <c r="A29836" s="533"/>
      <c r="B29836" s="1787"/>
      <c r="C29836" s="1788"/>
      <c r="D29836" s="533"/>
      <c r="E29836" s="533"/>
      <c r="F29836" s="533"/>
      <c r="G29836" s="533"/>
    </row>
    <row r="29837" spans="1:7">
      <c r="A29837" s="533"/>
      <c r="B29837" s="1787"/>
      <c r="C29837" s="1788"/>
      <c r="D29837" s="533"/>
      <c r="E29837" s="533"/>
      <c r="F29837" s="533"/>
      <c r="G29837" s="533"/>
    </row>
    <row r="29838" spans="1:7">
      <c r="A29838" s="533"/>
      <c r="B29838" s="1787"/>
      <c r="C29838" s="1788"/>
      <c r="D29838" s="533"/>
      <c r="E29838" s="533"/>
      <c r="F29838" s="533"/>
      <c r="G29838" s="533"/>
    </row>
    <row r="29839" spans="1:7">
      <c r="A29839" s="533"/>
      <c r="B29839" s="1787"/>
      <c r="C29839" s="1788"/>
      <c r="D29839" s="533"/>
      <c r="E29839" s="533"/>
      <c r="F29839" s="533"/>
      <c r="G29839" s="533"/>
    </row>
    <row r="29840" spans="1:7">
      <c r="A29840" s="533"/>
      <c r="B29840" s="1787"/>
      <c r="C29840" s="1788"/>
      <c r="D29840" s="533"/>
      <c r="E29840" s="533"/>
      <c r="F29840" s="533"/>
      <c r="G29840" s="533"/>
    </row>
    <row r="29841" spans="1:7">
      <c r="A29841" s="533"/>
      <c r="B29841" s="1787"/>
      <c r="C29841" s="1788"/>
      <c r="D29841" s="533"/>
      <c r="E29841" s="533"/>
      <c r="F29841" s="533"/>
      <c r="G29841" s="533"/>
    </row>
    <row r="29842" spans="1:7">
      <c r="A29842" s="533"/>
      <c r="B29842" s="1787"/>
      <c r="C29842" s="1788"/>
      <c r="D29842" s="533"/>
      <c r="E29842" s="533"/>
      <c r="F29842" s="533"/>
      <c r="G29842" s="533"/>
    </row>
    <row r="29843" spans="1:7">
      <c r="A29843" s="533"/>
      <c r="B29843" s="1787"/>
      <c r="C29843" s="1788"/>
      <c r="D29843" s="533"/>
      <c r="E29843" s="533"/>
      <c r="F29843" s="533"/>
      <c r="G29843" s="533"/>
    </row>
    <row r="29844" spans="1:7">
      <c r="A29844" s="533"/>
      <c r="B29844" s="1787"/>
      <c r="C29844" s="1788"/>
      <c r="D29844" s="533"/>
      <c r="E29844" s="533"/>
      <c r="F29844" s="533"/>
      <c r="G29844" s="533"/>
    </row>
    <row r="29845" spans="1:7">
      <c r="A29845" s="533"/>
      <c r="B29845" s="1787"/>
      <c r="C29845" s="1788"/>
      <c r="D29845" s="533"/>
      <c r="E29845" s="533"/>
      <c r="F29845" s="533"/>
      <c r="G29845" s="533"/>
    </row>
    <row r="29846" spans="1:7">
      <c r="A29846" s="533"/>
      <c r="B29846" s="1787"/>
      <c r="C29846" s="1788"/>
      <c r="D29846" s="533"/>
      <c r="E29846" s="533"/>
      <c r="F29846" s="533"/>
      <c r="G29846" s="533"/>
    </row>
    <row r="29847" spans="1:7">
      <c r="A29847" s="533"/>
      <c r="B29847" s="1787"/>
      <c r="C29847" s="1788"/>
      <c r="D29847" s="533"/>
      <c r="E29847" s="533"/>
      <c r="F29847" s="533"/>
      <c r="G29847" s="533"/>
    </row>
    <row r="29848" spans="1:7">
      <c r="A29848" s="533"/>
      <c r="B29848" s="1787"/>
      <c r="C29848" s="1788"/>
      <c r="D29848" s="533"/>
      <c r="E29848" s="533"/>
      <c r="F29848" s="533"/>
      <c r="G29848" s="533"/>
    </row>
    <row r="29849" spans="1:7">
      <c r="A29849" s="533"/>
      <c r="B29849" s="1787"/>
      <c r="C29849" s="1788"/>
      <c r="D29849" s="533"/>
      <c r="E29849" s="533"/>
      <c r="F29849" s="533"/>
      <c r="G29849" s="533"/>
    </row>
    <row r="29850" spans="1:7">
      <c r="A29850" s="533"/>
      <c r="B29850" s="1787"/>
      <c r="C29850" s="1788"/>
      <c r="D29850" s="533"/>
      <c r="E29850" s="533"/>
      <c r="F29850" s="533"/>
      <c r="G29850" s="533"/>
    </row>
    <row r="29851" spans="1:7">
      <c r="A29851" s="533"/>
      <c r="B29851" s="1787"/>
      <c r="C29851" s="1788"/>
      <c r="D29851" s="533"/>
      <c r="E29851" s="533"/>
      <c r="F29851" s="533"/>
      <c r="G29851" s="533"/>
    </row>
    <row r="29852" spans="1:7">
      <c r="A29852" s="533"/>
      <c r="B29852" s="1787"/>
      <c r="C29852" s="1788"/>
      <c r="D29852" s="533"/>
      <c r="E29852" s="533"/>
      <c r="F29852" s="533"/>
      <c r="G29852" s="533"/>
    </row>
    <row r="29853" spans="1:7">
      <c r="A29853" s="533"/>
      <c r="B29853" s="1787"/>
      <c r="C29853" s="1788"/>
      <c r="D29853" s="533"/>
      <c r="E29853" s="533"/>
      <c r="F29853" s="533"/>
      <c r="G29853" s="533"/>
    </row>
    <row r="29854" spans="1:7">
      <c r="A29854" s="533"/>
      <c r="B29854" s="1787"/>
      <c r="C29854" s="1788"/>
      <c r="D29854" s="533"/>
      <c r="E29854" s="533"/>
      <c r="F29854" s="533"/>
      <c r="G29854" s="533"/>
    </row>
    <row r="29855" spans="1:7">
      <c r="A29855" s="533"/>
      <c r="B29855" s="1787"/>
      <c r="C29855" s="1788"/>
      <c r="D29855" s="533"/>
      <c r="E29855" s="533"/>
      <c r="F29855" s="533"/>
      <c r="G29855" s="533"/>
    </row>
    <row r="29856" spans="1:7">
      <c r="A29856" s="533"/>
      <c r="B29856" s="1787"/>
      <c r="C29856" s="1788"/>
      <c r="D29856" s="533"/>
      <c r="E29856" s="533"/>
      <c r="F29856" s="533"/>
      <c r="G29856" s="533"/>
    </row>
    <row r="29857" spans="1:7">
      <c r="A29857" s="533"/>
      <c r="B29857" s="1787"/>
      <c r="C29857" s="1788"/>
      <c r="D29857" s="533"/>
      <c r="E29857" s="533"/>
      <c r="F29857" s="533"/>
      <c r="G29857" s="533"/>
    </row>
    <row r="29858" spans="1:7">
      <c r="A29858" s="533"/>
      <c r="B29858" s="1787"/>
      <c r="C29858" s="1788"/>
      <c r="D29858" s="533"/>
      <c r="E29858" s="533"/>
      <c r="F29858" s="533"/>
      <c r="G29858" s="533"/>
    </row>
    <row r="29859" spans="1:7">
      <c r="A29859" s="533"/>
      <c r="B29859" s="1787"/>
      <c r="C29859" s="1788"/>
      <c r="D29859" s="533"/>
      <c r="E29859" s="533"/>
      <c r="F29859" s="533"/>
      <c r="G29859" s="533"/>
    </row>
    <row r="29860" spans="1:7">
      <c r="A29860" s="533"/>
      <c r="B29860" s="1787"/>
      <c r="C29860" s="1788"/>
      <c r="D29860" s="533"/>
      <c r="E29860" s="533"/>
      <c r="F29860" s="533"/>
      <c r="G29860" s="533"/>
    </row>
    <row r="29861" spans="1:7">
      <c r="A29861" s="533"/>
      <c r="B29861" s="1787"/>
      <c r="C29861" s="1788"/>
      <c r="D29861" s="533"/>
      <c r="E29861" s="533"/>
      <c r="F29861" s="533"/>
      <c r="G29861" s="533"/>
    </row>
    <row r="29862" spans="1:7">
      <c r="A29862" s="533"/>
      <c r="B29862" s="1787"/>
      <c r="C29862" s="1788"/>
      <c r="D29862" s="533"/>
      <c r="E29862" s="533"/>
      <c r="F29862" s="533"/>
      <c r="G29862" s="533"/>
    </row>
    <row r="29863" spans="1:7">
      <c r="A29863" s="533"/>
      <c r="B29863" s="1787"/>
      <c r="C29863" s="1788"/>
      <c r="D29863" s="533"/>
      <c r="E29863" s="533"/>
      <c r="F29863" s="533"/>
      <c r="G29863" s="533"/>
    </row>
    <row r="29864" spans="1:7">
      <c r="A29864" s="533"/>
      <c r="B29864" s="1787"/>
      <c r="C29864" s="1788"/>
      <c r="D29864" s="533"/>
      <c r="E29864" s="533"/>
      <c r="F29864" s="533"/>
      <c r="G29864" s="533"/>
    </row>
    <row r="29865" spans="1:7">
      <c r="A29865" s="533"/>
      <c r="B29865" s="1787"/>
      <c r="C29865" s="1788"/>
      <c r="D29865" s="533"/>
      <c r="E29865" s="533"/>
      <c r="F29865" s="533"/>
      <c r="G29865" s="533"/>
    </row>
    <row r="29866" spans="1:7">
      <c r="A29866" s="533"/>
      <c r="B29866" s="1787"/>
      <c r="C29866" s="1788"/>
      <c r="D29866" s="533"/>
      <c r="E29866" s="533"/>
      <c r="F29866" s="533"/>
      <c r="G29866" s="533"/>
    </row>
    <row r="29867" spans="1:7">
      <c r="A29867" s="533"/>
      <c r="B29867" s="1787"/>
      <c r="C29867" s="1788"/>
      <c r="D29867" s="533"/>
      <c r="E29867" s="533"/>
      <c r="F29867" s="533"/>
      <c r="G29867" s="533"/>
    </row>
    <row r="29868" spans="1:7">
      <c r="A29868" s="533"/>
      <c r="B29868" s="1787"/>
      <c r="C29868" s="1788"/>
      <c r="D29868" s="533"/>
      <c r="E29868" s="533"/>
      <c r="F29868" s="533"/>
      <c r="G29868" s="533"/>
    </row>
    <row r="29869" spans="1:7">
      <c r="A29869" s="533"/>
      <c r="B29869" s="1787"/>
      <c r="C29869" s="1788"/>
      <c r="D29869" s="533"/>
      <c r="E29869" s="533"/>
      <c r="F29869" s="533"/>
      <c r="G29869" s="533"/>
    </row>
    <row r="29870" spans="1:7">
      <c r="A29870" s="533"/>
      <c r="B29870" s="1787"/>
      <c r="C29870" s="1788"/>
      <c r="D29870" s="533"/>
      <c r="E29870" s="533"/>
      <c r="F29870" s="533"/>
      <c r="G29870" s="533"/>
    </row>
    <row r="29871" spans="1:7">
      <c r="A29871" s="533"/>
      <c r="B29871" s="1787"/>
      <c r="C29871" s="1788"/>
      <c r="D29871" s="533"/>
      <c r="E29871" s="533"/>
      <c r="F29871" s="533"/>
      <c r="G29871" s="533"/>
    </row>
    <row r="29872" spans="1:7">
      <c r="A29872" s="533"/>
      <c r="B29872" s="1787"/>
      <c r="C29872" s="1788"/>
      <c r="D29872" s="533"/>
      <c r="E29872" s="533"/>
      <c r="F29872" s="533"/>
      <c r="G29872" s="533"/>
    </row>
    <row r="29873" spans="1:7">
      <c r="A29873" s="533"/>
      <c r="B29873" s="1787"/>
      <c r="C29873" s="1788"/>
      <c r="D29873" s="533"/>
      <c r="E29873" s="533"/>
      <c r="F29873" s="533"/>
      <c r="G29873" s="533"/>
    </row>
    <row r="29874" spans="1:7">
      <c r="A29874" s="533"/>
      <c r="B29874" s="1787"/>
      <c r="C29874" s="1788"/>
      <c r="D29874" s="533"/>
      <c r="E29874" s="533"/>
      <c r="F29874" s="533"/>
      <c r="G29874" s="533"/>
    </row>
    <row r="29875" spans="1:7">
      <c r="A29875" s="533"/>
      <c r="B29875" s="1787"/>
      <c r="C29875" s="1788"/>
      <c r="D29875" s="533"/>
      <c r="E29875" s="533"/>
      <c r="F29875" s="533"/>
      <c r="G29875" s="533"/>
    </row>
    <row r="29876" spans="1:7">
      <c r="A29876" s="533"/>
      <c r="B29876" s="1787"/>
      <c r="C29876" s="1788"/>
      <c r="D29876" s="533"/>
      <c r="E29876" s="533"/>
      <c r="F29876" s="533"/>
      <c r="G29876" s="533"/>
    </row>
    <row r="29877" spans="1:7">
      <c r="A29877" s="533"/>
      <c r="B29877" s="1787"/>
      <c r="C29877" s="1788"/>
      <c r="D29877" s="533"/>
      <c r="E29877" s="533"/>
      <c r="F29877" s="533"/>
      <c r="G29877" s="533"/>
    </row>
    <row r="29878" spans="1:7">
      <c r="A29878" s="533"/>
      <c r="B29878" s="1787"/>
      <c r="C29878" s="1788"/>
      <c r="D29878" s="533"/>
      <c r="E29878" s="533"/>
      <c r="F29878" s="533"/>
      <c r="G29878" s="533"/>
    </row>
    <row r="29879" spans="1:7">
      <c r="A29879" s="533"/>
      <c r="B29879" s="1787"/>
      <c r="C29879" s="1788"/>
      <c r="D29879" s="533"/>
      <c r="E29879" s="533"/>
      <c r="F29879" s="533"/>
      <c r="G29879" s="533"/>
    </row>
    <row r="29880" spans="1:7">
      <c r="A29880" s="533"/>
      <c r="B29880" s="1787"/>
      <c r="C29880" s="1788"/>
      <c r="D29880" s="533"/>
      <c r="E29880" s="533"/>
      <c r="F29880" s="533"/>
      <c r="G29880" s="533"/>
    </row>
    <row r="29881" spans="1:7">
      <c r="A29881" s="533"/>
      <c r="B29881" s="1787"/>
      <c r="C29881" s="1788"/>
      <c r="D29881" s="533"/>
      <c r="E29881" s="533"/>
      <c r="F29881" s="533"/>
      <c r="G29881" s="533"/>
    </row>
    <row r="29882" spans="1:7">
      <c r="A29882" s="533"/>
      <c r="B29882" s="1787"/>
      <c r="C29882" s="1788"/>
      <c r="D29882" s="533"/>
      <c r="E29882" s="533"/>
      <c r="F29882" s="533"/>
      <c r="G29882" s="533"/>
    </row>
    <row r="29883" spans="1:7">
      <c r="A29883" s="533"/>
      <c r="B29883" s="1787"/>
      <c r="C29883" s="1788"/>
      <c r="D29883" s="533"/>
      <c r="E29883" s="533"/>
      <c r="F29883" s="533"/>
      <c r="G29883" s="533"/>
    </row>
    <row r="29884" spans="1:7">
      <c r="A29884" s="533"/>
      <c r="B29884" s="1787"/>
      <c r="C29884" s="1788"/>
      <c r="D29884" s="533"/>
      <c r="E29884" s="533"/>
      <c r="F29884" s="533"/>
      <c r="G29884" s="533"/>
    </row>
    <row r="29885" spans="1:7">
      <c r="A29885" s="533"/>
      <c r="B29885" s="1787"/>
      <c r="C29885" s="1788"/>
      <c r="D29885" s="533"/>
      <c r="E29885" s="533"/>
      <c r="F29885" s="533"/>
      <c r="G29885" s="533"/>
    </row>
    <row r="29886" spans="1:7">
      <c r="A29886" s="533"/>
      <c r="B29886" s="1787"/>
      <c r="C29886" s="1788"/>
      <c r="D29886" s="533"/>
      <c r="E29886" s="533"/>
      <c r="F29886" s="533"/>
      <c r="G29886" s="533"/>
    </row>
    <row r="29887" spans="1:7">
      <c r="A29887" s="533"/>
      <c r="B29887" s="1787"/>
      <c r="C29887" s="1788"/>
      <c r="D29887" s="533"/>
      <c r="E29887" s="533"/>
      <c r="F29887" s="533"/>
      <c r="G29887" s="533"/>
    </row>
    <row r="29888" spans="1:7">
      <c r="A29888" s="533"/>
      <c r="B29888" s="1787"/>
      <c r="C29888" s="1788"/>
      <c r="D29888" s="533"/>
      <c r="E29888" s="533"/>
      <c r="F29888" s="533"/>
      <c r="G29888" s="533"/>
    </row>
    <row r="29889" spans="1:7">
      <c r="A29889" s="533"/>
      <c r="B29889" s="1787"/>
      <c r="C29889" s="1788"/>
      <c r="D29889" s="533"/>
      <c r="E29889" s="533"/>
      <c r="F29889" s="533"/>
      <c r="G29889" s="533"/>
    </row>
    <row r="29890" spans="1:7">
      <c r="A29890" s="533"/>
      <c r="B29890" s="1787"/>
      <c r="C29890" s="1788"/>
      <c r="D29890" s="533"/>
      <c r="E29890" s="533"/>
      <c r="F29890" s="533"/>
      <c r="G29890" s="533"/>
    </row>
    <row r="29891" spans="1:7">
      <c r="A29891" s="533"/>
      <c r="B29891" s="1787"/>
      <c r="C29891" s="1788"/>
      <c r="D29891" s="533"/>
      <c r="E29891" s="533"/>
      <c r="F29891" s="533"/>
      <c r="G29891" s="533"/>
    </row>
    <row r="29892" spans="1:7">
      <c r="A29892" s="533"/>
      <c r="B29892" s="1787"/>
      <c r="C29892" s="1788"/>
      <c r="D29892" s="533"/>
      <c r="E29892" s="533"/>
      <c r="F29892" s="533"/>
      <c r="G29892" s="533"/>
    </row>
    <row r="29893" spans="1:7">
      <c r="A29893" s="533"/>
      <c r="B29893" s="1787"/>
      <c r="C29893" s="1788"/>
      <c r="D29893" s="533"/>
      <c r="E29893" s="533"/>
      <c r="F29893" s="533"/>
      <c r="G29893" s="533"/>
    </row>
    <row r="29894" spans="1:7">
      <c r="A29894" s="533"/>
      <c r="B29894" s="1787"/>
      <c r="C29894" s="1788"/>
      <c r="D29894" s="533"/>
      <c r="E29894" s="533"/>
      <c r="F29894" s="533"/>
      <c r="G29894" s="533"/>
    </row>
    <row r="29895" spans="1:7">
      <c r="A29895" s="533"/>
      <c r="B29895" s="1787"/>
      <c r="C29895" s="1788"/>
      <c r="D29895" s="533"/>
      <c r="E29895" s="533"/>
      <c r="F29895" s="533"/>
      <c r="G29895" s="533"/>
    </row>
    <row r="29896" spans="1:7">
      <c r="A29896" s="533"/>
      <c r="B29896" s="1787"/>
      <c r="C29896" s="1788"/>
      <c r="D29896" s="533"/>
      <c r="E29896" s="533"/>
      <c r="F29896" s="533"/>
      <c r="G29896" s="533"/>
    </row>
    <row r="29897" spans="1:7">
      <c r="A29897" s="533"/>
      <c r="B29897" s="1787"/>
      <c r="C29897" s="1788"/>
      <c r="D29897" s="533"/>
      <c r="E29897" s="533"/>
      <c r="F29897" s="533"/>
      <c r="G29897" s="533"/>
    </row>
    <row r="29898" spans="1:7">
      <c r="A29898" s="533"/>
      <c r="B29898" s="1787"/>
      <c r="C29898" s="1788"/>
      <c r="D29898" s="533"/>
      <c r="E29898" s="533"/>
      <c r="F29898" s="533"/>
      <c r="G29898" s="533"/>
    </row>
    <row r="29899" spans="1:7">
      <c r="A29899" s="533"/>
      <c r="B29899" s="1787"/>
      <c r="C29899" s="1788"/>
      <c r="D29899" s="533"/>
      <c r="E29899" s="533"/>
      <c r="F29899" s="533"/>
      <c r="G29899" s="533"/>
    </row>
    <row r="29900" spans="1:7">
      <c r="A29900" s="533"/>
      <c r="B29900" s="1787"/>
      <c r="C29900" s="1788"/>
      <c r="D29900" s="533"/>
      <c r="E29900" s="533"/>
      <c r="F29900" s="533"/>
      <c r="G29900" s="533"/>
    </row>
    <row r="29901" spans="1:7">
      <c r="A29901" s="533"/>
      <c r="B29901" s="1787"/>
      <c r="C29901" s="1788"/>
      <c r="D29901" s="533"/>
      <c r="E29901" s="533"/>
      <c r="F29901" s="533"/>
      <c r="G29901" s="533"/>
    </row>
    <row r="29902" spans="1:7">
      <c r="A29902" s="533"/>
      <c r="B29902" s="1787"/>
      <c r="C29902" s="1788"/>
      <c r="D29902" s="533"/>
      <c r="E29902" s="533"/>
      <c r="F29902" s="533"/>
      <c r="G29902" s="533"/>
    </row>
    <row r="29903" spans="1:7">
      <c r="A29903" s="533"/>
      <c r="B29903" s="1787"/>
      <c r="C29903" s="1788"/>
      <c r="D29903" s="533"/>
      <c r="E29903" s="533"/>
      <c r="F29903" s="533"/>
      <c r="G29903" s="533"/>
    </row>
    <row r="29904" spans="1:7">
      <c r="A29904" s="533"/>
      <c r="B29904" s="1787"/>
      <c r="C29904" s="1788"/>
      <c r="D29904" s="533"/>
      <c r="E29904" s="533"/>
      <c r="F29904" s="533"/>
      <c r="G29904" s="533"/>
    </row>
    <row r="29905" spans="1:7">
      <c r="A29905" s="533"/>
      <c r="B29905" s="1787"/>
      <c r="C29905" s="1788"/>
      <c r="D29905" s="533"/>
      <c r="E29905" s="533"/>
      <c r="F29905" s="533"/>
      <c r="G29905" s="533"/>
    </row>
    <row r="29906" spans="1:7">
      <c r="A29906" s="533"/>
      <c r="B29906" s="1787"/>
      <c r="C29906" s="1788"/>
      <c r="D29906" s="533"/>
      <c r="E29906" s="533"/>
      <c r="F29906" s="533"/>
      <c r="G29906" s="533"/>
    </row>
    <row r="29907" spans="1:7">
      <c r="A29907" s="533"/>
      <c r="B29907" s="1787"/>
      <c r="C29907" s="1788"/>
      <c r="D29907" s="533"/>
      <c r="E29907" s="533"/>
      <c r="F29907" s="533"/>
      <c r="G29907" s="533"/>
    </row>
    <row r="29908" spans="1:7">
      <c r="A29908" s="533"/>
      <c r="B29908" s="1787"/>
      <c r="C29908" s="1788"/>
      <c r="D29908" s="533"/>
      <c r="E29908" s="533"/>
      <c r="F29908" s="533"/>
      <c r="G29908" s="533"/>
    </row>
    <row r="29909" spans="1:7">
      <c r="A29909" s="533"/>
      <c r="B29909" s="1787"/>
      <c r="C29909" s="1788"/>
      <c r="D29909" s="533"/>
      <c r="E29909" s="533"/>
      <c r="F29909" s="533"/>
      <c r="G29909" s="533"/>
    </row>
    <row r="29910" spans="1:7">
      <c r="A29910" s="533"/>
      <c r="B29910" s="1787"/>
      <c r="C29910" s="1788"/>
      <c r="D29910" s="533"/>
      <c r="E29910" s="533"/>
      <c r="F29910" s="533"/>
      <c r="G29910" s="533"/>
    </row>
    <row r="29911" spans="1:7">
      <c r="A29911" s="533"/>
      <c r="B29911" s="1787"/>
      <c r="C29911" s="1788"/>
      <c r="D29911" s="533"/>
      <c r="E29911" s="533"/>
      <c r="F29911" s="533"/>
      <c r="G29911" s="533"/>
    </row>
    <row r="29912" spans="1:7">
      <c r="A29912" s="533"/>
      <c r="B29912" s="1787"/>
      <c r="C29912" s="1788"/>
      <c r="D29912" s="533"/>
      <c r="E29912" s="533"/>
      <c r="F29912" s="533"/>
      <c r="G29912" s="533"/>
    </row>
    <row r="29913" spans="1:7">
      <c r="A29913" s="533"/>
      <c r="B29913" s="1787"/>
      <c r="C29913" s="1788"/>
      <c r="D29913" s="533"/>
      <c r="E29913" s="533"/>
      <c r="F29913" s="533"/>
      <c r="G29913" s="533"/>
    </row>
    <row r="29914" spans="1:7">
      <c r="A29914" s="533"/>
      <c r="B29914" s="1787"/>
      <c r="C29914" s="1788"/>
      <c r="D29914" s="533"/>
      <c r="E29914" s="533"/>
      <c r="F29914" s="533"/>
      <c r="G29914" s="533"/>
    </row>
    <row r="29915" spans="1:7">
      <c r="A29915" s="533"/>
      <c r="B29915" s="1787"/>
      <c r="C29915" s="1788"/>
      <c r="D29915" s="533"/>
      <c r="E29915" s="533"/>
      <c r="F29915" s="533"/>
      <c r="G29915" s="533"/>
    </row>
    <row r="29916" spans="1:7">
      <c r="A29916" s="533"/>
      <c r="B29916" s="1787"/>
      <c r="C29916" s="1788"/>
      <c r="D29916" s="533"/>
      <c r="E29916" s="533"/>
      <c r="F29916" s="533"/>
      <c r="G29916" s="533"/>
    </row>
    <row r="29917" spans="1:7">
      <c r="A29917" s="533"/>
      <c r="B29917" s="1787"/>
      <c r="C29917" s="1788"/>
      <c r="D29917" s="533"/>
      <c r="E29917" s="533"/>
      <c r="F29917" s="533"/>
      <c r="G29917" s="533"/>
    </row>
    <row r="29918" spans="1:7">
      <c r="A29918" s="533"/>
      <c r="B29918" s="1787"/>
      <c r="C29918" s="1788"/>
      <c r="D29918" s="533"/>
      <c r="E29918" s="533"/>
      <c r="F29918" s="533"/>
      <c r="G29918" s="533"/>
    </row>
    <row r="29919" spans="1:7">
      <c r="A29919" s="533"/>
      <c r="B29919" s="1787"/>
      <c r="C29919" s="1788"/>
      <c r="D29919" s="533"/>
      <c r="E29919" s="533"/>
      <c r="F29919" s="533"/>
      <c r="G29919" s="533"/>
    </row>
    <row r="29920" spans="1:7">
      <c r="A29920" s="533"/>
      <c r="B29920" s="1787"/>
      <c r="C29920" s="1788"/>
      <c r="D29920" s="533"/>
      <c r="E29920" s="533"/>
      <c r="F29920" s="533"/>
      <c r="G29920" s="533"/>
    </row>
    <row r="29921" spans="1:7">
      <c r="A29921" s="533"/>
      <c r="B29921" s="1787"/>
      <c r="C29921" s="1788"/>
      <c r="D29921" s="533"/>
      <c r="E29921" s="533"/>
      <c r="F29921" s="533"/>
      <c r="G29921" s="533"/>
    </row>
    <row r="29922" spans="1:7">
      <c r="A29922" s="533"/>
      <c r="B29922" s="1787"/>
      <c r="C29922" s="1788"/>
      <c r="D29922" s="533"/>
      <c r="E29922" s="533"/>
      <c r="F29922" s="533"/>
      <c r="G29922" s="533"/>
    </row>
    <row r="29923" spans="1:7">
      <c r="A29923" s="533"/>
      <c r="B29923" s="1787"/>
      <c r="C29923" s="1788"/>
      <c r="D29923" s="533"/>
      <c r="E29923" s="533"/>
      <c r="F29923" s="533"/>
      <c r="G29923" s="533"/>
    </row>
    <row r="29924" spans="1:7">
      <c r="A29924" s="533"/>
      <c r="B29924" s="1787"/>
      <c r="C29924" s="1788"/>
      <c r="D29924" s="533"/>
      <c r="E29924" s="533"/>
      <c r="F29924" s="533"/>
      <c r="G29924" s="533"/>
    </row>
    <row r="29925" spans="1:7">
      <c r="A29925" s="533"/>
      <c r="B29925" s="1787"/>
      <c r="C29925" s="1788"/>
      <c r="D29925" s="533"/>
      <c r="E29925" s="533"/>
      <c r="F29925" s="533"/>
      <c r="G29925" s="533"/>
    </row>
    <row r="29926" spans="1:7">
      <c r="A29926" s="533"/>
      <c r="B29926" s="1787"/>
      <c r="C29926" s="1788"/>
      <c r="D29926" s="533"/>
      <c r="E29926" s="533"/>
      <c r="F29926" s="533"/>
      <c r="G29926" s="533"/>
    </row>
    <row r="29927" spans="1:7">
      <c r="A29927" s="533"/>
      <c r="B29927" s="1787"/>
      <c r="C29927" s="1788"/>
      <c r="D29927" s="533"/>
      <c r="E29927" s="533"/>
      <c r="F29927" s="533"/>
      <c r="G29927" s="533"/>
    </row>
    <row r="29928" spans="1:7">
      <c r="A29928" s="533"/>
      <c r="B29928" s="1787"/>
      <c r="C29928" s="1788"/>
      <c r="D29928" s="533"/>
      <c r="E29928" s="533"/>
      <c r="F29928" s="533"/>
      <c r="G29928" s="533"/>
    </row>
    <row r="29929" spans="1:7">
      <c r="A29929" s="533"/>
      <c r="B29929" s="1787"/>
      <c r="C29929" s="1788"/>
      <c r="D29929" s="533"/>
      <c r="E29929" s="533"/>
      <c r="F29929" s="533"/>
      <c r="G29929" s="533"/>
    </row>
    <row r="29930" spans="1:7">
      <c r="A29930" s="533"/>
      <c r="B29930" s="1787"/>
      <c r="C29930" s="1788"/>
      <c r="D29930" s="533"/>
      <c r="E29930" s="533"/>
      <c r="F29930" s="533"/>
      <c r="G29930" s="533"/>
    </row>
    <row r="29931" spans="1:7">
      <c r="A29931" s="533"/>
      <c r="B29931" s="1787"/>
      <c r="C29931" s="1788"/>
      <c r="D29931" s="533"/>
      <c r="E29931" s="533"/>
      <c r="F29931" s="533"/>
      <c r="G29931" s="533"/>
    </row>
    <row r="29932" spans="1:7">
      <c r="A29932" s="533"/>
      <c r="B29932" s="1787"/>
      <c r="C29932" s="1788"/>
      <c r="D29932" s="533"/>
      <c r="E29932" s="533"/>
      <c r="F29932" s="533"/>
      <c r="G29932" s="533"/>
    </row>
    <row r="29933" spans="1:7">
      <c r="A29933" s="533"/>
      <c r="B29933" s="1787"/>
      <c r="C29933" s="1788"/>
      <c r="D29933" s="533"/>
      <c r="E29933" s="533"/>
      <c r="F29933" s="533"/>
      <c r="G29933" s="533"/>
    </row>
    <row r="29934" spans="1:7">
      <c r="A29934" s="533"/>
      <c r="B29934" s="1787"/>
      <c r="C29934" s="1788"/>
      <c r="D29934" s="533"/>
      <c r="E29934" s="533"/>
      <c r="F29934" s="533"/>
      <c r="G29934" s="533"/>
    </row>
    <row r="29935" spans="1:7">
      <c r="A29935" s="533"/>
      <c r="B29935" s="1787"/>
      <c r="C29935" s="1788"/>
      <c r="D29935" s="533"/>
      <c r="E29935" s="533"/>
      <c r="F29935" s="533"/>
      <c r="G29935" s="533"/>
    </row>
    <row r="29936" spans="1:7">
      <c r="A29936" s="533"/>
      <c r="B29936" s="1787"/>
      <c r="C29936" s="1788"/>
      <c r="D29936" s="533"/>
      <c r="E29936" s="533"/>
      <c r="F29936" s="533"/>
      <c r="G29936" s="533"/>
    </row>
    <row r="29937" spans="1:7">
      <c r="A29937" s="533"/>
      <c r="B29937" s="1787"/>
      <c r="C29937" s="1788"/>
      <c r="D29937" s="533"/>
      <c r="E29937" s="533"/>
      <c r="F29937" s="533"/>
      <c r="G29937" s="533"/>
    </row>
    <row r="29938" spans="1:7">
      <c r="A29938" s="533"/>
      <c r="B29938" s="1787"/>
      <c r="C29938" s="1788"/>
      <c r="D29938" s="533"/>
      <c r="E29938" s="533"/>
      <c r="F29938" s="533"/>
      <c r="G29938" s="533"/>
    </row>
    <row r="29939" spans="1:7">
      <c r="A29939" s="533"/>
      <c r="B29939" s="1787"/>
      <c r="C29939" s="1788"/>
      <c r="D29939" s="533"/>
      <c r="E29939" s="533"/>
      <c r="F29939" s="533"/>
      <c r="G29939" s="533"/>
    </row>
    <row r="29940" spans="1:7">
      <c r="A29940" s="533"/>
      <c r="B29940" s="1787"/>
      <c r="C29940" s="1788"/>
      <c r="D29940" s="533"/>
      <c r="E29940" s="533"/>
      <c r="F29940" s="533"/>
      <c r="G29940" s="533"/>
    </row>
    <row r="29941" spans="1:7">
      <c r="A29941" s="533"/>
      <c r="B29941" s="1787"/>
      <c r="C29941" s="1788"/>
      <c r="D29941" s="533"/>
      <c r="E29941" s="533"/>
      <c r="F29941" s="533"/>
      <c r="G29941" s="533"/>
    </row>
    <row r="29942" spans="1:7">
      <c r="A29942" s="533"/>
      <c r="B29942" s="1787"/>
      <c r="C29942" s="1788"/>
      <c r="D29942" s="533"/>
      <c r="E29942" s="533"/>
      <c r="F29942" s="533"/>
      <c r="G29942" s="533"/>
    </row>
    <row r="29943" spans="1:7">
      <c r="A29943" s="533"/>
      <c r="B29943" s="1787"/>
      <c r="C29943" s="1788"/>
      <c r="D29943" s="533"/>
      <c r="E29943" s="533"/>
      <c r="F29943" s="533"/>
      <c r="G29943" s="533"/>
    </row>
    <row r="29944" spans="1:7">
      <c r="A29944" s="533"/>
      <c r="B29944" s="1787"/>
      <c r="C29944" s="1788"/>
      <c r="D29944" s="533"/>
      <c r="E29944" s="533"/>
      <c r="F29944" s="533"/>
      <c r="G29944" s="533"/>
    </row>
    <row r="29945" spans="1:7">
      <c r="A29945" s="533"/>
      <c r="B29945" s="1787"/>
      <c r="C29945" s="1788"/>
      <c r="D29945" s="533"/>
      <c r="E29945" s="533"/>
      <c r="F29945" s="533"/>
      <c r="G29945" s="533"/>
    </row>
    <row r="29946" spans="1:7">
      <c r="A29946" s="533"/>
      <c r="B29946" s="1787"/>
      <c r="C29946" s="1788"/>
      <c r="D29946" s="533"/>
      <c r="E29946" s="533"/>
      <c r="F29946" s="533"/>
      <c r="G29946" s="533"/>
    </row>
    <row r="29947" spans="1:7">
      <c r="A29947" s="533"/>
      <c r="B29947" s="1787"/>
      <c r="C29947" s="1788"/>
      <c r="D29947" s="533"/>
      <c r="E29947" s="533"/>
      <c r="F29947" s="533"/>
      <c r="G29947" s="533"/>
    </row>
    <row r="29948" spans="1:7">
      <c r="A29948" s="533"/>
      <c r="B29948" s="1787"/>
      <c r="C29948" s="1788"/>
      <c r="D29948" s="533"/>
      <c r="E29948" s="533"/>
      <c r="F29948" s="533"/>
      <c r="G29948" s="533"/>
    </row>
    <row r="29949" spans="1:7">
      <c r="A29949" s="533"/>
      <c r="B29949" s="1787"/>
      <c r="C29949" s="1788"/>
      <c r="D29949" s="533"/>
      <c r="E29949" s="533"/>
      <c r="F29949" s="533"/>
      <c r="G29949" s="533"/>
    </row>
    <row r="29950" spans="1:7">
      <c r="A29950" s="533"/>
      <c r="B29950" s="1787"/>
      <c r="C29950" s="1788"/>
      <c r="D29950" s="533"/>
      <c r="E29950" s="533"/>
      <c r="F29950" s="533"/>
      <c r="G29950" s="533"/>
    </row>
    <row r="29951" spans="1:7">
      <c r="A29951" s="533"/>
      <c r="B29951" s="1787"/>
      <c r="C29951" s="1788"/>
      <c r="D29951" s="533"/>
      <c r="E29951" s="533"/>
      <c r="F29951" s="533"/>
      <c r="G29951" s="533"/>
    </row>
    <row r="29952" spans="1:7">
      <c r="A29952" s="533"/>
      <c r="B29952" s="1787"/>
      <c r="C29952" s="1788"/>
      <c r="D29952" s="533"/>
      <c r="E29952" s="533"/>
      <c r="F29952" s="533"/>
      <c r="G29952" s="533"/>
    </row>
    <row r="29953" spans="1:7">
      <c r="A29953" s="533"/>
      <c r="B29953" s="1787"/>
      <c r="C29953" s="1788"/>
      <c r="D29953" s="533"/>
      <c r="E29953" s="533"/>
      <c r="F29953" s="533"/>
      <c r="G29953" s="533"/>
    </row>
    <row r="29954" spans="1:7">
      <c r="A29954" s="533"/>
      <c r="B29954" s="1787"/>
      <c r="C29954" s="1788"/>
      <c r="D29954" s="533"/>
      <c r="E29954" s="533"/>
      <c r="F29954" s="533"/>
      <c r="G29954" s="533"/>
    </row>
    <row r="29955" spans="1:7">
      <c r="A29955" s="533"/>
      <c r="B29955" s="1787"/>
      <c r="C29955" s="1788"/>
      <c r="D29955" s="533"/>
      <c r="E29955" s="533"/>
      <c r="F29955" s="533"/>
      <c r="G29955" s="533"/>
    </row>
    <row r="29956" spans="1:7">
      <c r="A29956" s="533"/>
      <c r="B29956" s="1787"/>
      <c r="C29956" s="1788"/>
      <c r="D29956" s="533"/>
      <c r="E29956" s="533"/>
      <c r="F29956" s="533"/>
      <c r="G29956" s="533"/>
    </row>
    <row r="29957" spans="1:7">
      <c r="A29957" s="533"/>
      <c r="B29957" s="1787"/>
      <c r="C29957" s="1788"/>
      <c r="D29957" s="533"/>
      <c r="E29957" s="533"/>
      <c r="F29957" s="533"/>
      <c r="G29957" s="533"/>
    </row>
    <row r="29958" spans="1:7">
      <c r="A29958" s="533"/>
      <c r="B29958" s="1787"/>
      <c r="C29958" s="1788"/>
      <c r="D29958" s="533"/>
      <c r="E29958" s="533"/>
      <c r="F29958" s="533"/>
      <c r="G29958" s="533"/>
    </row>
    <row r="29959" spans="1:7">
      <c r="A29959" s="533"/>
      <c r="B29959" s="1787"/>
      <c r="C29959" s="1788"/>
      <c r="D29959" s="533"/>
      <c r="E29959" s="533"/>
      <c r="F29959" s="533"/>
      <c r="G29959" s="533"/>
    </row>
    <row r="29960" spans="1:7">
      <c r="A29960" s="533"/>
      <c r="B29960" s="1787"/>
      <c r="C29960" s="1788"/>
      <c r="D29960" s="533"/>
      <c r="E29960" s="533"/>
      <c r="F29960" s="533"/>
      <c r="G29960" s="533"/>
    </row>
    <row r="29961" spans="1:7">
      <c r="A29961" s="533"/>
      <c r="B29961" s="1787"/>
      <c r="C29961" s="1788"/>
      <c r="D29961" s="533"/>
      <c r="E29961" s="533"/>
      <c r="F29961" s="533"/>
      <c r="G29961" s="533"/>
    </row>
    <row r="29962" spans="1:7">
      <c r="A29962" s="533"/>
      <c r="B29962" s="1787"/>
      <c r="C29962" s="1788"/>
      <c r="D29962" s="533"/>
      <c r="E29962" s="533"/>
      <c r="F29962" s="533"/>
      <c r="G29962" s="533"/>
    </row>
    <row r="29963" spans="1:7">
      <c r="A29963" s="533"/>
      <c r="B29963" s="1787"/>
      <c r="C29963" s="1788"/>
      <c r="D29963" s="533"/>
      <c r="E29963" s="533"/>
      <c r="F29963" s="533"/>
      <c r="G29963" s="533"/>
    </row>
    <row r="29964" spans="1:7">
      <c r="A29964" s="533"/>
      <c r="B29964" s="1787"/>
      <c r="C29964" s="1788"/>
      <c r="D29964" s="533"/>
      <c r="E29964" s="533"/>
      <c r="F29964" s="533"/>
      <c r="G29964" s="533"/>
    </row>
    <row r="29965" spans="1:7">
      <c r="A29965" s="533"/>
      <c r="B29965" s="1787"/>
      <c r="C29965" s="1788"/>
      <c r="D29965" s="533"/>
      <c r="E29965" s="533"/>
      <c r="F29965" s="533"/>
      <c r="G29965" s="533"/>
    </row>
    <row r="29966" spans="1:7">
      <c r="A29966" s="533"/>
      <c r="B29966" s="1787"/>
      <c r="C29966" s="1788"/>
      <c r="D29966" s="533"/>
      <c r="E29966" s="533"/>
      <c r="F29966" s="533"/>
      <c r="G29966" s="533"/>
    </row>
    <row r="29967" spans="1:7">
      <c r="A29967" s="533"/>
      <c r="B29967" s="1787"/>
      <c r="C29967" s="1788"/>
      <c r="D29967" s="533"/>
      <c r="E29967" s="533"/>
      <c r="F29967" s="533"/>
      <c r="G29967" s="533"/>
    </row>
    <row r="29968" spans="1:7">
      <c r="A29968" s="533"/>
      <c r="B29968" s="1787"/>
      <c r="C29968" s="1788"/>
      <c r="D29968" s="533"/>
      <c r="E29968" s="533"/>
      <c r="F29968" s="533"/>
      <c r="G29968" s="533"/>
    </row>
    <row r="29969" spans="1:7">
      <c r="A29969" s="533"/>
      <c r="B29969" s="1787"/>
      <c r="C29969" s="1788"/>
      <c r="D29969" s="533"/>
      <c r="E29969" s="533"/>
      <c r="F29969" s="533"/>
      <c r="G29969" s="533"/>
    </row>
    <row r="29970" spans="1:7">
      <c r="A29970" s="533"/>
      <c r="B29970" s="1787"/>
      <c r="C29970" s="1788"/>
      <c r="D29970" s="533"/>
      <c r="E29970" s="533"/>
      <c r="F29970" s="533"/>
      <c r="G29970" s="533"/>
    </row>
    <row r="29971" spans="1:7">
      <c r="A29971" s="533"/>
      <c r="B29971" s="1787"/>
      <c r="C29971" s="1788"/>
      <c r="D29971" s="533"/>
      <c r="E29971" s="533"/>
      <c r="F29971" s="533"/>
      <c r="G29971" s="533"/>
    </row>
    <row r="29972" spans="1:7">
      <c r="A29972" s="533"/>
      <c r="B29972" s="1787"/>
      <c r="C29972" s="1788"/>
      <c r="D29972" s="533"/>
      <c r="E29972" s="533"/>
      <c r="F29972" s="533"/>
      <c r="G29972" s="533"/>
    </row>
    <row r="29973" spans="1:7">
      <c r="A29973" s="533"/>
      <c r="B29973" s="1787"/>
      <c r="C29973" s="1788"/>
      <c r="D29973" s="533"/>
      <c r="E29973" s="533"/>
      <c r="F29973" s="533"/>
      <c r="G29973" s="533"/>
    </row>
    <row r="29974" spans="1:7">
      <c r="A29974" s="533"/>
      <c r="B29974" s="1787"/>
      <c r="C29974" s="1788"/>
      <c r="D29974" s="533"/>
      <c r="E29974" s="533"/>
      <c r="F29974" s="533"/>
      <c r="G29974" s="533"/>
    </row>
    <row r="29975" spans="1:7">
      <c r="A29975" s="533"/>
      <c r="B29975" s="1787"/>
      <c r="C29975" s="1788"/>
      <c r="D29975" s="533"/>
      <c r="E29975" s="533"/>
      <c r="F29975" s="533"/>
      <c r="G29975" s="533"/>
    </row>
    <row r="29976" spans="1:7">
      <c r="A29976" s="533"/>
      <c r="B29976" s="1787"/>
      <c r="C29976" s="1788"/>
      <c r="D29976" s="533"/>
      <c r="E29976" s="533"/>
      <c r="F29976" s="533"/>
      <c r="G29976" s="533"/>
    </row>
    <row r="29977" spans="1:7">
      <c r="A29977" s="533"/>
      <c r="B29977" s="1787"/>
      <c r="C29977" s="1788"/>
      <c r="D29977" s="533"/>
      <c r="E29977" s="533"/>
      <c r="F29977" s="533"/>
      <c r="G29977" s="533"/>
    </row>
    <row r="29978" spans="1:7">
      <c r="A29978" s="533"/>
      <c r="B29978" s="1787"/>
      <c r="C29978" s="1788"/>
      <c r="D29978" s="533"/>
      <c r="E29978" s="533"/>
      <c r="F29978" s="533"/>
      <c r="G29978" s="533"/>
    </row>
    <row r="29979" spans="1:7">
      <c r="A29979" s="533"/>
      <c r="B29979" s="1787"/>
      <c r="C29979" s="1788"/>
      <c r="D29979" s="533"/>
      <c r="E29979" s="533"/>
      <c r="F29979" s="533"/>
      <c r="G29979" s="533"/>
    </row>
    <row r="29980" spans="1:7">
      <c r="A29980" s="533"/>
      <c r="B29980" s="1787"/>
      <c r="C29980" s="1788"/>
      <c r="D29980" s="533"/>
      <c r="E29980" s="533"/>
      <c r="F29980" s="533"/>
      <c r="G29980" s="533"/>
    </row>
    <row r="29981" spans="1:7">
      <c r="A29981" s="533"/>
      <c r="B29981" s="1787"/>
      <c r="C29981" s="1788"/>
      <c r="D29981" s="533"/>
      <c r="E29981" s="533"/>
      <c r="F29981" s="533"/>
      <c r="G29981" s="533"/>
    </row>
    <row r="29982" spans="1:7">
      <c r="A29982" s="533"/>
      <c r="B29982" s="1787"/>
      <c r="C29982" s="1788"/>
      <c r="D29982" s="533"/>
      <c r="E29982" s="533"/>
      <c r="F29982" s="533"/>
      <c r="G29982" s="533"/>
    </row>
    <row r="29983" spans="1:7">
      <c r="A29983" s="533"/>
      <c r="B29983" s="1787"/>
      <c r="C29983" s="1788"/>
      <c r="D29983" s="533"/>
      <c r="E29983" s="533"/>
      <c r="F29983" s="533"/>
      <c r="G29983" s="533"/>
    </row>
    <row r="29984" spans="1:7">
      <c r="A29984" s="533"/>
      <c r="B29984" s="1787"/>
      <c r="C29984" s="1788"/>
      <c r="D29984" s="533"/>
      <c r="E29984" s="533"/>
      <c r="F29984" s="533"/>
      <c r="G29984" s="533"/>
    </row>
    <row r="29985" spans="1:7">
      <c r="A29985" s="533"/>
      <c r="B29985" s="1787"/>
      <c r="C29985" s="1788"/>
      <c r="D29985" s="533"/>
      <c r="E29985" s="533"/>
      <c r="F29985" s="533"/>
      <c r="G29985" s="533"/>
    </row>
    <row r="29986" spans="1:7">
      <c r="A29986" s="533"/>
      <c r="B29986" s="1787"/>
      <c r="C29986" s="1788"/>
      <c r="D29986" s="533"/>
      <c r="E29986" s="533"/>
      <c r="F29986" s="533"/>
      <c r="G29986" s="533"/>
    </row>
    <row r="29987" spans="1:7">
      <c r="A29987" s="533"/>
      <c r="B29987" s="1787"/>
      <c r="C29987" s="1788"/>
      <c r="D29987" s="533"/>
      <c r="E29987" s="533"/>
      <c r="F29987" s="533"/>
      <c r="G29987" s="533"/>
    </row>
    <row r="29988" spans="1:7">
      <c r="A29988" s="533"/>
      <c r="B29988" s="1787"/>
      <c r="C29988" s="1788"/>
      <c r="D29988" s="533"/>
      <c r="E29988" s="533"/>
      <c r="F29988" s="533"/>
      <c r="G29988" s="533"/>
    </row>
    <row r="29989" spans="1:7">
      <c r="A29989" s="533"/>
      <c r="B29989" s="1787"/>
      <c r="C29989" s="1788"/>
      <c r="D29989" s="533"/>
      <c r="E29989" s="533"/>
      <c r="F29989" s="533"/>
      <c r="G29989" s="533"/>
    </row>
    <row r="29990" spans="1:7">
      <c r="A29990" s="533"/>
      <c r="B29990" s="1787"/>
      <c r="C29990" s="1788"/>
      <c r="D29990" s="533"/>
      <c r="E29990" s="533"/>
      <c r="F29990" s="533"/>
      <c r="G29990" s="533"/>
    </row>
    <row r="29991" spans="1:7">
      <c r="A29991" s="533"/>
      <c r="B29991" s="1787"/>
      <c r="C29991" s="1788"/>
      <c r="D29991" s="533"/>
      <c r="E29991" s="533"/>
      <c r="F29991" s="533"/>
      <c r="G29991" s="533"/>
    </row>
    <row r="29992" spans="1:7">
      <c r="A29992" s="533"/>
      <c r="B29992" s="1787"/>
      <c r="C29992" s="1788"/>
      <c r="D29992" s="533"/>
      <c r="E29992" s="533"/>
      <c r="F29992" s="533"/>
      <c r="G29992" s="533"/>
    </row>
    <row r="29993" spans="1:7">
      <c r="A29993" s="533"/>
      <c r="B29993" s="1787"/>
      <c r="C29993" s="1788"/>
      <c r="D29993" s="533"/>
      <c r="E29993" s="533"/>
      <c r="F29993" s="533"/>
      <c r="G29993" s="533"/>
    </row>
    <row r="29994" spans="1:7">
      <c r="A29994" s="533"/>
      <c r="B29994" s="1787"/>
      <c r="C29994" s="1788"/>
      <c r="D29994" s="533"/>
      <c r="E29994" s="533"/>
      <c r="F29994" s="533"/>
      <c r="G29994" s="533"/>
    </row>
    <row r="29995" spans="1:7">
      <c r="A29995" s="533"/>
      <c r="B29995" s="1787"/>
      <c r="C29995" s="1788"/>
      <c r="D29995" s="533"/>
      <c r="E29995" s="533"/>
      <c r="F29995" s="533"/>
      <c r="G29995" s="533"/>
    </row>
    <row r="29996" spans="1:7">
      <c r="A29996" s="533"/>
      <c r="B29996" s="1787"/>
      <c r="C29996" s="1788"/>
      <c r="D29996" s="533"/>
      <c r="E29996" s="533"/>
      <c r="F29996" s="533"/>
      <c r="G29996" s="533"/>
    </row>
    <row r="29997" spans="1:7">
      <c r="A29997" s="533"/>
      <c r="B29997" s="1787"/>
      <c r="C29997" s="1788"/>
      <c r="D29997" s="533"/>
      <c r="E29997" s="533"/>
      <c r="F29997" s="533"/>
      <c r="G29997" s="533"/>
    </row>
    <row r="29998" spans="1:7">
      <c r="A29998" s="533"/>
      <c r="B29998" s="1787"/>
      <c r="C29998" s="1788"/>
      <c r="D29998" s="533"/>
      <c r="E29998" s="533"/>
      <c r="F29998" s="533"/>
      <c r="G29998" s="533"/>
    </row>
    <row r="29999" spans="1:7">
      <c r="A29999" s="533"/>
      <c r="B29999" s="1787"/>
      <c r="C29999" s="1788"/>
      <c r="D29999" s="533"/>
      <c r="E29999" s="533"/>
      <c r="F29999" s="533"/>
      <c r="G29999" s="533"/>
    </row>
    <row r="30000" spans="1:7">
      <c r="A30000" s="533"/>
      <c r="B30000" s="1787"/>
      <c r="C30000" s="1788"/>
      <c r="D30000" s="533"/>
      <c r="E30000" s="533"/>
      <c r="F30000" s="533"/>
      <c r="G30000" s="533"/>
    </row>
    <row r="30001" spans="1:7">
      <c r="A30001" s="533"/>
      <c r="B30001" s="1787"/>
      <c r="C30001" s="1788"/>
      <c r="D30001" s="533"/>
      <c r="E30001" s="533"/>
      <c r="F30001" s="533"/>
      <c r="G30001" s="533"/>
    </row>
    <row r="30002" spans="1:7">
      <c r="A30002" s="533"/>
      <c r="B30002" s="1787"/>
      <c r="C30002" s="1788"/>
      <c r="D30002" s="533"/>
      <c r="E30002" s="533"/>
      <c r="F30002" s="533"/>
      <c r="G30002" s="533"/>
    </row>
    <row r="30003" spans="1:7">
      <c r="A30003" s="533"/>
      <c r="B30003" s="1787"/>
      <c r="C30003" s="1788"/>
      <c r="D30003" s="533"/>
      <c r="E30003" s="533"/>
      <c r="F30003" s="533"/>
      <c r="G30003" s="533"/>
    </row>
    <row r="30004" spans="1:7">
      <c r="A30004" s="533"/>
      <c r="B30004" s="1787"/>
      <c r="C30004" s="1788"/>
      <c r="D30004" s="533"/>
      <c r="E30004" s="533"/>
      <c r="F30004" s="533"/>
      <c r="G30004" s="533"/>
    </row>
    <row r="30005" spans="1:7">
      <c r="A30005" s="533"/>
      <c r="B30005" s="1787"/>
      <c r="C30005" s="1788"/>
      <c r="D30005" s="533"/>
      <c r="E30005" s="533"/>
      <c r="F30005" s="533"/>
      <c r="G30005" s="533"/>
    </row>
    <row r="30006" spans="1:7">
      <c r="A30006" s="533"/>
      <c r="B30006" s="1787"/>
      <c r="C30006" s="1788"/>
      <c r="D30006" s="533"/>
      <c r="E30006" s="533"/>
      <c r="F30006" s="533"/>
      <c r="G30006" s="533"/>
    </row>
    <row r="30007" spans="1:7">
      <c r="A30007" s="533"/>
      <c r="B30007" s="1787"/>
      <c r="C30007" s="1788"/>
      <c r="D30007" s="533"/>
      <c r="E30007" s="533"/>
      <c r="F30007" s="533"/>
      <c r="G30007" s="533"/>
    </row>
    <row r="30008" spans="1:7">
      <c r="A30008" s="533"/>
      <c r="B30008" s="1787"/>
      <c r="C30008" s="1788"/>
      <c r="D30008" s="533"/>
      <c r="E30008" s="533"/>
      <c r="F30008" s="533"/>
      <c r="G30008" s="533"/>
    </row>
    <row r="30009" spans="1:7">
      <c r="A30009" s="533"/>
      <c r="B30009" s="1787"/>
      <c r="C30009" s="1788"/>
      <c r="D30009" s="533"/>
      <c r="E30009" s="533"/>
      <c r="F30009" s="533"/>
      <c r="G30009" s="533"/>
    </row>
    <row r="30010" spans="1:7">
      <c r="A30010" s="533"/>
      <c r="B30010" s="1787"/>
      <c r="C30010" s="1788"/>
      <c r="D30010" s="533"/>
      <c r="E30010" s="533"/>
      <c r="F30010" s="533"/>
      <c r="G30010" s="533"/>
    </row>
    <row r="30011" spans="1:7">
      <c r="A30011" s="533"/>
      <c r="B30011" s="1787"/>
      <c r="C30011" s="1788"/>
      <c r="D30011" s="533"/>
      <c r="E30011" s="533"/>
      <c r="F30011" s="533"/>
      <c r="G30011" s="533"/>
    </row>
    <row r="30012" spans="1:7">
      <c r="A30012" s="533"/>
      <c r="B30012" s="1787"/>
      <c r="C30012" s="1788"/>
      <c r="D30012" s="533"/>
      <c r="E30012" s="533"/>
      <c r="F30012" s="533"/>
      <c r="G30012" s="533"/>
    </row>
    <row r="30013" spans="1:7">
      <c r="A30013" s="533"/>
      <c r="B30013" s="1787"/>
      <c r="C30013" s="1788"/>
      <c r="D30013" s="533"/>
      <c r="E30013" s="533"/>
      <c r="F30013" s="533"/>
      <c r="G30013" s="533"/>
    </row>
    <row r="30014" spans="1:7">
      <c r="A30014" s="533"/>
      <c r="B30014" s="1787"/>
      <c r="C30014" s="1788"/>
      <c r="D30014" s="533"/>
      <c r="E30014" s="533"/>
      <c r="F30014" s="533"/>
      <c r="G30014" s="533"/>
    </row>
    <row r="30015" spans="1:7">
      <c r="A30015" s="533"/>
      <c r="B30015" s="1787"/>
      <c r="C30015" s="1788"/>
      <c r="D30015" s="533"/>
      <c r="E30015" s="533"/>
      <c r="F30015" s="533"/>
      <c r="G30015" s="533"/>
    </row>
    <row r="30016" spans="1:7">
      <c r="A30016" s="533"/>
      <c r="B30016" s="1787"/>
      <c r="C30016" s="1788"/>
      <c r="D30016" s="533"/>
      <c r="E30016" s="533"/>
      <c r="F30016" s="533"/>
      <c r="G30016" s="533"/>
    </row>
    <row r="30017" spans="1:7">
      <c r="A30017" s="533"/>
      <c r="B30017" s="1787"/>
      <c r="C30017" s="1788"/>
      <c r="D30017" s="533"/>
      <c r="E30017" s="533"/>
      <c r="F30017" s="533"/>
      <c r="G30017" s="533"/>
    </row>
    <row r="30018" spans="1:7">
      <c r="A30018" s="533"/>
      <c r="B30018" s="1787"/>
      <c r="C30018" s="1788"/>
      <c r="D30018" s="533"/>
      <c r="E30018" s="533"/>
      <c r="F30018" s="533"/>
      <c r="G30018" s="533"/>
    </row>
    <row r="30019" spans="1:7">
      <c r="A30019" s="533"/>
      <c r="B30019" s="1787"/>
      <c r="C30019" s="1788"/>
      <c r="D30019" s="533"/>
      <c r="E30019" s="533"/>
      <c r="F30019" s="533"/>
      <c r="G30019" s="533"/>
    </row>
    <row r="30020" spans="1:7">
      <c r="A30020" s="533"/>
      <c r="B30020" s="1787"/>
      <c r="C30020" s="1788"/>
      <c r="D30020" s="533"/>
      <c r="E30020" s="533"/>
      <c r="F30020" s="533"/>
      <c r="G30020" s="533"/>
    </row>
    <row r="30021" spans="1:7">
      <c r="A30021" s="533"/>
      <c r="B30021" s="1787"/>
      <c r="C30021" s="1788"/>
      <c r="D30021" s="533"/>
      <c r="E30021" s="533"/>
      <c r="F30021" s="533"/>
      <c r="G30021" s="533"/>
    </row>
    <row r="30022" spans="1:7">
      <c r="A30022" s="533"/>
      <c r="B30022" s="1787"/>
      <c r="C30022" s="1788"/>
      <c r="D30022" s="533"/>
      <c r="E30022" s="533"/>
      <c r="F30022" s="533"/>
      <c r="G30022" s="533"/>
    </row>
    <row r="30023" spans="1:7">
      <c r="A30023" s="533"/>
      <c r="B30023" s="1787"/>
      <c r="C30023" s="1788"/>
      <c r="D30023" s="533"/>
      <c r="E30023" s="533"/>
      <c r="F30023" s="533"/>
      <c r="G30023" s="533"/>
    </row>
    <row r="30024" spans="1:7">
      <c r="A30024" s="533"/>
      <c r="B30024" s="1787"/>
      <c r="C30024" s="1788"/>
      <c r="D30024" s="533"/>
      <c r="E30024" s="533"/>
      <c r="F30024" s="533"/>
      <c r="G30024" s="533"/>
    </row>
    <row r="30025" spans="1:7">
      <c r="A30025" s="533"/>
      <c r="B30025" s="1787"/>
      <c r="C30025" s="1788"/>
      <c r="D30025" s="533"/>
      <c r="E30025" s="533"/>
      <c r="F30025" s="533"/>
      <c r="G30025" s="533"/>
    </row>
    <row r="30026" spans="1:7">
      <c r="A30026" s="533"/>
      <c r="B30026" s="1787"/>
      <c r="C30026" s="1788"/>
      <c r="D30026" s="533"/>
      <c r="E30026" s="533"/>
      <c r="F30026" s="533"/>
      <c r="G30026" s="533"/>
    </row>
    <row r="30027" spans="1:7">
      <c r="A30027" s="533"/>
      <c r="B30027" s="1787"/>
      <c r="C30027" s="1788"/>
      <c r="D30027" s="533"/>
      <c r="E30027" s="533"/>
      <c r="F30027" s="533"/>
      <c r="G30027" s="533"/>
    </row>
    <row r="30028" spans="1:7">
      <c r="A30028" s="533"/>
      <c r="B30028" s="1787"/>
      <c r="C30028" s="1788"/>
      <c r="D30028" s="533"/>
      <c r="E30028" s="533"/>
      <c r="F30028" s="533"/>
      <c r="G30028" s="533"/>
    </row>
    <row r="30029" spans="1:7">
      <c r="A30029" s="533"/>
      <c r="B30029" s="1787"/>
      <c r="C30029" s="1788"/>
      <c r="D30029" s="533"/>
      <c r="E30029" s="533"/>
      <c r="F30029" s="533"/>
      <c r="G30029" s="533"/>
    </row>
    <row r="30030" spans="1:7">
      <c r="A30030" s="533"/>
      <c r="B30030" s="1787"/>
      <c r="C30030" s="1788"/>
      <c r="D30030" s="533"/>
      <c r="E30030" s="533"/>
      <c r="F30030" s="533"/>
      <c r="G30030" s="533"/>
    </row>
    <row r="30031" spans="1:7">
      <c r="A30031" s="533"/>
      <c r="B30031" s="1787"/>
      <c r="C30031" s="1788"/>
      <c r="D30031" s="533"/>
      <c r="E30031" s="533"/>
      <c r="F30031" s="533"/>
      <c r="G30031" s="533"/>
    </row>
    <row r="30032" spans="1:7">
      <c r="A30032" s="533"/>
      <c r="B30032" s="1787"/>
      <c r="C30032" s="1788"/>
      <c r="D30032" s="533"/>
      <c r="E30032" s="533"/>
      <c r="F30032" s="533"/>
      <c r="G30032" s="533"/>
    </row>
    <row r="30033" spans="1:7">
      <c r="A30033" s="533"/>
      <c r="B30033" s="1787"/>
      <c r="C30033" s="1788"/>
      <c r="D30033" s="533"/>
      <c r="E30033" s="533"/>
      <c r="F30033" s="533"/>
      <c r="G30033" s="533"/>
    </row>
    <row r="30034" spans="1:7">
      <c r="A30034" s="533"/>
      <c r="B30034" s="1787"/>
      <c r="C30034" s="1788"/>
      <c r="D30034" s="533"/>
      <c r="E30034" s="533"/>
      <c r="F30034" s="533"/>
      <c r="G30034" s="533"/>
    </row>
    <row r="30035" spans="1:7">
      <c r="A30035" s="533"/>
      <c r="B30035" s="1787"/>
      <c r="C30035" s="1788"/>
      <c r="D30035" s="533"/>
      <c r="E30035" s="533"/>
      <c r="F30035" s="533"/>
      <c r="G30035" s="533"/>
    </row>
    <row r="30036" spans="1:7">
      <c r="A30036" s="533"/>
      <c r="B30036" s="1787"/>
      <c r="C30036" s="1788"/>
      <c r="D30036" s="533"/>
      <c r="E30036" s="533"/>
      <c r="F30036" s="533"/>
      <c r="G30036" s="533"/>
    </row>
    <row r="30037" spans="1:7">
      <c r="A30037" s="533"/>
      <c r="B30037" s="1787"/>
      <c r="C30037" s="1788"/>
      <c r="D30037" s="533"/>
      <c r="E30037" s="533"/>
      <c r="F30037" s="533"/>
      <c r="G30037" s="533"/>
    </row>
    <row r="30038" spans="1:7">
      <c r="A30038" s="533"/>
      <c r="B30038" s="1787"/>
      <c r="C30038" s="1788"/>
      <c r="D30038" s="533"/>
      <c r="E30038" s="533"/>
      <c r="F30038" s="533"/>
      <c r="G30038" s="533"/>
    </row>
    <row r="30039" spans="1:7">
      <c r="A30039" s="533"/>
      <c r="B30039" s="1787"/>
      <c r="C30039" s="1788"/>
      <c r="D30039" s="533"/>
      <c r="E30039" s="533"/>
      <c r="F30039" s="533"/>
      <c r="G30039" s="533"/>
    </row>
    <row r="30040" spans="1:7">
      <c r="A30040" s="533"/>
      <c r="B30040" s="1787"/>
      <c r="C30040" s="1788"/>
      <c r="D30040" s="533"/>
      <c r="E30040" s="533"/>
      <c r="F30040" s="533"/>
      <c r="G30040" s="533"/>
    </row>
    <row r="30041" spans="1:7">
      <c r="A30041" s="533"/>
      <c r="B30041" s="1787"/>
      <c r="C30041" s="1788"/>
      <c r="D30041" s="533"/>
      <c r="E30041" s="533"/>
      <c r="F30041" s="533"/>
      <c r="G30041" s="533"/>
    </row>
    <row r="30042" spans="1:7">
      <c r="A30042" s="533"/>
      <c r="B30042" s="1787"/>
      <c r="C30042" s="1788"/>
      <c r="D30042" s="533"/>
      <c r="E30042" s="533"/>
      <c r="F30042" s="533"/>
      <c r="G30042" s="533"/>
    </row>
    <row r="30043" spans="1:7">
      <c r="A30043" s="533"/>
      <c r="B30043" s="1787"/>
      <c r="C30043" s="1788"/>
      <c r="D30043" s="533"/>
      <c r="E30043" s="533"/>
      <c r="F30043" s="533"/>
      <c r="G30043" s="533"/>
    </row>
    <row r="30044" spans="1:7">
      <c r="A30044" s="533"/>
      <c r="B30044" s="1787"/>
      <c r="C30044" s="1788"/>
      <c r="D30044" s="533"/>
      <c r="E30044" s="533"/>
      <c r="F30044" s="533"/>
      <c r="G30044" s="533"/>
    </row>
    <row r="30045" spans="1:7">
      <c r="A30045" s="533"/>
      <c r="B30045" s="1787"/>
      <c r="C30045" s="1788"/>
      <c r="D30045" s="533"/>
      <c r="E30045" s="533"/>
      <c r="F30045" s="533"/>
      <c r="G30045" s="533"/>
    </row>
    <row r="30046" spans="1:7">
      <c r="A30046" s="533"/>
      <c r="B30046" s="1787"/>
      <c r="C30046" s="1788"/>
      <c r="D30046" s="533"/>
      <c r="E30046" s="533"/>
      <c r="F30046" s="533"/>
      <c r="G30046" s="533"/>
    </row>
    <row r="30047" spans="1:7">
      <c r="A30047" s="533"/>
      <c r="B30047" s="1787"/>
      <c r="C30047" s="1788"/>
      <c r="D30047" s="533"/>
      <c r="E30047" s="533"/>
      <c r="F30047" s="533"/>
      <c r="G30047" s="533"/>
    </row>
    <row r="30048" spans="1:7">
      <c r="A30048" s="533"/>
      <c r="B30048" s="1787"/>
      <c r="C30048" s="1788"/>
      <c r="D30048" s="533"/>
      <c r="E30048" s="533"/>
      <c r="F30048" s="533"/>
      <c r="G30048" s="533"/>
    </row>
    <row r="30049" spans="1:7">
      <c r="A30049" s="533"/>
      <c r="B30049" s="1787"/>
      <c r="C30049" s="1788"/>
      <c r="D30049" s="533"/>
      <c r="E30049" s="533"/>
      <c r="F30049" s="533"/>
      <c r="G30049" s="533"/>
    </row>
    <row r="30050" spans="1:7">
      <c r="A30050" s="533"/>
      <c r="B30050" s="1787"/>
      <c r="C30050" s="1788"/>
      <c r="D30050" s="533"/>
      <c r="E30050" s="533"/>
      <c r="F30050" s="533"/>
      <c r="G30050" s="533"/>
    </row>
    <row r="30051" spans="1:7">
      <c r="A30051" s="533"/>
      <c r="B30051" s="1787"/>
      <c r="C30051" s="1788"/>
      <c r="D30051" s="533"/>
      <c r="E30051" s="533"/>
      <c r="F30051" s="533"/>
      <c r="G30051" s="533"/>
    </row>
    <row r="30052" spans="1:7">
      <c r="A30052" s="533"/>
      <c r="B30052" s="1787"/>
      <c r="C30052" s="1788"/>
      <c r="D30052" s="533"/>
      <c r="E30052" s="533"/>
      <c r="F30052" s="533"/>
      <c r="G30052" s="533"/>
    </row>
    <row r="30053" spans="1:7">
      <c r="A30053" s="533"/>
      <c r="B30053" s="1787"/>
      <c r="C30053" s="1788"/>
      <c r="D30053" s="533"/>
      <c r="E30053" s="533"/>
      <c r="F30053" s="533"/>
      <c r="G30053" s="533"/>
    </row>
    <row r="30054" spans="1:7">
      <c r="A30054" s="533"/>
      <c r="B30054" s="1787"/>
      <c r="C30054" s="1788"/>
      <c r="D30054" s="533"/>
      <c r="E30054" s="533"/>
      <c r="F30054" s="533"/>
      <c r="G30054" s="533"/>
    </row>
    <row r="30055" spans="1:7">
      <c r="A30055" s="533"/>
      <c r="B30055" s="1787"/>
      <c r="C30055" s="1788"/>
      <c r="D30055" s="533"/>
      <c r="E30055" s="533"/>
      <c r="F30055" s="533"/>
      <c r="G30055" s="533"/>
    </row>
    <row r="30056" spans="1:7">
      <c r="A30056" s="533"/>
      <c r="B30056" s="1787"/>
      <c r="C30056" s="1788"/>
      <c r="D30056" s="533"/>
      <c r="E30056" s="533"/>
      <c r="F30056" s="533"/>
      <c r="G30056" s="533"/>
    </row>
    <row r="30057" spans="1:7">
      <c r="A30057" s="533"/>
      <c r="B30057" s="1787"/>
      <c r="C30057" s="1788"/>
      <c r="D30057" s="533"/>
      <c r="E30057" s="533"/>
      <c r="F30057" s="533"/>
      <c r="G30057" s="533"/>
    </row>
    <row r="30058" spans="1:7">
      <c r="A30058" s="533"/>
      <c r="B30058" s="1787"/>
      <c r="C30058" s="1788"/>
      <c r="D30058" s="533"/>
      <c r="E30058" s="533"/>
      <c r="F30058" s="533"/>
      <c r="G30058" s="533"/>
    </row>
    <row r="30059" spans="1:7">
      <c r="A30059" s="533"/>
      <c r="B30059" s="1787"/>
      <c r="C30059" s="1788"/>
      <c r="D30059" s="533"/>
      <c r="E30059" s="533"/>
      <c r="F30059" s="533"/>
      <c r="G30059" s="533"/>
    </row>
    <row r="30060" spans="1:7">
      <c r="A30060" s="533"/>
      <c r="B30060" s="1787"/>
      <c r="C30060" s="1788"/>
      <c r="D30060" s="533"/>
      <c r="E30060" s="533"/>
      <c r="F30060" s="533"/>
      <c r="G30060" s="533"/>
    </row>
    <row r="30061" spans="1:7">
      <c r="A30061" s="533"/>
      <c r="B30061" s="1787"/>
      <c r="C30061" s="1788"/>
      <c r="D30061" s="533"/>
      <c r="E30061" s="533"/>
      <c r="F30061" s="533"/>
      <c r="G30061" s="533"/>
    </row>
    <row r="30062" spans="1:7">
      <c r="A30062" s="533"/>
      <c r="B30062" s="1787"/>
      <c r="C30062" s="1788"/>
      <c r="D30062" s="533"/>
      <c r="E30062" s="533"/>
      <c r="F30062" s="533"/>
      <c r="G30062" s="533"/>
    </row>
    <row r="30063" spans="1:7">
      <c r="A30063" s="533"/>
      <c r="B30063" s="1787"/>
      <c r="C30063" s="1788"/>
      <c r="D30063" s="533"/>
      <c r="E30063" s="533"/>
      <c r="F30063" s="533"/>
      <c r="G30063" s="533"/>
    </row>
    <row r="30064" spans="1:7">
      <c r="A30064" s="533"/>
      <c r="B30064" s="1787"/>
      <c r="C30064" s="1788"/>
      <c r="D30064" s="533"/>
      <c r="E30064" s="533"/>
      <c r="F30064" s="533"/>
      <c r="G30064" s="533"/>
    </row>
    <row r="30065" spans="1:7">
      <c r="A30065" s="533"/>
      <c r="B30065" s="1787"/>
      <c r="C30065" s="1788"/>
      <c r="D30065" s="533"/>
      <c r="E30065" s="533"/>
      <c r="F30065" s="533"/>
      <c r="G30065" s="533"/>
    </row>
    <row r="30066" spans="1:7">
      <c r="A30066" s="533"/>
      <c r="B30066" s="1787"/>
      <c r="C30066" s="1788"/>
      <c r="D30066" s="533"/>
      <c r="E30066" s="533"/>
      <c r="F30066" s="533"/>
      <c r="G30066" s="533"/>
    </row>
    <row r="30067" spans="1:7">
      <c r="A30067" s="533"/>
      <c r="B30067" s="1787"/>
      <c r="C30067" s="1788"/>
      <c r="D30067" s="533"/>
      <c r="E30067" s="533"/>
      <c r="F30067" s="533"/>
      <c r="G30067" s="533"/>
    </row>
    <row r="30068" spans="1:7">
      <c r="A30068" s="533"/>
      <c r="B30068" s="1787"/>
      <c r="C30068" s="1788"/>
      <c r="D30068" s="533"/>
      <c r="E30068" s="533"/>
      <c r="F30068" s="533"/>
      <c r="G30068" s="533"/>
    </row>
    <row r="30069" spans="1:7">
      <c r="A30069" s="533"/>
      <c r="B30069" s="1787"/>
      <c r="C30069" s="1788"/>
      <c r="D30069" s="533"/>
      <c r="E30069" s="533"/>
      <c r="F30069" s="533"/>
      <c r="G30069" s="533"/>
    </row>
    <row r="30070" spans="1:7">
      <c r="A30070" s="533"/>
      <c r="B30070" s="1787"/>
      <c r="C30070" s="1788"/>
      <c r="D30070" s="533"/>
      <c r="E30070" s="533"/>
      <c r="F30070" s="533"/>
      <c r="G30070" s="533"/>
    </row>
    <row r="30071" spans="1:7">
      <c r="A30071" s="533"/>
      <c r="B30071" s="1787"/>
      <c r="C30071" s="1788"/>
      <c r="D30071" s="533"/>
      <c r="E30071" s="533"/>
      <c r="F30071" s="533"/>
      <c r="G30071" s="533"/>
    </row>
    <row r="30072" spans="1:7">
      <c r="A30072" s="533"/>
      <c r="B30072" s="1787"/>
      <c r="C30072" s="1788"/>
      <c r="D30072" s="533"/>
      <c r="E30072" s="533"/>
      <c r="F30072" s="533"/>
      <c r="G30072" s="533"/>
    </row>
    <row r="30073" spans="1:7">
      <c r="A30073" s="533"/>
      <c r="B30073" s="1787"/>
      <c r="C30073" s="1788"/>
      <c r="D30073" s="533"/>
      <c r="E30073" s="533"/>
      <c r="F30073" s="533"/>
      <c r="G30073" s="533"/>
    </row>
    <row r="30074" spans="1:7">
      <c r="A30074" s="533"/>
      <c r="B30074" s="1787"/>
      <c r="C30074" s="1788"/>
      <c r="D30074" s="533"/>
      <c r="E30074" s="533"/>
      <c r="F30074" s="533"/>
      <c r="G30074" s="533"/>
    </row>
    <row r="30075" spans="1:7">
      <c r="A30075" s="533"/>
      <c r="B30075" s="1787"/>
      <c r="C30075" s="1788"/>
      <c r="D30075" s="533"/>
      <c r="E30075" s="533"/>
      <c r="F30075" s="533"/>
      <c r="G30075" s="533"/>
    </row>
    <row r="30076" spans="1:7">
      <c r="A30076" s="533"/>
      <c r="B30076" s="1787"/>
      <c r="C30076" s="1788"/>
      <c r="D30076" s="533"/>
      <c r="E30076" s="533"/>
      <c r="F30076" s="533"/>
      <c r="G30076" s="533"/>
    </row>
    <row r="30077" spans="1:7">
      <c r="A30077" s="533"/>
      <c r="B30077" s="1787"/>
      <c r="C30077" s="1788"/>
      <c r="D30077" s="533"/>
      <c r="E30077" s="533"/>
      <c r="F30077" s="533"/>
      <c r="G30077" s="533"/>
    </row>
    <row r="30078" spans="1:7">
      <c r="A30078" s="533"/>
      <c r="B30078" s="1787"/>
      <c r="C30078" s="1788"/>
      <c r="D30078" s="533"/>
      <c r="E30078" s="533"/>
      <c r="F30078" s="533"/>
      <c r="G30078" s="533"/>
    </row>
    <row r="30079" spans="1:7">
      <c r="A30079" s="533"/>
      <c r="B30079" s="1787"/>
      <c r="C30079" s="1788"/>
      <c r="D30079" s="533"/>
      <c r="E30079" s="533"/>
      <c r="F30079" s="533"/>
      <c r="G30079" s="533"/>
    </row>
    <row r="30080" spans="1:7">
      <c r="A30080" s="533"/>
      <c r="B30080" s="1787"/>
      <c r="C30080" s="1788"/>
      <c r="D30080" s="533"/>
      <c r="E30080" s="533"/>
      <c r="F30080" s="533"/>
      <c r="G30080" s="533"/>
    </row>
    <row r="30081" spans="1:7">
      <c r="A30081" s="533"/>
      <c r="B30081" s="1787"/>
      <c r="C30081" s="1788"/>
      <c r="D30081" s="533"/>
      <c r="E30081" s="533"/>
      <c r="F30081" s="533"/>
      <c r="G30081" s="533"/>
    </row>
    <row r="30082" spans="1:7">
      <c r="A30082" s="533"/>
      <c r="B30082" s="1787"/>
      <c r="C30082" s="1788"/>
      <c r="D30082" s="533"/>
      <c r="E30082" s="533"/>
      <c r="F30082" s="533"/>
      <c r="G30082" s="533"/>
    </row>
    <row r="30083" spans="1:7">
      <c r="A30083" s="533"/>
      <c r="B30083" s="1787"/>
      <c r="C30083" s="1788"/>
      <c r="D30083" s="533"/>
      <c r="E30083" s="533"/>
      <c r="F30083" s="533"/>
      <c r="G30083" s="533"/>
    </row>
    <row r="30084" spans="1:7">
      <c r="A30084" s="533"/>
      <c r="B30084" s="1787"/>
      <c r="C30084" s="1788"/>
      <c r="D30084" s="533"/>
      <c r="E30084" s="533"/>
      <c r="F30084" s="533"/>
      <c r="G30084" s="533"/>
    </row>
    <row r="30085" spans="1:7">
      <c r="A30085" s="533"/>
      <c r="B30085" s="1787"/>
      <c r="C30085" s="1788"/>
      <c r="D30085" s="533"/>
      <c r="E30085" s="533"/>
      <c r="F30085" s="533"/>
      <c r="G30085" s="533"/>
    </row>
    <row r="30086" spans="1:7">
      <c r="A30086" s="533"/>
      <c r="B30086" s="1787"/>
      <c r="C30086" s="1788"/>
      <c r="D30086" s="533"/>
      <c r="E30086" s="533"/>
      <c r="F30086" s="533"/>
      <c r="G30086" s="533"/>
    </row>
    <row r="30087" spans="1:7">
      <c r="A30087" s="533"/>
      <c r="B30087" s="1787"/>
      <c r="C30087" s="1788"/>
      <c r="D30087" s="533"/>
      <c r="E30087" s="533"/>
      <c r="F30087" s="533"/>
      <c r="G30087" s="533"/>
    </row>
    <row r="30088" spans="1:7">
      <c r="A30088" s="533"/>
      <c r="B30088" s="1787"/>
      <c r="C30088" s="1788"/>
      <c r="D30088" s="533"/>
      <c r="E30088" s="533"/>
      <c r="F30088" s="533"/>
      <c r="G30088" s="533"/>
    </row>
    <row r="30089" spans="1:7">
      <c r="A30089" s="533"/>
      <c r="B30089" s="1787"/>
      <c r="C30089" s="1788"/>
      <c r="D30089" s="533"/>
      <c r="E30089" s="533"/>
      <c r="F30089" s="533"/>
      <c r="G30089" s="533"/>
    </row>
    <row r="30090" spans="1:7">
      <c r="A30090" s="533"/>
      <c r="B30090" s="1787"/>
      <c r="C30090" s="1788"/>
      <c r="D30090" s="533"/>
      <c r="E30090" s="533"/>
      <c r="F30090" s="533"/>
      <c r="G30090" s="533"/>
    </row>
    <row r="30091" spans="1:7">
      <c r="A30091" s="533"/>
      <c r="B30091" s="1787"/>
      <c r="C30091" s="1788"/>
      <c r="D30091" s="533"/>
      <c r="E30091" s="533"/>
      <c r="F30091" s="533"/>
      <c r="G30091" s="533"/>
    </row>
    <row r="30092" spans="1:7">
      <c r="A30092" s="533"/>
      <c r="B30092" s="1787"/>
      <c r="C30092" s="1788"/>
      <c r="D30092" s="533"/>
      <c r="E30092" s="533"/>
      <c r="F30092" s="533"/>
      <c r="G30092" s="533"/>
    </row>
    <row r="30093" spans="1:7">
      <c r="A30093" s="533"/>
      <c r="B30093" s="1787"/>
      <c r="C30093" s="1788"/>
      <c r="D30093" s="533"/>
      <c r="E30093" s="533"/>
      <c r="F30093" s="533"/>
      <c r="G30093" s="533"/>
    </row>
    <row r="30094" spans="1:7">
      <c r="A30094" s="533"/>
      <c r="B30094" s="1787"/>
      <c r="C30094" s="1788"/>
      <c r="D30094" s="533"/>
      <c r="E30094" s="533"/>
      <c r="F30094" s="533"/>
      <c r="G30094" s="533"/>
    </row>
    <row r="30095" spans="1:7">
      <c r="A30095" s="533"/>
      <c r="B30095" s="1787"/>
      <c r="C30095" s="1788"/>
      <c r="D30095" s="533"/>
      <c r="E30095" s="533"/>
      <c r="F30095" s="533"/>
      <c r="G30095" s="533"/>
    </row>
    <row r="30096" spans="1:7">
      <c r="A30096" s="533"/>
      <c r="B30096" s="1787"/>
      <c r="C30096" s="1788"/>
      <c r="D30096" s="533"/>
      <c r="E30096" s="533"/>
      <c r="F30096" s="533"/>
      <c r="G30096" s="533"/>
    </row>
    <row r="30097" spans="1:7">
      <c r="A30097" s="533"/>
      <c r="B30097" s="1787"/>
      <c r="C30097" s="1788"/>
      <c r="D30097" s="533"/>
      <c r="E30097" s="533"/>
      <c r="F30097" s="533"/>
      <c r="G30097" s="533"/>
    </row>
    <row r="30098" spans="1:7">
      <c r="A30098" s="533"/>
      <c r="B30098" s="1787"/>
      <c r="C30098" s="1788"/>
      <c r="D30098" s="533"/>
      <c r="E30098" s="533"/>
      <c r="F30098" s="533"/>
      <c r="G30098" s="533"/>
    </row>
    <row r="30099" spans="1:7">
      <c r="A30099" s="533"/>
      <c r="B30099" s="1787"/>
      <c r="C30099" s="1788"/>
      <c r="D30099" s="533"/>
      <c r="E30099" s="533"/>
      <c r="F30099" s="533"/>
      <c r="G30099" s="533"/>
    </row>
    <row r="30100" spans="1:7">
      <c r="A30100" s="533"/>
      <c r="B30100" s="1787"/>
      <c r="C30100" s="1788"/>
      <c r="D30100" s="533"/>
      <c r="E30100" s="533"/>
      <c r="F30100" s="533"/>
      <c r="G30100" s="533"/>
    </row>
    <row r="30101" spans="1:7">
      <c r="A30101" s="533"/>
      <c r="B30101" s="1787"/>
      <c r="C30101" s="1788"/>
      <c r="D30101" s="533"/>
      <c r="E30101" s="533"/>
      <c r="F30101" s="533"/>
      <c r="G30101" s="533"/>
    </row>
    <row r="30102" spans="1:7">
      <c r="A30102" s="533"/>
      <c r="B30102" s="1787"/>
      <c r="C30102" s="1788"/>
      <c r="D30102" s="533"/>
      <c r="E30102" s="533"/>
      <c r="F30102" s="533"/>
      <c r="G30102" s="533"/>
    </row>
    <row r="30103" spans="1:7">
      <c r="A30103" s="533"/>
      <c r="B30103" s="1787"/>
      <c r="C30103" s="1788"/>
      <c r="D30103" s="533"/>
      <c r="E30103" s="533"/>
      <c r="F30103" s="533"/>
      <c r="G30103" s="533"/>
    </row>
    <row r="30104" spans="1:7">
      <c r="A30104" s="533"/>
      <c r="B30104" s="1787"/>
      <c r="C30104" s="1788"/>
      <c r="D30104" s="533"/>
      <c r="E30104" s="533"/>
      <c r="F30104" s="533"/>
      <c r="G30104" s="533"/>
    </row>
    <row r="30105" spans="1:7">
      <c r="A30105" s="533"/>
      <c r="B30105" s="1787"/>
      <c r="C30105" s="1788"/>
      <c r="D30105" s="533"/>
      <c r="E30105" s="533"/>
      <c r="F30105" s="533"/>
      <c r="G30105" s="533"/>
    </row>
    <row r="30106" spans="1:7">
      <c r="A30106" s="533"/>
      <c r="B30106" s="1787"/>
      <c r="C30106" s="1788"/>
      <c r="D30106" s="533"/>
      <c r="E30106" s="533"/>
      <c r="F30106" s="533"/>
      <c r="G30106" s="533"/>
    </row>
    <row r="30107" spans="1:7">
      <c r="A30107" s="533"/>
      <c r="B30107" s="1787"/>
      <c r="C30107" s="1788"/>
      <c r="D30107" s="533"/>
      <c r="E30107" s="533"/>
      <c r="F30107" s="533"/>
      <c r="G30107" s="533"/>
    </row>
    <row r="30108" spans="1:7">
      <c r="A30108" s="533"/>
      <c r="B30108" s="1787"/>
      <c r="C30108" s="1788"/>
      <c r="D30108" s="533"/>
      <c r="E30108" s="533"/>
      <c r="F30108" s="533"/>
      <c r="G30108" s="533"/>
    </row>
    <row r="30109" spans="1:7">
      <c r="A30109" s="533"/>
      <c r="B30109" s="1787"/>
      <c r="C30109" s="1788"/>
      <c r="D30109" s="533"/>
      <c r="E30109" s="533"/>
      <c r="F30109" s="533"/>
      <c r="G30109" s="533"/>
    </row>
    <row r="30110" spans="1:7">
      <c r="A30110" s="533"/>
      <c r="B30110" s="1787"/>
      <c r="C30110" s="1788"/>
      <c r="D30110" s="533"/>
      <c r="E30110" s="533"/>
      <c r="F30110" s="533"/>
      <c r="G30110" s="533"/>
    </row>
    <row r="30111" spans="1:7">
      <c r="A30111" s="533"/>
      <c r="B30111" s="1787"/>
      <c r="C30111" s="1788"/>
      <c r="D30111" s="533"/>
      <c r="E30111" s="533"/>
      <c r="F30111" s="533"/>
      <c r="G30111" s="533"/>
    </row>
    <row r="30112" spans="1:7">
      <c r="A30112" s="533"/>
      <c r="B30112" s="1787"/>
      <c r="C30112" s="1788"/>
      <c r="D30112" s="533"/>
      <c r="E30112" s="533"/>
      <c r="F30112" s="533"/>
      <c r="G30112" s="533"/>
    </row>
    <row r="30113" spans="1:7">
      <c r="A30113" s="533"/>
      <c r="B30113" s="1787"/>
      <c r="C30113" s="1788"/>
      <c r="D30113" s="533"/>
      <c r="E30113" s="533"/>
      <c r="F30113" s="533"/>
      <c r="G30113" s="533"/>
    </row>
    <row r="30114" spans="1:7">
      <c r="A30114" s="533"/>
      <c r="B30114" s="1787"/>
      <c r="C30114" s="1788"/>
      <c r="D30114" s="533"/>
      <c r="E30114" s="533"/>
      <c r="F30114" s="533"/>
      <c r="G30114" s="533"/>
    </row>
    <row r="30115" spans="1:7">
      <c r="A30115" s="533"/>
      <c r="B30115" s="1787"/>
      <c r="C30115" s="1788"/>
      <c r="D30115" s="533"/>
      <c r="E30115" s="533"/>
      <c r="F30115" s="533"/>
      <c r="G30115" s="533"/>
    </row>
    <row r="30116" spans="1:7">
      <c r="A30116" s="533"/>
      <c r="B30116" s="1787"/>
      <c r="C30116" s="1788"/>
      <c r="D30116" s="533"/>
      <c r="E30116" s="533"/>
      <c r="F30116" s="533"/>
      <c r="G30116" s="533"/>
    </row>
    <row r="30117" spans="1:7">
      <c r="A30117" s="533"/>
      <c r="B30117" s="1787"/>
      <c r="C30117" s="1788"/>
      <c r="D30117" s="533"/>
      <c r="E30117" s="533"/>
      <c r="F30117" s="533"/>
      <c r="G30117" s="533"/>
    </row>
    <row r="30118" spans="1:7">
      <c r="A30118" s="533"/>
      <c r="B30118" s="1787"/>
      <c r="C30118" s="1788"/>
      <c r="D30118" s="533"/>
      <c r="E30118" s="533"/>
      <c r="F30118" s="533"/>
      <c r="G30118" s="533"/>
    </row>
    <row r="30119" spans="1:7">
      <c r="A30119" s="533"/>
      <c r="B30119" s="1787"/>
      <c r="C30119" s="1788"/>
      <c r="D30119" s="533"/>
      <c r="E30119" s="533"/>
      <c r="F30119" s="533"/>
      <c r="G30119" s="533"/>
    </row>
    <row r="30120" spans="1:7">
      <c r="A30120" s="533"/>
      <c r="B30120" s="1787"/>
      <c r="C30120" s="1788"/>
      <c r="D30120" s="533"/>
      <c r="E30120" s="533"/>
      <c r="F30120" s="533"/>
      <c r="G30120" s="533"/>
    </row>
    <row r="30121" spans="1:7">
      <c r="A30121" s="533"/>
      <c r="B30121" s="1787"/>
      <c r="C30121" s="1788"/>
      <c r="D30121" s="533"/>
      <c r="E30121" s="533"/>
      <c r="F30121" s="533"/>
      <c r="G30121" s="533"/>
    </row>
    <row r="30122" spans="1:7">
      <c r="A30122" s="533"/>
      <c r="B30122" s="1787"/>
      <c r="C30122" s="1788"/>
      <c r="D30122" s="533"/>
      <c r="E30122" s="533"/>
      <c r="F30122" s="533"/>
      <c r="G30122" s="533"/>
    </row>
    <row r="30123" spans="1:7">
      <c r="A30123" s="533"/>
      <c r="B30123" s="1787"/>
      <c r="C30123" s="1788"/>
      <c r="D30123" s="533"/>
      <c r="E30123" s="533"/>
      <c r="F30123" s="533"/>
      <c r="G30123" s="533"/>
    </row>
    <row r="30124" spans="1:7">
      <c r="A30124" s="533"/>
      <c r="B30124" s="1787"/>
      <c r="C30124" s="1788"/>
      <c r="D30124" s="533"/>
      <c r="E30124" s="533"/>
      <c r="F30124" s="533"/>
      <c r="G30124" s="533"/>
    </row>
    <row r="30125" spans="1:7">
      <c r="A30125" s="533"/>
      <c r="B30125" s="1787"/>
      <c r="C30125" s="1788"/>
      <c r="D30125" s="533"/>
      <c r="E30125" s="533"/>
      <c r="F30125" s="533"/>
      <c r="G30125" s="533"/>
    </row>
    <row r="30126" spans="1:7">
      <c r="A30126" s="533"/>
      <c r="B30126" s="1787"/>
      <c r="C30126" s="1788"/>
      <c r="D30126" s="533"/>
      <c r="E30126" s="533"/>
      <c r="F30126" s="533"/>
      <c r="G30126" s="533"/>
    </row>
    <row r="30127" spans="1:7">
      <c r="A30127" s="533"/>
      <c r="B30127" s="1787"/>
      <c r="C30127" s="1788"/>
      <c r="D30127" s="533"/>
      <c r="E30127" s="533"/>
      <c r="F30127" s="533"/>
      <c r="G30127" s="533"/>
    </row>
    <row r="30128" spans="1:7">
      <c r="A30128" s="533"/>
      <c r="B30128" s="1787"/>
      <c r="C30128" s="1788"/>
      <c r="D30128" s="533"/>
      <c r="E30128" s="533"/>
      <c r="F30128" s="533"/>
      <c r="G30128" s="533"/>
    </row>
    <row r="30129" spans="1:7">
      <c r="A30129" s="533"/>
      <c r="B30129" s="1787"/>
      <c r="C30129" s="1788"/>
      <c r="D30129" s="533"/>
      <c r="E30129" s="533"/>
      <c r="F30129" s="533"/>
      <c r="G30129" s="533"/>
    </row>
    <row r="30130" spans="1:7">
      <c r="A30130" s="533"/>
      <c r="B30130" s="1787"/>
      <c r="C30130" s="1788"/>
      <c r="D30130" s="533"/>
      <c r="E30130" s="533"/>
      <c r="F30130" s="533"/>
      <c r="G30130" s="533"/>
    </row>
    <row r="30131" spans="1:7">
      <c r="A30131" s="533"/>
      <c r="B30131" s="1787"/>
      <c r="C30131" s="1788"/>
      <c r="D30131" s="533"/>
      <c r="E30131" s="533"/>
      <c r="F30131" s="533"/>
      <c r="G30131" s="533"/>
    </row>
    <row r="30132" spans="1:7">
      <c r="A30132" s="533"/>
      <c r="B30132" s="1787"/>
      <c r="C30132" s="1788"/>
      <c r="D30132" s="533"/>
      <c r="E30132" s="533"/>
      <c r="F30132" s="533"/>
      <c r="G30132" s="533"/>
    </row>
    <row r="30133" spans="1:7">
      <c r="A30133" s="533"/>
      <c r="B30133" s="1787"/>
      <c r="C30133" s="1788"/>
      <c r="D30133" s="533"/>
      <c r="E30133" s="533"/>
      <c r="F30133" s="533"/>
      <c r="G30133" s="533"/>
    </row>
    <row r="30134" spans="1:7">
      <c r="A30134" s="533"/>
      <c r="B30134" s="1787"/>
      <c r="C30134" s="1788"/>
      <c r="D30134" s="533"/>
      <c r="E30134" s="533"/>
      <c r="F30134" s="533"/>
      <c r="G30134" s="533"/>
    </row>
    <row r="30135" spans="1:7">
      <c r="A30135" s="533"/>
      <c r="B30135" s="1787"/>
      <c r="C30135" s="1788"/>
      <c r="D30135" s="533"/>
      <c r="E30135" s="533"/>
      <c r="F30135" s="533"/>
      <c r="G30135" s="533"/>
    </row>
    <row r="30136" spans="1:7">
      <c r="A30136" s="533"/>
      <c r="B30136" s="1787"/>
      <c r="C30136" s="1788"/>
      <c r="D30136" s="533"/>
      <c r="E30136" s="533"/>
      <c r="F30136" s="533"/>
      <c r="G30136" s="533"/>
    </row>
    <row r="30137" spans="1:7">
      <c r="A30137" s="533"/>
      <c r="B30137" s="1787"/>
      <c r="C30137" s="1788"/>
      <c r="D30137" s="533"/>
      <c r="E30137" s="533"/>
      <c r="F30137" s="533"/>
      <c r="G30137" s="533"/>
    </row>
    <row r="30138" spans="1:7">
      <c r="A30138" s="533"/>
      <c r="B30138" s="1787"/>
      <c r="C30138" s="1788"/>
      <c r="D30138" s="533"/>
      <c r="E30138" s="533"/>
      <c r="F30138" s="533"/>
      <c r="G30138" s="533"/>
    </row>
    <row r="30139" spans="1:7">
      <c r="A30139" s="533"/>
      <c r="B30139" s="1787"/>
      <c r="C30139" s="1788"/>
      <c r="D30139" s="533"/>
      <c r="E30139" s="533"/>
      <c r="F30139" s="533"/>
      <c r="G30139" s="533"/>
    </row>
    <row r="30140" spans="1:7">
      <c r="A30140" s="533"/>
      <c r="B30140" s="1787"/>
      <c r="C30140" s="1788"/>
      <c r="D30140" s="533"/>
      <c r="E30140" s="533"/>
      <c r="F30140" s="533"/>
      <c r="G30140" s="533"/>
    </row>
    <row r="30141" spans="1:7">
      <c r="A30141" s="533"/>
      <c r="B30141" s="1787"/>
      <c r="C30141" s="1788"/>
      <c r="D30141" s="533"/>
      <c r="E30141" s="533"/>
      <c r="F30141" s="533"/>
      <c r="G30141" s="533"/>
    </row>
    <row r="30142" spans="1:7">
      <c r="A30142" s="533"/>
      <c r="B30142" s="1787"/>
      <c r="C30142" s="1788"/>
      <c r="D30142" s="533"/>
      <c r="E30142" s="533"/>
      <c r="F30142" s="533"/>
      <c r="G30142" s="533"/>
    </row>
    <row r="30143" spans="1:7">
      <c r="A30143" s="533"/>
      <c r="B30143" s="1787"/>
      <c r="C30143" s="1788"/>
      <c r="D30143" s="533"/>
      <c r="E30143" s="533"/>
      <c r="F30143" s="533"/>
      <c r="G30143" s="533"/>
    </row>
    <row r="30144" spans="1:7">
      <c r="A30144" s="533"/>
      <c r="B30144" s="1787"/>
      <c r="C30144" s="1788"/>
      <c r="D30144" s="533"/>
      <c r="E30144" s="533"/>
      <c r="F30144" s="533"/>
      <c r="G30144" s="533"/>
    </row>
    <row r="30145" spans="1:7">
      <c r="A30145" s="533"/>
      <c r="B30145" s="1787"/>
      <c r="C30145" s="1788"/>
      <c r="D30145" s="533"/>
      <c r="E30145" s="533"/>
      <c r="F30145" s="533"/>
      <c r="G30145" s="533"/>
    </row>
    <row r="30146" spans="1:7">
      <c r="A30146" s="533"/>
      <c r="B30146" s="1787"/>
      <c r="C30146" s="1788"/>
      <c r="D30146" s="533"/>
      <c r="E30146" s="533"/>
      <c r="F30146" s="533"/>
      <c r="G30146" s="533"/>
    </row>
    <row r="30147" spans="1:7">
      <c r="A30147" s="533"/>
      <c r="B30147" s="1787"/>
      <c r="C30147" s="1788"/>
      <c r="D30147" s="533"/>
      <c r="E30147" s="533"/>
      <c r="F30147" s="533"/>
      <c r="G30147" s="533"/>
    </row>
    <row r="30148" spans="1:7">
      <c r="A30148" s="533"/>
      <c r="B30148" s="1787"/>
      <c r="C30148" s="1788"/>
      <c r="D30148" s="533"/>
      <c r="E30148" s="533"/>
      <c r="F30148" s="533"/>
      <c r="G30148" s="533"/>
    </row>
    <row r="30149" spans="1:7">
      <c r="A30149" s="533"/>
      <c r="B30149" s="1787"/>
      <c r="C30149" s="1788"/>
      <c r="D30149" s="533"/>
      <c r="E30149" s="533"/>
      <c r="F30149" s="533"/>
      <c r="G30149" s="533"/>
    </row>
    <row r="30150" spans="1:7">
      <c r="A30150" s="533"/>
      <c r="B30150" s="1787"/>
      <c r="C30150" s="1788"/>
      <c r="D30150" s="533"/>
      <c r="E30150" s="533"/>
      <c r="F30150" s="533"/>
      <c r="G30150" s="533"/>
    </row>
    <row r="30151" spans="1:7">
      <c r="A30151" s="533"/>
      <c r="B30151" s="1787"/>
      <c r="C30151" s="1788"/>
      <c r="D30151" s="533"/>
      <c r="E30151" s="533"/>
      <c r="F30151" s="533"/>
      <c r="G30151" s="533"/>
    </row>
    <row r="30152" spans="1:7">
      <c r="A30152" s="533"/>
      <c r="B30152" s="1787"/>
      <c r="C30152" s="1788"/>
      <c r="D30152" s="533"/>
      <c r="E30152" s="533"/>
      <c r="F30152" s="533"/>
      <c r="G30152" s="533"/>
    </row>
    <row r="30153" spans="1:7">
      <c r="A30153" s="533"/>
      <c r="B30153" s="1787"/>
      <c r="C30153" s="1788"/>
      <c r="D30153" s="533"/>
      <c r="E30153" s="533"/>
      <c r="F30153" s="533"/>
      <c r="G30153" s="533"/>
    </row>
    <row r="30154" spans="1:7">
      <c r="A30154" s="533"/>
      <c r="B30154" s="1787"/>
      <c r="C30154" s="1788"/>
      <c r="D30154" s="533"/>
      <c r="E30154" s="533"/>
      <c r="F30154" s="533"/>
      <c r="G30154" s="533"/>
    </row>
    <row r="30155" spans="1:7">
      <c r="A30155" s="533"/>
      <c r="B30155" s="1787"/>
      <c r="C30155" s="1788"/>
      <c r="D30155" s="533"/>
      <c r="E30155" s="533"/>
      <c r="F30155" s="533"/>
      <c r="G30155" s="533"/>
    </row>
    <row r="30156" spans="1:7">
      <c r="A30156" s="533"/>
      <c r="B30156" s="1787"/>
      <c r="C30156" s="1788"/>
      <c r="D30156" s="533"/>
      <c r="E30156" s="533"/>
      <c r="F30156" s="533"/>
      <c r="G30156" s="533"/>
    </row>
    <row r="30157" spans="1:7">
      <c r="A30157" s="533"/>
      <c r="B30157" s="1787"/>
      <c r="C30157" s="1788"/>
      <c r="D30157" s="533"/>
      <c r="E30157" s="533"/>
      <c r="F30157" s="533"/>
      <c r="G30157" s="533"/>
    </row>
    <row r="30158" spans="1:7">
      <c r="A30158" s="533"/>
      <c r="B30158" s="1787"/>
      <c r="C30158" s="1788"/>
      <c r="D30158" s="533"/>
      <c r="E30158" s="533"/>
      <c r="F30158" s="533"/>
      <c r="G30158" s="533"/>
    </row>
    <row r="30159" spans="1:7">
      <c r="A30159" s="533"/>
      <c r="B30159" s="1787"/>
      <c r="C30159" s="1788"/>
      <c r="D30159" s="533"/>
      <c r="E30159" s="533"/>
      <c r="F30159" s="533"/>
      <c r="G30159" s="533"/>
    </row>
    <row r="30160" spans="1:7">
      <c r="A30160" s="533"/>
      <c r="B30160" s="1787"/>
      <c r="C30160" s="1788"/>
      <c r="D30160" s="533"/>
      <c r="E30160" s="533"/>
      <c r="F30160" s="533"/>
      <c r="G30160" s="533"/>
    </row>
    <row r="30161" spans="1:7">
      <c r="A30161" s="533"/>
      <c r="B30161" s="1787"/>
      <c r="C30161" s="1788"/>
      <c r="D30161" s="533"/>
      <c r="E30161" s="533"/>
      <c r="F30161" s="533"/>
      <c r="G30161" s="533"/>
    </row>
    <row r="30162" spans="1:7">
      <c r="A30162" s="533"/>
      <c r="B30162" s="1787"/>
      <c r="C30162" s="1788"/>
      <c r="D30162" s="533"/>
      <c r="E30162" s="533"/>
      <c r="F30162" s="533"/>
      <c r="G30162" s="533"/>
    </row>
    <row r="30163" spans="1:7">
      <c r="A30163" s="533"/>
      <c r="B30163" s="1787"/>
      <c r="C30163" s="1788"/>
      <c r="D30163" s="533"/>
      <c r="E30163" s="533"/>
      <c r="F30163" s="533"/>
      <c r="G30163" s="533"/>
    </row>
    <row r="30164" spans="1:7">
      <c r="A30164" s="533"/>
      <c r="B30164" s="1787"/>
      <c r="C30164" s="1788"/>
      <c r="D30164" s="533"/>
      <c r="E30164" s="533"/>
      <c r="F30164" s="533"/>
      <c r="G30164" s="533"/>
    </row>
    <row r="30165" spans="1:7">
      <c r="A30165" s="533"/>
      <c r="B30165" s="1787"/>
      <c r="C30165" s="1788"/>
      <c r="D30165" s="533"/>
      <c r="E30165" s="533"/>
      <c r="F30165" s="533"/>
      <c r="G30165" s="533"/>
    </row>
    <row r="30166" spans="1:7">
      <c r="A30166" s="533"/>
      <c r="B30166" s="1787"/>
      <c r="C30166" s="1788"/>
      <c r="D30166" s="533"/>
      <c r="E30166" s="533"/>
      <c r="F30166" s="533"/>
      <c r="G30166" s="533"/>
    </row>
    <row r="30167" spans="1:7">
      <c r="A30167" s="533"/>
      <c r="B30167" s="1787"/>
      <c r="C30167" s="1788"/>
      <c r="D30167" s="533"/>
      <c r="E30167" s="533"/>
      <c r="F30167" s="533"/>
      <c r="G30167" s="533"/>
    </row>
    <row r="30168" spans="1:7">
      <c r="A30168" s="533"/>
      <c r="B30168" s="1787"/>
      <c r="C30168" s="1788"/>
      <c r="D30168" s="533"/>
      <c r="E30168" s="533"/>
      <c r="F30168" s="533"/>
      <c r="G30168" s="533"/>
    </row>
    <row r="30169" spans="1:7">
      <c r="A30169" s="533"/>
      <c r="B30169" s="1787"/>
      <c r="C30169" s="1788"/>
      <c r="D30169" s="533"/>
      <c r="E30169" s="533"/>
      <c r="F30169" s="533"/>
      <c r="G30169" s="533"/>
    </row>
    <row r="30170" spans="1:7">
      <c r="A30170" s="533"/>
      <c r="B30170" s="1787"/>
      <c r="C30170" s="1788"/>
      <c r="D30170" s="533"/>
      <c r="E30170" s="533"/>
      <c r="F30170" s="533"/>
      <c r="G30170" s="533"/>
    </row>
    <row r="30171" spans="1:7">
      <c r="A30171" s="533"/>
      <c r="B30171" s="1787"/>
      <c r="C30171" s="1788"/>
      <c r="D30171" s="533"/>
      <c r="E30171" s="533"/>
      <c r="F30171" s="533"/>
      <c r="G30171" s="533"/>
    </row>
    <row r="30172" spans="1:7">
      <c r="A30172" s="533"/>
      <c r="B30172" s="1787"/>
      <c r="C30172" s="1788"/>
      <c r="D30172" s="533"/>
      <c r="E30172" s="533"/>
      <c r="F30172" s="533"/>
      <c r="G30172" s="533"/>
    </row>
    <row r="30173" spans="1:7">
      <c r="A30173" s="533"/>
      <c r="B30173" s="1787"/>
      <c r="C30173" s="1788"/>
      <c r="D30173" s="533"/>
      <c r="E30173" s="533"/>
      <c r="F30173" s="533"/>
      <c r="G30173" s="533"/>
    </row>
    <row r="30174" spans="1:7">
      <c r="A30174" s="533"/>
      <c r="B30174" s="1787"/>
      <c r="C30174" s="1788"/>
      <c r="D30174" s="533"/>
      <c r="E30174" s="533"/>
      <c r="F30174" s="533"/>
      <c r="G30174" s="533"/>
    </row>
    <row r="30175" spans="1:7">
      <c r="A30175" s="533"/>
      <c r="B30175" s="1787"/>
      <c r="C30175" s="1788"/>
      <c r="D30175" s="533"/>
      <c r="E30175" s="533"/>
      <c r="F30175" s="533"/>
      <c r="G30175" s="533"/>
    </row>
    <row r="30176" spans="1:7">
      <c r="A30176" s="533"/>
      <c r="B30176" s="1787"/>
      <c r="C30176" s="1788"/>
      <c r="D30176" s="533"/>
      <c r="E30176" s="533"/>
      <c r="F30176" s="533"/>
      <c r="G30176" s="533"/>
    </row>
    <row r="30177" spans="1:7">
      <c r="A30177" s="533"/>
      <c r="B30177" s="1787"/>
      <c r="C30177" s="1788"/>
      <c r="D30177" s="533"/>
      <c r="E30177" s="533"/>
      <c r="F30177" s="533"/>
      <c r="G30177" s="533"/>
    </row>
    <row r="30178" spans="1:7">
      <c r="A30178" s="533"/>
      <c r="B30178" s="1787"/>
      <c r="C30178" s="1788"/>
      <c r="D30178" s="533"/>
      <c r="E30178" s="533"/>
      <c r="F30178" s="533"/>
      <c r="G30178" s="533"/>
    </row>
    <row r="30179" spans="1:7">
      <c r="A30179" s="533"/>
      <c r="B30179" s="1787"/>
      <c r="C30179" s="1788"/>
      <c r="D30179" s="533"/>
      <c r="E30179" s="533"/>
      <c r="F30179" s="533"/>
      <c r="G30179" s="533"/>
    </row>
    <row r="30180" spans="1:7">
      <c r="A30180" s="533"/>
      <c r="B30180" s="1787"/>
      <c r="C30180" s="1788"/>
      <c r="D30180" s="533"/>
      <c r="E30180" s="533"/>
      <c r="F30180" s="533"/>
      <c r="G30180" s="533"/>
    </row>
    <row r="30181" spans="1:7">
      <c r="A30181" s="533"/>
      <c r="B30181" s="1787"/>
      <c r="C30181" s="1788"/>
      <c r="D30181" s="533"/>
      <c r="E30181" s="533"/>
      <c r="F30181" s="533"/>
      <c r="G30181" s="533"/>
    </row>
    <row r="30182" spans="1:7">
      <c r="A30182" s="533"/>
      <c r="B30182" s="1787"/>
      <c r="C30182" s="1788"/>
      <c r="D30182" s="533"/>
      <c r="E30182" s="533"/>
      <c r="F30182" s="533"/>
      <c r="G30182" s="533"/>
    </row>
    <row r="30183" spans="1:7">
      <c r="A30183" s="533"/>
      <c r="B30183" s="1787"/>
      <c r="C30183" s="1788"/>
      <c r="D30183" s="533"/>
      <c r="E30183" s="533"/>
      <c r="F30183" s="533"/>
      <c r="G30183" s="533"/>
    </row>
    <row r="30184" spans="1:7">
      <c r="A30184" s="533"/>
      <c r="B30184" s="1787"/>
      <c r="C30184" s="1788"/>
      <c r="D30184" s="533"/>
      <c r="E30184" s="533"/>
      <c r="F30184" s="533"/>
      <c r="G30184" s="533"/>
    </row>
    <row r="30185" spans="1:7">
      <c r="A30185" s="533"/>
      <c r="B30185" s="1787"/>
      <c r="C30185" s="1788"/>
      <c r="D30185" s="533"/>
      <c r="E30185" s="533"/>
      <c r="F30185" s="533"/>
      <c r="G30185" s="533"/>
    </row>
    <row r="30186" spans="1:7">
      <c r="A30186" s="533"/>
      <c r="B30186" s="1787"/>
      <c r="C30186" s="1788"/>
      <c r="D30186" s="533"/>
      <c r="E30186" s="533"/>
      <c r="F30186" s="533"/>
      <c r="G30186" s="533"/>
    </row>
    <row r="30187" spans="1:7">
      <c r="A30187" s="533"/>
      <c r="B30187" s="1787"/>
      <c r="C30187" s="1788"/>
      <c r="D30187" s="533"/>
      <c r="E30187" s="533"/>
      <c r="F30187" s="533"/>
      <c r="G30187" s="533"/>
    </row>
    <row r="30188" spans="1:7">
      <c r="A30188" s="533"/>
      <c r="B30188" s="1787"/>
      <c r="C30188" s="1788"/>
      <c r="D30188" s="533"/>
      <c r="E30188" s="533"/>
      <c r="F30188" s="533"/>
      <c r="G30188" s="533"/>
    </row>
    <row r="30189" spans="1:7">
      <c r="A30189" s="533"/>
      <c r="B30189" s="1787"/>
      <c r="C30189" s="1788"/>
      <c r="D30189" s="533"/>
      <c r="E30189" s="533"/>
      <c r="F30189" s="533"/>
      <c r="G30189" s="533"/>
    </row>
    <row r="30190" spans="1:7">
      <c r="A30190" s="533"/>
      <c r="B30190" s="1787"/>
      <c r="C30190" s="1788"/>
      <c r="D30190" s="533"/>
      <c r="E30190" s="533"/>
      <c r="F30190" s="533"/>
      <c r="G30190" s="533"/>
    </row>
    <row r="30191" spans="1:7">
      <c r="A30191" s="533"/>
      <c r="B30191" s="1787"/>
      <c r="C30191" s="1788"/>
      <c r="D30191" s="533"/>
      <c r="E30191" s="533"/>
      <c r="F30191" s="533"/>
      <c r="G30191" s="533"/>
    </row>
    <row r="30192" spans="1:7">
      <c r="A30192" s="533"/>
      <c r="B30192" s="1787"/>
      <c r="C30192" s="1788"/>
      <c r="D30192" s="533"/>
      <c r="E30192" s="533"/>
      <c r="F30192" s="533"/>
      <c r="G30192" s="533"/>
    </row>
    <row r="30193" spans="1:7">
      <c r="A30193" s="533"/>
      <c r="B30193" s="1787"/>
      <c r="C30193" s="1788"/>
      <c r="D30193" s="533"/>
      <c r="E30193" s="533"/>
      <c r="F30193" s="533"/>
      <c r="G30193" s="533"/>
    </row>
    <row r="30194" spans="1:7">
      <c r="A30194" s="533"/>
      <c r="B30194" s="1787"/>
      <c r="C30194" s="1788"/>
      <c r="D30194" s="533"/>
      <c r="E30194" s="533"/>
      <c r="F30194" s="533"/>
      <c r="G30194" s="533"/>
    </row>
    <row r="30195" spans="1:7">
      <c r="A30195" s="533"/>
      <c r="B30195" s="1787"/>
      <c r="C30195" s="1788"/>
      <c r="D30195" s="533"/>
      <c r="E30195" s="533"/>
      <c r="F30195" s="533"/>
      <c r="G30195" s="533"/>
    </row>
    <row r="30196" spans="1:7">
      <c r="A30196" s="533"/>
      <c r="B30196" s="1787"/>
      <c r="C30196" s="1788"/>
      <c r="D30196" s="533"/>
      <c r="E30196" s="533"/>
      <c r="F30196" s="533"/>
      <c r="G30196" s="533"/>
    </row>
    <row r="30197" spans="1:7">
      <c r="A30197" s="533"/>
      <c r="B30197" s="1787"/>
      <c r="C30197" s="1788"/>
      <c r="D30197" s="533"/>
      <c r="E30197" s="533"/>
      <c r="F30197" s="533"/>
      <c r="G30197" s="533"/>
    </row>
    <row r="30198" spans="1:7">
      <c r="A30198" s="533"/>
      <c r="B30198" s="1787"/>
      <c r="C30198" s="1788"/>
      <c r="D30198" s="533"/>
      <c r="E30198" s="533"/>
      <c r="F30198" s="533"/>
      <c r="G30198" s="533"/>
    </row>
    <row r="30199" spans="1:7">
      <c r="A30199" s="533"/>
      <c r="B30199" s="1787"/>
      <c r="C30199" s="1788"/>
      <c r="D30199" s="533"/>
      <c r="E30199" s="533"/>
      <c r="F30199" s="533"/>
      <c r="G30199" s="533"/>
    </row>
    <row r="30200" spans="1:7">
      <c r="A30200" s="533"/>
      <c r="B30200" s="1787"/>
      <c r="C30200" s="1788"/>
      <c r="D30200" s="533"/>
      <c r="E30200" s="533"/>
      <c r="F30200" s="533"/>
      <c r="G30200" s="533"/>
    </row>
    <row r="30201" spans="1:7">
      <c r="A30201" s="533"/>
      <c r="B30201" s="1787"/>
      <c r="C30201" s="1788"/>
      <c r="D30201" s="533"/>
      <c r="E30201" s="533"/>
      <c r="F30201" s="533"/>
      <c r="G30201" s="533"/>
    </row>
    <row r="30202" spans="1:7">
      <c r="A30202" s="533"/>
      <c r="B30202" s="1787"/>
      <c r="C30202" s="1788"/>
      <c r="D30202" s="533"/>
      <c r="E30202" s="533"/>
      <c r="F30202" s="533"/>
      <c r="G30202" s="533"/>
    </row>
    <row r="30203" spans="1:7">
      <c r="A30203" s="533"/>
      <c r="B30203" s="1787"/>
      <c r="C30203" s="1788"/>
      <c r="D30203" s="533"/>
      <c r="E30203" s="533"/>
      <c r="F30203" s="533"/>
      <c r="G30203" s="533"/>
    </row>
    <row r="30204" spans="1:7">
      <c r="A30204" s="533"/>
      <c r="B30204" s="1787"/>
      <c r="C30204" s="1788"/>
      <c r="D30204" s="533"/>
      <c r="E30204" s="533"/>
      <c r="F30204" s="533"/>
      <c r="G30204" s="533"/>
    </row>
    <row r="30205" spans="1:7">
      <c r="A30205" s="533"/>
      <c r="B30205" s="1787"/>
      <c r="C30205" s="1788"/>
      <c r="D30205" s="533"/>
      <c r="E30205" s="533"/>
      <c r="F30205" s="533"/>
      <c r="G30205" s="533"/>
    </row>
    <row r="30206" spans="1:7">
      <c r="A30206" s="533"/>
      <c r="B30206" s="1787"/>
      <c r="C30206" s="1788"/>
      <c r="D30206" s="533"/>
      <c r="E30206" s="533"/>
      <c r="F30206" s="533"/>
      <c r="G30206" s="533"/>
    </row>
    <row r="30207" spans="1:7">
      <c r="A30207" s="533"/>
      <c r="B30207" s="1787"/>
      <c r="C30207" s="1788"/>
      <c r="D30207" s="533"/>
      <c r="E30207" s="533"/>
      <c r="F30207" s="533"/>
      <c r="G30207" s="533"/>
    </row>
    <row r="30208" spans="1:7">
      <c r="A30208" s="533"/>
      <c r="B30208" s="1787"/>
      <c r="C30208" s="1788"/>
      <c r="D30208" s="533"/>
      <c r="E30208" s="533"/>
      <c r="F30208" s="533"/>
      <c r="G30208" s="533"/>
    </row>
    <row r="30209" spans="1:7">
      <c r="A30209" s="533"/>
      <c r="B30209" s="1787"/>
      <c r="C30209" s="1788"/>
      <c r="D30209" s="533"/>
      <c r="E30209" s="533"/>
      <c r="F30209" s="533"/>
      <c r="G30209" s="533"/>
    </row>
    <row r="30210" spans="1:7">
      <c r="A30210" s="533"/>
      <c r="B30210" s="1787"/>
      <c r="C30210" s="1788"/>
      <c r="D30210" s="533"/>
      <c r="E30210" s="533"/>
      <c r="F30210" s="533"/>
      <c r="G30210" s="533"/>
    </row>
    <row r="30211" spans="1:7">
      <c r="A30211" s="533"/>
      <c r="B30211" s="1787"/>
      <c r="C30211" s="1788"/>
      <c r="D30211" s="533"/>
      <c r="E30211" s="533"/>
      <c r="F30211" s="533"/>
      <c r="G30211" s="533"/>
    </row>
    <row r="30212" spans="1:7">
      <c r="A30212" s="533"/>
      <c r="B30212" s="1787"/>
      <c r="C30212" s="1788"/>
      <c r="D30212" s="533"/>
      <c r="E30212" s="533"/>
      <c r="F30212" s="533"/>
      <c r="G30212" s="533"/>
    </row>
    <row r="30213" spans="1:7">
      <c r="A30213" s="533"/>
      <c r="B30213" s="1787"/>
      <c r="C30213" s="1788"/>
      <c r="D30213" s="533"/>
      <c r="E30213" s="533"/>
      <c r="F30213" s="533"/>
      <c r="G30213" s="533"/>
    </row>
    <row r="30214" spans="1:7">
      <c r="A30214" s="533"/>
      <c r="B30214" s="1787"/>
      <c r="C30214" s="1788"/>
      <c r="D30214" s="533"/>
      <c r="E30214" s="533"/>
      <c r="F30214" s="533"/>
      <c r="G30214" s="533"/>
    </row>
    <row r="30215" spans="1:7">
      <c r="A30215" s="533"/>
      <c r="B30215" s="1787"/>
      <c r="C30215" s="1788"/>
      <c r="D30215" s="533"/>
      <c r="E30215" s="533"/>
      <c r="F30215" s="533"/>
      <c r="G30215" s="533"/>
    </row>
    <row r="30216" spans="1:7">
      <c r="A30216" s="533"/>
      <c r="B30216" s="1787"/>
      <c r="C30216" s="1788"/>
      <c r="D30216" s="533"/>
      <c r="E30216" s="533"/>
      <c r="F30216" s="533"/>
      <c r="G30216" s="533"/>
    </row>
    <row r="30217" spans="1:7">
      <c r="A30217" s="533"/>
      <c r="B30217" s="1787"/>
      <c r="C30217" s="1788"/>
      <c r="D30217" s="533"/>
      <c r="E30217" s="533"/>
      <c r="F30217" s="533"/>
      <c r="G30217" s="533"/>
    </row>
    <row r="30218" spans="1:7">
      <c r="A30218" s="533"/>
      <c r="B30218" s="1787"/>
      <c r="C30218" s="1788"/>
      <c r="D30218" s="533"/>
      <c r="E30218" s="533"/>
      <c r="F30218" s="533"/>
      <c r="G30218" s="533"/>
    </row>
    <row r="30219" spans="1:7">
      <c r="A30219" s="533"/>
      <c r="B30219" s="1787"/>
      <c r="C30219" s="1788"/>
      <c r="D30219" s="533"/>
      <c r="E30219" s="533"/>
      <c r="F30219" s="533"/>
      <c r="G30219" s="533"/>
    </row>
    <row r="30220" spans="1:7">
      <c r="A30220" s="533"/>
      <c r="B30220" s="1787"/>
      <c r="C30220" s="1788"/>
      <c r="D30220" s="533"/>
      <c r="E30220" s="533"/>
      <c r="F30220" s="533"/>
      <c r="G30220" s="533"/>
    </row>
    <row r="30221" spans="1:7">
      <c r="A30221" s="533"/>
      <c r="B30221" s="1787"/>
      <c r="C30221" s="1788"/>
      <c r="D30221" s="533"/>
      <c r="E30221" s="533"/>
      <c r="F30221" s="533"/>
      <c r="G30221" s="533"/>
    </row>
    <row r="30222" spans="1:7">
      <c r="A30222" s="533"/>
      <c r="B30222" s="1787"/>
      <c r="C30222" s="1788"/>
      <c r="D30222" s="533"/>
      <c r="E30222" s="533"/>
      <c r="F30222" s="533"/>
      <c r="G30222" s="533"/>
    </row>
    <row r="30223" spans="1:7">
      <c r="A30223" s="533"/>
      <c r="B30223" s="1787"/>
      <c r="C30223" s="1788"/>
      <c r="D30223" s="533"/>
      <c r="E30223" s="533"/>
      <c r="F30223" s="533"/>
      <c r="G30223" s="533"/>
    </row>
    <row r="30224" spans="1:7">
      <c r="A30224" s="533"/>
      <c r="B30224" s="1787"/>
      <c r="C30224" s="1788"/>
      <c r="D30224" s="533"/>
      <c r="E30224" s="533"/>
      <c r="F30224" s="533"/>
      <c r="G30224" s="533"/>
    </row>
    <row r="30225" spans="1:7">
      <c r="A30225" s="533"/>
      <c r="B30225" s="1787"/>
      <c r="C30225" s="1788"/>
      <c r="D30225" s="533"/>
      <c r="E30225" s="533"/>
      <c r="F30225" s="533"/>
      <c r="G30225" s="533"/>
    </row>
    <row r="30226" spans="1:7">
      <c r="A30226" s="533"/>
      <c r="B30226" s="1787"/>
      <c r="C30226" s="1788"/>
      <c r="D30226" s="533"/>
      <c r="E30226" s="533"/>
      <c r="F30226" s="533"/>
      <c r="G30226" s="533"/>
    </row>
    <row r="30227" spans="1:7">
      <c r="A30227" s="533"/>
      <c r="B30227" s="1787"/>
      <c r="C30227" s="1788"/>
      <c r="D30227" s="533"/>
      <c r="E30227" s="533"/>
      <c r="F30227" s="533"/>
      <c r="G30227" s="533"/>
    </row>
    <row r="30228" spans="1:7">
      <c r="A30228" s="533"/>
      <c r="B30228" s="1787"/>
      <c r="C30228" s="1788"/>
      <c r="D30228" s="533"/>
      <c r="E30228" s="533"/>
      <c r="F30228" s="533"/>
      <c r="G30228" s="533"/>
    </row>
    <row r="30229" spans="1:7">
      <c r="A30229" s="533"/>
      <c r="B30229" s="1787"/>
      <c r="C30229" s="1788"/>
      <c r="D30229" s="533"/>
      <c r="E30229" s="533"/>
      <c r="F30229" s="533"/>
      <c r="G30229" s="533"/>
    </row>
    <row r="30230" spans="1:7">
      <c r="A30230" s="533"/>
      <c r="B30230" s="1787"/>
      <c r="C30230" s="1788"/>
      <c r="D30230" s="533"/>
      <c r="E30230" s="533"/>
      <c r="F30230" s="533"/>
      <c r="G30230" s="533"/>
    </row>
    <row r="30231" spans="1:7">
      <c r="A30231" s="533"/>
      <c r="B30231" s="1787"/>
      <c r="C30231" s="1788"/>
      <c r="D30231" s="533"/>
      <c r="E30231" s="533"/>
      <c r="F30231" s="533"/>
      <c r="G30231" s="533"/>
    </row>
    <row r="30232" spans="1:7">
      <c r="A30232" s="533"/>
      <c r="B30232" s="1787"/>
      <c r="C30232" s="1788"/>
      <c r="D30232" s="533"/>
      <c r="E30232" s="533"/>
      <c r="F30232" s="533"/>
      <c r="G30232" s="533"/>
    </row>
    <row r="30233" spans="1:7">
      <c r="A30233" s="533"/>
      <c r="B30233" s="1787"/>
      <c r="C30233" s="1788"/>
      <c r="D30233" s="533"/>
      <c r="E30233" s="533"/>
      <c r="F30233" s="533"/>
      <c r="G30233" s="533"/>
    </row>
    <row r="30234" spans="1:7">
      <c r="A30234" s="533"/>
      <c r="B30234" s="1787"/>
      <c r="C30234" s="1788"/>
      <c r="D30234" s="533"/>
      <c r="E30234" s="533"/>
      <c r="F30234" s="533"/>
      <c r="G30234" s="533"/>
    </row>
    <row r="30235" spans="1:7">
      <c r="A30235" s="533"/>
      <c r="B30235" s="1787"/>
      <c r="C30235" s="1788"/>
      <c r="D30235" s="533"/>
      <c r="E30235" s="533"/>
      <c r="F30235" s="533"/>
      <c r="G30235" s="533"/>
    </row>
    <row r="30236" spans="1:7">
      <c r="A30236" s="533"/>
      <c r="B30236" s="1787"/>
      <c r="C30236" s="1788"/>
      <c r="D30236" s="533"/>
      <c r="E30236" s="533"/>
      <c r="F30236" s="533"/>
      <c r="G30236" s="533"/>
    </row>
    <row r="30237" spans="1:7">
      <c r="A30237" s="533"/>
      <c r="B30237" s="1787"/>
      <c r="C30237" s="1788"/>
      <c r="D30237" s="533"/>
      <c r="E30237" s="533"/>
      <c r="F30237" s="533"/>
      <c r="G30237" s="533"/>
    </row>
    <row r="30238" spans="1:7">
      <c r="A30238" s="533"/>
      <c r="B30238" s="1787"/>
      <c r="C30238" s="1788"/>
      <c r="D30238" s="533"/>
      <c r="E30238" s="533"/>
      <c r="F30238" s="533"/>
      <c r="G30238" s="533"/>
    </row>
    <row r="30239" spans="1:7">
      <c r="A30239" s="533"/>
      <c r="B30239" s="1787"/>
      <c r="C30239" s="1788"/>
      <c r="D30239" s="533"/>
      <c r="E30239" s="533"/>
      <c r="F30239" s="533"/>
      <c r="G30239" s="533"/>
    </row>
    <row r="30240" spans="1:7">
      <c r="A30240" s="533"/>
      <c r="B30240" s="1787"/>
      <c r="C30240" s="1788"/>
      <c r="D30240" s="533"/>
      <c r="E30240" s="533"/>
      <c r="F30240" s="533"/>
      <c r="G30240" s="533"/>
    </row>
    <row r="30241" spans="1:7">
      <c r="A30241" s="533"/>
      <c r="B30241" s="1787"/>
      <c r="C30241" s="1788"/>
      <c r="D30241" s="533"/>
      <c r="E30241" s="533"/>
      <c r="F30241" s="533"/>
      <c r="G30241" s="533"/>
    </row>
    <row r="30242" spans="1:7">
      <c r="A30242" s="533"/>
      <c r="B30242" s="1787"/>
      <c r="C30242" s="1788"/>
      <c r="D30242" s="533"/>
      <c r="E30242" s="533"/>
      <c r="F30242" s="533"/>
      <c r="G30242" s="533"/>
    </row>
    <row r="30243" spans="1:7">
      <c r="A30243" s="533"/>
      <c r="B30243" s="1787"/>
      <c r="C30243" s="1788"/>
      <c r="D30243" s="533"/>
      <c r="E30243" s="533"/>
      <c r="F30243" s="533"/>
      <c r="G30243" s="533"/>
    </row>
    <row r="30244" spans="1:7">
      <c r="A30244" s="533"/>
      <c r="B30244" s="1787"/>
      <c r="C30244" s="1788"/>
      <c r="D30244" s="533"/>
      <c r="E30244" s="533"/>
      <c r="F30244" s="533"/>
      <c r="G30244" s="533"/>
    </row>
    <row r="30245" spans="1:7">
      <c r="A30245" s="533"/>
      <c r="B30245" s="1787"/>
      <c r="C30245" s="1788"/>
      <c r="D30245" s="533"/>
      <c r="E30245" s="533"/>
      <c r="F30245" s="533"/>
      <c r="G30245" s="533"/>
    </row>
    <row r="30246" spans="1:7">
      <c r="A30246" s="533"/>
      <c r="B30246" s="1787"/>
      <c r="C30246" s="1788"/>
      <c r="D30246" s="533"/>
      <c r="E30246" s="533"/>
      <c r="F30246" s="533"/>
      <c r="G30246" s="533"/>
    </row>
    <row r="30247" spans="1:7">
      <c r="A30247" s="533"/>
      <c r="B30247" s="1787"/>
      <c r="C30247" s="1788"/>
      <c r="D30247" s="533"/>
      <c r="E30247" s="533"/>
      <c r="F30247" s="533"/>
      <c r="G30247" s="533"/>
    </row>
    <row r="30248" spans="1:7">
      <c r="A30248" s="533"/>
      <c r="B30248" s="1787"/>
      <c r="C30248" s="1788"/>
      <c r="D30248" s="533"/>
      <c r="E30248" s="533"/>
      <c r="F30248" s="533"/>
      <c r="G30248" s="533"/>
    </row>
    <row r="30249" spans="1:7">
      <c r="A30249" s="533"/>
      <c r="B30249" s="1787"/>
      <c r="C30249" s="1788"/>
      <c r="D30249" s="533"/>
      <c r="E30249" s="533"/>
      <c r="F30249" s="533"/>
      <c r="G30249" s="533"/>
    </row>
    <row r="30250" spans="1:7">
      <c r="A30250" s="533"/>
      <c r="B30250" s="1787"/>
      <c r="C30250" s="1788"/>
      <c r="D30250" s="533"/>
      <c r="E30250" s="533"/>
      <c r="F30250" s="533"/>
      <c r="G30250" s="533"/>
    </row>
    <row r="30251" spans="1:7">
      <c r="A30251" s="533"/>
      <c r="B30251" s="1787"/>
      <c r="C30251" s="1788"/>
      <c r="D30251" s="533"/>
      <c r="E30251" s="533"/>
      <c r="F30251" s="533"/>
      <c r="G30251" s="533"/>
    </row>
    <row r="30252" spans="1:7">
      <c r="A30252" s="533"/>
      <c r="B30252" s="1787"/>
      <c r="C30252" s="1788"/>
      <c r="D30252" s="533"/>
      <c r="E30252" s="533"/>
      <c r="F30252" s="533"/>
      <c r="G30252" s="533"/>
    </row>
    <row r="30253" spans="1:7">
      <c r="A30253" s="533"/>
      <c r="B30253" s="1787"/>
      <c r="C30253" s="1788"/>
      <c r="D30253" s="533"/>
      <c r="E30253" s="533"/>
      <c r="F30253" s="533"/>
      <c r="G30253" s="533"/>
    </row>
    <row r="30254" spans="1:7">
      <c r="A30254" s="533"/>
      <c r="B30254" s="1787"/>
      <c r="C30254" s="1788"/>
      <c r="D30254" s="533"/>
      <c r="E30254" s="533"/>
      <c r="F30254" s="533"/>
      <c r="G30254" s="533"/>
    </row>
    <row r="30255" spans="1:7">
      <c r="A30255" s="533"/>
      <c r="B30255" s="1787"/>
      <c r="C30255" s="1788"/>
      <c r="D30255" s="533"/>
      <c r="E30255" s="533"/>
      <c r="F30255" s="533"/>
      <c r="G30255" s="533"/>
    </row>
    <row r="30256" spans="1:7">
      <c r="A30256" s="533"/>
      <c r="B30256" s="1787"/>
      <c r="C30256" s="1788"/>
      <c r="D30256" s="533"/>
      <c r="E30256" s="533"/>
      <c r="F30256" s="533"/>
      <c r="G30256" s="533"/>
    </row>
    <row r="30257" spans="1:7">
      <c r="A30257" s="533"/>
      <c r="B30257" s="1787"/>
      <c r="C30257" s="1788"/>
      <c r="D30257" s="533"/>
      <c r="E30257" s="533"/>
      <c r="F30257" s="533"/>
      <c r="G30257" s="533"/>
    </row>
    <row r="30258" spans="1:7">
      <c r="A30258" s="533"/>
      <c r="B30258" s="1787"/>
      <c r="C30258" s="1788"/>
      <c r="D30258" s="533"/>
      <c r="E30258" s="533"/>
      <c r="F30258" s="533"/>
      <c r="G30258" s="533"/>
    </row>
    <row r="30259" spans="1:7">
      <c r="A30259" s="533"/>
      <c r="B30259" s="1787"/>
      <c r="C30259" s="1788"/>
      <c r="D30259" s="533"/>
      <c r="E30259" s="533"/>
      <c r="F30259" s="533"/>
      <c r="G30259" s="533"/>
    </row>
    <row r="30260" spans="1:7">
      <c r="A30260" s="533"/>
      <c r="B30260" s="1787"/>
      <c r="C30260" s="1788"/>
      <c r="D30260" s="533"/>
      <c r="E30260" s="533"/>
      <c r="F30260" s="533"/>
      <c r="G30260" s="533"/>
    </row>
    <row r="30261" spans="1:7">
      <c r="A30261" s="533"/>
      <c r="B30261" s="1787"/>
      <c r="C30261" s="1788"/>
      <c r="D30261" s="533"/>
      <c r="E30261" s="533"/>
      <c r="F30261" s="533"/>
      <c r="G30261" s="533"/>
    </row>
    <row r="30262" spans="1:7">
      <c r="A30262" s="533"/>
      <c r="B30262" s="1787"/>
      <c r="C30262" s="1788"/>
      <c r="D30262" s="533"/>
      <c r="E30262" s="533"/>
      <c r="F30262" s="533"/>
      <c r="G30262" s="533"/>
    </row>
    <row r="30263" spans="1:7">
      <c r="A30263" s="533"/>
      <c r="B30263" s="1787"/>
      <c r="C30263" s="1788"/>
      <c r="D30263" s="533"/>
      <c r="E30263" s="533"/>
      <c r="F30263" s="533"/>
      <c r="G30263" s="533"/>
    </row>
    <row r="30264" spans="1:7">
      <c r="A30264" s="533"/>
      <c r="B30264" s="1787"/>
      <c r="C30264" s="1788"/>
      <c r="D30264" s="533"/>
      <c r="E30264" s="533"/>
      <c r="F30264" s="533"/>
      <c r="G30264" s="533"/>
    </row>
    <row r="30265" spans="1:7">
      <c r="A30265" s="533"/>
      <c r="B30265" s="1787"/>
      <c r="C30265" s="1788"/>
      <c r="D30265" s="533"/>
      <c r="E30265" s="533"/>
      <c r="F30265" s="533"/>
      <c r="G30265" s="533"/>
    </row>
    <row r="30266" spans="1:7">
      <c r="A30266" s="533"/>
      <c r="B30266" s="1787"/>
      <c r="C30266" s="1788"/>
      <c r="D30266" s="533"/>
      <c r="E30266" s="533"/>
      <c r="F30266" s="533"/>
      <c r="G30266" s="533"/>
    </row>
    <row r="30267" spans="1:7">
      <c r="A30267" s="533"/>
      <c r="B30267" s="1787"/>
      <c r="C30267" s="1788"/>
      <c r="D30267" s="533"/>
      <c r="E30267" s="533"/>
      <c r="F30267" s="533"/>
      <c r="G30267" s="533"/>
    </row>
    <row r="30268" spans="1:7">
      <c r="A30268" s="533"/>
      <c r="B30268" s="1787"/>
      <c r="C30268" s="1788"/>
      <c r="D30268" s="533"/>
      <c r="E30268" s="533"/>
      <c r="F30268" s="533"/>
      <c r="G30268" s="533"/>
    </row>
    <row r="30269" spans="1:7">
      <c r="A30269" s="533"/>
      <c r="B30269" s="1787"/>
      <c r="C30269" s="1788"/>
      <c r="D30269" s="533"/>
      <c r="E30269" s="533"/>
      <c r="F30269" s="533"/>
      <c r="G30269" s="533"/>
    </row>
    <row r="30270" spans="1:7">
      <c r="A30270" s="533"/>
      <c r="B30270" s="1787"/>
      <c r="C30270" s="1788"/>
      <c r="D30270" s="533"/>
      <c r="E30270" s="533"/>
      <c r="F30270" s="533"/>
      <c r="G30270" s="533"/>
    </row>
    <row r="30271" spans="1:7">
      <c r="A30271" s="533"/>
      <c r="B30271" s="1787"/>
      <c r="C30271" s="1788"/>
      <c r="D30271" s="533"/>
      <c r="E30271" s="533"/>
      <c r="F30271" s="533"/>
      <c r="G30271" s="533"/>
    </row>
    <row r="30272" spans="1:7">
      <c r="A30272" s="533"/>
      <c r="B30272" s="1787"/>
      <c r="C30272" s="1788"/>
      <c r="D30272" s="533"/>
      <c r="E30272" s="533"/>
      <c r="F30272" s="533"/>
      <c r="G30272" s="533"/>
    </row>
    <row r="30273" spans="1:7">
      <c r="A30273" s="533"/>
      <c r="B30273" s="1787"/>
      <c r="C30273" s="1788"/>
      <c r="D30273" s="533"/>
      <c r="E30273" s="533"/>
      <c r="F30273" s="533"/>
      <c r="G30273" s="533"/>
    </row>
    <row r="30274" spans="1:7">
      <c r="A30274" s="533"/>
      <c r="B30274" s="1787"/>
      <c r="C30274" s="1788"/>
      <c r="D30274" s="533"/>
      <c r="E30274" s="533"/>
      <c r="F30274" s="533"/>
      <c r="G30274" s="533"/>
    </row>
    <row r="30275" spans="1:7">
      <c r="A30275" s="533"/>
      <c r="B30275" s="1787"/>
      <c r="C30275" s="1788"/>
      <c r="D30275" s="533"/>
      <c r="E30275" s="533"/>
      <c r="F30275" s="533"/>
      <c r="G30275" s="533"/>
    </row>
    <row r="30276" spans="1:7">
      <c r="A30276" s="533"/>
      <c r="B30276" s="1787"/>
      <c r="C30276" s="1788"/>
      <c r="D30276" s="533"/>
      <c r="E30276" s="533"/>
      <c r="F30276" s="533"/>
      <c r="G30276" s="533"/>
    </row>
    <row r="30277" spans="1:7">
      <c r="A30277" s="533"/>
      <c r="B30277" s="1787"/>
      <c r="C30277" s="1788"/>
      <c r="D30277" s="533"/>
      <c r="E30277" s="533"/>
      <c r="F30277" s="533"/>
      <c r="G30277" s="533"/>
    </row>
    <row r="30278" spans="1:7">
      <c r="A30278" s="533"/>
      <c r="B30278" s="1787"/>
      <c r="C30278" s="1788"/>
      <c r="D30278" s="533"/>
      <c r="E30278" s="533"/>
      <c r="F30278" s="533"/>
      <c r="G30278" s="533"/>
    </row>
    <row r="30279" spans="1:7">
      <c r="A30279" s="533"/>
      <c r="B30279" s="1787"/>
      <c r="C30279" s="1788"/>
      <c r="D30279" s="533"/>
      <c r="E30279" s="533"/>
      <c r="F30279" s="533"/>
      <c r="G30279" s="533"/>
    </row>
    <row r="30280" spans="1:7">
      <c r="A30280" s="533"/>
      <c r="B30280" s="1787"/>
      <c r="C30280" s="1788"/>
      <c r="D30280" s="533"/>
      <c r="E30280" s="533"/>
      <c r="F30280" s="533"/>
      <c r="G30280" s="533"/>
    </row>
    <row r="30281" spans="1:7">
      <c r="A30281" s="533"/>
      <c r="B30281" s="1787"/>
      <c r="C30281" s="1788"/>
      <c r="D30281" s="533"/>
      <c r="E30281" s="533"/>
      <c r="F30281" s="533"/>
      <c r="G30281" s="533"/>
    </row>
    <row r="30282" spans="1:7">
      <c r="A30282" s="533"/>
      <c r="B30282" s="1787"/>
      <c r="C30282" s="1788"/>
      <c r="D30282" s="533"/>
      <c r="E30282" s="533"/>
      <c r="F30282" s="533"/>
      <c r="G30282" s="533"/>
    </row>
    <row r="30283" spans="1:7">
      <c r="A30283" s="533"/>
      <c r="B30283" s="1787"/>
      <c r="C30283" s="1788"/>
      <c r="D30283" s="533"/>
      <c r="E30283" s="533"/>
      <c r="F30283" s="533"/>
      <c r="G30283" s="533"/>
    </row>
    <row r="30284" spans="1:7">
      <c r="A30284" s="533"/>
      <c r="B30284" s="1787"/>
      <c r="C30284" s="1788"/>
      <c r="D30284" s="533"/>
      <c r="E30284" s="533"/>
      <c r="F30284" s="533"/>
      <c r="G30284" s="533"/>
    </row>
    <row r="30285" spans="1:7">
      <c r="A30285" s="533"/>
      <c r="B30285" s="1787"/>
      <c r="C30285" s="1788"/>
      <c r="D30285" s="533"/>
      <c r="E30285" s="533"/>
      <c r="F30285" s="533"/>
      <c r="G30285" s="533"/>
    </row>
    <row r="30286" spans="1:7">
      <c r="A30286" s="533"/>
      <c r="B30286" s="1787"/>
      <c r="C30286" s="1788"/>
      <c r="D30286" s="533"/>
      <c r="E30286" s="533"/>
      <c r="F30286" s="533"/>
      <c r="G30286" s="533"/>
    </row>
    <row r="30287" spans="1:7">
      <c r="A30287" s="533"/>
      <c r="B30287" s="1787"/>
      <c r="C30287" s="1788"/>
      <c r="D30287" s="533"/>
      <c r="E30287" s="533"/>
      <c r="F30287" s="533"/>
      <c r="G30287" s="533"/>
    </row>
    <row r="30288" spans="1:7">
      <c r="A30288" s="533"/>
      <c r="B30288" s="1787"/>
      <c r="C30288" s="1788"/>
      <c r="D30288" s="533"/>
      <c r="E30288" s="533"/>
      <c r="F30288" s="533"/>
      <c r="G30288" s="533"/>
    </row>
    <row r="30289" spans="1:7">
      <c r="A30289" s="533"/>
      <c r="B30289" s="1787"/>
      <c r="C30289" s="1788"/>
      <c r="D30289" s="533"/>
      <c r="E30289" s="533"/>
      <c r="F30289" s="533"/>
      <c r="G30289" s="533"/>
    </row>
    <row r="30290" spans="1:7">
      <c r="A30290" s="533"/>
      <c r="B30290" s="1787"/>
      <c r="C30290" s="1788"/>
      <c r="D30290" s="533"/>
      <c r="E30290" s="533"/>
      <c r="F30290" s="533"/>
      <c r="G30290" s="533"/>
    </row>
    <row r="30291" spans="1:7">
      <c r="A30291" s="533"/>
      <c r="B30291" s="1787"/>
      <c r="C30291" s="1788"/>
      <c r="D30291" s="533"/>
      <c r="E30291" s="533"/>
      <c r="F30291" s="533"/>
      <c r="G30291" s="533"/>
    </row>
    <row r="30292" spans="1:7">
      <c r="A30292" s="533"/>
      <c r="B30292" s="1787"/>
      <c r="C30292" s="1788"/>
      <c r="D30292" s="533"/>
      <c r="E30292" s="533"/>
      <c r="F30292" s="533"/>
      <c r="G30292" s="533"/>
    </row>
    <row r="30293" spans="1:7">
      <c r="A30293" s="533"/>
      <c r="B30293" s="1787"/>
      <c r="C30293" s="1788"/>
      <c r="D30293" s="533"/>
      <c r="E30293" s="533"/>
      <c r="F30293" s="533"/>
      <c r="G30293" s="533"/>
    </row>
    <row r="30294" spans="1:7">
      <c r="A30294" s="533"/>
      <c r="B30294" s="1787"/>
      <c r="C30294" s="1788"/>
      <c r="D30294" s="533"/>
      <c r="E30294" s="533"/>
      <c r="F30294" s="533"/>
      <c r="G30294" s="533"/>
    </row>
    <row r="30295" spans="1:7">
      <c r="A30295" s="533"/>
      <c r="B30295" s="1787"/>
      <c r="C30295" s="1788"/>
      <c r="D30295" s="533"/>
      <c r="E30295" s="533"/>
      <c r="F30295" s="533"/>
      <c r="G30295" s="533"/>
    </row>
    <row r="30296" spans="1:7">
      <c r="A30296" s="533"/>
      <c r="B30296" s="1787"/>
      <c r="C30296" s="1788"/>
      <c r="D30296" s="533"/>
      <c r="E30296" s="533"/>
      <c r="F30296" s="533"/>
      <c r="G30296" s="533"/>
    </row>
    <row r="30297" spans="1:7">
      <c r="A30297" s="533"/>
      <c r="B30297" s="1787"/>
      <c r="C30297" s="1788"/>
      <c r="D30297" s="533"/>
      <c r="E30297" s="533"/>
      <c r="F30297" s="533"/>
      <c r="G30297" s="533"/>
    </row>
    <row r="30298" spans="1:7">
      <c r="A30298" s="533"/>
      <c r="B30298" s="1787"/>
      <c r="C30298" s="1788"/>
      <c r="D30298" s="533"/>
      <c r="E30298" s="533"/>
      <c r="F30298" s="533"/>
      <c r="G30298" s="533"/>
    </row>
    <row r="30299" spans="1:7">
      <c r="A30299" s="533"/>
      <c r="B30299" s="1787"/>
      <c r="C30299" s="1788"/>
      <c r="D30299" s="533"/>
      <c r="E30299" s="533"/>
      <c r="F30299" s="533"/>
      <c r="G30299" s="533"/>
    </row>
    <row r="30300" spans="1:7">
      <c r="A30300" s="533"/>
      <c r="B30300" s="1787"/>
      <c r="C30300" s="1788"/>
      <c r="D30300" s="533"/>
      <c r="E30300" s="533"/>
      <c r="F30300" s="533"/>
      <c r="G30300" s="533"/>
    </row>
    <row r="30301" spans="1:7">
      <c r="A30301" s="533"/>
      <c r="B30301" s="1787"/>
      <c r="C30301" s="1788"/>
      <c r="D30301" s="533"/>
      <c r="E30301" s="533"/>
      <c r="F30301" s="533"/>
      <c r="G30301" s="533"/>
    </row>
    <row r="30302" spans="1:7">
      <c r="A30302" s="533"/>
      <c r="B30302" s="1787"/>
      <c r="C30302" s="1788"/>
      <c r="D30302" s="533"/>
      <c r="E30302" s="533"/>
      <c r="F30302" s="533"/>
      <c r="G30302" s="533"/>
    </row>
    <row r="30303" spans="1:7">
      <c r="A30303" s="533"/>
      <c r="B30303" s="1787"/>
      <c r="C30303" s="1788"/>
      <c r="D30303" s="533"/>
      <c r="E30303" s="533"/>
      <c r="F30303" s="533"/>
      <c r="G30303" s="533"/>
    </row>
    <row r="30304" spans="1:7">
      <c r="A30304" s="533"/>
      <c r="B30304" s="1787"/>
      <c r="C30304" s="1788"/>
      <c r="D30304" s="533"/>
      <c r="E30304" s="533"/>
      <c r="F30304" s="533"/>
      <c r="G30304" s="533"/>
    </row>
    <row r="30305" spans="1:7">
      <c r="A30305" s="533"/>
      <c r="B30305" s="1787"/>
      <c r="C30305" s="1788"/>
      <c r="D30305" s="533"/>
      <c r="E30305" s="533"/>
      <c r="F30305" s="533"/>
      <c r="G30305" s="533"/>
    </row>
    <row r="30306" spans="1:7">
      <c r="A30306" s="533"/>
      <c r="B30306" s="1787"/>
      <c r="C30306" s="1788"/>
      <c r="D30306" s="533"/>
      <c r="E30306" s="533"/>
      <c r="F30306" s="533"/>
      <c r="G30306" s="533"/>
    </row>
    <row r="30307" spans="1:7">
      <c r="A30307" s="533"/>
      <c r="B30307" s="1787"/>
      <c r="C30307" s="1788"/>
      <c r="D30307" s="533"/>
      <c r="E30307" s="533"/>
      <c r="F30307" s="533"/>
      <c r="G30307" s="533"/>
    </row>
    <row r="30308" spans="1:7">
      <c r="A30308" s="533"/>
      <c r="B30308" s="1787"/>
      <c r="C30308" s="1788"/>
      <c r="D30308" s="533"/>
      <c r="E30308" s="533"/>
      <c r="F30308" s="533"/>
      <c r="G30308" s="533"/>
    </row>
    <row r="30309" spans="1:7">
      <c r="A30309" s="533"/>
      <c r="B30309" s="1787"/>
      <c r="C30309" s="1788"/>
      <c r="D30309" s="533"/>
      <c r="E30309" s="533"/>
      <c r="F30309" s="533"/>
      <c r="G30309" s="533"/>
    </row>
    <row r="30310" spans="1:7">
      <c r="A30310" s="533"/>
      <c r="B30310" s="1787"/>
      <c r="C30310" s="1788"/>
      <c r="D30310" s="533"/>
      <c r="E30310" s="533"/>
      <c r="F30310" s="533"/>
      <c r="G30310" s="533"/>
    </row>
    <row r="30311" spans="1:7">
      <c r="A30311" s="533"/>
      <c r="B30311" s="1787"/>
      <c r="C30311" s="1788"/>
      <c r="D30311" s="533"/>
      <c r="E30311" s="533"/>
      <c r="F30311" s="533"/>
      <c r="G30311" s="533"/>
    </row>
    <row r="30312" spans="1:7">
      <c r="A30312" s="533"/>
      <c r="B30312" s="1787"/>
      <c r="C30312" s="1788"/>
      <c r="D30312" s="533"/>
      <c r="E30312" s="533"/>
      <c r="F30312" s="533"/>
      <c r="G30312" s="533"/>
    </row>
    <row r="30313" spans="1:7">
      <c r="A30313" s="533"/>
      <c r="B30313" s="1787"/>
      <c r="C30313" s="1788"/>
      <c r="D30313" s="533"/>
      <c r="E30313" s="533"/>
      <c r="F30313" s="533"/>
      <c r="G30313" s="533"/>
    </row>
    <row r="30314" spans="1:7">
      <c r="A30314" s="533"/>
      <c r="B30314" s="1787"/>
      <c r="C30314" s="1788"/>
      <c r="D30314" s="533"/>
      <c r="E30314" s="533"/>
      <c r="F30314" s="533"/>
      <c r="G30314" s="533"/>
    </row>
    <row r="30315" spans="1:7">
      <c r="A30315" s="533"/>
      <c r="B30315" s="1787"/>
      <c r="C30315" s="1788"/>
      <c r="D30315" s="533"/>
      <c r="E30315" s="533"/>
      <c r="F30315" s="533"/>
      <c r="G30315" s="533"/>
    </row>
    <row r="30316" spans="1:7">
      <c r="A30316" s="533"/>
      <c r="B30316" s="1787"/>
      <c r="C30316" s="1788"/>
      <c r="D30316" s="533"/>
      <c r="E30316" s="533"/>
      <c r="F30316" s="533"/>
      <c r="G30316" s="533"/>
    </row>
    <row r="30317" spans="1:7">
      <c r="A30317" s="533"/>
      <c r="B30317" s="1787"/>
      <c r="C30317" s="1788"/>
      <c r="D30317" s="533"/>
      <c r="E30317" s="533"/>
      <c r="F30317" s="533"/>
      <c r="G30317" s="533"/>
    </row>
    <row r="30318" spans="1:7">
      <c r="A30318" s="533"/>
      <c r="B30318" s="1787"/>
      <c r="C30318" s="1788"/>
      <c r="D30318" s="533"/>
      <c r="E30318" s="533"/>
      <c r="F30318" s="533"/>
      <c r="G30318" s="533"/>
    </row>
    <row r="30319" spans="1:7">
      <c r="A30319" s="533"/>
      <c r="B30319" s="1787"/>
      <c r="C30319" s="1788"/>
      <c r="D30319" s="533"/>
      <c r="E30319" s="533"/>
      <c r="F30319" s="533"/>
      <c r="G30319" s="533"/>
    </row>
    <row r="30320" spans="1:7">
      <c r="A30320" s="533"/>
      <c r="B30320" s="1787"/>
      <c r="C30320" s="1788"/>
      <c r="D30320" s="533"/>
      <c r="E30320" s="533"/>
      <c r="F30320" s="533"/>
      <c r="G30320" s="533"/>
    </row>
    <row r="30321" spans="1:7">
      <c r="A30321" s="533"/>
      <c r="B30321" s="1787"/>
      <c r="C30321" s="1788"/>
      <c r="D30321" s="533"/>
      <c r="E30321" s="533"/>
      <c r="F30321" s="533"/>
      <c r="G30321" s="533"/>
    </row>
    <row r="30322" spans="1:7">
      <c r="A30322" s="533"/>
      <c r="B30322" s="1787"/>
      <c r="C30322" s="1788"/>
      <c r="D30322" s="533"/>
      <c r="E30322" s="533"/>
      <c r="F30322" s="533"/>
      <c r="G30322" s="533"/>
    </row>
    <row r="30323" spans="1:7">
      <c r="A30323" s="533"/>
      <c r="B30323" s="1787"/>
      <c r="C30323" s="1788"/>
      <c r="D30323" s="533"/>
      <c r="E30323" s="533"/>
      <c r="F30323" s="533"/>
      <c r="G30323" s="533"/>
    </row>
    <row r="30324" spans="1:7">
      <c r="A30324" s="533"/>
      <c r="B30324" s="1787"/>
      <c r="C30324" s="1788"/>
      <c r="D30324" s="533"/>
      <c r="E30324" s="533"/>
      <c r="F30324" s="533"/>
      <c r="G30324" s="533"/>
    </row>
    <row r="30325" spans="1:7">
      <c r="A30325" s="533"/>
      <c r="B30325" s="1787"/>
      <c r="C30325" s="1788"/>
      <c r="D30325" s="533"/>
      <c r="E30325" s="533"/>
      <c r="F30325" s="533"/>
      <c r="G30325" s="533"/>
    </row>
    <row r="30326" spans="1:7">
      <c r="A30326" s="533"/>
      <c r="B30326" s="1787"/>
      <c r="C30326" s="1788"/>
      <c r="D30326" s="533"/>
      <c r="E30326" s="533"/>
      <c r="F30326" s="533"/>
      <c r="G30326" s="533"/>
    </row>
    <row r="30327" spans="1:7">
      <c r="A30327" s="533"/>
      <c r="B30327" s="1787"/>
      <c r="C30327" s="1788"/>
      <c r="D30327" s="533"/>
      <c r="E30327" s="533"/>
      <c r="F30327" s="533"/>
      <c r="G30327" s="533"/>
    </row>
    <row r="30328" spans="1:7">
      <c r="A30328" s="533"/>
      <c r="B30328" s="1787"/>
      <c r="C30328" s="1788"/>
      <c r="D30328" s="533"/>
      <c r="E30328" s="533"/>
      <c r="F30328" s="533"/>
      <c r="G30328" s="533"/>
    </row>
    <row r="30329" spans="1:7">
      <c r="A30329" s="533"/>
      <c r="B30329" s="1787"/>
      <c r="C30329" s="1788"/>
      <c r="D30329" s="533"/>
      <c r="E30329" s="533"/>
      <c r="F30329" s="533"/>
      <c r="G30329" s="533"/>
    </row>
    <row r="30330" spans="1:7">
      <c r="A30330" s="533"/>
      <c r="B30330" s="1787"/>
      <c r="C30330" s="1788"/>
      <c r="D30330" s="533"/>
      <c r="E30330" s="533"/>
      <c r="F30330" s="533"/>
      <c r="G30330" s="533"/>
    </row>
    <row r="30331" spans="1:7">
      <c r="A30331" s="533"/>
      <c r="B30331" s="1787"/>
      <c r="C30331" s="1788"/>
      <c r="D30331" s="533"/>
      <c r="E30331" s="533"/>
      <c r="F30331" s="533"/>
      <c r="G30331" s="533"/>
    </row>
    <row r="30332" spans="1:7">
      <c r="A30332" s="533"/>
      <c r="B30332" s="1787"/>
      <c r="C30332" s="1788"/>
      <c r="D30332" s="533"/>
      <c r="E30332" s="533"/>
      <c r="F30332" s="533"/>
      <c r="G30332" s="533"/>
    </row>
    <row r="30333" spans="1:7">
      <c r="A30333" s="533"/>
      <c r="B30333" s="1787"/>
      <c r="C30333" s="1788"/>
      <c r="D30333" s="533"/>
      <c r="E30333" s="533"/>
      <c r="F30333" s="533"/>
      <c r="G30333" s="533"/>
    </row>
    <row r="30334" spans="1:7">
      <c r="A30334" s="533"/>
      <c r="B30334" s="1787"/>
      <c r="C30334" s="1788"/>
      <c r="D30334" s="533"/>
      <c r="E30334" s="533"/>
      <c r="F30334" s="533"/>
      <c r="G30334" s="533"/>
    </row>
    <row r="30335" spans="1:7">
      <c r="A30335" s="533"/>
      <c r="B30335" s="1787"/>
      <c r="C30335" s="1788"/>
      <c r="D30335" s="533"/>
      <c r="E30335" s="533"/>
      <c r="F30335" s="533"/>
      <c r="G30335" s="533"/>
    </row>
    <row r="30336" spans="1:7">
      <c r="A30336" s="533"/>
      <c r="B30336" s="1787"/>
      <c r="C30336" s="1788"/>
      <c r="D30336" s="533"/>
      <c r="E30336" s="533"/>
      <c r="F30336" s="533"/>
      <c r="G30336" s="533"/>
    </row>
    <row r="30337" spans="1:7">
      <c r="A30337" s="533"/>
      <c r="B30337" s="1787"/>
      <c r="C30337" s="1788"/>
      <c r="D30337" s="533"/>
      <c r="E30337" s="533"/>
      <c r="F30337" s="533"/>
      <c r="G30337" s="533"/>
    </row>
    <row r="30338" spans="1:7">
      <c r="A30338" s="533"/>
      <c r="B30338" s="1787"/>
      <c r="C30338" s="1788"/>
      <c r="D30338" s="533"/>
      <c r="E30338" s="533"/>
      <c r="F30338" s="533"/>
      <c r="G30338" s="533"/>
    </row>
    <row r="30339" spans="1:7">
      <c r="A30339" s="533"/>
      <c r="B30339" s="1787"/>
      <c r="C30339" s="1788"/>
      <c r="D30339" s="533"/>
      <c r="E30339" s="533"/>
      <c r="F30339" s="533"/>
      <c r="G30339" s="533"/>
    </row>
    <row r="30340" spans="1:7">
      <c r="A30340" s="533"/>
      <c r="B30340" s="1787"/>
      <c r="C30340" s="1788"/>
      <c r="D30340" s="533"/>
      <c r="E30340" s="533"/>
      <c r="F30340" s="533"/>
      <c r="G30340" s="533"/>
    </row>
    <row r="30341" spans="1:7">
      <c r="A30341" s="533"/>
      <c r="B30341" s="1787"/>
      <c r="C30341" s="1788"/>
      <c r="D30341" s="533"/>
      <c r="E30341" s="533"/>
      <c r="F30341" s="533"/>
      <c r="G30341" s="533"/>
    </row>
    <row r="30342" spans="1:7">
      <c r="A30342" s="533"/>
      <c r="B30342" s="1787"/>
      <c r="C30342" s="1788"/>
      <c r="D30342" s="533"/>
      <c r="E30342" s="533"/>
      <c r="F30342" s="533"/>
      <c r="G30342" s="533"/>
    </row>
    <row r="30343" spans="1:7">
      <c r="A30343" s="533"/>
      <c r="B30343" s="1787"/>
      <c r="C30343" s="1788"/>
      <c r="D30343" s="533"/>
      <c r="E30343" s="533"/>
      <c r="F30343" s="533"/>
      <c r="G30343" s="533"/>
    </row>
    <row r="30344" spans="1:7">
      <c r="A30344" s="533"/>
      <c r="B30344" s="1787"/>
      <c r="C30344" s="1788"/>
      <c r="D30344" s="533"/>
      <c r="E30344" s="533"/>
      <c r="F30344" s="533"/>
      <c r="G30344" s="533"/>
    </row>
    <row r="30345" spans="1:7">
      <c r="A30345" s="533"/>
      <c r="B30345" s="1787"/>
      <c r="C30345" s="1788"/>
      <c r="D30345" s="533"/>
      <c r="E30345" s="533"/>
      <c r="F30345" s="533"/>
      <c r="G30345" s="533"/>
    </row>
    <row r="30346" spans="1:7">
      <c r="A30346" s="533"/>
      <c r="B30346" s="1787"/>
      <c r="C30346" s="1788"/>
      <c r="D30346" s="533"/>
      <c r="E30346" s="533"/>
      <c r="F30346" s="533"/>
      <c r="G30346" s="533"/>
    </row>
    <row r="30347" spans="1:7">
      <c r="A30347" s="533"/>
      <c r="B30347" s="1787"/>
      <c r="C30347" s="1788"/>
      <c r="D30347" s="533"/>
      <c r="E30347" s="533"/>
      <c r="F30347" s="533"/>
      <c r="G30347" s="533"/>
    </row>
    <row r="30348" spans="1:7">
      <c r="A30348" s="533"/>
      <c r="B30348" s="1787"/>
      <c r="C30348" s="1788"/>
      <c r="D30348" s="533"/>
      <c r="E30348" s="533"/>
      <c r="F30348" s="533"/>
      <c r="G30348" s="533"/>
    </row>
    <row r="30349" spans="1:7">
      <c r="A30349" s="533"/>
      <c r="B30349" s="1787"/>
      <c r="C30349" s="1788"/>
      <c r="D30349" s="533"/>
      <c r="E30349" s="533"/>
      <c r="F30349" s="533"/>
      <c r="G30349" s="533"/>
    </row>
    <row r="30350" spans="1:7">
      <c r="A30350" s="533"/>
      <c r="B30350" s="1787"/>
      <c r="C30350" s="1788"/>
      <c r="D30350" s="533"/>
      <c r="E30350" s="533"/>
      <c r="F30350" s="533"/>
      <c r="G30350" s="533"/>
    </row>
    <row r="30351" spans="1:7">
      <c r="A30351" s="533"/>
      <c r="B30351" s="1787"/>
      <c r="C30351" s="1788"/>
      <c r="D30351" s="533"/>
      <c r="E30351" s="533"/>
      <c r="F30351" s="533"/>
      <c r="G30351" s="533"/>
    </row>
    <row r="30352" spans="1:7">
      <c r="A30352" s="533"/>
      <c r="B30352" s="1787"/>
      <c r="C30352" s="1788"/>
      <c r="D30352" s="533"/>
      <c r="E30352" s="533"/>
      <c r="F30352" s="533"/>
      <c r="G30352" s="533"/>
    </row>
    <row r="30353" spans="1:7">
      <c r="A30353" s="533"/>
      <c r="B30353" s="1787"/>
      <c r="C30353" s="1788"/>
      <c r="D30353" s="533"/>
      <c r="E30353" s="533"/>
      <c r="F30353" s="533"/>
      <c r="G30353" s="533"/>
    </row>
    <row r="30354" spans="1:7">
      <c r="A30354" s="533"/>
      <c r="B30354" s="1787"/>
      <c r="C30354" s="1788"/>
      <c r="D30354" s="533"/>
      <c r="E30354" s="533"/>
      <c r="F30354" s="533"/>
      <c r="G30354" s="533"/>
    </row>
    <row r="30355" spans="1:7">
      <c r="A30355" s="533"/>
      <c r="B30355" s="1787"/>
      <c r="C30355" s="1788"/>
      <c r="D30355" s="533"/>
      <c r="E30355" s="533"/>
      <c r="F30355" s="533"/>
      <c r="G30355" s="533"/>
    </row>
    <row r="30356" spans="1:7">
      <c r="A30356" s="533"/>
      <c r="B30356" s="1787"/>
      <c r="C30356" s="1788"/>
      <c r="D30356" s="533"/>
      <c r="E30356" s="533"/>
      <c r="F30356" s="533"/>
      <c r="G30356" s="533"/>
    </row>
    <row r="30357" spans="1:7">
      <c r="A30357" s="533"/>
      <c r="B30357" s="1787"/>
      <c r="C30357" s="1788"/>
      <c r="D30357" s="533"/>
      <c r="E30357" s="533"/>
      <c r="F30357" s="533"/>
      <c r="G30357" s="533"/>
    </row>
    <row r="30358" spans="1:7">
      <c r="A30358" s="533"/>
      <c r="B30358" s="1787"/>
      <c r="C30358" s="1788"/>
      <c r="D30358" s="533"/>
      <c r="E30358" s="533"/>
      <c r="F30358" s="533"/>
      <c r="G30358" s="533"/>
    </row>
    <row r="30359" spans="1:7">
      <c r="A30359" s="533"/>
      <c r="B30359" s="1787"/>
      <c r="C30359" s="1788"/>
      <c r="D30359" s="533"/>
      <c r="E30359" s="533"/>
      <c r="F30359" s="533"/>
      <c r="G30359" s="533"/>
    </row>
    <row r="30360" spans="1:7">
      <c r="A30360" s="533"/>
      <c r="B30360" s="1787"/>
      <c r="C30360" s="1788"/>
      <c r="D30360" s="533"/>
      <c r="E30360" s="533"/>
      <c r="F30360" s="533"/>
      <c r="G30360" s="533"/>
    </row>
    <row r="30361" spans="1:7">
      <c r="A30361" s="533"/>
      <c r="B30361" s="1787"/>
      <c r="C30361" s="1788"/>
      <c r="D30361" s="533"/>
      <c r="E30361" s="533"/>
      <c r="F30361" s="533"/>
      <c r="G30361" s="533"/>
    </row>
    <row r="30362" spans="1:7">
      <c r="A30362" s="533"/>
      <c r="B30362" s="1787"/>
      <c r="C30362" s="1788"/>
      <c r="D30362" s="533"/>
      <c r="E30362" s="533"/>
      <c r="F30362" s="533"/>
      <c r="G30362" s="533"/>
    </row>
    <row r="30363" spans="1:7">
      <c r="A30363" s="533"/>
      <c r="B30363" s="1787"/>
      <c r="C30363" s="1788"/>
      <c r="D30363" s="533"/>
      <c r="E30363" s="533"/>
      <c r="F30363" s="533"/>
      <c r="G30363" s="533"/>
    </row>
    <row r="30364" spans="1:7">
      <c r="A30364" s="533"/>
      <c r="B30364" s="1787"/>
      <c r="C30364" s="1788"/>
      <c r="D30364" s="533"/>
      <c r="E30364" s="533"/>
      <c r="F30364" s="533"/>
      <c r="G30364" s="533"/>
    </row>
    <row r="30365" spans="1:7">
      <c r="A30365" s="533"/>
      <c r="B30365" s="1787"/>
      <c r="C30365" s="1788"/>
      <c r="D30365" s="533"/>
      <c r="E30365" s="533"/>
      <c r="F30365" s="533"/>
      <c r="G30365" s="533"/>
    </row>
    <row r="30366" spans="1:7">
      <c r="A30366" s="533"/>
      <c r="B30366" s="1787"/>
      <c r="C30366" s="1788"/>
      <c r="D30366" s="533"/>
      <c r="E30366" s="533"/>
      <c r="F30366" s="533"/>
      <c r="G30366" s="533"/>
    </row>
    <row r="30367" spans="1:7">
      <c r="A30367" s="533"/>
      <c r="B30367" s="1787"/>
      <c r="C30367" s="1788"/>
      <c r="D30367" s="533"/>
      <c r="E30367" s="533"/>
      <c r="F30367" s="533"/>
      <c r="G30367" s="533"/>
    </row>
    <row r="30368" spans="1:7">
      <c r="A30368" s="533"/>
      <c r="B30368" s="1787"/>
      <c r="C30368" s="1788"/>
      <c r="D30368" s="533"/>
      <c r="E30368" s="533"/>
      <c r="F30368" s="533"/>
      <c r="G30368" s="533"/>
    </row>
    <row r="30369" spans="1:7">
      <c r="A30369" s="533"/>
      <c r="B30369" s="1787"/>
      <c r="C30369" s="1788"/>
      <c r="D30369" s="533"/>
      <c r="E30369" s="533"/>
      <c r="F30369" s="533"/>
      <c r="G30369" s="533"/>
    </row>
    <row r="30370" spans="1:7">
      <c r="A30370" s="533"/>
      <c r="B30370" s="1787"/>
      <c r="C30370" s="1788"/>
      <c r="D30370" s="533"/>
      <c r="E30370" s="533"/>
      <c r="F30370" s="533"/>
      <c r="G30370" s="533"/>
    </row>
    <row r="30371" spans="1:7">
      <c r="A30371" s="533"/>
      <c r="B30371" s="1787"/>
      <c r="C30371" s="1788"/>
      <c r="D30371" s="533"/>
      <c r="E30371" s="533"/>
      <c r="F30371" s="533"/>
      <c r="G30371" s="533"/>
    </row>
    <row r="30372" spans="1:7">
      <c r="A30372" s="533"/>
      <c r="B30372" s="1787"/>
      <c r="C30372" s="1788"/>
      <c r="D30372" s="533"/>
      <c r="E30372" s="533"/>
      <c r="F30372" s="533"/>
      <c r="G30372" s="533"/>
    </row>
    <row r="30373" spans="1:7">
      <c r="A30373" s="533"/>
      <c r="B30373" s="1787"/>
      <c r="C30373" s="1788"/>
      <c r="D30373" s="533"/>
      <c r="E30373" s="533"/>
      <c r="F30373" s="533"/>
      <c r="G30373" s="533"/>
    </row>
    <row r="30374" spans="1:7">
      <c r="A30374" s="533"/>
      <c r="B30374" s="1787"/>
      <c r="C30374" s="1788"/>
      <c r="D30374" s="533"/>
      <c r="E30374" s="533"/>
      <c r="F30374" s="533"/>
      <c r="G30374" s="533"/>
    </row>
    <row r="30375" spans="1:7">
      <c r="A30375" s="533"/>
      <c r="B30375" s="1787"/>
      <c r="C30375" s="1788"/>
      <c r="D30375" s="533"/>
      <c r="E30375" s="533"/>
      <c r="F30375" s="533"/>
      <c r="G30375" s="533"/>
    </row>
    <row r="30376" spans="1:7">
      <c r="A30376" s="533"/>
      <c r="B30376" s="1787"/>
      <c r="C30376" s="1788"/>
      <c r="D30376" s="533"/>
      <c r="E30376" s="533"/>
      <c r="F30376" s="533"/>
      <c r="G30376" s="533"/>
    </row>
    <row r="30377" spans="1:7">
      <c r="A30377" s="533"/>
      <c r="B30377" s="1787"/>
      <c r="C30377" s="1788"/>
      <c r="D30377" s="533"/>
      <c r="E30377" s="533"/>
      <c r="F30377" s="533"/>
      <c r="G30377" s="533"/>
    </row>
    <row r="30378" spans="1:7">
      <c r="A30378" s="533"/>
      <c r="B30378" s="1787"/>
      <c r="C30378" s="1788"/>
      <c r="D30378" s="533"/>
      <c r="E30378" s="533"/>
      <c r="F30378" s="533"/>
      <c r="G30378" s="533"/>
    </row>
    <row r="30379" spans="1:7">
      <c r="A30379" s="533"/>
      <c r="B30379" s="1787"/>
      <c r="C30379" s="1788"/>
      <c r="D30379" s="533"/>
      <c r="E30379" s="533"/>
      <c r="F30379" s="533"/>
      <c r="G30379" s="533"/>
    </row>
    <row r="30380" spans="1:7">
      <c r="A30380" s="533"/>
      <c r="B30380" s="1787"/>
      <c r="C30380" s="1788"/>
      <c r="D30380" s="533"/>
      <c r="E30380" s="533"/>
      <c r="F30380" s="533"/>
      <c r="G30380" s="533"/>
    </row>
    <row r="30381" spans="1:7">
      <c r="A30381" s="533"/>
      <c r="B30381" s="1787"/>
      <c r="C30381" s="1788"/>
      <c r="D30381" s="533"/>
      <c r="E30381" s="533"/>
      <c r="F30381" s="533"/>
      <c r="G30381" s="533"/>
    </row>
    <row r="30382" spans="1:7">
      <c r="A30382" s="533"/>
      <c r="B30382" s="1787"/>
      <c r="C30382" s="1788"/>
      <c r="D30382" s="533"/>
      <c r="E30382" s="533"/>
      <c r="F30382" s="533"/>
      <c r="G30382" s="533"/>
    </row>
    <row r="30383" spans="1:7">
      <c r="A30383" s="533"/>
      <c r="B30383" s="1787"/>
      <c r="C30383" s="1788"/>
      <c r="D30383" s="533"/>
      <c r="E30383" s="533"/>
      <c r="F30383" s="533"/>
      <c r="G30383" s="533"/>
    </row>
    <row r="30384" spans="1:7">
      <c r="A30384" s="533"/>
      <c r="B30384" s="1787"/>
      <c r="C30384" s="1788"/>
      <c r="D30384" s="533"/>
      <c r="E30384" s="533"/>
      <c r="F30384" s="533"/>
      <c r="G30384" s="533"/>
    </row>
    <row r="30385" spans="1:7">
      <c r="A30385" s="533"/>
      <c r="B30385" s="1787"/>
      <c r="C30385" s="1788"/>
      <c r="D30385" s="533"/>
      <c r="E30385" s="533"/>
      <c r="F30385" s="533"/>
      <c r="G30385" s="533"/>
    </row>
    <row r="30386" spans="1:7">
      <c r="A30386" s="533"/>
      <c r="B30386" s="1787"/>
      <c r="C30386" s="1788"/>
      <c r="D30386" s="533"/>
      <c r="E30386" s="533"/>
      <c r="F30386" s="533"/>
      <c r="G30386" s="533"/>
    </row>
    <row r="30387" spans="1:7">
      <c r="A30387" s="533"/>
      <c r="B30387" s="1787"/>
      <c r="C30387" s="1788"/>
      <c r="D30387" s="533"/>
      <c r="E30387" s="533"/>
      <c r="F30387" s="533"/>
      <c r="G30387" s="533"/>
    </row>
    <row r="30388" spans="1:7">
      <c r="A30388" s="533"/>
      <c r="B30388" s="1787"/>
      <c r="C30388" s="1788"/>
      <c r="D30388" s="533"/>
      <c r="E30388" s="533"/>
      <c r="F30388" s="533"/>
      <c r="G30388" s="533"/>
    </row>
    <row r="30389" spans="1:7">
      <c r="A30389" s="533"/>
      <c r="B30389" s="1787"/>
      <c r="C30389" s="1788"/>
      <c r="D30389" s="533"/>
      <c r="E30389" s="533"/>
      <c r="F30389" s="533"/>
      <c r="G30389" s="533"/>
    </row>
    <row r="30390" spans="1:7">
      <c r="A30390" s="533"/>
      <c r="B30390" s="1787"/>
      <c r="C30390" s="1788"/>
      <c r="D30390" s="533"/>
      <c r="E30390" s="533"/>
      <c r="F30390" s="533"/>
      <c r="G30390" s="533"/>
    </row>
    <row r="30391" spans="1:7">
      <c r="A30391" s="533"/>
      <c r="B30391" s="1787"/>
      <c r="C30391" s="1788"/>
      <c r="D30391" s="533"/>
      <c r="E30391" s="533"/>
      <c r="F30391" s="533"/>
      <c r="G30391" s="533"/>
    </row>
    <row r="30392" spans="1:7">
      <c r="A30392" s="533"/>
      <c r="B30392" s="1787"/>
      <c r="C30392" s="1788"/>
      <c r="D30392" s="533"/>
      <c r="E30392" s="533"/>
      <c r="F30392" s="533"/>
      <c r="G30392" s="533"/>
    </row>
    <row r="30393" spans="1:7">
      <c r="A30393" s="533"/>
      <c r="B30393" s="1787"/>
      <c r="C30393" s="1788"/>
      <c r="D30393" s="533"/>
      <c r="E30393" s="533"/>
      <c r="F30393" s="533"/>
      <c r="G30393" s="533"/>
    </row>
    <row r="30394" spans="1:7">
      <c r="A30394" s="533"/>
      <c r="B30394" s="1787"/>
      <c r="C30394" s="1788"/>
      <c r="D30394" s="533"/>
      <c r="E30394" s="533"/>
      <c r="F30394" s="533"/>
      <c r="G30394" s="533"/>
    </row>
    <row r="30395" spans="1:7">
      <c r="A30395" s="533"/>
      <c r="B30395" s="1787"/>
      <c r="C30395" s="1788"/>
      <c r="D30395" s="533"/>
      <c r="E30395" s="533"/>
      <c r="F30395" s="533"/>
      <c r="G30395" s="533"/>
    </row>
    <row r="30396" spans="1:7">
      <c r="A30396" s="533"/>
      <c r="B30396" s="1787"/>
      <c r="C30396" s="1788"/>
      <c r="D30396" s="533"/>
      <c r="E30396" s="533"/>
      <c r="F30396" s="533"/>
      <c r="G30396" s="533"/>
    </row>
    <row r="30397" spans="1:7">
      <c r="A30397" s="533"/>
      <c r="B30397" s="1787"/>
      <c r="C30397" s="1788"/>
      <c r="D30397" s="533"/>
      <c r="E30397" s="533"/>
      <c r="F30397" s="533"/>
      <c r="G30397" s="533"/>
    </row>
    <row r="30398" spans="1:7">
      <c r="A30398" s="533"/>
      <c r="B30398" s="1787"/>
      <c r="C30398" s="1788"/>
      <c r="D30398" s="533"/>
      <c r="E30398" s="533"/>
      <c r="F30398" s="533"/>
      <c r="G30398" s="533"/>
    </row>
    <row r="30399" spans="1:7">
      <c r="A30399" s="533"/>
      <c r="B30399" s="1787"/>
      <c r="C30399" s="1788"/>
      <c r="D30399" s="533"/>
      <c r="E30399" s="533"/>
      <c r="F30399" s="533"/>
      <c r="G30399" s="533"/>
    </row>
    <row r="30400" spans="1:7">
      <c r="A30400" s="533"/>
      <c r="B30400" s="1787"/>
      <c r="C30400" s="1788"/>
      <c r="D30400" s="533"/>
      <c r="E30400" s="533"/>
      <c r="F30400" s="533"/>
      <c r="G30400" s="533"/>
    </row>
    <row r="30401" spans="1:7">
      <c r="A30401" s="533"/>
      <c r="B30401" s="1787"/>
      <c r="C30401" s="1788"/>
      <c r="D30401" s="533"/>
      <c r="E30401" s="533"/>
      <c r="F30401" s="533"/>
      <c r="G30401" s="533"/>
    </row>
    <row r="30402" spans="1:7">
      <c r="A30402" s="533"/>
      <c r="B30402" s="1787"/>
      <c r="C30402" s="1788"/>
      <c r="D30402" s="533"/>
      <c r="E30402" s="533"/>
      <c r="F30402" s="533"/>
      <c r="G30402" s="533"/>
    </row>
    <row r="30403" spans="1:7">
      <c r="A30403" s="533"/>
      <c r="B30403" s="1787"/>
      <c r="C30403" s="1788"/>
      <c r="D30403" s="533"/>
      <c r="E30403" s="533"/>
      <c r="F30403" s="533"/>
      <c r="G30403" s="533"/>
    </row>
    <row r="30404" spans="1:7">
      <c r="A30404" s="533"/>
      <c r="B30404" s="1787"/>
      <c r="C30404" s="1788"/>
      <c r="D30404" s="533"/>
      <c r="E30404" s="533"/>
      <c r="F30404" s="533"/>
      <c r="G30404" s="533"/>
    </row>
    <row r="30405" spans="1:7">
      <c r="A30405" s="533"/>
      <c r="B30405" s="1787"/>
      <c r="C30405" s="1788"/>
      <c r="D30405" s="533"/>
      <c r="E30405" s="533"/>
      <c r="F30405" s="533"/>
      <c r="G30405" s="533"/>
    </row>
    <row r="30406" spans="1:7">
      <c r="A30406" s="533"/>
      <c r="B30406" s="1787"/>
      <c r="C30406" s="1788"/>
      <c r="D30406" s="533"/>
      <c r="E30406" s="533"/>
      <c r="F30406" s="533"/>
      <c r="G30406" s="533"/>
    </row>
    <row r="30407" spans="1:7">
      <c r="A30407" s="533"/>
      <c r="B30407" s="1787"/>
      <c r="C30407" s="1788"/>
      <c r="D30407" s="533"/>
      <c r="E30407" s="533"/>
      <c r="F30407" s="533"/>
      <c r="G30407" s="533"/>
    </row>
    <row r="30408" spans="1:7">
      <c r="A30408" s="533"/>
      <c r="B30408" s="1787"/>
      <c r="C30408" s="1788"/>
      <c r="D30408" s="533"/>
      <c r="E30408" s="533"/>
      <c r="F30408" s="533"/>
      <c r="G30408" s="533"/>
    </row>
    <row r="30409" spans="1:7">
      <c r="A30409" s="533"/>
      <c r="B30409" s="1787"/>
      <c r="C30409" s="1788"/>
      <c r="D30409" s="533"/>
      <c r="E30409" s="533"/>
      <c r="F30409" s="533"/>
      <c r="G30409" s="533"/>
    </row>
    <row r="30410" spans="1:7">
      <c r="A30410" s="533"/>
      <c r="B30410" s="1787"/>
      <c r="C30410" s="1788"/>
      <c r="D30410" s="533"/>
      <c r="E30410" s="533"/>
      <c r="F30410" s="533"/>
      <c r="G30410" s="533"/>
    </row>
    <row r="30411" spans="1:7">
      <c r="A30411" s="533"/>
      <c r="B30411" s="1787"/>
      <c r="C30411" s="1788"/>
      <c r="D30411" s="533"/>
      <c r="E30411" s="533"/>
      <c r="F30411" s="533"/>
      <c r="G30411" s="533"/>
    </row>
    <row r="30412" spans="1:7">
      <c r="A30412" s="533"/>
      <c r="B30412" s="1787"/>
      <c r="C30412" s="1788"/>
      <c r="D30412" s="533"/>
      <c r="E30412" s="533"/>
      <c r="F30412" s="533"/>
      <c r="G30412" s="533"/>
    </row>
    <row r="30413" spans="1:7">
      <c r="A30413" s="533"/>
      <c r="B30413" s="1787"/>
      <c r="C30413" s="1788"/>
      <c r="D30413" s="533"/>
      <c r="E30413" s="533"/>
      <c r="F30413" s="533"/>
      <c r="G30413" s="533"/>
    </row>
    <row r="30414" spans="1:7">
      <c r="A30414" s="533"/>
      <c r="B30414" s="1787"/>
      <c r="C30414" s="1788"/>
      <c r="D30414" s="533"/>
      <c r="E30414" s="533"/>
      <c r="F30414" s="533"/>
      <c r="G30414" s="533"/>
    </row>
    <row r="30415" spans="1:7">
      <c r="A30415" s="533"/>
      <c r="B30415" s="1787"/>
      <c r="C30415" s="1788"/>
      <c r="D30415" s="533"/>
      <c r="E30415" s="533"/>
      <c r="F30415" s="533"/>
      <c r="G30415" s="533"/>
    </row>
    <row r="30416" spans="1:7">
      <c r="A30416" s="533"/>
      <c r="B30416" s="1787"/>
      <c r="C30416" s="1788"/>
      <c r="D30416" s="533"/>
      <c r="E30416" s="533"/>
      <c r="F30416" s="533"/>
      <c r="G30416" s="533"/>
    </row>
    <row r="30417" spans="1:7">
      <c r="A30417" s="533"/>
      <c r="B30417" s="1787"/>
      <c r="C30417" s="1788"/>
      <c r="D30417" s="533"/>
      <c r="E30417" s="533"/>
      <c r="F30417" s="533"/>
      <c r="G30417" s="533"/>
    </row>
    <row r="30418" spans="1:7">
      <c r="A30418" s="533"/>
      <c r="B30418" s="1787"/>
      <c r="C30418" s="1788"/>
      <c r="D30418" s="533"/>
      <c r="E30418" s="533"/>
      <c r="F30418" s="533"/>
      <c r="G30418" s="533"/>
    </row>
    <row r="30419" spans="1:7">
      <c r="A30419" s="533"/>
      <c r="B30419" s="1787"/>
      <c r="C30419" s="1788"/>
      <c r="D30419" s="533"/>
      <c r="E30419" s="533"/>
      <c r="F30419" s="533"/>
      <c r="G30419" s="533"/>
    </row>
    <row r="30420" spans="1:7">
      <c r="A30420" s="533"/>
      <c r="B30420" s="1787"/>
      <c r="C30420" s="1788"/>
      <c r="D30420" s="533"/>
      <c r="E30420" s="533"/>
      <c r="F30420" s="533"/>
      <c r="G30420" s="533"/>
    </row>
    <row r="30421" spans="1:7">
      <c r="A30421" s="533"/>
      <c r="B30421" s="1787"/>
      <c r="C30421" s="1788"/>
      <c r="D30421" s="533"/>
      <c r="E30421" s="533"/>
      <c r="F30421" s="533"/>
      <c r="G30421" s="533"/>
    </row>
    <row r="30422" spans="1:7">
      <c r="A30422" s="533"/>
      <c r="B30422" s="1787"/>
      <c r="C30422" s="1788"/>
      <c r="D30422" s="533"/>
      <c r="E30422" s="533"/>
      <c r="F30422" s="533"/>
      <c r="G30422" s="533"/>
    </row>
    <row r="30423" spans="1:7">
      <c r="A30423" s="533"/>
      <c r="B30423" s="1787"/>
      <c r="C30423" s="1788"/>
      <c r="D30423" s="533"/>
      <c r="E30423" s="533"/>
      <c r="F30423" s="533"/>
      <c r="G30423" s="533"/>
    </row>
    <row r="30424" spans="1:7">
      <c r="A30424" s="533"/>
      <c r="B30424" s="1787"/>
      <c r="C30424" s="1788"/>
      <c r="D30424" s="533"/>
      <c r="E30424" s="533"/>
      <c r="F30424" s="533"/>
      <c r="G30424" s="533"/>
    </row>
    <row r="30425" spans="1:7">
      <c r="A30425" s="533"/>
      <c r="B30425" s="1787"/>
      <c r="C30425" s="1788"/>
      <c r="D30425" s="533"/>
      <c r="E30425" s="533"/>
      <c r="F30425" s="533"/>
      <c r="G30425" s="533"/>
    </row>
    <row r="30426" spans="1:7">
      <c r="A30426" s="533"/>
      <c r="B30426" s="1787"/>
      <c r="C30426" s="1788"/>
      <c r="D30426" s="533"/>
      <c r="E30426" s="533"/>
      <c r="F30426" s="533"/>
      <c r="G30426" s="533"/>
    </row>
    <row r="30427" spans="1:7">
      <c r="A30427" s="533"/>
      <c r="B30427" s="1787"/>
      <c r="C30427" s="1788"/>
      <c r="D30427" s="533"/>
      <c r="E30427" s="533"/>
      <c r="F30427" s="533"/>
      <c r="G30427" s="533"/>
    </row>
    <row r="30428" spans="1:7">
      <c r="A30428" s="533"/>
      <c r="B30428" s="1787"/>
      <c r="C30428" s="1788"/>
      <c r="D30428" s="533"/>
      <c r="E30428" s="533"/>
      <c r="F30428" s="533"/>
      <c r="G30428" s="533"/>
    </row>
    <row r="30429" spans="1:7">
      <c r="A30429" s="533"/>
      <c r="B30429" s="1787"/>
      <c r="C30429" s="1788"/>
      <c r="D30429" s="533"/>
      <c r="E30429" s="533"/>
      <c r="F30429" s="533"/>
      <c r="G30429" s="533"/>
    </row>
    <row r="30430" spans="1:7">
      <c r="A30430" s="533"/>
      <c r="B30430" s="1787"/>
      <c r="C30430" s="1788"/>
      <c r="D30430" s="533"/>
      <c r="E30430" s="533"/>
      <c r="F30430" s="533"/>
      <c r="G30430" s="533"/>
    </row>
    <row r="30431" spans="1:7">
      <c r="A30431" s="533"/>
      <c r="B30431" s="1787"/>
      <c r="C30431" s="1788"/>
      <c r="D30431" s="533"/>
      <c r="E30431" s="533"/>
      <c r="F30431" s="533"/>
      <c r="G30431" s="533"/>
    </row>
    <row r="30432" spans="1:7">
      <c r="A30432" s="533"/>
      <c r="B30432" s="1787"/>
      <c r="C30432" s="1788"/>
      <c r="D30432" s="533"/>
      <c r="E30432" s="533"/>
      <c r="F30432" s="533"/>
      <c r="G30432" s="533"/>
    </row>
    <row r="30433" spans="1:7">
      <c r="A30433" s="533"/>
      <c r="B30433" s="1787"/>
      <c r="C30433" s="1788"/>
      <c r="D30433" s="533"/>
      <c r="E30433" s="533"/>
      <c r="F30433" s="533"/>
      <c r="G30433" s="533"/>
    </row>
    <row r="30434" spans="1:7">
      <c r="A30434" s="533"/>
      <c r="B30434" s="1787"/>
      <c r="C30434" s="1788"/>
      <c r="D30434" s="533"/>
      <c r="E30434" s="533"/>
      <c r="F30434" s="533"/>
      <c r="G30434" s="533"/>
    </row>
    <row r="30435" spans="1:7">
      <c r="A30435" s="533"/>
      <c r="B30435" s="1787"/>
      <c r="C30435" s="1788"/>
      <c r="D30435" s="533"/>
      <c r="E30435" s="533"/>
      <c r="F30435" s="533"/>
      <c r="G30435" s="533"/>
    </row>
    <row r="30436" spans="1:7">
      <c r="A30436" s="533"/>
      <c r="B30436" s="1787"/>
      <c r="C30436" s="1788"/>
      <c r="D30436" s="533"/>
      <c r="E30436" s="533"/>
      <c r="F30436" s="533"/>
      <c r="G30436" s="533"/>
    </row>
    <row r="30437" spans="1:7">
      <c r="A30437" s="533"/>
      <c r="B30437" s="1787"/>
      <c r="C30437" s="1788"/>
      <c r="D30437" s="533"/>
      <c r="E30437" s="533"/>
      <c r="F30437" s="533"/>
      <c r="G30437" s="533"/>
    </row>
    <row r="30438" spans="1:7">
      <c r="A30438" s="533"/>
      <c r="B30438" s="1787"/>
      <c r="C30438" s="1788"/>
      <c r="D30438" s="533"/>
      <c r="E30438" s="533"/>
      <c r="F30438" s="533"/>
      <c r="G30438" s="533"/>
    </row>
    <row r="30439" spans="1:7">
      <c r="A30439" s="533"/>
      <c r="B30439" s="1787"/>
      <c r="C30439" s="1788"/>
      <c r="D30439" s="533"/>
      <c r="E30439" s="533"/>
      <c r="F30439" s="533"/>
      <c r="G30439" s="533"/>
    </row>
    <row r="30440" spans="1:7">
      <c r="A30440" s="533"/>
      <c r="B30440" s="1787"/>
      <c r="C30440" s="1788"/>
      <c r="D30440" s="533"/>
      <c r="E30440" s="533"/>
      <c r="F30440" s="533"/>
      <c r="G30440" s="533"/>
    </row>
    <row r="30441" spans="1:7">
      <c r="A30441" s="533"/>
      <c r="B30441" s="1787"/>
      <c r="C30441" s="1788"/>
      <c r="D30441" s="533"/>
      <c r="E30441" s="533"/>
      <c r="F30441" s="533"/>
      <c r="G30441" s="533"/>
    </row>
    <row r="30442" spans="1:7">
      <c r="A30442" s="533"/>
      <c r="B30442" s="1787"/>
      <c r="C30442" s="1788"/>
      <c r="D30442" s="533"/>
      <c r="E30442" s="533"/>
      <c r="F30442" s="533"/>
      <c r="G30442" s="533"/>
    </row>
    <row r="30443" spans="1:7">
      <c r="A30443" s="533"/>
      <c r="B30443" s="1787"/>
      <c r="C30443" s="1788"/>
      <c r="D30443" s="533"/>
      <c r="E30443" s="533"/>
      <c r="F30443" s="533"/>
      <c r="G30443" s="533"/>
    </row>
    <row r="30444" spans="1:7">
      <c r="A30444" s="533"/>
      <c r="B30444" s="1787"/>
      <c r="C30444" s="1788"/>
      <c r="D30444" s="533"/>
      <c r="E30444" s="533"/>
      <c r="F30444" s="533"/>
      <c r="G30444" s="533"/>
    </row>
    <row r="30445" spans="1:7">
      <c r="A30445" s="533"/>
      <c r="B30445" s="1787"/>
      <c r="C30445" s="1788"/>
      <c r="D30445" s="533"/>
      <c r="E30445" s="533"/>
      <c r="F30445" s="533"/>
      <c r="G30445" s="533"/>
    </row>
    <row r="30446" spans="1:7">
      <c r="A30446" s="533"/>
      <c r="B30446" s="1787"/>
      <c r="C30446" s="1788"/>
      <c r="D30446" s="533"/>
      <c r="E30446" s="533"/>
      <c r="F30446" s="533"/>
      <c r="G30446" s="533"/>
    </row>
    <row r="30447" spans="1:7">
      <c r="A30447" s="533"/>
      <c r="B30447" s="1787"/>
      <c r="C30447" s="1788"/>
      <c r="D30447" s="533"/>
      <c r="E30447" s="533"/>
      <c r="F30447" s="533"/>
      <c r="G30447" s="533"/>
    </row>
    <row r="30448" spans="1:7">
      <c r="A30448" s="533"/>
      <c r="B30448" s="1787"/>
      <c r="C30448" s="1788"/>
      <c r="D30448" s="533"/>
      <c r="E30448" s="533"/>
      <c r="F30448" s="533"/>
      <c r="G30448" s="533"/>
    </row>
    <row r="30449" spans="1:7">
      <c r="A30449" s="533"/>
      <c r="B30449" s="1787"/>
      <c r="C30449" s="1788"/>
      <c r="D30449" s="533"/>
      <c r="E30449" s="533"/>
      <c r="F30449" s="533"/>
      <c r="G30449" s="533"/>
    </row>
    <row r="30450" spans="1:7">
      <c r="A30450" s="533"/>
      <c r="B30450" s="1787"/>
      <c r="C30450" s="1788"/>
      <c r="D30450" s="533"/>
      <c r="E30450" s="533"/>
      <c r="F30450" s="533"/>
      <c r="G30450" s="533"/>
    </row>
    <row r="30451" spans="1:7">
      <c r="A30451" s="533"/>
      <c r="B30451" s="1787"/>
      <c r="C30451" s="1788"/>
      <c r="D30451" s="533"/>
      <c r="E30451" s="533"/>
      <c r="F30451" s="533"/>
      <c r="G30451" s="533"/>
    </row>
    <row r="30452" spans="1:7">
      <c r="A30452" s="533"/>
      <c r="B30452" s="1787"/>
      <c r="C30452" s="1788"/>
      <c r="D30452" s="533"/>
      <c r="E30452" s="533"/>
      <c r="F30452" s="533"/>
      <c r="G30452" s="533"/>
    </row>
    <row r="30453" spans="1:7">
      <c r="A30453" s="533"/>
      <c r="B30453" s="1787"/>
      <c r="C30453" s="1788"/>
      <c r="D30453" s="533"/>
      <c r="E30453" s="533"/>
      <c r="F30453" s="533"/>
      <c r="G30453" s="533"/>
    </row>
    <row r="30454" spans="1:7">
      <c r="A30454" s="533"/>
      <c r="B30454" s="1787"/>
      <c r="C30454" s="1788"/>
      <c r="D30454" s="533"/>
      <c r="E30454" s="533"/>
      <c r="F30454" s="533"/>
      <c r="G30454" s="533"/>
    </row>
    <row r="30455" spans="1:7">
      <c r="A30455" s="533"/>
      <c r="B30455" s="1787"/>
      <c r="C30455" s="1788"/>
      <c r="D30455" s="533"/>
      <c r="E30455" s="533"/>
      <c r="F30455" s="533"/>
      <c r="G30455" s="533"/>
    </row>
    <row r="30456" spans="1:7">
      <c r="A30456" s="533"/>
      <c r="B30456" s="1787"/>
      <c r="C30456" s="1788"/>
      <c r="D30456" s="533"/>
      <c r="E30456" s="533"/>
      <c r="F30456" s="533"/>
      <c r="G30456" s="533"/>
    </row>
    <row r="30457" spans="1:7">
      <c r="A30457" s="533"/>
      <c r="B30457" s="1787"/>
      <c r="C30457" s="1788"/>
      <c r="D30457" s="533"/>
      <c r="E30457" s="533"/>
      <c r="F30457" s="533"/>
      <c r="G30457" s="533"/>
    </row>
    <row r="30458" spans="1:7">
      <c r="A30458" s="533"/>
      <c r="B30458" s="1787"/>
      <c r="C30458" s="1788"/>
      <c r="D30458" s="533"/>
      <c r="E30458" s="533"/>
      <c r="F30458" s="533"/>
      <c r="G30458" s="533"/>
    </row>
    <row r="30459" spans="1:7">
      <c r="A30459" s="533"/>
      <c r="B30459" s="1787"/>
      <c r="C30459" s="1788"/>
      <c r="D30459" s="533"/>
      <c r="E30459" s="533"/>
      <c r="F30459" s="533"/>
      <c r="G30459" s="533"/>
    </row>
    <row r="30460" spans="1:7">
      <c r="A30460" s="533"/>
      <c r="B30460" s="1787"/>
      <c r="C30460" s="1788"/>
      <c r="D30460" s="533"/>
      <c r="E30460" s="533"/>
      <c r="F30460" s="533"/>
      <c r="G30460" s="533"/>
    </row>
    <row r="30461" spans="1:7">
      <c r="A30461" s="533"/>
      <c r="B30461" s="1787"/>
      <c r="C30461" s="1788"/>
      <c r="D30461" s="533"/>
      <c r="E30461" s="533"/>
      <c r="F30461" s="533"/>
      <c r="G30461" s="533"/>
    </row>
  </sheetData>
  <mergeCells count="26">
    <mergeCell ref="Q67:S67"/>
    <mergeCell ref="B5:D5"/>
    <mergeCell ref="H5:J5"/>
    <mergeCell ref="K5:M5"/>
    <mergeCell ref="N5:P5"/>
    <mergeCell ref="B6:D6"/>
    <mergeCell ref="H6:J6"/>
    <mergeCell ref="K6:M6"/>
    <mergeCell ref="N6:P6"/>
    <mergeCell ref="B67:D67"/>
    <mergeCell ref="E67:G67"/>
    <mergeCell ref="H67:J67"/>
    <mergeCell ref="K67:M67"/>
    <mergeCell ref="N67:P67"/>
    <mergeCell ref="R91:R92"/>
    <mergeCell ref="B68:D68"/>
    <mergeCell ref="E68:G68"/>
    <mergeCell ref="H68:J68"/>
    <mergeCell ref="K68:M68"/>
    <mergeCell ref="N68:P68"/>
    <mergeCell ref="Q68:S68"/>
    <mergeCell ref="C91:C92"/>
    <mergeCell ref="F91:F92"/>
    <mergeCell ref="I91:I92"/>
    <mergeCell ref="L91:L92"/>
    <mergeCell ref="O91:O92"/>
  </mergeCells>
  <printOptions gridLinesSet="0"/>
  <pageMargins left="0.19685039370078741" right="0" top="0.39370078740157483" bottom="0.19685039370078741" header="0.31496062992125984" footer="0.51181102362204722"/>
  <pageSetup paperSize="9" scale="60" firstPageNumber="48" orientation="landscape" useFirstPageNumber="1" horizontalDpi="4294967292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U725"/>
  <sheetViews>
    <sheetView showGridLines="0" zoomScale="65" zoomScaleNormal="65" workbookViewId="0">
      <selection activeCell="K35" sqref="K35"/>
    </sheetView>
  </sheetViews>
  <sheetFormatPr baseColWidth="10" defaultRowHeight="12.75"/>
  <cols>
    <col min="1" max="1" width="40.5" style="1839" customWidth="1"/>
    <col min="2" max="16" width="15.5" style="1839" customWidth="1"/>
    <col min="17" max="17" width="31.25" style="1982" customWidth="1"/>
    <col min="18" max="18" width="11" style="1791"/>
    <col min="19" max="21" width="11" style="1792"/>
    <col min="22" max="16384" width="11" style="1791"/>
  </cols>
  <sheetData>
    <row r="1" spans="1:21" ht="24" customHeight="1">
      <c r="A1" s="1789" t="s">
        <v>2401</v>
      </c>
      <c r="B1" s="1789"/>
      <c r="C1" s="1789"/>
      <c r="D1" s="1789"/>
      <c r="E1" s="1789"/>
      <c r="F1" s="1789"/>
      <c r="G1" s="1789"/>
      <c r="H1" s="1789"/>
      <c r="I1" s="1789"/>
      <c r="J1" s="1789"/>
      <c r="K1" s="1789"/>
      <c r="L1" s="1789"/>
      <c r="M1" s="1789"/>
      <c r="N1" s="1789"/>
      <c r="O1" s="1789"/>
      <c r="P1" s="1789"/>
      <c r="Q1" s="1790" t="s">
        <v>2402</v>
      </c>
    </row>
    <row r="2" spans="1:21" ht="15.95" customHeight="1">
      <c r="A2" s="1793" t="s">
        <v>2403</v>
      </c>
      <c r="B2" s="1793"/>
      <c r="C2" s="1793"/>
      <c r="D2" s="1793"/>
      <c r="E2" s="1793"/>
      <c r="F2" s="1793"/>
      <c r="G2" s="1793"/>
      <c r="H2" s="1793"/>
      <c r="I2" s="1793"/>
      <c r="J2" s="1793"/>
      <c r="K2" s="1793"/>
      <c r="L2" s="1793"/>
      <c r="M2" s="1793"/>
      <c r="N2" s="1793"/>
      <c r="O2" s="1793"/>
      <c r="P2" s="1793"/>
      <c r="Q2" s="1794" t="s">
        <v>2404</v>
      </c>
    </row>
    <row r="3" spans="1:21" ht="15.95" customHeight="1">
      <c r="A3" s="1795" t="s">
        <v>2405</v>
      </c>
      <c r="B3" s="1795"/>
      <c r="C3" s="1795"/>
      <c r="D3" s="1795"/>
      <c r="E3" s="1795"/>
      <c r="F3" s="1795"/>
      <c r="G3" s="1795"/>
      <c r="H3" s="1795"/>
      <c r="I3" s="1795"/>
      <c r="J3" s="1795"/>
      <c r="K3" s="1795"/>
      <c r="L3" s="1795"/>
      <c r="M3" s="1795"/>
      <c r="N3" s="1795"/>
      <c r="O3" s="1795"/>
      <c r="P3" s="1795"/>
      <c r="Q3" s="1796" t="s">
        <v>2406</v>
      </c>
    </row>
    <row r="4" spans="1:21" ht="15.95" customHeight="1">
      <c r="A4" s="1797"/>
      <c r="B4" s="1797"/>
      <c r="C4" s="1797"/>
      <c r="D4" s="1797"/>
      <c r="E4" s="1797"/>
      <c r="F4" s="1797"/>
      <c r="G4" s="1797"/>
      <c r="H4" s="1797"/>
      <c r="I4" s="1797"/>
      <c r="J4" s="1797"/>
      <c r="K4" s="1797"/>
      <c r="L4" s="1797"/>
      <c r="M4" s="1797"/>
      <c r="N4" s="1797"/>
      <c r="O4" s="1797"/>
      <c r="P4" s="1797"/>
      <c r="Q4" s="1798"/>
    </row>
    <row r="5" spans="1:21" s="1801" customFormat="1" ht="11.1" customHeight="1">
      <c r="A5" s="1799"/>
      <c r="B5" s="2293">
        <v>2020</v>
      </c>
      <c r="C5" s="2294"/>
      <c r="D5" s="2295"/>
      <c r="E5" s="2293">
        <v>2020</v>
      </c>
      <c r="F5" s="2294"/>
      <c r="G5" s="2294"/>
      <c r="H5" s="2294"/>
      <c r="I5" s="2294"/>
      <c r="J5" s="2295"/>
      <c r="K5" s="2293">
        <v>2019</v>
      </c>
      <c r="L5" s="2294"/>
      <c r="M5" s="2294"/>
      <c r="N5" s="2294"/>
      <c r="O5" s="2294"/>
      <c r="P5" s="2295"/>
      <c r="Q5" s="1800"/>
      <c r="S5" s="1802"/>
      <c r="T5" s="1802"/>
      <c r="U5" s="1802"/>
    </row>
    <row r="6" spans="1:21" s="1801" customFormat="1" ht="11.1" customHeight="1">
      <c r="A6" s="1803"/>
      <c r="B6" s="2296"/>
      <c r="C6" s="2297"/>
      <c r="D6" s="2298"/>
      <c r="E6" s="2296"/>
      <c r="F6" s="2297"/>
      <c r="G6" s="2297"/>
      <c r="H6" s="2297"/>
      <c r="I6" s="2297"/>
      <c r="J6" s="2298"/>
      <c r="K6" s="2296"/>
      <c r="L6" s="2297"/>
      <c r="M6" s="2297"/>
      <c r="N6" s="2297"/>
      <c r="O6" s="2297"/>
      <c r="P6" s="2298"/>
      <c r="Q6" s="1804" t="s">
        <v>1570</v>
      </c>
      <c r="S6" s="1805"/>
      <c r="T6" s="1802"/>
      <c r="U6" s="1802"/>
    </row>
    <row r="7" spans="1:21" s="1813" customFormat="1" ht="11.1" customHeight="1">
      <c r="A7" s="1806"/>
      <c r="B7" s="1807" t="s">
        <v>2408</v>
      </c>
      <c r="C7" s="1808" t="s">
        <v>2409</v>
      </c>
      <c r="D7" s="1809" t="s">
        <v>2410</v>
      </c>
      <c r="E7" s="1807" t="s">
        <v>2407</v>
      </c>
      <c r="F7" s="1808" t="s">
        <v>29</v>
      </c>
      <c r="G7" s="1809" t="s">
        <v>30</v>
      </c>
      <c r="H7" s="1808" t="s">
        <v>23</v>
      </c>
      <c r="I7" s="1808" t="s">
        <v>24</v>
      </c>
      <c r="J7" s="1809" t="s">
        <v>25</v>
      </c>
      <c r="K7" s="1810" t="s">
        <v>40</v>
      </c>
      <c r="L7" s="1811" t="s">
        <v>1572</v>
      </c>
      <c r="M7" s="1811" t="s">
        <v>26</v>
      </c>
      <c r="N7" s="1808" t="s">
        <v>2408</v>
      </c>
      <c r="O7" s="1808" t="s">
        <v>2409</v>
      </c>
      <c r="P7" s="1809" t="s">
        <v>2410</v>
      </c>
      <c r="Q7" s="1812"/>
      <c r="S7" s="1814"/>
      <c r="T7" s="1815"/>
      <c r="U7" s="1815"/>
    </row>
    <row r="8" spans="1:21" s="1813" customFormat="1" ht="11.1" customHeight="1">
      <c r="A8" s="1816"/>
      <c r="B8" s="1817" t="s">
        <v>2412</v>
      </c>
      <c r="C8" s="1818" t="s">
        <v>2413</v>
      </c>
      <c r="D8" s="1819" t="s">
        <v>12</v>
      </c>
      <c r="E8" s="1817" t="s">
        <v>11</v>
      </c>
      <c r="F8" s="1818" t="s">
        <v>2411</v>
      </c>
      <c r="G8" s="1820" t="s">
        <v>9</v>
      </c>
      <c r="H8" s="1818" t="s">
        <v>8</v>
      </c>
      <c r="I8" s="1818" t="s">
        <v>7</v>
      </c>
      <c r="J8" s="1819" t="s">
        <v>6</v>
      </c>
      <c r="K8" s="1821" t="s">
        <v>1575</v>
      </c>
      <c r="L8" s="1822" t="s">
        <v>1576</v>
      </c>
      <c r="M8" s="1822" t="s">
        <v>1577</v>
      </c>
      <c r="N8" s="1818" t="s">
        <v>2412</v>
      </c>
      <c r="O8" s="1818" t="s">
        <v>2413</v>
      </c>
      <c r="P8" s="1819" t="s">
        <v>12</v>
      </c>
      <c r="Q8" s="1823"/>
      <c r="R8" s="1824"/>
      <c r="S8" s="1814"/>
      <c r="T8" s="1814"/>
      <c r="U8" s="1814"/>
    </row>
    <row r="9" spans="1:21" ht="10.7" customHeight="1">
      <c r="A9" s="1825"/>
      <c r="B9" s="1826"/>
      <c r="C9" s="2145"/>
      <c r="D9" s="1828"/>
      <c r="E9" s="1826"/>
      <c r="F9" s="2145"/>
      <c r="G9" s="1828"/>
      <c r="H9" s="1826"/>
      <c r="I9" s="2145"/>
      <c r="J9" s="1828"/>
      <c r="K9" s="1827"/>
      <c r="L9" s="1827"/>
      <c r="M9" s="1827"/>
      <c r="N9" s="1827"/>
      <c r="O9" s="1827"/>
      <c r="P9" s="1828"/>
      <c r="Q9" s="1829"/>
    </row>
    <row r="10" spans="1:21" ht="12.95" customHeight="1">
      <c r="A10" s="1830" t="s">
        <v>2414</v>
      </c>
      <c r="B10" s="1830"/>
      <c r="C10" s="1831"/>
      <c r="D10" s="1832"/>
      <c r="E10" s="1830"/>
      <c r="F10" s="1831"/>
      <c r="G10" s="1832"/>
      <c r="H10" s="1830"/>
      <c r="I10" s="1831"/>
      <c r="J10" s="1832"/>
      <c r="K10" s="1831"/>
      <c r="L10" s="1831"/>
      <c r="M10" s="1831"/>
      <c r="N10" s="1831"/>
      <c r="O10" s="1831"/>
      <c r="P10" s="1832"/>
      <c r="Q10" s="1833" t="s">
        <v>2415</v>
      </c>
    </row>
    <row r="11" spans="1:21" ht="12.95" customHeight="1">
      <c r="A11" s="1830"/>
      <c r="B11" s="2146"/>
      <c r="C11" s="2147"/>
      <c r="D11" s="2148"/>
      <c r="E11" s="2146"/>
      <c r="F11" s="2147"/>
      <c r="G11" s="2148"/>
      <c r="H11" s="2146"/>
      <c r="I11" s="2147"/>
      <c r="J11" s="2148"/>
      <c r="K11" s="2144"/>
      <c r="L11" s="2144"/>
      <c r="M11" s="2144"/>
      <c r="N11" s="2144"/>
      <c r="O11" s="2144"/>
      <c r="P11" s="2144"/>
      <c r="Q11" s="1834"/>
    </row>
    <row r="12" spans="1:21" ht="12.95" customHeight="1">
      <c r="A12" s="1835" t="s">
        <v>2416</v>
      </c>
      <c r="B12" s="2146">
        <v>4217.8167221560025</v>
      </c>
      <c r="C12" s="2147">
        <v>4134.7417154109944</v>
      </c>
      <c r="D12" s="2148">
        <v>3456.6286495809991</v>
      </c>
      <c r="E12" s="2146">
        <v>4649.5708351379981</v>
      </c>
      <c r="F12" s="2147">
        <v>5063.9196242459921</v>
      </c>
      <c r="G12" s="2148">
        <v>7309.7867560739996</v>
      </c>
      <c r="H12" s="2146">
        <v>5397.0267447549886</v>
      </c>
      <c r="I12" s="2147">
        <v>4357.5218996030044</v>
      </c>
      <c r="J12" s="2148">
        <v>4805.2407831150003</v>
      </c>
      <c r="K12" s="2144">
        <v>4068.0927837790014</v>
      </c>
      <c r="L12" s="2144">
        <v>3734.9174210550041</v>
      </c>
      <c r="M12" s="2144">
        <v>4464.0263666330029</v>
      </c>
      <c r="N12" s="2144">
        <v>3934.3938831510063</v>
      </c>
      <c r="O12" s="2144">
        <v>3188.9653787730026</v>
      </c>
      <c r="P12" s="2144">
        <v>3555.3939233039987</v>
      </c>
      <c r="Q12" s="1836" t="s">
        <v>2417</v>
      </c>
    </row>
    <row r="13" spans="1:21" ht="12.95" customHeight="1">
      <c r="A13" s="1835"/>
      <c r="B13" s="2146"/>
      <c r="C13" s="2147"/>
      <c r="D13" s="2148"/>
      <c r="E13" s="2146"/>
      <c r="F13" s="2147"/>
      <c r="G13" s="2148"/>
      <c r="H13" s="2146"/>
      <c r="I13" s="2147"/>
      <c r="J13" s="2148"/>
      <c r="K13" s="2144"/>
      <c r="L13" s="2144"/>
      <c r="M13" s="2144"/>
      <c r="N13" s="2144"/>
      <c r="O13" s="2144"/>
      <c r="P13" s="2144"/>
      <c r="Q13" s="1836"/>
      <c r="S13" s="1837"/>
      <c r="T13" s="1837"/>
      <c r="U13" s="1837"/>
    </row>
    <row r="14" spans="1:21" ht="12.95" customHeight="1">
      <c r="A14" s="1835" t="s">
        <v>2418</v>
      </c>
      <c r="B14" s="2146">
        <v>3168.1211212090006</v>
      </c>
      <c r="C14" s="2147">
        <v>3617.1417035680006</v>
      </c>
      <c r="D14" s="2148">
        <v>4492.7806717820004</v>
      </c>
      <c r="E14" s="2146">
        <v>3573.4864790479987</v>
      </c>
      <c r="F14" s="2147">
        <v>2672.3365864309985</v>
      </c>
      <c r="G14" s="2148">
        <v>2806.3018645480001</v>
      </c>
      <c r="H14" s="2146">
        <v>5455.313021586001</v>
      </c>
      <c r="I14" s="2147">
        <v>5353.1763334040015</v>
      </c>
      <c r="J14" s="2148">
        <v>6685.2725411360025</v>
      </c>
      <c r="K14" s="2144">
        <v>6609.981387106006</v>
      </c>
      <c r="L14" s="2144">
        <v>6182.2826747850013</v>
      </c>
      <c r="M14" s="2144">
        <v>5834.8637668049978</v>
      </c>
      <c r="N14" s="2144">
        <v>5807.657855694998</v>
      </c>
      <c r="O14" s="2144">
        <v>6687.8168492360001</v>
      </c>
      <c r="P14" s="2144">
        <v>6834.9789378920032</v>
      </c>
      <c r="Q14" s="1836" t="s">
        <v>2419</v>
      </c>
    </row>
    <row r="15" spans="1:21" ht="12.95" customHeight="1">
      <c r="A15" s="1835"/>
      <c r="B15" s="2146"/>
      <c r="C15" s="2147"/>
      <c r="D15" s="2148"/>
      <c r="E15" s="2146"/>
      <c r="F15" s="2147"/>
      <c r="G15" s="2148"/>
      <c r="H15" s="2146"/>
      <c r="I15" s="2147"/>
      <c r="J15" s="2148"/>
      <c r="K15" s="2144"/>
      <c r="L15" s="2144"/>
      <c r="M15" s="2144"/>
      <c r="N15" s="2144"/>
      <c r="O15" s="2144"/>
      <c r="P15" s="2144"/>
      <c r="Q15" s="1836"/>
      <c r="S15" s="1837"/>
      <c r="T15" s="1837"/>
      <c r="U15" s="1837"/>
    </row>
    <row r="16" spans="1:21" ht="12.95" customHeight="1">
      <c r="A16" s="1835" t="s">
        <v>2420</v>
      </c>
      <c r="B16" s="2146">
        <v>1493.7416188650009</v>
      </c>
      <c r="C16" s="2147">
        <v>1515.5657108829996</v>
      </c>
      <c r="D16" s="2148">
        <v>1671.508549746</v>
      </c>
      <c r="E16" s="2146">
        <v>1660.0360784859995</v>
      </c>
      <c r="F16" s="2147">
        <v>1472.7557330629998</v>
      </c>
      <c r="G16" s="2148">
        <v>1804.0578099599993</v>
      </c>
      <c r="H16" s="2146">
        <v>1779.6940549379999</v>
      </c>
      <c r="I16" s="2147">
        <v>1369.6159532239999</v>
      </c>
      <c r="J16" s="2148">
        <v>1669.5440075749991</v>
      </c>
      <c r="K16" s="2144">
        <v>1686.9811313909991</v>
      </c>
      <c r="L16" s="2144">
        <v>1757.2805423329999</v>
      </c>
      <c r="M16" s="2144">
        <v>2098.809008075998</v>
      </c>
      <c r="N16" s="2144">
        <v>1550.2816443219986</v>
      </c>
      <c r="O16" s="2144">
        <v>1341.8148415989999</v>
      </c>
      <c r="P16" s="2144">
        <v>2199.1054123669992</v>
      </c>
      <c r="Q16" s="1836" t="s">
        <v>2421</v>
      </c>
      <c r="S16" s="1838"/>
      <c r="T16" s="1837"/>
    </row>
    <row r="17" spans="1:21" ht="12.95" customHeight="1">
      <c r="A17" s="1835"/>
      <c r="B17" s="2146"/>
      <c r="C17" s="2147"/>
      <c r="D17" s="2148"/>
      <c r="E17" s="2146"/>
      <c r="F17" s="2147"/>
      <c r="G17" s="2148"/>
      <c r="H17" s="2146"/>
      <c r="I17" s="2147"/>
      <c r="J17" s="2148"/>
      <c r="K17" s="2144"/>
      <c r="L17" s="2144"/>
      <c r="M17" s="2144"/>
      <c r="N17" s="2144"/>
      <c r="O17" s="2144"/>
      <c r="P17" s="2144"/>
      <c r="Q17" s="1836"/>
      <c r="S17" s="1838"/>
      <c r="T17" s="1838"/>
      <c r="U17" s="1838"/>
    </row>
    <row r="18" spans="1:21" ht="15.75">
      <c r="A18" s="1835" t="s">
        <v>2422</v>
      </c>
      <c r="B18" s="2146">
        <v>961.51654937600074</v>
      </c>
      <c r="C18" s="2147">
        <v>782.625802346</v>
      </c>
      <c r="D18" s="2148">
        <v>994.37937432999968</v>
      </c>
      <c r="E18" s="2146">
        <v>1167.5984291499997</v>
      </c>
      <c r="F18" s="2147">
        <v>864.59118640999975</v>
      </c>
      <c r="G18" s="2148">
        <v>1307.0035912309995</v>
      </c>
      <c r="H18" s="2146">
        <v>1165.6254795249999</v>
      </c>
      <c r="I18" s="2147">
        <v>960.19015826999987</v>
      </c>
      <c r="J18" s="2148">
        <v>1053.0246622409991</v>
      </c>
      <c r="K18" s="2144">
        <v>1045.5942292799991</v>
      </c>
      <c r="L18" s="2144">
        <v>1222.2201456499997</v>
      </c>
      <c r="M18" s="2144">
        <v>1188.8834331759988</v>
      </c>
      <c r="N18" s="2144">
        <v>924.33290089999855</v>
      </c>
      <c r="O18" s="2144">
        <v>678.24842994000028</v>
      </c>
      <c r="P18" s="2144">
        <v>1362.0912277279992</v>
      </c>
      <c r="Q18" s="1836" t="s">
        <v>2423</v>
      </c>
      <c r="S18" s="1838"/>
      <c r="T18" s="1837"/>
      <c r="U18" s="1837"/>
    </row>
    <row r="19" spans="1:21" ht="12.95" customHeight="1">
      <c r="A19" s="1835"/>
      <c r="B19" s="2146"/>
      <c r="C19" s="2147"/>
      <c r="D19" s="2148"/>
      <c r="E19" s="2146"/>
      <c r="F19" s="2147"/>
      <c r="G19" s="2148"/>
      <c r="H19" s="2146"/>
      <c r="I19" s="2147"/>
      <c r="J19" s="2148"/>
      <c r="K19" s="2144"/>
      <c r="L19" s="2144"/>
      <c r="M19" s="2144"/>
      <c r="N19" s="2144"/>
      <c r="O19" s="2144"/>
      <c r="P19" s="2144"/>
      <c r="Q19" s="1836"/>
      <c r="S19" s="1837"/>
      <c r="T19" s="1837"/>
      <c r="U19" s="1837"/>
    </row>
    <row r="20" spans="1:21" ht="15.75">
      <c r="A20" s="1835" t="s">
        <v>2424</v>
      </c>
      <c r="B20" s="2146">
        <v>532.22506948900013</v>
      </c>
      <c r="C20" s="2147">
        <v>732.93990853699972</v>
      </c>
      <c r="D20" s="2148">
        <v>677.12917541600041</v>
      </c>
      <c r="E20" s="2146">
        <v>492.43764933599982</v>
      </c>
      <c r="F20" s="2147">
        <v>608.164546653</v>
      </c>
      <c r="G20" s="2148">
        <v>497.05421872899984</v>
      </c>
      <c r="H20" s="2146">
        <v>614.06857541299996</v>
      </c>
      <c r="I20" s="2147">
        <v>409.42579495399991</v>
      </c>
      <c r="J20" s="2148">
        <v>616.51934533400004</v>
      </c>
      <c r="K20" s="2144">
        <v>641.38690211099981</v>
      </c>
      <c r="L20" s="2144">
        <v>535.06039668300014</v>
      </c>
      <c r="M20" s="2144">
        <v>909.92557489999911</v>
      </c>
      <c r="N20" s="2144">
        <v>625.94874342199989</v>
      </c>
      <c r="O20" s="2144">
        <v>663.56641165899953</v>
      </c>
      <c r="P20" s="2144">
        <v>837.01418463899984</v>
      </c>
      <c r="Q20" s="1836" t="s">
        <v>2425</v>
      </c>
    </row>
    <row r="21" spans="1:21" ht="12.95" customHeight="1">
      <c r="A21" s="1835"/>
      <c r="B21" s="2146"/>
      <c r="C21" s="2147"/>
      <c r="D21" s="2148"/>
      <c r="E21" s="2146"/>
      <c r="F21" s="2147"/>
      <c r="G21" s="2148"/>
      <c r="H21" s="2146"/>
      <c r="I21" s="2147"/>
      <c r="J21" s="2148"/>
      <c r="K21" s="2144"/>
      <c r="L21" s="2144"/>
      <c r="M21" s="2144"/>
      <c r="N21" s="2144"/>
      <c r="O21" s="2144"/>
      <c r="P21" s="2144"/>
      <c r="Q21" s="1836"/>
      <c r="S21" s="1837"/>
      <c r="T21" s="1837"/>
      <c r="U21" s="1837"/>
    </row>
    <row r="22" spans="1:21" ht="12.95" customHeight="1">
      <c r="A22" s="1835" t="s">
        <v>2426</v>
      </c>
      <c r="B22" s="2146">
        <v>7831.4496691650102</v>
      </c>
      <c r="C22" s="2147">
        <v>7408.2224163060018</v>
      </c>
      <c r="D22" s="2148">
        <v>7059.1841657729801</v>
      </c>
      <c r="E22" s="2146">
        <v>6662.0929481600024</v>
      </c>
      <c r="F22" s="2147">
        <v>5847.5286891709902</v>
      </c>
      <c r="G22" s="2148">
        <v>6236.4935734800029</v>
      </c>
      <c r="H22" s="2146">
        <v>8792.5332961880194</v>
      </c>
      <c r="I22" s="2147">
        <v>8530.7235250220001</v>
      </c>
      <c r="J22" s="2148">
        <v>8809.4089278339925</v>
      </c>
      <c r="K22" s="2144">
        <v>9034.0556727119965</v>
      </c>
      <c r="L22" s="2144">
        <v>8140.6546209529924</v>
      </c>
      <c r="M22" s="2144">
        <v>9576.3412379840101</v>
      </c>
      <c r="N22" s="2144">
        <v>8453.1196118700009</v>
      </c>
      <c r="O22" s="2144">
        <v>7041.8891146540082</v>
      </c>
      <c r="P22" s="2144">
        <v>8486.2919359529824</v>
      </c>
      <c r="Q22" s="1836" t="s">
        <v>2427</v>
      </c>
      <c r="S22" s="1838"/>
      <c r="T22" s="1837"/>
      <c r="U22" s="1837"/>
    </row>
    <row r="23" spans="1:21" ht="12.95" customHeight="1">
      <c r="A23" s="1835"/>
      <c r="B23" s="2146"/>
      <c r="C23" s="2147"/>
      <c r="D23" s="2148"/>
      <c r="E23" s="2146"/>
      <c r="F23" s="2147"/>
      <c r="G23" s="2148"/>
      <c r="H23" s="2146"/>
      <c r="I23" s="2147"/>
      <c r="J23" s="2148"/>
      <c r="K23" s="2144"/>
      <c r="L23" s="2144"/>
      <c r="M23" s="2144"/>
      <c r="N23" s="2144"/>
      <c r="O23" s="2144"/>
      <c r="P23" s="2144"/>
      <c r="Q23" s="1836"/>
      <c r="S23" s="1837"/>
      <c r="T23" s="1837"/>
      <c r="U23" s="1837"/>
    </row>
    <row r="24" spans="1:21" ht="12.95" customHeight="1">
      <c r="A24" s="1835" t="s">
        <v>2428</v>
      </c>
      <c r="B24" s="2146">
        <v>9457.3687607299998</v>
      </c>
      <c r="C24" s="2147">
        <v>8480.4110956809945</v>
      </c>
      <c r="D24" s="2148">
        <v>7676.9946143000052</v>
      </c>
      <c r="E24" s="2146">
        <v>9975.7253626569836</v>
      </c>
      <c r="F24" s="2147">
        <v>6871.692707881999</v>
      </c>
      <c r="G24" s="2148">
        <v>6883.3030930850055</v>
      </c>
      <c r="H24" s="2146">
        <v>8911.2482842460031</v>
      </c>
      <c r="I24" s="2147">
        <v>9437.5077478250187</v>
      </c>
      <c r="J24" s="2148">
        <v>10808.913279247996</v>
      </c>
      <c r="K24" s="2144">
        <v>10885.717043463979</v>
      </c>
      <c r="L24" s="2144">
        <v>9455.8562500869975</v>
      </c>
      <c r="M24" s="2144">
        <v>11211.452937636004</v>
      </c>
      <c r="N24" s="2144">
        <v>10455.827118422969</v>
      </c>
      <c r="O24" s="2144">
        <v>9825.9749364820327</v>
      </c>
      <c r="P24" s="2144">
        <v>9701.4093637099704</v>
      </c>
      <c r="Q24" s="1840" t="s">
        <v>2429</v>
      </c>
      <c r="S24" s="1838"/>
      <c r="T24" s="1837"/>
      <c r="U24" s="1837"/>
    </row>
    <row r="25" spans="1:21" ht="12.95" customHeight="1">
      <c r="A25" s="1835"/>
      <c r="B25" s="2146"/>
      <c r="C25" s="2147"/>
      <c r="D25" s="2148"/>
      <c r="E25" s="2146"/>
      <c r="F25" s="2147"/>
      <c r="G25" s="2148"/>
      <c r="H25" s="2146"/>
      <c r="I25" s="2147"/>
      <c r="J25" s="2148"/>
      <c r="K25" s="2144"/>
      <c r="L25" s="2144"/>
      <c r="M25" s="2144"/>
      <c r="N25" s="2144"/>
      <c r="O25" s="2144"/>
      <c r="P25" s="2144"/>
      <c r="Q25" s="1840"/>
      <c r="S25" s="1838"/>
      <c r="T25" s="1838"/>
      <c r="U25" s="1838"/>
    </row>
    <row r="26" spans="1:21" ht="12.95" customHeight="1">
      <c r="A26" s="1835" t="s">
        <v>2430</v>
      </c>
      <c r="B26" s="2146">
        <v>113.19766099999998</v>
      </c>
      <c r="C26" s="2147">
        <v>105.85202361699999</v>
      </c>
      <c r="D26" s="2148">
        <v>95.971810342999987</v>
      </c>
      <c r="E26" s="2146">
        <v>115.65405706600004</v>
      </c>
      <c r="F26" s="2147">
        <v>95.364718000000039</v>
      </c>
      <c r="G26" s="2148">
        <v>109.01908288999999</v>
      </c>
      <c r="H26" s="2146">
        <v>109.30703860799998</v>
      </c>
      <c r="I26" s="2147">
        <v>114.73590721000002</v>
      </c>
      <c r="J26" s="2148">
        <v>105.18407581000002</v>
      </c>
      <c r="K26" s="2144">
        <v>116.141781888</v>
      </c>
      <c r="L26" s="2144">
        <v>178.32285060299998</v>
      </c>
      <c r="M26" s="2144">
        <v>156.38825351200003</v>
      </c>
      <c r="N26" s="2144">
        <v>127.35866250000009</v>
      </c>
      <c r="O26" s="2144">
        <v>118.64017367000004</v>
      </c>
      <c r="P26" s="2144">
        <v>146.79085571900004</v>
      </c>
      <c r="Q26" s="1840" t="s">
        <v>2431</v>
      </c>
      <c r="S26" s="1838"/>
      <c r="T26" s="1837"/>
      <c r="U26" s="1837"/>
    </row>
    <row r="27" spans="1:21" ht="12.95" customHeight="1">
      <c r="A27" s="1835"/>
      <c r="B27" s="2146"/>
      <c r="C27" s="2147"/>
      <c r="D27" s="2148"/>
      <c r="E27" s="2146"/>
      <c r="F27" s="2147"/>
      <c r="G27" s="2148"/>
      <c r="H27" s="2146"/>
      <c r="I27" s="2147"/>
      <c r="J27" s="2148"/>
      <c r="K27" s="2144"/>
      <c r="L27" s="2144"/>
      <c r="M27" s="2144"/>
      <c r="N27" s="2144"/>
      <c r="O27" s="2144"/>
      <c r="P27" s="2144"/>
      <c r="Q27" s="1840"/>
      <c r="S27" s="1837"/>
      <c r="T27" s="1837"/>
      <c r="U27" s="1837"/>
    </row>
    <row r="28" spans="1:21" ht="12.95" customHeight="1">
      <c r="A28" s="1835" t="s">
        <v>2432</v>
      </c>
      <c r="B28" s="2146">
        <v>9344.1710997299997</v>
      </c>
      <c r="C28" s="2147">
        <v>8374.5590720639939</v>
      </c>
      <c r="D28" s="2148">
        <v>7581.0228039570056</v>
      </c>
      <c r="E28" s="2146">
        <v>9860.0713055909837</v>
      </c>
      <c r="F28" s="2147">
        <v>6776.3279898819992</v>
      </c>
      <c r="G28" s="2148">
        <v>6774.2840101950051</v>
      </c>
      <c r="H28" s="2146">
        <v>8801.9412456380032</v>
      </c>
      <c r="I28" s="2147">
        <v>9322.7718406150179</v>
      </c>
      <c r="J28" s="2148">
        <v>10703.729203437995</v>
      </c>
      <c r="K28" s="2144">
        <v>10769.575261575979</v>
      </c>
      <c r="L28" s="2144">
        <v>9277.5333994839984</v>
      </c>
      <c r="M28" s="2144">
        <v>11055.064684124005</v>
      </c>
      <c r="N28" s="2144">
        <v>10328.468455922968</v>
      </c>
      <c r="O28" s="2144">
        <v>9707.3347628120318</v>
      </c>
      <c r="P28" s="2144">
        <v>9554.6185079909701</v>
      </c>
      <c r="Q28" s="1840" t="s">
        <v>2433</v>
      </c>
    </row>
    <row r="29" spans="1:21" ht="12.95" customHeight="1">
      <c r="A29" s="1835"/>
      <c r="B29" s="2146"/>
      <c r="C29" s="2147"/>
      <c r="D29" s="2148"/>
      <c r="E29" s="2146"/>
      <c r="F29" s="2147"/>
      <c r="G29" s="2148"/>
      <c r="H29" s="2146"/>
      <c r="I29" s="2147"/>
      <c r="J29" s="2148"/>
      <c r="K29" s="2144"/>
      <c r="L29" s="2144"/>
      <c r="M29" s="2144"/>
      <c r="N29" s="2144"/>
      <c r="O29" s="2144"/>
      <c r="P29" s="2144"/>
      <c r="Q29" s="1840"/>
      <c r="S29" s="1837"/>
      <c r="T29" s="1837"/>
      <c r="U29" s="1837"/>
    </row>
    <row r="30" spans="1:21" ht="12.95" customHeight="1">
      <c r="A30" s="1835" t="s">
        <v>2434</v>
      </c>
      <c r="B30" s="2146">
        <v>8084.9986692230113</v>
      </c>
      <c r="C30" s="2147">
        <v>7860.9578868259996</v>
      </c>
      <c r="D30" s="2148">
        <v>6928.1928651150092</v>
      </c>
      <c r="E30" s="2146">
        <v>6835.4644029759993</v>
      </c>
      <c r="F30" s="2147">
        <v>4633.1486524340144</v>
      </c>
      <c r="G30" s="2148">
        <v>5019.6774535510058</v>
      </c>
      <c r="H30" s="2146">
        <v>8660.2528943999732</v>
      </c>
      <c r="I30" s="2147">
        <v>8584.1394797549892</v>
      </c>
      <c r="J30" s="2148">
        <v>8973.7159629230009</v>
      </c>
      <c r="K30" s="2144">
        <v>9521.7045748559831</v>
      </c>
      <c r="L30" s="2144">
        <v>9329.1435834010044</v>
      </c>
      <c r="M30" s="2144">
        <v>10495.458326633003</v>
      </c>
      <c r="N30" s="2144">
        <v>9791.6165822919866</v>
      </c>
      <c r="O30" s="2144">
        <v>7946.7842242680035</v>
      </c>
      <c r="P30" s="2144">
        <v>9494.7573645420216</v>
      </c>
      <c r="Q30" s="1840" t="s">
        <v>2435</v>
      </c>
      <c r="S30" s="1838"/>
      <c r="T30" s="1837"/>
      <c r="U30" s="1837"/>
    </row>
    <row r="31" spans="1:21" ht="12.95" customHeight="1">
      <c r="A31" s="1835"/>
      <c r="B31" s="2146"/>
      <c r="C31" s="2147"/>
      <c r="D31" s="2148"/>
      <c r="E31" s="2146"/>
      <c r="F31" s="2147"/>
      <c r="G31" s="2148"/>
      <c r="H31" s="2146"/>
      <c r="I31" s="2147"/>
      <c r="J31" s="2148"/>
      <c r="K31" s="2144"/>
      <c r="L31" s="2144"/>
      <c r="M31" s="2144"/>
      <c r="N31" s="2144"/>
      <c r="O31" s="2144"/>
      <c r="P31" s="2144"/>
      <c r="Q31" s="1840"/>
      <c r="S31" s="1837"/>
      <c r="T31" s="1837"/>
      <c r="U31" s="1837"/>
    </row>
    <row r="32" spans="1:21" ht="12.95" customHeight="1">
      <c r="A32" s="1835" t="s">
        <v>2436</v>
      </c>
      <c r="B32" s="2146">
        <v>3.5336999999999993E-2</v>
      </c>
      <c r="C32" s="2147">
        <v>0</v>
      </c>
      <c r="D32" s="2148">
        <v>5.3005000000000004E-2</v>
      </c>
      <c r="E32" s="2146">
        <v>7.9829699999999999</v>
      </c>
      <c r="F32" s="2147">
        <v>0</v>
      </c>
      <c r="G32" s="2148">
        <v>2.0396999999999998E-2</v>
      </c>
      <c r="H32" s="2146">
        <v>5.7335999999999998E-2</v>
      </c>
      <c r="I32" s="2147">
        <v>5.0434000000000014E-2</v>
      </c>
      <c r="J32" s="2148">
        <v>7.4009999999999992E-2</v>
      </c>
      <c r="K32" s="2144">
        <v>59.408404000000012</v>
      </c>
      <c r="L32" s="2144">
        <v>11.024628999999999</v>
      </c>
      <c r="M32" s="2144">
        <v>34.668419</v>
      </c>
      <c r="N32" s="2144">
        <v>23.278487999999999</v>
      </c>
      <c r="O32" s="2144">
        <v>5.9950000000000003E-2</v>
      </c>
      <c r="P32" s="2144">
        <v>23.516465</v>
      </c>
      <c r="Q32" s="1840" t="s">
        <v>2437</v>
      </c>
    </row>
    <row r="33" spans="1:21" ht="12.95" customHeight="1">
      <c r="A33" s="1841"/>
      <c r="B33" s="2146"/>
      <c r="C33" s="2147"/>
      <c r="D33" s="2148"/>
      <c r="E33" s="2146"/>
      <c r="F33" s="2147"/>
      <c r="G33" s="2148"/>
      <c r="H33" s="2146"/>
      <c r="I33" s="2147"/>
      <c r="J33" s="2148"/>
      <c r="K33" s="2144"/>
      <c r="L33" s="2144"/>
      <c r="M33" s="2144"/>
      <c r="N33" s="2144"/>
      <c r="O33" s="2144"/>
      <c r="P33" s="2144"/>
      <c r="Q33" s="1845"/>
      <c r="S33" s="1837"/>
      <c r="T33" s="1837"/>
      <c r="U33" s="1837"/>
    </row>
    <row r="34" spans="1:21" s="1848" customFormat="1" ht="12.95" customHeight="1">
      <c r="A34" s="1846" t="s">
        <v>2039</v>
      </c>
      <c r="B34" s="2146">
        <v>34253.531898348025</v>
      </c>
      <c r="C34" s="2147">
        <v>33017.040528674988</v>
      </c>
      <c r="D34" s="2148">
        <v>31285.342521296996</v>
      </c>
      <c r="E34" s="2146">
        <v>33364.359076465174</v>
      </c>
      <c r="F34" s="2147">
        <v>26561.381993227053</v>
      </c>
      <c r="G34" s="2148">
        <v>30059.640947697942</v>
      </c>
      <c r="H34" s="2146">
        <v>38996.125632112999</v>
      </c>
      <c r="I34" s="2147">
        <v>37632.735372832947</v>
      </c>
      <c r="J34" s="2148">
        <v>41752.169511831366</v>
      </c>
      <c r="K34" s="2144">
        <v>41865.940997307967</v>
      </c>
      <c r="L34" s="2144">
        <v>38611.159721614</v>
      </c>
      <c r="M34" s="2144">
        <v>43715.620062767011</v>
      </c>
      <c r="N34" s="2144">
        <v>40016.175183752959</v>
      </c>
      <c r="O34" s="2144">
        <v>36033.305295012047</v>
      </c>
      <c r="P34" s="2144">
        <v>40295.453402767977</v>
      </c>
      <c r="Q34" s="1847" t="s">
        <v>2438</v>
      </c>
      <c r="S34" s="1849"/>
      <c r="T34" s="1850"/>
      <c r="U34" s="1850"/>
    </row>
    <row r="35" spans="1:21" ht="12.95" customHeight="1">
      <c r="A35" s="1846"/>
      <c r="B35" s="2146"/>
      <c r="C35" s="2147"/>
      <c r="D35" s="2148"/>
      <c r="E35" s="2146"/>
      <c r="F35" s="2147"/>
      <c r="G35" s="2148"/>
      <c r="H35" s="2146"/>
      <c r="I35" s="2147"/>
      <c r="J35" s="2148"/>
      <c r="K35" s="2144"/>
      <c r="L35" s="2144"/>
      <c r="M35" s="2144"/>
      <c r="N35" s="2144"/>
      <c r="O35" s="2144"/>
      <c r="P35" s="2144"/>
      <c r="Q35" s="1853"/>
      <c r="S35" s="1838"/>
      <c r="T35" s="1838"/>
      <c r="U35" s="1838"/>
    </row>
    <row r="36" spans="1:21" ht="12.95" customHeight="1">
      <c r="A36" s="1841"/>
      <c r="B36" s="2146"/>
      <c r="C36" s="2147"/>
      <c r="D36" s="2148"/>
      <c r="E36" s="2146"/>
      <c r="F36" s="2147"/>
      <c r="G36" s="2148"/>
      <c r="H36" s="2146"/>
      <c r="I36" s="2147"/>
      <c r="J36" s="2148"/>
      <c r="K36" s="2144"/>
      <c r="L36" s="2144"/>
      <c r="M36" s="2144"/>
      <c r="N36" s="2144"/>
      <c r="O36" s="2144"/>
      <c r="P36" s="2144"/>
      <c r="Q36" s="1853"/>
      <c r="S36" s="1838"/>
      <c r="U36" s="1837"/>
    </row>
    <row r="37" spans="1:21" ht="12.95" customHeight="1">
      <c r="A37" s="1830" t="s">
        <v>2439</v>
      </c>
      <c r="B37" s="2146"/>
      <c r="C37" s="2147"/>
      <c r="D37" s="2148"/>
      <c r="E37" s="2146"/>
      <c r="F37" s="2147"/>
      <c r="G37" s="2148"/>
      <c r="H37" s="2146"/>
      <c r="I37" s="2147"/>
      <c r="J37" s="2148"/>
      <c r="K37" s="2144"/>
      <c r="L37" s="2144"/>
      <c r="M37" s="2144"/>
      <c r="N37" s="2144"/>
      <c r="O37" s="2144"/>
      <c r="P37" s="2144"/>
      <c r="Q37" s="1847" t="s">
        <v>2440</v>
      </c>
      <c r="S37" s="1838"/>
      <c r="U37" s="1837"/>
    </row>
    <row r="38" spans="1:21" ht="12.95" customHeight="1">
      <c r="A38" s="1830"/>
      <c r="B38" s="2146"/>
      <c r="C38" s="2147"/>
      <c r="D38" s="2148"/>
      <c r="E38" s="2146"/>
      <c r="F38" s="2147"/>
      <c r="G38" s="2148"/>
      <c r="H38" s="2146"/>
      <c r="I38" s="2147"/>
      <c r="J38" s="2148"/>
      <c r="K38" s="2144"/>
      <c r="L38" s="2144"/>
      <c r="M38" s="2144"/>
      <c r="N38" s="2144"/>
      <c r="O38" s="2144"/>
      <c r="P38" s="2144"/>
      <c r="Q38" s="1845"/>
      <c r="S38" s="1838"/>
      <c r="U38" s="1837"/>
    </row>
    <row r="39" spans="1:21" ht="12.95" customHeight="1">
      <c r="A39" s="1835" t="s">
        <v>2416</v>
      </c>
      <c r="B39" s="2146">
        <v>4017.2933289150023</v>
      </c>
      <c r="C39" s="2147">
        <v>3089.4158366549982</v>
      </c>
      <c r="D39" s="2148">
        <v>3030.8365897859999</v>
      </c>
      <c r="E39" s="2146">
        <v>3167.4596292319998</v>
      </c>
      <c r="F39" s="2147">
        <v>3734.840379789001</v>
      </c>
      <c r="G39" s="2148">
        <v>4562.7894073799998</v>
      </c>
      <c r="H39" s="2146">
        <v>5506.4199172169947</v>
      </c>
      <c r="I39" s="2147">
        <v>6361.9805156209986</v>
      </c>
      <c r="J39" s="2148">
        <v>6468.4557859750057</v>
      </c>
      <c r="K39" s="2144">
        <v>4912.9707729670017</v>
      </c>
      <c r="L39" s="2144">
        <v>4743.3942860500056</v>
      </c>
      <c r="M39" s="2144">
        <v>4925.3592385429929</v>
      </c>
      <c r="N39" s="2144">
        <v>4066.3762065900009</v>
      </c>
      <c r="O39" s="2144">
        <v>2146.9277807790022</v>
      </c>
      <c r="P39" s="2144">
        <v>3211.5503574539998</v>
      </c>
      <c r="Q39" s="1840" t="s">
        <v>2417</v>
      </c>
      <c r="S39" s="1838"/>
      <c r="U39" s="1837"/>
    </row>
    <row r="40" spans="1:21" ht="12.95" customHeight="1">
      <c r="A40" s="1835"/>
      <c r="B40" s="2146"/>
      <c r="C40" s="2147"/>
      <c r="D40" s="2148"/>
      <c r="E40" s="2146"/>
      <c r="F40" s="2147"/>
      <c r="G40" s="2148"/>
      <c r="H40" s="2146"/>
      <c r="I40" s="2147"/>
      <c r="J40" s="2148"/>
      <c r="K40" s="2144"/>
      <c r="L40" s="2144"/>
      <c r="M40" s="2144"/>
      <c r="N40" s="2144"/>
      <c r="O40" s="2144"/>
      <c r="P40" s="2144"/>
      <c r="Q40" s="1840"/>
      <c r="S40" s="1837"/>
      <c r="T40" s="1837"/>
      <c r="U40" s="1837"/>
    </row>
    <row r="41" spans="1:21" ht="12.95" customHeight="1">
      <c r="A41" s="1835" t="s">
        <v>2418</v>
      </c>
      <c r="B41" s="2146">
        <v>35.598784331999994</v>
      </c>
      <c r="C41" s="2147">
        <v>55.150416749999998</v>
      </c>
      <c r="D41" s="2148">
        <v>35.837269000000006</v>
      </c>
      <c r="E41" s="2146">
        <v>39.313688309999989</v>
      </c>
      <c r="F41" s="2147">
        <v>44.612474810000002</v>
      </c>
      <c r="G41" s="2148">
        <v>46.086785569999996</v>
      </c>
      <c r="H41" s="2146">
        <v>182.03980039999999</v>
      </c>
      <c r="I41" s="2147">
        <v>294.46360959999998</v>
      </c>
      <c r="J41" s="2148">
        <v>314.57359003599998</v>
      </c>
      <c r="K41" s="2144">
        <v>373.37772803000007</v>
      </c>
      <c r="L41" s="2144">
        <v>380.10762180000006</v>
      </c>
      <c r="M41" s="2144">
        <v>334.47661539000001</v>
      </c>
      <c r="N41" s="2144">
        <v>306.66906901999994</v>
      </c>
      <c r="O41" s="2144">
        <v>355.98426855700006</v>
      </c>
      <c r="P41" s="2144">
        <v>320.85667018300001</v>
      </c>
      <c r="Q41" s="1840" t="s">
        <v>2419</v>
      </c>
    </row>
    <row r="42" spans="1:21" ht="12.95" customHeight="1">
      <c r="A42" s="1835"/>
      <c r="B42" s="2146"/>
      <c r="C42" s="2147"/>
      <c r="D42" s="2148"/>
      <c r="E42" s="2146"/>
      <c r="F42" s="2147"/>
      <c r="G42" s="2148"/>
      <c r="H42" s="2146"/>
      <c r="I42" s="2147"/>
      <c r="J42" s="2148"/>
      <c r="K42" s="2144"/>
      <c r="L42" s="2144"/>
      <c r="M42" s="2144"/>
      <c r="N42" s="2144"/>
      <c r="O42" s="2144"/>
      <c r="P42" s="2144"/>
      <c r="Q42" s="1840"/>
      <c r="S42" s="1837"/>
      <c r="T42" s="1837"/>
      <c r="U42" s="1837"/>
    </row>
    <row r="43" spans="1:21" ht="12.95" customHeight="1">
      <c r="A43" s="1835" t="s">
        <v>2420</v>
      </c>
      <c r="B43" s="2146">
        <v>1815.378609204</v>
      </c>
      <c r="C43" s="2147">
        <v>1347.333729984</v>
      </c>
      <c r="D43" s="2148">
        <v>1156.1349621270001</v>
      </c>
      <c r="E43" s="2146">
        <v>1579.4863557530002</v>
      </c>
      <c r="F43" s="2147">
        <v>1539.8683456470001</v>
      </c>
      <c r="G43" s="2148">
        <v>1296.7033559810002</v>
      </c>
      <c r="H43" s="2146">
        <v>1691.5800412250005</v>
      </c>
      <c r="I43" s="2147">
        <v>1396.0658225599996</v>
      </c>
      <c r="J43" s="2148">
        <v>1379.6349013210001</v>
      </c>
      <c r="K43" s="2144">
        <v>1815.4163931850001</v>
      </c>
      <c r="L43" s="2144">
        <v>1399.6469041729988</v>
      </c>
      <c r="M43" s="2144">
        <v>1723.3008839089989</v>
      </c>
      <c r="N43" s="2144">
        <v>1906.4593050420008</v>
      </c>
      <c r="O43" s="2144">
        <v>1166.7875006729998</v>
      </c>
      <c r="P43" s="2144">
        <v>1503.3804584849995</v>
      </c>
      <c r="Q43" s="1840" t="s">
        <v>2421</v>
      </c>
      <c r="S43" s="1838"/>
      <c r="T43" s="1837"/>
      <c r="U43" s="1837"/>
    </row>
    <row r="44" spans="1:21" ht="12.95" customHeight="1">
      <c r="A44" s="1835"/>
      <c r="B44" s="2146"/>
      <c r="C44" s="2147"/>
      <c r="D44" s="2148"/>
      <c r="E44" s="2146"/>
      <c r="F44" s="2147"/>
      <c r="G44" s="2148"/>
      <c r="H44" s="2146"/>
      <c r="I44" s="2147"/>
      <c r="J44" s="2148"/>
      <c r="K44" s="2144"/>
      <c r="L44" s="2144"/>
      <c r="M44" s="2144"/>
      <c r="N44" s="2144"/>
      <c r="O44" s="2144"/>
      <c r="P44" s="2144"/>
      <c r="Q44" s="1840"/>
      <c r="S44" s="1838"/>
      <c r="T44" s="1838"/>
      <c r="U44" s="1838"/>
    </row>
    <row r="45" spans="1:21" ht="15.75">
      <c r="A45" s="1835" t="s">
        <v>2422</v>
      </c>
      <c r="B45" s="2146">
        <v>437.23289600899994</v>
      </c>
      <c r="C45" s="2147">
        <v>393.97724133499997</v>
      </c>
      <c r="D45" s="2148">
        <v>467.15059155599988</v>
      </c>
      <c r="E45" s="2146">
        <v>435.10605201899989</v>
      </c>
      <c r="F45" s="2147">
        <v>452.95118104199992</v>
      </c>
      <c r="G45" s="2148">
        <v>483.79567515800017</v>
      </c>
      <c r="H45" s="2146">
        <v>564.59150714400027</v>
      </c>
      <c r="I45" s="2147">
        <v>604.50659466500019</v>
      </c>
      <c r="J45" s="2148">
        <v>500.83333200800024</v>
      </c>
      <c r="K45" s="2144">
        <v>507.53413362700002</v>
      </c>
      <c r="L45" s="2144">
        <v>505.70899272799954</v>
      </c>
      <c r="M45" s="2144">
        <v>540.25175130499963</v>
      </c>
      <c r="N45" s="2144">
        <v>578.30585612599953</v>
      </c>
      <c r="O45" s="2144">
        <v>356.37964080400002</v>
      </c>
      <c r="P45" s="2144">
        <v>473.97027549599954</v>
      </c>
      <c r="Q45" s="1840" t="s">
        <v>2441</v>
      </c>
      <c r="S45" s="1838"/>
      <c r="T45" s="1837"/>
      <c r="U45" s="1837"/>
    </row>
    <row r="46" spans="1:21" ht="12.95" customHeight="1">
      <c r="A46" s="1835"/>
      <c r="B46" s="2146"/>
      <c r="C46" s="2147"/>
      <c r="D46" s="2148"/>
      <c r="E46" s="2146"/>
      <c r="F46" s="2147"/>
      <c r="G46" s="2148"/>
      <c r="H46" s="2146"/>
      <c r="I46" s="2147"/>
      <c r="J46" s="2148"/>
      <c r="K46" s="2144"/>
      <c r="L46" s="2144"/>
      <c r="M46" s="2144"/>
      <c r="N46" s="2144"/>
      <c r="O46" s="2144"/>
      <c r="P46" s="2144"/>
      <c r="Q46" s="1840"/>
      <c r="S46" s="1837"/>
      <c r="T46" s="1837"/>
      <c r="U46" s="1837"/>
    </row>
    <row r="47" spans="1:21" ht="15.75">
      <c r="A47" s="1835" t="s">
        <v>2424</v>
      </c>
      <c r="B47" s="2146">
        <v>1378.1457131950001</v>
      </c>
      <c r="C47" s="2147">
        <v>953.35648864899997</v>
      </c>
      <c r="D47" s="2148">
        <v>688.98437057100011</v>
      </c>
      <c r="E47" s="2146">
        <v>1144.3803037340003</v>
      </c>
      <c r="F47" s="2147">
        <v>1086.9171646050002</v>
      </c>
      <c r="G47" s="2148">
        <v>812.90768082299996</v>
      </c>
      <c r="H47" s="2146">
        <v>1126.9885340810001</v>
      </c>
      <c r="I47" s="2147">
        <v>791.55922789499948</v>
      </c>
      <c r="J47" s="2148">
        <v>878.80156931299985</v>
      </c>
      <c r="K47" s="2144">
        <v>1307.882259558</v>
      </c>
      <c r="L47" s="2144">
        <v>893.93791144499937</v>
      </c>
      <c r="M47" s="2144">
        <v>1183.0491326039994</v>
      </c>
      <c r="N47" s="2144">
        <v>1328.1534489160013</v>
      </c>
      <c r="O47" s="2144">
        <v>810.40785986899982</v>
      </c>
      <c r="P47" s="2144">
        <v>1029.4101829890001</v>
      </c>
      <c r="Q47" s="1840" t="s">
        <v>2442</v>
      </c>
    </row>
    <row r="48" spans="1:21" ht="12.95" customHeight="1">
      <c r="A48" s="1835"/>
      <c r="B48" s="2146"/>
      <c r="C48" s="2147"/>
      <c r="D48" s="2148"/>
      <c r="E48" s="2146"/>
      <c r="F48" s="2147"/>
      <c r="G48" s="2148"/>
      <c r="H48" s="2146"/>
      <c r="I48" s="2147"/>
      <c r="J48" s="2148"/>
      <c r="K48" s="2144"/>
      <c r="L48" s="2144"/>
      <c r="M48" s="2144"/>
      <c r="N48" s="2144"/>
      <c r="O48" s="2144"/>
      <c r="P48" s="2144"/>
      <c r="Q48" s="1840"/>
      <c r="S48" s="1837"/>
      <c r="T48" s="1837"/>
      <c r="U48" s="1837"/>
    </row>
    <row r="49" spans="1:21" ht="12.95" customHeight="1">
      <c r="A49" s="1835" t="s">
        <v>2426</v>
      </c>
      <c r="B49" s="2146">
        <v>5870.4164979699954</v>
      </c>
      <c r="C49" s="2147">
        <v>4277.4418606850077</v>
      </c>
      <c r="D49" s="2148">
        <v>4517.1680649549944</v>
      </c>
      <c r="E49" s="2146">
        <v>5376.566869682998</v>
      </c>
      <c r="F49" s="2147">
        <v>5167.4457447650047</v>
      </c>
      <c r="G49" s="2148">
        <v>4734.2619133669978</v>
      </c>
      <c r="H49" s="2146">
        <v>4854.3946935189915</v>
      </c>
      <c r="I49" s="2147">
        <v>4382.2145032629942</v>
      </c>
      <c r="J49" s="2148">
        <v>3854.135365956</v>
      </c>
      <c r="K49" s="2144">
        <v>4605.1127275090039</v>
      </c>
      <c r="L49" s="2144">
        <v>3565.4403334459976</v>
      </c>
      <c r="M49" s="2144">
        <v>4413.1303429050122</v>
      </c>
      <c r="N49" s="2144">
        <v>5009.2276134619824</v>
      </c>
      <c r="O49" s="2144">
        <v>4859.6999228340001</v>
      </c>
      <c r="P49" s="2144">
        <v>5302.2399919390027</v>
      </c>
      <c r="Q49" s="1840" t="s">
        <v>2427</v>
      </c>
      <c r="U49" s="1837"/>
    </row>
    <row r="50" spans="1:21" ht="12.95" customHeight="1">
      <c r="A50" s="1835"/>
      <c r="B50" s="2146"/>
      <c r="C50" s="2147"/>
      <c r="D50" s="2148"/>
      <c r="E50" s="2146"/>
      <c r="F50" s="2147"/>
      <c r="G50" s="2148"/>
      <c r="H50" s="2146"/>
      <c r="I50" s="2147"/>
      <c r="J50" s="2148"/>
      <c r="K50" s="2144"/>
      <c r="L50" s="2144"/>
      <c r="M50" s="2144"/>
      <c r="N50" s="2144"/>
      <c r="O50" s="2144"/>
      <c r="P50" s="2144"/>
      <c r="Q50" s="1840"/>
      <c r="S50" s="1837"/>
      <c r="T50" s="1837"/>
      <c r="U50" s="1837"/>
    </row>
    <row r="51" spans="1:21" ht="12.95" customHeight="1">
      <c r="A51" s="1835" t="s">
        <v>2428</v>
      </c>
      <c r="B51" s="2146">
        <v>5117.8763692120001</v>
      </c>
      <c r="C51" s="2147">
        <v>4721.9583139179986</v>
      </c>
      <c r="D51" s="2148">
        <v>3259.779588354002</v>
      </c>
      <c r="E51" s="2146">
        <v>4150.8979672640035</v>
      </c>
      <c r="F51" s="2147">
        <v>3670.1856397160027</v>
      </c>
      <c r="G51" s="2148">
        <v>2097.9888609950021</v>
      </c>
      <c r="H51" s="2146">
        <v>2506.4214399869975</v>
      </c>
      <c r="I51" s="2147">
        <v>5098.6106083290024</v>
      </c>
      <c r="J51" s="2148">
        <v>5779.6125961309954</v>
      </c>
      <c r="K51" s="2144">
        <v>4456.9984663519817</v>
      </c>
      <c r="L51" s="2144">
        <v>4839.3196420560107</v>
      </c>
      <c r="M51" s="2144">
        <v>5382.4514034580088</v>
      </c>
      <c r="N51" s="2144">
        <v>4958.8523451589972</v>
      </c>
      <c r="O51" s="2144">
        <v>5232.6464383970033</v>
      </c>
      <c r="P51" s="2144">
        <v>3881.2899014230043</v>
      </c>
      <c r="Q51" s="1840" t="s">
        <v>2429</v>
      </c>
      <c r="S51" s="1838"/>
      <c r="T51" s="1837"/>
      <c r="U51" s="1837"/>
    </row>
    <row r="52" spans="1:21" ht="12.95" customHeight="1">
      <c r="A52" s="1835"/>
      <c r="B52" s="2146"/>
      <c r="C52" s="2147"/>
      <c r="D52" s="2148"/>
      <c r="E52" s="2146"/>
      <c r="F52" s="2147"/>
      <c r="G52" s="2148"/>
      <c r="H52" s="2146"/>
      <c r="I52" s="2147"/>
      <c r="J52" s="2148"/>
      <c r="K52" s="2144"/>
      <c r="L52" s="2144"/>
      <c r="M52" s="2144"/>
      <c r="N52" s="2144"/>
      <c r="O52" s="2144"/>
      <c r="P52" s="2144"/>
      <c r="Q52" s="1840"/>
      <c r="S52" s="1838"/>
      <c r="T52" s="1838"/>
      <c r="U52" s="1838"/>
    </row>
    <row r="53" spans="1:21" ht="12.95" customHeight="1">
      <c r="A53" s="1835" t="s">
        <v>2430</v>
      </c>
      <c r="B53" s="2146">
        <v>14.732355411000002</v>
      </c>
      <c r="C53" s="2147">
        <v>6.5618772579999991</v>
      </c>
      <c r="D53" s="2148">
        <v>13.496386996999998</v>
      </c>
      <c r="E53" s="2146">
        <v>6.3691840819999994</v>
      </c>
      <c r="F53" s="2147">
        <v>3.8066068879999997</v>
      </c>
      <c r="G53" s="2148">
        <v>5.3394731220000002</v>
      </c>
      <c r="H53" s="2146">
        <v>10.307561291999999</v>
      </c>
      <c r="I53" s="2147">
        <v>14.375910630000003</v>
      </c>
      <c r="J53" s="2148">
        <v>11.310424083000004</v>
      </c>
      <c r="K53" s="2144">
        <v>10.864965459999999</v>
      </c>
      <c r="L53" s="2144">
        <v>12.067523420000004</v>
      </c>
      <c r="M53" s="2144">
        <v>11.235150095000002</v>
      </c>
      <c r="N53" s="2144">
        <v>13.605401694000008</v>
      </c>
      <c r="O53" s="2144">
        <v>6.8369837150000015</v>
      </c>
      <c r="P53" s="2144">
        <v>13.030884647999999</v>
      </c>
      <c r="Q53" s="1840" t="s">
        <v>2431</v>
      </c>
      <c r="S53" s="1838"/>
      <c r="T53" s="1837"/>
      <c r="U53" s="1837"/>
    </row>
    <row r="54" spans="1:21" ht="12.95" customHeight="1">
      <c r="A54" s="1835"/>
      <c r="B54" s="2146"/>
      <c r="C54" s="2147"/>
      <c r="D54" s="2148"/>
      <c r="E54" s="2146"/>
      <c r="F54" s="2147"/>
      <c r="G54" s="2148"/>
      <c r="H54" s="2146"/>
      <c r="I54" s="2147"/>
      <c r="J54" s="2148"/>
      <c r="K54" s="2144"/>
      <c r="L54" s="2144"/>
      <c r="M54" s="2144"/>
      <c r="N54" s="2144"/>
      <c r="O54" s="2144"/>
      <c r="P54" s="2144"/>
      <c r="Q54" s="1840"/>
      <c r="S54" s="1837"/>
      <c r="T54" s="1837"/>
      <c r="U54" s="1837"/>
    </row>
    <row r="55" spans="1:21" ht="12.95" customHeight="1">
      <c r="A55" s="1835" t="s">
        <v>2432</v>
      </c>
      <c r="B55" s="2146">
        <v>5103.1440138010003</v>
      </c>
      <c r="C55" s="2147">
        <v>4715.3964366599985</v>
      </c>
      <c r="D55" s="2148">
        <v>3246.2832013570019</v>
      </c>
      <c r="E55" s="2146">
        <v>4144.5287831820033</v>
      </c>
      <c r="F55" s="2147">
        <v>3666.3790328280029</v>
      </c>
      <c r="G55" s="2148">
        <v>2092.6493878730021</v>
      </c>
      <c r="H55" s="2146">
        <v>2496.1138786949973</v>
      </c>
      <c r="I55" s="2147">
        <v>5084.234697699002</v>
      </c>
      <c r="J55" s="2148">
        <v>5768.3021720479956</v>
      </c>
      <c r="K55" s="2144">
        <v>4446.1335008919814</v>
      </c>
      <c r="L55" s="2144">
        <v>4827.2521186360109</v>
      </c>
      <c r="M55" s="2144">
        <v>5371.2162533630089</v>
      </c>
      <c r="N55" s="2144">
        <v>4945.2469434649975</v>
      </c>
      <c r="O55" s="2144">
        <v>5225.809454682003</v>
      </c>
      <c r="P55" s="2144">
        <v>3868.2590167750041</v>
      </c>
      <c r="Q55" s="1840" t="s">
        <v>2433</v>
      </c>
    </row>
    <row r="56" spans="1:21" ht="12.95" customHeight="1">
      <c r="A56" s="1835"/>
      <c r="B56" s="2146"/>
      <c r="C56" s="2147"/>
      <c r="D56" s="2148"/>
      <c r="E56" s="2146"/>
      <c r="F56" s="2147"/>
      <c r="G56" s="2148"/>
      <c r="H56" s="2146"/>
      <c r="I56" s="2147"/>
      <c r="J56" s="2148"/>
      <c r="K56" s="2144"/>
      <c r="L56" s="2144"/>
      <c r="M56" s="2144"/>
      <c r="N56" s="2144"/>
      <c r="O56" s="2144"/>
      <c r="P56" s="2144"/>
      <c r="Q56" s="1840"/>
      <c r="S56" s="1837"/>
      <c r="T56" s="1837"/>
      <c r="U56" s="1837"/>
    </row>
    <row r="57" spans="1:21" ht="12.95" customHeight="1">
      <c r="A57" s="1835" t="s">
        <v>2434</v>
      </c>
      <c r="B57" s="2146">
        <v>8821.3571741369997</v>
      </c>
      <c r="C57" s="2147">
        <v>7294.5495998009928</v>
      </c>
      <c r="D57" s="2148">
        <v>6148.4362324779968</v>
      </c>
      <c r="E57" s="2146">
        <v>5679.5502729740047</v>
      </c>
      <c r="F57" s="2147">
        <v>4255.3391495899996</v>
      </c>
      <c r="G57" s="2148">
        <v>1792.8833515540002</v>
      </c>
      <c r="H57" s="2146">
        <v>2952.1817171530001</v>
      </c>
      <c r="I57" s="2147">
        <v>7800.8582978470113</v>
      </c>
      <c r="J57" s="2148">
        <v>7354.0059513919932</v>
      </c>
      <c r="K57" s="2144">
        <v>6082.5246853090021</v>
      </c>
      <c r="L57" s="2144">
        <v>8032.8078164120006</v>
      </c>
      <c r="M57" s="2144">
        <v>8455.3607505789914</v>
      </c>
      <c r="N57" s="2144">
        <v>7388.3776877239952</v>
      </c>
      <c r="O57" s="2144">
        <v>5296.7054581619932</v>
      </c>
      <c r="P57" s="2144">
        <v>5779.9238432509928</v>
      </c>
      <c r="Q57" s="1840" t="s">
        <v>2435</v>
      </c>
    </row>
    <row r="58" spans="1:21" ht="12.95" customHeight="1">
      <c r="A58" s="1841"/>
      <c r="B58" s="2146"/>
      <c r="C58" s="2147"/>
      <c r="D58" s="2148"/>
      <c r="E58" s="2146"/>
      <c r="F58" s="2147"/>
      <c r="G58" s="2148"/>
      <c r="H58" s="2146"/>
      <c r="I58" s="2147"/>
      <c r="J58" s="2148"/>
      <c r="K58" s="2144"/>
      <c r="L58" s="2144"/>
      <c r="M58" s="2144"/>
      <c r="N58" s="2144"/>
      <c r="O58" s="2144"/>
      <c r="P58" s="2144"/>
      <c r="Q58" s="1840"/>
      <c r="S58" s="1837"/>
      <c r="T58" s="1837"/>
      <c r="U58" s="1837"/>
    </row>
    <row r="59" spans="1:21" ht="12.95" customHeight="1">
      <c r="A59" s="1841" t="s">
        <v>2436</v>
      </c>
      <c r="B59" s="2146">
        <v>52.846520459999994</v>
      </c>
      <c r="C59" s="2147">
        <v>58.711780430000005</v>
      </c>
      <c r="D59" s="2148">
        <v>10.823522000000001</v>
      </c>
      <c r="E59" s="2146">
        <v>14.165291869999999</v>
      </c>
      <c r="F59" s="2147">
        <v>9.4253020399999983</v>
      </c>
      <c r="G59" s="2148">
        <v>0</v>
      </c>
      <c r="H59" s="2146">
        <v>35.329074230000003</v>
      </c>
      <c r="I59" s="2147">
        <v>45.251414929999996</v>
      </c>
      <c r="J59" s="2148">
        <v>26.246154999999998</v>
      </c>
      <c r="K59" s="2144">
        <v>88.440517410000012</v>
      </c>
      <c r="L59" s="2144">
        <v>51.255932641999991</v>
      </c>
      <c r="M59" s="2144">
        <v>62.76422788</v>
      </c>
      <c r="N59" s="2144">
        <v>55.35741385</v>
      </c>
      <c r="O59" s="2144">
        <v>62.268271870000007</v>
      </c>
      <c r="P59" s="2144">
        <v>66.472424189999998</v>
      </c>
      <c r="Q59" s="1840" t="s">
        <v>2437</v>
      </c>
      <c r="S59" s="1838"/>
    </row>
    <row r="60" spans="1:21" ht="12.95" customHeight="1">
      <c r="A60" s="1854"/>
      <c r="B60" s="2146"/>
      <c r="C60" s="2147"/>
      <c r="D60" s="2148"/>
      <c r="E60" s="2146"/>
      <c r="F60" s="2147"/>
      <c r="G60" s="2148"/>
      <c r="H60" s="2146"/>
      <c r="I60" s="2147"/>
      <c r="J60" s="2148"/>
      <c r="K60" s="2144"/>
      <c r="L60" s="2144"/>
      <c r="M60" s="2144"/>
      <c r="N60" s="2144"/>
      <c r="O60" s="2144"/>
      <c r="P60" s="2144"/>
      <c r="Q60" s="1840"/>
      <c r="S60" s="1837"/>
      <c r="T60" s="1837"/>
      <c r="U60" s="1837"/>
    </row>
    <row r="61" spans="1:21" s="1848" customFormat="1" ht="18.75">
      <c r="A61" s="1846" t="s">
        <v>2039</v>
      </c>
      <c r="B61" s="2146">
        <v>25730.767284229998</v>
      </c>
      <c r="C61" s="2147">
        <v>20844.561538222999</v>
      </c>
      <c r="D61" s="2148">
        <v>18159.016228699991</v>
      </c>
      <c r="E61" s="2146">
        <v>20007.440075086008</v>
      </c>
      <c r="F61" s="2147">
        <v>18421.717036357102</v>
      </c>
      <c r="G61" s="2148">
        <v>14530.713674846989</v>
      </c>
      <c r="H61" s="2146">
        <v>17728.366683730979</v>
      </c>
      <c r="I61" s="2147">
        <v>25379.444772149993</v>
      </c>
      <c r="J61" s="2148">
        <v>25176.664345811012</v>
      </c>
      <c r="K61" s="2144">
        <v>22334.84129076199</v>
      </c>
      <c r="L61" s="2144">
        <v>23011.972536579015</v>
      </c>
      <c r="M61" s="2144">
        <v>25296.843462664005</v>
      </c>
      <c r="N61" s="2144">
        <v>23691.319640846978</v>
      </c>
      <c r="O61" s="2144">
        <v>19121.019641272</v>
      </c>
      <c r="P61" s="2144">
        <v>20065.713646925</v>
      </c>
      <c r="Q61" s="1855" t="s">
        <v>2438</v>
      </c>
      <c r="S61" s="1849"/>
      <c r="T61" s="1850"/>
      <c r="U61" s="1850"/>
    </row>
    <row r="62" spans="1:21" s="1848" customFormat="1" ht="12.95" customHeight="1">
      <c r="A62" s="1846"/>
      <c r="B62" s="2146"/>
      <c r="C62" s="2147"/>
      <c r="D62" s="2148"/>
      <c r="E62" s="2146"/>
      <c r="F62" s="2147"/>
      <c r="G62" s="2148"/>
      <c r="H62" s="2146"/>
      <c r="I62" s="2147"/>
      <c r="J62" s="2148"/>
      <c r="K62" s="2144"/>
      <c r="L62" s="2144"/>
      <c r="M62" s="2144"/>
      <c r="N62" s="2144"/>
      <c r="O62" s="2144"/>
      <c r="P62" s="2144"/>
      <c r="Q62" s="1856"/>
      <c r="S62" s="1849"/>
      <c r="T62" s="1849"/>
      <c r="U62" s="1849"/>
    </row>
    <row r="63" spans="1:21" s="1848" customFormat="1" ht="12.95" customHeight="1">
      <c r="A63" s="1846" t="s">
        <v>2443</v>
      </c>
      <c r="B63" s="2146">
        <v>-8522.7646141180267</v>
      </c>
      <c r="C63" s="2147">
        <v>-12172.478990451989</v>
      </c>
      <c r="D63" s="2148">
        <v>-13126.326292597005</v>
      </c>
      <c r="E63" s="2146">
        <v>-13356.919001379167</v>
      </c>
      <c r="F63" s="2147">
        <v>-8139.6649568699504</v>
      </c>
      <c r="G63" s="2148">
        <v>-15528.927272850953</v>
      </c>
      <c r="H63" s="2146">
        <v>-21267.758948382019</v>
      </c>
      <c r="I63" s="2147">
        <v>-12253.290600682954</v>
      </c>
      <c r="J63" s="2148">
        <v>-16575.505166020353</v>
      </c>
      <c r="K63" s="2144">
        <v>-19531.099706545978</v>
      </c>
      <c r="L63" s="2144">
        <v>-15599.187185034985</v>
      </c>
      <c r="M63" s="2144">
        <v>-18418.776600103007</v>
      </c>
      <c r="N63" s="2144">
        <v>-16324.855542905982</v>
      </c>
      <c r="O63" s="2144">
        <v>-16912.285653740048</v>
      </c>
      <c r="P63" s="2144">
        <v>-20229.739755842977</v>
      </c>
      <c r="Q63" s="1847" t="s">
        <v>2444</v>
      </c>
      <c r="S63" s="1849"/>
      <c r="T63" s="1850"/>
      <c r="U63" s="1850"/>
    </row>
    <row r="64" spans="1:21" s="1848" customFormat="1" ht="12.95" customHeight="1">
      <c r="A64" s="1846"/>
      <c r="B64" s="2146"/>
      <c r="C64" s="2147"/>
      <c r="D64" s="2148"/>
      <c r="E64" s="2146"/>
      <c r="F64" s="2147"/>
      <c r="G64" s="2148"/>
      <c r="H64" s="2146"/>
      <c r="I64" s="2147"/>
      <c r="J64" s="2148"/>
      <c r="K64" s="2144"/>
      <c r="L64" s="2144"/>
      <c r="M64" s="2144"/>
      <c r="N64" s="2144"/>
      <c r="O64" s="2144"/>
      <c r="P64" s="2144"/>
      <c r="Q64" s="1847"/>
      <c r="S64" s="1849"/>
      <c r="T64" s="1849"/>
      <c r="U64" s="1849"/>
    </row>
    <row r="65" spans="1:21" s="1848" customFormat="1" ht="12.95" customHeight="1">
      <c r="A65" s="1846" t="s">
        <v>2445</v>
      </c>
      <c r="B65" s="2146">
        <v>75.118581524934484</v>
      </c>
      <c r="C65" s="2147">
        <v>63.13273753327374</v>
      </c>
      <c r="D65" s="2148">
        <v>58.043207346502697</v>
      </c>
      <c r="E65" s="2146">
        <v>59.96650506377933</v>
      </c>
      <c r="F65" s="2147">
        <v>69.355265629832431</v>
      </c>
      <c r="G65" s="2148">
        <v>48.339611574634574</v>
      </c>
      <c r="H65" s="2146">
        <v>45.461866778713549</v>
      </c>
      <c r="I65" s="2147">
        <v>67.439808774759967</v>
      </c>
      <c r="J65" s="2148">
        <v>60.300254190807181</v>
      </c>
      <c r="K65" s="2144">
        <v>53.34847553575387</v>
      </c>
      <c r="L65" s="2144">
        <v>59.599278298023314</v>
      </c>
      <c r="M65" s="2144">
        <v>57.86682981127278</v>
      </c>
      <c r="N65" s="2144">
        <v>59.204358067849363</v>
      </c>
      <c r="O65" s="2144">
        <v>53.064850656147968</v>
      </c>
      <c r="P65" s="2144">
        <v>49.796470699462695</v>
      </c>
      <c r="Q65" s="1847" t="s">
        <v>2446</v>
      </c>
      <c r="S65" s="1849"/>
      <c r="T65" s="1857"/>
      <c r="U65" s="1850"/>
    </row>
    <row r="66" spans="1:21" ht="10.7" customHeight="1">
      <c r="A66" s="1846"/>
      <c r="B66" s="2146"/>
      <c r="C66" s="2147"/>
      <c r="D66" s="2148"/>
      <c r="E66" s="2146"/>
      <c r="F66" s="2147"/>
      <c r="G66" s="2148"/>
      <c r="H66" s="2146"/>
      <c r="I66" s="2147"/>
      <c r="J66" s="2148"/>
      <c r="K66" s="2144"/>
      <c r="L66" s="2144"/>
      <c r="M66" s="2144"/>
      <c r="N66" s="2144"/>
      <c r="O66" s="2144"/>
      <c r="P66" s="2144"/>
      <c r="Q66" s="1845"/>
      <c r="S66" s="1858"/>
      <c r="T66" s="1858"/>
      <c r="U66" s="1858"/>
    </row>
    <row r="67" spans="1:21" ht="10.7" customHeight="1">
      <c r="A67" s="1846"/>
      <c r="B67" s="1846"/>
      <c r="C67" s="1851"/>
      <c r="D67" s="1852"/>
      <c r="E67" s="1846"/>
      <c r="F67" s="1851"/>
      <c r="G67" s="1852"/>
      <c r="H67" s="1846"/>
      <c r="I67" s="1851"/>
      <c r="J67" s="1852"/>
      <c r="K67" s="1851"/>
      <c r="L67" s="1851"/>
      <c r="M67" s="1851"/>
      <c r="N67" s="1851"/>
      <c r="O67" s="1851"/>
      <c r="P67" s="1852"/>
      <c r="Q67" s="1845"/>
    </row>
    <row r="68" spans="1:21" ht="10.7" customHeight="1">
      <c r="A68" s="1846"/>
      <c r="B68" s="1846"/>
      <c r="C68" s="1851"/>
      <c r="D68" s="1852"/>
      <c r="E68" s="1846"/>
      <c r="F68" s="1851"/>
      <c r="G68" s="1852"/>
      <c r="H68" s="1846"/>
      <c r="I68" s="1851"/>
      <c r="J68" s="1852"/>
      <c r="K68" s="1851"/>
      <c r="L68" s="1851"/>
      <c r="M68" s="1851"/>
      <c r="N68" s="1851"/>
      <c r="O68" s="1851"/>
      <c r="P68" s="1852"/>
      <c r="Q68" s="1845"/>
    </row>
    <row r="69" spans="1:21" ht="10.7" customHeight="1">
      <c r="A69" s="1846"/>
      <c r="B69" s="1846"/>
      <c r="C69" s="1851"/>
      <c r="D69" s="1852"/>
      <c r="E69" s="1846"/>
      <c r="F69" s="1851"/>
      <c r="G69" s="1852"/>
      <c r="H69" s="1846"/>
      <c r="I69" s="1851"/>
      <c r="J69" s="1852"/>
      <c r="K69" s="1851"/>
      <c r="L69" s="1851"/>
      <c r="M69" s="1851"/>
      <c r="N69" s="1851"/>
      <c r="O69" s="1851"/>
      <c r="P69" s="1852"/>
      <c r="Q69" s="1845"/>
    </row>
    <row r="70" spans="1:21" ht="10.7" customHeight="1">
      <c r="A70" s="1835"/>
      <c r="B70" s="1835"/>
      <c r="C70" s="1843"/>
      <c r="D70" s="1844"/>
      <c r="E70" s="1835"/>
      <c r="F70" s="1843"/>
      <c r="G70" s="1844"/>
      <c r="H70" s="1835"/>
      <c r="I70" s="1843"/>
      <c r="J70" s="1844"/>
      <c r="K70" s="1843"/>
      <c r="L70" s="1843"/>
      <c r="M70" s="1843"/>
      <c r="N70" s="1843"/>
      <c r="O70" s="1843"/>
      <c r="P70" s="1844"/>
      <c r="Q70" s="1845"/>
    </row>
    <row r="71" spans="1:21" ht="10.7" customHeight="1">
      <c r="A71" s="1859"/>
      <c r="B71" s="1859"/>
      <c r="C71" s="1860"/>
      <c r="D71" s="1861"/>
      <c r="E71" s="1859"/>
      <c r="F71" s="1860"/>
      <c r="G71" s="1861"/>
      <c r="H71" s="1859"/>
      <c r="I71" s="1860"/>
      <c r="J71" s="1861"/>
      <c r="K71" s="1860"/>
      <c r="L71" s="1860"/>
      <c r="M71" s="1860"/>
      <c r="N71" s="1860"/>
      <c r="O71" s="1860"/>
      <c r="P71" s="1861"/>
      <c r="Q71" s="1862"/>
    </row>
    <row r="72" spans="1:21" ht="12.75" customHeight="1">
      <c r="A72" s="1863" t="s">
        <v>2447</v>
      </c>
      <c r="B72" s="1863"/>
      <c r="C72" s="1863"/>
      <c r="D72" s="1863"/>
      <c r="E72" s="1863"/>
      <c r="F72" s="1863"/>
      <c r="G72" s="1863"/>
      <c r="H72" s="1863"/>
      <c r="I72" s="1863"/>
      <c r="J72" s="1863"/>
      <c r="K72" s="1863"/>
      <c r="L72" s="1863"/>
      <c r="M72" s="1863"/>
      <c r="N72" s="1863"/>
      <c r="O72" s="1863"/>
      <c r="P72" s="1863"/>
      <c r="Q72" s="1864" t="s">
        <v>2448</v>
      </c>
    </row>
    <row r="73" spans="1:21" ht="36" customHeight="1">
      <c r="A73" s="1863"/>
      <c r="B73" s="1863"/>
      <c r="C73" s="1863"/>
      <c r="D73" s="1863"/>
      <c r="E73" s="1863"/>
      <c r="F73" s="1863"/>
      <c r="G73" s="1863"/>
      <c r="H73" s="1863"/>
      <c r="I73" s="1863"/>
      <c r="J73" s="1863"/>
      <c r="K73" s="1863"/>
      <c r="L73" s="1863"/>
      <c r="M73" s="1863"/>
      <c r="N73" s="1863"/>
      <c r="O73" s="1863"/>
      <c r="P73" s="1863"/>
      <c r="Q73" s="1864"/>
    </row>
    <row r="74" spans="1:21" ht="24" customHeight="1">
      <c r="A74" s="1865" t="s">
        <v>2401</v>
      </c>
      <c r="B74" s="1866"/>
      <c r="C74" s="1866"/>
      <c r="D74" s="1866"/>
      <c r="E74" s="1866"/>
      <c r="F74" s="1866"/>
      <c r="G74" s="1866"/>
      <c r="H74" s="1866"/>
      <c r="I74" s="1866"/>
      <c r="J74" s="1866"/>
      <c r="K74" s="1866"/>
      <c r="L74" s="1866"/>
      <c r="M74" s="1866"/>
      <c r="N74" s="1866"/>
      <c r="O74" s="1866"/>
      <c r="P74" s="1866"/>
      <c r="Q74" s="1790" t="s">
        <v>2402</v>
      </c>
    </row>
    <row r="75" spans="1:21" ht="15.95" customHeight="1">
      <c r="A75" s="1867" t="s">
        <v>2403</v>
      </c>
      <c r="B75" s="1793"/>
      <c r="C75" s="1793"/>
      <c r="D75" s="1793"/>
      <c r="E75" s="1793"/>
      <c r="F75" s="1793"/>
      <c r="G75" s="1793"/>
      <c r="H75" s="1793"/>
      <c r="I75" s="1793"/>
      <c r="J75" s="1793"/>
      <c r="K75" s="1793"/>
      <c r="L75" s="1793"/>
      <c r="M75" s="1793"/>
      <c r="N75" s="1793"/>
      <c r="O75" s="1793"/>
      <c r="P75" s="1793"/>
      <c r="Q75" s="1868" t="s">
        <v>2404</v>
      </c>
    </row>
    <row r="76" spans="1:21" ht="15.95" customHeight="1">
      <c r="A76" s="1869" t="s">
        <v>2449</v>
      </c>
      <c r="B76" s="1795"/>
      <c r="C76" s="1795"/>
      <c r="D76" s="1795"/>
      <c r="E76" s="1795"/>
      <c r="F76" s="1795"/>
      <c r="G76" s="1795"/>
      <c r="H76" s="1795"/>
      <c r="I76" s="1795"/>
      <c r="J76" s="1795"/>
      <c r="K76" s="1795"/>
      <c r="L76" s="1795"/>
      <c r="M76" s="1795"/>
      <c r="N76" s="1795"/>
      <c r="O76" s="1795"/>
      <c r="P76" s="1795"/>
      <c r="Q76" s="1796" t="s">
        <v>2450</v>
      </c>
    </row>
    <row r="77" spans="1:21" ht="15.95" customHeight="1">
      <c r="A77" s="1870"/>
      <c r="B77" s="1797"/>
      <c r="C77" s="1797"/>
      <c r="D77" s="1797"/>
      <c r="E77" s="1797"/>
      <c r="F77" s="1797"/>
      <c r="G77" s="1797"/>
      <c r="H77" s="1797"/>
      <c r="I77" s="1797"/>
      <c r="J77" s="1797"/>
      <c r="K77" s="1797"/>
      <c r="L77" s="1797"/>
      <c r="M77" s="1797"/>
      <c r="N77" s="1797"/>
      <c r="O77" s="1797"/>
      <c r="P77" s="1797"/>
      <c r="Q77" s="1871"/>
    </row>
    <row r="78" spans="1:21" s="1801" customFormat="1" ht="11.1" customHeight="1">
      <c r="B78" s="2293">
        <v>2020</v>
      </c>
      <c r="C78" s="2294"/>
      <c r="D78" s="2295"/>
      <c r="E78" s="2293">
        <v>2020</v>
      </c>
      <c r="F78" s="2294"/>
      <c r="G78" s="2294"/>
      <c r="H78" s="2294"/>
      <c r="I78" s="2294"/>
      <c r="J78" s="2295"/>
      <c r="K78" s="2294">
        <v>2019</v>
      </c>
      <c r="L78" s="2294"/>
      <c r="M78" s="2294"/>
      <c r="N78" s="2294"/>
      <c r="O78" s="2294"/>
      <c r="P78" s="2295"/>
      <c r="Q78" s="1800"/>
      <c r="S78" s="1802"/>
      <c r="T78" s="1802"/>
      <c r="U78" s="1802"/>
    </row>
    <row r="79" spans="1:21" s="1801" customFormat="1" ht="11.1" customHeight="1">
      <c r="A79" s="1848"/>
      <c r="B79" s="2296"/>
      <c r="C79" s="2297"/>
      <c r="D79" s="2298"/>
      <c r="E79" s="2296"/>
      <c r="F79" s="2297"/>
      <c r="G79" s="2297"/>
      <c r="H79" s="2297"/>
      <c r="I79" s="2297"/>
      <c r="J79" s="2298"/>
      <c r="K79" s="2297"/>
      <c r="L79" s="2297"/>
      <c r="M79" s="2297"/>
      <c r="N79" s="2297"/>
      <c r="O79" s="2297"/>
      <c r="P79" s="2298"/>
      <c r="Q79" s="1804" t="s">
        <v>1570</v>
      </c>
      <c r="S79" s="1805"/>
      <c r="T79" s="1802"/>
      <c r="U79" s="1802"/>
    </row>
    <row r="80" spans="1:21" s="1813" customFormat="1" ht="11.1" customHeight="1">
      <c r="A80" s="1806"/>
      <c r="B80" s="1807" t="s">
        <v>2408</v>
      </c>
      <c r="C80" s="1808" t="s">
        <v>2409</v>
      </c>
      <c r="D80" s="1809" t="s">
        <v>2410</v>
      </c>
      <c r="E80" s="1807" t="s">
        <v>2407</v>
      </c>
      <c r="F80" s="1808" t="s">
        <v>29</v>
      </c>
      <c r="G80" s="1808" t="s">
        <v>30</v>
      </c>
      <c r="H80" s="1807" t="s">
        <v>23</v>
      </c>
      <c r="I80" s="1808" t="s">
        <v>24</v>
      </c>
      <c r="J80" s="1809" t="s">
        <v>25</v>
      </c>
      <c r="K80" s="1811" t="s">
        <v>40</v>
      </c>
      <c r="L80" s="1811" t="s">
        <v>1572</v>
      </c>
      <c r="M80" s="1811" t="s">
        <v>26</v>
      </c>
      <c r="N80" s="1808" t="s">
        <v>2408</v>
      </c>
      <c r="O80" s="1808" t="s">
        <v>2409</v>
      </c>
      <c r="P80" s="1809" t="s">
        <v>2410</v>
      </c>
      <c r="Q80" s="1872"/>
      <c r="S80" s="1814"/>
      <c r="T80" s="1815"/>
      <c r="U80" s="1815"/>
    </row>
    <row r="81" spans="1:21" s="1813" customFormat="1" ht="11.1" customHeight="1">
      <c r="A81" s="1873"/>
      <c r="B81" s="1817" t="s">
        <v>2412</v>
      </c>
      <c r="C81" s="1818" t="s">
        <v>2413</v>
      </c>
      <c r="D81" s="1819" t="s">
        <v>12</v>
      </c>
      <c r="E81" s="1874" t="s">
        <v>11</v>
      </c>
      <c r="F81" s="1875" t="s">
        <v>2411</v>
      </c>
      <c r="G81" s="1875" t="s">
        <v>9</v>
      </c>
      <c r="H81" s="1874" t="s">
        <v>8</v>
      </c>
      <c r="I81" s="1875" t="s">
        <v>7</v>
      </c>
      <c r="J81" s="1820" t="s">
        <v>6</v>
      </c>
      <c r="K81" s="1876" t="s">
        <v>1575</v>
      </c>
      <c r="L81" s="1876" t="s">
        <v>1576</v>
      </c>
      <c r="M81" s="1876" t="s">
        <v>1577</v>
      </c>
      <c r="N81" s="1875" t="s">
        <v>2412</v>
      </c>
      <c r="O81" s="1875" t="s">
        <v>2413</v>
      </c>
      <c r="P81" s="1820" t="s">
        <v>12</v>
      </c>
      <c r="Q81" s="1877"/>
      <c r="R81" s="1824"/>
      <c r="S81" s="1814"/>
      <c r="T81" s="1814"/>
      <c r="U81" s="1814"/>
    </row>
    <row r="82" spans="1:21" ht="10.7" customHeight="1">
      <c r="A82" s="1878"/>
      <c r="B82" s="1826"/>
      <c r="C82" s="1827"/>
      <c r="D82" s="1828"/>
      <c r="E82" s="1797"/>
      <c r="F82" s="1797"/>
      <c r="G82" s="1797"/>
      <c r="H82" s="1825"/>
      <c r="I82" s="1797"/>
      <c r="J82" s="1879"/>
      <c r="K82" s="1797"/>
      <c r="L82" s="1797"/>
      <c r="M82" s="1797"/>
      <c r="N82" s="1797"/>
      <c r="O82" s="1797"/>
      <c r="P82" s="1797"/>
      <c r="Q82" s="1829"/>
    </row>
    <row r="83" spans="1:21" ht="25.5" customHeight="1">
      <c r="A83" s="1831" t="s">
        <v>2414</v>
      </c>
      <c r="B83" s="1830"/>
      <c r="C83" s="1831"/>
      <c r="D83" s="1832"/>
      <c r="E83" s="1831"/>
      <c r="F83" s="1831"/>
      <c r="G83" s="1831"/>
      <c r="H83" s="1880"/>
      <c r="I83" s="1831"/>
      <c r="J83" s="1832"/>
      <c r="K83" s="1831"/>
      <c r="L83" s="1831"/>
      <c r="M83" s="1831"/>
      <c r="N83" s="1831"/>
      <c r="O83" s="1831"/>
      <c r="P83" s="1831"/>
      <c r="Q83" s="1833" t="s">
        <v>2415</v>
      </c>
    </row>
    <row r="84" spans="1:21" ht="25.5" customHeight="1">
      <c r="A84" s="1831"/>
      <c r="B84" s="1830"/>
      <c r="C84" s="1831"/>
      <c r="D84" s="1832"/>
      <c r="E84" s="1831"/>
      <c r="F84" s="1831"/>
      <c r="G84" s="1831"/>
      <c r="H84" s="1830"/>
      <c r="I84" s="1831"/>
      <c r="J84" s="1832"/>
      <c r="K84" s="1831"/>
      <c r="L84" s="1831"/>
      <c r="M84" s="1831"/>
      <c r="N84" s="1831"/>
      <c r="O84" s="1831"/>
      <c r="P84" s="1831"/>
      <c r="Q84" s="1834"/>
    </row>
    <row r="85" spans="1:21" ht="25.5" customHeight="1">
      <c r="A85" s="1843" t="s">
        <v>2416</v>
      </c>
      <c r="B85" s="2160">
        <v>1270.2736522379992</v>
      </c>
      <c r="C85" s="2161">
        <v>1150.775046166</v>
      </c>
      <c r="D85" s="2162">
        <v>817.49940500800028</v>
      </c>
      <c r="E85" s="2161">
        <v>1160.0433015960004</v>
      </c>
      <c r="F85" s="2161">
        <v>1298.9147142180002</v>
      </c>
      <c r="G85" s="2161">
        <v>2042.3088774620041</v>
      </c>
      <c r="H85" s="2160">
        <v>1430.5432579610001</v>
      </c>
      <c r="I85" s="2161">
        <v>1110.2791917210004</v>
      </c>
      <c r="J85" s="2162">
        <v>1263.9131037389998</v>
      </c>
      <c r="K85" s="2161">
        <v>926.73828333399968</v>
      </c>
      <c r="L85" s="2161">
        <v>976.5718787809999</v>
      </c>
      <c r="M85" s="2161">
        <v>1252.3244000949999</v>
      </c>
      <c r="N85" s="2161">
        <v>903.55600315600032</v>
      </c>
      <c r="O85" s="2161">
        <v>791.30355749299906</v>
      </c>
      <c r="P85" s="2161">
        <v>858.36375340099994</v>
      </c>
      <c r="Q85" s="1836" t="s">
        <v>2417</v>
      </c>
      <c r="S85" s="1837"/>
      <c r="T85" s="1837"/>
      <c r="U85" s="1837"/>
    </row>
    <row r="86" spans="1:21" ht="25.5" customHeight="1">
      <c r="A86" s="1843"/>
      <c r="B86" s="2160"/>
      <c r="C86" s="2161"/>
      <c r="D86" s="2162"/>
      <c r="E86" s="2161"/>
      <c r="F86" s="2161"/>
      <c r="G86" s="2161"/>
      <c r="H86" s="2160"/>
      <c r="I86" s="2161"/>
      <c r="J86" s="2162"/>
      <c r="K86" s="2161"/>
      <c r="L86" s="2161"/>
      <c r="M86" s="2161"/>
      <c r="N86" s="2161"/>
      <c r="O86" s="2161"/>
      <c r="P86" s="2161"/>
      <c r="Q86" s="1836"/>
    </row>
    <row r="87" spans="1:21" ht="25.5" customHeight="1">
      <c r="A87" s="1843" t="s">
        <v>2418</v>
      </c>
      <c r="B87" s="2160">
        <v>1612.5098377729992</v>
      </c>
      <c r="C87" s="2161">
        <v>1809.855745683001</v>
      </c>
      <c r="D87" s="2162">
        <v>2073.1689407059998</v>
      </c>
      <c r="E87" s="2161">
        <v>1875.9588995910001</v>
      </c>
      <c r="F87" s="2161">
        <v>1741.3814615349997</v>
      </c>
      <c r="G87" s="2161">
        <v>1591.8494921480005</v>
      </c>
      <c r="H87" s="2160">
        <v>2158.2776375720005</v>
      </c>
      <c r="I87" s="2161">
        <v>2008.6757158730013</v>
      </c>
      <c r="J87" s="2162">
        <v>2171.4238862939987</v>
      </c>
      <c r="K87" s="2161">
        <v>2045.4484513899999</v>
      </c>
      <c r="L87" s="2161">
        <v>1816.8410278719994</v>
      </c>
      <c r="M87" s="2161">
        <v>1940.5608706670007</v>
      </c>
      <c r="N87" s="2161">
        <v>2114.6060922699985</v>
      </c>
      <c r="O87" s="2161">
        <v>1961.0465454739999</v>
      </c>
      <c r="P87" s="2161">
        <v>2212.599932302001</v>
      </c>
      <c r="Q87" s="1836" t="s">
        <v>2419</v>
      </c>
      <c r="S87" s="1837"/>
      <c r="T87" s="1837"/>
      <c r="U87" s="1837"/>
    </row>
    <row r="88" spans="1:21" ht="25.5" customHeight="1">
      <c r="A88" s="1843"/>
      <c r="B88" s="2160"/>
      <c r="C88" s="2161"/>
      <c r="D88" s="2162"/>
      <c r="E88" s="2161"/>
      <c r="F88" s="2161"/>
      <c r="G88" s="2161"/>
      <c r="H88" s="2160"/>
      <c r="I88" s="2161"/>
      <c r="J88" s="2162"/>
      <c r="K88" s="2161"/>
      <c r="L88" s="2161"/>
      <c r="M88" s="2161"/>
      <c r="N88" s="2161"/>
      <c r="O88" s="2161"/>
      <c r="P88" s="2161"/>
      <c r="Q88" s="1836"/>
      <c r="S88" s="1838"/>
      <c r="T88" s="1837"/>
      <c r="U88" s="1837"/>
    </row>
    <row r="89" spans="1:21" ht="25.5" customHeight="1">
      <c r="A89" s="1843" t="s">
        <v>2420</v>
      </c>
      <c r="B89" s="2160">
        <v>791.6883462940001</v>
      </c>
      <c r="C89" s="2161">
        <v>983.85184732200003</v>
      </c>
      <c r="D89" s="2162">
        <v>951.2448836799997</v>
      </c>
      <c r="E89" s="2161">
        <v>927.12198095999963</v>
      </c>
      <c r="F89" s="2161">
        <v>921.32987927099987</v>
      </c>
      <c r="G89" s="2161">
        <v>793.40788646199962</v>
      </c>
      <c r="H89" s="2160">
        <v>777.01830117500026</v>
      </c>
      <c r="I89" s="2161">
        <v>614.30434529000013</v>
      </c>
      <c r="J89" s="2162">
        <v>871.67099543899985</v>
      </c>
      <c r="K89" s="2149">
        <v>803.792080736</v>
      </c>
      <c r="L89" s="2149">
        <v>662.37936341199998</v>
      </c>
      <c r="M89" s="2149">
        <v>1052.2124769590005</v>
      </c>
      <c r="N89" s="2149">
        <v>700.23877302199992</v>
      </c>
      <c r="O89" s="2149">
        <v>698.57038023899963</v>
      </c>
      <c r="P89" s="2149">
        <v>889.77325194800039</v>
      </c>
      <c r="Q89" s="1836" t="s">
        <v>2421</v>
      </c>
      <c r="S89" s="1838"/>
      <c r="T89" s="1838"/>
      <c r="U89" s="1838"/>
    </row>
    <row r="90" spans="1:21" ht="25.5" customHeight="1">
      <c r="A90" s="1843"/>
      <c r="B90" s="2160"/>
      <c r="C90" s="2161"/>
      <c r="D90" s="2162"/>
      <c r="E90" s="2161"/>
      <c r="F90" s="2161"/>
      <c r="G90" s="2161"/>
      <c r="H90" s="2160"/>
      <c r="I90" s="2161"/>
      <c r="J90" s="2162"/>
      <c r="K90" s="2150"/>
      <c r="L90" s="2150"/>
      <c r="M90" s="2150"/>
      <c r="N90" s="2150"/>
      <c r="O90" s="2150"/>
      <c r="P90" s="2150"/>
      <c r="Q90" s="1836"/>
      <c r="S90" s="1838"/>
      <c r="T90" s="1837"/>
      <c r="U90" s="1837"/>
    </row>
    <row r="91" spans="1:21" ht="25.5" customHeight="1">
      <c r="A91" s="1843" t="s">
        <v>2422</v>
      </c>
      <c r="B91" s="2160">
        <v>155.33109060899986</v>
      </c>
      <c r="C91" s="2161">
        <v>125.56992570200013</v>
      </c>
      <c r="D91" s="2162">
        <v>161.31544953599996</v>
      </c>
      <c r="E91" s="2161">
        <v>160.79566283999995</v>
      </c>
      <c r="F91" s="2161">
        <v>121.38189484299998</v>
      </c>
      <c r="G91" s="2161">
        <v>191.58796263899981</v>
      </c>
      <c r="H91" s="2160">
        <v>166.216185924</v>
      </c>
      <c r="I91" s="2161">
        <v>130.64500198100001</v>
      </c>
      <c r="J91" s="2162">
        <v>167.35595312000015</v>
      </c>
      <c r="K91" s="2161">
        <v>168.53251429700003</v>
      </c>
      <c r="L91" s="2161">
        <v>180.63909534299978</v>
      </c>
      <c r="M91" s="2161">
        <v>166.92507706400016</v>
      </c>
      <c r="N91" s="2161">
        <v>144.38822825800003</v>
      </c>
      <c r="O91" s="2161">
        <v>96.256272104999965</v>
      </c>
      <c r="P91" s="2161">
        <v>210.50295893700013</v>
      </c>
      <c r="Q91" s="1836" t="s">
        <v>2423</v>
      </c>
      <c r="S91" s="1837"/>
      <c r="T91" s="1837"/>
      <c r="U91" s="1837"/>
    </row>
    <row r="92" spans="1:21" ht="25.5" customHeight="1">
      <c r="A92" s="1843"/>
      <c r="B92" s="2160"/>
      <c r="C92" s="2161"/>
      <c r="D92" s="2162"/>
      <c r="E92" s="2161"/>
      <c r="F92" s="2161"/>
      <c r="G92" s="2161"/>
      <c r="H92" s="2160"/>
      <c r="I92" s="2161"/>
      <c r="J92" s="2162"/>
      <c r="K92" s="2161"/>
      <c r="L92" s="2161"/>
      <c r="M92" s="2161"/>
      <c r="N92" s="2161"/>
      <c r="O92" s="2161"/>
      <c r="P92" s="2161"/>
      <c r="Q92" s="1836"/>
    </row>
    <row r="93" spans="1:21" ht="25.5" customHeight="1">
      <c r="A93" s="1843" t="s">
        <v>2424</v>
      </c>
      <c r="B93" s="2160">
        <v>636.35725568500027</v>
      </c>
      <c r="C93" s="2161">
        <v>858.28192161999993</v>
      </c>
      <c r="D93" s="2162">
        <v>789.92943414399974</v>
      </c>
      <c r="E93" s="2161">
        <v>766.32631811999966</v>
      </c>
      <c r="F93" s="2161">
        <v>799.94798442799993</v>
      </c>
      <c r="G93" s="2161">
        <v>601.81992382299984</v>
      </c>
      <c r="H93" s="2160">
        <v>610.80211525100026</v>
      </c>
      <c r="I93" s="2161">
        <v>483.65934330900006</v>
      </c>
      <c r="J93" s="2162">
        <v>704.31504231899976</v>
      </c>
      <c r="K93" s="2161">
        <v>635.25956643899997</v>
      </c>
      <c r="L93" s="2161">
        <v>481.74026806900025</v>
      </c>
      <c r="M93" s="2161">
        <v>885.28739989500036</v>
      </c>
      <c r="N93" s="2161">
        <v>555.85054476399989</v>
      </c>
      <c r="O93" s="2161">
        <v>602.31410813399964</v>
      </c>
      <c r="P93" s="2161">
        <v>679.27029301100026</v>
      </c>
      <c r="Q93" s="1836" t="s">
        <v>2425</v>
      </c>
      <c r="S93" s="1837"/>
      <c r="T93" s="1837"/>
      <c r="U93" s="1837"/>
    </row>
    <row r="94" spans="1:21" ht="25.5" customHeight="1">
      <c r="A94" s="1843"/>
      <c r="B94" s="2160"/>
      <c r="C94" s="2161"/>
      <c r="D94" s="2162"/>
      <c r="E94" s="2161"/>
      <c r="F94" s="2161"/>
      <c r="G94" s="2161"/>
      <c r="H94" s="2160"/>
      <c r="I94" s="2161"/>
      <c r="J94" s="2162"/>
      <c r="K94" s="2161"/>
      <c r="L94" s="2161"/>
      <c r="M94" s="2161"/>
      <c r="N94" s="2161"/>
      <c r="O94" s="2161"/>
      <c r="P94" s="2161"/>
      <c r="Q94" s="1836"/>
      <c r="S94" s="1838"/>
      <c r="T94" s="1837"/>
    </row>
    <row r="95" spans="1:21" ht="25.5" customHeight="1">
      <c r="A95" s="1843" t="s">
        <v>2426</v>
      </c>
      <c r="B95" s="2160">
        <v>1015.0305722549971</v>
      </c>
      <c r="C95" s="2161">
        <v>1106.1338751269984</v>
      </c>
      <c r="D95" s="2162">
        <v>1066.6566963929979</v>
      </c>
      <c r="E95" s="2161">
        <v>833.35676364200106</v>
      </c>
      <c r="F95" s="2161">
        <v>792.6176730960002</v>
      </c>
      <c r="G95" s="2161">
        <v>781.84615373600138</v>
      </c>
      <c r="H95" s="2160">
        <v>1098.5157830650012</v>
      </c>
      <c r="I95" s="2161">
        <v>989.38851128200304</v>
      </c>
      <c r="J95" s="2162">
        <v>1016.8725778110002</v>
      </c>
      <c r="K95" s="2161">
        <v>1039.6655421519997</v>
      </c>
      <c r="L95" s="2161">
        <v>874.99835557699987</v>
      </c>
      <c r="M95" s="2161">
        <v>1122.9297761490002</v>
      </c>
      <c r="N95" s="2161">
        <v>939.36610189199882</v>
      </c>
      <c r="O95" s="2161">
        <v>901.75553972399939</v>
      </c>
      <c r="P95" s="2161">
        <v>884.33496133300298</v>
      </c>
      <c r="Q95" s="1836" t="s">
        <v>2427</v>
      </c>
      <c r="S95" s="1837"/>
      <c r="T95" s="1837"/>
      <c r="U95" s="1837"/>
    </row>
    <row r="96" spans="1:21" ht="25.5" customHeight="1">
      <c r="A96" s="1843"/>
      <c r="B96" s="2160"/>
      <c r="C96" s="2161"/>
      <c r="D96" s="2162"/>
      <c r="E96" s="2161"/>
      <c r="F96" s="2161"/>
      <c r="G96" s="2161"/>
      <c r="H96" s="2160"/>
      <c r="I96" s="2161"/>
      <c r="J96" s="2162"/>
      <c r="K96" s="2161"/>
      <c r="L96" s="2161"/>
      <c r="M96" s="2161"/>
      <c r="N96" s="2161"/>
      <c r="O96" s="2161"/>
      <c r="P96" s="2161"/>
      <c r="Q96" s="1836"/>
      <c r="S96" s="1838"/>
      <c r="T96" s="1837"/>
      <c r="U96" s="1837"/>
    </row>
    <row r="97" spans="1:21" ht="25.5" customHeight="1">
      <c r="A97" s="1843" t="s">
        <v>2428</v>
      </c>
      <c r="B97" s="2160">
        <v>72.658574857000076</v>
      </c>
      <c r="C97" s="2161">
        <v>67.97300551899994</v>
      </c>
      <c r="D97" s="2162">
        <v>57.162360930999931</v>
      </c>
      <c r="E97" s="2161">
        <v>64.254933170999848</v>
      </c>
      <c r="F97" s="2161">
        <v>46.0692253960001</v>
      </c>
      <c r="G97" s="2161">
        <v>49.760267388999964</v>
      </c>
      <c r="H97" s="2160">
        <v>81.677665048000065</v>
      </c>
      <c r="I97" s="2161">
        <v>81.438346085999896</v>
      </c>
      <c r="J97" s="2162">
        <v>88.421886991000022</v>
      </c>
      <c r="K97" s="2149">
        <v>83.021263422000004</v>
      </c>
      <c r="L97" s="2149">
        <v>82.275291217999978</v>
      </c>
      <c r="M97" s="2149">
        <v>94.332751757999787</v>
      </c>
      <c r="N97" s="2149">
        <v>74.607522351999933</v>
      </c>
      <c r="O97" s="2149">
        <v>73.258776649999845</v>
      </c>
      <c r="P97" s="2149">
        <v>82.62348363300012</v>
      </c>
      <c r="Q97" s="1840" t="s">
        <v>2429</v>
      </c>
      <c r="S97" s="1838"/>
      <c r="T97" s="1838"/>
      <c r="U97" s="1838"/>
    </row>
    <row r="98" spans="1:21" ht="25.5" customHeight="1">
      <c r="A98" s="1843"/>
      <c r="B98" s="2160"/>
      <c r="C98" s="2161"/>
      <c r="D98" s="2162"/>
      <c r="E98" s="2161"/>
      <c r="F98" s="2161"/>
      <c r="G98" s="2161"/>
      <c r="H98" s="2160"/>
      <c r="I98" s="2161"/>
      <c r="J98" s="2162"/>
      <c r="K98" s="2150"/>
      <c r="L98" s="2150"/>
      <c r="M98" s="2150"/>
      <c r="N98" s="2150"/>
      <c r="O98" s="2150"/>
      <c r="P98" s="2150"/>
      <c r="Q98" s="1840"/>
      <c r="S98" s="1838"/>
      <c r="T98" s="1837"/>
      <c r="U98" s="1837"/>
    </row>
    <row r="99" spans="1:21" ht="25.5" customHeight="1">
      <c r="A99" s="1843" t="s">
        <v>2430</v>
      </c>
      <c r="B99" s="2160">
        <v>2.4684608560000001</v>
      </c>
      <c r="C99" s="2161">
        <v>2.5043423740000001</v>
      </c>
      <c r="D99" s="2162">
        <v>2.1061178129999996</v>
      </c>
      <c r="E99" s="2161">
        <v>2.652432772</v>
      </c>
      <c r="F99" s="2161">
        <v>1.6904275040000001</v>
      </c>
      <c r="G99" s="2161">
        <v>2.3030440309999998</v>
      </c>
      <c r="H99" s="2160">
        <v>2.4829821229999993</v>
      </c>
      <c r="I99" s="2161">
        <v>2.7688529109999998</v>
      </c>
      <c r="J99" s="2162">
        <v>2.0765506820000001</v>
      </c>
      <c r="K99" s="2161">
        <v>2.5594513639999992</v>
      </c>
      <c r="L99" s="2161">
        <v>3.1902360659999998</v>
      </c>
      <c r="M99" s="2161">
        <v>3.0579415229999984</v>
      </c>
      <c r="N99" s="2161">
        <v>2.1251497549999994</v>
      </c>
      <c r="O99" s="2161">
        <v>2.3921475589999996</v>
      </c>
      <c r="P99" s="2161">
        <v>2.5465296499999996</v>
      </c>
      <c r="Q99" s="1840" t="s">
        <v>2451</v>
      </c>
      <c r="S99" s="1837"/>
      <c r="T99" s="1837"/>
      <c r="U99" s="1837"/>
    </row>
    <row r="100" spans="1:21" ht="25.5" customHeight="1">
      <c r="A100" s="1843"/>
      <c r="B100" s="2160"/>
      <c r="C100" s="2161"/>
      <c r="D100" s="2162"/>
      <c r="E100" s="2161"/>
      <c r="F100" s="2161"/>
      <c r="G100" s="2161"/>
      <c r="H100" s="2160"/>
      <c r="I100" s="2161"/>
      <c r="J100" s="2162"/>
      <c r="K100" s="2161"/>
      <c r="L100" s="2161"/>
      <c r="M100" s="2161"/>
      <c r="N100" s="2161"/>
      <c r="O100" s="2161"/>
      <c r="P100" s="2161"/>
      <c r="Q100" s="1840"/>
    </row>
    <row r="101" spans="1:21" ht="25.5" customHeight="1">
      <c r="A101" s="1843" t="s">
        <v>2432</v>
      </c>
      <c r="B101" s="2160">
        <v>70.190114001000083</v>
      </c>
      <c r="C101" s="2161">
        <v>65.468663144999937</v>
      </c>
      <c r="D101" s="2162">
        <v>55.056243117999934</v>
      </c>
      <c r="E101" s="2161">
        <v>61.602500398999851</v>
      </c>
      <c r="F101" s="2161">
        <v>44.378797892000101</v>
      </c>
      <c r="G101" s="2161">
        <v>47.457223357999965</v>
      </c>
      <c r="H101" s="2160">
        <v>79.194682925000066</v>
      </c>
      <c r="I101" s="2161">
        <v>78.6694931749999</v>
      </c>
      <c r="J101" s="2162">
        <v>86.345336309000018</v>
      </c>
      <c r="K101" s="2161">
        <v>80.461812058000007</v>
      </c>
      <c r="L101" s="2161">
        <v>79.085055151999981</v>
      </c>
      <c r="M101" s="2161">
        <v>91.274810234999791</v>
      </c>
      <c r="N101" s="2161">
        <v>72.482372596999937</v>
      </c>
      <c r="O101" s="2161">
        <v>70.866629090999851</v>
      </c>
      <c r="P101" s="2161">
        <v>80.076953983000124</v>
      </c>
      <c r="Q101" s="1840" t="s">
        <v>2452</v>
      </c>
      <c r="S101" s="1837"/>
      <c r="T101" s="1837"/>
      <c r="U101" s="1837"/>
    </row>
    <row r="102" spans="1:21" ht="25.5" customHeight="1">
      <c r="A102" s="1843"/>
      <c r="B102" s="2160"/>
      <c r="C102" s="2161"/>
      <c r="D102" s="2162"/>
      <c r="E102" s="2161"/>
      <c r="F102" s="2161"/>
      <c r="G102" s="2161"/>
      <c r="H102" s="2160"/>
      <c r="I102" s="2161"/>
      <c r="J102" s="2162"/>
      <c r="K102" s="2161"/>
      <c r="L102" s="2161"/>
      <c r="M102" s="2161"/>
      <c r="N102" s="2161"/>
      <c r="O102" s="2161"/>
      <c r="P102" s="2161"/>
      <c r="Q102" s="1840"/>
      <c r="S102" s="1838"/>
      <c r="T102" s="1837"/>
      <c r="U102" s="1837"/>
    </row>
    <row r="103" spans="1:21" ht="25.5" customHeight="1">
      <c r="A103" s="1843" t="s">
        <v>2453</v>
      </c>
      <c r="B103" s="2160">
        <v>132.16456021699992</v>
      </c>
      <c r="C103" s="2161">
        <v>125.72171699600023</v>
      </c>
      <c r="D103" s="2162">
        <v>102.90394375200003</v>
      </c>
      <c r="E103" s="2161">
        <v>103.71478672799975</v>
      </c>
      <c r="F103" s="2161">
        <v>77.591549941999986</v>
      </c>
      <c r="G103" s="2161">
        <v>81.955455719999961</v>
      </c>
      <c r="H103" s="2160">
        <v>137.33167839600006</v>
      </c>
      <c r="I103" s="2161">
        <v>146.05862796599999</v>
      </c>
      <c r="J103" s="2162">
        <v>148.56669595799997</v>
      </c>
      <c r="K103" s="2161">
        <v>152.9628732420002</v>
      </c>
      <c r="L103" s="2161">
        <v>144.23572559400031</v>
      </c>
      <c r="M103" s="2161">
        <v>156.49643512</v>
      </c>
      <c r="N103" s="2161">
        <v>152.46321018800001</v>
      </c>
      <c r="O103" s="2161">
        <v>130.99913648900014</v>
      </c>
      <c r="P103" s="2161">
        <v>149.97237136699985</v>
      </c>
      <c r="Q103" s="1840" t="s">
        <v>2435</v>
      </c>
      <c r="S103" s="1837"/>
      <c r="T103" s="1837"/>
      <c r="U103" s="1837"/>
    </row>
    <row r="104" spans="1:21" ht="25.5" customHeight="1">
      <c r="A104" s="1843"/>
      <c r="B104" s="2160"/>
      <c r="C104" s="2161"/>
      <c r="D104" s="2162"/>
      <c r="E104" s="2161"/>
      <c r="F104" s="2161"/>
      <c r="G104" s="2161"/>
      <c r="H104" s="2160"/>
      <c r="I104" s="2161"/>
      <c r="J104" s="2162"/>
      <c r="K104" s="2161"/>
      <c r="L104" s="2161"/>
      <c r="M104" s="2161"/>
      <c r="N104" s="2161"/>
      <c r="O104" s="2161"/>
      <c r="P104" s="2161"/>
      <c r="Q104" s="1840"/>
      <c r="S104" s="1838"/>
      <c r="T104" s="1837"/>
      <c r="U104" s="1837"/>
    </row>
    <row r="105" spans="1:21" ht="25.5" customHeight="1">
      <c r="A105" s="1843" t="s">
        <v>2436</v>
      </c>
      <c r="B105" s="2163">
        <v>1.2100000000000001E-7</v>
      </c>
      <c r="C105" s="2164">
        <v>0</v>
      </c>
      <c r="D105" s="2165">
        <v>6.4680000000000006E-6</v>
      </c>
      <c r="E105" s="2161">
        <v>8.1006540000000002E-2</v>
      </c>
      <c r="F105" s="2164">
        <v>0</v>
      </c>
      <c r="G105" s="2166">
        <v>6.3E-7</v>
      </c>
      <c r="H105" s="2163">
        <v>3.7329999999999997E-6</v>
      </c>
      <c r="I105" s="2166">
        <v>9.0070000000000003E-6</v>
      </c>
      <c r="J105" s="2165">
        <v>7.5099999999999992E-6</v>
      </c>
      <c r="K105" s="2166">
        <v>1.4909999999999999E-4</v>
      </c>
      <c r="L105" s="2166">
        <v>2.6080000000000001E-5</v>
      </c>
      <c r="M105" s="2166">
        <v>9.4629999999999994E-5</v>
      </c>
      <c r="N105" s="2161">
        <v>7.8344749999999991E-2</v>
      </c>
      <c r="O105" s="2166">
        <v>2.0200000000000001E-6</v>
      </c>
      <c r="P105" s="2166">
        <v>6.3999999999999997E-5</v>
      </c>
      <c r="Q105" s="1840" t="s">
        <v>2437</v>
      </c>
      <c r="S105" s="1881"/>
      <c r="T105" s="1881"/>
      <c r="U105" s="1881"/>
    </row>
    <row r="106" spans="1:21" ht="25.5" customHeight="1">
      <c r="A106" s="1842"/>
      <c r="B106" s="2151"/>
      <c r="C106" s="2152"/>
      <c r="D106" s="2153"/>
      <c r="E106" s="2152"/>
      <c r="F106" s="2152"/>
      <c r="G106" s="2152"/>
      <c r="H106" s="2160"/>
      <c r="I106" s="2161"/>
      <c r="J106" s="2162"/>
      <c r="K106" s="2152"/>
      <c r="L106" s="2152"/>
      <c r="M106" s="2152"/>
      <c r="N106" s="2152"/>
      <c r="O106" s="2152"/>
      <c r="P106" s="2152"/>
      <c r="Q106" s="1845"/>
      <c r="S106" s="1838"/>
      <c r="T106" s="1837"/>
      <c r="U106" s="1837"/>
    </row>
    <row r="107" spans="1:21" s="1848" customFormat="1" ht="25.5" customHeight="1">
      <c r="A107" s="1851" t="s">
        <v>2039</v>
      </c>
      <c r="B107" s="2167">
        <v>4894.325543754996</v>
      </c>
      <c r="C107" s="2168">
        <v>5244.3112368130005</v>
      </c>
      <c r="D107" s="2169">
        <v>5068.6362369379976</v>
      </c>
      <c r="E107" s="2168">
        <v>4964.531672228014</v>
      </c>
      <c r="F107" s="2168">
        <v>4877.9045034580058</v>
      </c>
      <c r="G107" s="2169">
        <v>5341.1281335470121</v>
      </c>
      <c r="H107" s="2168">
        <v>5683.3643269499598</v>
      </c>
      <c r="I107" s="2168">
        <v>4950.1447472250056</v>
      </c>
      <c r="J107" s="2169">
        <v>5560.8691537420045</v>
      </c>
      <c r="K107" s="2168">
        <v>5051.6286433759997</v>
      </c>
      <c r="L107" s="2168">
        <v>4557.3016685339999</v>
      </c>
      <c r="M107" s="2168">
        <v>5618.8568053780009</v>
      </c>
      <c r="N107" s="2168">
        <v>4884.9160476299967</v>
      </c>
      <c r="O107" s="2168">
        <v>4556.9339380889978</v>
      </c>
      <c r="P107" s="2168">
        <v>5077.6678179840046</v>
      </c>
      <c r="Q107" s="1847" t="s">
        <v>2438</v>
      </c>
      <c r="S107" s="1849"/>
      <c r="T107" s="1849"/>
      <c r="U107" s="1849"/>
    </row>
    <row r="108" spans="1:21" ht="25.5" customHeight="1">
      <c r="A108" s="1851"/>
      <c r="B108" s="1830"/>
      <c r="C108" s="1831"/>
      <c r="D108" s="1832"/>
      <c r="E108" s="1831"/>
      <c r="F108" s="1831"/>
      <c r="G108" s="1832"/>
      <c r="H108" s="2168"/>
      <c r="I108" s="1831"/>
      <c r="J108" s="1832"/>
      <c r="K108" s="1831"/>
      <c r="L108" s="1831"/>
      <c r="M108" s="1831"/>
      <c r="N108" s="1831"/>
      <c r="O108" s="1831"/>
      <c r="P108" s="1831"/>
      <c r="Q108" s="1847"/>
      <c r="S108" s="1838"/>
      <c r="U108" s="1837"/>
    </row>
    <row r="109" spans="1:21" ht="25.5" customHeight="1">
      <c r="A109" s="1842"/>
      <c r="B109" s="2151"/>
      <c r="C109" s="2152"/>
      <c r="D109" s="2153"/>
      <c r="E109" s="2152"/>
      <c r="F109" s="2152"/>
      <c r="G109" s="2153"/>
      <c r="H109" s="2152"/>
      <c r="I109" s="2152"/>
      <c r="J109" s="2153"/>
      <c r="K109" s="2152"/>
      <c r="L109" s="2152"/>
      <c r="M109" s="2152"/>
      <c r="N109" s="2152"/>
      <c r="O109" s="2152"/>
      <c r="P109" s="2152"/>
      <c r="Q109" s="1882"/>
      <c r="S109" s="1838"/>
      <c r="U109" s="1837"/>
    </row>
    <row r="110" spans="1:21" ht="25.5" customHeight="1">
      <c r="A110" s="1831" t="s">
        <v>2439</v>
      </c>
      <c r="B110" s="1830"/>
      <c r="C110" s="1831"/>
      <c r="D110" s="1832"/>
      <c r="E110" s="1831"/>
      <c r="F110" s="1831"/>
      <c r="G110" s="1831"/>
      <c r="H110" s="1830"/>
      <c r="I110" s="1831"/>
      <c r="J110" s="1832"/>
      <c r="K110" s="1831"/>
      <c r="L110" s="1831"/>
      <c r="M110" s="1831"/>
      <c r="N110" s="1831"/>
      <c r="O110" s="1831"/>
      <c r="P110" s="1831"/>
      <c r="Q110" s="1847" t="s">
        <v>2440</v>
      </c>
      <c r="S110" s="1838"/>
      <c r="U110" s="1837"/>
    </row>
    <row r="111" spans="1:21" ht="25.5" customHeight="1">
      <c r="A111" s="1831"/>
      <c r="B111" s="1830"/>
      <c r="C111" s="1831"/>
      <c r="D111" s="1832"/>
      <c r="E111" s="1831"/>
      <c r="F111" s="1831"/>
      <c r="G111" s="1831"/>
      <c r="H111" s="1830"/>
      <c r="I111" s="1831"/>
      <c r="J111" s="1832"/>
      <c r="K111" s="1831"/>
      <c r="L111" s="1831"/>
      <c r="M111" s="1831"/>
      <c r="N111" s="1831"/>
      <c r="O111" s="1831"/>
      <c r="P111" s="1831"/>
      <c r="Q111" s="1845"/>
      <c r="S111" s="1838"/>
      <c r="U111" s="1837"/>
    </row>
    <row r="112" spans="1:21" ht="25.5" customHeight="1">
      <c r="A112" s="1844" t="s">
        <v>2416</v>
      </c>
      <c r="B112" s="2160">
        <v>262.68040054999989</v>
      </c>
      <c r="C112" s="2161">
        <v>195.24055890700009</v>
      </c>
      <c r="D112" s="2162">
        <v>225.12606143100001</v>
      </c>
      <c r="E112" s="2161">
        <v>254.50695991699993</v>
      </c>
      <c r="F112" s="2161">
        <v>322.24753135999998</v>
      </c>
      <c r="G112" s="2161">
        <v>411.94242377000012</v>
      </c>
      <c r="H112" s="2160">
        <v>350.10622162999954</v>
      </c>
      <c r="I112" s="2161">
        <v>388.4502794280001</v>
      </c>
      <c r="J112" s="2162">
        <v>424.31123637199971</v>
      </c>
      <c r="K112" s="2161">
        <v>359.76857782500082</v>
      </c>
      <c r="L112" s="2161">
        <v>360.0882543169995</v>
      </c>
      <c r="M112" s="2161">
        <v>337.23967846300013</v>
      </c>
      <c r="N112" s="2161">
        <v>232.46079787399955</v>
      </c>
      <c r="O112" s="2161">
        <v>147.13557962600018</v>
      </c>
      <c r="P112" s="2161">
        <v>234.87272891800001</v>
      </c>
      <c r="Q112" s="1840" t="s">
        <v>2417</v>
      </c>
      <c r="S112" s="1837"/>
      <c r="T112" s="1837"/>
      <c r="U112" s="1837"/>
    </row>
    <row r="113" spans="1:21" ht="25.5" customHeight="1">
      <c r="A113" s="1844"/>
      <c r="B113" s="2160"/>
      <c r="C113" s="2161"/>
      <c r="D113" s="2162"/>
      <c r="E113" s="2161"/>
      <c r="F113" s="2161"/>
      <c r="G113" s="2161"/>
      <c r="H113" s="2160"/>
      <c r="I113" s="2161"/>
      <c r="J113" s="2162"/>
      <c r="K113" s="2161"/>
      <c r="L113" s="2161"/>
      <c r="M113" s="2161"/>
      <c r="N113" s="2161"/>
      <c r="O113" s="2161"/>
      <c r="P113" s="2161"/>
      <c r="Q113" s="1840"/>
    </row>
    <row r="114" spans="1:21" ht="25.5" customHeight="1">
      <c r="A114" s="1844" t="s">
        <v>2418</v>
      </c>
      <c r="B114" s="2160">
        <v>2.4503108</v>
      </c>
      <c r="C114" s="2161">
        <v>5.1193359000000003</v>
      </c>
      <c r="D114" s="2162">
        <v>3.3918679899999997</v>
      </c>
      <c r="E114" s="2161">
        <v>2.2716569</v>
      </c>
      <c r="F114" s="2161">
        <v>3.1221222000000002</v>
      </c>
      <c r="G114" s="2161">
        <v>3.0424092000000007</v>
      </c>
      <c r="H114" s="2160">
        <v>24.576256449999999</v>
      </c>
      <c r="I114" s="2161">
        <v>36.397373710000004</v>
      </c>
      <c r="J114" s="2162">
        <v>36.223063509999996</v>
      </c>
      <c r="K114" s="2161">
        <v>43.26880448</v>
      </c>
      <c r="L114" s="2161">
        <v>44.379489900000003</v>
      </c>
      <c r="M114" s="2161">
        <v>42.051436999999986</v>
      </c>
      <c r="N114" s="2161">
        <v>38.512508703999998</v>
      </c>
      <c r="O114" s="2161">
        <v>41.653748199999995</v>
      </c>
      <c r="P114" s="2161">
        <v>37.230514306000003</v>
      </c>
      <c r="Q114" s="1840" t="s">
        <v>2419</v>
      </c>
      <c r="S114" s="1837"/>
      <c r="T114" s="1837"/>
      <c r="U114" s="1837"/>
    </row>
    <row r="115" spans="1:21" ht="25.5" customHeight="1">
      <c r="A115" s="1844"/>
      <c r="B115" s="2160"/>
      <c r="C115" s="2161"/>
      <c r="D115" s="2162"/>
      <c r="E115" s="2161"/>
      <c r="F115" s="2161"/>
      <c r="G115" s="2161"/>
      <c r="H115" s="2160"/>
      <c r="I115" s="2161"/>
      <c r="J115" s="2162"/>
      <c r="K115" s="2161"/>
      <c r="L115" s="2161"/>
      <c r="M115" s="2161"/>
      <c r="N115" s="2161"/>
      <c r="O115" s="2161"/>
      <c r="P115" s="2161"/>
      <c r="Q115" s="1840"/>
      <c r="S115" s="1838"/>
      <c r="T115" s="1837"/>
      <c r="U115" s="1837"/>
    </row>
    <row r="116" spans="1:21" ht="25.5" customHeight="1">
      <c r="A116" s="1844" t="s">
        <v>2420</v>
      </c>
      <c r="B116" s="2160">
        <v>1435.1459432509998</v>
      </c>
      <c r="C116" s="2161">
        <v>1050.8827701589994</v>
      </c>
      <c r="D116" s="2162">
        <v>828.67148188800024</v>
      </c>
      <c r="E116" s="2161">
        <v>1221.2122617850002</v>
      </c>
      <c r="F116" s="2161">
        <v>1220.6306898929995</v>
      </c>
      <c r="G116" s="2161">
        <v>1102.2408505069995</v>
      </c>
      <c r="H116" s="2160">
        <v>1237.8788107729995</v>
      </c>
      <c r="I116" s="2161">
        <v>748.44204594799953</v>
      </c>
      <c r="J116" s="2162">
        <v>1038.8923406999997</v>
      </c>
      <c r="K116" s="2149">
        <v>1233.1292386530001</v>
      </c>
      <c r="L116" s="2149">
        <v>959.4164054109998</v>
      </c>
      <c r="M116" s="2149">
        <v>1337.7579792469999</v>
      </c>
      <c r="N116" s="2149">
        <v>1186.2423179920004</v>
      </c>
      <c r="O116" s="2149">
        <v>948.98277985300012</v>
      </c>
      <c r="P116" s="2149">
        <v>1092.9303736900008</v>
      </c>
      <c r="Q116" s="1840" t="s">
        <v>2421</v>
      </c>
      <c r="S116" s="1838"/>
      <c r="T116" s="1838"/>
      <c r="U116" s="1838"/>
    </row>
    <row r="117" spans="1:21" ht="25.5" customHeight="1">
      <c r="A117" s="1844"/>
      <c r="B117" s="2160"/>
      <c r="C117" s="2161"/>
      <c r="D117" s="2162"/>
      <c r="E117" s="2161"/>
      <c r="F117" s="2161"/>
      <c r="G117" s="2161"/>
      <c r="H117" s="2160"/>
      <c r="I117" s="2161"/>
      <c r="J117" s="2162"/>
      <c r="K117" s="2150"/>
      <c r="L117" s="2150"/>
      <c r="M117" s="2150"/>
      <c r="N117" s="2150"/>
      <c r="O117" s="2150"/>
      <c r="P117" s="2150"/>
      <c r="Q117" s="1840"/>
      <c r="S117" s="1838"/>
      <c r="T117" s="1837"/>
      <c r="U117" s="1837"/>
    </row>
    <row r="118" spans="1:21" ht="25.5" customHeight="1">
      <c r="A118" s="1844" t="s">
        <v>2422</v>
      </c>
      <c r="B118" s="2160">
        <v>14.613037698999996</v>
      </c>
      <c r="C118" s="2161">
        <v>14.563412864000009</v>
      </c>
      <c r="D118" s="2162">
        <v>16.099607210000009</v>
      </c>
      <c r="E118" s="2161">
        <v>16.387971745000005</v>
      </c>
      <c r="F118" s="2161">
        <v>16.926128423000016</v>
      </c>
      <c r="G118" s="2161">
        <v>19.596972757</v>
      </c>
      <c r="H118" s="2160">
        <v>19.173384811000002</v>
      </c>
      <c r="I118" s="2161">
        <v>27.109336872999986</v>
      </c>
      <c r="J118" s="2162">
        <v>25.983134993999993</v>
      </c>
      <c r="K118" s="2161">
        <v>24.781580502999994</v>
      </c>
      <c r="L118" s="2161">
        <v>24.009849279999997</v>
      </c>
      <c r="M118" s="2161">
        <v>20.694009603999977</v>
      </c>
      <c r="N118" s="2161">
        <v>18.407120527000004</v>
      </c>
      <c r="O118" s="2161">
        <v>15.997924405000006</v>
      </c>
      <c r="P118" s="2161">
        <v>19.874134870999999</v>
      </c>
      <c r="Q118" s="1840" t="s">
        <v>2441</v>
      </c>
      <c r="S118" s="1837"/>
      <c r="T118" s="1837"/>
      <c r="U118" s="1837"/>
    </row>
    <row r="119" spans="1:21" ht="25.5" customHeight="1">
      <c r="A119" s="1844"/>
      <c r="B119" s="2160"/>
      <c r="C119" s="2161"/>
      <c r="D119" s="2162"/>
      <c r="E119" s="2161"/>
      <c r="F119" s="2161"/>
      <c r="G119" s="2161"/>
      <c r="H119" s="2160"/>
      <c r="I119" s="2161"/>
      <c r="J119" s="2162"/>
      <c r="K119" s="2161"/>
      <c r="L119" s="2161"/>
      <c r="M119" s="2161"/>
      <c r="N119" s="2161"/>
      <c r="O119" s="2161"/>
      <c r="P119" s="2161"/>
      <c r="Q119" s="1840"/>
    </row>
    <row r="120" spans="1:21" ht="25.5" customHeight="1">
      <c r="A120" s="1844" t="s">
        <v>2424</v>
      </c>
      <c r="B120" s="2160">
        <v>1420.5329055519999</v>
      </c>
      <c r="C120" s="2161">
        <v>1036.3193572949995</v>
      </c>
      <c r="D120" s="2162">
        <v>812.5718746780002</v>
      </c>
      <c r="E120" s="2161">
        <v>1204.8242900400003</v>
      </c>
      <c r="F120" s="2161">
        <v>1203.7045614699996</v>
      </c>
      <c r="G120" s="2161">
        <v>1082.6438777499995</v>
      </c>
      <c r="H120" s="2160">
        <v>1218.7054259619995</v>
      </c>
      <c r="I120" s="2161">
        <v>721.33270907499957</v>
      </c>
      <c r="J120" s="2162">
        <v>1012.9092057059997</v>
      </c>
      <c r="K120" s="2161">
        <v>1208.3476581500001</v>
      </c>
      <c r="L120" s="2161">
        <v>935.40655613099977</v>
      </c>
      <c r="M120" s="2161">
        <v>1317.0639696429998</v>
      </c>
      <c r="N120" s="2161">
        <v>1167.8351974650004</v>
      </c>
      <c r="O120" s="2161">
        <v>932.98485544800008</v>
      </c>
      <c r="P120" s="2161">
        <v>1073.0562388190008</v>
      </c>
      <c r="Q120" s="1840" t="s">
        <v>2442</v>
      </c>
      <c r="S120" s="1837"/>
      <c r="T120" s="1837"/>
      <c r="U120" s="1837"/>
    </row>
    <row r="121" spans="1:21" ht="25.5" customHeight="1">
      <c r="A121" s="1844"/>
      <c r="B121" s="2160"/>
      <c r="C121" s="2161"/>
      <c r="D121" s="2162"/>
      <c r="E121" s="2161"/>
      <c r="F121" s="2161"/>
      <c r="G121" s="2161"/>
      <c r="H121" s="2160"/>
      <c r="I121" s="2161"/>
      <c r="J121" s="2162"/>
      <c r="K121" s="2161"/>
      <c r="L121" s="2161"/>
      <c r="M121" s="2161"/>
      <c r="N121" s="2161"/>
      <c r="O121" s="2161"/>
      <c r="P121" s="2161"/>
      <c r="Q121" s="1840"/>
      <c r="S121" s="1838"/>
      <c r="T121" s="1837"/>
      <c r="U121" s="1837"/>
    </row>
    <row r="122" spans="1:21" ht="25.5" customHeight="1">
      <c r="A122" s="1844" t="s">
        <v>2426</v>
      </c>
      <c r="B122" s="2160">
        <v>1610.2709709970022</v>
      </c>
      <c r="C122" s="2161">
        <v>1192.5943434589999</v>
      </c>
      <c r="D122" s="2162">
        <v>1221.4283450279984</v>
      </c>
      <c r="E122" s="2161">
        <v>1375.5797635939987</v>
      </c>
      <c r="F122" s="2161">
        <v>1444.2604970020029</v>
      </c>
      <c r="G122" s="2161">
        <v>1257.0838527649998</v>
      </c>
      <c r="H122" s="2160">
        <v>1353.1928565759974</v>
      </c>
      <c r="I122" s="2161">
        <v>1126.7177971529995</v>
      </c>
      <c r="J122" s="2162">
        <v>951.46439242199961</v>
      </c>
      <c r="K122" s="2161">
        <v>1084.9774803600008</v>
      </c>
      <c r="L122" s="2161">
        <v>837.67021235799882</v>
      </c>
      <c r="M122" s="2161">
        <v>1129.7855341060026</v>
      </c>
      <c r="N122" s="2161">
        <v>1071.738981139003</v>
      </c>
      <c r="O122" s="2161">
        <v>1215.0850254280017</v>
      </c>
      <c r="P122" s="2161">
        <v>1237.4673166079972</v>
      </c>
      <c r="Q122" s="1840" t="s">
        <v>2427</v>
      </c>
      <c r="S122" s="1837"/>
      <c r="T122" s="1837"/>
      <c r="U122" s="1837"/>
    </row>
    <row r="123" spans="1:21" ht="25.5" customHeight="1">
      <c r="A123" s="1844"/>
      <c r="B123" s="2160"/>
      <c r="C123" s="2161"/>
      <c r="D123" s="2162"/>
      <c r="E123" s="2161"/>
      <c r="F123" s="2161"/>
      <c r="G123" s="2161"/>
      <c r="H123" s="2160"/>
      <c r="I123" s="2161"/>
      <c r="J123" s="2162"/>
      <c r="K123" s="2161"/>
      <c r="L123" s="2161"/>
      <c r="M123" s="2161"/>
      <c r="N123" s="2161"/>
      <c r="O123" s="2161"/>
      <c r="P123" s="2161"/>
      <c r="Q123" s="1840"/>
      <c r="S123" s="1838"/>
      <c r="T123" s="1837"/>
      <c r="U123" s="1837"/>
    </row>
    <row r="124" spans="1:21" ht="25.5" customHeight="1">
      <c r="A124" s="1844" t="s">
        <v>2454</v>
      </c>
      <c r="B124" s="2160">
        <v>27.698742757999966</v>
      </c>
      <c r="C124" s="2161">
        <v>34.818363439000024</v>
      </c>
      <c r="D124" s="2162">
        <v>18.008088443000009</v>
      </c>
      <c r="E124" s="2161">
        <v>22.170091758999991</v>
      </c>
      <c r="F124" s="2161">
        <v>18.711123410999999</v>
      </c>
      <c r="G124" s="2161">
        <v>9.4561911080000041</v>
      </c>
      <c r="H124" s="2160">
        <v>14.486672643000011</v>
      </c>
      <c r="I124" s="2161">
        <v>29.681615617999999</v>
      </c>
      <c r="J124" s="2162">
        <v>27.785844886999989</v>
      </c>
      <c r="K124" s="2149">
        <v>23.337727903000015</v>
      </c>
      <c r="L124" s="2149">
        <v>23.802579424999973</v>
      </c>
      <c r="M124" s="2149">
        <v>27.374722408999975</v>
      </c>
      <c r="N124" s="2149">
        <v>24.616708638000055</v>
      </c>
      <c r="O124" s="2149">
        <v>22.265104826999998</v>
      </c>
      <c r="P124" s="2149">
        <v>20.727408607000037</v>
      </c>
      <c r="Q124" s="1840" t="s">
        <v>2429</v>
      </c>
      <c r="S124" s="1838"/>
      <c r="T124" s="1838"/>
      <c r="U124" s="1838"/>
    </row>
    <row r="125" spans="1:21" ht="25.5" customHeight="1">
      <c r="A125" s="1844"/>
      <c r="B125" s="2160"/>
      <c r="C125" s="2161"/>
      <c r="D125" s="2162"/>
      <c r="E125" s="2161"/>
      <c r="F125" s="2161"/>
      <c r="G125" s="2161"/>
      <c r="H125" s="2160"/>
      <c r="I125" s="2161"/>
      <c r="J125" s="2162"/>
      <c r="K125" s="2150"/>
      <c r="L125" s="2150"/>
      <c r="M125" s="2150"/>
      <c r="N125" s="2150"/>
      <c r="O125" s="2150"/>
      <c r="P125" s="2150"/>
      <c r="Q125" s="1840"/>
      <c r="S125" s="1838"/>
      <c r="T125" s="1837"/>
      <c r="U125" s="1837"/>
    </row>
    <row r="126" spans="1:21" ht="25.5" customHeight="1">
      <c r="A126" s="1844" t="s">
        <v>2455</v>
      </c>
      <c r="B126" s="2160">
        <v>6.2423200000000005E-2</v>
      </c>
      <c r="C126" s="2166">
        <v>1.8752999999999999E-2</v>
      </c>
      <c r="D126" s="2165">
        <v>3.9095999999999999E-2</v>
      </c>
      <c r="E126" s="2166">
        <v>1.4603420000000002E-2</v>
      </c>
      <c r="F126" s="2166">
        <v>1.7289280000000001E-2</v>
      </c>
      <c r="G126" s="2166">
        <v>1.1081699999999998E-2</v>
      </c>
      <c r="H126" s="2163">
        <v>2.3160999999999998E-2</v>
      </c>
      <c r="I126" s="2166">
        <v>2.5056000000000005E-2</v>
      </c>
      <c r="J126" s="2165">
        <v>2.0228220000000002E-2</v>
      </c>
      <c r="K126" s="2166">
        <v>2.5432489999999988E-2</v>
      </c>
      <c r="L126" s="2166">
        <v>4.6347590000000008E-2</v>
      </c>
      <c r="M126" s="2166">
        <v>2.911797000000001E-2</v>
      </c>
      <c r="N126" s="2166">
        <v>2.2467500000000001E-2</v>
      </c>
      <c r="O126" s="2166">
        <v>1.3871699999999995E-2</v>
      </c>
      <c r="P126" s="2166">
        <v>2.2731900000000003E-2</v>
      </c>
      <c r="Q126" s="1840" t="s">
        <v>2431</v>
      </c>
      <c r="S126" s="1837"/>
      <c r="T126" s="1837"/>
      <c r="U126" s="1837"/>
    </row>
    <row r="127" spans="1:21" ht="25.5" customHeight="1">
      <c r="A127" s="1844"/>
      <c r="B127" s="2160"/>
      <c r="C127" s="2161"/>
      <c r="D127" s="2162"/>
      <c r="E127" s="2161"/>
      <c r="F127" s="2161"/>
      <c r="G127" s="2161"/>
      <c r="H127" s="2160"/>
      <c r="I127" s="2161"/>
      <c r="J127" s="2162"/>
      <c r="K127" s="2161"/>
      <c r="L127" s="2161"/>
      <c r="M127" s="2161"/>
      <c r="N127" s="2161"/>
      <c r="O127" s="2161"/>
      <c r="P127" s="2161"/>
      <c r="Q127" s="1840"/>
    </row>
    <row r="128" spans="1:21" ht="25.5" customHeight="1">
      <c r="A128" s="1844" t="s">
        <v>2456</v>
      </c>
      <c r="B128" s="2160">
        <v>27.636319557999965</v>
      </c>
      <c r="C128" s="2161">
        <v>34.799610439000027</v>
      </c>
      <c r="D128" s="2162">
        <v>17.968992443000008</v>
      </c>
      <c r="E128" s="2161">
        <v>22.155488338999991</v>
      </c>
      <c r="F128" s="2161">
        <v>18.693834130999999</v>
      </c>
      <c r="G128" s="2161">
        <v>9.445109408000004</v>
      </c>
      <c r="H128" s="2160">
        <v>14.463511643000011</v>
      </c>
      <c r="I128" s="2161">
        <v>29.656559617999999</v>
      </c>
      <c r="J128" s="2162">
        <v>27.765616666999989</v>
      </c>
      <c r="K128" s="2161">
        <v>23.312295413000015</v>
      </c>
      <c r="L128" s="2161">
        <v>23.756231834999973</v>
      </c>
      <c r="M128" s="2161">
        <v>27.345604438999974</v>
      </c>
      <c r="N128" s="2161">
        <v>24.594241138000054</v>
      </c>
      <c r="O128" s="2161">
        <v>22.251233126999999</v>
      </c>
      <c r="P128" s="2161">
        <v>20.704676707000036</v>
      </c>
      <c r="Q128" s="1840" t="s">
        <v>2433</v>
      </c>
      <c r="S128" s="1837"/>
      <c r="T128" s="1837"/>
      <c r="U128" s="1837"/>
    </row>
    <row r="129" spans="1:21" ht="25.5" customHeight="1">
      <c r="A129" s="1844"/>
      <c r="B129" s="2160"/>
      <c r="C129" s="2161"/>
      <c r="D129" s="2162"/>
      <c r="E129" s="2161"/>
      <c r="F129" s="2161"/>
      <c r="G129" s="2161"/>
      <c r="H129" s="2160"/>
      <c r="I129" s="2161"/>
      <c r="J129" s="2162"/>
      <c r="K129" s="2161"/>
      <c r="L129" s="2161"/>
      <c r="M129" s="2161"/>
      <c r="N129" s="2161"/>
      <c r="O129" s="2161"/>
      <c r="P129" s="2161"/>
      <c r="Q129" s="1840"/>
    </row>
    <row r="130" spans="1:21" ht="25.5" customHeight="1">
      <c r="A130" s="1844" t="s">
        <v>2434</v>
      </c>
      <c r="B130" s="2160">
        <v>94.545936115999979</v>
      </c>
      <c r="C130" s="2161">
        <v>80.987972368000044</v>
      </c>
      <c r="D130" s="2162">
        <v>56.708850454000022</v>
      </c>
      <c r="E130" s="2161">
        <v>56.031797979999908</v>
      </c>
      <c r="F130" s="2161">
        <v>52.058327886999969</v>
      </c>
      <c r="G130" s="2161">
        <v>25.019979200999991</v>
      </c>
      <c r="H130" s="2160">
        <v>26.428545574000001</v>
      </c>
      <c r="I130" s="2161">
        <v>79.621906908999932</v>
      </c>
      <c r="J130" s="2162">
        <v>76.724587104999955</v>
      </c>
      <c r="K130" s="2161">
        <v>67.567482775000002</v>
      </c>
      <c r="L130" s="2161">
        <v>85.084232105999789</v>
      </c>
      <c r="M130" s="2161">
        <v>89.058052126000021</v>
      </c>
      <c r="N130" s="2161">
        <v>77.193948229000043</v>
      </c>
      <c r="O130" s="2161">
        <v>50.238669120999873</v>
      </c>
      <c r="P130" s="2161">
        <v>50.036598148000003</v>
      </c>
      <c r="Q130" s="1840" t="s">
        <v>2435</v>
      </c>
      <c r="S130" s="1837"/>
      <c r="T130" s="1837"/>
      <c r="U130" s="1837"/>
    </row>
    <row r="131" spans="1:21" ht="25.5" customHeight="1">
      <c r="A131" s="1844"/>
      <c r="B131" s="2160"/>
      <c r="C131" s="2161"/>
      <c r="D131" s="2162"/>
      <c r="E131" s="2161"/>
      <c r="F131" s="2161"/>
      <c r="G131" s="2161"/>
      <c r="H131" s="2160"/>
      <c r="I131" s="2161"/>
      <c r="J131" s="2162"/>
      <c r="K131" s="2161"/>
      <c r="L131" s="2161"/>
      <c r="M131" s="2161"/>
      <c r="N131" s="2161"/>
      <c r="O131" s="2161"/>
      <c r="P131" s="2161"/>
      <c r="Q131" s="1840"/>
      <c r="S131" s="1838"/>
      <c r="T131" s="1837"/>
      <c r="U131" s="1837"/>
    </row>
    <row r="132" spans="1:21" ht="25.5" customHeight="1">
      <c r="A132" s="1844" t="s">
        <v>2436</v>
      </c>
      <c r="B132" s="2163">
        <v>1.04657E-4</v>
      </c>
      <c r="C132" s="2166">
        <v>1.1452000000000001E-4</v>
      </c>
      <c r="D132" s="2165">
        <v>2.0001E-5</v>
      </c>
      <c r="E132" s="2166">
        <v>3.6185E-5</v>
      </c>
      <c r="F132" s="2166">
        <v>2.3079E-5</v>
      </c>
      <c r="G132" s="2170">
        <v>0</v>
      </c>
      <c r="H132" s="2166">
        <v>7.4320000000000007E-5</v>
      </c>
      <c r="I132" s="2166">
        <v>9.7517000000000008E-5</v>
      </c>
      <c r="J132" s="2165">
        <v>5.4649999999999993E-5</v>
      </c>
      <c r="K132" s="2166">
        <v>2.0973300000000001E-4</v>
      </c>
      <c r="L132" s="2166">
        <v>1.1613999999999998E-4</v>
      </c>
      <c r="M132" s="2166">
        <v>1.5303299999999998E-4</v>
      </c>
      <c r="N132" s="2166">
        <v>1.2496499999999997E-4</v>
      </c>
      <c r="O132" s="2166">
        <v>1.5487300000000001E-4</v>
      </c>
      <c r="P132" s="2166">
        <v>1.6985599999999997E-4</v>
      </c>
      <c r="Q132" s="1840" t="s">
        <v>2437</v>
      </c>
      <c r="S132" s="1837"/>
      <c r="T132" s="1881"/>
      <c r="U132" s="1881"/>
    </row>
    <row r="133" spans="1:21" ht="25.5" customHeight="1">
      <c r="A133" s="1844"/>
      <c r="B133" s="2154"/>
      <c r="C133" s="2155"/>
      <c r="D133" s="2156"/>
      <c r="E133" s="2155"/>
      <c r="F133" s="2155"/>
      <c r="G133" s="2156"/>
      <c r="H133" s="2161"/>
      <c r="I133" s="2161"/>
      <c r="J133" s="2162"/>
      <c r="K133" s="2155"/>
      <c r="L133" s="2155"/>
      <c r="M133" s="2155"/>
      <c r="N133" s="2155"/>
      <c r="O133" s="2155"/>
      <c r="P133" s="2155"/>
      <c r="Q133" s="1845"/>
      <c r="S133" s="1838"/>
      <c r="T133" s="1837"/>
      <c r="U133" s="1837"/>
    </row>
    <row r="134" spans="1:21" s="1848" customFormat="1" ht="25.5" customHeight="1">
      <c r="A134" s="1852" t="s">
        <v>2039</v>
      </c>
      <c r="B134" s="2167">
        <v>3432.792409129002</v>
      </c>
      <c r="C134" s="2168">
        <v>2559.6434587519993</v>
      </c>
      <c r="D134" s="2169">
        <v>2353.3347152349984</v>
      </c>
      <c r="E134" s="2168">
        <v>2931.77256812</v>
      </c>
      <c r="F134" s="2168">
        <v>3061.0303148320049</v>
      </c>
      <c r="G134" s="2169">
        <v>2808.7857065509929</v>
      </c>
      <c r="H134" s="2168">
        <v>3006.6694379659862</v>
      </c>
      <c r="I134" s="2168">
        <v>2409.311116282991</v>
      </c>
      <c r="J134" s="2169">
        <v>2555.4015196459968</v>
      </c>
      <c r="K134" s="2168">
        <v>2812.0495217290018</v>
      </c>
      <c r="L134" s="2168">
        <v>2310.4412896569979</v>
      </c>
      <c r="M134" s="2168">
        <v>2963.2675563840025</v>
      </c>
      <c r="N134" s="2168">
        <v>2630.7653875410028</v>
      </c>
      <c r="O134" s="2168">
        <v>2425.3610619280021</v>
      </c>
      <c r="P134" s="2168">
        <v>2673.2651101329984</v>
      </c>
      <c r="Q134" s="1847" t="s">
        <v>2438</v>
      </c>
      <c r="S134" s="1849"/>
      <c r="T134" s="1849"/>
      <c r="U134" s="1849"/>
    </row>
    <row r="135" spans="1:21" s="1848" customFormat="1" ht="25.5" customHeight="1">
      <c r="A135" s="1852"/>
      <c r="B135" s="1830"/>
      <c r="C135" s="1831"/>
      <c r="D135" s="1832"/>
      <c r="E135" s="1831"/>
      <c r="F135" s="1831"/>
      <c r="G135" s="1832"/>
      <c r="H135" s="1831"/>
      <c r="I135" s="1831"/>
      <c r="J135" s="1832"/>
      <c r="K135" s="1831"/>
      <c r="L135" s="1831"/>
      <c r="M135" s="1831"/>
      <c r="N135" s="1831"/>
      <c r="O135" s="1831"/>
      <c r="P135" s="1831"/>
      <c r="Q135" s="1847"/>
      <c r="S135" s="1849"/>
      <c r="T135" s="1850"/>
      <c r="U135" s="1850"/>
    </row>
    <row r="136" spans="1:21" s="1848" customFormat="1" ht="25.5" customHeight="1">
      <c r="A136" s="1852" t="s">
        <v>2443</v>
      </c>
      <c r="B136" s="2167">
        <v>-1461.5331346259941</v>
      </c>
      <c r="C136" s="2168">
        <v>-2684.6677780610012</v>
      </c>
      <c r="D136" s="2169">
        <v>-2715.3015217029993</v>
      </c>
      <c r="E136" s="2168">
        <v>-2032.7591041080141</v>
      </c>
      <c r="F136" s="2168">
        <v>-1816.8741886260009</v>
      </c>
      <c r="G136" s="2169">
        <v>-2532.3424269960192</v>
      </c>
      <c r="H136" s="2168">
        <v>-2676.6948889839737</v>
      </c>
      <c r="I136" s="2168">
        <v>-2540.8336309420147</v>
      </c>
      <c r="J136" s="2169">
        <v>-3005.4676340960077</v>
      </c>
      <c r="K136" s="2168">
        <v>-2239.5791216469979</v>
      </c>
      <c r="L136" s="2168">
        <v>-2246.8603788770019</v>
      </c>
      <c r="M136" s="2168">
        <v>-2655.5892489939984</v>
      </c>
      <c r="N136" s="2168">
        <v>-2254.1506600889938</v>
      </c>
      <c r="O136" s="2168">
        <v>-2131.5728761609957</v>
      </c>
      <c r="P136" s="2168">
        <v>-2404.4027078510062</v>
      </c>
      <c r="Q136" s="1847" t="s">
        <v>2444</v>
      </c>
      <c r="S136" s="1849"/>
      <c r="T136" s="1849"/>
      <c r="U136" s="1849"/>
    </row>
    <row r="137" spans="1:21" s="1848" customFormat="1" ht="25.5" customHeight="1">
      <c r="A137" s="1852"/>
      <c r="B137" s="1830"/>
      <c r="C137" s="1831"/>
      <c r="D137" s="1832"/>
      <c r="E137" s="1831"/>
      <c r="F137" s="1831"/>
      <c r="G137" s="1831"/>
      <c r="H137" s="1830"/>
      <c r="I137" s="1831"/>
      <c r="J137" s="1832"/>
      <c r="K137" s="1831"/>
      <c r="L137" s="1831"/>
      <c r="M137" s="1831"/>
      <c r="N137" s="1831"/>
      <c r="O137" s="1831"/>
      <c r="P137" s="1831"/>
      <c r="Q137" s="1847"/>
      <c r="S137" s="1849"/>
      <c r="T137" s="1857"/>
      <c r="U137" s="1850"/>
    </row>
    <row r="138" spans="1:21" s="1848" customFormat="1" ht="25.5" customHeight="1">
      <c r="A138" s="1852" t="s">
        <v>2445</v>
      </c>
      <c r="B138" s="2157">
        <v>70.138211658379291</v>
      </c>
      <c r="C138" s="2158">
        <v>48.808000577546004</v>
      </c>
      <c r="D138" s="2159">
        <v>46.429347170051919</v>
      </c>
      <c r="E138" s="2158">
        <v>59.054363264929286</v>
      </c>
      <c r="F138" s="2158">
        <v>62.752977485762649</v>
      </c>
      <c r="G138" s="2158">
        <v>52.587873503901406</v>
      </c>
      <c r="H138" s="2157">
        <v>52.902986065993559</v>
      </c>
      <c r="I138" s="2158">
        <v>48.671528597898536</v>
      </c>
      <c r="J138" s="2159">
        <v>45.953275450231068</v>
      </c>
      <c r="K138" s="2158">
        <v>55.666196394232792</v>
      </c>
      <c r="L138" s="2158">
        <v>50.697571890171233</v>
      </c>
      <c r="M138" s="2158">
        <v>52.737908422007784</v>
      </c>
      <c r="N138" s="2158">
        <v>53.85487410407729</v>
      </c>
      <c r="O138" s="2158">
        <v>53.223529128998194</v>
      </c>
      <c r="P138" s="2158">
        <v>52.647498929821083</v>
      </c>
      <c r="Q138" s="1847" t="s">
        <v>2446</v>
      </c>
      <c r="S138" s="1883"/>
      <c r="T138" s="1883"/>
      <c r="U138" s="1883"/>
    </row>
    <row r="139" spans="1:21" ht="10.7" customHeight="1">
      <c r="A139" s="1844"/>
      <c r="B139" s="2154"/>
      <c r="C139" s="2155"/>
      <c r="D139" s="2156"/>
      <c r="E139" s="2158"/>
      <c r="F139" s="2155"/>
      <c r="G139" s="2155"/>
      <c r="H139" s="2154"/>
      <c r="I139" s="2155"/>
      <c r="J139" s="2156"/>
      <c r="K139" s="2155"/>
      <c r="L139" s="2155"/>
      <c r="M139" s="2155"/>
      <c r="N139" s="2155"/>
      <c r="O139" s="2155"/>
      <c r="P139" s="2155"/>
      <c r="Q139" s="1884"/>
    </row>
    <row r="140" spans="1:21" ht="10.7" customHeight="1">
      <c r="A140" s="1844"/>
      <c r="B140" s="2154"/>
      <c r="C140" s="2155"/>
      <c r="D140" s="2156"/>
      <c r="E140" s="2155"/>
      <c r="F140" s="2155"/>
      <c r="G140" s="2155"/>
      <c r="H140" s="2154"/>
      <c r="I140" s="2155"/>
      <c r="J140" s="2156"/>
      <c r="K140" s="2155"/>
      <c r="L140" s="2155"/>
      <c r="M140" s="2155"/>
      <c r="N140" s="2155"/>
      <c r="O140" s="2155"/>
      <c r="P140" s="2155"/>
      <c r="Q140" s="1884"/>
    </row>
    <row r="141" spans="1:21" ht="10.7" customHeight="1">
      <c r="A141" s="1844"/>
      <c r="B141" s="2154"/>
      <c r="C141" s="2155"/>
      <c r="D141" s="2156"/>
      <c r="E141" s="2155"/>
      <c r="F141" s="2155"/>
      <c r="G141" s="2155"/>
      <c r="H141" s="2154"/>
      <c r="I141" s="2155"/>
      <c r="J141" s="2156"/>
      <c r="K141" s="2155"/>
      <c r="L141" s="2155"/>
      <c r="M141" s="2155"/>
      <c r="N141" s="2155"/>
      <c r="O141" s="2155"/>
      <c r="P141" s="2155"/>
      <c r="Q141" s="1845"/>
      <c r="S141" s="1815"/>
      <c r="T141" s="1815"/>
      <c r="U141" s="1815"/>
    </row>
    <row r="142" spans="1:21" ht="10.7" customHeight="1">
      <c r="A142" s="1844"/>
      <c r="B142" s="1835"/>
      <c r="C142" s="1843"/>
      <c r="D142" s="1844"/>
      <c r="E142" s="1843"/>
      <c r="F142" s="1843"/>
      <c r="G142" s="1843"/>
      <c r="H142" s="1835"/>
      <c r="I142" s="1843"/>
      <c r="J142" s="1844"/>
      <c r="K142" s="1843"/>
      <c r="L142" s="1843"/>
      <c r="M142" s="1843"/>
      <c r="N142" s="1843"/>
      <c r="O142" s="1843"/>
      <c r="P142" s="1843"/>
      <c r="Q142" s="1845"/>
      <c r="S142" s="1814"/>
      <c r="T142" s="1815"/>
      <c r="U142" s="1815"/>
    </row>
    <row r="143" spans="1:21" ht="10.7" customHeight="1">
      <c r="A143" s="1844"/>
      <c r="B143" s="1835"/>
      <c r="C143" s="1843"/>
      <c r="D143" s="1844"/>
      <c r="E143" s="1843"/>
      <c r="F143" s="1843"/>
      <c r="G143" s="1843"/>
      <c r="H143" s="1835"/>
      <c r="I143" s="1843"/>
      <c r="J143" s="1844"/>
      <c r="K143" s="1843"/>
      <c r="L143" s="1843"/>
      <c r="M143" s="1843"/>
      <c r="N143" s="1843"/>
      <c r="O143" s="1843"/>
      <c r="P143" s="1843"/>
      <c r="Q143" s="1845"/>
      <c r="S143" s="1814"/>
      <c r="T143" s="1815"/>
      <c r="U143" s="1815"/>
    </row>
    <row r="144" spans="1:21" ht="10.7" customHeight="1">
      <c r="A144" s="1885"/>
      <c r="B144" s="1886"/>
      <c r="C144" s="1887"/>
      <c r="D144" s="1885"/>
      <c r="E144" s="1887"/>
      <c r="F144" s="1887"/>
      <c r="G144" s="1887"/>
      <c r="H144" s="1886"/>
      <c r="I144" s="1887"/>
      <c r="J144" s="1885"/>
      <c r="K144" s="1887"/>
      <c r="L144" s="1887"/>
      <c r="M144" s="1887"/>
      <c r="N144" s="1887"/>
      <c r="O144" s="1887"/>
      <c r="P144" s="1887"/>
      <c r="Q144" s="1888"/>
      <c r="S144" s="1814"/>
      <c r="T144" s="1814"/>
      <c r="U144" s="1814"/>
    </row>
    <row r="145" spans="1:21" ht="12.75" customHeight="1">
      <c r="A145" s="1863" t="s">
        <v>2447</v>
      </c>
      <c r="B145" s="1863"/>
      <c r="C145" s="1863"/>
      <c r="D145" s="1863"/>
      <c r="E145" s="1863"/>
      <c r="F145" s="1863"/>
      <c r="G145" s="1863"/>
      <c r="H145" s="1863"/>
      <c r="I145" s="1863"/>
      <c r="J145" s="1863"/>
      <c r="K145" s="1863"/>
      <c r="L145" s="1863"/>
      <c r="M145" s="1863"/>
      <c r="N145" s="1863"/>
      <c r="O145" s="1863"/>
      <c r="P145" s="1863"/>
      <c r="Q145" s="1864" t="s">
        <v>2448</v>
      </c>
    </row>
    <row r="146" spans="1:21" ht="12.75" customHeight="1">
      <c r="A146" s="1889"/>
      <c r="B146" s="1889"/>
      <c r="C146" s="1889"/>
      <c r="D146" s="1889"/>
      <c r="E146" s="1889"/>
      <c r="F146" s="1889"/>
      <c r="G146" s="1889"/>
      <c r="H146" s="1889"/>
      <c r="I146" s="1889"/>
      <c r="J146" s="1889"/>
      <c r="K146" s="1889"/>
      <c r="L146" s="1889"/>
      <c r="M146" s="1889"/>
      <c r="N146" s="1889"/>
      <c r="O146" s="1889"/>
      <c r="P146" s="1889"/>
      <c r="Q146" s="1890"/>
    </row>
    <row r="147" spans="1:21" ht="24" customHeight="1">
      <c r="A147" s="1889"/>
      <c r="B147" s="1889"/>
      <c r="C147" s="1889"/>
      <c r="D147" s="1889"/>
      <c r="E147" s="1889"/>
      <c r="F147" s="1889"/>
      <c r="G147" s="1889"/>
      <c r="H147" s="1889"/>
      <c r="I147" s="1889"/>
      <c r="J147" s="1889"/>
      <c r="K147" s="1889"/>
      <c r="L147" s="1889"/>
      <c r="M147" s="1889"/>
      <c r="N147" s="1889"/>
      <c r="O147" s="1889"/>
      <c r="P147" s="1889"/>
      <c r="Q147" s="1890"/>
    </row>
    <row r="148" spans="1:21" s="1892" customFormat="1" ht="15.95" customHeight="1">
      <c r="A148" s="1865" t="s">
        <v>2401</v>
      </c>
      <c r="B148" s="1865"/>
      <c r="C148" s="1865"/>
      <c r="D148" s="1865"/>
      <c r="E148" s="1865"/>
      <c r="F148" s="1865"/>
      <c r="G148" s="1865"/>
      <c r="H148" s="1865"/>
      <c r="I148" s="1865"/>
      <c r="J148" s="1865"/>
      <c r="K148" s="1865"/>
      <c r="L148" s="1865"/>
      <c r="M148" s="1865"/>
      <c r="N148" s="1865"/>
      <c r="O148" s="1865"/>
      <c r="P148" s="1865"/>
      <c r="Q148" s="1891" t="s">
        <v>2402</v>
      </c>
      <c r="S148" s="1893"/>
      <c r="T148" s="1893"/>
      <c r="U148" s="1893"/>
    </row>
    <row r="149" spans="1:21" s="1892" customFormat="1" ht="15.95" customHeight="1">
      <c r="A149" s="1867" t="s">
        <v>2457</v>
      </c>
      <c r="B149" s="1867"/>
      <c r="C149" s="1867"/>
      <c r="D149" s="1867"/>
      <c r="E149" s="1867"/>
      <c r="F149" s="1867"/>
      <c r="G149" s="1867"/>
      <c r="H149" s="1867"/>
      <c r="I149" s="1867"/>
      <c r="J149" s="1867"/>
      <c r="K149" s="1867"/>
      <c r="L149" s="1867"/>
      <c r="M149" s="1867"/>
      <c r="N149" s="1867"/>
      <c r="O149" s="1867"/>
      <c r="P149" s="1867"/>
      <c r="Q149" s="1894" t="s">
        <v>2458</v>
      </c>
      <c r="S149" s="1893"/>
      <c r="T149" s="1893"/>
      <c r="U149" s="1893"/>
    </row>
    <row r="150" spans="1:21" s="1892" customFormat="1" ht="15.95" customHeight="1">
      <c r="A150" s="1869" t="s">
        <v>2405</v>
      </c>
      <c r="B150" s="1869"/>
      <c r="C150" s="1869"/>
      <c r="D150" s="1869"/>
      <c r="E150" s="1869"/>
      <c r="F150" s="1869"/>
      <c r="G150" s="1869"/>
      <c r="H150" s="1869"/>
      <c r="I150" s="1869"/>
      <c r="J150" s="1869"/>
      <c r="K150" s="1869"/>
      <c r="L150" s="1869"/>
      <c r="M150" s="1869"/>
      <c r="N150" s="1869"/>
      <c r="O150" s="1869"/>
      <c r="P150" s="1869"/>
      <c r="Q150" s="1895" t="s">
        <v>2406</v>
      </c>
      <c r="S150" s="1893"/>
      <c r="T150" s="1893"/>
      <c r="U150" s="1893"/>
    </row>
    <row r="151" spans="1:21" s="1897" customFormat="1" ht="11.1" customHeight="1">
      <c r="A151" s="1896"/>
      <c r="Q151" s="1898"/>
      <c r="S151" s="1899"/>
      <c r="T151" s="1899"/>
      <c r="U151" s="1899"/>
    </row>
    <row r="152" spans="1:21" s="1902" customFormat="1" ht="11.1" customHeight="1">
      <c r="A152" s="1900"/>
      <c r="B152" s="2293">
        <v>2020</v>
      </c>
      <c r="C152" s="2294"/>
      <c r="D152" s="2295"/>
      <c r="E152" s="2293">
        <v>2020</v>
      </c>
      <c r="F152" s="2294"/>
      <c r="G152" s="2294"/>
      <c r="H152" s="2294"/>
      <c r="I152" s="2294"/>
      <c r="J152" s="2295"/>
      <c r="K152" s="2293">
        <v>2019</v>
      </c>
      <c r="L152" s="2294"/>
      <c r="M152" s="2294"/>
      <c r="N152" s="2294"/>
      <c r="O152" s="2294"/>
      <c r="P152" s="2295"/>
      <c r="Q152" s="1901" t="s">
        <v>1570</v>
      </c>
      <c r="S152" s="1903"/>
      <c r="T152" s="1903"/>
      <c r="U152" s="1903"/>
    </row>
    <row r="153" spans="1:21" s="1902" customFormat="1" ht="11.1" customHeight="1">
      <c r="A153" s="1904"/>
      <c r="B153" s="2296"/>
      <c r="C153" s="2297"/>
      <c r="D153" s="2298"/>
      <c r="E153" s="2296"/>
      <c r="F153" s="2297"/>
      <c r="G153" s="2297"/>
      <c r="H153" s="2297"/>
      <c r="I153" s="2297"/>
      <c r="J153" s="2298"/>
      <c r="K153" s="2296"/>
      <c r="L153" s="2297"/>
      <c r="M153" s="2297"/>
      <c r="N153" s="2297"/>
      <c r="O153" s="2297"/>
      <c r="P153" s="2298"/>
      <c r="Q153" s="1905"/>
      <c r="S153" s="1903"/>
      <c r="T153" s="1903"/>
      <c r="U153" s="1903"/>
    </row>
    <row r="154" spans="1:21" s="1892" customFormat="1" ht="10.7" customHeight="1">
      <c r="A154" s="1904"/>
      <c r="B154" s="1807" t="s">
        <v>2408</v>
      </c>
      <c r="C154" s="1808" t="s">
        <v>2409</v>
      </c>
      <c r="D154" s="1809" t="s">
        <v>2410</v>
      </c>
      <c r="E154" s="1807" t="s">
        <v>2407</v>
      </c>
      <c r="F154" s="1808" t="s">
        <v>29</v>
      </c>
      <c r="G154" s="1808" t="s">
        <v>30</v>
      </c>
      <c r="H154" s="1807" t="s">
        <v>23</v>
      </c>
      <c r="I154" s="1808" t="s">
        <v>24</v>
      </c>
      <c r="J154" s="1809" t="s">
        <v>25</v>
      </c>
      <c r="K154" s="1810" t="s">
        <v>40</v>
      </c>
      <c r="L154" s="1811" t="s">
        <v>1572</v>
      </c>
      <c r="M154" s="1811" t="s">
        <v>26</v>
      </c>
      <c r="N154" s="1808" t="s">
        <v>2408</v>
      </c>
      <c r="O154" s="1808" t="s">
        <v>2409</v>
      </c>
      <c r="P154" s="1809" t="s">
        <v>2410</v>
      </c>
      <c r="Q154" s="1905"/>
      <c r="S154" s="1906"/>
      <c r="T154" s="1906"/>
      <c r="U154" s="1906"/>
    </row>
    <row r="155" spans="1:21" s="1909" customFormat="1" ht="18" customHeight="1">
      <c r="A155" s="1907"/>
      <c r="B155" s="1817" t="s">
        <v>2412</v>
      </c>
      <c r="C155" s="1818" t="s">
        <v>2413</v>
      </c>
      <c r="D155" s="1819" t="s">
        <v>12</v>
      </c>
      <c r="E155" s="1817" t="s">
        <v>11</v>
      </c>
      <c r="F155" s="1818" t="s">
        <v>2411</v>
      </c>
      <c r="G155" s="1818" t="s">
        <v>9</v>
      </c>
      <c r="H155" s="1874" t="s">
        <v>8</v>
      </c>
      <c r="I155" s="1875" t="s">
        <v>7</v>
      </c>
      <c r="J155" s="1820" t="s">
        <v>6</v>
      </c>
      <c r="K155" s="1821" t="s">
        <v>1575</v>
      </c>
      <c r="L155" s="1822" t="s">
        <v>1576</v>
      </c>
      <c r="M155" s="1822" t="s">
        <v>1577</v>
      </c>
      <c r="N155" s="1818" t="s">
        <v>2412</v>
      </c>
      <c r="O155" s="1818" t="s">
        <v>2413</v>
      </c>
      <c r="P155" s="1819" t="s">
        <v>12</v>
      </c>
      <c r="Q155" s="1908"/>
      <c r="S155" s="1910"/>
      <c r="T155" s="1910"/>
      <c r="U155" s="1910"/>
    </row>
    <row r="156" spans="1:21" s="1909" customFormat="1" ht="18" customHeight="1">
      <c r="A156" s="1911"/>
      <c r="B156" s="1911"/>
      <c r="C156" s="1912"/>
      <c r="D156" s="1913"/>
      <c r="E156" s="1912"/>
      <c r="F156" s="1912"/>
      <c r="G156" s="1913"/>
      <c r="H156" s="1912"/>
      <c r="I156" s="1912"/>
      <c r="J156" s="1913"/>
      <c r="K156" s="1912"/>
      <c r="L156" s="1912"/>
      <c r="M156" s="1912"/>
      <c r="N156" s="1912"/>
      <c r="O156" s="1912"/>
      <c r="P156" s="1913"/>
      <c r="Q156" s="1914"/>
      <c r="S156" s="1910"/>
      <c r="T156" s="1910"/>
      <c r="U156" s="1910"/>
    </row>
    <row r="157" spans="1:21" s="1909" customFormat="1" ht="18" customHeight="1">
      <c r="A157" s="1915" t="s">
        <v>2414</v>
      </c>
      <c r="B157" s="1915"/>
      <c r="C157" s="1916"/>
      <c r="D157" s="1917"/>
      <c r="E157" s="1916"/>
      <c r="F157" s="1916"/>
      <c r="G157" s="1917"/>
      <c r="H157" s="1916"/>
      <c r="I157" s="1916"/>
      <c r="J157" s="1917"/>
      <c r="K157" s="1916"/>
      <c r="L157" s="1916"/>
      <c r="M157" s="1916"/>
      <c r="N157" s="1916"/>
      <c r="O157" s="1916"/>
      <c r="P157" s="1917"/>
      <c r="Q157" s="1918" t="s">
        <v>2415</v>
      </c>
      <c r="S157" s="1910"/>
      <c r="T157" s="1910"/>
      <c r="U157" s="1910"/>
    </row>
    <row r="158" spans="1:21" s="1909" customFormat="1" ht="11.25" customHeight="1">
      <c r="A158" s="1919"/>
      <c r="B158" s="1919"/>
      <c r="C158" s="1920"/>
      <c r="D158" s="1921"/>
      <c r="E158" s="1920"/>
      <c r="F158" s="1920"/>
      <c r="G158" s="1921"/>
      <c r="H158" s="1920"/>
      <c r="I158" s="1920"/>
      <c r="J158" s="1921"/>
      <c r="K158" s="1920"/>
      <c r="L158" s="1920"/>
      <c r="M158" s="1920"/>
      <c r="N158" s="1920"/>
      <c r="O158" s="1920"/>
      <c r="P158" s="1921"/>
      <c r="Q158" s="1908"/>
      <c r="S158" s="1910"/>
      <c r="T158" s="1910"/>
      <c r="U158" s="1910"/>
    </row>
    <row r="159" spans="1:21" s="1892" customFormat="1" ht="17.25" customHeight="1">
      <c r="A159" s="1922" t="s">
        <v>2416</v>
      </c>
      <c r="B159" s="2187">
        <v>1220.245794214999</v>
      </c>
      <c r="C159" s="2188">
        <v>1041.309449340001</v>
      </c>
      <c r="D159" s="2189">
        <v>1034.210072721</v>
      </c>
      <c r="E159" s="2188">
        <v>1173.3126092859991</v>
      </c>
      <c r="F159" s="2188">
        <v>1732.2881467319999</v>
      </c>
      <c r="G159" s="2189">
        <v>2818.8454651910015</v>
      </c>
      <c r="H159" s="2188">
        <v>2528.4549681169983</v>
      </c>
      <c r="I159" s="2188">
        <v>2212.958341134999</v>
      </c>
      <c r="J159" s="2189">
        <v>2080.1816455930007</v>
      </c>
      <c r="K159" s="2188">
        <v>1393.3190369980007</v>
      </c>
      <c r="L159" s="2188">
        <v>1487.0946858809994</v>
      </c>
      <c r="M159" s="2188">
        <v>1435.8028762230015</v>
      </c>
      <c r="N159" s="2188">
        <v>1008.9009045580002</v>
      </c>
      <c r="O159" s="2188">
        <v>687.11475332000009</v>
      </c>
      <c r="P159" s="2189">
        <v>965.22628139000028</v>
      </c>
      <c r="Q159" s="1926" t="s">
        <v>2417</v>
      </c>
      <c r="S159" s="1893"/>
      <c r="T159" s="1893"/>
      <c r="U159" s="1893"/>
    </row>
    <row r="160" spans="1:21" s="1909" customFormat="1" ht="17.25" customHeight="1">
      <c r="A160" s="1922"/>
      <c r="B160" s="2187"/>
      <c r="C160" s="2188"/>
      <c r="D160" s="2189"/>
      <c r="E160" s="2188"/>
      <c r="F160" s="2188"/>
      <c r="G160" s="2189"/>
      <c r="H160" s="2188"/>
      <c r="I160" s="2188"/>
      <c r="J160" s="2189"/>
      <c r="K160" s="2188"/>
      <c r="L160" s="2188"/>
      <c r="M160" s="2188"/>
      <c r="N160" s="2188"/>
      <c r="O160" s="2188"/>
      <c r="P160" s="2189"/>
      <c r="Q160" s="1927"/>
      <c r="S160" s="1910"/>
      <c r="T160" s="1910"/>
      <c r="U160" s="1910"/>
    </row>
    <row r="161" spans="1:21" s="1892" customFormat="1" ht="17.25" customHeight="1">
      <c r="A161" s="1922" t="s">
        <v>2418</v>
      </c>
      <c r="B161" s="2187">
        <v>1501.1451313389998</v>
      </c>
      <c r="C161" s="2188">
        <v>1233.4371877780002</v>
      </c>
      <c r="D161" s="2189">
        <v>2349.349971822</v>
      </c>
      <c r="E161" s="2188">
        <v>1340.4381673980001</v>
      </c>
      <c r="F161" s="2188">
        <v>1055.5336024309997</v>
      </c>
      <c r="G161" s="2189">
        <v>1240.9300883679996</v>
      </c>
      <c r="H161" s="2188">
        <v>2189.6641377860001</v>
      </c>
      <c r="I161" s="2188">
        <v>1733.1398835040002</v>
      </c>
      <c r="J161" s="2189">
        <v>1873.7597661350005</v>
      </c>
      <c r="K161" s="2188">
        <v>2145.5618566059993</v>
      </c>
      <c r="L161" s="2188">
        <v>2072.4795075729994</v>
      </c>
      <c r="M161" s="2188">
        <v>2335.6979940169999</v>
      </c>
      <c r="N161" s="2188">
        <v>2157.439029494999</v>
      </c>
      <c r="O161" s="2188">
        <v>1682.8879215010004</v>
      </c>
      <c r="P161" s="2189">
        <v>2567.131520982</v>
      </c>
      <c r="Q161" s="1926" t="s">
        <v>2419</v>
      </c>
      <c r="S161" s="1893"/>
      <c r="T161" s="1928"/>
      <c r="U161" s="1928"/>
    </row>
    <row r="162" spans="1:21" s="1909" customFormat="1" ht="17.25" customHeight="1">
      <c r="A162" s="1922"/>
      <c r="B162" s="2187"/>
      <c r="C162" s="2188"/>
      <c r="D162" s="2189"/>
      <c r="E162" s="2188"/>
      <c r="F162" s="2188"/>
      <c r="G162" s="2189"/>
      <c r="H162" s="2188"/>
      <c r="I162" s="2188"/>
      <c r="J162" s="2189"/>
      <c r="K162" s="2188"/>
      <c r="L162" s="2188"/>
      <c r="M162" s="2188"/>
      <c r="N162" s="2188"/>
      <c r="O162" s="2188"/>
      <c r="P162" s="2189"/>
      <c r="Q162" s="1927"/>
      <c r="S162" s="1929"/>
      <c r="T162" s="1929"/>
      <c r="U162" s="1929"/>
    </row>
    <row r="163" spans="1:21" s="1892" customFormat="1" ht="17.25" customHeight="1">
      <c r="A163" s="1922" t="s">
        <v>2420</v>
      </c>
      <c r="B163" s="2187">
        <v>643.47879925200016</v>
      </c>
      <c r="C163" s="2188">
        <v>671.93650387299988</v>
      </c>
      <c r="D163" s="2189">
        <v>679.31023498599984</v>
      </c>
      <c r="E163" s="2188">
        <v>507.546997971</v>
      </c>
      <c r="F163" s="2188">
        <v>417.80293862300005</v>
      </c>
      <c r="G163" s="2189">
        <v>660.99242896099986</v>
      </c>
      <c r="H163" s="2188">
        <v>962.37862265900003</v>
      </c>
      <c r="I163" s="2188">
        <v>786.28221148400019</v>
      </c>
      <c r="J163" s="2189">
        <v>638.13583882299963</v>
      </c>
      <c r="K163" s="2174">
        <v>839.41521966100026</v>
      </c>
      <c r="L163" s="2174">
        <v>848.82055297200031</v>
      </c>
      <c r="M163" s="2174">
        <v>1061.8883587459995</v>
      </c>
      <c r="N163" s="2174">
        <v>692.82759962200009</v>
      </c>
      <c r="O163" s="2174">
        <v>545.89694224899972</v>
      </c>
      <c r="P163" s="2175">
        <v>842.58182373699992</v>
      </c>
      <c r="Q163" s="1926" t="s">
        <v>2459</v>
      </c>
      <c r="S163" s="1906"/>
      <c r="T163" s="1906"/>
      <c r="U163" s="1906"/>
    </row>
    <row r="164" spans="1:21" s="1892" customFormat="1" ht="17.25" customHeight="1">
      <c r="A164" s="1922"/>
      <c r="B164" s="2187"/>
      <c r="C164" s="2188"/>
      <c r="D164" s="2189"/>
      <c r="E164" s="2188"/>
      <c r="F164" s="2188"/>
      <c r="G164" s="2189"/>
      <c r="H164" s="2188"/>
      <c r="I164" s="2188"/>
      <c r="J164" s="2189"/>
      <c r="K164" s="2176"/>
      <c r="L164" s="2176"/>
      <c r="M164" s="2176"/>
      <c r="N164" s="2176"/>
      <c r="O164" s="2176"/>
      <c r="P164" s="2177"/>
      <c r="Q164" s="1930"/>
      <c r="S164" s="1906"/>
      <c r="T164" s="1906"/>
      <c r="U164" s="1906"/>
    </row>
    <row r="165" spans="1:21" s="1892" customFormat="1" ht="17.25" customHeight="1">
      <c r="A165" s="1922" t="s">
        <v>2460</v>
      </c>
      <c r="B165" s="2187">
        <v>511.64145649300019</v>
      </c>
      <c r="C165" s="2188">
        <v>501.3361493459999</v>
      </c>
      <c r="D165" s="2189">
        <v>523.22177558999988</v>
      </c>
      <c r="E165" s="2188">
        <v>433.73191315000003</v>
      </c>
      <c r="F165" s="2188">
        <v>303.09035296000002</v>
      </c>
      <c r="G165" s="2189">
        <v>600.73632160099987</v>
      </c>
      <c r="H165" s="2188">
        <v>702.07860338499995</v>
      </c>
      <c r="I165" s="2188">
        <v>645.49949550000019</v>
      </c>
      <c r="J165" s="2189">
        <v>503.64312942899966</v>
      </c>
      <c r="K165" s="2188">
        <v>626.21469760000025</v>
      </c>
      <c r="L165" s="2188">
        <v>638.13535465000029</v>
      </c>
      <c r="M165" s="2188">
        <v>846.18789017599943</v>
      </c>
      <c r="N165" s="2188">
        <v>559.30563190000009</v>
      </c>
      <c r="O165" s="2188">
        <v>395.45267293999967</v>
      </c>
      <c r="P165" s="2189">
        <v>644.52376760799984</v>
      </c>
      <c r="Q165" s="1931" t="s">
        <v>2461</v>
      </c>
      <c r="S165" s="1906"/>
      <c r="T165" s="1906"/>
      <c r="U165" s="1906"/>
    </row>
    <row r="166" spans="1:21" s="1892" customFormat="1" ht="17.25" customHeight="1">
      <c r="A166" s="1922"/>
      <c r="B166" s="2187"/>
      <c r="C166" s="2188"/>
      <c r="D166" s="2189"/>
      <c r="E166" s="2188"/>
      <c r="F166" s="2188"/>
      <c r="G166" s="2189"/>
      <c r="H166" s="2188"/>
      <c r="I166" s="2188"/>
      <c r="J166" s="2189"/>
      <c r="K166" s="2188"/>
      <c r="L166" s="2188"/>
      <c r="M166" s="2188"/>
      <c r="N166" s="2188"/>
      <c r="O166" s="2188"/>
      <c r="P166" s="2189"/>
      <c r="Q166" s="1931"/>
      <c r="S166" s="1906"/>
      <c r="T166" s="1906"/>
      <c r="U166" s="1906"/>
    </row>
    <row r="167" spans="1:21" s="1892" customFormat="1" ht="17.25" customHeight="1">
      <c r="A167" s="1922" t="s">
        <v>2462</v>
      </c>
      <c r="B167" s="2187">
        <v>131.83734275899994</v>
      </c>
      <c r="C167" s="2188">
        <v>170.60035452699998</v>
      </c>
      <c r="D167" s="2189">
        <v>156.08845939599993</v>
      </c>
      <c r="E167" s="2188">
        <v>73.815084820999999</v>
      </c>
      <c r="F167" s="2188">
        <v>114.712585663</v>
      </c>
      <c r="G167" s="2189">
        <v>60.256107360000009</v>
      </c>
      <c r="H167" s="2188">
        <v>260.30001927400008</v>
      </c>
      <c r="I167" s="2188">
        <v>140.78271598399999</v>
      </c>
      <c r="J167" s="2189">
        <v>134.49270939399997</v>
      </c>
      <c r="K167" s="2188">
        <v>213.20052206100002</v>
      </c>
      <c r="L167" s="2188">
        <v>210.68519832200002</v>
      </c>
      <c r="M167" s="2188">
        <v>215.70046857</v>
      </c>
      <c r="N167" s="2188">
        <v>133.52196772200003</v>
      </c>
      <c r="O167" s="2188">
        <v>150.44426930900008</v>
      </c>
      <c r="P167" s="2189">
        <v>198.05805612900005</v>
      </c>
      <c r="Q167" s="1931" t="s">
        <v>2463</v>
      </c>
      <c r="S167" s="1906"/>
      <c r="T167" s="1906"/>
      <c r="U167" s="1906"/>
    </row>
    <row r="168" spans="1:21" s="1909" customFormat="1" ht="17.25" customHeight="1">
      <c r="A168" s="1922"/>
      <c r="B168" s="2187"/>
      <c r="C168" s="2188"/>
      <c r="D168" s="2189"/>
      <c r="E168" s="2188"/>
      <c r="F168" s="2188"/>
      <c r="G168" s="2189"/>
      <c r="H168" s="2188"/>
      <c r="I168" s="2188"/>
      <c r="J168" s="2189"/>
      <c r="K168" s="2188"/>
      <c r="L168" s="2188"/>
      <c r="M168" s="2188"/>
      <c r="N168" s="2188"/>
      <c r="O168" s="2188"/>
      <c r="P168" s="2189"/>
      <c r="Q168" s="1927"/>
      <c r="S168" s="1929"/>
      <c r="T168" s="1929"/>
      <c r="U168" s="1929"/>
    </row>
    <row r="169" spans="1:21" s="1892" customFormat="1" ht="17.25" customHeight="1">
      <c r="A169" s="1922" t="s">
        <v>2426</v>
      </c>
      <c r="B169" s="2187">
        <v>4719.2095477470057</v>
      </c>
      <c r="C169" s="2188">
        <v>4060.6036487609977</v>
      </c>
      <c r="D169" s="2189">
        <v>3950.8437396689978</v>
      </c>
      <c r="E169" s="2188">
        <v>3871.3085230839984</v>
      </c>
      <c r="F169" s="2188">
        <v>2919.9723552629976</v>
      </c>
      <c r="G169" s="2189">
        <v>3054.2810420239998</v>
      </c>
      <c r="H169" s="2188">
        <v>4899.9553634079975</v>
      </c>
      <c r="I169" s="2188">
        <v>4915.1172715919938</v>
      </c>
      <c r="J169" s="2189">
        <v>5035.5927373640006</v>
      </c>
      <c r="K169" s="2188">
        <v>5434.1560623569967</v>
      </c>
      <c r="L169" s="2188">
        <v>4918.7313063430056</v>
      </c>
      <c r="M169" s="2188">
        <v>5534.4141367499933</v>
      </c>
      <c r="N169" s="2188">
        <v>4762.8144122299991</v>
      </c>
      <c r="O169" s="2188">
        <v>3889.8571508869995</v>
      </c>
      <c r="P169" s="2189">
        <v>4922.9772530769924</v>
      </c>
      <c r="Q169" s="1926" t="s">
        <v>2427</v>
      </c>
      <c r="S169" s="1906"/>
      <c r="T169" s="1906"/>
      <c r="U169" s="1906"/>
    </row>
    <row r="170" spans="1:21" s="1909" customFormat="1" ht="17.25" customHeight="1">
      <c r="A170" s="1922"/>
      <c r="B170" s="2187"/>
      <c r="C170" s="2188"/>
      <c r="D170" s="2189"/>
      <c r="E170" s="2188"/>
      <c r="F170" s="2188"/>
      <c r="G170" s="2189"/>
      <c r="H170" s="2188"/>
      <c r="I170" s="2188"/>
      <c r="J170" s="2189"/>
      <c r="K170" s="2188"/>
      <c r="L170" s="2188"/>
      <c r="M170" s="2188"/>
      <c r="N170" s="2188"/>
      <c r="O170" s="2188"/>
      <c r="P170" s="2189"/>
      <c r="Q170" s="1908"/>
      <c r="S170" s="1910"/>
      <c r="T170" s="1910"/>
      <c r="U170" s="1910"/>
    </row>
    <row r="171" spans="1:21" s="1909" customFormat="1" ht="17.25" customHeight="1">
      <c r="A171" s="1922" t="s">
        <v>2428</v>
      </c>
      <c r="B171" s="2187">
        <v>5454.7128554729979</v>
      </c>
      <c r="C171" s="2188">
        <v>5070.2143002209959</v>
      </c>
      <c r="D171" s="2189">
        <v>4119.2054790220054</v>
      </c>
      <c r="E171" s="2188">
        <v>4925.7451640349909</v>
      </c>
      <c r="F171" s="2188">
        <v>3199.7468304699983</v>
      </c>
      <c r="G171" s="2189">
        <v>3018.0430082009984</v>
      </c>
      <c r="H171" s="2188">
        <v>5089.6553681629948</v>
      </c>
      <c r="I171" s="2188">
        <v>5526.7577993550021</v>
      </c>
      <c r="J171" s="2189">
        <v>6720.165390858001</v>
      </c>
      <c r="K171" s="2188">
        <v>6481.9780062020127</v>
      </c>
      <c r="L171" s="2188">
        <v>6171.7013778550017</v>
      </c>
      <c r="M171" s="2188">
        <v>6777.0537389639912</v>
      </c>
      <c r="N171" s="2188">
        <v>5856.1110569679986</v>
      </c>
      <c r="O171" s="2188">
        <v>5240.2852986139987</v>
      </c>
      <c r="P171" s="2189">
        <v>5895.6194587980017</v>
      </c>
      <c r="Q171" s="1926" t="s">
        <v>2429</v>
      </c>
      <c r="S171" s="1910"/>
      <c r="T171" s="1910"/>
      <c r="U171" s="1910"/>
    </row>
    <row r="172" spans="1:21" s="1909" customFormat="1" ht="17.25" customHeight="1">
      <c r="A172" s="1922"/>
      <c r="B172" s="2187"/>
      <c r="C172" s="2188"/>
      <c r="D172" s="2189"/>
      <c r="E172" s="2188"/>
      <c r="F172" s="2188"/>
      <c r="G172" s="2189"/>
      <c r="H172" s="2188"/>
      <c r="I172" s="2188"/>
      <c r="J172" s="2189"/>
      <c r="K172" s="2178"/>
      <c r="L172" s="2178"/>
      <c r="M172" s="2178"/>
      <c r="N172" s="2178"/>
      <c r="O172" s="2178"/>
      <c r="P172" s="2179"/>
      <c r="Q172" s="1926"/>
      <c r="S172" s="1910"/>
      <c r="T172" s="1910"/>
      <c r="U172" s="1910"/>
    </row>
    <row r="173" spans="1:21" s="1892" customFormat="1" ht="17.25" customHeight="1">
      <c r="A173" s="1922" t="s">
        <v>2464</v>
      </c>
      <c r="B173" s="2187">
        <v>77.622484999999998</v>
      </c>
      <c r="C173" s="2188">
        <v>76.850351616999987</v>
      </c>
      <c r="D173" s="2189">
        <v>70.441032000000007</v>
      </c>
      <c r="E173" s="2188">
        <v>92.128176066000009</v>
      </c>
      <c r="F173" s="2188">
        <v>54.452385999999997</v>
      </c>
      <c r="G173" s="2189">
        <v>81.196534889999995</v>
      </c>
      <c r="H173" s="2188">
        <v>76.894178588999992</v>
      </c>
      <c r="I173" s="2188">
        <v>66.809909000000005</v>
      </c>
      <c r="J173" s="2189">
        <v>69.913035650000012</v>
      </c>
      <c r="K173" s="2188">
        <v>86.068539887999975</v>
      </c>
      <c r="L173" s="2188">
        <v>115.63796360300003</v>
      </c>
      <c r="M173" s="2188">
        <v>105.40394251100004</v>
      </c>
      <c r="N173" s="2188">
        <v>85.6585015</v>
      </c>
      <c r="O173" s="2188">
        <v>86.46071738000002</v>
      </c>
      <c r="P173" s="2189">
        <v>99.976798500000001</v>
      </c>
      <c r="Q173" s="1926" t="s">
        <v>2465</v>
      </c>
      <c r="S173" s="1893"/>
      <c r="T173" s="1893"/>
      <c r="U173" s="1893"/>
    </row>
    <row r="174" spans="1:21" s="1892" customFormat="1" ht="17.25" customHeight="1">
      <c r="A174" s="1922"/>
      <c r="B174" s="2187"/>
      <c r="C174" s="2188"/>
      <c r="D174" s="2189"/>
      <c r="E174" s="2188"/>
      <c r="F174" s="2188"/>
      <c r="G174" s="2189"/>
      <c r="H174" s="2188"/>
      <c r="I174" s="2188"/>
      <c r="J174" s="2189"/>
      <c r="K174" s="2188"/>
      <c r="L174" s="2188"/>
      <c r="M174" s="2188"/>
      <c r="N174" s="2188"/>
      <c r="O174" s="2188"/>
      <c r="P174" s="2189"/>
      <c r="Q174" s="1926"/>
      <c r="S174" s="1893"/>
      <c r="T174" s="1893"/>
      <c r="U174" s="1893"/>
    </row>
    <row r="175" spans="1:21" s="1892" customFormat="1" ht="17.25" customHeight="1">
      <c r="A175" s="1922" t="s">
        <v>2466</v>
      </c>
      <c r="B175" s="2187">
        <v>5377.0903704729981</v>
      </c>
      <c r="C175" s="2188">
        <v>4993.3639486039956</v>
      </c>
      <c r="D175" s="2189">
        <v>4048.7644470220057</v>
      </c>
      <c r="E175" s="2188">
        <v>4833.6169879689905</v>
      </c>
      <c r="F175" s="2188">
        <v>3145.2944444699983</v>
      </c>
      <c r="G175" s="2189">
        <v>2936.8464733109986</v>
      </c>
      <c r="H175" s="2188">
        <v>5012.7611895739947</v>
      </c>
      <c r="I175" s="2188">
        <v>5459.9478903550025</v>
      </c>
      <c r="J175" s="2189">
        <v>6650.2523552080011</v>
      </c>
      <c r="K175" s="2188">
        <v>6395.9094663140131</v>
      </c>
      <c r="L175" s="2188">
        <v>6056.0634142520021</v>
      </c>
      <c r="M175" s="2188">
        <v>6671.6497964529908</v>
      </c>
      <c r="N175" s="2188">
        <v>5770.4525554679985</v>
      </c>
      <c r="O175" s="2188">
        <v>5153.8245812339983</v>
      </c>
      <c r="P175" s="2189">
        <v>5795.6426602980018</v>
      </c>
      <c r="Q175" s="1926" t="s">
        <v>2467</v>
      </c>
      <c r="S175" s="1893"/>
      <c r="T175" s="1893"/>
      <c r="U175" s="1893"/>
    </row>
    <row r="176" spans="1:21" s="1909" customFormat="1" ht="17.25" customHeight="1">
      <c r="A176" s="1922"/>
      <c r="B176" s="2187"/>
      <c r="C176" s="2188"/>
      <c r="D176" s="2189"/>
      <c r="E176" s="2188"/>
      <c r="F176" s="2188"/>
      <c r="G176" s="2189"/>
      <c r="H176" s="2188"/>
      <c r="I176" s="2188"/>
      <c r="J176" s="2189"/>
      <c r="K176" s="2188"/>
      <c r="L176" s="2188"/>
      <c r="M176" s="2188"/>
      <c r="N176" s="2188"/>
      <c r="O176" s="2188"/>
      <c r="P176" s="2189"/>
      <c r="Q176" s="1927"/>
      <c r="S176" s="1929"/>
      <c r="T176" s="1929"/>
      <c r="U176" s="1929"/>
    </row>
    <row r="177" spans="1:21" s="1892" customFormat="1" ht="17.25" customHeight="1">
      <c r="A177" s="1922" t="s">
        <v>2434</v>
      </c>
      <c r="B177" s="2187">
        <v>4668.082512058003</v>
      </c>
      <c r="C177" s="2188">
        <v>4689.5184254890073</v>
      </c>
      <c r="D177" s="2189">
        <v>4057.2942934059911</v>
      </c>
      <c r="E177" s="2188">
        <v>4240.4722327400013</v>
      </c>
      <c r="F177" s="2188">
        <v>2620.0316480280021</v>
      </c>
      <c r="G177" s="2189">
        <v>2785.2695127790012</v>
      </c>
      <c r="H177" s="2188">
        <v>5200.5855184280008</v>
      </c>
      <c r="I177" s="2188">
        <v>4539.8204145410045</v>
      </c>
      <c r="J177" s="2189">
        <v>5232.8036965449946</v>
      </c>
      <c r="K177" s="2188">
        <v>5802.9313526470087</v>
      </c>
      <c r="L177" s="2188">
        <v>5950.2139224090042</v>
      </c>
      <c r="M177" s="2188">
        <v>6892.6749727120114</v>
      </c>
      <c r="N177" s="2188">
        <v>5979.6637697720062</v>
      </c>
      <c r="O177" s="2188">
        <v>4613.1051408889962</v>
      </c>
      <c r="P177" s="2189">
        <v>5700.7017905929979</v>
      </c>
      <c r="Q177" s="1926" t="s">
        <v>2435</v>
      </c>
      <c r="S177" s="1893"/>
      <c r="T177" s="1893"/>
      <c r="U177" s="1893"/>
    </row>
    <row r="178" spans="1:21" s="1909" customFormat="1" ht="17.25" customHeight="1">
      <c r="A178" s="1922"/>
      <c r="B178" s="2187"/>
      <c r="C178" s="2188"/>
      <c r="D178" s="2189"/>
      <c r="E178" s="2188"/>
      <c r="F178" s="2188"/>
      <c r="G178" s="2189"/>
      <c r="H178" s="2188"/>
      <c r="I178" s="2188"/>
      <c r="J178" s="2189"/>
      <c r="K178" s="2188"/>
      <c r="L178" s="2188"/>
      <c r="M178" s="2188"/>
      <c r="N178" s="2188"/>
      <c r="O178" s="2188"/>
      <c r="P178" s="2189"/>
      <c r="Q178" s="1927"/>
      <c r="S178" s="1929"/>
      <c r="T178" s="1929"/>
      <c r="U178" s="1929"/>
    </row>
    <row r="179" spans="1:21" s="1909" customFormat="1" ht="17.25" customHeight="1">
      <c r="A179" s="1922" t="s">
        <v>2436</v>
      </c>
      <c r="B179" s="2190">
        <v>0</v>
      </c>
      <c r="C179" s="2191">
        <v>0</v>
      </c>
      <c r="D179" s="2192">
        <v>2.1219999999999999E-2</v>
      </c>
      <c r="E179" s="2193">
        <v>3.2250000000000001E-2</v>
      </c>
      <c r="F179" s="2191">
        <v>0</v>
      </c>
      <c r="G179" s="2194">
        <v>0</v>
      </c>
      <c r="H179" s="2193">
        <v>1.3025999999999999E-2</v>
      </c>
      <c r="I179" s="2193">
        <v>4.1140000000000003E-2</v>
      </c>
      <c r="J179" s="2192">
        <v>2.4289999999999999E-2</v>
      </c>
      <c r="K179" s="2193">
        <v>4.6519999999999999E-2</v>
      </c>
      <c r="L179" s="2193">
        <v>1.6900000000000001E-3</v>
      </c>
      <c r="M179" s="2188">
        <v>6.7030000000000006E-2</v>
      </c>
      <c r="N179" s="2193">
        <v>1.2789999999999999E-2</v>
      </c>
      <c r="O179" s="2188">
        <v>5.9950000000000003E-2</v>
      </c>
      <c r="P179" s="2192">
        <v>1.26E-2</v>
      </c>
      <c r="Q179" s="1926" t="s">
        <v>2437</v>
      </c>
      <c r="S179" s="1899"/>
      <c r="T179" s="1899"/>
      <c r="U179" s="1899"/>
    </row>
    <row r="180" spans="1:21" s="1909" customFormat="1" ht="17.25" customHeight="1">
      <c r="A180" s="1932"/>
      <c r="B180" s="2180"/>
      <c r="C180" s="2178"/>
      <c r="D180" s="2179"/>
      <c r="E180" s="2178"/>
      <c r="F180" s="2178"/>
      <c r="G180" s="2179"/>
      <c r="H180" s="2188"/>
      <c r="I180" s="2188"/>
      <c r="J180" s="2189"/>
      <c r="K180" s="2178"/>
      <c r="L180" s="2178"/>
      <c r="M180" s="2178"/>
      <c r="N180" s="2178"/>
      <c r="O180" s="2178"/>
      <c r="P180" s="2179"/>
      <c r="Q180" s="1930"/>
      <c r="S180" s="1899"/>
      <c r="T180" s="1899"/>
      <c r="U180" s="1899"/>
    </row>
    <row r="181" spans="1:21" s="1892" customFormat="1" ht="17.25" customHeight="1">
      <c r="A181" s="1915" t="s">
        <v>2039</v>
      </c>
      <c r="B181" s="2195">
        <v>18206.874640084003</v>
      </c>
      <c r="C181" s="2196">
        <v>16767.019515462001</v>
      </c>
      <c r="D181" s="2197">
        <v>16190.235011625993</v>
      </c>
      <c r="E181" s="2196">
        <v>16058.855944513987</v>
      </c>
      <c r="F181" s="2196">
        <v>11945.375521547028</v>
      </c>
      <c r="G181" s="2197">
        <v>13578.36154552402</v>
      </c>
      <c r="H181" s="2196">
        <v>20870.707004561005</v>
      </c>
      <c r="I181" s="2196">
        <v>19714.117061610967</v>
      </c>
      <c r="J181" s="2197">
        <v>21580.663365318</v>
      </c>
      <c r="K181" s="2196">
        <v>22097.40805447102</v>
      </c>
      <c r="L181" s="2196">
        <v>21449.043043033013</v>
      </c>
      <c r="M181" s="2196">
        <v>24037.599107411996</v>
      </c>
      <c r="N181" s="2196">
        <v>20457.769562645004</v>
      </c>
      <c r="O181" s="2196">
        <v>16659.207157459994</v>
      </c>
      <c r="P181" s="2197">
        <v>20894.25072857699</v>
      </c>
      <c r="Q181" s="1930" t="s">
        <v>142</v>
      </c>
      <c r="S181" s="1903"/>
      <c r="T181" s="1903"/>
      <c r="U181" s="1903"/>
    </row>
    <row r="182" spans="1:21" s="1892" customFormat="1" ht="17.25" customHeight="1">
      <c r="A182" s="1915"/>
      <c r="B182" s="1915"/>
      <c r="C182" s="1916"/>
      <c r="D182" s="1917"/>
      <c r="E182" s="1916"/>
      <c r="F182" s="1916"/>
      <c r="G182" s="1917"/>
      <c r="H182" s="2188"/>
      <c r="I182" s="2196"/>
      <c r="J182" s="2189"/>
      <c r="K182" s="1916"/>
      <c r="L182" s="1916"/>
      <c r="M182" s="1916"/>
      <c r="N182" s="1916"/>
      <c r="O182" s="1916"/>
      <c r="P182" s="1917"/>
      <c r="Q182" s="1933"/>
      <c r="S182" s="1903"/>
      <c r="T182" s="1903"/>
      <c r="U182" s="1903"/>
    </row>
    <row r="183" spans="1:21" s="1892" customFormat="1" ht="17.25" customHeight="1">
      <c r="A183" s="1934"/>
      <c r="B183" s="2181"/>
      <c r="C183" s="2176"/>
      <c r="D183" s="2177"/>
      <c r="E183" s="2176"/>
      <c r="F183" s="2176"/>
      <c r="G183" s="2177"/>
      <c r="H183" s="2176"/>
      <c r="I183" s="2176"/>
      <c r="J183" s="2177"/>
      <c r="K183" s="2176"/>
      <c r="L183" s="2176"/>
      <c r="M183" s="2176"/>
      <c r="N183" s="2176"/>
      <c r="O183" s="2176"/>
      <c r="P183" s="2177"/>
      <c r="Q183" s="1927"/>
      <c r="S183" s="1906"/>
      <c r="T183" s="1906"/>
      <c r="U183" s="1906"/>
    </row>
    <row r="184" spans="1:21" s="1909" customFormat="1" ht="17.25" customHeight="1">
      <c r="A184" s="1915" t="s">
        <v>2439</v>
      </c>
      <c r="B184" s="1915"/>
      <c r="C184" s="1916"/>
      <c r="D184" s="1917"/>
      <c r="E184" s="1916"/>
      <c r="F184" s="1916"/>
      <c r="G184" s="1917"/>
      <c r="H184" s="1916"/>
      <c r="I184" s="1916"/>
      <c r="J184" s="1917"/>
      <c r="K184" s="1916"/>
      <c r="L184" s="1916"/>
      <c r="M184" s="1916"/>
      <c r="N184" s="1916"/>
      <c r="O184" s="1916"/>
      <c r="P184" s="1917"/>
      <c r="Q184" s="1930" t="s">
        <v>2440</v>
      </c>
      <c r="S184" s="1929"/>
      <c r="T184" s="1929"/>
      <c r="U184" s="1929"/>
    </row>
    <row r="185" spans="1:21" s="1909" customFormat="1" ht="17.25" customHeight="1">
      <c r="A185" s="1919"/>
      <c r="B185" s="2182"/>
      <c r="C185" s="2183"/>
      <c r="D185" s="2184"/>
      <c r="E185" s="2183"/>
      <c r="F185" s="2183"/>
      <c r="G185" s="2184"/>
      <c r="H185" s="2183"/>
      <c r="I185" s="2183"/>
      <c r="J185" s="2184"/>
      <c r="K185" s="2183"/>
      <c r="L185" s="2183"/>
      <c r="M185" s="2183"/>
      <c r="N185" s="2183"/>
      <c r="O185" s="2183"/>
      <c r="P185" s="2184"/>
      <c r="Q185" s="1908"/>
      <c r="S185" s="1929"/>
      <c r="T185" s="1929"/>
      <c r="U185" s="1929"/>
    </row>
    <row r="186" spans="1:21" s="1892" customFormat="1" ht="17.25" customHeight="1">
      <c r="A186" s="1922" t="s">
        <v>2468</v>
      </c>
      <c r="B186" s="2187">
        <v>2494.8139371460006</v>
      </c>
      <c r="C186" s="2188">
        <v>1896.3290754749996</v>
      </c>
      <c r="D186" s="2189">
        <v>1820.0741845509997</v>
      </c>
      <c r="E186" s="2188">
        <v>1788.2567022780004</v>
      </c>
      <c r="F186" s="2188">
        <v>2438.1472241989982</v>
      </c>
      <c r="G186" s="2189">
        <v>3383.8926007780005</v>
      </c>
      <c r="H186" s="2188">
        <v>4050.1211494879999</v>
      </c>
      <c r="I186" s="2188">
        <v>4492.4966676699996</v>
      </c>
      <c r="J186" s="2189">
        <v>4574.6959182470018</v>
      </c>
      <c r="K186" s="2188">
        <v>3025.5788033199992</v>
      </c>
      <c r="L186" s="2188">
        <v>2837.4652295790006</v>
      </c>
      <c r="M186" s="2188">
        <v>3099.5045690880024</v>
      </c>
      <c r="N186" s="2188">
        <v>2383.5042199240002</v>
      </c>
      <c r="O186" s="2188">
        <v>1292.8686637409992</v>
      </c>
      <c r="P186" s="2189">
        <v>1860.0745995670013</v>
      </c>
      <c r="Q186" s="1926" t="s">
        <v>2417</v>
      </c>
      <c r="S186" s="1910"/>
      <c r="T186" s="1929"/>
      <c r="U186" s="1929"/>
    </row>
    <row r="187" spans="1:21" s="1909" customFormat="1" ht="17.25" customHeight="1">
      <c r="A187" s="1922"/>
      <c r="B187" s="2187"/>
      <c r="C187" s="2188"/>
      <c r="D187" s="2189"/>
      <c r="E187" s="2188"/>
      <c r="F187" s="2188"/>
      <c r="G187" s="2189"/>
      <c r="H187" s="2188"/>
      <c r="I187" s="2188"/>
      <c r="J187" s="2189"/>
      <c r="K187" s="2188"/>
      <c r="L187" s="2188"/>
      <c r="M187" s="2188"/>
      <c r="N187" s="2188"/>
      <c r="O187" s="2188"/>
      <c r="P187" s="2189"/>
      <c r="Q187" s="1927"/>
      <c r="S187" s="1910"/>
      <c r="T187" s="1910"/>
      <c r="U187" s="1910"/>
    </row>
    <row r="188" spans="1:21" s="1892" customFormat="1" ht="17.25" customHeight="1">
      <c r="A188" s="1922" t="s">
        <v>2418</v>
      </c>
      <c r="B188" s="2187">
        <v>4.2808419999999998</v>
      </c>
      <c r="C188" s="2188">
        <v>6.3174180000000009</v>
      </c>
      <c r="D188" s="2189">
        <v>0.69849399999999995</v>
      </c>
      <c r="E188" s="2188">
        <v>2.3274049999999997</v>
      </c>
      <c r="F188" s="2188">
        <v>0.24546880999999995</v>
      </c>
      <c r="G188" s="2192">
        <v>3.9020000000000001E-3</v>
      </c>
      <c r="H188" s="2188">
        <v>2.742578</v>
      </c>
      <c r="I188" s="2188">
        <v>11.903639009999996</v>
      </c>
      <c r="J188" s="2189">
        <v>19.729544204</v>
      </c>
      <c r="K188" s="2188">
        <v>30.11582099999999</v>
      </c>
      <c r="L188" s="2188">
        <v>32.265653999999998</v>
      </c>
      <c r="M188" s="2188">
        <v>5.7256370000000008</v>
      </c>
      <c r="N188" s="2188">
        <v>1.7643242299999997</v>
      </c>
      <c r="O188" s="2188">
        <v>34.353683000000011</v>
      </c>
      <c r="P188" s="2189">
        <v>33.127121959999997</v>
      </c>
      <c r="Q188" s="1926" t="s">
        <v>2419</v>
      </c>
      <c r="S188" s="1906"/>
      <c r="T188" s="1906"/>
      <c r="U188" s="1906"/>
    </row>
    <row r="189" spans="1:21" s="1909" customFormat="1" ht="17.25" customHeight="1">
      <c r="A189" s="1922"/>
      <c r="B189" s="2187"/>
      <c r="C189" s="2188"/>
      <c r="D189" s="2189"/>
      <c r="E189" s="2188"/>
      <c r="F189" s="2188"/>
      <c r="G189" s="2189"/>
      <c r="H189" s="2188"/>
      <c r="I189" s="2188"/>
      <c r="J189" s="2189"/>
      <c r="K189" s="2188"/>
      <c r="L189" s="2188"/>
      <c r="M189" s="2188"/>
      <c r="N189" s="2188"/>
      <c r="O189" s="2188"/>
      <c r="P189" s="2189"/>
      <c r="Q189" s="1927"/>
      <c r="S189" s="1910"/>
      <c r="T189" s="1910"/>
      <c r="U189" s="1910"/>
    </row>
    <row r="190" spans="1:21" s="1935" customFormat="1" ht="17.25" customHeight="1">
      <c r="A190" s="1922" t="s">
        <v>2420</v>
      </c>
      <c r="B190" s="2187">
        <v>850.44539767900005</v>
      </c>
      <c r="C190" s="2188">
        <v>518.46187756999996</v>
      </c>
      <c r="D190" s="2189">
        <v>485.34458679499977</v>
      </c>
      <c r="E190" s="2188">
        <v>588.39777170400009</v>
      </c>
      <c r="F190" s="2188">
        <v>579.90060187800009</v>
      </c>
      <c r="G190" s="2189">
        <v>495.62956129200001</v>
      </c>
      <c r="H190" s="2188">
        <v>774.3371723890001</v>
      </c>
      <c r="I190" s="2188">
        <v>751.70544295499985</v>
      </c>
      <c r="J190" s="2189">
        <v>526.32025456000008</v>
      </c>
      <c r="K190" s="2188">
        <v>737.71896134099984</v>
      </c>
      <c r="L190" s="2188">
        <v>643.27363168500005</v>
      </c>
      <c r="M190" s="2188">
        <v>710.17762320199995</v>
      </c>
      <c r="N190" s="2188">
        <v>860.21147943399967</v>
      </c>
      <c r="O190" s="2188">
        <v>356.74210683999991</v>
      </c>
      <c r="P190" s="2189">
        <v>621.95962837000002</v>
      </c>
      <c r="Q190" s="1926" t="s">
        <v>2469</v>
      </c>
      <c r="S190" s="1936"/>
      <c r="T190" s="1936"/>
      <c r="U190" s="1936"/>
    </row>
    <row r="191" spans="1:21" s="1935" customFormat="1" ht="17.25" customHeight="1">
      <c r="A191" s="1922"/>
      <c r="B191" s="2187"/>
      <c r="C191" s="2188"/>
      <c r="D191" s="2189"/>
      <c r="E191" s="2185"/>
      <c r="F191" s="2185"/>
      <c r="G191" s="2186"/>
      <c r="H191" s="2188"/>
      <c r="I191" s="2188"/>
      <c r="J191" s="2189"/>
      <c r="K191" s="2185"/>
      <c r="L191" s="2185"/>
      <c r="M191" s="2185"/>
      <c r="N191" s="2185"/>
      <c r="O191" s="2185"/>
      <c r="P191" s="2186"/>
      <c r="Q191" s="1937"/>
      <c r="S191" s="1936"/>
      <c r="T191" s="1936"/>
      <c r="U191" s="1936"/>
    </row>
    <row r="192" spans="1:21" s="1892" customFormat="1" ht="17.25" customHeight="1">
      <c r="A192" s="1922" t="s">
        <v>2460</v>
      </c>
      <c r="B192" s="2187">
        <v>329.29359203700005</v>
      </c>
      <c r="C192" s="2188">
        <v>228.88324824899993</v>
      </c>
      <c r="D192" s="2189">
        <v>301.73725319999988</v>
      </c>
      <c r="E192" s="2188">
        <v>290.37949601600002</v>
      </c>
      <c r="F192" s="2188">
        <v>280.22771878300011</v>
      </c>
      <c r="G192" s="2189">
        <v>295.38190255400002</v>
      </c>
      <c r="H192" s="2188">
        <v>418.77270906400008</v>
      </c>
      <c r="I192" s="2188">
        <v>421.24113255300006</v>
      </c>
      <c r="J192" s="2189">
        <v>319.58376713400014</v>
      </c>
      <c r="K192" s="2188">
        <v>286.41744785399993</v>
      </c>
      <c r="L192" s="2188">
        <v>346.97749884100006</v>
      </c>
      <c r="M192" s="2188">
        <v>416.5139718370001</v>
      </c>
      <c r="N192" s="2188">
        <v>385.07265549599981</v>
      </c>
      <c r="O192" s="2188">
        <v>224.57105154199994</v>
      </c>
      <c r="P192" s="2189">
        <v>304.0926386970001</v>
      </c>
      <c r="Q192" s="1931" t="s">
        <v>2461</v>
      </c>
      <c r="S192" s="1929"/>
      <c r="T192" s="1929"/>
      <c r="U192" s="1929"/>
    </row>
    <row r="193" spans="1:21" s="1892" customFormat="1" ht="17.25" customHeight="1">
      <c r="A193" s="1922"/>
      <c r="B193" s="2187"/>
      <c r="C193" s="2188"/>
      <c r="D193" s="2189"/>
      <c r="E193" s="2188"/>
      <c r="F193" s="2188"/>
      <c r="G193" s="2189"/>
      <c r="H193" s="2188"/>
      <c r="I193" s="2188"/>
      <c r="J193" s="2189"/>
      <c r="K193" s="2188"/>
      <c r="L193" s="2188"/>
      <c r="M193" s="2188"/>
      <c r="N193" s="2188"/>
      <c r="O193" s="2188"/>
      <c r="P193" s="2189"/>
      <c r="Q193" s="1931"/>
      <c r="S193" s="1929"/>
      <c r="T193" s="1929"/>
      <c r="U193" s="1929"/>
    </row>
    <row r="194" spans="1:21" s="1892" customFormat="1" ht="17.25" customHeight="1">
      <c r="A194" s="1922" t="s">
        <v>2462</v>
      </c>
      <c r="B194" s="2187">
        <v>521.151805642</v>
      </c>
      <c r="C194" s="2188">
        <v>289.57862932099999</v>
      </c>
      <c r="D194" s="2189">
        <v>183.60733359499989</v>
      </c>
      <c r="E194" s="2188">
        <v>298.01827568800007</v>
      </c>
      <c r="F194" s="2188">
        <v>299.67288309500003</v>
      </c>
      <c r="G194" s="2189">
        <v>200.24765873799998</v>
      </c>
      <c r="H194" s="2188">
        <v>355.56446332500002</v>
      </c>
      <c r="I194" s="2188">
        <v>330.46431040199985</v>
      </c>
      <c r="J194" s="2189">
        <v>206.73648742599994</v>
      </c>
      <c r="K194" s="2188">
        <v>451.30151348699997</v>
      </c>
      <c r="L194" s="2188">
        <v>296.29613284399994</v>
      </c>
      <c r="M194" s="2188">
        <v>293.66365136499985</v>
      </c>
      <c r="N194" s="2188">
        <v>475.13882393799986</v>
      </c>
      <c r="O194" s="2188">
        <v>132.171055298</v>
      </c>
      <c r="P194" s="2189">
        <v>317.86698967299998</v>
      </c>
      <c r="Q194" s="1931" t="s">
        <v>2463</v>
      </c>
      <c r="S194" s="1906"/>
      <c r="T194" s="1906"/>
      <c r="U194" s="1906"/>
    </row>
    <row r="195" spans="1:21" s="1909" customFormat="1" ht="17.25" customHeight="1">
      <c r="A195" s="1922"/>
      <c r="B195" s="2187"/>
      <c r="C195" s="2188"/>
      <c r="D195" s="2189"/>
      <c r="E195" s="2188"/>
      <c r="F195" s="2188"/>
      <c r="G195" s="2189"/>
      <c r="H195" s="2188"/>
      <c r="I195" s="2188"/>
      <c r="J195" s="2189"/>
      <c r="K195" s="2188"/>
      <c r="L195" s="2188"/>
      <c r="M195" s="2188"/>
      <c r="N195" s="2188"/>
      <c r="O195" s="2188"/>
      <c r="P195" s="2189"/>
      <c r="Q195" s="1927"/>
      <c r="S195" s="1929"/>
      <c r="T195" s="1929"/>
      <c r="U195" s="1929"/>
    </row>
    <row r="196" spans="1:21" s="1892" customFormat="1" ht="17.25" customHeight="1">
      <c r="A196" s="1922" t="s">
        <v>2426</v>
      </c>
      <c r="B196" s="2187">
        <v>1524.1448033639992</v>
      </c>
      <c r="C196" s="2188">
        <v>1019.9828699269995</v>
      </c>
      <c r="D196" s="2189">
        <v>1299.0331719290004</v>
      </c>
      <c r="E196" s="2188">
        <v>1574.3293579670008</v>
      </c>
      <c r="F196" s="2188">
        <v>1021.5392516599992</v>
      </c>
      <c r="G196" s="2189">
        <v>904.66293489000088</v>
      </c>
      <c r="H196" s="2188">
        <v>1354.2267176309995</v>
      </c>
      <c r="I196" s="2188">
        <v>1122.6995378279998</v>
      </c>
      <c r="J196" s="2189">
        <v>1825.1215882860004</v>
      </c>
      <c r="K196" s="2188">
        <v>1522.6925327660008</v>
      </c>
      <c r="L196" s="2188">
        <v>1262.1545875990003</v>
      </c>
      <c r="M196" s="2188">
        <v>1355.4048737519993</v>
      </c>
      <c r="N196" s="2188">
        <v>1519.4258540150015</v>
      </c>
      <c r="O196" s="2188">
        <v>1250.0957327740011</v>
      </c>
      <c r="P196" s="2189">
        <v>1471.1669053820001</v>
      </c>
      <c r="Q196" s="1926" t="s">
        <v>2427</v>
      </c>
      <c r="S196" s="1893"/>
      <c r="T196" s="1893"/>
      <c r="U196" s="1893"/>
    </row>
    <row r="197" spans="1:21" s="1909" customFormat="1" ht="17.25" customHeight="1">
      <c r="A197" s="1922"/>
      <c r="B197" s="2187"/>
      <c r="C197" s="2188"/>
      <c r="D197" s="2189"/>
      <c r="E197" s="2188"/>
      <c r="F197" s="2188"/>
      <c r="G197" s="2189"/>
      <c r="H197" s="2188"/>
      <c r="I197" s="2188"/>
      <c r="J197" s="2189"/>
      <c r="K197" s="2188"/>
      <c r="L197" s="2188"/>
      <c r="M197" s="2188"/>
      <c r="N197" s="2188"/>
      <c r="O197" s="2188"/>
      <c r="P197" s="2189"/>
      <c r="Q197" s="1927"/>
      <c r="S197" s="1910"/>
      <c r="T197" s="1910"/>
      <c r="U197" s="1910"/>
    </row>
    <row r="198" spans="1:21" s="1892" customFormat="1" ht="17.25" customHeight="1">
      <c r="A198" s="1922" t="s">
        <v>2428</v>
      </c>
      <c r="B198" s="2187">
        <v>4354.404344790998</v>
      </c>
      <c r="C198" s="2188">
        <v>4172.6125154200017</v>
      </c>
      <c r="D198" s="2189">
        <v>2737.1705011899994</v>
      </c>
      <c r="E198" s="2188">
        <v>3567.8915959139995</v>
      </c>
      <c r="F198" s="2188">
        <v>3215.9066960879995</v>
      </c>
      <c r="G198" s="2189">
        <v>1239.9832343070002</v>
      </c>
      <c r="H198" s="2188">
        <v>2018.3906774210018</v>
      </c>
      <c r="I198" s="2188">
        <v>4191.2777465080007</v>
      </c>
      <c r="J198" s="2189">
        <v>5162.9589493890016</v>
      </c>
      <c r="K198" s="2174">
        <v>3824.8358877909982</v>
      </c>
      <c r="L198" s="2174">
        <v>4293.0864795799953</v>
      </c>
      <c r="M198" s="2174">
        <v>4675.0821029920035</v>
      </c>
      <c r="N198" s="2174">
        <v>4330.3261649850028</v>
      </c>
      <c r="O198" s="2174">
        <v>3899.3781816760006</v>
      </c>
      <c r="P198" s="2175">
        <v>3218.1174732750019</v>
      </c>
      <c r="Q198" s="1926" t="s">
        <v>2429</v>
      </c>
      <c r="S198" s="1893"/>
      <c r="T198" s="1893"/>
      <c r="U198" s="1893"/>
    </row>
    <row r="199" spans="1:21" s="1892" customFormat="1" ht="17.25" customHeight="1">
      <c r="A199" s="1922"/>
      <c r="B199" s="2187"/>
      <c r="C199" s="2188"/>
      <c r="D199" s="2189"/>
      <c r="E199" s="2176"/>
      <c r="F199" s="2176"/>
      <c r="G199" s="2177"/>
      <c r="H199" s="2188"/>
      <c r="I199" s="2188"/>
      <c r="J199" s="2189"/>
      <c r="K199" s="2176"/>
      <c r="L199" s="2176"/>
      <c r="M199" s="2176"/>
      <c r="N199" s="2176"/>
      <c r="O199" s="2176"/>
      <c r="P199" s="2177"/>
      <c r="Q199" s="1930"/>
      <c r="S199" s="1893"/>
      <c r="T199" s="1893"/>
      <c r="U199" s="1893"/>
    </row>
    <row r="200" spans="1:21" s="1892" customFormat="1" ht="17.25" customHeight="1">
      <c r="A200" s="1922" t="s">
        <v>2464</v>
      </c>
      <c r="B200" s="2187">
        <v>13.848099811000001</v>
      </c>
      <c r="C200" s="2188">
        <v>5.3709252579999998</v>
      </c>
      <c r="D200" s="2189">
        <v>12.584073996999999</v>
      </c>
      <c r="E200" s="2188">
        <v>6.3122170819999992</v>
      </c>
      <c r="F200" s="2188">
        <v>3.7656543280000001</v>
      </c>
      <c r="G200" s="2189">
        <v>5.3085518220000001</v>
      </c>
      <c r="H200" s="2188">
        <v>9.7269705120000012</v>
      </c>
      <c r="I200" s="2188">
        <v>10.78351863</v>
      </c>
      <c r="J200" s="2189">
        <v>11.198215082999999</v>
      </c>
      <c r="K200" s="2188">
        <v>10.694897036000002</v>
      </c>
      <c r="L200" s="2188">
        <v>11.921407419999991</v>
      </c>
      <c r="M200" s="2188">
        <v>10.747641094999997</v>
      </c>
      <c r="N200" s="2188">
        <v>13.503367694</v>
      </c>
      <c r="O200" s="2188">
        <v>6.6553799260000028</v>
      </c>
      <c r="P200" s="2189">
        <v>12.746448935</v>
      </c>
      <c r="Q200" s="1931" t="s">
        <v>2470</v>
      </c>
      <c r="S200" s="1906"/>
      <c r="T200" s="1906"/>
      <c r="U200" s="1906"/>
    </row>
    <row r="201" spans="1:21" s="1892" customFormat="1" ht="17.25" customHeight="1">
      <c r="A201" s="1922"/>
      <c r="B201" s="2187"/>
      <c r="C201" s="2188"/>
      <c r="D201" s="2189"/>
      <c r="E201" s="2188"/>
      <c r="F201" s="2188"/>
      <c r="G201" s="2189"/>
      <c r="H201" s="2188"/>
      <c r="I201" s="2188"/>
      <c r="J201" s="2189"/>
      <c r="K201" s="2188"/>
      <c r="L201" s="2188"/>
      <c r="M201" s="2188"/>
      <c r="N201" s="2188"/>
      <c r="O201" s="2188"/>
      <c r="P201" s="2189"/>
      <c r="Q201" s="1931"/>
      <c r="S201" s="1906"/>
      <c r="T201" s="1906"/>
      <c r="U201" s="1906"/>
    </row>
    <row r="202" spans="1:21" s="1892" customFormat="1" ht="17.25" customHeight="1">
      <c r="A202" s="1922" t="s">
        <v>2466</v>
      </c>
      <c r="B202" s="2187">
        <v>4340.5562449799982</v>
      </c>
      <c r="C202" s="2188">
        <v>4167.2415901620016</v>
      </c>
      <c r="D202" s="2189">
        <v>2724.5864271929995</v>
      </c>
      <c r="E202" s="2188">
        <v>3561.5793788319993</v>
      </c>
      <c r="F202" s="2188">
        <v>3212.1410417599996</v>
      </c>
      <c r="G202" s="2189">
        <v>1234.6746824850002</v>
      </c>
      <c r="H202" s="2188">
        <v>2008.6637069090018</v>
      </c>
      <c r="I202" s="2188">
        <v>4180.4942278780009</v>
      </c>
      <c r="J202" s="2189">
        <v>5151.7607343060017</v>
      </c>
      <c r="K202" s="2188">
        <v>3814.1409907549983</v>
      </c>
      <c r="L202" s="2188">
        <v>4281.1650721599954</v>
      </c>
      <c r="M202" s="2188">
        <v>4664.3344618970032</v>
      </c>
      <c r="N202" s="2188">
        <v>4316.8227972910026</v>
      </c>
      <c r="O202" s="2188">
        <v>3892.7228017500006</v>
      </c>
      <c r="P202" s="2189">
        <v>3205.3710243400019</v>
      </c>
      <c r="Q202" s="1931" t="s">
        <v>2471</v>
      </c>
      <c r="S202" s="1893"/>
      <c r="T202" s="1893"/>
      <c r="U202" s="1893"/>
    </row>
    <row r="203" spans="1:21" s="1909" customFormat="1" ht="17.25" customHeight="1">
      <c r="A203" s="1922"/>
      <c r="B203" s="2187"/>
      <c r="C203" s="2188"/>
      <c r="D203" s="2189"/>
      <c r="E203" s="2188"/>
      <c r="F203" s="2188"/>
      <c r="G203" s="2189"/>
      <c r="H203" s="2188"/>
      <c r="I203" s="2188"/>
      <c r="J203" s="2189"/>
      <c r="K203" s="2188"/>
      <c r="L203" s="2188"/>
      <c r="M203" s="2188"/>
      <c r="N203" s="2188"/>
      <c r="O203" s="2188"/>
      <c r="P203" s="2189"/>
      <c r="Q203" s="1927"/>
      <c r="S203" s="1929"/>
      <c r="T203" s="1929"/>
      <c r="U203" s="1929"/>
    </row>
    <row r="204" spans="1:21" s="1892" customFormat="1" ht="17.25" customHeight="1">
      <c r="A204" s="1922" t="s">
        <v>2434</v>
      </c>
      <c r="B204" s="2187">
        <v>7861.4054695629966</v>
      </c>
      <c r="C204" s="2188">
        <v>6499.0648342539971</v>
      </c>
      <c r="D204" s="2189">
        <v>5138.5166478260007</v>
      </c>
      <c r="E204" s="2188">
        <v>5137.0694495370035</v>
      </c>
      <c r="F204" s="2188">
        <v>3227.1682474380032</v>
      </c>
      <c r="G204" s="2189">
        <v>1480.7201474160006</v>
      </c>
      <c r="H204" s="2188">
        <v>2443.8240732909985</v>
      </c>
      <c r="I204" s="2188">
        <v>7033.7384778979958</v>
      </c>
      <c r="J204" s="2189">
        <v>6409.3890625110071</v>
      </c>
      <c r="K204" s="2188">
        <v>5196.4987695010004</v>
      </c>
      <c r="L204" s="2188">
        <v>7206.3585940650028</v>
      </c>
      <c r="M204" s="2188">
        <v>7795.614821630993</v>
      </c>
      <c r="N204" s="2188">
        <v>6794.2205830890052</v>
      </c>
      <c r="O204" s="2188">
        <v>4881.4932806080024</v>
      </c>
      <c r="P204" s="2189">
        <v>5258.9008391789976</v>
      </c>
      <c r="Q204" s="1926" t="s">
        <v>2435</v>
      </c>
      <c r="S204" s="1893"/>
      <c r="T204" s="1893"/>
      <c r="U204" s="1893"/>
    </row>
    <row r="205" spans="1:21" s="1909" customFormat="1" ht="17.25" customHeight="1">
      <c r="A205" s="1922"/>
      <c r="B205" s="2187"/>
      <c r="C205" s="2188"/>
      <c r="D205" s="2189"/>
      <c r="E205" s="2188"/>
      <c r="F205" s="2188"/>
      <c r="G205" s="2189"/>
      <c r="H205" s="2188"/>
      <c r="I205" s="2188"/>
      <c r="J205" s="2189"/>
      <c r="K205" s="2188"/>
      <c r="L205" s="2188"/>
      <c r="M205" s="2188"/>
      <c r="N205" s="2188"/>
      <c r="O205" s="2188"/>
      <c r="P205" s="2189"/>
      <c r="Q205" s="1931"/>
      <c r="S205" s="1929"/>
      <c r="T205" s="1929"/>
      <c r="U205" s="1929"/>
    </row>
    <row r="206" spans="1:21" s="1909" customFormat="1" ht="17.25" customHeight="1">
      <c r="A206" s="1922" t="s">
        <v>2436</v>
      </c>
      <c r="B206" s="2187">
        <v>7.0335400000000003</v>
      </c>
      <c r="C206" s="2188">
        <v>1.142684</v>
      </c>
      <c r="D206" s="2189">
        <v>7.8549759999999997</v>
      </c>
      <c r="E206" s="2191">
        <v>0</v>
      </c>
      <c r="F206" s="2188">
        <v>1.4123209999999999</v>
      </c>
      <c r="G206" s="2194">
        <v>0</v>
      </c>
      <c r="H206" s="2188">
        <v>1.24916</v>
      </c>
      <c r="I206" s="2188">
        <v>10.736546000000001</v>
      </c>
      <c r="J206" s="2194">
        <v>0</v>
      </c>
      <c r="K206" s="2188">
        <v>2.2891689999999998</v>
      </c>
      <c r="L206" s="2188">
        <v>2.483171</v>
      </c>
      <c r="M206" s="2188">
        <v>4.9038750000000002</v>
      </c>
      <c r="N206" s="2188">
        <v>6.6600830000000002</v>
      </c>
      <c r="O206" s="2191">
        <v>0</v>
      </c>
      <c r="P206" s="2194">
        <v>0</v>
      </c>
      <c r="Q206" s="1938" t="s">
        <v>2437</v>
      </c>
      <c r="S206" s="1929"/>
      <c r="T206" s="1929"/>
      <c r="U206" s="1929"/>
    </row>
    <row r="207" spans="1:21" s="1909" customFormat="1" ht="17.25" customHeight="1">
      <c r="A207" s="1915"/>
      <c r="B207" s="1915"/>
      <c r="C207" s="1916"/>
      <c r="D207" s="1917"/>
      <c r="E207" s="1916"/>
      <c r="F207" s="1916"/>
      <c r="G207" s="1917"/>
      <c r="H207" s="2188"/>
      <c r="I207" s="2188"/>
      <c r="J207" s="2189"/>
      <c r="K207" s="1916"/>
      <c r="L207" s="1916"/>
      <c r="M207" s="1916"/>
      <c r="N207" s="1916"/>
      <c r="O207" s="1916"/>
      <c r="P207" s="1917"/>
      <c r="Q207" s="1918"/>
      <c r="S207" s="1929"/>
      <c r="T207" s="1929"/>
      <c r="U207" s="1929"/>
    </row>
    <row r="208" spans="1:21" s="1892" customFormat="1" ht="17.25" customHeight="1">
      <c r="A208" s="1915" t="s">
        <v>2039</v>
      </c>
      <c r="B208" s="2195">
        <v>17096.528334542996</v>
      </c>
      <c r="C208" s="2196">
        <v>14113.911274646</v>
      </c>
      <c r="D208" s="2197">
        <v>11488.692562291</v>
      </c>
      <c r="E208" s="2196">
        <v>12658.272282400012</v>
      </c>
      <c r="F208" s="2196">
        <v>10484.31981107299</v>
      </c>
      <c r="G208" s="2197">
        <v>7504.8923806829862</v>
      </c>
      <c r="H208" s="2196">
        <v>10644.891528220007</v>
      </c>
      <c r="I208" s="2196">
        <v>17614.558057868984</v>
      </c>
      <c r="J208" s="2197">
        <v>18518.215317196999</v>
      </c>
      <c r="K208" s="2196">
        <v>14339.729944718998</v>
      </c>
      <c r="L208" s="2196">
        <v>16277.087347507999</v>
      </c>
      <c r="M208" s="2196">
        <v>17646.413502664996</v>
      </c>
      <c r="N208" s="2196">
        <v>15896.11270867701</v>
      </c>
      <c r="O208" s="2196">
        <v>11714.931648639002</v>
      </c>
      <c r="P208" s="2197">
        <v>12463.346567733</v>
      </c>
      <c r="Q208" s="1930" t="s">
        <v>142</v>
      </c>
      <c r="S208" s="1906"/>
      <c r="T208" s="1906"/>
      <c r="U208" s="1906"/>
    </row>
    <row r="209" spans="1:21" s="1892" customFormat="1" ht="10.7" customHeight="1">
      <c r="A209" s="1915"/>
      <c r="B209" s="1915"/>
      <c r="C209" s="1916"/>
      <c r="D209" s="1917"/>
      <c r="E209" s="1916"/>
      <c r="F209" s="1916"/>
      <c r="G209" s="1917"/>
      <c r="H209" s="1916"/>
      <c r="I209" s="1916"/>
      <c r="J209" s="1917"/>
      <c r="K209" s="1916"/>
      <c r="L209" s="1916"/>
      <c r="M209" s="1916"/>
      <c r="N209" s="1916"/>
      <c r="O209" s="1916"/>
      <c r="P209" s="1917"/>
      <c r="Q209" s="1930"/>
      <c r="S209" s="1906"/>
      <c r="T209" s="1906"/>
      <c r="U209" s="1906"/>
    </row>
    <row r="210" spans="1:21" s="1892" customFormat="1" ht="10.7" customHeight="1">
      <c r="A210" s="1939"/>
      <c r="B210" s="1915"/>
      <c r="C210" s="1916"/>
      <c r="D210" s="1917"/>
      <c r="E210" s="1916"/>
      <c r="F210" s="1916"/>
      <c r="G210" s="1917"/>
      <c r="H210" s="1916"/>
      <c r="I210" s="1916"/>
      <c r="J210" s="1917"/>
      <c r="K210" s="1916"/>
      <c r="L210" s="1916"/>
      <c r="M210" s="1916"/>
      <c r="N210" s="1916"/>
      <c r="O210" s="1916"/>
      <c r="P210" s="1917"/>
      <c r="Q210" s="1930"/>
      <c r="S210" s="1906"/>
      <c r="T210" s="1906"/>
      <c r="U210" s="1906"/>
    </row>
    <row r="211" spans="1:21" s="1892" customFormat="1" ht="10.7" customHeight="1">
      <c r="A211" s="1939"/>
      <c r="B211" s="1915"/>
      <c r="C211" s="1916"/>
      <c r="D211" s="1917"/>
      <c r="E211" s="1916"/>
      <c r="F211" s="1916"/>
      <c r="G211" s="1917"/>
      <c r="H211" s="1916"/>
      <c r="I211" s="1916"/>
      <c r="J211" s="1917"/>
      <c r="K211" s="1916"/>
      <c r="L211" s="1916"/>
      <c r="M211" s="1916"/>
      <c r="N211" s="1916"/>
      <c r="O211" s="1916"/>
      <c r="P211" s="1917"/>
      <c r="Q211" s="1930"/>
      <c r="S211" s="1906"/>
      <c r="T211" s="1906"/>
      <c r="U211" s="1906"/>
    </row>
    <row r="212" spans="1:21" s="1892" customFormat="1" ht="10.7" customHeight="1">
      <c r="A212" s="1939"/>
      <c r="B212" s="1939"/>
      <c r="C212" s="1940"/>
      <c r="D212" s="1941"/>
      <c r="E212" s="1940"/>
      <c r="F212" s="1940"/>
      <c r="G212" s="1941"/>
      <c r="H212" s="1940"/>
      <c r="I212" s="1940"/>
      <c r="J212" s="1941"/>
      <c r="K212" s="1940"/>
      <c r="L212" s="1940"/>
      <c r="M212" s="1940"/>
      <c r="N212" s="1940"/>
      <c r="O212" s="1940"/>
      <c r="P212" s="1941"/>
      <c r="Q212" s="1930"/>
      <c r="S212" s="1906"/>
      <c r="T212" s="1906"/>
      <c r="U212" s="1906"/>
    </row>
    <row r="213" spans="1:21" s="1892" customFormat="1" ht="10.7" customHeight="1">
      <c r="A213" s="1915"/>
      <c r="B213" s="1915"/>
      <c r="C213" s="1916"/>
      <c r="D213" s="1917"/>
      <c r="E213" s="1916"/>
      <c r="F213" s="1916"/>
      <c r="G213" s="1917"/>
      <c r="H213" s="1916"/>
      <c r="I213" s="1916"/>
      <c r="J213" s="1917"/>
      <c r="K213" s="1916"/>
      <c r="L213" s="1916"/>
      <c r="M213" s="1916"/>
      <c r="N213" s="1916"/>
      <c r="O213" s="1916"/>
      <c r="P213" s="1917"/>
      <c r="Q213" s="1930"/>
      <c r="S213" s="1906"/>
      <c r="T213" s="1906"/>
      <c r="U213" s="1906"/>
    </row>
    <row r="214" spans="1:21" s="1892" customFormat="1" ht="10.7" customHeight="1">
      <c r="A214" s="1915"/>
      <c r="B214" s="1915"/>
      <c r="C214" s="1916"/>
      <c r="D214" s="1917"/>
      <c r="E214" s="1916"/>
      <c r="F214" s="1916"/>
      <c r="G214" s="1917"/>
      <c r="H214" s="1916"/>
      <c r="I214" s="1916"/>
      <c r="J214" s="1917"/>
      <c r="K214" s="1916"/>
      <c r="L214" s="1916"/>
      <c r="M214" s="1916"/>
      <c r="N214" s="1916"/>
      <c r="O214" s="1916"/>
      <c r="P214" s="1917"/>
      <c r="Q214" s="1930"/>
      <c r="S214" s="1906"/>
      <c r="T214" s="1906"/>
      <c r="U214" s="1906"/>
    </row>
    <row r="215" spans="1:21" s="1892" customFormat="1" ht="10.7" customHeight="1">
      <c r="A215" s="1915"/>
      <c r="B215" s="1915"/>
      <c r="C215" s="1916"/>
      <c r="D215" s="1917"/>
      <c r="E215" s="1916"/>
      <c r="F215" s="1916"/>
      <c r="G215" s="1917"/>
      <c r="H215" s="1916"/>
      <c r="I215" s="1916"/>
      <c r="J215" s="1917"/>
      <c r="K215" s="1916"/>
      <c r="L215" s="1916"/>
      <c r="M215" s="1916"/>
      <c r="N215" s="1916"/>
      <c r="O215" s="1916"/>
      <c r="P215" s="1917"/>
      <c r="Q215" s="1930"/>
      <c r="S215" s="1906"/>
      <c r="T215" s="1906"/>
      <c r="U215" s="1906"/>
    </row>
    <row r="216" spans="1:21" s="1892" customFormat="1" ht="10.7" customHeight="1">
      <c r="A216" s="1915"/>
      <c r="B216" s="1915"/>
      <c r="C216" s="1916"/>
      <c r="D216" s="1917"/>
      <c r="E216" s="1916"/>
      <c r="F216" s="1916"/>
      <c r="G216" s="1917"/>
      <c r="H216" s="1916"/>
      <c r="I216" s="1916"/>
      <c r="J216" s="1917"/>
      <c r="K216" s="1916"/>
      <c r="L216" s="1916"/>
      <c r="M216" s="1916"/>
      <c r="N216" s="1916"/>
      <c r="O216" s="1916"/>
      <c r="P216" s="1917"/>
      <c r="Q216" s="1930"/>
      <c r="S216" s="1906"/>
      <c r="T216" s="1906"/>
      <c r="U216" s="1906"/>
    </row>
    <row r="217" spans="1:21" s="1892" customFormat="1" ht="10.7" customHeight="1">
      <c r="A217" s="1915"/>
      <c r="B217" s="1915"/>
      <c r="C217" s="1916"/>
      <c r="D217" s="1917"/>
      <c r="E217" s="1916"/>
      <c r="F217" s="1916"/>
      <c r="G217" s="1917"/>
      <c r="H217" s="1916"/>
      <c r="I217" s="1916"/>
      <c r="J217" s="1917"/>
      <c r="K217" s="1916"/>
      <c r="L217" s="1916"/>
      <c r="M217" s="1916"/>
      <c r="N217" s="1916"/>
      <c r="O217" s="1916"/>
      <c r="P217" s="1917"/>
      <c r="Q217" s="1930"/>
      <c r="S217" s="1906"/>
      <c r="T217" s="1906"/>
      <c r="U217" s="1906"/>
    </row>
    <row r="218" spans="1:21" s="1892" customFormat="1" ht="10.7" customHeight="1">
      <c r="A218" s="1942"/>
      <c r="B218" s="1942"/>
      <c r="C218" s="1943"/>
      <c r="D218" s="1944"/>
      <c r="E218" s="1943"/>
      <c r="F218" s="1943"/>
      <c r="G218" s="1944"/>
      <c r="H218" s="1943"/>
      <c r="I218" s="1943"/>
      <c r="J218" s="1944"/>
      <c r="K218" s="1943"/>
      <c r="L218" s="1943"/>
      <c r="M218" s="1943"/>
      <c r="N218" s="1943"/>
      <c r="O218" s="1943"/>
      <c r="P218" s="1944"/>
      <c r="Q218" s="1945"/>
      <c r="S218" s="1906"/>
      <c r="T218" s="1906"/>
      <c r="U218" s="1906"/>
    </row>
    <row r="219" spans="1:21" s="1892" customFormat="1" ht="10.7" customHeight="1">
      <c r="A219" s="1946"/>
      <c r="B219" s="1916"/>
      <c r="C219" s="1916"/>
      <c r="D219" s="1916"/>
      <c r="E219" s="1916"/>
      <c r="F219" s="1916"/>
      <c r="G219" s="1916"/>
      <c r="H219" s="1916"/>
      <c r="I219" s="1916"/>
      <c r="J219" s="1916"/>
      <c r="K219" s="1916"/>
      <c r="L219" s="1916"/>
      <c r="M219" s="1916"/>
      <c r="N219" s="1916"/>
      <c r="O219" s="1916"/>
      <c r="P219" s="1916"/>
      <c r="Q219" s="1947"/>
      <c r="S219" s="1906"/>
      <c r="T219" s="1906"/>
      <c r="U219" s="1906"/>
    </row>
    <row r="220" spans="1:21" s="1892" customFormat="1" ht="10.7" customHeight="1">
      <c r="A220" s="1916"/>
      <c r="B220" s="1916"/>
      <c r="C220" s="1916"/>
      <c r="D220" s="1916"/>
      <c r="E220" s="1916"/>
      <c r="F220" s="1916"/>
      <c r="G220" s="1916"/>
      <c r="H220" s="1916"/>
      <c r="I220" s="1916"/>
      <c r="J220" s="1916"/>
      <c r="K220" s="1916"/>
      <c r="L220" s="1916"/>
      <c r="M220" s="1916"/>
      <c r="N220" s="1916"/>
      <c r="O220" s="1916"/>
      <c r="P220" s="1916"/>
      <c r="Q220" s="1947"/>
      <c r="S220" s="1906"/>
      <c r="T220" s="1906"/>
      <c r="U220" s="1906"/>
    </row>
    <row r="221" spans="1:21" s="1892" customFormat="1" ht="10.7" customHeight="1">
      <c r="A221" s="1916"/>
      <c r="B221" s="1916"/>
      <c r="C221" s="1916"/>
      <c r="D221" s="1916"/>
      <c r="E221" s="1916"/>
      <c r="F221" s="1916"/>
      <c r="G221" s="1916"/>
      <c r="H221" s="1916"/>
      <c r="I221" s="1916"/>
      <c r="J221" s="1916"/>
      <c r="K221" s="1916"/>
      <c r="L221" s="1916"/>
      <c r="M221" s="1916"/>
      <c r="N221" s="1916"/>
      <c r="O221" s="1916"/>
      <c r="P221" s="1916"/>
      <c r="Q221" s="1947"/>
      <c r="S221" s="1906"/>
      <c r="T221" s="1906"/>
      <c r="U221" s="1906"/>
    </row>
    <row r="222" spans="1:21" s="1892" customFormat="1" ht="12.75" customHeight="1">
      <c r="A222" s="1916"/>
      <c r="B222" s="1916"/>
      <c r="C222" s="1916"/>
      <c r="D222" s="1916"/>
      <c r="E222" s="1916"/>
      <c r="F222" s="1916"/>
      <c r="G222" s="1916"/>
      <c r="H222" s="1916"/>
      <c r="I222" s="1916"/>
      <c r="J222" s="1916"/>
      <c r="K222" s="1916"/>
      <c r="L222" s="1916"/>
      <c r="M222" s="1916"/>
      <c r="N222" s="1916"/>
      <c r="O222" s="1916"/>
      <c r="P222" s="1916"/>
      <c r="Q222" s="1947"/>
      <c r="S222" s="1906"/>
      <c r="T222" s="1906"/>
      <c r="U222" s="1906"/>
    </row>
    <row r="223" spans="1:21" s="1892" customFormat="1" ht="12.75" customHeight="1">
      <c r="A223" s="1948" t="s">
        <v>2447</v>
      </c>
      <c r="B223" s="1948"/>
      <c r="C223" s="1948"/>
      <c r="D223" s="1948"/>
      <c r="E223" s="1948"/>
      <c r="F223" s="1948"/>
      <c r="G223" s="1948"/>
      <c r="H223" s="1948"/>
      <c r="I223" s="1948"/>
      <c r="J223" s="1948"/>
      <c r="K223" s="1948"/>
      <c r="L223" s="1948"/>
      <c r="M223" s="1948"/>
      <c r="N223" s="1948"/>
      <c r="O223" s="1948"/>
      <c r="P223" s="1948"/>
      <c r="Q223" s="1949" t="s">
        <v>2448</v>
      </c>
      <c r="S223" s="1906"/>
      <c r="T223" s="1906"/>
      <c r="U223" s="1906"/>
    </row>
    <row r="224" spans="1:21" ht="12.75" customHeight="1">
      <c r="A224" s="1863"/>
      <c r="B224" s="1863"/>
      <c r="C224" s="1863"/>
      <c r="D224" s="1863"/>
      <c r="E224" s="1863"/>
      <c r="F224" s="1863"/>
      <c r="G224" s="1863"/>
      <c r="H224" s="1863"/>
      <c r="I224" s="1863"/>
      <c r="J224" s="1863"/>
      <c r="K224" s="1863"/>
      <c r="L224" s="1863"/>
      <c r="M224" s="1863"/>
      <c r="N224" s="1863"/>
      <c r="O224" s="1863"/>
      <c r="P224" s="1863"/>
      <c r="Q224" s="1864"/>
    </row>
    <row r="225" spans="1:21" ht="24" customHeight="1">
      <c r="A225" s="1889"/>
      <c r="B225" s="1889"/>
      <c r="C225" s="1889"/>
      <c r="D225" s="1889"/>
      <c r="E225" s="1889"/>
      <c r="F225" s="1889"/>
      <c r="G225" s="1889"/>
      <c r="H225" s="1889"/>
      <c r="I225" s="1889"/>
      <c r="J225" s="1889"/>
      <c r="K225" s="1889"/>
      <c r="L225" s="1889"/>
      <c r="M225" s="1889"/>
      <c r="N225" s="1889"/>
      <c r="O225" s="1889"/>
      <c r="P225" s="1889"/>
      <c r="Q225" s="1890"/>
    </row>
    <row r="226" spans="1:21" ht="15.95" customHeight="1">
      <c r="A226" s="1866" t="s">
        <v>2401</v>
      </c>
      <c r="B226" s="1866"/>
      <c r="C226" s="1866"/>
      <c r="D226" s="1866"/>
      <c r="E226" s="1866"/>
      <c r="F226" s="1866"/>
      <c r="G226" s="1866"/>
      <c r="H226" s="1866"/>
      <c r="I226" s="1866"/>
      <c r="J226" s="1866"/>
      <c r="K226" s="1866"/>
      <c r="L226" s="1866"/>
      <c r="M226" s="1866"/>
      <c r="N226" s="1866"/>
      <c r="O226" s="1866"/>
      <c r="P226" s="1866"/>
      <c r="Q226" s="1950" t="s">
        <v>2402</v>
      </c>
    </row>
    <row r="227" spans="1:21" ht="15.95" customHeight="1">
      <c r="A227" s="1867" t="s">
        <v>2472</v>
      </c>
      <c r="B227" s="1867"/>
      <c r="C227" s="1867"/>
      <c r="D227" s="1867"/>
      <c r="E227" s="1867"/>
      <c r="F227" s="1867"/>
      <c r="G227" s="1867"/>
      <c r="H227" s="1793"/>
      <c r="I227" s="1793"/>
      <c r="J227" s="1793"/>
      <c r="K227" s="1793"/>
      <c r="L227" s="1793"/>
      <c r="M227" s="1793"/>
      <c r="N227" s="1793"/>
      <c r="O227" s="1793"/>
      <c r="P227" s="1793"/>
      <c r="Q227" s="1868" t="s">
        <v>2473</v>
      </c>
    </row>
    <row r="228" spans="1:21" ht="15.95" customHeight="1">
      <c r="A228" s="1951" t="s">
        <v>2405</v>
      </c>
      <c r="B228" s="1951"/>
      <c r="C228" s="1951"/>
      <c r="D228" s="1951"/>
      <c r="E228" s="1951"/>
      <c r="F228" s="1951"/>
      <c r="G228" s="1951"/>
      <c r="H228" s="1951"/>
      <c r="I228" s="1951"/>
      <c r="J228" s="1951"/>
      <c r="K228" s="1951"/>
      <c r="L228" s="1951"/>
      <c r="M228" s="1951"/>
      <c r="N228" s="1951"/>
      <c r="O228" s="1951"/>
      <c r="P228" s="1951"/>
      <c r="Q228" s="1796" t="s">
        <v>2474</v>
      </c>
    </row>
    <row r="229" spans="1:21" s="1801" customFormat="1" ht="11.1" customHeight="1">
      <c r="A229" s="1870"/>
      <c r="B229" s="1797"/>
      <c r="C229" s="1797"/>
      <c r="D229" s="1797"/>
      <c r="E229" s="1797"/>
      <c r="F229" s="1797"/>
      <c r="G229" s="1797"/>
      <c r="H229" s="1797"/>
      <c r="I229" s="1797"/>
      <c r="J229" s="1797"/>
      <c r="K229" s="1797"/>
      <c r="L229" s="1797"/>
      <c r="M229" s="1797"/>
      <c r="N229" s="1797"/>
      <c r="O229" s="1797"/>
      <c r="P229" s="1797"/>
      <c r="Q229" s="1798"/>
      <c r="S229" s="1802"/>
      <c r="T229" s="1802"/>
      <c r="U229" s="1802"/>
    </row>
    <row r="230" spans="1:21" s="1801" customFormat="1" ht="11.1" customHeight="1">
      <c r="B230" s="2293">
        <v>2020</v>
      </c>
      <c r="C230" s="2294"/>
      <c r="D230" s="2295"/>
      <c r="E230" s="2293">
        <v>2020</v>
      </c>
      <c r="F230" s="2294"/>
      <c r="G230" s="2294"/>
      <c r="H230" s="2294"/>
      <c r="I230" s="2294"/>
      <c r="J230" s="2295"/>
      <c r="K230" s="2293">
        <v>2019</v>
      </c>
      <c r="L230" s="2294"/>
      <c r="M230" s="2294"/>
      <c r="N230" s="2294"/>
      <c r="O230" s="2294"/>
      <c r="P230" s="2295"/>
      <c r="Q230" s="1800"/>
      <c r="S230" s="1805"/>
      <c r="T230" s="1802"/>
      <c r="U230" s="1802"/>
    </row>
    <row r="231" spans="1:21" s="1813" customFormat="1" ht="11.1" customHeight="1">
      <c r="A231" s="1848"/>
      <c r="B231" s="2296"/>
      <c r="C231" s="2297"/>
      <c r="D231" s="2298"/>
      <c r="E231" s="2296"/>
      <c r="F231" s="2297"/>
      <c r="G231" s="2297"/>
      <c r="H231" s="2297"/>
      <c r="I231" s="2297"/>
      <c r="J231" s="2298"/>
      <c r="K231" s="2296"/>
      <c r="L231" s="2297"/>
      <c r="M231" s="2297"/>
      <c r="N231" s="2297"/>
      <c r="O231" s="2297"/>
      <c r="P231" s="2298"/>
      <c r="Q231" s="1804" t="s">
        <v>1570</v>
      </c>
      <c r="S231" s="1814"/>
      <c r="T231" s="1815"/>
      <c r="U231" s="1815"/>
    </row>
    <row r="232" spans="1:21" s="1813" customFormat="1" ht="11.1" customHeight="1">
      <c r="A232" s="1952"/>
      <c r="B232" s="1807" t="s">
        <v>2408</v>
      </c>
      <c r="C232" s="1808" t="s">
        <v>2409</v>
      </c>
      <c r="D232" s="1809" t="s">
        <v>2410</v>
      </c>
      <c r="E232" s="1807" t="s">
        <v>2407</v>
      </c>
      <c r="F232" s="1808" t="s">
        <v>29</v>
      </c>
      <c r="G232" s="1808" t="s">
        <v>30</v>
      </c>
      <c r="H232" s="1807" t="s">
        <v>23</v>
      </c>
      <c r="I232" s="1808" t="s">
        <v>24</v>
      </c>
      <c r="J232" s="1809" t="s">
        <v>25</v>
      </c>
      <c r="K232" s="1810" t="s">
        <v>40</v>
      </c>
      <c r="L232" s="1811" t="s">
        <v>1572</v>
      </c>
      <c r="M232" s="1811" t="s">
        <v>26</v>
      </c>
      <c r="N232" s="1808" t="s">
        <v>2408</v>
      </c>
      <c r="O232" s="1808" t="s">
        <v>2409</v>
      </c>
      <c r="P232" s="1809" t="s">
        <v>2410</v>
      </c>
      <c r="Q232" s="1872"/>
      <c r="R232" s="1824"/>
      <c r="S232" s="1814"/>
      <c r="T232" s="1814"/>
      <c r="U232" s="1814"/>
    </row>
    <row r="233" spans="1:21" ht="10.7" customHeight="1">
      <c r="A233" s="1953"/>
      <c r="B233" s="1874" t="s">
        <v>2412</v>
      </c>
      <c r="C233" s="1875" t="s">
        <v>2413</v>
      </c>
      <c r="D233" s="1820" t="s">
        <v>12</v>
      </c>
      <c r="E233" s="1874" t="s">
        <v>11</v>
      </c>
      <c r="F233" s="1875" t="s">
        <v>2411</v>
      </c>
      <c r="G233" s="1875" t="s">
        <v>9</v>
      </c>
      <c r="H233" s="1874" t="s">
        <v>8</v>
      </c>
      <c r="I233" s="1875" t="s">
        <v>7</v>
      </c>
      <c r="J233" s="1820" t="s">
        <v>6</v>
      </c>
      <c r="K233" s="1954" t="s">
        <v>1575</v>
      </c>
      <c r="L233" s="1876" t="s">
        <v>1576</v>
      </c>
      <c r="M233" s="1876" t="s">
        <v>1577</v>
      </c>
      <c r="N233" s="1875" t="s">
        <v>2412</v>
      </c>
      <c r="O233" s="1875" t="s">
        <v>2413</v>
      </c>
      <c r="P233" s="1820" t="s">
        <v>12</v>
      </c>
      <c r="Q233" s="1877"/>
    </row>
    <row r="234" spans="1:21" ht="15" customHeight="1">
      <c r="A234" s="1955"/>
      <c r="B234" s="1842"/>
      <c r="C234" s="1842"/>
      <c r="D234" s="1842"/>
      <c r="E234" s="1956"/>
      <c r="F234" s="1957"/>
      <c r="G234" s="1958"/>
      <c r="H234" s="1924"/>
      <c r="I234" s="1924"/>
      <c r="J234" s="1959"/>
      <c r="K234" s="1924"/>
      <c r="L234" s="1842"/>
      <c r="M234" s="1842"/>
      <c r="N234" s="1842"/>
      <c r="O234" s="1842"/>
      <c r="P234" s="1842"/>
      <c r="Q234" s="1960"/>
    </row>
    <row r="235" spans="1:21" ht="27" customHeight="1">
      <c r="A235" s="1844" t="s">
        <v>2475</v>
      </c>
      <c r="B235" s="2188">
        <v>4594.9393199199976</v>
      </c>
      <c r="C235" s="2188">
        <v>3457.5539007479997</v>
      </c>
      <c r="D235" s="2188">
        <v>3220.4877431320006</v>
      </c>
      <c r="E235" s="2187">
        <v>3795.1833062579994</v>
      </c>
      <c r="F235" s="2188">
        <v>2793.4746462239996</v>
      </c>
      <c r="G235" s="2189">
        <v>3537.4446505390029</v>
      </c>
      <c r="H235" s="2188">
        <v>4995.1852231950024</v>
      </c>
      <c r="I235" s="2188">
        <v>5126.7509880580028</v>
      </c>
      <c r="J235" s="2189">
        <v>5098.1372796319993</v>
      </c>
      <c r="K235" s="2188">
        <v>5015.1229258989997</v>
      </c>
      <c r="L235" s="2188">
        <v>5157.0609707369986</v>
      </c>
      <c r="M235" s="2188">
        <v>5298.2508128090021</v>
      </c>
      <c r="N235" s="2188">
        <v>4609.6993914560026</v>
      </c>
      <c r="O235" s="2188">
        <v>3538.9551411860002</v>
      </c>
      <c r="P235" s="2188">
        <v>4365.7122565079999</v>
      </c>
      <c r="Q235" s="1840" t="s">
        <v>2476</v>
      </c>
    </row>
    <row r="236" spans="1:21" ht="27" customHeight="1">
      <c r="A236" s="1844"/>
      <c r="B236" s="2188"/>
      <c r="C236" s="2188"/>
      <c r="D236" s="2188"/>
      <c r="E236" s="2187"/>
      <c r="F236" s="2188"/>
      <c r="G236" s="2189"/>
      <c r="H236" s="2188"/>
      <c r="I236" s="2188"/>
      <c r="J236" s="2189"/>
      <c r="K236" s="2188"/>
      <c r="L236" s="2188"/>
      <c r="M236" s="2188"/>
      <c r="N236" s="2188"/>
      <c r="O236" s="2188"/>
      <c r="P236" s="2188"/>
      <c r="Q236" s="1840"/>
    </row>
    <row r="237" spans="1:21" ht="27" customHeight="1">
      <c r="A237" s="1844" t="s">
        <v>2477</v>
      </c>
      <c r="B237" s="2188">
        <v>5218.3070447000036</v>
      </c>
      <c r="C237" s="2188">
        <v>5388.9875475230001</v>
      </c>
      <c r="D237" s="2188">
        <v>4775.8009070130011</v>
      </c>
      <c r="E237" s="2187">
        <v>5380.6641007969993</v>
      </c>
      <c r="F237" s="2188">
        <v>3777.1271005099998</v>
      </c>
      <c r="G237" s="2189">
        <v>3245.2846417430001</v>
      </c>
      <c r="H237" s="2188">
        <v>5429.4642959330022</v>
      </c>
      <c r="I237" s="2188">
        <v>6035.7237920219995</v>
      </c>
      <c r="J237" s="2189">
        <v>6576.8093679819985</v>
      </c>
      <c r="K237" s="2188">
        <v>6499.1856589630024</v>
      </c>
      <c r="L237" s="2188">
        <v>6625.974921455002</v>
      </c>
      <c r="M237" s="2188">
        <v>7113.8243221510002</v>
      </c>
      <c r="N237" s="2188">
        <v>6553.1339822120017</v>
      </c>
      <c r="O237" s="2188">
        <v>4946.5598960180005</v>
      </c>
      <c r="P237" s="2188">
        <v>5913.877979271002</v>
      </c>
      <c r="Q237" s="1840" t="s">
        <v>2478</v>
      </c>
    </row>
    <row r="238" spans="1:21" ht="27" customHeight="1">
      <c r="A238" s="1844"/>
      <c r="B238" s="2188"/>
      <c r="C238" s="2188"/>
      <c r="D238" s="2188"/>
      <c r="E238" s="2187"/>
      <c r="F238" s="2188"/>
      <c r="G238" s="2189"/>
      <c r="H238" s="2188"/>
      <c r="I238" s="2188"/>
      <c r="J238" s="2189"/>
      <c r="K238" s="2188"/>
      <c r="L238" s="2188"/>
      <c r="M238" s="2188"/>
      <c r="N238" s="2188"/>
      <c r="O238" s="2188"/>
      <c r="P238" s="2188"/>
      <c r="Q238" s="1840"/>
    </row>
    <row r="239" spans="1:21" ht="27" customHeight="1">
      <c r="A239" s="1844" t="s">
        <v>2479</v>
      </c>
      <c r="B239" s="2188">
        <v>2006.5265415690005</v>
      </c>
      <c r="C239" s="2188">
        <v>2142.3972154460016</v>
      </c>
      <c r="D239" s="2188">
        <v>1548.9667316830003</v>
      </c>
      <c r="E239" s="2187">
        <v>2429.747439018</v>
      </c>
      <c r="F239" s="2188">
        <v>1634.688862853001</v>
      </c>
      <c r="G239" s="2189">
        <v>2495.419449287002</v>
      </c>
      <c r="H239" s="2188">
        <v>2962.4209944369986</v>
      </c>
      <c r="I239" s="2188">
        <v>2683.1181864970013</v>
      </c>
      <c r="J239" s="2189">
        <v>2894.5900060039994</v>
      </c>
      <c r="K239" s="2188">
        <v>2463.3793488510009</v>
      </c>
      <c r="L239" s="2188">
        <v>2132.8333779450008</v>
      </c>
      <c r="M239" s="2188">
        <v>2611.001857509998</v>
      </c>
      <c r="N239" s="2188">
        <v>2871.0006284610008</v>
      </c>
      <c r="O239" s="2188">
        <v>3446.4586066389998</v>
      </c>
      <c r="P239" s="2188">
        <v>2828.1099846720008</v>
      </c>
      <c r="Q239" s="1840" t="s">
        <v>2480</v>
      </c>
    </row>
    <row r="240" spans="1:21" ht="27" customHeight="1">
      <c r="A240" s="1844"/>
      <c r="B240" s="2188"/>
      <c r="C240" s="2188"/>
      <c r="D240" s="2188"/>
      <c r="E240" s="2187"/>
      <c r="F240" s="2188"/>
      <c r="G240" s="2189"/>
      <c r="H240" s="2188"/>
      <c r="I240" s="2188"/>
      <c r="J240" s="2189"/>
      <c r="K240" s="2188"/>
      <c r="L240" s="2188"/>
      <c r="M240" s="2188"/>
      <c r="N240" s="2188"/>
      <c r="O240" s="2188"/>
      <c r="P240" s="2188"/>
      <c r="Q240" s="1840"/>
    </row>
    <row r="241" spans="1:21" ht="27" customHeight="1">
      <c r="A241" s="1844" t="s">
        <v>2481</v>
      </c>
      <c r="B241" s="2188">
        <v>1993.6358506400004</v>
      </c>
      <c r="C241" s="2188">
        <v>1735.0947127619993</v>
      </c>
      <c r="D241" s="2188">
        <v>1383.0926077279998</v>
      </c>
      <c r="E241" s="2187">
        <v>1439.5775335709993</v>
      </c>
      <c r="F241" s="2188">
        <v>1119.5040070089999</v>
      </c>
      <c r="G241" s="2189">
        <v>1797.0211984390003</v>
      </c>
      <c r="H241" s="2188">
        <v>2227.6316258849997</v>
      </c>
      <c r="I241" s="2188">
        <v>1838.0122360859991</v>
      </c>
      <c r="J241" s="2189">
        <v>2231.8491355030005</v>
      </c>
      <c r="K241" s="2188">
        <v>2032.2185272590002</v>
      </c>
      <c r="L241" s="2188">
        <v>2226.0783288179996</v>
      </c>
      <c r="M241" s="2188">
        <v>2318.1365086859996</v>
      </c>
      <c r="N241" s="2188">
        <v>1994.4598417759996</v>
      </c>
      <c r="O241" s="2188">
        <v>1630.3531092390006</v>
      </c>
      <c r="P241" s="2188">
        <v>1965.7236932249996</v>
      </c>
      <c r="Q241" s="1840" t="s">
        <v>2482</v>
      </c>
    </row>
    <row r="242" spans="1:21" ht="27" customHeight="1">
      <c r="A242" s="1844"/>
      <c r="B242" s="2188"/>
      <c r="C242" s="2188"/>
      <c r="D242" s="2188"/>
      <c r="E242" s="2187"/>
      <c r="F242" s="2188"/>
      <c r="G242" s="2189"/>
      <c r="H242" s="2188"/>
      <c r="I242" s="2188"/>
      <c r="J242" s="2189"/>
      <c r="K242" s="2188"/>
      <c r="L242" s="2188"/>
      <c r="M242" s="2188"/>
      <c r="N242" s="2188"/>
      <c r="O242" s="2188"/>
      <c r="P242" s="2188"/>
      <c r="Q242" s="1840"/>
    </row>
    <row r="243" spans="1:21" ht="27" customHeight="1">
      <c r="A243" s="1844" t="s">
        <v>2483</v>
      </c>
      <c r="B243" s="2188">
        <v>1746.1604419280002</v>
      </c>
      <c r="C243" s="2188">
        <v>1816.0473088729998</v>
      </c>
      <c r="D243" s="2188">
        <v>1590.2821482989993</v>
      </c>
      <c r="E243" s="2187">
        <v>1575.6522267790001</v>
      </c>
      <c r="F243" s="2188">
        <v>861.0311276220001</v>
      </c>
      <c r="G243" s="2189">
        <v>1322.3251109929995</v>
      </c>
      <c r="H243" s="2188">
        <v>2198.181908165001</v>
      </c>
      <c r="I243" s="2188">
        <v>1864.4763127929991</v>
      </c>
      <c r="J243" s="2189">
        <v>1896.9293551530006</v>
      </c>
      <c r="K243" s="2188">
        <v>2473.3307420679998</v>
      </c>
      <c r="L243" s="2188">
        <v>2318.2662738980002</v>
      </c>
      <c r="M243" s="2188">
        <v>2620.3423428049991</v>
      </c>
      <c r="N243" s="2188">
        <v>1600.5696465729998</v>
      </c>
      <c r="O243" s="2188">
        <v>1829.6917327249994</v>
      </c>
      <c r="P243" s="2188">
        <v>2445.5878901660008</v>
      </c>
      <c r="Q243" s="1840" t="s">
        <v>2484</v>
      </c>
    </row>
    <row r="244" spans="1:21" ht="27" customHeight="1">
      <c r="A244" s="1844"/>
      <c r="B244" s="2188"/>
      <c r="C244" s="2188"/>
      <c r="D244" s="2188"/>
      <c r="E244" s="2187"/>
      <c r="F244" s="2188"/>
      <c r="G244" s="2189"/>
      <c r="H244" s="2188"/>
      <c r="I244" s="2188"/>
      <c r="J244" s="2189"/>
      <c r="K244" s="2188"/>
      <c r="L244" s="2188"/>
      <c r="M244" s="2188"/>
      <c r="N244" s="2188"/>
      <c r="O244" s="2188"/>
      <c r="P244" s="2188"/>
      <c r="Q244" s="1840"/>
    </row>
    <row r="245" spans="1:21" ht="27" customHeight="1">
      <c r="A245" s="1844" t="s">
        <v>2485</v>
      </c>
      <c r="B245" s="2188">
        <v>478.84905404499995</v>
      </c>
      <c r="C245" s="2188">
        <v>422.34845102499997</v>
      </c>
      <c r="D245" s="2188">
        <v>457.99620692299987</v>
      </c>
      <c r="E245" s="2187">
        <v>480.80787573999993</v>
      </c>
      <c r="F245" s="2188">
        <v>478.9599388200001</v>
      </c>
      <c r="G245" s="2189">
        <v>468.30088198999988</v>
      </c>
      <c r="H245" s="2188">
        <v>529.80299649899985</v>
      </c>
      <c r="I245" s="2188">
        <v>531.12968790700018</v>
      </c>
      <c r="J245" s="2189">
        <v>2649.5767976729994</v>
      </c>
      <c r="K245" s="2188">
        <v>1442.7488270510007</v>
      </c>
      <c r="L245" s="2188">
        <v>886.90405778799948</v>
      </c>
      <c r="M245" s="2188">
        <v>898.76285130999997</v>
      </c>
      <c r="N245" s="2188">
        <v>902.13003102000016</v>
      </c>
      <c r="O245" s="2188">
        <v>1271.6381054300007</v>
      </c>
      <c r="P245" s="2188">
        <v>1103.5993676350008</v>
      </c>
      <c r="Q245" s="1840" t="s">
        <v>2486</v>
      </c>
    </row>
    <row r="246" spans="1:21" ht="27" customHeight="1">
      <c r="A246" s="1844"/>
      <c r="B246" s="2188"/>
      <c r="C246" s="2188"/>
      <c r="D246" s="2188"/>
      <c r="E246" s="2187"/>
      <c r="F246" s="2188"/>
      <c r="G246" s="2189"/>
      <c r="H246" s="2188"/>
      <c r="I246" s="2188"/>
      <c r="J246" s="2189"/>
      <c r="K246" s="2188"/>
      <c r="L246" s="2188"/>
      <c r="M246" s="2188"/>
      <c r="N246" s="2188"/>
      <c r="O246" s="2188"/>
      <c r="P246" s="2188"/>
      <c r="Q246" s="1840"/>
    </row>
    <row r="247" spans="1:21" ht="27" customHeight="1">
      <c r="A247" s="1844" t="s">
        <v>2487</v>
      </c>
      <c r="B247" s="2188">
        <v>345.34082519499975</v>
      </c>
      <c r="C247" s="2188">
        <v>316.97829944300003</v>
      </c>
      <c r="D247" s="2188">
        <v>498.05631855799982</v>
      </c>
      <c r="E247" s="2187">
        <v>352.26553479299963</v>
      </c>
      <c r="F247" s="2188">
        <v>482.68626686099998</v>
      </c>
      <c r="G247" s="2189">
        <v>325.62916875300004</v>
      </c>
      <c r="H247" s="2188">
        <v>725.14590523899994</v>
      </c>
      <c r="I247" s="2188">
        <v>444.22509504499988</v>
      </c>
      <c r="J247" s="2189">
        <v>582.17984557199975</v>
      </c>
      <c r="K247" s="2188">
        <v>425.20056480699992</v>
      </c>
      <c r="L247" s="2188">
        <v>396.8334601920003</v>
      </c>
      <c r="M247" s="2188">
        <v>987.26661794699942</v>
      </c>
      <c r="N247" s="2188">
        <v>632.64820490900013</v>
      </c>
      <c r="O247" s="2188">
        <v>687.30504741399955</v>
      </c>
      <c r="P247" s="2188">
        <v>778.27633443700006</v>
      </c>
      <c r="Q247" s="1840" t="s">
        <v>2488</v>
      </c>
    </row>
    <row r="248" spans="1:21" ht="27" customHeight="1">
      <c r="A248" s="1844"/>
      <c r="B248" s="2188"/>
      <c r="C248" s="2188"/>
      <c r="D248" s="2188"/>
      <c r="E248" s="2187"/>
      <c r="F248" s="2188"/>
      <c r="G248" s="2189"/>
      <c r="H248" s="2188"/>
      <c r="I248" s="2188"/>
      <c r="J248" s="2189"/>
      <c r="K248" s="2188"/>
      <c r="L248" s="2188"/>
      <c r="M248" s="2188"/>
      <c r="N248" s="2188"/>
      <c r="O248" s="2188"/>
      <c r="P248" s="2188"/>
      <c r="Q248" s="1840"/>
      <c r="S248" s="1837"/>
    </row>
    <row r="249" spans="1:21" ht="27" customHeight="1">
      <c r="A249" s="1844" t="s">
        <v>2489</v>
      </c>
      <c r="B249" s="2188">
        <v>631.72320939000042</v>
      </c>
      <c r="C249" s="2188">
        <v>609.19982798800015</v>
      </c>
      <c r="D249" s="2188">
        <v>506.91853434300026</v>
      </c>
      <c r="E249" s="2187">
        <v>585.12263746800022</v>
      </c>
      <c r="F249" s="2188">
        <v>446.0538441060001</v>
      </c>
      <c r="G249" s="2189">
        <v>711.9495063239998</v>
      </c>
      <c r="H249" s="2188">
        <v>494.49989987299989</v>
      </c>
      <c r="I249" s="2188">
        <v>457.30672975800019</v>
      </c>
      <c r="J249" s="2189">
        <v>690.8495041719998</v>
      </c>
      <c r="K249" s="2188">
        <v>629.6186014269997</v>
      </c>
      <c r="L249" s="2188">
        <v>390.19085176099975</v>
      </c>
      <c r="M249" s="2188">
        <v>711.38076594699999</v>
      </c>
      <c r="N249" s="2188">
        <v>584.31936254699963</v>
      </c>
      <c r="O249" s="2188">
        <v>416.47216044100048</v>
      </c>
      <c r="P249" s="2188">
        <v>422.59940370300029</v>
      </c>
      <c r="Q249" s="1840" t="s">
        <v>2490</v>
      </c>
      <c r="S249" s="1837"/>
      <c r="T249" s="1837"/>
      <c r="U249" s="1837"/>
    </row>
    <row r="250" spans="1:21" ht="27" customHeight="1">
      <c r="A250" s="1844"/>
      <c r="B250" s="2188"/>
      <c r="C250" s="2188"/>
      <c r="D250" s="2188"/>
      <c r="E250" s="2187"/>
      <c r="F250" s="2188"/>
      <c r="G250" s="2189"/>
      <c r="H250" s="2188"/>
      <c r="I250" s="2188"/>
      <c r="J250" s="2189"/>
      <c r="K250" s="2188"/>
      <c r="L250" s="2188"/>
      <c r="M250" s="2188"/>
      <c r="N250" s="2188"/>
      <c r="O250" s="2188"/>
      <c r="P250" s="2188"/>
      <c r="Q250" s="1840"/>
      <c r="S250" s="1837"/>
      <c r="T250" s="1837"/>
      <c r="U250" s="1837"/>
    </row>
    <row r="251" spans="1:21" ht="27" customHeight="1">
      <c r="A251" s="1844" t="s">
        <v>2491</v>
      </c>
      <c r="B251" s="2188">
        <v>590.92012214799968</v>
      </c>
      <c r="C251" s="2188">
        <v>505.30833067199956</v>
      </c>
      <c r="D251" s="2188">
        <v>721.53061276500068</v>
      </c>
      <c r="E251" s="2187">
        <v>374.31605653600002</v>
      </c>
      <c r="F251" s="2188">
        <v>331.05745561200001</v>
      </c>
      <c r="G251" s="2189">
        <v>408.25574454899976</v>
      </c>
      <c r="H251" s="2188">
        <v>598.29642310699967</v>
      </c>
      <c r="I251" s="2188">
        <v>475.05107652799984</v>
      </c>
      <c r="J251" s="2189">
        <v>603.92280477300017</v>
      </c>
      <c r="K251" s="2188">
        <v>570.46623820200045</v>
      </c>
      <c r="L251" s="2188">
        <v>497.35138079500001</v>
      </c>
      <c r="M251" s="2188">
        <v>1092.042153119</v>
      </c>
      <c r="N251" s="2188">
        <v>595.64031878599997</v>
      </c>
      <c r="O251" s="2188">
        <v>463.94969487499992</v>
      </c>
      <c r="P251" s="2188">
        <v>678.93123305999961</v>
      </c>
      <c r="Q251" s="1840" t="s">
        <v>2492</v>
      </c>
      <c r="S251" s="1837"/>
      <c r="T251" s="1837"/>
      <c r="U251" s="1837"/>
    </row>
    <row r="252" spans="1:21" ht="27" customHeight="1">
      <c r="A252" s="1844"/>
      <c r="B252" s="2188"/>
      <c r="C252" s="2188"/>
      <c r="D252" s="2188"/>
      <c r="E252" s="2187"/>
      <c r="F252" s="2188"/>
      <c r="G252" s="2189"/>
      <c r="H252" s="2188"/>
      <c r="I252" s="2188"/>
      <c r="J252" s="2189"/>
      <c r="K252" s="2188"/>
      <c r="L252" s="2188"/>
      <c r="M252" s="2188"/>
      <c r="N252" s="2188"/>
      <c r="O252" s="2188"/>
      <c r="P252" s="2188"/>
      <c r="Q252" s="1840"/>
      <c r="S252" s="1837"/>
      <c r="T252" s="1837"/>
      <c r="U252" s="1837"/>
    </row>
    <row r="253" spans="1:21" ht="27" customHeight="1">
      <c r="A253" s="1844" t="s">
        <v>2493</v>
      </c>
      <c r="B253" s="2188">
        <v>7.0086319999999986</v>
      </c>
      <c r="C253" s="2188">
        <v>20.442544000000002</v>
      </c>
      <c r="D253" s="2188">
        <v>19.362045999999999</v>
      </c>
      <c r="E253" s="2187">
        <v>12.257080999999998</v>
      </c>
      <c r="F253" s="2188">
        <v>6.354546</v>
      </c>
      <c r="G253" s="2189">
        <v>8.402588999999999</v>
      </c>
      <c r="H253" s="2188">
        <v>8.0440849999999973</v>
      </c>
      <c r="I253" s="2188">
        <v>7.7458979999999986</v>
      </c>
      <c r="J253" s="2189">
        <v>7.9211340000000003</v>
      </c>
      <c r="K253" s="2188">
        <v>2.7662657999999989</v>
      </c>
      <c r="L253" s="2188">
        <v>1.1101799999999999</v>
      </c>
      <c r="M253" s="2188">
        <v>2.5899289999999997</v>
      </c>
      <c r="N253" s="2188">
        <v>1.2021090000000003</v>
      </c>
      <c r="O253" s="2188">
        <v>5.3165319999999969</v>
      </c>
      <c r="P253" s="2188">
        <v>2.672094</v>
      </c>
      <c r="Q253" s="1840" t="s">
        <v>2494</v>
      </c>
      <c r="S253" s="1837"/>
      <c r="T253" s="1837"/>
      <c r="U253" s="1837"/>
    </row>
    <row r="254" spans="1:21" ht="27" customHeight="1">
      <c r="A254" s="1844"/>
      <c r="B254" s="2188"/>
      <c r="C254" s="2188"/>
      <c r="D254" s="2188"/>
      <c r="E254" s="2187"/>
      <c r="F254" s="2188"/>
      <c r="G254" s="2189"/>
      <c r="H254" s="2188"/>
      <c r="I254" s="2188"/>
      <c r="J254" s="2189"/>
      <c r="K254" s="2188"/>
      <c r="L254" s="2188"/>
      <c r="M254" s="2188"/>
      <c r="N254" s="2188"/>
      <c r="O254" s="2188"/>
      <c r="P254" s="2188"/>
      <c r="Q254" s="1840"/>
      <c r="S254" s="1837"/>
      <c r="T254" s="1837"/>
      <c r="U254" s="1837"/>
    </row>
    <row r="255" spans="1:21" ht="27" customHeight="1">
      <c r="A255" s="1844" t="s">
        <v>2495</v>
      </c>
      <c r="B255" s="2188">
        <v>506.82942261799974</v>
      </c>
      <c r="C255" s="2188">
        <v>341.34557988999995</v>
      </c>
      <c r="D255" s="2188">
        <v>985.7486635630006</v>
      </c>
      <c r="E255" s="2187">
        <v>314.58898448400009</v>
      </c>
      <c r="F255" s="2188">
        <v>329.10758461100005</v>
      </c>
      <c r="G255" s="2189">
        <v>425.83482775399966</v>
      </c>
      <c r="H255" s="2188">
        <v>618.58312644099999</v>
      </c>
      <c r="I255" s="2188">
        <v>445.58365647800014</v>
      </c>
      <c r="J255" s="2189">
        <v>630.47806148400025</v>
      </c>
      <c r="K255" s="2188">
        <v>699.67447030000017</v>
      </c>
      <c r="L255" s="2188">
        <v>411.26971566000026</v>
      </c>
      <c r="M255" s="2188">
        <v>522.77918992099967</v>
      </c>
      <c r="N255" s="2188">
        <v>486.22439066100026</v>
      </c>
      <c r="O255" s="2188">
        <v>469.02246478899997</v>
      </c>
      <c r="P255" s="2188">
        <v>623.95506796500001</v>
      </c>
      <c r="Q255" s="1840" t="s">
        <v>2496</v>
      </c>
      <c r="S255" s="1837"/>
      <c r="T255" s="1837"/>
      <c r="U255" s="1837"/>
    </row>
    <row r="256" spans="1:21" ht="27" customHeight="1">
      <c r="A256" s="1844"/>
      <c r="B256" s="2188"/>
      <c r="C256" s="2188"/>
      <c r="D256" s="2188"/>
      <c r="E256" s="2187"/>
      <c r="F256" s="2188"/>
      <c r="G256" s="2189"/>
      <c r="H256" s="2188"/>
      <c r="I256" s="2188"/>
      <c r="J256" s="2189"/>
      <c r="K256" s="2188"/>
      <c r="L256" s="2188"/>
      <c r="M256" s="2188"/>
      <c r="N256" s="2188"/>
      <c r="O256" s="2188"/>
      <c r="P256" s="2188"/>
      <c r="Q256" s="1840"/>
      <c r="S256" s="1837"/>
      <c r="T256" s="1837"/>
      <c r="U256" s="1837"/>
    </row>
    <row r="257" spans="1:21" ht="27" customHeight="1">
      <c r="A257" s="1844" t="s">
        <v>2497</v>
      </c>
      <c r="B257" s="2188">
        <v>191.33109111799988</v>
      </c>
      <c r="C257" s="2188">
        <v>165.94052700000003</v>
      </c>
      <c r="D257" s="2188">
        <v>242.30707371400018</v>
      </c>
      <c r="E257" s="2187">
        <v>196.93570522100001</v>
      </c>
      <c r="F257" s="2188">
        <v>103.84445715100004</v>
      </c>
      <c r="G257" s="2189">
        <v>257.05549902800004</v>
      </c>
      <c r="H257" s="2188">
        <v>405.24877635600018</v>
      </c>
      <c r="I257" s="2188">
        <v>329.69709533999986</v>
      </c>
      <c r="J257" s="2189">
        <v>493.96360384300033</v>
      </c>
      <c r="K257" s="2188">
        <v>322.17669723799969</v>
      </c>
      <c r="L257" s="2188">
        <v>260.93981518499987</v>
      </c>
      <c r="M257" s="2188">
        <v>328.50881842999991</v>
      </c>
      <c r="N257" s="2188">
        <v>232.55138390800005</v>
      </c>
      <c r="O257" s="2188">
        <v>150.29254332299996</v>
      </c>
      <c r="P257" s="2188">
        <v>606.15390618399999</v>
      </c>
      <c r="Q257" s="1840" t="s">
        <v>2498</v>
      </c>
    </row>
    <row r="258" spans="1:21" ht="27" customHeight="1">
      <c r="A258" s="1844"/>
      <c r="B258" s="2188"/>
      <c r="C258" s="2188"/>
      <c r="D258" s="2188"/>
      <c r="E258" s="2187"/>
      <c r="F258" s="2188"/>
      <c r="G258" s="2189"/>
      <c r="H258" s="2188"/>
      <c r="I258" s="2188"/>
      <c r="J258" s="2189"/>
      <c r="K258" s="2188"/>
      <c r="L258" s="2188"/>
      <c r="M258" s="2188"/>
      <c r="N258" s="2188"/>
      <c r="O258" s="2188"/>
      <c r="P258" s="2188"/>
      <c r="Q258" s="1840"/>
      <c r="S258" s="1837"/>
      <c r="T258" s="1837"/>
      <c r="U258" s="1837"/>
    </row>
    <row r="259" spans="1:21" ht="27" customHeight="1">
      <c r="A259" s="1844" t="s">
        <v>2499</v>
      </c>
      <c r="B259" s="2188">
        <v>3991.020874712</v>
      </c>
      <c r="C259" s="2188">
        <v>3868.8387562549974</v>
      </c>
      <c r="D259" s="2188">
        <v>3878.0756456029999</v>
      </c>
      <c r="E259" s="2187">
        <v>5547.2333122049986</v>
      </c>
      <c r="F259" s="2188">
        <v>4238.8274985540047</v>
      </c>
      <c r="G259" s="2189">
        <v>3028.6671193470006</v>
      </c>
      <c r="H259" s="2188">
        <v>3516.5739613190003</v>
      </c>
      <c r="I259" s="2188">
        <v>5028.1101238370002</v>
      </c>
      <c r="J259" s="2189">
        <v>4416.1757926580012</v>
      </c>
      <c r="K259" s="2188">
        <v>4510.7725191999998</v>
      </c>
      <c r="L259" s="2188">
        <v>3496.8535636539982</v>
      </c>
      <c r="M259" s="2188">
        <v>4115.4235831370006</v>
      </c>
      <c r="N259" s="2188">
        <v>5384.9897265210011</v>
      </c>
      <c r="O259" s="2188">
        <v>3720.9345886400001</v>
      </c>
      <c r="P259" s="2188">
        <v>4362.4826435099976</v>
      </c>
      <c r="Q259" s="1840" t="s">
        <v>2500</v>
      </c>
      <c r="S259" s="1837"/>
      <c r="T259" s="1881"/>
      <c r="U259" s="1837"/>
    </row>
    <row r="260" spans="1:21" ht="27" customHeight="1">
      <c r="A260" s="1844"/>
      <c r="B260" s="2188"/>
      <c r="C260" s="2188"/>
      <c r="D260" s="2188"/>
      <c r="E260" s="2187"/>
      <c r="F260" s="2188"/>
      <c r="G260" s="2189"/>
      <c r="H260" s="2188"/>
      <c r="I260" s="2188"/>
      <c r="J260" s="2189"/>
      <c r="K260" s="2188"/>
      <c r="L260" s="2188"/>
      <c r="M260" s="2188"/>
      <c r="N260" s="2188"/>
      <c r="O260" s="2188"/>
      <c r="P260" s="2188"/>
      <c r="Q260" s="1840"/>
      <c r="S260" s="1837"/>
      <c r="U260" s="1837"/>
    </row>
    <row r="261" spans="1:21" ht="27" customHeight="1">
      <c r="A261" s="1844" t="s">
        <v>2501</v>
      </c>
      <c r="B261" s="2188">
        <v>340.05805794700001</v>
      </c>
      <c r="C261" s="2188">
        <v>563.4578926530005</v>
      </c>
      <c r="D261" s="2188">
        <v>230.16014054800016</v>
      </c>
      <c r="E261" s="2187">
        <v>572.0237130210005</v>
      </c>
      <c r="F261" s="2188">
        <v>681.53229737499942</v>
      </c>
      <c r="G261" s="2189">
        <v>571.93400686199925</v>
      </c>
      <c r="H261" s="2188">
        <v>289.30350772999992</v>
      </c>
      <c r="I261" s="2188">
        <v>231.13327167600002</v>
      </c>
      <c r="J261" s="2189">
        <v>295.24095334900011</v>
      </c>
      <c r="K261" s="2188">
        <v>229.7157104069999</v>
      </c>
      <c r="L261" s="2188">
        <v>241.9585973239999</v>
      </c>
      <c r="M261" s="2188">
        <v>595.2428453089999</v>
      </c>
      <c r="N261" s="2188">
        <v>335.96968624000021</v>
      </c>
      <c r="O261" s="2188">
        <v>440.63480549000013</v>
      </c>
      <c r="P261" s="2188">
        <v>63.95438026399998</v>
      </c>
      <c r="Q261" s="1840" t="s">
        <v>2502</v>
      </c>
      <c r="S261" s="1837"/>
      <c r="T261" s="1837"/>
      <c r="U261" s="1837"/>
    </row>
    <row r="262" spans="1:21" ht="27" customHeight="1">
      <c r="A262" s="1844"/>
      <c r="B262" s="2188"/>
      <c r="C262" s="2188"/>
      <c r="D262" s="2188"/>
      <c r="E262" s="2187"/>
      <c r="F262" s="2188"/>
      <c r="G262" s="2189"/>
      <c r="H262" s="2188"/>
      <c r="I262" s="2188"/>
      <c r="J262" s="2189"/>
      <c r="K262" s="2188"/>
      <c r="L262" s="2188"/>
      <c r="M262" s="2188"/>
      <c r="N262" s="2188"/>
      <c r="O262" s="2188"/>
      <c r="P262" s="2188"/>
      <c r="Q262" s="1840"/>
      <c r="S262" s="1837"/>
      <c r="T262" s="1837"/>
      <c r="U262" s="1837"/>
    </row>
    <row r="263" spans="1:21" ht="27" customHeight="1">
      <c r="A263" s="1844" t="s">
        <v>2503</v>
      </c>
      <c r="B263" s="2188">
        <v>296.0615399969999</v>
      </c>
      <c r="C263" s="2188">
        <v>336.00596816899991</v>
      </c>
      <c r="D263" s="2188">
        <v>269.336881979</v>
      </c>
      <c r="E263" s="2187">
        <v>271.74229418200008</v>
      </c>
      <c r="F263" s="2188">
        <v>404.97184918699986</v>
      </c>
      <c r="G263" s="2189">
        <v>422.79288411900012</v>
      </c>
      <c r="H263" s="2188">
        <v>455.5132937310002</v>
      </c>
      <c r="I263" s="2188">
        <v>403.41336948500003</v>
      </c>
      <c r="J263" s="2189">
        <v>314.49170926399989</v>
      </c>
      <c r="K263" s="2188">
        <v>355.29961025200004</v>
      </c>
      <c r="L263" s="2188">
        <v>425.7467588859999</v>
      </c>
      <c r="M263" s="2188">
        <v>354.86511871200003</v>
      </c>
      <c r="N263" s="2188">
        <v>396.90154277800002</v>
      </c>
      <c r="O263" s="2188">
        <v>332.7383036600001</v>
      </c>
      <c r="P263" s="2188">
        <v>411.82453579699984</v>
      </c>
      <c r="Q263" s="1840" t="s">
        <v>2504</v>
      </c>
      <c r="S263" s="1837"/>
      <c r="T263" s="1837"/>
      <c r="U263" s="1837"/>
    </row>
    <row r="264" spans="1:21" ht="27" customHeight="1">
      <c r="A264" s="1844"/>
      <c r="B264" s="2188"/>
      <c r="C264" s="2188"/>
      <c r="D264" s="2188"/>
      <c r="E264" s="2187"/>
      <c r="F264" s="2188"/>
      <c r="G264" s="2189"/>
      <c r="H264" s="2188"/>
      <c r="I264" s="2188"/>
      <c r="J264" s="2189"/>
      <c r="K264" s="2188"/>
      <c r="L264" s="2188"/>
      <c r="M264" s="2188"/>
      <c r="N264" s="2188"/>
      <c r="O264" s="2188"/>
      <c r="P264" s="2188"/>
      <c r="Q264" s="1840"/>
      <c r="S264" s="1837"/>
      <c r="T264" s="1837"/>
      <c r="U264" s="1837"/>
    </row>
    <row r="265" spans="1:21" ht="27" customHeight="1">
      <c r="A265" s="1844" t="s">
        <v>2505</v>
      </c>
      <c r="B265" s="2188">
        <v>200.85860095699994</v>
      </c>
      <c r="C265" s="2188">
        <v>146.64642400799994</v>
      </c>
      <c r="D265" s="2188">
        <v>225.06036796400005</v>
      </c>
      <c r="E265" s="2187">
        <v>147.11925122800005</v>
      </c>
      <c r="F265" s="2188">
        <v>213.48495474499992</v>
      </c>
      <c r="G265" s="2189">
        <v>358.20468861499995</v>
      </c>
      <c r="H265" s="2188">
        <v>303.24839741199992</v>
      </c>
      <c r="I265" s="2188">
        <v>251.90763395400003</v>
      </c>
      <c r="J265" s="2189">
        <v>268.54534223299987</v>
      </c>
      <c r="K265" s="2188">
        <v>281.50541524100004</v>
      </c>
      <c r="L265" s="2188">
        <v>303.00075104299992</v>
      </c>
      <c r="M265" s="2188">
        <v>306.41832873100003</v>
      </c>
      <c r="N265" s="2188">
        <v>266.78288081600016</v>
      </c>
      <c r="O265" s="2188">
        <v>237.64259719000003</v>
      </c>
      <c r="P265" s="2188">
        <v>295.79226735300006</v>
      </c>
      <c r="Q265" s="1840" t="s">
        <v>2506</v>
      </c>
      <c r="S265" s="1837"/>
      <c r="T265" s="1837"/>
      <c r="U265" s="1837"/>
    </row>
    <row r="266" spans="1:21" ht="27" customHeight="1">
      <c r="A266" s="1844"/>
      <c r="B266" s="2188"/>
      <c r="C266" s="2188"/>
      <c r="D266" s="2188"/>
      <c r="E266" s="2187"/>
      <c r="F266" s="2188"/>
      <c r="G266" s="2189"/>
      <c r="H266" s="2188"/>
      <c r="I266" s="2188"/>
      <c r="J266" s="2189"/>
      <c r="K266" s="2188"/>
      <c r="L266" s="2188"/>
      <c r="M266" s="2188"/>
      <c r="N266" s="2188"/>
      <c r="O266" s="2188"/>
      <c r="P266" s="2188"/>
      <c r="Q266" s="1840"/>
      <c r="S266" s="1837"/>
      <c r="T266" s="1837"/>
      <c r="U266" s="1837"/>
    </row>
    <row r="267" spans="1:21" ht="27" customHeight="1">
      <c r="A267" s="1844" t="s">
        <v>2507</v>
      </c>
      <c r="B267" s="2188">
        <v>580.66709775999993</v>
      </c>
      <c r="C267" s="2188">
        <v>434.09289324000019</v>
      </c>
      <c r="D267" s="2188">
        <v>272.84862225899997</v>
      </c>
      <c r="E267" s="2187">
        <v>260.32799061999987</v>
      </c>
      <c r="F267" s="2188">
        <v>390.45971084000007</v>
      </c>
      <c r="G267" s="2189">
        <v>506.57842094099999</v>
      </c>
      <c r="H267" s="2188">
        <v>431.04599259100013</v>
      </c>
      <c r="I267" s="2188">
        <v>470.50213407999996</v>
      </c>
      <c r="J267" s="2189">
        <v>285.71850481500007</v>
      </c>
      <c r="K267" s="2188">
        <v>981.46074289599994</v>
      </c>
      <c r="L267" s="2188">
        <v>251.19721977999995</v>
      </c>
      <c r="M267" s="2188">
        <v>532.75619194399997</v>
      </c>
      <c r="N267" s="2188">
        <v>611.72856249400024</v>
      </c>
      <c r="O267" s="2188">
        <v>586.18724665599996</v>
      </c>
      <c r="P267" s="2188">
        <v>582.20459976500001</v>
      </c>
      <c r="Q267" s="1840" t="s">
        <v>2508</v>
      </c>
      <c r="S267" s="1881"/>
      <c r="T267" s="1837"/>
      <c r="U267" s="1881"/>
    </row>
    <row r="268" spans="1:21" ht="27" customHeight="1">
      <c r="A268" s="1844"/>
      <c r="B268" s="2188"/>
      <c r="C268" s="2188"/>
      <c r="D268" s="2188"/>
      <c r="E268" s="2187"/>
      <c r="F268" s="2188"/>
      <c r="G268" s="2189"/>
      <c r="H268" s="2188"/>
      <c r="I268" s="2188"/>
      <c r="J268" s="2189"/>
      <c r="K268" s="2188"/>
      <c r="L268" s="2188"/>
      <c r="M268" s="2188"/>
      <c r="N268" s="2188"/>
      <c r="O268" s="2188"/>
      <c r="P268" s="2188"/>
      <c r="Q268" s="1840"/>
      <c r="S268" s="1837"/>
      <c r="T268" s="1837"/>
      <c r="U268" s="1837"/>
    </row>
    <row r="269" spans="1:21" ht="27" customHeight="1">
      <c r="A269" s="1844" t="s">
        <v>2509</v>
      </c>
      <c r="B269" s="2188">
        <v>431.57073039599993</v>
      </c>
      <c r="C269" s="2188">
        <v>426.58430210100011</v>
      </c>
      <c r="D269" s="2188">
        <v>522.8562350899997</v>
      </c>
      <c r="E269" s="2187">
        <v>320.92595791399998</v>
      </c>
      <c r="F269" s="2188">
        <v>364.80778699999991</v>
      </c>
      <c r="G269" s="2189">
        <v>452.54126473999992</v>
      </c>
      <c r="H269" s="2188">
        <v>665.39246600000024</v>
      </c>
      <c r="I269" s="2188">
        <v>385.02309270400008</v>
      </c>
      <c r="J269" s="2189">
        <v>648.88059583000017</v>
      </c>
      <c r="K269" s="2188">
        <v>609.13981212999988</v>
      </c>
      <c r="L269" s="2188">
        <v>537.99534498999992</v>
      </c>
      <c r="M269" s="2188">
        <v>643.49909469000011</v>
      </c>
      <c r="N269" s="2188">
        <v>421.35215972999993</v>
      </c>
      <c r="O269" s="2188">
        <v>381.09888000000001</v>
      </c>
      <c r="P269" s="2188">
        <v>879.50379901899987</v>
      </c>
      <c r="Q269" s="1840" t="s">
        <v>2510</v>
      </c>
      <c r="S269" s="1837"/>
      <c r="U269" s="1837"/>
    </row>
    <row r="270" spans="1:21" ht="27" customHeight="1">
      <c r="A270" s="1844"/>
      <c r="B270" s="2188"/>
      <c r="C270" s="2188"/>
      <c r="D270" s="2188"/>
      <c r="E270" s="2187"/>
      <c r="F270" s="2188"/>
      <c r="G270" s="2189"/>
      <c r="H270" s="2188"/>
      <c r="I270" s="2188"/>
      <c r="J270" s="2189"/>
      <c r="K270" s="2188"/>
      <c r="L270" s="2188"/>
      <c r="M270" s="2188"/>
      <c r="N270" s="2188"/>
      <c r="O270" s="2188"/>
      <c r="P270" s="2188"/>
      <c r="Q270" s="1840"/>
      <c r="S270" s="1837"/>
      <c r="T270" s="1837"/>
      <c r="U270" s="1837"/>
    </row>
    <row r="271" spans="1:21" ht="27" customHeight="1">
      <c r="A271" s="1844" t="s">
        <v>2511</v>
      </c>
      <c r="B271" s="2188">
        <v>274.48049348600006</v>
      </c>
      <c r="C271" s="2188">
        <v>195.39864651399995</v>
      </c>
      <c r="D271" s="2188">
        <v>240.90303819800008</v>
      </c>
      <c r="E271" s="2187">
        <v>226.41395460700008</v>
      </c>
      <c r="F271" s="2188">
        <v>141.11090218799987</v>
      </c>
      <c r="G271" s="2189">
        <v>174.09655559000001</v>
      </c>
      <c r="H271" s="2188">
        <v>211.75365213200001</v>
      </c>
      <c r="I271" s="2188">
        <v>204.85874439999986</v>
      </c>
      <c r="J271" s="2189">
        <v>205.620326877</v>
      </c>
      <c r="K271" s="2188">
        <v>431.21885961800001</v>
      </c>
      <c r="L271" s="2188">
        <v>228.46084458600001</v>
      </c>
      <c r="M271" s="2188">
        <v>231.43294644899996</v>
      </c>
      <c r="N271" s="2188">
        <v>247.58175277700022</v>
      </c>
      <c r="O271" s="2188">
        <v>216.38316524599986</v>
      </c>
      <c r="P271" s="2188">
        <v>288.81406199400004</v>
      </c>
      <c r="Q271" s="1840" t="s">
        <v>2512</v>
      </c>
      <c r="S271" s="1837"/>
      <c r="T271" s="1837"/>
      <c r="U271" s="1837"/>
    </row>
    <row r="272" spans="1:21" ht="27" customHeight="1">
      <c r="A272" s="1844"/>
      <c r="B272" s="2188"/>
      <c r="C272" s="2188"/>
      <c r="D272" s="2188"/>
      <c r="E272" s="2187"/>
      <c r="F272" s="2188"/>
      <c r="G272" s="2189"/>
      <c r="H272" s="2188"/>
      <c r="I272" s="2188"/>
      <c r="J272" s="2189"/>
      <c r="K272" s="2188"/>
      <c r="L272" s="2188"/>
      <c r="M272" s="2188"/>
      <c r="N272" s="2188"/>
      <c r="O272" s="2188"/>
      <c r="P272" s="2188"/>
      <c r="Q272" s="1840"/>
      <c r="S272" s="1837"/>
      <c r="T272" s="1837"/>
      <c r="U272" s="1837"/>
    </row>
    <row r="273" spans="1:21" ht="27" customHeight="1">
      <c r="A273" s="1844" t="s">
        <v>2513</v>
      </c>
      <c r="B273" s="2188">
        <v>865.5875536069999</v>
      </c>
      <c r="C273" s="2188">
        <v>916.51477669599922</v>
      </c>
      <c r="D273" s="2188">
        <v>1005.5237474649997</v>
      </c>
      <c r="E273" s="2187">
        <v>759.41924234400028</v>
      </c>
      <c r="F273" s="2188">
        <v>481.19247760900021</v>
      </c>
      <c r="G273" s="2189">
        <v>397.58625897600001</v>
      </c>
      <c r="H273" s="2188">
        <v>839.54402883200009</v>
      </c>
      <c r="I273" s="2188">
        <v>1006.8148817919994</v>
      </c>
      <c r="J273" s="2189">
        <v>1010.7897314459997</v>
      </c>
      <c r="K273" s="2188">
        <v>1697.8431429729999</v>
      </c>
      <c r="L273" s="2188">
        <v>1114.3883892790002</v>
      </c>
      <c r="M273" s="2188">
        <v>1056.4305515990002</v>
      </c>
      <c r="N273" s="2188">
        <v>943.3265116389997</v>
      </c>
      <c r="O273" s="2188">
        <v>723.11103854100031</v>
      </c>
      <c r="P273" s="2188">
        <v>1128.4850758209998</v>
      </c>
      <c r="Q273" s="1840" t="s">
        <v>2514</v>
      </c>
      <c r="S273" s="1881"/>
      <c r="T273" s="1881"/>
      <c r="U273" s="1881"/>
    </row>
    <row r="274" spans="1:21" ht="27" customHeight="1">
      <c r="A274" s="1844"/>
      <c r="B274" s="2188"/>
      <c r="C274" s="2188"/>
      <c r="D274" s="2188"/>
      <c r="E274" s="2187"/>
      <c r="F274" s="2188"/>
      <c r="G274" s="2189"/>
      <c r="H274" s="2188"/>
      <c r="I274" s="2188"/>
      <c r="J274" s="2189"/>
      <c r="K274" s="2188"/>
      <c r="L274" s="2188"/>
      <c r="M274" s="2188"/>
      <c r="N274" s="2188"/>
      <c r="O274" s="2188"/>
      <c r="P274" s="2188"/>
      <c r="Q274" s="1840"/>
      <c r="S274" s="1961"/>
      <c r="T274" s="1815"/>
      <c r="U274" s="1961"/>
    </row>
    <row r="275" spans="1:21" ht="27" customHeight="1">
      <c r="A275" s="1844" t="s">
        <v>2515</v>
      </c>
      <c r="B275" s="2188">
        <v>1975.2243284660003</v>
      </c>
      <c r="C275" s="2188">
        <v>2033.1409669449995</v>
      </c>
      <c r="D275" s="2188">
        <v>1971.3637840560002</v>
      </c>
      <c r="E275" s="2187">
        <v>1455.7532103469998</v>
      </c>
      <c r="F275" s="2188">
        <v>1035.6532717760001</v>
      </c>
      <c r="G275" s="2189">
        <v>1500.9039801719994</v>
      </c>
      <c r="H275" s="2188">
        <v>2454.6368946529988</v>
      </c>
      <c r="I275" s="2188">
        <v>2168.6534539760005</v>
      </c>
      <c r="J275" s="2189">
        <v>2163.7387851199996</v>
      </c>
      <c r="K275" s="2188">
        <v>2210.0870712740002</v>
      </c>
      <c r="L275" s="2188">
        <v>2171.7128264420016</v>
      </c>
      <c r="M275" s="2188">
        <v>2419.7315490660012</v>
      </c>
      <c r="N275" s="2188">
        <v>2079.2982915499997</v>
      </c>
      <c r="O275" s="2188">
        <v>1924.9082058070003</v>
      </c>
      <c r="P275" s="2188">
        <v>1967.1923290180007</v>
      </c>
      <c r="Q275" s="1840" t="s">
        <v>2516</v>
      </c>
      <c r="S275" s="1962"/>
      <c r="T275" s="1961"/>
      <c r="U275" s="1961"/>
    </row>
    <row r="276" spans="1:21" ht="27" customHeight="1">
      <c r="A276" s="1844"/>
      <c r="B276" s="2188"/>
      <c r="C276" s="2188"/>
      <c r="D276" s="2188"/>
      <c r="E276" s="2187"/>
      <c r="F276" s="2188"/>
      <c r="G276" s="2189"/>
      <c r="H276" s="2188"/>
      <c r="I276" s="2188"/>
      <c r="J276" s="2189"/>
      <c r="K276" s="2188"/>
      <c r="L276" s="2188"/>
      <c r="M276" s="2188"/>
      <c r="N276" s="2188"/>
      <c r="O276" s="2188"/>
      <c r="P276" s="2188"/>
      <c r="Q276" s="1840"/>
      <c r="S276" s="1962"/>
      <c r="T276" s="1961"/>
      <c r="U276" s="1961"/>
    </row>
    <row r="277" spans="1:21" ht="27" customHeight="1">
      <c r="A277" s="1844" t="s">
        <v>2517</v>
      </c>
      <c r="B277" s="2188">
        <v>751.16681467299986</v>
      </c>
      <c r="C277" s="2188">
        <v>1378.34018741</v>
      </c>
      <c r="D277" s="2188">
        <v>1361.3863426399998</v>
      </c>
      <c r="E277" s="2187">
        <v>1105.7840594800002</v>
      </c>
      <c r="F277" s="2188">
        <v>1239.7136872110002</v>
      </c>
      <c r="G277" s="2189">
        <v>1614.1904409530005</v>
      </c>
      <c r="H277" s="2188">
        <v>1438.9057059129998</v>
      </c>
      <c r="I277" s="2188">
        <v>1145.0885417759994</v>
      </c>
      <c r="J277" s="2189">
        <v>1232.2427427169998</v>
      </c>
      <c r="K277" s="2188">
        <v>1086.6288932400003</v>
      </c>
      <c r="L277" s="2188">
        <v>1413.5018914170007</v>
      </c>
      <c r="M277" s="2188">
        <v>1386.9337225119996</v>
      </c>
      <c r="N277" s="2188">
        <v>1292.2866823699999</v>
      </c>
      <c r="O277" s="2188">
        <v>1528.2163269550003</v>
      </c>
      <c r="P277" s="2188">
        <v>1087.6356137200007</v>
      </c>
      <c r="Q277" s="1840" t="s">
        <v>2518</v>
      </c>
      <c r="S277" s="1962"/>
      <c r="T277" s="1962"/>
      <c r="U277" s="1962"/>
    </row>
    <row r="278" spans="1:21" ht="27" customHeight="1">
      <c r="A278" s="1844"/>
      <c r="B278" s="2188"/>
      <c r="C278" s="2188"/>
      <c r="D278" s="2188"/>
      <c r="E278" s="2187"/>
      <c r="F278" s="2188"/>
      <c r="G278" s="2189"/>
      <c r="H278" s="2188"/>
      <c r="I278" s="2188"/>
      <c r="J278" s="2189"/>
      <c r="K278" s="2188"/>
      <c r="L278" s="2188"/>
      <c r="M278" s="2188"/>
      <c r="N278" s="2188"/>
      <c r="O278" s="2188"/>
      <c r="P278" s="2188"/>
      <c r="Q278" s="1840"/>
    </row>
    <row r="279" spans="1:21" ht="27" customHeight="1">
      <c r="A279" s="1844" t="s">
        <v>2519</v>
      </c>
      <c r="B279" s="2188">
        <v>192.06221000000019</v>
      </c>
      <c r="C279" s="2188">
        <v>249.59224599999996</v>
      </c>
      <c r="D279" s="2188">
        <v>430.73143800000003</v>
      </c>
      <c r="E279" s="2187">
        <v>206.991544</v>
      </c>
      <c r="F279" s="2188">
        <v>319.853769</v>
      </c>
      <c r="G279" s="2189">
        <v>336.66592300000008</v>
      </c>
      <c r="H279" s="2188">
        <v>283.52957299999997</v>
      </c>
      <c r="I279" s="2188">
        <v>483.15066399999989</v>
      </c>
      <c r="J279" s="2189">
        <v>468.75073928499995</v>
      </c>
      <c r="K279" s="2188">
        <v>482.95000228000026</v>
      </c>
      <c r="L279" s="2188">
        <v>413.45140199999986</v>
      </c>
      <c r="M279" s="2188">
        <v>390.01130399999988</v>
      </c>
      <c r="N279" s="2188">
        <v>560.85580000000027</v>
      </c>
      <c r="O279" s="2188">
        <v>326.78108400000013</v>
      </c>
      <c r="P279" s="2188">
        <v>381.93728299999998</v>
      </c>
      <c r="Q279" s="1840" t="s">
        <v>2520</v>
      </c>
      <c r="S279" s="1837"/>
      <c r="T279" s="1837"/>
      <c r="U279" s="1837"/>
    </row>
    <row r="280" spans="1:21" ht="10.7" customHeight="1">
      <c r="A280" s="1844"/>
      <c r="B280" s="2188"/>
      <c r="C280" s="2188"/>
      <c r="D280" s="2188"/>
      <c r="E280" s="2187"/>
      <c r="F280" s="2188"/>
      <c r="G280" s="2189"/>
      <c r="H280" s="2188"/>
      <c r="I280" s="2188"/>
      <c r="J280" s="2189"/>
      <c r="K280" s="2188"/>
      <c r="L280" s="2188"/>
      <c r="M280" s="2188"/>
      <c r="N280" s="2188"/>
      <c r="O280" s="2188"/>
      <c r="P280" s="2188"/>
      <c r="Q280" s="1884"/>
      <c r="S280" s="1837"/>
      <c r="T280" s="1837"/>
      <c r="U280" s="1837"/>
    </row>
    <row r="281" spans="1:21" ht="10.7" customHeight="1">
      <c r="A281" s="1844"/>
      <c r="B281" s="2188"/>
      <c r="C281" s="2188"/>
      <c r="D281" s="2188"/>
      <c r="E281" s="2154"/>
      <c r="F281" s="2155"/>
      <c r="G281" s="2156"/>
      <c r="H281" s="2155"/>
      <c r="I281" s="2155"/>
      <c r="J281" s="2156"/>
      <c r="K281" s="2155"/>
      <c r="L281" s="2155"/>
      <c r="M281" s="2155"/>
      <c r="N281" s="2155"/>
      <c r="O281" s="2155"/>
      <c r="P281" s="2155"/>
      <c r="Q281" s="1884"/>
      <c r="S281" s="1837"/>
      <c r="T281" s="1837"/>
      <c r="U281" s="1837"/>
    </row>
    <row r="282" spans="1:21" ht="10.7" customHeight="1">
      <c r="A282" s="1844"/>
      <c r="B282" s="1843"/>
      <c r="C282" s="1843"/>
      <c r="D282" s="1843"/>
      <c r="E282" s="1835"/>
      <c r="F282" s="1843"/>
      <c r="G282" s="1844"/>
      <c r="H282" s="1843"/>
      <c r="I282" s="1843"/>
      <c r="J282" s="1844"/>
      <c r="K282" s="1843"/>
      <c r="L282" s="1843"/>
      <c r="M282" s="1843"/>
      <c r="N282" s="1843"/>
      <c r="O282" s="1843"/>
      <c r="P282" s="1843"/>
      <c r="Q282" s="1884"/>
      <c r="S282" s="1837"/>
      <c r="T282" s="1837"/>
      <c r="U282" s="1837"/>
    </row>
    <row r="283" spans="1:21" ht="10.7" customHeight="1">
      <c r="A283" s="1844"/>
      <c r="B283" s="1835"/>
      <c r="C283" s="1843"/>
      <c r="D283" s="1844"/>
      <c r="E283" s="1835"/>
      <c r="F283" s="1843"/>
      <c r="G283" s="1844"/>
      <c r="H283" s="1843"/>
      <c r="I283" s="1843"/>
      <c r="J283" s="1844"/>
      <c r="K283" s="1843"/>
      <c r="L283" s="1843"/>
      <c r="M283" s="1843"/>
      <c r="N283" s="1843"/>
      <c r="O283" s="1843"/>
      <c r="P283" s="1843"/>
      <c r="Q283" s="1884"/>
      <c r="S283" s="1837"/>
      <c r="T283" s="1837"/>
      <c r="U283" s="1837"/>
    </row>
    <row r="284" spans="1:21" ht="10.7" customHeight="1">
      <c r="A284" s="1844"/>
      <c r="B284" s="1835"/>
      <c r="C284" s="1843"/>
      <c r="D284" s="1844"/>
      <c r="E284" s="1835"/>
      <c r="F284" s="1843"/>
      <c r="G284" s="1844"/>
      <c r="H284" s="1843"/>
      <c r="I284" s="1843"/>
      <c r="J284" s="1844"/>
      <c r="K284" s="1843"/>
      <c r="L284" s="1843"/>
      <c r="M284" s="1843"/>
      <c r="N284" s="1843"/>
      <c r="O284" s="1843"/>
      <c r="P284" s="1843"/>
      <c r="Q284" s="1884"/>
      <c r="S284" s="1837"/>
      <c r="T284" s="1837"/>
      <c r="U284" s="1837"/>
    </row>
    <row r="285" spans="1:21" ht="10.7" customHeight="1">
      <c r="A285" s="1844"/>
      <c r="B285" s="1835"/>
      <c r="C285" s="1843"/>
      <c r="D285" s="1844"/>
      <c r="E285" s="1835"/>
      <c r="F285" s="1843"/>
      <c r="G285" s="1844"/>
      <c r="H285" s="1843"/>
      <c r="I285" s="1843"/>
      <c r="J285" s="1844"/>
      <c r="K285" s="1843"/>
      <c r="L285" s="1843"/>
      <c r="M285" s="1843"/>
      <c r="N285" s="1843"/>
      <c r="O285" s="1843"/>
      <c r="P285" s="1843"/>
      <c r="Q285" s="1884"/>
      <c r="S285" s="1837"/>
      <c r="T285" s="1837"/>
      <c r="U285" s="1837"/>
    </row>
    <row r="286" spans="1:21" ht="10.7" customHeight="1">
      <c r="A286" s="1844"/>
      <c r="B286" s="1835"/>
      <c r="C286" s="1843"/>
      <c r="D286" s="1844"/>
      <c r="E286" s="1835"/>
      <c r="F286" s="1843"/>
      <c r="G286" s="1844"/>
      <c r="H286" s="1843"/>
      <c r="I286" s="1843"/>
      <c r="J286" s="1844"/>
      <c r="K286" s="1843"/>
      <c r="L286" s="1843"/>
      <c r="M286" s="1843"/>
      <c r="N286" s="1843"/>
      <c r="O286" s="1843"/>
      <c r="P286" s="1843"/>
      <c r="Q286" s="1884"/>
      <c r="S286" s="1837"/>
      <c r="T286" s="1881"/>
      <c r="U286" s="1837"/>
    </row>
    <row r="287" spans="1:21" ht="10.7" customHeight="1">
      <c r="A287" s="1844"/>
      <c r="B287" s="1835"/>
      <c r="C287" s="1843"/>
      <c r="D287" s="1844"/>
      <c r="E287" s="1835"/>
      <c r="F287" s="1843"/>
      <c r="G287" s="1844"/>
      <c r="H287" s="1843"/>
      <c r="I287" s="1843"/>
      <c r="J287" s="1844"/>
      <c r="K287" s="1843"/>
      <c r="L287" s="1843"/>
      <c r="M287" s="1843"/>
      <c r="N287" s="1843"/>
      <c r="O287" s="1843"/>
      <c r="P287" s="1843"/>
      <c r="Q287" s="1884"/>
      <c r="S287" s="1838"/>
      <c r="U287" s="1837"/>
    </row>
    <row r="288" spans="1:21" ht="10.7" customHeight="1">
      <c r="A288" s="1844"/>
      <c r="B288" s="1835"/>
      <c r="C288" s="1843"/>
      <c r="D288" s="1844"/>
      <c r="E288" s="1835"/>
      <c r="F288" s="1843"/>
      <c r="G288" s="1844"/>
      <c r="H288" s="1843"/>
      <c r="I288" s="1843"/>
      <c r="J288" s="1844"/>
      <c r="K288" s="1843"/>
      <c r="L288" s="1843"/>
      <c r="M288" s="1843"/>
      <c r="N288" s="1843"/>
      <c r="O288" s="1843"/>
      <c r="P288" s="1843"/>
      <c r="Q288" s="1884"/>
      <c r="S288" s="1838"/>
      <c r="T288" s="1838"/>
      <c r="U288" s="1838"/>
    </row>
    <row r="289" spans="1:21" ht="10.7" customHeight="1">
      <c r="A289" s="1844"/>
      <c r="B289" s="1835"/>
      <c r="C289" s="1843"/>
      <c r="D289" s="1844"/>
      <c r="E289" s="1835"/>
      <c r="F289" s="1843"/>
      <c r="G289" s="1844"/>
      <c r="H289" s="1843"/>
      <c r="I289" s="1843"/>
      <c r="J289" s="1844"/>
      <c r="K289" s="1843"/>
      <c r="L289" s="1843"/>
      <c r="M289" s="1843"/>
      <c r="N289" s="1843"/>
      <c r="O289" s="1843"/>
      <c r="P289" s="1843"/>
      <c r="Q289" s="1840"/>
    </row>
    <row r="290" spans="1:21" ht="12.75" customHeight="1">
      <c r="A290" s="1963"/>
      <c r="B290" s="1964"/>
      <c r="C290" s="1965"/>
      <c r="D290" s="1966"/>
      <c r="E290" s="1964"/>
      <c r="F290" s="1965"/>
      <c r="G290" s="1966"/>
      <c r="H290" s="1965"/>
      <c r="I290" s="1965"/>
      <c r="J290" s="1966"/>
      <c r="K290" s="1965"/>
      <c r="L290" s="1965"/>
      <c r="M290" s="1965"/>
      <c r="N290" s="1965"/>
      <c r="O290" s="1965"/>
      <c r="P290" s="1966"/>
      <c r="Q290" s="1967"/>
    </row>
    <row r="291" spans="1:21" ht="12.75" customHeight="1">
      <c r="A291" s="1863" t="s">
        <v>2447</v>
      </c>
      <c r="B291" s="1863"/>
      <c r="C291" s="1863"/>
      <c r="D291" s="1863"/>
      <c r="E291" s="1863"/>
      <c r="F291" s="1863"/>
      <c r="G291" s="1863"/>
      <c r="H291" s="1863"/>
      <c r="I291" s="1863"/>
      <c r="J291" s="1863"/>
      <c r="K291" s="1863"/>
      <c r="L291" s="1863"/>
      <c r="M291" s="1863"/>
      <c r="N291" s="1863"/>
      <c r="O291" s="1863"/>
      <c r="P291" s="1863"/>
      <c r="Q291" s="1864" t="s">
        <v>2448</v>
      </c>
    </row>
    <row r="292" spans="1:21" ht="24" customHeight="1">
      <c r="A292" s="1889"/>
      <c r="B292" s="1889"/>
      <c r="C292" s="1889"/>
      <c r="D292" s="1889"/>
      <c r="E292" s="1889"/>
      <c r="F292" s="1889"/>
      <c r="G292" s="1889"/>
      <c r="H292" s="1889"/>
      <c r="I292" s="1889"/>
      <c r="J292" s="1889"/>
      <c r="K292" s="1889"/>
      <c r="L292" s="1889"/>
      <c r="M292" s="1889"/>
      <c r="N292" s="1889"/>
      <c r="O292" s="1889"/>
      <c r="P292" s="1889"/>
      <c r="Q292" s="1890"/>
      <c r="S292" s="1837"/>
    </row>
    <row r="293" spans="1:21" ht="15.95" customHeight="1">
      <c r="A293" s="1866" t="s">
        <v>2401</v>
      </c>
      <c r="B293" s="1866"/>
      <c r="C293" s="1866"/>
      <c r="D293" s="1866"/>
      <c r="E293" s="1866"/>
      <c r="F293" s="1866"/>
      <c r="G293" s="1866"/>
      <c r="H293" s="1866"/>
      <c r="I293" s="1866"/>
      <c r="J293" s="1866"/>
      <c r="K293" s="1866"/>
      <c r="L293" s="1866"/>
      <c r="M293" s="1866"/>
      <c r="N293" s="1866"/>
      <c r="O293" s="1866"/>
      <c r="P293" s="1866"/>
      <c r="Q293" s="1950" t="s">
        <v>2402</v>
      </c>
      <c r="S293" s="1837"/>
      <c r="T293" s="1837"/>
      <c r="U293" s="1837"/>
    </row>
    <row r="294" spans="1:21" ht="15.95" customHeight="1">
      <c r="A294" s="1793" t="s">
        <v>2521</v>
      </c>
      <c r="B294" s="1793"/>
      <c r="C294" s="1793"/>
      <c r="D294" s="1793"/>
      <c r="E294" s="1793"/>
      <c r="F294" s="1793"/>
      <c r="G294" s="1793"/>
      <c r="H294" s="1793"/>
      <c r="I294" s="1793"/>
      <c r="J294" s="1793"/>
      <c r="K294" s="1793"/>
      <c r="L294" s="1793"/>
      <c r="M294" s="1793"/>
      <c r="N294" s="1793"/>
      <c r="O294" s="1793"/>
      <c r="P294" s="1793"/>
      <c r="Q294" s="1868" t="s">
        <v>2522</v>
      </c>
      <c r="S294" s="1837"/>
      <c r="T294" s="1837"/>
      <c r="U294" s="1837"/>
    </row>
    <row r="295" spans="1:21" ht="15.95" customHeight="1">
      <c r="A295" s="1951" t="s">
        <v>2405</v>
      </c>
      <c r="B295" s="1951"/>
      <c r="C295" s="1951"/>
      <c r="D295" s="1951"/>
      <c r="E295" s="1951"/>
      <c r="F295" s="1951"/>
      <c r="G295" s="1951"/>
      <c r="H295" s="1951"/>
      <c r="I295" s="1951"/>
      <c r="J295" s="1951"/>
      <c r="K295" s="1951"/>
      <c r="L295" s="1951"/>
      <c r="M295" s="1951"/>
      <c r="N295" s="1951"/>
      <c r="O295" s="1951"/>
      <c r="P295" s="1951"/>
      <c r="Q295" s="1796" t="s">
        <v>2474</v>
      </c>
      <c r="S295" s="1837"/>
      <c r="T295" s="1837"/>
      <c r="U295" s="1837"/>
    </row>
    <row r="296" spans="1:21" s="1801" customFormat="1" ht="11.1" customHeight="1">
      <c r="A296" s="1797"/>
      <c r="B296" s="1797"/>
      <c r="C296" s="1797"/>
      <c r="D296" s="1797"/>
      <c r="E296" s="1797"/>
      <c r="F296" s="1797"/>
      <c r="G296" s="1797"/>
      <c r="H296" s="1797"/>
      <c r="I296" s="1797"/>
      <c r="J296" s="1797"/>
      <c r="K296" s="1797"/>
      <c r="L296" s="1797"/>
      <c r="M296" s="1797"/>
      <c r="N296" s="1797"/>
      <c r="O296" s="1797"/>
      <c r="P296" s="1797"/>
      <c r="Q296" s="1871"/>
      <c r="S296" s="1802"/>
      <c r="T296" s="1802"/>
      <c r="U296" s="1802"/>
    </row>
    <row r="297" spans="1:21" s="1801" customFormat="1" ht="11.1" customHeight="1">
      <c r="A297" s="1968"/>
      <c r="B297" s="2293">
        <v>2020</v>
      </c>
      <c r="C297" s="2294"/>
      <c r="D297" s="2295"/>
      <c r="E297" s="2293">
        <v>2020</v>
      </c>
      <c r="F297" s="2294"/>
      <c r="G297" s="2294"/>
      <c r="H297" s="2294"/>
      <c r="I297" s="2294"/>
      <c r="J297" s="2295"/>
      <c r="K297" s="2293">
        <v>2019</v>
      </c>
      <c r="L297" s="2294"/>
      <c r="M297" s="2294"/>
      <c r="N297" s="2294"/>
      <c r="O297" s="2294"/>
      <c r="P297" s="2295"/>
      <c r="Q297" s="1804"/>
      <c r="S297" s="1805"/>
      <c r="T297" s="1802"/>
      <c r="U297" s="1802"/>
    </row>
    <row r="298" spans="1:21" s="1813" customFormat="1" ht="11.1" customHeight="1">
      <c r="A298" s="1969"/>
      <c r="B298" s="2296"/>
      <c r="C298" s="2297"/>
      <c r="D298" s="2298"/>
      <c r="E298" s="2296"/>
      <c r="F298" s="2297"/>
      <c r="G298" s="2297"/>
      <c r="H298" s="2297"/>
      <c r="I298" s="2297"/>
      <c r="J298" s="2298"/>
      <c r="K298" s="2296"/>
      <c r="L298" s="2297"/>
      <c r="M298" s="2297"/>
      <c r="N298" s="2297"/>
      <c r="O298" s="2297"/>
      <c r="P298" s="2298"/>
      <c r="Q298" s="1804" t="s">
        <v>1570</v>
      </c>
      <c r="S298" s="1814"/>
      <c r="T298" s="1815"/>
      <c r="U298" s="1815"/>
    </row>
    <row r="299" spans="1:21" s="1813" customFormat="1" ht="11.1" customHeight="1">
      <c r="A299" s="1970"/>
      <c r="B299" s="1807" t="s">
        <v>2408</v>
      </c>
      <c r="C299" s="1808" t="s">
        <v>2409</v>
      </c>
      <c r="D299" s="1809" t="s">
        <v>2410</v>
      </c>
      <c r="E299" s="1808" t="s">
        <v>2407</v>
      </c>
      <c r="F299" s="1808" t="s">
        <v>29</v>
      </c>
      <c r="G299" s="1808" t="s">
        <v>30</v>
      </c>
      <c r="H299" s="1807" t="s">
        <v>23</v>
      </c>
      <c r="I299" s="1808" t="s">
        <v>24</v>
      </c>
      <c r="J299" s="1809" t="s">
        <v>25</v>
      </c>
      <c r="K299" s="1810" t="s">
        <v>40</v>
      </c>
      <c r="L299" s="1811" t="s">
        <v>1572</v>
      </c>
      <c r="M299" s="1811" t="s">
        <v>26</v>
      </c>
      <c r="N299" s="1808" t="s">
        <v>2408</v>
      </c>
      <c r="O299" s="1808" t="s">
        <v>2409</v>
      </c>
      <c r="P299" s="1809" t="s">
        <v>2410</v>
      </c>
      <c r="Q299" s="1872"/>
      <c r="R299" s="1824"/>
      <c r="S299" s="1814"/>
      <c r="T299" s="1814"/>
      <c r="U299" s="1814"/>
    </row>
    <row r="300" spans="1:21" ht="10.7" customHeight="1">
      <c r="A300" s="1971"/>
      <c r="B300" s="1817" t="s">
        <v>2412</v>
      </c>
      <c r="C300" s="1818" t="s">
        <v>2413</v>
      </c>
      <c r="D300" s="1819" t="s">
        <v>12</v>
      </c>
      <c r="E300" s="1818" t="s">
        <v>11</v>
      </c>
      <c r="F300" s="1818" t="s">
        <v>2411</v>
      </c>
      <c r="G300" s="1818" t="s">
        <v>9</v>
      </c>
      <c r="H300" s="1817" t="s">
        <v>8</v>
      </c>
      <c r="I300" s="1818" t="s">
        <v>7</v>
      </c>
      <c r="J300" s="1819" t="s">
        <v>6</v>
      </c>
      <c r="K300" s="1821" t="s">
        <v>1575</v>
      </c>
      <c r="L300" s="1822" t="s">
        <v>1576</v>
      </c>
      <c r="M300" s="1822" t="s">
        <v>1577</v>
      </c>
      <c r="N300" s="1818" t="s">
        <v>2412</v>
      </c>
      <c r="O300" s="1818" t="s">
        <v>2413</v>
      </c>
      <c r="P300" s="1819" t="s">
        <v>12</v>
      </c>
      <c r="Q300" s="1972"/>
    </row>
    <row r="301" spans="1:21" ht="14.1" customHeight="1">
      <c r="A301" s="1973"/>
      <c r="B301" s="2198"/>
      <c r="C301" s="2199"/>
      <c r="D301" s="2200"/>
      <c r="E301" s="2199"/>
      <c r="F301" s="2199"/>
      <c r="G301" s="2200"/>
      <c r="H301" s="2201"/>
      <c r="I301" s="2201"/>
      <c r="J301" s="2202"/>
      <c r="K301" s="2199"/>
      <c r="L301" s="2199"/>
      <c r="M301" s="2199"/>
      <c r="N301" s="2199"/>
      <c r="O301" s="2199"/>
      <c r="P301" s="2200"/>
      <c r="Q301" s="1974"/>
      <c r="S301" s="1837"/>
      <c r="T301" s="1837"/>
      <c r="U301" s="1837"/>
    </row>
    <row r="302" spans="1:21" ht="14.1" customHeight="1">
      <c r="A302" s="1835" t="s">
        <v>2475</v>
      </c>
      <c r="B302" s="2171">
        <v>5363.7850614190029</v>
      </c>
      <c r="C302" s="2172">
        <v>4404.5349216140003</v>
      </c>
      <c r="D302" s="2173">
        <v>3294.8235788909979</v>
      </c>
      <c r="E302" s="2172">
        <v>5483.585672915</v>
      </c>
      <c r="F302" s="2172">
        <v>3907.7526979580016</v>
      </c>
      <c r="G302" s="2173">
        <v>2518.8895513719986</v>
      </c>
      <c r="H302" s="2172">
        <v>3699.3832797890009</v>
      </c>
      <c r="I302" s="2172">
        <v>5332.4025671279996</v>
      </c>
      <c r="J302" s="2173">
        <v>6033.958423516</v>
      </c>
      <c r="K302" s="2172">
        <v>5126.3266107190029</v>
      </c>
      <c r="L302" s="2172">
        <v>6100.7001082910028</v>
      </c>
      <c r="M302" s="2172">
        <v>5071.046150258996</v>
      </c>
      <c r="N302" s="2172">
        <v>4814.7909353400009</v>
      </c>
      <c r="O302" s="2172">
        <v>3527.095458185001</v>
      </c>
      <c r="P302" s="2173">
        <v>4053.1188125449994</v>
      </c>
      <c r="Q302" s="1840" t="s">
        <v>2476</v>
      </c>
      <c r="S302" s="1837"/>
      <c r="T302" s="1837"/>
      <c r="U302" s="1837"/>
    </row>
    <row r="303" spans="1:21" ht="14.1" customHeight="1">
      <c r="A303" s="1835"/>
      <c r="B303" s="2171"/>
      <c r="C303" s="2172"/>
      <c r="D303" s="2173"/>
      <c r="E303" s="2172"/>
      <c r="F303" s="2172"/>
      <c r="G303" s="2173"/>
      <c r="H303" s="2172"/>
      <c r="I303" s="2172"/>
      <c r="J303" s="2173"/>
      <c r="K303" s="2172"/>
      <c r="L303" s="2172"/>
      <c r="M303" s="2172"/>
      <c r="N303" s="2172"/>
      <c r="O303" s="2172"/>
      <c r="P303" s="2173"/>
      <c r="Q303" s="1840"/>
      <c r="S303" s="1837"/>
      <c r="T303" s="1837"/>
      <c r="U303" s="1837"/>
    </row>
    <row r="304" spans="1:21" ht="14.1" customHeight="1">
      <c r="A304" s="1835" t="s">
        <v>2477</v>
      </c>
      <c r="B304" s="2171">
        <v>6302.8859238090008</v>
      </c>
      <c r="C304" s="2172">
        <v>5751.6379183440004</v>
      </c>
      <c r="D304" s="2173">
        <v>4218.8045805400006</v>
      </c>
      <c r="E304" s="2172">
        <v>4049.4949921950001</v>
      </c>
      <c r="F304" s="2172">
        <v>3533.0412155669983</v>
      </c>
      <c r="G304" s="2173">
        <v>2058.3383918339982</v>
      </c>
      <c r="H304" s="2172">
        <v>3615.4158087570017</v>
      </c>
      <c r="I304" s="2172">
        <v>6631.9416731990023</v>
      </c>
      <c r="J304" s="2173">
        <v>7268.6750437610044</v>
      </c>
      <c r="K304" s="2172">
        <v>4792.2456456480013</v>
      </c>
      <c r="L304" s="2172">
        <v>5396.2533455039984</v>
      </c>
      <c r="M304" s="2172">
        <v>6515.2755986840011</v>
      </c>
      <c r="N304" s="2172">
        <v>6023.0114272719993</v>
      </c>
      <c r="O304" s="2172">
        <v>4490.5638616359993</v>
      </c>
      <c r="P304" s="2173">
        <v>4605.7910366750002</v>
      </c>
      <c r="Q304" s="1840" t="s">
        <v>2523</v>
      </c>
      <c r="U304" s="1837"/>
    </row>
    <row r="305" spans="1:21" ht="14.1" customHeight="1">
      <c r="A305" s="1835"/>
      <c r="B305" s="2171"/>
      <c r="C305" s="2172"/>
      <c r="D305" s="2173"/>
      <c r="E305" s="2172"/>
      <c r="F305" s="2172"/>
      <c r="G305" s="2173"/>
      <c r="H305" s="2172"/>
      <c r="I305" s="2172"/>
      <c r="J305" s="2173"/>
      <c r="K305" s="2172"/>
      <c r="L305" s="2172"/>
      <c r="M305" s="2172"/>
      <c r="N305" s="2172"/>
      <c r="O305" s="2172"/>
      <c r="P305" s="2173"/>
      <c r="Q305" s="1840"/>
      <c r="S305" s="1837"/>
      <c r="T305" s="1837"/>
      <c r="U305" s="1837"/>
    </row>
    <row r="306" spans="1:21" ht="14.1" customHeight="1">
      <c r="A306" s="1835" t="s">
        <v>2505</v>
      </c>
      <c r="B306" s="2171">
        <v>155.95741922500005</v>
      </c>
      <c r="C306" s="2172">
        <v>389.95934029999995</v>
      </c>
      <c r="D306" s="2173">
        <v>75.451360431999973</v>
      </c>
      <c r="E306" s="2172">
        <v>175.19037360000007</v>
      </c>
      <c r="F306" s="2172">
        <v>204.35355748999996</v>
      </c>
      <c r="G306" s="2173">
        <v>76.713162290000028</v>
      </c>
      <c r="H306" s="2172">
        <v>68.905771097000027</v>
      </c>
      <c r="I306" s="2172">
        <v>169.27858475599996</v>
      </c>
      <c r="J306" s="2173">
        <v>59.707509400000006</v>
      </c>
      <c r="K306" s="2172">
        <v>89.948965196000003</v>
      </c>
      <c r="L306" s="2172">
        <v>61.797909010000055</v>
      </c>
      <c r="M306" s="2172">
        <v>192.44411183000014</v>
      </c>
      <c r="N306" s="2172">
        <v>540.0225329970001</v>
      </c>
      <c r="O306" s="2172">
        <v>765.28775110000061</v>
      </c>
      <c r="P306" s="2173">
        <v>59.264258691999999</v>
      </c>
      <c r="Q306" s="1840" t="s">
        <v>2506</v>
      </c>
      <c r="S306" s="1837"/>
      <c r="T306" s="1837"/>
      <c r="U306" s="1837"/>
    </row>
    <row r="307" spans="1:21" ht="14.1" customHeight="1">
      <c r="A307" s="1835"/>
      <c r="B307" s="2171"/>
      <c r="C307" s="2172"/>
      <c r="D307" s="2173"/>
      <c r="E307" s="2172"/>
      <c r="F307" s="2172"/>
      <c r="G307" s="2173"/>
      <c r="H307" s="2172"/>
      <c r="I307" s="2172"/>
      <c r="J307" s="2173"/>
      <c r="K307" s="2172"/>
      <c r="L307" s="2172"/>
      <c r="M307" s="2172"/>
      <c r="N307" s="2172"/>
      <c r="O307" s="2172"/>
      <c r="P307" s="2173"/>
      <c r="Q307" s="1840"/>
      <c r="S307" s="1837"/>
      <c r="T307" s="1837"/>
      <c r="U307" s="1837"/>
    </row>
    <row r="308" spans="1:21" ht="14.1" customHeight="1">
      <c r="A308" s="1835" t="s">
        <v>2524</v>
      </c>
      <c r="B308" s="2171">
        <v>1603.5253090849992</v>
      </c>
      <c r="C308" s="2172">
        <v>897.51229240000009</v>
      </c>
      <c r="D308" s="2173">
        <v>1008.81818906</v>
      </c>
      <c r="E308" s="2172">
        <v>1353.7212158099999</v>
      </c>
      <c r="F308" s="2172">
        <v>1557.243567</v>
      </c>
      <c r="G308" s="2173">
        <v>659.63782847600021</v>
      </c>
      <c r="H308" s="2172">
        <v>453.29751715399999</v>
      </c>
      <c r="I308" s="2172">
        <v>337.37880090000016</v>
      </c>
      <c r="J308" s="2173">
        <v>356.83577565999991</v>
      </c>
      <c r="K308" s="2172">
        <v>601.63600428699988</v>
      </c>
      <c r="L308" s="2172">
        <v>499.66340485400002</v>
      </c>
      <c r="M308" s="2172">
        <v>717.4985779150004</v>
      </c>
      <c r="N308" s="2172">
        <v>660.5835422599996</v>
      </c>
      <c r="O308" s="2172">
        <v>532.99704644000019</v>
      </c>
      <c r="P308" s="2173">
        <v>653.05928278999954</v>
      </c>
      <c r="Q308" s="1840" t="s">
        <v>2525</v>
      </c>
      <c r="U308" s="1837"/>
    </row>
    <row r="309" spans="1:21" ht="14.1" customHeight="1">
      <c r="A309" s="1835"/>
      <c r="B309" s="2171"/>
      <c r="C309" s="2172"/>
      <c r="D309" s="2173"/>
      <c r="E309" s="2172"/>
      <c r="F309" s="2172"/>
      <c r="G309" s="2173"/>
      <c r="H309" s="2172"/>
      <c r="I309" s="2172"/>
      <c r="J309" s="2173"/>
      <c r="K309" s="2172"/>
      <c r="L309" s="2172"/>
      <c r="M309" s="2172"/>
      <c r="N309" s="2172"/>
      <c r="O309" s="2172"/>
      <c r="P309" s="2173"/>
      <c r="Q309" s="1840"/>
      <c r="S309" s="1837"/>
      <c r="T309" s="1837"/>
      <c r="U309" s="1837"/>
    </row>
    <row r="310" spans="1:21" ht="14.1" customHeight="1">
      <c r="A310" s="1835" t="s">
        <v>2483</v>
      </c>
      <c r="B310" s="2171">
        <v>1458.9260412309995</v>
      </c>
      <c r="C310" s="2172">
        <v>787.61008099300034</v>
      </c>
      <c r="D310" s="2173">
        <v>895.82518972899993</v>
      </c>
      <c r="E310" s="2172">
        <v>749.70341240100004</v>
      </c>
      <c r="F310" s="2172">
        <v>711.63515539099978</v>
      </c>
      <c r="G310" s="2173">
        <v>427.23326726200008</v>
      </c>
      <c r="H310" s="2172">
        <v>435.4896298430001</v>
      </c>
      <c r="I310" s="2172">
        <v>1100.6322109959997</v>
      </c>
      <c r="J310" s="2173">
        <v>948.21234954600027</v>
      </c>
      <c r="K310" s="2172">
        <v>757.79849815299963</v>
      </c>
      <c r="L310" s="2172">
        <v>1230.1483904660004</v>
      </c>
      <c r="M310" s="2172">
        <v>1981.8113176319996</v>
      </c>
      <c r="N310" s="2172">
        <v>1067.4521858419996</v>
      </c>
      <c r="O310" s="2172">
        <v>641.43935169000008</v>
      </c>
      <c r="P310" s="2173">
        <v>873.24947757300015</v>
      </c>
      <c r="Q310" s="1840" t="s">
        <v>2484</v>
      </c>
      <c r="S310" s="1837"/>
      <c r="T310" s="1837"/>
      <c r="U310" s="1837"/>
    </row>
    <row r="311" spans="1:21" ht="14.1" customHeight="1">
      <c r="A311" s="1835"/>
      <c r="B311" s="2171"/>
      <c r="C311" s="2172"/>
      <c r="D311" s="2173"/>
      <c r="E311" s="2172"/>
      <c r="F311" s="2172"/>
      <c r="G311" s="2173"/>
      <c r="H311" s="2172"/>
      <c r="I311" s="2172"/>
      <c r="J311" s="2173"/>
      <c r="K311" s="2172"/>
      <c r="L311" s="2172"/>
      <c r="M311" s="2172"/>
      <c r="N311" s="2172"/>
      <c r="O311" s="2172"/>
      <c r="P311" s="2173"/>
      <c r="Q311" s="1840"/>
      <c r="S311" s="1837"/>
      <c r="T311" s="1837"/>
      <c r="U311" s="1837"/>
    </row>
    <row r="312" spans="1:21" ht="14.1" customHeight="1">
      <c r="A312" s="1835" t="s">
        <v>2487</v>
      </c>
      <c r="B312" s="2171">
        <v>584.83255863099998</v>
      </c>
      <c r="C312" s="2172">
        <v>405.10458452600005</v>
      </c>
      <c r="D312" s="2173">
        <v>367.76233163699999</v>
      </c>
      <c r="E312" s="2172">
        <v>387.90461154500002</v>
      </c>
      <c r="F312" s="2172">
        <v>296.97783926300002</v>
      </c>
      <c r="G312" s="2173">
        <v>333.985420046</v>
      </c>
      <c r="H312" s="2172">
        <v>294.006610421</v>
      </c>
      <c r="I312" s="2172">
        <v>683.52926255000023</v>
      </c>
      <c r="J312" s="2173">
        <v>638.35522226600006</v>
      </c>
      <c r="K312" s="2172">
        <v>517.95930002700027</v>
      </c>
      <c r="L312" s="2172">
        <v>588.45229419099996</v>
      </c>
      <c r="M312" s="2172">
        <v>624.32143738399998</v>
      </c>
      <c r="N312" s="2172">
        <v>493.2242016029997</v>
      </c>
      <c r="O312" s="2172">
        <v>566.84968283900014</v>
      </c>
      <c r="P312" s="2173">
        <v>586.9563505430001</v>
      </c>
      <c r="Q312" s="1840" t="s">
        <v>2488</v>
      </c>
      <c r="U312" s="1837"/>
    </row>
    <row r="313" spans="1:21" ht="14.1" customHeight="1">
      <c r="A313" s="1835"/>
      <c r="B313" s="2171"/>
      <c r="C313" s="2172"/>
      <c r="D313" s="2173"/>
      <c r="E313" s="2172"/>
      <c r="F313" s="2172"/>
      <c r="G313" s="2173"/>
      <c r="H313" s="2172"/>
      <c r="I313" s="2172"/>
      <c r="J313" s="2173"/>
      <c r="K313" s="2172"/>
      <c r="L313" s="2172"/>
      <c r="M313" s="2172"/>
      <c r="N313" s="2172"/>
      <c r="O313" s="2172"/>
      <c r="P313" s="2173"/>
      <c r="Q313" s="1840"/>
      <c r="S313" s="1837"/>
      <c r="T313" s="1837"/>
      <c r="U313" s="1837"/>
    </row>
    <row r="314" spans="1:21" ht="14.1" customHeight="1">
      <c r="A314" s="1835" t="s">
        <v>2481</v>
      </c>
      <c r="B314" s="2171">
        <v>895.54437355299979</v>
      </c>
      <c r="C314" s="2172">
        <v>882.28067436400045</v>
      </c>
      <c r="D314" s="2173">
        <v>684.92178341700026</v>
      </c>
      <c r="E314" s="2172">
        <v>394.80557752900006</v>
      </c>
      <c r="F314" s="2172">
        <v>469.52983073200016</v>
      </c>
      <c r="G314" s="2173">
        <v>478.99673155799991</v>
      </c>
      <c r="H314" s="2172">
        <v>443.23019272900018</v>
      </c>
      <c r="I314" s="2172">
        <v>835.62740498599987</v>
      </c>
      <c r="J314" s="2173">
        <v>796.8408838400004</v>
      </c>
      <c r="K314" s="2172">
        <v>868.99958956900002</v>
      </c>
      <c r="L314" s="2172">
        <v>730.69370079099997</v>
      </c>
      <c r="M314" s="2172">
        <v>910.19146825099983</v>
      </c>
      <c r="N314" s="2172">
        <v>811.23100398899999</v>
      </c>
      <c r="O314" s="2172">
        <v>579.13773958599995</v>
      </c>
      <c r="P314" s="2173">
        <v>439.68014947100011</v>
      </c>
      <c r="Q314" s="1840" t="s">
        <v>2482</v>
      </c>
      <c r="S314" s="1837"/>
      <c r="U314" s="1837"/>
    </row>
    <row r="315" spans="1:21" ht="14.1" customHeight="1">
      <c r="A315" s="1835"/>
      <c r="B315" s="2171"/>
      <c r="C315" s="2172"/>
      <c r="D315" s="2173"/>
      <c r="E315" s="2172"/>
      <c r="F315" s="2172"/>
      <c r="G315" s="2173"/>
      <c r="H315" s="2172"/>
      <c r="I315" s="2172"/>
      <c r="J315" s="2173"/>
      <c r="K315" s="2172"/>
      <c r="L315" s="2172"/>
      <c r="M315" s="2172"/>
      <c r="N315" s="2172"/>
      <c r="O315" s="2172"/>
      <c r="P315" s="2173"/>
      <c r="Q315" s="1840"/>
      <c r="S315" s="1837"/>
      <c r="T315" s="1837"/>
      <c r="U315" s="1837"/>
    </row>
    <row r="316" spans="1:21" ht="14.1" customHeight="1">
      <c r="A316" s="1835" t="s">
        <v>2526</v>
      </c>
      <c r="B316" s="2171">
        <v>444.87616715799993</v>
      </c>
      <c r="C316" s="2172">
        <v>253.1379561349998</v>
      </c>
      <c r="D316" s="2173">
        <v>413.18043360000007</v>
      </c>
      <c r="E316" s="2172">
        <v>456.5973644729998</v>
      </c>
      <c r="F316" s="2172">
        <v>727.97979315899977</v>
      </c>
      <c r="G316" s="2173">
        <v>1509.3736540769999</v>
      </c>
      <c r="H316" s="2172">
        <v>1291.3424940019995</v>
      </c>
      <c r="I316" s="2172">
        <v>1053.7010824539993</v>
      </c>
      <c r="J316" s="2173">
        <v>687.39776640200012</v>
      </c>
      <c r="K316" s="2172">
        <v>919.72290746899989</v>
      </c>
      <c r="L316" s="2172">
        <v>777.4179569620004</v>
      </c>
      <c r="M316" s="2172">
        <v>876.7251905730003</v>
      </c>
      <c r="N316" s="2172">
        <v>1049.7097306159994</v>
      </c>
      <c r="O316" s="2172">
        <v>796.50741577400026</v>
      </c>
      <c r="P316" s="2173">
        <v>1077.2643590889995</v>
      </c>
      <c r="Q316" s="1840" t="s">
        <v>2480</v>
      </c>
      <c r="S316" s="1837"/>
      <c r="T316" s="1837"/>
      <c r="U316" s="1837"/>
    </row>
    <row r="317" spans="1:21" ht="14.1" customHeight="1">
      <c r="A317" s="1835"/>
      <c r="B317" s="2171"/>
      <c r="C317" s="2172"/>
      <c r="D317" s="2173"/>
      <c r="E317" s="2172"/>
      <c r="F317" s="2172"/>
      <c r="G317" s="2173"/>
      <c r="H317" s="2172"/>
      <c r="I317" s="2172"/>
      <c r="J317" s="2173"/>
      <c r="K317" s="2172"/>
      <c r="L317" s="2172"/>
      <c r="M317" s="2172"/>
      <c r="N317" s="2172"/>
      <c r="O317" s="2172"/>
      <c r="P317" s="2173"/>
      <c r="Q317" s="1840"/>
      <c r="S317" s="1837"/>
      <c r="T317" s="1837"/>
      <c r="U317" s="1837"/>
    </row>
    <row r="318" spans="1:21" ht="14.1" customHeight="1">
      <c r="A318" s="1835" t="s">
        <v>2491</v>
      </c>
      <c r="B318" s="2171">
        <v>285.65610580599991</v>
      </c>
      <c r="C318" s="2172">
        <v>228.90974528299995</v>
      </c>
      <c r="D318" s="2173">
        <v>256.98700978099998</v>
      </c>
      <c r="E318" s="2172">
        <v>289.07666680099999</v>
      </c>
      <c r="F318" s="2172">
        <v>280.24928019399994</v>
      </c>
      <c r="G318" s="2173">
        <v>288.04952829699982</v>
      </c>
      <c r="H318" s="2172">
        <v>350.1419330770002</v>
      </c>
      <c r="I318" s="2172">
        <v>445.581613296</v>
      </c>
      <c r="J318" s="2173">
        <v>280.0816006739999</v>
      </c>
      <c r="K318" s="2172">
        <v>484.28642435500001</v>
      </c>
      <c r="L318" s="2172">
        <v>325.33098442699992</v>
      </c>
      <c r="M318" s="2172">
        <v>463.74089189199975</v>
      </c>
      <c r="N318" s="2172">
        <v>315.31169623299991</v>
      </c>
      <c r="O318" s="2172">
        <v>204.58174582600006</v>
      </c>
      <c r="P318" s="2173">
        <v>233.49970432499987</v>
      </c>
      <c r="Q318" s="1840" t="s">
        <v>2492</v>
      </c>
      <c r="S318" s="1837"/>
      <c r="T318" s="1837"/>
      <c r="U318" s="1837"/>
    </row>
    <row r="319" spans="1:21" ht="14.1" customHeight="1">
      <c r="A319" s="1835"/>
      <c r="B319" s="2171"/>
      <c r="C319" s="2172"/>
      <c r="D319" s="2173"/>
      <c r="E319" s="2172"/>
      <c r="F319" s="2172"/>
      <c r="G319" s="2173"/>
      <c r="H319" s="2172"/>
      <c r="I319" s="2172"/>
      <c r="J319" s="2173"/>
      <c r="K319" s="2172"/>
      <c r="L319" s="2172"/>
      <c r="M319" s="2172"/>
      <c r="N319" s="2172"/>
      <c r="O319" s="2172"/>
      <c r="P319" s="2173"/>
      <c r="Q319" s="1840"/>
      <c r="S319" s="1837"/>
      <c r="T319" s="1837"/>
      <c r="U319" s="1837"/>
    </row>
    <row r="320" spans="1:21" ht="14.1" customHeight="1">
      <c r="A320" s="1835" t="s">
        <v>2527</v>
      </c>
      <c r="B320" s="2171">
        <v>599.38830370999949</v>
      </c>
      <c r="C320" s="2172">
        <v>264.68842903899991</v>
      </c>
      <c r="D320" s="2173">
        <v>326.31060695999997</v>
      </c>
      <c r="E320" s="2172">
        <v>358.80468618800018</v>
      </c>
      <c r="F320" s="2172">
        <v>445.08778951299996</v>
      </c>
      <c r="G320" s="2173">
        <v>698.25879613900008</v>
      </c>
      <c r="H320" s="2172">
        <v>987.2630486839995</v>
      </c>
      <c r="I320" s="2172">
        <v>1103.0380177170005</v>
      </c>
      <c r="J320" s="2173">
        <v>993.9612694729999</v>
      </c>
      <c r="K320" s="2172">
        <v>592.68278764199988</v>
      </c>
      <c r="L320" s="2172">
        <v>624.23243208700001</v>
      </c>
      <c r="M320" s="2172">
        <v>623.77489552000009</v>
      </c>
      <c r="N320" s="2172">
        <v>596.77522322199979</v>
      </c>
      <c r="O320" s="2172">
        <v>381.12234353799994</v>
      </c>
      <c r="P320" s="2173">
        <v>459.60387208100025</v>
      </c>
      <c r="Q320" s="1840" t="s">
        <v>2496</v>
      </c>
    </row>
    <row r="321" spans="1:21" ht="14.1" customHeight="1">
      <c r="A321" s="1835"/>
      <c r="B321" s="2171"/>
      <c r="C321" s="2172"/>
      <c r="D321" s="2173"/>
      <c r="E321" s="2172"/>
      <c r="F321" s="2172"/>
      <c r="G321" s="2173"/>
      <c r="H321" s="2172"/>
      <c r="I321" s="2172"/>
      <c r="J321" s="2173"/>
      <c r="K321" s="2172"/>
      <c r="L321" s="2172"/>
      <c r="M321" s="2172"/>
      <c r="N321" s="2172"/>
      <c r="O321" s="2172"/>
      <c r="P321" s="2173"/>
      <c r="Q321" s="1840"/>
      <c r="S321" s="1837"/>
      <c r="T321" s="1837"/>
      <c r="U321" s="1837"/>
    </row>
    <row r="322" spans="1:21" ht="14.1" customHeight="1">
      <c r="A322" s="1835" t="s">
        <v>2517</v>
      </c>
      <c r="B322" s="2171">
        <v>20.543768249999996</v>
      </c>
      <c r="C322" s="2172">
        <v>12.126384707999998</v>
      </c>
      <c r="D322" s="2173">
        <v>22.402102029999998</v>
      </c>
      <c r="E322" s="2172">
        <v>21.298063539999998</v>
      </c>
      <c r="F322" s="2172">
        <v>28.826914970000008</v>
      </c>
      <c r="G322" s="2173">
        <v>68.405452925999967</v>
      </c>
      <c r="H322" s="2172">
        <v>154.61007138700006</v>
      </c>
      <c r="I322" s="2172">
        <v>294.661179511</v>
      </c>
      <c r="J322" s="2173">
        <v>380.94227139000003</v>
      </c>
      <c r="K322" s="2172">
        <v>288.03111471999972</v>
      </c>
      <c r="L322" s="2172">
        <v>463.99590390100025</v>
      </c>
      <c r="M322" s="2172">
        <v>275.1415267239999</v>
      </c>
      <c r="N322" s="2172">
        <v>56.050183777000008</v>
      </c>
      <c r="O322" s="2172">
        <v>29.833187115999994</v>
      </c>
      <c r="P322" s="2173">
        <v>36.565248586000003</v>
      </c>
      <c r="Q322" s="1840" t="s">
        <v>2518</v>
      </c>
      <c r="S322" s="1837"/>
      <c r="T322" s="1837"/>
      <c r="U322" s="1837"/>
    </row>
    <row r="323" spans="1:21" ht="14.1" customHeight="1">
      <c r="A323" s="1835"/>
      <c r="B323" s="2171"/>
      <c r="C323" s="2172"/>
      <c r="D323" s="2173"/>
      <c r="E323" s="2172"/>
      <c r="F323" s="2172"/>
      <c r="G323" s="2173"/>
      <c r="H323" s="2172"/>
      <c r="I323" s="2172"/>
      <c r="J323" s="2173"/>
      <c r="K323" s="2172"/>
      <c r="L323" s="2172"/>
      <c r="M323" s="2172"/>
      <c r="N323" s="2172"/>
      <c r="O323" s="2172"/>
      <c r="P323" s="2173"/>
      <c r="Q323" s="1840"/>
      <c r="S323" s="1837"/>
      <c r="T323" s="1837"/>
      <c r="U323" s="1837"/>
    </row>
    <row r="324" spans="1:21" ht="14.1" customHeight="1">
      <c r="A324" s="1835" t="s">
        <v>2513</v>
      </c>
      <c r="B324" s="2171">
        <v>304.45097475000017</v>
      </c>
      <c r="C324" s="2172">
        <v>228.51514246900001</v>
      </c>
      <c r="D324" s="2173">
        <v>371.87468779199992</v>
      </c>
      <c r="E324" s="2172">
        <v>272.44560827000004</v>
      </c>
      <c r="F324" s="2172">
        <v>172.89246413499995</v>
      </c>
      <c r="G324" s="2173">
        <v>126.19483603999998</v>
      </c>
      <c r="H324" s="2172">
        <v>233.72051194400001</v>
      </c>
      <c r="I324" s="2172">
        <v>353.00582612599999</v>
      </c>
      <c r="J324" s="2173">
        <v>322.1134394770001</v>
      </c>
      <c r="K324" s="2172">
        <v>261.70533948899998</v>
      </c>
      <c r="L324" s="2172">
        <v>272.67674503500007</v>
      </c>
      <c r="M324" s="2172">
        <v>330.07026931500008</v>
      </c>
      <c r="N324" s="2172">
        <v>360.08700894099991</v>
      </c>
      <c r="O324" s="2172">
        <v>282.91859501199986</v>
      </c>
      <c r="P324" s="2173">
        <v>333.21539613300007</v>
      </c>
      <c r="Q324" s="1840" t="s">
        <v>2514</v>
      </c>
      <c r="S324" s="1837"/>
      <c r="U324" s="1837"/>
    </row>
    <row r="325" spans="1:21" ht="14.1" customHeight="1">
      <c r="A325" s="1835"/>
      <c r="B325" s="2171"/>
      <c r="C325" s="2172"/>
      <c r="D325" s="2173"/>
      <c r="E325" s="2172"/>
      <c r="F325" s="2172"/>
      <c r="G325" s="2173"/>
      <c r="H325" s="2172"/>
      <c r="I325" s="2172"/>
      <c r="J325" s="2173"/>
      <c r="K325" s="2172"/>
      <c r="L325" s="2172"/>
      <c r="M325" s="2172"/>
      <c r="N325" s="2172"/>
      <c r="O325" s="2172"/>
      <c r="P325" s="2173"/>
      <c r="Q325" s="1840"/>
      <c r="S325" s="1837"/>
      <c r="T325" s="1837"/>
      <c r="U325" s="1837"/>
    </row>
    <row r="326" spans="1:21" ht="14.1" customHeight="1">
      <c r="A326" s="1835" t="s">
        <v>2515</v>
      </c>
      <c r="B326" s="2171">
        <v>904.83232849399985</v>
      </c>
      <c r="C326" s="2172">
        <v>762.02518158000021</v>
      </c>
      <c r="D326" s="2173">
        <v>257.1543127760001</v>
      </c>
      <c r="E326" s="2172">
        <v>359.53576911899984</v>
      </c>
      <c r="F326" s="2172">
        <v>359.50302356200001</v>
      </c>
      <c r="G326" s="2173">
        <v>260.86679495499999</v>
      </c>
      <c r="H326" s="2172">
        <v>262.24134603800002</v>
      </c>
      <c r="I326" s="2172">
        <v>547.24000413900001</v>
      </c>
      <c r="J326" s="2173">
        <v>333.93123574399999</v>
      </c>
      <c r="K326" s="2172">
        <v>517.96172160000026</v>
      </c>
      <c r="L326" s="2172">
        <v>725.34833748500023</v>
      </c>
      <c r="M326" s="2172">
        <v>453.46924437400003</v>
      </c>
      <c r="N326" s="2172">
        <v>723.17851484400001</v>
      </c>
      <c r="O326" s="2172">
        <v>461.04473028199982</v>
      </c>
      <c r="P326" s="2173">
        <v>688.50256194299948</v>
      </c>
      <c r="Q326" s="1840" t="s">
        <v>2528</v>
      </c>
      <c r="S326" s="1837"/>
      <c r="T326" s="1837"/>
      <c r="U326" s="1837"/>
    </row>
    <row r="327" spans="1:21" ht="14.1" customHeight="1">
      <c r="A327" s="1835"/>
      <c r="B327" s="2171"/>
      <c r="C327" s="2172"/>
      <c r="D327" s="2173"/>
      <c r="E327" s="2172"/>
      <c r="F327" s="2172"/>
      <c r="G327" s="2173"/>
      <c r="H327" s="2172"/>
      <c r="I327" s="2172"/>
      <c r="J327" s="2173"/>
      <c r="K327" s="2172"/>
      <c r="L327" s="2172"/>
      <c r="M327" s="2172"/>
      <c r="N327" s="2172"/>
      <c r="O327" s="2172"/>
      <c r="P327" s="2173"/>
      <c r="Q327" s="1840"/>
      <c r="S327" s="1837"/>
      <c r="T327" s="1837"/>
      <c r="U327" s="1837"/>
    </row>
    <row r="328" spans="1:21" ht="14.1" customHeight="1">
      <c r="A328" s="1835" t="s">
        <v>2489</v>
      </c>
      <c r="B328" s="2171">
        <v>1385.3152605270002</v>
      </c>
      <c r="C328" s="2172">
        <v>1232.7695358800004</v>
      </c>
      <c r="D328" s="2173">
        <v>739.09742839</v>
      </c>
      <c r="E328" s="2172">
        <v>851.26463148000016</v>
      </c>
      <c r="F328" s="2172">
        <v>669.59774600000003</v>
      </c>
      <c r="G328" s="2173">
        <v>838.38535111800013</v>
      </c>
      <c r="H328" s="2172">
        <v>1002.6373578109999</v>
      </c>
      <c r="I328" s="2172">
        <v>1027.310999736</v>
      </c>
      <c r="J328" s="2173">
        <v>506.06082504600005</v>
      </c>
      <c r="K328" s="2172">
        <v>502.32168784299989</v>
      </c>
      <c r="L328" s="2172">
        <v>439.12556371600004</v>
      </c>
      <c r="M328" s="2172">
        <v>696.63866737800004</v>
      </c>
      <c r="N328" s="2172">
        <v>944.27838351700029</v>
      </c>
      <c r="O328" s="2172">
        <v>791.583755</v>
      </c>
      <c r="P328" s="2173">
        <v>815.84980539300011</v>
      </c>
      <c r="Q328" s="1840" t="s">
        <v>2490</v>
      </c>
      <c r="S328" s="1837"/>
    </row>
    <row r="329" spans="1:21" ht="14.1" customHeight="1">
      <c r="A329" s="1835"/>
      <c r="B329" s="2171"/>
      <c r="C329" s="2172"/>
      <c r="D329" s="2173"/>
      <c r="E329" s="2172"/>
      <c r="F329" s="2172"/>
      <c r="G329" s="2173"/>
      <c r="H329" s="2172"/>
      <c r="I329" s="2172"/>
      <c r="J329" s="2173"/>
      <c r="K329" s="2172"/>
      <c r="L329" s="2172"/>
      <c r="M329" s="2172"/>
      <c r="N329" s="2172"/>
      <c r="O329" s="2172"/>
      <c r="P329" s="2173"/>
      <c r="Q329" s="1840"/>
      <c r="S329" s="1837"/>
      <c r="T329" s="1837"/>
      <c r="U329" s="1837"/>
    </row>
    <row r="330" spans="1:21" ht="14.1" customHeight="1">
      <c r="A330" s="1835" t="s">
        <v>2511</v>
      </c>
      <c r="B330" s="2171">
        <v>179.42084171600001</v>
      </c>
      <c r="C330" s="2172">
        <v>141.638694851</v>
      </c>
      <c r="D330" s="2173">
        <v>75.177083608999993</v>
      </c>
      <c r="E330" s="2172">
        <v>88.346578023999982</v>
      </c>
      <c r="F330" s="2172">
        <v>50.413152618000005</v>
      </c>
      <c r="G330" s="2173">
        <v>129.84521097000001</v>
      </c>
      <c r="H330" s="2172">
        <v>80.895504695</v>
      </c>
      <c r="I330" s="2172">
        <v>122.94026646000003</v>
      </c>
      <c r="J330" s="2173">
        <v>112.401909848</v>
      </c>
      <c r="K330" s="2172">
        <v>129.99345190099999</v>
      </c>
      <c r="L330" s="2172">
        <v>76.814286798999987</v>
      </c>
      <c r="M330" s="2172">
        <v>188.40860347700004</v>
      </c>
      <c r="N330" s="2172">
        <v>126.62859792699997</v>
      </c>
      <c r="O330" s="2172">
        <v>114.57714425899998</v>
      </c>
      <c r="P330" s="2173">
        <v>60.188775767999971</v>
      </c>
      <c r="Q330" s="1840" t="s">
        <v>2512</v>
      </c>
      <c r="S330" s="1837"/>
      <c r="T330" s="1837"/>
      <c r="U330" s="1837"/>
    </row>
    <row r="331" spans="1:21" ht="14.1" customHeight="1">
      <c r="A331" s="1835"/>
      <c r="B331" s="2171"/>
      <c r="C331" s="2172"/>
      <c r="D331" s="2173"/>
      <c r="E331" s="2172"/>
      <c r="F331" s="2172"/>
      <c r="G331" s="2173"/>
      <c r="H331" s="2172"/>
      <c r="I331" s="2172"/>
      <c r="J331" s="2173"/>
      <c r="K331" s="2172"/>
      <c r="L331" s="2172"/>
      <c r="M331" s="2172"/>
      <c r="N331" s="2172"/>
      <c r="O331" s="2172"/>
      <c r="P331" s="2173"/>
      <c r="Q331" s="1840"/>
      <c r="S331" s="1837"/>
      <c r="T331" s="1837"/>
      <c r="U331" s="1837"/>
    </row>
    <row r="332" spans="1:21" ht="14.1" customHeight="1">
      <c r="A332" s="1835" t="s">
        <v>2499</v>
      </c>
      <c r="B332" s="2171">
        <v>223.45611545200001</v>
      </c>
      <c r="C332" s="2172">
        <v>209.43633012399994</v>
      </c>
      <c r="D332" s="2173">
        <v>190.86256135399998</v>
      </c>
      <c r="E332" s="2172">
        <v>228.68868548099996</v>
      </c>
      <c r="F332" s="2172">
        <v>215.98290779499996</v>
      </c>
      <c r="G332" s="2173">
        <v>99.383952735000051</v>
      </c>
      <c r="H332" s="2172">
        <v>201.84576398000002</v>
      </c>
      <c r="I332" s="2172">
        <v>119.19827828100001</v>
      </c>
      <c r="J332" s="2173">
        <v>124.518273271</v>
      </c>
      <c r="K332" s="2172">
        <v>438.82421779100002</v>
      </c>
      <c r="L332" s="2172">
        <v>148.55592221500004</v>
      </c>
      <c r="M332" s="2172">
        <v>160.82730426500001</v>
      </c>
      <c r="N332" s="2172">
        <v>198.47197160000002</v>
      </c>
      <c r="O332" s="2172">
        <v>136.24674817699986</v>
      </c>
      <c r="P332" s="2173">
        <v>215.17501803000013</v>
      </c>
      <c r="Q332" s="1840" t="s">
        <v>2500</v>
      </c>
      <c r="S332" s="1837"/>
    </row>
    <row r="333" spans="1:21" ht="14.1" customHeight="1">
      <c r="A333" s="1835"/>
      <c r="B333" s="2171"/>
      <c r="C333" s="2172"/>
      <c r="D333" s="2173"/>
      <c r="E333" s="2172"/>
      <c r="F333" s="2172"/>
      <c r="G333" s="2173"/>
      <c r="H333" s="2172"/>
      <c r="I333" s="2172"/>
      <c r="J333" s="2173"/>
      <c r="K333" s="2172"/>
      <c r="L333" s="2172"/>
      <c r="M333" s="2172"/>
      <c r="N333" s="2172"/>
      <c r="O333" s="2172"/>
      <c r="P333" s="2173"/>
      <c r="Q333" s="1840"/>
      <c r="S333" s="1837"/>
      <c r="T333" s="1837"/>
      <c r="U333" s="1837"/>
    </row>
    <row r="334" spans="1:21" ht="14.1" customHeight="1">
      <c r="A334" s="1835" t="s">
        <v>2529</v>
      </c>
      <c r="B334" s="2171">
        <v>247.79843199999993</v>
      </c>
      <c r="C334" s="2172">
        <v>99.005474000000035</v>
      </c>
      <c r="D334" s="2173">
        <v>62.700593999999995</v>
      </c>
      <c r="E334" s="2172">
        <v>236.318469037</v>
      </c>
      <c r="F334" s="2172">
        <v>166.30879100000001</v>
      </c>
      <c r="G334" s="2173">
        <v>100.36096013100001</v>
      </c>
      <c r="H334" s="2172">
        <v>115.59244300000003</v>
      </c>
      <c r="I334" s="2172">
        <v>96.655768949999995</v>
      </c>
      <c r="J334" s="2173">
        <v>164.79981547999995</v>
      </c>
      <c r="K334" s="2172">
        <v>111.25443097</v>
      </c>
      <c r="L334" s="2172">
        <v>95.102000992999933</v>
      </c>
      <c r="M334" s="2172">
        <v>145.70952440000002</v>
      </c>
      <c r="N334" s="2172">
        <v>119.83957064700002</v>
      </c>
      <c r="O334" s="2172">
        <v>107.66972699999998</v>
      </c>
      <c r="P334" s="2173">
        <v>192.9125835240001</v>
      </c>
      <c r="Q334" s="1840" t="s">
        <v>2530</v>
      </c>
      <c r="S334" s="1837"/>
      <c r="T334" s="1837"/>
      <c r="U334" s="1837"/>
    </row>
    <row r="335" spans="1:21" ht="14.1" customHeight="1">
      <c r="A335" s="1835"/>
      <c r="B335" s="2171"/>
      <c r="C335" s="2172"/>
      <c r="D335" s="2173"/>
      <c r="E335" s="2172"/>
      <c r="F335" s="2172"/>
      <c r="G335" s="2173"/>
      <c r="H335" s="2172"/>
      <c r="I335" s="2172"/>
      <c r="J335" s="2173"/>
      <c r="K335" s="2172"/>
      <c r="L335" s="2172"/>
      <c r="M335" s="2172"/>
      <c r="N335" s="2172"/>
      <c r="O335" s="2172"/>
      <c r="P335" s="2173"/>
      <c r="Q335" s="1840"/>
      <c r="S335" s="1837"/>
      <c r="T335" s="1837"/>
      <c r="U335" s="1837"/>
    </row>
    <row r="336" spans="1:21" ht="14.1" customHeight="1">
      <c r="A336" s="1835" t="s">
        <v>2503</v>
      </c>
      <c r="B336" s="2171">
        <v>359.77569400500005</v>
      </c>
      <c r="C336" s="2172">
        <v>172.22863255599995</v>
      </c>
      <c r="D336" s="2173">
        <v>109.09454609499998</v>
      </c>
      <c r="E336" s="2172">
        <v>117.04040944500002</v>
      </c>
      <c r="F336" s="2172">
        <v>117.60725118400002</v>
      </c>
      <c r="G336" s="2173">
        <v>119.78528871400002</v>
      </c>
      <c r="H336" s="2172">
        <v>145.25731854800003</v>
      </c>
      <c r="I336" s="2172">
        <v>245.30503462499999</v>
      </c>
      <c r="J336" s="2173">
        <v>165.84819027400002</v>
      </c>
      <c r="K336" s="2172">
        <v>166.21195162600009</v>
      </c>
      <c r="L336" s="2172">
        <v>164.07806232700011</v>
      </c>
      <c r="M336" s="2172">
        <v>215.40242288300001</v>
      </c>
      <c r="N336" s="2172">
        <v>248.75442898400004</v>
      </c>
      <c r="O336" s="2172">
        <v>109.96547542099994</v>
      </c>
      <c r="P336" s="2173">
        <v>109.43654867799998</v>
      </c>
      <c r="Q336" s="1840" t="s">
        <v>2504</v>
      </c>
      <c r="S336" s="1837"/>
    </row>
    <row r="337" spans="1:21" ht="14.1" customHeight="1">
      <c r="A337" s="1835"/>
      <c r="B337" s="2171"/>
      <c r="C337" s="2172"/>
      <c r="D337" s="2173"/>
      <c r="E337" s="2172"/>
      <c r="F337" s="2172"/>
      <c r="G337" s="2173"/>
      <c r="H337" s="2172"/>
      <c r="I337" s="2172"/>
      <c r="J337" s="2173"/>
      <c r="K337" s="2172"/>
      <c r="L337" s="2172"/>
      <c r="M337" s="2172"/>
      <c r="N337" s="2172"/>
      <c r="O337" s="2172"/>
      <c r="P337" s="2173"/>
      <c r="Q337" s="1840"/>
      <c r="S337" s="1837"/>
      <c r="T337" s="1837"/>
      <c r="U337" s="1837"/>
    </row>
    <row r="338" spans="1:21" ht="14.1" customHeight="1">
      <c r="A338" s="1835" t="s">
        <v>2501</v>
      </c>
      <c r="B338" s="2171">
        <v>139.39320106099998</v>
      </c>
      <c r="C338" s="2172">
        <v>61.847994022999991</v>
      </c>
      <c r="D338" s="2173">
        <v>62.734034367000021</v>
      </c>
      <c r="E338" s="2172">
        <v>109.02191746700002</v>
      </c>
      <c r="F338" s="2172">
        <v>45.735343079999993</v>
      </c>
      <c r="G338" s="2173">
        <v>37.80753776800001</v>
      </c>
      <c r="H338" s="2172">
        <v>78.063603947999979</v>
      </c>
      <c r="I338" s="2172">
        <v>233.71069645000003</v>
      </c>
      <c r="J338" s="2173">
        <v>279.32135011400004</v>
      </c>
      <c r="K338" s="2172">
        <v>199.99185753000003</v>
      </c>
      <c r="L338" s="2172">
        <v>283.830516676</v>
      </c>
      <c r="M338" s="2172">
        <v>203.6624881380001</v>
      </c>
      <c r="N338" s="2172">
        <v>205.76144988599998</v>
      </c>
      <c r="O338" s="2172">
        <v>204.60145655499997</v>
      </c>
      <c r="P338" s="2173">
        <v>77.195535152000019</v>
      </c>
      <c r="Q338" s="1840" t="s">
        <v>2502</v>
      </c>
    </row>
    <row r="339" spans="1:21" ht="14.1" customHeight="1">
      <c r="A339" s="1835"/>
      <c r="B339" s="2171"/>
      <c r="C339" s="2172"/>
      <c r="D339" s="2173"/>
      <c r="E339" s="2172"/>
      <c r="F339" s="2172"/>
      <c r="G339" s="2173"/>
      <c r="H339" s="2172"/>
      <c r="I339" s="2172"/>
      <c r="J339" s="2173"/>
      <c r="K339" s="2172"/>
      <c r="L339" s="2172"/>
      <c r="M339" s="2172"/>
      <c r="N339" s="2172"/>
      <c r="O339" s="2172"/>
      <c r="P339" s="2173"/>
      <c r="Q339" s="1840"/>
    </row>
    <row r="340" spans="1:21" ht="14.1" customHeight="1">
      <c r="A340" s="1835" t="s">
        <v>2519</v>
      </c>
      <c r="B340" s="2171">
        <v>131.59301023</v>
      </c>
      <c r="C340" s="2172">
        <v>115.36279904999994</v>
      </c>
      <c r="D340" s="2173">
        <v>119.23509031999997</v>
      </c>
      <c r="E340" s="2172">
        <v>90.86720545999998</v>
      </c>
      <c r="F340" s="2172">
        <v>56.30068236999999</v>
      </c>
      <c r="G340" s="2173">
        <v>88.903585891999995</v>
      </c>
      <c r="H340" s="2172">
        <v>152.91834500799999</v>
      </c>
      <c r="I340" s="2172">
        <v>97.693546900000001</v>
      </c>
      <c r="J340" s="2173">
        <v>89.834784620000065</v>
      </c>
      <c r="K340" s="2172">
        <v>185.74629085000001</v>
      </c>
      <c r="L340" s="2172">
        <v>114.70515656000002</v>
      </c>
      <c r="M340" s="2172">
        <v>140.35935156000005</v>
      </c>
      <c r="N340" s="2172">
        <v>85.706751600000018</v>
      </c>
      <c r="O340" s="2172">
        <v>76.048531109999999</v>
      </c>
      <c r="P340" s="2173">
        <v>97.718549810000013</v>
      </c>
      <c r="Q340" s="1840" t="s">
        <v>2531</v>
      </c>
    </row>
    <row r="341" spans="1:21" ht="14.1" customHeight="1">
      <c r="A341" s="1835"/>
      <c r="B341" s="2171"/>
      <c r="C341" s="2172"/>
      <c r="D341" s="2173"/>
      <c r="E341" s="2172"/>
      <c r="F341" s="2172"/>
      <c r="G341" s="2173"/>
      <c r="H341" s="2172"/>
      <c r="I341" s="2172"/>
      <c r="J341" s="2173"/>
      <c r="K341" s="2172"/>
      <c r="L341" s="2172"/>
      <c r="M341" s="2172"/>
      <c r="N341" s="2172"/>
      <c r="O341" s="2172"/>
      <c r="P341" s="2173"/>
      <c r="Q341" s="1840"/>
    </row>
    <row r="342" spans="1:21" ht="14.1" customHeight="1">
      <c r="A342" s="1835" t="s">
        <v>2532</v>
      </c>
      <c r="B342" s="2171">
        <v>92.362425861000034</v>
      </c>
      <c r="C342" s="2172">
        <v>34.390228457999996</v>
      </c>
      <c r="D342" s="2173">
        <v>68.177084402000048</v>
      </c>
      <c r="E342" s="2172">
        <v>80.73458795099998</v>
      </c>
      <c r="F342" s="2172">
        <v>59.624266344000006</v>
      </c>
      <c r="G342" s="2173">
        <v>40.083118276000015</v>
      </c>
      <c r="H342" s="2172">
        <v>44.128355914000011</v>
      </c>
      <c r="I342" s="2172">
        <v>95.685582946999986</v>
      </c>
      <c r="J342" s="2173">
        <v>72.526709016000027</v>
      </c>
      <c r="K342" s="2172">
        <v>59.634014697000012</v>
      </c>
      <c r="L342" s="2172">
        <v>64.772351731000001</v>
      </c>
      <c r="M342" s="2172">
        <v>87.980740164999986</v>
      </c>
      <c r="N342" s="2172">
        <v>64.107482565999987</v>
      </c>
      <c r="O342" s="2172">
        <v>59.094468787000018</v>
      </c>
      <c r="P342" s="2173">
        <v>49.989215028999986</v>
      </c>
      <c r="Q342" s="1840" t="s">
        <v>2533</v>
      </c>
    </row>
    <row r="343" spans="1:21" ht="14.1" customHeight="1">
      <c r="A343" s="1835"/>
      <c r="B343" s="2171"/>
      <c r="C343" s="2172"/>
      <c r="D343" s="2173"/>
      <c r="E343" s="2172"/>
      <c r="F343" s="2172"/>
      <c r="G343" s="2173"/>
      <c r="H343" s="2172"/>
      <c r="I343" s="2172"/>
      <c r="J343" s="2173"/>
      <c r="K343" s="2172"/>
      <c r="L343" s="2172"/>
      <c r="M343" s="2172"/>
      <c r="N343" s="2172"/>
      <c r="O343" s="2172"/>
      <c r="P343" s="2173"/>
      <c r="Q343" s="1840"/>
    </row>
    <row r="344" spans="1:21" ht="14.1" customHeight="1">
      <c r="A344" s="1835" t="s">
        <v>2534</v>
      </c>
      <c r="B344" s="2171">
        <v>45.760886279000005</v>
      </c>
      <c r="C344" s="2172">
        <v>33.833361889000003</v>
      </c>
      <c r="D344" s="2173">
        <v>51.466152085000004</v>
      </c>
      <c r="E344" s="2172">
        <v>59.151406000000009</v>
      </c>
      <c r="F344" s="2172">
        <v>12.939699947999994</v>
      </c>
      <c r="G344" s="2173">
        <v>18.90927649</v>
      </c>
      <c r="H344" s="2172">
        <v>26.061418577999991</v>
      </c>
      <c r="I344" s="2172">
        <v>61.216191339000005</v>
      </c>
      <c r="J344" s="2173">
        <v>62.130979931999995</v>
      </c>
      <c r="K344" s="2172">
        <v>21.630140218000005</v>
      </c>
      <c r="L344" s="2172">
        <v>28.404560417999999</v>
      </c>
      <c r="M344" s="2172">
        <v>57.726023457999986</v>
      </c>
      <c r="N344" s="2172">
        <v>74.771751127000016</v>
      </c>
      <c r="O344" s="2172">
        <v>18.152944749999996</v>
      </c>
      <c r="P344" s="2173">
        <v>36.334281000000004</v>
      </c>
      <c r="Q344" s="1840" t="s">
        <v>2535</v>
      </c>
    </row>
    <row r="345" spans="1:21" ht="14.1" customHeight="1">
      <c r="A345" s="1835"/>
      <c r="B345" s="2171"/>
      <c r="C345" s="2172"/>
      <c r="D345" s="2173"/>
      <c r="E345" s="2172"/>
      <c r="F345" s="2172"/>
      <c r="G345" s="2173"/>
      <c r="H345" s="2172"/>
      <c r="I345" s="2172"/>
      <c r="J345" s="2173"/>
      <c r="K345" s="2172"/>
      <c r="L345" s="2172"/>
      <c r="M345" s="2172"/>
      <c r="N345" s="2172"/>
      <c r="O345" s="2172"/>
      <c r="P345" s="2173"/>
      <c r="Q345" s="1840"/>
    </row>
    <row r="346" spans="1:21" ht="14.1" customHeight="1">
      <c r="A346" s="1835" t="s">
        <v>2536</v>
      </c>
      <c r="B346" s="2171">
        <v>33.787136000000004</v>
      </c>
      <c r="C346" s="2172">
        <v>50.171859000000005</v>
      </c>
      <c r="D346" s="2173">
        <v>11.138427999999999</v>
      </c>
      <c r="E346" s="2172">
        <v>37.8459942</v>
      </c>
      <c r="F346" s="2172">
        <v>20.763096398999998</v>
      </c>
      <c r="G346" s="2173">
        <v>31.503347609999995</v>
      </c>
      <c r="H346" s="2172">
        <v>78.967389689999962</v>
      </c>
      <c r="I346" s="2172">
        <v>74.710827442999985</v>
      </c>
      <c r="J346" s="2173">
        <v>60.795343130000013</v>
      </c>
      <c r="K346" s="2172">
        <v>12.242435799999994</v>
      </c>
      <c r="L346" s="2172">
        <v>44.127988340000016</v>
      </c>
      <c r="M346" s="2172">
        <v>107.79334700000001</v>
      </c>
      <c r="N346" s="2172">
        <v>77.097607999999994</v>
      </c>
      <c r="O346" s="2172">
        <v>53.358494199999996</v>
      </c>
      <c r="P346" s="2173">
        <v>82.242300900000004</v>
      </c>
      <c r="Q346" s="1840" t="s">
        <v>2537</v>
      </c>
      <c r="S346" s="1837"/>
    </row>
    <row r="347" spans="1:21" ht="14.1" customHeight="1">
      <c r="A347" s="1835"/>
      <c r="B347" s="2171"/>
      <c r="C347" s="2172"/>
      <c r="D347" s="2173"/>
      <c r="E347" s="2172"/>
      <c r="F347" s="2172"/>
      <c r="G347" s="2173"/>
      <c r="H347" s="2172"/>
      <c r="I347" s="2172"/>
      <c r="J347" s="2173"/>
      <c r="K347" s="2172"/>
      <c r="L347" s="2172"/>
      <c r="M347" s="2172"/>
      <c r="N347" s="2172"/>
      <c r="O347" s="2172"/>
      <c r="P347" s="2173"/>
      <c r="Q347" s="1840"/>
      <c r="S347" s="1837"/>
      <c r="T347" s="1837"/>
      <c r="U347" s="1837"/>
    </row>
    <row r="348" spans="1:21" ht="14.1" customHeight="1">
      <c r="A348" s="1835" t="s">
        <v>2538</v>
      </c>
      <c r="B348" s="2171">
        <v>185.91856857900001</v>
      </c>
      <c r="C348" s="2172">
        <v>214.35012491199998</v>
      </c>
      <c r="D348" s="2173">
        <v>99.896917193999997</v>
      </c>
      <c r="E348" s="2172">
        <v>3.6189152469999999</v>
      </c>
      <c r="F348" s="2172">
        <v>123.93194901299997</v>
      </c>
      <c r="G348" s="2173">
        <v>33.617261563999989</v>
      </c>
      <c r="H348" s="2172">
        <v>47.788248996999961</v>
      </c>
      <c r="I348" s="2172">
        <v>169.701190658</v>
      </c>
      <c r="J348" s="2173">
        <v>209.71885309100006</v>
      </c>
      <c r="K348" s="2172">
        <v>132.09321185400003</v>
      </c>
      <c r="L348" s="2172">
        <v>179.16642365500002</v>
      </c>
      <c r="M348" s="2172">
        <v>167.73790463</v>
      </c>
      <c r="N348" s="2172">
        <v>184.86670087599995</v>
      </c>
      <c r="O348" s="2172">
        <v>133.05739459</v>
      </c>
      <c r="P348" s="2173">
        <v>97.305803007000009</v>
      </c>
      <c r="Q348" s="1840" t="s">
        <v>2539</v>
      </c>
      <c r="S348" s="1837"/>
      <c r="T348" s="1837"/>
      <c r="U348" s="1837"/>
    </row>
    <row r="349" spans="1:21" ht="14.1" customHeight="1">
      <c r="A349" s="1835"/>
      <c r="B349" s="2171"/>
      <c r="C349" s="2172"/>
      <c r="D349" s="2173"/>
      <c r="E349" s="2172"/>
      <c r="F349" s="2172"/>
      <c r="G349" s="2173"/>
      <c r="H349" s="2172"/>
      <c r="I349" s="2172"/>
      <c r="J349" s="2173"/>
      <c r="K349" s="2172"/>
      <c r="L349" s="2172"/>
      <c r="M349" s="2172"/>
      <c r="N349" s="2172"/>
      <c r="O349" s="2172"/>
      <c r="P349" s="2173"/>
      <c r="Q349" s="1840"/>
      <c r="S349" s="1837"/>
      <c r="T349" s="1837"/>
      <c r="U349" s="1837"/>
    </row>
    <row r="350" spans="1:21" ht="14.1" customHeight="1">
      <c r="A350" s="1835" t="s">
        <v>2485</v>
      </c>
      <c r="B350" s="2171">
        <v>100.50938500399999</v>
      </c>
      <c r="C350" s="2172">
        <v>28.631574061000002</v>
      </c>
      <c r="D350" s="2173">
        <v>100.58546423</v>
      </c>
      <c r="E350" s="2172">
        <v>32.487079129999998</v>
      </c>
      <c r="F350" s="2172">
        <v>30.441365949999994</v>
      </c>
      <c r="G350" s="2173">
        <v>53.182709967999969</v>
      </c>
      <c r="H350" s="2172">
        <v>66.297968450000013</v>
      </c>
      <c r="I350" s="2172">
        <v>64.216537087000006</v>
      </c>
      <c r="J350" s="2173">
        <v>64.592419920000012</v>
      </c>
      <c r="K350" s="2172">
        <v>70.618536200000008</v>
      </c>
      <c r="L350" s="2172">
        <v>108.26290607500002</v>
      </c>
      <c r="M350" s="2172">
        <v>84.345680819999984</v>
      </c>
      <c r="N350" s="2172">
        <v>116.86893446000003</v>
      </c>
      <c r="O350" s="2172">
        <v>17.529721245999998</v>
      </c>
      <c r="P350" s="2173">
        <v>117.04213994999999</v>
      </c>
      <c r="Q350" s="1840" t="s">
        <v>2540</v>
      </c>
      <c r="S350" s="1837"/>
    </row>
    <row r="351" spans="1:21" ht="14.1" customHeight="1">
      <c r="A351" s="1854"/>
      <c r="B351" s="2171"/>
      <c r="C351" s="2172"/>
      <c r="D351" s="2173"/>
      <c r="E351" s="2172"/>
      <c r="F351" s="2172"/>
      <c r="G351" s="2173"/>
      <c r="H351" s="2172"/>
      <c r="I351" s="2172"/>
      <c r="J351" s="2173"/>
      <c r="K351" s="2172"/>
      <c r="L351" s="2172"/>
      <c r="M351" s="2172"/>
      <c r="N351" s="2172"/>
      <c r="O351" s="2172"/>
      <c r="P351" s="2173"/>
      <c r="Q351" s="1840"/>
      <c r="S351" s="1837"/>
      <c r="T351" s="1837"/>
      <c r="U351" s="1837"/>
    </row>
    <row r="352" spans="1:21" ht="14.1" customHeight="1">
      <c r="A352" s="1835" t="s">
        <v>2541</v>
      </c>
      <c r="B352" s="2171">
        <v>110.36264850399999</v>
      </c>
      <c r="C352" s="2172">
        <v>105.88123226000002</v>
      </c>
      <c r="D352" s="2173">
        <v>243.89296178399994</v>
      </c>
      <c r="E352" s="2172">
        <v>202.20235311000002</v>
      </c>
      <c r="F352" s="2172">
        <v>44.850964566000002</v>
      </c>
      <c r="G352" s="2173">
        <v>43.289416282999987</v>
      </c>
      <c r="H352" s="2172">
        <v>75.069417516000001</v>
      </c>
      <c r="I352" s="2172">
        <v>61.644648063000005</v>
      </c>
      <c r="J352" s="2173">
        <v>103.23062603000001</v>
      </c>
      <c r="K352" s="2172">
        <v>97.847563969999996</v>
      </c>
      <c r="L352" s="2172">
        <v>15.112632290000001</v>
      </c>
      <c r="M352" s="2172">
        <v>31.588007520000001</v>
      </c>
      <c r="N352" s="2172">
        <v>110.48819343400001</v>
      </c>
      <c r="O352" s="2172">
        <v>151.41117022899999</v>
      </c>
      <c r="P352" s="2173">
        <v>228.50000427699996</v>
      </c>
      <c r="Q352" s="1836" t="s">
        <v>2542</v>
      </c>
      <c r="S352" s="1837"/>
      <c r="T352" s="1837"/>
      <c r="U352" s="1837"/>
    </row>
    <row r="353" spans="1:21" ht="10.7" customHeight="1">
      <c r="A353" s="1835"/>
      <c r="B353" s="2171"/>
      <c r="C353" s="2172"/>
      <c r="D353" s="2173"/>
      <c r="E353" s="2155"/>
      <c r="F353" s="2155"/>
      <c r="G353" s="2156"/>
      <c r="H353" s="2172"/>
      <c r="I353" s="2172"/>
      <c r="J353" s="2173"/>
      <c r="K353" s="2172"/>
      <c r="L353" s="2172"/>
      <c r="M353" s="2172"/>
      <c r="N353" s="2172"/>
      <c r="O353" s="2172"/>
      <c r="P353" s="2173"/>
      <c r="Q353" s="1836"/>
      <c r="S353" s="1837"/>
      <c r="T353" s="1837"/>
      <c r="U353" s="1837"/>
    </row>
    <row r="354" spans="1:21" ht="10.7" customHeight="1">
      <c r="A354" s="1835"/>
      <c r="B354" s="2171"/>
      <c r="C354" s="2172"/>
      <c r="D354" s="2173"/>
      <c r="E354" s="2155"/>
      <c r="F354" s="2155"/>
      <c r="G354" s="2156"/>
      <c r="H354" s="2155"/>
      <c r="I354" s="2155"/>
      <c r="J354" s="2156"/>
      <c r="K354" s="2172"/>
      <c r="L354" s="2172"/>
      <c r="M354" s="2172"/>
      <c r="N354" s="2172"/>
      <c r="O354" s="2172"/>
      <c r="P354" s="2173"/>
      <c r="Q354" s="1836"/>
      <c r="S354" s="1837"/>
      <c r="T354" s="1837"/>
      <c r="U354" s="1837"/>
    </row>
    <row r="355" spans="1:21" ht="10.7" customHeight="1">
      <c r="A355" s="1835"/>
      <c r="B355" s="1923"/>
      <c r="C355" s="1924"/>
      <c r="D355" s="1925"/>
      <c r="E355" s="1843"/>
      <c r="F355" s="1843"/>
      <c r="G355" s="1844"/>
      <c r="H355" s="1843"/>
      <c r="I355" s="1843"/>
      <c r="J355" s="1844"/>
      <c r="K355" s="1924"/>
      <c r="L355" s="1924"/>
      <c r="M355" s="1924"/>
      <c r="N355" s="1924"/>
      <c r="O355" s="1924"/>
      <c r="P355" s="1925"/>
      <c r="Q355" s="1836"/>
      <c r="S355" s="1837"/>
      <c r="T355" s="1837"/>
      <c r="U355" s="1837"/>
    </row>
    <row r="356" spans="1:21" ht="10.7" customHeight="1">
      <c r="A356" s="1835"/>
      <c r="B356" s="1923"/>
      <c r="C356" s="1924"/>
      <c r="D356" s="1925"/>
      <c r="E356" s="1843"/>
      <c r="F356" s="1843"/>
      <c r="G356" s="1844"/>
      <c r="H356" s="1843"/>
      <c r="I356" s="1843"/>
      <c r="J356" s="1844"/>
      <c r="K356" s="1924"/>
      <c r="L356" s="1924"/>
      <c r="M356" s="1924"/>
      <c r="N356" s="1924"/>
      <c r="O356" s="1924"/>
      <c r="P356" s="1925"/>
      <c r="Q356" s="1884"/>
      <c r="S356" s="1837"/>
      <c r="T356" s="1837"/>
      <c r="U356" s="1837"/>
    </row>
    <row r="357" spans="1:21" ht="10.7" customHeight="1">
      <c r="A357" s="1835"/>
      <c r="B357" s="1923"/>
      <c r="C357" s="1924"/>
      <c r="D357" s="1925"/>
      <c r="E357" s="1843"/>
      <c r="F357" s="1843"/>
      <c r="G357" s="1844"/>
      <c r="H357" s="1843"/>
      <c r="I357" s="1843"/>
      <c r="J357" s="1844"/>
      <c r="K357" s="1924"/>
      <c r="L357" s="1924"/>
      <c r="M357" s="1924"/>
      <c r="N357" s="1924"/>
      <c r="O357" s="1924"/>
      <c r="P357" s="1925"/>
      <c r="Q357" s="1884"/>
      <c r="S357" s="1837"/>
      <c r="T357" s="1837"/>
    </row>
    <row r="358" spans="1:21" ht="10.7" customHeight="1">
      <c r="A358" s="1835"/>
      <c r="B358" s="1923"/>
      <c r="C358" s="1924"/>
      <c r="D358" s="1925"/>
      <c r="E358" s="1843"/>
      <c r="F358" s="1843"/>
      <c r="G358" s="1844"/>
      <c r="H358" s="1843"/>
      <c r="I358" s="1843"/>
      <c r="J358" s="1844"/>
      <c r="K358" s="1924"/>
      <c r="L358" s="1924"/>
      <c r="M358" s="1924"/>
      <c r="N358" s="1924"/>
      <c r="O358" s="1924"/>
      <c r="P358" s="1925"/>
      <c r="Q358" s="1840"/>
      <c r="S358" s="1837"/>
      <c r="T358" s="1837"/>
      <c r="U358" s="1837"/>
    </row>
    <row r="359" spans="1:21" ht="12.75" customHeight="1">
      <c r="A359" s="1975"/>
      <c r="B359" s="1976"/>
      <c r="C359" s="1977"/>
      <c r="D359" s="1978"/>
      <c r="E359" s="1979"/>
      <c r="F359" s="1979"/>
      <c r="G359" s="1980"/>
      <c r="H359" s="1979"/>
      <c r="I359" s="1979"/>
      <c r="J359" s="1980"/>
      <c r="K359" s="1977"/>
      <c r="L359" s="1977"/>
      <c r="M359" s="1977"/>
      <c r="N359" s="1977"/>
      <c r="O359" s="1977"/>
      <c r="P359" s="1978"/>
      <c r="Q359" s="1981"/>
      <c r="S359" s="1837"/>
    </row>
    <row r="360" spans="1:21" ht="12.75" customHeight="1">
      <c r="A360" s="1863" t="s">
        <v>2447</v>
      </c>
      <c r="B360" s="1863"/>
      <c r="C360" s="1863"/>
      <c r="D360" s="1863"/>
      <c r="E360" s="1863"/>
      <c r="F360" s="1863"/>
      <c r="G360" s="1863"/>
      <c r="H360" s="1863"/>
      <c r="I360" s="1863"/>
      <c r="J360" s="1863"/>
      <c r="K360" s="1863"/>
      <c r="L360" s="1863"/>
      <c r="M360" s="1863"/>
      <c r="N360" s="1863"/>
      <c r="O360" s="1863"/>
      <c r="P360" s="1863"/>
      <c r="Q360" s="1864" t="s">
        <v>2448</v>
      </c>
    </row>
    <row r="361" spans="1:21" ht="12.75" customHeight="1"/>
    <row r="362" spans="1:21" ht="12.75" customHeight="1"/>
    <row r="363" spans="1:21" s="1839" customFormat="1">
      <c r="Q363" s="1982"/>
      <c r="S363" s="1983"/>
      <c r="T363" s="1983"/>
      <c r="U363" s="1983"/>
    </row>
    <row r="364" spans="1:21" s="1839" customFormat="1">
      <c r="Q364" s="1890"/>
      <c r="S364" s="1983"/>
      <c r="T364" s="1983"/>
      <c r="U364" s="1983"/>
    </row>
    <row r="365" spans="1:21" s="1839" customFormat="1">
      <c r="Q365" s="1890"/>
      <c r="S365" s="1983"/>
      <c r="T365" s="1983"/>
      <c r="U365" s="1983"/>
    </row>
    <row r="366" spans="1:21" s="1839" customFormat="1">
      <c r="Q366" s="1890"/>
      <c r="S366" s="1983"/>
      <c r="T366" s="1983"/>
      <c r="U366" s="1983"/>
    </row>
    <row r="367" spans="1:21" s="1839" customFormat="1">
      <c r="Q367" s="1890"/>
      <c r="S367" s="1983"/>
      <c r="T367" s="1983"/>
      <c r="U367" s="1983"/>
    </row>
    <row r="368" spans="1:21" s="1839" customFormat="1">
      <c r="Q368" s="1890"/>
      <c r="S368" s="1983"/>
      <c r="T368" s="1983"/>
      <c r="U368" s="1983"/>
    </row>
    <row r="369" spans="17:21" s="1839" customFormat="1">
      <c r="Q369" s="1890"/>
      <c r="S369" s="1983"/>
      <c r="T369" s="1983"/>
      <c r="U369" s="1983"/>
    </row>
    <row r="370" spans="17:21" s="1839" customFormat="1">
      <c r="Q370" s="1890"/>
      <c r="S370" s="1983"/>
      <c r="T370" s="1983"/>
      <c r="U370" s="1983"/>
    </row>
    <row r="371" spans="17:21" s="1839" customFormat="1">
      <c r="Q371" s="1890"/>
      <c r="S371" s="1983"/>
      <c r="T371" s="1983"/>
      <c r="U371" s="1983"/>
    </row>
    <row r="372" spans="17:21" s="1839" customFormat="1">
      <c r="Q372" s="1890"/>
      <c r="S372" s="1983"/>
      <c r="T372" s="1983"/>
      <c r="U372" s="1983"/>
    </row>
    <row r="373" spans="17:21" s="1839" customFormat="1">
      <c r="Q373" s="1890"/>
      <c r="S373" s="1983"/>
      <c r="T373" s="1983"/>
      <c r="U373" s="1983"/>
    </row>
    <row r="374" spans="17:21" s="1839" customFormat="1">
      <c r="Q374" s="1890"/>
      <c r="S374" s="1983"/>
      <c r="T374" s="1983"/>
      <c r="U374" s="1983"/>
    </row>
    <row r="375" spans="17:21" s="1839" customFormat="1">
      <c r="Q375" s="1890"/>
      <c r="S375" s="1983"/>
      <c r="T375" s="1983"/>
      <c r="U375" s="1983"/>
    </row>
    <row r="376" spans="17:21" s="1839" customFormat="1">
      <c r="Q376" s="1890"/>
      <c r="S376" s="1983"/>
      <c r="T376" s="1983"/>
      <c r="U376" s="1983"/>
    </row>
    <row r="377" spans="17:21" s="1839" customFormat="1">
      <c r="Q377" s="1890"/>
      <c r="S377" s="1983"/>
      <c r="T377" s="1983"/>
      <c r="U377" s="1983"/>
    </row>
    <row r="378" spans="17:21" s="1839" customFormat="1">
      <c r="Q378" s="1890"/>
      <c r="S378" s="1983"/>
      <c r="T378" s="1983"/>
      <c r="U378" s="1983"/>
    </row>
    <row r="379" spans="17:21" s="1839" customFormat="1">
      <c r="Q379" s="1890"/>
      <c r="S379" s="1983"/>
      <c r="T379" s="1983"/>
      <c r="U379" s="1983"/>
    </row>
    <row r="380" spans="17:21" s="1839" customFormat="1">
      <c r="Q380" s="1890"/>
      <c r="S380" s="1983"/>
      <c r="T380" s="1983"/>
      <c r="U380" s="1983"/>
    </row>
    <row r="381" spans="17:21" s="1839" customFormat="1">
      <c r="Q381" s="1890"/>
      <c r="S381" s="1983"/>
      <c r="T381" s="1983"/>
      <c r="U381" s="1983"/>
    </row>
    <row r="382" spans="17:21" s="1839" customFormat="1">
      <c r="Q382" s="1890"/>
      <c r="S382" s="1983"/>
      <c r="T382" s="1983"/>
      <c r="U382" s="1983"/>
    </row>
    <row r="383" spans="17:21" s="1839" customFormat="1">
      <c r="Q383" s="1890"/>
      <c r="S383" s="1983"/>
      <c r="T383" s="1983"/>
      <c r="U383" s="1983"/>
    </row>
    <row r="384" spans="17:21" s="1839" customFormat="1">
      <c r="Q384" s="1890"/>
      <c r="S384" s="1983"/>
      <c r="T384" s="1983"/>
      <c r="U384" s="1983"/>
    </row>
    <row r="385" spans="17:21" s="1839" customFormat="1">
      <c r="Q385" s="1890"/>
      <c r="S385" s="1983"/>
      <c r="T385" s="1983"/>
      <c r="U385" s="1983"/>
    </row>
    <row r="386" spans="17:21" s="1839" customFormat="1">
      <c r="Q386" s="1890"/>
      <c r="S386" s="1983"/>
      <c r="T386" s="1983"/>
      <c r="U386" s="1983"/>
    </row>
    <row r="387" spans="17:21" s="1839" customFormat="1">
      <c r="Q387" s="1890"/>
      <c r="S387" s="1983"/>
      <c r="T387" s="1983"/>
      <c r="U387" s="1983"/>
    </row>
    <row r="388" spans="17:21" s="1839" customFormat="1">
      <c r="Q388" s="1890"/>
      <c r="S388" s="1983"/>
      <c r="T388" s="1983"/>
      <c r="U388" s="1983"/>
    </row>
    <row r="389" spans="17:21" s="1839" customFormat="1">
      <c r="Q389" s="1890"/>
      <c r="S389" s="1983"/>
      <c r="T389" s="1983"/>
      <c r="U389" s="1983"/>
    </row>
    <row r="390" spans="17:21" s="1839" customFormat="1">
      <c r="Q390" s="1890"/>
      <c r="S390" s="1983"/>
      <c r="T390" s="1983"/>
      <c r="U390" s="1983"/>
    </row>
    <row r="391" spans="17:21" s="1839" customFormat="1">
      <c r="Q391" s="1890"/>
      <c r="S391" s="1983"/>
      <c r="T391" s="1983"/>
      <c r="U391" s="1983"/>
    </row>
    <row r="392" spans="17:21" s="1839" customFormat="1">
      <c r="Q392" s="1890"/>
      <c r="S392" s="1983"/>
      <c r="T392" s="1983"/>
      <c r="U392" s="1983"/>
    </row>
    <row r="393" spans="17:21" s="1839" customFormat="1">
      <c r="Q393" s="1890"/>
      <c r="S393" s="1983"/>
      <c r="T393" s="1983"/>
      <c r="U393" s="1983"/>
    </row>
    <row r="394" spans="17:21" s="1839" customFormat="1">
      <c r="Q394" s="1890"/>
      <c r="S394" s="1983"/>
      <c r="T394" s="1983"/>
      <c r="U394" s="1983"/>
    </row>
    <row r="395" spans="17:21" s="1839" customFormat="1">
      <c r="Q395" s="1890"/>
      <c r="S395" s="1983"/>
      <c r="T395" s="1983"/>
      <c r="U395" s="1983"/>
    </row>
    <row r="396" spans="17:21" s="1839" customFormat="1">
      <c r="Q396" s="1890"/>
      <c r="S396" s="1983"/>
      <c r="T396" s="1983"/>
      <c r="U396" s="1983"/>
    </row>
    <row r="397" spans="17:21" s="1839" customFormat="1">
      <c r="Q397" s="1890"/>
      <c r="S397" s="1983"/>
      <c r="T397" s="1983"/>
      <c r="U397" s="1983"/>
    </row>
    <row r="398" spans="17:21" s="1839" customFormat="1">
      <c r="Q398" s="1890"/>
      <c r="S398" s="1983"/>
      <c r="T398" s="1983"/>
      <c r="U398" s="1983"/>
    </row>
    <row r="399" spans="17:21" s="1839" customFormat="1">
      <c r="Q399" s="1890"/>
      <c r="S399" s="1983"/>
      <c r="T399" s="1983"/>
      <c r="U399" s="1983"/>
    </row>
    <row r="400" spans="17:21" s="1839" customFormat="1">
      <c r="Q400" s="1890"/>
      <c r="S400" s="1983"/>
      <c r="T400" s="1983"/>
      <c r="U400" s="1983"/>
    </row>
    <row r="401" spans="17:21" s="1839" customFormat="1">
      <c r="Q401" s="1890"/>
      <c r="S401" s="1983"/>
      <c r="T401" s="1983"/>
      <c r="U401" s="1983"/>
    </row>
    <row r="402" spans="17:21" s="1839" customFormat="1">
      <c r="Q402" s="1890"/>
      <c r="S402" s="1983"/>
      <c r="T402" s="1983"/>
      <c r="U402" s="1983"/>
    </row>
    <row r="403" spans="17:21" s="1839" customFormat="1">
      <c r="Q403" s="1890"/>
      <c r="S403" s="1983"/>
      <c r="T403" s="1983"/>
      <c r="U403" s="1983"/>
    </row>
    <row r="404" spans="17:21" s="1839" customFormat="1">
      <c r="Q404" s="1890"/>
      <c r="S404" s="1983"/>
      <c r="T404" s="1983"/>
      <c r="U404" s="1983"/>
    </row>
    <row r="405" spans="17:21" s="1839" customFormat="1">
      <c r="Q405" s="1890"/>
      <c r="S405" s="1983"/>
      <c r="T405" s="1983"/>
      <c r="U405" s="1983"/>
    </row>
    <row r="406" spans="17:21" s="1839" customFormat="1">
      <c r="Q406" s="1890"/>
      <c r="S406" s="1983"/>
      <c r="T406" s="1983"/>
      <c r="U406" s="1983"/>
    </row>
    <row r="407" spans="17:21" s="1839" customFormat="1">
      <c r="Q407" s="1890"/>
      <c r="S407" s="1983"/>
      <c r="T407" s="1983"/>
      <c r="U407" s="1983"/>
    </row>
    <row r="408" spans="17:21" s="1839" customFormat="1">
      <c r="Q408" s="1890"/>
      <c r="S408" s="1983"/>
      <c r="T408" s="1983"/>
      <c r="U408" s="1983"/>
    </row>
    <row r="409" spans="17:21" s="1839" customFormat="1">
      <c r="Q409" s="1890"/>
      <c r="S409" s="1983"/>
      <c r="T409" s="1983"/>
      <c r="U409" s="1983"/>
    </row>
    <row r="410" spans="17:21" s="1839" customFormat="1">
      <c r="Q410" s="1890"/>
      <c r="S410" s="1983"/>
      <c r="T410" s="1983"/>
      <c r="U410" s="1983"/>
    </row>
    <row r="411" spans="17:21" s="1839" customFormat="1">
      <c r="Q411" s="1890"/>
      <c r="S411" s="1983"/>
      <c r="T411" s="1983"/>
      <c r="U411" s="1983"/>
    </row>
    <row r="412" spans="17:21" s="1839" customFormat="1">
      <c r="Q412" s="1890"/>
      <c r="S412" s="1983"/>
      <c r="T412" s="1983"/>
      <c r="U412" s="1983"/>
    </row>
    <row r="413" spans="17:21" s="1839" customFormat="1">
      <c r="Q413" s="1890"/>
      <c r="S413" s="1983"/>
      <c r="T413" s="1983"/>
      <c r="U413" s="1983"/>
    </row>
    <row r="414" spans="17:21" s="1839" customFormat="1">
      <c r="Q414" s="1890"/>
      <c r="S414" s="1983"/>
      <c r="T414" s="1983"/>
      <c r="U414" s="1983"/>
    </row>
    <row r="415" spans="17:21" s="1839" customFormat="1">
      <c r="Q415" s="1890"/>
      <c r="S415" s="1983"/>
      <c r="T415" s="1983"/>
      <c r="U415" s="1983"/>
    </row>
    <row r="416" spans="17:21" s="1839" customFormat="1">
      <c r="Q416" s="1890"/>
      <c r="S416" s="1983"/>
      <c r="T416" s="1983"/>
      <c r="U416" s="1983"/>
    </row>
    <row r="417" spans="17:21" s="1839" customFormat="1">
      <c r="Q417" s="1890"/>
      <c r="S417" s="1983"/>
      <c r="T417" s="1983"/>
      <c r="U417" s="1983"/>
    </row>
    <row r="418" spans="17:21" s="1839" customFormat="1">
      <c r="Q418" s="1890"/>
      <c r="S418" s="1983"/>
      <c r="T418" s="1983"/>
      <c r="U418" s="1983"/>
    </row>
    <row r="419" spans="17:21" s="1839" customFormat="1">
      <c r="Q419" s="1890"/>
      <c r="S419" s="1983"/>
      <c r="T419" s="1983"/>
      <c r="U419" s="1983"/>
    </row>
    <row r="420" spans="17:21" s="1839" customFormat="1">
      <c r="Q420" s="1890"/>
      <c r="S420" s="1983"/>
      <c r="T420" s="1983"/>
      <c r="U420" s="1983"/>
    </row>
    <row r="421" spans="17:21" s="1839" customFormat="1">
      <c r="Q421" s="1890"/>
      <c r="S421" s="1983"/>
      <c r="T421" s="1983"/>
      <c r="U421" s="1983"/>
    </row>
    <row r="422" spans="17:21" s="1839" customFormat="1">
      <c r="Q422" s="1890"/>
      <c r="S422" s="1983"/>
      <c r="T422" s="1983"/>
      <c r="U422" s="1983"/>
    </row>
    <row r="423" spans="17:21" s="1839" customFormat="1">
      <c r="Q423" s="1890"/>
      <c r="S423" s="1983"/>
      <c r="T423" s="1983"/>
      <c r="U423" s="1983"/>
    </row>
    <row r="424" spans="17:21" s="1839" customFormat="1">
      <c r="Q424" s="1890"/>
      <c r="S424" s="1983"/>
      <c r="T424" s="1983"/>
      <c r="U424" s="1983"/>
    </row>
    <row r="425" spans="17:21" s="1839" customFormat="1">
      <c r="Q425" s="1890"/>
      <c r="S425" s="1983"/>
      <c r="T425" s="1983"/>
      <c r="U425" s="1983"/>
    </row>
    <row r="426" spans="17:21" s="1839" customFormat="1">
      <c r="Q426" s="1890"/>
      <c r="S426" s="1983"/>
      <c r="T426" s="1983"/>
      <c r="U426" s="1983"/>
    </row>
    <row r="427" spans="17:21" s="1839" customFormat="1">
      <c r="Q427" s="1890"/>
      <c r="S427" s="1983"/>
      <c r="T427" s="1983"/>
      <c r="U427" s="1983"/>
    </row>
    <row r="428" spans="17:21" s="1839" customFormat="1">
      <c r="Q428" s="1890"/>
      <c r="S428" s="1983"/>
      <c r="T428" s="1983"/>
      <c r="U428" s="1983"/>
    </row>
    <row r="429" spans="17:21" s="1839" customFormat="1">
      <c r="Q429" s="1890"/>
      <c r="S429" s="1983"/>
      <c r="T429" s="1983"/>
      <c r="U429" s="1983"/>
    </row>
    <row r="430" spans="17:21" s="1839" customFormat="1">
      <c r="Q430" s="1890"/>
      <c r="S430" s="1983"/>
      <c r="T430" s="1983"/>
      <c r="U430" s="1983"/>
    </row>
    <row r="431" spans="17:21" s="1839" customFormat="1">
      <c r="Q431" s="1890"/>
      <c r="S431" s="1983"/>
      <c r="T431" s="1983"/>
      <c r="U431" s="1983"/>
    </row>
    <row r="432" spans="17:21" s="1839" customFormat="1">
      <c r="Q432" s="1890"/>
      <c r="S432" s="1983"/>
      <c r="T432" s="1983"/>
      <c r="U432" s="1983"/>
    </row>
    <row r="433" spans="17:21" s="1839" customFormat="1">
      <c r="Q433" s="1890"/>
      <c r="S433" s="1983"/>
      <c r="T433" s="1983"/>
      <c r="U433" s="1983"/>
    </row>
    <row r="434" spans="17:21" s="1839" customFormat="1">
      <c r="Q434" s="1890"/>
      <c r="S434" s="1983"/>
      <c r="T434" s="1983"/>
      <c r="U434" s="1983"/>
    </row>
    <row r="435" spans="17:21" s="1839" customFormat="1">
      <c r="Q435" s="1890"/>
      <c r="S435" s="1983"/>
      <c r="T435" s="1983"/>
      <c r="U435" s="1983"/>
    </row>
    <row r="436" spans="17:21" s="1839" customFormat="1">
      <c r="Q436" s="1890"/>
      <c r="S436" s="1983"/>
      <c r="T436" s="1983"/>
      <c r="U436" s="1983"/>
    </row>
    <row r="437" spans="17:21" s="1839" customFormat="1">
      <c r="Q437" s="1890"/>
      <c r="S437" s="1983"/>
      <c r="T437" s="1983"/>
      <c r="U437" s="1983"/>
    </row>
    <row r="438" spans="17:21" s="1839" customFormat="1">
      <c r="Q438" s="1890"/>
      <c r="S438" s="1983"/>
      <c r="T438" s="1983"/>
      <c r="U438" s="1983"/>
    </row>
    <row r="439" spans="17:21" s="1839" customFormat="1">
      <c r="Q439" s="1890"/>
      <c r="S439" s="1983"/>
      <c r="T439" s="1983"/>
      <c r="U439" s="1983"/>
    </row>
    <row r="440" spans="17:21" s="1839" customFormat="1">
      <c r="Q440" s="1890"/>
      <c r="S440" s="1983"/>
      <c r="T440" s="1983"/>
      <c r="U440" s="1983"/>
    </row>
    <row r="441" spans="17:21" s="1839" customFormat="1">
      <c r="Q441" s="1890"/>
      <c r="S441" s="1983"/>
      <c r="T441" s="1983"/>
      <c r="U441" s="1983"/>
    </row>
    <row r="442" spans="17:21" s="1839" customFormat="1">
      <c r="Q442" s="1890"/>
      <c r="S442" s="1983"/>
      <c r="T442" s="1983"/>
      <c r="U442" s="1983"/>
    </row>
    <row r="443" spans="17:21" s="1839" customFormat="1">
      <c r="Q443" s="1890"/>
      <c r="S443" s="1983"/>
      <c r="T443" s="1983"/>
      <c r="U443" s="1983"/>
    </row>
    <row r="444" spans="17:21" s="1839" customFormat="1">
      <c r="Q444" s="1890"/>
      <c r="S444" s="1983"/>
      <c r="T444" s="1983"/>
      <c r="U444" s="1983"/>
    </row>
    <row r="445" spans="17:21" s="1839" customFormat="1">
      <c r="Q445" s="1890"/>
      <c r="S445" s="1983"/>
      <c r="T445" s="1983"/>
      <c r="U445" s="1983"/>
    </row>
    <row r="446" spans="17:21" s="1839" customFormat="1">
      <c r="Q446" s="1890"/>
      <c r="S446" s="1983"/>
      <c r="T446" s="1983"/>
      <c r="U446" s="1983"/>
    </row>
    <row r="447" spans="17:21" s="1839" customFormat="1">
      <c r="Q447" s="1890"/>
      <c r="S447" s="1983"/>
      <c r="T447" s="1983"/>
      <c r="U447" s="1983"/>
    </row>
    <row r="448" spans="17:21" s="1839" customFormat="1">
      <c r="Q448" s="1890"/>
      <c r="S448" s="1983"/>
      <c r="T448" s="1983"/>
      <c r="U448" s="1983"/>
    </row>
    <row r="449" spans="17:21" s="1839" customFormat="1">
      <c r="Q449" s="1890"/>
      <c r="S449" s="1983"/>
      <c r="T449" s="1983"/>
      <c r="U449" s="1983"/>
    </row>
    <row r="450" spans="17:21" s="1839" customFormat="1">
      <c r="Q450" s="1890"/>
      <c r="S450" s="1983"/>
      <c r="T450" s="1983"/>
      <c r="U450" s="1983"/>
    </row>
    <row r="451" spans="17:21" s="1839" customFormat="1">
      <c r="Q451" s="1890"/>
      <c r="S451" s="1983"/>
      <c r="T451" s="1983"/>
      <c r="U451" s="1983"/>
    </row>
    <row r="452" spans="17:21" s="1839" customFormat="1">
      <c r="Q452" s="1890"/>
      <c r="S452" s="1983"/>
      <c r="T452" s="1983"/>
      <c r="U452" s="1983"/>
    </row>
    <row r="453" spans="17:21" s="1839" customFormat="1">
      <c r="Q453" s="1890"/>
      <c r="S453" s="1983"/>
      <c r="T453" s="1983"/>
      <c r="U453" s="1983"/>
    </row>
    <row r="454" spans="17:21" s="1839" customFormat="1">
      <c r="Q454" s="1890"/>
      <c r="S454" s="1983"/>
      <c r="T454" s="1983"/>
      <c r="U454" s="1983"/>
    </row>
    <row r="455" spans="17:21" s="1839" customFormat="1">
      <c r="Q455" s="1890"/>
      <c r="S455" s="1983"/>
      <c r="T455" s="1983"/>
      <c r="U455" s="1983"/>
    </row>
    <row r="456" spans="17:21" s="1839" customFormat="1">
      <c r="Q456" s="1890"/>
      <c r="S456" s="1983"/>
      <c r="T456" s="1983"/>
      <c r="U456" s="1983"/>
    </row>
    <row r="457" spans="17:21" s="1839" customFormat="1">
      <c r="Q457" s="1890"/>
      <c r="S457" s="1983"/>
      <c r="T457" s="1983"/>
      <c r="U457" s="1983"/>
    </row>
    <row r="458" spans="17:21" s="1839" customFormat="1">
      <c r="Q458" s="1890"/>
      <c r="S458" s="1983"/>
      <c r="T458" s="1983"/>
      <c r="U458" s="1983"/>
    </row>
    <row r="459" spans="17:21" s="1839" customFormat="1">
      <c r="Q459" s="1890"/>
      <c r="S459" s="1983"/>
      <c r="T459" s="1983"/>
      <c r="U459" s="1983"/>
    </row>
    <row r="460" spans="17:21" s="1839" customFormat="1">
      <c r="Q460" s="1890"/>
      <c r="S460" s="1983"/>
      <c r="T460" s="1983"/>
      <c r="U460" s="1983"/>
    </row>
    <row r="461" spans="17:21" s="1839" customFormat="1">
      <c r="Q461" s="1890"/>
      <c r="S461" s="1983"/>
      <c r="T461" s="1983"/>
      <c r="U461" s="1983"/>
    </row>
    <row r="462" spans="17:21" s="1839" customFormat="1">
      <c r="Q462" s="1890"/>
      <c r="S462" s="1983"/>
      <c r="T462" s="1983"/>
      <c r="U462" s="1983"/>
    </row>
    <row r="463" spans="17:21" s="1839" customFormat="1">
      <c r="Q463" s="1890"/>
      <c r="S463" s="1983"/>
      <c r="T463" s="1983"/>
      <c r="U463" s="1983"/>
    </row>
    <row r="464" spans="17:21" s="1839" customFormat="1">
      <c r="Q464" s="1890"/>
      <c r="S464" s="1983"/>
      <c r="T464" s="1983"/>
      <c r="U464" s="1983"/>
    </row>
    <row r="465" spans="17:21" s="1839" customFormat="1">
      <c r="Q465" s="1890"/>
      <c r="S465" s="1983"/>
      <c r="T465" s="1983"/>
      <c r="U465" s="1983"/>
    </row>
    <row r="466" spans="17:21" s="1839" customFormat="1">
      <c r="Q466" s="1890"/>
      <c r="S466" s="1983"/>
      <c r="T466" s="1983"/>
      <c r="U466" s="1983"/>
    </row>
    <row r="467" spans="17:21" s="1839" customFormat="1">
      <c r="Q467" s="1890"/>
      <c r="S467" s="1983"/>
      <c r="T467" s="1983"/>
      <c r="U467" s="1983"/>
    </row>
    <row r="468" spans="17:21" s="1839" customFormat="1">
      <c r="Q468" s="1890"/>
      <c r="S468" s="1983"/>
      <c r="T468" s="1983"/>
      <c r="U468" s="1983"/>
    </row>
    <row r="469" spans="17:21" s="1839" customFormat="1">
      <c r="Q469" s="1890"/>
      <c r="S469" s="1983"/>
      <c r="T469" s="1983"/>
      <c r="U469" s="1983"/>
    </row>
    <row r="470" spans="17:21" s="1839" customFormat="1">
      <c r="Q470" s="1890"/>
      <c r="S470" s="1983"/>
      <c r="T470" s="1983"/>
      <c r="U470" s="1983"/>
    </row>
    <row r="471" spans="17:21" s="1839" customFormat="1">
      <c r="Q471" s="1890"/>
      <c r="S471" s="1983"/>
      <c r="T471" s="1983"/>
      <c r="U471" s="1983"/>
    </row>
    <row r="472" spans="17:21" s="1839" customFormat="1">
      <c r="Q472" s="1890"/>
      <c r="S472" s="1983"/>
      <c r="T472" s="1983"/>
      <c r="U472" s="1983"/>
    </row>
    <row r="473" spans="17:21" s="1839" customFormat="1">
      <c r="Q473" s="1890"/>
      <c r="S473" s="1983"/>
      <c r="T473" s="1983"/>
      <c r="U473" s="1983"/>
    </row>
    <row r="474" spans="17:21" s="1839" customFormat="1">
      <c r="Q474" s="1890"/>
      <c r="S474" s="1983"/>
      <c r="T474" s="1983"/>
      <c r="U474" s="1983"/>
    </row>
    <row r="475" spans="17:21" s="1839" customFormat="1">
      <c r="Q475" s="1890"/>
      <c r="S475" s="1983"/>
      <c r="T475" s="1983"/>
      <c r="U475" s="1983"/>
    </row>
    <row r="476" spans="17:21" s="1839" customFormat="1">
      <c r="Q476" s="1890"/>
      <c r="S476" s="1983"/>
      <c r="T476" s="1983"/>
      <c r="U476" s="1983"/>
    </row>
    <row r="477" spans="17:21" s="1839" customFormat="1">
      <c r="Q477" s="1890"/>
      <c r="S477" s="1983"/>
      <c r="T477" s="1983"/>
      <c r="U477" s="1983"/>
    </row>
    <row r="478" spans="17:21" s="1839" customFormat="1">
      <c r="Q478" s="1890"/>
      <c r="S478" s="1983"/>
      <c r="T478" s="1983"/>
      <c r="U478" s="1983"/>
    </row>
    <row r="479" spans="17:21" s="1839" customFormat="1">
      <c r="Q479" s="1890"/>
      <c r="S479" s="1983"/>
      <c r="T479" s="1983"/>
      <c r="U479" s="1983"/>
    </row>
    <row r="480" spans="17:21" s="1839" customFormat="1">
      <c r="Q480" s="1890"/>
      <c r="S480" s="1983"/>
      <c r="T480" s="1983"/>
      <c r="U480" s="1983"/>
    </row>
    <row r="481" spans="17:21" s="1839" customFormat="1">
      <c r="Q481" s="1890"/>
      <c r="S481" s="1983"/>
      <c r="T481" s="1983"/>
      <c r="U481" s="1983"/>
    </row>
    <row r="482" spans="17:21" s="1839" customFormat="1">
      <c r="Q482" s="1890"/>
      <c r="S482" s="1983"/>
      <c r="T482" s="1983"/>
      <c r="U482" s="1983"/>
    </row>
    <row r="483" spans="17:21" s="1839" customFormat="1">
      <c r="Q483" s="1890"/>
      <c r="S483" s="1983"/>
      <c r="T483" s="1983"/>
      <c r="U483" s="1983"/>
    </row>
    <row r="484" spans="17:21" s="1839" customFormat="1">
      <c r="Q484" s="1890"/>
      <c r="S484" s="1983"/>
      <c r="T484" s="1983"/>
      <c r="U484" s="1983"/>
    </row>
    <row r="485" spans="17:21" s="1839" customFormat="1">
      <c r="Q485" s="1890"/>
      <c r="S485" s="1983"/>
      <c r="T485" s="1983"/>
      <c r="U485" s="1983"/>
    </row>
    <row r="486" spans="17:21" s="1839" customFormat="1">
      <c r="Q486" s="1890"/>
      <c r="S486" s="1983"/>
      <c r="T486" s="1983"/>
      <c r="U486" s="1983"/>
    </row>
    <row r="487" spans="17:21" s="1839" customFormat="1">
      <c r="Q487" s="1890"/>
      <c r="S487" s="1983"/>
      <c r="T487" s="1983"/>
      <c r="U487" s="1983"/>
    </row>
    <row r="488" spans="17:21" s="1839" customFormat="1">
      <c r="Q488" s="1890"/>
      <c r="S488" s="1983"/>
      <c r="T488" s="1983"/>
      <c r="U488" s="1983"/>
    </row>
    <row r="489" spans="17:21" s="1839" customFormat="1">
      <c r="Q489" s="1890"/>
      <c r="S489" s="1983"/>
      <c r="T489" s="1983"/>
      <c r="U489" s="1983"/>
    </row>
    <row r="490" spans="17:21" s="1839" customFormat="1">
      <c r="Q490" s="1890"/>
      <c r="S490" s="1983"/>
      <c r="T490" s="1983"/>
      <c r="U490" s="1983"/>
    </row>
    <row r="491" spans="17:21" s="1839" customFormat="1">
      <c r="Q491" s="1890"/>
      <c r="S491" s="1983"/>
      <c r="T491" s="1983"/>
      <c r="U491" s="1983"/>
    </row>
    <row r="492" spans="17:21" s="1839" customFormat="1">
      <c r="Q492" s="1890"/>
      <c r="S492" s="1983"/>
      <c r="T492" s="1983"/>
      <c r="U492" s="1983"/>
    </row>
    <row r="493" spans="17:21" s="1839" customFormat="1">
      <c r="Q493" s="1890"/>
      <c r="S493" s="1983"/>
      <c r="T493" s="1983"/>
      <c r="U493" s="1983"/>
    </row>
    <row r="494" spans="17:21" s="1839" customFormat="1">
      <c r="Q494" s="1890"/>
      <c r="S494" s="1983"/>
      <c r="T494" s="1983"/>
      <c r="U494" s="1983"/>
    </row>
    <row r="495" spans="17:21" s="1839" customFormat="1">
      <c r="Q495" s="1890"/>
      <c r="S495" s="1983"/>
      <c r="T495" s="1983"/>
      <c r="U495" s="1983"/>
    </row>
    <row r="496" spans="17:21" s="1839" customFormat="1">
      <c r="Q496" s="1890"/>
      <c r="S496" s="1983"/>
      <c r="T496" s="1983"/>
      <c r="U496" s="1983"/>
    </row>
    <row r="497" spans="17:21" s="1839" customFormat="1">
      <c r="Q497" s="1890"/>
      <c r="S497" s="1983"/>
      <c r="T497" s="1983"/>
      <c r="U497" s="1983"/>
    </row>
    <row r="498" spans="17:21" s="1839" customFormat="1">
      <c r="Q498" s="1890"/>
      <c r="S498" s="1983"/>
      <c r="T498" s="1983"/>
      <c r="U498" s="1983"/>
    </row>
    <row r="499" spans="17:21" s="1839" customFormat="1">
      <c r="Q499" s="1890"/>
      <c r="S499" s="1983"/>
      <c r="T499" s="1983"/>
      <c r="U499" s="1983"/>
    </row>
    <row r="500" spans="17:21" s="1839" customFormat="1">
      <c r="Q500" s="1890"/>
      <c r="S500" s="1983"/>
      <c r="T500" s="1983"/>
      <c r="U500" s="1983"/>
    </row>
    <row r="501" spans="17:21" s="1839" customFormat="1">
      <c r="Q501" s="1890"/>
      <c r="S501" s="1983"/>
      <c r="T501" s="1983"/>
      <c r="U501" s="1983"/>
    </row>
    <row r="502" spans="17:21" s="1839" customFormat="1">
      <c r="Q502" s="1890"/>
      <c r="S502" s="1983"/>
      <c r="T502" s="1983"/>
      <c r="U502" s="1983"/>
    </row>
    <row r="503" spans="17:21" s="1839" customFormat="1">
      <c r="Q503" s="1890"/>
      <c r="S503" s="1983"/>
      <c r="T503" s="1983"/>
      <c r="U503" s="1983"/>
    </row>
    <row r="504" spans="17:21" s="1839" customFormat="1">
      <c r="Q504" s="1890"/>
      <c r="S504" s="1983"/>
      <c r="T504" s="1983"/>
      <c r="U504" s="1983"/>
    </row>
    <row r="505" spans="17:21" s="1839" customFormat="1">
      <c r="Q505" s="1890"/>
      <c r="S505" s="1983"/>
      <c r="T505" s="1983"/>
      <c r="U505" s="1983"/>
    </row>
    <row r="506" spans="17:21" s="1839" customFormat="1">
      <c r="Q506" s="1890"/>
      <c r="S506" s="1983"/>
      <c r="T506" s="1983"/>
      <c r="U506" s="1983"/>
    </row>
    <row r="507" spans="17:21" s="1839" customFormat="1">
      <c r="Q507" s="1890"/>
      <c r="S507" s="1983"/>
      <c r="T507" s="1983"/>
      <c r="U507" s="1983"/>
    </row>
    <row r="508" spans="17:21" s="1839" customFormat="1">
      <c r="Q508" s="1890"/>
      <c r="S508" s="1983"/>
      <c r="T508" s="1983"/>
      <c r="U508" s="1983"/>
    </row>
    <row r="509" spans="17:21" s="1839" customFormat="1">
      <c r="Q509" s="1890"/>
      <c r="S509" s="1983"/>
      <c r="T509" s="1983"/>
      <c r="U509" s="1983"/>
    </row>
    <row r="510" spans="17:21" s="1839" customFormat="1">
      <c r="Q510" s="1890"/>
      <c r="S510" s="1983"/>
      <c r="T510" s="1983"/>
      <c r="U510" s="1983"/>
    </row>
    <row r="511" spans="17:21" s="1839" customFormat="1">
      <c r="Q511" s="1890"/>
      <c r="S511" s="1983"/>
      <c r="T511" s="1983"/>
      <c r="U511" s="1983"/>
    </row>
    <row r="512" spans="17:21" s="1839" customFormat="1">
      <c r="Q512" s="1890"/>
      <c r="S512" s="1983"/>
      <c r="T512" s="1983"/>
      <c r="U512" s="1983"/>
    </row>
    <row r="513" spans="17:21" s="1839" customFormat="1">
      <c r="Q513" s="1890"/>
      <c r="S513" s="1983"/>
      <c r="T513" s="1983"/>
      <c r="U513" s="1983"/>
    </row>
    <row r="514" spans="17:21" s="1839" customFormat="1">
      <c r="Q514" s="1890"/>
      <c r="S514" s="1983"/>
      <c r="T514" s="1983"/>
      <c r="U514" s="1983"/>
    </row>
    <row r="515" spans="17:21" s="1839" customFormat="1">
      <c r="Q515" s="1890"/>
      <c r="S515" s="1983"/>
      <c r="T515" s="1983"/>
      <c r="U515" s="1983"/>
    </row>
    <row r="516" spans="17:21" s="1839" customFormat="1">
      <c r="Q516" s="1890"/>
      <c r="S516" s="1983"/>
      <c r="T516" s="1983"/>
      <c r="U516" s="1983"/>
    </row>
    <row r="517" spans="17:21" s="1839" customFormat="1">
      <c r="Q517" s="1890"/>
      <c r="S517" s="1983"/>
      <c r="T517" s="1983"/>
      <c r="U517" s="1983"/>
    </row>
    <row r="518" spans="17:21" s="1839" customFormat="1">
      <c r="Q518" s="1890"/>
      <c r="S518" s="1983"/>
      <c r="T518" s="1983"/>
      <c r="U518" s="1983"/>
    </row>
    <row r="519" spans="17:21" s="1839" customFormat="1">
      <c r="Q519" s="1890"/>
      <c r="S519" s="1983"/>
      <c r="T519" s="1983"/>
      <c r="U519" s="1983"/>
    </row>
    <row r="520" spans="17:21" s="1839" customFormat="1">
      <c r="Q520" s="1890"/>
      <c r="S520" s="1983"/>
      <c r="T520" s="1983"/>
      <c r="U520" s="1983"/>
    </row>
    <row r="521" spans="17:21" s="1839" customFormat="1">
      <c r="Q521" s="1890"/>
      <c r="S521" s="1983"/>
      <c r="T521" s="1983"/>
      <c r="U521" s="1983"/>
    </row>
    <row r="522" spans="17:21" s="1839" customFormat="1">
      <c r="Q522" s="1890"/>
      <c r="S522" s="1983"/>
      <c r="T522" s="1983"/>
      <c r="U522" s="1983"/>
    </row>
    <row r="523" spans="17:21" s="1839" customFormat="1">
      <c r="Q523" s="1890"/>
      <c r="S523" s="1983"/>
      <c r="T523" s="1983"/>
      <c r="U523" s="1983"/>
    </row>
    <row r="524" spans="17:21" s="1839" customFormat="1">
      <c r="Q524" s="1890"/>
      <c r="S524" s="1983"/>
      <c r="T524" s="1983"/>
      <c r="U524" s="1983"/>
    </row>
    <row r="525" spans="17:21" s="1839" customFormat="1">
      <c r="Q525" s="1890"/>
      <c r="S525" s="1983"/>
      <c r="T525" s="1983"/>
      <c r="U525" s="1983"/>
    </row>
    <row r="526" spans="17:21" s="1839" customFormat="1">
      <c r="Q526" s="1890"/>
      <c r="S526" s="1983"/>
      <c r="T526" s="1983"/>
      <c r="U526" s="1983"/>
    </row>
    <row r="527" spans="17:21" s="1839" customFormat="1">
      <c r="Q527" s="1890"/>
      <c r="S527" s="1983"/>
      <c r="T527" s="1983"/>
      <c r="U527" s="1983"/>
    </row>
    <row r="528" spans="17:21" s="1839" customFormat="1">
      <c r="Q528" s="1890"/>
      <c r="S528" s="1983"/>
      <c r="T528" s="1983"/>
      <c r="U528" s="1983"/>
    </row>
    <row r="529" spans="17:21" s="1839" customFormat="1">
      <c r="Q529" s="1890"/>
      <c r="S529" s="1983"/>
      <c r="T529" s="1983"/>
      <c r="U529" s="1983"/>
    </row>
    <row r="530" spans="17:21" s="1839" customFormat="1">
      <c r="Q530" s="1890"/>
      <c r="S530" s="1983"/>
      <c r="T530" s="1983"/>
      <c r="U530" s="1983"/>
    </row>
    <row r="531" spans="17:21" s="1839" customFormat="1">
      <c r="Q531" s="1890"/>
      <c r="S531" s="1983"/>
      <c r="T531" s="1983"/>
      <c r="U531" s="1983"/>
    </row>
    <row r="532" spans="17:21" s="1839" customFormat="1">
      <c r="Q532" s="1890"/>
      <c r="S532" s="1983"/>
      <c r="T532" s="1983"/>
      <c r="U532" s="1983"/>
    </row>
    <row r="533" spans="17:21" s="1839" customFormat="1">
      <c r="Q533" s="1890"/>
      <c r="S533" s="1983"/>
      <c r="T533" s="1983"/>
      <c r="U533" s="1983"/>
    </row>
    <row r="534" spans="17:21" s="1839" customFormat="1">
      <c r="Q534" s="1890"/>
      <c r="S534" s="1983"/>
      <c r="T534" s="1983"/>
      <c r="U534" s="1983"/>
    </row>
    <row r="535" spans="17:21" s="1839" customFormat="1">
      <c r="Q535" s="1890"/>
      <c r="S535" s="1983"/>
      <c r="T535" s="1983"/>
      <c r="U535" s="1983"/>
    </row>
    <row r="536" spans="17:21" s="1839" customFormat="1">
      <c r="Q536" s="1890"/>
      <c r="S536" s="1983"/>
      <c r="T536" s="1983"/>
      <c r="U536" s="1983"/>
    </row>
    <row r="537" spans="17:21" s="1839" customFormat="1">
      <c r="Q537" s="1890"/>
      <c r="S537" s="1983"/>
      <c r="T537" s="1983"/>
      <c r="U537" s="1983"/>
    </row>
    <row r="538" spans="17:21" s="1839" customFormat="1">
      <c r="Q538" s="1890"/>
      <c r="S538" s="1983"/>
      <c r="T538" s="1983"/>
      <c r="U538" s="1983"/>
    </row>
    <row r="539" spans="17:21" s="1839" customFormat="1">
      <c r="Q539" s="1890"/>
      <c r="S539" s="1983"/>
      <c r="T539" s="1983"/>
      <c r="U539" s="1983"/>
    </row>
    <row r="540" spans="17:21" s="1839" customFormat="1">
      <c r="Q540" s="1890"/>
      <c r="S540" s="1983"/>
      <c r="T540" s="1983"/>
      <c r="U540" s="1983"/>
    </row>
    <row r="541" spans="17:21" s="1839" customFormat="1">
      <c r="Q541" s="1890"/>
      <c r="S541" s="1983"/>
      <c r="T541" s="1983"/>
      <c r="U541" s="1983"/>
    </row>
    <row r="542" spans="17:21" s="1839" customFormat="1">
      <c r="Q542" s="1890"/>
      <c r="S542" s="1983"/>
      <c r="T542" s="1983"/>
      <c r="U542" s="1983"/>
    </row>
    <row r="543" spans="17:21" s="1839" customFormat="1">
      <c r="Q543" s="1890"/>
      <c r="S543" s="1983"/>
      <c r="T543" s="1983"/>
      <c r="U543" s="1983"/>
    </row>
    <row r="544" spans="17:21" s="1839" customFormat="1">
      <c r="Q544" s="1890"/>
      <c r="S544" s="1983"/>
      <c r="T544" s="1983"/>
      <c r="U544" s="1983"/>
    </row>
    <row r="545" spans="17:21" s="1839" customFormat="1">
      <c r="Q545" s="1890"/>
      <c r="S545" s="1983"/>
      <c r="T545" s="1983"/>
      <c r="U545" s="1983"/>
    </row>
    <row r="546" spans="17:21" s="1839" customFormat="1">
      <c r="Q546" s="1890"/>
      <c r="S546" s="1983"/>
      <c r="T546" s="1983"/>
      <c r="U546" s="1983"/>
    </row>
    <row r="547" spans="17:21" s="1839" customFormat="1">
      <c r="Q547" s="1890"/>
      <c r="S547" s="1983"/>
      <c r="T547" s="1983"/>
      <c r="U547" s="1983"/>
    </row>
    <row r="548" spans="17:21" s="1839" customFormat="1">
      <c r="Q548" s="1890"/>
      <c r="S548" s="1983"/>
      <c r="T548" s="1983"/>
      <c r="U548" s="1983"/>
    </row>
    <row r="549" spans="17:21" s="1839" customFormat="1">
      <c r="Q549" s="1890"/>
      <c r="S549" s="1983"/>
      <c r="T549" s="1983"/>
      <c r="U549" s="1983"/>
    </row>
    <row r="550" spans="17:21" s="1839" customFormat="1">
      <c r="Q550" s="1890"/>
      <c r="S550" s="1983"/>
      <c r="T550" s="1983"/>
      <c r="U550" s="1983"/>
    </row>
    <row r="551" spans="17:21" s="1839" customFormat="1">
      <c r="Q551" s="1890"/>
      <c r="S551" s="1983"/>
      <c r="T551" s="1983"/>
      <c r="U551" s="1983"/>
    </row>
    <row r="552" spans="17:21" s="1839" customFormat="1">
      <c r="Q552" s="1890"/>
      <c r="S552" s="1983"/>
      <c r="T552" s="1983"/>
      <c r="U552" s="1983"/>
    </row>
    <row r="553" spans="17:21" s="1839" customFormat="1">
      <c r="Q553" s="1890"/>
      <c r="S553" s="1983"/>
      <c r="T553" s="1983"/>
      <c r="U553" s="1983"/>
    </row>
    <row r="554" spans="17:21" s="1839" customFormat="1">
      <c r="Q554" s="1890"/>
      <c r="S554" s="1983"/>
      <c r="T554" s="1983"/>
      <c r="U554" s="1983"/>
    </row>
    <row r="555" spans="17:21" s="1839" customFormat="1">
      <c r="Q555" s="1890"/>
      <c r="S555" s="1983"/>
      <c r="T555" s="1983"/>
      <c r="U555" s="1983"/>
    </row>
    <row r="556" spans="17:21" s="1839" customFormat="1">
      <c r="Q556" s="1890"/>
      <c r="S556" s="1983"/>
      <c r="T556" s="1983"/>
      <c r="U556" s="1983"/>
    </row>
    <row r="557" spans="17:21" s="1839" customFormat="1">
      <c r="Q557" s="1890"/>
      <c r="S557" s="1983"/>
      <c r="T557" s="1983"/>
      <c r="U557" s="1983"/>
    </row>
    <row r="558" spans="17:21" s="1839" customFormat="1">
      <c r="Q558" s="1890"/>
      <c r="S558" s="1983"/>
      <c r="T558" s="1983"/>
      <c r="U558" s="1983"/>
    </row>
    <row r="559" spans="17:21" s="1839" customFormat="1">
      <c r="Q559" s="1890"/>
      <c r="S559" s="1983"/>
      <c r="T559" s="1983"/>
      <c r="U559" s="1983"/>
    </row>
    <row r="560" spans="17:21" s="1839" customFormat="1">
      <c r="Q560" s="1890"/>
      <c r="S560" s="1983"/>
      <c r="T560" s="1983"/>
      <c r="U560" s="1983"/>
    </row>
    <row r="561" spans="17:21" s="1839" customFormat="1">
      <c r="Q561" s="1890"/>
      <c r="S561" s="1983"/>
      <c r="T561" s="1983"/>
      <c r="U561" s="1983"/>
    </row>
    <row r="562" spans="17:21" s="1839" customFormat="1">
      <c r="Q562" s="1890"/>
      <c r="S562" s="1983"/>
      <c r="T562" s="1983"/>
      <c r="U562" s="1983"/>
    </row>
    <row r="563" spans="17:21" s="1839" customFormat="1">
      <c r="Q563" s="1890"/>
      <c r="S563" s="1983"/>
      <c r="T563" s="1983"/>
      <c r="U563" s="1983"/>
    </row>
    <row r="564" spans="17:21" s="1839" customFormat="1">
      <c r="Q564" s="1890"/>
      <c r="S564" s="1983"/>
      <c r="T564" s="1983"/>
      <c r="U564" s="1983"/>
    </row>
    <row r="565" spans="17:21" s="1839" customFormat="1">
      <c r="Q565" s="1890"/>
      <c r="S565" s="1983"/>
      <c r="T565" s="1983"/>
      <c r="U565" s="1983"/>
    </row>
    <row r="566" spans="17:21" s="1839" customFormat="1">
      <c r="Q566" s="1890"/>
      <c r="S566" s="1983"/>
      <c r="T566" s="1983"/>
      <c r="U566" s="1983"/>
    </row>
    <row r="567" spans="17:21" s="1839" customFormat="1">
      <c r="Q567" s="1890"/>
      <c r="S567" s="1983"/>
      <c r="T567" s="1983"/>
      <c r="U567" s="1983"/>
    </row>
    <row r="568" spans="17:21" s="1839" customFormat="1">
      <c r="Q568" s="1890"/>
      <c r="S568" s="1983"/>
      <c r="T568" s="1983"/>
      <c r="U568" s="1983"/>
    </row>
    <row r="569" spans="17:21" s="1839" customFormat="1">
      <c r="Q569" s="1890"/>
      <c r="S569" s="1983"/>
      <c r="T569" s="1983"/>
      <c r="U569" s="1983"/>
    </row>
    <row r="570" spans="17:21" s="1839" customFormat="1">
      <c r="Q570" s="1890"/>
      <c r="S570" s="1983"/>
      <c r="T570" s="1983"/>
      <c r="U570" s="1983"/>
    </row>
    <row r="571" spans="17:21" s="1839" customFormat="1">
      <c r="Q571" s="1890"/>
      <c r="S571" s="1983"/>
      <c r="T571" s="1983"/>
      <c r="U571" s="1983"/>
    </row>
    <row r="572" spans="17:21" s="1839" customFormat="1">
      <c r="Q572" s="1890"/>
      <c r="S572" s="1983"/>
      <c r="T572" s="1983"/>
      <c r="U572" s="1983"/>
    </row>
    <row r="573" spans="17:21" s="1839" customFormat="1">
      <c r="Q573" s="1890"/>
      <c r="S573" s="1983"/>
      <c r="T573" s="1983"/>
      <c r="U573" s="1983"/>
    </row>
    <row r="574" spans="17:21" s="1839" customFormat="1">
      <c r="Q574" s="1890"/>
      <c r="S574" s="1983"/>
      <c r="T574" s="1983"/>
      <c r="U574" s="1983"/>
    </row>
    <row r="575" spans="17:21" s="1839" customFormat="1">
      <c r="Q575" s="1890"/>
      <c r="S575" s="1983"/>
      <c r="T575" s="1983"/>
      <c r="U575" s="1983"/>
    </row>
    <row r="576" spans="17:21" s="1839" customFormat="1">
      <c r="Q576" s="1890"/>
      <c r="S576" s="1983"/>
      <c r="T576" s="1983"/>
      <c r="U576" s="1983"/>
    </row>
    <row r="577" spans="17:21" s="1839" customFormat="1">
      <c r="Q577" s="1890"/>
      <c r="S577" s="1983"/>
      <c r="T577" s="1983"/>
      <c r="U577" s="1983"/>
    </row>
    <row r="578" spans="17:21" s="1839" customFormat="1">
      <c r="Q578" s="1890"/>
      <c r="S578" s="1983"/>
      <c r="T578" s="1983"/>
      <c r="U578" s="1983"/>
    </row>
    <row r="579" spans="17:21" s="1839" customFormat="1">
      <c r="Q579" s="1890"/>
      <c r="S579" s="1983"/>
      <c r="T579" s="1983"/>
      <c r="U579" s="1983"/>
    </row>
    <row r="580" spans="17:21" s="1839" customFormat="1">
      <c r="Q580" s="1890"/>
      <c r="S580" s="1983"/>
      <c r="T580" s="1983"/>
      <c r="U580" s="1983"/>
    </row>
    <row r="581" spans="17:21" s="1839" customFormat="1">
      <c r="Q581" s="1890"/>
      <c r="S581" s="1983"/>
      <c r="T581" s="1983"/>
      <c r="U581" s="1983"/>
    </row>
    <row r="582" spans="17:21" s="1839" customFormat="1">
      <c r="Q582" s="1890"/>
      <c r="S582" s="1983"/>
      <c r="T582" s="1983"/>
      <c r="U582" s="1983"/>
    </row>
    <row r="583" spans="17:21" s="1839" customFormat="1">
      <c r="Q583" s="1890"/>
      <c r="S583" s="1983"/>
      <c r="T583" s="1983"/>
      <c r="U583" s="1983"/>
    </row>
    <row r="584" spans="17:21" s="1839" customFormat="1">
      <c r="Q584" s="1890"/>
      <c r="S584" s="1983"/>
      <c r="T584" s="1983"/>
      <c r="U584" s="1983"/>
    </row>
    <row r="585" spans="17:21" s="1839" customFormat="1">
      <c r="Q585" s="1890"/>
      <c r="S585" s="1983"/>
      <c r="T585" s="1983"/>
      <c r="U585" s="1983"/>
    </row>
    <row r="586" spans="17:21" s="1839" customFormat="1">
      <c r="Q586" s="1890"/>
      <c r="S586" s="1983"/>
      <c r="T586" s="1983"/>
      <c r="U586" s="1983"/>
    </row>
    <row r="587" spans="17:21" s="1839" customFormat="1">
      <c r="Q587" s="1890"/>
      <c r="S587" s="1983"/>
      <c r="T587" s="1983"/>
      <c r="U587" s="1983"/>
    </row>
    <row r="588" spans="17:21" s="1839" customFormat="1">
      <c r="Q588" s="1890"/>
      <c r="S588" s="1983"/>
      <c r="T588" s="1983"/>
      <c r="U588" s="1983"/>
    </row>
    <row r="589" spans="17:21" s="1839" customFormat="1">
      <c r="Q589" s="1890"/>
      <c r="S589" s="1983"/>
      <c r="T589" s="1983"/>
      <c r="U589" s="1983"/>
    </row>
    <row r="590" spans="17:21" s="1839" customFormat="1">
      <c r="Q590" s="1890"/>
      <c r="S590" s="1983"/>
      <c r="T590" s="1983"/>
      <c r="U590" s="1983"/>
    </row>
    <row r="591" spans="17:21" s="1839" customFormat="1">
      <c r="Q591" s="1890"/>
      <c r="S591" s="1983"/>
      <c r="T591" s="1983"/>
      <c r="U591" s="1983"/>
    </row>
    <row r="592" spans="17:21" s="1839" customFormat="1">
      <c r="Q592" s="1890"/>
      <c r="S592" s="1983"/>
      <c r="T592" s="1983"/>
      <c r="U592" s="1983"/>
    </row>
    <row r="593" spans="17:21" s="1839" customFormat="1">
      <c r="Q593" s="1890"/>
      <c r="S593" s="1983"/>
      <c r="T593" s="1983"/>
      <c r="U593" s="1983"/>
    </row>
    <row r="594" spans="17:21" s="1839" customFormat="1">
      <c r="Q594" s="1890"/>
      <c r="S594" s="1983"/>
      <c r="T594" s="1983"/>
      <c r="U594" s="1983"/>
    </row>
    <row r="595" spans="17:21" s="1839" customFormat="1">
      <c r="Q595" s="1890"/>
      <c r="S595" s="1983"/>
      <c r="T595" s="1983"/>
      <c r="U595" s="1983"/>
    </row>
    <row r="596" spans="17:21" s="1839" customFormat="1">
      <c r="Q596" s="1890"/>
      <c r="S596" s="1983"/>
      <c r="T596" s="1983"/>
      <c r="U596" s="1983"/>
    </row>
    <row r="597" spans="17:21" s="1839" customFormat="1">
      <c r="Q597" s="1890"/>
      <c r="S597" s="1983"/>
      <c r="T597" s="1983"/>
      <c r="U597" s="1983"/>
    </row>
    <row r="598" spans="17:21" s="1839" customFormat="1">
      <c r="Q598" s="1890"/>
      <c r="S598" s="1983"/>
      <c r="T598" s="1983"/>
      <c r="U598" s="1983"/>
    </row>
    <row r="599" spans="17:21" s="1839" customFormat="1">
      <c r="Q599" s="1890"/>
      <c r="S599" s="1983"/>
      <c r="T599" s="1983"/>
      <c r="U599" s="1983"/>
    </row>
    <row r="600" spans="17:21" s="1839" customFormat="1">
      <c r="Q600" s="1890"/>
      <c r="S600" s="1983"/>
      <c r="T600" s="1983"/>
      <c r="U600" s="1983"/>
    </row>
    <row r="601" spans="17:21" s="1839" customFormat="1">
      <c r="Q601" s="1890"/>
      <c r="S601" s="1983"/>
      <c r="T601" s="1983"/>
      <c r="U601" s="1983"/>
    </row>
    <row r="602" spans="17:21" s="1839" customFormat="1">
      <c r="Q602" s="1890"/>
      <c r="S602" s="1983"/>
      <c r="T602" s="1983"/>
      <c r="U602" s="1983"/>
    </row>
    <row r="603" spans="17:21" s="1839" customFormat="1">
      <c r="Q603" s="1890"/>
      <c r="S603" s="1983"/>
      <c r="T603" s="1983"/>
      <c r="U603" s="1983"/>
    </row>
    <row r="604" spans="17:21" s="1839" customFormat="1">
      <c r="Q604" s="1890"/>
      <c r="S604" s="1983"/>
      <c r="T604" s="1983"/>
      <c r="U604" s="1983"/>
    </row>
    <row r="605" spans="17:21" s="1839" customFormat="1">
      <c r="Q605" s="1890"/>
      <c r="S605" s="1983"/>
      <c r="T605" s="1983"/>
      <c r="U605" s="1983"/>
    </row>
    <row r="606" spans="17:21" s="1839" customFormat="1">
      <c r="Q606" s="1890"/>
      <c r="S606" s="1983"/>
      <c r="T606" s="1983"/>
      <c r="U606" s="1983"/>
    </row>
    <row r="607" spans="17:21" s="1839" customFormat="1">
      <c r="Q607" s="1890"/>
      <c r="S607" s="1983"/>
      <c r="T607" s="1983"/>
      <c r="U607" s="1983"/>
    </row>
    <row r="608" spans="17:21" s="1839" customFormat="1">
      <c r="Q608" s="1890"/>
      <c r="S608" s="1983"/>
      <c r="T608" s="1983"/>
      <c r="U608" s="1983"/>
    </row>
    <row r="609" spans="17:21" s="1839" customFormat="1">
      <c r="Q609" s="1890"/>
      <c r="S609" s="1983"/>
      <c r="T609" s="1983"/>
      <c r="U609" s="1983"/>
    </row>
    <row r="610" spans="17:21" s="1839" customFormat="1">
      <c r="Q610" s="1890"/>
      <c r="S610" s="1983"/>
      <c r="T610" s="1983"/>
      <c r="U610" s="1983"/>
    </row>
    <row r="611" spans="17:21" s="1839" customFormat="1">
      <c r="Q611" s="1890"/>
      <c r="S611" s="1983"/>
      <c r="T611" s="1983"/>
      <c r="U611" s="1983"/>
    </row>
    <row r="612" spans="17:21" s="1839" customFormat="1">
      <c r="Q612" s="1890"/>
      <c r="S612" s="1983"/>
      <c r="T612" s="1983"/>
      <c r="U612" s="1983"/>
    </row>
    <row r="613" spans="17:21" s="1839" customFormat="1">
      <c r="Q613" s="1890"/>
      <c r="S613" s="1983"/>
      <c r="T613" s="1983"/>
      <c r="U613" s="1983"/>
    </row>
    <row r="614" spans="17:21" s="1839" customFormat="1">
      <c r="Q614" s="1890"/>
      <c r="S614" s="1983"/>
      <c r="T614" s="1983"/>
      <c r="U614" s="1983"/>
    </row>
    <row r="615" spans="17:21" s="1839" customFormat="1">
      <c r="Q615" s="1890"/>
      <c r="S615" s="1983"/>
      <c r="T615" s="1983"/>
      <c r="U615" s="1983"/>
    </row>
    <row r="616" spans="17:21" s="1839" customFormat="1">
      <c r="Q616" s="1890"/>
      <c r="S616" s="1983"/>
      <c r="T616" s="1983"/>
      <c r="U616" s="1983"/>
    </row>
    <row r="617" spans="17:21" s="1839" customFormat="1">
      <c r="Q617" s="1890"/>
      <c r="S617" s="1983"/>
      <c r="T617" s="1983"/>
      <c r="U617" s="1983"/>
    </row>
    <row r="618" spans="17:21" s="1839" customFormat="1">
      <c r="Q618" s="1890"/>
      <c r="S618" s="1983"/>
      <c r="T618" s="1983"/>
      <c r="U618" s="1983"/>
    </row>
    <row r="619" spans="17:21" s="1839" customFormat="1">
      <c r="Q619" s="1890"/>
      <c r="S619" s="1983"/>
      <c r="T619" s="1983"/>
      <c r="U619" s="1983"/>
    </row>
    <row r="620" spans="17:21" s="1839" customFormat="1">
      <c r="Q620" s="1890"/>
      <c r="S620" s="1983"/>
      <c r="T620" s="1983"/>
      <c r="U620" s="1983"/>
    </row>
    <row r="621" spans="17:21" s="1839" customFormat="1">
      <c r="Q621" s="1890"/>
      <c r="S621" s="1983"/>
      <c r="T621" s="1983"/>
      <c r="U621" s="1983"/>
    </row>
    <row r="622" spans="17:21" s="1839" customFormat="1">
      <c r="Q622" s="1890"/>
      <c r="S622" s="1983"/>
      <c r="T622" s="1983"/>
      <c r="U622" s="1983"/>
    </row>
    <row r="623" spans="17:21" s="1839" customFormat="1">
      <c r="Q623" s="1890"/>
      <c r="S623" s="1983"/>
      <c r="T623" s="1983"/>
      <c r="U623" s="1983"/>
    </row>
    <row r="624" spans="17:21" s="1839" customFormat="1">
      <c r="Q624" s="1890"/>
      <c r="S624" s="1983"/>
      <c r="T624" s="1983"/>
      <c r="U624" s="1983"/>
    </row>
    <row r="625" spans="17:21" s="1839" customFormat="1">
      <c r="Q625" s="1890"/>
      <c r="S625" s="1983"/>
      <c r="T625" s="1983"/>
      <c r="U625" s="1983"/>
    </row>
    <row r="626" spans="17:21" s="1839" customFormat="1">
      <c r="Q626" s="1890"/>
      <c r="S626" s="1983"/>
      <c r="T626" s="1983"/>
      <c r="U626" s="1983"/>
    </row>
    <row r="627" spans="17:21" s="1839" customFormat="1">
      <c r="Q627" s="1890"/>
      <c r="S627" s="1983"/>
      <c r="T627" s="1983"/>
      <c r="U627" s="1983"/>
    </row>
    <row r="628" spans="17:21" s="1839" customFormat="1">
      <c r="Q628" s="1890"/>
      <c r="S628" s="1983"/>
      <c r="T628" s="1983"/>
      <c r="U628" s="1983"/>
    </row>
    <row r="629" spans="17:21" s="1839" customFormat="1">
      <c r="Q629" s="1890"/>
      <c r="S629" s="1983"/>
      <c r="T629" s="1983"/>
      <c r="U629" s="1983"/>
    </row>
    <row r="630" spans="17:21" s="1839" customFormat="1">
      <c r="Q630" s="1890"/>
      <c r="S630" s="1983"/>
      <c r="T630" s="1983"/>
      <c r="U630" s="1983"/>
    </row>
    <row r="631" spans="17:21" s="1839" customFormat="1">
      <c r="Q631" s="1890"/>
      <c r="S631" s="1983"/>
      <c r="T631" s="1983"/>
      <c r="U631" s="1983"/>
    </row>
    <row r="632" spans="17:21" s="1839" customFormat="1">
      <c r="Q632" s="1890"/>
      <c r="S632" s="1983"/>
      <c r="T632" s="1983"/>
      <c r="U632" s="1983"/>
    </row>
    <row r="633" spans="17:21" s="1839" customFormat="1">
      <c r="Q633" s="1890"/>
      <c r="S633" s="1983"/>
      <c r="T633" s="1983"/>
      <c r="U633" s="1983"/>
    </row>
    <row r="634" spans="17:21" s="1839" customFormat="1">
      <c r="Q634" s="1890"/>
      <c r="S634" s="1983"/>
      <c r="T634" s="1983"/>
      <c r="U634" s="1983"/>
    </row>
    <row r="635" spans="17:21" s="1839" customFormat="1">
      <c r="Q635" s="1890"/>
      <c r="S635" s="1983"/>
      <c r="T635" s="1983"/>
      <c r="U635" s="1983"/>
    </row>
    <row r="636" spans="17:21" s="1839" customFormat="1">
      <c r="Q636" s="1890"/>
      <c r="S636" s="1983"/>
      <c r="T636" s="1983"/>
      <c r="U636" s="1983"/>
    </row>
    <row r="637" spans="17:21" s="1839" customFormat="1">
      <c r="Q637" s="1890"/>
      <c r="S637" s="1983"/>
      <c r="T637" s="1983"/>
      <c r="U637" s="1983"/>
    </row>
    <row r="638" spans="17:21" s="1839" customFormat="1">
      <c r="Q638" s="1890"/>
      <c r="S638" s="1983"/>
      <c r="T638" s="1983"/>
      <c r="U638" s="1983"/>
    </row>
    <row r="639" spans="17:21" s="1839" customFormat="1">
      <c r="Q639" s="1890"/>
      <c r="S639" s="1983"/>
      <c r="T639" s="1983"/>
      <c r="U639" s="1983"/>
    </row>
    <row r="640" spans="17:21" s="1839" customFormat="1">
      <c r="Q640" s="1890"/>
      <c r="S640" s="1983"/>
      <c r="T640" s="1983"/>
      <c r="U640" s="1983"/>
    </row>
    <row r="641" spans="17:21" s="1839" customFormat="1">
      <c r="Q641" s="1890"/>
      <c r="S641" s="1983"/>
      <c r="T641" s="1983"/>
      <c r="U641" s="1983"/>
    </row>
    <row r="642" spans="17:21" s="1839" customFormat="1">
      <c r="Q642" s="1890"/>
      <c r="S642" s="1983"/>
      <c r="T642" s="1983"/>
      <c r="U642" s="1983"/>
    </row>
    <row r="643" spans="17:21" s="1839" customFormat="1">
      <c r="Q643" s="1890"/>
      <c r="S643" s="1983"/>
      <c r="T643" s="1983"/>
      <c r="U643" s="1983"/>
    </row>
    <row r="644" spans="17:21" s="1839" customFormat="1">
      <c r="Q644" s="1890"/>
      <c r="S644" s="1983"/>
      <c r="T644" s="1983"/>
      <c r="U644" s="1983"/>
    </row>
    <row r="645" spans="17:21" s="1839" customFormat="1">
      <c r="Q645" s="1890"/>
      <c r="S645" s="1983"/>
      <c r="T645" s="1983"/>
      <c r="U645" s="1983"/>
    </row>
    <row r="646" spans="17:21" s="1839" customFormat="1">
      <c r="Q646" s="1890"/>
      <c r="S646" s="1983"/>
      <c r="T646" s="1983"/>
      <c r="U646" s="1983"/>
    </row>
    <row r="647" spans="17:21" s="1839" customFormat="1">
      <c r="Q647" s="1890"/>
      <c r="S647" s="1983"/>
      <c r="T647" s="1983"/>
      <c r="U647" s="1983"/>
    </row>
    <row r="648" spans="17:21" s="1839" customFormat="1">
      <c r="Q648" s="1890"/>
      <c r="S648" s="1983"/>
      <c r="T648" s="1983"/>
      <c r="U648" s="1983"/>
    </row>
    <row r="649" spans="17:21" s="1839" customFormat="1">
      <c r="Q649" s="1890"/>
      <c r="S649" s="1983"/>
      <c r="T649" s="1983"/>
      <c r="U649" s="1983"/>
    </row>
    <row r="650" spans="17:21" s="1839" customFormat="1">
      <c r="Q650" s="1890"/>
      <c r="S650" s="1983"/>
      <c r="T650" s="1983"/>
      <c r="U650" s="1983"/>
    </row>
    <row r="651" spans="17:21" s="1839" customFormat="1">
      <c r="Q651" s="1890"/>
      <c r="S651" s="1983"/>
      <c r="T651" s="1983"/>
      <c r="U651" s="1983"/>
    </row>
    <row r="652" spans="17:21" s="1839" customFormat="1">
      <c r="Q652" s="1890"/>
      <c r="S652" s="1983"/>
      <c r="T652" s="1983"/>
      <c r="U652" s="1983"/>
    </row>
    <row r="653" spans="17:21" s="1839" customFormat="1">
      <c r="Q653" s="1890"/>
      <c r="S653" s="1983"/>
      <c r="T653" s="1983"/>
      <c r="U653" s="1983"/>
    </row>
    <row r="654" spans="17:21" s="1839" customFormat="1">
      <c r="Q654" s="1890"/>
      <c r="S654" s="1983"/>
      <c r="T654" s="1983"/>
      <c r="U654" s="1983"/>
    </row>
    <row r="655" spans="17:21" s="1839" customFormat="1">
      <c r="Q655" s="1890"/>
      <c r="S655" s="1983"/>
      <c r="T655" s="1983"/>
      <c r="U655" s="1983"/>
    </row>
    <row r="656" spans="17:21" s="1839" customFormat="1">
      <c r="Q656" s="1890"/>
      <c r="S656" s="1983"/>
      <c r="T656" s="1983"/>
      <c r="U656" s="1983"/>
    </row>
    <row r="657" spans="17:21" s="1839" customFormat="1">
      <c r="Q657" s="1890"/>
      <c r="S657" s="1983"/>
      <c r="T657" s="1983"/>
      <c r="U657" s="1983"/>
    </row>
    <row r="658" spans="17:21" s="1839" customFormat="1">
      <c r="Q658" s="1890"/>
      <c r="S658" s="1983"/>
      <c r="T658" s="1983"/>
      <c r="U658" s="1983"/>
    </row>
    <row r="659" spans="17:21" s="1839" customFormat="1">
      <c r="Q659" s="1890"/>
      <c r="S659" s="1983"/>
      <c r="T659" s="1983"/>
      <c r="U659" s="1983"/>
    </row>
    <row r="660" spans="17:21" s="1839" customFormat="1">
      <c r="Q660" s="1890"/>
      <c r="S660" s="1983"/>
      <c r="T660" s="1983"/>
      <c r="U660" s="1983"/>
    </row>
    <row r="661" spans="17:21" s="1839" customFormat="1">
      <c r="Q661" s="1890"/>
      <c r="S661" s="1983"/>
      <c r="T661" s="1983"/>
      <c r="U661" s="1983"/>
    </row>
    <row r="662" spans="17:21" s="1839" customFormat="1">
      <c r="Q662" s="1890"/>
      <c r="S662" s="1983"/>
      <c r="T662" s="1983"/>
      <c r="U662" s="1983"/>
    </row>
    <row r="663" spans="17:21" s="1839" customFormat="1">
      <c r="Q663" s="1890"/>
      <c r="S663" s="1983"/>
      <c r="T663" s="1983"/>
      <c r="U663" s="1983"/>
    </row>
    <row r="664" spans="17:21" s="1839" customFormat="1">
      <c r="Q664" s="1890"/>
      <c r="S664" s="1983"/>
      <c r="T664" s="1983"/>
      <c r="U664" s="1983"/>
    </row>
    <row r="665" spans="17:21" s="1839" customFormat="1">
      <c r="Q665" s="1890"/>
      <c r="S665" s="1983"/>
      <c r="T665" s="1983"/>
      <c r="U665" s="1983"/>
    </row>
    <row r="666" spans="17:21" s="1839" customFormat="1">
      <c r="Q666" s="1890"/>
      <c r="S666" s="1983"/>
      <c r="T666" s="1983"/>
      <c r="U666" s="1983"/>
    </row>
    <row r="667" spans="17:21" s="1839" customFormat="1">
      <c r="Q667" s="1890"/>
      <c r="S667" s="1983"/>
      <c r="T667" s="1983"/>
      <c r="U667" s="1983"/>
    </row>
    <row r="668" spans="17:21" s="1839" customFormat="1">
      <c r="Q668" s="1890"/>
      <c r="S668" s="1983"/>
      <c r="T668" s="1983"/>
      <c r="U668" s="1983"/>
    </row>
    <row r="669" spans="17:21" s="1839" customFormat="1">
      <c r="Q669" s="1890"/>
      <c r="S669" s="1983"/>
      <c r="T669" s="1983"/>
      <c r="U669" s="1983"/>
    </row>
    <row r="670" spans="17:21" s="1839" customFormat="1">
      <c r="Q670" s="1890"/>
      <c r="S670" s="1983"/>
      <c r="T670" s="1983"/>
      <c r="U670" s="1983"/>
    </row>
    <row r="671" spans="17:21" s="1839" customFormat="1">
      <c r="Q671" s="1890"/>
      <c r="S671" s="1983"/>
      <c r="T671" s="1983"/>
      <c r="U671" s="1983"/>
    </row>
    <row r="672" spans="17:21" s="1839" customFormat="1">
      <c r="Q672" s="1890"/>
      <c r="S672" s="1983"/>
      <c r="T672" s="1983"/>
      <c r="U672" s="1983"/>
    </row>
    <row r="673" spans="17:21" s="1839" customFormat="1">
      <c r="Q673" s="1890"/>
      <c r="S673" s="1983"/>
      <c r="T673" s="1983"/>
      <c r="U673" s="1983"/>
    </row>
    <row r="674" spans="17:21" s="1839" customFormat="1">
      <c r="Q674" s="1890"/>
      <c r="S674" s="1983"/>
      <c r="T674" s="1983"/>
      <c r="U674" s="1983"/>
    </row>
    <row r="675" spans="17:21" s="1839" customFormat="1">
      <c r="Q675" s="1890"/>
      <c r="S675" s="1983"/>
      <c r="T675" s="1983"/>
      <c r="U675" s="1983"/>
    </row>
    <row r="676" spans="17:21" s="1839" customFormat="1">
      <c r="Q676" s="1890"/>
      <c r="S676" s="1983"/>
      <c r="T676" s="1983"/>
      <c r="U676" s="1983"/>
    </row>
    <row r="677" spans="17:21" s="1839" customFormat="1">
      <c r="Q677" s="1890"/>
      <c r="S677" s="1983"/>
      <c r="T677" s="1983"/>
      <c r="U677" s="1983"/>
    </row>
    <row r="678" spans="17:21" s="1839" customFormat="1">
      <c r="Q678" s="1890"/>
      <c r="S678" s="1983"/>
      <c r="T678" s="1983"/>
      <c r="U678" s="1983"/>
    </row>
    <row r="679" spans="17:21" s="1839" customFormat="1">
      <c r="Q679" s="1890"/>
      <c r="S679" s="1983"/>
      <c r="T679" s="1983"/>
      <c r="U679" s="1983"/>
    </row>
    <row r="680" spans="17:21" s="1839" customFormat="1">
      <c r="Q680" s="1890"/>
      <c r="S680" s="1983"/>
      <c r="T680" s="1983"/>
      <c r="U680" s="1983"/>
    </row>
    <row r="681" spans="17:21" s="1839" customFormat="1">
      <c r="Q681" s="1890"/>
      <c r="S681" s="1983"/>
      <c r="T681" s="1983"/>
      <c r="U681" s="1983"/>
    </row>
    <row r="682" spans="17:21" s="1839" customFormat="1">
      <c r="Q682" s="1890"/>
      <c r="S682" s="1983"/>
      <c r="T682" s="1983"/>
      <c r="U682" s="1983"/>
    </row>
    <row r="683" spans="17:21" s="1839" customFormat="1">
      <c r="Q683" s="1890"/>
      <c r="S683" s="1983"/>
      <c r="T683" s="1983"/>
      <c r="U683" s="1983"/>
    </row>
    <row r="684" spans="17:21" s="1839" customFormat="1">
      <c r="Q684" s="1890"/>
      <c r="S684" s="1983"/>
      <c r="T684" s="1983"/>
      <c r="U684" s="1983"/>
    </row>
    <row r="685" spans="17:21" s="1839" customFormat="1">
      <c r="Q685" s="1890"/>
      <c r="S685" s="1983"/>
      <c r="T685" s="1983"/>
      <c r="U685" s="1983"/>
    </row>
    <row r="686" spans="17:21" s="1839" customFormat="1">
      <c r="Q686" s="1890"/>
      <c r="S686" s="1983"/>
      <c r="T686" s="1983"/>
      <c r="U686" s="1983"/>
    </row>
    <row r="687" spans="17:21" s="1839" customFormat="1">
      <c r="Q687" s="1890"/>
      <c r="S687" s="1983"/>
      <c r="T687" s="1983"/>
      <c r="U687" s="1983"/>
    </row>
    <row r="688" spans="17:21" s="1839" customFormat="1">
      <c r="Q688" s="1890"/>
      <c r="S688" s="1983"/>
      <c r="T688" s="1983"/>
      <c r="U688" s="1983"/>
    </row>
    <row r="689" spans="17:21" s="1839" customFormat="1">
      <c r="Q689" s="1890"/>
      <c r="S689" s="1983"/>
      <c r="T689" s="1983"/>
      <c r="U689" s="1983"/>
    </row>
    <row r="690" spans="17:21" s="1839" customFormat="1">
      <c r="Q690" s="1890"/>
      <c r="S690" s="1983"/>
      <c r="T690" s="1983"/>
      <c r="U690" s="1983"/>
    </row>
    <row r="691" spans="17:21" s="1839" customFormat="1">
      <c r="Q691" s="1890"/>
      <c r="S691" s="1983"/>
      <c r="T691" s="1983"/>
      <c r="U691" s="1983"/>
    </row>
    <row r="692" spans="17:21" s="1839" customFormat="1">
      <c r="Q692" s="1890"/>
      <c r="S692" s="1983"/>
      <c r="T692" s="1983"/>
      <c r="U692" s="1983"/>
    </row>
    <row r="693" spans="17:21" s="1839" customFormat="1">
      <c r="Q693" s="1890"/>
      <c r="S693" s="1983"/>
      <c r="T693" s="1983"/>
      <c r="U693" s="1983"/>
    </row>
    <row r="694" spans="17:21" s="1839" customFormat="1">
      <c r="Q694" s="1890"/>
      <c r="S694" s="1983"/>
      <c r="T694" s="1983"/>
      <c r="U694" s="1983"/>
    </row>
    <row r="695" spans="17:21" s="1839" customFormat="1">
      <c r="Q695" s="1890"/>
      <c r="S695" s="1983"/>
      <c r="T695" s="1983"/>
      <c r="U695" s="1983"/>
    </row>
    <row r="696" spans="17:21" s="1839" customFormat="1">
      <c r="Q696" s="1890"/>
      <c r="S696" s="1983"/>
      <c r="T696" s="1983"/>
      <c r="U696" s="1983"/>
    </row>
    <row r="697" spans="17:21" s="1839" customFormat="1">
      <c r="Q697" s="1890"/>
      <c r="S697" s="1983"/>
      <c r="T697" s="1983"/>
      <c r="U697" s="1983"/>
    </row>
    <row r="698" spans="17:21" s="1839" customFormat="1">
      <c r="Q698" s="1890"/>
      <c r="S698" s="1983"/>
      <c r="T698" s="1983"/>
      <c r="U698" s="1983"/>
    </row>
    <row r="699" spans="17:21" s="1839" customFormat="1">
      <c r="Q699" s="1890"/>
      <c r="S699" s="1983"/>
      <c r="T699" s="1983"/>
      <c r="U699" s="1983"/>
    </row>
    <row r="700" spans="17:21" s="1839" customFormat="1">
      <c r="Q700" s="1890"/>
      <c r="S700" s="1983"/>
      <c r="T700" s="1983"/>
      <c r="U700" s="1983"/>
    </row>
    <row r="701" spans="17:21" s="1839" customFormat="1">
      <c r="Q701" s="1890"/>
      <c r="S701" s="1983"/>
      <c r="T701" s="1983"/>
      <c r="U701" s="1983"/>
    </row>
    <row r="702" spans="17:21" s="1839" customFormat="1">
      <c r="Q702" s="1890"/>
      <c r="S702" s="1983"/>
      <c r="T702" s="1983"/>
      <c r="U702" s="1983"/>
    </row>
    <row r="703" spans="17:21" s="1839" customFormat="1">
      <c r="Q703" s="1890"/>
      <c r="S703" s="1983"/>
      <c r="T703" s="1983"/>
      <c r="U703" s="1983"/>
    </row>
    <row r="704" spans="17:21" s="1839" customFormat="1">
      <c r="Q704" s="1890"/>
      <c r="S704" s="1983"/>
      <c r="T704" s="1983"/>
      <c r="U704" s="1983"/>
    </row>
    <row r="705" spans="17:21" s="1839" customFormat="1">
      <c r="Q705" s="1890"/>
      <c r="S705" s="1983"/>
      <c r="T705" s="1983"/>
      <c r="U705" s="1983"/>
    </row>
    <row r="706" spans="17:21" s="1839" customFormat="1">
      <c r="Q706" s="1890"/>
      <c r="S706" s="1983"/>
      <c r="T706" s="1983"/>
      <c r="U706" s="1983"/>
    </row>
    <row r="707" spans="17:21" s="1839" customFormat="1">
      <c r="Q707" s="1890"/>
      <c r="S707" s="1983"/>
      <c r="T707" s="1983"/>
      <c r="U707" s="1983"/>
    </row>
    <row r="708" spans="17:21" s="1839" customFormat="1">
      <c r="Q708" s="1890"/>
      <c r="S708" s="1983"/>
      <c r="T708" s="1983"/>
      <c r="U708" s="1983"/>
    </row>
    <row r="709" spans="17:21" s="1839" customFormat="1">
      <c r="Q709" s="1890"/>
      <c r="S709" s="1983"/>
      <c r="T709" s="1983"/>
      <c r="U709" s="1983"/>
    </row>
    <row r="710" spans="17:21" s="1839" customFormat="1">
      <c r="Q710" s="1890"/>
      <c r="S710" s="1983"/>
      <c r="T710" s="1983"/>
      <c r="U710" s="1983"/>
    </row>
    <row r="711" spans="17:21" s="1839" customFormat="1">
      <c r="Q711" s="1890"/>
      <c r="S711" s="1983"/>
      <c r="T711" s="1983"/>
      <c r="U711" s="1983"/>
    </row>
    <row r="712" spans="17:21" s="1839" customFormat="1">
      <c r="Q712" s="1890"/>
      <c r="S712" s="1983"/>
      <c r="T712" s="1983"/>
      <c r="U712" s="1983"/>
    </row>
    <row r="713" spans="17:21" s="1839" customFormat="1">
      <c r="Q713" s="1890"/>
      <c r="S713" s="1983"/>
      <c r="T713" s="1983"/>
      <c r="U713" s="1983"/>
    </row>
    <row r="714" spans="17:21" s="1839" customFormat="1">
      <c r="Q714" s="1890"/>
      <c r="S714" s="1983"/>
      <c r="T714" s="1983"/>
      <c r="U714" s="1983"/>
    </row>
    <row r="715" spans="17:21" s="1839" customFormat="1">
      <c r="Q715" s="1890"/>
      <c r="S715" s="1983"/>
      <c r="T715" s="1983"/>
      <c r="U715" s="1983"/>
    </row>
    <row r="716" spans="17:21" s="1839" customFormat="1">
      <c r="Q716" s="1890"/>
      <c r="S716" s="1983"/>
      <c r="T716" s="1983"/>
      <c r="U716" s="1983"/>
    </row>
    <row r="717" spans="17:21" s="1839" customFormat="1">
      <c r="Q717" s="1890"/>
      <c r="S717" s="1983"/>
      <c r="T717" s="1983"/>
      <c r="U717" s="1983"/>
    </row>
    <row r="718" spans="17:21" s="1839" customFormat="1">
      <c r="Q718" s="1890"/>
      <c r="S718" s="1983"/>
      <c r="T718" s="1983"/>
      <c r="U718" s="1983"/>
    </row>
    <row r="719" spans="17:21" s="1839" customFormat="1">
      <c r="Q719" s="1890"/>
      <c r="S719" s="1983"/>
      <c r="T719" s="1983"/>
      <c r="U719" s="1983"/>
    </row>
    <row r="720" spans="17:21" s="1839" customFormat="1">
      <c r="Q720" s="1890"/>
      <c r="S720" s="1983"/>
      <c r="T720" s="1983"/>
      <c r="U720" s="1983"/>
    </row>
    <row r="721" spans="17:21" s="1839" customFormat="1">
      <c r="Q721" s="1890"/>
      <c r="S721" s="1983"/>
      <c r="T721" s="1983"/>
      <c r="U721" s="1983"/>
    </row>
    <row r="722" spans="17:21" s="1839" customFormat="1">
      <c r="Q722" s="1890"/>
      <c r="S722" s="1983"/>
      <c r="T722" s="1983"/>
      <c r="U722" s="1983"/>
    </row>
    <row r="723" spans="17:21" s="1839" customFormat="1">
      <c r="Q723" s="1890"/>
      <c r="S723" s="1983"/>
      <c r="T723" s="1983"/>
      <c r="U723" s="1983"/>
    </row>
    <row r="724" spans="17:21" s="1839" customFormat="1">
      <c r="Q724" s="1890"/>
      <c r="S724" s="1983"/>
      <c r="T724" s="1983"/>
      <c r="U724" s="1983"/>
    </row>
    <row r="725" spans="17:21">
      <c r="Q725" s="1890"/>
    </row>
  </sheetData>
  <sheetProtection selectLockedCells="1" selectUnlockedCells="1"/>
  <mergeCells count="15">
    <mergeCell ref="B5:D6"/>
    <mergeCell ref="E5:J6"/>
    <mergeCell ref="K5:P6"/>
    <mergeCell ref="B78:D79"/>
    <mergeCell ref="E78:J79"/>
    <mergeCell ref="K78:P79"/>
    <mergeCell ref="B297:D298"/>
    <mergeCell ref="E297:J298"/>
    <mergeCell ref="K297:P298"/>
    <mergeCell ref="B152:D153"/>
    <mergeCell ref="E152:J153"/>
    <mergeCell ref="K152:P153"/>
    <mergeCell ref="B230:D231"/>
    <mergeCell ref="E230:J231"/>
    <mergeCell ref="K230:P231"/>
  </mergeCells>
  <printOptions horizontalCentered="1"/>
  <pageMargins left="0" right="0" top="0.39370078740157483" bottom="0.19685039370078741" header="0.11811023622047245" footer="0.11811023622047245"/>
  <pageSetup paperSize="9" scale="60" firstPageNumber="0" orientation="landscape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7" tint="0.39997558519241921"/>
  </sheetPr>
  <dimension ref="A1:R220"/>
  <sheetViews>
    <sheetView showGridLines="0" zoomScale="90" zoomScaleNormal="90" zoomScaleSheetLayoutView="100" workbookViewId="0"/>
  </sheetViews>
  <sheetFormatPr baseColWidth="10" defaultColWidth="9.625" defaultRowHeight="12.75"/>
  <cols>
    <col min="1" max="1" width="33.375" style="546" customWidth="1"/>
    <col min="2" max="2" width="11.5" style="984" customWidth="1"/>
    <col min="3" max="3" width="10.375" style="984" customWidth="1"/>
    <col min="4" max="4" width="10.125" style="984" customWidth="1"/>
    <col min="5" max="5" width="10.5" style="984" customWidth="1"/>
    <col min="6" max="16" width="9.625" style="984" customWidth="1"/>
    <col min="17" max="17" width="37.5" style="613" customWidth="1"/>
    <col min="18" max="18" width="8.875" style="984" customWidth="1"/>
    <col min="19" max="256" width="9.625" style="546"/>
    <col min="257" max="257" width="48.75" style="546" customWidth="1"/>
    <col min="258" max="258" width="11.5" style="546" customWidth="1"/>
    <col min="259" max="259" width="10.375" style="546" customWidth="1"/>
    <col min="260" max="260" width="10.125" style="546" customWidth="1"/>
    <col min="261" max="261" width="10.5" style="546" customWidth="1"/>
    <col min="262" max="272" width="9.625" style="546" customWidth="1"/>
    <col min="273" max="273" width="48.375" style="546" customWidth="1"/>
    <col min="274" max="274" width="8.875" style="546" customWidth="1"/>
    <col min="275" max="512" width="9.625" style="546"/>
    <col min="513" max="513" width="48.75" style="546" customWidth="1"/>
    <col min="514" max="514" width="11.5" style="546" customWidth="1"/>
    <col min="515" max="515" width="10.375" style="546" customWidth="1"/>
    <col min="516" max="516" width="10.125" style="546" customWidth="1"/>
    <col min="517" max="517" width="10.5" style="546" customWidth="1"/>
    <col min="518" max="528" width="9.625" style="546" customWidth="1"/>
    <col min="529" max="529" width="48.375" style="546" customWidth="1"/>
    <col min="530" max="530" width="8.875" style="546" customWidth="1"/>
    <col min="531" max="768" width="9.625" style="546"/>
    <col min="769" max="769" width="48.75" style="546" customWidth="1"/>
    <col min="770" max="770" width="11.5" style="546" customWidth="1"/>
    <col min="771" max="771" width="10.375" style="546" customWidth="1"/>
    <col min="772" max="772" width="10.125" style="546" customWidth="1"/>
    <col min="773" max="773" width="10.5" style="546" customWidth="1"/>
    <col min="774" max="784" width="9.625" style="546" customWidth="1"/>
    <col min="785" max="785" width="48.375" style="546" customWidth="1"/>
    <col min="786" max="786" width="8.875" style="546" customWidth="1"/>
    <col min="787" max="1024" width="9.625" style="546"/>
    <col min="1025" max="1025" width="48.75" style="546" customWidth="1"/>
    <col min="1026" max="1026" width="11.5" style="546" customWidth="1"/>
    <col min="1027" max="1027" width="10.375" style="546" customWidth="1"/>
    <col min="1028" max="1028" width="10.125" style="546" customWidth="1"/>
    <col min="1029" max="1029" width="10.5" style="546" customWidth="1"/>
    <col min="1030" max="1040" width="9.625" style="546" customWidth="1"/>
    <col min="1041" max="1041" width="48.375" style="546" customWidth="1"/>
    <col min="1042" max="1042" width="8.875" style="546" customWidth="1"/>
    <col min="1043" max="1280" width="9.625" style="546"/>
    <col min="1281" max="1281" width="48.75" style="546" customWidth="1"/>
    <col min="1282" max="1282" width="11.5" style="546" customWidth="1"/>
    <col min="1283" max="1283" width="10.375" style="546" customWidth="1"/>
    <col min="1284" max="1284" width="10.125" style="546" customWidth="1"/>
    <col min="1285" max="1285" width="10.5" style="546" customWidth="1"/>
    <col min="1286" max="1296" width="9.625" style="546" customWidth="1"/>
    <col min="1297" max="1297" width="48.375" style="546" customWidth="1"/>
    <col min="1298" max="1298" width="8.875" style="546" customWidth="1"/>
    <col min="1299" max="1536" width="9.625" style="546"/>
    <col min="1537" max="1537" width="48.75" style="546" customWidth="1"/>
    <col min="1538" max="1538" width="11.5" style="546" customWidth="1"/>
    <col min="1539" max="1539" width="10.375" style="546" customWidth="1"/>
    <col min="1540" max="1540" width="10.125" style="546" customWidth="1"/>
    <col min="1541" max="1541" width="10.5" style="546" customWidth="1"/>
    <col min="1542" max="1552" width="9.625" style="546" customWidth="1"/>
    <col min="1553" max="1553" width="48.375" style="546" customWidth="1"/>
    <col min="1554" max="1554" width="8.875" style="546" customWidth="1"/>
    <col min="1555" max="1792" width="9.625" style="546"/>
    <col min="1793" max="1793" width="48.75" style="546" customWidth="1"/>
    <col min="1794" max="1794" width="11.5" style="546" customWidth="1"/>
    <col min="1795" max="1795" width="10.375" style="546" customWidth="1"/>
    <col min="1796" max="1796" width="10.125" style="546" customWidth="1"/>
    <col min="1797" max="1797" width="10.5" style="546" customWidth="1"/>
    <col min="1798" max="1808" width="9.625" style="546" customWidth="1"/>
    <col min="1809" max="1809" width="48.375" style="546" customWidth="1"/>
    <col min="1810" max="1810" width="8.875" style="546" customWidth="1"/>
    <col min="1811" max="2048" width="9.625" style="546"/>
    <col min="2049" max="2049" width="48.75" style="546" customWidth="1"/>
    <col min="2050" max="2050" width="11.5" style="546" customWidth="1"/>
    <col min="2051" max="2051" width="10.375" style="546" customWidth="1"/>
    <col min="2052" max="2052" width="10.125" style="546" customWidth="1"/>
    <col min="2053" max="2053" width="10.5" style="546" customWidth="1"/>
    <col min="2054" max="2064" width="9.625" style="546" customWidth="1"/>
    <col min="2065" max="2065" width="48.375" style="546" customWidth="1"/>
    <col min="2066" max="2066" width="8.875" style="546" customWidth="1"/>
    <col min="2067" max="2304" width="9.625" style="546"/>
    <col min="2305" max="2305" width="48.75" style="546" customWidth="1"/>
    <col min="2306" max="2306" width="11.5" style="546" customWidth="1"/>
    <col min="2307" max="2307" width="10.375" style="546" customWidth="1"/>
    <col min="2308" max="2308" width="10.125" style="546" customWidth="1"/>
    <col min="2309" max="2309" width="10.5" style="546" customWidth="1"/>
    <col min="2310" max="2320" width="9.625" style="546" customWidth="1"/>
    <col min="2321" max="2321" width="48.375" style="546" customWidth="1"/>
    <col min="2322" max="2322" width="8.875" style="546" customWidth="1"/>
    <col min="2323" max="2560" width="9.625" style="546"/>
    <col min="2561" max="2561" width="48.75" style="546" customWidth="1"/>
    <col min="2562" max="2562" width="11.5" style="546" customWidth="1"/>
    <col min="2563" max="2563" width="10.375" style="546" customWidth="1"/>
    <col min="2564" max="2564" width="10.125" style="546" customWidth="1"/>
    <col min="2565" max="2565" width="10.5" style="546" customWidth="1"/>
    <col min="2566" max="2576" width="9.625" style="546" customWidth="1"/>
    <col min="2577" max="2577" width="48.375" style="546" customWidth="1"/>
    <col min="2578" max="2578" width="8.875" style="546" customWidth="1"/>
    <col min="2579" max="2816" width="9.625" style="546"/>
    <col min="2817" max="2817" width="48.75" style="546" customWidth="1"/>
    <col min="2818" max="2818" width="11.5" style="546" customWidth="1"/>
    <col min="2819" max="2819" width="10.375" style="546" customWidth="1"/>
    <col min="2820" max="2820" width="10.125" style="546" customWidth="1"/>
    <col min="2821" max="2821" width="10.5" style="546" customWidth="1"/>
    <col min="2822" max="2832" width="9.625" style="546" customWidth="1"/>
    <col min="2833" max="2833" width="48.375" style="546" customWidth="1"/>
    <col min="2834" max="2834" width="8.875" style="546" customWidth="1"/>
    <col min="2835" max="3072" width="9.625" style="546"/>
    <col min="3073" max="3073" width="48.75" style="546" customWidth="1"/>
    <col min="3074" max="3074" width="11.5" style="546" customWidth="1"/>
    <col min="3075" max="3075" width="10.375" style="546" customWidth="1"/>
    <col min="3076" max="3076" width="10.125" style="546" customWidth="1"/>
    <col min="3077" max="3077" width="10.5" style="546" customWidth="1"/>
    <col min="3078" max="3088" width="9.625" style="546" customWidth="1"/>
    <col min="3089" max="3089" width="48.375" style="546" customWidth="1"/>
    <col min="3090" max="3090" width="8.875" style="546" customWidth="1"/>
    <col min="3091" max="3328" width="9.625" style="546"/>
    <col min="3329" max="3329" width="48.75" style="546" customWidth="1"/>
    <col min="3330" max="3330" width="11.5" style="546" customWidth="1"/>
    <col min="3331" max="3331" width="10.375" style="546" customWidth="1"/>
    <col min="3332" max="3332" width="10.125" style="546" customWidth="1"/>
    <col min="3333" max="3333" width="10.5" style="546" customWidth="1"/>
    <col min="3334" max="3344" width="9.625" style="546" customWidth="1"/>
    <col min="3345" max="3345" width="48.375" style="546" customWidth="1"/>
    <col min="3346" max="3346" width="8.875" style="546" customWidth="1"/>
    <col min="3347" max="3584" width="9.625" style="546"/>
    <col min="3585" max="3585" width="48.75" style="546" customWidth="1"/>
    <col min="3586" max="3586" width="11.5" style="546" customWidth="1"/>
    <col min="3587" max="3587" width="10.375" style="546" customWidth="1"/>
    <col min="3588" max="3588" width="10.125" style="546" customWidth="1"/>
    <col min="3589" max="3589" width="10.5" style="546" customWidth="1"/>
    <col min="3590" max="3600" width="9.625" style="546" customWidth="1"/>
    <col min="3601" max="3601" width="48.375" style="546" customWidth="1"/>
    <col min="3602" max="3602" width="8.875" style="546" customWidth="1"/>
    <col min="3603" max="3840" width="9.625" style="546"/>
    <col min="3841" max="3841" width="48.75" style="546" customWidth="1"/>
    <col min="3842" max="3842" width="11.5" style="546" customWidth="1"/>
    <col min="3843" max="3843" width="10.375" style="546" customWidth="1"/>
    <col min="3844" max="3844" width="10.125" style="546" customWidth="1"/>
    <col min="3845" max="3845" width="10.5" style="546" customWidth="1"/>
    <col min="3846" max="3856" width="9.625" style="546" customWidth="1"/>
    <col min="3857" max="3857" width="48.375" style="546" customWidth="1"/>
    <col min="3858" max="3858" width="8.875" style="546" customWidth="1"/>
    <col min="3859" max="4096" width="9.625" style="546"/>
    <col min="4097" max="4097" width="48.75" style="546" customWidth="1"/>
    <col min="4098" max="4098" width="11.5" style="546" customWidth="1"/>
    <col min="4099" max="4099" width="10.375" style="546" customWidth="1"/>
    <col min="4100" max="4100" width="10.125" style="546" customWidth="1"/>
    <col min="4101" max="4101" width="10.5" style="546" customWidth="1"/>
    <col min="4102" max="4112" width="9.625" style="546" customWidth="1"/>
    <col min="4113" max="4113" width="48.375" style="546" customWidth="1"/>
    <col min="4114" max="4114" width="8.875" style="546" customWidth="1"/>
    <col min="4115" max="4352" width="9.625" style="546"/>
    <col min="4353" max="4353" width="48.75" style="546" customWidth="1"/>
    <col min="4354" max="4354" width="11.5" style="546" customWidth="1"/>
    <col min="4355" max="4355" width="10.375" style="546" customWidth="1"/>
    <col min="4356" max="4356" width="10.125" style="546" customWidth="1"/>
    <col min="4357" max="4357" width="10.5" style="546" customWidth="1"/>
    <col min="4358" max="4368" width="9.625" style="546" customWidth="1"/>
    <col min="4369" max="4369" width="48.375" style="546" customWidth="1"/>
    <col min="4370" max="4370" width="8.875" style="546" customWidth="1"/>
    <col min="4371" max="4608" width="9.625" style="546"/>
    <col min="4609" max="4609" width="48.75" style="546" customWidth="1"/>
    <col min="4610" max="4610" width="11.5" style="546" customWidth="1"/>
    <col min="4611" max="4611" width="10.375" style="546" customWidth="1"/>
    <col min="4612" max="4612" width="10.125" style="546" customWidth="1"/>
    <col min="4613" max="4613" width="10.5" style="546" customWidth="1"/>
    <col min="4614" max="4624" width="9.625" style="546" customWidth="1"/>
    <col min="4625" max="4625" width="48.375" style="546" customWidth="1"/>
    <col min="4626" max="4626" width="8.875" style="546" customWidth="1"/>
    <col min="4627" max="4864" width="9.625" style="546"/>
    <col min="4865" max="4865" width="48.75" style="546" customWidth="1"/>
    <col min="4866" max="4866" width="11.5" style="546" customWidth="1"/>
    <col min="4867" max="4867" width="10.375" style="546" customWidth="1"/>
    <col min="4868" max="4868" width="10.125" style="546" customWidth="1"/>
    <col min="4869" max="4869" width="10.5" style="546" customWidth="1"/>
    <col min="4870" max="4880" width="9.625" style="546" customWidth="1"/>
    <col min="4881" max="4881" width="48.375" style="546" customWidth="1"/>
    <col min="4882" max="4882" width="8.875" style="546" customWidth="1"/>
    <col min="4883" max="5120" width="9.625" style="546"/>
    <col min="5121" max="5121" width="48.75" style="546" customWidth="1"/>
    <col min="5122" max="5122" width="11.5" style="546" customWidth="1"/>
    <col min="5123" max="5123" width="10.375" style="546" customWidth="1"/>
    <col min="5124" max="5124" width="10.125" style="546" customWidth="1"/>
    <col min="5125" max="5125" width="10.5" style="546" customWidth="1"/>
    <col min="5126" max="5136" width="9.625" style="546" customWidth="1"/>
    <col min="5137" max="5137" width="48.375" style="546" customWidth="1"/>
    <col min="5138" max="5138" width="8.875" style="546" customWidth="1"/>
    <col min="5139" max="5376" width="9.625" style="546"/>
    <col min="5377" max="5377" width="48.75" style="546" customWidth="1"/>
    <col min="5378" max="5378" width="11.5" style="546" customWidth="1"/>
    <col min="5379" max="5379" width="10.375" style="546" customWidth="1"/>
    <col min="5380" max="5380" width="10.125" style="546" customWidth="1"/>
    <col min="5381" max="5381" width="10.5" style="546" customWidth="1"/>
    <col min="5382" max="5392" width="9.625" style="546" customWidth="1"/>
    <col min="5393" max="5393" width="48.375" style="546" customWidth="1"/>
    <col min="5394" max="5394" width="8.875" style="546" customWidth="1"/>
    <col min="5395" max="5632" width="9.625" style="546"/>
    <col min="5633" max="5633" width="48.75" style="546" customWidth="1"/>
    <col min="5634" max="5634" width="11.5" style="546" customWidth="1"/>
    <col min="5635" max="5635" width="10.375" style="546" customWidth="1"/>
    <col min="5636" max="5636" width="10.125" style="546" customWidth="1"/>
    <col min="5637" max="5637" width="10.5" style="546" customWidth="1"/>
    <col min="5638" max="5648" width="9.625" style="546" customWidth="1"/>
    <col min="5649" max="5649" width="48.375" style="546" customWidth="1"/>
    <col min="5650" max="5650" width="8.875" style="546" customWidth="1"/>
    <col min="5651" max="5888" width="9.625" style="546"/>
    <col min="5889" max="5889" width="48.75" style="546" customWidth="1"/>
    <col min="5890" max="5890" width="11.5" style="546" customWidth="1"/>
    <col min="5891" max="5891" width="10.375" style="546" customWidth="1"/>
    <col min="5892" max="5892" width="10.125" style="546" customWidth="1"/>
    <col min="5893" max="5893" width="10.5" style="546" customWidth="1"/>
    <col min="5894" max="5904" width="9.625" style="546" customWidth="1"/>
    <col min="5905" max="5905" width="48.375" style="546" customWidth="1"/>
    <col min="5906" max="5906" width="8.875" style="546" customWidth="1"/>
    <col min="5907" max="6144" width="9.625" style="546"/>
    <col min="6145" max="6145" width="48.75" style="546" customWidth="1"/>
    <col min="6146" max="6146" width="11.5" style="546" customWidth="1"/>
    <col min="6147" max="6147" width="10.375" style="546" customWidth="1"/>
    <col min="6148" max="6148" width="10.125" style="546" customWidth="1"/>
    <col min="6149" max="6149" width="10.5" style="546" customWidth="1"/>
    <col min="6150" max="6160" width="9.625" style="546" customWidth="1"/>
    <col min="6161" max="6161" width="48.375" style="546" customWidth="1"/>
    <col min="6162" max="6162" width="8.875" style="546" customWidth="1"/>
    <col min="6163" max="6400" width="9.625" style="546"/>
    <col min="6401" max="6401" width="48.75" style="546" customWidth="1"/>
    <col min="6402" max="6402" width="11.5" style="546" customWidth="1"/>
    <col min="6403" max="6403" width="10.375" style="546" customWidth="1"/>
    <col min="6404" max="6404" width="10.125" style="546" customWidth="1"/>
    <col min="6405" max="6405" width="10.5" style="546" customWidth="1"/>
    <col min="6406" max="6416" width="9.625" style="546" customWidth="1"/>
    <col min="6417" max="6417" width="48.375" style="546" customWidth="1"/>
    <col min="6418" max="6418" width="8.875" style="546" customWidth="1"/>
    <col min="6419" max="6656" width="9.625" style="546"/>
    <col min="6657" max="6657" width="48.75" style="546" customWidth="1"/>
    <col min="6658" max="6658" width="11.5" style="546" customWidth="1"/>
    <col min="6659" max="6659" width="10.375" style="546" customWidth="1"/>
    <col min="6660" max="6660" width="10.125" style="546" customWidth="1"/>
    <col min="6661" max="6661" width="10.5" style="546" customWidth="1"/>
    <col min="6662" max="6672" width="9.625" style="546" customWidth="1"/>
    <col min="6673" max="6673" width="48.375" style="546" customWidth="1"/>
    <col min="6674" max="6674" width="8.875" style="546" customWidth="1"/>
    <col min="6675" max="6912" width="9.625" style="546"/>
    <col min="6913" max="6913" width="48.75" style="546" customWidth="1"/>
    <col min="6914" max="6914" width="11.5" style="546" customWidth="1"/>
    <col min="6915" max="6915" width="10.375" style="546" customWidth="1"/>
    <col min="6916" max="6916" width="10.125" style="546" customWidth="1"/>
    <col min="6917" max="6917" width="10.5" style="546" customWidth="1"/>
    <col min="6918" max="6928" width="9.625" style="546" customWidth="1"/>
    <col min="6929" max="6929" width="48.375" style="546" customWidth="1"/>
    <col min="6930" max="6930" width="8.875" style="546" customWidth="1"/>
    <col min="6931" max="7168" width="9.625" style="546"/>
    <col min="7169" max="7169" width="48.75" style="546" customWidth="1"/>
    <col min="7170" max="7170" width="11.5" style="546" customWidth="1"/>
    <col min="7171" max="7171" width="10.375" style="546" customWidth="1"/>
    <col min="7172" max="7172" width="10.125" style="546" customWidth="1"/>
    <col min="7173" max="7173" width="10.5" style="546" customWidth="1"/>
    <col min="7174" max="7184" width="9.625" style="546" customWidth="1"/>
    <col min="7185" max="7185" width="48.375" style="546" customWidth="1"/>
    <col min="7186" max="7186" width="8.875" style="546" customWidth="1"/>
    <col min="7187" max="7424" width="9.625" style="546"/>
    <col min="7425" max="7425" width="48.75" style="546" customWidth="1"/>
    <col min="7426" max="7426" width="11.5" style="546" customWidth="1"/>
    <col min="7427" max="7427" width="10.375" style="546" customWidth="1"/>
    <col min="7428" max="7428" width="10.125" style="546" customWidth="1"/>
    <col min="7429" max="7429" width="10.5" style="546" customWidth="1"/>
    <col min="7430" max="7440" width="9.625" style="546" customWidth="1"/>
    <col min="7441" max="7441" width="48.375" style="546" customWidth="1"/>
    <col min="7442" max="7442" width="8.875" style="546" customWidth="1"/>
    <col min="7443" max="7680" width="9.625" style="546"/>
    <col min="7681" max="7681" width="48.75" style="546" customWidth="1"/>
    <col min="7682" max="7682" width="11.5" style="546" customWidth="1"/>
    <col min="7683" max="7683" width="10.375" style="546" customWidth="1"/>
    <col min="7684" max="7684" width="10.125" style="546" customWidth="1"/>
    <col min="7685" max="7685" width="10.5" style="546" customWidth="1"/>
    <col min="7686" max="7696" width="9.625" style="546" customWidth="1"/>
    <col min="7697" max="7697" width="48.375" style="546" customWidth="1"/>
    <col min="7698" max="7698" width="8.875" style="546" customWidth="1"/>
    <col min="7699" max="7936" width="9.625" style="546"/>
    <col min="7937" max="7937" width="48.75" style="546" customWidth="1"/>
    <col min="7938" max="7938" width="11.5" style="546" customWidth="1"/>
    <col min="7939" max="7939" width="10.375" style="546" customWidth="1"/>
    <col min="7940" max="7940" width="10.125" style="546" customWidth="1"/>
    <col min="7941" max="7941" width="10.5" style="546" customWidth="1"/>
    <col min="7942" max="7952" width="9.625" style="546" customWidth="1"/>
    <col min="7953" max="7953" width="48.375" style="546" customWidth="1"/>
    <col min="7954" max="7954" width="8.875" style="546" customWidth="1"/>
    <col min="7955" max="8192" width="9.625" style="546"/>
    <col min="8193" max="8193" width="48.75" style="546" customWidth="1"/>
    <col min="8194" max="8194" width="11.5" style="546" customWidth="1"/>
    <col min="8195" max="8195" width="10.375" style="546" customWidth="1"/>
    <col min="8196" max="8196" width="10.125" style="546" customWidth="1"/>
    <col min="8197" max="8197" width="10.5" style="546" customWidth="1"/>
    <col min="8198" max="8208" width="9.625" style="546" customWidth="1"/>
    <col min="8209" max="8209" width="48.375" style="546" customWidth="1"/>
    <col min="8210" max="8210" width="8.875" style="546" customWidth="1"/>
    <col min="8211" max="8448" width="9.625" style="546"/>
    <col min="8449" max="8449" width="48.75" style="546" customWidth="1"/>
    <col min="8450" max="8450" width="11.5" style="546" customWidth="1"/>
    <col min="8451" max="8451" width="10.375" style="546" customWidth="1"/>
    <col min="8452" max="8452" width="10.125" style="546" customWidth="1"/>
    <col min="8453" max="8453" width="10.5" style="546" customWidth="1"/>
    <col min="8454" max="8464" width="9.625" style="546" customWidth="1"/>
    <col min="8465" max="8465" width="48.375" style="546" customWidth="1"/>
    <col min="8466" max="8466" width="8.875" style="546" customWidth="1"/>
    <col min="8467" max="8704" width="9.625" style="546"/>
    <col min="8705" max="8705" width="48.75" style="546" customWidth="1"/>
    <col min="8706" max="8706" width="11.5" style="546" customWidth="1"/>
    <col min="8707" max="8707" width="10.375" style="546" customWidth="1"/>
    <col min="8708" max="8708" width="10.125" style="546" customWidth="1"/>
    <col min="8709" max="8709" width="10.5" style="546" customWidth="1"/>
    <col min="8710" max="8720" width="9.625" style="546" customWidth="1"/>
    <col min="8721" max="8721" width="48.375" style="546" customWidth="1"/>
    <col min="8722" max="8722" width="8.875" style="546" customWidth="1"/>
    <col min="8723" max="8960" width="9.625" style="546"/>
    <col min="8961" max="8961" width="48.75" style="546" customWidth="1"/>
    <col min="8962" max="8962" width="11.5" style="546" customWidth="1"/>
    <col min="8963" max="8963" width="10.375" style="546" customWidth="1"/>
    <col min="8964" max="8964" width="10.125" style="546" customWidth="1"/>
    <col min="8965" max="8965" width="10.5" style="546" customWidth="1"/>
    <col min="8966" max="8976" width="9.625" style="546" customWidth="1"/>
    <col min="8977" max="8977" width="48.375" style="546" customWidth="1"/>
    <col min="8978" max="8978" width="8.875" style="546" customWidth="1"/>
    <col min="8979" max="9216" width="9.625" style="546"/>
    <col min="9217" max="9217" width="48.75" style="546" customWidth="1"/>
    <col min="9218" max="9218" width="11.5" style="546" customWidth="1"/>
    <col min="9219" max="9219" width="10.375" style="546" customWidth="1"/>
    <col min="9220" max="9220" width="10.125" style="546" customWidth="1"/>
    <col min="9221" max="9221" width="10.5" style="546" customWidth="1"/>
    <col min="9222" max="9232" width="9.625" style="546" customWidth="1"/>
    <col min="9233" max="9233" width="48.375" style="546" customWidth="1"/>
    <col min="9234" max="9234" width="8.875" style="546" customWidth="1"/>
    <col min="9235" max="9472" width="9.625" style="546"/>
    <col min="9473" max="9473" width="48.75" style="546" customWidth="1"/>
    <col min="9474" max="9474" width="11.5" style="546" customWidth="1"/>
    <col min="9475" max="9475" width="10.375" style="546" customWidth="1"/>
    <col min="9476" max="9476" width="10.125" style="546" customWidth="1"/>
    <col min="9477" max="9477" width="10.5" style="546" customWidth="1"/>
    <col min="9478" max="9488" width="9.625" style="546" customWidth="1"/>
    <col min="9489" max="9489" width="48.375" style="546" customWidth="1"/>
    <col min="9490" max="9490" width="8.875" style="546" customWidth="1"/>
    <col min="9491" max="9728" width="9.625" style="546"/>
    <col min="9729" max="9729" width="48.75" style="546" customWidth="1"/>
    <col min="9730" max="9730" width="11.5" style="546" customWidth="1"/>
    <col min="9731" max="9731" width="10.375" style="546" customWidth="1"/>
    <col min="9732" max="9732" width="10.125" style="546" customWidth="1"/>
    <col min="9733" max="9733" width="10.5" style="546" customWidth="1"/>
    <col min="9734" max="9744" width="9.625" style="546" customWidth="1"/>
    <col min="9745" max="9745" width="48.375" style="546" customWidth="1"/>
    <col min="9746" max="9746" width="8.875" style="546" customWidth="1"/>
    <col min="9747" max="9984" width="9.625" style="546"/>
    <col min="9985" max="9985" width="48.75" style="546" customWidth="1"/>
    <col min="9986" max="9986" width="11.5" style="546" customWidth="1"/>
    <col min="9987" max="9987" width="10.375" style="546" customWidth="1"/>
    <col min="9988" max="9988" width="10.125" style="546" customWidth="1"/>
    <col min="9989" max="9989" width="10.5" style="546" customWidth="1"/>
    <col min="9990" max="10000" width="9.625" style="546" customWidth="1"/>
    <col min="10001" max="10001" width="48.375" style="546" customWidth="1"/>
    <col min="10002" max="10002" width="8.875" style="546" customWidth="1"/>
    <col min="10003" max="10240" width="9.625" style="546"/>
    <col min="10241" max="10241" width="48.75" style="546" customWidth="1"/>
    <col min="10242" max="10242" width="11.5" style="546" customWidth="1"/>
    <col min="10243" max="10243" width="10.375" style="546" customWidth="1"/>
    <col min="10244" max="10244" width="10.125" style="546" customWidth="1"/>
    <col min="10245" max="10245" width="10.5" style="546" customWidth="1"/>
    <col min="10246" max="10256" width="9.625" style="546" customWidth="1"/>
    <col min="10257" max="10257" width="48.375" style="546" customWidth="1"/>
    <col min="10258" max="10258" width="8.875" style="546" customWidth="1"/>
    <col min="10259" max="10496" width="9.625" style="546"/>
    <col min="10497" max="10497" width="48.75" style="546" customWidth="1"/>
    <col min="10498" max="10498" width="11.5" style="546" customWidth="1"/>
    <col min="10499" max="10499" width="10.375" style="546" customWidth="1"/>
    <col min="10500" max="10500" width="10.125" style="546" customWidth="1"/>
    <col min="10501" max="10501" width="10.5" style="546" customWidth="1"/>
    <col min="10502" max="10512" width="9.625" style="546" customWidth="1"/>
    <col min="10513" max="10513" width="48.375" style="546" customWidth="1"/>
    <col min="10514" max="10514" width="8.875" style="546" customWidth="1"/>
    <col min="10515" max="10752" width="9.625" style="546"/>
    <col min="10753" max="10753" width="48.75" style="546" customWidth="1"/>
    <col min="10754" max="10754" width="11.5" style="546" customWidth="1"/>
    <col min="10755" max="10755" width="10.375" style="546" customWidth="1"/>
    <col min="10756" max="10756" width="10.125" style="546" customWidth="1"/>
    <col min="10757" max="10757" width="10.5" style="546" customWidth="1"/>
    <col min="10758" max="10768" width="9.625" style="546" customWidth="1"/>
    <col min="10769" max="10769" width="48.375" style="546" customWidth="1"/>
    <col min="10770" max="10770" width="8.875" style="546" customWidth="1"/>
    <col min="10771" max="11008" width="9.625" style="546"/>
    <col min="11009" max="11009" width="48.75" style="546" customWidth="1"/>
    <col min="11010" max="11010" width="11.5" style="546" customWidth="1"/>
    <col min="11011" max="11011" width="10.375" style="546" customWidth="1"/>
    <col min="11012" max="11012" width="10.125" style="546" customWidth="1"/>
    <col min="11013" max="11013" width="10.5" style="546" customWidth="1"/>
    <col min="11014" max="11024" width="9.625" style="546" customWidth="1"/>
    <col min="11025" max="11025" width="48.375" style="546" customWidth="1"/>
    <col min="11026" max="11026" width="8.875" style="546" customWidth="1"/>
    <col min="11027" max="11264" width="9.625" style="546"/>
    <col min="11265" max="11265" width="48.75" style="546" customWidth="1"/>
    <col min="11266" max="11266" width="11.5" style="546" customWidth="1"/>
    <col min="11267" max="11267" width="10.375" style="546" customWidth="1"/>
    <col min="11268" max="11268" width="10.125" style="546" customWidth="1"/>
    <col min="11269" max="11269" width="10.5" style="546" customWidth="1"/>
    <col min="11270" max="11280" width="9.625" style="546" customWidth="1"/>
    <col min="11281" max="11281" width="48.375" style="546" customWidth="1"/>
    <col min="11282" max="11282" width="8.875" style="546" customWidth="1"/>
    <col min="11283" max="11520" width="9.625" style="546"/>
    <col min="11521" max="11521" width="48.75" style="546" customWidth="1"/>
    <col min="11522" max="11522" width="11.5" style="546" customWidth="1"/>
    <col min="11523" max="11523" width="10.375" style="546" customWidth="1"/>
    <col min="11524" max="11524" width="10.125" style="546" customWidth="1"/>
    <col min="11525" max="11525" width="10.5" style="546" customWidth="1"/>
    <col min="11526" max="11536" width="9.625" style="546" customWidth="1"/>
    <col min="11537" max="11537" width="48.375" style="546" customWidth="1"/>
    <col min="11538" max="11538" width="8.875" style="546" customWidth="1"/>
    <col min="11539" max="11776" width="9.625" style="546"/>
    <col min="11777" max="11777" width="48.75" style="546" customWidth="1"/>
    <col min="11778" max="11778" width="11.5" style="546" customWidth="1"/>
    <col min="11779" max="11779" width="10.375" style="546" customWidth="1"/>
    <col min="11780" max="11780" width="10.125" style="546" customWidth="1"/>
    <col min="11781" max="11781" width="10.5" style="546" customWidth="1"/>
    <col min="11782" max="11792" width="9.625" style="546" customWidth="1"/>
    <col min="11793" max="11793" width="48.375" style="546" customWidth="1"/>
    <col min="11794" max="11794" width="8.875" style="546" customWidth="1"/>
    <col min="11795" max="12032" width="9.625" style="546"/>
    <col min="12033" max="12033" width="48.75" style="546" customWidth="1"/>
    <col min="12034" max="12034" width="11.5" style="546" customWidth="1"/>
    <col min="12035" max="12035" width="10.375" style="546" customWidth="1"/>
    <col min="12036" max="12036" width="10.125" style="546" customWidth="1"/>
    <col min="12037" max="12037" width="10.5" style="546" customWidth="1"/>
    <col min="12038" max="12048" width="9.625" style="546" customWidth="1"/>
    <col min="12049" max="12049" width="48.375" style="546" customWidth="1"/>
    <col min="12050" max="12050" width="8.875" style="546" customWidth="1"/>
    <col min="12051" max="12288" width="9.625" style="546"/>
    <col min="12289" max="12289" width="48.75" style="546" customWidth="1"/>
    <col min="12290" max="12290" width="11.5" style="546" customWidth="1"/>
    <col min="12291" max="12291" width="10.375" style="546" customWidth="1"/>
    <col min="12292" max="12292" width="10.125" style="546" customWidth="1"/>
    <col min="12293" max="12293" width="10.5" style="546" customWidth="1"/>
    <col min="12294" max="12304" width="9.625" style="546" customWidth="1"/>
    <col min="12305" max="12305" width="48.375" style="546" customWidth="1"/>
    <col min="12306" max="12306" width="8.875" style="546" customWidth="1"/>
    <col min="12307" max="12544" width="9.625" style="546"/>
    <col min="12545" max="12545" width="48.75" style="546" customWidth="1"/>
    <col min="12546" max="12546" width="11.5" style="546" customWidth="1"/>
    <col min="12547" max="12547" width="10.375" style="546" customWidth="1"/>
    <col min="12548" max="12548" width="10.125" style="546" customWidth="1"/>
    <col min="12549" max="12549" width="10.5" style="546" customWidth="1"/>
    <col min="12550" max="12560" width="9.625" style="546" customWidth="1"/>
    <col min="12561" max="12561" width="48.375" style="546" customWidth="1"/>
    <col min="12562" max="12562" width="8.875" style="546" customWidth="1"/>
    <col min="12563" max="12800" width="9.625" style="546"/>
    <col min="12801" max="12801" width="48.75" style="546" customWidth="1"/>
    <col min="12802" max="12802" width="11.5" style="546" customWidth="1"/>
    <col min="12803" max="12803" width="10.375" style="546" customWidth="1"/>
    <col min="12804" max="12804" width="10.125" style="546" customWidth="1"/>
    <col min="12805" max="12805" width="10.5" style="546" customWidth="1"/>
    <col min="12806" max="12816" width="9.625" style="546" customWidth="1"/>
    <col min="12817" max="12817" width="48.375" style="546" customWidth="1"/>
    <col min="12818" max="12818" width="8.875" style="546" customWidth="1"/>
    <col min="12819" max="13056" width="9.625" style="546"/>
    <col min="13057" max="13057" width="48.75" style="546" customWidth="1"/>
    <col min="13058" max="13058" width="11.5" style="546" customWidth="1"/>
    <col min="13059" max="13059" width="10.375" style="546" customWidth="1"/>
    <col min="13060" max="13060" width="10.125" style="546" customWidth="1"/>
    <col min="13061" max="13061" width="10.5" style="546" customWidth="1"/>
    <col min="13062" max="13072" width="9.625" style="546" customWidth="1"/>
    <col min="13073" max="13073" width="48.375" style="546" customWidth="1"/>
    <col min="13074" max="13074" width="8.875" style="546" customWidth="1"/>
    <col min="13075" max="13312" width="9.625" style="546"/>
    <col min="13313" max="13313" width="48.75" style="546" customWidth="1"/>
    <col min="13314" max="13314" width="11.5" style="546" customWidth="1"/>
    <col min="13315" max="13315" width="10.375" style="546" customWidth="1"/>
    <col min="13316" max="13316" width="10.125" style="546" customWidth="1"/>
    <col min="13317" max="13317" width="10.5" style="546" customWidth="1"/>
    <col min="13318" max="13328" width="9.625" style="546" customWidth="1"/>
    <col min="13329" max="13329" width="48.375" style="546" customWidth="1"/>
    <col min="13330" max="13330" width="8.875" style="546" customWidth="1"/>
    <col min="13331" max="13568" width="9.625" style="546"/>
    <col min="13569" max="13569" width="48.75" style="546" customWidth="1"/>
    <col min="13570" max="13570" width="11.5" style="546" customWidth="1"/>
    <col min="13571" max="13571" width="10.375" style="546" customWidth="1"/>
    <col min="13572" max="13572" width="10.125" style="546" customWidth="1"/>
    <col min="13573" max="13573" width="10.5" style="546" customWidth="1"/>
    <col min="13574" max="13584" width="9.625" style="546" customWidth="1"/>
    <col min="13585" max="13585" width="48.375" style="546" customWidth="1"/>
    <col min="13586" max="13586" width="8.875" style="546" customWidth="1"/>
    <col min="13587" max="13824" width="9.625" style="546"/>
    <col min="13825" max="13825" width="48.75" style="546" customWidth="1"/>
    <col min="13826" max="13826" width="11.5" style="546" customWidth="1"/>
    <col min="13827" max="13827" width="10.375" style="546" customWidth="1"/>
    <col min="13828" max="13828" width="10.125" style="546" customWidth="1"/>
    <col min="13829" max="13829" width="10.5" style="546" customWidth="1"/>
    <col min="13830" max="13840" width="9.625" style="546" customWidth="1"/>
    <col min="13841" max="13841" width="48.375" style="546" customWidth="1"/>
    <col min="13842" max="13842" width="8.875" style="546" customWidth="1"/>
    <col min="13843" max="14080" width="9.625" style="546"/>
    <col min="14081" max="14081" width="48.75" style="546" customWidth="1"/>
    <col min="14082" max="14082" width="11.5" style="546" customWidth="1"/>
    <col min="14083" max="14083" width="10.375" style="546" customWidth="1"/>
    <col min="14084" max="14084" width="10.125" style="546" customWidth="1"/>
    <col min="14085" max="14085" width="10.5" style="546" customWidth="1"/>
    <col min="14086" max="14096" width="9.625" style="546" customWidth="1"/>
    <col min="14097" max="14097" width="48.375" style="546" customWidth="1"/>
    <col min="14098" max="14098" width="8.875" style="546" customWidth="1"/>
    <col min="14099" max="14336" width="9.625" style="546"/>
    <col min="14337" max="14337" width="48.75" style="546" customWidth="1"/>
    <col min="14338" max="14338" width="11.5" style="546" customWidth="1"/>
    <col min="14339" max="14339" width="10.375" style="546" customWidth="1"/>
    <col min="14340" max="14340" width="10.125" style="546" customWidth="1"/>
    <col min="14341" max="14341" width="10.5" style="546" customWidth="1"/>
    <col min="14342" max="14352" width="9.625" style="546" customWidth="1"/>
    <col min="14353" max="14353" width="48.375" style="546" customWidth="1"/>
    <col min="14354" max="14354" width="8.875" style="546" customWidth="1"/>
    <col min="14355" max="14592" width="9.625" style="546"/>
    <col min="14593" max="14593" width="48.75" style="546" customWidth="1"/>
    <col min="14594" max="14594" width="11.5" style="546" customWidth="1"/>
    <col min="14595" max="14595" width="10.375" style="546" customWidth="1"/>
    <col min="14596" max="14596" width="10.125" style="546" customWidth="1"/>
    <col min="14597" max="14597" width="10.5" style="546" customWidth="1"/>
    <col min="14598" max="14608" width="9.625" style="546" customWidth="1"/>
    <col min="14609" max="14609" width="48.375" style="546" customWidth="1"/>
    <col min="14610" max="14610" width="8.875" style="546" customWidth="1"/>
    <col min="14611" max="14848" width="9.625" style="546"/>
    <col min="14849" max="14849" width="48.75" style="546" customWidth="1"/>
    <col min="14850" max="14850" width="11.5" style="546" customWidth="1"/>
    <col min="14851" max="14851" width="10.375" style="546" customWidth="1"/>
    <col min="14852" max="14852" width="10.125" style="546" customWidth="1"/>
    <col min="14853" max="14853" width="10.5" style="546" customWidth="1"/>
    <col min="14854" max="14864" width="9.625" style="546" customWidth="1"/>
    <col min="14865" max="14865" width="48.375" style="546" customWidth="1"/>
    <col min="14866" max="14866" width="8.875" style="546" customWidth="1"/>
    <col min="14867" max="15104" width="9.625" style="546"/>
    <col min="15105" max="15105" width="48.75" style="546" customWidth="1"/>
    <col min="15106" max="15106" width="11.5" style="546" customWidth="1"/>
    <col min="15107" max="15107" width="10.375" style="546" customWidth="1"/>
    <col min="15108" max="15108" width="10.125" style="546" customWidth="1"/>
    <col min="15109" max="15109" width="10.5" style="546" customWidth="1"/>
    <col min="15110" max="15120" width="9.625" style="546" customWidth="1"/>
    <col min="15121" max="15121" width="48.375" style="546" customWidth="1"/>
    <col min="15122" max="15122" width="8.875" style="546" customWidth="1"/>
    <col min="15123" max="15360" width="9.625" style="546"/>
    <col min="15361" max="15361" width="48.75" style="546" customWidth="1"/>
    <col min="15362" max="15362" width="11.5" style="546" customWidth="1"/>
    <col min="15363" max="15363" width="10.375" style="546" customWidth="1"/>
    <col min="15364" max="15364" width="10.125" style="546" customWidth="1"/>
    <col min="15365" max="15365" width="10.5" style="546" customWidth="1"/>
    <col min="15366" max="15376" width="9.625" style="546" customWidth="1"/>
    <col min="15377" max="15377" width="48.375" style="546" customWidth="1"/>
    <col min="15378" max="15378" width="8.875" style="546" customWidth="1"/>
    <col min="15379" max="15616" width="9.625" style="546"/>
    <col min="15617" max="15617" width="48.75" style="546" customWidth="1"/>
    <col min="15618" max="15618" width="11.5" style="546" customWidth="1"/>
    <col min="15619" max="15619" width="10.375" style="546" customWidth="1"/>
    <col min="15620" max="15620" width="10.125" style="546" customWidth="1"/>
    <col min="15621" max="15621" width="10.5" style="546" customWidth="1"/>
    <col min="15622" max="15632" width="9.625" style="546" customWidth="1"/>
    <col min="15633" max="15633" width="48.375" style="546" customWidth="1"/>
    <col min="15634" max="15634" width="8.875" style="546" customWidth="1"/>
    <col min="15635" max="15872" width="9.625" style="546"/>
    <col min="15873" max="15873" width="48.75" style="546" customWidth="1"/>
    <col min="15874" max="15874" width="11.5" style="546" customWidth="1"/>
    <col min="15875" max="15875" width="10.375" style="546" customWidth="1"/>
    <col min="15876" max="15876" width="10.125" style="546" customWidth="1"/>
    <col min="15877" max="15877" width="10.5" style="546" customWidth="1"/>
    <col min="15878" max="15888" width="9.625" style="546" customWidth="1"/>
    <col min="15889" max="15889" width="48.375" style="546" customWidth="1"/>
    <col min="15890" max="15890" width="8.875" style="546" customWidth="1"/>
    <col min="15891" max="16128" width="9.625" style="546"/>
    <col min="16129" max="16129" width="48.75" style="546" customWidth="1"/>
    <col min="16130" max="16130" width="11.5" style="546" customWidth="1"/>
    <col min="16131" max="16131" width="10.375" style="546" customWidth="1"/>
    <col min="16132" max="16132" width="10.125" style="546" customWidth="1"/>
    <col min="16133" max="16133" width="10.5" style="546" customWidth="1"/>
    <col min="16134" max="16144" width="9.625" style="546" customWidth="1"/>
    <col min="16145" max="16145" width="48.375" style="546" customWidth="1"/>
    <col min="16146" max="16146" width="8.875" style="546" customWidth="1"/>
    <col min="16147" max="16384" width="9.625" style="546"/>
  </cols>
  <sheetData>
    <row r="1" spans="1:18" ht="24" customHeight="1">
      <c r="A1" s="544" t="s">
        <v>2543</v>
      </c>
      <c r="Q1" s="545" t="s">
        <v>2544</v>
      </c>
    </row>
    <row r="2" spans="1:18" ht="20.25">
      <c r="A2" s="547" t="s">
        <v>2545</v>
      </c>
      <c r="Q2" s="548" t="s">
        <v>2546</v>
      </c>
    </row>
    <row r="3" spans="1:18" ht="15.95" customHeight="1">
      <c r="A3" s="549" t="s">
        <v>2547</v>
      </c>
      <c r="B3" s="550"/>
      <c r="C3" s="550"/>
      <c r="D3" s="550"/>
      <c r="E3" s="550"/>
      <c r="F3" s="550"/>
      <c r="G3" s="550"/>
      <c r="H3" s="550"/>
      <c r="I3" s="550"/>
      <c r="J3" s="550"/>
      <c r="K3" s="550"/>
      <c r="L3" s="550"/>
      <c r="M3" s="550"/>
      <c r="N3" s="550"/>
      <c r="O3" s="550"/>
      <c r="P3" s="550"/>
      <c r="Q3" s="551" t="s">
        <v>2548</v>
      </c>
    </row>
    <row r="4" spans="1:18" s="554" customFormat="1" ht="16.5">
      <c r="A4" s="552"/>
      <c r="B4" s="974"/>
      <c r="C4" s="974"/>
      <c r="D4" s="974"/>
      <c r="E4" s="974"/>
      <c r="F4" s="974"/>
      <c r="G4" s="974"/>
      <c r="H4" s="974"/>
      <c r="I4" s="974"/>
      <c r="J4" s="974"/>
      <c r="K4" s="553"/>
      <c r="L4" s="553"/>
      <c r="M4" s="553"/>
      <c r="N4" s="553"/>
      <c r="O4" s="553"/>
      <c r="P4" s="553"/>
    </row>
    <row r="5" spans="1:18" s="973" customFormat="1" ht="12.95" customHeight="1">
      <c r="A5" s="555"/>
      <c r="B5" s="2269" t="s">
        <v>1569</v>
      </c>
      <c r="C5" s="2270"/>
      <c r="D5" s="2270"/>
      <c r="E5" s="2270"/>
      <c r="F5" s="2270"/>
      <c r="G5" s="2270"/>
      <c r="H5" s="2270"/>
      <c r="I5" s="2270"/>
      <c r="J5" s="2271"/>
      <c r="K5" s="2270" t="s">
        <v>2549</v>
      </c>
      <c r="L5" s="2270"/>
      <c r="M5" s="2270"/>
      <c r="N5" s="2270"/>
      <c r="O5" s="2270"/>
      <c r="P5" s="2271"/>
      <c r="Q5" s="556"/>
      <c r="R5" s="557"/>
    </row>
    <row r="6" spans="1:18" s="973" customFormat="1" ht="12.95" customHeight="1">
      <c r="A6" s="555"/>
      <c r="B6" s="2272"/>
      <c r="C6" s="2273"/>
      <c r="D6" s="2273"/>
      <c r="E6" s="2273"/>
      <c r="F6" s="2273"/>
      <c r="G6" s="2273"/>
      <c r="H6" s="2273"/>
      <c r="I6" s="2273"/>
      <c r="J6" s="2274"/>
      <c r="K6" s="2273"/>
      <c r="L6" s="2273"/>
      <c r="M6" s="2273"/>
      <c r="N6" s="2273"/>
      <c r="O6" s="2273"/>
      <c r="P6" s="2274"/>
      <c r="Q6" s="558"/>
      <c r="R6" s="557"/>
    </row>
    <row r="7" spans="1:18" s="973" customFormat="1" ht="12.95" customHeight="1">
      <c r="A7" s="555"/>
      <c r="B7" s="559" t="s">
        <v>45</v>
      </c>
      <c r="C7" s="560" t="s">
        <v>47</v>
      </c>
      <c r="D7" s="560" t="s">
        <v>27</v>
      </c>
      <c r="E7" s="1984" t="s">
        <v>28</v>
      </c>
      <c r="F7" s="1984" t="s">
        <v>29</v>
      </c>
      <c r="G7" s="1984" t="s">
        <v>30</v>
      </c>
      <c r="H7" s="203" t="s">
        <v>23</v>
      </c>
      <c r="I7" s="203" t="s">
        <v>24</v>
      </c>
      <c r="J7" s="953" t="s">
        <v>25</v>
      </c>
      <c r="K7" s="223" t="s">
        <v>1571</v>
      </c>
      <c r="L7" s="223" t="s">
        <v>1676</v>
      </c>
      <c r="M7" s="223" t="s">
        <v>26</v>
      </c>
      <c r="N7" s="224" t="s">
        <v>45</v>
      </c>
      <c r="O7" s="224" t="s">
        <v>47</v>
      </c>
      <c r="P7" s="712" t="s">
        <v>27</v>
      </c>
      <c r="Q7" s="555"/>
      <c r="R7" s="557"/>
    </row>
    <row r="8" spans="1:18" s="973" customFormat="1" ht="12.95" customHeight="1">
      <c r="A8" s="561"/>
      <c r="B8" s="562" t="s">
        <v>2412</v>
      </c>
      <c r="C8" s="563" t="s">
        <v>46</v>
      </c>
      <c r="D8" s="563" t="s">
        <v>12</v>
      </c>
      <c r="E8" s="563" t="s">
        <v>11</v>
      </c>
      <c r="F8" s="563" t="s">
        <v>10</v>
      </c>
      <c r="G8" s="563" t="s">
        <v>9</v>
      </c>
      <c r="H8" s="228" t="s">
        <v>8</v>
      </c>
      <c r="I8" s="228" t="s">
        <v>1573</v>
      </c>
      <c r="J8" s="229" t="s">
        <v>1574</v>
      </c>
      <c r="K8" s="231" t="s">
        <v>2638</v>
      </c>
      <c r="L8" s="231" t="s">
        <v>43</v>
      </c>
      <c r="M8" s="231" t="s">
        <v>44</v>
      </c>
      <c r="N8" s="232" t="s">
        <v>2412</v>
      </c>
      <c r="O8" s="232" t="s">
        <v>46</v>
      </c>
      <c r="P8" s="715" t="s">
        <v>12</v>
      </c>
      <c r="Q8" s="561"/>
      <c r="R8" s="557"/>
    </row>
    <row r="9" spans="1:18" ht="9.9499999999999993" customHeight="1">
      <c r="A9" s="564"/>
      <c r="B9" s="565"/>
      <c r="J9" s="566"/>
      <c r="P9" s="566"/>
      <c r="Q9" s="567"/>
    </row>
    <row r="10" spans="1:18" ht="16.5">
      <c r="A10" s="568"/>
      <c r="B10" s="565"/>
      <c r="J10" s="566"/>
      <c r="P10" s="566"/>
      <c r="Q10" s="569"/>
    </row>
    <row r="11" spans="1:18" s="573" customFormat="1" ht="20.100000000000001" customHeight="1">
      <c r="A11" s="570" t="s">
        <v>2550</v>
      </c>
      <c r="B11" s="982">
        <v>302668.14893819002</v>
      </c>
      <c r="C11" s="980">
        <v>305594.40257050999</v>
      </c>
      <c r="D11" s="980">
        <v>312159.45594571996</v>
      </c>
      <c r="E11" s="980">
        <v>295328.28004719998</v>
      </c>
      <c r="F11" s="980">
        <v>278481.44528077001</v>
      </c>
      <c r="G11" s="980">
        <v>289591.74566298001</v>
      </c>
      <c r="H11" s="992">
        <v>266603.89630269998</v>
      </c>
      <c r="I11" s="992">
        <v>253426.66620956</v>
      </c>
      <c r="J11" s="976">
        <v>253002.30179209</v>
      </c>
      <c r="K11" s="995">
        <v>250874.72182003001</v>
      </c>
      <c r="L11" s="992">
        <v>250209.26436439005</v>
      </c>
      <c r="M11" s="992">
        <v>248648.06313972999</v>
      </c>
      <c r="N11" s="992">
        <v>249725.0299197</v>
      </c>
      <c r="O11" s="992">
        <v>254472.29875742004</v>
      </c>
      <c r="P11" s="976">
        <v>247410.98137005002</v>
      </c>
      <c r="Q11" s="571" t="s">
        <v>2551</v>
      </c>
      <c r="R11" s="572"/>
    </row>
    <row r="12" spans="1:18" s="573" customFormat="1" ht="20.100000000000001" customHeight="1">
      <c r="A12" s="574" t="s">
        <v>3067</v>
      </c>
      <c r="B12" s="983">
        <v>318828.54493819003</v>
      </c>
      <c r="C12" s="981">
        <v>322264.24557050999</v>
      </c>
      <c r="D12" s="981">
        <v>332644.55394571996</v>
      </c>
      <c r="E12" s="981">
        <v>311698.3490472</v>
      </c>
      <c r="F12" s="981">
        <v>294682.25928077003</v>
      </c>
      <c r="G12" s="981">
        <v>305272.66066297999</v>
      </c>
      <c r="H12" s="993">
        <v>282726.7483027</v>
      </c>
      <c r="I12" s="993">
        <v>267125.77920956002</v>
      </c>
      <c r="J12" s="977">
        <v>268894.66479209001</v>
      </c>
      <c r="K12" s="996">
        <v>266771.07482003001</v>
      </c>
      <c r="L12" s="993">
        <v>264487.77636439004</v>
      </c>
      <c r="M12" s="993">
        <v>263407.93013972999</v>
      </c>
      <c r="N12" s="993">
        <v>264281.31691970001</v>
      </c>
      <c r="O12" s="993">
        <v>269971.58675742004</v>
      </c>
      <c r="P12" s="977">
        <v>262699.52337005001</v>
      </c>
      <c r="Q12" s="575" t="s">
        <v>3068</v>
      </c>
      <c r="R12" s="572"/>
    </row>
    <row r="13" spans="1:18" s="973" customFormat="1" ht="20.100000000000001" customHeight="1">
      <c r="A13" s="574" t="s">
        <v>2552</v>
      </c>
      <c r="B13" s="983">
        <v>16160.396000000001</v>
      </c>
      <c r="C13" s="981">
        <v>16669.842999999997</v>
      </c>
      <c r="D13" s="981">
        <v>20485.098000000002</v>
      </c>
      <c r="E13" s="981">
        <v>16370.069000000001</v>
      </c>
      <c r="F13" s="981">
        <v>16200.814</v>
      </c>
      <c r="G13" s="981">
        <v>15680.915000000001</v>
      </c>
      <c r="H13" s="993">
        <v>16122.852000000001</v>
      </c>
      <c r="I13" s="993">
        <v>13699.112999999999</v>
      </c>
      <c r="J13" s="977">
        <v>15892.363000000001</v>
      </c>
      <c r="K13" s="996">
        <v>15896.353000000001</v>
      </c>
      <c r="L13" s="993">
        <v>14278.512000000001</v>
      </c>
      <c r="M13" s="993">
        <v>14759.867</v>
      </c>
      <c r="N13" s="993">
        <v>14556.287</v>
      </c>
      <c r="O13" s="993">
        <v>15499.287999999999</v>
      </c>
      <c r="P13" s="977">
        <v>15288.541999999999</v>
      </c>
      <c r="Q13" s="576" t="s">
        <v>2553</v>
      </c>
      <c r="R13" s="557"/>
    </row>
    <row r="14" spans="1:18" s="573" customFormat="1" ht="20.100000000000001" customHeight="1">
      <c r="A14" s="577" t="s">
        <v>2554</v>
      </c>
      <c r="B14" s="982">
        <v>689878.1846258</v>
      </c>
      <c r="C14" s="980">
        <v>675862.75064720004</v>
      </c>
      <c r="D14" s="980">
        <v>676635.72412095999</v>
      </c>
      <c r="E14" s="980">
        <v>682723.89017681999</v>
      </c>
      <c r="F14" s="980">
        <v>652064.15322612005</v>
      </c>
      <c r="G14" s="980">
        <v>660638.51105049998</v>
      </c>
      <c r="H14" s="980">
        <v>660565.09664689004</v>
      </c>
      <c r="I14" s="980">
        <v>647137.61155068991</v>
      </c>
      <c r="J14" s="980">
        <v>648988.13887710008</v>
      </c>
      <c r="K14" s="995">
        <v>660880.27249947004</v>
      </c>
      <c r="L14" s="992">
        <v>630562.71387449</v>
      </c>
      <c r="M14" s="992">
        <v>629223.26118768007</v>
      </c>
      <c r="N14" s="992">
        <v>629879.73722981999</v>
      </c>
      <c r="O14" s="992">
        <v>625318.03514285001</v>
      </c>
      <c r="P14" s="976">
        <v>620919.13884096011</v>
      </c>
      <c r="Q14" s="578" t="s">
        <v>2555</v>
      </c>
      <c r="R14" s="572"/>
    </row>
    <row r="15" spans="1:18" s="973" customFormat="1" ht="20.100000000000001" customHeight="1">
      <c r="A15" s="579" t="s">
        <v>2556</v>
      </c>
      <c r="B15" s="983">
        <v>3906.3142092200001</v>
      </c>
      <c r="C15" s="981">
        <v>4002.7718093800004</v>
      </c>
      <c r="D15" s="981">
        <v>4551.6944440499992</v>
      </c>
      <c r="E15" s="981">
        <v>4833.1890917899991</v>
      </c>
      <c r="F15" s="981">
        <v>5028.7132874199997</v>
      </c>
      <c r="G15" s="981">
        <v>5105.2856445599991</v>
      </c>
      <c r="H15" s="981">
        <v>5155.0382346199995</v>
      </c>
      <c r="I15" s="981">
        <v>4797.2016696400005</v>
      </c>
      <c r="J15" s="981">
        <v>3836.4264389699997</v>
      </c>
      <c r="K15" s="996">
        <v>2283.2103486900005</v>
      </c>
      <c r="L15" s="993">
        <v>2733.1258610599998</v>
      </c>
      <c r="M15" s="993">
        <v>2797.0040570900005</v>
      </c>
      <c r="N15" s="993">
        <v>2910.6032301800005</v>
      </c>
      <c r="O15" s="993">
        <v>5408.8105467300002</v>
      </c>
      <c r="P15" s="977">
        <v>3751.4980453100002</v>
      </c>
      <c r="Q15" s="580" t="s">
        <v>2557</v>
      </c>
      <c r="R15" s="557"/>
    </row>
    <row r="16" spans="1:18" s="973" customFormat="1" ht="20.100000000000001" customHeight="1">
      <c r="A16" s="579" t="s">
        <v>2558</v>
      </c>
      <c r="B16" s="983">
        <v>619702.79399999999</v>
      </c>
      <c r="C16" s="981">
        <v>607634.99300000002</v>
      </c>
      <c r="D16" s="981">
        <v>608191.47499999998</v>
      </c>
      <c r="E16" s="981">
        <v>613412.98699999996</v>
      </c>
      <c r="F16" s="981">
        <v>583240.81900000002</v>
      </c>
      <c r="G16" s="981">
        <v>592287.74199999997</v>
      </c>
      <c r="H16" s="981">
        <v>585911.98</v>
      </c>
      <c r="I16" s="981">
        <v>574054.05199999991</v>
      </c>
      <c r="J16" s="981">
        <v>575581.26500000001</v>
      </c>
      <c r="K16" s="996">
        <v>586472.57999999996</v>
      </c>
      <c r="L16" s="993">
        <v>564543.19200000004</v>
      </c>
      <c r="M16" s="993">
        <v>562929.44800000009</v>
      </c>
      <c r="N16" s="993">
        <v>561405.44700000004</v>
      </c>
      <c r="O16" s="993">
        <v>557252.36800000002</v>
      </c>
      <c r="P16" s="977">
        <v>555458.10400000005</v>
      </c>
      <c r="Q16" s="580" t="s">
        <v>2559</v>
      </c>
      <c r="R16" s="557"/>
    </row>
    <row r="17" spans="1:18" s="973" customFormat="1" ht="20.100000000000001" customHeight="1">
      <c r="A17" s="579" t="s">
        <v>2560</v>
      </c>
      <c r="B17" s="983">
        <v>66269.076416579992</v>
      </c>
      <c r="C17" s="981">
        <v>64224.985837820001</v>
      </c>
      <c r="D17" s="981">
        <v>63892.554676910004</v>
      </c>
      <c r="E17" s="981">
        <v>64477.714085030006</v>
      </c>
      <c r="F17" s="981">
        <v>63794.620938699998</v>
      </c>
      <c r="G17" s="981">
        <v>63245.483405940002</v>
      </c>
      <c r="H17" s="981">
        <v>69498.078412269999</v>
      </c>
      <c r="I17" s="981">
        <v>68286.357881049989</v>
      </c>
      <c r="J17" s="981">
        <v>69570.44743813001</v>
      </c>
      <c r="K17" s="996">
        <v>72124.482150780008</v>
      </c>
      <c r="L17" s="993">
        <v>63286.39601343</v>
      </c>
      <c r="M17" s="993">
        <v>63496.809130590002</v>
      </c>
      <c r="N17" s="993">
        <v>65563.686999640006</v>
      </c>
      <c r="O17" s="993">
        <v>62656.856596120007</v>
      </c>
      <c r="P17" s="977">
        <v>61709.536795650005</v>
      </c>
      <c r="Q17" s="580" t="s">
        <v>2561</v>
      </c>
      <c r="R17" s="557"/>
    </row>
    <row r="18" spans="1:18" s="573" customFormat="1" ht="20.100000000000001" customHeight="1">
      <c r="A18" s="581" t="s">
        <v>2562</v>
      </c>
      <c r="B18" s="975">
        <v>992546.33356398996</v>
      </c>
      <c r="C18" s="974">
        <v>981457.15321771009</v>
      </c>
      <c r="D18" s="974">
        <v>988795.18006667995</v>
      </c>
      <c r="E18" s="974">
        <v>978052.17022402002</v>
      </c>
      <c r="F18" s="974">
        <v>930545.59850689</v>
      </c>
      <c r="G18" s="974">
        <v>950230.25671347999</v>
      </c>
      <c r="H18" s="974">
        <v>927168.99294959009</v>
      </c>
      <c r="I18" s="974">
        <v>900564.27776024991</v>
      </c>
      <c r="J18" s="979">
        <v>901990.44066919014</v>
      </c>
      <c r="K18" s="997">
        <v>911754.99431950005</v>
      </c>
      <c r="L18" s="994">
        <v>880771.97823888005</v>
      </c>
      <c r="M18" s="994">
        <v>877871.32432741008</v>
      </c>
      <c r="N18" s="994">
        <v>879604.76714951999</v>
      </c>
      <c r="O18" s="994">
        <v>879790.33390027005</v>
      </c>
      <c r="P18" s="978">
        <v>868330.1202110101</v>
      </c>
      <c r="Q18" s="582" t="s">
        <v>2563</v>
      </c>
      <c r="R18" s="572"/>
    </row>
    <row r="19" spans="1:18" s="573" customFormat="1" ht="20.100000000000001" customHeight="1">
      <c r="A19" s="570" t="s">
        <v>2564</v>
      </c>
      <c r="B19" s="995">
        <v>168357.00219846622</v>
      </c>
      <c r="C19" s="992">
        <v>167816.05728706261</v>
      </c>
      <c r="D19" s="992">
        <v>166870.36363762224</v>
      </c>
      <c r="E19" s="992">
        <v>166305.4044954768</v>
      </c>
      <c r="F19" s="992">
        <v>167161.72324412368</v>
      </c>
      <c r="G19" s="992">
        <v>168505.76238851776</v>
      </c>
      <c r="H19" s="992">
        <v>166441.02910739675</v>
      </c>
      <c r="I19" s="992">
        <v>168040.46923921464</v>
      </c>
      <c r="J19" s="976">
        <v>167649.77473007044</v>
      </c>
      <c r="K19" s="995">
        <v>166455.38990379596</v>
      </c>
      <c r="L19" s="992">
        <v>165638.50607269545</v>
      </c>
      <c r="M19" s="992">
        <v>165192.81571297615</v>
      </c>
      <c r="N19" s="992">
        <v>164531.04700246558</v>
      </c>
      <c r="O19" s="992">
        <v>163752.15992956641</v>
      </c>
      <c r="P19" s="976">
        <v>162529.54876479105</v>
      </c>
      <c r="Q19" s="571" t="s">
        <v>2565</v>
      </c>
      <c r="R19" s="572"/>
    </row>
    <row r="20" spans="1:18" s="973" customFormat="1" ht="20.100000000000001" customHeight="1">
      <c r="A20" s="579" t="s">
        <v>2566</v>
      </c>
      <c r="B20" s="996">
        <v>168357.00219846622</v>
      </c>
      <c r="C20" s="993">
        <v>167816.05728706261</v>
      </c>
      <c r="D20" s="993">
        <v>166870.36363762224</v>
      </c>
      <c r="E20" s="993">
        <v>166305.4044954768</v>
      </c>
      <c r="F20" s="993">
        <v>167161.72324412368</v>
      </c>
      <c r="G20" s="993">
        <v>168505.76238851776</v>
      </c>
      <c r="H20" s="993">
        <v>166441.02910739675</v>
      </c>
      <c r="I20" s="993">
        <v>168040.46923921464</v>
      </c>
      <c r="J20" s="977">
        <v>167649.77473007044</v>
      </c>
      <c r="K20" s="996">
        <v>166455.38990379596</v>
      </c>
      <c r="L20" s="993">
        <v>165638.50607269545</v>
      </c>
      <c r="M20" s="993">
        <v>165192.81571297615</v>
      </c>
      <c r="N20" s="993">
        <v>164531.04700246558</v>
      </c>
      <c r="O20" s="993">
        <v>163752.15992956641</v>
      </c>
      <c r="P20" s="977">
        <v>162529.54876479105</v>
      </c>
      <c r="Q20" s="580" t="s">
        <v>2567</v>
      </c>
      <c r="R20" s="557"/>
    </row>
    <row r="21" spans="1:18" s="573" customFormat="1" ht="20.100000000000001" customHeight="1">
      <c r="A21" s="581" t="s">
        <v>2568</v>
      </c>
      <c r="B21" s="997">
        <v>1160903.3357624561</v>
      </c>
      <c r="C21" s="994">
        <v>1149273.2105047726</v>
      </c>
      <c r="D21" s="994">
        <v>1155665.5437043023</v>
      </c>
      <c r="E21" s="994">
        <v>1144357.5747194968</v>
      </c>
      <c r="F21" s="994">
        <v>1097707.3217510136</v>
      </c>
      <c r="G21" s="994">
        <v>1118736.0191019978</v>
      </c>
      <c r="H21" s="994">
        <v>1093610.0220569868</v>
      </c>
      <c r="I21" s="994">
        <v>1068604.7469994645</v>
      </c>
      <c r="J21" s="978">
        <v>1069640.2153992606</v>
      </c>
      <c r="K21" s="997">
        <v>1078210.3842232961</v>
      </c>
      <c r="L21" s="994">
        <v>1046410.4843115755</v>
      </c>
      <c r="M21" s="994">
        <v>1043064.1400403862</v>
      </c>
      <c r="N21" s="994">
        <v>1044135.8141519856</v>
      </c>
      <c r="O21" s="994">
        <v>1043542.4938298365</v>
      </c>
      <c r="P21" s="978">
        <v>1030859.6689758012</v>
      </c>
      <c r="Q21" s="582" t="s">
        <v>2569</v>
      </c>
      <c r="R21" s="572"/>
    </row>
    <row r="22" spans="1:18" s="573" customFormat="1" ht="20.100000000000001" customHeight="1">
      <c r="A22" s="570" t="s">
        <v>2570</v>
      </c>
      <c r="B22" s="995">
        <v>283657.05837825261</v>
      </c>
      <c r="C22" s="992">
        <v>281928.60584147891</v>
      </c>
      <c r="D22" s="992">
        <v>286056.09870413481</v>
      </c>
      <c r="E22" s="992">
        <v>290715.39635629044</v>
      </c>
      <c r="F22" s="992">
        <v>292862.08834764612</v>
      </c>
      <c r="G22" s="992">
        <v>290873.14032978565</v>
      </c>
      <c r="H22" s="992">
        <v>288009.69775512954</v>
      </c>
      <c r="I22" s="992">
        <v>282147.85589052259</v>
      </c>
      <c r="J22" s="976">
        <v>280909.88344840892</v>
      </c>
      <c r="K22" s="995">
        <v>291551.31095369882</v>
      </c>
      <c r="L22" s="992">
        <v>297942.54990233254</v>
      </c>
      <c r="M22" s="992">
        <v>300954.97431126505</v>
      </c>
      <c r="N22" s="992">
        <v>298363.83436810883</v>
      </c>
      <c r="O22" s="992">
        <v>305767.43130702991</v>
      </c>
      <c r="P22" s="976">
        <v>309080.65064645302</v>
      </c>
      <c r="Q22" s="578" t="s">
        <v>2571</v>
      </c>
      <c r="R22" s="572"/>
    </row>
    <row r="23" spans="1:18" s="973" customFormat="1" ht="20.100000000000001" customHeight="1">
      <c r="A23" s="583" t="s">
        <v>2572</v>
      </c>
      <c r="B23" s="995"/>
      <c r="C23" s="992"/>
      <c r="D23" s="992"/>
      <c r="E23" s="992"/>
      <c r="F23" s="992"/>
      <c r="G23" s="992"/>
      <c r="H23" s="992"/>
      <c r="I23" s="992"/>
      <c r="J23" s="976"/>
      <c r="K23" s="995"/>
      <c r="L23" s="992"/>
      <c r="M23" s="992"/>
      <c r="N23" s="992"/>
      <c r="O23" s="992"/>
      <c r="P23" s="976"/>
      <c r="Q23" s="584" t="s">
        <v>2573</v>
      </c>
      <c r="R23" s="557"/>
    </row>
    <row r="24" spans="1:18" s="973" customFormat="1" ht="20.100000000000001" customHeight="1">
      <c r="A24" s="583" t="s">
        <v>2574</v>
      </c>
      <c r="B24" s="996">
        <v>134120.83875863929</v>
      </c>
      <c r="C24" s="993">
        <v>138183.10889823074</v>
      </c>
      <c r="D24" s="993">
        <v>139159.01345885627</v>
      </c>
      <c r="E24" s="993">
        <v>142465.37361289459</v>
      </c>
      <c r="F24" s="993">
        <v>143150.69154719345</v>
      </c>
      <c r="G24" s="993">
        <v>142101.14999810359</v>
      </c>
      <c r="H24" s="993">
        <v>142725.21840161932</v>
      </c>
      <c r="I24" s="993">
        <v>145268.99132717436</v>
      </c>
      <c r="J24" s="977">
        <v>146300.82309264987</v>
      </c>
      <c r="K24" s="996">
        <v>149144.87669510621</v>
      </c>
      <c r="L24" s="993">
        <v>152893.22901874105</v>
      </c>
      <c r="M24" s="993">
        <v>153009.65876616124</v>
      </c>
      <c r="N24" s="993">
        <v>151351.05669080789</v>
      </c>
      <c r="O24" s="993">
        <v>153043.28901873349</v>
      </c>
      <c r="P24" s="977">
        <v>154557.09774699947</v>
      </c>
      <c r="Q24" s="584" t="s">
        <v>2575</v>
      </c>
      <c r="R24" s="557"/>
    </row>
    <row r="25" spans="1:18" s="973" customFormat="1" ht="20.100000000000001" customHeight="1">
      <c r="A25" s="579" t="s">
        <v>2576</v>
      </c>
      <c r="B25" s="996">
        <v>57507.301679656775</v>
      </c>
      <c r="C25" s="993">
        <v>55254.834459376827</v>
      </c>
      <c r="D25" s="993">
        <v>54511.436342172827</v>
      </c>
      <c r="E25" s="993">
        <v>55202.532112641442</v>
      </c>
      <c r="F25" s="993">
        <v>59758.969497018734</v>
      </c>
      <c r="G25" s="993">
        <v>59096.138999535193</v>
      </c>
      <c r="H25" s="993">
        <v>57635.914336401474</v>
      </c>
      <c r="I25" s="993">
        <v>54291.512765614112</v>
      </c>
      <c r="J25" s="977">
        <v>52707.146548509438</v>
      </c>
      <c r="K25" s="996">
        <v>54608.815230289729</v>
      </c>
      <c r="L25" s="993">
        <v>54562.972519626404</v>
      </c>
      <c r="M25" s="993">
        <v>53074.142455127207</v>
      </c>
      <c r="N25" s="993">
        <v>54261.99229817358</v>
      </c>
      <c r="O25" s="993">
        <v>54523.855625086944</v>
      </c>
      <c r="P25" s="977">
        <v>54230.999142969646</v>
      </c>
      <c r="Q25" s="580" t="s">
        <v>2577</v>
      </c>
      <c r="R25" s="557"/>
    </row>
    <row r="26" spans="1:18" s="973" customFormat="1" ht="20.100000000000001" customHeight="1">
      <c r="A26" s="579" t="s">
        <v>2578</v>
      </c>
      <c r="B26" s="996">
        <v>41467.600451378377</v>
      </c>
      <c r="C26" s="993">
        <v>41286.711786107684</v>
      </c>
      <c r="D26" s="993">
        <v>42085.589199772548</v>
      </c>
      <c r="E26" s="993">
        <v>45111.824094657917</v>
      </c>
      <c r="F26" s="993">
        <v>45234.067718669321</v>
      </c>
      <c r="G26" s="993">
        <v>44100.220952317126</v>
      </c>
      <c r="H26" s="993">
        <v>44700.203975720193</v>
      </c>
      <c r="I26" s="993">
        <v>40764.973928120715</v>
      </c>
      <c r="J26" s="977">
        <v>41247.066820686254</v>
      </c>
      <c r="K26" s="996">
        <v>42035.553464400364</v>
      </c>
      <c r="L26" s="993">
        <v>42068.029977139566</v>
      </c>
      <c r="M26" s="993">
        <v>43329.739819170776</v>
      </c>
      <c r="N26" s="993">
        <v>44084.886974678258</v>
      </c>
      <c r="O26" s="993">
        <v>44114.07321730705</v>
      </c>
      <c r="P26" s="977">
        <v>44306.06562707611</v>
      </c>
      <c r="Q26" s="580" t="s">
        <v>2579</v>
      </c>
      <c r="R26" s="557"/>
    </row>
    <row r="27" spans="1:18" s="573" customFormat="1" ht="20.100000000000001" customHeight="1">
      <c r="A27" s="579" t="s">
        <v>2580</v>
      </c>
      <c r="B27" s="996">
        <v>6527.4620000000004</v>
      </c>
      <c r="C27" s="993">
        <v>6430.2389999999996</v>
      </c>
      <c r="D27" s="993">
        <v>7324.8549999999996</v>
      </c>
      <c r="E27" s="993">
        <v>7595.1450000000004</v>
      </c>
      <c r="F27" s="993">
        <v>7598.7190000000001</v>
      </c>
      <c r="G27" s="993">
        <v>7298.0460000000003</v>
      </c>
      <c r="H27" s="993">
        <v>5100.4809999999998</v>
      </c>
      <c r="I27" s="993">
        <v>3949.3020000000001</v>
      </c>
      <c r="J27" s="977">
        <v>2874.451</v>
      </c>
      <c r="K27" s="996">
        <v>5605.4369999999999</v>
      </c>
      <c r="L27" s="993">
        <v>5763.7740000000003</v>
      </c>
      <c r="M27" s="993">
        <v>5912.9629999999997</v>
      </c>
      <c r="N27" s="993">
        <v>2876.97</v>
      </c>
      <c r="O27" s="993">
        <v>8714.1810000000005</v>
      </c>
      <c r="P27" s="977">
        <v>10206.474</v>
      </c>
      <c r="Q27" s="580" t="s">
        <v>2581</v>
      </c>
      <c r="R27" s="572"/>
    </row>
    <row r="28" spans="1:18" s="973" customFormat="1" ht="17.25" customHeight="1">
      <c r="A28" s="579" t="s">
        <v>2582</v>
      </c>
      <c r="B28" s="996"/>
      <c r="C28" s="993"/>
      <c r="D28" s="993"/>
      <c r="E28" s="993"/>
      <c r="F28" s="993"/>
      <c r="G28" s="993"/>
      <c r="H28" s="993"/>
      <c r="I28" s="993"/>
      <c r="J28" s="977"/>
      <c r="K28" s="996"/>
      <c r="L28" s="993"/>
      <c r="M28" s="993"/>
      <c r="N28" s="993"/>
      <c r="O28" s="993"/>
      <c r="P28" s="977"/>
      <c r="Q28" s="580" t="s">
        <v>2583</v>
      </c>
      <c r="R28" s="557"/>
    </row>
    <row r="29" spans="1:18" s="973" customFormat="1" ht="20.100000000000001" customHeight="1">
      <c r="A29" s="579" t="s">
        <v>2584</v>
      </c>
      <c r="B29" s="996">
        <v>30127.36161865816</v>
      </c>
      <c r="C29" s="993">
        <v>29426.553138423602</v>
      </c>
      <c r="D29" s="993">
        <v>30167.405794863109</v>
      </c>
      <c r="E29" s="993">
        <v>28233.865543386459</v>
      </c>
      <c r="F29" s="993">
        <v>26968.185957124577</v>
      </c>
      <c r="G29" s="993">
        <v>27426.879870639801</v>
      </c>
      <c r="H29" s="993">
        <v>27424.918261268525</v>
      </c>
      <c r="I29" s="993">
        <v>27473.185965193363</v>
      </c>
      <c r="J29" s="977">
        <v>28342.844115123426</v>
      </c>
      <c r="K29" s="996">
        <v>28750.696664692521</v>
      </c>
      <c r="L29" s="993">
        <v>27863.913272945552</v>
      </c>
      <c r="M29" s="993">
        <v>29177.159795155829</v>
      </c>
      <c r="N29" s="993">
        <v>29500.723949879146</v>
      </c>
      <c r="O29" s="993">
        <v>29187.737958082442</v>
      </c>
      <c r="P29" s="977">
        <v>30289.215821477792</v>
      </c>
      <c r="Q29" s="580" t="s">
        <v>2585</v>
      </c>
      <c r="R29" s="557"/>
    </row>
    <row r="30" spans="1:18" s="973" customFormat="1" ht="20.100000000000001" customHeight="1">
      <c r="A30" s="579" t="s">
        <v>2586</v>
      </c>
      <c r="B30" s="996">
        <v>6517.9171864999998</v>
      </c>
      <c r="C30" s="993">
        <v>6246.4164676300006</v>
      </c>
      <c r="D30" s="993">
        <v>6288.9300599100006</v>
      </c>
      <c r="E30" s="993">
        <v>6398.0981788299996</v>
      </c>
      <c r="F30" s="993">
        <v>6400.6050420199999</v>
      </c>
      <c r="G30" s="993">
        <v>6434.9849110200003</v>
      </c>
      <c r="H30" s="993">
        <v>6894.3133650200007</v>
      </c>
      <c r="I30" s="993">
        <v>6843.5427202599994</v>
      </c>
      <c r="J30" s="977">
        <v>6470.5882491900011</v>
      </c>
      <c r="K30" s="996">
        <v>8262.1750638400008</v>
      </c>
      <c r="L30" s="993">
        <v>12349.546916179999</v>
      </c>
      <c r="M30" s="993">
        <v>12466.544360299999</v>
      </c>
      <c r="N30" s="993">
        <v>12765.210873980001</v>
      </c>
      <c r="O30" s="993">
        <v>12833.108988530001</v>
      </c>
      <c r="P30" s="977">
        <v>12869.454394809998</v>
      </c>
      <c r="Q30" s="580" t="s">
        <v>2587</v>
      </c>
      <c r="R30" s="557"/>
    </row>
    <row r="31" spans="1:18" s="973" customFormat="1" ht="20.100000000000001" customHeight="1">
      <c r="A31" s="579" t="s">
        <v>2588</v>
      </c>
      <c r="B31" s="996">
        <v>7388.5766834200185</v>
      </c>
      <c r="C31" s="993">
        <v>5100.7420917100389</v>
      </c>
      <c r="D31" s="993">
        <v>6518.8688485600869</v>
      </c>
      <c r="E31" s="993">
        <v>5708.5578138800047</v>
      </c>
      <c r="F31" s="993">
        <v>3750.8495856200461</v>
      </c>
      <c r="G31" s="993">
        <v>4415.7195981699915</v>
      </c>
      <c r="H31" s="993">
        <v>3528.6484151000332</v>
      </c>
      <c r="I31" s="993">
        <v>3556.3471841600258</v>
      </c>
      <c r="J31" s="977">
        <v>2966.9636222499539</v>
      </c>
      <c r="K31" s="996">
        <v>3143.7568353700335</v>
      </c>
      <c r="L31" s="993">
        <v>2441.0841976999363</v>
      </c>
      <c r="M31" s="993">
        <v>3984.7661153500085</v>
      </c>
      <c r="N31" s="993">
        <v>3522.9935805899149</v>
      </c>
      <c r="O31" s="993">
        <v>3351.1854992900044</v>
      </c>
      <c r="P31" s="977">
        <v>2621.3439131199848</v>
      </c>
      <c r="Q31" s="580" t="s">
        <v>2589</v>
      </c>
      <c r="R31" s="557"/>
    </row>
    <row r="32" spans="1:18" s="573" customFormat="1" ht="19.5" customHeight="1">
      <c r="A32" s="581" t="s">
        <v>2590</v>
      </c>
      <c r="B32" s="997">
        <v>1444560.3941407087</v>
      </c>
      <c r="C32" s="994">
        <v>1431201.8163462514</v>
      </c>
      <c r="D32" s="994">
        <v>1441721.6424084371</v>
      </c>
      <c r="E32" s="994">
        <v>1435072.9710757872</v>
      </c>
      <c r="F32" s="994">
        <v>1390569.4100986598</v>
      </c>
      <c r="G32" s="994">
        <v>1409609.1594317835</v>
      </c>
      <c r="H32" s="994">
        <v>1381619.7198121164</v>
      </c>
      <c r="I32" s="994">
        <v>1350752.6028899872</v>
      </c>
      <c r="J32" s="978">
        <v>1350550.0988476695</v>
      </c>
      <c r="K32" s="997">
        <v>1369761.6951769949</v>
      </c>
      <c r="L32" s="994">
        <v>1344353.034213908</v>
      </c>
      <c r="M32" s="994">
        <v>1344019.1143516512</v>
      </c>
      <c r="N32" s="994">
        <v>1342499.6485200943</v>
      </c>
      <c r="O32" s="994">
        <v>1349309.9251368665</v>
      </c>
      <c r="P32" s="978">
        <v>1339940.3196222542</v>
      </c>
      <c r="Q32" s="582" t="s">
        <v>2591</v>
      </c>
      <c r="R32" s="572"/>
    </row>
    <row r="33" spans="1:18" s="586" customFormat="1" ht="16.5">
      <c r="A33" s="585"/>
      <c r="B33" s="975"/>
      <c r="C33" s="974"/>
      <c r="D33" s="557"/>
      <c r="E33" s="974"/>
      <c r="F33" s="974"/>
      <c r="G33" s="557"/>
      <c r="H33" s="557"/>
      <c r="I33" s="557"/>
      <c r="J33" s="1003"/>
      <c r="K33" s="974"/>
      <c r="L33" s="974"/>
      <c r="M33" s="974"/>
      <c r="N33" s="974"/>
      <c r="O33" s="974"/>
      <c r="P33" s="592"/>
      <c r="Q33" s="587"/>
    </row>
    <row r="34" spans="1:18" s="573" customFormat="1" ht="19.5" customHeight="1">
      <c r="A34" s="588"/>
      <c r="B34" s="989"/>
      <c r="C34" s="572"/>
      <c r="D34" s="572"/>
      <c r="E34" s="572"/>
      <c r="F34" s="572"/>
      <c r="G34" s="572"/>
      <c r="H34" s="572"/>
      <c r="I34" s="572"/>
      <c r="J34" s="589"/>
      <c r="K34" s="986"/>
      <c r="L34" s="986"/>
      <c r="M34" s="986"/>
      <c r="N34" s="986"/>
      <c r="O34" s="986"/>
      <c r="P34" s="590"/>
      <c r="Q34" s="591"/>
      <c r="R34" s="572"/>
    </row>
    <row r="35" spans="1:18" s="573" customFormat="1" ht="19.5" customHeight="1">
      <c r="A35" s="588"/>
      <c r="B35" s="989"/>
      <c r="C35" s="572"/>
      <c r="D35" s="974"/>
      <c r="E35" s="974"/>
      <c r="F35" s="974"/>
      <c r="G35" s="586"/>
      <c r="H35" s="986"/>
      <c r="I35" s="593"/>
      <c r="J35" s="755"/>
      <c r="K35" s="986"/>
      <c r="L35" s="986"/>
      <c r="M35" s="986"/>
      <c r="N35" s="986"/>
      <c r="O35" s="986"/>
      <c r="P35" s="590"/>
      <c r="Q35" s="591"/>
      <c r="R35" s="572"/>
    </row>
    <row r="36" spans="1:18" ht="9.9499999999999993" customHeight="1">
      <c r="A36" s="594"/>
      <c r="B36" s="565"/>
      <c r="D36" s="572"/>
      <c r="E36" s="986"/>
      <c r="F36" s="986"/>
      <c r="G36" s="986"/>
      <c r="H36" s="986"/>
      <c r="I36" s="595"/>
      <c r="J36" s="1985"/>
      <c r="K36" s="988"/>
      <c r="L36" s="988"/>
      <c r="M36" s="988"/>
      <c r="N36" s="986"/>
      <c r="O36" s="988"/>
      <c r="P36" s="596"/>
      <c r="Q36" s="597"/>
    </row>
    <row r="37" spans="1:18" ht="9.9499999999999993" customHeight="1">
      <c r="A37" s="594"/>
      <c r="B37" s="565"/>
      <c r="D37" s="572"/>
      <c r="E37" s="986"/>
      <c r="F37" s="986"/>
      <c r="G37" s="986"/>
      <c r="H37" s="986"/>
      <c r="I37" s="595"/>
      <c r="J37" s="1985"/>
      <c r="K37" s="988"/>
      <c r="L37" s="988"/>
      <c r="M37" s="988"/>
      <c r="N37" s="986"/>
      <c r="O37" s="988"/>
      <c r="P37" s="596"/>
      <c r="Q37" s="597"/>
    </row>
    <row r="38" spans="1:18" ht="9.9499999999999993" customHeight="1">
      <c r="A38" s="594"/>
      <c r="B38" s="565"/>
      <c r="E38" s="988"/>
      <c r="F38" s="988"/>
      <c r="G38" s="988"/>
      <c r="H38" s="986"/>
      <c r="I38" s="595"/>
      <c r="J38" s="1985"/>
      <c r="K38" s="988"/>
      <c r="L38" s="988"/>
      <c r="M38" s="988"/>
      <c r="N38" s="986"/>
      <c r="O38" s="988"/>
      <c r="P38" s="596"/>
      <c r="Q38" s="597"/>
    </row>
    <row r="39" spans="1:18" ht="9.9499999999999993" customHeight="1">
      <c r="A39" s="594"/>
      <c r="B39" s="565"/>
      <c r="E39" s="988"/>
      <c r="F39" s="988"/>
      <c r="G39" s="988"/>
      <c r="H39" s="986"/>
      <c r="I39" s="595"/>
      <c r="J39" s="1985"/>
      <c r="K39" s="988"/>
      <c r="L39" s="988"/>
      <c r="M39" s="988"/>
      <c r="N39" s="986"/>
      <c r="O39" s="988"/>
      <c r="P39" s="596"/>
      <c r="Q39" s="597"/>
    </row>
    <row r="40" spans="1:18" ht="9.9499999999999993" customHeight="1">
      <c r="A40" s="594"/>
      <c r="B40" s="565"/>
      <c r="E40" s="988"/>
      <c r="F40" s="988"/>
      <c r="G40" s="988"/>
      <c r="H40" s="986"/>
      <c r="I40" s="595"/>
      <c r="J40" s="1985"/>
      <c r="K40" s="988"/>
      <c r="L40" s="988"/>
      <c r="M40" s="988"/>
      <c r="N40" s="986"/>
      <c r="O40" s="988"/>
      <c r="P40" s="596"/>
      <c r="Q40" s="597"/>
    </row>
    <row r="41" spans="1:18" ht="9.9499999999999993" customHeight="1">
      <c r="A41" s="594"/>
      <c r="B41" s="987"/>
      <c r="C41" s="988"/>
      <c r="E41" s="988"/>
      <c r="F41" s="988"/>
      <c r="G41" s="988"/>
      <c r="H41" s="986"/>
      <c r="I41" s="595"/>
      <c r="J41" s="1985"/>
      <c r="K41" s="988"/>
      <c r="L41" s="988"/>
      <c r="M41" s="988"/>
      <c r="N41" s="986"/>
      <c r="O41" s="988"/>
      <c r="P41" s="596"/>
      <c r="Q41" s="597"/>
    </row>
    <row r="42" spans="1:18" ht="9.9499999999999993" customHeight="1">
      <c r="A42" s="594"/>
      <c r="B42" s="987"/>
      <c r="C42" s="988"/>
      <c r="E42" s="988"/>
      <c r="F42" s="988"/>
      <c r="G42" s="988"/>
      <c r="H42" s="986"/>
      <c r="I42" s="595"/>
      <c r="J42" s="1985"/>
      <c r="K42" s="988"/>
      <c r="L42" s="988"/>
      <c r="M42" s="988"/>
      <c r="N42" s="986"/>
      <c r="O42" s="988"/>
      <c r="P42" s="596"/>
      <c r="Q42" s="597"/>
    </row>
    <row r="43" spans="1:18" ht="9.9499999999999993" customHeight="1">
      <c r="A43" s="594"/>
      <c r="B43" s="987"/>
      <c r="C43" s="988"/>
      <c r="D43" s="988"/>
      <c r="E43" s="988"/>
      <c r="F43" s="988"/>
      <c r="G43" s="988"/>
      <c r="H43" s="986"/>
      <c r="I43" s="595"/>
      <c r="J43" s="1985"/>
      <c r="K43" s="988"/>
      <c r="L43" s="988"/>
      <c r="M43" s="988"/>
      <c r="N43" s="986"/>
      <c r="O43" s="988"/>
      <c r="P43" s="596"/>
      <c r="Q43" s="597"/>
    </row>
    <row r="44" spans="1:18" ht="9.9499999999999993" customHeight="1">
      <c r="A44" s="594"/>
      <c r="B44" s="987"/>
      <c r="C44" s="988"/>
      <c r="D44" s="988"/>
      <c r="E44" s="988"/>
      <c r="F44" s="988"/>
      <c r="G44" s="988"/>
      <c r="H44" s="986"/>
      <c r="I44" s="595"/>
      <c r="J44" s="1985"/>
      <c r="K44" s="988"/>
      <c r="L44" s="988"/>
      <c r="M44" s="988"/>
      <c r="N44" s="988"/>
      <c r="O44" s="988"/>
      <c r="P44" s="596"/>
      <c r="Q44" s="597"/>
    </row>
    <row r="45" spans="1:18" ht="9.9499999999999993" customHeight="1">
      <c r="A45" s="594"/>
      <c r="B45" s="987"/>
      <c r="C45" s="988"/>
      <c r="D45" s="988"/>
      <c r="E45" s="988"/>
      <c r="F45" s="988"/>
      <c r="G45" s="988"/>
      <c r="H45" s="986"/>
      <c r="I45" s="595"/>
      <c r="J45" s="1985"/>
      <c r="K45" s="988"/>
      <c r="L45" s="988"/>
      <c r="M45" s="988"/>
      <c r="N45" s="988"/>
      <c r="O45" s="988"/>
      <c r="P45" s="596"/>
      <c r="Q45" s="597"/>
    </row>
    <row r="46" spans="1:18" ht="9.9499999999999993" customHeight="1">
      <c r="A46" s="594"/>
      <c r="B46" s="987"/>
      <c r="C46" s="988"/>
      <c r="D46" s="988"/>
      <c r="E46" s="988"/>
      <c r="F46" s="988"/>
      <c r="G46" s="988"/>
      <c r="H46" s="986"/>
      <c r="I46" s="986"/>
      <c r="J46" s="590"/>
      <c r="K46" s="988"/>
      <c r="L46" s="988"/>
      <c r="M46" s="988"/>
      <c r="N46" s="988"/>
      <c r="O46" s="988"/>
      <c r="P46" s="596"/>
      <c r="Q46" s="597"/>
    </row>
    <row r="47" spans="1:18">
      <c r="A47" s="598" t="s">
        <v>2592</v>
      </c>
      <c r="B47" s="987"/>
      <c r="C47" s="988"/>
      <c r="D47" s="988"/>
      <c r="E47" s="988"/>
      <c r="F47" s="988"/>
      <c r="G47" s="988"/>
      <c r="H47" s="986"/>
      <c r="I47" s="988"/>
      <c r="J47" s="596"/>
      <c r="K47" s="986"/>
      <c r="L47" s="986"/>
      <c r="M47" s="986"/>
      <c r="N47" s="986"/>
      <c r="O47" s="986"/>
      <c r="P47" s="590"/>
      <c r="Q47" s="599" t="s">
        <v>2593</v>
      </c>
    </row>
    <row r="48" spans="1:18">
      <c r="A48" s="598" t="s">
        <v>2574</v>
      </c>
      <c r="B48" s="987"/>
      <c r="C48" s="988"/>
      <c r="D48" s="988"/>
      <c r="E48" s="988"/>
      <c r="F48" s="988"/>
      <c r="G48" s="988"/>
      <c r="H48" s="986"/>
      <c r="I48" s="988"/>
      <c r="J48" s="596"/>
      <c r="K48" s="600"/>
      <c r="L48" s="600"/>
      <c r="M48" s="600"/>
      <c r="N48" s="600"/>
      <c r="O48" s="600"/>
      <c r="P48" s="601"/>
      <c r="Q48" s="599" t="s">
        <v>2594</v>
      </c>
    </row>
    <row r="49" spans="1:18" ht="14.25" customHeight="1">
      <c r="A49" s="602" t="s">
        <v>2595</v>
      </c>
      <c r="B49" s="985"/>
      <c r="C49" s="986"/>
      <c r="D49" s="988"/>
      <c r="E49" s="988"/>
      <c r="F49" s="988"/>
      <c r="G49" s="988"/>
      <c r="H49" s="986"/>
      <c r="I49" s="986"/>
      <c r="J49" s="590"/>
      <c r="K49" s="600"/>
      <c r="L49" s="600"/>
      <c r="M49" s="600"/>
      <c r="N49" s="600"/>
      <c r="O49" s="600"/>
      <c r="P49" s="601"/>
      <c r="Q49" s="599" t="s">
        <v>2596</v>
      </c>
    </row>
    <row r="50" spans="1:18" ht="14.25" customHeight="1">
      <c r="A50" s="602" t="s">
        <v>2597</v>
      </c>
      <c r="B50" s="603"/>
      <c r="C50" s="600"/>
      <c r="D50" s="988"/>
      <c r="E50" s="988"/>
      <c r="F50" s="988"/>
      <c r="G50" s="988"/>
      <c r="H50" s="986"/>
      <c r="I50" s="600"/>
      <c r="J50" s="601"/>
      <c r="K50" s="600"/>
      <c r="L50" s="600"/>
      <c r="M50" s="600"/>
      <c r="N50" s="600"/>
      <c r="O50" s="600"/>
      <c r="P50" s="601"/>
      <c r="Q50" s="604" t="s">
        <v>2598</v>
      </c>
    </row>
    <row r="51" spans="1:18" ht="9.9499999999999993" customHeight="1">
      <c r="A51" s="605"/>
      <c r="B51" s="606"/>
      <c r="C51" s="607"/>
      <c r="D51" s="608"/>
      <c r="E51" s="608"/>
      <c r="F51" s="608"/>
      <c r="G51" s="608"/>
      <c r="H51" s="607"/>
      <c r="I51" s="605"/>
      <c r="J51" s="609"/>
      <c r="K51" s="605"/>
      <c r="L51" s="605"/>
      <c r="M51" s="605"/>
      <c r="N51" s="605"/>
      <c r="O51" s="605"/>
      <c r="P51" s="609"/>
      <c r="Q51" s="610"/>
    </row>
    <row r="52" spans="1:18" ht="12.75" customHeight="1">
      <c r="A52" s="611" t="s">
        <v>2599</v>
      </c>
      <c r="B52" s="600"/>
      <c r="C52" s="600"/>
      <c r="D52" s="600"/>
      <c r="E52" s="600"/>
      <c r="F52" s="600"/>
      <c r="G52" s="600"/>
      <c r="H52" s="600"/>
      <c r="I52" s="600"/>
      <c r="J52" s="600"/>
      <c r="K52" s="612"/>
      <c r="L52" s="612"/>
      <c r="N52" s="612"/>
      <c r="O52" s="612"/>
      <c r="Q52" s="613" t="s">
        <v>2600</v>
      </c>
    </row>
    <row r="53" spans="1:18" ht="12.75" customHeight="1">
      <c r="A53" s="614"/>
      <c r="B53" s="615"/>
      <c r="D53" s="600"/>
      <c r="E53" s="572"/>
      <c r="F53" s="600"/>
      <c r="G53" s="600"/>
      <c r="K53" s="546"/>
      <c r="L53" s="546"/>
      <c r="N53" s="546"/>
      <c r="O53" s="546"/>
      <c r="Q53" s="616"/>
    </row>
    <row r="54" spans="1:18" ht="12.75" customHeight="1">
      <c r="A54" s="617"/>
      <c r="C54" s="546"/>
      <c r="D54" s="600"/>
      <c r="E54" s="600"/>
      <c r="F54" s="600"/>
      <c r="G54" s="600"/>
      <c r="I54" s="546"/>
      <c r="L54" s="546"/>
      <c r="O54" s="546"/>
      <c r="Q54" s="616"/>
    </row>
    <row r="55" spans="1:18" ht="27">
      <c r="A55" s="544" t="s">
        <v>2543</v>
      </c>
      <c r="B55" s="618"/>
      <c r="C55" s="618"/>
      <c r="H55" s="618"/>
      <c r="I55" s="618"/>
      <c r="J55" s="618"/>
      <c r="K55" s="618"/>
      <c r="L55" s="618"/>
      <c r="M55" s="618"/>
      <c r="N55" s="618"/>
      <c r="O55" s="618"/>
      <c r="P55" s="618"/>
      <c r="Q55" s="545" t="s">
        <v>2544</v>
      </c>
    </row>
    <row r="56" spans="1:18" ht="20.25">
      <c r="A56" s="547" t="s">
        <v>2601</v>
      </c>
      <c r="B56" s="618"/>
      <c r="C56" s="618"/>
      <c r="F56" s="546"/>
      <c r="H56" s="618"/>
      <c r="I56" s="618"/>
      <c r="J56" s="618"/>
      <c r="K56" s="618"/>
      <c r="L56" s="618"/>
      <c r="M56" s="618"/>
      <c r="N56" s="618"/>
      <c r="O56" s="618"/>
      <c r="P56" s="618"/>
      <c r="Q56" s="619" t="s">
        <v>2602</v>
      </c>
    </row>
    <row r="57" spans="1:18" ht="15.95" customHeight="1">
      <c r="A57" s="620" t="s">
        <v>2547</v>
      </c>
      <c r="D57" s="618"/>
      <c r="E57" s="618"/>
      <c r="F57" s="618"/>
      <c r="G57" s="618"/>
      <c r="Q57" s="621" t="s">
        <v>2548</v>
      </c>
    </row>
    <row r="58" spans="1:18" s="973" customFormat="1" ht="12.95" customHeight="1">
      <c r="A58" s="555"/>
      <c r="B58" s="2269" t="s">
        <v>1569</v>
      </c>
      <c r="C58" s="2270"/>
      <c r="D58" s="2270"/>
      <c r="E58" s="2270"/>
      <c r="F58" s="2270"/>
      <c r="G58" s="2270"/>
      <c r="H58" s="2270"/>
      <c r="I58" s="2270"/>
      <c r="J58" s="2271"/>
      <c r="K58" s="2270" t="s">
        <v>2549</v>
      </c>
      <c r="L58" s="2270"/>
      <c r="M58" s="2270"/>
      <c r="N58" s="2270"/>
      <c r="O58" s="2270"/>
      <c r="P58" s="2271"/>
      <c r="Q58" s="622"/>
      <c r="R58" s="557"/>
    </row>
    <row r="59" spans="1:18" s="973" customFormat="1" ht="12.95" customHeight="1">
      <c r="A59" s="555"/>
      <c r="B59" s="2272"/>
      <c r="C59" s="2273"/>
      <c r="D59" s="2273"/>
      <c r="E59" s="2273"/>
      <c r="F59" s="2273"/>
      <c r="G59" s="2273"/>
      <c r="H59" s="2273"/>
      <c r="I59" s="2273"/>
      <c r="J59" s="2274"/>
      <c r="K59" s="2273"/>
      <c r="L59" s="2273"/>
      <c r="M59" s="2273"/>
      <c r="N59" s="2273"/>
      <c r="O59" s="2273"/>
      <c r="P59" s="2274"/>
      <c r="Q59" s="623" t="s">
        <v>1570</v>
      </c>
      <c r="R59" s="557"/>
    </row>
    <row r="60" spans="1:18" s="973" customFormat="1" ht="12.95" customHeight="1">
      <c r="A60" s="555"/>
      <c r="B60" s="559" t="s">
        <v>45</v>
      </c>
      <c r="C60" s="560" t="s">
        <v>47</v>
      </c>
      <c r="D60" s="560" t="s">
        <v>27</v>
      </c>
      <c r="E60" s="1984" t="s">
        <v>28</v>
      </c>
      <c r="F60" s="1984" t="s">
        <v>29</v>
      </c>
      <c r="G60" s="1984" t="s">
        <v>30</v>
      </c>
      <c r="H60" s="203" t="s">
        <v>23</v>
      </c>
      <c r="I60" s="203" t="s">
        <v>24</v>
      </c>
      <c r="J60" s="953" t="s">
        <v>25</v>
      </c>
      <c r="K60" s="223" t="s">
        <v>1571</v>
      </c>
      <c r="L60" s="223" t="s">
        <v>1676</v>
      </c>
      <c r="M60" s="223" t="s">
        <v>26</v>
      </c>
      <c r="N60" s="224" t="s">
        <v>45</v>
      </c>
      <c r="O60" s="224" t="s">
        <v>47</v>
      </c>
      <c r="P60" s="712" t="s">
        <v>27</v>
      </c>
      <c r="Q60" s="624"/>
      <c r="R60" s="557"/>
    </row>
    <row r="61" spans="1:18" s="973" customFormat="1" ht="12.95" customHeight="1">
      <c r="A61" s="561"/>
      <c r="B61" s="562" t="s">
        <v>2412</v>
      </c>
      <c r="C61" s="563" t="s">
        <v>46</v>
      </c>
      <c r="D61" s="563" t="s">
        <v>12</v>
      </c>
      <c r="E61" s="563" t="s">
        <v>11</v>
      </c>
      <c r="F61" s="563" t="s">
        <v>10</v>
      </c>
      <c r="G61" s="1986" t="s">
        <v>9</v>
      </c>
      <c r="H61" s="228" t="s">
        <v>8</v>
      </c>
      <c r="I61" s="228" t="s">
        <v>1573</v>
      </c>
      <c r="J61" s="229" t="s">
        <v>1574</v>
      </c>
      <c r="K61" s="231" t="s">
        <v>2638</v>
      </c>
      <c r="L61" s="231" t="s">
        <v>43</v>
      </c>
      <c r="M61" s="231" t="s">
        <v>44</v>
      </c>
      <c r="N61" s="232" t="s">
        <v>2412</v>
      </c>
      <c r="O61" s="232" t="s">
        <v>46</v>
      </c>
      <c r="P61" s="715" t="s">
        <v>12</v>
      </c>
      <c r="Q61" s="625"/>
      <c r="R61" s="557"/>
    </row>
    <row r="62" spans="1:18" ht="15">
      <c r="A62" s="555"/>
      <c r="B62" s="565"/>
      <c r="G62" s="1987"/>
      <c r="J62" s="1988"/>
      <c r="P62" s="566"/>
      <c r="Q62" s="567"/>
      <c r="R62" s="626"/>
    </row>
    <row r="63" spans="1:18" s="573" customFormat="1" ht="15" customHeight="1">
      <c r="A63" s="627" t="s">
        <v>2603</v>
      </c>
      <c r="B63" s="1989">
        <v>424952.99355313042</v>
      </c>
      <c r="C63" s="1990">
        <v>424391.66145414917</v>
      </c>
      <c r="D63" s="1990">
        <v>422920.75151126605</v>
      </c>
      <c r="E63" s="1990">
        <v>392216.58862466837</v>
      </c>
      <c r="F63" s="1990">
        <v>392008.16371737357</v>
      </c>
      <c r="G63" s="1990">
        <v>392720.25705430447</v>
      </c>
      <c r="H63" s="998">
        <v>413546.8311801597</v>
      </c>
      <c r="I63" s="998">
        <v>413276.3358645126</v>
      </c>
      <c r="J63" s="635">
        <v>408207.10043780797</v>
      </c>
      <c r="K63" s="998">
        <v>408228.01822265866</v>
      </c>
      <c r="L63" s="998">
        <v>415132.38248976727</v>
      </c>
      <c r="M63" s="998">
        <v>410826.256340775</v>
      </c>
      <c r="N63" s="998">
        <v>407166.75012419571</v>
      </c>
      <c r="O63" s="998">
        <v>402815.40337690624</v>
      </c>
      <c r="P63" s="998">
        <v>407240.6155909216</v>
      </c>
      <c r="Q63" s="628" t="s">
        <v>2604</v>
      </c>
      <c r="R63" s="991"/>
    </row>
    <row r="64" spans="1:18" s="573" customFormat="1" ht="15" customHeight="1">
      <c r="A64" s="588" t="s">
        <v>2605</v>
      </c>
      <c r="B64" s="995">
        <v>402652.17585</v>
      </c>
      <c r="C64" s="992">
        <v>402652.17585</v>
      </c>
      <c r="D64" s="992">
        <v>401840.84759999998</v>
      </c>
      <c r="E64" s="992">
        <v>371855.52991514659</v>
      </c>
      <c r="F64" s="992">
        <v>371855.52991514659</v>
      </c>
      <c r="G64" s="992">
        <v>371855.52991514659</v>
      </c>
      <c r="H64" s="999">
        <v>394275.66188999999</v>
      </c>
      <c r="I64" s="999">
        <v>394275.66188999999</v>
      </c>
      <c r="J64" s="678">
        <v>390405.41321000003</v>
      </c>
      <c r="K64" s="999">
        <v>390405.41321000003</v>
      </c>
      <c r="L64" s="999">
        <v>397061.41590999998</v>
      </c>
      <c r="M64" s="999">
        <v>393166.53973285417</v>
      </c>
      <c r="N64" s="999">
        <v>388294.20935000002</v>
      </c>
      <c r="O64" s="999">
        <v>383751.66424999997</v>
      </c>
      <c r="P64" s="999">
        <v>388762.05337342952</v>
      </c>
      <c r="Q64" s="629" t="s">
        <v>2606</v>
      </c>
      <c r="R64" s="630"/>
    </row>
    <row r="65" spans="1:18" s="973" customFormat="1" ht="15" customHeight="1">
      <c r="A65" s="631" t="s">
        <v>2607</v>
      </c>
      <c r="B65" s="996">
        <v>394687.91385000001</v>
      </c>
      <c r="C65" s="993">
        <v>394687.91385000001</v>
      </c>
      <c r="D65" s="993">
        <v>394188.33360000001</v>
      </c>
      <c r="E65" s="993">
        <v>364480.61991514661</v>
      </c>
      <c r="F65" s="993">
        <v>364480.61991514661</v>
      </c>
      <c r="G65" s="993">
        <v>364480.61991514661</v>
      </c>
      <c r="H65" s="1000">
        <v>387949.52989000001</v>
      </c>
      <c r="I65" s="1000">
        <v>387949.52989000001</v>
      </c>
      <c r="J65" s="637">
        <v>386505.06021000003</v>
      </c>
      <c r="K65" s="1000">
        <v>386505.06021000003</v>
      </c>
      <c r="L65" s="1000">
        <v>393608.26491000003</v>
      </c>
      <c r="M65" s="1000">
        <v>388800.76073285419</v>
      </c>
      <c r="N65" s="1000">
        <v>384932.74235000001</v>
      </c>
      <c r="O65" s="1000">
        <v>380199.36524999997</v>
      </c>
      <c r="P65" s="1000">
        <v>385564.97737342952</v>
      </c>
      <c r="Q65" s="632" t="s">
        <v>2608</v>
      </c>
      <c r="R65" s="990"/>
    </row>
    <row r="66" spans="1:18" s="973" customFormat="1" ht="15" customHeight="1">
      <c r="A66" s="631" t="s">
        <v>2609</v>
      </c>
      <c r="B66" s="996">
        <v>7964.2619999999997</v>
      </c>
      <c r="C66" s="993">
        <v>7964.2619999999997</v>
      </c>
      <c r="D66" s="993">
        <v>7652.5139999999965</v>
      </c>
      <c r="E66" s="993">
        <v>7374.91</v>
      </c>
      <c r="F66" s="993">
        <v>7374.91</v>
      </c>
      <c r="G66" s="993">
        <v>7374.91</v>
      </c>
      <c r="H66" s="1000">
        <v>6326.1319999999996</v>
      </c>
      <c r="I66" s="1000">
        <v>6326.1319999999996</v>
      </c>
      <c r="J66" s="637">
        <v>3900.3530000000001</v>
      </c>
      <c r="K66" s="1000">
        <v>3900.3530000000001</v>
      </c>
      <c r="L66" s="1000">
        <v>3453.1509999999962</v>
      </c>
      <c r="M66" s="1000">
        <v>4365.7790000000005</v>
      </c>
      <c r="N66" s="1000">
        <v>3361.466999999996</v>
      </c>
      <c r="O66" s="1000">
        <v>3552.299</v>
      </c>
      <c r="P66" s="1000">
        <v>3197.076</v>
      </c>
      <c r="Q66" s="632" t="s">
        <v>2610</v>
      </c>
      <c r="R66" s="990"/>
    </row>
    <row r="67" spans="1:18" s="573" customFormat="1" ht="15" customHeight="1">
      <c r="A67" s="633" t="s">
        <v>2611</v>
      </c>
      <c r="B67" s="1004">
        <v>18719.572649999995</v>
      </c>
      <c r="C67" s="1005">
        <v>17893.623790000001</v>
      </c>
      <c r="D67" s="1005">
        <v>17848.66574</v>
      </c>
      <c r="E67" s="1005">
        <v>17127.860298430747</v>
      </c>
      <c r="F67" s="1005">
        <v>17020.337009278282</v>
      </c>
      <c r="G67" s="1005">
        <v>17340.191257839706</v>
      </c>
      <c r="H67" s="999">
        <v>16004.327039999996</v>
      </c>
      <c r="I67" s="999">
        <v>15640.890529999997</v>
      </c>
      <c r="J67" s="678">
        <v>14874.667209870011</v>
      </c>
      <c r="K67" s="999">
        <v>14600.664809999993</v>
      </c>
      <c r="L67" s="999">
        <v>14690.310649999999</v>
      </c>
      <c r="M67" s="999">
        <v>14003.796587976909</v>
      </c>
      <c r="N67" s="999">
        <v>13736.80912</v>
      </c>
      <c r="O67" s="999">
        <v>13794.07726</v>
      </c>
      <c r="P67" s="999">
        <v>13214.687639347307</v>
      </c>
      <c r="Q67" s="634" t="s">
        <v>2612</v>
      </c>
      <c r="R67" s="630"/>
    </row>
    <row r="68" spans="1:18" s="973" customFormat="1" ht="15" customHeight="1">
      <c r="A68" s="631" t="s">
        <v>2607</v>
      </c>
      <c r="B68" s="1008">
        <v>18319.872649999998</v>
      </c>
      <c r="C68" s="1009">
        <v>17493.923790000001</v>
      </c>
      <c r="D68" s="1009">
        <v>17448.96574</v>
      </c>
      <c r="E68" s="1009">
        <v>16728.160298430746</v>
      </c>
      <c r="F68" s="1009">
        <v>16620.637009278282</v>
      </c>
      <c r="G68" s="1009">
        <v>16940.491257839705</v>
      </c>
      <c r="H68" s="1000">
        <v>15604.627039999996</v>
      </c>
      <c r="I68" s="1000">
        <v>15241.190529999996</v>
      </c>
      <c r="J68" s="637">
        <v>14474.96720987001</v>
      </c>
      <c r="K68" s="1000">
        <v>14200.964809999992</v>
      </c>
      <c r="L68" s="1000">
        <v>14290.610650000001</v>
      </c>
      <c r="M68" s="1000">
        <v>13604.09658797691</v>
      </c>
      <c r="N68" s="1000">
        <v>13337.109119999999</v>
      </c>
      <c r="O68" s="1000">
        <v>13394.377259999999</v>
      </c>
      <c r="P68" s="1000">
        <v>12814.987639347308</v>
      </c>
      <c r="Q68" s="632" t="s">
        <v>2608</v>
      </c>
      <c r="R68" s="990"/>
    </row>
    <row r="69" spans="1:18" s="973" customFormat="1" ht="15" customHeight="1">
      <c r="A69" s="631" t="s">
        <v>2609</v>
      </c>
      <c r="B69" s="1007">
        <v>135.69999999999999</v>
      </c>
      <c r="C69" s="990">
        <v>135.69999999999999</v>
      </c>
      <c r="D69" s="990">
        <v>135.69999999999999</v>
      </c>
      <c r="E69" s="990">
        <v>135.69999999999999</v>
      </c>
      <c r="F69" s="990">
        <v>135.69999999999999</v>
      </c>
      <c r="G69" s="990">
        <v>135.69999999999999</v>
      </c>
      <c r="H69" s="1000" t="s">
        <v>1617</v>
      </c>
      <c r="I69" s="1000" t="s">
        <v>1617</v>
      </c>
      <c r="J69" s="637">
        <v>135.69999999999999</v>
      </c>
      <c r="K69" s="1000">
        <v>135.69999999999999</v>
      </c>
      <c r="L69" s="1000">
        <v>135.69999999999999</v>
      </c>
      <c r="M69" s="1000">
        <v>135.69999999999999</v>
      </c>
      <c r="N69" s="1000">
        <v>135.69999999999999</v>
      </c>
      <c r="O69" s="1000">
        <v>135.69999999999999</v>
      </c>
      <c r="P69" s="1000">
        <v>135.69999999999999</v>
      </c>
      <c r="Q69" s="632" t="s">
        <v>2610</v>
      </c>
      <c r="R69" s="990"/>
    </row>
    <row r="70" spans="1:18" s="973" customFormat="1" ht="15" customHeight="1">
      <c r="A70" s="631" t="s">
        <v>2620</v>
      </c>
      <c r="B70" s="1007">
        <v>264</v>
      </c>
      <c r="C70" s="990">
        <v>264</v>
      </c>
      <c r="D70" s="990">
        <v>264</v>
      </c>
      <c r="E70" s="990">
        <v>264</v>
      </c>
      <c r="F70" s="990">
        <v>264</v>
      </c>
      <c r="G70" s="990">
        <v>264</v>
      </c>
      <c r="H70" s="1000" t="s">
        <v>1617</v>
      </c>
      <c r="I70" s="1000" t="s">
        <v>1617</v>
      </c>
      <c r="J70" s="637">
        <v>264</v>
      </c>
      <c r="K70" s="1000">
        <v>264</v>
      </c>
      <c r="L70" s="1000">
        <v>264</v>
      </c>
      <c r="M70" s="1000">
        <v>264</v>
      </c>
      <c r="N70" s="1000">
        <v>264</v>
      </c>
      <c r="O70" s="1000">
        <v>264</v>
      </c>
      <c r="P70" s="1000">
        <v>264</v>
      </c>
      <c r="Q70" s="632" t="s">
        <v>2613</v>
      </c>
      <c r="R70" s="990"/>
    </row>
    <row r="71" spans="1:18" s="573" customFormat="1" ht="15" customHeight="1">
      <c r="A71" s="588" t="s">
        <v>2614</v>
      </c>
      <c r="B71" s="1001">
        <v>1264.7154499999999</v>
      </c>
      <c r="C71" s="998">
        <v>1412.0678</v>
      </c>
      <c r="D71" s="998">
        <v>1076.2321900000002</v>
      </c>
      <c r="E71" s="998">
        <v>1342.8569561363754</v>
      </c>
      <c r="F71" s="998">
        <v>1364.2468489779862</v>
      </c>
      <c r="G71" s="998">
        <v>1374.8619698004456</v>
      </c>
      <c r="H71" s="999">
        <v>1471.57404</v>
      </c>
      <c r="I71" s="999">
        <v>1408.5532700000001</v>
      </c>
      <c r="J71" s="678">
        <v>973.8649042194512</v>
      </c>
      <c r="K71" s="999">
        <v>1149.1374699999999</v>
      </c>
      <c r="L71" s="999">
        <v>1106.8089199999999</v>
      </c>
      <c r="M71" s="999">
        <v>1244.2227267721669</v>
      </c>
      <c r="N71" s="999">
        <v>1300.0037500000001</v>
      </c>
      <c r="O71" s="999">
        <v>1287.1723500000001</v>
      </c>
      <c r="P71" s="999">
        <v>1262.0387006807532</v>
      </c>
      <c r="Q71" s="629" t="s">
        <v>2615</v>
      </c>
      <c r="R71" s="630"/>
    </row>
    <row r="72" spans="1:18" s="973" customFormat="1" ht="15" customHeight="1">
      <c r="A72" s="631" t="s">
        <v>2607</v>
      </c>
      <c r="B72" s="1008">
        <v>1264.7154499999999</v>
      </c>
      <c r="C72" s="1009">
        <v>1412.0678</v>
      </c>
      <c r="D72" s="1009">
        <v>1076.2321900000002</v>
      </c>
      <c r="E72" s="1009">
        <v>1342.8569561363754</v>
      </c>
      <c r="F72" s="1009">
        <v>1364.2468489779862</v>
      </c>
      <c r="G72" s="1009">
        <v>1374.8619698004456</v>
      </c>
      <c r="H72" s="1000">
        <v>1471.57404</v>
      </c>
      <c r="I72" s="1000">
        <v>1408.5532700000001</v>
      </c>
      <c r="J72" s="637">
        <v>973.8649042194512</v>
      </c>
      <c r="K72" s="1000">
        <v>1149.1374699999999</v>
      </c>
      <c r="L72" s="1000">
        <v>1106.8089199999999</v>
      </c>
      <c r="M72" s="1000">
        <v>1244.2227267721669</v>
      </c>
      <c r="N72" s="1000">
        <v>1300.0037500000001</v>
      </c>
      <c r="O72" s="1000">
        <v>1287.1723500000001</v>
      </c>
      <c r="P72" s="1000">
        <v>1262.0387006807532</v>
      </c>
      <c r="Q72" s="632" t="s">
        <v>2608</v>
      </c>
      <c r="R72" s="990"/>
    </row>
    <row r="73" spans="1:18" s="973" customFormat="1" ht="15" customHeight="1">
      <c r="A73" s="631" t="s">
        <v>2609</v>
      </c>
      <c r="B73" s="1007">
        <v>0</v>
      </c>
      <c r="C73" s="990">
        <v>0</v>
      </c>
      <c r="D73" s="990">
        <v>0</v>
      </c>
      <c r="E73" s="990">
        <v>0</v>
      </c>
      <c r="F73" s="990">
        <v>0</v>
      </c>
      <c r="G73" s="990">
        <v>0</v>
      </c>
      <c r="H73" s="1000">
        <v>0</v>
      </c>
      <c r="I73" s="1000">
        <v>0</v>
      </c>
      <c r="J73" s="637">
        <v>0</v>
      </c>
      <c r="K73" s="1000">
        <v>0</v>
      </c>
      <c r="L73" s="1000">
        <v>0</v>
      </c>
      <c r="M73" s="1000">
        <v>0</v>
      </c>
      <c r="N73" s="1000">
        <v>0</v>
      </c>
      <c r="O73" s="1000">
        <v>0</v>
      </c>
      <c r="P73" s="1000">
        <v>0</v>
      </c>
      <c r="Q73" s="632" t="s">
        <v>2610</v>
      </c>
      <c r="R73" s="990"/>
    </row>
    <row r="74" spans="1:18" s="973" customFormat="1" ht="15" customHeight="1">
      <c r="A74" s="588" t="s">
        <v>2616</v>
      </c>
      <c r="B74" s="996"/>
      <c r="C74" s="993"/>
      <c r="D74" s="993"/>
      <c r="E74" s="993"/>
      <c r="F74" s="993"/>
      <c r="G74" s="993"/>
      <c r="H74" s="1000"/>
      <c r="I74" s="1000"/>
      <c r="J74" s="637"/>
      <c r="K74" s="1000"/>
      <c r="L74" s="1000"/>
      <c r="M74" s="1000"/>
      <c r="N74" s="1000"/>
      <c r="O74" s="1000"/>
      <c r="P74" s="1000"/>
      <c r="Q74" s="636" t="s">
        <v>2617</v>
      </c>
      <c r="R74" s="990"/>
    </row>
    <row r="75" spans="1:18" s="573" customFormat="1" ht="15" customHeight="1">
      <c r="A75" s="588" t="s">
        <v>2618</v>
      </c>
      <c r="B75" s="1001">
        <v>2316.5296031304351</v>
      </c>
      <c r="C75" s="998">
        <v>2433.7940141491636</v>
      </c>
      <c r="D75" s="998">
        <v>2155.0059812660502</v>
      </c>
      <c r="E75" s="998">
        <v>1890.3414549546999</v>
      </c>
      <c r="F75" s="998">
        <v>1768.0499439707</v>
      </c>
      <c r="G75" s="998">
        <v>2149.6739115176997</v>
      </c>
      <c r="H75" s="999">
        <v>1795.2682101597486</v>
      </c>
      <c r="I75" s="999">
        <v>1951.2301745126861</v>
      </c>
      <c r="J75" s="678">
        <v>1953.1551137185002</v>
      </c>
      <c r="K75" s="999">
        <v>2072.8027326586175</v>
      </c>
      <c r="L75" s="999">
        <v>2273.8470097673012</v>
      </c>
      <c r="M75" s="999">
        <v>2411.6972931717</v>
      </c>
      <c r="N75" s="999">
        <v>3835.7279041957518</v>
      </c>
      <c r="O75" s="999">
        <v>3982.4895169062834</v>
      </c>
      <c r="P75" s="999">
        <v>4001.8358774639996</v>
      </c>
      <c r="Q75" s="636" t="s">
        <v>2619</v>
      </c>
      <c r="R75" s="630"/>
    </row>
    <row r="76" spans="1:18" s="973" customFormat="1" ht="15" customHeight="1">
      <c r="A76" s="631" t="s">
        <v>2607</v>
      </c>
      <c r="B76" s="1001">
        <v>496.70456953440726</v>
      </c>
      <c r="C76" s="998">
        <v>521.84811560351568</v>
      </c>
      <c r="D76" s="998">
        <v>462.07107253123075</v>
      </c>
      <c r="E76" s="998">
        <v>405.32235693749999</v>
      </c>
      <c r="F76" s="998">
        <v>458.24745103000004</v>
      </c>
      <c r="G76" s="998">
        <v>489.98375178999999</v>
      </c>
      <c r="H76" s="1000">
        <v>90.099484842658825</v>
      </c>
      <c r="I76" s="1000">
        <v>97.92677915095517</v>
      </c>
      <c r="J76" s="637">
        <v>98.023386459999998</v>
      </c>
      <c r="K76" s="1000">
        <v>6.3023779722502056</v>
      </c>
      <c r="L76" s="1000">
        <v>6.9136551591880977</v>
      </c>
      <c r="M76" s="1000">
        <v>7.3327903600000006</v>
      </c>
      <c r="N76" s="1000">
        <v>9.6382960077597772</v>
      </c>
      <c r="O76" s="1000">
        <v>10.007073955833988</v>
      </c>
      <c r="P76" s="1000">
        <v>10.055686880000001</v>
      </c>
      <c r="Q76" s="632" t="s">
        <v>2608</v>
      </c>
      <c r="R76" s="990"/>
    </row>
    <row r="77" spans="1:18" s="973" customFormat="1" ht="15" customHeight="1">
      <c r="A77" s="631" t="s">
        <v>2609</v>
      </c>
      <c r="B77" s="1001">
        <v>1571.5589559725652</v>
      </c>
      <c r="C77" s="998">
        <v>1651.1124117558604</v>
      </c>
      <c r="D77" s="998">
        <v>1461.9795686860532</v>
      </c>
      <c r="E77" s="998">
        <v>1282.4282665612</v>
      </c>
      <c r="F77" s="998">
        <v>1045.5249858822999</v>
      </c>
      <c r="G77" s="998">
        <v>1445.8604988280999</v>
      </c>
      <c r="H77" s="1000">
        <v>1590.9867517947405</v>
      </c>
      <c r="I77" s="1000">
        <v>1729.201987638151</v>
      </c>
      <c r="J77" s="637">
        <v>1730.9078902755</v>
      </c>
      <c r="K77" s="1000">
        <v>1956.6483036067393</v>
      </c>
      <c r="L77" s="1000">
        <v>2146.426586680499</v>
      </c>
      <c r="M77" s="1000">
        <v>2276.5521017259998</v>
      </c>
      <c r="N77" s="1000">
        <v>3687.2825973305621</v>
      </c>
      <c r="O77" s="1000">
        <v>3828.3644347340355</v>
      </c>
      <c r="P77" s="1000">
        <v>3846.9620778379999</v>
      </c>
      <c r="Q77" s="632" t="s">
        <v>2610</v>
      </c>
      <c r="R77" s="990"/>
    </row>
    <row r="78" spans="1:18" s="973" customFormat="1" ht="15" customHeight="1">
      <c r="A78" s="631" t="s">
        <v>2620</v>
      </c>
      <c r="B78" s="1002">
        <v>248.26607762346245</v>
      </c>
      <c r="C78" s="1000">
        <v>260.83348678978774</v>
      </c>
      <c r="D78" s="1000">
        <v>230.95534004876623</v>
      </c>
      <c r="E78" s="1000">
        <v>202.59083145599999</v>
      </c>
      <c r="F78" s="1000">
        <v>264.27750705840003</v>
      </c>
      <c r="G78" s="1000">
        <v>213.82966089959999</v>
      </c>
      <c r="H78" s="1000">
        <v>114.18197352234924</v>
      </c>
      <c r="I78" s="1000">
        <v>124.10140772357985</v>
      </c>
      <c r="J78" s="637">
        <v>124.223836983</v>
      </c>
      <c r="K78" s="1000">
        <v>109.85205107962803</v>
      </c>
      <c r="L78" s="1000">
        <v>120.50676792761442</v>
      </c>
      <c r="M78" s="1000">
        <v>127.8124010857</v>
      </c>
      <c r="N78" s="1000">
        <v>138.80701085743007</v>
      </c>
      <c r="O78" s="1000">
        <v>144.11800821641404</v>
      </c>
      <c r="P78" s="1000">
        <v>144.818112746</v>
      </c>
      <c r="Q78" s="632" t="s">
        <v>2621</v>
      </c>
      <c r="R78" s="990"/>
    </row>
    <row r="79" spans="1:18" s="573" customFormat="1" ht="15" customHeight="1">
      <c r="A79" s="627" t="s">
        <v>2622</v>
      </c>
      <c r="B79" s="1001">
        <v>295172.55844627816</v>
      </c>
      <c r="C79" s="998">
        <v>293188.09868529841</v>
      </c>
      <c r="D79" s="998">
        <v>290339.14832924004</v>
      </c>
      <c r="E79" s="998">
        <v>297323.09416126343</v>
      </c>
      <c r="F79" s="998">
        <v>267001.58164664276</v>
      </c>
      <c r="G79" s="998">
        <v>269414.70073105098</v>
      </c>
      <c r="H79" s="998">
        <v>273315.21199280111</v>
      </c>
      <c r="I79" s="998">
        <v>271440.00330883259</v>
      </c>
      <c r="J79" s="635">
        <v>272470.34746028011</v>
      </c>
      <c r="K79" s="998">
        <v>267917.27745236433</v>
      </c>
      <c r="L79" s="998">
        <v>268224.87671755161</v>
      </c>
      <c r="M79" s="998">
        <v>263719.31559417414</v>
      </c>
      <c r="N79" s="998">
        <v>262070.89551744072</v>
      </c>
      <c r="O79" s="998">
        <v>267835.61096044839</v>
      </c>
      <c r="P79" s="998">
        <v>264273.72632927442</v>
      </c>
      <c r="Q79" s="628" t="s">
        <v>2623</v>
      </c>
      <c r="R79" s="991"/>
    </row>
    <row r="80" spans="1:18" s="573" customFormat="1" ht="15" customHeight="1">
      <c r="A80" s="588" t="s">
        <v>2624</v>
      </c>
      <c r="B80" s="996"/>
      <c r="C80" s="993"/>
      <c r="D80" s="993"/>
      <c r="E80" s="993"/>
      <c r="F80" s="993"/>
      <c r="G80" s="993"/>
      <c r="H80" s="998"/>
      <c r="I80" s="998"/>
      <c r="J80" s="635"/>
      <c r="K80" s="998"/>
      <c r="L80" s="998"/>
      <c r="M80" s="998"/>
      <c r="N80" s="998"/>
      <c r="O80" s="998"/>
      <c r="P80" s="998"/>
      <c r="Q80" s="638" t="s">
        <v>2617</v>
      </c>
      <c r="R80" s="991"/>
    </row>
    <row r="81" spans="1:18" s="573" customFormat="1" ht="15" customHeight="1">
      <c r="A81" s="588" t="s">
        <v>2625</v>
      </c>
      <c r="B81" s="1006">
        <v>295172.55844627816</v>
      </c>
      <c r="C81" s="991">
        <v>293188.09868529841</v>
      </c>
      <c r="D81" s="991">
        <v>290339.14832924004</v>
      </c>
      <c r="E81" s="991">
        <v>297323.09416126343</v>
      </c>
      <c r="F81" s="991">
        <v>267001.58164664276</v>
      </c>
      <c r="G81" s="991">
        <v>269414.70073105098</v>
      </c>
      <c r="H81" s="986">
        <v>273315.21199280111</v>
      </c>
      <c r="I81" s="986">
        <v>271440.00330883259</v>
      </c>
      <c r="J81" s="590">
        <v>272470.34746028011</v>
      </c>
      <c r="K81" s="986">
        <v>267917.27745236433</v>
      </c>
      <c r="L81" s="986">
        <v>268224.87671755161</v>
      </c>
      <c r="M81" s="986">
        <v>263719.31559417414</v>
      </c>
      <c r="N81" s="986">
        <v>262070.89551744072</v>
      </c>
      <c r="O81" s="986">
        <v>267835.61096044839</v>
      </c>
      <c r="P81" s="986">
        <v>264273.72632927442</v>
      </c>
      <c r="Q81" s="638" t="s">
        <v>2626</v>
      </c>
      <c r="R81" s="639"/>
    </row>
    <row r="82" spans="1:18" s="973" customFormat="1" ht="15" customHeight="1">
      <c r="A82" s="631" t="s">
        <v>2607</v>
      </c>
      <c r="B82" s="1007">
        <v>219887.91494814225</v>
      </c>
      <c r="C82" s="990">
        <v>218412.12329196156</v>
      </c>
      <c r="D82" s="990">
        <v>216289.76660265418</v>
      </c>
      <c r="E82" s="990">
        <v>226065.20984728294</v>
      </c>
      <c r="F82" s="990">
        <v>200137.66589048109</v>
      </c>
      <c r="G82" s="990">
        <v>205103.17788474285</v>
      </c>
      <c r="H82" s="1000">
        <v>200655.85243605005</v>
      </c>
      <c r="I82" s="1000">
        <v>199279.15776093953</v>
      </c>
      <c r="J82" s="637">
        <v>204772.19657539396</v>
      </c>
      <c r="K82" s="1000">
        <v>206221.12508205272</v>
      </c>
      <c r="L82" s="1000">
        <v>206457.89020278151</v>
      </c>
      <c r="M82" s="1000">
        <v>205824.254909763</v>
      </c>
      <c r="N82" s="1000">
        <v>203385.86796624531</v>
      </c>
      <c r="O82" s="1000">
        <v>207859.70185626805</v>
      </c>
      <c r="P82" s="1000">
        <v>205666.6726274273</v>
      </c>
      <c r="Q82" s="632" t="s">
        <v>2608</v>
      </c>
      <c r="R82" s="990"/>
    </row>
    <row r="83" spans="1:18" s="973" customFormat="1" ht="15" customHeight="1">
      <c r="A83" s="631" t="s">
        <v>2609</v>
      </c>
      <c r="B83" s="1007">
        <v>55985.443147578306</v>
      </c>
      <c r="C83" s="990">
        <v>55607.171989756818</v>
      </c>
      <c r="D83" s="990">
        <v>55066.840435655991</v>
      </c>
      <c r="E83" s="990">
        <v>53562.646993267328</v>
      </c>
      <c r="F83" s="990">
        <v>49704.874285794329</v>
      </c>
      <c r="G83" s="990">
        <v>47264.964063078558</v>
      </c>
      <c r="H83" s="1000">
        <v>55274.709280862713</v>
      </c>
      <c r="I83" s="1000">
        <v>54895.470913222794</v>
      </c>
      <c r="J83" s="637">
        <v>51869.225128040453</v>
      </c>
      <c r="K83" s="1000">
        <v>45492.129634180848</v>
      </c>
      <c r="L83" s="1000">
        <v>45544.359732143697</v>
      </c>
      <c r="M83" s="1000">
        <v>42989.146896039754</v>
      </c>
      <c r="N83" s="1000">
        <v>44584.589385313506</v>
      </c>
      <c r="O83" s="1000">
        <v>45565.30672304843</v>
      </c>
      <c r="P83" s="1000">
        <v>44553.24127095686</v>
      </c>
      <c r="Q83" s="632" t="s">
        <v>2610</v>
      </c>
      <c r="R83" s="990"/>
    </row>
    <row r="84" spans="1:18" s="973" customFormat="1" ht="15" customHeight="1">
      <c r="A84" s="631" t="s">
        <v>2620</v>
      </c>
      <c r="B84" s="1007">
        <v>19299.200350557654</v>
      </c>
      <c r="C84" s="990">
        <v>19168.803403580019</v>
      </c>
      <c r="D84" s="990">
        <v>18982.541290929919</v>
      </c>
      <c r="E84" s="990">
        <v>17695.23732071319</v>
      </c>
      <c r="F84" s="990">
        <v>17159.041470367367</v>
      </c>
      <c r="G84" s="990">
        <v>17046.558783229571</v>
      </c>
      <c r="H84" s="1000">
        <v>17384.650275888369</v>
      </c>
      <c r="I84" s="1000">
        <v>17265.374634670272</v>
      </c>
      <c r="J84" s="637">
        <v>15828.925756845714</v>
      </c>
      <c r="K84" s="1000">
        <v>16204.022736130757</v>
      </c>
      <c r="L84" s="1000">
        <v>16222.62678262641</v>
      </c>
      <c r="M84" s="1000">
        <v>14905.913788371425</v>
      </c>
      <c r="N84" s="1000">
        <v>14100.438165881897</v>
      </c>
      <c r="O84" s="1000">
        <v>14410.602381131903</v>
      </c>
      <c r="P84" s="1000">
        <v>14053.812430890297</v>
      </c>
      <c r="Q84" s="632" t="s">
        <v>2613</v>
      </c>
      <c r="R84" s="990"/>
    </row>
    <row r="85" spans="1:18" s="573" customFormat="1" ht="15" customHeight="1">
      <c r="A85" s="627" t="s">
        <v>2627</v>
      </c>
      <c r="B85" s="1001">
        <v>56076.156146209643</v>
      </c>
      <c r="C85" s="998">
        <v>56508.185186655319</v>
      </c>
      <c r="D85" s="998">
        <v>56416.682801823859</v>
      </c>
      <c r="E85" s="998">
        <v>55514.291246821027</v>
      </c>
      <c r="F85" s="998">
        <v>53602.030960854878</v>
      </c>
      <c r="G85" s="998">
        <v>50882.950146847768</v>
      </c>
      <c r="H85" s="998">
        <v>63750.090220005251</v>
      </c>
      <c r="I85" s="998">
        <v>62746.58983281134</v>
      </c>
      <c r="J85" s="635">
        <v>59828.463833379501</v>
      </c>
      <c r="K85" s="998">
        <v>56482.707025749885</v>
      </c>
      <c r="L85" s="998">
        <v>55355.047057580792</v>
      </c>
      <c r="M85" s="998">
        <v>55400.716186910358</v>
      </c>
      <c r="N85" s="998">
        <v>55745.330768548883</v>
      </c>
      <c r="O85" s="998">
        <v>55079.932737528448</v>
      </c>
      <c r="P85" s="998">
        <v>52290.629218654125</v>
      </c>
      <c r="Q85" s="628" t="s">
        <v>2628</v>
      </c>
      <c r="R85" s="991"/>
    </row>
    <row r="86" spans="1:18" s="573" customFormat="1" ht="15" customHeight="1">
      <c r="A86" s="640" t="s">
        <v>2629</v>
      </c>
      <c r="B86" s="997"/>
      <c r="C86" s="994"/>
      <c r="D86" s="994"/>
      <c r="E86" s="994"/>
      <c r="F86" s="994"/>
      <c r="G86" s="994"/>
      <c r="H86" s="998"/>
      <c r="I86" s="998"/>
      <c r="J86" s="635"/>
      <c r="K86" s="998"/>
      <c r="L86" s="998"/>
      <c r="M86" s="998"/>
      <c r="N86" s="998"/>
      <c r="O86" s="998"/>
      <c r="P86" s="998"/>
      <c r="Q86" s="629" t="s">
        <v>2630</v>
      </c>
      <c r="R86" s="991"/>
    </row>
    <row r="87" spans="1:18" s="573" customFormat="1" ht="15" customHeight="1">
      <c r="A87" s="640" t="s">
        <v>2631</v>
      </c>
      <c r="B87" s="1001">
        <v>56076.156146209643</v>
      </c>
      <c r="C87" s="998">
        <v>56508.185186655319</v>
      </c>
      <c r="D87" s="998">
        <v>56416.682801823859</v>
      </c>
      <c r="E87" s="998">
        <v>55514.291246821027</v>
      </c>
      <c r="F87" s="998">
        <v>53602.030960854878</v>
      </c>
      <c r="G87" s="998">
        <v>50882.950146847768</v>
      </c>
      <c r="H87" s="998">
        <v>63750.090220005251</v>
      </c>
      <c r="I87" s="998">
        <v>62746.58983281134</v>
      </c>
      <c r="J87" s="635">
        <v>59828.463833379501</v>
      </c>
      <c r="K87" s="998">
        <v>56482.707025749885</v>
      </c>
      <c r="L87" s="998">
        <v>55355.047057580792</v>
      </c>
      <c r="M87" s="998">
        <v>55400.716186910358</v>
      </c>
      <c r="N87" s="998">
        <v>55745.330768548883</v>
      </c>
      <c r="O87" s="998">
        <v>55079.932737528448</v>
      </c>
      <c r="P87" s="998">
        <v>52290.629218654125</v>
      </c>
      <c r="Q87" s="629" t="s">
        <v>2632</v>
      </c>
      <c r="R87" s="991"/>
    </row>
    <row r="88" spans="1:18" s="973" customFormat="1" ht="15" customHeight="1">
      <c r="A88" s="631" t="s">
        <v>2607</v>
      </c>
      <c r="B88" s="987">
        <v>43600.166368875245</v>
      </c>
      <c r="C88" s="988">
        <v>43940.569180682607</v>
      </c>
      <c r="D88" s="988">
        <v>43878.163749089654</v>
      </c>
      <c r="E88" s="988">
        <v>43218.636828804265</v>
      </c>
      <c r="F88" s="988">
        <v>41791.818590078241</v>
      </c>
      <c r="G88" s="988">
        <v>39724.473321580655</v>
      </c>
      <c r="H88" s="988">
        <v>48762.294199385462</v>
      </c>
      <c r="I88" s="988">
        <v>47999.720812268919</v>
      </c>
      <c r="J88" s="596">
        <v>45855.85787396934</v>
      </c>
      <c r="K88" s="988">
        <v>43266.332479070203</v>
      </c>
      <c r="L88" s="988">
        <v>42391.374112266407</v>
      </c>
      <c r="M88" s="988">
        <v>42487.69226179304</v>
      </c>
      <c r="N88" s="988">
        <v>42369.319281234464</v>
      </c>
      <c r="O88" s="988">
        <v>41867.238764591042</v>
      </c>
      <c r="P88" s="988">
        <v>39771.826095275872</v>
      </c>
      <c r="Q88" s="632" t="s">
        <v>2608</v>
      </c>
      <c r="R88" s="641"/>
    </row>
    <row r="89" spans="1:18" s="973" customFormat="1" ht="15" customHeight="1">
      <c r="A89" s="631" t="s">
        <v>2609</v>
      </c>
      <c r="B89" s="987">
        <v>2255.8926405914344</v>
      </c>
      <c r="C89" s="988">
        <v>2273.9384386850979</v>
      </c>
      <c r="D89" s="988">
        <v>2271.5521840848273</v>
      </c>
      <c r="E89" s="988">
        <v>2241.4870092352176</v>
      </c>
      <c r="F89" s="988">
        <v>2070.9674989481864</v>
      </c>
      <c r="G89" s="988">
        <v>1881.5585312306589</v>
      </c>
      <c r="H89" s="988">
        <v>2938.9954226295213</v>
      </c>
      <c r="I89" s="988">
        <v>2891.8417729873845</v>
      </c>
      <c r="J89" s="596">
        <v>2741.6077653332295</v>
      </c>
      <c r="K89" s="988">
        <v>2091.96702259207</v>
      </c>
      <c r="L89" s="988">
        <v>2049.8902572851443</v>
      </c>
      <c r="M89" s="988">
        <v>2053.2926382229998</v>
      </c>
      <c r="N89" s="988">
        <v>2282.3937063880117</v>
      </c>
      <c r="O89" s="988">
        <v>2255.3754119553173</v>
      </c>
      <c r="P89" s="988">
        <v>2142.6879455471972</v>
      </c>
      <c r="Q89" s="632" t="s">
        <v>2610</v>
      </c>
      <c r="R89" s="641"/>
    </row>
    <row r="90" spans="1:18" s="973" customFormat="1" ht="15" customHeight="1">
      <c r="A90" s="631" t="s">
        <v>2620</v>
      </c>
      <c r="B90" s="987">
        <v>10220.097136742967</v>
      </c>
      <c r="C90" s="988">
        <v>10293.67756728761</v>
      </c>
      <c r="D90" s="988">
        <v>10266.966868649368</v>
      </c>
      <c r="E90" s="988">
        <v>10054.167408781537</v>
      </c>
      <c r="F90" s="988">
        <v>9739.2448718284468</v>
      </c>
      <c r="G90" s="988">
        <v>9276.9182940364517</v>
      </c>
      <c r="H90" s="988">
        <v>12048.800597990279</v>
      </c>
      <c r="I90" s="988">
        <v>11855.027247555025</v>
      </c>
      <c r="J90" s="596">
        <v>11230.998194076936</v>
      </c>
      <c r="K90" s="988">
        <v>11124.407524087619</v>
      </c>
      <c r="L90" s="988">
        <v>10913.782688029238</v>
      </c>
      <c r="M90" s="988">
        <v>10859.731286894315</v>
      </c>
      <c r="N90" s="988">
        <v>11093.617780926412</v>
      </c>
      <c r="O90" s="988">
        <v>10957.318560982087</v>
      </c>
      <c r="P90" s="988">
        <v>10376.115177831061</v>
      </c>
      <c r="Q90" s="632" t="s">
        <v>2613</v>
      </c>
      <c r="R90" s="641"/>
    </row>
    <row r="91" spans="1:18" s="572" customFormat="1" ht="15" customHeight="1">
      <c r="A91" s="588" t="s">
        <v>2633</v>
      </c>
      <c r="B91" s="985">
        <v>776201.70814561821</v>
      </c>
      <c r="C91" s="986">
        <v>774087.9453261029</v>
      </c>
      <c r="D91" s="986">
        <v>769676.58264232986</v>
      </c>
      <c r="E91" s="986">
        <v>745053.9740327528</v>
      </c>
      <c r="F91" s="986">
        <v>712611.77632487123</v>
      </c>
      <c r="G91" s="986">
        <v>713017.90793220315</v>
      </c>
      <c r="H91" s="986">
        <v>750612.13339296612</v>
      </c>
      <c r="I91" s="986">
        <v>747462.92900615651</v>
      </c>
      <c r="J91" s="590">
        <v>740505.91173146758</v>
      </c>
      <c r="K91" s="986">
        <v>732628.00270077283</v>
      </c>
      <c r="L91" s="986">
        <v>738712.30626489967</v>
      </c>
      <c r="M91" s="986">
        <v>729946.28812185954</v>
      </c>
      <c r="N91" s="986">
        <v>724982.97641018534</v>
      </c>
      <c r="O91" s="986">
        <v>725730.94707488304</v>
      </c>
      <c r="P91" s="986">
        <v>723804.9711388502</v>
      </c>
      <c r="Q91" s="629" t="s">
        <v>2634</v>
      </c>
      <c r="R91" s="639"/>
    </row>
    <row r="92" spans="1:18" s="984" customFormat="1" ht="9.9499999999999993" customHeight="1">
      <c r="A92" s="642"/>
      <c r="B92" s="565"/>
      <c r="E92" s="988"/>
      <c r="F92" s="988"/>
      <c r="G92" s="988"/>
      <c r="H92" s="986"/>
      <c r="I92" s="595"/>
      <c r="J92" s="1985"/>
      <c r="K92" s="988"/>
      <c r="L92" s="988"/>
      <c r="M92" s="988"/>
      <c r="N92" s="986"/>
      <c r="O92" s="988"/>
      <c r="P92" s="596"/>
      <c r="Q92" s="643"/>
      <c r="R92" s="557"/>
    </row>
    <row r="93" spans="1:18" s="984" customFormat="1" ht="9.9499999999999993" customHeight="1">
      <c r="A93" s="642"/>
      <c r="B93" s="565"/>
      <c r="E93" s="988"/>
      <c r="F93" s="988"/>
      <c r="G93" s="988"/>
      <c r="H93" s="986"/>
      <c r="I93" s="595"/>
      <c r="J93" s="1985"/>
      <c r="K93" s="988"/>
      <c r="L93" s="988"/>
      <c r="M93" s="988"/>
      <c r="N93" s="986"/>
      <c r="O93" s="988"/>
      <c r="P93" s="596"/>
      <c r="Q93" s="644"/>
      <c r="R93" s="572"/>
    </row>
    <row r="94" spans="1:18" s="984" customFormat="1" ht="9.9499999999999993" customHeight="1">
      <c r="A94" s="642"/>
      <c r="B94" s="565"/>
      <c r="E94" s="988"/>
      <c r="F94" s="988"/>
      <c r="G94" s="988"/>
      <c r="H94" s="986"/>
      <c r="I94" s="595"/>
      <c r="J94" s="1985"/>
      <c r="K94" s="988"/>
      <c r="L94" s="988"/>
      <c r="M94" s="988"/>
      <c r="N94" s="986"/>
      <c r="O94" s="988"/>
      <c r="P94" s="596"/>
      <c r="Q94" s="644"/>
    </row>
    <row r="95" spans="1:18" s="984" customFormat="1" ht="9.9499999999999993" customHeight="1">
      <c r="A95" s="642"/>
      <c r="B95" s="987"/>
      <c r="C95" s="988"/>
      <c r="E95" s="988"/>
      <c r="F95" s="988"/>
      <c r="G95" s="988"/>
      <c r="H95" s="986"/>
      <c r="I95" s="595"/>
      <c r="J95" s="1985"/>
      <c r="K95" s="988"/>
      <c r="L95" s="988"/>
      <c r="M95" s="988"/>
      <c r="N95" s="986"/>
      <c r="O95" s="988"/>
      <c r="P95" s="596"/>
      <c r="Q95" s="644"/>
    </row>
    <row r="96" spans="1:18" s="984" customFormat="1" ht="9.9499999999999993" customHeight="1">
      <c r="A96" s="642"/>
      <c r="B96" s="987"/>
      <c r="C96" s="988"/>
      <c r="E96" s="988"/>
      <c r="F96" s="988"/>
      <c r="G96" s="988"/>
      <c r="H96" s="986"/>
      <c r="I96" s="595"/>
      <c r="J96" s="1985"/>
      <c r="K96" s="988"/>
      <c r="L96" s="988"/>
      <c r="M96" s="988"/>
      <c r="N96" s="986"/>
      <c r="O96" s="988"/>
      <c r="P96" s="596"/>
      <c r="Q96" s="644"/>
    </row>
    <row r="97" spans="1:17" s="984" customFormat="1" ht="9.9499999999999993" customHeight="1">
      <c r="A97" s="642"/>
      <c r="B97" s="987"/>
      <c r="C97" s="988"/>
      <c r="D97" s="988"/>
      <c r="E97" s="988"/>
      <c r="F97" s="988"/>
      <c r="G97" s="988"/>
      <c r="H97" s="986"/>
      <c r="I97" s="595"/>
      <c r="J97" s="1985"/>
      <c r="K97" s="988"/>
      <c r="L97" s="988"/>
      <c r="M97" s="988"/>
      <c r="N97" s="986"/>
      <c r="O97" s="988"/>
      <c r="P97" s="596"/>
      <c r="Q97" s="644"/>
    </row>
    <row r="98" spans="1:17" s="984" customFormat="1" ht="9.75" customHeight="1">
      <c r="A98" s="639"/>
      <c r="B98" s="987"/>
      <c r="C98" s="988"/>
      <c r="D98" s="988"/>
      <c r="E98" s="988"/>
      <c r="F98" s="988"/>
      <c r="G98" s="988"/>
      <c r="H98" s="986"/>
      <c r="I98" s="595"/>
      <c r="J98" s="1985"/>
      <c r="K98" s="988"/>
      <c r="L98" s="988"/>
      <c r="M98" s="988"/>
      <c r="N98" s="988"/>
      <c r="O98" s="988"/>
      <c r="P98" s="596"/>
      <c r="Q98" s="644"/>
    </row>
    <row r="99" spans="1:17">
      <c r="B99" s="987"/>
      <c r="C99" s="988"/>
      <c r="D99" s="988"/>
      <c r="E99" s="988"/>
      <c r="F99" s="988"/>
      <c r="G99" s="988"/>
      <c r="H99" s="986"/>
      <c r="I99" s="595"/>
      <c r="J99" s="1985"/>
      <c r="K99" s="988"/>
      <c r="L99" s="988"/>
      <c r="M99" s="988"/>
      <c r="N99" s="988"/>
      <c r="O99" s="988"/>
      <c r="P99" s="596"/>
      <c r="Q99" s="604"/>
    </row>
    <row r="100" spans="1:17">
      <c r="B100" s="987"/>
      <c r="C100" s="988"/>
      <c r="D100" s="988"/>
      <c r="E100" s="988"/>
      <c r="F100" s="988"/>
      <c r="G100" s="988"/>
      <c r="H100" s="986"/>
      <c r="I100" s="986"/>
      <c r="J100" s="590"/>
      <c r="K100" s="988"/>
      <c r="L100" s="988"/>
      <c r="M100" s="988"/>
      <c r="N100" s="988"/>
      <c r="O100" s="988"/>
      <c r="P100" s="596"/>
      <c r="Q100" s="604"/>
    </row>
    <row r="101" spans="1:17">
      <c r="B101" s="987"/>
      <c r="C101" s="988"/>
      <c r="D101" s="988"/>
      <c r="E101" s="988"/>
      <c r="F101" s="988"/>
      <c r="G101" s="988"/>
      <c r="H101" s="986"/>
      <c r="I101" s="988"/>
      <c r="J101" s="596"/>
      <c r="K101" s="986"/>
      <c r="L101" s="986"/>
      <c r="M101" s="986"/>
      <c r="N101" s="986"/>
      <c r="O101" s="986"/>
      <c r="P101" s="590"/>
      <c r="Q101" s="604"/>
    </row>
    <row r="102" spans="1:17">
      <c r="B102" s="987"/>
      <c r="C102" s="988"/>
      <c r="D102" s="988"/>
      <c r="E102" s="988"/>
      <c r="F102" s="988"/>
      <c r="G102" s="988"/>
      <c r="H102" s="986"/>
      <c r="I102" s="988"/>
      <c r="J102" s="596"/>
      <c r="K102" s="600"/>
      <c r="L102" s="600"/>
      <c r="M102" s="600"/>
      <c r="N102" s="600"/>
      <c r="O102" s="600"/>
      <c r="P102" s="601"/>
      <c r="Q102" s="604"/>
    </row>
    <row r="103" spans="1:17">
      <c r="B103" s="985"/>
      <c r="C103" s="986"/>
      <c r="D103" s="988"/>
      <c r="E103" s="988"/>
      <c r="F103" s="988"/>
      <c r="G103" s="988"/>
      <c r="H103" s="986"/>
      <c r="I103" s="986"/>
      <c r="J103" s="590"/>
      <c r="K103" s="600"/>
      <c r="L103" s="600"/>
      <c r="M103" s="600"/>
      <c r="N103" s="600"/>
      <c r="O103" s="600"/>
      <c r="P103" s="601"/>
      <c r="Q103" s="604"/>
    </row>
    <row r="104" spans="1:17">
      <c r="B104" s="645"/>
      <c r="C104" s="646"/>
      <c r="D104" s="646"/>
      <c r="E104" s="646"/>
      <c r="F104" s="646"/>
      <c r="G104" s="646"/>
      <c r="H104" s="646"/>
      <c r="I104" s="646"/>
      <c r="J104" s="647"/>
      <c r="K104" s="646"/>
      <c r="L104" s="646"/>
      <c r="M104" s="646"/>
      <c r="N104" s="646"/>
      <c r="O104" s="646"/>
      <c r="P104" s="647"/>
      <c r="Q104" s="604"/>
    </row>
    <row r="105" spans="1:17">
      <c r="B105" s="645"/>
      <c r="C105" s="646"/>
      <c r="D105" s="646"/>
      <c r="E105" s="646"/>
      <c r="F105" s="646"/>
      <c r="G105" s="646"/>
      <c r="H105" s="646"/>
      <c r="I105" s="646"/>
      <c r="J105" s="647"/>
      <c r="K105" s="646"/>
      <c r="L105" s="646"/>
      <c r="M105" s="646"/>
      <c r="N105" s="646"/>
      <c r="O105" s="646"/>
      <c r="P105" s="647"/>
      <c r="Q105" s="604"/>
    </row>
    <row r="106" spans="1:17">
      <c r="B106" s="645"/>
      <c r="C106" s="646"/>
      <c r="D106" s="646"/>
      <c r="E106" s="646"/>
      <c r="F106" s="646"/>
      <c r="G106" s="646"/>
      <c r="H106" s="646"/>
      <c r="I106" s="646"/>
      <c r="J106" s="647"/>
      <c r="K106" s="646"/>
      <c r="L106" s="646"/>
      <c r="M106" s="646"/>
      <c r="N106" s="646"/>
      <c r="O106" s="646"/>
      <c r="P106" s="647"/>
      <c r="Q106" s="604"/>
    </row>
    <row r="107" spans="1:17">
      <c r="B107" s="645"/>
      <c r="C107" s="646"/>
      <c r="D107" s="646"/>
      <c r="E107" s="646"/>
      <c r="F107" s="646"/>
      <c r="G107" s="646"/>
      <c r="H107" s="646"/>
      <c r="I107" s="646"/>
      <c r="J107" s="647"/>
      <c r="K107" s="646"/>
      <c r="L107" s="646"/>
      <c r="M107" s="646"/>
      <c r="N107" s="646"/>
      <c r="O107" s="646"/>
      <c r="P107" s="647"/>
      <c r="Q107" s="604"/>
    </row>
    <row r="108" spans="1:17">
      <c r="B108" s="645"/>
      <c r="C108" s="646"/>
      <c r="D108" s="646"/>
      <c r="E108" s="646"/>
      <c r="F108" s="646"/>
      <c r="G108" s="646"/>
      <c r="H108" s="646"/>
      <c r="I108" s="646"/>
      <c r="J108" s="647"/>
      <c r="K108" s="646"/>
      <c r="L108" s="646"/>
      <c r="M108" s="646"/>
      <c r="N108" s="646"/>
      <c r="O108" s="646"/>
      <c r="P108" s="647"/>
      <c r="Q108" s="604"/>
    </row>
    <row r="109" spans="1:17">
      <c r="B109" s="645"/>
      <c r="C109" s="646"/>
      <c r="D109" s="646"/>
      <c r="E109" s="646"/>
      <c r="F109" s="646"/>
      <c r="G109" s="646"/>
      <c r="H109" s="646"/>
      <c r="I109" s="646"/>
      <c r="J109" s="647"/>
      <c r="K109" s="646"/>
      <c r="L109" s="646"/>
      <c r="M109" s="646"/>
      <c r="N109" s="646"/>
      <c r="O109" s="646"/>
      <c r="P109" s="647"/>
      <c r="Q109" s="604"/>
    </row>
    <row r="110" spans="1:17">
      <c r="B110" s="645"/>
      <c r="C110" s="646"/>
      <c r="D110" s="646"/>
      <c r="E110" s="646"/>
      <c r="F110" s="646"/>
      <c r="G110" s="646"/>
      <c r="H110" s="646"/>
      <c r="I110" s="646"/>
      <c r="J110" s="647"/>
      <c r="K110" s="646"/>
      <c r="L110" s="646"/>
      <c r="M110" s="646"/>
      <c r="N110" s="646"/>
      <c r="O110" s="646"/>
      <c r="P110" s="647"/>
      <c r="Q110" s="604"/>
    </row>
    <row r="111" spans="1:17">
      <c r="B111" s="645"/>
      <c r="C111" s="646"/>
      <c r="D111" s="646"/>
      <c r="E111" s="646"/>
      <c r="F111" s="646"/>
      <c r="G111" s="646"/>
      <c r="H111" s="646"/>
      <c r="I111" s="646"/>
      <c r="J111" s="647"/>
      <c r="K111" s="646"/>
      <c r="L111" s="646"/>
      <c r="M111" s="646"/>
      <c r="N111" s="646"/>
      <c r="O111" s="646"/>
      <c r="P111" s="647"/>
      <c r="Q111" s="604"/>
    </row>
    <row r="112" spans="1:17">
      <c r="B112" s="645"/>
      <c r="C112" s="646"/>
      <c r="D112" s="646"/>
      <c r="E112" s="646"/>
      <c r="F112" s="646"/>
      <c r="G112" s="646"/>
      <c r="H112" s="646"/>
      <c r="I112" s="646"/>
      <c r="J112" s="647"/>
      <c r="K112" s="646"/>
      <c r="L112" s="646"/>
      <c r="M112" s="646"/>
      <c r="N112" s="646"/>
      <c r="O112" s="646"/>
      <c r="P112" s="647"/>
      <c r="Q112" s="604"/>
    </row>
    <row r="113" spans="1:18" ht="14.25" customHeight="1">
      <c r="B113" s="645"/>
      <c r="C113" s="646"/>
      <c r="D113" s="646"/>
      <c r="E113" s="646"/>
      <c r="F113" s="646"/>
      <c r="G113" s="646"/>
      <c r="H113" s="646"/>
      <c r="I113" s="646"/>
      <c r="J113" s="647"/>
      <c r="K113" s="646"/>
      <c r="L113" s="646"/>
      <c r="M113" s="646"/>
      <c r="N113" s="646"/>
      <c r="O113" s="646"/>
      <c r="P113" s="647"/>
      <c r="Q113" s="648"/>
    </row>
    <row r="114" spans="1:18" ht="14.25" customHeight="1">
      <c r="A114" s="602"/>
      <c r="B114" s="645"/>
      <c r="C114" s="646"/>
      <c r="D114" s="646"/>
      <c r="E114" s="646"/>
      <c r="F114" s="646"/>
      <c r="G114" s="646"/>
      <c r="H114" s="646"/>
      <c r="I114" s="646"/>
      <c r="J114" s="647"/>
      <c r="K114" s="646"/>
      <c r="L114" s="646"/>
      <c r="M114" s="646"/>
      <c r="N114" s="646"/>
      <c r="O114" s="646"/>
      <c r="P114" s="647"/>
      <c r="Q114" s="649"/>
    </row>
    <row r="115" spans="1:18" ht="12.95" customHeight="1">
      <c r="A115" s="605"/>
      <c r="B115" s="650"/>
      <c r="C115" s="651"/>
      <c r="D115" s="651"/>
      <c r="E115" s="651"/>
      <c r="F115" s="651"/>
      <c r="G115" s="651"/>
      <c r="H115" s="653"/>
      <c r="I115" s="653"/>
      <c r="J115" s="957"/>
      <c r="K115" s="653"/>
      <c r="L115" s="651"/>
      <c r="M115" s="651"/>
      <c r="N115" s="651"/>
      <c r="O115" s="651"/>
      <c r="P115" s="652"/>
      <c r="Q115" s="610"/>
    </row>
    <row r="116" spans="1:18" ht="12.75" customHeight="1">
      <c r="A116" s="611" t="s">
        <v>2599</v>
      </c>
      <c r="H116" s="654"/>
      <c r="I116" s="654"/>
      <c r="J116" s="654"/>
      <c r="Q116" s="613" t="s">
        <v>2635</v>
      </c>
    </row>
    <row r="117" spans="1:18" ht="12.75" customHeight="1">
      <c r="A117" s="655"/>
      <c r="B117" s="656"/>
      <c r="C117" s="656"/>
      <c r="D117" s="656"/>
      <c r="E117" s="656"/>
      <c r="F117" s="656"/>
      <c r="G117" s="656"/>
      <c r="H117" s="656"/>
      <c r="I117" s="656"/>
      <c r="J117" s="656"/>
      <c r="K117" s="656"/>
      <c r="L117" s="656"/>
      <c r="M117" s="656"/>
      <c r="N117" s="656"/>
      <c r="O117" s="654"/>
      <c r="P117" s="654"/>
      <c r="Q117" s="604"/>
    </row>
    <row r="118" spans="1:18" ht="12.75" customHeight="1">
      <c r="A118" s="655"/>
      <c r="C118" s="657"/>
      <c r="D118" s="657"/>
      <c r="F118" s="657"/>
      <c r="G118" s="657"/>
      <c r="H118" s="654"/>
      <c r="I118" s="654"/>
      <c r="J118" s="654"/>
      <c r="L118" s="657"/>
      <c r="M118" s="657"/>
      <c r="O118" s="657"/>
      <c r="P118" s="657"/>
      <c r="Q118" s="604"/>
    </row>
    <row r="119" spans="1:18" ht="24" customHeight="1">
      <c r="A119" s="544" t="s">
        <v>2543</v>
      </c>
      <c r="I119" s="657"/>
      <c r="J119" s="657"/>
      <c r="Q119" s="545" t="s">
        <v>2544</v>
      </c>
    </row>
    <row r="120" spans="1:18" ht="20.25">
      <c r="A120" s="658" t="s">
        <v>2636</v>
      </c>
      <c r="Q120" s="548" t="s">
        <v>2637</v>
      </c>
    </row>
    <row r="121" spans="1:18" ht="15.95" customHeight="1">
      <c r="A121" s="549" t="s">
        <v>2547</v>
      </c>
      <c r="Q121" s="551" t="s">
        <v>2548</v>
      </c>
    </row>
    <row r="122" spans="1:18" ht="15.95" customHeight="1">
      <c r="A122" s="605"/>
      <c r="Q122" s="610"/>
    </row>
    <row r="123" spans="1:18" s="973" customFormat="1" ht="12.95" customHeight="1">
      <c r="A123" s="555"/>
      <c r="B123" s="2269" t="s">
        <v>1569</v>
      </c>
      <c r="C123" s="2270"/>
      <c r="D123" s="2270"/>
      <c r="E123" s="2270"/>
      <c r="F123" s="2270"/>
      <c r="G123" s="2270"/>
      <c r="H123" s="2270"/>
      <c r="I123" s="2270"/>
      <c r="J123" s="2271"/>
      <c r="K123" s="2270" t="s">
        <v>2549</v>
      </c>
      <c r="L123" s="2270"/>
      <c r="M123" s="2270"/>
      <c r="N123" s="2270"/>
      <c r="O123" s="2270"/>
      <c r="P123" s="2271"/>
      <c r="Q123" s="622"/>
      <c r="R123" s="984"/>
    </row>
    <row r="124" spans="1:18" s="973" customFormat="1" ht="12.95" customHeight="1">
      <c r="A124" s="555"/>
      <c r="B124" s="2272"/>
      <c r="C124" s="2273"/>
      <c r="D124" s="2273"/>
      <c r="E124" s="2273"/>
      <c r="F124" s="2273"/>
      <c r="G124" s="2273"/>
      <c r="H124" s="2273"/>
      <c r="I124" s="2273"/>
      <c r="J124" s="2274"/>
      <c r="K124" s="2273"/>
      <c r="L124" s="2273"/>
      <c r="M124" s="2273"/>
      <c r="N124" s="2273"/>
      <c r="O124" s="2273"/>
      <c r="P124" s="2274"/>
      <c r="Q124" s="623"/>
      <c r="R124" s="984"/>
    </row>
    <row r="125" spans="1:18" s="973" customFormat="1" ht="12.95" customHeight="1">
      <c r="A125" s="555"/>
      <c r="B125" s="559" t="s">
        <v>45</v>
      </c>
      <c r="C125" s="560" t="s">
        <v>47</v>
      </c>
      <c r="D125" s="560" t="s">
        <v>27</v>
      </c>
      <c r="E125" s="1984" t="s">
        <v>28</v>
      </c>
      <c r="F125" s="1984" t="s">
        <v>29</v>
      </c>
      <c r="G125" s="1984" t="s">
        <v>30</v>
      </c>
      <c r="H125" s="203" t="s">
        <v>23</v>
      </c>
      <c r="I125" s="203" t="s">
        <v>24</v>
      </c>
      <c r="J125" s="953" t="s">
        <v>25</v>
      </c>
      <c r="K125" s="223" t="s">
        <v>1571</v>
      </c>
      <c r="L125" s="223" t="s">
        <v>1676</v>
      </c>
      <c r="M125" s="223" t="s">
        <v>26</v>
      </c>
      <c r="N125" s="224" t="s">
        <v>45</v>
      </c>
      <c r="O125" s="224" t="s">
        <v>47</v>
      </c>
      <c r="P125" s="712" t="s">
        <v>27</v>
      </c>
      <c r="Q125" s="624"/>
      <c r="R125" s="557"/>
    </row>
    <row r="126" spans="1:18" s="973" customFormat="1" ht="12.95" customHeight="1">
      <c r="A126" s="561"/>
      <c r="B126" s="562" t="s">
        <v>2412</v>
      </c>
      <c r="C126" s="563" t="s">
        <v>46</v>
      </c>
      <c r="D126" s="563" t="s">
        <v>12</v>
      </c>
      <c r="E126" s="563" t="s">
        <v>11</v>
      </c>
      <c r="F126" s="563" t="s">
        <v>10</v>
      </c>
      <c r="G126" s="1986" t="s">
        <v>9</v>
      </c>
      <c r="H126" s="228" t="s">
        <v>8</v>
      </c>
      <c r="I126" s="228" t="s">
        <v>1573</v>
      </c>
      <c r="J126" s="229" t="s">
        <v>1574</v>
      </c>
      <c r="K126" s="231" t="s">
        <v>2638</v>
      </c>
      <c r="L126" s="231" t="s">
        <v>43</v>
      </c>
      <c r="M126" s="231" t="s">
        <v>44</v>
      </c>
      <c r="N126" s="232" t="s">
        <v>2412</v>
      </c>
      <c r="O126" s="232" t="s">
        <v>46</v>
      </c>
      <c r="P126" s="715" t="s">
        <v>12</v>
      </c>
      <c r="Q126" s="625"/>
      <c r="R126" s="557"/>
    </row>
    <row r="127" spans="1:18" ht="15">
      <c r="A127" s="564"/>
      <c r="B127" s="565"/>
      <c r="G127" s="1987"/>
      <c r="J127" s="1988"/>
      <c r="P127" s="566"/>
      <c r="Q127" s="567"/>
      <c r="R127" s="557"/>
    </row>
    <row r="128" spans="1:18" s="573" customFormat="1" ht="20.100000000000001" customHeight="1">
      <c r="A128" s="633" t="s">
        <v>2639</v>
      </c>
      <c r="B128" s="659">
        <v>1115120.8879539829</v>
      </c>
      <c r="C128" s="660">
        <v>1112988.4853608038</v>
      </c>
      <c r="D128" s="660">
        <v>1123145.5804308858</v>
      </c>
      <c r="E128" s="660">
        <v>1116878.6188786414</v>
      </c>
      <c r="F128" s="660">
        <v>1104917.3077825627</v>
      </c>
      <c r="G128" s="660">
        <v>1098361.4681132853</v>
      </c>
      <c r="H128" s="662">
        <v>1092637.2776233195</v>
      </c>
      <c r="I128" s="662">
        <v>1065532.5313482883</v>
      </c>
      <c r="J128" s="673">
        <v>1066040.2945902443</v>
      </c>
      <c r="K128" s="662">
        <v>1078331.2509037168</v>
      </c>
      <c r="L128" s="662">
        <v>1058173.1377007896</v>
      </c>
      <c r="M128" s="662">
        <v>1061797.0647189955</v>
      </c>
      <c r="N128" s="662">
        <v>1057481.1950906853</v>
      </c>
      <c r="O128" s="662">
        <v>1053103.4220690476</v>
      </c>
      <c r="P128" s="662">
        <v>1059372.753254672</v>
      </c>
      <c r="Q128" s="634" t="s">
        <v>2640</v>
      </c>
      <c r="R128" s="572"/>
    </row>
    <row r="129" spans="1:18" s="973" customFormat="1" ht="20.100000000000001" customHeight="1">
      <c r="A129" s="663" t="s">
        <v>2641</v>
      </c>
      <c r="B129" s="664">
        <v>1400.46566024</v>
      </c>
      <c r="C129" s="665">
        <v>1656.90172029</v>
      </c>
      <c r="D129" s="665">
        <v>1578.10660601</v>
      </c>
      <c r="E129" s="665">
        <v>1410.63872191</v>
      </c>
      <c r="F129" s="665">
        <v>1391.2439965399999</v>
      </c>
      <c r="G129" s="665">
        <v>1390.5658802299999</v>
      </c>
      <c r="H129" s="667">
        <v>1314.05775335</v>
      </c>
      <c r="I129" s="667">
        <v>1378.55968441</v>
      </c>
      <c r="J129" s="675">
        <v>1332.52135129</v>
      </c>
      <c r="K129" s="667">
        <v>1339.08751166</v>
      </c>
      <c r="L129" s="667">
        <v>1285.6819246800001</v>
      </c>
      <c r="M129" s="667">
        <v>1287.0817041400001</v>
      </c>
      <c r="N129" s="667">
        <v>1244.02765641</v>
      </c>
      <c r="O129" s="667">
        <v>1217.1171798500002</v>
      </c>
      <c r="P129" s="667">
        <v>1205.7493874400002</v>
      </c>
      <c r="Q129" s="668" t="s">
        <v>2642</v>
      </c>
      <c r="R129" s="984"/>
    </row>
    <row r="130" spans="1:18" s="973" customFormat="1" ht="20.100000000000001" customHeight="1">
      <c r="A130" s="663" t="s">
        <v>2643</v>
      </c>
      <c r="B130" s="664">
        <v>1113720.4222937429</v>
      </c>
      <c r="C130" s="665">
        <v>1111331.5836405137</v>
      </c>
      <c r="D130" s="665">
        <v>1121567.4738248757</v>
      </c>
      <c r="E130" s="665">
        <v>1115467.9801567313</v>
      </c>
      <c r="F130" s="665">
        <v>1103526.0637860226</v>
      </c>
      <c r="G130" s="665">
        <v>1096970.9022330553</v>
      </c>
      <c r="H130" s="667">
        <v>1091323.2198699696</v>
      </c>
      <c r="I130" s="667">
        <v>1064153.9716638783</v>
      </c>
      <c r="J130" s="675">
        <v>1064707.7732389544</v>
      </c>
      <c r="K130" s="667">
        <v>1076992.1633920567</v>
      </c>
      <c r="L130" s="667">
        <v>1056887.4557761096</v>
      </c>
      <c r="M130" s="667">
        <v>1060509.9830148555</v>
      </c>
      <c r="N130" s="667">
        <v>1056237.1674342754</v>
      </c>
      <c r="O130" s="667">
        <v>1051886.3048891975</v>
      </c>
      <c r="P130" s="667">
        <v>1058167.003867232</v>
      </c>
      <c r="Q130" s="668" t="s">
        <v>2644</v>
      </c>
      <c r="R130" s="572"/>
    </row>
    <row r="131" spans="1:18" s="973" customFormat="1" ht="20.100000000000001" customHeight="1">
      <c r="A131" s="669" t="s">
        <v>2645</v>
      </c>
      <c r="B131" s="996"/>
      <c r="C131" s="993"/>
      <c r="D131" s="993"/>
      <c r="E131" s="993"/>
      <c r="F131" s="993"/>
      <c r="G131" s="993"/>
      <c r="H131" s="667"/>
      <c r="I131" s="667"/>
      <c r="J131" s="675"/>
      <c r="K131" s="667"/>
      <c r="L131" s="667"/>
      <c r="M131" s="667"/>
      <c r="N131" s="667"/>
      <c r="O131" s="667"/>
      <c r="P131" s="667"/>
      <c r="Q131" s="634" t="s">
        <v>2646</v>
      </c>
      <c r="R131" s="557"/>
    </row>
    <row r="132" spans="1:18" s="573" customFormat="1" ht="20.100000000000001" customHeight="1">
      <c r="A132" s="669" t="s">
        <v>2647</v>
      </c>
      <c r="B132" s="1001">
        <v>252927.11160136474</v>
      </c>
      <c r="C132" s="998">
        <v>246923.34528613143</v>
      </c>
      <c r="D132" s="998">
        <v>247103.54277582446</v>
      </c>
      <c r="E132" s="998">
        <v>244938.51182904068</v>
      </c>
      <c r="F132" s="998">
        <v>238493.63948968585</v>
      </c>
      <c r="G132" s="998">
        <v>216405.28018231154</v>
      </c>
      <c r="H132" s="999">
        <v>213223.25033733356</v>
      </c>
      <c r="I132" s="999">
        <v>222692.41249080884</v>
      </c>
      <c r="J132" s="678">
        <v>219233.51233114491</v>
      </c>
      <c r="K132" s="999">
        <v>214415.06387319241</v>
      </c>
      <c r="L132" s="999">
        <v>205881.75951255648</v>
      </c>
      <c r="M132" s="999">
        <v>210477.25916289992</v>
      </c>
      <c r="N132" s="999">
        <v>204493.38796714126</v>
      </c>
      <c r="O132" s="999">
        <v>205942.85419815092</v>
      </c>
      <c r="P132" s="999">
        <v>200522.12501780415</v>
      </c>
      <c r="Q132" s="634" t="s">
        <v>2648</v>
      </c>
      <c r="R132" s="572"/>
    </row>
    <row r="133" spans="1:18" s="973" customFormat="1" ht="20.100000000000001" customHeight="1">
      <c r="A133" s="670" t="s">
        <v>2649</v>
      </c>
      <c r="B133" s="664">
        <v>-168.1260208499998</v>
      </c>
      <c r="C133" s="665">
        <v>-1094.0932307200001</v>
      </c>
      <c r="D133" s="665">
        <v>-2030.9236300899997</v>
      </c>
      <c r="E133" s="665">
        <v>-2512.4186119599999</v>
      </c>
      <c r="F133" s="665">
        <v>-998.98092494000048</v>
      </c>
      <c r="G133" s="665">
        <v>-3903.3684151300017</v>
      </c>
      <c r="H133" s="667">
        <v>-6606.1876428800006</v>
      </c>
      <c r="I133" s="667">
        <v>-298.26046489999953</v>
      </c>
      <c r="J133" s="675">
        <v>2072.2853607100001</v>
      </c>
      <c r="K133" s="667">
        <v>556.41688447999968</v>
      </c>
      <c r="L133" s="667">
        <v>-3939.0408607999998</v>
      </c>
      <c r="M133" s="667">
        <v>1842.6182373600004</v>
      </c>
      <c r="N133" s="667">
        <v>-959.07557038000141</v>
      </c>
      <c r="O133" s="667">
        <v>-448.38191100999938</v>
      </c>
      <c r="P133" s="667">
        <v>-623.18738193000081</v>
      </c>
      <c r="Q133" s="671" t="s">
        <v>2650</v>
      </c>
      <c r="R133" s="557"/>
    </row>
    <row r="134" spans="1:18" s="973" customFormat="1" ht="20.100000000000001" customHeight="1">
      <c r="A134" s="672" t="s">
        <v>2651</v>
      </c>
      <c r="B134" s="664">
        <v>253095.23762221474</v>
      </c>
      <c r="C134" s="665">
        <v>248017.43851685143</v>
      </c>
      <c r="D134" s="665">
        <v>249134.46640591446</v>
      </c>
      <c r="E134" s="665">
        <v>247450.93044100067</v>
      </c>
      <c r="F134" s="665">
        <v>239492.62041462585</v>
      </c>
      <c r="G134" s="665">
        <v>220308.64859744156</v>
      </c>
      <c r="H134" s="667">
        <v>219829.43798021355</v>
      </c>
      <c r="I134" s="667">
        <v>222990.67295570884</v>
      </c>
      <c r="J134" s="675">
        <v>217161.22697043492</v>
      </c>
      <c r="K134" s="667">
        <v>213858.64698871243</v>
      </c>
      <c r="L134" s="667">
        <v>209820.80037335647</v>
      </c>
      <c r="M134" s="667">
        <v>208634.64092553992</v>
      </c>
      <c r="N134" s="667">
        <v>205452.46353752125</v>
      </c>
      <c r="O134" s="667">
        <v>206391.23610916091</v>
      </c>
      <c r="P134" s="667">
        <v>201145.31239973416</v>
      </c>
      <c r="Q134" s="671" t="s">
        <v>2652</v>
      </c>
      <c r="R134" s="557"/>
    </row>
    <row r="135" spans="1:18" s="573" customFormat="1" ht="20.100000000000001" customHeight="1">
      <c r="A135" s="633" t="s">
        <v>3069</v>
      </c>
      <c r="B135" s="1001">
        <v>280893.01551461284</v>
      </c>
      <c r="C135" s="998">
        <v>281336.14294982678</v>
      </c>
      <c r="D135" s="998">
        <v>279345.31357658975</v>
      </c>
      <c r="E135" s="998">
        <v>272971.97140798764</v>
      </c>
      <c r="F135" s="998">
        <v>270255.00104450661</v>
      </c>
      <c r="G135" s="998">
        <v>273079.54712069046</v>
      </c>
      <c r="H135" s="999">
        <v>253218.23971210996</v>
      </c>
      <c r="I135" s="999">
        <v>241224.05262898002</v>
      </c>
      <c r="J135" s="678">
        <v>243660.29979584002</v>
      </c>
      <c r="K135" s="999">
        <v>245555.02179733998</v>
      </c>
      <c r="L135" s="999">
        <v>239569.99794731999</v>
      </c>
      <c r="M135" s="999">
        <v>231537.37196352999</v>
      </c>
      <c r="N135" s="999">
        <v>232938.82024434002</v>
      </c>
      <c r="O135" s="999">
        <v>231817.58705905004</v>
      </c>
      <c r="P135" s="999">
        <v>231780.96602803</v>
      </c>
      <c r="Q135" s="634" t="s">
        <v>3070</v>
      </c>
      <c r="R135" s="572"/>
    </row>
    <row r="136" spans="1:18" s="573" customFormat="1" ht="20.100000000000001" customHeight="1">
      <c r="A136" s="633" t="s">
        <v>2653</v>
      </c>
      <c r="B136" s="659">
        <v>244615.18157374609</v>
      </c>
      <c r="C136" s="660">
        <v>243279.81206293096</v>
      </c>
      <c r="D136" s="660">
        <v>249713.98548925325</v>
      </c>
      <c r="E136" s="660">
        <v>247883.09020058316</v>
      </c>
      <c r="F136" s="660">
        <v>244592.68611272617</v>
      </c>
      <c r="G136" s="660">
        <v>242822.08653170295</v>
      </c>
      <c r="H136" s="662">
        <v>251683.08391284887</v>
      </c>
      <c r="I136" s="662">
        <v>242012.58448426769</v>
      </c>
      <c r="J136" s="673">
        <v>242924.45182783675</v>
      </c>
      <c r="K136" s="662">
        <v>244905.62176832356</v>
      </c>
      <c r="L136" s="662">
        <v>236064.28742869891</v>
      </c>
      <c r="M136" s="662">
        <v>234829.97030085995</v>
      </c>
      <c r="N136" s="662">
        <v>229433.61392343871</v>
      </c>
      <c r="O136" s="662">
        <v>226164.96523928485</v>
      </c>
      <c r="P136" s="662">
        <v>223915.79953475244</v>
      </c>
      <c r="Q136" s="634" t="s">
        <v>2654</v>
      </c>
      <c r="R136" s="572"/>
    </row>
    <row r="137" spans="1:18" s="573" customFormat="1" ht="20.100000000000001" customHeight="1">
      <c r="A137" s="640" t="s">
        <v>2655</v>
      </c>
      <c r="B137" s="661">
        <v>163102.40331995001</v>
      </c>
      <c r="C137" s="662">
        <v>162533.40252256003</v>
      </c>
      <c r="D137" s="662">
        <v>167191.29922031003</v>
      </c>
      <c r="E137" s="662">
        <v>165375.33137271</v>
      </c>
      <c r="F137" s="662">
        <v>166430.00235572</v>
      </c>
      <c r="G137" s="662">
        <v>164852.69336759002</v>
      </c>
      <c r="H137" s="662">
        <v>170181.74045609002</v>
      </c>
      <c r="I137" s="662">
        <v>161603.41805533002</v>
      </c>
      <c r="J137" s="673">
        <v>161202.59388541002</v>
      </c>
      <c r="K137" s="662">
        <v>163297.02164192003</v>
      </c>
      <c r="L137" s="662">
        <v>160961.66765563004</v>
      </c>
      <c r="M137" s="662">
        <v>160326.39747636</v>
      </c>
      <c r="N137" s="662">
        <v>156341.87619415001</v>
      </c>
      <c r="O137" s="662">
        <v>153594.67287294002</v>
      </c>
      <c r="P137" s="662">
        <v>150749.98105303</v>
      </c>
      <c r="Q137" s="674" t="s">
        <v>3071</v>
      </c>
      <c r="R137" s="572"/>
    </row>
    <row r="138" spans="1:18" s="973" customFormat="1" ht="20.100000000000001" customHeight="1">
      <c r="A138" s="670" t="s">
        <v>2656</v>
      </c>
      <c r="B138" s="666">
        <v>14760.214319950002</v>
      </c>
      <c r="C138" s="667">
        <v>14485.80452256</v>
      </c>
      <c r="D138" s="667">
        <v>18833.144220310001</v>
      </c>
      <c r="E138" s="667">
        <v>18879.641372710001</v>
      </c>
      <c r="F138" s="667">
        <v>18899.189355720002</v>
      </c>
      <c r="G138" s="667">
        <v>18229.931367589998</v>
      </c>
      <c r="H138" s="667">
        <v>24677.665456089999</v>
      </c>
      <c r="I138" s="667">
        <v>14637.621055330001</v>
      </c>
      <c r="J138" s="675">
        <v>14782.953885409999</v>
      </c>
      <c r="K138" s="667">
        <v>15790.621641919999</v>
      </c>
      <c r="L138" s="667">
        <v>15498.403655630002</v>
      </c>
      <c r="M138" s="667">
        <v>16165.81847636</v>
      </c>
      <c r="N138" s="667">
        <v>15743.139194150001</v>
      </c>
      <c r="O138" s="667">
        <v>14454.222872939999</v>
      </c>
      <c r="P138" s="667">
        <v>14326.63205303</v>
      </c>
      <c r="Q138" s="668" t="s">
        <v>3072</v>
      </c>
      <c r="R138" s="557"/>
    </row>
    <row r="139" spans="1:18" s="973" customFormat="1" ht="20.100000000000001" customHeight="1">
      <c r="A139" s="670" t="s">
        <v>2657</v>
      </c>
      <c r="B139" s="666">
        <v>148342.18900000001</v>
      </c>
      <c r="C139" s="667">
        <v>148047.59800000003</v>
      </c>
      <c r="D139" s="667">
        <v>148358.15500000003</v>
      </c>
      <c r="E139" s="667">
        <v>146495.69</v>
      </c>
      <c r="F139" s="667">
        <v>147530.81299999999</v>
      </c>
      <c r="G139" s="667">
        <v>146622.76200000002</v>
      </c>
      <c r="H139" s="667">
        <v>145504.07500000001</v>
      </c>
      <c r="I139" s="667">
        <v>146965.79700000002</v>
      </c>
      <c r="J139" s="675">
        <v>146419.64000000001</v>
      </c>
      <c r="K139" s="667">
        <v>147506.40000000002</v>
      </c>
      <c r="L139" s="667">
        <v>145463.26400000002</v>
      </c>
      <c r="M139" s="667">
        <v>144160.579</v>
      </c>
      <c r="N139" s="667">
        <v>140598.73700000002</v>
      </c>
      <c r="O139" s="667">
        <v>139140.45000000001</v>
      </c>
      <c r="P139" s="667">
        <v>136423.34900000002</v>
      </c>
      <c r="Q139" s="676" t="s">
        <v>3073</v>
      </c>
      <c r="R139" s="557"/>
    </row>
    <row r="140" spans="1:18" s="573" customFormat="1" ht="20.100000000000001" customHeight="1">
      <c r="A140" s="588" t="s">
        <v>2658</v>
      </c>
      <c r="B140" s="661">
        <v>81512.778253796074</v>
      </c>
      <c r="C140" s="662">
        <v>80746.409540370922</v>
      </c>
      <c r="D140" s="662">
        <v>82522.686268943202</v>
      </c>
      <c r="E140" s="662">
        <v>82507.758827873171</v>
      </c>
      <c r="F140" s="662">
        <v>78162.683757006162</v>
      </c>
      <c r="G140" s="662">
        <v>77969.393164112917</v>
      </c>
      <c r="H140" s="662">
        <v>81501.343456758856</v>
      </c>
      <c r="I140" s="662">
        <v>80409.166428937664</v>
      </c>
      <c r="J140" s="673">
        <v>81721.857942426723</v>
      </c>
      <c r="K140" s="662">
        <v>81608.600126403529</v>
      </c>
      <c r="L140" s="662">
        <v>75102.619773068873</v>
      </c>
      <c r="M140" s="662">
        <v>74503.572824499963</v>
      </c>
      <c r="N140" s="662">
        <v>73091.737729288696</v>
      </c>
      <c r="O140" s="662">
        <v>72570.292366344816</v>
      </c>
      <c r="P140" s="662">
        <v>73165.818481722425</v>
      </c>
      <c r="Q140" s="628" t="s">
        <v>3074</v>
      </c>
      <c r="R140" s="572"/>
    </row>
    <row r="141" spans="1:18" s="973" customFormat="1" ht="20.100000000000001" customHeight="1">
      <c r="A141" s="670" t="s">
        <v>2659</v>
      </c>
      <c r="B141" s="666">
        <v>9531.3806454800015</v>
      </c>
      <c r="C141" s="667">
        <v>9631.3422444099997</v>
      </c>
      <c r="D141" s="667">
        <v>8909.2461044899992</v>
      </c>
      <c r="E141" s="667">
        <v>8879.042605319999</v>
      </c>
      <c r="F141" s="667">
        <v>8893.7384663900011</v>
      </c>
      <c r="G141" s="667">
        <v>8506.2895391199982</v>
      </c>
      <c r="H141" s="667">
        <v>10567.456468269998</v>
      </c>
      <c r="I141" s="667">
        <v>9680.7604878799993</v>
      </c>
      <c r="J141" s="675">
        <v>10986.620993930002</v>
      </c>
      <c r="K141" s="667">
        <v>9722.4359889099997</v>
      </c>
      <c r="L141" s="667">
        <v>9501.7786311399996</v>
      </c>
      <c r="M141" s="667">
        <v>9540.7817207600001</v>
      </c>
      <c r="N141" s="667">
        <v>9496.4963518099994</v>
      </c>
      <c r="O141" s="667">
        <v>9413.4068961800003</v>
      </c>
      <c r="P141" s="667">
        <v>9298.8025172400012</v>
      </c>
      <c r="Q141" s="632" t="s">
        <v>3075</v>
      </c>
      <c r="R141" s="557"/>
    </row>
    <row r="142" spans="1:18" s="973" customFormat="1" ht="20.100000000000001" customHeight="1">
      <c r="A142" s="670" t="s">
        <v>2660</v>
      </c>
      <c r="B142" s="666">
        <v>27781.808008550699</v>
      </c>
      <c r="C142" s="667">
        <v>27281.789080777115</v>
      </c>
      <c r="D142" s="667">
        <v>27738.930882365097</v>
      </c>
      <c r="E142" s="667">
        <v>27266.774969993414</v>
      </c>
      <c r="F142" s="667">
        <v>26161.964813029204</v>
      </c>
      <c r="G142" s="667">
        <v>26125.499568544292</v>
      </c>
      <c r="H142" s="667">
        <v>25898.976235814807</v>
      </c>
      <c r="I142" s="667">
        <v>25930.99621146444</v>
      </c>
      <c r="J142" s="675">
        <v>25606.477211308382</v>
      </c>
      <c r="K142" s="667">
        <v>25709.039524210606</v>
      </c>
      <c r="L142" s="667">
        <v>21755.201108002453</v>
      </c>
      <c r="M142" s="667">
        <v>21154.113579540073</v>
      </c>
      <c r="N142" s="667">
        <v>21637.360715802894</v>
      </c>
      <c r="O142" s="667">
        <v>17796.084286518319</v>
      </c>
      <c r="P142" s="667">
        <v>21300.533117159212</v>
      </c>
      <c r="Q142" s="676" t="s">
        <v>3076</v>
      </c>
      <c r="R142" s="557"/>
    </row>
    <row r="143" spans="1:18" s="557" customFormat="1" ht="20.100000000000001" customHeight="1">
      <c r="A143" s="670" t="s">
        <v>2661</v>
      </c>
      <c r="B143" s="666">
        <v>43287.646599765365</v>
      </c>
      <c r="C143" s="667">
        <v>42909.104215183805</v>
      </c>
      <c r="D143" s="667">
        <v>44934.2242820881</v>
      </c>
      <c r="E143" s="667">
        <v>45391.013252559758</v>
      </c>
      <c r="F143" s="667">
        <v>42362.016477586963</v>
      </c>
      <c r="G143" s="667">
        <v>42542.794056448627</v>
      </c>
      <c r="H143" s="667">
        <v>44055.004752674045</v>
      </c>
      <c r="I143" s="667">
        <v>44097.129729593216</v>
      </c>
      <c r="J143" s="675">
        <v>44425.471737188338</v>
      </c>
      <c r="K143" s="667">
        <v>45516.098613282928</v>
      </c>
      <c r="L143" s="667">
        <v>43228.148033926416</v>
      </c>
      <c r="M143" s="667">
        <v>43303.773524199896</v>
      </c>
      <c r="N143" s="667">
        <v>41435.016661675792</v>
      </c>
      <c r="O143" s="667">
        <v>44831.321183646505</v>
      </c>
      <c r="P143" s="667">
        <v>42047.09784732321</v>
      </c>
      <c r="Q143" s="676" t="s">
        <v>3077</v>
      </c>
    </row>
    <row r="144" spans="1:18" s="557" customFormat="1" ht="20.100000000000001" customHeight="1">
      <c r="A144" s="670" t="s">
        <v>2662</v>
      </c>
      <c r="B144" s="666">
        <v>911.94299999999998</v>
      </c>
      <c r="C144" s="667">
        <v>924.17399999999998</v>
      </c>
      <c r="D144" s="667">
        <v>940.28500000000008</v>
      </c>
      <c r="E144" s="667">
        <v>970.928</v>
      </c>
      <c r="F144" s="667">
        <v>744.96399999999994</v>
      </c>
      <c r="G144" s="667">
        <v>794.81</v>
      </c>
      <c r="H144" s="667">
        <v>979.90599999999995</v>
      </c>
      <c r="I144" s="667">
        <v>700.28</v>
      </c>
      <c r="J144" s="675">
        <v>703.28800000000001</v>
      </c>
      <c r="K144" s="667">
        <v>661.02600000000007</v>
      </c>
      <c r="L144" s="667">
        <v>617.49200000000008</v>
      </c>
      <c r="M144" s="667">
        <v>504.904</v>
      </c>
      <c r="N144" s="667">
        <v>522.86400000000003</v>
      </c>
      <c r="O144" s="667">
        <v>529.48</v>
      </c>
      <c r="P144" s="667">
        <v>519.38499999999999</v>
      </c>
      <c r="Q144" s="676" t="s">
        <v>3078</v>
      </c>
    </row>
    <row r="145" spans="1:18" s="1994" customFormat="1" ht="20.100000000000001" customHeight="1">
      <c r="A145" s="677" t="s">
        <v>3079</v>
      </c>
      <c r="B145" s="1991">
        <v>72786.993603079987</v>
      </c>
      <c r="C145" s="1992">
        <v>70471.402305449999</v>
      </c>
      <c r="D145" s="1992">
        <v>70181.484736819999</v>
      </c>
      <c r="E145" s="1992">
        <v>70875.812263860003</v>
      </c>
      <c r="F145" s="1992">
        <v>69680.468316960003</v>
      </c>
      <c r="G145" s="1992">
        <v>70195.225980720003</v>
      </c>
      <c r="H145" s="1992">
        <v>76392.391777290002</v>
      </c>
      <c r="I145" s="1992">
        <v>75129.900601309986</v>
      </c>
      <c r="J145" s="1993">
        <v>76041.035687320007</v>
      </c>
      <c r="K145" s="1992">
        <v>80386.657214620005</v>
      </c>
      <c r="L145" s="1992">
        <v>75635.942929609999</v>
      </c>
      <c r="M145" s="1992">
        <v>75963.353490890004</v>
      </c>
      <c r="N145" s="1992">
        <v>78328.897873620008</v>
      </c>
      <c r="O145" s="1992">
        <v>75489.965584649995</v>
      </c>
      <c r="P145" s="1992">
        <v>74578.991190460001</v>
      </c>
      <c r="Q145" s="679" t="s">
        <v>3080</v>
      </c>
    </row>
    <row r="146" spans="1:18" ht="20.100000000000001" customHeight="1">
      <c r="A146" s="1995" t="s">
        <v>2663</v>
      </c>
      <c r="B146" s="1002">
        <v>-32552.435968615457</v>
      </c>
      <c r="C146" s="1000">
        <v>-37237.759493029575</v>
      </c>
      <c r="D146" s="1000">
        <v>-28340.294602449678</v>
      </c>
      <c r="E146" s="1996">
        <v>-22708.851123031171</v>
      </c>
      <c r="F146" s="1996">
        <v>-29144.57711928412</v>
      </c>
      <c r="G146" s="1996">
        <v>-24650.025713904502</v>
      </c>
      <c r="H146" s="1996">
        <v>-25972.806379735444</v>
      </c>
      <c r="I146" s="1996">
        <v>-29397.386703327749</v>
      </c>
      <c r="J146" s="1997">
        <v>-26917.774370656378</v>
      </c>
      <c r="K146" s="1996">
        <v>-23854.009530419986</v>
      </c>
      <c r="L146" s="1996">
        <v>-20078.399934884983</v>
      </c>
      <c r="M146" s="1996">
        <v>-22747.033818106549</v>
      </c>
      <c r="N146" s="1996">
        <v>-26140.755252889488</v>
      </c>
      <c r="O146" s="1996">
        <v>-17700.011224632675</v>
      </c>
      <c r="P146" s="1996">
        <v>-20420.128821945695</v>
      </c>
      <c r="Q146" s="680" t="s">
        <v>2664</v>
      </c>
      <c r="R146" s="557"/>
    </row>
    <row r="147" spans="1:18" s="573" customFormat="1" ht="20.100000000000001" customHeight="1">
      <c r="A147" s="677" t="s">
        <v>3081</v>
      </c>
      <c r="B147" s="661">
        <v>1444560.3911306793</v>
      </c>
      <c r="C147" s="662">
        <v>1431201.8043462513</v>
      </c>
      <c r="D147" s="662">
        <v>1441721.6414284171</v>
      </c>
      <c r="E147" s="662">
        <v>1435072.9640559154</v>
      </c>
      <c r="F147" s="662">
        <v>1409609.1484017048</v>
      </c>
      <c r="G147" s="662">
        <v>1390569.4031513997</v>
      </c>
      <c r="H147" s="662">
        <v>1381619.6998020986</v>
      </c>
      <c r="I147" s="662">
        <v>1350752.5848899873</v>
      </c>
      <c r="J147" s="673">
        <v>1350550.0928173691</v>
      </c>
      <c r="K147" s="662">
        <v>1369761.6971770548</v>
      </c>
      <c r="L147" s="662">
        <v>1344353.0322039484</v>
      </c>
      <c r="M147" s="662">
        <v>1344019.0973813711</v>
      </c>
      <c r="N147" s="662">
        <v>1342499.6525200943</v>
      </c>
      <c r="O147" s="662">
        <v>1349310.2171268361</v>
      </c>
      <c r="P147" s="662">
        <v>1339940.3185923637</v>
      </c>
      <c r="Q147" s="679" t="s">
        <v>3082</v>
      </c>
      <c r="R147" s="595"/>
    </row>
    <row r="148" spans="1:18" s="681" customFormat="1" ht="14.25" customHeight="1">
      <c r="B148" s="989"/>
      <c r="C148" s="572"/>
      <c r="D148" s="572"/>
      <c r="E148" s="572"/>
      <c r="F148" s="572"/>
      <c r="G148" s="572"/>
      <c r="H148" s="572"/>
      <c r="I148" s="572"/>
      <c r="J148" s="589"/>
      <c r="K148" s="986"/>
      <c r="L148" s="986"/>
      <c r="M148" s="986"/>
      <c r="N148" s="986"/>
      <c r="O148" s="986"/>
      <c r="P148" s="590"/>
      <c r="Q148" s="682"/>
      <c r="R148" s="683"/>
    </row>
    <row r="149" spans="1:18" s="554" customFormat="1" ht="15.75">
      <c r="A149" s="684"/>
      <c r="B149" s="989"/>
      <c r="C149" s="572"/>
      <c r="D149" s="974"/>
      <c r="E149" s="974"/>
      <c r="F149" s="974"/>
      <c r="G149" s="586"/>
      <c r="H149" s="986"/>
      <c r="I149" s="593"/>
      <c r="J149" s="755"/>
      <c r="K149" s="986"/>
      <c r="L149" s="986"/>
      <c r="M149" s="986"/>
      <c r="N149" s="986"/>
      <c r="O149" s="986"/>
      <c r="P149" s="590"/>
      <c r="Q149" s="682"/>
    </row>
    <row r="150" spans="1:18" ht="12.95" customHeight="1">
      <c r="B150" s="565"/>
      <c r="D150" s="572"/>
      <c r="E150" s="986"/>
      <c r="F150" s="986"/>
      <c r="G150" s="986"/>
      <c r="H150" s="986"/>
      <c r="I150" s="595"/>
      <c r="J150" s="1985"/>
      <c r="K150" s="988"/>
      <c r="L150" s="988"/>
      <c r="M150" s="988"/>
      <c r="N150" s="986"/>
      <c r="O150" s="988"/>
      <c r="P150" s="596"/>
      <c r="Q150" s="682"/>
      <c r="R150" s="683"/>
    </row>
    <row r="151" spans="1:18" ht="12.95" customHeight="1">
      <c r="B151" s="565"/>
      <c r="D151" s="572"/>
      <c r="E151" s="986"/>
      <c r="F151" s="986"/>
      <c r="G151" s="986"/>
      <c r="H151" s="986"/>
      <c r="I151" s="595"/>
      <c r="J151" s="1985"/>
      <c r="K151" s="988"/>
      <c r="L151" s="988"/>
      <c r="M151" s="988"/>
      <c r="N151" s="986"/>
      <c r="O151" s="988"/>
      <c r="P151" s="596"/>
      <c r="Q151" s="685"/>
    </row>
    <row r="152" spans="1:18" ht="12.95" customHeight="1">
      <c r="B152" s="565"/>
      <c r="E152" s="988"/>
      <c r="F152" s="988"/>
      <c r="G152" s="988"/>
      <c r="H152" s="986"/>
      <c r="I152" s="595"/>
      <c r="J152" s="1985"/>
      <c r="K152" s="988"/>
      <c r="L152" s="988"/>
      <c r="M152" s="988"/>
      <c r="N152" s="986"/>
      <c r="O152" s="988"/>
      <c r="P152" s="596"/>
      <c r="Q152" s="685"/>
    </row>
    <row r="153" spans="1:18" ht="12.95" customHeight="1">
      <c r="B153" s="565"/>
      <c r="E153" s="988"/>
      <c r="F153" s="988"/>
      <c r="G153" s="988"/>
      <c r="H153" s="986"/>
      <c r="I153" s="595"/>
      <c r="J153" s="1985"/>
      <c r="K153" s="988"/>
      <c r="L153" s="988"/>
      <c r="M153" s="988"/>
      <c r="N153" s="986"/>
      <c r="O153" s="988"/>
      <c r="P153" s="596"/>
      <c r="Q153" s="685"/>
    </row>
    <row r="154" spans="1:18" ht="12.95" customHeight="1">
      <c r="B154" s="565"/>
      <c r="E154" s="988"/>
      <c r="F154" s="988"/>
      <c r="G154" s="988"/>
      <c r="H154" s="986"/>
      <c r="I154" s="595"/>
      <c r="J154" s="1985"/>
      <c r="K154" s="988"/>
      <c r="L154" s="988"/>
      <c r="M154" s="988"/>
      <c r="N154" s="986"/>
      <c r="O154" s="988"/>
      <c r="P154" s="596"/>
      <c r="Q154" s="685"/>
    </row>
    <row r="155" spans="1:18" ht="12.95" customHeight="1">
      <c r="A155" s="686"/>
      <c r="B155" s="987"/>
      <c r="C155" s="988"/>
      <c r="E155" s="988"/>
      <c r="F155" s="988"/>
      <c r="G155" s="988"/>
      <c r="H155" s="986"/>
      <c r="I155" s="595"/>
      <c r="J155" s="1985"/>
      <c r="K155" s="988"/>
      <c r="L155" s="988"/>
      <c r="M155" s="988"/>
      <c r="N155" s="986"/>
      <c r="O155" s="988"/>
      <c r="P155" s="596"/>
      <c r="Q155" s="687"/>
    </row>
    <row r="156" spans="1:18" ht="12.95" customHeight="1">
      <c r="A156" s="688"/>
      <c r="B156" s="987"/>
      <c r="C156" s="988"/>
      <c r="E156" s="988"/>
      <c r="F156" s="988"/>
      <c r="G156" s="988"/>
      <c r="H156" s="986"/>
      <c r="I156" s="595"/>
      <c r="J156" s="1985"/>
      <c r="K156" s="988"/>
      <c r="L156" s="988"/>
      <c r="M156" s="988"/>
      <c r="N156" s="986"/>
      <c r="O156" s="988"/>
      <c r="P156" s="596"/>
      <c r="Q156" s="687"/>
    </row>
    <row r="157" spans="1:18" ht="12.95" customHeight="1">
      <c r="A157" s="689" t="s">
        <v>2665</v>
      </c>
      <c r="B157" s="987"/>
      <c r="C157" s="988"/>
      <c r="D157" s="988"/>
      <c r="E157" s="988"/>
      <c r="F157" s="988"/>
      <c r="G157" s="988"/>
      <c r="H157" s="986"/>
      <c r="I157" s="595"/>
      <c r="J157" s="1985"/>
      <c r="K157" s="988"/>
      <c r="L157" s="988"/>
      <c r="M157" s="988"/>
      <c r="N157" s="986"/>
      <c r="O157" s="988"/>
      <c r="P157" s="596"/>
      <c r="Q157" s="687"/>
    </row>
    <row r="158" spans="1:18" ht="12.95" customHeight="1">
      <c r="A158" s="690" t="s">
        <v>2666</v>
      </c>
      <c r="B158" s="987"/>
      <c r="C158" s="988"/>
      <c r="D158" s="988"/>
      <c r="E158" s="988"/>
      <c r="F158" s="988"/>
      <c r="G158" s="988"/>
      <c r="H158" s="986"/>
      <c r="I158" s="595"/>
      <c r="J158" s="1985"/>
      <c r="K158" s="988"/>
      <c r="L158" s="988"/>
      <c r="M158" s="988"/>
      <c r="N158" s="988"/>
      <c r="O158" s="988"/>
      <c r="P158" s="596"/>
      <c r="Q158" s="687" t="s">
        <v>3083</v>
      </c>
    </row>
    <row r="159" spans="1:18" ht="12.95" customHeight="1">
      <c r="A159" s="691" t="s">
        <v>3084</v>
      </c>
      <c r="B159" s="987"/>
      <c r="C159" s="988"/>
      <c r="D159" s="988"/>
      <c r="E159" s="988"/>
      <c r="F159" s="988"/>
      <c r="G159" s="988"/>
      <c r="H159" s="986"/>
      <c r="I159" s="595"/>
      <c r="J159" s="1985"/>
      <c r="K159" s="988"/>
      <c r="L159" s="988"/>
      <c r="M159" s="988"/>
      <c r="N159" s="988"/>
      <c r="O159" s="988"/>
      <c r="P159" s="596"/>
      <c r="Q159" s="546" t="s">
        <v>3085</v>
      </c>
    </row>
    <row r="160" spans="1:18" ht="12.95" customHeight="1">
      <c r="A160" s="691" t="s">
        <v>3086</v>
      </c>
      <c r="B160" s="987"/>
      <c r="C160" s="988"/>
      <c r="D160" s="988"/>
      <c r="E160" s="988"/>
      <c r="F160" s="988"/>
      <c r="G160" s="988"/>
      <c r="H160" s="986"/>
      <c r="I160" s="986"/>
      <c r="J160" s="590"/>
      <c r="K160" s="988"/>
      <c r="L160" s="988"/>
      <c r="M160" s="988"/>
      <c r="N160" s="988"/>
      <c r="O160" s="988"/>
      <c r="P160" s="596"/>
      <c r="Q160" s="613" t="s">
        <v>3087</v>
      </c>
      <c r="R160" s="546"/>
    </row>
    <row r="161" spans="1:17" ht="12.95" customHeight="1">
      <c r="A161" s="693" t="s">
        <v>3088</v>
      </c>
      <c r="B161" s="987"/>
      <c r="C161" s="988"/>
      <c r="D161" s="988"/>
      <c r="E161" s="988"/>
      <c r="F161" s="988"/>
      <c r="G161" s="988"/>
      <c r="H161" s="986"/>
      <c r="I161" s="988"/>
      <c r="J161" s="596"/>
      <c r="K161" s="986"/>
      <c r="L161" s="986"/>
      <c r="M161" s="986"/>
      <c r="N161" s="986"/>
      <c r="O161" s="986"/>
      <c r="P161" s="590"/>
      <c r="Q161" s="692" t="s">
        <v>3089</v>
      </c>
    </row>
    <row r="162" spans="1:17" ht="12.95" customHeight="1">
      <c r="A162" s="686" t="s">
        <v>3090</v>
      </c>
      <c r="B162" s="987"/>
      <c r="C162" s="988"/>
      <c r="D162" s="988"/>
      <c r="E162" s="988"/>
      <c r="F162" s="988"/>
      <c r="G162" s="988"/>
      <c r="H162" s="986"/>
      <c r="I162" s="988"/>
      <c r="J162" s="596"/>
      <c r="K162" s="600"/>
      <c r="L162" s="600"/>
      <c r="M162" s="600"/>
      <c r="N162" s="600"/>
      <c r="O162" s="600"/>
      <c r="P162" s="601"/>
      <c r="Q162" s="687"/>
    </row>
    <row r="163" spans="1:17" ht="12.95" customHeight="1">
      <c r="A163" s="686"/>
      <c r="B163" s="985"/>
      <c r="C163" s="986"/>
      <c r="D163" s="988"/>
      <c r="E163" s="988"/>
      <c r="F163" s="988"/>
      <c r="G163" s="988"/>
      <c r="H163" s="986"/>
      <c r="I163" s="986"/>
      <c r="J163" s="590"/>
      <c r="K163" s="600"/>
      <c r="L163" s="600"/>
      <c r="M163" s="600"/>
      <c r="N163" s="600"/>
      <c r="O163" s="600"/>
      <c r="P163" s="601"/>
      <c r="Q163" s="692"/>
    </row>
    <row r="164" spans="1:17">
      <c r="B164" s="645"/>
      <c r="C164" s="646"/>
      <c r="D164" s="646"/>
      <c r="E164" s="646"/>
      <c r="F164" s="646"/>
      <c r="G164" s="653"/>
      <c r="H164" s="646"/>
      <c r="I164" s="646"/>
      <c r="J164" s="957"/>
      <c r="K164" s="646"/>
      <c r="L164" s="646"/>
      <c r="M164" s="646"/>
      <c r="N164" s="646"/>
      <c r="O164" s="646"/>
      <c r="P164" s="646"/>
      <c r="Q164" s="694"/>
    </row>
    <row r="165" spans="1:17" ht="12.75" customHeight="1">
      <c r="A165" s="695" t="s">
        <v>2599</v>
      </c>
      <c r="B165" s="696"/>
      <c r="C165" s="696"/>
      <c r="D165" s="696"/>
      <c r="E165" s="696"/>
      <c r="F165" s="696"/>
      <c r="G165" s="646"/>
      <c r="H165" s="696"/>
      <c r="I165" s="696"/>
      <c r="J165" s="696"/>
      <c r="K165" s="696"/>
      <c r="L165" s="696"/>
      <c r="M165" s="696"/>
      <c r="N165" s="696"/>
      <c r="O165" s="696"/>
      <c r="P165" s="696"/>
      <c r="Q165" s="697" t="s">
        <v>2635</v>
      </c>
    </row>
    <row r="166" spans="1:17" ht="12.75" customHeight="1">
      <c r="A166" s="611"/>
      <c r="B166" s="646"/>
      <c r="C166" s="646"/>
      <c r="D166" s="646"/>
      <c r="E166" s="646"/>
      <c r="F166" s="646"/>
      <c r="G166" s="646"/>
      <c r="H166" s="646"/>
      <c r="I166" s="646"/>
      <c r="J166" s="646"/>
      <c r="K166" s="646"/>
      <c r="L166" s="646"/>
      <c r="M166" s="646"/>
      <c r="N166" s="646"/>
      <c r="O166" s="646"/>
      <c r="P166" s="646"/>
      <c r="Q166" s="604"/>
    </row>
    <row r="167" spans="1:17" ht="12.75" customHeight="1">
      <c r="B167" s="646"/>
      <c r="C167" s="646"/>
      <c r="D167" s="646"/>
      <c r="E167" s="646"/>
      <c r="F167" s="646"/>
      <c r="G167" s="646"/>
      <c r="H167" s="646"/>
      <c r="I167" s="646"/>
      <c r="J167" s="646"/>
      <c r="K167" s="646"/>
      <c r="L167" s="646"/>
      <c r="M167" s="646"/>
      <c r="N167" s="646"/>
      <c r="O167" s="646"/>
      <c r="P167" s="646"/>
    </row>
    <row r="168" spans="1:17" ht="22.5" customHeight="1">
      <c r="A168" s="2009" t="s">
        <v>2543</v>
      </c>
      <c r="B168" s="2010"/>
      <c r="C168" s="2010"/>
      <c r="D168" s="2010"/>
      <c r="E168" s="2010"/>
      <c r="F168" s="2010"/>
      <c r="G168" s="2011"/>
      <c r="H168" s="2010"/>
      <c r="I168" s="2010"/>
      <c r="J168" s="2011"/>
      <c r="K168" s="2010"/>
      <c r="L168" s="2010"/>
      <c r="M168" s="2011"/>
      <c r="N168" s="2010"/>
      <c r="O168" s="2010"/>
      <c r="P168" s="2010"/>
      <c r="Q168" s="2012" t="s">
        <v>2544</v>
      </c>
    </row>
    <row r="169" spans="1:17" ht="20.25">
      <c r="A169" s="2014" t="s">
        <v>3092</v>
      </c>
      <c r="B169" s="2015"/>
      <c r="C169" s="2015"/>
      <c r="D169" s="2015"/>
      <c r="E169" s="2015"/>
      <c r="F169" s="2015"/>
      <c r="G169" s="2013"/>
      <c r="H169" s="2013"/>
      <c r="I169" s="2013"/>
      <c r="J169" s="2016"/>
      <c r="K169" s="2017"/>
      <c r="L169" s="2017"/>
      <c r="M169" s="2018"/>
      <c r="N169" s="2017"/>
      <c r="O169" s="2017"/>
      <c r="P169" s="2017"/>
      <c r="Q169" s="2019" t="s">
        <v>3093</v>
      </c>
    </row>
    <row r="170" spans="1:17" ht="15">
      <c r="A170" s="2020"/>
      <c r="B170" s="2015"/>
      <c r="C170" s="2015"/>
      <c r="D170" s="2015"/>
      <c r="E170" s="2021"/>
      <c r="F170" s="2021"/>
      <c r="G170" s="2013"/>
      <c r="H170" s="2013"/>
      <c r="I170" s="2013"/>
      <c r="J170" s="2022"/>
      <c r="K170" s="2023"/>
      <c r="L170" s="2023"/>
      <c r="M170" s="2022"/>
      <c r="N170" s="2024"/>
      <c r="O170" s="2024"/>
      <c r="P170" s="2024"/>
      <c r="Q170" s="2025"/>
    </row>
    <row r="171" spans="1:17" ht="14.25">
      <c r="A171" s="2026"/>
      <c r="B171" s="2027"/>
      <c r="C171" s="2027"/>
      <c r="D171" s="2027"/>
      <c r="E171" s="2027"/>
      <c r="F171" s="2027"/>
      <c r="G171" s="2028"/>
      <c r="H171" s="2027"/>
      <c r="I171" s="2027"/>
      <c r="J171" s="2028"/>
      <c r="K171" s="2027"/>
      <c r="L171" s="2027"/>
      <c r="M171" s="2028"/>
      <c r="N171" s="2027"/>
      <c r="O171" s="2027"/>
      <c r="P171" s="2027"/>
      <c r="Q171" s="2029"/>
    </row>
    <row r="172" spans="1:17" ht="15">
      <c r="A172" s="2030"/>
      <c r="B172" s="2263" t="s">
        <v>1569</v>
      </c>
      <c r="C172" s="2264"/>
      <c r="D172" s="2264"/>
      <c r="E172" s="2264"/>
      <c r="F172" s="2264"/>
      <c r="G172" s="2264"/>
      <c r="H172" s="2264"/>
      <c r="I172" s="2264"/>
      <c r="J172" s="2265"/>
      <c r="K172" s="2264" t="s">
        <v>2549</v>
      </c>
      <c r="L172" s="2264"/>
      <c r="M172" s="2264"/>
      <c r="N172" s="2264"/>
      <c r="O172" s="2264"/>
      <c r="P172" s="2265"/>
      <c r="Q172" s="2031"/>
    </row>
    <row r="173" spans="1:17">
      <c r="A173" s="2299" t="s">
        <v>3094</v>
      </c>
      <c r="B173" s="2266"/>
      <c r="C173" s="2267"/>
      <c r="D173" s="2267"/>
      <c r="E173" s="2267"/>
      <c r="F173" s="2267"/>
      <c r="G173" s="2267"/>
      <c r="H173" s="2267"/>
      <c r="I173" s="2267"/>
      <c r="J173" s="2268"/>
      <c r="K173" s="2267"/>
      <c r="L173" s="2267"/>
      <c r="M173" s="2267"/>
      <c r="N173" s="2267"/>
      <c r="O173" s="2267"/>
      <c r="P173" s="2268"/>
      <c r="Q173" s="2301" t="s">
        <v>3095</v>
      </c>
    </row>
    <row r="174" spans="1:17">
      <c r="A174" s="2300"/>
      <c r="B174" s="1501" t="s">
        <v>45</v>
      </c>
      <c r="C174" s="1502" t="s">
        <v>47</v>
      </c>
      <c r="D174" s="1502" t="s">
        <v>27</v>
      </c>
      <c r="E174" s="1503" t="s">
        <v>28</v>
      </c>
      <c r="F174" s="1503" t="s">
        <v>29</v>
      </c>
      <c r="G174" s="1503" t="s">
        <v>30</v>
      </c>
      <c r="H174" s="1504" t="s">
        <v>23</v>
      </c>
      <c r="I174" s="1504" t="s">
        <v>24</v>
      </c>
      <c r="J174" s="1505" t="s">
        <v>25</v>
      </c>
      <c r="K174" s="1506" t="s">
        <v>1571</v>
      </c>
      <c r="L174" s="1506" t="s">
        <v>1676</v>
      </c>
      <c r="M174" s="1506" t="s">
        <v>26</v>
      </c>
      <c r="N174" s="1507" t="s">
        <v>45</v>
      </c>
      <c r="O174" s="1507" t="s">
        <v>47</v>
      </c>
      <c r="P174" s="1508" t="s">
        <v>27</v>
      </c>
      <c r="Q174" s="2302"/>
    </row>
    <row r="175" spans="1:17" ht="15">
      <c r="A175" s="2032"/>
      <c r="B175" s="1511" t="s">
        <v>2412</v>
      </c>
      <c r="C175" s="1512" t="s">
        <v>46</v>
      </c>
      <c r="D175" s="1512" t="s">
        <v>12</v>
      </c>
      <c r="E175" s="1512" t="s">
        <v>11</v>
      </c>
      <c r="F175" s="1512" t="s">
        <v>10</v>
      </c>
      <c r="G175" s="1513" t="s">
        <v>9</v>
      </c>
      <c r="H175" s="1514" t="s">
        <v>8</v>
      </c>
      <c r="I175" s="1514" t="s">
        <v>1573</v>
      </c>
      <c r="J175" s="1515" t="s">
        <v>1574</v>
      </c>
      <c r="K175" s="1516" t="s">
        <v>2638</v>
      </c>
      <c r="L175" s="1516" t="s">
        <v>43</v>
      </c>
      <c r="M175" s="1516" t="s">
        <v>44</v>
      </c>
      <c r="N175" s="1517" t="s">
        <v>2412</v>
      </c>
      <c r="O175" s="1517" t="s">
        <v>46</v>
      </c>
      <c r="P175" s="1518" t="s">
        <v>12</v>
      </c>
      <c r="Q175" s="2033"/>
    </row>
    <row r="176" spans="1:17">
      <c r="A176" s="2034"/>
      <c r="B176" s="2035"/>
      <c r="C176" s="2034"/>
      <c r="D176" s="2036"/>
      <c r="E176" s="2036"/>
      <c r="F176" s="2036"/>
      <c r="G176" s="2037"/>
      <c r="H176" s="2037"/>
      <c r="I176" s="2037"/>
      <c r="J176" s="2038"/>
      <c r="K176" s="2037"/>
      <c r="L176" s="2037"/>
      <c r="M176" s="2037"/>
      <c r="N176" s="2037"/>
      <c r="O176" s="2037"/>
      <c r="P176" s="2038"/>
      <c r="Q176" s="2034"/>
    </row>
    <row r="177" spans="1:17">
      <c r="A177" s="2039"/>
      <c r="B177" s="2035"/>
      <c r="C177" s="2034"/>
      <c r="D177" s="2036"/>
      <c r="E177" s="2036"/>
      <c r="F177" s="2036"/>
      <c r="G177" s="2036"/>
      <c r="H177" s="2036"/>
      <c r="I177" s="2036"/>
      <c r="J177" s="2040"/>
      <c r="K177" s="2036"/>
      <c r="L177" s="2036"/>
      <c r="M177" s="2036"/>
      <c r="N177" s="2036"/>
      <c r="O177" s="2036"/>
      <c r="P177" s="2040"/>
      <c r="Q177" s="2034"/>
    </row>
    <row r="178" spans="1:17">
      <c r="A178" s="2039"/>
      <c r="B178" s="2035"/>
      <c r="C178" s="2034"/>
      <c r="D178" s="2036"/>
      <c r="E178" s="2036"/>
      <c r="F178" s="2036"/>
      <c r="G178" s="2036"/>
      <c r="H178" s="2036"/>
      <c r="I178" s="2036"/>
      <c r="J178" s="2040"/>
      <c r="K178" s="2036"/>
      <c r="L178" s="2036"/>
      <c r="M178" s="2036"/>
      <c r="N178" s="2036"/>
      <c r="O178" s="2036"/>
      <c r="P178" s="2040"/>
      <c r="Q178" s="2034"/>
    </row>
    <row r="179" spans="1:17" ht="15">
      <c r="A179" s="2041" t="s">
        <v>3096</v>
      </c>
      <c r="B179" s="2042">
        <v>10.831</v>
      </c>
      <c r="C179" s="2043">
        <v>10.894600000000001</v>
      </c>
      <c r="D179" s="2043">
        <v>10.981</v>
      </c>
      <c r="E179" s="2043">
        <v>10.8965</v>
      </c>
      <c r="F179" s="2043">
        <v>10.8911</v>
      </c>
      <c r="G179" s="2043">
        <v>10.7652</v>
      </c>
      <c r="H179" s="2044">
        <v>11.0898</v>
      </c>
      <c r="I179" s="2044">
        <v>10.5861</v>
      </c>
      <c r="J179" s="2045">
        <v>10.620100000000001</v>
      </c>
      <c r="K179" s="2044">
        <v>10.7645</v>
      </c>
      <c r="L179" s="2044">
        <v>10.6426</v>
      </c>
      <c r="M179" s="2044">
        <v>10.7342</v>
      </c>
      <c r="N179" s="2044">
        <v>10.6396</v>
      </c>
      <c r="O179" s="2044">
        <v>10.628299999999999</v>
      </c>
      <c r="P179" s="2045">
        <v>10.713900000000001</v>
      </c>
      <c r="Q179" s="2046" t="s">
        <v>3097</v>
      </c>
    </row>
    <row r="180" spans="1:17" ht="15">
      <c r="A180" s="2047" t="s">
        <v>3098</v>
      </c>
      <c r="B180" s="2042">
        <v>9.2485999999999997</v>
      </c>
      <c r="C180" s="2043">
        <v>9.1297999999999995</v>
      </c>
      <c r="D180" s="2043">
        <v>9.3598999999999997</v>
      </c>
      <c r="E180" s="2043">
        <v>9.7195</v>
      </c>
      <c r="F180" s="2043">
        <v>9.7757000000000005</v>
      </c>
      <c r="G180" s="2043">
        <v>9.8999000000000006</v>
      </c>
      <c r="H180" s="2044">
        <v>10.139699999999999</v>
      </c>
      <c r="I180" s="2044">
        <v>9.5983999999999998</v>
      </c>
      <c r="J180" s="2045">
        <v>9.6283999999999992</v>
      </c>
      <c r="K180" s="2044">
        <v>9.5931999999999995</v>
      </c>
      <c r="L180" s="2044">
        <v>9.6724999999999994</v>
      </c>
      <c r="M180" s="2044">
        <v>9.6175999999999995</v>
      </c>
      <c r="N180" s="2044">
        <v>9.7468000000000004</v>
      </c>
      <c r="O180" s="2044">
        <v>9.6288</v>
      </c>
      <c r="P180" s="2045">
        <v>9.6122999999999994</v>
      </c>
      <c r="Q180" s="2048" t="s">
        <v>3099</v>
      </c>
    </row>
    <row r="181" spans="1:17" ht="15">
      <c r="A181" s="2047" t="s">
        <v>3100</v>
      </c>
      <c r="B181" s="2042">
        <v>6.9127999999999998</v>
      </c>
      <c r="C181" s="2043">
        <v>6.9863999999999997</v>
      </c>
      <c r="D181" s="2043">
        <v>7.0049000000000001</v>
      </c>
      <c r="E181" s="2043">
        <v>7.1064999999999996</v>
      </c>
      <c r="F181" s="2043">
        <v>7.1226000000000003</v>
      </c>
      <c r="G181" s="2043">
        <v>7.1402000000000001</v>
      </c>
      <c r="H181" s="2044">
        <v>7.1131000000000002</v>
      </c>
      <c r="I181" s="2044">
        <v>7.1384999999999996</v>
      </c>
      <c r="J181" s="2045">
        <v>7.2744</v>
      </c>
      <c r="K181" s="2044">
        <v>7.3630000000000004</v>
      </c>
      <c r="L181" s="2044">
        <v>7.2774999999999999</v>
      </c>
      <c r="M181" s="2044">
        <v>7.3075999999999999</v>
      </c>
      <c r="N181" s="2044">
        <v>7.3577000000000004</v>
      </c>
      <c r="O181" s="2044">
        <v>7.2473000000000001</v>
      </c>
      <c r="P181" s="2045">
        <v>7.3102999999999998</v>
      </c>
      <c r="Q181" s="2049" t="s">
        <v>3101</v>
      </c>
    </row>
    <row r="182" spans="1:17" ht="15">
      <c r="A182" s="2047" t="s">
        <v>3102</v>
      </c>
      <c r="B182" s="2042">
        <v>11.872999999999999</v>
      </c>
      <c r="C182" s="2043">
        <v>12.167999999999999</v>
      </c>
      <c r="D182" s="2043">
        <v>12.135</v>
      </c>
      <c r="E182" s="2043">
        <v>11.925000000000001</v>
      </c>
      <c r="F182" s="2043">
        <v>12.087</v>
      </c>
      <c r="G182" s="2043">
        <v>12.39</v>
      </c>
      <c r="H182" s="2044">
        <v>12.522</v>
      </c>
      <c r="I182" s="2044">
        <v>12.368</v>
      </c>
      <c r="J182" s="2045">
        <v>12.622</v>
      </c>
      <c r="K182" s="2044">
        <v>12.646000000000001</v>
      </c>
      <c r="L182" s="2044">
        <v>12.475</v>
      </c>
      <c r="M182" s="2044">
        <v>12.458</v>
      </c>
      <c r="N182" s="2044">
        <v>11.991</v>
      </c>
      <c r="O182" s="2044">
        <v>11.723000000000001</v>
      </c>
      <c r="P182" s="2045">
        <v>11.696</v>
      </c>
      <c r="Q182" s="2050" t="s">
        <v>3103</v>
      </c>
    </row>
    <row r="183" spans="1:17" ht="15">
      <c r="A183" s="2047" t="s">
        <v>3104</v>
      </c>
      <c r="B183" s="2042">
        <v>10.032999999999999</v>
      </c>
      <c r="C183" s="2043">
        <v>10.103999999999999</v>
      </c>
      <c r="D183" s="2043">
        <v>10.19</v>
      </c>
      <c r="E183" s="2043">
        <v>10.222</v>
      </c>
      <c r="F183" s="2043">
        <v>10.157999999999999</v>
      </c>
      <c r="G183" s="2043">
        <v>10.196</v>
      </c>
      <c r="H183" s="2044">
        <v>10.491</v>
      </c>
      <c r="I183" s="2044">
        <v>9.9527000000000001</v>
      </c>
      <c r="J183" s="2045">
        <v>9.9322999999999997</v>
      </c>
      <c r="K183" s="2044">
        <v>9.9225999999999992</v>
      </c>
      <c r="L183" s="2044">
        <v>9.6735000000000007</v>
      </c>
      <c r="M183" s="2044">
        <v>9.7432999999999996</v>
      </c>
      <c r="N183" s="2044">
        <v>9.7927999999999997</v>
      </c>
      <c r="O183" s="2044">
        <v>9.7339000000000002</v>
      </c>
      <c r="P183" s="2045">
        <v>9.7064000000000004</v>
      </c>
      <c r="Q183" s="2049" t="s">
        <v>3105</v>
      </c>
    </row>
    <row r="184" spans="1:17" ht="15">
      <c r="A184" s="2051" t="s">
        <v>3106</v>
      </c>
      <c r="B184" s="2042">
        <v>145.44</v>
      </c>
      <c r="C184" s="2043">
        <v>146.35</v>
      </c>
      <c r="D184" s="2043">
        <v>147.54</v>
      </c>
      <c r="E184" s="2043">
        <v>146.21</v>
      </c>
      <c r="F184" s="2043">
        <v>146.1</v>
      </c>
      <c r="G184" s="2043">
        <v>144.32</v>
      </c>
      <c r="H184" s="2044">
        <v>148.49</v>
      </c>
      <c r="I184" s="2044">
        <v>141.66999999999999</v>
      </c>
      <c r="J184" s="2045">
        <v>142.1</v>
      </c>
      <c r="K184" s="2044">
        <v>144.08000000000001</v>
      </c>
      <c r="L184" s="2044">
        <v>142.44999999999999</v>
      </c>
      <c r="M184" s="2044">
        <v>143.69</v>
      </c>
      <c r="N184" s="2044">
        <v>142.51</v>
      </c>
      <c r="O184" s="2044">
        <v>142.54</v>
      </c>
      <c r="P184" s="2045">
        <v>143.47</v>
      </c>
      <c r="Q184" s="2052" t="s">
        <v>3107</v>
      </c>
    </row>
    <row r="185" spans="1:17" ht="15">
      <c r="A185" s="2051" t="s">
        <v>3108</v>
      </c>
      <c r="B185" s="2042">
        <v>102.71</v>
      </c>
      <c r="C185" s="2043">
        <v>105.87</v>
      </c>
      <c r="D185" s="2043">
        <v>106.74</v>
      </c>
      <c r="E185" s="2043">
        <v>103.76</v>
      </c>
      <c r="F185" s="2043">
        <v>103.82</v>
      </c>
      <c r="G185" s="2043">
        <v>100.96</v>
      </c>
      <c r="H185" s="2044">
        <v>100.16</v>
      </c>
      <c r="I185" s="2044">
        <v>99.213999999999999</v>
      </c>
      <c r="J185" s="2045">
        <v>99.471000000000004</v>
      </c>
      <c r="K185" s="2044">
        <v>103.15</v>
      </c>
      <c r="L185" s="2044">
        <v>101.37</v>
      </c>
      <c r="M185" s="2044">
        <v>99.683000000000007</v>
      </c>
      <c r="N185" s="2044">
        <v>99.346000000000004</v>
      </c>
      <c r="O185" s="2044">
        <v>98.066000000000003</v>
      </c>
      <c r="P185" s="2045">
        <v>100.48</v>
      </c>
      <c r="Q185" s="2050" t="s">
        <v>3109</v>
      </c>
    </row>
    <row r="186" spans="1:17" ht="15">
      <c r="A186" s="2051" t="s">
        <v>3110</v>
      </c>
      <c r="B186" s="2042">
        <v>97.710999999999999</v>
      </c>
      <c r="C186" s="2043">
        <v>104.31</v>
      </c>
      <c r="D186" s="2043">
        <v>103.06</v>
      </c>
      <c r="E186" s="2043">
        <v>99.923000000000002</v>
      </c>
      <c r="F186" s="2043">
        <v>100.92</v>
      </c>
      <c r="G186" s="2043">
        <v>96.311999999999998</v>
      </c>
      <c r="H186" s="2044">
        <v>96.844999999999999</v>
      </c>
      <c r="I186" s="2044">
        <v>101.82</v>
      </c>
      <c r="J186" s="2045">
        <v>104.34</v>
      </c>
      <c r="K186" s="2044">
        <v>109.16</v>
      </c>
      <c r="L186" s="2044">
        <v>105.29</v>
      </c>
      <c r="M186" s="2044">
        <v>104.56</v>
      </c>
      <c r="N186" s="2044">
        <v>107.41</v>
      </c>
      <c r="O186" s="2044">
        <v>105.88</v>
      </c>
      <c r="P186" s="2045">
        <v>109.52</v>
      </c>
      <c r="Q186" s="2052" t="s">
        <v>3111</v>
      </c>
    </row>
    <row r="187" spans="1:17" ht="15">
      <c r="A187" s="2041" t="s">
        <v>3112</v>
      </c>
      <c r="B187" s="2042">
        <v>2.4657</v>
      </c>
      <c r="C187" s="2043">
        <v>2.4344000000000001</v>
      </c>
      <c r="D187" s="2043">
        <v>2.4956999999999998</v>
      </c>
      <c r="E187" s="2043">
        <v>2.5912000000000002</v>
      </c>
      <c r="F187" s="2043">
        <v>2.6030000000000002</v>
      </c>
      <c r="G187" s="2043">
        <v>2.6360999999999999</v>
      </c>
      <c r="H187" s="2044">
        <v>2.6947000000000001</v>
      </c>
      <c r="I187" s="2044">
        <v>2.5585</v>
      </c>
      <c r="J187" s="2045">
        <v>2.5663</v>
      </c>
      <c r="K187" s="2044">
        <v>2.5573000000000001</v>
      </c>
      <c r="L187" s="2044">
        <v>2.5792999999999999</v>
      </c>
      <c r="M187" s="2044">
        <v>2.5644999999999998</v>
      </c>
      <c r="N187" s="2044">
        <v>2.5983000000000001</v>
      </c>
      <c r="O187" s="2044">
        <v>2.5674000000000001</v>
      </c>
      <c r="P187" s="2045">
        <v>2.5629</v>
      </c>
      <c r="Q187" s="2049" t="s">
        <v>3113</v>
      </c>
    </row>
    <row r="188" spans="1:17" ht="15">
      <c r="A188" s="2047" t="s">
        <v>3114</v>
      </c>
      <c r="B188" s="2042">
        <v>30.175000000000001</v>
      </c>
      <c r="C188" s="2043">
        <v>29.898</v>
      </c>
      <c r="D188" s="2043">
        <v>30.594999999999999</v>
      </c>
      <c r="E188" s="2043">
        <v>31.594999999999999</v>
      </c>
      <c r="F188" s="2043">
        <v>31.707000000000001</v>
      </c>
      <c r="G188" s="2043">
        <v>32.020000000000003</v>
      </c>
      <c r="H188" s="2044">
        <v>32.223999999999997</v>
      </c>
      <c r="I188" s="2044">
        <v>31.379000000000001</v>
      </c>
      <c r="J188" s="2045">
        <v>31.683</v>
      </c>
      <c r="K188" s="2044">
        <v>31.657</v>
      </c>
      <c r="L188" s="2044">
        <v>31.806000000000001</v>
      </c>
      <c r="M188" s="2044">
        <v>31.7</v>
      </c>
      <c r="N188" s="2044">
        <v>32.029000000000003</v>
      </c>
      <c r="O188" s="2044">
        <v>31.67</v>
      </c>
      <c r="P188" s="2045">
        <v>31.573</v>
      </c>
      <c r="Q188" s="2049" t="s">
        <v>3115</v>
      </c>
    </row>
    <row r="189" spans="1:17" ht="15">
      <c r="A189" s="2047" t="s">
        <v>3116</v>
      </c>
      <c r="B189" s="2042">
        <v>2.5179</v>
      </c>
      <c r="C189" s="2043">
        <v>2.4855</v>
      </c>
      <c r="D189" s="2043">
        <v>2.5482</v>
      </c>
      <c r="E189" s="2043">
        <v>2.6461000000000001</v>
      </c>
      <c r="F189" s="2043">
        <v>2.6614</v>
      </c>
      <c r="G189" s="2043">
        <v>2.6953</v>
      </c>
      <c r="H189" s="2044">
        <v>2.7604000000000002</v>
      </c>
      <c r="I189" s="2044">
        <v>2.6132</v>
      </c>
      <c r="J189" s="2045">
        <v>2.6213000000000002</v>
      </c>
      <c r="K189" s="2044">
        <v>2.6116999999999999</v>
      </c>
      <c r="L189" s="2044">
        <v>2.6333000000000002</v>
      </c>
      <c r="M189" s="2044">
        <v>2.6185999999999998</v>
      </c>
      <c r="N189" s="2044">
        <v>2.6536</v>
      </c>
      <c r="O189" s="2044">
        <v>2.6214</v>
      </c>
      <c r="P189" s="2045">
        <v>2.6168999999999998</v>
      </c>
      <c r="Q189" s="2049" t="s">
        <v>3117</v>
      </c>
    </row>
    <row r="190" spans="1:17" ht="15">
      <c r="A190" s="2041" t="s">
        <v>3118</v>
      </c>
      <c r="B190" s="2042">
        <v>8.7499000000000002</v>
      </c>
      <c r="C190" s="2043">
        <v>8.6179000000000006</v>
      </c>
      <c r="D190" s="2043">
        <v>8.9124999999999996</v>
      </c>
      <c r="E190" s="2043">
        <v>9.0204000000000004</v>
      </c>
      <c r="F190" s="2043">
        <v>9.1275999999999993</v>
      </c>
      <c r="G190" s="2043">
        <v>9.2921999999999993</v>
      </c>
      <c r="H190" s="2044">
        <v>9.3376000000000001</v>
      </c>
      <c r="I190" s="2044">
        <v>8.8350000000000009</v>
      </c>
      <c r="J190" s="2045">
        <v>8.8358000000000008</v>
      </c>
      <c r="K190" s="2044">
        <v>8.84</v>
      </c>
      <c r="L190" s="2044">
        <v>8.8292999999999999</v>
      </c>
      <c r="M190" s="2044">
        <v>8.8863000000000003</v>
      </c>
      <c r="N190" s="2044">
        <v>9.0322999999999993</v>
      </c>
      <c r="O190" s="2044">
        <v>9.0539000000000005</v>
      </c>
      <c r="P190" s="2045">
        <v>8.8536000000000001</v>
      </c>
      <c r="Q190" s="2049" t="s">
        <v>3119</v>
      </c>
    </row>
    <row r="191" spans="1:17" ht="15">
      <c r="A191" s="2047" t="s">
        <v>3120</v>
      </c>
      <c r="B191" s="2042">
        <v>0.71619999999999995</v>
      </c>
      <c r="C191" s="2043">
        <v>0.71319999999999995</v>
      </c>
      <c r="D191" s="2043">
        <v>0.73229999999999995</v>
      </c>
      <c r="E191" s="2043">
        <v>0.75249999999999995</v>
      </c>
      <c r="F191" s="2043">
        <v>0.76080000000000003</v>
      </c>
      <c r="G191" s="2043">
        <v>0.77190000000000003</v>
      </c>
      <c r="H191" s="2044">
        <v>0.81399999999999995</v>
      </c>
      <c r="I191" s="2044">
        <v>0.79920000000000002</v>
      </c>
      <c r="J191" s="2045">
        <v>0.80259999999999998</v>
      </c>
      <c r="K191" s="2044">
        <v>0.80510000000000004</v>
      </c>
      <c r="L191" s="2044">
        <v>0.80530000000000002</v>
      </c>
      <c r="M191" s="2044">
        <v>0.80520000000000003</v>
      </c>
      <c r="N191" s="2044">
        <v>0.80930000000000002</v>
      </c>
      <c r="O191" s="2044">
        <v>0.80189999999999995</v>
      </c>
      <c r="P191" s="2045">
        <v>0.80379999999999996</v>
      </c>
      <c r="Q191" s="2049" t="s">
        <v>3121</v>
      </c>
    </row>
    <row r="192" spans="1:17" ht="15">
      <c r="A192" s="2047" t="s">
        <v>3122</v>
      </c>
      <c r="B192" s="2042">
        <v>3.3403</v>
      </c>
      <c r="C192" s="2043">
        <v>3.3450000000000002</v>
      </c>
      <c r="D192" s="2043">
        <v>3.4041000000000001</v>
      </c>
      <c r="E192" s="2043">
        <v>3.3997000000000002</v>
      </c>
      <c r="F192" s="2043">
        <v>3.4095</v>
      </c>
      <c r="G192" s="2043">
        <v>3.4156</v>
      </c>
      <c r="H192" s="2044">
        <v>3.5070999999999999</v>
      </c>
      <c r="I192" s="2044">
        <v>3.3506999999999998</v>
      </c>
      <c r="J192" s="2045">
        <v>3.4054000000000002</v>
      </c>
      <c r="K192" s="2044">
        <v>3.4220999999999999</v>
      </c>
      <c r="L192" s="2044">
        <v>3.3801999999999999</v>
      </c>
      <c r="M192" s="2044">
        <v>3.4037000000000002</v>
      </c>
      <c r="N192" s="2044">
        <v>3.3988</v>
      </c>
      <c r="O192" s="2044">
        <v>3.3552</v>
      </c>
      <c r="P192" s="2045">
        <v>3.3386</v>
      </c>
      <c r="Q192" s="2049" t="s">
        <v>3123</v>
      </c>
    </row>
    <row r="193" spans="1:17" ht="15">
      <c r="A193" s="2047" t="s">
        <v>3124</v>
      </c>
      <c r="B193" s="2042">
        <v>7.3587999999999996</v>
      </c>
      <c r="C193" s="2043">
        <v>7.2643000000000004</v>
      </c>
      <c r="D193" s="2043">
        <v>7.4474</v>
      </c>
      <c r="E193" s="2043">
        <v>7.7335000000000003</v>
      </c>
      <c r="F193" s="2043">
        <v>7.7782</v>
      </c>
      <c r="G193" s="2043">
        <v>7.8771000000000004</v>
      </c>
      <c r="H193" s="2044">
        <v>8.0678999999999998</v>
      </c>
      <c r="I193" s="2044">
        <v>7.6372</v>
      </c>
      <c r="J193" s="2045">
        <v>7.6609999999999996</v>
      </c>
      <c r="K193" s="2044">
        <v>7.633</v>
      </c>
      <c r="L193" s="2044">
        <v>7.6961000000000004</v>
      </c>
      <c r="M193" s="2044">
        <v>7.6524000000000001</v>
      </c>
      <c r="N193" s="2044">
        <v>7.7552000000000003</v>
      </c>
      <c r="O193" s="2044">
        <v>7.6614000000000004</v>
      </c>
      <c r="P193" s="2045">
        <v>7.6482000000000001</v>
      </c>
      <c r="Q193" s="2049" t="s">
        <v>3125</v>
      </c>
    </row>
    <row r="194" spans="1:17" ht="15">
      <c r="A194" s="2041" t="s">
        <v>3126</v>
      </c>
      <c r="B194" s="2042">
        <v>24.972999999999999</v>
      </c>
      <c r="C194" s="2043">
        <v>24.335999999999999</v>
      </c>
      <c r="D194" s="2043">
        <v>24.87</v>
      </c>
      <c r="E194" s="2043">
        <v>25.826000000000001</v>
      </c>
      <c r="F194" s="2043">
        <v>26.204999999999998</v>
      </c>
      <c r="G194" s="2043">
        <v>26.538</v>
      </c>
      <c r="H194" s="2044">
        <v>27.181000000000001</v>
      </c>
      <c r="I194" s="2044">
        <v>25.73</v>
      </c>
      <c r="J194" s="2045">
        <v>25.713000000000001</v>
      </c>
      <c r="K194" s="2044">
        <v>26.29</v>
      </c>
      <c r="L194" s="2044">
        <v>26.507000000000001</v>
      </c>
      <c r="M194" s="2044">
        <v>26.356999999999999</v>
      </c>
      <c r="N194" s="2044">
        <v>26.710999999999999</v>
      </c>
      <c r="O194" s="2044">
        <v>26.388000000000002</v>
      </c>
      <c r="P194" s="2045">
        <v>26.341999999999999</v>
      </c>
      <c r="Q194" s="2053" t="s">
        <v>3127</v>
      </c>
    </row>
    <row r="195" spans="1:17">
      <c r="A195" s="2034"/>
      <c r="B195" s="2054"/>
      <c r="C195" s="2044"/>
      <c r="D195" s="2044"/>
      <c r="E195" s="2044"/>
      <c r="F195" s="2044"/>
      <c r="G195" s="2044"/>
      <c r="H195" s="2044"/>
      <c r="I195" s="2044"/>
      <c r="J195" s="2045"/>
      <c r="K195" s="2044"/>
      <c r="L195" s="2044"/>
      <c r="M195" s="2044"/>
      <c r="N195" s="2044"/>
      <c r="O195" s="2044"/>
      <c r="P195" s="2045"/>
      <c r="Q195" s="2036"/>
    </row>
    <row r="196" spans="1:17">
      <c r="A196" s="2034"/>
      <c r="B196" s="2035"/>
      <c r="C196" s="2034"/>
      <c r="D196" s="2036"/>
      <c r="E196" s="2036"/>
      <c r="F196" s="2036"/>
      <c r="G196" s="2036"/>
      <c r="H196" s="2036"/>
      <c r="I196" s="2036"/>
      <c r="J196" s="2040"/>
      <c r="K196" s="2036"/>
      <c r="L196" s="2036"/>
      <c r="M196" s="2036"/>
      <c r="N196" s="2036"/>
      <c r="O196" s="2036"/>
      <c r="P196" s="2040"/>
      <c r="Q196" s="2036"/>
    </row>
    <row r="197" spans="1:17">
      <c r="A197" s="2034"/>
      <c r="B197" s="2035"/>
      <c r="C197" s="2034"/>
      <c r="D197" s="2036"/>
      <c r="E197" s="2036"/>
      <c r="F197" s="2036"/>
      <c r="G197" s="2036"/>
      <c r="H197" s="2036"/>
      <c r="I197" s="2036"/>
      <c r="J197" s="2040"/>
      <c r="K197" s="2036"/>
      <c r="L197" s="2036"/>
      <c r="M197" s="2036"/>
      <c r="N197" s="2036"/>
      <c r="O197" s="2036"/>
      <c r="P197" s="2040"/>
      <c r="Q197" s="2036"/>
    </row>
    <row r="198" spans="1:17">
      <c r="A198" s="2034"/>
      <c r="B198" s="2035"/>
      <c r="C198" s="2034"/>
      <c r="D198" s="2036"/>
      <c r="E198" s="2036"/>
      <c r="F198" s="2036"/>
      <c r="G198" s="2036"/>
      <c r="H198" s="2036"/>
      <c r="I198" s="2036"/>
      <c r="J198" s="2040"/>
      <c r="K198" s="2036"/>
      <c r="L198" s="2036"/>
      <c r="M198" s="2036"/>
      <c r="N198" s="2036"/>
      <c r="O198" s="2036"/>
      <c r="P198" s="2040"/>
      <c r="Q198" s="2036"/>
    </row>
    <row r="199" spans="1:17">
      <c r="A199" s="2034"/>
      <c r="B199" s="2035"/>
      <c r="C199" s="2036"/>
      <c r="D199" s="2036"/>
      <c r="E199" s="2036"/>
      <c r="F199" s="2036"/>
      <c r="G199" s="2036"/>
      <c r="H199" s="2036"/>
      <c r="I199" s="2036"/>
      <c r="J199" s="2040"/>
      <c r="K199" s="2036"/>
      <c r="L199" s="2036"/>
      <c r="M199" s="2036"/>
      <c r="N199" s="2036"/>
      <c r="O199" s="2036"/>
      <c r="P199" s="2040"/>
      <c r="Q199" s="2036"/>
    </row>
    <row r="200" spans="1:17" ht="15.75">
      <c r="A200" s="2039"/>
      <c r="B200" s="2035"/>
      <c r="C200" s="2055"/>
      <c r="D200" s="2056"/>
      <c r="E200" s="2056"/>
      <c r="F200" s="2057"/>
      <c r="G200" s="2058"/>
      <c r="H200" s="2059"/>
      <c r="I200" s="2057"/>
      <c r="J200" s="2060"/>
      <c r="K200" s="2057"/>
      <c r="L200" s="2057"/>
      <c r="M200" s="2057"/>
      <c r="N200" s="2057"/>
      <c r="O200" s="2057"/>
      <c r="P200" s="2060"/>
      <c r="Q200" s="2057"/>
    </row>
    <row r="201" spans="1:17">
      <c r="A201" s="2034"/>
      <c r="B201" s="2035"/>
      <c r="C201" s="2036"/>
      <c r="D201" s="2036"/>
      <c r="E201" s="2036"/>
      <c r="F201" s="2036"/>
      <c r="G201" s="2036"/>
      <c r="H201" s="2036"/>
      <c r="I201" s="2036"/>
      <c r="J201" s="2040"/>
      <c r="K201" s="2036"/>
      <c r="L201" s="2036"/>
      <c r="M201" s="2036"/>
      <c r="N201" s="2036"/>
      <c r="O201" s="2036"/>
      <c r="P201" s="2040"/>
      <c r="Q201" s="2036"/>
    </row>
    <row r="202" spans="1:17">
      <c r="A202" s="2034"/>
      <c r="B202" s="2035"/>
      <c r="C202" s="2036"/>
      <c r="D202" s="2036"/>
      <c r="E202" s="2036"/>
      <c r="F202" s="2036"/>
      <c r="G202" s="2036"/>
      <c r="H202" s="2036"/>
      <c r="I202" s="2036"/>
      <c r="J202" s="2040"/>
      <c r="K202" s="2036"/>
      <c r="L202" s="2036"/>
      <c r="M202" s="2036"/>
      <c r="N202" s="2036"/>
      <c r="O202" s="2036"/>
      <c r="P202" s="2040"/>
      <c r="Q202" s="2036"/>
    </row>
    <row r="203" spans="1:17">
      <c r="A203" s="2034"/>
      <c r="B203" s="2035"/>
      <c r="C203" s="2036"/>
      <c r="D203" s="2036"/>
      <c r="E203" s="2036"/>
      <c r="F203" s="2036"/>
      <c r="G203" s="2036"/>
      <c r="H203" s="2036"/>
      <c r="I203" s="2036"/>
      <c r="J203" s="2040"/>
      <c r="K203" s="2036"/>
      <c r="L203" s="2036"/>
      <c r="M203" s="2036"/>
      <c r="N203" s="2036"/>
      <c r="O203" s="2036"/>
      <c r="P203" s="2040"/>
      <c r="Q203" s="2036"/>
    </row>
    <row r="204" spans="1:17">
      <c r="A204" s="2034"/>
      <c r="B204" s="2035"/>
      <c r="C204" s="2034"/>
      <c r="D204" s="2036"/>
      <c r="E204" s="2036"/>
      <c r="F204" s="2036"/>
      <c r="G204" s="2036"/>
      <c r="H204" s="2036"/>
      <c r="I204" s="2036"/>
      <c r="J204" s="2040"/>
      <c r="K204" s="2036"/>
      <c r="L204" s="2036"/>
      <c r="M204" s="2036"/>
      <c r="N204" s="2036"/>
      <c r="O204" s="2036"/>
      <c r="P204" s="2040"/>
      <c r="Q204" s="2036"/>
    </row>
    <row r="205" spans="1:17">
      <c r="A205" s="2034"/>
      <c r="B205" s="2035"/>
      <c r="C205" s="2034"/>
      <c r="D205" s="2036"/>
      <c r="E205" s="2036"/>
      <c r="F205" s="2036"/>
      <c r="G205" s="2036"/>
      <c r="H205" s="2036"/>
      <c r="I205" s="2036"/>
      <c r="J205" s="2040"/>
      <c r="K205" s="2036"/>
      <c r="L205" s="2036"/>
      <c r="M205" s="2036"/>
      <c r="N205" s="2036"/>
      <c r="O205" s="2036"/>
      <c r="P205" s="2040"/>
      <c r="Q205" s="2036"/>
    </row>
    <row r="206" spans="1:17">
      <c r="A206" s="2034"/>
      <c r="B206" s="2035"/>
      <c r="C206" s="2034"/>
      <c r="D206" s="2036"/>
      <c r="E206" s="2036"/>
      <c r="F206" s="2036"/>
      <c r="G206" s="2036"/>
      <c r="H206" s="2036"/>
      <c r="I206" s="2036"/>
      <c r="J206" s="2040"/>
      <c r="K206" s="2036"/>
      <c r="L206" s="2036"/>
      <c r="M206" s="2036"/>
      <c r="N206" s="2036"/>
      <c r="O206" s="2036"/>
      <c r="P206" s="2040"/>
      <c r="Q206" s="2036"/>
    </row>
    <row r="207" spans="1:17">
      <c r="A207" s="2034"/>
      <c r="B207" s="2035"/>
      <c r="C207" s="2034"/>
      <c r="D207" s="2036"/>
      <c r="E207" s="2036"/>
      <c r="F207" s="2036"/>
      <c r="G207" s="2036"/>
      <c r="H207" s="2036"/>
      <c r="I207" s="2036"/>
      <c r="J207" s="2040"/>
      <c r="K207" s="2036"/>
      <c r="L207" s="2036"/>
      <c r="M207" s="2036"/>
      <c r="N207" s="2036"/>
      <c r="O207" s="2036"/>
      <c r="P207" s="2040"/>
      <c r="Q207" s="2036"/>
    </row>
    <row r="208" spans="1:17">
      <c r="A208" s="2034"/>
      <c r="B208" s="2035"/>
      <c r="C208" s="2034"/>
      <c r="D208" s="2036"/>
      <c r="E208" s="2036"/>
      <c r="F208" s="2036"/>
      <c r="G208" s="2036"/>
      <c r="H208" s="2036"/>
      <c r="I208" s="2036"/>
      <c r="J208" s="2040"/>
      <c r="K208" s="2036"/>
      <c r="L208" s="2036"/>
      <c r="M208" s="2036"/>
      <c r="N208" s="2036"/>
      <c r="O208" s="2036"/>
      <c r="P208" s="2040"/>
      <c r="Q208" s="2036"/>
    </row>
    <row r="209" spans="1:17">
      <c r="A209" s="2034"/>
      <c r="B209" s="2035"/>
      <c r="C209" s="2034"/>
      <c r="D209" s="2036"/>
      <c r="E209" s="2036"/>
      <c r="F209" s="2036"/>
      <c r="G209" s="2036"/>
      <c r="H209" s="2036"/>
      <c r="I209" s="2036"/>
      <c r="J209" s="2040"/>
      <c r="K209" s="2036"/>
      <c r="L209" s="2036"/>
      <c r="M209" s="2036"/>
      <c r="N209" s="2036"/>
      <c r="O209" s="2036"/>
      <c r="P209" s="2040"/>
      <c r="Q209" s="2036"/>
    </row>
    <row r="210" spans="1:17">
      <c r="A210" s="2034"/>
      <c r="B210" s="2035"/>
      <c r="C210" s="2034"/>
      <c r="D210" s="2036"/>
      <c r="E210" s="2036"/>
      <c r="F210" s="2036"/>
      <c r="G210" s="2036"/>
      <c r="H210" s="2036"/>
      <c r="I210" s="2036"/>
      <c r="J210" s="2040"/>
      <c r="K210" s="2036"/>
      <c r="L210" s="2036"/>
      <c r="M210" s="2036"/>
      <c r="N210" s="2036"/>
      <c r="O210" s="2036"/>
      <c r="P210" s="2040"/>
      <c r="Q210" s="2036"/>
    </row>
    <row r="211" spans="1:17">
      <c r="A211" s="2061" t="s">
        <v>3128</v>
      </c>
      <c r="B211" s="2062"/>
      <c r="C211" s="2063"/>
      <c r="D211" s="2064" t="s">
        <v>3129</v>
      </c>
      <c r="E211" s="2035"/>
      <c r="F211" s="2034"/>
      <c r="G211" s="2036"/>
      <c r="H211" s="2036"/>
      <c r="I211" s="2036"/>
      <c r="J211" s="2040"/>
      <c r="K211" s="2036"/>
      <c r="L211" s="2036"/>
      <c r="M211" s="2036"/>
      <c r="N211" s="2036"/>
      <c r="O211" s="2036"/>
      <c r="P211" s="2040"/>
      <c r="Q211" s="2036"/>
    </row>
    <row r="212" spans="1:17">
      <c r="A212" s="2065" t="s">
        <v>3130</v>
      </c>
      <c r="B212" s="2062"/>
      <c r="C212" s="2063"/>
      <c r="D212" s="2065" t="s">
        <v>3131</v>
      </c>
      <c r="E212" s="2035"/>
      <c r="F212" s="2034"/>
      <c r="G212" s="2036"/>
      <c r="H212" s="2036"/>
      <c r="I212" s="2036"/>
      <c r="J212" s="2040"/>
      <c r="K212" s="2036"/>
      <c r="L212" s="2036"/>
      <c r="M212" s="2036"/>
      <c r="N212" s="2036"/>
      <c r="O212" s="2036"/>
      <c r="P212" s="2040"/>
      <c r="Q212" s="2036"/>
    </row>
    <row r="213" spans="1:17">
      <c r="A213" s="2065" t="s">
        <v>3132</v>
      </c>
      <c r="B213" s="2066"/>
      <c r="C213" s="2063"/>
      <c r="D213" s="2047" t="s">
        <v>3133</v>
      </c>
      <c r="E213" s="2035"/>
      <c r="F213" s="2034"/>
      <c r="G213" s="2036"/>
      <c r="H213" s="2036"/>
      <c r="I213" s="2036"/>
      <c r="J213" s="2040"/>
      <c r="K213" s="2036"/>
      <c r="L213" s="2036"/>
      <c r="M213" s="2036"/>
      <c r="N213" s="2036"/>
      <c r="O213" s="2036"/>
      <c r="P213" s="2040"/>
      <c r="Q213" s="2036"/>
    </row>
    <row r="214" spans="1:17">
      <c r="A214" s="2064" t="s">
        <v>3134</v>
      </c>
      <c r="B214" s="2066"/>
      <c r="C214" s="2063"/>
      <c r="D214" s="2047" t="s">
        <v>3135</v>
      </c>
      <c r="E214" s="2035"/>
      <c r="F214" s="2034"/>
      <c r="G214" s="2036"/>
      <c r="H214" s="2036"/>
      <c r="I214" s="2036"/>
      <c r="J214" s="2040"/>
      <c r="K214" s="2036"/>
      <c r="L214" s="2036"/>
      <c r="M214" s="2036"/>
      <c r="N214" s="2036"/>
      <c r="O214" s="2036"/>
      <c r="P214" s="2040"/>
      <c r="Q214" s="2036"/>
    </row>
    <row r="215" spans="1:17">
      <c r="A215" s="2067" t="s">
        <v>3136</v>
      </c>
      <c r="B215" s="2068"/>
      <c r="C215" s="2069"/>
      <c r="D215" s="2065" t="s">
        <v>3137</v>
      </c>
      <c r="E215" s="2035"/>
      <c r="F215" s="2034"/>
      <c r="G215" s="2036"/>
      <c r="H215" s="2036"/>
      <c r="I215" s="2036"/>
      <c r="J215" s="2040"/>
      <c r="K215" s="2036"/>
      <c r="L215" s="2036"/>
      <c r="M215" s="2036"/>
      <c r="N215" s="2036"/>
      <c r="O215" s="2036"/>
      <c r="P215" s="2040"/>
      <c r="Q215" s="2036"/>
    </row>
    <row r="216" spans="1:17">
      <c r="A216" s="2067" t="s">
        <v>3138</v>
      </c>
      <c r="B216" s="2068"/>
      <c r="C216" s="2069"/>
      <c r="D216" s="2067" t="s">
        <v>3139</v>
      </c>
      <c r="E216" s="2035"/>
      <c r="F216" s="2034"/>
      <c r="G216" s="2036"/>
      <c r="H216" s="2036"/>
      <c r="I216" s="2036"/>
      <c r="J216" s="2040"/>
      <c r="K216" s="2036"/>
      <c r="L216" s="2036"/>
      <c r="M216" s="2036"/>
      <c r="N216" s="2036"/>
      <c r="O216" s="2036"/>
      <c r="P216" s="2040"/>
      <c r="Q216" s="2036"/>
    </row>
    <row r="217" spans="1:17" ht="15">
      <c r="A217" s="2067" t="s">
        <v>3140</v>
      </c>
      <c r="B217" s="2068"/>
      <c r="C217" s="2069"/>
      <c r="D217" s="2064" t="s">
        <v>3141</v>
      </c>
      <c r="E217" s="2070"/>
      <c r="F217" s="2024"/>
      <c r="G217" s="2071"/>
      <c r="H217" s="2071"/>
      <c r="I217" s="2071"/>
      <c r="J217" s="2072"/>
      <c r="K217" s="2073"/>
      <c r="L217" s="2071"/>
      <c r="M217" s="2071"/>
      <c r="N217" s="2071"/>
      <c r="O217" s="2071"/>
      <c r="P217" s="2074"/>
      <c r="Q217" s="2036"/>
    </row>
    <row r="218" spans="1:17">
      <c r="A218" s="2064" t="s">
        <v>3142</v>
      </c>
      <c r="B218" s="2075"/>
      <c r="C218" s="2069"/>
      <c r="D218" s="2076"/>
      <c r="E218" s="2076"/>
      <c r="F218" s="2034"/>
      <c r="G218" s="2076"/>
      <c r="H218" s="2076"/>
      <c r="I218" s="2076"/>
      <c r="J218" s="2077"/>
      <c r="K218" s="2076"/>
      <c r="L218" s="2076"/>
      <c r="M218" s="2076"/>
      <c r="N218" s="2076"/>
      <c r="O218" s="2076"/>
      <c r="P218" s="2077"/>
      <c r="Q218" s="2076"/>
    </row>
    <row r="219" spans="1:17">
      <c r="A219" s="2078" t="s">
        <v>3143</v>
      </c>
      <c r="B219" s="2079"/>
      <c r="C219" s="2079"/>
      <c r="D219" s="2036"/>
      <c r="E219" s="2036"/>
      <c r="F219" s="2037"/>
      <c r="G219" s="2036"/>
      <c r="H219" s="2036"/>
      <c r="I219" s="2036"/>
      <c r="J219" s="2036"/>
      <c r="K219" s="2036"/>
      <c r="L219" s="2036"/>
      <c r="M219" s="2036"/>
      <c r="N219" s="2036"/>
      <c r="O219" s="2036"/>
      <c r="P219" s="2036"/>
      <c r="Q219" s="2080" t="s">
        <v>2635</v>
      </c>
    </row>
    <row r="220" spans="1:17">
      <c r="A220" s="2034"/>
      <c r="B220" s="2064"/>
      <c r="C220" s="2063"/>
      <c r="D220" s="2034"/>
      <c r="E220" s="2034"/>
      <c r="F220" s="2034"/>
      <c r="G220" s="2034"/>
      <c r="H220" s="2034"/>
      <c r="I220" s="2034"/>
      <c r="J220" s="2034"/>
      <c r="K220" s="2034"/>
      <c r="L220" s="2034"/>
      <c r="M220" s="2034"/>
      <c r="N220" s="2034"/>
      <c r="O220" s="2034"/>
      <c r="P220" s="2034"/>
      <c r="Q220" s="2034"/>
    </row>
  </sheetData>
  <mergeCells count="10">
    <mergeCell ref="B172:J173"/>
    <mergeCell ref="K172:P173"/>
    <mergeCell ref="A173:A174"/>
    <mergeCell ref="Q173:Q174"/>
    <mergeCell ref="B5:J6"/>
    <mergeCell ref="K5:P6"/>
    <mergeCell ref="B58:J59"/>
    <mergeCell ref="K58:P59"/>
    <mergeCell ref="B123:J124"/>
    <mergeCell ref="K123:P124"/>
  </mergeCells>
  <conditionalFormatting sqref="Q22 Q19 A18:A19 A21:A22 A10:A14 Q11:Q14">
    <cfRule type="cellIs" dxfId="0" priority="1" stopIfTrue="1" operator="lessThan">
      <formula>0</formula>
    </cfRule>
  </conditionalFormatting>
  <printOptions gridLinesSet="0"/>
  <pageMargins left="0.59055118110236227" right="0.59055118110236227" top="0.39370078740157483" bottom="0.19685039370078741" header="0.31496062992125984" footer="0.51181102362204722"/>
  <pageSetup paperSize="9" scale="60" firstPageNumber="62" orientation="landscape" horizontalDpi="4294967292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7" tint="0.39997558519241921"/>
  </sheetPr>
  <dimension ref="A1:Q78"/>
  <sheetViews>
    <sheetView showGridLines="0" zoomScale="80" zoomScaleNormal="80" workbookViewId="0">
      <selection activeCell="K35" sqref="K35"/>
    </sheetView>
  </sheetViews>
  <sheetFormatPr baseColWidth="10" defaultColWidth="11.625" defaultRowHeight="15"/>
  <cols>
    <col min="1" max="1" width="36.625" style="546" customWidth="1"/>
    <col min="2" max="2" width="11.375" style="973" customWidth="1"/>
    <col min="3" max="3" width="10.5" style="973" customWidth="1"/>
    <col min="4" max="4" width="11.75" style="557" customWidth="1"/>
    <col min="5" max="5" width="10.375" style="973" customWidth="1"/>
    <col min="6" max="6" width="10.75" style="973" customWidth="1"/>
    <col min="7" max="7" width="9.375" style="557" customWidth="1"/>
    <col min="8" max="9" width="9.375" style="973" customWidth="1"/>
    <col min="10" max="10" width="9.375" style="557" customWidth="1"/>
    <col min="11" max="12" width="9.375" style="973" customWidth="1"/>
    <col min="13" max="13" width="9.375" style="557" customWidth="1"/>
    <col min="14" max="14" width="9.375" style="973" customWidth="1"/>
    <col min="15" max="15" width="9.375" style="557" customWidth="1"/>
    <col min="16" max="16" width="9.375" style="764" customWidth="1"/>
    <col min="17" max="17" width="32.625" style="613" customWidth="1"/>
    <col min="18" max="18" width="4.375" style="546" customWidth="1"/>
    <col min="19" max="91" width="11.625" style="546" customWidth="1"/>
    <col min="92" max="256" width="11.625" style="546"/>
    <col min="257" max="257" width="36.625" style="546" customWidth="1"/>
    <col min="258" max="258" width="11.375" style="546" customWidth="1"/>
    <col min="259" max="259" width="10.5" style="546" customWidth="1"/>
    <col min="260" max="260" width="11.75" style="546" customWidth="1"/>
    <col min="261" max="261" width="10.375" style="546" customWidth="1"/>
    <col min="262" max="262" width="10.75" style="546" customWidth="1"/>
    <col min="263" max="272" width="9.375" style="546" customWidth="1"/>
    <col min="273" max="273" width="32.625" style="546" customWidth="1"/>
    <col min="274" max="274" width="4.375" style="546" customWidth="1"/>
    <col min="275" max="347" width="11.625" style="546" customWidth="1"/>
    <col min="348" max="512" width="11.625" style="546"/>
    <col min="513" max="513" width="36.625" style="546" customWidth="1"/>
    <col min="514" max="514" width="11.375" style="546" customWidth="1"/>
    <col min="515" max="515" width="10.5" style="546" customWidth="1"/>
    <col min="516" max="516" width="11.75" style="546" customWidth="1"/>
    <col min="517" max="517" width="10.375" style="546" customWidth="1"/>
    <col min="518" max="518" width="10.75" style="546" customWidth="1"/>
    <col min="519" max="528" width="9.375" style="546" customWidth="1"/>
    <col min="529" max="529" width="32.625" style="546" customWidth="1"/>
    <col min="530" max="530" width="4.375" style="546" customWidth="1"/>
    <col min="531" max="603" width="11.625" style="546" customWidth="1"/>
    <col min="604" max="768" width="11.625" style="546"/>
    <col min="769" max="769" width="36.625" style="546" customWidth="1"/>
    <col min="770" max="770" width="11.375" style="546" customWidth="1"/>
    <col min="771" max="771" width="10.5" style="546" customWidth="1"/>
    <col min="772" max="772" width="11.75" style="546" customWidth="1"/>
    <col min="773" max="773" width="10.375" style="546" customWidth="1"/>
    <col min="774" max="774" width="10.75" style="546" customWidth="1"/>
    <col min="775" max="784" width="9.375" style="546" customWidth="1"/>
    <col min="785" max="785" width="32.625" style="546" customWidth="1"/>
    <col min="786" max="786" width="4.375" style="546" customWidth="1"/>
    <col min="787" max="859" width="11.625" style="546" customWidth="1"/>
    <col min="860" max="1024" width="11.625" style="546"/>
    <col min="1025" max="1025" width="36.625" style="546" customWidth="1"/>
    <col min="1026" max="1026" width="11.375" style="546" customWidth="1"/>
    <col min="1027" max="1027" width="10.5" style="546" customWidth="1"/>
    <col min="1028" max="1028" width="11.75" style="546" customWidth="1"/>
    <col min="1029" max="1029" width="10.375" style="546" customWidth="1"/>
    <col min="1030" max="1030" width="10.75" style="546" customWidth="1"/>
    <col min="1031" max="1040" width="9.375" style="546" customWidth="1"/>
    <col min="1041" max="1041" width="32.625" style="546" customWidth="1"/>
    <col min="1042" max="1042" width="4.375" style="546" customWidth="1"/>
    <col min="1043" max="1115" width="11.625" style="546" customWidth="1"/>
    <col min="1116" max="1280" width="11.625" style="546"/>
    <col min="1281" max="1281" width="36.625" style="546" customWidth="1"/>
    <col min="1282" max="1282" width="11.375" style="546" customWidth="1"/>
    <col min="1283" max="1283" width="10.5" style="546" customWidth="1"/>
    <col min="1284" max="1284" width="11.75" style="546" customWidth="1"/>
    <col min="1285" max="1285" width="10.375" style="546" customWidth="1"/>
    <col min="1286" max="1286" width="10.75" style="546" customWidth="1"/>
    <col min="1287" max="1296" width="9.375" style="546" customWidth="1"/>
    <col min="1297" max="1297" width="32.625" style="546" customWidth="1"/>
    <col min="1298" max="1298" width="4.375" style="546" customWidth="1"/>
    <col min="1299" max="1371" width="11.625" style="546" customWidth="1"/>
    <col min="1372" max="1536" width="11.625" style="546"/>
    <col min="1537" max="1537" width="36.625" style="546" customWidth="1"/>
    <col min="1538" max="1538" width="11.375" style="546" customWidth="1"/>
    <col min="1539" max="1539" width="10.5" style="546" customWidth="1"/>
    <col min="1540" max="1540" width="11.75" style="546" customWidth="1"/>
    <col min="1541" max="1541" width="10.375" style="546" customWidth="1"/>
    <col min="1542" max="1542" width="10.75" style="546" customWidth="1"/>
    <col min="1543" max="1552" width="9.375" style="546" customWidth="1"/>
    <col min="1553" max="1553" width="32.625" style="546" customWidth="1"/>
    <col min="1554" max="1554" width="4.375" style="546" customWidth="1"/>
    <col min="1555" max="1627" width="11.625" style="546" customWidth="1"/>
    <col min="1628" max="1792" width="11.625" style="546"/>
    <col min="1793" max="1793" width="36.625" style="546" customWidth="1"/>
    <col min="1794" max="1794" width="11.375" style="546" customWidth="1"/>
    <col min="1795" max="1795" width="10.5" style="546" customWidth="1"/>
    <col min="1796" max="1796" width="11.75" style="546" customWidth="1"/>
    <col min="1797" max="1797" width="10.375" style="546" customWidth="1"/>
    <col min="1798" max="1798" width="10.75" style="546" customWidth="1"/>
    <col min="1799" max="1808" width="9.375" style="546" customWidth="1"/>
    <col min="1809" max="1809" width="32.625" style="546" customWidth="1"/>
    <col min="1810" max="1810" width="4.375" style="546" customWidth="1"/>
    <col min="1811" max="1883" width="11.625" style="546" customWidth="1"/>
    <col min="1884" max="2048" width="11.625" style="546"/>
    <col min="2049" max="2049" width="36.625" style="546" customWidth="1"/>
    <col min="2050" max="2050" width="11.375" style="546" customWidth="1"/>
    <col min="2051" max="2051" width="10.5" style="546" customWidth="1"/>
    <col min="2052" max="2052" width="11.75" style="546" customWidth="1"/>
    <col min="2053" max="2053" width="10.375" style="546" customWidth="1"/>
    <col min="2054" max="2054" width="10.75" style="546" customWidth="1"/>
    <col min="2055" max="2064" width="9.375" style="546" customWidth="1"/>
    <col min="2065" max="2065" width="32.625" style="546" customWidth="1"/>
    <col min="2066" max="2066" width="4.375" style="546" customWidth="1"/>
    <col min="2067" max="2139" width="11.625" style="546" customWidth="1"/>
    <col min="2140" max="2304" width="11.625" style="546"/>
    <col min="2305" max="2305" width="36.625" style="546" customWidth="1"/>
    <col min="2306" max="2306" width="11.375" style="546" customWidth="1"/>
    <col min="2307" max="2307" width="10.5" style="546" customWidth="1"/>
    <col min="2308" max="2308" width="11.75" style="546" customWidth="1"/>
    <col min="2309" max="2309" width="10.375" style="546" customWidth="1"/>
    <col min="2310" max="2310" width="10.75" style="546" customWidth="1"/>
    <col min="2311" max="2320" width="9.375" style="546" customWidth="1"/>
    <col min="2321" max="2321" width="32.625" style="546" customWidth="1"/>
    <col min="2322" max="2322" width="4.375" style="546" customWidth="1"/>
    <col min="2323" max="2395" width="11.625" style="546" customWidth="1"/>
    <col min="2396" max="2560" width="11.625" style="546"/>
    <col min="2561" max="2561" width="36.625" style="546" customWidth="1"/>
    <col min="2562" max="2562" width="11.375" style="546" customWidth="1"/>
    <col min="2563" max="2563" width="10.5" style="546" customWidth="1"/>
    <col min="2564" max="2564" width="11.75" style="546" customWidth="1"/>
    <col min="2565" max="2565" width="10.375" style="546" customWidth="1"/>
    <col min="2566" max="2566" width="10.75" style="546" customWidth="1"/>
    <col min="2567" max="2576" width="9.375" style="546" customWidth="1"/>
    <col min="2577" max="2577" width="32.625" style="546" customWidth="1"/>
    <col min="2578" max="2578" width="4.375" style="546" customWidth="1"/>
    <col min="2579" max="2651" width="11.625" style="546" customWidth="1"/>
    <col min="2652" max="2816" width="11.625" style="546"/>
    <col min="2817" max="2817" width="36.625" style="546" customWidth="1"/>
    <col min="2818" max="2818" width="11.375" style="546" customWidth="1"/>
    <col min="2819" max="2819" width="10.5" style="546" customWidth="1"/>
    <col min="2820" max="2820" width="11.75" style="546" customWidth="1"/>
    <col min="2821" max="2821" width="10.375" style="546" customWidth="1"/>
    <col min="2822" max="2822" width="10.75" style="546" customWidth="1"/>
    <col min="2823" max="2832" width="9.375" style="546" customWidth="1"/>
    <col min="2833" max="2833" width="32.625" style="546" customWidth="1"/>
    <col min="2834" max="2834" width="4.375" style="546" customWidth="1"/>
    <col min="2835" max="2907" width="11.625" style="546" customWidth="1"/>
    <col min="2908" max="3072" width="11.625" style="546"/>
    <col min="3073" max="3073" width="36.625" style="546" customWidth="1"/>
    <col min="3074" max="3074" width="11.375" style="546" customWidth="1"/>
    <col min="3075" max="3075" width="10.5" style="546" customWidth="1"/>
    <col min="3076" max="3076" width="11.75" style="546" customWidth="1"/>
    <col min="3077" max="3077" width="10.375" style="546" customWidth="1"/>
    <col min="3078" max="3078" width="10.75" style="546" customWidth="1"/>
    <col min="3079" max="3088" width="9.375" style="546" customWidth="1"/>
    <col min="3089" max="3089" width="32.625" style="546" customWidth="1"/>
    <col min="3090" max="3090" width="4.375" style="546" customWidth="1"/>
    <col min="3091" max="3163" width="11.625" style="546" customWidth="1"/>
    <col min="3164" max="3328" width="11.625" style="546"/>
    <col min="3329" max="3329" width="36.625" style="546" customWidth="1"/>
    <col min="3330" max="3330" width="11.375" style="546" customWidth="1"/>
    <col min="3331" max="3331" width="10.5" style="546" customWidth="1"/>
    <col min="3332" max="3332" width="11.75" style="546" customWidth="1"/>
    <col min="3333" max="3333" width="10.375" style="546" customWidth="1"/>
    <col min="3334" max="3334" width="10.75" style="546" customWidth="1"/>
    <col min="3335" max="3344" width="9.375" style="546" customWidth="1"/>
    <col min="3345" max="3345" width="32.625" style="546" customWidth="1"/>
    <col min="3346" max="3346" width="4.375" style="546" customWidth="1"/>
    <col min="3347" max="3419" width="11.625" style="546" customWidth="1"/>
    <col min="3420" max="3584" width="11.625" style="546"/>
    <col min="3585" max="3585" width="36.625" style="546" customWidth="1"/>
    <col min="3586" max="3586" width="11.375" style="546" customWidth="1"/>
    <col min="3587" max="3587" width="10.5" style="546" customWidth="1"/>
    <col min="3588" max="3588" width="11.75" style="546" customWidth="1"/>
    <col min="3589" max="3589" width="10.375" style="546" customWidth="1"/>
    <col min="3590" max="3590" width="10.75" style="546" customWidth="1"/>
    <col min="3591" max="3600" width="9.375" style="546" customWidth="1"/>
    <col min="3601" max="3601" width="32.625" style="546" customWidth="1"/>
    <col min="3602" max="3602" width="4.375" style="546" customWidth="1"/>
    <col min="3603" max="3675" width="11.625" style="546" customWidth="1"/>
    <col min="3676" max="3840" width="11.625" style="546"/>
    <col min="3841" max="3841" width="36.625" style="546" customWidth="1"/>
    <col min="3842" max="3842" width="11.375" style="546" customWidth="1"/>
    <col min="3843" max="3843" width="10.5" style="546" customWidth="1"/>
    <col min="3844" max="3844" width="11.75" style="546" customWidth="1"/>
    <col min="3845" max="3845" width="10.375" style="546" customWidth="1"/>
    <col min="3846" max="3846" width="10.75" style="546" customWidth="1"/>
    <col min="3847" max="3856" width="9.375" style="546" customWidth="1"/>
    <col min="3857" max="3857" width="32.625" style="546" customWidth="1"/>
    <col min="3858" max="3858" width="4.375" style="546" customWidth="1"/>
    <col min="3859" max="3931" width="11.625" style="546" customWidth="1"/>
    <col min="3932" max="4096" width="11.625" style="546"/>
    <col min="4097" max="4097" width="36.625" style="546" customWidth="1"/>
    <col min="4098" max="4098" width="11.375" style="546" customWidth="1"/>
    <col min="4099" max="4099" width="10.5" style="546" customWidth="1"/>
    <col min="4100" max="4100" width="11.75" style="546" customWidth="1"/>
    <col min="4101" max="4101" width="10.375" style="546" customWidth="1"/>
    <col min="4102" max="4102" width="10.75" style="546" customWidth="1"/>
    <col min="4103" max="4112" width="9.375" style="546" customWidth="1"/>
    <col min="4113" max="4113" width="32.625" style="546" customWidth="1"/>
    <col min="4114" max="4114" width="4.375" style="546" customWidth="1"/>
    <col min="4115" max="4187" width="11.625" style="546" customWidth="1"/>
    <col min="4188" max="4352" width="11.625" style="546"/>
    <col min="4353" max="4353" width="36.625" style="546" customWidth="1"/>
    <col min="4354" max="4354" width="11.375" style="546" customWidth="1"/>
    <col min="4355" max="4355" width="10.5" style="546" customWidth="1"/>
    <col min="4356" max="4356" width="11.75" style="546" customWidth="1"/>
    <col min="4357" max="4357" width="10.375" style="546" customWidth="1"/>
    <col min="4358" max="4358" width="10.75" style="546" customWidth="1"/>
    <col min="4359" max="4368" width="9.375" style="546" customWidth="1"/>
    <col min="4369" max="4369" width="32.625" style="546" customWidth="1"/>
    <col min="4370" max="4370" width="4.375" style="546" customWidth="1"/>
    <col min="4371" max="4443" width="11.625" style="546" customWidth="1"/>
    <col min="4444" max="4608" width="11.625" style="546"/>
    <col min="4609" max="4609" width="36.625" style="546" customWidth="1"/>
    <col min="4610" max="4610" width="11.375" style="546" customWidth="1"/>
    <col min="4611" max="4611" width="10.5" style="546" customWidth="1"/>
    <col min="4612" max="4612" width="11.75" style="546" customWidth="1"/>
    <col min="4613" max="4613" width="10.375" style="546" customWidth="1"/>
    <col min="4614" max="4614" width="10.75" style="546" customWidth="1"/>
    <col min="4615" max="4624" width="9.375" style="546" customWidth="1"/>
    <col min="4625" max="4625" width="32.625" style="546" customWidth="1"/>
    <col min="4626" max="4626" width="4.375" style="546" customWidth="1"/>
    <col min="4627" max="4699" width="11.625" style="546" customWidth="1"/>
    <col min="4700" max="4864" width="11.625" style="546"/>
    <col min="4865" max="4865" width="36.625" style="546" customWidth="1"/>
    <col min="4866" max="4866" width="11.375" style="546" customWidth="1"/>
    <col min="4867" max="4867" width="10.5" style="546" customWidth="1"/>
    <col min="4868" max="4868" width="11.75" style="546" customWidth="1"/>
    <col min="4869" max="4869" width="10.375" style="546" customWidth="1"/>
    <col min="4870" max="4870" width="10.75" style="546" customWidth="1"/>
    <col min="4871" max="4880" width="9.375" style="546" customWidth="1"/>
    <col min="4881" max="4881" width="32.625" style="546" customWidth="1"/>
    <col min="4882" max="4882" width="4.375" style="546" customWidth="1"/>
    <col min="4883" max="4955" width="11.625" style="546" customWidth="1"/>
    <col min="4956" max="5120" width="11.625" style="546"/>
    <col min="5121" max="5121" width="36.625" style="546" customWidth="1"/>
    <col min="5122" max="5122" width="11.375" style="546" customWidth="1"/>
    <col min="5123" max="5123" width="10.5" style="546" customWidth="1"/>
    <col min="5124" max="5124" width="11.75" style="546" customWidth="1"/>
    <col min="5125" max="5125" width="10.375" style="546" customWidth="1"/>
    <col min="5126" max="5126" width="10.75" style="546" customWidth="1"/>
    <col min="5127" max="5136" width="9.375" style="546" customWidth="1"/>
    <col min="5137" max="5137" width="32.625" style="546" customWidth="1"/>
    <col min="5138" max="5138" width="4.375" style="546" customWidth="1"/>
    <col min="5139" max="5211" width="11.625" style="546" customWidth="1"/>
    <col min="5212" max="5376" width="11.625" style="546"/>
    <col min="5377" max="5377" width="36.625" style="546" customWidth="1"/>
    <col min="5378" max="5378" width="11.375" style="546" customWidth="1"/>
    <col min="5379" max="5379" width="10.5" style="546" customWidth="1"/>
    <col min="5380" max="5380" width="11.75" style="546" customWidth="1"/>
    <col min="5381" max="5381" width="10.375" style="546" customWidth="1"/>
    <col min="5382" max="5382" width="10.75" style="546" customWidth="1"/>
    <col min="5383" max="5392" width="9.375" style="546" customWidth="1"/>
    <col min="5393" max="5393" width="32.625" style="546" customWidth="1"/>
    <col min="5394" max="5394" width="4.375" style="546" customWidth="1"/>
    <col min="5395" max="5467" width="11.625" style="546" customWidth="1"/>
    <col min="5468" max="5632" width="11.625" style="546"/>
    <col min="5633" max="5633" width="36.625" style="546" customWidth="1"/>
    <col min="5634" max="5634" width="11.375" style="546" customWidth="1"/>
    <col min="5635" max="5635" width="10.5" style="546" customWidth="1"/>
    <col min="5636" max="5636" width="11.75" style="546" customWidth="1"/>
    <col min="5637" max="5637" width="10.375" style="546" customWidth="1"/>
    <col min="5638" max="5638" width="10.75" style="546" customWidth="1"/>
    <col min="5639" max="5648" width="9.375" style="546" customWidth="1"/>
    <col min="5649" max="5649" width="32.625" style="546" customWidth="1"/>
    <col min="5650" max="5650" width="4.375" style="546" customWidth="1"/>
    <col min="5651" max="5723" width="11.625" style="546" customWidth="1"/>
    <col min="5724" max="5888" width="11.625" style="546"/>
    <col min="5889" max="5889" width="36.625" style="546" customWidth="1"/>
    <col min="5890" max="5890" width="11.375" style="546" customWidth="1"/>
    <col min="5891" max="5891" width="10.5" style="546" customWidth="1"/>
    <col min="5892" max="5892" width="11.75" style="546" customWidth="1"/>
    <col min="5893" max="5893" width="10.375" style="546" customWidth="1"/>
    <col min="5894" max="5894" width="10.75" style="546" customWidth="1"/>
    <col min="5895" max="5904" width="9.375" style="546" customWidth="1"/>
    <col min="5905" max="5905" width="32.625" style="546" customWidth="1"/>
    <col min="5906" max="5906" width="4.375" style="546" customWidth="1"/>
    <col min="5907" max="5979" width="11.625" style="546" customWidth="1"/>
    <col min="5980" max="6144" width="11.625" style="546"/>
    <col min="6145" max="6145" width="36.625" style="546" customWidth="1"/>
    <col min="6146" max="6146" width="11.375" style="546" customWidth="1"/>
    <col min="6147" max="6147" width="10.5" style="546" customWidth="1"/>
    <col min="6148" max="6148" width="11.75" style="546" customWidth="1"/>
    <col min="6149" max="6149" width="10.375" style="546" customWidth="1"/>
    <col min="6150" max="6150" width="10.75" style="546" customWidth="1"/>
    <col min="6151" max="6160" width="9.375" style="546" customWidth="1"/>
    <col min="6161" max="6161" width="32.625" style="546" customWidth="1"/>
    <col min="6162" max="6162" width="4.375" style="546" customWidth="1"/>
    <col min="6163" max="6235" width="11.625" style="546" customWidth="1"/>
    <col min="6236" max="6400" width="11.625" style="546"/>
    <col min="6401" max="6401" width="36.625" style="546" customWidth="1"/>
    <col min="6402" max="6402" width="11.375" style="546" customWidth="1"/>
    <col min="6403" max="6403" width="10.5" style="546" customWidth="1"/>
    <col min="6404" max="6404" width="11.75" style="546" customWidth="1"/>
    <col min="6405" max="6405" width="10.375" style="546" customWidth="1"/>
    <col min="6406" max="6406" width="10.75" style="546" customWidth="1"/>
    <col min="6407" max="6416" width="9.375" style="546" customWidth="1"/>
    <col min="6417" max="6417" width="32.625" style="546" customWidth="1"/>
    <col min="6418" max="6418" width="4.375" style="546" customWidth="1"/>
    <col min="6419" max="6491" width="11.625" style="546" customWidth="1"/>
    <col min="6492" max="6656" width="11.625" style="546"/>
    <col min="6657" max="6657" width="36.625" style="546" customWidth="1"/>
    <col min="6658" max="6658" width="11.375" style="546" customWidth="1"/>
    <col min="6659" max="6659" width="10.5" style="546" customWidth="1"/>
    <col min="6660" max="6660" width="11.75" style="546" customWidth="1"/>
    <col min="6661" max="6661" width="10.375" style="546" customWidth="1"/>
    <col min="6662" max="6662" width="10.75" style="546" customWidth="1"/>
    <col min="6663" max="6672" width="9.375" style="546" customWidth="1"/>
    <col min="6673" max="6673" width="32.625" style="546" customWidth="1"/>
    <col min="6674" max="6674" width="4.375" style="546" customWidth="1"/>
    <col min="6675" max="6747" width="11.625" style="546" customWidth="1"/>
    <col min="6748" max="6912" width="11.625" style="546"/>
    <col min="6913" max="6913" width="36.625" style="546" customWidth="1"/>
    <col min="6914" max="6914" width="11.375" style="546" customWidth="1"/>
    <col min="6915" max="6915" width="10.5" style="546" customWidth="1"/>
    <col min="6916" max="6916" width="11.75" style="546" customWidth="1"/>
    <col min="6917" max="6917" width="10.375" style="546" customWidth="1"/>
    <col min="6918" max="6918" width="10.75" style="546" customWidth="1"/>
    <col min="6919" max="6928" width="9.375" style="546" customWidth="1"/>
    <col min="6929" max="6929" width="32.625" style="546" customWidth="1"/>
    <col min="6930" max="6930" width="4.375" style="546" customWidth="1"/>
    <col min="6931" max="7003" width="11.625" style="546" customWidth="1"/>
    <col min="7004" max="7168" width="11.625" style="546"/>
    <col min="7169" max="7169" width="36.625" style="546" customWidth="1"/>
    <col min="7170" max="7170" width="11.375" style="546" customWidth="1"/>
    <col min="7171" max="7171" width="10.5" style="546" customWidth="1"/>
    <col min="7172" max="7172" width="11.75" style="546" customWidth="1"/>
    <col min="7173" max="7173" width="10.375" style="546" customWidth="1"/>
    <col min="7174" max="7174" width="10.75" style="546" customWidth="1"/>
    <col min="7175" max="7184" width="9.375" style="546" customWidth="1"/>
    <col min="7185" max="7185" width="32.625" style="546" customWidth="1"/>
    <col min="7186" max="7186" width="4.375" style="546" customWidth="1"/>
    <col min="7187" max="7259" width="11.625" style="546" customWidth="1"/>
    <col min="7260" max="7424" width="11.625" style="546"/>
    <col min="7425" max="7425" width="36.625" style="546" customWidth="1"/>
    <col min="7426" max="7426" width="11.375" style="546" customWidth="1"/>
    <col min="7427" max="7427" width="10.5" style="546" customWidth="1"/>
    <col min="7428" max="7428" width="11.75" style="546" customWidth="1"/>
    <col min="7429" max="7429" width="10.375" style="546" customWidth="1"/>
    <col min="7430" max="7430" width="10.75" style="546" customWidth="1"/>
    <col min="7431" max="7440" width="9.375" style="546" customWidth="1"/>
    <col min="7441" max="7441" width="32.625" style="546" customWidth="1"/>
    <col min="7442" max="7442" width="4.375" style="546" customWidth="1"/>
    <col min="7443" max="7515" width="11.625" style="546" customWidth="1"/>
    <col min="7516" max="7680" width="11.625" style="546"/>
    <col min="7681" max="7681" width="36.625" style="546" customWidth="1"/>
    <col min="7682" max="7682" width="11.375" style="546" customWidth="1"/>
    <col min="7683" max="7683" width="10.5" style="546" customWidth="1"/>
    <col min="7684" max="7684" width="11.75" style="546" customWidth="1"/>
    <col min="7685" max="7685" width="10.375" style="546" customWidth="1"/>
    <col min="7686" max="7686" width="10.75" style="546" customWidth="1"/>
    <col min="7687" max="7696" width="9.375" style="546" customWidth="1"/>
    <col min="7697" max="7697" width="32.625" style="546" customWidth="1"/>
    <col min="7698" max="7698" width="4.375" style="546" customWidth="1"/>
    <col min="7699" max="7771" width="11.625" style="546" customWidth="1"/>
    <col min="7772" max="7936" width="11.625" style="546"/>
    <col min="7937" max="7937" width="36.625" style="546" customWidth="1"/>
    <col min="7938" max="7938" width="11.375" style="546" customWidth="1"/>
    <col min="7939" max="7939" width="10.5" style="546" customWidth="1"/>
    <col min="7940" max="7940" width="11.75" style="546" customWidth="1"/>
    <col min="7941" max="7941" width="10.375" style="546" customWidth="1"/>
    <col min="7942" max="7942" width="10.75" style="546" customWidth="1"/>
    <col min="7943" max="7952" width="9.375" style="546" customWidth="1"/>
    <col min="7953" max="7953" width="32.625" style="546" customWidth="1"/>
    <col min="7954" max="7954" width="4.375" style="546" customWidth="1"/>
    <col min="7955" max="8027" width="11.625" style="546" customWidth="1"/>
    <col min="8028" max="8192" width="11.625" style="546"/>
    <col min="8193" max="8193" width="36.625" style="546" customWidth="1"/>
    <col min="8194" max="8194" width="11.375" style="546" customWidth="1"/>
    <col min="8195" max="8195" width="10.5" style="546" customWidth="1"/>
    <col min="8196" max="8196" width="11.75" style="546" customWidth="1"/>
    <col min="8197" max="8197" width="10.375" style="546" customWidth="1"/>
    <col min="8198" max="8198" width="10.75" style="546" customWidth="1"/>
    <col min="8199" max="8208" width="9.375" style="546" customWidth="1"/>
    <col min="8209" max="8209" width="32.625" style="546" customWidth="1"/>
    <col min="8210" max="8210" width="4.375" style="546" customWidth="1"/>
    <col min="8211" max="8283" width="11.625" style="546" customWidth="1"/>
    <col min="8284" max="8448" width="11.625" style="546"/>
    <col min="8449" max="8449" width="36.625" style="546" customWidth="1"/>
    <col min="8450" max="8450" width="11.375" style="546" customWidth="1"/>
    <col min="8451" max="8451" width="10.5" style="546" customWidth="1"/>
    <col min="8452" max="8452" width="11.75" style="546" customWidth="1"/>
    <col min="8453" max="8453" width="10.375" style="546" customWidth="1"/>
    <col min="8454" max="8454" width="10.75" style="546" customWidth="1"/>
    <col min="8455" max="8464" width="9.375" style="546" customWidth="1"/>
    <col min="8465" max="8465" width="32.625" style="546" customWidth="1"/>
    <col min="8466" max="8466" width="4.375" style="546" customWidth="1"/>
    <col min="8467" max="8539" width="11.625" style="546" customWidth="1"/>
    <col min="8540" max="8704" width="11.625" style="546"/>
    <col min="8705" max="8705" width="36.625" style="546" customWidth="1"/>
    <col min="8706" max="8706" width="11.375" style="546" customWidth="1"/>
    <col min="8707" max="8707" width="10.5" style="546" customWidth="1"/>
    <col min="8708" max="8708" width="11.75" style="546" customWidth="1"/>
    <col min="8709" max="8709" width="10.375" style="546" customWidth="1"/>
    <col min="8710" max="8710" width="10.75" style="546" customWidth="1"/>
    <col min="8711" max="8720" width="9.375" style="546" customWidth="1"/>
    <col min="8721" max="8721" width="32.625" style="546" customWidth="1"/>
    <col min="8722" max="8722" width="4.375" style="546" customWidth="1"/>
    <col min="8723" max="8795" width="11.625" style="546" customWidth="1"/>
    <col min="8796" max="8960" width="11.625" style="546"/>
    <col min="8961" max="8961" width="36.625" style="546" customWidth="1"/>
    <col min="8962" max="8962" width="11.375" style="546" customWidth="1"/>
    <col min="8963" max="8963" width="10.5" style="546" customWidth="1"/>
    <col min="8964" max="8964" width="11.75" style="546" customWidth="1"/>
    <col min="8965" max="8965" width="10.375" style="546" customWidth="1"/>
    <col min="8966" max="8966" width="10.75" style="546" customWidth="1"/>
    <col min="8967" max="8976" width="9.375" style="546" customWidth="1"/>
    <col min="8977" max="8977" width="32.625" style="546" customWidth="1"/>
    <col min="8978" max="8978" width="4.375" style="546" customWidth="1"/>
    <col min="8979" max="9051" width="11.625" style="546" customWidth="1"/>
    <col min="9052" max="9216" width="11.625" style="546"/>
    <col min="9217" max="9217" width="36.625" style="546" customWidth="1"/>
    <col min="9218" max="9218" width="11.375" style="546" customWidth="1"/>
    <col min="9219" max="9219" width="10.5" style="546" customWidth="1"/>
    <col min="9220" max="9220" width="11.75" style="546" customWidth="1"/>
    <col min="9221" max="9221" width="10.375" style="546" customWidth="1"/>
    <col min="9222" max="9222" width="10.75" style="546" customWidth="1"/>
    <col min="9223" max="9232" width="9.375" style="546" customWidth="1"/>
    <col min="9233" max="9233" width="32.625" style="546" customWidth="1"/>
    <col min="9234" max="9234" width="4.375" style="546" customWidth="1"/>
    <col min="9235" max="9307" width="11.625" style="546" customWidth="1"/>
    <col min="9308" max="9472" width="11.625" style="546"/>
    <col min="9473" max="9473" width="36.625" style="546" customWidth="1"/>
    <col min="9474" max="9474" width="11.375" style="546" customWidth="1"/>
    <col min="9475" max="9475" width="10.5" style="546" customWidth="1"/>
    <col min="9476" max="9476" width="11.75" style="546" customWidth="1"/>
    <col min="9477" max="9477" width="10.375" style="546" customWidth="1"/>
    <col min="9478" max="9478" width="10.75" style="546" customWidth="1"/>
    <col min="9479" max="9488" width="9.375" style="546" customWidth="1"/>
    <col min="9489" max="9489" width="32.625" style="546" customWidth="1"/>
    <col min="9490" max="9490" width="4.375" style="546" customWidth="1"/>
    <col min="9491" max="9563" width="11.625" style="546" customWidth="1"/>
    <col min="9564" max="9728" width="11.625" style="546"/>
    <col min="9729" max="9729" width="36.625" style="546" customWidth="1"/>
    <col min="9730" max="9730" width="11.375" style="546" customWidth="1"/>
    <col min="9731" max="9731" width="10.5" style="546" customWidth="1"/>
    <col min="9732" max="9732" width="11.75" style="546" customWidth="1"/>
    <col min="9733" max="9733" width="10.375" style="546" customWidth="1"/>
    <col min="9734" max="9734" width="10.75" style="546" customWidth="1"/>
    <col min="9735" max="9744" width="9.375" style="546" customWidth="1"/>
    <col min="9745" max="9745" width="32.625" style="546" customWidth="1"/>
    <col min="9746" max="9746" width="4.375" style="546" customWidth="1"/>
    <col min="9747" max="9819" width="11.625" style="546" customWidth="1"/>
    <col min="9820" max="9984" width="11.625" style="546"/>
    <col min="9985" max="9985" width="36.625" style="546" customWidth="1"/>
    <col min="9986" max="9986" width="11.375" style="546" customWidth="1"/>
    <col min="9987" max="9987" width="10.5" style="546" customWidth="1"/>
    <col min="9988" max="9988" width="11.75" style="546" customWidth="1"/>
    <col min="9989" max="9989" width="10.375" style="546" customWidth="1"/>
    <col min="9990" max="9990" width="10.75" style="546" customWidth="1"/>
    <col min="9991" max="10000" width="9.375" style="546" customWidth="1"/>
    <col min="10001" max="10001" width="32.625" style="546" customWidth="1"/>
    <col min="10002" max="10002" width="4.375" style="546" customWidth="1"/>
    <col min="10003" max="10075" width="11.625" style="546" customWidth="1"/>
    <col min="10076" max="10240" width="11.625" style="546"/>
    <col min="10241" max="10241" width="36.625" style="546" customWidth="1"/>
    <col min="10242" max="10242" width="11.375" style="546" customWidth="1"/>
    <col min="10243" max="10243" width="10.5" style="546" customWidth="1"/>
    <col min="10244" max="10244" width="11.75" style="546" customWidth="1"/>
    <col min="10245" max="10245" width="10.375" style="546" customWidth="1"/>
    <col min="10246" max="10246" width="10.75" style="546" customWidth="1"/>
    <col min="10247" max="10256" width="9.375" style="546" customWidth="1"/>
    <col min="10257" max="10257" width="32.625" style="546" customWidth="1"/>
    <col min="10258" max="10258" width="4.375" style="546" customWidth="1"/>
    <col min="10259" max="10331" width="11.625" style="546" customWidth="1"/>
    <col min="10332" max="10496" width="11.625" style="546"/>
    <col min="10497" max="10497" width="36.625" style="546" customWidth="1"/>
    <col min="10498" max="10498" width="11.375" style="546" customWidth="1"/>
    <col min="10499" max="10499" width="10.5" style="546" customWidth="1"/>
    <col min="10500" max="10500" width="11.75" style="546" customWidth="1"/>
    <col min="10501" max="10501" width="10.375" style="546" customWidth="1"/>
    <col min="10502" max="10502" width="10.75" style="546" customWidth="1"/>
    <col min="10503" max="10512" width="9.375" style="546" customWidth="1"/>
    <col min="10513" max="10513" width="32.625" style="546" customWidth="1"/>
    <col min="10514" max="10514" width="4.375" style="546" customWidth="1"/>
    <col min="10515" max="10587" width="11.625" style="546" customWidth="1"/>
    <col min="10588" max="10752" width="11.625" style="546"/>
    <col min="10753" max="10753" width="36.625" style="546" customWidth="1"/>
    <col min="10754" max="10754" width="11.375" style="546" customWidth="1"/>
    <col min="10755" max="10755" width="10.5" style="546" customWidth="1"/>
    <col min="10756" max="10756" width="11.75" style="546" customWidth="1"/>
    <col min="10757" max="10757" width="10.375" style="546" customWidth="1"/>
    <col min="10758" max="10758" width="10.75" style="546" customWidth="1"/>
    <col min="10759" max="10768" width="9.375" style="546" customWidth="1"/>
    <col min="10769" max="10769" width="32.625" style="546" customWidth="1"/>
    <col min="10770" max="10770" width="4.375" style="546" customWidth="1"/>
    <col min="10771" max="10843" width="11.625" style="546" customWidth="1"/>
    <col min="10844" max="11008" width="11.625" style="546"/>
    <col min="11009" max="11009" width="36.625" style="546" customWidth="1"/>
    <col min="11010" max="11010" width="11.375" style="546" customWidth="1"/>
    <col min="11011" max="11011" width="10.5" style="546" customWidth="1"/>
    <col min="11012" max="11012" width="11.75" style="546" customWidth="1"/>
    <col min="11013" max="11013" width="10.375" style="546" customWidth="1"/>
    <col min="11014" max="11014" width="10.75" style="546" customWidth="1"/>
    <col min="11015" max="11024" width="9.375" style="546" customWidth="1"/>
    <col min="11025" max="11025" width="32.625" style="546" customWidth="1"/>
    <col min="11026" max="11026" width="4.375" style="546" customWidth="1"/>
    <col min="11027" max="11099" width="11.625" style="546" customWidth="1"/>
    <col min="11100" max="11264" width="11.625" style="546"/>
    <col min="11265" max="11265" width="36.625" style="546" customWidth="1"/>
    <col min="11266" max="11266" width="11.375" style="546" customWidth="1"/>
    <col min="11267" max="11267" width="10.5" style="546" customWidth="1"/>
    <col min="11268" max="11268" width="11.75" style="546" customWidth="1"/>
    <col min="11269" max="11269" width="10.375" style="546" customWidth="1"/>
    <col min="11270" max="11270" width="10.75" style="546" customWidth="1"/>
    <col min="11271" max="11280" width="9.375" style="546" customWidth="1"/>
    <col min="11281" max="11281" width="32.625" style="546" customWidth="1"/>
    <col min="11282" max="11282" width="4.375" style="546" customWidth="1"/>
    <col min="11283" max="11355" width="11.625" style="546" customWidth="1"/>
    <col min="11356" max="11520" width="11.625" style="546"/>
    <col min="11521" max="11521" width="36.625" style="546" customWidth="1"/>
    <col min="11522" max="11522" width="11.375" style="546" customWidth="1"/>
    <col min="11523" max="11523" width="10.5" style="546" customWidth="1"/>
    <col min="11524" max="11524" width="11.75" style="546" customWidth="1"/>
    <col min="11525" max="11525" width="10.375" style="546" customWidth="1"/>
    <col min="11526" max="11526" width="10.75" style="546" customWidth="1"/>
    <col min="11527" max="11536" width="9.375" style="546" customWidth="1"/>
    <col min="11537" max="11537" width="32.625" style="546" customWidth="1"/>
    <col min="11538" max="11538" width="4.375" style="546" customWidth="1"/>
    <col min="11539" max="11611" width="11.625" style="546" customWidth="1"/>
    <col min="11612" max="11776" width="11.625" style="546"/>
    <col min="11777" max="11777" width="36.625" style="546" customWidth="1"/>
    <col min="11778" max="11778" width="11.375" style="546" customWidth="1"/>
    <col min="11779" max="11779" width="10.5" style="546" customWidth="1"/>
    <col min="11780" max="11780" width="11.75" style="546" customWidth="1"/>
    <col min="11781" max="11781" width="10.375" style="546" customWidth="1"/>
    <col min="11782" max="11782" width="10.75" style="546" customWidth="1"/>
    <col min="11783" max="11792" width="9.375" style="546" customWidth="1"/>
    <col min="11793" max="11793" width="32.625" style="546" customWidth="1"/>
    <col min="11794" max="11794" width="4.375" style="546" customWidth="1"/>
    <col min="11795" max="11867" width="11.625" style="546" customWidth="1"/>
    <col min="11868" max="12032" width="11.625" style="546"/>
    <col min="12033" max="12033" width="36.625" style="546" customWidth="1"/>
    <col min="12034" max="12034" width="11.375" style="546" customWidth="1"/>
    <col min="12035" max="12035" width="10.5" style="546" customWidth="1"/>
    <col min="12036" max="12036" width="11.75" style="546" customWidth="1"/>
    <col min="12037" max="12037" width="10.375" style="546" customWidth="1"/>
    <col min="12038" max="12038" width="10.75" style="546" customWidth="1"/>
    <col min="12039" max="12048" width="9.375" style="546" customWidth="1"/>
    <col min="12049" max="12049" width="32.625" style="546" customWidth="1"/>
    <col min="12050" max="12050" width="4.375" style="546" customWidth="1"/>
    <col min="12051" max="12123" width="11.625" style="546" customWidth="1"/>
    <col min="12124" max="12288" width="11.625" style="546"/>
    <col min="12289" max="12289" width="36.625" style="546" customWidth="1"/>
    <col min="12290" max="12290" width="11.375" style="546" customWidth="1"/>
    <col min="12291" max="12291" width="10.5" style="546" customWidth="1"/>
    <col min="12292" max="12292" width="11.75" style="546" customWidth="1"/>
    <col min="12293" max="12293" width="10.375" style="546" customWidth="1"/>
    <col min="12294" max="12294" width="10.75" style="546" customWidth="1"/>
    <col min="12295" max="12304" width="9.375" style="546" customWidth="1"/>
    <col min="12305" max="12305" width="32.625" style="546" customWidth="1"/>
    <col min="12306" max="12306" width="4.375" style="546" customWidth="1"/>
    <col min="12307" max="12379" width="11.625" style="546" customWidth="1"/>
    <col min="12380" max="12544" width="11.625" style="546"/>
    <col min="12545" max="12545" width="36.625" style="546" customWidth="1"/>
    <col min="12546" max="12546" width="11.375" style="546" customWidth="1"/>
    <col min="12547" max="12547" width="10.5" style="546" customWidth="1"/>
    <col min="12548" max="12548" width="11.75" style="546" customWidth="1"/>
    <col min="12549" max="12549" width="10.375" style="546" customWidth="1"/>
    <col min="12550" max="12550" width="10.75" style="546" customWidth="1"/>
    <col min="12551" max="12560" width="9.375" style="546" customWidth="1"/>
    <col min="12561" max="12561" width="32.625" style="546" customWidth="1"/>
    <col min="12562" max="12562" width="4.375" style="546" customWidth="1"/>
    <col min="12563" max="12635" width="11.625" style="546" customWidth="1"/>
    <col min="12636" max="12800" width="11.625" style="546"/>
    <col min="12801" max="12801" width="36.625" style="546" customWidth="1"/>
    <col min="12802" max="12802" width="11.375" style="546" customWidth="1"/>
    <col min="12803" max="12803" width="10.5" style="546" customWidth="1"/>
    <col min="12804" max="12804" width="11.75" style="546" customWidth="1"/>
    <col min="12805" max="12805" width="10.375" style="546" customWidth="1"/>
    <col min="12806" max="12806" width="10.75" style="546" customWidth="1"/>
    <col min="12807" max="12816" width="9.375" style="546" customWidth="1"/>
    <col min="12817" max="12817" width="32.625" style="546" customWidth="1"/>
    <col min="12818" max="12818" width="4.375" style="546" customWidth="1"/>
    <col min="12819" max="12891" width="11.625" style="546" customWidth="1"/>
    <col min="12892" max="13056" width="11.625" style="546"/>
    <col min="13057" max="13057" width="36.625" style="546" customWidth="1"/>
    <col min="13058" max="13058" width="11.375" style="546" customWidth="1"/>
    <col min="13059" max="13059" width="10.5" style="546" customWidth="1"/>
    <col min="13060" max="13060" width="11.75" style="546" customWidth="1"/>
    <col min="13061" max="13061" width="10.375" style="546" customWidth="1"/>
    <col min="13062" max="13062" width="10.75" style="546" customWidth="1"/>
    <col min="13063" max="13072" width="9.375" style="546" customWidth="1"/>
    <col min="13073" max="13073" width="32.625" style="546" customWidth="1"/>
    <col min="13074" max="13074" width="4.375" style="546" customWidth="1"/>
    <col min="13075" max="13147" width="11.625" style="546" customWidth="1"/>
    <col min="13148" max="13312" width="11.625" style="546"/>
    <col min="13313" max="13313" width="36.625" style="546" customWidth="1"/>
    <col min="13314" max="13314" width="11.375" style="546" customWidth="1"/>
    <col min="13315" max="13315" width="10.5" style="546" customWidth="1"/>
    <col min="13316" max="13316" width="11.75" style="546" customWidth="1"/>
    <col min="13317" max="13317" width="10.375" style="546" customWidth="1"/>
    <col min="13318" max="13318" width="10.75" style="546" customWidth="1"/>
    <col min="13319" max="13328" width="9.375" style="546" customWidth="1"/>
    <col min="13329" max="13329" width="32.625" style="546" customWidth="1"/>
    <col min="13330" max="13330" width="4.375" style="546" customWidth="1"/>
    <col min="13331" max="13403" width="11.625" style="546" customWidth="1"/>
    <col min="13404" max="13568" width="11.625" style="546"/>
    <col min="13569" max="13569" width="36.625" style="546" customWidth="1"/>
    <col min="13570" max="13570" width="11.375" style="546" customWidth="1"/>
    <col min="13571" max="13571" width="10.5" style="546" customWidth="1"/>
    <col min="13572" max="13572" width="11.75" style="546" customWidth="1"/>
    <col min="13573" max="13573" width="10.375" style="546" customWidth="1"/>
    <col min="13574" max="13574" width="10.75" style="546" customWidth="1"/>
    <col min="13575" max="13584" width="9.375" style="546" customWidth="1"/>
    <col min="13585" max="13585" width="32.625" style="546" customWidth="1"/>
    <col min="13586" max="13586" width="4.375" style="546" customWidth="1"/>
    <col min="13587" max="13659" width="11.625" style="546" customWidth="1"/>
    <col min="13660" max="13824" width="11.625" style="546"/>
    <col min="13825" max="13825" width="36.625" style="546" customWidth="1"/>
    <col min="13826" max="13826" width="11.375" style="546" customWidth="1"/>
    <col min="13827" max="13827" width="10.5" style="546" customWidth="1"/>
    <col min="13828" max="13828" width="11.75" style="546" customWidth="1"/>
    <col min="13829" max="13829" width="10.375" style="546" customWidth="1"/>
    <col min="13830" max="13830" width="10.75" style="546" customWidth="1"/>
    <col min="13831" max="13840" width="9.375" style="546" customWidth="1"/>
    <col min="13841" max="13841" width="32.625" style="546" customWidth="1"/>
    <col min="13842" max="13842" width="4.375" style="546" customWidth="1"/>
    <col min="13843" max="13915" width="11.625" style="546" customWidth="1"/>
    <col min="13916" max="14080" width="11.625" style="546"/>
    <col min="14081" max="14081" width="36.625" style="546" customWidth="1"/>
    <col min="14082" max="14082" width="11.375" style="546" customWidth="1"/>
    <col min="14083" max="14083" width="10.5" style="546" customWidth="1"/>
    <col min="14084" max="14084" width="11.75" style="546" customWidth="1"/>
    <col min="14085" max="14085" width="10.375" style="546" customWidth="1"/>
    <col min="14086" max="14086" width="10.75" style="546" customWidth="1"/>
    <col min="14087" max="14096" width="9.375" style="546" customWidth="1"/>
    <col min="14097" max="14097" width="32.625" style="546" customWidth="1"/>
    <col min="14098" max="14098" width="4.375" style="546" customWidth="1"/>
    <col min="14099" max="14171" width="11.625" style="546" customWidth="1"/>
    <col min="14172" max="14336" width="11.625" style="546"/>
    <col min="14337" max="14337" width="36.625" style="546" customWidth="1"/>
    <col min="14338" max="14338" width="11.375" style="546" customWidth="1"/>
    <col min="14339" max="14339" width="10.5" style="546" customWidth="1"/>
    <col min="14340" max="14340" width="11.75" style="546" customWidth="1"/>
    <col min="14341" max="14341" width="10.375" style="546" customWidth="1"/>
    <col min="14342" max="14342" width="10.75" style="546" customWidth="1"/>
    <col min="14343" max="14352" width="9.375" style="546" customWidth="1"/>
    <col min="14353" max="14353" width="32.625" style="546" customWidth="1"/>
    <col min="14354" max="14354" width="4.375" style="546" customWidth="1"/>
    <col min="14355" max="14427" width="11.625" style="546" customWidth="1"/>
    <col min="14428" max="14592" width="11.625" style="546"/>
    <col min="14593" max="14593" width="36.625" style="546" customWidth="1"/>
    <col min="14594" max="14594" width="11.375" style="546" customWidth="1"/>
    <col min="14595" max="14595" width="10.5" style="546" customWidth="1"/>
    <col min="14596" max="14596" width="11.75" style="546" customWidth="1"/>
    <col min="14597" max="14597" width="10.375" style="546" customWidth="1"/>
    <col min="14598" max="14598" width="10.75" style="546" customWidth="1"/>
    <col min="14599" max="14608" width="9.375" style="546" customWidth="1"/>
    <col min="14609" max="14609" width="32.625" style="546" customWidth="1"/>
    <col min="14610" max="14610" width="4.375" style="546" customWidth="1"/>
    <col min="14611" max="14683" width="11.625" style="546" customWidth="1"/>
    <col min="14684" max="14848" width="11.625" style="546"/>
    <col min="14849" max="14849" width="36.625" style="546" customWidth="1"/>
    <col min="14850" max="14850" width="11.375" style="546" customWidth="1"/>
    <col min="14851" max="14851" width="10.5" style="546" customWidth="1"/>
    <col min="14852" max="14852" width="11.75" style="546" customWidth="1"/>
    <col min="14853" max="14853" width="10.375" style="546" customWidth="1"/>
    <col min="14854" max="14854" width="10.75" style="546" customWidth="1"/>
    <col min="14855" max="14864" width="9.375" style="546" customWidth="1"/>
    <col min="14865" max="14865" width="32.625" style="546" customWidth="1"/>
    <col min="14866" max="14866" width="4.375" style="546" customWidth="1"/>
    <col min="14867" max="14939" width="11.625" style="546" customWidth="1"/>
    <col min="14940" max="15104" width="11.625" style="546"/>
    <col min="15105" max="15105" width="36.625" style="546" customWidth="1"/>
    <col min="15106" max="15106" width="11.375" style="546" customWidth="1"/>
    <col min="15107" max="15107" width="10.5" style="546" customWidth="1"/>
    <col min="15108" max="15108" width="11.75" style="546" customWidth="1"/>
    <col min="15109" max="15109" width="10.375" style="546" customWidth="1"/>
    <col min="15110" max="15110" width="10.75" style="546" customWidth="1"/>
    <col min="15111" max="15120" width="9.375" style="546" customWidth="1"/>
    <col min="15121" max="15121" width="32.625" style="546" customWidth="1"/>
    <col min="15122" max="15122" width="4.375" style="546" customWidth="1"/>
    <col min="15123" max="15195" width="11.625" style="546" customWidth="1"/>
    <col min="15196" max="15360" width="11.625" style="546"/>
    <col min="15361" max="15361" width="36.625" style="546" customWidth="1"/>
    <col min="15362" max="15362" width="11.375" style="546" customWidth="1"/>
    <col min="15363" max="15363" width="10.5" style="546" customWidth="1"/>
    <col min="15364" max="15364" width="11.75" style="546" customWidth="1"/>
    <col min="15365" max="15365" width="10.375" style="546" customWidth="1"/>
    <col min="15366" max="15366" width="10.75" style="546" customWidth="1"/>
    <col min="15367" max="15376" width="9.375" style="546" customWidth="1"/>
    <col min="15377" max="15377" width="32.625" style="546" customWidth="1"/>
    <col min="15378" max="15378" width="4.375" style="546" customWidth="1"/>
    <col min="15379" max="15451" width="11.625" style="546" customWidth="1"/>
    <col min="15452" max="15616" width="11.625" style="546"/>
    <col min="15617" max="15617" width="36.625" style="546" customWidth="1"/>
    <col min="15618" max="15618" width="11.375" style="546" customWidth="1"/>
    <col min="15619" max="15619" width="10.5" style="546" customWidth="1"/>
    <col min="15620" max="15620" width="11.75" style="546" customWidth="1"/>
    <col min="15621" max="15621" width="10.375" style="546" customWidth="1"/>
    <col min="15622" max="15622" width="10.75" style="546" customWidth="1"/>
    <col min="15623" max="15632" width="9.375" style="546" customWidth="1"/>
    <col min="15633" max="15633" width="32.625" style="546" customWidth="1"/>
    <col min="15634" max="15634" width="4.375" style="546" customWidth="1"/>
    <col min="15635" max="15707" width="11.625" style="546" customWidth="1"/>
    <col min="15708" max="15872" width="11.625" style="546"/>
    <col min="15873" max="15873" width="36.625" style="546" customWidth="1"/>
    <col min="15874" max="15874" width="11.375" style="546" customWidth="1"/>
    <col min="15875" max="15875" width="10.5" style="546" customWidth="1"/>
    <col min="15876" max="15876" width="11.75" style="546" customWidth="1"/>
    <col min="15877" max="15877" width="10.375" style="546" customWidth="1"/>
    <col min="15878" max="15878" width="10.75" style="546" customWidth="1"/>
    <col min="15879" max="15888" width="9.375" style="546" customWidth="1"/>
    <col min="15889" max="15889" width="32.625" style="546" customWidth="1"/>
    <col min="15890" max="15890" width="4.375" style="546" customWidth="1"/>
    <col min="15891" max="15963" width="11.625" style="546" customWidth="1"/>
    <col min="15964" max="16128" width="11.625" style="546"/>
    <col min="16129" max="16129" width="36.625" style="546" customWidth="1"/>
    <col min="16130" max="16130" width="11.375" style="546" customWidth="1"/>
    <col min="16131" max="16131" width="10.5" style="546" customWidth="1"/>
    <col min="16132" max="16132" width="11.75" style="546" customWidth="1"/>
    <col min="16133" max="16133" width="10.375" style="546" customWidth="1"/>
    <col min="16134" max="16134" width="10.75" style="546" customWidth="1"/>
    <col min="16135" max="16144" width="9.375" style="546" customWidth="1"/>
    <col min="16145" max="16145" width="32.625" style="546" customWidth="1"/>
    <col min="16146" max="16146" width="4.375" style="546" customWidth="1"/>
    <col min="16147" max="16219" width="11.625" style="546" customWidth="1"/>
    <col min="16220" max="16384" width="11.625" style="546"/>
  </cols>
  <sheetData>
    <row r="1" spans="1:17" s="701" customFormat="1" ht="24" customHeight="1">
      <c r="A1" s="699" t="s">
        <v>2667</v>
      </c>
      <c r="B1" s="554"/>
      <c r="C1" s="554"/>
      <c r="D1" s="554"/>
      <c r="E1" s="554"/>
      <c r="F1" s="554"/>
      <c r="G1" s="554"/>
      <c r="H1" s="554"/>
      <c r="I1" s="554"/>
      <c r="J1" s="554"/>
      <c r="K1" s="554"/>
      <c r="L1" s="554"/>
      <c r="M1" s="554"/>
      <c r="N1" s="554"/>
      <c r="O1" s="554"/>
      <c r="P1" s="554"/>
      <c r="Q1" s="700" t="s">
        <v>2668</v>
      </c>
    </row>
    <row r="2" spans="1:17" s="704" customFormat="1" ht="20.25">
      <c r="A2" s="702" t="s">
        <v>2669</v>
      </c>
      <c r="B2" s="202"/>
      <c r="C2" s="703"/>
      <c r="D2" s="703"/>
      <c r="E2" s="202"/>
      <c r="F2" s="202"/>
      <c r="G2" s="554"/>
      <c r="H2" s="554"/>
      <c r="I2" s="554"/>
      <c r="J2" s="554"/>
      <c r="K2" s="554"/>
      <c r="L2" s="554"/>
      <c r="M2" s="554"/>
      <c r="N2" s="554"/>
      <c r="O2" s="554"/>
      <c r="P2" s="554"/>
      <c r="Q2" s="619" t="s">
        <v>2670</v>
      </c>
    </row>
    <row r="3" spans="1:17" ht="15.95" customHeight="1">
      <c r="A3" s="705" t="s">
        <v>2671</v>
      </c>
      <c r="B3" s="202"/>
      <c r="C3" s="703"/>
      <c r="D3" s="703"/>
      <c r="E3" s="202"/>
      <c r="F3" s="202"/>
      <c r="G3" s="706"/>
      <c r="H3" s="706"/>
      <c r="I3" s="706"/>
      <c r="J3" s="706"/>
      <c r="K3" s="706"/>
      <c r="L3" s="706"/>
      <c r="M3" s="706"/>
      <c r="N3" s="706"/>
      <c r="O3" s="706"/>
      <c r="P3" s="706"/>
      <c r="Q3" s="707" t="s">
        <v>2548</v>
      </c>
    </row>
    <row r="4" spans="1:17" ht="15.95" customHeight="1">
      <c r="A4" s="605"/>
      <c r="B4" s="557"/>
      <c r="C4" s="557"/>
      <c r="E4" s="557"/>
      <c r="F4" s="557"/>
      <c r="H4" s="557"/>
      <c r="I4" s="557"/>
      <c r="K4" s="557"/>
      <c r="L4" s="557"/>
      <c r="N4" s="708"/>
      <c r="P4" s="550"/>
      <c r="Q4" s="610"/>
    </row>
    <row r="5" spans="1:17" ht="11.1" customHeight="1">
      <c r="A5" s="564"/>
      <c r="B5" s="2263" t="s">
        <v>1569</v>
      </c>
      <c r="C5" s="2264"/>
      <c r="D5" s="2264"/>
      <c r="E5" s="2264"/>
      <c r="F5" s="2264"/>
      <c r="G5" s="2264"/>
      <c r="H5" s="2264"/>
      <c r="I5" s="2264"/>
      <c r="J5" s="2265"/>
      <c r="K5" s="2264" t="s">
        <v>2549</v>
      </c>
      <c r="L5" s="2264"/>
      <c r="M5" s="2264"/>
      <c r="N5" s="2264"/>
      <c r="O5" s="2264"/>
      <c r="P5" s="2265"/>
      <c r="Q5" s="709"/>
    </row>
    <row r="6" spans="1:17" ht="11.1" customHeight="1">
      <c r="A6" s="710"/>
      <c r="B6" s="2266"/>
      <c r="C6" s="2267"/>
      <c r="D6" s="2267"/>
      <c r="E6" s="2267"/>
      <c r="F6" s="2267"/>
      <c r="G6" s="2267"/>
      <c r="H6" s="2267"/>
      <c r="I6" s="2267"/>
      <c r="J6" s="2268"/>
      <c r="K6" s="2267"/>
      <c r="L6" s="2267"/>
      <c r="M6" s="2267"/>
      <c r="N6" s="2267"/>
      <c r="O6" s="2267"/>
      <c r="P6" s="2268"/>
      <c r="Q6" s="709" t="s">
        <v>1570</v>
      </c>
    </row>
    <row r="7" spans="1:17" ht="11.1" customHeight="1">
      <c r="A7" s="564"/>
      <c r="B7" s="559" t="s">
        <v>45</v>
      </c>
      <c r="C7" s="560" t="s">
        <v>47</v>
      </c>
      <c r="D7" s="560" t="s">
        <v>27</v>
      </c>
      <c r="E7" s="1984" t="s">
        <v>28</v>
      </c>
      <c r="F7" s="1984" t="s">
        <v>29</v>
      </c>
      <c r="G7" s="1984" t="s">
        <v>30</v>
      </c>
      <c r="H7" s="1504" t="s">
        <v>23</v>
      </c>
      <c r="I7" s="1504" t="s">
        <v>24</v>
      </c>
      <c r="J7" s="1505" t="s">
        <v>25</v>
      </c>
      <c r="K7" s="1506" t="s">
        <v>1571</v>
      </c>
      <c r="L7" s="1506" t="s">
        <v>1676</v>
      </c>
      <c r="M7" s="1506" t="s">
        <v>26</v>
      </c>
      <c r="N7" s="1507" t="s">
        <v>45</v>
      </c>
      <c r="O7" s="1507" t="s">
        <v>47</v>
      </c>
      <c r="P7" s="1508" t="s">
        <v>27</v>
      </c>
      <c r="Q7" s="709"/>
    </row>
    <row r="8" spans="1:17" ht="12.75">
      <c r="A8" s="713"/>
      <c r="B8" s="562" t="s">
        <v>2412</v>
      </c>
      <c r="C8" s="563" t="s">
        <v>46</v>
      </c>
      <c r="D8" s="563" t="s">
        <v>12</v>
      </c>
      <c r="E8" s="563" t="s">
        <v>11</v>
      </c>
      <c r="F8" s="563" t="s">
        <v>10</v>
      </c>
      <c r="G8" s="1986" t="s">
        <v>9</v>
      </c>
      <c r="H8" s="1514" t="s">
        <v>8</v>
      </c>
      <c r="I8" s="1514" t="s">
        <v>1573</v>
      </c>
      <c r="J8" s="1515" t="s">
        <v>1574</v>
      </c>
      <c r="K8" s="1516" t="s">
        <v>2638</v>
      </c>
      <c r="L8" s="1516" t="s">
        <v>43</v>
      </c>
      <c r="M8" s="1516" t="s">
        <v>44</v>
      </c>
      <c r="N8" s="1517" t="s">
        <v>2412</v>
      </c>
      <c r="O8" s="1517" t="s">
        <v>46</v>
      </c>
      <c r="P8" s="1518" t="s">
        <v>12</v>
      </c>
      <c r="Q8" s="716"/>
    </row>
    <row r="9" spans="1:17" ht="15" customHeight="1">
      <c r="A9" s="564"/>
      <c r="B9" s="1010"/>
      <c r="C9" s="557"/>
      <c r="E9" s="557"/>
      <c r="F9" s="557"/>
      <c r="G9" s="1998"/>
      <c r="H9" s="557"/>
      <c r="I9" s="557"/>
      <c r="J9" s="1999"/>
      <c r="K9" s="557"/>
      <c r="L9" s="557"/>
      <c r="N9" s="557"/>
      <c r="P9" s="1003"/>
      <c r="Q9" s="697"/>
    </row>
    <row r="10" spans="1:17" s="725" customFormat="1" ht="15.95" customHeight="1">
      <c r="A10" s="717" t="s">
        <v>2672</v>
      </c>
      <c r="B10" s="718" t="s">
        <v>179</v>
      </c>
      <c r="C10" s="719">
        <v>158522.27014285716</v>
      </c>
      <c r="D10" s="719">
        <v>140672.67987171427</v>
      </c>
      <c r="E10" s="719">
        <v>119502.72844314286</v>
      </c>
      <c r="F10" s="719">
        <v>94441.53571428571</v>
      </c>
      <c r="G10" s="958">
        <v>82406.031428571427</v>
      </c>
      <c r="H10" s="721">
        <v>69834.710000000006</v>
      </c>
      <c r="I10" s="721">
        <v>39798.922857142861</v>
      </c>
      <c r="J10" s="723">
        <v>23235.21857142857</v>
      </c>
      <c r="K10" s="721">
        <v>276285.51</v>
      </c>
      <c r="L10" s="721">
        <v>239133.64142857143</v>
      </c>
      <c r="M10" s="722">
        <v>219729.73857142858</v>
      </c>
      <c r="N10" s="721">
        <v>201621.85</v>
      </c>
      <c r="O10" s="721">
        <v>174597.02000000002</v>
      </c>
      <c r="P10" s="723">
        <v>157514.27857142859</v>
      </c>
      <c r="Q10" s="724" t="s">
        <v>2673</v>
      </c>
    </row>
    <row r="11" spans="1:17" s="725" customFormat="1" ht="15.95" customHeight="1">
      <c r="A11" s="717"/>
      <c r="B11" s="720"/>
      <c r="C11" s="721"/>
      <c r="D11" s="721"/>
      <c r="E11" s="721"/>
      <c r="F11" s="721"/>
      <c r="G11" s="721"/>
      <c r="H11" s="721"/>
      <c r="I11" s="721"/>
      <c r="J11" s="723"/>
      <c r="K11" s="721"/>
      <c r="L11" s="721"/>
      <c r="M11" s="203"/>
      <c r="N11" s="721"/>
      <c r="O11" s="721"/>
      <c r="P11" s="723"/>
      <c r="Q11" s="724"/>
    </row>
    <row r="12" spans="1:17" s="725" customFormat="1" ht="15.95" customHeight="1">
      <c r="A12" s="717" t="s">
        <v>2674</v>
      </c>
      <c r="B12" s="718" t="s">
        <v>179</v>
      </c>
      <c r="C12" s="719">
        <v>142156.81714285715</v>
      </c>
      <c r="D12" s="719">
        <v>127629.51428571428</v>
      </c>
      <c r="E12" s="719">
        <v>110969.94285714286</v>
      </c>
      <c r="F12" s="719">
        <v>88843.53571428571</v>
      </c>
      <c r="G12" s="958">
        <v>77306.07142857142</v>
      </c>
      <c r="H12" s="721">
        <v>65437.770000000004</v>
      </c>
      <c r="I12" s="721">
        <v>38280.922857142861</v>
      </c>
      <c r="J12" s="723">
        <v>22691.21857142857</v>
      </c>
      <c r="K12" s="721">
        <v>238244.51</v>
      </c>
      <c r="L12" s="721">
        <v>210879.64142857143</v>
      </c>
      <c r="M12" s="203">
        <v>194822.29857142858</v>
      </c>
      <c r="N12" s="721">
        <v>178158.53</v>
      </c>
      <c r="O12" s="721">
        <v>155197.02000000002</v>
      </c>
      <c r="P12" s="723">
        <v>139471.74857142859</v>
      </c>
      <c r="Q12" s="724" t="s">
        <v>2675</v>
      </c>
    </row>
    <row r="13" spans="1:17" ht="15.95" customHeight="1">
      <c r="A13" s="726" t="s">
        <v>2676</v>
      </c>
      <c r="B13" s="727" t="s">
        <v>179</v>
      </c>
      <c r="C13" s="728">
        <v>58749</v>
      </c>
      <c r="D13" s="728">
        <v>54907</v>
      </c>
      <c r="E13" s="728">
        <v>49393</v>
      </c>
      <c r="F13" s="728">
        <v>36738</v>
      </c>
      <c r="G13" s="959">
        <v>32565</v>
      </c>
      <c r="H13" s="730">
        <v>28761</v>
      </c>
      <c r="I13" s="730">
        <v>11127</v>
      </c>
      <c r="J13" s="731">
        <v>6489</v>
      </c>
      <c r="K13" s="730">
        <v>95763</v>
      </c>
      <c r="L13" s="730">
        <v>81133</v>
      </c>
      <c r="M13" s="654">
        <v>76990</v>
      </c>
      <c r="N13" s="730">
        <v>72576</v>
      </c>
      <c r="O13" s="730">
        <v>61231</v>
      </c>
      <c r="P13" s="731">
        <v>56919</v>
      </c>
      <c r="Q13" s="732" t="s">
        <v>2677</v>
      </c>
    </row>
    <row r="14" spans="1:17" ht="15.95" customHeight="1">
      <c r="A14" s="726" t="s">
        <v>2678</v>
      </c>
      <c r="B14" s="727" t="s">
        <v>179</v>
      </c>
      <c r="C14" s="728">
        <v>5830.87</v>
      </c>
      <c r="D14" s="728">
        <v>5055.8999999999996</v>
      </c>
      <c r="E14" s="728">
        <v>4318.95</v>
      </c>
      <c r="F14" s="728">
        <v>3653.31</v>
      </c>
      <c r="G14" s="959">
        <v>3120.5</v>
      </c>
      <c r="H14" s="730">
        <v>2541.71</v>
      </c>
      <c r="I14" s="730">
        <v>1671.34</v>
      </c>
      <c r="J14" s="731">
        <v>817.71</v>
      </c>
      <c r="K14" s="730">
        <v>9767.58</v>
      </c>
      <c r="L14" s="730">
        <v>8795.1999999999989</v>
      </c>
      <c r="M14" s="654">
        <v>8054.12</v>
      </c>
      <c r="N14" s="730">
        <v>7085.6399999999994</v>
      </c>
      <c r="O14" s="730">
        <v>6240.25</v>
      </c>
      <c r="P14" s="731">
        <v>5515.7800000000007</v>
      </c>
      <c r="Q14" s="732" t="s">
        <v>2679</v>
      </c>
    </row>
    <row r="15" spans="1:17" ht="15.95" customHeight="1">
      <c r="A15" s="733" t="s">
        <v>2680</v>
      </c>
      <c r="B15" s="727" t="s">
        <v>179</v>
      </c>
      <c r="C15" s="728">
        <v>68718.947142857156</v>
      </c>
      <c r="D15" s="728">
        <v>59632.614285714284</v>
      </c>
      <c r="E15" s="728">
        <v>50184.992857142861</v>
      </c>
      <c r="F15" s="728">
        <v>41973.225714285712</v>
      </c>
      <c r="G15" s="959">
        <v>35483.571428571428</v>
      </c>
      <c r="H15" s="730">
        <v>28383.06</v>
      </c>
      <c r="I15" s="730">
        <v>20663.582857142861</v>
      </c>
      <c r="J15" s="731">
        <v>11902.508571428571</v>
      </c>
      <c r="K15" s="730">
        <v>117598.93000000001</v>
      </c>
      <c r="L15" s="730">
        <v>106438.44142857143</v>
      </c>
      <c r="M15" s="654">
        <v>96225.178571428565</v>
      </c>
      <c r="N15" s="730">
        <v>86264.89</v>
      </c>
      <c r="O15" s="730">
        <v>76463.77</v>
      </c>
      <c r="P15" s="731">
        <v>66771.968571428573</v>
      </c>
      <c r="Q15" s="732" t="s">
        <v>2681</v>
      </c>
    </row>
    <row r="16" spans="1:17" ht="15.95" customHeight="1">
      <c r="A16" s="726" t="s">
        <v>2682</v>
      </c>
      <c r="B16" s="727" t="s">
        <v>179</v>
      </c>
      <c r="C16" s="728">
        <v>8858</v>
      </c>
      <c r="D16" s="728">
        <v>8034</v>
      </c>
      <c r="E16" s="728">
        <v>7073</v>
      </c>
      <c r="F16" s="728">
        <v>6479</v>
      </c>
      <c r="G16" s="959">
        <v>6137</v>
      </c>
      <c r="H16" s="730">
        <v>5752</v>
      </c>
      <c r="I16" s="730">
        <v>4819</v>
      </c>
      <c r="J16" s="731">
        <v>3482</v>
      </c>
      <c r="K16" s="730">
        <v>15115</v>
      </c>
      <c r="L16" s="730">
        <v>14513</v>
      </c>
      <c r="M16" s="654">
        <v>13553</v>
      </c>
      <c r="N16" s="730">
        <v>12232</v>
      </c>
      <c r="O16" s="730">
        <v>11262</v>
      </c>
      <c r="P16" s="731">
        <v>10265</v>
      </c>
      <c r="Q16" s="732" t="s">
        <v>2683</v>
      </c>
    </row>
    <row r="17" spans="1:17" s="725" customFormat="1" ht="15.95" customHeight="1">
      <c r="A17" s="717" t="s">
        <v>2684</v>
      </c>
      <c r="B17" s="718" t="s">
        <v>179</v>
      </c>
      <c r="C17" s="719">
        <v>14423.453</v>
      </c>
      <c r="D17" s="719">
        <v>11357.165585999999</v>
      </c>
      <c r="E17" s="719">
        <v>7967.785586</v>
      </c>
      <c r="F17" s="719">
        <v>5073</v>
      </c>
      <c r="G17" s="958">
        <v>4586.96</v>
      </c>
      <c r="H17" s="721">
        <v>3901.94</v>
      </c>
      <c r="I17" s="721">
        <v>1061</v>
      </c>
      <c r="J17" s="723">
        <v>337</v>
      </c>
      <c r="K17" s="721">
        <v>34232</v>
      </c>
      <c r="L17" s="721">
        <v>25266</v>
      </c>
      <c r="M17" s="203">
        <v>22119.440000000002</v>
      </c>
      <c r="N17" s="721">
        <v>21128.32</v>
      </c>
      <c r="O17" s="721">
        <v>17437</v>
      </c>
      <c r="P17" s="723">
        <v>16208.529999999999</v>
      </c>
      <c r="Q17" s="734" t="s">
        <v>2685</v>
      </c>
    </row>
    <row r="18" spans="1:17" ht="15.95" customHeight="1">
      <c r="A18" s="726" t="s">
        <v>2686</v>
      </c>
      <c r="B18" s="727" t="s">
        <v>179</v>
      </c>
      <c r="C18" s="728">
        <v>6041</v>
      </c>
      <c r="D18" s="728">
        <v>3341</v>
      </c>
      <c r="E18" s="728">
        <v>1105</v>
      </c>
      <c r="F18" s="728">
        <v>1017</v>
      </c>
      <c r="G18" s="959">
        <v>934</v>
      </c>
      <c r="H18" s="730">
        <v>771</v>
      </c>
      <c r="I18" s="730">
        <v>94</v>
      </c>
      <c r="J18" s="731">
        <v>53</v>
      </c>
      <c r="K18" s="730">
        <v>10494</v>
      </c>
      <c r="L18" s="730">
        <v>9114</v>
      </c>
      <c r="M18" s="654">
        <v>8921</v>
      </c>
      <c r="N18" s="730">
        <v>8617</v>
      </c>
      <c r="O18" s="730">
        <v>6676</v>
      </c>
      <c r="P18" s="731">
        <v>5589</v>
      </c>
      <c r="Q18" s="732" t="s">
        <v>2687</v>
      </c>
    </row>
    <row r="19" spans="1:17" ht="15.95" customHeight="1">
      <c r="A19" s="733" t="s">
        <v>2688</v>
      </c>
      <c r="B19" s="727" t="s">
        <v>179</v>
      </c>
      <c r="C19" s="728">
        <v>8382.4529999999995</v>
      </c>
      <c r="D19" s="728">
        <v>8016.1655859999992</v>
      </c>
      <c r="E19" s="728">
        <v>6862.785586</v>
      </c>
      <c r="F19" s="728">
        <v>4056</v>
      </c>
      <c r="G19" s="959">
        <v>3652.96</v>
      </c>
      <c r="H19" s="730">
        <v>3130.94</v>
      </c>
      <c r="I19" s="730">
        <v>967</v>
      </c>
      <c r="J19" s="731">
        <v>284</v>
      </c>
      <c r="K19" s="730">
        <v>18394</v>
      </c>
      <c r="L19" s="730">
        <v>11708</v>
      </c>
      <c r="M19" s="654">
        <v>8754.44</v>
      </c>
      <c r="N19" s="730">
        <v>8067.32</v>
      </c>
      <c r="O19" s="730">
        <v>6317</v>
      </c>
      <c r="P19" s="731">
        <v>6175.53</v>
      </c>
      <c r="Q19" s="732" t="s">
        <v>2689</v>
      </c>
    </row>
    <row r="20" spans="1:17" ht="15.95" customHeight="1">
      <c r="A20" s="733" t="s">
        <v>2690</v>
      </c>
      <c r="B20" s="727" t="s">
        <v>179</v>
      </c>
      <c r="C20" s="728">
        <v>0</v>
      </c>
      <c r="D20" s="728">
        <v>0</v>
      </c>
      <c r="E20" s="728">
        <v>0</v>
      </c>
      <c r="F20" s="728">
        <v>0</v>
      </c>
      <c r="G20" s="959">
        <v>0</v>
      </c>
      <c r="H20" s="959">
        <v>0</v>
      </c>
      <c r="I20" s="959">
        <v>0</v>
      </c>
      <c r="J20" s="729">
        <v>0</v>
      </c>
      <c r="K20" s="730">
        <v>5344</v>
      </c>
      <c r="L20" s="730">
        <v>4444</v>
      </c>
      <c r="M20" s="735">
        <v>4444</v>
      </c>
      <c r="N20" s="730">
        <v>4444</v>
      </c>
      <c r="O20" s="730">
        <v>4444</v>
      </c>
      <c r="P20" s="731">
        <v>4444</v>
      </c>
      <c r="Q20" s="732" t="s">
        <v>2691</v>
      </c>
    </row>
    <row r="21" spans="1:17" s="725" customFormat="1" ht="15.95" customHeight="1">
      <c r="A21" s="717" t="s">
        <v>2692</v>
      </c>
      <c r="B21" s="736"/>
      <c r="C21" s="730"/>
      <c r="D21" s="730"/>
      <c r="E21" s="730"/>
      <c r="F21" s="730"/>
      <c r="G21" s="730"/>
      <c r="H21" s="730"/>
      <c r="I21" s="730"/>
      <c r="J21" s="731"/>
      <c r="K21" s="730"/>
      <c r="L21" s="730"/>
      <c r="M21" s="203"/>
      <c r="N21" s="730"/>
      <c r="O21" s="730"/>
      <c r="P21" s="731"/>
      <c r="Q21" s="734" t="s">
        <v>2693</v>
      </c>
    </row>
    <row r="22" spans="1:17" s="725" customFormat="1" ht="15.95" customHeight="1">
      <c r="A22" s="737" t="s">
        <v>2694</v>
      </c>
      <c r="B22" s="718" t="s">
        <v>179</v>
      </c>
      <c r="C22" s="738">
        <f>C10-C12-C17</f>
        <v>1942.0000000000091</v>
      </c>
      <c r="D22" s="738">
        <f>D10-D12-D17</f>
        <v>1685.9999999999891</v>
      </c>
      <c r="E22" s="738">
        <v>564.99999999999818</v>
      </c>
      <c r="F22" s="738">
        <v>525</v>
      </c>
      <c r="G22" s="738">
        <v>513.00000000000637</v>
      </c>
      <c r="H22" s="721">
        <v>495.00000000000227</v>
      </c>
      <c r="I22" s="721">
        <v>457</v>
      </c>
      <c r="J22" s="723">
        <v>207</v>
      </c>
      <c r="K22" s="721">
        <v>3809</v>
      </c>
      <c r="L22" s="721">
        <v>2988</v>
      </c>
      <c r="M22" s="203">
        <v>2788</v>
      </c>
      <c r="N22" s="721">
        <v>2335.0000000000073</v>
      </c>
      <c r="O22" s="721">
        <v>1963</v>
      </c>
      <c r="P22" s="723">
        <v>1834</v>
      </c>
      <c r="Q22" s="734" t="s">
        <v>2695</v>
      </c>
    </row>
    <row r="23" spans="1:17" s="725" customFormat="1" ht="15.95" customHeight="1">
      <c r="A23" s="737"/>
      <c r="B23" s="736"/>
      <c r="C23" s="730"/>
      <c r="D23" s="730"/>
      <c r="E23" s="730"/>
      <c r="F23" s="730"/>
      <c r="G23" s="730"/>
      <c r="H23" s="730"/>
      <c r="I23" s="730"/>
      <c r="J23" s="731"/>
      <c r="K23" s="730"/>
      <c r="L23" s="730"/>
      <c r="M23" s="203"/>
      <c r="N23" s="730"/>
      <c r="O23" s="730"/>
      <c r="P23" s="731"/>
      <c r="Q23" s="734"/>
    </row>
    <row r="24" spans="1:17" s="725" customFormat="1" ht="15.95" customHeight="1">
      <c r="A24" s="717" t="s">
        <v>2696</v>
      </c>
      <c r="B24" s="718" t="s">
        <v>179</v>
      </c>
      <c r="C24" s="719">
        <v>159019.20300000001</v>
      </c>
      <c r="D24" s="719">
        <v>140230.46558600001</v>
      </c>
      <c r="E24" s="719">
        <v>121116.915586</v>
      </c>
      <c r="F24" s="719">
        <v>101951.5</v>
      </c>
      <c r="G24" s="958">
        <v>83074.7</v>
      </c>
      <c r="H24" s="721">
        <v>63702.6</v>
      </c>
      <c r="I24" s="721">
        <v>43183.5</v>
      </c>
      <c r="J24" s="723">
        <v>24203.599999999999</v>
      </c>
      <c r="K24" s="721">
        <v>223490.77</v>
      </c>
      <c r="L24" s="721">
        <v>201944.7</v>
      </c>
      <c r="M24" s="203">
        <v>186242.8</v>
      </c>
      <c r="N24" s="721">
        <v>167763.29999999999</v>
      </c>
      <c r="O24" s="721">
        <v>151761.5</v>
      </c>
      <c r="P24" s="723">
        <v>134390.1</v>
      </c>
      <c r="Q24" s="734" t="s">
        <v>2697</v>
      </c>
    </row>
    <row r="25" spans="1:17" ht="15.95" customHeight="1">
      <c r="A25" s="733" t="s">
        <v>2698</v>
      </c>
      <c r="B25" s="727" t="s">
        <v>179</v>
      </c>
      <c r="C25" s="728">
        <v>127584.20300000001</v>
      </c>
      <c r="D25" s="728">
        <v>113411.165586</v>
      </c>
      <c r="E25" s="728">
        <v>97825.215586000006</v>
      </c>
      <c r="F25" s="728">
        <v>84822</v>
      </c>
      <c r="G25" s="959">
        <v>67890</v>
      </c>
      <c r="H25" s="730">
        <v>53577</v>
      </c>
      <c r="I25" s="730">
        <v>36095</v>
      </c>
      <c r="J25" s="731">
        <v>21515</v>
      </c>
      <c r="K25" s="730">
        <v>181109</v>
      </c>
      <c r="L25" s="730">
        <v>160134</v>
      </c>
      <c r="M25" s="654">
        <v>146426</v>
      </c>
      <c r="N25" s="730">
        <v>132286</v>
      </c>
      <c r="O25" s="730">
        <v>118322</v>
      </c>
      <c r="P25" s="731">
        <v>105252</v>
      </c>
      <c r="Q25" s="732" t="s">
        <v>2699</v>
      </c>
    </row>
    <row r="26" spans="1:17" ht="15.95" customHeight="1">
      <c r="A26" s="739" t="s">
        <v>2700</v>
      </c>
      <c r="B26" s="727" t="s">
        <v>179</v>
      </c>
      <c r="C26" s="728">
        <v>88870</v>
      </c>
      <c r="D26" s="728">
        <v>78073</v>
      </c>
      <c r="E26" s="728">
        <v>66860</v>
      </c>
      <c r="F26" s="728">
        <v>55783</v>
      </c>
      <c r="G26" s="959">
        <v>45025</v>
      </c>
      <c r="H26" s="730">
        <v>34329</v>
      </c>
      <c r="I26" s="730">
        <v>23269</v>
      </c>
      <c r="J26" s="731">
        <v>12622</v>
      </c>
      <c r="K26" s="730">
        <v>111526</v>
      </c>
      <c r="L26" s="730">
        <v>101577</v>
      </c>
      <c r="M26" s="654">
        <v>92627</v>
      </c>
      <c r="N26" s="730">
        <v>82818</v>
      </c>
      <c r="O26" s="730">
        <v>73182</v>
      </c>
      <c r="P26" s="731">
        <v>64429</v>
      </c>
      <c r="Q26" s="740" t="s">
        <v>2701</v>
      </c>
    </row>
    <row r="27" spans="1:17" ht="15.95" customHeight="1">
      <c r="A27" s="733" t="s">
        <v>2702</v>
      </c>
      <c r="B27" s="727" t="s">
        <v>179</v>
      </c>
      <c r="C27" s="728">
        <v>38714.203000000001</v>
      </c>
      <c r="D27" s="728">
        <v>35338.165586000003</v>
      </c>
      <c r="E27" s="728">
        <v>30965.215585999998</v>
      </c>
      <c r="F27" s="728">
        <v>29039</v>
      </c>
      <c r="G27" s="959">
        <v>22865</v>
      </c>
      <c r="H27" s="730">
        <v>19248</v>
      </c>
      <c r="I27" s="730">
        <v>12826</v>
      </c>
      <c r="J27" s="731">
        <v>8893</v>
      </c>
      <c r="K27" s="730">
        <v>69583</v>
      </c>
      <c r="L27" s="730">
        <v>58557</v>
      </c>
      <c r="M27" s="654">
        <v>53799</v>
      </c>
      <c r="N27" s="730">
        <v>49468</v>
      </c>
      <c r="O27" s="730">
        <v>45140</v>
      </c>
      <c r="P27" s="731">
        <v>40823</v>
      </c>
      <c r="Q27" s="740" t="s">
        <v>2703</v>
      </c>
    </row>
    <row r="28" spans="1:17" ht="15.95" customHeight="1">
      <c r="A28" s="733" t="s">
        <v>2704</v>
      </c>
      <c r="B28" s="727" t="s">
        <v>179</v>
      </c>
      <c r="C28" s="728">
        <v>21791</v>
      </c>
      <c r="D28" s="728">
        <v>18487.3</v>
      </c>
      <c r="E28" s="728">
        <v>15932.7</v>
      </c>
      <c r="F28" s="728">
        <v>10667.5</v>
      </c>
      <c r="G28" s="959">
        <v>9793.7000000000007</v>
      </c>
      <c r="H28" s="730">
        <v>5813.6</v>
      </c>
      <c r="I28" s="730">
        <v>4308.5</v>
      </c>
      <c r="J28" s="731">
        <v>1330.6</v>
      </c>
      <c r="K28" s="730">
        <v>26310</v>
      </c>
      <c r="L28" s="730">
        <v>28249.7</v>
      </c>
      <c r="M28" s="654">
        <v>27512.799999999999</v>
      </c>
      <c r="N28" s="730">
        <v>24277.3</v>
      </c>
      <c r="O28" s="730">
        <v>23131.5</v>
      </c>
      <c r="P28" s="731">
        <v>20071.099999999999</v>
      </c>
      <c r="Q28" s="732" t="s">
        <v>2705</v>
      </c>
    </row>
    <row r="29" spans="1:17" ht="15.95" customHeight="1">
      <c r="A29" s="733" t="s">
        <v>2706</v>
      </c>
      <c r="B29" s="727" t="s">
        <v>179</v>
      </c>
      <c r="C29" s="728">
        <v>19289</v>
      </c>
      <c r="D29" s="728">
        <v>16321</v>
      </c>
      <c r="E29" s="728">
        <v>14092</v>
      </c>
      <c r="F29" s="728">
        <v>9713</v>
      </c>
      <c r="G29" s="959">
        <v>9067</v>
      </c>
      <c r="H29" s="730">
        <v>5198</v>
      </c>
      <c r="I29" s="730">
        <v>3881</v>
      </c>
      <c r="J29" s="731">
        <v>1082</v>
      </c>
      <c r="K29" s="730">
        <v>22577</v>
      </c>
      <c r="L29" s="730">
        <v>25024</v>
      </c>
      <c r="M29" s="654">
        <v>24523</v>
      </c>
      <c r="N29" s="730">
        <v>21864</v>
      </c>
      <c r="O29" s="730">
        <v>20911</v>
      </c>
      <c r="P29" s="731">
        <v>18026</v>
      </c>
      <c r="Q29" s="732" t="s">
        <v>2707</v>
      </c>
    </row>
    <row r="30" spans="1:17" ht="15.95" customHeight="1">
      <c r="A30" s="733" t="s">
        <v>2708</v>
      </c>
      <c r="B30" s="727" t="s">
        <v>179</v>
      </c>
      <c r="C30" s="728">
        <v>2502</v>
      </c>
      <c r="D30" s="728">
        <v>2166.3000000000002</v>
      </c>
      <c r="E30" s="728">
        <v>1840.7</v>
      </c>
      <c r="F30" s="728">
        <v>954.5</v>
      </c>
      <c r="G30" s="959">
        <v>726.7</v>
      </c>
      <c r="H30" s="730">
        <v>615.6</v>
      </c>
      <c r="I30" s="730">
        <v>427.5</v>
      </c>
      <c r="J30" s="731">
        <v>248.6</v>
      </c>
      <c r="K30" s="730">
        <v>3733</v>
      </c>
      <c r="L30" s="730">
        <v>3225.7</v>
      </c>
      <c r="M30" s="654">
        <v>2989.8</v>
      </c>
      <c r="N30" s="730">
        <v>2413.3000000000002</v>
      </c>
      <c r="O30" s="730">
        <v>2220.5</v>
      </c>
      <c r="P30" s="731">
        <v>2045.1</v>
      </c>
      <c r="Q30" s="732" t="s">
        <v>2709</v>
      </c>
    </row>
    <row r="31" spans="1:17" ht="15.95" customHeight="1">
      <c r="A31" s="733" t="s">
        <v>2710</v>
      </c>
      <c r="B31" s="727" t="s">
        <v>179</v>
      </c>
      <c r="C31" s="728">
        <v>9644</v>
      </c>
      <c r="D31" s="728">
        <v>8332</v>
      </c>
      <c r="E31" s="728">
        <v>7359</v>
      </c>
      <c r="F31" s="728">
        <v>6462</v>
      </c>
      <c r="G31" s="959">
        <v>5391</v>
      </c>
      <c r="H31" s="730">
        <v>4312</v>
      </c>
      <c r="I31" s="730">
        <v>2780</v>
      </c>
      <c r="J31" s="731">
        <v>1358</v>
      </c>
      <c r="K31" s="730">
        <v>16071.77</v>
      </c>
      <c r="L31" s="730">
        <v>13561</v>
      </c>
      <c r="M31" s="654">
        <v>12304</v>
      </c>
      <c r="N31" s="730">
        <v>11200</v>
      </c>
      <c r="O31" s="730">
        <v>10308</v>
      </c>
      <c r="P31" s="731">
        <v>9067</v>
      </c>
      <c r="Q31" s="732" t="s">
        <v>2711</v>
      </c>
    </row>
    <row r="32" spans="1:17" ht="15.95" customHeight="1">
      <c r="A32" s="733"/>
      <c r="B32" s="736"/>
      <c r="C32" s="730"/>
      <c r="D32" s="730"/>
      <c r="E32" s="730"/>
      <c r="F32" s="730"/>
      <c r="G32" s="730"/>
      <c r="H32" s="730"/>
      <c r="I32" s="730"/>
      <c r="J32" s="731"/>
      <c r="K32" s="730"/>
      <c r="L32" s="730"/>
      <c r="M32" s="203"/>
      <c r="N32" s="730"/>
      <c r="O32" s="730"/>
      <c r="P32" s="731"/>
      <c r="Q32" s="732"/>
    </row>
    <row r="33" spans="1:17" s="725" customFormat="1" ht="15.95" customHeight="1">
      <c r="A33" s="741" t="s">
        <v>2712</v>
      </c>
      <c r="B33" s="718" t="s">
        <v>179</v>
      </c>
      <c r="C33" s="742">
        <v>-496.93285714284866</v>
      </c>
      <c r="D33" s="742">
        <v>442.21428571426077</v>
      </c>
      <c r="E33" s="742">
        <v>-1614.1871428571467</v>
      </c>
      <c r="F33" s="742">
        <v>-7509.9642857142899</v>
      </c>
      <c r="G33" s="960">
        <v>-668.66857142857043</v>
      </c>
      <c r="H33" s="721">
        <v>6132.1100000000079</v>
      </c>
      <c r="I33" s="721">
        <v>-3384.5771428571388</v>
      </c>
      <c r="J33" s="723">
        <v>-968.38142857142884</v>
      </c>
      <c r="K33" s="721">
        <v>52794.74000000002</v>
      </c>
      <c r="L33" s="721">
        <v>37188.941428571416</v>
      </c>
      <c r="M33" s="203">
        <v>33486.938571428589</v>
      </c>
      <c r="N33" s="721">
        <v>33858.550000000017</v>
      </c>
      <c r="O33" s="721">
        <v>22835.520000000019</v>
      </c>
      <c r="P33" s="723">
        <v>23124.17857142858</v>
      </c>
      <c r="Q33" s="724" t="s">
        <v>2713</v>
      </c>
    </row>
    <row r="34" spans="1:17" s="725" customFormat="1" ht="15.95" customHeight="1">
      <c r="A34" s="741"/>
      <c r="B34" s="720"/>
      <c r="C34" s="721"/>
      <c r="D34" s="721"/>
      <c r="E34" s="721"/>
      <c r="F34" s="721"/>
      <c r="G34" s="721"/>
      <c r="H34" s="721"/>
      <c r="I34" s="721"/>
      <c r="J34" s="723"/>
      <c r="K34" s="721"/>
      <c r="L34" s="721"/>
      <c r="M34" s="203"/>
      <c r="N34" s="721"/>
      <c r="O34" s="721"/>
      <c r="P34" s="723"/>
      <c r="Q34" s="734" t="s">
        <v>162</v>
      </c>
    </row>
    <row r="35" spans="1:17" s="725" customFormat="1" ht="15.95" customHeight="1">
      <c r="A35" s="741" t="s">
        <v>2714</v>
      </c>
      <c r="B35" s="718" t="s">
        <v>179</v>
      </c>
      <c r="C35" s="719">
        <v>39904.25</v>
      </c>
      <c r="D35" s="719">
        <v>36049.699999999997</v>
      </c>
      <c r="E35" s="719">
        <v>31289.300000000003</v>
      </c>
      <c r="F35" s="719">
        <v>26952.5</v>
      </c>
      <c r="G35" s="958">
        <v>24568.3</v>
      </c>
      <c r="H35" s="721">
        <v>21019.4</v>
      </c>
      <c r="I35" s="721">
        <v>15888.5</v>
      </c>
      <c r="J35" s="723">
        <v>12075.4</v>
      </c>
      <c r="K35" s="721">
        <v>70412</v>
      </c>
      <c r="L35" s="721">
        <v>56367.3</v>
      </c>
      <c r="M35" s="203">
        <v>51691.199999999997</v>
      </c>
      <c r="N35" s="721">
        <v>45563.7</v>
      </c>
      <c r="O35" s="721">
        <v>41017.5</v>
      </c>
      <c r="P35" s="723">
        <v>37074.9</v>
      </c>
      <c r="Q35" s="724" t="s">
        <v>2715</v>
      </c>
    </row>
    <row r="36" spans="1:17" s="725" customFormat="1" ht="15.95" customHeight="1">
      <c r="A36" s="741" t="s">
        <v>2716</v>
      </c>
      <c r="B36" s="718" t="s">
        <v>179</v>
      </c>
      <c r="C36" s="743">
        <v>-6065.3169999999991</v>
      </c>
      <c r="D36" s="743">
        <v>-6308.9974285714306</v>
      </c>
      <c r="E36" s="743">
        <v>3810.5872857142858</v>
      </c>
      <c r="F36" s="743">
        <v>8922.6882857142864</v>
      </c>
      <c r="G36" s="961">
        <v>20279.159571428572</v>
      </c>
      <c r="H36" s="721">
        <v>20581.825000000001</v>
      </c>
      <c r="I36" s="721">
        <v>7576.0591428571415</v>
      </c>
      <c r="J36" s="723">
        <v>11123.740428571429</v>
      </c>
      <c r="K36" s="721">
        <v>-24054.624285714286</v>
      </c>
      <c r="L36" s="721">
        <v>-20400.196857142852</v>
      </c>
      <c r="M36" s="203">
        <v>-17367.449999999997</v>
      </c>
      <c r="N36" s="721">
        <v>-15762.979142857141</v>
      </c>
      <c r="O36" s="721">
        <v>-12306.072571428573</v>
      </c>
      <c r="P36" s="723">
        <v>-9517.088857142855</v>
      </c>
      <c r="Q36" s="724" t="s">
        <v>2717</v>
      </c>
    </row>
    <row r="37" spans="1:17" s="725" customFormat="1" ht="15.95" customHeight="1">
      <c r="A37" s="744" t="s">
        <v>2718</v>
      </c>
      <c r="B37" s="718" t="s">
        <v>179</v>
      </c>
      <c r="C37" s="743">
        <v>-46466.499857142844</v>
      </c>
      <c r="D37" s="743">
        <v>-41916.483142857178</v>
      </c>
      <c r="E37" s="743">
        <v>-29092.899857142864</v>
      </c>
      <c r="F37" s="743">
        <v>-25539.776000000005</v>
      </c>
      <c r="G37" s="961">
        <v>-4957.8090000000011</v>
      </c>
      <c r="H37" s="721">
        <v>5694.5350000000071</v>
      </c>
      <c r="I37" s="721">
        <v>-11697.017999999996</v>
      </c>
      <c r="J37" s="723">
        <v>-1920.0410000000011</v>
      </c>
      <c r="K37" s="721">
        <v>-41671.884285714295</v>
      </c>
      <c r="L37" s="721">
        <v>-39578.555428571424</v>
      </c>
      <c r="M37" s="203">
        <v>-35571.71142857142</v>
      </c>
      <c r="N37" s="721">
        <v>-27468.129142857135</v>
      </c>
      <c r="O37" s="721">
        <v>-30488.052571428554</v>
      </c>
      <c r="P37" s="723">
        <v>-23467.810285714269</v>
      </c>
      <c r="Q37" s="734" t="s">
        <v>2719</v>
      </c>
    </row>
    <row r="38" spans="1:17" s="725" customFormat="1" ht="15.95" customHeight="1">
      <c r="A38" s="745" t="s">
        <v>2720</v>
      </c>
      <c r="B38" s="718" t="s">
        <v>179</v>
      </c>
      <c r="C38" s="743">
        <v>-1585.3830000000044</v>
      </c>
      <c r="D38" s="743">
        <v>-5999.7339999999967</v>
      </c>
      <c r="E38" s="743">
        <v>-6540.8030000000072</v>
      </c>
      <c r="F38" s="743">
        <v>433.05600000000254</v>
      </c>
      <c r="G38" s="961">
        <v>-4783.7009999999864</v>
      </c>
      <c r="H38" s="721">
        <v>-5943.6249999999918</v>
      </c>
      <c r="I38" s="721">
        <v>-4540.8819999999951</v>
      </c>
      <c r="J38" s="723">
        <v>-5899.9589999999989</v>
      </c>
      <c r="K38" s="721">
        <v>-4498.0900000000038</v>
      </c>
      <c r="L38" s="721">
        <v>-8337.4259999999813</v>
      </c>
      <c r="M38" s="203">
        <v>-9059.1300000000156</v>
      </c>
      <c r="N38" s="721">
        <v>-10595.657999999999</v>
      </c>
      <c r="O38" s="721">
        <v>-9672.9459999999963</v>
      </c>
      <c r="P38" s="723">
        <v>-10113.563999999995</v>
      </c>
      <c r="Q38" s="724" t="s">
        <v>2721</v>
      </c>
    </row>
    <row r="39" spans="1:17" s="725" customFormat="1" ht="15.95" customHeight="1">
      <c r="A39" s="745" t="s">
        <v>2722</v>
      </c>
      <c r="B39" s="718" t="s">
        <v>179</v>
      </c>
      <c r="C39" s="743">
        <v>-48051.882857142853</v>
      </c>
      <c r="D39" s="743">
        <v>-47916.21714285716</v>
      </c>
      <c r="E39" s="743">
        <v>-35633.702857142875</v>
      </c>
      <c r="F39" s="743">
        <v>-25106.720000000001</v>
      </c>
      <c r="G39" s="961">
        <v>-9741.5099999999729</v>
      </c>
      <c r="H39" s="721">
        <v>-249.08999999999196</v>
      </c>
      <c r="I39" s="721">
        <v>-16237.899999999994</v>
      </c>
      <c r="J39" s="723">
        <v>-7820</v>
      </c>
      <c r="K39" s="721">
        <v>-46169.974285714277</v>
      </c>
      <c r="L39" s="721">
        <v>-47915.981428571424</v>
      </c>
      <c r="M39" s="203">
        <v>-44630.841428571439</v>
      </c>
      <c r="N39" s="721">
        <v>-38063.787142857138</v>
      </c>
      <c r="O39" s="721">
        <v>-40160.998571428572</v>
      </c>
      <c r="P39" s="723">
        <v>-33581.374285714279</v>
      </c>
      <c r="Q39" s="724" t="s">
        <v>2723</v>
      </c>
    </row>
    <row r="40" spans="1:17" s="725" customFormat="1" ht="15.95" customHeight="1">
      <c r="A40" s="745" t="s">
        <v>2724</v>
      </c>
      <c r="B40" s="718" t="s">
        <v>179</v>
      </c>
      <c r="C40" s="743">
        <v>32840.982857142852</v>
      </c>
      <c r="D40" s="743">
        <v>37226.117142857162</v>
      </c>
      <c r="E40" s="743">
        <v>29459.702857142875</v>
      </c>
      <c r="F40" s="743">
        <v>20531.02</v>
      </c>
      <c r="G40" s="961">
        <v>6538.5999999999731</v>
      </c>
      <c r="H40" s="721">
        <v>1690.0899999999929</v>
      </c>
      <c r="I40" s="721">
        <v>17227.699999999993</v>
      </c>
      <c r="J40" s="723">
        <v>8297.4</v>
      </c>
      <c r="K40" s="721">
        <v>29170.974285714274</v>
      </c>
      <c r="L40" s="721">
        <v>34146.381428571425</v>
      </c>
      <c r="M40" s="203">
        <v>41279.641428571442</v>
      </c>
      <c r="N40" s="721">
        <v>33612.887142857136</v>
      </c>
      <c r="O40" s="721">
        <v>35328.498571428572</v>
      </c>
      <c r="P40" s="723">
        <v>28292.27428571428</v>
      </c>
      <c r="Q40" s="724" t="s">
        <v>2725</v>
      </c>
    </row>
    <row r="41" spans="1:17" ht="15.95" customHeight="1">
      <c r="A41" s="733" t="s">
        <v>2726</v>
      </c>
      <c r="B41" s="718" t="s">
        <v>179</v>
      </c>
      <c r="C41" s="746" t="s">
        <v>1617</v>
      </c>
      <c r="D41" s="746" t="s">
        <v>1617</v>
      </c>
      <c r="E41" s="746" t="s">
        <v>1617</v>
      </c>
      <c r="F41" s="746" t="s">
        <v>1617</v>
      </c>
      <c r="G41" s="735" t="s">
        <v>1617</v>
      </c>
      <c r="H41" s="746" t="s">
        <v>1617</v>
      </c>
      <c r="I41" s="746" t="s">
        <v>1617</v>
      </c>
      <c r="J41" s="962" t="s">
        <v>1617</v>
      </c>
      <c r="K41" s="746" t="s">
        <v>1617</v>
      </c>
      <c r="L41" s="746" t="s">
        <v>1617</v>
      </c>
      <c r="M41" s="735" t="s">
        <v>1617</v>
      </c>
      <c r="N41" s="735" t="s">
        <v>1617</v>
      </c>
      <c r="O41" s="735" t="s">
        <v>1617</v>
      </c>
      <c r="P41" s="747" t="s">
        <v>1617</v>
      </c>
      <c r="Q41" s="748" t="s">
        <v>2727</v>
      </c>
    </row>
    <row r="42" spans="1:17" ht="15.95" customHeight="1">
      <c r="A42" s="733" t="s">
        <v>2728</v>
      </c>
      <c r="B42" s="718" t="s">
        <v>179</v>
      </c>
      <c r="C42" s="746" t="s">
        <v>1617</v>
      </c>
      <c r="D42" s="746" t="s">
        <v>1617</v>
      </c>
      <c r="E42" s="746" t="s">
        <v>1617</v>
      </c>
      <c r="F42" s="746" t="s">
        <v>1617</v>
      </c>
      <c r="G42" s="735" t="s">
        <v>1617</v>
      </c>
      <c r="H42" s="746" t="s">
        <v>1617</v>
      </c>
      <c r="I42" s="746" t="s">
        <v>1617</v>
      </c>
      <c r="J42" s="962" t="s">
        <v>1617</v>
      </c>
      <c r="K42" s="746" t="s">
        <v>1617</v>
      </c>
      <c r="L42" s="746" t="s">
        <v>1617</v>
      </c>
      <c r="M42" s="735" t="s">
        <v>1617</v>
      </c>
      <c r="N42" s="735" t="s">
        <v>1617</v>
      </c>
      <c r="O42" s="735" t="s">
        <v>1617</v>
      </c>
      <c r="P42" s="747" t="s">
        <v>1617</v>
      </c>
      <c r="Q42" s="740" t="s">
        <v>2729</v>
      </c>
    </row>
    <row r="43" spans="1:17" s="725" customFormat="1" ht="15.95" customHeight="1">
      <c r="A43" s="745" t="s">
        <v>2730</v>
      </c>
      <c r="B43" s="718" t="s">
        <v>179</v>
      </c>
      <c r="C43" s="743">
        <v>15210.9</v>
      </c>
      <c r="D43" s="743">
        <v>10690.099999999999</v>
      </c>
      <c r="E43" s="743">
        <v>6173.9999999999991</v>
      </c>
      <c r="F43" s="743">
        <v>4575.7</v>
      </c>
      <c r="G43" s="961">
        <v>3202.9100000000003</v>
      </c>
      <c r="H43" s="721">
        <v>-1441</v>
      </c>
      <c r="I43" s="721">
        <v>-989.8</v>
      </c>
      <c r="J43" s="723">
        <v>-477.40000000000003</v>
      </c>
      <c r="K43" s="721">
        <v>16999</v>
      </c>
      <c r="L43" s="721">
        <v>13769.6</v>
      </c>
      <c r="M43" s="203">
        <v>3351.2</v>
      </c>
      <c r="N43" s="721">
        <v>4450.8999999999996</v>
      </c>
      <c r="O43" s="721">
        <v>4832.5000000000009</v>
      </c>
      <c r="P43" s="723">
        <v>5289.1</v>
      </c>
      <c r="Q43" s="734" t="s">
        <v>2731</v>
      </c>
    </row>
    <row r="44" spans="1:17" ht="15.95" customHeight="1">
      <c r="A44" s="733" t="s">
        <v>2732</v>
      </c>
      <c r="B44" s="727" t="s">
        <v>179</v>
      </c>
      <c r="C44" s="749">
        <v>20139.8</v>
      </c>
      <c r="D44" s="749">
        <v>14987.9</v>
      </c>
      <c r="E44" s="749">
        <v>10099.299999999999</v>
      </c>
      <c r="F44" s="749">
        <v>7814</v>
      </c>
      <c r="G44" s="963">
        <v>5994.01</v>
      </c>
      <c r="H44" s="730">
        <v>337.8</v>
      </c>
      <c r="I44" s="730">
        <v>216.5</v>
      </c>
      <c r="J44" s="731">
        <v>108.7</v>
      </c>
      <c r="K44" s="730">
        <v>25084.2</v>
      </c>
      <c r="L44" s="730">
        <v>21341.5</v>
      </c>
      <c r="M44" s="654">
        <v>10515.9</v>
      </c>
      <c r="N44" s="730">
        <v>10548.4</v>
      </c>
      <c r="O44" s="730">
        <v>10076.700000000001</v>
      </c>
      <c r="P44" s="731">
        <v>9917.6</v>
      </c>
      <c r="Q44" s="740" t="s">
        <v>2733</v>
      </c>
    </row>
    <row r="45" spans="1:17" ht="15.95" customHeight="1">
      <c r="A45" s="733" t="s">
        <v>2734</v>
      </c>
      <c r="B45" s="727" t="s">
        <v>179</v>
      </c>
      <c r="C45" s="749">
        <v>-4928.8999999999996</v>
      </c>
      <c r="D45" s="749">
        <v>-4297.8</v>
      </c>
      <c r="E45" s="749">
        <v>-3925.3</v>
      </c>
      <c r="F45" s="749">
        <v>-3238.3</v>
      </c>
      <c r="G45" s="963">
        <v>-2791.1</v>
      </c>
      <c r="H45" s="730">
        <v>-1778.8</v>
      </c>
      <c r="I45" s="730">
        <v>-1206.3</v>
      </c>
      <c r="J45" s="731">
        <v>-586.1</v>
      </c>
      <c r="K45" s="730">
        <v>-8085.2</v>
      </c>
      <c r="L45" s="730">
        <v>-7571.9</v>
      </c>
      <c r="M45" s="654">
        <v>-7164.7</v>
      </c>
      <c r="N45" s="730">
        <v>-6097.5</v>
      </c>
      <c r="O45" s="730">
        <v>-5244.2</v>
      </c>
      <c r="P45" s="731">
        <v>-4628.5</v>
      </c>
      <c r="Q45" s="732" t="s">
        <v>2735</v>
      </c>
    </row>
    <row r="46" spans="1:17" ht="15.95" customHeight="1">
      <c r="A46" s="733"/>
      <c r="B46" s="750"/>
      <c r="C46" s="654"/>
      <c r="D46" s="654"/>
      <c r="E46" s="698"/>
      <c r="F46" s="698"/>
      <c r="G46" s="2000"/>
      <c r="H46" s="654"/>
      <c r="I46" s="654"/>
      <c r="J46" s="964"/>
      <c r="K46" s="698"/>
      <c r="M46" s="698"/>
      <c r="N46" s="2001"/>
      <c r="O46" s="698"/>
      <c r="P46" s="751"/>
      <c r="Q46" s="597"/>
    </row>
    <row r="47" spans="1:17" ht="14.45" customHeight="1">
      <c r="A47" s="752"/>
      <c r="B47" s="565"/>
      <c r="C47" s="984"/>
      <c r="D47" s="984"/>
      <c r="E47" s="753"/>
      <c r="F47" s="593"/>
      <c r="G47" s="550"/>
      <c r="H47" s="753"/>
      <c r="I47" s="593"/>
      <c r="J47" s="754"/>
      <c r="K47" s="593"/>
      <c r="M47" s="550"/>
      <c r="N47" s="550"/>
      <c r="O47" s="753"/>
      <c r="P47" s="755"/>
      <c r="Q47" s="756"/>
    </row>
    <row r="48" spans="1:17" ht="14.45" customHeight="1">
      <c r="A48" s="752"/>
      <c r="B48" s="757"/>
      <c r="C48" s="550"/>
      <c r="D48" s="550"/>
      <c r="E48" s="753"/>
      <c r="F48" s="550"/>
      <c r="G48" s="550"/>
      <c r="H48" s="753"/>
      <c r="I48" s="550"/>
      <c r="J48" s="754"/>
      <c r="K48" s="550"/>
      <c r="M48" s="550"/>
      <c r="N48" s="550"/>
      <c r="O48" s="753"/>
      <c r="P48" s="754"/>
      <c r="Q48" s="758"/>
    </row>
    <row r="49" spans="1:17" ht="14.45" customHeight="1">
      <c r="A49" s="759"/>
      <c r="B49" s="760"/>
      <c r="C49" s="759"/>
      <c r="D49" s="759"/>
      <c r="E49" s="759"/>
      <c r="F49" s="759"/>
      <c r="G49" s="759"/>
      <c r="H49" s="759"/>
      <c r="I49" s="759"/>
      <c r="J49" s="761"/>
      <c r="K49" s="759"/>
      <c r="L49" s="708"/>
      <c r="M49" s="759"/>
      <c r="N49" s="759"/>
      <c r="O49" s="759"/>
      <c r="P49" s="761"/>
      <c r="Q49" s="610"/>
    </row>
    <row r="50" spans="1:17" ht="12.75" customHeight="1">
      <c r="A50" s="762" t="s">
        <v>2736</v>
      </c>
      <c r="B50" s="763"/>
      <c r="E50" s="763"/>
      <c r="H50" s="763"/>
      <c r="K50" s="763"/>
      <c r="Q50" s="613" t="s">
        <v>2737</v>
      </c>
    </row>
    <row r="51" spans="1:17" ht="12.75" customHeight="1"/>
    <row r="52" spans="1:17" s="766" customFormat="1" ht="12.75" customHeight="1">
      <c r="A52" s="765"/>
      <c r="C52" s="767"/>
      <c r="F52" s="767"/>
      <c r="G52" s="768"/>
      <c r="I52" s="767"/>
      <c r="J52" s="768"/>
      <c r="L52" s="767"/>
      <c r="M52" s="768"/>
      <c r="N52" s="767"/>
    </row>
    <row r="53" spans="1:17" ht="12.75" customHeight="1"/>
    <row r="54" spans="1:17" ht="12.95" customHeight="1"/>
    <row r="55" spans="1:17" ht="12.95" customHeight="1"/>
    <row r="56" spans="1:17" ht="12.95" customHeight="1"/>
    <row r="57" spans="1:17" ht="12.95" customHeight="1"/>
    <row r="58" spans="1:17" ht="12.95" customHeight="1"/>
    <row r="59" spans="1:17" ht="12.95" customHeight="1"/>
    <row r="60" spans="1:17" ht="12.95" customHeight="1"/>
    <row r="68" spans="17:17">
      <c r="Q68" s="769"/>
    </row>
    <row r="69" spans="17:17">
      <c r="Q69" s="769"/>
    </row>
    <row r="70" spans="17:17">
      <c r="Q70" s="769"/>
    </row>
    <row r="71" spans="17:17">
      <c r="Q71" s="769"/>
    </row>
    <row r="72" spans="17:17">
      <c r="Q72" s="769"/>
    </row>
    <row r="73" spans="17:17">
      <c r="Q73" s="769"/>
    </row>
    <row r="74" spans="17:17">
      <c r="Q74" s="769"/>
    </row>
    <row r="75" spans="17:17">
      <c r="Q75" s="769"/>
    </row>
    <row r="76" spans="17:17">
      <c r="Q76" s="769"/>
    </row>
    <row r="77" spans="17:17">
      <c r="Q77" s="769"/>
    </row>
    <row r="78" spans="17:17">
      <c r="Q78" s="769"/>
    </row>
  </sheetData>
  <mergeCells count="2">
    <mergeCell ref="B5:J6"/>
    <mergeCell ref="K5:P6"/>
  </mergeCells>
  <printOptions gridLinesSet="0"/>
  <pageMargins left="0.19685039370078741" right="0.19685039370078741" top="0.39370078740157483" bottom="0.19685039370078741" header="0.31496062992125984" footer="0.51181102362204722"/>
  <pageSetup paperSize="9" scale="65" firstPageNumber="66" orientation="landscape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7" tint="0.39997558519241921"/>
  </sheetPr>
  <dimension ref="A1:DF96"/>
  <sheetViews>
    <sheetView showGridLines="0" zoomScale="80" zoomScaleNormal="80" workbookViewId="0"/>
  </sheetViews>
  <sheetFormatPr baseColWidth="10" defaultColWidth="10.625" defaultRowHeight="14.25" customHeight="1"/>
  <cols>
    <col min="1" max="1" width="36.25" style="771" customWidth="1"/>
    <col min="2" max="2" width="11.125" style="771" customWidth="1"/>
    <col min="3" max="3" width="10.25" style="771" customWidth="1"/>
    <col min="4" max="4" width="12.125" style="772" customWidth="1"/>
    <col min="5" max="5" width="10.875" style="771" bestFit="1" customWidth="1"/>
    <col min="6" max="6" width="9.625" style="771" customWidth="1"/>
    <col min="7" max="7" width="9.625" style="772" customWidth="1"/>
    <col min="8" max="8" width="10.875" style="771" bestFit="1" customWidth="1"/>
    <col min="9" max="9" width="11.25" style="771" customWidth="1"/>
    <col min="10" max="10" width="11.5" style="772" customWidth="1"/>
    <col min="11" max="11" width="10.875" style="771" bestFit="1" customWidth="1"/>
    <col min="12" max="12" width="9.625" style="771" customWidth="1"/>
    <col min="13" max="13" width="10.875" style="772" customWidth="1"/>
    <col min="14" max="14" width="10.25" style="771" customWidth="1"/>
    <col min="15" max="15" width="9.625" style="771" customWidth="1"/>
    <col min="16" max="16" width="10.875" style="772" customWidth="1"/>
    <col min="17" max="17" width="34.875" style="856" customWidth="1"/>
    <col min="18" max="137" width="10.625" style="771" customWidth="1"/>
    <col min="138" max="256" width="10.625" style="771"/>
    <col min="257" max="257" width="36.25" style="771" customWidth="1"/>
    <col min="258" max="258" width="11.125" style="771" customWidth="1"/>
    <col min="259" max="259" width="10.25" style="771" customWidth="1"/>
    <col min="260" max="260" width="12.125" style="771" customWidth="1"/>
    <col min="261" max="261" width="10.875" style="771" bestFit="1" customWidth="1"/>
    <col min="262" max="263" width="9.625" style="771" customWidth="1"/>
    <col min="264" max="264" width="10.875" style="771" bestFit="1" customWidth="1"/>
    <col min="265" max="265" width="11.25" style="771" customWidth="1"/>
    <col min="266" max="266" width="11.5" style="771" customWidth="1"/>
    <col min="267" max="267" width="10.875" style="771" bestFit="1" customWidth="1"/>
    <col min="268" max="268" width="9.625" style="771" customWidth="1"/>
    <col min="269" max="269" width="10.875" style="771" customWidth="1"/>
    <col min="270" max="270" width="10.25" style="771" customWidth="1"/>
    <col min="271" max="271" width="9.625" style="771" customWidth="1"/>
    <col min="272" max="272" width="10.875" style="771" customWidth="1"/>
    <col min="273" max="273" width="34.875" style="771" customWidth="1"/>
    <col min="274" max="393" width="10.625" style="771" customWidth="1"/>
    <col min="394" max="512" width="10.625" style="771"/>
    <col min="513" max="513" width="36.25" style="771" customWidth="1"/>
    <col min="514" max="514" width="11.125" style="771" customWidth="1"/>
    <col min="515" max="515" width="10.25" style="771" customWidth="1"/>
    <col min="516" max="516" width="12.125" style="771" customWidth="1"/>
    <col min="517" max="517" width="10.875" style="771" bestFit="1" customWidth="1"/>
    <col min="518" max="519" width="9.625" style="771" customWidth="1"/>
    <col min="520" max="520" width="10.875" style="771" bestFit="1" customWidth="1"/>
    <col min="521" max="521" width="11.25" style="771" customWidth="1"/>
    <col min="522" max="522" width="11.5" style="771" customWidth="1"/>
    <col min="523" max="523" width="10.875" style="771" bestFit="1" customWidth="1"/>
    <col min="524" max="524" width="9.625" style="771" customWidth="1"/>
    <col min="525" max="525" width="10.875" style="771" customWidth="1"/>
    <col min="526" max="526" width="10.25" style="771" customWidth="1"/>
    <col min="527" max="527" width="9.625" style="771" customWidth="1"/>
    <col min="528" max="528" width="10.875" style="771" customWidth="1"/>
    <col min="529" max="529" width="34.875" style="771" customWidth="1"/>
    <col min="530" max="649" width="10.625" style="771" customWidth="1"/>
    <col min="650" max="768" width="10.625" style="771"/>
    <col min="769" max="769" width="36.25" style="771" customWidth="1"/>
    <col min="770" max="770" width="11.125" style="771" customWidth="1"/>
    <col min="771" max="771" width="10.25" style="771" customWidth="1"/>
    <col min="772" max="772" width="12.125" style="771" customWidth="1"/>
    <col min="773" max="773" width="10.875" style="771" bestFit="1" customWidth="1"/>
    <col min="774" max="775" width="9.625" style="771" customWidth="1"/>
    <col min="776" max="776" width="10.875" style="771" bestFit="1" customWidth="1"/>
    <col min="777" max="777" width="11.25" style="771" customWidth="1"/>
    <col min="778" max="778" width="11.5" style="771" customWidth="1"/>
    <col min="779" max="779" width="10.875" style="771" bestFit="1" customWidth="1"/>
    <col min="780" max="780" width="9.625" style="771" customWidth="1"/>
    <col min="781" max="781" width="10.875" style="771" customWidth="1"/>
    <col min="782" max="782" width="10.25" style="771" customWidth="1"/>
    <col min="783" max="783" width="9.625" style="771" customWidth="1"/>
    <col min="784" max="784" width="10.875" style="771" customWidth="1"/>
    <col min="785" max="785" width="34.875" style="771" customWidth="1"/>
    <col min="786" max="905" width="10.625" style="771" customWidth="1"/>
    <col min="906" max="1024" width="10.625" style="771"/>
    <col min="1025" max="1025" width="36.25" style="771" customWidth="1"/>
    <col min="1026" max="1026" width="11.125" style="771" customWidth="1"/>
    <col min="1027" max="1027" width="10.25" style="771" customWidth="1"/>
    <col min="1028" max="1028" width="12.125" style="771" customWidth="1"/>
    <col min="1029" max="1029" width="10.875" style="771" bestFit="1" customWidth="1"/>
    <col min="1030" max="1031" width="9.625" style="771" customWidth="1"/>
    <col min="1032" max="1032" width="10.875" style="771" bestFit="1" customWidth="1"/>
    <col min="1033" max="1033" width="11.25" style="771" customWidth="1"/>
    <col min="1034" max="1034" width="11.5" style="771" customWidth="1"/>
    <col min="1035" max="1035" width="10.875" style="771" bestFit="1" customWidth="1"/>
    <col min="1036" max="1036" width="9.625" style="771" customWidth="1"/>
    <col min="1037" max="1037" width="10.875" style="771" customWidth="1"/>
    <col min="1038" max="1038" width="10.25" style="771" customWidth="1"/>
    <col min="1039" max="1039" width="9.625" style="771" customWidth="1"/>
    <col min="1040" max="1040" width="10.875" style="771" customWidth="1"/>
    <col min="1041" max="1041" width="34.875" style="771" customWidth="1"/>
    <col min="1042" max="1161" width="10.625" style="771" customWidth="1"/>
    <col min="1162" max="1280" width="10.625" style="771"/>
    <col min="1281" max="1281" width="36.25" style="771" customWidth="1"/>
    <col min="1282" max="1282" width="11.125" style="771" customWidth="1"/>
    <col min="1283" max="1283" width="10.25" style="771" customWidth="1"/>
    <col min="1284" max="1284" width="12.125" style="771" customWidth="1"/>
    <col min="1285" max="1285" width="10.875" style="771" bestFit="1" customWidth="1"/>
    <col min="1286" max="1287" width="9.625" style="771" customWidth="1"/>
    <col min="1288" max="1288" width="10.875" style="771" bestFit="1" customWidth="1"/>
    <col min="1289" max="1289" width="11.25" style="771" customWidth="1"/>
    <col min="1290" max="1290" width="11.5" style="771" customWidth="1"/>
    <col min="1291" max="1291" width="10.875" style="771" bestFit="1" customWidth="1"/>
    <col min="1292" max="1292" width="9.625" style="771" customWidth="1"/>
    <col min="1293" max="1293" width="10.875" style="771" customWidth="1"/>
    <col min="1294" max="1294" width="10.25" style="771" customWidth="1"/>
    <col min="1295" max="1295" width="9.625" style="771" customWidth="1"/>
    <col min="1296" max="1296" width="10.875" style="771" customWidth="1"/>
    <col min="1297" max="1297" width="34.875" style="771" customWidth="1"/>
    <col min="1298" max="1417" width="10.625" style="771" customWidth="1"/>
    <col min="1418" max="1536" width="10.625" style="771"/>
    <col min="1537" max="1537" width="36.25" style="771" customWidth="1"/>
    <col min="1538" max="1538" width="11.125" style="771" customWidth="1"/>
    <col min="1539" max="1539" width="10.25" style="771" customWidth="1"/>
    <col min="1540" max="1540" width="12.125" style="771" customWidth="1"/>
    <col min="1541" max="1541" width="10.875" style="771" bestFit="1" customWidth="1"/>
    <col min="1542" max="1543" width="9.625" style="771" customWidth="1"/>
    <col min="1544" max="1544" width="10.875" style="771" bestFit="1" customWidth="1"/>
    <col min="1545" max="1545" width="11.25" style="771" customWidth="1"/>
    <col min="1546" max="1546" width="11.5" style="771" customWidth="1"/>
    <col min="1547" max="1547" width="10.875" style="771" bestFit="1" customWidth="1"/>
    <col min="1548" max="1548" width="9.625" style="771" customWidth="1"/>
    <col min="1549" max="1549" width="10.875" style="771" customWidth="1"/>
    <col min="1550" max="1550" width="10.25" style="771" customWidth="1"/>
    <col min="1551" max="1551" width="9.625" style="771" customWidth="1"/>
    <col min="1552" max="1552" width="10.875" style="771" customWidth="1"/>
    <col min="1553" max="1553" width="34.875" style="771" customWidth="1"/>
    <col min="1554" max="1673" width="10.625" style="771" customWidth="1"/>
    <col min="1674" max="1792" width="10.625" style="771"/>
    <col min="1793" max="1793" width="36.25" style="771" customWidth="1"/>
    <col min="1794" max="1794" width="11.125" style="771" customWidth="1"/>
    <col min="1795" max="1795" width="10.25" style="771" customWidth="1"/>
    <col min="1796" max="1796" width="12.125" style="771" customWidth="1"/>
    <col min="1797" max="1797" width="10.875" style="771" bestFit="1" customWidth="1"/>
    <col min="1798" max="1799" width="9.625" style="771" customWidth="1"/>
    <col min="1800" max="1800" width="10.875" style="771" bestFit="1" customWidth="1"/>
    <col min="1801" max="1801" width="11.25" style="771" customWidth="1"/>
    <col min="1802" max="1802" width="11.5" style="771" customWidth="1"/>
    <col min="1803" max="1803" width="10.875" style="771" bestFit="1" customWidth="1"/>
    <col min="1804" max="1804" width="9.625" style="771" customWidth="1"/>
    <col min="1805" max="1805" width="10.875" style="771" customWidth="1"/>
    <col min="1806" max="1806" width="10.25" style="771" customWidth="1"/>
    <col min="1807" max="1807" width="9.625" style="771" customWidth="1"/>
    <col min="1808" max="1808" width="10.875" style="771" customWidth="1"/>
    <col min="1809" max="1809" width="34.875" style="771" customWidth="1"/>
    <col min="1810" max="1929" width="10.625" style="771" customWidth="1"/>
    <col min="1930" max="2048" width="10.625" style="771"/>
    <col min="2049" max="2049" width="36.25" style="771" customWidth="1"/>
    <col min="2050" max="2050" width="11.125" style="771" customWidth="1"/>
    <col min="2051" max="2051" width="10.25" style="771" customWidth="1"/>
    <col min="2052" max="2052" width="12.125" style="771" customWidth="1"/>
    <col min="2053" max="2053" width="10.875" style="771" bestFit="1" customWidth="1"/>
    <col min="2054" max="2055" width="9.625" style="771" customWidth="1"/>
    <col min="2056" max="2056" width="10.875" style="771" bestFit="1" customWidth="1"/>
    <col min="2057" max="2057" width="11.25" style="771" customWidth="1"/>
    <col min="2058" max="2058" width="11.5" style="771" customWidth="1"/>
    <col min="2059" max="2059" width="10.875" style="771" bestFit="1" customWidth="1"/>
    <col min="2060" max="2060" width="9.625" style="771" customWidth="1"/>
    <col min="2061" max="2061" width="10.875" style="771" customWidth="1"/>
    <col min="2062" max="2062" width="10.25" style="771" customWidth="1"/>
    <col min="2063" max="2063" width="9.625" style="771" customWidth="1"/>
    <col min="2064" max="2064" width="10.875" style="771" customWidth="1"/>
    <col min="2065" max="2065" width="34.875" style="771" customWidth="1"/>
    <col min="2066" max="2185" width="10.625" style="771" customWidth="1"/>
    <col min="2186" max="2304" width="10.625" style="771"/>
    <col min="2305" max="2305" width="36.25" style="771" customWidth="1"/>
    <col min="2306" max="2306" width="11.125" style="771" customWidth="1"/>
    <col min="2307" max="2307" width="10.25" style="771" customWidth="1"/>
    <col min="2308" max="2308" width="12.125" style="771" customWidth="1"/>
    <col min="2309" max="2309" width="10.875" style="771" bestFit="1" customWidth="1"/>
    <col min="2310" max="2311" width="9.625" style="771" customWidth="1"/>
    <col min="2312" max="2312" width="10.875" style="771" bestFit="1" customWidth="1"/>
    <col min="2313" max="2313" width="11.25" style="771" customWidth="1"/>
    <col min="2314" max="2314" width="11.5" style="771" customWidth="1"/>
    <col min="2315" max="2315" width="10.875" style="771" bestFit="1" customWidth="1"/>
    <col min="2316" max="2316" width="9.625" style="771" customWidth="1"/>
    <col min="2317" max="2317" width="10.875" style="771" customWidth="1"/>
    <col min="2318" max="2318" width="10.25" style="771" customWidth="1"/>
    <col min="2319" max="2319" width="9.625" style="771" customWidth="1"/>
    <col min="2320" max="2320" width="10.875" style="771" customWidth="1"/>
    <col min="2321" max="2321" width="34.875" style="771" customWidth="1"/>
    <col min="2322" max="2441" width="10.625" style="771" customWidth="1"/>
    <col min="2442" max="2560" width="10.625" style="771"/>
    <col min="2561" max="2561" width="36.25" style="771" customWidth="1"/>
    <col min="2562" max="2562" width="11.125" style="771" customWidth="1"/>
    <col min="2563" max="2563" width="10.25" style="771" customWidth="1"/>
    <col min="2564" max="2564" width="12.125" style="771" customWidth="1"/>
    <col min="2565" max="2565" width="10.875" style="771" bestFit="1" customWidth="1"/>
    <col min="2566" max="2567" width="9.625" style="771" customWidth="1"/>
    <col min="2568" max="2568" width="10.875" style="771" bestFit="1" customWidth="1"/>
    <col min="2569" max="2569" width="11.25" style="771" customWidth="1"/>
    <col min="2570" max="2570" width="11.5" style="771" customWidth="1"/>
    <col min="2571" max="2571" width="10.875" style="771" bestFit="1" customWidth="1"/>
    <col min="2572" max="2572" width="9.625" style="771" customWidth="1"/>
    <col min="2573" max="2573" width="10.875" style="771" customWidth="1"/>
    <col min="2574" max="2574" width="10.25" style="771" customWidth="1"/>
    <col min="2575" max="2575" width="9.625" style="771" customWidth="1"/>
    <col min="2576" max="2576" width="10.875" style="771" customWidth="1"/>
    <col min="2577" max="2577" width="34.875" style="771" customWidth="1"/>
    <col min="2578" max="2697" width="10.625" style="771" customWidth="1"/>
    <col min="2698" max="2816" width="10.625" style="771"/>
    <col min="2817" max="2817" width="36.25" style="771" customWidth="1"/>
    <col min="2818" max="2818" width="11.125" style="771" customWidth="1"/>
    <col min="2819" max="2819" width="10.25" style="771" customWidth="1"/>
    <col min="2820" max="2820" width="12.125" style="771" customWidth="1"/>
    <col min="2821" max="2821" width="10.875" style="771" bestFit="1" customWidth="1"/>
    <col min="2822" max="2823" width="9.625" style="771" customWidth="1"/>
    <col min="2824" max="2824" width="10.875" style="771" bestFit="1" customWidth="1"/>
    <col min="2825" max="2825" width="11.25" style="771" customWidth="1"/>
    <col min="2826" max="2826" width="11.5" style="771" customWidth="1"/>
    <col min="2827" max="2827" width="10.875" style="771" bestFit="1" customWidth="1"/>
    <col min="2828" max="2828" width="9.625" style="771" customWidth="1"/>
    <col min="2829" max="2829" width="10.875" style="771" customWidth="1"/>
    <col min="2830" max="2830" width="10.25" style="771" customWidth="1"/>
    <col min="2831" max="2831" width="9.625" style="771" customWidth="1"/>
    <col min="2832" max="2832" width="10.875" style="771" customWidth="1"/>
    <col min="2833" max="2833" width="34.875" style="771" customWidth="1"/>
    <col min="2834" max="2953" width="10.625" style="771" customWidth="1"/>
    <col min="2954" max="3072" width="10.625" style="771"/>
    <col min="3073" max="3073" width="36.25" style="771" customWidth="1"/>
    <col min="3074" max="3074" width="11.125" style="771" customWidth="1"/>
    <col min="3075" max="3075" width="10.25" style="771" customWidth="1"/>
    <col min="3076" max="3076" width="12.125" style="771" customWidth="1"/>
    <col min="3077" max="3077" width="10.875" style="771" bestFit="1" customWidth="1"/>
    <col min="3078" max="3079" width="9.625" style="771" customWidth="1"/>
    <col min="3080" max="3080" width="10.875" style="771" bestFit="1" customWidth="1"/>
    <col min="3081" max="3081" width="11.25" style="771" customWidth="1"/>
    <col min="3082" max="3082" width="11.5" style="771" customWidth="1"/>
    <col min="3083" max="3083" width="10.875" style="771" bestFit="1" customWidth="1"/>
    <col min="3084" max="3084" width="9.625" style="771" customWidth="1"/>
    <col min="3085" max="3085" width="10.875" style="771" customWidth="1"/>
    <col min="3086" max="3086" width="10.25" style="771" customWidth="1"/>
    <col min="3087" max="3087" width="9.625" style="771" customWidth="1"/>
    <col min="3088" max="3088" width="10.875" style="771" customWidth="1"/>
    <col min="3089" max="3089" width="34.875" style="771" customWidth="1"/>
    <col min="3090" max="3209" width="10.625" style="771" customWidth="1"/>
    <col min="3210" max="3328" width="10.625" style="771"/>
    <col min="3329" max="3329" width="36.25" style="771" customWidth="1"/>
    <col min="3330" max="3330" width="11.125" style="771" customWidth="1"/>
    <col min="3331" max="3331" width="10.25" style="771" customWidth="1"/>
    <col min="3332" max="3332" width="12.125" style="771" customWidth="1"/>
    <col min="3333" max="3333" width="10.875" style="771" bestFit="1" customWidth="1"/>
    <col min="3334" max="3335" width="9.625" style="771" customWidth="1"/>
    <col min="3336" max="3336" width="10.875" style="771" bestFit="1" customWidth="1"/>
    <col min="3337" max="3337" width="11.25" style="771" customWidth="1"/>
    <col min="3338" max="3338" width="11.5" style="771" customWidth="1"/>
    <col min="3339" max="3339" width="10.875" style="771" bestFit="1" customWidth="1"/>
    <col min="3340" max="3340" width="9.625" style="771" customWidth="1"/>
    <col min="3341" max="3341" width="10.875" style="771" customWidth="1"/>
    <col min="3342" max="3342" width="10.25" style="771" customWidth="1"/>
    <col min="3343" max="3343" width="9.625" style="771" customWidth="1"/>
    <col min="3344" max="3344" width="10.875" style="771" customWidth="1"/>
    <col min="3345" max="3345" width="34.875" style="771" customWidth="1"/>
    <col min="3346" max="3465" width="10.625" style="771" customWidth="1"/>
    <col min="3466" max="3584" width="10.625" style="771"/>
    <col min="3585" max="3585" width="36.25" style="771" customWidth="1"/>
    <col min="3586" max="3586" width="11.125" style="771" customWidth="1"/>
    <col min="3587" max="3587" width="10.25" style="771" customWidth="1"/>
    <col min="3588" max="3588" width="12.125" style="771" customWidth="1"/>
    <col min="3589" max="3589" width="10.875" style="771" bestFit="1" customWidth="1"/>
    <col min="3590" max="3591" width="9.625" style="771" customWidth="1"/>
    <col min="3592" max="3592" width="10.875" style="771" bestFit="1" customWidth="1"/>
    <col min="3593" max="3593" width="11.25" style="771" customWidth="1"/>
    <col min="3594" max="3594" width="11.5" style="771" customWidth="1"/>
    <col min="3595" max="3595" width="10.875" style="771" bestFit="1" customWidth="1"/>
    <col min="3596" max="3596" width="9.625" style="771" customWidth="1"/>
    <col min="3597" max="3597" width="10.875" style="771" customWidth="1"/>
    <col min="3598" max="3598" width="10.25" style="771" customWidth="1"/>
    <col min="3599" max="3599" width="9.625" style="771" customWidth="1"/>
    <col min="3600" max="3600" width="10.875" style="771" customWidth="1"/>
    <col min="3601" max="3601" width="34.875" style="771" customWidth="1"/>
    <col min="3602" max="3721" width="10.625" style="771" customWidth="1"/>
    <col min="3722" max="3840" width="10.625" style="771"/>
    <col min="3841" max="3841" width="36.25" style="771" customWidth="1"/>
    <col min="3842" max="3842" width="11.125" style="771" customWidth="1"/>
    <col min="3843" max="3843" width="10.25" style="771" customWidth="1"/>
    <col min="3844" max="3844" width="12.125" style="771" customWidth="1"/>
    <col min="3845" max="3845" width="10.875" style="771" bestFit="1" customWidth="1"/>
    <col min="3846" max="3847" width="9.625" style="771" customWidth="1"/>
    <col min="3848" max="3848" width="10.875" style="771" bestFit="1" customWidth="1"/>
    <col min="3849" max="3849" width="11.25" style="771" customWidth="1"/>
    <col min="3850" max="3850" width="11.5" style="771" customWidth="1"/>
    <col min="3851" max="3851" width="10.875" style="771" bestFit="1" customWidth="1"/>
    <col min="3852" max="3852" width="9.625" style="771" customWidth="1"/>
    <col min="3853" max="3853" width="10.875" style="771" customWidth="1"/>
    <col min="3854" max="3854" width="10.25" style="771" customWidth="1"/>
    <col min="3855" max="3855" width="9.625" style="771" customWidth="1"/>
    <col min="3856" max="3856" width="10.875" style="771" customWidth="1"/>
    <col min="3857" max="3857" width="34.875" style="771" customWidth="1"/>
    <col min="3858" max="3977" width="10.625" style="771" customWidth="1"/>
    <col min="3978" max="4096" width="10.625" style="771"/>
    <col min="4097" max="4097" width="36.25" style="771" customWidth="1"/>
    <col min="4098" max="4098" width="11.125" style="771" customWidth="1"/>
    <col min="4099" max="4099" width="10.25" style="771" customWidth="1"/>
    <col min="4100" max="4100" width="12.125" style="771" customWidth="1"/>
    <col min="4101" max="4101" width="10.875" style="771" bestFit="1" customWidth="1"/>
    <col min="4102" max="4103" width="9.625" style="771" customWidth="1"/>
    <col min="4104" max="4104" width="10.875" style="771" bestFit="1" customWidth="1"/>
    <col min="4105" max="4105" width="11.25" style="771" customWidth="1"/>
    <col min="4106" max="4106" width="11.5" style="771" customWidth="1"/>
    <col min="4107" max="4107" width="10.875" style="771" bestFit="1" customWidth="1"/>
    <col min="4108" max="4108" width="9.625" style="771" customWidth="1"/>
    <col min="4109" max="4109" width="10.875" style="771" customWidth="1"/>
    <col min="4110" max="4110" width="10.25" style="771" customWidth="1"/>
    <col min="4111" max="4111" width="9.625" style="771" customWidth="1"/>
    <col min="4112" max="4112" width="10.875" style="771" customWidth="1"/>
    <col min="4113" max="4113" width="34.875" style="771" customWidth="1"/>
    <col min="4114" max="4233" width="10.625" style="771" customWidth="1"/>
    <col min="4234" max="4352" width="10.625" style="771"/>
    <col min="4353" max="4353" width="36.25" style="771" customWidth="1"/>
    <col min="4354" max="4354" width="11.125" style="771" customWidth="1"/>
    <col min="4355" max="4355" width="10.25" style="771" customWidth="1"/>
    <col min="4356" max="4356" width="12.125" style="771" customWidth="1"/>
    <col min="4357" max="4357" width="10.875" style="771" bestFit="1" customWidth="1"/>
    <col min="4358" max="4359" width="9.625" style="771" customWidth="1"/>
    <col min="4360" max="4360" width="10.875" style="771" bestFit="1" customWidth="1"/>
    <col min="4361" max="4361" width="11.25" style="771" customWidth="1"/>
    <col min="4362" max="4362" width="11.5" style="771" customWidth="1"/>
    <col min="4363" max="4363" width="10.875" style="771" bestFit="1" customWidth="1"/>
    <col min="4364" max="4364" width="9.625" style="771" customWidth="1"/>
    <col min="4365" max="4365" width="10.875" style="771" customWidth="1"/>
    <col min="4366" max="4366" width="10.25" style="771" customWidth="1"/>
    <col min="4367" max="4367" width="9.625" style="771" customWidth="1"/>
    <col min="4368" max="4368" width="10.875" style="771" customWidth="1"/>
    <col min="4369" max="4369" width="34.875" style="771" customWidth="1"/>
    <col min="4370" max="4489" width="10.625" style="771" customWidth="1"/>
    <col min="4490" max="4608" width="10.625" style="771"/>
    <col min="4609" max="4609" width="36.25" style="771" customWidth="1"/>
    <col min="4610" max="4610" width="11.125" style="771" customWidth="1"/>
    <col min="4611" max="4611" width="10.25" style="771" customWidth="1"/>
    <col min="4612" max="4612" width="12.125" style="771" customWidth="1"/>
    <col min="4613" max="4613" width="10.875" style="771" bestFit="1" customWidth="1"/>
    <col min="4614" max="4615" width="9.625" style="771" customWidth="1"/>
    <col min="4616" max="4616" width="10.875" style="771" bestFit="1" customWidth="1"/>
    <col min="4617" max="4617" width="11.25" style="771" customWidth="1"/>
    <col min="4618" max="4618" width="11.5" style="771" customWidth="1"/>
    <col min="4619" max="4619" width="10.875" style="771" bestFit="1" customWidth="1"/>
    <col min="4620" max="4620" width="9.625" style="771" customWidth="1"/>
    <col min="4621" max="4621" width="10.875" style="771" customWidth="1"/>
    <col min="4622" max="4622" width="10.25" style="771" customWidth="1"/>
    <col min="4623" max="4623" width="9.625" style="771" customWidth="1"/>
    <col min="4624" max="4624" width="10.875" style="771" customWidth="1"/>
    <col min="4625" max="4625" width="34.875" style="771" customWidth="1"/>
    <col min="4626" max="4745" width="10.625" style="771" customWidth="1"/>
    <col min="4746" max="4864" width="10.625" style="771"/>
    <col min="4865" max="4865" width="36.25" style="771" customWidth="1"/>
    <col min="4866" max="4866" width="11.125" style="771" customWidth="1"/>
    <col min="4867" max="4867" width="10.25" style="771" customWidth="1"/>
    <col min="4868" max="4868" width="12.125" style="771" customWidth="1"/>
    <col min="4869" max="4869" width="10.875" style="771" bestFit="1" customWidth="1"/>
    <col min="4870" max="4871" width="9.625" style="771" customWidth="1"/>
    <col min="4872" max="4872" width="10.875" style="771" bestFit="1" customWidth="1"/>
    <col min="4873" max="4873" width="11.25" style="771" customWidth="1"/>
    <col min="4874" max="4874" width="11.5" style="771" customWidth="1"/>
    <col min="4875" max="4875" width="10.875" style="771" bestFit="1" customWidth="1"/>
    <col min="4876" max="4876" width="9.625" style="771" customWidth="1"/>
    <col min="4877" max="4877" width="10.875" style="771" customWidth="1"/>
    <col min="4878" max="4878" width="10.25" style="771" customWidth="1"/>
    <col min="4879" max="4879" width="9.625" style="771" customWidth="1"/>
    <col min="4880" max="4880" width="10.875" style="771" customWidth="1"/>
    <col min="4881" max="4881" width="34.875" style="771" customWidth="1"/>
    <col min="4882" max="5001" width="10.625" style="771" customWidth="1"/>
    <col min="5002" max="5120" width="10.625" style="771"/>
    <col min="5121" max="5121" width="36.25" style="771" customWidth="1"/>
    <col min="5122" max="5122" width="11.125" style="771" customWidth="1"/>
    <col min="5123" max="5123" width="10.25" style="771" customWidth="1"/>
    <col min="5124" max="5124" width="12.125" style="771" customWidth="1"/>
    <col min="5125" max="5125" width="10.875" style="771" bestFit="1" customWidth="1"/>
    <col min="5126" max="5127" width="9.625" style="771" customWidth="1"/>
    <col min="5128" max="5128" width="10.875" style="771" bestFit="1" customWidth="1"/>
    <col min="5129" max="5129" width="11.25" style="771" customWidth="1"/>
    <col min="5130" max="5130" width="11.5" style="771" customWidth="1"/>
    <col min="5131" max="5131" width="10.875" style="771" bestFit="1" customWidth="1"/>
    <col min="5132" max="5132" width="9.625" style="771" customWidth="1"/>
    <col min="5133" max="5133" width="10.875" style="771" customWidth="1"/>
    <col min="5134" max="5134" width="10.25" style="771" customWidth="1"/>
    <col min="5135" max="5135" width="9.625" style="771" customWidth="1"/>
    <col min="5136" max="5136" width="10.875" style="771" customWidth="1"/>
    <col min="5137" max="5137" width="34.875" style="771" customWidth="1"/>
    <col min="5138" max="5257" width="10.625" style="771" customWidth="1"/>
    <col min="5258" max="5376" width="10.625" style="771"/>
    <col min="5377" max="5377" width="36.25" style="771" customWidth="1"/>
    <col min="5378" max="5378" width="11.125" style="771" customWidth="1"/>
    <col min="5379" max="5379" width="10.25" style="771" customWidth="1"/>
    <col min="5380" max="5380" width="12.125" style="771" customWidth="1"/>
    <col min="5381" max="5381" width="10.875" style="771" bestFit="1" customWidth="1"/>
    <col min="5382" max="5383" width="9.625" style="771" customWidth="1"/>
    <col min="5384" max="5384" width="10.875" style="771" bestFit="1" customWidth="1"/>
    <col min="5385" max="5385" width="11.25" style="771" customWidth="1"/>
    <col min="5386" max="5386" width="11.5" style="771" customWidth="1"/>
    <col min="5387" max="5387" width="10.875" style="771" bestFit="1" customWidth="1"/>
    <col min="5388" max="5388" width="9.625" style="771" customWidth="1"/>
    <col min="5389" max="5389" width="10.875" style="771" customWidth="1"/>
    <col min="5390" max="5390" width="10.25" style="771" customWidth="1"/>
    <col min="5391" max="5391" width="9.625" style="771" customWidth="1"/>
    <col min="5392" max="5392" width="10.875" style="771" customWidth="1"/>
    <col min="5393" max="5393" width="34.875" style="771" customWidth="1"/>
    <col min="5394" max="5513" width="10.625" style="771" customWidth="1"/>
    <col min="5514" max="5632" width="10.625" style="771"/>
    <col min="5633" max="5633" width="36.25" style="771" customWidth="1"/>
    <col min="5634" max="5634" width="11.125" style="771" customWidth="1"/>
    <col min="5635" max="5635" width="10.25" style="771" customWidth="1"/>
    <col min="5636" max="5636" width="12.125" style="771" customWidth="1"/>
    <col min="5637" max="5637" width="10.875" style="771" bestFit="1" customWidth="1"/>
    <col min="5638" max="5639" width="9.625" style="771" customWidth="1"/>
    <col min="5640" max="5640" width="10.875" style="771" bestFit="1" customWidth="1"/>
    <col min="5641" max="5641" width="11.25" style="771" customWidth="1"/>
    <col min="5642" max="5642" width="11.5" style="771" customWidth="1"/>
    <col min="5643" max="5643" width="10.875" style="771" bestFit="1" customWidth="1"/>
    <col min="5644" max="5644" width="9.625" style="771" customWidth="1"/>
    <col min="5645" max="5645" width="10.875" style="771" customWidth="1"/>
    <col min="5646" max="5646" width="10.25" style="771" customWidth="1"/>
    <col min="5647" max="5647" width="9.625" style="771" customWidth="1"/>
    <col min="5648" max="5648" width="10.875" style="771" customWidth="1"/>
    <col min="5649" max="5649" width="34.875" style="771" customWidth="1"/>
    <col min="5650" max="5769" width="10.625" style="771" customWidth="1"/>
    <col min="5770" max="5888" width="10.625" style="771"/>
    <col min="5889" max="5889" width="36.25" style="771" customWidth="1"/>
    <col min="5890" max="5890" width="11.125" style="771" customWidth="1"/>
    <col min="5891" max="5891" width="10.25" style="771" customWidth="1"/>
    <col min="5892" max="5892" width="12.125" style="771" customWidth="1"/>
    <col min="5893" max="5893" width="10.875" style="771" bestFit="1" customWidth="1"/>
    <col min="5894" max="5895" width="9.625" style="771" customWidth="1"/>
    <col min="5896" max="5896" width="10.875" style="771" bestFit="1" customWidth="1"/>
    <col min="5897" max="5897" width="11.25" style="771" customWidth="1"/>
    <col min="5898" max="5898" width="11.5" style="771" customWidth="1"/>
    <col min="5899" max="5899" width="10.875" style="771" bestFit="1" customWidth="1"/>
    <col min="5900" max="5900" width="9.625" style="771" customWidth="1"/>
    <col min="5901" max="5901" width="10.875" style="771" customWidth="1"/>
    <col min="5902" max="5902" width="10.25" style="771" customWidth="1"/>
    <col min="5903" max="5903" width="9.625" style="771" customWidth="1"/>
    <col min="5904" max="5904" width="10.875" style="771" customWidth="1"/>
    <col min="5905" max="5905" width="34.875" style="771" customWidth="1"/>
    <col min="5906" max="6025" width="10.625" style="771" customWidth="1"/>
    <col min="6026" max="6144" width="10.625" style="771"/>
    <col min="6145" max="6145" width="36.25" style="771" customWidth="1"/>
    <col min="6146" max="6146" width="11.125" style="771" customWidth="1"/>
    <col min="6147" max="6147" width="10.25" style="771" customWidth="1"/>
    <col min="6148" max="6148" width="12.125" style="771" customWidth="1"/>
    <col min="6149" max="6149" width="10.875" style="771" bestFit="1" customWidth="1"/>
    <col min="6150" max="6151" width="9.625" style="771" customWidth="1"/>
    <col min="6152" max="6152" width="10.875" style="771" bestFit="1" customWidth="1"/>
    <col min="6153" max="6153" width="11.25" style="771" customWidth="1"/>
    <col min="6154" max="6154" width="11.5" style="771" customWidth="1"/>
    <col min="6155" max="6155" width="10.875" style="771" bestFit="1" customWidth="1"/>
    <col min="6156" max="6156" width="9.625" style="771" customWidth="1"/>
    <col min="6157" max="6157" width="10.875" style="771" customWidth="1"/>
    <col min="6158" max="6158" width="10.25" style="771" customWidth="1"/>
    <col min="6159" max="6159" width="9.625" style="771" customWidth="1"/>
    <col min="6160" max="6160" width="10.875" style="771" customWidth="1"/>
    <col min="6161" max="6161" width="34.875" style="771" customWidth="1"/>
    <col min="6162" max="6281" width="10.625" style="771" customWidth="1"/>
    <col min="6282" max="6400" width="10.625" style="771"/>
    <col min="6401" max="6401" width="36.25" style="771" customWidth="1"/>
    <col min="6402" max="6402" width="11.125" style="771" customWidth="1"/>
    <col min="6403" max="6403" width="10.25" style="771" customWidth="1"/>
    <col min="6404" max="6404" width="12.125" style="771" customWidth="1"/>
    <col min="6405" max="6405" width="10.875" style="771" bestFit="1" customWidth="1"/>
    <col min="6406" max="6407" width="9.625" style="771" customWidth="1"/>
    <col min="6408" max="6408" width="10.875" style="771" bestFit="1" customWidth="1"/>
    <col min="6409" max="6409" width="11.25" style="771" customWidth="1"/>
    <col min="6410" max="6410" width="11.5" style="771" customWidth="1"/>
    <col min="6411" max="6411" width="10.875" style="771" bestFit="1" customWidth="1"/>
    <col min="6412" max="6412" width="9.625" style="771" customWidth="1"/>
    <col min="6413" max="6413" width="10.875" style="771" customWidth="1"/>
    <col min="6414" max="6414" width="10.25" style="771" customWidth="1"/>
    <col min="6415" max="6415" width="9.625" style="771" customWidth="1"/>
    <col min="6416" max="6416" width="10.875" style="771" customWidth="1"/>
    <col min="6417" max="6417" width="34.875" style="771" customWidth="1"/>
    <col min="6418" max="6537" width="10.625" style="771" customWidth="1"/>
    <col min="6538" max="6656" width="10.625" style="771"/>
    <col min="6657" max="6657" width="36.25" style="771" customWidth="1"/>
    <col min="6658" max="6658" width="11.125" style="771" customWidth="1"/>
    <col min="6659" max="6659" width="10.25" style="771" customWidth="1"/>
    <col min="6660" max="6660" width="12.125" style="771" customWidth="1"/>
    <col min="6661" max="6661" width="10.875" style="771" bestFit="1" customWidth="1"/>
    <col min="6662" max="6663" width="9.625" style="771" customWidth="1"/>
    <col min="6664" max="6664" width="10.875" style="771" bestFit="1" customWidth="1"/>
    <col min="6665" max="6665" width="11.25" style="771" customWidth="1"/>
    <col min="6666" max="6666" width="11.5" style="771" customWidth="1"/>
    <col min="6667" max="6667" width="10.875" style="771" bestFit="1" customWidth="1"/>
    <col min="6668" max="6668" width="9.625" style="771" customWidth="1"/>
    <col min="6669" max="6669" width="10.875" style="771" customWidth="1"/>
    <col min="6670" max="6670" width="10.25" style="771" customWidth="1"/>
    <col min="6671" max="6671" width="9.625" style="771" customWidth="1"/>
    <col min="6672" max="6672" width="10.875" style="771" customWidth="1"/>
    <col min="6673" max="6673" width="34.875" style="771" customWidth="1"/>
    <col min="6674" max="6793" width="10.625" style="771" customWidth="1"/>
    <col min="6794" max="6912" width="10.625" style="771"/>
    <col min="6913" max="6913" width="36.25" style="771" customWidth="1"/>
    <col min="6914" max="6914" width="11.125" style="771" customWidth="1"/>
    <col min="6915" max="6915" width="10.25" style="771" customWidth="1"/>
    <col min="6916" max="6916" width="12.125" style="771" customWidth="1"/>
    <col min="6917" max="6917" width="10.875" style="771" bestFit="1" customWidth="1"/>
    <col min="6918" max="6919" width="9.625" style="771" customWidth="1"/>
    <col min="6920" max="6920" width="10.875" style="771" bestFit="1" customWidth="1"/>
    <col min="6921" max="6921" width="11.25" style="771" customWidth="1"/>
    <col min="6922" max="6922" width="11.5" style="771" customWidth="1"/>
    <col min="6923" max="6923" width="10.875" style="771" bestFit="1" customWidth="1"/>
    <col min="6924" max="6924" width="9.625" style="771" customWidth="1"/>
    <col min="6925" max="6925" width="10.875" style="771" customWidth="1"/>
    <col min="6926" max="6926" width="10.25" style="771" customWidth="1"/>
    <col min="6927" max="6927" width="9.625" style="771" customWidth="1"/>
    <col min="6928" max="6928" width="10.875" style="771" customWidth="1"/>
    <col min="6929" max="6929" width="34.875" style="771" customWidth="1"/>
    <col min="6930" max="7049" width="10.625" style="771" customWidth="1"/>
    <col min="7050" max="7168" width="10.625" style="771"/>
    <col min="7169" max="7169" width="36.25" style="771" customWidth="1"/>
    <col min="7170" max="7170" width="11.125" style="771" customWidth="1"/>
    <col min="7171" max="7171" width="10.25" style="771" customWidth="1"/>
    <col min="7172" max="7172" width="12.125" style="771" customWidth="1"/>
    <col min="7173" max="7173" width="10.875" style="771" bestFit="1" customWidth="1"/>
    <col min="7174" max="7175" width="9.625" style="771" customWidth="1"/>
    <col min="7176" max="7176" width="10.875" style="771" bestFit="1" customWidth="1"/>
    <col min="7177" max="7177" width="11.25" style="771" customWidth="1"/>
    <col min="7178" max="7178" width="11.5" style="771" customWidth="1"/>
    <col min="7179" max="7179" width="10.875" style="771" bestFit="1" customWidth="1"/>
    <col min="7180" max="7180" width="9.625" style="771" customWidth="1"/>
    <col min="7181" max="7181" width="10.875" style="771" customWidth="1"/>
    <col min="7182" max="7182" width="10.25" style="771" customWidth="1"/>
    <col min="7183" max="7183" width="9.625" style="771" customWidth="1"/>
    <col min="7184" max="7184" width="10.875" style="771" customWidth="1"/>
    <col min="7185" max="7185" width="34.875" style="771" customWidth="1"/>
    <col min="7186" max="7305" width="10.625" style="771" customWidth="1"/>
    <col min="7306" max="7424" width="10.625" style="771"/>
    <col min="7425" max="7425" width="36.25" style="771" customWidth="1"/>
    <col min="7426" max="7426" width="11.125" style="771" customWidth="1"/>
    <col min="7427" max="7427" width="10.25" style="771" customWidth="1"/>
    <col min="7428" max="7428" width="12.125" style="771" customWidth="1"/>
    <col min="7429" max="7429" width="10.875" style="771" bestFit="1" customWidth="1"/>
    <col min="7430" max="7431" width="9.625" style="771" customWidth="1"/>
    <col min="7432" max="7432" width="10.875" style="771" bestFit="1" customWidth="1"/>
    <col min="7433" max="7433" width="11.25" style="771" customWidth="1"/>
    <col min="7434" max="7434" width="11.5" style="771" customWidth="1"/>
    <col min="7435" max="7435" width="10.875" style="771" bestFit="1" customWidth="1"/>
    <col min="7436" max="7436" width="9.625" style="771" customWidth="1"/>
    <col min="7437" max="7437" width="10.875" style="771" customWidth="1"/>
    <col min="7438" max="7438" width="10.25" style="771" customWidth="1"/>
    <col min="7439" max="7439" width="9.625" style="771" customWidth="1"/>
    <col min="7440" max="7440" width="10.875" style="771" customWidth="1"/>
    <col min="7441" max="7441" width="34.875" style="771" customWidth="1"/>
    <col min="7442" max="7561" width="10.625" style="771" customWidth="1"/>
    <col min="7562" max="7680" width="10.625" style="771"/>
    <col min="7681" max="7681" width="36.25" style="771" customWidth="1"/>
    <col min="7682" max="7682" width="11.125" style="771" customWidth="1"/>
    <col min="7683" max="7683" width="10.25" style="771" customWidth="1"/>
    <col min="7684" max="7684" width="12.125" style="771" customWidth="1"/>
    <col min="7685" max="7685" width="10.875" style="771" bestFit="1" customWidth="1"/>
    <col min="7686" max="7687" width="9.625" style="771" customWidth="1"/>
    <col min="7688" max="7688" width="10.875" style="771" bestFit="1" customWidth="1"/>
    <col min="7689" max="7689" width="11.25" style="771" customWidth="1"/>
    <col min="7690" max="7690" width="11.5" style="771" customWidth="1"/>
    <col min="7691" max="7691" width="10.875" style="771" bestFit="1" customWidth="1"/>
    <col min="7692" max="7692" width="9.625" style="771" customWidth="1"/>
    <col min="7693" max="7693" width="10.875" style="771" customWidth="1"/>
    <col min="7694" max="7694" width="10.25" style="771" customWidth="1"/>
    <col min="7695" max="7695" width="9.625" style="771" customWidth="1"/>
    <col min="7696" max="7696" width="10.875" style="771" customWidth="1"/>
    <col min="7697" max="7697" width="34.875" style="771" customWidth="1"/>
    <col min="7698" max="7817" width="10.625" style="771" customWidth="1"/>
    <col min="7818" max="7936" width="10.625" style="771"/>
    <col min="7937" max="7937" width="36.25" style="771" customWidth="1"/>
    <col min="7938" max="7938" width="11.125" style="771" customWidth="1"/>
    <col min="7939" max="7939" width="10.25" style="771" customWidth="1"/>
    <col min="7940" max="7940" width="12.125" style="771" customWidth="1"/>
    <col min="7941" max="7941" width="10.875" style="771" bestFit="1" customWidth="1"/>
    <col min="7942" max="7943" width="9.625" style="771" customWidth="1"/>
    <col min="7944" max="7944" width="10.875" style="771" bestFit="1" customWidth="1"/>
    <col min="7945" max="7945" width="11.25" style="771" customWidth="1"/>
    <col min="7946" max="7946" width="11.5" style="771" customWidth="1"/>
    <col min="7947" max="7947" width="10.875" style="771" bestFit="1" customWidth="1"/>
    <col min="7948" max="7948" width="9.625" style="771" customWidth="1"/>
    <col min="7949" max="7949" width="10.875" style="771" customWidth="1"/>
    <col min="7950" max="7950" width="10.25" style="771" customWidth="1"/>
    <col min="7951" max="7951" width="9.625" style="771" customWidth="1"/>
    <col min="7952" max="7952" width="10.875" style="771" customWidth="1"/>
    <col min="7953" max="7953" width="34.875" style="771" customWidth="1"/>
    <col min="7954" max="8073" width="10.625" style="771" customWidth="1"/>
    <col min="8074" max="8192" width="10.625" style="771"/>
    <col min="8193" max="8193" width="36.25" style="771" customWidth="1"/>
    <col min="8194" max="8194" width="11.125" style="771" customWidth="1"/>
    <col min="8195" max="8195" width="10.25" style="771" customWidth="1"/>
    <col min="8196" max="8196" width="12.125" style="771" customWidth="1"/>
    <col min="8197" max="8197" width="10.875" style="771" bestFit="1" customWidth="1"/>
    <col min="8198" max="8199" width="9.625" style="771" customWidth="1"/>
    <col min="8200" max="8200" width="10.875" style="771" bestFit="1" customWidth="1"/>
    <col min="8201" max="8201" width="11.25" style="771" customWidth="1"/>
    <col min="8202" max="8202" width="11.5" style="771" customWidth="1"/>
    <col min="8203" max="8203" width="10.875" style="771" bestFit="1" customWidth="1"/>
    <col min="8204" max="8204" width="9.625" style="771" customWidth="1"/>
    <col min="8205" max="8205" width="10.875" style="771" customWidth="1"/>
    <col min="8206" max="8206" width="10.25" style="771" customWidth="1"/>
    <col min="8207" max="8207" width="9.625" style="771" customWidth="1"/>
    <col min="8208" max="8208" width="10.875" style="771" customWidth="1"/>
    <col min="8209" max="8209" width="34.875" style="771" customWidth="1"/>
    <col min="8210" max="8329" width="10.625" style="771" customWidth="1"/>
    <col min="8330" max="8448" width="10.625" style="771"/>
    <col min="8449" max="8449" width="36.25" style="771" customWidth="1"/>
    <col min="8450" max="8450" width="11.125" style="771" customWidth="1"/>
    <col min="8451" max="8451" width="10.25" style="771" customWidth="1"/>
    <col min="8452" max="8452" width="12.125" style="771" customWidth="1"/>
    <col min="8453" max="8453" width="10.875" style="771" bestFit="1" customWidth="1"/>
    <col min="8454" max="8455" width="9.625" style="771" customWidth="1"/>
    <col min="8456" max="8456" width="10.875" style="771" bestFit="1" customWidth="1"/>
    <col min="8457" max="8457" width="11.25" style="771" customWidth="1"/>
    <col min="8458" max="8458" width="11.5" style="771" customWidth="1"/>
    <col min="8459" max="8459" width="10.875" style="771" bestFit="1" customWidth="1"/>
    <col min="8460" max="8460" width="9.625" style="771" customWidth="1"/>
    <col min="8461" max="8461" width="10.875" style="771" customWidth="1"/>
    <col min="8462" max="8462" width="10.25" style="771" customWidth="1"/>
    <col min="8463" max="8463" width="9.625" style="771" customWidth="1"/>
    <col min="8464" max="8464" width="10.875" style="771" customWidth="1"/>
    <col min="8465" max="8465" width="34.875" style="771" customWidth="1"/>
    <col min="8466" max="8585" width="10.625" style="771" customWidth="1"/>
    <col min="8586" max="8704" width="10.625" style="771"/>
    <col min="8705" max="8705" width="36.25" style="771" customWidth="1"/>
    <col min="8706" max="8706" width="11.125" style="771" customWidth="1"/>
    <col min="8707" max="8707" width="10.25" style="771" customWidth="1"/>
    <col min="8708" max="8708" width="12.125" style="771" customWidth="1"/>
    <col min="8709" max="8709" width="10.875" style="771" bestFit="1" customWidth="1"/>
    <col min="8710" max="8711" width="9.625" style="771" customWidth="1"/>
    <col min="8712" max="8712" width="10.875" style="771" bestFit="1" customWidth="1"/>
    <col min="8713" max="8713" width="11.25" style="771" customWidth="1"/>
    <col min="8714" max="8714" width="11.5" style="771" customWidth="1"/>
    <col min="8715" max="8715" width="10.875" style="771" bestFit="1" customWidth="1"/>
    <col min="8716" max="8716" width="9.625" style="771" customWidth="1"/>
    <col min="8717" max="8717" width="10.875" style="771" customWidth="1"/>
    <col min="8718" max="8718" width="10.25" style="771" customWidth="1"/>
    <col min="8719" max="8719" width="9.625" style="771" customWidth="1"/>
    <col min="8720" max="8720" width="10.875" style="771" customWidth="1"/>
    <col min="8721" max="8721" width="34.875" style="771" customWidth="1"/>
    <col min="8722" max="8841" width="10.625" style="771" customWidth="1"/>
    <col min="8842" max="8960" width="10.625" style="771"/>
    <col min="8961" max="8961" width="36.25" style="771" customWidth="1"/>
    <col min="8962" max="8962" width="11.125" style="771" customWidth="1"/>
    <col min="8963" max="8963" width="10.25" style="771" customWidth="1"/>
    <col min="8964" max="8964" width="12.125" style="771" customWidth="1"/>
    <col min="8965" max="8965" width="10.875" style="771" bestFit="1" customWidth="1"/>
    <col min="8966" max="8967" width="9.625" style="771" customWidth="1"/>
    <col min="8968" max="8968" width="10.875" style="771" bestFit="1" customWidth="1"/>
    <col min="8969" max="8969" width="11.25" style="771" customWidth="1"/>
    <col min="8970" max="8970" width="11.5" style="771" customWidth="1"/>
    <col min="8971" max="8971" width="10.875" style="771" bestFit="1" customWidth="1"/>
    <col min="8972" max="8972" width="9.625" style="771" customWidth="1"/>
    <col min="8973" max="8973" width="10.875" style="771" customWidth="1"/>
    <col min="8974" max="8974" width="10.25" style="771" customWidth="1"/>
    <col min="8975" max="8975" width="9.625" style="771" customWidth="1"/>
    <col min="8976" max="8976" width="10.875" style="771" customWidth="1"/>
    <col min="8977" max="8977" width="34.875" style="771" customWidth="1"/>
    <col min="8978" max="9097" width="10.625" style="771" customWidth="1"/>
    <col min="9098" max="9216" width="10.625" style="771"/>
    <col min="9217" max="9217" width="36.25" style="771" customWidth="1"/>
    <col min="9218" max="9218" width="11.125" style="771" customWidth="1"/>
    <col min="9219" max="9219" width="10.25" style="771" customWidth="1"/>
    <col min="9220" max="9220" width="12.125" style="771" customWidth="1"/>
    <col min="9221" max="9221" width="10.875" style="771" bestFit="1" customWidth="1"/>
    <col min="9222" max="9223" width="9.625" style="771" customWidth="1"/>
    <col min="9224" max="9224" width="10.875" style="771" bestFit="1" customWidth="1"/>
    <col min="9225" max="9225" width="11.25" style="771" customWidth="1"/>
    <col min="9226" max="9226" width="11.5" style="771" customWidth="1"/>
    <col min="9227" max="9227" width="10.875" style="771" bestFit="1" customWidth="1"/>
    <col min="9228" max="9228" width="9.625" style="771" customWidth="1"/>
    <col min="9229" max="9229" width="10.875" style="771" customWidth="1"/>
    <col min="9230" max="9230" width="10.25" style="771" customWidth="1"/>
    <col min="9231" max="9231" width="9.625" style="771" customWidth="1"/>
    <col min="9232" max="9232" width="10.875" style="771" customWidth="1"/>
    <col min="9233" max="9233" width="34.875" style="771" customWidth="1"/>
    <col min="9234" max="9353" width="10.625" style="771" customWidth="1"/>
    <col min="9354" max="9472" width="10.625" style="771"/>
    <col min="9473" max="9473" width="36.25" style="771" customWidth="1"/>
    <col min="9474" max="9474" width="11.125" style="771" customWidth="1"/>
    <col min="9475" max="9475" width="10.25" style="771" customWidth="1"/>
    <col min="9476" max="9476" width="12.125" style="771" customWidth="1"/>
    <col min="9477" max="9477" width="10.875" style="771" bestFit="1" customWidth="1"/>
    <col min="9478" max="9479" width="9.625" style="771" customWidth="1"/>
    <col min="9480" max="9480" width="10.875" style="771" bestFit="1" customWidth="1"/>
    <col min="9481" max="9481" width="11.25" style="771" customWidth="1"/>
    <col min="9482" max="9482" width="11.5" style="771" customWidth="1"/>
    <col min="9483" max="9483" width="10.875" style="771" bestFit="1" customWidth="1"/>
    <col min="9484" max="9484" width="9.625" style="771" customWidth="1"/>
    <col min="9485" max="9485" width="10.875" style="771" customWidth="1"/>
    <col min="9486" max="9486" width="10.25" style="771" customWidth="1"/>
    <col min="9487" max="9487" width="9.625" style="771" customWidth="1"/>
    <col min="9488" max="9488" width="10.875" style="771" customWidth="1"/>
    <col min="9489" max="9489" width="34.875" style="771" customWidth="1"/>
    <col min="9490" max="9609" width="10.625" style="771" customWidth="1"/>
    <col min="9610" max="9728" width="10.625" style="771"/>
    <col min="9729" max="9729" width="36.25" style="771" customWidth="1"/>
    <col min="9730" max="9730" width="11.125" style="771" customWidth="1"/>
    <col min="9731" max="9731" width="10.25" style="771" customWidth="1"/>
    <col min="9732" max="9732" width="12.125" style="771" customWidth="1"/>
    <col min="9733" max="9733" width="10.875" style="771" bestFit="1" customWidth="1"/>
    <col min="9734" max="9735" width="9.625" style="771" customWidth="1"/>
    <col min="9736" max="9736" width="10.875" style="771" bestFit="1" customWidth="1"/>
    <col min="9737" max="9737" width="11.25" style="771" customWidth="1"/>
    <col min="9738" max="9738" width="11.5" style="771" customWidth="1"/>
    <col min="9739" max="9739" width="10.875" style="771" bestFit="1" customWidth="1"/>
    <col min="9740" max="9740" width="9.625" style="771" customWidth="1"/>
    <col min="9741" max="9741" width="10.875" style="771" customWidth="1"/>
    <col min="9742" max="9742" width="10.25" style="771" customWidth="1"/>
    <col min="9743" max="9743" width="9.625" style="771" customWidth="1"/>
    <col min="9744" max="9744" width="10.875" style="771" customWidth="1"/>
    <col min="9745" max="9745" width="34.875" style="771" customWidth="1"/>
    <col min="9746" max="9865" width="10.625" style="771" customWidth="1"/>
    <col min="9866" max="9984" width="10.625" style="771"/>
    <col min="9985" max="9985" width="36.25" style="771" customWidth="1"/>
    <col min="9986" max="9986" width="11.125" style="771" customWidth="1"/>
    <col min="9987" max="9987" width="10.25" style="771" customWidth="1"/>
    <col min="9988" max="9988" width="12.125" style="771" customWidth="1"/>
    <col min="9989" max="9989" width="10.875" style="771" bestFit="1" customWidth="1"/>
    <col min="9990" max="9991" width="9.625" style="771" customWidth="1"/>
    <col min="9992" max="9992" width="10.875" style="771" bestFit="1" customWidth="1"/>
    <col min="9993" max="9993" width="11.25" style="771" customWidth="1"/>
    <col min="9994" max="9994" width="11.5" style="771" customWidth="1"/>
    <col min="9995" max="9995" width="10.875" style="771" bestFit="1" customWidth="1"/>
    <col min="9996" max="9996" width="9.625" style="771" customWidth="1"/>
    <col min="9997" max="9997" width="10.875" style="771" customWidth="1"/>
    <col min="9998" max="9998" width="10.25" style="771" customWidth="1"/>
    <col min="9999" max="9999" width="9.625" style="771" customWidth="1"/>
    <col min="10000" max="10000" width="10.875" style="771" customWidth="1"/>
    <col min="10001" max="10001" width="34.875" style="771" customWidth="1"/>
    <col min="10002" max="10121" width="10.625" style="771" customWidth="1"/>
    <col min="10122" max="10240" width="10.625" style="771"/>
    <col min="10241" max="10241" width="36.25" style="771" customWidth="1"/>
    <col min="10242" max="10242" width="11.125" style="771" customWidth="1"/>
    <col min="10243" max="10243" width="10.25" style="771" customWidth="1"/>
    <col min="10244" max="10244" width="12.125" style="771" customWidth="1"/>
    <col min="10245" max="10245" width="10.875" style="771" bestFit="1" customWidth="1"/>
    <col min="10246" max="10247" width="9.625" style="771" customWidth="1"/>
    <col min="10248" max="10248" width="10.875" style="771" bestFit="1" customWidth="1"/>
    <col min="10249" max="10249" width="11.25" style="771" customWidth="1"/>
    <col min="10250" max="10250" width="11.5" style="771" customWidth="1"/>
    <col min="10251" max="10251" width="10.875" style="771" bestFit="1" customWidth="1"/>
    <col min="10252" max="10252" width="9.625" style="771" customWidth="1"/>
    <col min="10253" max="10253" width="10.875" style="771" customWidth="1"/>
    <col min="10254" max="10254" width="10.25" style="771" customWidth="1"/>
    <col min="10255" max="10255" width="9.625" style="771" customWidth="1"/>
    <col min="10256" max="10256" width="10.875" style="771" customWidth="1"/>
    <col min="10257" max="10257" width="34.875" style="771" customWidth="1"/>
    <col min="10258" max="10377" width="10.625" style="771" customWidth="1"/>
    <col min="10378" max="10496" width="10.625" style="771"/>
    <col min="10497" max="10497" width="36.25" style="771" customWidth="1"/>
    <col min="10498" max="10498" width="11.125" style="771" customWidth="1"/>
    <col min="10499" max="10499" width="10.25" style="771" customWidth="1"/>
    <col min="10500" max="10500" width="12.125" style="771" customWidth="1"/>
    <col min="10501" max="10501" width="10.875" style="771" bestFit="1" customWidth="1"/>
    <col min="10502" max="10503" width="9.625" style="771" customWidth="1"/>
    <col min="10504" max="10504" width="10.875" style="771" bestFit="1" customWidth="1"/>
    <col min="10505" max="10505" width="11.25" style="771" customWidth="1"/>
    <col min="10506" max="10506" width="11.5" style="771" customWidth="1"/>
    <col min="10507" max="10507" width="10.875" style="771" bestFit="1" customWidth="1"/>
    <col min="10508" max="10508" width="9.625" style="771" customWidth="1"/>
    <col min="10509" max="10509" width="10.875" style="771" customWidth="1"/>
    <col min="10510" max="10510" width="10.25" style="771" customWidth="1"/>
    <col min="10511" max="10511" width="9.625" style="771" customWidth="1"/>
    <col min="10512" max="10512" width="10.875" style="771" customWidth="1"/>
    <col min="10513" max="10513" width="34.875" style="771" customWidth="1"/>
    <col min="10514" max="10633" width="10.625" style="771" customWidth="1"/>
    <col min="10634" max="10752" width="10.625" style="771"/>
    <col min="10753" max="10753" width="36.25" style="771" customWidth="1"/>
    <col min="10754" max="10754" width="11.125" style="771" customWidth="1"/>
    <col min="10755" max="10755" width="10.25" style="771" customWidth="1"/>
    <col min="10756" max="10756" width="12.125" style="771" customWidth="1"/>
    <col min="10757" max="10757" width="10.875" style="771" bestFit="1" customWidth="1"/>
    <col min="10758" max="10759" width="9.625" style="771" customWidth="1"/>
    <col min="10760" max="10760" width="10.875" style="771" bestFit="1" customWidth="1"/>
    <col min="10761" max="10761" width="11.25" style="771" customWidth="1"/>
    <col min="10762" max="10762" width="11.5" style="771" customWidth="1"/>
    <col min="10763" max="10763" width="10.875" style="771" bestFit="1" customWidth="1"/>
    <col min="10764" max="10764" width="9.625" style="771" customWidth="1"/>
    <col min="10765" max="10765" width="10.875" style="771" customWidth="1"/>
    <col min="10766" max="10766" width="10.25" style="771" customWidth="1"/>
    <col min="10767" max="10767" width="9.625" style="771" customWidth="1"/>
    <col min="10768" max="10768" width="10.875" style="771" customWidth="1"/>
    <col min="10769" max="10769" width="34.875" style="771" customWidth="1"/>
    <col min="10770" max="10889" width="10.625" style="771" customWidth="1"/>
    <col min="10890" max="11008" width="10.625" style="771"/>
    <col min="11009" max="11009" width="36.25" style="771" customWidth="1"/>
    <col min="11010" max="11010" width="11.125" style="771" customWidth="1"/>
    <col min="11011" max="11011" width="10.25" style="771" customWidth="1"/>
    <col min="11012" max="11012" width="12.125" style="771" customWidth="1"/>
    <col min="11013" max="11013" width="10.875" style="771" bestFit="1" customWidth="1"/>
    <col min="11014" max="11015" width="9.625" style="771" customWidth="1"/>
    <col min="11016" max="11016" width="10.875" style="771" bestFit="1" customWidth="1"/>
    <col min="11017" max="11017" width="11.25" style="771" customWidth="1"/>
    <col min="11018" max="11018" width="11.5" style="771" customWidth="1"/>
    <col min="11019" max="11019" width="10.875" style="771" bestFit="1" customWidth="1"/>
    <col min="11020" max="11020" width="9.625" style="771" customWidth="1"/>
    <col min="11021" max="11021" width="10.875" style="771" customWidth="1"/>
    <col min="11022" max="11022" width="10.25" style="771" customWidth="1"/>
    <col min="11023" max="11023" width="9.625" style="771" customWidth="1"/>
    <col min="11024" max="11024" width="10.875" style="771" customWidth="1"/>
    <col min="11025" max="11025" width="34.875" style="771" customWidth="1"/>
    <col min="11026" max="11145" width="10.625" style="771" customWidth="1"/>
    <col min="11146" max="11264" width="10.625" style="771"/>
    <col min="11265" max="11265" width="36.25" style="771" customWidth="1"/>
    <col min="11266" max="11266" width="11.125" style="771" customWidth="1"/>
    <col min="11267" max="11267" width="10.25" style="771" customWidth="1"/>
    <col min="11268" max="11268" width="12.125" style="771" customWidth="1"/>
    <col min="11269" max="11269" width="10.875" style="771" bestFit="1" customWidth="1"/>
    <col min="11270" max="11271" width="9.625" style="771" customWidth="1"/>
    <col min="11272" max="11272" width="10.875" style="771" bestFit="1" customWidth="1"/>
    <col min="11273" max="11273" width="11.25" style="771" customWidth="1"/>
    <col min="11274" max="11274" width="11.5" style="771" customWidth="1"/>
    <col min="11275" max="11275" width="10.875" style="771" bestFit="1" customWidth="1"/>
    <col min="11276" max="11276" width="9.625" style="771" customWidth="1"/>
    <col min="11277" max="11277" width="10.875" style="771" customWidth="1"/>
    <col min="11278" max="11278" width="10.25" style="771" customWidth="1"/>
    <col min="11279" max="11279" width="9.625" style="771" customWidth="1"/>
    <col min="11280" max="11280" width="10.875" style="771" customWidth="1"/>
    <col min="11281" max="11281" width="34.875" style="771" customWidth="1"/>
    <col min="11282" max="11401" width="10.625" style="771" customWidth="1"/>
    <col min="11402" max="11520" width="10.625" style="771"/>
    <col min="11521" max="11521" width="36.25" style="771" customWidth="1"/>
    <col min="11522" max="11522" width="11.125" style="771" customWidth="1"/>
    <col min="11523" max="11523" width="10.25" style="771" customWidth="1"/>
    <col min="11524" max="11524" width="12.125" style="771" customWidth="1"/>
    <col min="11525" max="11525" width="10.875" style="771" bestFit="1" customWidth="1"/>
    <col min="11526" max="11527" width="9.625" style="771" customWidth="1"/>
    <col min="11528" max="11528" width="10.875" style="771" bestFit="1" customWidth="1"/>
    <col min="11529" max="11529" width="11.25" style="771" customWidth="1"/>
    <col min="11530" max="11530" width="11.5" style="771" customWidth="1"/>
    <col min="11531" max="11531" width="10.875" style="771" bestFit="1" customWidth="1"/>
    <col min="11532" max="11532" width="9.625" style="771" customWidth="1"/>
    <col min="11533" max="11533" width="10.875" style="771" customWidth="1"/>
    <col min="11534" max="11534" width="10.25" style="771" customWidth="1"/>
    <col min="11535" max="11535" width="9.625" style="771" customWidth="1"/>
    <col min="11536" max="11536" width="10.875" style="771" customWidth="1"/>
    <col min="11537" max="11537" width="34.875" style="771" customWidth="1"/>
    <col min="11538" max="11657" width="10.625" style="771" customWidth="1"/>
    <col min="11658" max="11776" width="10.625" style="771"/>
    <col min="11777" max="11777" width="36.25" style="771" customWidth="1"/>
    <col min="11778" max="11778" width="11.125" style="771" customWidth="1"/>
    <col min="11779" max="11779" width="10.25" style="771" customWidth="1"/>
    <col min="11780" max="11780" width="12.125" style="771" customWidth="1"/>
    <col min="11781" max="11781" width="10.875" style="771" bestFit="1" customWidth="1"/>
    <col min="11782" max="11783" width="9.625" style="771" customWidth="1"/>
    <col min="11784" max="11784" width="10.875" style="771" bestFit="1" customWidth="1"/>
    <col min="11785" max="11785" width="11.25" style="771" customWidth="1"/>
    <col min="11786" max="11786" width="11.5" style="771" customWidth="1"/>
    <col min="11787" max="11787" width="10.875" style="771" bestFit="1" customWidth="1"/>
    <col min="11788" max="11788" width="9.625" style="771" customWidth="1"/>
    <col min="11789" max="11789" width="10.875" style="771" customWidth="1"/>
    <col min="11790" max="11790" width="10.25" style="771" customWidth="1"/>
    <col min="11791" max="11791" width="9.625" style="771" customWidth="1"/>
    <col min="11792" max="11792" width="10.875" style="771" customWidth="1"/>
    <col min="11793" max="11793" width="34.875" style="771" customWidth="1"/>
    <col min="11794" max="11913" width="10.625" style="771" customWidth="1"/>
    <col min="11914" max="12032" width="10.625" style="771"/>
    <col min="12033" max="12033" width="36.25" style="771" customWidth="1"/>
    <col min="12034" max="12034" width="11.125" style="771" customWidth="1"/>
    <col min="12035" max="12035" width="10.25" style="771" customWidth="1"/>
    <col min="12036" max="12036" width="12.125" style="771" customWidth="1"/>
    <col min="12037" max="12037" width="10.875" style="771" bestFit="1" customWidth="1"/>
    <col min="12038" max="12039" width="9.625" style="771" customWidth="1"/>
    <col min="12040" max="12040" width="10.875" style="771" bestFit="1" customWidth="1"/>
    <col min="12041" max="12041" width="11.25" style="771" customWidth="1"/>
    <col min="12042" max="12042" width="11.5" style="771" customWidth="1"/>
    <col min="12043" max="12043" width="10.875" style="771" bestFit="1" customWidth="1"/>
    <col min="12044" max="12044" width="9.625" style="771" customWidth="1"/>
    <col min="12045" max="12045" width="10.875" style="771" customWidth="1"/>
    <col min="12046" max="12046" width="10.25" style="771" customWidth="1"/>
    <col min="12047" max="12047" width="9.625" style="771" customWidth="1"/>
    <col min="12048" max="12048" width="10.875" style="771" customWidth="1"/>
    <col min="12049" max="12049" width="34.875" style="771" customWidth="1"/>
    <col min="12050" max="12169" width="10.625" style="771" customWidth="1"/>
    <col min="12170" max="12288" width="10.625" style="771"/>
    <col min="12289" max="12289" width="36.25" style="771" customWidth="1"/>
    <col min="12290" max="12290" width="11.125" style="771" customWidth="1"/>
    <col min="12291" max="12291" width="10.25" style="771" customWidth="1"/>
    <col min="12292" max="12292" width="12.125" style="771" customWidth="1"/>
    <col min="12293" max="12293" width="10.875" style="771" bestFit="1" customWidth="1"/>
    <col min="12294" max="12295" width="9.625" style="771" customWidth="1"/>
    <col min="12296" max="12296" width="10.875" style="771" bestFit="1" customWidth="1"/>
    <col min="12297" max="12297" width="11.25" style="771" customWidth="1"/>
    <col min="12298" max="12298" width="11.5" style="771" customWidth="1"/>
    <col min="12299" max="12299" width="10.875" style="771" bestFit="1" customWidth="1"/>
    <col min="12300" max="12300" width="9.625" style="771" customWidth="1"/>
    <col min="12301" max="12301" width="10.875" style="771" customWidth="1"/>
    <col min="12302" max="12302" width="10.25" style="771" customWidth="1"/>
    <col min="12303" max="12303" width="9.625" style="771" customWidth="1"/>
    <col min="12304" max="12304" width="10.875" style="771" customWidth="1"/>
    <col min="12305" max="12305" width="34.875" style="771" customWidth="1"/>
    <col min="12306" max="12425" width="10.625" style="771" customWidth="1"/>
    <col min="12426" max="12544" width="10.625" style="771"/>
    <col min="12545" max="12545" width="36.25" style="771" customWidth="1"/>
    <col min="12546" max="12546" width="11.125" style="771" customWidth="1"/>
    <col min="12547" max="12547" width="10.25" style="771" customWidth="1"/>
    <col min="12548" max="12548" width="12.125" style="771" customWidth="1"/>
    <col min="12549" max="12549" width="10.875" style="771" bestFit="1" customWidth="1"/>
    <col min="12550" max="12551" width="9.625" style="771" customWidth="1"/>
    <col min="12552" max="12552" width="10.875" style="771" bestFit="1" customWidth="1"/>
    <col min="12553" max="12553" width="11.25" style="771" customWidth="1"/>
    <col min="12554" max="12554" width="11.5" style="771" customWidth="1"/>
    <col min="12555" max="12555" width="10.875" style="771" bestFit="1" customWidth="1"/>
    <col min="12556" max="12556" width="9.625" style="771" customWidth="1"/>
    <col min="12557" max="12557" width="10.875" style="771" customWidth="1"/>
    <col min="12558" max="12558" width="10.25" style="771" customWidth="1"/>
    <col min="12559" max="12559" width="9.625" style="771" customWidth="1"/>
    <col min="12560" max="12560" width="10.875" style="771" customWidth="1"/>
    <col min="12561" max="12561" width="34.875" style="771" customWidth="1"/>
    <col min="12562" max="12681" width="10.625" style="771" customWidth="1"/>
    <col min="12682" max="12800" width="10.625" style="771"/>
    <col min="12801" max="12801" width="36.25" style="771" customWidth="1"/>
    <col min="12802" max="12802" width="11.125" style="771" customWidth="1"/>
    <col min="12803" max="12803" width="10.25" style="771" customWidth="1"/>
    <col min="12804" max="12804" width="12.125" style="771" customWidth="1"/>
    <col min="12805" max="12805" width="10.875" style="771" bestFit="1" customWidth="1"/>
    <col min="12806" max="12807" width="9.625" style="771" customWidth="1"/>
    <col min="12808" max="12808" width="10.875" style="771" bestFit="1" customWidth="1"/>
    <col min="12809" max="12809" width="11.25" style="771" customWidth="1"/>
    <col min="12810" max="12810" width="11.5" style="771" customWidth="1"/>
    <col min="12811" max="12811" width="10.875" style="771" bestFit="1" customWidth="1"/>
    <col min="12812" max="12812" width="9.625" style="771" customWidth="1"/>
    <col min="12813" max="12813" width="10.875" style="771" customWidth="1"/>
    <col min="12814" max="12814" width="10.25" style="771" customWidth="1"/>
    <col min="12815" max="12815" width="9.625" style="771" customWidth="1"/>
    <col min="12816" max="12816" width="10.875" style="771" customWidth="1"/>
    <col min="12817" max="12817" width="34.875" style="771" customWidth="1"/>
    <col min="12818" max="12937" width="10.625" style="771" customWidth="1"/>
    <col min="12938" max="13056" width="10.625" style="771"/>
    <col min="13057" max="13057" width="36.25" style="771" customWidth="1"/>
    <col min="13058" max="13058" width="11.125" style="771" customWidth="1"/>
    <col min="13059" max="13059" width="10.25" style="771" customWidth="1"/>
    <col min="13060" max="13060" width="12.125" style="771" customWidth="1"/>
    <col min="13061" max="13061" width="10.875" style="771" bestFit="1" customWidth="1"/>
    <col min="13062" max="13063" width="9.625" style="771" customWidth="1"/>
    <col min="13064" max="13064" width="10.875" style="771" bestFit="1" customWidth="1"/>
    <col min="13065" max="13065" width="11.25" style="771" customWidth="1"/>
    <col min="13066" max="13066" width="11.5" style="771" customWidth="1"/>
    <col min="13067" max="13067" width="10.875" style="771" bestFit="1" customWidth="1"/>
    <col min="13068" max="13068" width="9.625" style="771" customWidth="1"/>
    <col min="13069" max="13069" width="10.875" style="771" customWidth="1"/>
    <col min="13070" max="13070" width="10.25" style="771" customWidth="1"/>
    <col min="13071" max="13071" width="9.625" style="771" customWidth="1"/>
    <col min="13072" max="13072" width="10.875" style="771" customWidth="1"/>
    <col min="13073" max="13073" width="34.875" style="771" customWidth="1"/>
    <col min="13074" max="13193" width="10.625" style="771" customWidth="1"/>
    <col min="13194" max="13312" width="10.625" style="771"/>
    <col min="13313" max="13313" width="36.25" style="771" customWidth="1"/>
    <col min="13314" max="13314" width="11.125" style="771" customWidth="1"/>
    <col min="13315" max="13315" width="10.25" style="771" customWidth="1"/>
    <col min="13316" max="13316" width="12.125" style="771" customWidth="1"/>
    <col min="13317" max="13317" width="10.875" style="771" bestFit="1" customWidth="1"/>
    <col min="13318" max="13319" width="9.625" style="771" customWidth="1"/>
    <col min="13320" max="13320" width="10.875" style="771" bestFit="1" customWidth="1"/>
    <col min="13321" max="13321" width="11.25" style="771" customWidth="1"/>
    <col min="13322" max="13322" width="11.5" style="771" customWidth="1"/>
    <col min="13323" max="13323" width="10.875" style="771" bestFit="1" customWidth="1"/>
    <col min="13324" max="13324" width="9.625" style="771" customWidth="1"/>
    <col min="13325" max="13325" width="10.875" style="771" customWidth="1"/>
    <col min="13326" max="13326" width="10.25" style="771" customWidth="1"/>
    <col min="13327" max="13327" width="9.625" style="771" customWidth="1"/>
    <col min="13328" max="13328" width="10.875" style="771" customWidth="1"/>
    <col min="13329" max="13329" width="34.875" style="771" customWidth="1"/>
    <col min="13330" max="13449" width="10.625" style="771" customWidth="1"/>
    <col min="13450" max="13568" width="10.625" style="771"/>
    <col min="13569" max="13569" width="36.25" style="771" customWidth="1"/>
    <col min="13570" max="13570" width="11.125" style="771" customWidth="1"/>
    <col min="13571" max="13571" width="10.25" style="771" customWidth="1"/>
    <col min="13572" max="13572" width="12.125" style="771" customWidth="1"/>
    <col min="13573" max="13573" width="10.875" style="771" bestFit="1" customWidth="1"/>
    <col min="13574" max="13575" width="9.625" style="771" customWidth="1"/>
    <col min="13576" max="13576" width="10.875" style="771" bestFit="1" customWidth="1"/>
    <col min="13577" max="13577" width="11.25" style="771" customWidth="1"/>
    <col min="13578" max="13578" width="11.5" style="771" customWidth="1"/>
    <col min="13579" max="13579" width="10.875" style="771" bestFit="1" customWidth="1"/>
    <col min="13580" max="13580" width="9.625" style="771" customWidth="1"/>
    <col min="13581" max="13581" width="10.875" style="771" customWidth="1"/>
    <col min="13582" max="13582" width="10.25" style="771" customWidth="1"/>
    <col min="13583" max="13583" width="9.625" style="771" customWidth="1"/>
    <col min="13584" max="13584" width="10.875" style="771" customWidth="1"/>
    <col min="13585" max="13585" width="34.875" style="771" customWidth="1"/>
    <col min="13586" max="13705" width="10.625" style="771" customWidth="1"/>
    <col min="13706" max="13824" width="10.625" style="771"/>
    <col min="13825" max="13825" width="36.25" style="771" customWidth="1"/>
    <col min="13826" max="13826" width="11.125" style="771" customWidth="1"/>
    <col min="13827" max="13827" width="10.25" style="771" customWidth="1"/>
    <col min="13828" max="13828" width="12.125" style="771" customWidth="1"/>
    <col min="13829" max="13829" width="10.875" style="771" bestFit="1" customWidth="1"/>
    <col min="13830" max="13831" width="9.625" style="771" customWidth="1"/>
    <col min="13832" max="13832" width="10.875" style="771" bestFit="1" customWidth="1"/>
    <col min="13833" max="13833" width="11.25" style="771" customWidth="1"/>
    <col min="13834" max="13834" width="11.5" style="771" customWidth="1"/>
    <col min="13835" max="13835" width="10.875" style="771" bestFit="1" customWidth="1"/>
    <col min="13836" max="13836" width="9.625" style="771" customWidth="1"/>
    <col min="13837" max="13837" width="10.875" style="771" customWidth="1"/>
    <col min="13838" max="13838" width="10.25" style="771" customWidth="1"/>
    <col min="13839" max="13839" width="9.625" style="771" customWidth="1"/>
    <col min="13840" max="13840" width="10.875" style="771" customWidth="1"/>
    <col min="13841" max="13841" width="34.875" style="771" customWidth="1"/>
    <col min="13842" max="13961" width="10.625" style="771" customWidth="1"/>
    <col min="13962" max="14080" width="10.625" style="771"/>
    <col min="14081" max="14081" width="36.25" style="771" customWidth="1"/>
    <col min="14082" max="14082" width="11.125" style="771" customWidth="1"/>
    <col min="14083" max="14083" width="10.25" style="771" customWidth="1"/>
    <col min="14084" max="14084" width="12.125" style="771" customWidth="1"/>
    <col min="14085" max="14085" width="10.875" style="771" bestFit="1" customWidth="1"/>
    <col min="14086" max="14087" width="9.625" style="771" customWidth="1"/>
    <col min="14088" max="14088" width="10.875" style="771" bestFit="1" customWidth="1"/>
    <col min="14089" max="14089" width="11.25" style="771" customWidth="1"/>
    <col min="14090" max="14090" width="11.5" style="771" customWidth="1"/>
    <col min="14091" max="14091" width="10.875" style="771" bestFit="1" customWidth="1"/>
    <col min="14092" max="14092" width="9.625" style="771" customWidth="1"/>
    <col min="14093" max="14093" width="10.875" style="771" customWidth="1"/>
    <col min="14094" max="14094" width="10.25" style="771" customWidth="1"/>
    <col min="14095" max="14095" width="9.625" style="771" customWidth="1"/>
    <col min="14096" max="14096" width="10.875" style="771" customWidth="1"/>
    <col min="14097" max="14097" width="34.875" style="771" customWidth="1"/>
    <col min="14098" max="14217" width="10.625" style="771" customWidth="1"/>
    <col min="14218" max="14336" width="10.625" style="771"/>
    <col min="14337" max="14337" width="36.25" style="771" customWidth="1"/>
    <col min="14338" max="14338" width="11.125" style="771" customWidth="1"/>
    <col min="14339" max="14339" width="10.25" style="771" customWidth="1"/>
    <col min="14340" max="14340" width="12.125" style="771" customWidth="1"/>
    <col min="14341" max="14341" width="10.875" style="771" bestFit="1" customWidth="1"/>
    <col min="14342" max="14343" width="9.625" style="771" customWidth="1"/>
    <col min="14344" max="14344" width="10.875" style="771" bestFit="1" customWidth="1"/>
    <col min="14345" max="14345" width="11.25" style="771" customWidth="1"/>
    <col min="14346" max="14346" width="11.5" style="771" customWidth="1"/>
    <col min="14347" max="14347" width="10.875" style="771" bestFit="1" customWidth="1"/>
    <col min="14348" max="14348" width="9.625" style="771" customWidth="1"/>
    <col min="14349" max="14349" width="10.875" style="771" customWidth="1"/>
    <col min="14350" max="14350" width="10.25" style="771" customWidth="1"/>
    <col min="14351" max="14351" width="9.625" style="771" customWidth="1"/>
    <col min="14352" max="14352" width="10.875" style="771" customWidth="1"/>
    <col min="14353" max="14353" width="34.875" style="771" customWidth="1"/>
    <col min="14354" max="14473" width="10.625" style="771" customWidth="1"/>
    <col min="14474" max="14592" width="10.625" style="771"/>
    <col min="14593" max="14593" width="36.25" style="771" customWidth="1"/>
    <col min="14594" max="14594" width="11.125" style="771" customWidth="1"/>
    <col min="14595" max="14595" width="10.25" style="771" customWidth="1"/>
    <col min="14596" max="14596" width="12.125" style="771" customWidth="1"/>
    <col min="14597" max="14597" width="10.875" style="771" bestFit="1" customWidth="1"/>
    <col min="14598" max="14599" width="9.625" style="771" customWidth="1"/>
    <col min="14600" max="14600" width="10.875" style="771" bestFit="1" customWidth="1"/>
    <col min="14601" max="14601" width="11.25" style="771" customWidth="1"/>
    <col min="14602" max="14602" width="11.5" style="771" customWidth="1"/>
    <col min="14603" max="14603" width="10.875" style="771" bestFit="1" customWidth="1"/>
    <col min="14604" max="14604" width="9.625" style="771" customWidth="1"/>
    <col min="14605" max="14605" width="10.875" style="771" customWidth="1"/>
    <col min="14606" max="14606" width="10.25" style="771" customWidth="1"/>
    <col min="14607" max="14607" width="9.625" style="771" customWidth="1"/>
    <col min="14608" max="14608" width="10.875" style="771" customWidth="1"/>
    <col min="14609" max="14609" width="34.875" style="771" customWidth="1"/>
    <col min="14610" max="14729" width="10.625" style="771" customWidth="1"/>
    <col min="14730" max="14848" width="10.625" style="771"/>
    <col min="14849" max="14849" width="36.25" style="771" customWidth="1"/>
    <col min="14850" max="14850" width="11.125" style="771" customWidth="1"/>
    <col min="14851" max="14851" width="10.25" style="771" customWidth="1"/>
    <col min="14852" max="14852" width="12.125" style="771" customWidth="1"/>
    <col min="14853" max="14853" width="10.875" style="771" bestFit="1" customWidth="1"/>
    <col min="14854" max="14855" width="9.625" style="771" customWidth="1"/>
    <col min="14856" max="14856" width="10.875" style="771" bestFit="1" customWidth="1"/>
    <col min="14857" max="14857" width="11.25" style="771" customWidth="1"/>
    <col min="14858" max="14858" width="11.5" style="771" customWidth="1"/>
    <col min="14859" max="14859" width="10.875" style="771" bestFit="1" customWidth="1"/>
    <col min="14860" max="14860" width="9.625" style="771" customWidth="1"/>
    <col min="14861" max="14861" width="10.875" style="771" customWidth="1"/>
    <col min="14862" max="14862" width="10.25" style="771" customWidth="1"/>
    <col min="14863" max="14863" width="9.625" style="771" customWidth="1"/>
    <col min="14864" max="14864" width="10.875" style="771" customWidth="1"/>
    <col min="14865" max="14865" width="34.875" style="771" customWidth="1"/>
    <col min="14866" max="14985" width="10.625" style="771" customWidth="1"/>
    <col min="14986" max="15104" width="10.625" style="771"/>
    <col min="15105" max="15105" width="36.25" style="771" customWidth="1"/>
    <col min="15106" max="15106" width="11.125" style="771" customWidth="1"/>
    <col min="15107" max="15107" width="10.25" style="771" customWidth="1"/>
    <col min="15108" max="15108" width="12.125" style="771" customWidth="1"/>
    <col min="15109" max="15109" width="10.875" style="771" bestFit="1" customWidth="1"/>
    <col min="15110" max="15111" width="9.625" style="771" customWidth="1"/>
    <col min="15112" max="15112" width="10.875" style="771" bestFit="1" customWidth="1"/>
    <col min="15113" max="15113" width="11.25" style="771" customWidth="1"/>
    <col min="15114" max="15114" width="11.5" style="771" customWidth="1"/>
    <col min="15115" max="15115" width="10.875" style="771" bestFit="1" customWidth="1"/>
    <col min="15116" max="15116" width="9.625" style="771" customWidth="1"/>
    <col min="15117" max="15117" width="10.875" style="771" customWidth="1"/>
    <col min="15118" max="15118" width="10.25" style="771" customWidth="1"/>
    <col min="15119" max="15119" width="9.625" style="771" customWidth="1"/>
    <col min="15120" max="15120" width="10.875" style="771" customWidth="1"/>
    <col min="15121" max="15121" width="34.875" style="771" customWidth="1"/>
    <col min="15122" max="15241" width="10.625" style="771" customWidth="1"/>
    <col min="15242" max="15360" width="10.625" style="771"/>
    <col min="15361" max="15361" width="36.25" style="771" customWidth="1"/>
    <col min="15362" max="15362" width="11.125" style="771" customWidth="1"/>
    <col min="15363" max="15363" width="10.25" style="771" customWidth="1"/>
    <col min="15364" max="15364" width="12.125" style="771" customWidth="1"/>
    <col min="15365" max="15365" width="10.875" style="771" bestFit="1" customWidth="1"/>
    <col min="15366" max="15367" width="9.625" style="771" customWidth="1"/>
    <col min="15368" max="15368" width="10.875" style="771" bestFit="1" customWidth="1"/>
    <col min="15369" max="15369" width="11.25" style="771" customWidth="1"/>
    <col min="15370" max="15370" width="11.5" style="771" customWidth="1"/>
    <col min="15371" max="15371" width="10.875" style="771" bestFit="1" customWidth="1"/>
    <col min="15372" max="15372" width="9.625" style="771" customWidth="1"/>
    <col min="15373" max="15373" width="10.875" style="771" customWidth="1"/>
    <col min="15374" max="15374" width="10.25" style="771" customWidth="1"/>
    <col min="15375" max="15375" width="9.625" style="771" customWidth="1"/>
    <col min="15376" max="15376" width="10.875" style="771" customWidth="1"/>
    <col min="15377" max="15377" width="34.875" style="771" customWidth="1"/>
    <col min="15378" max="15497" width="10.625" style="771" customWidth="1"/>
    <col min="15498" max="15616" width="10.625" style="771"/>
    <col min="15617" max="15617" width="36.25" style="771" customWidth="1"/>
    <col min="15618" max="15618" width="11.125" style="771" customWidth="1"/>
    <col min="15619" max="15619" width="10.25" style="771" customWidth="1"/>
    <col min="15620" max="15620" width="12.125" style="771" customWidth="1"/>
    <col min="15621" max="15621" width="10.875" style="771" bestFit="1" customWidth="1"/>
    <col min="15622" max="15623" width="9.625" style="771" customWidth="1"/>
    <col min="15624" max="15624" width="10.875" style="771" bestFit="1" customWidth="1"/>
    <col min="15625" max="15625" width="11.25" style="771" customWidth="1"/>
    <col min="15626" max="15626" width="11.5" style="771" customWidth="1"/>
    <col min="15627" max="15627" width="10.875" style="771" bestFit="1" customWidth="1"/>
    <col min="15628" max="15628" width="9.625" style="771" customWidth="1"/>
    <col min="15629" max="15629" width="10.875" style="771" customWidth="1"/>
    <col min="15630" max="15630" width="10.25" style="771" customWidth="1"/>
    <col min="15631" max="15631" width="9.625" style="771" customWidth="1"/>
    <col min="15632" max="15632" width="10.875" style="771" customWidth="1"/>
    <col min="15633" max="15633" width="34.875" style="771" customWidth="1"/>
    <col min="15634" max="15753" width="10.625" style="771" customWidth="1"/>
    <col min="15754" max="15872" width="10.625" style="771"/>
    <col min="15873" max="15873" width="36.25" style="771" customWidth="1"/>
    <col min="15874" max="15874" width="11.125" style="771" customWidth="1"/>
    <col min="15875" max="15875" width="10.25" style="771" customWidth="1"/>
    <col min="15876" max="15876" width="12.125" style="771" customWidth="1"/>
    <col min="15877" max="15877" width="10.875" style="771" bestFit="1" customWidth="1"/>
    <col min="15878" max="15879" width="9.625" style="771" customWidth="1"/>
    <col min="15880" max="15880" width="10.875" style="771" bestFit="1" customWidth="1"/>
    <col min="15881" max="15881" width="11.25" style="771" customWidth="1"/>
    <col min="15882" max="15882" width="11.5" style="771" customWidth="1"/>
    <col min="15883" max="15883" width="10.875" style="771" bestFit="1" customWidth="1"/>
    <col min="15884" max="15884" width="9.625" style="771" customWidth="1"/>
    <col min="15885" max="15885" width="10.875" style="771" customWidth="1"/>
    <col min="15886" max="15886" width="10.25" style="771" customWidth="1"/>
    <col min="15887" max="15887" width="9.625" style="771" customWidth="1"/>
    <col min="15888" max="15888" width="10.875" style="771" customWidth="1"/>
    <col min="15889" max="15889" width="34.875" style="771" customWidth="1"/>
    <col min="15890" max="16009" width="10.625" style="771" customWidth="1"/>
    <col min="16010" max="16128" width="10.625" style="771"/>
    <col min="16129" max="16129" width="36.25" style="771" customWidth="1"/>
    <col min="16130" max="16130" width="11.125" style="771" customWidth="1"/>
    <col min="16131" max="16131" width="10.25" style="771" customWidth="1"/>
    <col min="16132" max="16132" width="12.125" style="771" customWidth="1"/>
    <col min="16133" max="16133" width="10.875" style="771" bestFit="1" customWidth="1"/>
    <col min="16134" max="16135" width="9.625" style="771" customWidth="1"/>
    <col min="16136" max="16136" width="10.875" style="771" bestFit="1" customWidth="1"/>
    <col min="16137" max="16137" width="11.25" style="771" customWidth="1"/>
    <col min="16138" max="16138" width="11.5" style="771" customWidth="1"/>
    <col min="16139" max="16139" width="10.875" style="771" bestFit="1" customWidth="1"/>
    <col min="16140" max="16140" width="9.625" style="771" customWidth="1"/>
    <col min="16141" max="16141" width="10.875" style="771" customWidth="1"/>
    <col min="16142" max="16142" width="10.25" style="771" customWidth="1"/>
    <col min="16143" max="16143" width="9.625" style="771" customWidth="1"/>
    <col min="16144" max="16144" width="10.875" style="771" customWidth="1"/>
    <col min="16145" max="16145" width="34.875" style="771" customWidth="1"/>
    <col min="16146" max="16265" width="10.625" style="771" customWidth="1"/>
    <col min="16266" max="16384" width="10.625" style="771"/>
  </cols>
  <sheetData>
    <row r="1" spans="1:110" ht="33" customHeight="1">
      <c r="A1" s="770" t="s">
        <v>2738</v>
      </c>
      <c r="Q1" s="773" t="s">
        <v>2739</v>
      </c>
    </row>
    <row r="2" spans="1:110" ht="24" customHeight="1">
      <c r="A2" s="774" t="s">
        <v>2740</v>
      </c>
      <c r="Q2" s="775" t="s">
        <v>2741</v>
      </c>
    </row>
    <row r="3" spans="1:110" ht="14.25" customHeight="1">
      <c r="A3" s="771" t="s">
        <v>2742</v>
      </c>
      <c r="B3" s="776"/>
      <c r="C3" s="776"/>
      <c r="D3" s="776"/>
      <c r="E3" s="776"/>
      <c r="F3" s="776"/>
      <c r="G3" s="776"/>
      <c r="K3" s="776"/>
      <c r="L3" s="776"/>
      <c r="M3" s="777"/>
      <c r="N3" s="776"/>
      <c r="O3" s="776"/>
      <c r="P3" s="777"/>
      <c r="Q3" s="778" t="s">
        <v>2743</v>
      </c>
    </row>
    <row r="4" spans="1:110" ht="14.25" customHeight="1">
      <c r="A4" s="779"/>
      <c r="B4" s="779"/>
      <c r="C4" s="779"/>
      <c r="D4" s="779"/>
      <c r="E4" s="779"/>
      <c r="F4" s="779"/>
      <c r="G4" s="779"/>
      <c r="H4" s="779"/>
      <c r="I4" s="779"/>
      <c r="J4" s="779"/>
      <c r="K4" s="779"/>
      <c r="L4" s="779"/>
      <c r="M4" s="780"/>
      <c r="N4" s="780"/>
      <c r="O4" s="780"/>
      <c r="P4" s="780"/>
      <c r="Q4" s="781"/>
    </row>
    <row r="5" spans="1:110" s="784" customFormat="1" ht="11.1" customHeight="1">
      <c r="A5" s="782"/>
      <c r="B5" s="2303" t="s">
        <v>1569</v>
      </c>
      <c r="C5" s="2304"/>
      <c r="D5" s="2304"/>
      <c r="E5" s="2304"/>
      <c r="F5" s="2304"/>
      <c r="G5" s="2304"/>
      <c r="H5" s="2304"/>
      <c r="I5" s="2304"/>
      <c r="J5" s="2305"/>
      <c r="K5" s="2310">
        <v>2019</v>
      </c>
      <c r="L5" s="2310"/>
      <c r="M5" s="2310"/>
      <c r="N5" s="2310"/>
      <c r="O5" s="2310"/>
      <c r="P5" s="2311"/>
      <c r="Q5" s="783"/>
    </row>
    <row r="6" spans="1:110" s="784" customFormat="1" ht="11.1" customHeight="1">
      <c r="A6" s="785"/>
      <c r="B6" s="2306"/>
      <c r="C6" s="2307"/>
      <c r="D6" s="2307"/>
      <c r="E6" s="2307"/>
      <c r="F6" s="2307"/>
      <c r="G6" s="2307"/>
      <c r="H6" s="2308"/>
      <c r="I6" s="2308"/>
      <c r="J6" s="2309"/>
      <c r="K6" s="2312"/>
      <c r="L6" s="2312"/>
      <c r="M6" s="2312"/>
      <c r="N6" s="2312"/>
      <c r="O6" s="2312"/>
      <c r="P6" s="2313"/>
      <c r="Q6" s="786" t="s">
        <v>1570</v>
      </c>
    </row>
    <row r="7" spans="1:110" s="797" customFormat="1" ht="11.1" customHeight="1">
      <c r="A7" s="787"/>
      <c r="B7" s="788" t="s">
        <v>45</v>
      </c>
      <c r="C7" s="789" t="s">
        <v>47</v>
      </c>
      <c r="D7" s="789" t="s">
        <v>27</v>
      </c>
      <c r="E7" s="790" t="s">
        <v>28</v>
      </c>
      <c r="F7" s="790" t="s">
        <v>29</v>
      </c>
      <c r="G7" s="790" t="s">
        <v>30</v>
      </c>
      <c r="H7" s="789" t="s">
        <v>23</v>
      </c>
      <c r="I7" s="791" t="s">
        <v>24</v>
      </c>
      <c r="J7" s="2002" t="s">
        <v>25</v>
      </c>
      <c r="K7" s="789" t="s">
        <v>1571</v>
      </c>
      <c r="L7" s="789" t="s">
        <v>1676</v>
      </c>
      <c r="M7" s="789" t="s">
        <v>26</v>
      </c>
      <c r="N7" s="792" t="s">
        <v>45</v>
      </c>
      <c r="O7" s="792" t="s">
        <v>47</v>
      </c>
      <c r="P7" s="793" t="s">
        <v>27</v>
      </c>
      <c r="Q7" s="794"/>
      <c r="R7" s="795"/>
      <c r="S7" s="795"/>
      <c r="T7" s="795"/>
      <c r="U7" s="795"/>
      <c r="V7" s="795"/>
      <c r="W7" s="795"/>
      <c r="X7" s="795"/>
      <c r="Y7" s="795"/>
      <c r="Z7" s="795"/>
      <c r="AA7" s="795"/>
      <c r="AB7" s="795"/>
      <c r="AC7" s="795"/>
      <c r="AD7" s="795"/>
      <c r="AE7" s="795"/>
      <c r="AF7" s="795"/>
      <c r="AG7" s="795"/>
      <c r="AH7" s="795"/>
      <c r="AI7" s="795"/>
      <c r="AJ7" s="795"/>
      <c r="AK7" s="795"/>
      <c r="AL7" s="795"/>
      <c r="AM7" s="795"/>
      <c r="AN7" s="795"/>
      <c r="AO7" s="795"/>
      <c r="AP7" s="795"/>
      <c r="AQ7" s="795"/>
      <c r="AR7" s="795"/>
      <c r="AS7" s="795"/>
      <c r="AT7" s="795"/>
      <c r="AU7" s="795"/>
      <c r="AV7" s="795"/>
      <c r="AW7" s="795"/>
      <c r="AX7" s="795"/>
      <c r="AY7" s="795"/>
      <c r="AZ7" s="795"/>
      <c r="BA7" s="795"/>
      <c r="BB7" s="795"/>
      <c r="BC7" s="795"/>
      <c r="BD7" s="795"/>
      <c r="BE7" s="795"/>
      <c r="BF7" s="795"/>
      <c r="BG7" s="795"/>
      <c r="BH7" s="795"/>
      <c r="BI7" s="795"/>
      <c r="BJ7" s="795"/>
      <c r="BK7" s="795"/>
      <c r="BL7" s="795"/>
      <c r="BM7" s="795"/>
      <c r="BN7" s="795"/>
      <c r="BO7" s="795"/>
      <c r="BP7" s="795"/>
      <c r="BQ7" s="795"/>
      <c r="BR7" s="795"/>
      <c r="BS7" s="795"/>
      <c r="BT7" s="795"/>
      <c r="BU7" s="795"/>
      <c r="BV7" s="795"/>
      <c r="BW7" s="795"/>
      <c r="BX7" s="795"/>
      <c r="BY7" s="795"/>
      <c r="BZ7" s="795"/>
      <c r="CA7" s="795"/>
      <c r="CB7" s="795"/>
      <c r="CC7" s="795"/>
      <c r="CD7" s="795"/>
      <c r="CE7" s="795"/>
      <c r="CF7" s="795"/>
      <c r="CG7" s="795"/>
      <c r="CH7" s="795"/>
      <c r="CI7" s="796"/>
      <c r="CJ7" s="795"/>
      <c r="CK7" s="795"/>
      <c r="CL7" s="795"/>
      <c r="CM7" s="771"/>
      <c r="CN7" s="771"/>
      <c r="CO7" s="771"/>
      <c r="CP7" s="771"/>
      <c r="CQ7" s="771"/>
      <c r="CR7" s="771"/>
      <c r="CS7" s="771"/>
      <c r="CT7" s="771"/>
      <c r="CU7" s="771"/>
      <c r="CV7" s="771"/>
      <c r="CW7" s="771"/>
      <c r="CX7" s="771"/>
      <c r="CY7" s="771"/>
      <c r="CZ7" s="771"/>
      <c r="DA7" s="771"/>
      <c r="DB7" s="771"/>
      <c r="DC7" s="771"/>
      <c r="DD7" s="771"/>
      <c r="DE7" s="771"/>
      <c r="DF7" s="771"/>
    </row>
    <row r="8" spans="1:110" s="797" customFormat="1" ht="11.1" customHeight="1">
      <c r="A8" s="798"/>
      <c r="B8" s="799" t="s">
        <v>13</v>
      </c>
      <c r="C8" s="800" t="s">
        <v>46</v>
      </c>
      <c r="D8" s="800" t="s">
        <v>12</v>
      </c>
      <c r="E8" s="801" t="s">
        <v>11</v>
      </c>
      <c r="F8" s="801" t="s">
        <v>10</v>
      </c>
      <c r="G8" s="801" t="s">
        <v>9</v>
      </c>
      <c r="H8" s="2003" t="s">
        <v>8</v>
      </c>
      <c r="I8" s="2004" t="s">
        <v>1573</v>
      </c>
      <c r="J8" s="2005" t="s">
        <v>1574</v>
      </c>
      <c r="K8" s="800" t="s">
        <v>1575</v>
      </c>
      <c r="L8" s="800" t="s">
        <v>1576</v>
      </c>
      <c r="M8" s="800" t="s">
        <v>1577</v>
      </c>
      <c r="N8" s="802" t="s">
        <v>13</v>
      </c>
      <c r="O8" s="802" t="s">
        <v>46</v>
      </c>
      <c r="P8" s="803" t="s">
        <v>12</v>
      </c>
      <c r="Q8" s="804"/>
      <c r="R8" s="795"/>
      <c r="S8" s="795"/>
      <c r="T8" s="795"/>
      <c r="U8" s="795"/>
      <c r="V8" s="795"/>
      <c r="W8" s="795"/>
      <c r="X8" s="795"/>
      <c r="Y8" s="795"/>
      <c r="Z8" s="795"/>
      <c r="AA8" s="795"/>
      <c r="AB8" s="795"/>
      <c r="AC8" s="795"/>
      <c r="AD8" s="795"/>
      <c r="AE8" s="795"/>
      <c r="AF8" s="795"/>
      <c r="AG8" s="795"/>
      <c r="AH8" s="795"/>
      <c r="AI8" s="795"/>
      <c r="AJ8" s="795"/>
      <c r="AK8" s="795"/>
      <c r="AL8" s="795"/>
      <c r="AM8" s="795"/>
      <c r="AN8" s="795"/>
      <c r="AO8" s="795"/>
      <c r="AP8" s="795"/>
      <c r="AQ8" s="795"/>
      <c r="AR8" s="795"/>
      <c r="AS8" s="795"/>
      <c r="AT8" s="795"/>
      <c r="AU8" s="795"/>
      <c r="AV8" s="795"/>
      <c r="AW8" s="795"/>
      <c r="AX8" s="795"/>
      <c r="AY8" s="795"/>
      <c r="AZ8" s="795"/>
      <c r="BA8" s="795"/>
      <c r="BB8" s="795"/>
      <c r="BC8" s="795"/>
      <c r="BD8" s="795"/>
      <c r="BE8" s="795"/>
      <c r="BF8" s="795"/>
      <c r="BG8" s="795"/>
      <c r="BH8" s="795"/>
      <c r="BI8" s="795"/>
      <c r="BJ8" s="795"/>
      <c r="BK8" s="795"/>
      <c r="BL8" s="795"/>
      <c r="BM8" s="795"/>
      <c r="BN8" s="795"/>
      <c r="BO8" s="795"/>
      <c r="BP8" s="795"/>
      <c r="BQ8" s="795"/>
      <c r="BR8" s="795"/>
      <c r="BS8" s="795"/>
      <c r="BT8" s="795"/>
      <c r="BU8" s="795"/>
      <c r="BV8" s="795"/>
      <c r="BW8" s="795"/>
      <c r="BX8" s="795"/>
      <c r="BY8" s="795"/>
      <c r="BZ8" s="795"/>
      <c r="CA8" s="795"/>
      <c r="CB8" s="795"/>
      <c r="CC8" s="795"/>
      <c r="CD8" s="795"/>
      <c r="CE8" s="795"/>
      <c r="CF8" s="795"/>
      <c r="CG8" s="795"/>
      <c r="CH8" s="795"/>
      <c r="CI8" s="796"/>
      <c r="CJ8" s="795"/>
      <c r="CK8" s="795"/>
      <c r="CL8" s="795"/>
      <c r="CM8" s="771"/>
      <c r="CN8" s="771"/>
      <c r="CO8" s="771"/>
      <c r="CP8" s="771"/>
      <c r="CQ8" s="771"/>
      <c r="CR8" s="771"/>
      <c r="CS8" s="771"/>
      <c r="CT8" s="771"/>
      <c r="CU8" s="771"/>
      <c r="CV8" s="771"/>
      <c r="CW8" s="771"/>
      <c r="CX8" s="771"/>
      <c r="CY8" s="771"/>
      <c r="CZ8" s="771"/>
      <c r="DA8" s="771"/>
      <c r="DB8" s="771"/>
      <c r="DC8" s="771"/>
      <c r="DD8" s="771"/>
      <c r="DE8" s="771"/>
      <c r="DF8" s="771"/>
    </row>
    <row r="9" spans="1:110" ht="8.25" customHeight="1">
      <c r="B9" s="805"/>
      <c r="C9" s="806"/>
      <c r="D9" s="806"/>
      <c r="E9" s="806"/>
      <c r="F9" s="806"/>
      <c r="G9" s="806"/>
      <c r="H9" s="772"/>
      <c r="I9" s="772"/>
      <c r="J9" s="2006"/>
      <c r="K9" s="806"/>
      <c r="L9" s="806"/>
      <c r="M9" s="806"/>
      <c r="N9" s="806"/>
      <c r="O9" s="806"/>
      <c r="P9" s="808"/>
      <c r="Q9" s="809"/>
    </row>
    <row r="10" spans="1:110" s="817" customFormat="1" ht="15.75">
      <c r="A10" s="810" t="s">
        <v>2744</v>
      </c>
      <c r="B10" s="811">
        <v>2107.57131961</v>
      </c>
      <c r="C10" s="812">
        <v>1090.1138040000001</v>
      </c>
      <c r="D10" s="812">
        <v>1458.87479381</v>
      </c>
      <c r="E10" s="812">
        <v>5100.7604160000001</v>
      </c>
      <c r="F10" s="812">
        <v>5110.2089724400003</v>
      </c>
      <c r="G10" s="812">
        <v>2564.88039308</v>
      </c>
      <c r="H10" s="812">
        <v>6709.1790174799999</v>
      </c>
      <c r="I10" s="812">
        <v>4229.63</v>
      </c>
      <c r="J10" s="831">
        <v>4910.75</v>
      </c>
      <c r="K10" s="812">
        <v>17253.370055240001</v>
      </c>
      <c r="L10" s="812">
        <v>5240.6059445700002</v>
      </c>
      <c r="M10" s="813">
        <v>3374.5870071300001</v>
      </c>
      <c r="N10" s="814">
        <v>2199.3825077299998</v>
      </c>
      <c r="O10" s="814">
        <v>5231.90761337</v>
      </c>
      <c r="P10" s="815">
        <v>6105.4909513000002</v>
      </c>
      <c r="Q10" s="816" t="s">
        <v>2745</v>
      </c>
    </row>
    <row r="11" spans="1:110" s="817" customFormat="1" ht="12" customHeight="1">
      <c r="A11" s="818"/>
      <c r="B11" s="811"/>
      <c r="C11" s="812"/>
      <c r="D11" s="812"/>
      <c r="H11" s="859"/>
      <c r="I11" s="859"/>
      <c r="J11" s="967"/>
      <c r="P11" s="967"/>
      <c r="Q11" s="816"/>
    </row>
    <row r="12" spans="1:110" s="817" customFormat="1" ht="12" customHeight="1">
      <c r="A12" s="819" t="s">
        <v>2746</v>
      </c>
      <c r="B12" s="811">
        <v>1072.75442987</v>
      </c>
      <c r="C12" s="812">
        <v>921.23604990000001</v>
      </c>
      <c r="D12" s="812">
        <v>1174.1572038500001</v>
      </c>
      <c r="E12" s="812">
        <v>3986.4046817399999</v>
      </c>
      <c r="F12" s="812">
        <v>2495.4588632</v>
      </c>
      <c r="G12" s="812">
        <v>2154.47775103</v>
      </c>
      <c r="H12" s="812">
        <v>5578.1105465800001</v>
      </c>
      <c r="I12" s="812">
        <v>3033.6121848299999</v>
      </c>
      <c r="J12" s="831">
        <v>3946.3874652700001</v>
      </c>
      <c r="K12" s="812">
        <v>5636.1961457899997</v>
      </c>
      <c r="L12" s="812">
        <v>2512.4508883200001</v>
      </c>
      <c r="M12" s="813">
        <v>2869.7357248399999</v>
      </c>
      <c r="N12" s="814">
        <v>1463.83447658</v>
      </c>
      <c r="O12" s="814">
        <v>1218.483835</v>
      </c>
      <c r="P12" s="815">
        <v>2803.5972233799998</v>
      </c>
      <c r="Q12" s="820" t="s">
        <v>2747</v>
      </c>
    </row>
    <row r="13" spans="1:110" ht="12" customHeight="1">
      <c r="A13" s="821" t="s">
        <v>2748</v>
      </c>
      <c r="B13" s="822">
        <v>1072.75442987</v>
      </c>
      <c r="C13" s="823">
        <v>921.23604990000001</v>
      </c>
      <c r="D13" s="823">
        <v>1174.1572038500001</v>
      </c>
      <c r="E13" s="823">
        <v>3986.4046817399999</v>
      </c>
      <c r="F13" s="823">
        <v>2495.4588632</v>
      </c>
      <c r="G13" s="823">
        <v>2154.47775103</v>
      </c>
      <c r="H13" s="823">
        <v>5578.1105465800001</v>
      </c>
      <c r="I13" s="823">
        <v>3033.6121848299999</v>
      </c>
      <c r="J13" s="832">
        <v>3946.3874652700001</v>
      </c>
      <c r="K13" s="823">
        <v>5632.9054981099998</v>
      </c>
      <c r="L13" s="823">
        <v>2512.4508883200001</v>
      </c>
      <c r="M13" s="824">
        <v>2869.7357248399999</v>
      </c>
      <c r="N13" s="825">
        <v>1463.83447658</v>
      </c>
      <c r="O13" s="825">
        <v>1218.483835</v>
      </c>
      <c r="P13" s="826">
        <v>2803.5972233799998</v>
      </c>
      <c r="Q13" s="827" t="s">
        <v>2749</v>
      </c>
    </row>
    <row r="14" spans="1:110" ht="12" customHeight="1">
      <c r="A14" s="821" t="s">
        <v>2750</v>
      </c>
      <c r="B14" s="822" t="s">
        <v>1617</v>
      </c>
      <c r="C14" s="823" t="s">
        <v>1617</v>
      </c>
      <c r="D14" s="823" t="s">
        <v>1617</v>
      </c>
      <c r="E14" s="823" t="s">
        <v>1617</v>
      </c>
      <c r="F14" s="823" t="s">
        <v>1617</v>
      </c>
      <c r="G14" s="823" t="s">
        <v>1617</v>
      </c>
      <c r="H14" s="823" t="s">
        <v>1617</v>
      </c>
      <c r="I14" s="823" t="s">
        <v>1617</v>
      </c>
      <c r="J14" s="832" t="s">
        <v>1617</v>
      </c>
      <c r="K14" s="823">
        <v>3.2906476800000002</v>
      </c>
      <c r="L14" s="823" t="s">
        <v>1617</v>
      </c>
      <c r="M14" s="824" t="s">
        <v>1617</v>
      </c>
      <c r="N14" s="825" t="s">
        <v>1617</v>
      </c>
      <c r="O14" s="825" t="s">
        <v>1617</v>
      </c>
      <c r="P14" s="826" t="s">
        <v>1617</v>
      </c>
      <c r="Q14" s="827" t="s">
        <v>2751</v>
      </c>
    </row>
    <row r="15" spans="1:110" s="817" customFormat="1" ht="12" customHeight="1">
      <c r="A15" s="819" t="s">
        <v>2752</v>
      </c>
      <c r="B15" s="811">
        <v>54.52722</v>
      </c>
      <c r="C15" s="812">
        <v>160.49895040000001</v>
      </c>
      <c r="D15" s="812">
        <v>87.274994359999994</v>
      </c>
      <c r="E15" s="812">
        <v>115.04705</v>
      </c>
      <c r="F15" s="812">
        <v>2607.7476655999999</v>
      </c>
      <c r="G15" s="812">
        <v>236.23090999999999</v>
      </c>
      <c r="H15" s="812">
        <v>1124.1723999999999</v>
      </c>
      <c r="I15" s="812">
        <v>38.53</v>
      </c>
      <c r="J15" s="831">
        <v>152.27909</v>
      </c>
      <c r="K15" s="812">
        <v>11488.811778400001</v>
      </c>
      <c r="L15" s="812">
        <v>782.153595</v>
      </c>
      <c r="M15" s="813">
        <v>453.26527599999997</v>
      </c>
      <c r="N15" s="814">
        <v>105.88588799999999</v>
      </c>
      <c r="O15" s="814">
        <v>307.177595</v>
      </c>
      <c r="P15" s="815">
        <v>1064.28530983</v>
      </c>
      <c r="Q15" s="820" t="s">
        <v>2753</v>
      </c>
    </row>
    <row r="16" spans="1:110" ht="12" customHeight="1">
      <c r="A16" s="821" t="s">
        <v>2748</v>
      </c>
      <c r="B16" s="822">
        <v>54.52722</v>
      </c>
      <c r="C16" s="823">
        <v>160.49895040000001</v>
      </c>
      <c r="D16" s="823" t="s">
        <v>1617</v>
      </c>
      <c r="E16" s="823">
        <v>115.04705</v>
      </c>
      <c r="F16" s="823">
        <v>2607.7476655999999</v>
      </c>
      <c r="G16" s="823">
        <v>236.23090999999999</v>
      </c>
      <c r="H16" s="823">
        <v>1124.1723999999999</v>
      </c>
      <c r="I16" s="823">
        <v>38.53</v>
      </c>
      <c r="J16" s="832">
        <v>74.659289999999999</v>
      </c>
      <c r="K16" s="823">
        <v>11455.7339137</v>
      </c>
      <c r="L16" s="823">
        <v>782.153595</v>
      </c>
      <c r="M16" s="824">
        <v>453.26527599999997</v>
      </c>
      <c r="N16" s="825">
        <v>105.88588799999999</v>
      </c>
      <c r="O16" s="825">
        <v>307.177595</v>
      </c>
      <c r="P16" s="826">
        <v>857.18375175000006</v>
      </c>
      <c r="Q16" s="827" t="s">
        <v>2749</v>
      </c>
    </row>
    <row r="17" spans="1:17" ht="12" customHeight="1">
      <c r="A17" s="821" t="s">
        <v>2750</v>
      </c>
      <c r="B17" s="822" t="s">
        <v>1617</v>
      </c>
      <c r="C17" s="823" t="s">
        <v>1617</v>
      </c>
      <c r="D17" s="823">
        <v>87.274994359999994</v>
      </c>
      <c r="E17" s="823" t="s">
        <v>1617</v>
      </c>
      <c r="F17" s="823" t="s">
        <v>1617</v>
      </c>
      <c r="G17" s="823" t="s">
        <v>1617</v>
      </c>
      <c r="H17" s="823" t="s">
        <v>1617</v>
      </c>
      <c r="I17" s="823" t="s">
        <v>1617</v>
      </c>
      <c r="J17" s="832">
        <v>77.619799999999998</v>
      </c>
      <c r="K17" s="823">
        <v>33.077864699999999</v>
      </c>
      <c r="L17" s="823" t="s">
        <v>1617</v>
      </c>
      <c r="M17" s="824" t="s">
        <v>1617</v>
      </c>
      <c r="N17" s="825" t="s">
        <v>1617</v>
      </c>
      <c r="O17" s="825" t="s">
        <v>1617</v>
      </c>
      <c r="P17" s="826">
        <v>207.10155807999999</v>
      </c>
      <c r="Q17" s="827" t="s">
        <v>2751</v>
      </c>
    </row>
    <row r="18" spans="1:17" s="817" customFormat="1" ht="12" customHeight="1">
      <c r="A18" s="828" t="s">
        <v>2754</v>
      </c>
      <c r="B18" s="822" t="s">
        <v>1617</v>
      </c>
      <c r="C18" s="823" t="s">
        <v>1617</v>
      </c>
      <c r="D18" s="823" t="s">
        <v>1617</v>
      </c>
      <c r="E18" s="823" t="s">
        <v>1617</v>
      </c>
      <c r="F18" s="823" t="s">
        <v>1617</v>
      </c>
      <c r="G18" s="823" t="s">
        <v>1617</v>
      </c>
      <c r="H18" s="823" t="s">
        <v>1617</v>
      </c>
      <c r="I18" s="823" t="s">
        <v>1617</v>
      </c>
      <c r="J18" s="832" t="s">
        <v>1617</v>
      </c>
      <c r="K18" s="823" t="s">
        <v>1617</v>
      </c>
      <c r="L18" s="823" t="s">
        <v>1617</v>
      </c>
      <c r="M18" s="824" t="s">
        <v>1617</v>
      </c>
      <c r="N18" s="825" t="s">
        <v>1617</v>
      </c>
      <c r="O18" s="825" t="s">
        <v>1617</v>
      </c>
      <c r="P18" s="826">
        <v>2189.3208752</v>
      </c>
      <c r="Q18" s="829" t="s">
        <v>2755</v>
      </c>
    </row>
    <row r="19" spans="1:17" ht="12" customHeight="1">
      <c r="A19" s="830" t="s">
        <v>2756</v>
      </c>
      <c r="B19" s="822" t="s">
        <v>1617</v>
      </c>
      <c r="C19" s="823" t="s">
        <v>1617</v>
      </c>
      <c r="D19" s="812" t="s">
        <v>1617</v>
      </c>
      <c r="E19" s="812" t="s">
        <v>1617</v>
      </c>
      <c r="F19" s="812" t="s">
        <v>1617</v>
      </c>
      <c r="G19" s="812" t="s">
        <v>1617</v>
      </c>
      <c r="H19" s="812" t="s">
        <v>1617</v>
      </c>
      <c r="I19" s="812" t="s">
        <v>1617</v>
      </c>
      <c r="J19" s="831" t="s">
        <v>1617</v>
      </c>
      <c r="K19" s="812" t="s">
        <v>1617</v>
      </c>
      <c r="L19" s="812" t="s">
        <v>1617</v>
      </c>
      <c r="M19" s="813" t="s">
        <v>1617</v>
      </c>
      <c r="N19" s="812" t="s">
        <v>1617</v>
      </c>
      <c r="O19" s="812" t="s">
        <v>1617</v>
      </c>
      <c r="P19" s="831" t="s">
        <v>1617</v>
      </c>
      <c r="Q19" s="778" t="s">
        <v>2757</v>
      </c>
    </row>
    <row r="20" spans="1:17" ht="12" customHeight="1">
      <c r="A20" s="830" t="s">
        <v>2758</v>
      </c>
      <c r="B20" s="822" t="s">
        <v>1617</v>
      </c>
      <c r="C20" s="823" t="s">
        <v>1617</v>
      </c>
      <c r="D20" s="812" t="s">
        <v>1617</v>
      </c>
      <c r="E20" s="812" t="s">
        <v>1617</v>
      </c>
      <c r="F20" s="823" t="s">
        <v>1617</v>
      </c>
      <c r="G20" s="823" t="s">
        <v>1617</v>
      </c>
      <c r="H20" s="823" t="s">
        <v>1617</v>
      </c>
      <c r="I20" s="823" t="s">
        <v>1617</v>
      </c>
      <c r="J20" s="832" t="s">
        <v>1617</v>
      </c>
      <c r="K20" s="823" t="s">
        <v>1617</v>
      </c>
      <c r="L20" s="823" t="s">
        <v>1617</v>
      </c>
      <c r="M20" s="824" t="s">
        <v>1617</v>
      </c>
      <c r="N20" s="823" t="s">
        <v>1617</v>
      </c>
      <c r="O20" s="823" t="s">
        <v>1617</v>
      </c>
      <c r="P20" s="832">
        <v>2189.3208752</v>
      </c>
      <c r="Q20" s="778" t="s">
        <v>2759</v>
      </c>
    </row>
    <row r="21" spans="1:17" ht="12" customHeight="1">
      <c r="A21" s="830" t="s">
        <v>2760</v>
      </c>
      <c r="B21" s="822" t="s">
        <v>1617</v>
      </c>
      <c r="C21" s="823" t="s">
        <v>1617</v>
      </c>
      <c r="D21" s="812" t="s">
        <v>1617</v>
      </c>
      <c r="E21" s="812" t="s">
        <v>1617</v>
      </c>
      <c r="F21" s="823" t="s">
        <v>1617</v>
      </c>
      <c r="G21" s="823" t="s">
        <v>1617</v>
      </c>
      <c r="H21" s="823" t="s">
        <v>1617</v>
      </c>
      <c r="I21" s="823" t="s">
        <v>1617</v>
      </c>
      <c r="J21" s="832" t="s">
        <v>1617</v>
      </c>
      <c r="K21" s="823" t="s">
        <v>1617</v>
      </c>
      <c r="L21" s="823" t="s">
        <v>1617</v>
      </c>
      <c r="M21" s="824" t="s">
        <v>1617</v>
      </c>
      <c r="N21" s="823" t="s">
        <v>1617</v>
      </c>
      <c r="O21" s="823" t="s">
        <v>1617</v>
      </c>
      <c r="P21" s="832" t="s">
        <v>1617</v>
      </c>
      <c r="Q21" s="778" t="s">
        <v>2761</v>
      </c>
    </row>
    <row r="22" spans="1:17" s="817" customFormat="1" ht="12" customHeight="1">
      <c r="A22" s="819" t="s">
        <v>2762</v>
      </c>
      <c r="B22" s="811">
        <v>178.66854484000001</v>
      </c>
      <c r="C22" s="12">
        <v>8.3788037000000006</v>
      </c>
      <c r="D22" s="812">
        <v>3.3707305000000001</v>
      </c>
      <c r="E22" s="812">
        <v>913.64649121000002</v>
      </c>
      <c r="F22" s="812">
        <v>7.0024436400000001</v>
      </c>
      <c r="G22" s="812">
        <v>174.17173205</v>
      </c>
      <c r="H22" s="812">
        <v>6514.8082000000004</v>
      </c>
      <c r="I22" s="812">
        <v>26.04957967</v>
      </c>
      <c r="J22" s="831">
        <v>9340.0821199999991</v>
      </c>
      <c r="K22" s="812">
        <v>117.55144418</v>
      </c>
      <c r="L22" s="812">
        <v>13.315289249999999</v>
      </c>
      <c r="M22" s="813">
        <v>46.271504729999997</v>
      </c>
      <c r="N22" s="812">
        <v>131.6499839</v>
      </c>
      <c r="O22" s="812">
        <v>91.636713470000004</v>
      </c>
      <c r="P22" s="831">
        <v>41.721193569999997</v>
      </c>
      <c r="Q22" s="820" t="s">
        <v>2763</v>
      </c>
    </row>
    <row r="23" spans="1:17" ht="12" customHeight="1">
      <c r="A23" s="821" t="s">
        <v>2748</v>
      </c>
      <c r="B23" s="822">
        <v>178.66854484000001</v>
      </c>
      <c r="C23" s="852">
        <v>8.3788037000000006</v>
      </c>
      <c r="D23" s="823">
        <v>3.3707305000000001</v>
      </c>
      <c r="E23" s="823">
        <v>913.64649121000002</v>
      </c>
      <c r="F23" s="823">
        <v>7.0024436400000001</v>
      </c>
      <c r="G23" s="823">
        <v>174.17173205</v>
      </c>
      <c r="H23" s="823">
        <v>6514.8082000000004</v>
      </c>
      <c r="I23" s="823">
        <v>26.04957967</v>
      </c>
      <c r="J23" s="832">
        <v>9340.0821199999991</v>
      </c>
      <c r="K23" s="823">
        <v>117.55144418</v>
      </c>
      <c r="L23" s="823">
        <v>13.315289249999999</v>
      </c>
      <c r="M23" s="824" t="s">
        <v>1617</v>
      </c>
      <c r="N23" s="825" t="s">
        <v>1617</v>
      </c>
      <c r="O23" s="825" t="s">
        <v>1617</v>
      </c>
      <c r="P23" s="826">
        <v>41.721193569999997</v>
      </c>
      <c r="Q23" s="827" t="s">
        <v>2749</v>
      </c>
    </row>
    <row r="24" spans="1:17" s="817" customFormat="1" ht="12" customHeight="1">
      <c r="A24" s="819" t="s">
        <v>2764</v>
      </c>
      <c r="B24" s="811" t="s">
        <v>1617</v>
      </c>
      <c r="C24" s="823" t="s">
        <v>1617</v>
      </c>
      <c r="D24" s="823" t="s">
        <v>1617</v>
      </c>
      <c r="E24" s="823" t="s">
        <v>1617</v>
      </c>
      <c r="F24" s="823" t="s">
        <v>1617</v>
      </c>
      <c r="G24" s="823" t="s">
        <v>1617</v>
      </c>
      <c r="H24" s="823" t="s">
        <v>1617</v>
      </c>
      <c r="I24" s="823">
        <v>1.9265000000000001</v>
      </c>
      <c r="J24" s="832" t="s">
        <v>1617</v>
      </c>
      <c r="K24" s="823" t="s">
        <v>1617</v>
      </c>
      <c r="L24" s="823" t="s">
        <v>1617</v>
      </c>
      <c r="M24" s="824" t="s">
        <v>1617</v>
      </c>
      <c r="N24" s="825" t="s">
        <v>1617</v>
      </c>
      <c r="O24" s="825" t="s">
        <v>1617</v>
      </c>
      <c r="P24" s="826" t="s">
        <v>1617</v>
      </c>
      <c r="Q24" s="820" t="s">
        <v>2765</v>
      </c>
    </row>
    <row r="25" spans="1:17" ht="12" customHeight="1">
      <c r="A25" s="821" t="s">
        <v>2748</v>
      </c>
      <c r="B25" s="822" t="s">
        <v>1617</v>
      </c>
      <c r="C25" s="823" t="s">
        <v>1617</v>
      </c>
      <c r="D25" s="812" t="s">
        <v>1617</v>
      </c>
      <c r="E25" s="812" t="s">
        <v>1617</v>
      </c>
      <c r="F25" s="812" t="s">
        <v>1617</v>
      </c>
      <c r="G25" s="812" t="s">
        <v>1617</v>
      </c>
      <c r="H25" s="812" t="s">
        <v>1617</v>
      </c>
      <c r="I25" s="812" t="s">
        <v>1617</v>
      </c>
      <c r="J25" s="831" t="s">
        <v>1617</v>
      </c>
      <c r="K25" s="812" t="s">
        <v>1617</v>
      </c>
      <c r="L25" s="812" t="s">
        <v>1617</v>
      </c>
      <c r="M25" s="813" t="s">
        <v>1617</v>
      </c>
      <c r="N25" s="814" t="s">
        <v>1617</v>
      </c>
      <c r="O25" s="814" t="s">
        <v>1617</v>
      </c>
      <c r="P25" s="815" t="s">
        <v>1617</v>
      </c>
      <c r="Q25" s="827" t="s">
        <v>2749</v>
      </c>
    </row>
    <row r="26" spans="1:17" ht="12" customHeight="1">
      <c r="A26" s="821" t="s">
        <v>2750</v>
      </c>
      <c r="B26" s="822" t="s">
        <v>1617</v>
      </c>
      <c r="C26" s="823" t="s">
        <v>1617</v>
      </c>
      <c r="D26" s="812" t="s">
        <v>1617</v>
      </c>
      <c r="E26" s="812" t="s">
        <v>1617</v>
      </c>
      <c r="F26" s="812" t="s">
        <v>1617</v>
      </c>
      <c r="G26" s="823" t="s">
        <v>1617</v>
      </c>
      <c r="H26" s="823" t="s">
        <v>1617</v>
      </c>
      <c r="I26" s="823" t="s">
        <v>1617</v>
      </c>
      <c r="J26" s="832" t="s">
        <v>1617</v>
      </c>
      <c r="K26" s="823" t="s">
        <v>1617</v>
      </c>
      <c r="L26" s="823" t="s">
        <v>1617</v>
      </c>
      <c r="M26" s="824" t="s">
        <v>1617</v>
      </c>
      <c r="N26" s="825" t="s">
        <v>1617</v>
      </c>
      <c r="O26" s="825" t="s">
        <v>1617</v>
      </c>
      <c r="P26" s="826" t="s">
        <v>1617</v>
      </c>
      <c r="Q26" s="827" t="s">
        <v>2751</v>
      </c>
    </row>
    <row r="27" spans="1:17" s="817" customFormat="1" ht="12" customHeight="1">
      <c r="A27" s="819" t="s">
        <v>2766</v>
      </c>
      <c r="B27" s="811">
        <v>8.9133689</v>
      </c>
      <c r="C27" s="823" t="s">
        <v>1617</v>
      </c>
      <c r="D27" s="812">
        <v>194.0718651</v>
      </c>
      <c r="E27" s="812">
        <v>85.662193049999999</v>
      </c>
      <c r="F27" s="812" t="s">
        <v>1617</v>
      </c>
      <c r="G27" s="812" t="s">
        <v>1617</v>
      </c>
      <c r="H27" s="812">
        <v>0.38126270000000001</v>
      </c>
      <c r="I27" s="812">
        <v>423.44491268000002</v>
      </c>
      <c r="J27" s="831">
        <v>2805.9226600000002</v>
      </c>
      <c r="K27" s="812">
        <v>10.81068687</v>
      </c>
      <c r="L27" s="812">
        <v>2.446272</v>
      </c>
      <c r="M27" s="813">
        <v>5.3145015600000001</v>
      </c>
      <c r="N27" s="814">
        <v>0.18365925</v>
      </c>
      <c r="O27" s="814">
        <v>1880.5767699</v>
      </c>
      <c r="P27" s="815">
        <v>6.5663493199999996</v>
      </c>
      <c r="Q27" s="816" t="s">
        <v>2767</v>
      </c>
    </row>
    <row r="28" spans="1:17" ht="12" customHeight="1">
      <c r="A28" s="821" t="s">
        <v>2748</v>
      </c>
      <c r="B28" s="822">
        <v>8.9133689</v>
      </c>
      <c r="C28" s="823" t="s">
        <v>1617</v>
      </c>
      <c r="D28" s="823">
        <v>194.0718651</v>
      </c>
      <c r="E28" s="823">
        <v>85.662193049999999</v>
      </c>
      <c r="F28" s="823" t="s">
        <v>1617</v>
      </c>
      <c r="G28" s="823" t="s">
        <v>1617</v>
      </c>
      <c r="H28" s="823">
        <v>0.38126270000000001</v>
      </c>
      <c r="I28" s="823">
        <v>423.44491268000002</v>
      </c>
      <c r="J28" s="832">
        <v>2805.9226600000002</v>
      </c>
      <c r="K28" s="823">
        <v>10.81068687</v>
      </c>
      <c r="L28" s="823">
        <v>2.446272</v>
      </c>
      <c r="M28" s="824">
        <v>5.3145015600000001</v>
      </c>
      <c r="N28" s="825">
        <v>0.18365925</v>
      </c>
      <c r="O28" s="825">
        <v>1880.5767699</v>
      </c>
      <c r="P28" s="826">
        <v>6.5663493199999996</v>
      </c>
      <c r="Q28" s="827" t="s">
        <v>2749</v>
      </c>
    </row>
    <row r="29" spans="1:17" ht="12" customHeight="1">
      <c r="A29" s="821" t="s">
        <v>2750</v>
      </c>
      <c r="B29" s="822" t="s">
        <v>1617</v>
      </c>
      <c r="C29" s="823" t="s">
        <v>1617</v>
      </c>
      <c r="D29" s="812" t="s">
        <v>1617</v>
      </c>
      <c r="E29" s="823" t="s">
        <v>1617</v>
      </c>
      <c r="F29" s="823" t="s">
        <v>1617</v>
      </c>
      <c r="G29" s="823" t="s">
        <v>1617</v>
      </c>
      <c r="H29" s="823" t="s">
        <v>1617</v>
      </c>
      <c r="I29" s="823" t="s">
        <v>1617</v>
      </c>
      <c r="J29" s="832" t="s">
        <v>1617</v>
      </c>
      <c r="K29" s="823" t="s">
        <v>1617</v>
      </c>
      <c r="L29" s="823" t="s">
        <v>1617</v>
      </c>
      <c r="M29" s="824" t="s">
        <v>1617</v>
      </c>
      <c r="N29" s="825" t="s">
        <v>1617</v>
      </c>
      <c r="O29" s="825" t="s">
        <v>1617</v>
      </c>
      <c r="P29" s="826" t="s">
        <v>1617</v>
      </c>
      <c r="Q29" s="827" t="s">
        <v>2751</v>
      </c>
    </row>
    <row r="30" spans="1:17" s="817" customFormat="1" ht="12" customHeight="1">
      <c r="A30" s="819" t="s">
        <v>2768</v>
      </c>
      <c r="B30" s="811">
        <v>792.70775600000002</v>
      </c>
      <c r="C30" s="823" t="s">
        <v>1617</v>
      </c>
      <c r="D30" s="812" t="s">
        <v>1617</v>
      </c>
      <c r="E30" s="812" t="s">
        <v>1617</v>
      </c>
      <c r="F30" s="812" t="s">
        <v>1617</v>
      </c>
      <c r="G30" s="812" t="s">
        <v>1617</v>
      </c>
      <c r="H30" s="823" t="s">
        <v>1617</v>
      </c>
      <c r="I30" s="812">
        <v>708</v>
      </c>
      <c r="J30" s="831">
        <v>799.94136000000003</v>
      </c>
      <c r="K30" s="812" t="s">
        <v>1617</v>
      </c>
      <c r="L30" s="812">
        <v>1930.2399</v>
      </c>
      <c r="M30" s="813" t="s">
        <v>1617</v>
      </c>
      <c r="N30" s="814">
        <v>497.82850000000002</v>
      </c>
      <c r="O30" s="825">
        <v>1734.0327</v>
      </c>
      <c r="P30" s="826" t="s">
        <v>1617</v>
      </c>
      <c r="Q30" s="829" t="s">
        <v>2769</v>
      </c>
    </row>
    <row r="31" spans="1:17" ht="12" customHeight="1">
      <c r="A31" s="821" t="s">
        <v>2770</v>
      </c>
      <c r="B31" s="822" t="s">
        <v>1617</v>
      </c>
      <c r="C31" s="823" t="s">
        <v>1617</v>
      </c>
      <c r="D31" s="812" t="s">
        <v>1617</v>
      </c>
      <c r="E31" s="812" t="s">
        <v>1617</v>
      </c>
      <c r="F31" s="812" t="s">
        <v>1617</v>
      </c>
      <c r="G31" s="812" t="s">
        <v>1617</v>
      </c>
      <c r="H31" s="812" t="s">
        <v>1617</v>
      </c>
      <c r="I31" s="812" t="s">
        <v>1617</v>
      </c>
      <c r="J31" s="831" t="s">
        <v>1617</v>
      </c>
      <c r="K31" s="812" t="s">
        <v>1617</v>
      </c>
      <c r="L31" s="812" t="s">
        <v>1617</v>
      </c>
      <c r="M31" s="813" t="s">
        <v>1617</v>
      </c>
      <c r="N31" s="814" t="s">
        <v>1617</v>
      </c>
      <c r="O31" s="814" t="s">
        <v>1617</v>
      </c>
      <c r="P31" s="815" t="s">
        <v>1617</v>
      </c>
      <c r="Q31" s="833" t="s">
        <v>2771</v>
      </c>
    </row>
    <row r="32" spans="1:17" ht="12" customHeight="1">
      <c r="A32" s="821" t="s">
        <v>2772</v>
      </c>
      <c r="B32" s="822" t="s">
        <v>1617</v>
      </c>
      <c r="C32" s="823" t="s">
        <v>1617</v>
      </c>
      <c r="D32" s="812" t="s">
        <v>1617</v>
      </c>
      <c r="E32" s="812" t="s">
        <v>1617</v>
      </c>
      <c r="F32" s="823" t="s">
        <v>1617</v>
      </c>
      <c r="G32" s="823" t="s">
        <v>1617</v>
      </c>
      <c r="H32" s="823" t="s">
        <v>1617</v>
      </c>
      <c r="I32" s="823">
        <v>708</v>
      </c>
      <c r="J32" s="832">
        <v>799.94136000000003</v>
      </c>
      <c r="K32" s="823" t="s">
        <v>1617</v>
      </c>
      <c r="L32" s="823" t="s">
        <v>1617</v>
      </c>
      <c r="M32" s="824" t="s">
        <v>1617</v>
      </c>
      <c r="N32" s="825">
        <v>497.82850000000002</v>
      </c>
      <c r="O32" s="825">
        <v>999.07452000000001</v>
      </c>
      <c r="P32" s="826" t="s">
        <v>1617</v>
      </c>
      <c r="Q32" s="778" t="s">
        <v>2773</v>
      </c>
    </row>
    <row r="33" spans="1:17" ht="12" customHeight="1">
      <c r="A33" s="821" t="s">
        <v>2774</v>
      </c>
      <c r="B33" s="822">
        <v>792.70775600000002</v>
      </c>
      <c r="C33" s="823" t="s">
        <v>1617</v>
      </c>
      <c r="D33" s="812" t="s">
        <v>1617</v>
      </c>
      <c r="E33" s="812" t="s">
        <v>1617</v>
      </c>
      <c r="F33" s="823" t="s">
        <v>1617</v>
      </c>
      <c r="G33" s="823" t="s">
        <v>1617</v>
      </c>
      <c r="H33" s="823" t="s">
        <v>1617</v>
      </c>
      <c r="I33" s="823" t="s">
        <v>1617</v>
      </c>
      <c r="J33" s="832" t="s">
        <v>1617</v>
      </c>
      <c r="K33" s="823" t="s">
        <v>1617</v>
      </c>
      <c r="L33" s="823">
        <v>1930.2399</v>
      </c>
      <c r="M33" s="824" t="s">
        <v>1617</v>
      </c>
      <c r="N33" s="825" t="s">
        <v>1617</v>
      </c>
      <c r="O33" s="825">
        <v>734.95817999999997</v>
      </c>
      <c r="P33" s="826" t="s">
        <v>1617</v>
      </c>
      <c r="Q33" s="778" t="s">
        <v>2775</v>
      </c>
    </row>
    <row r="34" spans="1:17" ht="12" customHeight="1">
      <c r="A34" s="821" t="s">
        <v>2776</v>
      </c>
      <c r="B34" s="822" t="s">
        <v>1617</v>
      </c>
      <c r="C34" s="823" t="s">
        <v>1617</v>
      </c>
      <c r="D34" s="812" t="s">
        <v>1617</v>
      </c>
      <c r="E34" s="812" t="s">
        <v>1617</v>
      </c>
      <c r="F34" s="823" t="s">
        <v>1617</v>
      </c>
      <c r="G34" s="823" t="s">
        <v>1617</v>
      </c>
      <c r="H34" s="823" t="s">
        <v>1617</v>
      </c>
      <c r="I34" s="823" t="s">
        <v>1617</v>
      </c>
      <c r="J34" s="832" t="s">
        <v>1617</v>
      </c>
      <c r="K34" s="823" t="s">
        <v>1617</v>
      </c>
      <c r="L34" s="823" t="s">
        <v>1617</v>
      </c>
      <c r="M34" s="824" t="s">
        <v>1617</v>
      </c>
      <c r="N34" s="825" t="s">
        <v>1617</v>
      </c>
      <c r="O34" s="825" t="s">
        <v>1617</v>
      </c>
      <c r="P34" s="826" t="s">
        <v>1617</v>
      </c>
      <c r="Q34" s="778" t="s">
        <v>2777</v>
      </c>
    </row>
    <row r="35" spans="1:17" ht="12" customHeight="1">
      <c r="A35" s="834"/>
      <c r="B35" s="835"/>
      <c r="C35" s="780"/>
      <c r="D35" s="780"/>
      <c r="E35" s="780"/>
      <c r="F35" s="780"/>
      <c r="G35" s="780"/>
      <c r="H35" s="780"/>
      <c r="I35" s="780"/>
      <c r="J35" s="965"/>
      <c r="K35" s="780"/>
      <c r="L35" s="780"/>
      <c r="M35" s="836"/>
      <c r="N35" s="837"/>
      <c r="O35" s="837"/>
      <c r="P35" s="838"/>
      <c r="Q35" s="839"/>
    </row>
    <row r="36" spans="1:17" s="817" customFormat="1" ht="12" customHeight="1">
      <c r="A36" s="810" t="s">
        <v>2778</v>
      </c>
      <c r="B36" s="840">
        <v>12468933</v>
      </c>
      <c r="C36" s="841">
        <v>5714951</v>
      </c>
      <c r="D36" s="841">
        <v>9732489</v>
      </c>
      <c r="E36" s="841">
        <v>21557687</v>
      </c>
      <c r="F36" s="841">
        <v>32727415</v>
      </c>
      <c r="G36" s="841">
        <v>28299448</v>
      </c>
      <c r="H36" s="841">
        <v>27287213</v>
      </c>
      <c r="I36" s="841">
        <v>23449945</v>
      </c>
      <c r="J36" s="858">
        <v>101244607</v>
      </c>
      <c r="K36" s="841">
        <v>96592986</v>
      </c>
      <c r="L36" s="841">
        <v>22956938</v>
      </c>
      <c r="M36" s="842">
        <v>13949905</v>
      </c>
      <c r="N36" s="843">
        <v>27169120</v>
      </c>
      <c r="O36" s="843">
        <v>50151249</v>
      </c>
      <c r="P36" s="844">
        <v>126136392</v>
      </c>
      <c r="Q36" s="816" t="s">
        <v>2779</v>
      </c>
    </row>
    <row r="37" spans="1:17" s="817" customFormat="1" ht="12" customHeight="1">
      <c r="A37" s="810"/>
      <c r="B37" s="840"/>
      <c r="C37" s="841"/>
      <c r="D37" s="841"/>
      <c r="E37" s="841"/>
      <c r="F37" s="841"/>
      <c r="G37" s="841"/>
      <c r="H37" s="841"/>
      <c r="I37" s="841"/>
      <c r="J37" s="858"/>
      <c r="K37" s="841"/>
      <c r="L37" s="841"/>
      <c r="M37" s="842"/>
      <c r="N37" s="843"/>
      <c r="O37" s="843"/>
      <c r="P37" s="844"/>
      <c r="Q37" s="816"/>
    </row>
    <row r="38" spans="1:17" s="817" customFormat="1" ht="12" customHeight="1">
      <c r="A38" s="828" t="s">
        <v>2746</v>
      </c>
      <c r="B38" s="840">
        <v>5981850</v>
      </c>
      <c r="C38" s="841">
        <v>4947553</v>
      </c>
      <c r="D38" s="841">
        <v>5934210</v>
      </c>
      <c r="E38" s="841">
        <v>20091282</v>
      </c>
      <c r="F38" s="841">
        <v>12418636</v>
      </c>
      <c r="G38" s="841">
        <v>26372417</v>
      </c>
      <c r="H38" s="841">
        <v>26795918</v>
      </c>
      <c r="I38" s="841">
        <v>13887028</v>
      </c>
      <c r="J38" s="858">
        <v>20831778</v>
      </c>
      <c r="K38" s="841">
        <v>56085376</v>
      </c>
      <c r="L38" s="841">
        <v>11648563</v>
      </c>
      <c r="M38" s="842">
        <v>11854020</v>
      </c>
      <c r="N38" s="843">
        <v>24185056</v>
      </c>
      <c r="O38" s="843">
        <v>5649543</v>
      </c>
      <c r="P38" s="844">
        <v>103616627</v>
      </c>
      <c r="Q38" s="820" t="s">
        <v>2747</v>
      </c>
    </row>
    <row r="39" spans="1:17" ht="12" customHeight="1">
      <c r="A39" s="830" t="s">
        <v>2748</v>
      </c>
      <c r="B39" s="845">
        <v>5981850</v>
      </c>
      <c r="C39" s="846">
        <v>4947553</v>
      </c>
      <c r="D39" s="846">
        <v>5934210</v>
      </c>
      <c r="E39" s="846">
        <v>20091282</v>
      </c>
      <c r="F39" s="846">
        <v>12418636</v>
      </c>
      <c r="G39" s="846">
        <v>26372417</v>
      </c>
      <c r="H39" s="846">
        <v>26795918</v>
      </c>
      <c r="I39" s="846">
        <v>13887028</v>
      </c>
      <c r="J39" s="966">
        <v>20831778</v>
      </c>
      <c r="K39" s="846">
        <v>56085184</v>
      </c>
      <c r="L39" s="846">
        <v>11648563</v>
      </c>
      <c r="M39" s="847">
        <v>11854020</v>
      </c>
      <c r="N39" s="848">
        <v>24185056</v>
      </c>
      <c r="O39" s="848">
        <v>5649543</v>
      </c>
      <c r="P39" s="849">
        <v>103616627</v>
      </c>
      <c r="Q39" s="827" t="s">
        <v>2749</v>
      </c>
    </row>
    <row r="40" spans="1:17" ht="12.6" customHeight="1">
      <c r="A40" s="830" t="s">
        <v>2750</v>
      </c>
      <c r="B40" s="845" t="s">
        <v>1617</v>
      </c>
      <c r="C40" s="846" t="s">
        <v>1617</v>
      </c>
      <c r="D40" s="846" t="s">
        <v>1617</v>
      </c>
      <c r="E40" s="846" t="s">
        <v>1617</v>
      </c>
      <c r="F40" s="846" t="s">
        <v>1617</v>
      </c>
      <c r="G40" s="846" t="s">
        <v>1617</v>
      </c>
      <c r="H40" s="846" t="s">
        <v>1617</v>
      </c>
      <c r="I40" s="846" t="s">
        <v>1617</v>
      </c>
      <c r="J40" s="966" t="s">
        <v>1617</v>
      </c>
      <c r="K40" s="846">
        <v>192</v>
      </c>
      <c r="L40" s="846" t="s">
        <v>1617</v>
      </c>
      <c r="M40" s="847" t="s">
        <v>1617</v>
      </c>
      <c r="N40" s="848" t="s">
        <v>1617</v>
      </c>
      <c r="O40" s="848" t="s">
        <v>1617</v>
      </c>
      <c r="P40" s="849" t="s">
        <v>1617</v>
      </c>
      <c r="Q40" s="827" t="s">
        <v>2751</v>
      </c>
    </row>
    <row r="41" spans="1:17" s="817" customFormat="1" ht="12.6" customHeight="1">
      <c r="A41" s="828" t="s">
        <v>2752</v>
      </c>
      <c r="B41" s="840">
        <v>247851</v>
      </c>
      <c r="C41" s="841">
        <v>718142</v>
      </c>
      <c r="D41" s="841">
        <v>2194</v>
      </c>
      <c r="E41" s="841">
        <v>486650</v>
      </c>
      <c r="F41" s="841">
        <v>20116868</v>
      </c>
      <c r="G41" s="841">
        <v>1698300</v>
      </c>
      <c r="H41" s="841">
        <v>424216</v>
      </c>
      <c r="I41" s="841">
        <v>460000</v>
      </c>
      <c r="J41" s="858">
        <v>342910</v>
      </c>
      <c r="K41" s="841">
        <v>39917450</v>
      </c>
      <c r="L41" s="841">
        <v>516273</v>
      </c>
      <c r="M41" s="842">
        <v>1897668</v>
      </c>
      <c r="N41" s="843">
        <v>551489</v>
      </c>
      <c r="O41" s="843">
        <v>560700</v>
      </c>
      <c r="P41" s="844">
        <v>4571889</v>
      </c>
      <c r="Q41" s="820" t="s">
        <v>2753</v>
      </c>
    </row>
    <row r="42" spans="1:17" ht="12.6" customHeight="1">
      <c r="A42" s="830" t="s">
        <v>2748</v>
      </c>
      <c r="B42" s="845">
        <v>247851</v>
      </c>
      <c r="C42" s="846">
        <v>718142</v>
      </c>
      <c r="D42" s="846" t="s">
        <v>1617</v>
      </c>
      <c r="E42" s="846">
        <v>486650</v>
      </c>
      <c r="F42" s="846">
        <v>20116868</v>
      </c>
      <c r="G42" s="846">
        <v>1698300</v>
      </c>
      <c r="H42" s="846">
        <v>424216</v>
      </c>
      <c r="I42" s="846">
        <v>460000</v>
      </c>
      <c r="J42" s="966">
        <v>340910</v>
      </c>
      <c r="K42" s="846">
        <v>39915520</v>
      </c>
      <c r="L42" s="846">
        <v>516273</v>
      </c>
      <c r="M42" s="847">
        <v>1897668</v>
      </c>
      <c r="N42" s="848">
        <v>551489</v>
      </c>
      <c r="O42" s="848">
        <v>560700</v>
      </c>
      <c r="P42" s="849">
        <v>4568695</v>
      </c>
      <c r="Q42" s="827" t="s">
        <v>2749</v>
      </c>
    </row>
    <row r="43" spans="1:17" ht="11.25" customHeight="1">
      <c r="A43" s="830" t="s">
        <v>2750</v>
      </c>
      <c r="B43" s="845" t="s">
        <v>1617</v>
      </c>
      <c r="C43" s="846" t="s">
        <v>1617</v>
      </c>
      <c r="D43" s="846">
        <v>2194</v>
      </c>
      <c r="E43" s="846" t="s">
        <v>1617</v>
      </c>
      <c r="F43" s="846" t="s">
        <v>1617</v>
      </c>
      <c r="G43" s="846" t="s">
        <v>1617</v>
      </c>
      <c r="H43" s="848" t="s">
        <v>1617</v>
      </c>
      <c r="I43" s="846" t="s">
        <v>1617</v>
      </c>
      <c r="J43" s="966">
        <v>2000</v>
      </c>
      <c r="K43" s="846">
        <v>1930</v>
      </c>
      <c r="L43" s="846" t="s">
        <v>1617</v>
      </c>
      <c r="M43" s="847" t="s">
        <v>1617</v>
      </c>
      <c r="N43" s="848" t="s">
        <v>1617</v>
      </c>
      <c r="O43" s="848" t="s">
        <v>1617</v>
      </c>
      <c r="P43" s="849">
        <v>3194</v>
      </c>
      <c r="Q43" s="827" t="s">
        <v>2751</v>
      </c>
    </row>
    <row r="44" spans="1:17" s="817" customFormat="1" ht="12.6" customHeight="1">
      <c r="A44" s="828" t="s">
        <v>2754</v>
      </c>
      <c r="B44" s="845" t="s">
        <v>1617</v>
      </c>
      <c r="C44" s="846" t="s">
        <v>1617</v>
      </c>
      <c r="D44" s="841" t="s">
        <v>1617</v>
      </c>
      <c r="E44" s="841" t="s">
        <v>1617</v>
      </c>
      <c r="F44" s="841" t="s">
        <v>1617</v>
      </c>
      <c r="G44" s="841" t="s">
        <v>1617</v>
      </c>
      <c r="H44" s="843" t="s">
        <v>1617</v>
      </c>
      <c r="I44" s="841" t="s">
        <v>1617</v>
      </c>
      <c r="J44" s="858" t="s">
        <v>1617</v>
      </c>
      <c r="K44" s="841" t="s">
        <v>1617</v>
      </c>
      <c r="L44" s="841" t="s">
        <v>1617</v>
      </c>
      <c r="M44" s="842" t="s">
        <v>1617</v>
      </c>
      <c r="N44" s="843"/>
      <c r="O44" s="843" t="s">
        <v>1617</v>
      </c>
      <c r="P44" s="844">
        <v>17581900</v>
      </c>
      <c r="Q44" s="829" t="s">
        <v>2755</v>
      </c>
    </row>
    <row r="45" spans="1:17" ht="12.6" customHeight="1">
      <c r="A45" s="830" t="s">
        <v>2780</v>
      </c>
      <c r="B45" s="845" t="s">
        <v>1617</v>
      </c>
      <c r="C45" s="846" t="s">
        <v>1617</v>
      </c>
      <c r="D45" s="841" t="s">
        <v>1617</v>
      </c>
      <c r="E45" s="841" t="s">
        <v>1617</v>
      </c>
      <c r="F45" s="841" t="s">
        <v>1617</v>
      </c>
      <c r="G45" s="846" t="s">
        <v>1617</v>
      </c>
      <c r="H45" s="846" t="s">
        <v>1617</v>
      </c>
      <c r="I45" s="846" t="s">
        <v>1617</v>
      </c>
      <c r="J45" s="966" t="s">
        <v>1617</v>
      </c>
      <c r="K45" s="846" t="s">
        <v>1617</v>
      </c>
      <c r="L45" s="846" t="s">
        <v>1617</v>
      </c>
      <c r="M45" s="847" t="s">
        <v>1617</v>
      </c>
      <c r="N45" s="848"/>
      <c r="O45" s="848" t="s">
        <v>1617</v>
      </c>
      <c r="P45" s="849" t="s">
        <v>1617</v>
      </c>
      <c r="Q45" s="778" t="s">
        <v>2781</v>
      </c>
    </row>
    <row r="46" spans="1:17" ht="12.6" customHeight="1">
      <c r="A46" s="830" t="s">
        <v>2782</v>
      </c>
      <c r="B46" s="845" t="s">
        <v>1617</v>
      </c>
      <c r="C46" s="846" t="s">
        <v>1617</v>
      </c>
      <c r="D46" s="841" t="s">
        <v>1617</v>
      </c>
      <c r="E46" s="841" t="s">
        <v>1617</v>
      </c>
      <c r="F46" s="841" t="s">
        <v>1617</v>
      </c>
      <c r="G46" s="846" t="s">
        <v>1617</v>
      </c>
      <c r="H46" s="846" t="s">
        <v>1617</v>
      </c>
      <c r="I46" s="846" t="s">
        <v>1617</v>
      </c>
      <c r="J46" s="966" t="s">
        <v>1617</v>
      </c>
      <c r="K46" s="846" t="s">
        <v>1617</v>
      </c>
      <c r="L46" s="846" t="s">
        <v>1617</v>
      </c>
      <c r="M46" s="847" t="s">
        <v>1617</v>
      </c>
      <c r="N46" s="848"/>
      <c r="O46" s="848" t="s">
        <v>1617</v>
      </c>
      <c r="P46" s="849">
        <v>17581900</v>
      </c>
      <c r="Q46" s="778" t="s">
        <v>2759</v>
      </c>
    </row>
    <row r="47" spans="1:17" ht="12.6" customHeight="1">
      <c r="A47" s="830" t="s">
        <v>2783</v>
      </c>
      <c r="B47" s="845" t="s">
        <v>1617</v>
      </c>
      <c r="C47" s="846" t="s">
        <v>1617</v>
      </c>
      <c r="D47" s="841" t="s">
        <v>1617</v>
      </c>
      <c r="E47" s="841" t="s">
        <v>1617</v>
      </c>
      <c r="F47" s="841" t="s">
        <v>1617</v>
      </c>
      <c r="G47" s="846" t="s">
        <v>1617</v>
      </c>
      <c r="H47" s="846" t="s">
        <v>1617</v>
      </c>
      <c r="I47" s="846" t="s">
        <v>1617</v>
      </c>
      <c r="J47" s="966" t="s">
        <v>1617</v>
      </c>
      <c r="K47" s="846" t="s">
        <v>1617</v>
      </c>
      <c r="L47" s="846" t="s">
        <v>1617</v>
      </c>
      <c r="M47" s="847" t="s">
        <v>1617</v>
      </c>
      <c r="N47" s="848"/>
      <c r="O47" s="848" t="s">
        <v>1617</v>
      </c>
      <c r="P47" s="849" t="s">
        <v>1617</v>
      </c>
      <c r="Q47" s="778" t="s">
        <v>2784</v>
      </c>
    </row>
    <row r="48" spans="1:17" s="817" customFormat="1" ht="12.6" customHeight="1">
      <c r="A48" s="819" t="s">
        <v>2762</v>
      </c>
      <c r="B48" s="840">
        <v>425513</v>
      </c>
      <c r="C48" s="841">
        <v>49256</v>
      </c>
      <c r="D48" s="841">
        <v>152959</v>
      </c>
      <c r="E48" s="841">
        <v>692912</v>
      </c>
      <c r="F48" s="841">
        <v>191911</v>
      </c>
      <c r="G48" s="841">
        <v>228731</v>
      </c>
      <c r="H48" s="841">
        <v>62627</v>
      </c>
      <c r="I48" s="841">
        <v>129025</v>
      </c>
      <c r="J48" s="858">
        <v>36694</v>
      </c>
      <c r="K48" s="841">
        <v>578282</v>
      </c>
      <c r="L48" s="841">
        <v>66315</v>
      </c>
      <c r="M48" s="842">
        <v>177460</v>
      </c>
      <c r="N48" s="843">
        <v>714860</v>
      </c>
      <c r="O48" s="843">
        <v>507157</v>
      </c>
      <c r="P48" s="844">
        <v>324095</v>
      </c>
      <c r="Q48" s="820" t="s">
        <v>2763</v>
      </c>
    </row>
    <row r="49" spans="1:18" ht="12.6" customHeight="1">
      <c r="A49" s="821" t="s">
        <v>2748</v>
      </c>
      <c r="B49" s="845">
        <v>425513</v>
      </c>
      <c r="C49" s="846">
        <v>49256</v>
      </c>
      <c r="D49" s="846">
        <v>152959</v>
      </c>
      <c r="E49" s="846">
        <v>692912</v>
      </c>
      <c r="F49" s="846">
        <v>191911</v>
      </c>
      <c r="G49" s="846">
        <v>228731</v>
      </c>
      <c r="H49" s="846">
        <v>62627</v>
      </c>
      <c r="I49" s="846">
        <v>129025</v>
      </c>
      <c r="J49" s="966">
        <v>36694</v>
      </c>
      <c r="K49" s="846">
        <v>578282</v>
      </c>
      <c r="L49" s="846">
        <v>66315</v>
      </c>
      <c r="M49" s="847">
        <v>177460</v>
      </c>
      <c r="N49" s="848">
        <v>714860</v>
      </c>
      <c r="O49" s="848">
        <v>507157</v>
      </c>
      <c r="P49" s="849">
        <v>324095</v>
      </c>
      <c r="Q49" s="827" t="s">
        <v>2749</v>
      </c>
    </row>
    <row r="50" spans="1:18" s="817" customFormat="1" ht="12.6" customHeight="1">
      <c r="A50" s="819" t="s">
        <v>2764</v>
      </c>
      <c r="B50" s="840" t="s">
        <v>1617</v>
      </c>
      <c r="C50" s="841" t="s">
        <v>1617</v>
      </c>
      <c r="D50" s="841" t="s">
        <v>1617</v>
      </c>
      <c r="E50" s="841" t="s">
        <v>1617</v>
      </c>
      <c r="F50" s="841" t="s">
        <v>1617</v>
      </c>
      <c r="G50" s="841" t="s">
        <v>1617</v>
      </c>
      <c r="H50" s="841" t="s">
        <v>1617</v>
      </c>
      <c r="I50" s="841" t="s">
        <v>1617</v>
      </c>
      <c r="J50" s="858" t="s">
        <v>1617</v>
      </c>
      <c r="K50" s="841" t="s">
        <v>1617</v>
      </c>
      <c r="L50" s="841" t="s">
        <v>1617</v>
      </c>
      <c r="M50" s="842" t="s">
        <v>1617</v>
      </c>
      <c r="N50" s="843" t="s">
        <v>1617</v>
      </c>
      <c r="O50" s="843" t="s">
        <v>1617</v>
      </c>
      <c r="P50" s="844" t="s">
        <v>1617</v>
      </c>
      <c r="Q50" s="820" t="s">
        <v>2765</v>
      </c>
    </row>
    <row r="51" spans="1:18" ht="12.6" customHeight="1">
      <c r="A51" s="821" t="s">
        <v>2748</v>
      </c>
      <c r="B51" s="845" t="s">
        <v>1617</v>
      </c>
      <c r="C51" s="841" t="s">
        <v>1617</v>
      </c>
      <c r="D51" s="841" t="s">
        <v>1617</v>
      </c>
      <c r="E51" s="841" t="s">
        <v>1617</v>
      </c>
      <c r="F51" s="846" t="s">
        <v>1617</v>
      </c>
      <c r="G51" s="846" t="s">
        <v>1617</v>
      </c>
      <c r="H51" s="846" t="s">
        <v>1617</v>
      </c>
      <c r="I51" s="846" t="s">
        <v>1617</v>
      </c>
      <c r="J51" s="966" t="s">
        <v>1617</v>
      </c>
      <c r="K51" s="846" t="s">
        <v>1617</v>
      </c>
      <c r="L51" s="846" t="s">
        <v>1617</v>
      </c>
      <c r="M51" s="847" t="s">
        <v>1617</v>
      </c>
      <c r="N51" s="848" t="s">
        <v>1617</v>
      </c>
      <c r="O51" s="848" t="s">
        <v>1617</v>
      </c>
      <c r="P51" s="849" t="s">
        <v>1617</v>
      </c>
      <c r="Q51" s="827" t="s">
        <v>2749</v>
      </c>
      <c r="R51" s="834" t="s">
        <v>1617</v>
      </c>
    </row>
    <row r="52" spans="1:18" ht="12.6" customHeight="1">
      <c r="A52" s="830" t="s">
        <v>2750</v>
      </c>
      <c r="B52" s="845" t="s">
        <v>1617</v>
      </c>
      <c r="C52" s="841" t="s">
        <v>1617</v>
      </c>
      <c r="D52" s="841" t="s">
        <v>1617</v>
      </c>
      <c r="E52" s="841" t="s">
        <v>1617</v>
      </c>
      <c r="F52" s="846" t="s">
        <v>1617</v>
      </c>
      <c r="G52" s="846" t="s">
        <v>1617</v>
      </c>
      <c r="H52" s="846" t="s">
        <v>1617</v>
      </c>
      <c r="I52" s="846" t="s">
        <v>1617</v>
      </c>
      <c r="J52" s="966" t="s">
        <v>1617</v>
      </c>
      <c r="K52" s="846" t="s">
        <v>1617</v>
      </c>
      <c r="L52" s="846" t="s">
        <v>1617</v>
      </c>
      <c r="M52" s="847" t="s">
        <v>1617</v>
      </c>
      <c r="N52" s="848" t="s">
        <v>1617</v>
      </c>
      <c r="O52" s="848" t="s">
        <v>1617</v>
      </c>
      <c r="P52" s="849" t="s">
        <v>1617</v>
      </c>
      <c r="Q52" s="827" t="s">
        <v>2751</v>
      </c>
    </row>
    <row r="53" spans="1:18" s="817" customFormat="1" ht="12.6" customHeight="1">
      <c r="A53" s="819" t="s">
        <v>2766</v>
      </c>
      <c r="B53" s="840">
        <v>27531</v>
      </c>
      <c r="C53" s="841" t="s">
        <v>1617</v>
      </c>
      <c r="D53" s="841">
        <v>3643126</v>
      </c>
      <c r="E53" s="841">
        <v>286843</v>
      </c>
      <c r="F53" s="841" t="s">
        <v>1617</v>
      </c>
      <c r="G53" s="841" t="s">
        <v>1617</v>
      </c>
      <c r="H53" s="841">
        <v>4452</v>
      </c>
      <c r="I53" s="841">
        <v>1893892</v>
      </c>
      <c r="J53" s="858">
        <v>39089</v>
      </c>
      <c r="K53" s="841">
        <v>11878</v>
      </c>
      <c r="L53" s="841">
        <v>2232</v>
      </c>
      <c r="M53" s="842">
        <v>20757</v>
      </c>
      <c r="N53" s="843">
        <v>1065</v>
      </c>
      <c r="O53" s="843">
        <v>33800334</v>
      </c>
      <c r="P53" s="844">
        <v>41881</v>
      </c>
      <c r="Q53" s="816" t="s">
        <v>2767</v>
      </c>
    </row>
    <row r="54" spans="1:18" ht="12.6" customHeight="1">
      <c r="A54" s="821" t="s">
        <v>2748</v>
      </c>
      <c r="B54" s="845">
        <v>27531</v>
      </c>
      <c r="C54" s="841" t="s">
        <v>1617</v>
      </c>
      <c r="D54" s="846">
        <v>3643126</v>
      </c>
      <c r="E54" s="846">
        <v>286843</v>
      </c>
      <c r="F54" s="846" t="s">
        <v>1617</v>
      </c>
      <c r="G54" s="846" t="s">
        <v>1617</v>
      </c>
      <c r="H54" s="846">
        <v>4452</v>
      </c>
      <c r="I54" s="846">
        <v>1893892</v>
      </c>
      <c r="J54" s="966">
        <v>39089</v>
      </c>
      <c r="K54" s="846">
        <v>11878</v>
      </c>
      <c r="L54" s="846">
        <v>2232</v>
      </c>
      <c r="M54" s="847">
        <v>20757</v>
      </c>
      <c r="N54" s="848">
        <v>1065</v>
      </c>
      <c r="O54" s="848">
        <v>33800334</v>
      </c>
      <c r="P54" s="849">
        <v>41881</v>
      </c>
      <c r="Q54" s="827" t="s">
        <v>2749</v>
      </c>
    </row>
    <row r="55" spans="1:18" ht="12.6" customHeight="1">
      <c r="A55" s="830" t="s">
        <v>2750</v>
      </c>
      <c r="B55" s="845" t="s">
        <v>1617</v>
      </c>
      <c r="C55" s="841" t="s">
        <v>1617</v>
      </c>
      <c r="D55" s="841" t="s">
        <v>1617</v>
      </c>
      <c r="E55" s="846" t="s">
        <v>1617</v>
      </c>
      <c r="F55" s="846" t="s">
        <v>1617</v>
      </c>
      <c r="G55" s="846" t="s">
        <v>1617</v>
      </c>
      <c r="H55" s="846" t="s">
        <v>1617</v>
      </c>
      <c r="I55" s="846" t="s">
        <v>1617</v>
      </c>
      <c r="J55" s="966" t="s">
        <v>1617</v>
      </c>
      <c r="K55" s="846" t="s">
        <v>1617</v>
      </c>
      <c r="L55" s="846" t="s">
        <v>1617</v>
      </c>
      <c r="M55" s="847" t="s">
        <v>1617</v>
      </c>
      <c r="N55" s="848" t="s">
        <v>1617</v>
      </c>
      <c r="O55" s="848" t="s">
        <v>1617</v>
      </c>
      <c r="P55" s="849" t="s">
        <v>1617</v>
      </c>
      <c r="Q55" s="827" t="s">
        <v>2751</v>
      </c>
    </row>
    <row r="56" spans="1:18" s="817" customFormat="1" ht="12.6" customHeight="1">
      <c r="A56" s="819" t="s">
        <v>2768</v>
      </c>
      <c r="B56" s="840">
        <v>5786188</v>
      </c>
      <c r="C56" s="841" t="s">
        <v>1617</v>
      </c>
      <c r="D56" s="841" t="s">
        <v>1617</v>
      </c>
      <c r="E56" s="846" t="s">
        <v>1617</v>
      </c>
      <c r="F56" s="841" t="s">
        <v>1617</v>
      </c>
      <c r="G56" s="841" t="s">
        <v>1617</v>
      </c>
      <c r="H56" s="841" t="s">
        <v>1617</v>
      </c>
      <c r="I56" s="841">
        <v>7080000</v>
      </c>
      <c r="J56" s="858">
        <v>79994136</v>
      </c>
      <c r="K56" s="841" t="s">
        <v>1617</v>
      </c>
      <c r="L56" s="841">
        <v>10723555</v>
      </c>
      <c r="M56" s="842" t="s">
        <v>1617</v>
      </c>
      <c r="N56" s="843">
        <v>1716650</v>
      </c>
      <c r="O56" s="843">
        <v>9633515</v>
      </c>
      <c r="P56" s="844" t="s">
        <v>1617</v>
      </c>
      <c r="Q56" s="829" t="s">
        <v>2769</v>
      </c>
    </row>
    <row r="57" spans="1:18" ht="12.6" customHeight="1">
      <c r="A57" s="821" t="s">
        <v>2770</v>
      </c>
      <c r="B57" s="845" t="s">
        <v>1617</v>
      </c>
      <c r="C57" s="841" t="s">
        <v>1617</v>
      </c>
      <c r="D57" s="841" t="s">
        <v>1617</v>
      </c>
      <c r="E57" s="846" t="s">
        <v>1617</v>
      </c>
      <c r="F57" s="841" t="s">
        <v>1617</v>
      </c>
      <c r="G57" s="846" t="s">
        <v>1617</v>
      </c>
      <c r="H57" s="846" t="s">
        <v>1617</v>
      </c>
      <c r="I57" s="846" t="s">
        <v>1617</v>
      </c>
      <c r="J57" s="966" t="s">
        <v>1617</v>
      </c>
      <c r="K57" s="846" t="s">
        <v>1617</v>
      </c>
      <c r="L57" s="846" t="s">
        <v>1617</v>
      </c>
      <c r="M57" s="847" t="s">
        <v>1617</v>
      </c>
      <c r="N57" s="848" t="s">
        <v>1617</v>
      </c>
      <c r="O57" s="848" t="s">
        <v>1617</v>
      </c>
      <c r="P57" s="849" t="s">
        <v>1617</v>
      </c>
      <c r="Q57" s="833" t="s">
        <v>2771</v>
      </c>
    </row>
    <row r="58" spans="1:18" ht="12.6" customHeight="1">
      <c r="A58" s="821" t="s">
        <v>2772</v>
      </c>
      <c r="B58" s="845" t="s">
        <v>1617</v>
      </c>
      <c r="C58" s="841" t="s">
        <v>1617</v>
      </c>
      <c r="D58" s="841" t="s">
        <v>1617</v>
      </c>
      <c r="E58" s="846" t="s">
        <v>1617</v>
      </c>
      <c r="F58" s="846" t="s">
        <v>1617</v>
      </c>
      <c r="G58" s="846" t="s">
        <v>1617</v>
      </c>
      <c r="H58" s="846" t="s">
        <v>1617</v>
      </c>
      <c r="I58" s="846">
        <v>7080000</v>
      </c>
      <c r="J58" s="966">
        <v>79994136</v>
      </c>
      <c r="K58" s="846" t="s">
        <v>1617</v>
      </c>
      <c r="L58" s="846">
        <v>10723555</v>
      </c>
      <c r="M58" s="847" t="s">
        <v>1617</v>
      </c>
      <c r="N58" s="848">
        <v>1716650</v>
      </c>
      <c r="O58" s="848">
        <v>5550414</v>
      </c>
      <c r="P58" s="849" t="s">
        <v>1617</v>
      </c>
      <c r="Q58" s="778" t="s">
        <v>2773</v>
      </c>
    </row>
    <row r="59" spans="1:18" ht="12.6" customHeight="1">
      <c r="A59" s="821" t="s">
        <v>2774</v>
      </c>
      <c r="B59" s="845" t="s">
        <v>3091</v>
      </c>
      <c r="C59" s="841" t="s">
        <v>1617</v>
      </c>
      <c r="D59" s="841" t="s">
        <v>1617</v>
      </c>
      <c r="E59" s="846" t="s">
        <v>1617</v>
      </c>
      <c r="F59" s="841" t="s">
        <v>1617</v>
      </c>
      <c r="G59" s="846" t="s">
        <v>1617</v>
      </c>
      <c r="H59" s="846" t="s">
        <v>1617</v>
      </c>
      <c r="I59" s="846" t="s">
        <v>1617</v>
      </c>
      <c r="J59" s="966" t="s">
        <v>1617</v>
      </c>
      <c r="K59" s="846" t="s">
        <v>1617</v>
      </c>
      <c r="L59" s="846" t="s">
        <v>1617</v>
      </c>
      <c r="M59" s="847" t="s">
        <v>1617</v>
      </c>
      <c r="N59" s="848" t="s">
        <v>1617</v>
      </c>
      <c r="O59" s="848">
        <v>4083101</v>
      </c>
      <c r="P59" s="849" t="s">
        <v>1617</v>
      </c>
      <c r="Q59" s="778" t="s">
        <v>2775</v>
      </c>
    </row>
    <row r="60" spans="1:18" s="817" customFormat="1" ht="12.6" customHeight="1">
      <c r="A60" s="821" t="s">
        <v>2776</v>
      </c>
      <c r="B60" s="845" t="s">
        <v>1617</v>
      </c>
      <c r="C60" s="841" t="s">
        <v>1617</v>
      </c>
      <c r="D60" s="841" t="s">
        <v>1617</v>
      </c>
      <c r="E60" s="846" t="s">
        <v>1617</v>
      </c>
      <c r="F60" s="841" t="s">
        <v>1617</v>
      </c>
      <c r="G60" s="846" t="s">
        <v>1617</v>
      </c>
      <c r="H60" s="846" t="s">
        <v>1617</v>
      </c>
      <c r="I60" s="846" t="s">
        <v>1617</v>
      </c>
      <c r="J60" s="966" t="s">
        <v>1617</v>
      </c>
      <c r="K60" s="846" t="s">
        <v>1617</v>
      </c>
      <c r="L60" s="846" t="s">
        <v>1617</v>
      </c>
      <c r="M60" s="847" t="s">
        <v>1617</v>
      </c>
      <c r="N60" s="837" t="s">
        <v>1617</v>
      </c>
      <c r="O60" s="848" t="s">
        <v>1617</v>
      </c>
      <c r="P60" s="838" t="s">
        <v>1617</v>
      </c>
      <c r="Q60" s="778" t="s">
        <v>2777</v>
      </c>
    </row>
    <row r="61" spans="1:18" s="817" customFormat="1" ht="12.6" customHeight="1">
      <c r="A61" s="340"/>
      <c r="B61" s="850"/>
      <c r="C61" s="851"/>
      <c r="D61" s="841"/>
      <c r="E61" s="841"/>
      <c r="F61" s="841"/>
      <c r="G61" s="841"/>
      <c r="H61" s="841"/>
      <c r="I61" s="841"/>
      <c r="J61" s="858"/>
      <c r="K61" s="852"/>
      <c r="L61" s="853"/>
      <c r="M61" s="836"/>
      <c r="N61" s="12"/>
      <c r="O61" s="12"/>
      <c r="P61" s="854"/>
      <c r="Q61" s="778"/>
    </row>
    <row r="62" spans="1:18" s="817" customFormat="1" ht="12.6" customHeight="1">
      <c r="A62" s="855"/>
      <c r="B62" s="840"/>
      <c r="C62" s="841"/>
      <c r="D62" s="841"/>
      <c r="E62" s="841"/>
      <c r="F62" s="841"/>
      <c r="G62" s="841"/>
      <c r="H62" s="841"/>
      <c r="I62" s="841"/>
      <c r="J62" s="858"/>
      <c r="K62" s="853"/>
      <c r="M62" s="852"/>
      <c r="N62" s="12"/>
      <c r="O62" s="12"/>
      <c r="P62" s="854"/>
      <c r="Q62" s="856"/>
    </row>
    <row r="63" spans="1:18" s="817" customFormat="1" ht="12.6" customHeight="1">
      <c r="A63" s="857"/>
      <c r="B63" s="845"/>
      <c r="C63" s="841"/>
      <c r="D63" s="841"/>
      <c r="E63" s="846"/>
      <c r="F63" s="841"/>
      <c r="G63" s="841"/>
      <c r="H63" s="846"/>
      <c r="I63" s="841"/>
      <c r="J63" s="854"/>
      <c r="K63" s="846"/>
      <c r="L63" s="841"/>
      <c r="M63" s="841"/>
      <c r="N63" s="846"/>
      <c r="O63" s="841"/>
      <c r="P63" s="858"/>
      <c r="Q63" s="856"/>
    </row>
    <row r="64" spans="1:18" s="817" customFormat="1" ht="12.6" customHeight="1">
      <c r="A64" s="857"/>
      <c r="B64" s="845"/>
      <c r="C64" s="841"/>
      <c r="D64" s="859"/>
      <c r="E64" s="846"/>
      <c r="F64" s="841"/>
      <c r="G64" s="860"/>
      <c r="H64" s="846"/>
      <c r="I64" s="841"/>
      <c r="J64" s="854"/>
      <c r="K64" s="846"/>
      <c r="L64" s="841"/>
      <c r="M64" s="860"/>
      <c r="N64" s="846"/>
      <c r="O64" s="841"/>
      <c r="P64" s="858"/>
      <c r="Q64" s="856"/>
    </row>
    <row r="65" spans="1:17" s="817" customFormat="1" ht="12.95" customHeight="1">
      <c r="A65" s="861"/>
      <c r="B65" s="862"/>
      <c r="C65" s="863"/>
      <c r="D65" s="2007"/>
      <c r="E65" s="863"/>
      <c r="F65" s="863"/>
      <c r="G65" s="864"/>
      <c r="H65" s="863"/>
      <c r="I65" s="863"/>
      <c r="J65" s="2008"/>
      <c r="K65" s="863"/>
      <c r="L65" s="863"/>
      <c r="M65" s="864"/>
      <c r="N65" s="863"/>
      <c r="O65" s="863"/>
      <c r="P65" s="865"/>
      <c r="Q65" s="866"/>
    </row>
    <row r="66" spans="1:17" s="817" customFormat="1" ht="12.95" customHeight="1">
      <c r="A66" s="867" t="s">
        <v>2785</v>
      </c>
      <c r="B66" s="846"/>
      <c r="C66" s="846"/>
      <c r="D66" s="868"/>
      <c r="E66" s="846"/>
      <c r="F66" s="846"/>
      <c r="G66" s="848"/>
      <c r="H66" s="846"/>
      <c r="I66" s="846"/>
      <c r="J66" s="848"/>
      <c r="K66" s="846"/>
      <c r="L66" s="846"/>
      <c r="M66" s="848"/>
      <c r="N66" s="846"/>
      <c r="O66" s="846"/>
      <c r="P66" s="848"/>
      <c r="Q66" s="856" t="s">
        <v>2786</v>
      </c>
    </row>
    <row r="67" spans="1:17" s="869" customFormat="1" ht="12.95" customHeight="1">
      <c r="B67" s="870"/>
      <c r="C67" s="870"/>
      <c r="D67" s="870"/>
      <c r="E67" s="870"/>
      <c r="F67" s="870"/>
      <c r="G67" s="870"/>
      <c r="H67" s="870"/>
      <c r="I67" s="871"/>
      <c r="J67" s="871"/>
      <c r="K67" s="871"/>
      <c r="L67" s="871"/>
      <c r="M67" s="871"/>
      <c r="N67" s="871"/>
      <c r="O67" s="871"/>
      <c r="P67" s="871"/>
      <c r="Q67" s="872"/>
    </row>
    <row r="68" spans="1:17" s="876" customFormat="1" ht="12" customHeight="1">
      <c r="A68" s="772"/>
      <c r="B68" s="873"/>
      <c r="C68" s="874"/>
      <c r="D68" s="873"/>
      <c r="E68" s="873"/>
      <c r="F68" s="873"/>
      <c r="G68" s="875"/>
      <c r="H68" s="841"/>
      <c r="I68" s="841"/>
      <c r="J68" s="841"/>
      <c r="K68" s="841"/>
      <c r="L68" s="841"/>
      <c r="M68" s="841"/>
      <c r="N68" s="841"/>
      <c r="O68" s="841"/>
      <c r="P68" s="841"/>
      <c r="Q68" s="771"/>
    </row>
    <row r="69" spans="1:17" s="876" customFormat="1" ht="12" customHeight="1">
      <c r="B69" s="877"/>
      <c r="C69" s="878"/>
      <c r="D69" s="875"/>
      <c r="E69" s="877"/>
      <c r="F69" s="878"/>
      <c r="G69" s="875"/>
      <c r="H69" s="877"/>
      <c r="I69" s="878"/>
      <c r="J69" s="875"/>
      <c r="K69" s="877"/>
      <c r="L69" s="878"/>
      <c r="M69" s="875"/>
      <c r="N69" s="877"/>
      <c r="O69" s="878"/>
      <c r="P69" s="875"/>
      <c r="Q69" s="879"/>
    </row>
    <row r="70" spans="1:17" s="876" customFormat="1" ht="12" customHeight="1">
      <c r="B70" s="880"/>
      <c r="C70" s="878"/>
      <c r="D70" s="875"/>
      <c r="E70" s="880"/>
      <c r="F70" s="878"/>
      <c r="G70" s="875"/>
      <c r="H70" s="877"/>
      <c r="I70" s="878"/>
      <c r="J70" s="875"/>
      <c r="K70" s="880"/>
      <c r="L70" s="878"/>
      <c r="M70" s="875"/>
      <c r="N70" s="880"/>
      <c r="O70" s="878"/>
      <c r="P70" s="875"/>
      <c r="Q70" s="879"/>
    </row>
    <row r="71" spans="1:17" s="876" customFormat="1" ht="12" customHeight="1">
      <c r="B71" s="880"/>
      <c r="C71" s="878"/>
      <c r="D71" s="875"/>
      <c r="E71" s="880"/>
      <c r="F71" s="878"/>
      <c r="G71" s="875"/>
      <c r="H71" s="877"/>
      <c r="I71" s="878"/>
      <c r="J71" s="875"/>
      <c r="K71" s="880"/>
      <c r="L71" s="878"/>
      <c r="M71" s="875"/>
      <c r="N71" s="880"/>
      <c r="O71" s="878"/>
      <c r="P71" s="875"/>
      <c r="Q71" s="879"/>
    </row>
    <row r="72" spans="1:17" ht="14.25" customHeight="1">
      <c r="A72" s="876"/>
      <c r="B72" s="877"/>
      <c r="C72" s="881"/>
      <c r="E72" s="877"/>
      <c r="F72" s="881"/>
      <c r="H72" s="877"/>
      <c r="I72" s="881"/>
      <c r="J72" s="875"/>
      <c r="K72" s="877"/>
      <c r="L72" s="881"/>
      <c r="M72" s="875"/>
      <c r="N72" s="877"/>
      <c r="O72" s="881"/>
      <c r="P72" s="875"/>
      <c r="Q72" s="879"/>
    </row>
    <row r="73" spans="1:17" ht="14.25" customHeight="1">
      <c r="B73" s="846"/>
      <c r="C73" s="846"/>
      <c r="D73" s="846"/>
      <c r="E73" s="846"/>
      <c r="F73" s="846"/>
      <c r="G73" s="846"/>
      <c r="H73" s="846"/>
      <c r="I73" s="846"/>
      <c r="K73" s="846"/>
      <c r="L73" s="846"/>
      <c r="N73" s="846"/>
      <c r="O73" s="846"/>
    </row>
    <row r="74" spans="1:17" ht="14.25" customHeight="1">
      <c r="B74" s="846"/>
      <c r="C74" s="846"/>
      <c r="D74" s="342"/>
      <c r="E74" s="846"/>
      <c r="F74" s="846"/>
      <c r="G74" s="342"/>
      <c r="H74" s="846"/>
      <c r="I74" s="846"/>
      <c r="J74" s="846"/>
      <c r="K74" s="846"/>
      <c r="L74" s="846"/>
      <c r="M74" s="846"/>
      <c r="N74" s="846"/>
      <c r="O74" s="846"/>
      <c r="P74" s="846"/>
    </row>
    <row r="75" spans="1:17" ht="14.25" customHeight="1">
      <c r="B75" s="342"/>
      <c r="C75" s="841"/>
      <c r="E75" s="342"/>
      <c r="F75" s="841"/>
      <c r="H75" s="342"/>
      <c r="I75" s="841"/>
      <c r="J75" s="342"/>
      <c r="K75" s="342"/>
      <c r="L75" s="841"/>
      <c r="M75" s="342"/>
      <c r="N75" s="342"/>
      <c r="O75" s="841"/>
      <c r="P75" s="342"/>
    </row>
    <row r="76" spans="1:17" s="817" customFormat="1" ht="14.25" customHeight="1">
      <c r="A76" s="771"/>
      <c r="B76" s="772"/>
      <c r="C76" s="342"/>
      <c r="D76" s="859"/>
      <c r="E76" s="772"/>
      <c r="F76" s="342"/>
      <c r="G76" s="859"/>
      <c r="H76" s="772"/>
      <c r="I76" s="342"/>
      <c r="J76" s="772"/>
      <c r="K76" s="772"/>
      <c r="L76" s="342"/>
      <c r="M76" s="772"/>
      <c r="N76" s="772"/>
      <c r="O76" s="342"/>
      <c r="P76" s="772"/>
      <c r="Q76" s="856"/>
    </row>
    <row r="77" spans="1:17" s="817" customFormat="1" ht="14.25" customHeight="1">
      <c r="C77" s="772"/>
      <c r="D77" s="859"/>
      <c r="F77" s="772"/>
      <c r="G77" s="859"/>
      <c r="I77" s="772"/>
      <c r="J77" s="859"/>
      <c r="L77" s="772"/>
      <c r="M77" s="859"/>
      <c r="O77" s="772"/>
      <c r="P77" s="859"/>
      <c r="Q77" s="882"/>
    </row>
    <row r="78" spans="1:17" s="817" customFormat="1" ht="14.25" customHeight="1">
      <c r="D78" s="883"/>
      <c r="G78" s="884"/>
      <c r="J78" s="859"/>
      <c r="M78" s="859"/>
      <c r="P78" s="859"/>
      <c r="Q78" s="856"/>
    </row>
    <row r="79" spans="1:17" s="817" customFormat="1" ht="14.25" customHeight="1">
      <c r="B79" s="885"/>
      <c r="D79" s="809"/>
      <c r="E79" s="885"/>
      <c r="G79" s="886"/>
      <c r="H79" s="885"/>
      <c r="J79" s="884"/>
      <c r="K79" s="885"/>
      <c r="M79" s="884"/>
      <c r="N79" s="885"/>
      <c r="P79" s="884"/>
      <c r="Q79" s="882"/>
    </row>
    <row r="80" spans="1:17" s="817" customFormat="1" ht="14.25" customHeight="1">
      <c r="B80" s="809"/>
      <c r="C80" s="883"/>
      <c r="D80" s="887"/>
      <c r="E80" s="809"/>
      <c r="F80" s="883"/>
      <c r="G80" s="888"/>
      <c r="H80" s="809"/>
      <c r="I80" s="883"/>
      <c r="J80" s="886"/>
      <c r="K80" s="809"/>
      <c r="L80" s="883"/>
      <c r="M80" s="886"/>
      <c r="N80" s="809"/>
      <c r="O80" s="883"/>
      <c r="P80" s="886"/>
      <c r="Q80" s="856"/>
    </row>
    <row r="81" spans="1:17" s="817" customFormat="1" ht="14.25" customHeight="1">
      <c r="B81" s="889"/>
      <c r="C81" s="809"/>
      <c r="D81" s="772"/>
      <c r="E81" s="889"/>
      <c r="F81" s="809"/>
      <c r="G81" s="772"/>
      <c r="H81" s="889"/>
      <c r="I81" s="809"/>
      <c r="J81" s="888"/>
      <c r="K81" s="889"/>
      <c r="L81" s="809"/>
      <c r="M81" s="888"/>
      <c r="N81" s="889"/>
      <c r="O81" s="809"/>
      <c r="P81" s="888"/>
      <c r="Q81" s="856"/>
    </row>
    <row r="82" spans="1:17" s="817" customFormat="1" ht="14.25" customHeight="1">
      <c r="B82" s="771"/>
      <c r="C82" s="889"/>
      <c r="D82" s="772"/>
      <c r="E82" s="771"/>
      <c r="F82" s="889"/>
      <c r="G82" s="772"/>
      <c r="H82" s="771"/>
      <c r="I82" s="889"/>
      <c r="J82" s="772"/>
      <c r="K82" s="771"/>
      <c r="L82" s="889"/>
      <c r="M82" s="772"/>
      <c r="N82" s="771"/>
      <c r="O82" s="889"/>
      <c r="P82" s="772"/>
      <c r="Q82" s="890"/>
    </row>
    <row r="83" spans="1:17" s="817" customFormat="1" ht="14.25" customHeight="1">
      <c r="B83" s="771"/>
      <c r="C83" s="771"/>
      <c r="D83" s="772"/>
      <c r="E83" s="771"/>
      <c r="F83" s="771"/>
      <c r="G83" s="772"/>
      <c r="H83" s="771"/>
      <c r="I83" s="771"/>
      <c r="J83" s="772"/>
      <c r="K83" s="771"/>
      <c r="L83" s="771"/>
      <c r="M83" s="772"/>
      <c r="N83" s="771"/>
      <c r="O83" s="771"/>
      <c r="P83" s="772"/>
      <c r="Q83" s="890"/>
    </row>
    <row r="84" spans="1:17" ht="14.25" customHeight="1">
      <c r="A84" s="817"/>
      <c r="Q84" s="890"/>
    </row>
    <row r="85" spans="1:17" ht="14.25" customHeight="1">
      <c r="Q85" s="890"/>
    </row>
    <row r="86" spans="1:17" ht="14.25" customHeight="1">
      <c r="Q86" s="890"/>
    </row>
    <row r="87" spans="1:17" ht="14.25" customHeight="1">
      <c r="D87" s="859"/>
      <c r="G87" s="859"/>
      <c r="Q87" s="890"/>
    </row>
    <row r="88" spans="1:17" ht="14.25" customHeight="1">
      <c r="B88" s="817"/>
      <c r="D88" s="859"/>
      <c r="E88" s="817"/>
      <c r="G88" s="859"/>
      <c r="H88" s="817"/>
      <c r="J88" s="859"/>
      <c r="K88" s="817"/>
      <c r="M88" s="859"/>
      <c r="N88" s="817"/>
      <c r="P88" s="859"/>
    </row>
    <row r="89" spans="1:17" ht="14.25" customHeight="1">
      <c r="B89" s="817"/>
      <c r="C89" s="817"/>
      <c r="D89" s="859"/>
      <c r="E89" s="817"/>
      <c r="F89" s="817"/>
      <c r="G89" s="859"/>
      <c r="H89" s="817"/>
      <c r="I89" s="817"/>
      <c r="J89" s="859"/>
      <c r="K89" s="817"/>
      <c r="L89" s="817"/>
      <c r="M89" s="859"/>
      <c r="N89" s="817"/>
      <c r="O89" s="817"/>
      <c r="P89" s="859"/>
    </row>
    <row r="90" spans="1:17" ht="14.25" customHeight="1">
      <c r="B90" s="817"/>
      <c r="C90" s="817"/>
      <c r="D90" s="859"/>
      <c r="E90" s="817"/>
      <c r="F90" s="817"/>
      <c r="G90" s="859"/>
      <c r="H90" s="817"/>
      <c r="I90" s="817"/>
      <c r="J90" s="859"/>
      <c r="K90" s="817"/>
      <c r="L90" s="817"/>
      <c r="M90" s="859"/>
      <c r="N90" s="817"/>
      <c r="O90" s="817"/>
      <c r="P90" s="859"/>
    </row>
    <row r="91" spans="1:17" ht="14.25" customHeight="1">
      <c r="B91" s="817"/>
      <c r="C91" s="817"/>
      <c r="D91" s="859"/>
      <c r="E91" s="817"/>
      <c r="F91" s="817"/>
      <c r="G91" s="859"/>
      <c r="H91" s="817"/>
      <c r="I91" s="817"/>
      <c r="J91" s="859"/>
      <c r="K91" s="817"/>
      <c r="L91" s="817"/>
      <c r="M91" s="859"/>
      <c r="N91" s="817"/>
      <c r="O91" s="817"/>
      <c r="P91" s="859"/>
    </row>
    <row r="92" spans="1:17" ht="14.25" customHeight="1">
      <c r="B92" s="817"/>
      <c r="C92" s="817"/>
      <c r="D92" s="859"/>
      <c r="E92" s="817"/>
      <c r="F92" s="817"/>
      <c r="G92" s="859"/>
      <c r="H92" s="817"/>
      <c r="I92" s="817"/>
      <c r="J92" s="859"/>
      <c r="K92" s="817"/>
      <c r="L92" s="817"/>
      <c r="M92" s="859"/>
      <c r="N92" s="817"/>
      <c r="O92" s="817"/>
      <c r="P92" s="859"/>
    </row>
    <row r="93" spans="1:17" ht="14.25" customHeight="1">
      <c r="B93" s="817"/>
      <c r="C93" s="817"/>
      <c r="D93" s="859"/>
      <c r="E93" s="817"/>
      <c r="F93" s="817"/>
      <c r="G93" s="859"/>
      <c r="H93" s="817"/>
      <c r="I93" s="817"/>
      <c r="J93" s="859"/>
      <c r="K93" s="817"/>
      <c r="L93" s="817"/>
      <c r="M93" s="859"/>
      <c r="N93" s="817"/>
      <c r="O93" s="817"/>
      <c r="P93" s="859"/>
    </row>
    <row r="94" spans="1:17" ht="14.25" customHeight="1">
      <c r="B94" s="817"/>
      <c r="C94" s="817"/>
      <c r="D94" s="859"/>
      <c r="E94" s="817"/>
      <c r="F94" s="817"/>
      <c r="G94" s="859"/>
      <c r="H94" s="817"/>
      <c r="I94" s="817"/>
      <c r="J94" s="859"/>
      <c r="K94" s="817"/>
      <c r="L94" s="817"/>
      <c r="M94" s="859"/>
      <c r="N94" s="817"/>
      <c r="O94" s="817"/>
      <c r="P94" s="859"/>
    </row>
    <row r="95" spans="1:17" ht="14.25" customHeight="1">
      <c r="B95" s="817"/>
      <c r="C95" s="817"/>
      <c r="E95" s="817"/>
      <c r="F95" s="817"/>
      <c r="H95" s="817"/>
      <c r="I95" s="817"/>
      <c r="J95" s="859"/>
      <c r="K95" s="817"/>
      <c r="L95" s="817"/>
      <c r="M95" s="859"/>
      <c r="N95" s="817"/>
      <c r="O95" s="817"/>
      <c r="P95" s="859"/>
    </row>
    <row r="96" spans="1:17" ht="14.25" customHeight="1">
      <c r="C96" s="817"/>
      <c r="F96" s="817"/>
      <c r="I96" s="817"/>
      <c r="L96" s="817"/>
      <c r="O96" s="817"/>
    </row>
  </sheetData>
  <mergeCells count="2">
    <mergeCell ref="B5:J6"/>
    <mergeCell ref="K5:P6"/>
  </mergeCells>
  <printOptions gridLinesSet="0"/>
  <pageMargins left="0.19685039370078741" right="0.19685039370078741" top="0.39370078740157483" bottom="0.19685039370078741" header="0.51181102362204722" footer="0.51181102362204722"/>
  <pageSetup paperSize="9" scale="65" firstPageNumber="67" orientation="landscape" horizontalDpi="4294967292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K52"/>
  <sheetViews>
    <sheetView showGridLines="0" zoomScale="80" zoomScaleNormal="80" workbookViewId="0"/>
  </sheetViews>
  <sheetFormatPr baseColWidth="10" defaultRowHeight="15"/>
  <cols>
    <col min="1" max="1" width="46.625" style="771" customWidth="1"/>
    <col min="2" max="2" width="20.625" style="771" customWidth="1"/>
    <col min="3" max="4" width="22" style="771" customWidth="1"/>
    <col min="5" max="6" width="22" style="892" customWidth="1"/>
    <col min="7" max="7" width="52.25" style="809" customWidth="1"/>
    <col min="8" max="255" width="11" style="771"/>
    <col min="256" max="256" width="46.625" style="771" customWidth="1"/>
    <col min="257" max="257" width="20.625" style="771" customWidth="1"/>
    <col min="258" max="261" width="22" style="771" customWidth="1"/>
    <col min="262" max="262" width="3.25" style="771" customWidth="1"/>
    <col min="263" max="263" width="52.25" style="771" customWidth="1"/>
    <col min="264" max="511" width="11" style="771"/>
    <col min="512" max="512" width="46.625" style="771" customWidth="1"/>
    <col min="513" max="513" width="20.625" style="771" customWidth="1"/>
    <col min="514" max="517" width="22" style="771" customWidth="1"/>
    <col min="518" max="518" width="3.25" style="771" customWidth="1"/>
    <col min="519" max="519" width="52.25" style="771" customWidth="1"/>
    <col min="520" max="767" width="11" style="771"/>
    <col min="768" max="768" width="46.625" style="771" customWidth="1"/>
    <col min="769" max="769" width="20.625" style="771" customWidth="1"/>
    <col min="770" max="773" width="22" style="771" customWidth="1"/>
    <col min="774" max="774" width="3.25" style="771" customWidth="1"/>
    <col min="775" max="775" width="52.25" style="771" customWidth="1"/>
    <col min="776" max="1023" width="11" style="771"/>
    <col min="1024" max="1024" width="46.625" style="771" customWidth="1"/>
    <col min="1025" max="1025" width="20.625" style="771" customWidth="1"/>
    <col min="1026" max="1029" width="22" style="771" customWidth="1"/>
    <col min="1030" max="1030" width="3.25" style="771" customWidth="1"/>
    <col min="1031" max="1031" width="52.25" style="771" customWidth="1"/>
    <col min="1032" max="1279" width="11" style="771"/>
    <col min="1280" max="1280" width="46.625" style="771" customWidth="1"/>
    <col min="1281" max="1281" width="20.625" style="771" customWidth="1"/>
    <col min="1282" max="1285" width="22" style="771" customWidth="1"/>
    <col min="1286" max="1286" width="3.25" style="771" customWidth="1"/>
    <col min="1287" max="1287" width="52.25" style="771" customWidth="1"/>
    <col min="1288" max="1535" width="11" style="771"/>
    <col min="1536" max="1536" width="46.625" style="771" customWidth="1"/>
    <col min="1537" max="1537" width="20.625" style="771" customWidth="1"/>
    <col min="1538" max="1541" width="22" style="771" customWidth="1"/>
    <col min="1542" max="1542" width="3.25" style="771" customWidth="1"/>
    <col min="1543" max="1543" width="52.25" style="771" customWidth="1"/>
    <col min="1544" max="1791" width="11" style="771"/>
    <col min="1792" max="1792" width="46.625" style="771" customWidth="1"/>
    <col min="1793" max="1793" width="20.625" style="771" customWidth="1"/>
    <col min="1794" max="1797" width="22" style="771" customWidth="1"/>
    <col min="1798" max="1798" width="3.25" style="771" customWidth="1"/>
    <col min="1799" max="1799" width="52.25" style="771" customWidth="1"/>
    <col min="1800" max="2047" width="11" style="771"/>
    <col min="2048" max="2048" width="46.625" style="771" customWidth="1"/>
    <col min="2049" max="2049" width="20.625" style="771" customWidth="1"/>
    <col min="2050" max="2053" width="22" style="771" customWidth="1"/>
    <col min="2054" max="2054" width="3.25" style="771" customWidth="1"/>
    <col min="2055" max="2055" width="52.25" style="771" customWidth="1"/>
    <col min="2056" max="2303" width="11" style="771"/>
    <col min="2304" max="2304" width="46.625" style="771" customWidth="1"/>
    <col min="2305" max="2305" width="20.625" style="771" customWidth="1"/>
    <col min="2306" max="2309" width="22" style="771" customWidth="1"/>
    <col min="2310" max="2310" width="3.25" style="771" customWidth="1"/>
    <col min="2311" max="2311" width="52.25" style="771" customWidth="1"/>
    <col min="2312" max="2559" width="11" style="771"/>
    <col min="2560" max="2560" width="46.625" style="771" customWidth="1"/>
    <col min="2561" max="2561" width="20.625" style="771" customWidth="1"/>
    <col min="2562" max="2565" width="22" style="771" customWidth="1"/>
    <col min="2566" max="2566" width="3.25" style="771" customWidth="1"/>
    <col min="2567" max="2567" width="52.25" style="771" customWidth="1"/>
    <col min="2568" max="2815" width="11" style="771"/>
    <col min="2816" max="2816" width="46.625" style="771" customWidth="1"/>
    <col min="2817" max="2817" width="20.625" style="771" customWidth="1"/>
    <col min="2818" max="2821" width="22" style="771" customWidth="1"/>
    <col min="2822" max="2822" width="3.25" style="771" customWidth="1"/>
    <col min="2823" max="2823" width="52.25" style="771" customWidth="1"/>
    <col min="2824" max="3071" width="11" style="771"/>
    <col min="3072" max="3072" width="46.625" style="771" customWidth="1"/>
    <col min="3073" max="3073" width="20.625" style="771" customWidth="1"/>
    <col min="3074" max="3077" width="22" style="771" customWidth="1"/>
    <col min="3078" max="3078" width="3.25" style="771" customWidth="1"/>
    <col min="3079" max="3079" width="52.25" style="771" customWidth="1"/>
    <col min="3080" max="3327" width="11" style="771"/>
    <col min="3328" max="3328" width="46.625" style="771" customWidth="1"/>
    <col min="3329" max="3329" width="20.625" style="771" customWidth="1"/>
    <col min="3330" max="3333" width="22" style="771" customWidth="1"/>
    <col min="3334" max="3334" width="3.25" style="771" customWidth="1"/>
    <col min="3335" max="3335" width="52.25" style="771" customWidth="1"/>
    <col min="3336" max="3583" width="11" style="771"/>
    <col min="3584" max="3584" width="46.625" style="771" customWidth="1"/>
    <col min="3585" max="3585" width="20.625" style="771" customWidth="1"/>
    <col min="3586" max="3589" width="22" style="771" customWidth="1"/>
    <col min="3590" max="3590" width="3.25" style="771" customWidth="1"/>
    <col min="3591" max="3591" width="52.25" style="771" customWidth="1"/>
    <col min="3592" max="3839" width="11" style="771"/>
    <col min="3840" max="3840" width="46.625" style="771" customWidth="1"/>
    <col min="3841" max="3841" width="20.625" style="771" customWidth="1"/>
    <col min="3842" max="3845" width="22" style="771" customWidth="1"/>
    <col min="3846" max="3846" width="3.25" style="771" customWidth="1"/>
    <col min="3847" max="3847" width="52.25" style="771" customWidth="1"/>
    <col min="3848" max="4095" width="11" style="771"/>
    <col min="4096" max="4096" width="46.625" style="771" customWidth="1"/>
    <col min="4097" max="4097" width="20.625" style="771" customWidth="1"/>
    <col min="4098" max="4101" width="22" style="771" customWidth="1"/>
    <col min="4102" max="4102" width="3.25" style="771" customWidth="1"/>
    <col min="4103" max="4103" width="52.25" style="771" customWidth="1"/>
    <col min="4104" max="4351" width="11" style="771"/>
    <col min="4352" max="4352" width="46.625" style="771" customWidth="1"/>
    <col min="4353" max="4353" width="20.625" style="771" customWidth="1"/>
    <col min="4354" max="4357" width="22" style="771" customWidth="1"/>
    <col min="4358" max="4358" width="3.25" style="771" customWidth="1"/>
    <col min="4359" max="4359" width="52.25" style="771" customWidth="1"/>
    <col min="4360" max="4607" width="11" style="771"/>
    <col min="4608" max="4608" width="46.625" style="771" customWidth="1"/>
    <col min="4609" max="4609" width="20.625" style="771" customWidth="1"/>
    <col min="4610" max="4613" width="22" style="771" customWidth="1"/>
    <col min="4614" max="4614" width="3.25" style="771" customWidth="1"/>
    <col min="4615" max="4615" width="52.25" style="771" customWidth="1"/>
    <col min="4616" max="4863" width="11" style="771"/>
    <col min="4864" max="4864" width="46.625" style="771" customWidth="1"/>
    <col min="4865" max="4865" width="20.625" style="771" customWidth="1"/>
    <col min="4866" max="4869" width="22" style="771" customWidth="1"/>
    <col min="4870" max="4870" width="3.25" style="771" customWidth="1"/>
    <col min="4871" max="4871" width="52.25" style="771" customWidth="1"/>
    <col min="4872" max="5119" width="11" style="771"/>
    <col min="5120" max="5120" width="46.625" style="771" customWidth="1"/>
    <col min="5121" max="5121" width="20.625" style="771" customWidth="1"/>
    <col min="5122" max="5125" width="22" style="771" customWidth="1"/>
    <col min="5126" max="5126" width="3.25" style="771" customWidth="1"/>
    <col min="5127" max="5127" width="52.25" style="771" customWidth="1"/>
    <col min="5128" max="5375" width="11" style="771"/>
    <col min="5376" max="5376" width="46.625" style="771" customWidth="1"/>
    <col min="5377" max="5377" width="20.625" style="771" customWidth="1"/>
    <col min="5378" max="5381" width="22" style="771" customWidth="1"/>
    <col min="5382" max="5382" width="3.25" style="771" customWidth="1"/>
    <col min="5383" max="5383" width="52.25" style="771" customWidth="1"/>
    <col min="5384" max="5631" width="11" style="771"/>
    <col min="5632" max="5632" width="46.625" style="771" customWidth="1"/>
    <col min="5633" max="5633" width="20.625" style="771" customWidth="1"/>
    <col min="5634" max="5637" width="22" style="771" customWidth="1"/>
    <col min="5638" max="5638" width="3.25" style="771" customWidth="1"/>
    <col min="5639" max="5639" width="52.25" style="771" customWidth="1"/>
    <col min="5640" max="5887" width="11" style="771"/>
    <col min="5888" max="5888" width="46.625" style="771" customWidth="1"/>
    <col min="5889" max="5889" width="20.625" style="771" customWidth="1"/>
    <col min="5890" max="5893" width="22" style="771" customWidth="1"/>
    <col min="5894" max="5894" width="3.25" style="771" customWidth="1"/>
    <col min="5895" max="5895" width="52.25" style="771" customWidth="1"/>
    <col min="5896" max="6143" width="11" style="771"/>
    <col min="6144" max="6144" width="46.625" style="771" customWidth="1"/>
    <col min="6145" max="6145" width="20.625" style="771" customWidth="1"/>
    <col min="6146" max="6149" width="22" style="771" customWidth="1"/>
    <col min="6150" max="6150" width="3.25" style="771" customWidth="1"/>
    <col min="6151" max="6151" width="52.25" style="771" customWidth="1"/>
    <col min="6152" max="6399" width="11" style="771"/>
    <col min="6400" max="6400" width="46.625" style="771" customWidth="1"/>
    <col min="6401" max="6401" width="20.625" style="771" customWidth="1"/>
    <col min="6402" max="6405" width="22" style="771" customWidth="1"/>
    <col min="6406" max="6406" width="3.25" style="771" customWidth="1"/>
    <col min="6407" max="6407" width="52.25" style="771" customWidth="1"/>
    <col min="6408" max="6655" width="11" style="771"/>
    <col min="6656" max="6656" width="46.625" style="771" customWidth="1"/>
    <col min="6657" max="6657" width="20.625" style="771" customWidth="1"/>
    <col min="6658" max="6661" width="22" style="771" customWidth="1"/>
    <col min="6662" max="6662" width="3.25" style="771" customWidth="1"/>
    <col min="6663" max="6663" width="52.25" style="771" customWidth="1"/>
    <col min="6664" max="6911" width="11" style="771"/>
    <col min="6912" max="6912" width="46.625" style="771" customWidth="1"/>
    <col min="6913" max="6913" width="20.625" style="771" customWidth="1"/>
    <col min="6914" max="6917" width="22" style="771" customWidth="1"/>
    <col min="6918" max="6918" width="3.25" style="771" customWidth="1"/>
    <col min="6919" max="6919" width="52.25" style="771" customWidth="1"/>
    <col min="6920" max="7167" width="11" style="771"/>
    <col min="7168" max="7168" width="46.625" style="771" customWidth="1"/>
    <col min="7169" max="7169" width="20.625" style="771" customWidth="1"/>
    <col min="7170" max="7173" width="22" style="771" customWidth="1"/>
    <col min="7174" max="7174" width="3.25" style="771" customWidth="1"/>
    <col min="7175" max="7175" width="52.25" style="771" customWidth="1"/>
    <col min="7176" max="7423" width="11" style="771"/>
    <col min="7424" max="7424" width="46.625" style="771" customWidth="1"/>
    <col min="7425" max="7425" width="20.625" style="771" customWidth="1"/>
    <col min="7426" max="7429" width="22" style="771" customWidth="1"/>
    <col min="7430" max="7430" width="3.25" style="771" customWidth="1"/>
    <col min="7431" max="7431" width="52.25" style="771" customWidth="1"/>
    <col min="7432" max="7679" width="11" style="771"/>
    <col min="7680" max="7680" width="46.625" style="771" customWidth="1"/>
    <col min="7681" max="7681" width="20.625" style="771" customWidth="1"/>
    <col min="7682" max="7685" width="22" style="771" customWidth="1"/>
    <col min="7686" max="7686" width="3.25" style="771" customWidth="1"/>
    <col min="7687" max="7687" width="52.25" style="771" customWidth="1"/>
    <col min="7688" max="7935" width="11" style="771"/>
    <col min="7936" max="7936" width="46.625" style="771" customWidth="1"/>
    <col min="7937" max="7937" width="20.625" style="771" customWidth="1"/>
    <col min="7938" max="7941" width="22" style="771" customWidth="1"/>
    <col min="7942" max="7942" width="3.25" style="771" customWidth="1"/>
    <col min="7943" max="7943" width="52.25" style="771" customWidth="1"/>
    <col min="7944" max="8191" width="11" style="771"/>
    <col min="8192" max="8192" width="46.625" style="771" customWidth="1"/>
    <col min="8193" max="8193" width="20.625" style="771" customWidth="1"/>
    <col min="8194" max="8197" width="22" style="771" customWidth="1"/>
    <col min="8198" max="8198" width="3.25" style="771" customWidth="1"/>
    <col min="8199" max="8199" width="52.25" style="771" customWidth="1"/>
    <col min="8200" max="8447" width="11" style="771"/>
    <col min="8448" max="8448" width="46.625" style="771" customWidth="1"/>
    <col min="8449" max="8449" width="20.625" style="771" customWidth="1"/>
    <col min="8450" max="8453" width="22" style="771" customWidth="1"/>
    <col min="8454" max="8454" width="3.25" style="771" customWidth="1"/>
    <col min="8455" max="8455" width="52.25" style="771" customWidth="1"/>
    <col min="8456" max="8703" width="11" style="771"/>
    <col min="8704" max="8704" width="46.625" style="771" customWidth="1"/>
    <col min="8705" max="8705" width="20.625" style="771" customWidth="1"/>
    <col min="8706" max="8709" width="22" style="771" customWidth="1"/>
    <col min="8710" max="8710" width="3.25" style="771" customWidth="1"/>
    <col min="8711" max="8711" width="52.25" style="771" customWidth="1"/>
    <col min="8712" max="8959" width="11" style="771"/>
    <col min="8960" max="8960" width="46.625" style="771" customWidth="1"/>
    <col min="8961" max="8961" width="20.625" style="771" customWidth="1"/>
    <col min="8962" max="8965" width="22" style="771" customWidth="1"/>
    <col min="8966" max="8966" width="3.25" style="771" customWidth="1"/>
    <col min="8967" max="8967" width="52.25" style="771" customWidth="1"/>
    <col min="8968" max="9215" width="11" style="771"/>
    <col min="9216" max="9216" width="46.625" style="771" customWidth="1"/>
    <col min="9217" max="9217" width="20.625" style="771" customWidth="1"/>
    <col min="9218" max="9221" width="22" style="771" customWidth="1"/>
    <col min="9222" max="9222" width="3.25" style="771" customWidth="1"/>
    <col min="9223" max="9223" width="52.25" style="771" customWidth="1"/>
    <col min="9224" max="9471" width="11" style="771"/>
    <col min="9472" max="9472" width="46.625" style="771" customWidth="1"/>
    <col min="9473" max="9473" width="20.625" style="771" customWidth="1"/>
    <col min="9474" max="9477" width="22" style="771" customWidth="1"/>
    <col min="9478" max="9478" width="3.25" style="771" customWidth="1"/>
    <col min="9479" max="9479" width="52.25" style="771" customWidth="1"/>
    <col min="9480" max="9727" width="11" style="771"/>
    <col min="9728" max="9728" width="46.625" style="771" customWidth="1"/>
    <col min="9729" max="9729" width="20.625" style="771" customWidth="1"/>
    <col min="9730" max="9733" width="22" style="771" customWidth="1"/>
    <col min="9734" max="9734" width="3.25" style="771" customWidth="1"/>
    <col min="9735" max="9735" width="52.25" style="771" customWidth="1"/>
    <col min="9736" max="9983" width="11" style="771"/>
    <col min="9984" max="9984" width="46.625" style="771" customWidth="1"/>
    <col min="9985" max="9985" width="20.625" style="771" customWidth="1"/>
    <col min="9986" max="9989" width="22" style="771" customWidth="1"/>
    <col min="9990" max="9990" width="3.25" style="771" customWidth="1"/>
    <col min="9991" max="9991" width="52.25" style="771" customWidth="1"/>
    <col min="9992" max="10239" width="11" style="771"/>
    <col min="10240" max="10240" width="46.625" style="771" customWidth="1"/>
    <col min="10241" max="10241" width="20.625" style="771" customWidth="1"/>
    <col min="10242" max="10245" width="22" style="771" customWidth="1"/>
    <col min="10246" max="10246" width="3.25" style="771" customWidth="1"/>
    <col min="10247" max="10247" width="52.25" style="771" customWidth="1"/>
    <col min="10248" max="10495" width="11" style="771"/>
    <col min="10496" max="10496" width="46.625" style="771" customWidth="1"/>
    <col min="10497" max="10497" width="20.625" style="771" customWidth="1"/>
    <col min="10498" max="10501" width="22" style="771" customWidth="1"/>
    <col min="10502" max="10502" width="3.25" style="771" customWidth="1"/>
    <col min="10503" max="10503" width="52.25" style="771" customWidth="1"/>
    <col min="10504" max="10751" width="11" style="771"/>
    <col min="10752" max="10752" width="46.625" style="771" customWidth="1"/>
    <col min="10753" max="10753" width="20.625" style="771" customWidth="1"/>
    <col min="10754" max="10757" width="22" style="771" customWidth="1"/>
    <col min="10758" max="10758" width="3.25" style="771" customWidth="1"/>
    <col min="10759" max="10759" width="52.25" style="771" customWidth="1"/>
    <col min="10760" max="11007" width="11" style="771"/>
    <col min="11008" max="11008" width="46.625" style="771" customWidth="1"/>
    <col min="11009" max="11009" width="20.625" style="771" customWidth="1"/>
    <col min="11010" max="11013" width="22" style="771" customWidth="1"/>
    <col min="11014" max="11014" width="3.25" style="771" customWidth="1"/>
    <col min="11015" max="11015" width="52.25" style="771" customWidth="1"/>
    <col min="11016" max="11263" width="11" style="771"/>
    <col min="11264" max="11264" width="46.625" style="771" customWidth="1"/>
    <col min="11265" max="11265" width="20.625" style="771" customWidth="1"/>
    <col min="11266" max="11269" width="22" style="771" customWidth="1"/>
    <col min="11270" max="11270" width="3.25" style="771" customWidth="1"/>
    <col min="11271" max="11271" width="52.25" style="771" customWidth="1"/>
    <col min="11272" max="11519" width="11" style="771"/>
    <col min="11520" max="11520" width="46.625" style="771" customWidth="1"/>
    <col min="11521" max="11521" width="20.625" style="771" customWidth="1"/>
    <col min="11522" max="11525" width="22" style="771" customWidth="1"/>
    <col min="11526" max="11526" width="3.25" style="771" customWidth="1"/>
    <col min="11527" max="11527" width="52.25" style="771" customWidth="1"/>
    <col min="11528" max="11775" width="11" style="771"/>
    <col min="11776" max="11776" width="46.625" style="771" customWidth="1"/>
    <col min="11777" max="11777" width="20.625" style="771" customWidth="1"/>
    <col min="11778" max="11781" width="22" style="771" customWidth="1"/>
    <col min="11782" max="11782" width="3.25" style="771" customWidth="1"/>
    <col min="11783" max="11783" width="52.25" style="771" customWidth="1"/>
    <col min="11784" max="12031" width="11" style="771"/>
    <col min="12032" max="12032" width="46.625" style="771" customWidth="1"/>
    <col min="12033" max="12033" width="20.625" style="771" customWidth="1"/>
    <col min="12034" max="12037" width="22" style="771" customWidth="1"/>
    <col min="12038" max="12038" width="3.25" style="771" customWidth="1"/>
    <col min="12039" max="12039" width="52.25" style="771" customWidth="1"/>
    <col min="12040" max="12287" width="11" style="771"/>
    <col min="12288" max="12288" width="46.625" style="771" customWidth="1"/>
    <col min="12289" max="12289" width="20.625" style="771" customWidth="1"/>
    <col min="12290" max="12293" width="22" style="771" customWidth="1"/>
    <col min="12294" max="12294" width="3.25" style="771" customWidth="1"/>
    <col min="12295" max="12295" width="52.25" style="771" customWidth="1"/>
    <col min="12296" max="12543" width="11" style="771"/>
    <col min="12544" max="12544" width="46.625" style="771" customWidth="1"/>
    <col min="12545" max="12545" width="20.625" style="771" customWidth="1"/>
    <col min="12546" max="12549" width="22" style="771" customWidth="1"/>
    <col min="12550" max="12550" width="3.25" style="771" customWidth="1"/>
    <col min="12551" max="12551" width="52.25" style="771" customWidth="1"/>
    <col min="12552" max="12799" width="11" style="771"/>
    <col min="12800" max="12800" width="46.625" style="771" customWidth="1"/>
    <col min="12801" max="12801" width="20.625" style="771" customWidth="1"/>
    <col min="12802" max="12805" width="22" style="771" customWidth="1"/>
    <col min="12806" max="12806" width="3.25" style="771" customWidth="1"/>
    <col min="12807" max="12807" width="52.25" style="771" customWidth="1"/>
    <col min="12808" max="13055" width="11" style="771"/>
    <col min="13056" max="13056" width="46.625" style="771" customWidth="1"/>
    <col min="13057" max="13057" width="20.625" style="771" customWidth="1"/>
    <col min="13058" max="13061" width="22" style="771" customWidth="1"/>
    <col min="13062" max="13062" width="3.25" style="771" customWidth="1"/>
    <col min="13063" max="13063" width="52.25" style="771" customWidth="1"/>
    <col min="13064" max="13311" width="11" style="771"/>
    <col min="13312" max="13312" width="46.625" style="771" customWidth="1"/>
    <col min="13313" max="13313" width="20.625" style="771" customWidth="1"/>
    <col min="13314" max="13317" width="22" style="771" customWidth="1"/>
    <col min="13318" max="13318" width="3.25" style="771" customWidth="1"/>
    <col min="13319" max="13319" width="52.25" style="771" customWidth="1"/>
    <col min="13320" max="13567" width="11" style="771"/>
    <col min="13568" max="13568" width="46.625" style="771" customWidth="1"/>
    <col min="13569" max="13569" width="20.625" style="771" customWidth="1"/>
    <col min="13570" max="13573" width="22" style="771" customWidth="1"/>
    <col min="13574" max="13574" width="3.25" style="771" customWidth="1"/>
    <col min="13575" max="13575" width="52.25" style="771" customWidth="1"/>
    <col min="13576" max="13823" width="11" style="771"/>
    <col min="13824" max="13824" width="46.625" style="771" customWidth="1"/>
    <col min="13825" max="13825" width="20.625" style="771" customWidth="1"/>
    <col min="13826" max="13829" width="22" style="771" customWidth="1"/>
    <col min="13830" max="13830" width="3.25" style="771" customWidth="1"/>
    <col min="13831" max="13831" width="52.25" style="771" customWidth="1"/>
    <col min="13832" max="14079" width="11" style="771"/>
    <col min="14080" max="14080" width="46.625" style="771" customWidth="1"/>
    <col min="14081" max="14081" width="20.625" style="771" customWidth="1"/>
    <col min="14082" max="14085" width="22" style="771" customWidth="1"/>
    <col min="14086" max="14086" width="3.25" style="771" customWidth="1"/>
    <col min="14087" max="14087" width="52.25" style="771" customWidth="1"/>
    <col min="14088" max="14335" width="11" style="771"/>
    <col min="14336" max="14336" width="46.625" style="771" customWidth="1"/>
    <col min="14337" max="14337" width="20.625" style="771" customWidth="1"/>
    <col min="14338" max="14341" width="22" style="771" customWidth="1"/>
    <col min="14342" max="14342" width="3.25" style="771" customWidth="1"/>
    <col min="14343" max="14343" width="52.25" style="771" customWidth="1"/>
    <col min="14344" max="14591" width="11" style="771"/>
    <col min="14592" max="14592" width="46.625" style="771" customWidth="1"/>
    <col min="14593" max="14593" width="20.625" style="771" customWidth="1"/>
    <col min="14594" max="14597" width="22" style="771" customWidth="1"/>
    <col min="14598" max="14598" width="3.25" style="771" customWidth="1"/>
    <col min="14599" max="14599" width="52.25" style="771" customWidth="1"/>
    <col min="14600" max="14847" width="11" style="771"/>
    <col min="14848" max="14848" width="46.625" style="771" customWidth="1"/>
    <col min="14849" max="14849" width="20.625" style="771" customWidth="1"/>
    <col min="14850" max="14853" width="22" style="771" customWidth="1"/>
    <col min="14854" max="14854" width="3.25" style="771" customWidth="1"/>
    <col min="14855" max="14855" width="52.25" style="771" customWidth="1"/>
    <col min="14856" max="15103" width="11" style="771"/>
    <col min="15104" max="15104" width="46.625" style="771" customWidth="1"/>
    <col min="15105" max="15105" width="20.625" style="771" customWidth="1"/>
    <col min="15106" max="15109" width="22" style="771" customWidth="1"/>
    <col min="15110" max="15110" width="3.25" style="771" customWidth="1"/>
    <col min="15111" max="15111" width="52.25" style="771" customWidth="1"/>
    <col min="15112" max="15359" width="11" style="771"/>
    <col min="15360" max="15360" width="46.625" style="771" customWidth="1"/>
    <col min="15361" max="15361" width="20.625" style="771" customWidth="1"/>
    <col min="15362" max="15365" width="22" style="771" customWidth="1"/>
    <col min="15366" max="15366" width="3.25" style="771" customWidth="1"/>
    <col min="15367" max="15367" width="52.25" style="771" customWidth="1"/>
    <col min="15368" max="15615" width="11" style="771"/>
    <col min="15616" max="15616" width="46.625" style="771" customWidth="1"/>
    <col min="15617" max="15617" width="20.625" style="771" customWidth="1"/>
    <col min="15618" max="15621" width="22" style="771" customWidth="1"/>
    <col min="15622" max="15622" width="3.25" style="771" customWidth="1"/>
    <col min="15623" max="15623" width="52.25" style="771" customWidth="1"/>
    <col min="15624" max="15871" width="11" style="771"/>
    <col min="15872" max="15872" width="46.625" style="771" customWidth="1"/>
    <col min="15873" max="15873" width="20.625" style="771" customWidth="1"/>
    <col min="15874" max="15877" width="22" style="771" customWidth="1"/>
    <col min="15878" max="15878" width="3.25" style="771" customWidth="1"/>
    <col min="15879" max="15879" width="52.25" style="771" customWidth="1"/>
    <col min="15880" max="16127" width="11" style="771"/>
    <col min="16128" max="16128" width="46.625" style="771" customWidth="1"/>
    <col min="16129" max="16129" width="20.625" style="771" customWidth="1"/>
    <col min="16130" max="16133" width="22" style="771" customWidth="1"/>
    <col min="16134" max="16134" width="3.25" style="771" customWidth="1"/>
    <col min="16135" max="16135" width="52.25" style="771" customWidth="1"/>
    <col min="16136" max="16384" width="11" style="771"/>
  </cols>
  <sheetData>
    <row r="1" spans="1:7" s="893" customFormat="1" ht="24" customHeight="1">
      <c r="A1" s="891" t="s">
        <v>2787</v>
      </c>
      <c r="B1" s="891"/>
      <c r="C1" s="891"/>
      <c r="D1" s="891"/>
      <c r="E1" s="892"/>
      <c r="F1" s="892"/>
      <c r="G1" s="894" t="s">
        <v>2788</v>
      </c>
    </row>
    <row r="2" spans="1:7" s="896" customFormat="1" ht="20.25">
      <c r="A2" s="895" t="s">
        <v>2789</v>
      </c>
      <c r="B2" s="895"/>
      <c r="C2" s="895"/>
      <c r="D2" s="895"/>
      <c r="E2" s="892"/>
      <c r="F2" s="892"/>
      <c r="G2" s="775" t="s">
        <v>2790</v>
      </c>
    </row>
    <row r="3" spans="1:7" s="896" customFormat="1" ht="20.25">
      <c r="A3" s="897" t="s">
        <v>2791</v>
      </c>
      <c r="B3" s="897"/>
      <c r="C3" s="897"/>
      <c r="D3" s="897"/>
      <c r="E3" s="892"/>
      <c r="F3" s="892"/>
      <c r="G3" s="898" t="s">
        <v>2792</v>
      </c>
    </row>
    <row r="4" spans="1:7" ht="15.95" customHeight="1">
      <c r="A4" s="817" t="s">
        <v>2793</v>
      </c>
      <c r="B4" s="817"/>
      <c r="C4" s="817"/>
      <c r="D4" s="817"/>
      <c r="G4" s="827" t="s">
        <v>2794</v>
      </c>
    </row>
    <row r="5" spans="1:7" ht="11.1" customHeight="1">
      <c r="A5" s="2314"/>
      <c r="B5" s="2317">
        <v>2020</v>
      </c>
      <c r="C5" s="2318"/>
      <c r="D5" s="2319"/>
      <c r="E5" s="2323">
        <v>2019</v>
      </c>
      <c r="F5" s="2311"/>
      <c r="G5" s="899"/>
    </row>
    <row r="6" spans="1:7" ht="11.1" customHeight="1">
      <c r="A6" s="2315"/>
      <c r="B6" s="2320"/>
      <c r="C6" s="2321"/>
      <c r="D6" s="2322"/>
      <c r="E6" s="2324"/>
      <c r="F6" s="2313"/>
      <c r="G6" s="901"/>
    </row>
    <row r="7" spans="1:7" ht="16.5" customHeight="1">
      <c r="A7" s="2315"/>
      <c r="B7" s="902" t="s">
        <v>3144</v>
      </c>
      <c r="C7" s="902" t="s">
        <v>3145</v>
      </c>
      <c r="D7" s="2081" t="s">
        <v>31</v>
      </c>
      <c r="E7" s="2082" t="s">
        <v>32</v>
      </c>
      <c r="F7" s="2081" t="s">
        <v>3144</v>
      </c>
      <c r="G7" s="901"/>
    </row>
    <row r="8" spans="1:7" ht="17.100000000000001" customHeight="1">
      <c r="A8" s="2316"/>
      <c r="B8" s="903" t="s">
        <v>3146</v>
      </c>
      <c r="C8" s="2083" t="s">
        <v>3147</v>
      </c>
      <c r="D8" s="903" t="s">
        <v>3148</v>
      </c>
      <c r="E8" s="2084" t="s">
        <v>3149</v>
      </c>
      <c r="F8" s="2085" t="s">
        <v>3150</v>
      </c>
      <c r="G8" s="904"/>
    </row>
    <row r="9" spans="1:7" ht="10.5" customHeight="1">
      <c r="A9" s="772"/>
      <c r="B9" s="807"/>
      <c r="C9" s="905"/>
      <c r="E9" s="2086"/>
      <c r="F9" s="2086"/>
      <c r="G9" s="931"/>
    </row>
    <row r="10" spans="1:7" s="908" customFormat="1" ht="18" customHeight="1">
      <c r="A10" s="906" t="s">
        <v>2795</v>
      </c>
      <c r="B10" s="2087">
        <v>27045.977992266715</v>
      </c>
      <c r="C10" s="2088">
        <v>28604.68817744379</v>
      </c>
      <c r="D10" s="2089">
        <v>28295.450863757571</v>
      </c>
      <c r="E10" s="2090">
        <v>28895.711276943686</v>
      </c>
      <c r="F10" s="2091">
        <v>29590.785549525946</v>
      </c>
      <c r="G10" s="907" t="s">
        <v>2796</v>
      </c>
    </row>
    <row r="11" spans="1:7" s="911" customFormat="1" ht="18" customHeight="1">
      <c r="A11" s="909" t="s">
        <v>2797</v>
      </c>
      <c r="B11" s="2092">
        <v>173886.77740108382</v>
      </c>
      <c r="C11" s="2088">
        <v>156458.40412165993</v>
      </c>
      <c r="D11" s="2089">
        <v>186774.38936239251</v>
      </c>
      <c r="E11" s="2093">
        <v>192547.7778971587</v>
      </c>
      <c r="F11" s="2091">
        <v>186323.10949105606</v>
      </c>
      <c r="G11" s="910" t="s">
        <v>2798</v>
      </c>
    </row>
    <row r="12" spans="1:7" s="914" customFormat="1" ht="18" customHeight="1">
      <c r="A12" s="912" t="s">
        <v>2799</v>
      </c>
      <c r="B12" s="2094">
        <v>2295.5909311636469</v>
      </c>
      <c r="C12" s="2095">
        <v>1952.0463055378978</v>
      </c>
      <c r="D12" s="2096">
        <v>2861.7798625623759</v>
      </c>
      <c r="E12" s="2097">
        <v>1626.1514277459319</v>
      </c>
      <c r="F12" s="929">
        <v>2131.467902658911</v>
      </c>
      <c r="G12" s="913" t="s">
        <v>2800</v>
      </c>
    </row>
    <row r="13" spans="1:7" s="914" customFormat="1" ht="18" customHeight="1">
      <c r="A13" s="912" t="s">
        <v>2801</v>
      </c>
      <c r="B13" s="2094">
        <v>3966.6485914058003</v>
      </c>
      <c r="C13" s="2095">
        <v>3869.1758577864562</v>
      </c>
      <c r="D13" s="2096">
        <v>4025.8078315607058</v>
      </c>
      <c r="E13" s="2097">
        <v>3961.5807356957521</v>
      </c>
      <c r="F13" s="929">
        <v>3803.1146609835096</v>
      </c>
      <c r="G13" s="916" t="s">
        <v>2802</v>
      </c>
    </row>
    <row r="14" spans="1:7" s="919" customFormat="1" ht="18" customHeight="1">
      <c r="A14" s="917" t="s">
        <v>2803</v>
      </c>
      <c r="B14" s="2098">
        <v>32314.680513204057</v>
      </c>
      <c r="C14" s="2095">
        <v>26653.905707237245</v>
      </c>
      <c r="D14" s="2096">
        <v>34639.040798692426</v>
      </c>
      <c r="E14" s="2099">
        <v>36169.754312770972</v>
      </c>
      <c r="F14" s="929">
        <v>33173.818580110761</v>
      </c>
      <c r="G14" s="918" t="s">
        <v>2804</v>
      </c>
    </row>
    <row r="15" spans="1:7" s="908" customFormat="1" ht="18" customHeight="1">
      <c r="A15" s="912" t="s">
        <v>2805</v>
      </c>
      <c r="B15" s="2094">
        <v>9444.3070968424836</v>
      </c>
      <c r="C15" s="2095">
        <v>10037.5391196242</v>
      </c>
      <c r="D15" s="2096">
        <v>10432.8120267061</v>
      </c>
      <c r="E15" s="2097">
        <v>10241.838801533358</v>
      </c>
      <c r="F15" s="929">
        <v>9676.5441566009049</v>
      </c>
      <c r="G15" s="920" t="s">
        <v>2806</v>
      </c>
    </row>
    <row r="16" spans="1:7" s="908" customFormat="1" ht="18" customHeight="1">
      <c r="A16" s="912" t="s">
        <v>2807</v>
      </c>
      <c r="B16" s="2094">
        <v>3444.2959613431194</v>
      </c>
      <c r="C16" s="2095">
        <v>1991.7515408799104</v>
      </c>
      <c r="D16" s="2096">
        <v>3996.3858712083102</v>
      </c>
      <c r="E16" s="2097">
        <v>3617.4641499862541</v>
      </c>
      <c r="F16" s="929">
        <v>3514.5877156562442</v>
      </c>
      <c r="G16" s="920" t="s">
        <v>2808</v>
      </c>
    </row>
    <row r="17" spans="1:7" s="914" customFormat="1" ht="18" customHeight="1">
      <c r="A17" s="912" t="s">
        <v>2809</v>
      </c>
      <c r="B17" s="2094">
        <v>5572.4971820820165</v>
      </c>
      <c r="C17" s="2100">
        <v>4786.3519862252715</v>
      </c>
      <c r="D17" s="2095">
        <v>5387.5503659956021</v>
      </c>
      <c r="E17" s="2097">
        <v>4858.4014058731254</v>
      </c>
      <c r="F17" s="929">
        <v>4931.4134354708112</v>
      </c>
      <c r="G17" s="920" t="s">
        <v>2810</v>
      </c>
    </row>
    <row r="18" spans="1:7" s="914" customFormat="1" ht="18" customHeight="1">
      <c r="A18" s="912" t="s">
        <v>2811</v>
      </c>
      <c r="B18" s="2094">
        <v>8564.6923213442806</v>
      </c>
      <c r="C18" s="2100">
        <v>4744.2820458007227</v>
      </c>
      <c r="D18" s="2095">
        <v>8860.6079704439271</v>
      </c>
      <c r="E18" s="2097">
        <v>11528.240753842576</v>
      </c>
      <c r="F18" s="929">
        <v>9964.5732791164646</v>
      </c>
      <c r="G18" s="920" t="s">
        <v>2812</v>
      </c>
    </row>
    <row r="19" spans="1:7" s="914" customFormat="1" ht="18" customHeight="1">
      <c r="A19" s="2101" t="s">
        <v>2813</v>
      </c>
      <c r="C19" s="2102"/>
      <c r="D19" s="2102"/>
      <c r="E19" s="915"/>
      <c r="F19" s="2102"/>
      <c r="G19" s="920" t="s">
        <v>2814</v>
      </c>
    </row>
    <row r="20" spans="1:7" s="922" customFormat="1">
      <c r="A20" s="914" t="s">
        <v>2815</v>
      </c>
      <c r="B20" s="2094">
        <v>4932.8157676722503</v>
      </c>
      <c r="C20" s="2100">
        <v>4281.637013841002</v>
      </c>
      <c r="D20" s="2095">
        <v>5497.8393757267704</v>
      </c>
      <c r="E20" s="2103">
        <v>6228.6354517465443</v>
      </c>
      <c r="F20" s="929">
        <v>4957.6037866052766</v>
      </c>
      <c r="G20" s="921" t="s">
        <v>2816</v>
      </c>
    </row>
    <row r="21" spans="1:7" s="914" customFormat="1" ht="18" customHeight="1">
      <c r="A21" s="912" t="s">
        <v>2817</v>
      </c>
      <c r="B21" s="2104">
        <v>5883.9432550067222</v>
      </c>
      <c r="C21" s="2100">
        <v>5232.7865999516689</v>
      </c>
      <c r="D21" s="2095">
        <v>5909.5843533035722</v>
      </c>
      <c r="E21" s="2097">
        <v>5806.0411514835478</v>
      </c>
      <c r="F21" s="929">
        <v>5843.0419612777787</v>
      </c>
      <c r="G21" s="923" t="s">
        <v>2818</v>
      </c>
    </row>
    <row r="22" spans="1:7" s="914" customFormat="1" ht="18" customHeight="1">
      <c r="A22" s="912" t="s">
        <v>2819</v>
      </c>
      <c r="B22" s="2094">
        <v>10650.581945414373</v>
      </c>
      <c r="C22" s="2100">
        <v>9898.2409908846475</v>
      </c>
      <c r="D22" s="2095">
        <v>12104.728153630831</v>
      </c>
      <c r="E22" s="2097">
        <v>12098.669410277425</v>
      </c>
      <c r="F22" s="929">
        <v>12172.09365190214</v>
      </c>
      <c r="G22" s="913" t="s">
        <v>2820</v>
      </c>
    </row>
    <row r="23" spans="1:7" s="914" customFormat="1" ht="18" customHeight="1">
      <c r="A23" s="912" t="s">
        <v>2821</v>
      </c>
      <c r="B23" s="2094">
        <v>17800.572941378327</v>
      </c>
      <c r="C23" s="2100">
        <v>14979.250697380872</v>
      </c>
      <c r="D23" s="2095">
        <v>20571.086988432238</v>
      </c>
      <c r="E23" s="2097">
        <v>20638.376695388048</v>
      </c>
      <c r="F23" s="929">
        <v>20159.199254109091</v>
      </c>
      <c r="G23" s="913" t="s">
        <v>2822</v>
      </c>
    </row>
    <row r="24" spans="1:7" s="914" customFormat="1" ht="18" customHeight="1">
      <c r="A24" s="912" t="s">
        <v>2823</v>
      </c>
      <c r="B24" s="2094">
        <v>1935.257304579344</v>
      </c>
      <c r="C24" s="2100">
        <v>535.12577517698742</v>
      </c>
      <c r="D24" s="2095">
        <v>4814.784012400527</v>
      </c>
      <c r="E24" s="2097">
        <v>5627.1850740833706</v>
      </c>
      <c r="F24" s="929">
        <v>5561.084208561334</v>
      </c>
      <c r="G24" s="913" t="s">
        <v>2824</v>
      </c>
    </row>
    <row r="25" spans="1:7" s="914" customFormat="1" ht="18" customHeight="1">
      <c r="A25" s="924" t="s">
        <v>1787</v>
      </c>
      <c r="B25" s="2094">
        <v>6672.2364279850499</v>
      </c>
      <c r="C25" s="2100">
        <v>4262.4653994141318</v>
      </c>
      <c r="D25" s="2095">
        <v>9149.9773763167286</v>
      </c>
      <c r="E25" s="2097">
        <v>9856.5514655506486</v>
      </c>
      <c r="F25" s="929">
        <v>9932.2371383535265</v>
      </c>
      <c r="G25" s="913" t="s">
        <v>1788</v>
      </c>
    </row>
    <row r="26" spans="1:7" s="914" customFormat="1" ht="18" customHeight="1">
      <c r="A26" s="2105" t="s">
        <v>2825</v>
      </c>
      <c r="B26" s="2106">
        <v>12151.957442124911</v>
      </c>
      <c r="C26" s="2100">
        <v>12320.032533668542</v>
      </c>
      <c r="D26" s="2095">
        <v>12703.601305379845</v>
      </c>
      <c r="E26" s="2097">
        <v>12605.217095864846</v>
      </c>
      <c r="F26" s="929">
        <v>12527.791177448362</v>
      </c>
      <c r="G26" s="913" t="s">
        <v>2826</v>
      </c>
    </row>
    <row r="27" spans="1:7" s="922" customFormat="1" ht="18" customHeight="1">
      <c r="A27" s="2105" t="s">
        <v>2827</v>
      </c>
      <c r="B27" s="2106">
        <v>13223.776551080864</v>
      </c>
      <c r="C27" s="2100">
        <v>13307.804994356648</v>
      </c>
      <c r="D27" s="2100">
        <v>13044.976224838076</v>
      </c>
      <c r="E27" s="2107">
        <v>13108.976519931737</v>
      </c>
      <c r="F27" s="929">
        <v>13004.048843670242</v>
      </c>
      <c r="G27" s="913" t="s">
        <v>2828</v>
      </c>
    </row>
    <row r="28" spans="1:7" s="922" customFormat="1" ht="18" customHeight="1">
      <c r="A28" s="2108" t="s">
        <v>2829</v>
      </c>
      <c r="C28" s="2109"/>
      <c r="D28" s="2109"/>
      <c r="E28" s="2107">
        <v>31081.108812444105</v>
      </c>
      <c r="F28" s="2109"/>
      <c r="G28" s="913" t="s">
        <v>2830</v>
      </c>
    </row>
    <row r="29" spans="1:7" s="922" customFormat="1" ht="18" customHeight="1">
      <c r="A29" s="2108" t="s">
        <v>2831</v>
      </c>
      <c r="B29" s="2106">
        <v>28229.563797069175</v>
      </c>
      <c r="C29" s="2100">
        <v>26084.987723851562</v>
      </c>
      <c r="D29" s="2100">
        <v>30474.04801856487</v>
      </c>
      <c r="E29" s="2107"/>
      <c r="F29" s="929">
        <v>30784.693344677398</v>
      </c>
      <c r="G29" s="916" t="s">
        <v>2832</v>
      </c>
    </row>
    <row r="30" spans="1:7" s="922" customFormat="1" ht="18" customHeight="1">
      <c r="A30" s="2108" t="s">
        <v>2833</v>
      </c>
      <c r="C30" s="2109"/>
      <c r="D30" s="2109"/>
      <c r="E30" s="2107">
        <v>21223.630577554901</v>
      </c>
      <c r="F30" s="2109"/>
      <c r="G30" s="913" t="s">
        <v>2834</v>
      </c>
    </row>
    <row r="31" spans="1:7" s="922" customFormat="1" ht="18" customHeight="1">
      <c r="A31" s="2108" t="s">
        <v>2835</v>
      </c>
      <c r="B31" s="2110">
        <v>21790.784396030998</v>
      </c>
      <c r="C31" s="2100">
        <v>21988.01219767216</v>
      </c>
      <c r="D31" s="2100">
        <v>21656.243472061986</v>
      </c>
      <c r="E31" s="2107"/>
      <c r="F31" s="929">
        <v>20932.549852095101</v>
      </c>
      <c r="G31" s="913" t="s">
        <v>2836</v>
      </c>
    </row>
    <row r="32" spans="1:7" s="922" customFormat="1" ht="18" customHeight="1">
      <c r="A32" s="924" t="s">
        <v>2837</v>
      </c>
      <c r="B32" s="2104">
        <v>19721.625955244806</v>
      </c>
      <c r="C32" s="2100">
        <v>19316.16712057051</v>
      </c>
      <c r="D32" s="2100">
        <v>18984.827497809401</v>
      </c>
      <c r="E32" s="2107">
        <v>18747.437956016271</v>
      </c>
      <c r="F32" s="929">
        <v>18640.47821856787</v>
      </c>
      <c r="G32" s="913" t="s">
        <v>2838</v>
      </c>
    </row>
    <row r="33" spans="1:11" s="922" customFormat="1" ht="18" customHeight="1">
      <c r="A33" s="924" t="s">
        <v>2839</v>
      </c>
      <c r="B33" s="2104">
        <v>35409.365626089253</v>
      </c>
      <c r="C33" s="2100">
        <v>27232.9270155997</v>
      </c>
      <c r="D33" s="2100">
        <v>31531.276813706754</v>
      </c>
      <c r="E33" s="2107">
        <v>38065.317548541228</v>
      </c>
      <c r="F33" s="929">
        <v>39011.734679947382</v>
      </c>
      <c r="G33" s="913" t="s">
        <v>2840</v>
      </c>
    </row>
    <row r="34" spans="1:11" s="926" customFormat="1" ht="18" customHeight="1">
      <c r="A34" s="925" t="s">
        <v>2841</v>
      </c>
      <c r="B34" s="2111">
        <v>234058.95902378816</v>
      </c>
      <c r="C34" s="2112">
        <v>211597.56917141136</v>
      </c>
      <c r="D34" s="2112">
        <v>246853.38977699401</v>
      </c>
      <c r="E34" s="2113">
        <v>257967.91522137809</v>
      </c>
      <c r="F34" s="2091">
        <v>252215.03017037423</v>
      </c>
      <c r="G34" s="2204" t="s">
        <v>2842</v>
      </c>
    </row>
    <row r="35" spans="1:11" s="926" customFormat="1" ht="18" customHeight="1">
      <c r="A35" s="927" t="s">
        <v>2843</v>
      </c>
      <c r="B35" s="2087">
        <v>206277.9886040595</v>
      </c>
      <c r="C35" s="2112">
        <v>182642.41412107422</v>
      </c>
      <c r="D35" s="2112">
        <v>217353.75623173424</v>
      </c>
      <c r="E35" s="2113">
        <v>228056.00172379639</v>
      </c>
      <c r="F35" s="2091">
        <v>221860.43594030314</v>
      </c>
      <c r="G35" s="2204" t="s">
        <v>2844</v>
      </c>
    </row>
    <row r="36" spans="1:11">
      <c r="A36" s="928"/>
      <c r="B36" s="2114"/>
      <c r="C36" s="2114"/>
      <c r="D36" s="807"/>
      <c r="E36" s="929"/>
      <c r="F36" s="2203"/>
      <c r="G36" s="931"/>
    </row>
    <row r="37" spans="1:11">
      <c r="A37" s="928"/>
      <c r="B37" s="2114"/>
      <c r="C37" s="2114"/>
      <c r="D37" s="2114"/>
      <c r="E37" s="929"/>
      <c r="F37" s="929"/>
      <c r="G37" s="931"/>
    </row>
    <row r="38" spans="1:11">
      <c r="A38" s="928"/>
      <c r="B38" s="2114"/>
      <c r="C38" s="2114"/>
      <c r="D38" s="2114"/>
      <c r="E38" s="929"/>
      <c r="F38" s="929"/>
      <c r="G38" s="931"/>
    </row>
    <row r="39" spans="1:11">
      <c r="B39" s="807"/>
      <c r="C39" s="807"/>
      <c r="D39" s="807"/>
      <c r="E39" s="929"/>
      <c r="F39" s="929"/>
      <c r="G39" s="931"/>
    </row>
    <row r="40" spans="1:11" ht="14.25" customHeight="1">
      <c r="B40" s="807"/>
      <c r="C40" s="807"/>
      <c r="D40" s="807"/>
      <c r="E40" s="929"/>
      <c r="F40" s="929"/>
      <c r="G40" s="931"/>
    </row>
    <row r="41" spans="1:11" ht="12.95" customHeight="1">
      <c r="B41" s="807"/>
      <c r="C41" s="807"/>
      <c r="D41" s="807"/>
      <c r="E41" s="929"/>
      <c r="F41" s="929"/>
      <c r="G41" s="931"/>
    </row>
    <row r="42" spans="1:11" ht="12.95" customHeight="1">
      <c r="B42" s="807"/>
      <c r="C42" s="807"/>
      <c r="D42" s="807"/>
      <c r="E42" s="929"/>
      <c r="F42" s="929"/>
      <c r="G42" s="931"/>
    </row>
    <row r="43" spans="1:11" ht="12.95" customHeight="1">
      <c r="B43" s="807"/>
      <c r="C43" s="807"/>
      <c r="D43" s="900"/>
      <c r="E43" s="929"/>
      <c r="F43" s="929"/>
      <c r="G43" s="931"/>
    </row>
    <row r="44" spans="1:11" ht="12.95" customHeight="1">
      <c r="A44" s="928" t="s">
        <v>2845</v>
      </c>
      <c r="B44" s="2114"/>
      <c r="C44" s="2114"/>
      <c r="D44" s="930"/>
      <c r="E44" s="929"/>
      <c r="F44" s="929"/>
      <c r="G44" s="931"/>
      <c r="J44" s="772"/>
      <c r="K44" s="809"/>
    </row>
    <row r="45" spans="1:11" ht="12.95" customHeight="1">
      <c r="A45" s="771" t="s">
        <v>2846</v>
      </c>
      <c r="B45" s="807"/>
      <c r="C45" s="807"/>
      <c r="D45" s="900"/>
      <c r="E45" s="929"/>
      <c r="F45" s="929"/>
      <c r="G45" s="931" t="s">
        <v>2847</v>
      </c>
      <c r="J45" s="772"/>
      <c r="K45" s="886"/>
    </row>
    <row r="46" spans="1:11" ht="12.95" customHeight="1">
      <c r="A46" s="771" t="s">
        <v>2848</v>
      </c>
      <c r="B46" s="807"/>
      <c r="C46" s="807"/>
      <c r="D46" s="900"/>
      <c r="E46" s="929"/>
      <c r="F46" s="929"/>
      <c r="G46" s="931" t="s">
        <v>2849</v>
      </c>
      <c r="J46" s="772"/>
      <c r="K46" s="886"/>
    </row>
    <row r="47" spans="1:11" ht="12.95" customHeight="1">
      <c r="A47" s="771" t="s">
        <v>2850</v>
      </c>
      <c r="B47" s="807"/>
      <c r="C47" s="807"/>
      <c r="D47" s="900"/>
      <c r="E47" s="929"/>
      <c r="F47" s="929"/>
      <c r="G47" s="931" t="s">
        <v>2851</v>
      </c>
    </row>
    <row r="48" spans="1:11" ht="14.25" customHeight="1">
      <c r="A48" s="861"/>
      <c r="B48" s="2115"/>
      <c r="C48" s="2115"/>
      <c r="D48" s="932"/>
      <c r="E48" s="933"/>
      <c r="F48" s="933"/>
      <c r="G48" s="934"/>
    </row>
    <row r="49" spans="1:7" ht="12.95" customHeight="1">
      <c r="A49" s="935" t="s">
        <v>2852</v>
      </c>
      <c r="B49" s="935"/>
      <c r="C49" s="935"/>
      <c r="D49" s="935"/>
      <c r="G49" s="936" t="s">
        <v>2853</v>
      </c>
    </row>
    <row r="50" spans="1:7" ht="12.95" customHeight="1"/>
    <row r="51" spans="1:7" ht="12.95" customHeight="1"/>
    <row r="52" spans="1:7" ht="12.95" customHeight="1"/>
  </sheetData>
  <mergeCells count="3">
    <mergeCell ref="A5:A8"/>
    <mergeCell ref="B5:D6"/>
    <mergeCell ref="E5:F6"/>
  </mergeCells>
  <printOptions gridLinesSet="0"/>
  <pageMargins left="0.19685039370078741" right="0.19685039370078741" top="0.39370078740157483" bottom="0.19685039370078741" header="0.31496062992125984" footer="0.51181102362204722"/>
  <pageSetup paperSize="9" scale="63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BULLETIN 3émetrim 19-2éme2020</vt:lpstr>
      <vt:lpstr>SOMMAIRE</vt:lpstr>
      <vt:lpstr>PECHE MARITIME</vt:lpstr>
      <vt:lpstr>ENERGIE et EAU</vt:lpstr>
      <vt:lpstr>MINES </vt:lpstr>
      <vt:lpstr>INDUSTRIE </vt:lpstr>
      <vt:lpstr>CONSTRUCTION ET FONCIER</vt:lpstr>
      <vt:lpstr>TRANSPORT</vt:lpstr>
      <vt:lpstr>IPC</vt:lpstr>
      <vt:lpstr>IPP</vt:lpstr>
      <vt:lpstr>EMPLOI</vt:lpstr>
      <vt:lpstr>COMMERCE</vt:lpstr>
      <vt:lpstr>MONNAIE </vt:lpstr>
      <vt:lpstr>FINANCE</vt:lpstr>
      <vt:lpstr>Bourse des Valeurs</vt:lpstr>
      <vt:lpstr>COMPTES DE LA NATION </vt:lpstr>
      <vt:lpstr>'CONSTRUCTION ET FONCIER'!Impression_des_titres</vt:lpstr>
      <vt:lpstr>'INDUSTRIE '!Zone_d_impression</vt:lpstr>
      <vt:lpstr>IPC!Zone_d_impression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Everyday.com - Jeux</dc:title>
  <dc:creator>UNITED NATIONS</dc:creator>
  <cp:lastModifiedBy>Utilisateur Windows</cp:lastModifiedBy>
  <cp:lastPrinted>2021-02-10T10:31:21Z</cp:lastPrinted>
  <dcterms:created xsi:type="dcterms:W3CDTF">2004-06-23T09:28:48Z</dcterms:created>
  <dcterms:modified xsi:type="dcterms:W3CDTF">2021-02-11T09:46:22Z</dcterms:modified>
</cp:coreProperties>
</file>